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sus\Downloads\Funding Request 2021-2023\Resources\"/>
    </mc:Choice>
  </mc:AlternateContent>
  <bookViews>
    <workbookView xWindow="-110" yWindow="-110" windowWidth="19430" windowHeight="10430" tabRatio="709" activeTab="1"/>
  </bookViews>
  <sheets>
    <sheet name="Instructions" sheetId="35" r:id="rId1"/>
    <sheet name="Overview - Section A" sheetId="1" r:id="rId2"/>
    <sheet name="Version history" sheetId="25" state="veryHidden" r:id="rId3"/>
    <sheet name="Impact Indicators - Section B" sheetId="12" state="veryHidden" r:id="rId4"/>
    <sheet name="Translations" sheetId="36" state="veryHidden" r:id="rId5"/>
    <sheet name="Impact Indicators - Section B " sheetId="30" r:id="rId6"/>
    <sheet name="update Helper" sheetId="27" state="veryHidden" r:id="rId7"/>
    <sheet name="Setup" sheetId="29" state="veryHidden" r:id="rId8"/>
    <sheet name="Impact Indicator Target Update" sheetId="28" state="veryHidden" r:id="rId9"/>
    <sheet name="Outcome Indicators - Section C" sheetId="10" state="veryHidden" r:id="rId10"/>
    <sheet name="Outcome Indicators - Section C " sheetId="31" r:id="rId11"/>
    <sheet name="Coverage Indicators-Section D" sheetId="5" state="veryHidden" r:id="rId12"/>
    <sheet name="Coverage Indicators - Section D" sheetId="33" r:id="rId13"/>
    <sheet name=" Disaggregation - Section E " sheetId="32" r:id="rId14"/>
    <sheet name="Disaggregation tab old" sheetId="9" state="veryHidden" r:id="rId15"/>
    <sheet name="old - Section F" sheetId="6" state="veryHidden" r:id="rId16"/>
    <sheet name="WPTM - Section F" sheetId="34" r:id="rId17"/>
    <sheet name="Print View" sheetId="24" r:id="rId18"/>
    <sheet name="Reference Records" sheetId="16" state="veryHidden" r:id="rId19"/>
    <sheet name="Reference records(soft deleted)" sheetId="23" state="veryHidden" r:id="rId20"/>
    <sheet name="Disaggregation Records" sheetId="20" state="veryHidden" r:id="rId21"/>
    <sheet name="Disaggregation Data" sheetId="22" state="veryHidden" r:id="rId22"/>
    <sheet name="Account Role" sheetId="19" state="veryHidden" r:id="rId23"/>
    <sheet name="apttusmetadata" sheetId="13" state="veryHidden" r:id="rId24"/>
  </sheets>
  <definedNames>
    <definedName name="_00007c01_2979_435a_943c_b31d5f171b5b">'Outcome Indicators - Section C'!$O$28</definedName>
    <definedName name="_009096bb_77c7_47e9_ab78_bac00c84b439">'update Helper'!$A$34</definedName>
    <definedName name="_014af77a_8bcb_4d0c_beeb_a3d72f1332b5">'Disaggregation Records'!$G$155</definedName>
    <definedName name="_01bfc0ce_3a93_4136_98df_2e5ab51007c4">'update Helper'!$L$223</definedName>
    <definedName name="_01cccfef_5573_4d36_b9d3_e32bd9199c70">'Overview - Section A'!$AO$17:$AO$19</definedName>
    <definedName name="_0215c642_4079_4a66_b33f_02948e5b161c">'Overview - Section A'!$A$59</definedName>
    <definedName name="_022236a9_dcb1_42b2_a51e_7a01b131f28c">'old - Section F'!$D$8</definedName>
    <definedName name="_02305739_ec80_4503_b191_2e272f7ad158">'Reference records(soft deleted)'!$H$20</definedName>
    <definedName name="_0278b5de_0da4_4498_a134_99a2744a9fab">'Overview - Section A'!$X$123</definedName>
    <definedName name="_033fcd6d_adce_4700_8852_ca583a6bef6b">'Disaggregation Records'!$G$69</definedName>
    <definedName name="_034aa3b1_2e62_451b_aaff_5fda6edfaa6f">'Impact Indicators - Section B'!$F$8</definedName>
    <definedName name="_0498dc4a_5706_4cf8_9462_13fccb149fe3">'update Helper'!$M$876</definedName>
    <definedName name="_04a05b73_32c0_4d2d_a31f_5fbde1b204a3">'Reference records(soft deleted)'!$D$121</definedName>
    <definedName name="_053d4715_81a5_4c4e_908e_bbbba2cb81d4">'update Helper'!$O$223</definedName>
    <definedName name="_05de697d_8f2c_4184_9d2e_6faa62695a32" comment="Display Map">'Reference records(soft deleted)'!$B$65:$H$115</definedName>
    <definedName name="_06a30c86_360f_426e_8e45_34c8bc342561" comment="Display Map">'Overview - Section A'!$A$25:$I$25</definedName>
    <definedName name="_06f0afa9_1fe3_42c4_a70c_ee03512b1215">'Reference records(soft deleted)'!$B$121</definedName>
    <definedName name="_07c6e9ba_e1f0_4c5a_9be5_1f8f2de0a270">'update Helper'!#REF!</definedName>
    <definedName name="_07f6212a_2a5a_452d_b852_a06db9d121bc">'Reference Records'!$M$19</definedName>
    <definedName name="_0883281e_e21d_43ef_9187_230346f845f9">'Overview - Section A'!$C$19</definedName>
    <definedName name="_089c4f14_f445_4edd_986d_5381533aad0a">'update Helper'!$M$39</definedName>
    <definedName name="_08b56218_0472_4421_bf59_414c15e0b282">'Disaggregation tab old'!$J$168</definedName>
    <definedName name="_0a25a90c_3219_438f_af02_7dbbd6432e17">'Reference Records'!$D$1:$D$413</definedName>
    <definedName name="_0aee399a_9776_4eaa_972f_b8dcf296ae2a">'old - Section F'!$Z$8</definedName>
    <definedName name="_0b061e63_2d62_4e7f_be44_4eac7747625a">'update Helper'!$K$3</definedName>
    <definedName name="_0ba5fba9_1998_4ded_9b12_f967fc1c76dc">'update Helper'!$E$223</definedName>
    <definedName name="_0be7695c_11a6_45b5_b154_af6d36015894">'Reference Records'!$B$262</definedName>
    <definedName name="_0beac2ba_bbbb_431d_8bce_14dbf66bdf78">'Overview - Section A'!$E$59</definedName>
    <definedName name="_0c431a0b_6c06_4a8d_9958_df0e381f3233">'update Helper'!$F$3</definedName>
    <definedName name="_0c4ccd3c_f7d7_4e9d_9482_1c0c40aa9b88">'Coverage Indicators-Section D'!$AL$10</definedName>
    <definedName name="_0cdb72c3_6724_4a77_bc28_1011a00b051b">'Disaggregation Data'!$K$315</definedName>
    <definedName name="_0d92c2c9_3965_40dd_8ee0_e9f02c0e3ee9">'update Helper'!$C$2089</definedName>
    <definedName name="_0dc96169_1e4e_4b6f_8f38_6c1e88134dc4">'Overview - Section A'!$L$30</definedName>
    <definedName name="_0e9225f3_0b7c_44f6_bfe5_7c4d6a1c0d0d">'Coverage Indicators-Section D'!$U$10</definedName>
    <definedName name="_0ee40542_4b9a_4ee9_a0ec_3cc5a3df3d05">'Outcome Indicators - Section C'!$G$9</definedName>
    <definedName name="_0eecfd33_4a6a_4cbb_afe3_81fb3599f535">'Reference records(soft deleted)'!$D$65:$D$66</definedName>
    <definedName name="_0f39d314_7997_497e_b89c_3c8231e774ea">'Reference Records'!$K$19</definedName>
    <definedName name="_1121e55d_6d32_4888_b652_ac9583a82d46">'update Helper'!$C$2255</definedName>
    <definedName name="_1177e4f5_9ae4_4957_87c6_850b17644f73">'old - Section F'!$D$93</definedName>
    <definedName name="_1279d174_765e_40f7_9774_a1502cee1084">'update Helper'!$D$445</definedName>
    <definedName name="_133a33a4_ef56_4597_81f3_93ace16e6e1a">'Disaggregation tab old'!$O$8</definedName>
    <definedName name="_13f5bbc3_a06d_4a3e_b75e_ac6929e1cb91">'Reference Records'!$A$196:$A$197</definedName>
    <definedName name="_144bb8c4_0b16_4558_9e0b_bfebb0a9604a">'update Helper'!$C$876</definedName>
    <definedName name="_14a567c8_d8f6_4162_9aa0_c1538b8740a0" comment="Display Map">'Reference records(soft deleted)'!$B$5:$H$14</definedName>
    <definedName name="_164e6d09_185f_4eb7_8d48_b40f818dce2a" comment="Display Map">'Reference Records'!$A$45:$K$85</definedName>
    <definedName name="_185f9a59_e3dc_4a86_b1fd_a4a300de92e9">'Reference records(soft deleted)'!$F$65:$F$66</definedName>
    <definedName name="_1955075b_5332_4022_9e1d_d8310266160b">'Reference Records'!$B$210</definedName>
    <definedName name="_195784db_c268_4c63_8483_153347963bf4">'Reference records(soft deleted)'!$F$66</definedName>
    <definedName name="_198b5a5f_0f03_476f_accf_4c39afec46de">'update Helper'!$L$259</definedName>
    <definedName name="_1a080622_0d74_49cf_97f9_4810bf8030df">'Overview - Section A'!$F$59</definedName>
    <definedName name="_1aa1a76c_dd86_4169_9713_d4769c038cf4">'Overview - Section A'!$AN$5</definedName>
    <definedName name="_1adee5ff_c5c9_43db_9c1e_bb4129b790bf">'Disaggregation Records'!$F$69</definedName>
    <definedName name="_1afa72c9_dc27_4c9f_b1ac_7f8bc7410cff">'old - Section F'!$T$8</definedName>
    <definedName name="_1b4c5945_e7d1_4cc8_86a5_aff055d1728d">'Outcome Indicators - Section C'!$BB$9</definedName>
    <definedName name="_1b8aaee3_08fa_47b6_9b44_c592025d5948">'Reference Records'!$D$123</definedName>
    <definedName name="_1ba5b9ab_2d9b_4eca_b122_0032dff5772a">'Overview - Section A'!$C$19:$C$21</definedName>
    <definedName name="_1c63dced_ef57_49a2_b76c_04f2a67c4e37">'Reference Records'!$C$339</definedName>
    <definedName name="_1c760e84_7860_4647_97d8_05a0ab084c30">'Disaggregation tab old'!$O$168</definedName>
    <definedName name="_1c9a6136_ca1e_45b0_8d91_8e499a1c2b64">'update Helper'!$F$259</definedName>
    <definedName name="_1cfaffa5_a1e7_40ad_a8cc_cbc751be15bf">'old - Section F'!$H$93</definedName>
    <definedName name="_1d6a3bac_4285_4496_be35_4b6e94c6c525">'Overview - Section A'!$F$77</definedName>
    <definedName name="_1e4eb8fc_811c_44fb_af4b_e630611aebf1">'Impact Indicators - Section B'!#REF!</definedName>
    <definedName name="_1e8031e2_fb17_49db_aa23_60e8be628b5d">'update Helper'!$N$1409</definedName>
    <definedName name="_1f7a22d6_7976_4a51_98b5_b72a96a27356">'update Helper'!$N$259</definedName>
    <definedName name="_201a9b59_c648_4520_b810_e4a26475e91b">'update Helper'!$L$39</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Helper'!$J$1409</definedName>
    <definedName name="_21546636_20c6_4878_ba5b_6cb3d96028d3">'Coverage Indicators-Section D'!$J$45</definedName>
    <definedName name="_2155cd87_2f72_4971_9bf3_5e903b4bd350">'Disaggregation Data'!$H$3</definedName>
    <definedName name="_21767732_1f31_4ce6_b119_8446771deb3e">'Reference Records'!$M$4</definedName>
    <definedName name="_21b12a26_ee05_4098_a9bf_fc0cdf7f6adb">'update Helper'!$I$259</definedName>
    <definedName name="_21e79bef_aeed_4e3b_a2f8_653b27dca3bb">'old - Section F'!$A$8</definedName>
    <definedName name="_227c1eef_248d_4636_b70f_e17385d0de94">'Disaggregation Data'!$I$3</definedName>
    <definedName name="_232a9c61_ddf7_4d21_ab4f_e708d061242d">'Impact Indicators - Section B'!$I$28</definedName>
    <definedName name="_233f4b6b_2a85_4f7c_a11c_783789889f27">'update Helper'!$C$445</definedName>
    <definedName name="_23551461_25f2_42b8_b7e4_89bd33884a81">'Outcome Indicators - Section C'!$T$28</definedName>
    <definedName name="_23c679e9_b192_40b1_95ad_e2f1dac7a992">'Disaggregation Data'!$M$3</definedName>
    <definedName name="_23debc6e_f89a_4d49_93e8_506d71c4cbb7" comment="Display Map">'Overview - Section A'!$A$122:$AQ$173</definedName>
    <definedName name="_241091e0_124c_477f_b589_57e267f618b2">'Impact Indicators - Section B'!$E$8</definedName>
    <definedName name="_2422a46e_b076_4ed3_ac39_13cd913daf0b">'Impact Indicators - Section B'!$AU$8</definedName>
    <definedName name="_242d575a_eb16_4795_affc_a818f9b0adad" comment="Display Map">'Disaggregation Data'!$D$2:$R$153</definedName>
    <definedName name="_2440afcf_7038_466b_9f8b_f5cb2d881ac0">'update Helper'!$M$1409</definedName>
    <definedName name="_24ce621f_5feb_4421_aa7b_30c973952869">'Overview - Section A'!$Q$30</definedName>
    <definedName name="_256acc1f_d632_49f3_a230_a7c45fed6c7d">'update Helper'!$A$2255</definedName>
    <definedName name="_25903c5a_79da_48aa_a73a_0efa3fa709b3">'Overview - Section A'!$E$7</definedName>
    <definedName name="_25c4f9c3_a465_4509_8e2f_b4c3afc12d62">'Disaggregation Data'!$M$159</definedName>
    <definedName name="_27ac2a1e_d077_4df3_924a_c13fa7c47b76">'Coverage Indicators-Section D'!$AM$10</definedName>
    <definedName name="_27c6dfb2_6e2c_4519_aff6_82afcaea4b81">'update Helper'!$H$2255</definedName>
    <definedName name="_2805718c_688c_47d8_bd53_f8c2cc8c9de7">'old - Section F'!$O$8</definedName>
    <definedName name="_290fa550_f4dc_4a92_900a_0f2ef1afcf55">'Outcome Indicators - Section C'!$C$9</definedName>
    <definedName name="_295f3441_adc3_4dc5_8a9e_67266d697395">'Overview - Section A'!$N$30</definedName>
    <definedName name="_29998246_c49d_4a02_a3ff_a8ff4f07132b">'Outcome Indicators - Section C'!$N$28</definedName>
    <definedName name="_29dc2e64_1893_44f6_9dcf_87e619efff18">'update Helper'!$M$3</definedName>
    <definedName name="_29de1210_4fea_46a8_ac63_eb3a3734b209">'Account Role'!$D$28</definedName>
    <definedName name="_2ab1dfcf_a207_4488_9778_05865ff67402">'Reference records(soft deleted)'!$G$66</definedName>
    <definedName name="_2bad41a3_d2d5_4a30_a026_b211ed401ae9">'Impact Indicator Target Update'!$K$1</definedName>
    <definedName name="_2c6b8785_2f7e_4ce5_948e_2066c6838182">'Reference Records'!$C$4</definedName>
    <definedName name="_2c6d67e2_5d22_47c4_86df_c6fae4db0e66">'Impact Indicators - Section B'!$BB$8</definedName>
    <definedName name="_2cce8ee2_6afd_41d1_bcad_99af3d7b16b5">'update Helper'!$J$509</definedName>
    <definedName name="_2d154807_2b4a_4b96_90cc_90540c97cd87">'update Helper'!$H$876</definedName>
    <definedName name="_2d8b8002_9e00_4e21_821d_5beccbd0b725">'update Helper'!$K$509</definedName>
    <definedName name="_2e072484_37c2_40d3_8ebb_cc2dad56c7bb">'update Helper'!$K$2089</definedName>
    <definedName name="_304a4b38_aadb_465f_bec4_ede79462324a" comment="Display Map">'Account Role'!$A$27:$D$236</definedName>
    <definedName name="_30572134_8290_4750_a680_dd1dbf9fbe17" comment="Display Map">'Disaggregation Data'!$D$158:$O$309</definedName>
    <definedName name="_30b03846_ab03_4151_aecb_ffcd8f9380d3">'Reference records(soft deleted)'!$G$167</definedName>
    <definedName name="_30bf1a46_c9f4_4bc4_a488_fcb146f7c5d6">'Coverage Indicators-Section D'!$E$45</definedName>
    <definedName name="_31abdfc0_7b3f_4421_9bb3_3010b64c33c6">'Reference Records'!$B$259</definedName>
    <definedName name="_31e1e97a_f8b3_42a3_9dba_54263b984934">'Overview - Section A'!$Q$46</definedName>
    <definedName name="_32cc9015_aa43_492e_931d_d4dc3bcbbefd">'Impact Indicators - Section B'!$O$28</definedName>
    <definedName name="_33898a8c_e55b_4fb6_a523_fc8d172930cd" comment="Display Map">'Reference Records'!$B$3:$N$12</definedName>
    <definedName name="_33f94c69_7ad0_42e4_ae97_cd43ab2f6fb1">'Disaggregation Data'!$D$315</definedName>
    <definedName name="_34b650d2_a485_4fcb_b99b_8b0f0ac63277">'Impact Indicators - Section B'!$BA$8</definedName>
    <definedName name="_352d7469_b9d9_412f_bdb8_0204a6cb5209">'Outcome Indicators - Section C'!$BF$9</definedName>
    <definedName name="_3599e6a2_76d5_4a3e_b94f_263ea328a754">'Overview - Section A'!$AN$10</definedName>
    <definedName name="_35d1b49a_9719_423f_baf2_fde871e1bd58">'Overview - Section A'!$O$30</definedName>
    <definedName name="_3656f8fe_1658_4390_b037_f0db08258404">'update Helper'!$D$509</definedName>
    <definedName name="_3679d719_018c_46c1_a6c9_f5cb6af28e82">'Impact Indicators - Section B'!$A$8</definedName>
    <definedName name="_36c48884_8351_429d_866b_c7cb8ec9bdfb">'Overview - Section A'!$P$30</definedName>
    <definedName name="_37fc5e03_bcc7_4685_9fef_b3f1646865b7">'Reference Records'!$C$269</definedName>
    <definedName name="_38090fcc_c83f_4075_9748_b307f993e767">'Reference records(soft deleted)'!$B$167</definedName>
    <definedName name="_38727489_790b_4106_8b2a_6a8fd7426747">'update Helper'!$I$1409</definedName>
    <definedName name="_388e9f7b_b253_414f_b074_2b51db867bec">'Overview - Section A'!$K$30</definedName>
    <definedName name="_391e58af_5dd7_4278_b7e2_c903d9c79968">'Outcome Indicators - Section C'!$BA$9</definedName>
    <definedName name="_3a54c0cb_5d61_44ab_9f5f_59c0b83c7017" comment="Save Map">'Account Role'!$B$238:$D$238</definedName>
    <definedName name="_3a87c5f7_0769_4a3a_a3e3_82a4b0341068">'Reference Records'!$C$202</definedName>
    <definedName name="_3b16469f_3a28_404f_a919_41ed115ef29e">'Disaggregation Data'!$R$3</definedName>
    <definedName name="_3b314f8f_fda0_45c7_a732_7b31f3e8bf5b">'Impact Indicators - Section B'!$C$8</definedName>
    <definedName name="_3b7422cb_6445_4aa9_93d7_564b3b552a88">'update Helper'!$M$223</definedName>
    <definedName name="_3c2344d6_25d2_47b1_b174_e16f09cd5031">'Outcome Indicators - Section C'!$Z$9</definedName>
    <definedName name="_3c45532e_4503_44c3_aed1_88e3c7145bca">'Reference Records'!$E$89</definedName>
    <definedName name="_3c670222_be49_48d4_a6da_55d70e83d153" comment="Display Map">'Reference Records'!$A$209:$C$255</definedName>
    <definedName name="_3c7e6a65_3704_49f1_aeb5_596f9e172566">'update Helper'!$A$1409</definedName>
    <definedName name="_3d3c76b6_9fcf_4cb5_b2a3_ba632337362e">'Overview - Section A'!$Y$123</definedName>
    <definedName name="_3d6d3512_10c0_4de5_aa42_7ee068d75e48">'Reference Records'!$E$339</definedName>
    <definedName name="_3df9727e_f625_437a_bdff_28a606824978">'Outcome Indicators - Section C'!$E$9</definedName>
    <definedName name="_3e588f48_5b47_4e13_ab21_55c135645d97">'Reference Records'!$C$210</definedName>
    <definedName name="_3f09c12b_bc4c_4018_a427_8323f6abdcde">'Impact Indicator Target Update'!$I$1</definedName>
    <definedName name="_3f14779a_3657_4ee9_b857_6b95d77074db">'Reference Records'!$A$210</definedName>
    <definedName name="_3f450a54_eabe_42be_b6a5_18c086a5d786">'Overview - Section A'!$AA$123</definedName>
    <definedName name="_3f9fd489_98c3_4a7e_b83d_9d71d6a38749">'Impact Indicators - Section B'!$AM$8</definedName>
    <definedName name="_3fdc2ac9_f4a3_4d6a_b2f2_58d6f3e03696">'update Helper'!$I$3</definedName>
    <definedName name="_3fe9ffb0_20f0_4e61_bd05_c39610c7d823">'update Helper'!$J$3</definedName>
    <definedName name="_41035b85_dee5_4987_975b_e8a43c433c05">'Impact Indicators - Section B'!$AV$8</definedName>
    <definedName name="_413e976f_e211_495a_946b_b87ba18376c4">'update Helper'!$A$2089</definedName>
    <definedName name="_4142b5d6_b3a2_4804_93e1_6abaf2166d4c">'Reference records(soft deleted)'!$H$121</definedName>
    <definedName name="_423d3c20_41cf_4997_a293_9b1150fb8eaa">'Overview - Section A'!$AQ$123</definedName>
    <definedName name="_425b05fb_599f_421c_ad67_1b45a511d0c0">'Reference records(soft deleted)'!$D$66:$D$66</definedName>
    <definedName name="_4266c6da_54ca_4a1a_a567_1b51c0445aba">'Overview - Section A'!$C$9</definedName>
    <definedName name="_42a2ef20_7507_4137_ae83_1c4ed24d9bd9">'Reference Records'!$D$89:$D$114</definedName>
    <definedName name="_4328025e_31a9_4656_9da6_43a7b71a143c">'Outcome Indicators - Section C'!$H$28</definedName>
    <definedName name="_45ed0cc2_06fa_47d2_bf1a_8078df921d9b">'Impact Indicator Target Update'!$B$1</definedName>
    <definedName name="_463898c2_94f9_443e_9360_603b31e51356">'Reference Records'!$F$339</definedName>
    <definedName name="_4669ab5f_f3bf_478b_89d3_7d3605c19de3">'old - Section F'!$Y$8</definedName>
    <definedName name="_46b006c0_8d5a_43fb_803c_8de795b9bb31">'Coverage Indicators-Section D'!$H$10</definedName>
    <definedName name="_46d565cf_c4b6_4ba9_91a9_ae6e1f229f25">'update Helper'!$N$445</definedName>
    <definedName name="_46e3f83a_7da1_42fd_9414_bee531c9d419">'Coverage Indicators-Section D'!$V$10</definedName>
    <definedName name="_47deab8b_5576_4154_a23c_955e1b8ae87d" comment="Display Map">'Outcome Indicators - Section C'!$A$8:$BF$24</definedName>
    <definedName name="_4820f755_1815_4142_9c1e_22637b4b3c30" comment="Display Map">'update Helper'!$A$222:$O$253</definedName>
    <definedName name="_48c10acb_0239_43bd_b1e5_78cda5a58d6a">'Impact Indicators - Section B'!$AR$8</definedName>
    <definedName name="_493718d5_8d74_4e5b_a628_d7a62c064791">'Overview - Section A'!$AN$11</definedName>
    <definedName name="_49926cff_7d8a_446c_9eaf_1304d30c19db">'update Helper'!$C$1180</definedName>
    <definedName name="_4994889e_24bf_4e57_b5fe_4d250c0b598a">'Reference Records'!$B$197</definedName>
    <definedName name="_49c180e4_6756_4b15_9899_7d02a2376717">'old - Section F'!$X$8</definedName>
    <definedName name="_4af41944_42f7_4e99_8627_878d677a4e30">'Disaggregation Data'!$O$159</definedName>
    <definedName name="_4b36df75_ea3b_4116_b8ac_4a66abe762ad" comment="Display Map">'Disaggregation Records'!$A$68:$H$151</definedName>
    <definedName name="_4b8d00e4_3b44_4af0_94c2_6912b8089f7c">'Reference Records'!#REF!</definedName>
    <definedName name="_4d0cf32e_0e05_456f_b4d1_14bd4c608721">'Reference records(soft deleted)'!$B$66</definedName>
    <definedName name="_4d2be4fe_13b2_4faf_828e_93509fa81057" comment="Display Map">'update Helper'!$A$875:$M$1176</definedName>
    <definedName name="_4d46f88d_b53f_4725_b903_496b8000bb47">'Reference Records'!$P$89</definedName>
    <definedName name="_4db5cf38_f801_4806_bf2c_599132967e52">'Overview - Section A'!$N$46</definedName>
    <definedName name="_4dc32036_026a_4d5f_beb4_03786a15ba27" comment="Save Map">'update Helper'!$B$3:$I$3</definedName>
    <definedName name="_4e28d14a_809b_451a_94f7_5adb1a78a192">'Reference Records'!$B$123</definedName>
    <definedName name="_4e3ce3cc_8312_431b_a087_d993964fb260">'Overview - Section A'!$H$101</definedName>
    <definedName name="_4e82750a_5fea_44c6_80cf_72f682152f92">'Disaggregation Data'!$O$315</definedName>
    <definedName name="_4ede0df7_bdae_485c_a6aa_cd381b32466f">'Overview - Section A'!$A$123</definedName>
    <definedName name="_4ee906e6_a15a_4bd6_a5ab_48f7e9c4ead2">'update Helper'!$P$2089</definedName>
    <definedName name="_4f178b68_20c0_4f6c_b1b2_a19a8fcafba7">'update Helper'!$C$509</definedName>
    <definedName name="_4f36af19_06bf_4c59_990d_586822b3d259">'Overview - Section A'!$A$77</definedName>
    <definedName name="_4f63865c_55fd_464f_93e9_b2225fc74687">'Reference records(soft deleted)'!$H$6</definedName>
    <definedName name="_505724dd_8547_4bc3_976d_4313725e4ae3">'update Helper'!$I$39</definedName>
    <definedName name="_50db2e80_c834_4e54_81d0_095d3a449508">'Overview - Section A'!$AN$11</definedName>
    <definedName name="_51b611bd_a560_42d0_9976_577e62d2b71d">'Overview - Section A'!$A$19</definedName>
    <definedName name="_52d6fc62_59f3_4757_a084_a8aeafb48d9b">'Overview - Section A'!$G$77</definedName>
    <definedName name="_52e13748_1182_4a4a_9d8d_bac741435bb8">'update Helper'!$B$3</definedName>
    <definedName name="_53066892_24de_428a_ae98_ea86638a4c62">'Reference Records'!$B$19</definedName>
    <definedName name="_53737226_720f_44cb_8b6f_c2a7829a2378">'Reference records(soft deleted)'!$D$20</definedName>
    <definedName name="_5486feae_3dbd_4704_9f21_63bc76d59ea7">'old - Section F'!$AR$8</definedName>
    <definedName name="_54eeb97e_db74_4058_898e_3c70d10a60fb">'Overview - Section A'!$E$10</definedName>
    <definedName name="_551ff597_4d6b_4e43_80ec_d627591a4405">'update Helper'!$A$39</definedName>
    <definedName name="_556ddeb1_283d_4119_8033_220d00837221">'update Helper'!$G$2255</definedName>
    <definedName name="_56054dfa_b687_4a06_b8be_e876776b18ab" comment="Display Map">'Coverage Indicators-Section D'!$B$44:$N$225</definedName>
    <definedName name="_57279062_e326_494d_97d1_9dfc8942bd33" comment="Display Map">'Reference records(soft deleted)'!$B$19:$H$61</definedName>
    <definedName name="_572e42ad_37ba_41a9_bff2_b341932489fa">'Disaggregation Data'!$K$159</definedName>
    <definedName name="_5784befd_ba79_46ce_94c3_633c0a4c5b39">'update Helper'!$G$876</definedName>
    <definedName name="_5872670a_ec38_4a89_ad98_a6d82394eb83">'Reference Records'!$D$339</definedName>
    <definedName name="_58bd3376_047f_4dcd_8c2d_825da0f87b4c">'Reference Records'!$N$4</definedName>
    <definedName name="_59a28839_db65_45dc_8a19_59cbc682c3a6">'Reference records(soft deleted)'!$D$6</definedName>
    <definedName name="_59f95329_4292_4573_afbd_ad38fe5a11b5">'update Helper'!$Q$445</definedName>
    <definedName name="_5a304b38_0560_4d4b_9305_af573a971c7b">'update Helper'!$D$259</definedName>
    <definedName name="_5a6b264f_e866_4180_b32b_be3682daaa02">'Impact Indicator Target Update'!$J$1</definedName>
    <definedName name="_5b7858ba_c7ed_4c9b_bc1f_4266d944d694">'update Helper'!$M$1180</definedName>
    <definedName name="_5bdd240d_fc66_4b36_8d87_3013bbac9fbc" comment="Display Map">'Disaggregation tab old'!$A$326:$AD$927</definedName>
    <definedName name="_5c348667_29c7_4f46_8bdf_9340e7ffe341">'Reference Records'!$H$123</definedName>
    <definedName name="_5d5f763d_3d34_4982_8228_6a30e5e5d212">'update Helper'!$L$445</definedName>
    <definedName name="_5d657817_9a27_4b37_bcd4_b55f78d6ac1b">'Disaggregation Data'!$I$315</definedName>
    <definedName name="_5da2fc81_49b6_4671_89eb_7b28c003e9be">'Disaggregation Data'!$O$3</definedName>
    <definedName name="_5df64d32_9a5c_414c_86e2_ae3655f5bb58">'update Helper'!$D$1409</definedName>
    <definedName name="_5e1f219c_cae5_40fc_ba27_83bc77b94308">'update Helper'!$B$2255</definedName>
    <definedName name="_5e59b3d2_3706_4a8c_932c_fdb0f6aa3c16">'Reference Records'!$K$4</definedName>
    <definedName name="_5e768e91_687d_4dfb_a07c_b558729186db">'Reference Records'!$D$121:$D$123</definedName>
    <definedName name="_5ffe0d1a_8a84_4337_9fd0_deccf895e752">'Account Role'!$G$3</definedName>
    <definedName name="_6017e447_f4b2_4605_8be3_67be82447dcf">'Outcome Indicators - Section C'!$A$28</definedName>
    <definedName name="_60cca16c_2bbf_4012_b9ed_84b4cc4c6513">'Overview - Section A'!$E$26</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Records'!$A$154:$H$384</definedName>
    <definedName name="_641e8879_2a7f_4e5b_9221_71c3163e2697">'update Helper'!$C$223</definedName>
    <definedName name="_64b80052_1148_4ad0_a719_2605a229a5dd">'Reference Records'!$A$339</definedName>
    <definedName name="_651c1cff_29dc_4f61_8994_ff4aa592187f">'Reference Records'!$B$4</definedName>
    <definedName name="_654bca83_10b5_4fb3_962f_80e82dfc63ce">'Reference Records'!$B$196:$B$197</definedName>
    <definedName name="_65c26b5a_0465_48fc_a362_f2e87b3413d9">'update Helper'!$A$509</definedName>
    <definedName name="_6610fb82_a604_47fc_8eb9_548299e9c8fb">'Outcome Indicators - Section C'!$AD$9</definedName>
    <definedName name="_666ecfb3_4890_469f_9405_c844bfec298e">'Disaggregation Data'!$P$3</definedName>
    <definedName name="_66c05feb_5ba4_4d15_8d33_a4f0ff5f795a">'Disaggregation Data'!$H$159</definedName>
    <definedName name="_66d474de_58df_4c88_bfd9_511496d516be">'Coverage Indicators-Section D'!$AK$10</definedName>
    <definedName name="_66ed04dd_0830_439c_b4bc_24d70db2c1e7" comment="Display Map">'update Helper'!$A$1179:$M$1405</definedName>
    <definedName name="_6715a48b_b59c_4776_be88_a55a2bdba187">'update Helper'!$E$1409</definedName>
    <definedName name="_68131f07_373f_4ee5_8db3_e8876679341b">'update Helper'!$J$223</definedName>
    <definedName name="_6817dc8a_703d_4192_a2a8_a72a907275fb">'Reference records(soft deleted)'!$B$6</definedName>
    <definedName name="_6834aec6_db58_4138_a983_eb16ae5d5835">'Outcome Indicators - Section C'!$BL$9</definedName>
    <definedName name="_68bb383a_3ad0_4aa4_a4ff_b1656cee145b">'Coverage Indicators-Section D'!$W$10</definedName>
    <definedName name="_68ec706d_bf37_4a3f_9525_660912899d58">'Impact Indicators - Section B'!$G$8</definedName>
    <definedName name="_6a3dda26_b269_4afa_8b05_c602a881a167">'Overview - Section A'!$A$46</definedName>
    <definedName name="_6ac60fe2_d872_4a35_a5e2_7132294649ec" comment="Display Map">'Reference records(soft deleted)'!$B$120:$H$160</definedName>
    <definedName name="_6b293db8_2064_47cb_abbc_3f4c6d0caeda">'Overview - Section A'!$E$46</definedName>
    <definedName name="_6b7b095a_5e69_4c56_b186_9b24f30d5a48">'Overview - Section A'!#REF!</definedName>
    <definedName name="_6c432057_801a_4b50_8cf7_6f6149d7c40a">'Overview - Section A'!$T$123</definedName>
    <definedName name="_6ce0ed87_5b35_40ed_9f7a_44a4e37463b9">'update Helper'!$F$39</definedName>
    <definedName name="_6de46edd_2f1b_4343_8ab7_4e70e2856d23">'update Helper'!$C$1409</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Helper'!$I$876</definedName>
    <definedName name="_6f7ec15b_c268_485e_b0b1_4f72a84c4bc6" comment="Display Map">'Overview - Section A'!$A$45:$U$52</definedName>
    <definedName name="_708bc3f4_3b2b_4cbe_89e1_1871c272480d">'Overview - Section A'!$J$101</definedName>
    <definedName name="_70a5cda6_774c_4166_b372_07fbe25d764a">'update Helper'!$J$259</definedName>
    <definedName name="_7210282b_6d37_40e9_9208_b22105dfdb45">'Reference Records'!$J$46</definedName>
    <definedName name="_7229c5f0_1cfd_41e2_b5fe_a739cdd4cb93" comment="Display Map">'Outcome Indicators - Section C'!$A$27:$T$118</definedName>
    <definedName name="_73b8f8b2_6e79_470e_91d5_fe608e8a3a44">'old - Section F'!$G$93</definedName>
    <definedName name="_73ed6a72_5bb2_4e78_b64b_57d38f0409a1">'Disaggregation Data'!$L$3</definedName>
    <definedName name="_745d292d_fc17_4892_81af_e69f39f278df">'Reference Records'!$K$46</definedName>
    <definedName name="_75127888_d602_45ff_b831_0b6cb5ca1689">'Disaggregation Data'!$H$315</definedName>
    <definedName name="_75417d5f_8186_4610_b9ba_588590a586ac">'Disaggregation Data'!$N$3</definedName>
    <definedName name="_7554e4be_d51b_4eff_b8a1_67f281ff6896">'update Helper'!$E$876</definedName>
    <definedName name="_75e01dac_a196_4485_8c4e_3c8181e382da">'Reference Records'!$C$210:$C$256</definedName>
    <definedName name="_7638a94a_e06b_4d66_97b8_ac609d3da203" comment="Save Map">'Overview - Section A'!$E$75</definedName>
    <definedName name="_7643b6aa_7bef_476f_ad52_f8748c078a19">'Overview - Section A'!$E$77</definedName>
    <definedName name="_767e167c_49a5_47f2_969d_5168b626be63">'update Helper'!$G$509</definedName>
    <definedName name="_76ec722d_231e_43e2_a272_cb3feef456da" comment="Display Map">'Disaggregation tab old'!$A$167:$O$318</definedName>
    <definedName name="_76f43188_477a_485f_9a13_9e30303f1124">'Overview - Section A'!$D$101</definedName>
    <definedName name="_77290f0f_e3b8_410c_9e2a_f33b99973795">'Disaggregation Records'!$B$155</definedName>
    <definedName name="_779b0207_1267_4760_b2e2_850e0608884a">'Coverage Indicators-Section D'!$B$45</definedName>
    <definedName name="_79161a16_98b0_4d79_baa1_fb3e9caa28f6">'update Helper'!$K$223</definedName>
    <definedName name="_7920b793_d507_4f7a_99e2_756c9f466e52">'Overview - Section A'!$F$101</definedName>
    <definedName name="_795b5b72_7a48_4bf6_8738_b2f153e5474a">'old - Section F'!$W$8</definedName>
    <definedName name="_7966289a_2370_43a9_84dd_40ef53afb02e">'Impact Indicators - Section B'!$X$28</definedName>
    <definedName name="_7a157943_9cc3_410b_ac27_f2c54152e262">'update Helper'!$G$1180</definedName>
    <definedName name="_7a72f78c_72ee_4007_958d_a1a1ee34b28b">'update Helper'!$C$39</definedName>
    <definedName name="_7ab7b090_6bd0_4a8e_8113_dd21d389a342">'Reference Records'!$D$89:$D$113</definedName>
    <definedName name="_7abccd6d_b26a_464a_a34f_823b62ef9461">'Reference Records'!$A$123</definedName>
    <definedName name="_7b9593e5_e6f7_4cc0_a365_ac1f2318e3f6">'Coverage Indicators-Section D'!$F$45</definedName>
    <definedName name="_7bac37da_c8ab_49df_9ce6_06a9736d64f8">'Reference Records'!$A$269</definedName>
    <definedName name="_7c917dad_3e1d_47db_8eb3_2b416550c06c">'update Helper'!$J$2089</definedName>
    <definedName name="_7cbcbc4a_d246_4bbc_a159_edc409a2e4fe">'Reference Records'!$I$46</definedName>
    <definedName name="_7cdc6ffc_7316_43a3_8c10_94815252d4bc">'Overview - Section A'!$E$76</definedName>
    <definedName name="_7dad7a53_3619_44b2_9f14_26d23af8b014">'Impact Indicator Target Update'!$T$1</definedName>
    <definedName name="_7dd1a1e8_b3e5_4977_b435_92933762fedb">'Account Role'!$A$28</definedName>
    <definedName name="_7e97b1d3_ddd6_4d94_b1d6_9a53b33ff98b">'Reference Records'!$D$44:$D$45</definedName>
    <definedName name="_7ea43aa2_3fad_4650_821c_ea2dc5b2b6d6">'Reference Records'!$A$46</definedName>
    <definedName name="_7fc44159_eb0c_4ec6_937c_83795558bd60">'Disaggregation Data'!$E$3</definedName>
    <definedName name="_824188d8_1928_41a5_8873_0ce612bdaed2">'update Helper'!$S$445</definedName>
    <definedName name="_8273a11c_a030_45ba_bf8f_2b577e1aa93b">'Overview - Section A'!$A$26</definedName>
    <definedName name="_8275e2f9_07b9_4fec_af79_daf5bf5849e5">'Reference Records'!$C$259</definedName>
    <definedName name="_82b810a8_4ed0_4323_bc38_7e1a937be1f8">'Overview - Section A'!$AB$123</definedName>
    <definedName name="_8369de31_1390_409f_b55a_fde61d8d7199">'update Helper'!$J$39</definedName>
    <definedName name="_83a8b122_8cd9_4c5d_9e26_19949421dbb8">'Reference Records'!$D$19</definedName>
    <definedName name="_842ebf54_5f95_4c1e_a498_e2f9786043b8">'old - Section F'!$E$93</definedName>
    <definedName name="_84592985_545c_4142_977f_19911c1d7be1">'Disaggregation Data'!$D$159</definedName>
    <definedName name="_85dddee6_5e50_414d_af9f_ec761d50a3f0" comment="Display Map">'Impact Indicators - Section B'!$A$27:$X$118</definedName>
    <definedName name="_862ffe01_c829_453b_8951_9acfdd7e0f24">'Overview - Section A'!$G$101</definedName>
    <definedName name="_864425d0_252a_4246_909e_cc0826e707f2" comment="Display Map">'Account Role'!$A$2:$G$19</definedName>
    <definedName name="_8680b4e4_73f6_49ed_b636_6796b8fc3007">'update Helper'!$L$3</definedName>
    <definedName name="_872311fc_11bb_401c_8b93_291ded9ec451">'Coverage Indicators-Section D'!#REF!</definedName>
    <definedName name="_8740d754_6057_4f92_9544_9f1b0a96c93b">'update Helper'!$H$3</definedName>
    <definedName name="_876c5893_c8a3_4066_ad24_31365064997d">'Overview - Section A'!$AN$9</definedName>
    <definedName name="_87baeec3_d609_48e9_97d3_9acbc31c6bc4">'Overview - Section A'!$U$46</definedName>
    <definedName name="_8945f316_fd9d_4e19_b3cd_c0c8202a52db">'Reference Records'!$D$89:$D$120</definedName>
    <definedName name="_8a469ed4_8916_4154_bbbf_dd81f3ca6037">'Overview - Section A'!$AN$12</definedName>
    <definedName name="_8a9ff9a8_7b42_4a34_a7bb_8f85ce3a36e0">'Reference Records'!$C$197</definedName>
    <definedName name="_8aa4cf9f_eda6_4444_a907_3c8c602dbf88">'Impact Indicator Target Update'!$H$1</definedName>
    <definedName name="_8b8bd34d_1680_4bfe_8d4d_5d4a3a13532b">'Coverage Indicators-Section D'!$K$45</definedName>
    <definedName name="_8c83dafc_06c9_46d5_82dd_2edc4cdd71ef">'Reference Records'!$C$192</definedName>
    <definedName name="_8d086166_aaa3_4eec_872e_985dceb20c48">'Reference Records'!$B$202</definedName>
    <definedName name="_8d18a379_8755_4412_801e_3a24e67a6467" comment="Display Map">'Overview - Section A'!$A$29:$R$39</definedName>
    <definedName name="_8d9f9399_d674_44d3_98fa_9bdc7c2dff17">'Impact Indicators - Section B'!$A$28</definedName>
    <definedName name="_8dbce8a5_0984_44b3_b1a6_cf993b957b30">'update Helper'!$A$445</definedName>
    <definedName name="_8f38a2c2_0833_4757_9f3f_fd2bfbb481ac">'Reference Records'!$B$265</definedName>
    <definedName name="_8f4065ff_50b1_4767_83af_862a3935b277">'Overview - Section A'!$P$46</definedName>
    <definedName name="_8f4652fd_6fec_47e2_8e29_9e9058be61aa">'update Helper'!$H$223</definedName>
    <definedName name="_8fa4d884_a5b1_4041_8cad_fbf4720a13d4">'Reference Records'!$G$46</definedName>
    <definedName name="_9163a4e6_3076_442b_bf37_db0a0a62793a">'Reference Records'!$G$19</definedName>
    <definedName name="_92015950_0d4a_4354_be6a_adcd93a70857">'Outcome Indicators - Section C'!#REF!</definedName>
    <definedName name="_940f4fc6_4a8e_4e0b_b740_efe451214fab">'update Helper'!$D$223</definedName>
    <definedName name="_94171daa_d427_4741_ae4f_2766c79a4da3">'update Helper'!$T$39</definedName>
    <definedName name="_96bf0d26_21c5_4468_ad6a_07580f9dd34c">'Impact Indicator Target Update'!$Q$1</definedName>
    <definedName name="_979ccfd5_b55a_4492_8e26_a6633c09ca4c">'Reference Records'!#REF!</definedName>
    <definedName name="_97b6ca24_107e_44db_bc88_4db332fdf22a">'update Helper'!$R$445</definedName>
    <definedName name="_97db3924_742c_4f61_af12_dab7752ccc44">'Account Role'!$B$3</definedName>
    <definedName name="_97f1b32c_6621_44f3_b00b_23facc4a8c9f">'Reference Records'!$D$87:$D$89</definedName>
    <definedName name="_9874a6dc_a3b8_4db0_9a74_e4c3c5dd126f">'update Helper'!$G$223</definedName>
    <definedName name="_9898c5eb_afc0_4eaf_8387_942d1b2e57cb">'update Helper'!$O$3</definedName>
    <definedName name="_99c3b064_facc_46ff_8835_927313074f4d">'Disaggregation Records'!$F$3</definedName>
    <definedName name="_9a500917_dab9_4d8c_82b0_84e6e58cb053">'update Helper'!$A$1180</definedName>
    <definedName name="_9a975b68_4a25_421c_bf56_ce3e9602ca12">'Account Role'!$D$239</definedName>
    <definedName name="_9c766a82_9c33_4b1d_9f4c_76c2bcf6e551" comment="Display Map">'update Helper'!$A$1408:$N$2084</definedName>
    <definedName name="_9c8612d6_cb9f_4fcd_b707_4fdfc8d07b47">'Account Role'!$B$239</definedName>
    <definedName name="_9cc45f22_4486_45fa_ba65_bfb65df72ba8">'Coverage Indicators-Section D'!$AJ$10</definedName>
    <definedName name="_9cfc31ab_a677_4d1c_b5d4_df5c521ee5ef">'update Helper'!$N$39</definedName>
    <definedName name="_9d318a0d_d7a3_48e8_a51b_60ca16c1c976">'Disaggregation Data'!$Q$3</definedName>
    <definedName name="_9d4507c5_5622_4e77_997d_65777e4b9b29">'update Helper'!$G$445</definedName>
    <definedName name="_9d5a644f_9e3c_487b_9af4_779a60541f4e">'Reference Records'!$D$46</definedName>
    <definedName name="_9eb66103_54d0_486c_84fe_f3948ec313af">'Disaggregation Records'!$H$155</definedName>
    <definedName name="_9f0d4df8_7f69_41ab_b823_8fad2df76213">'update Helper'!$C$259</definedName>
    <definedName name="_9f29fc9a_a965_4afd_b189_7a3eca59d516">'Reference Records'!$D$1:$D$424</definedName>
    <definedName name="_9f9fdd59_86c9_4295_b308_3619d68d6aaf">'Reference Records'!$C$123</definedName>
    <definedName name="_9ff47b3a_d28b_411b_a98b_bf4244606f53">'Disaggregation Data'!$F$159</definedName>
    <definedName name="_a050c83a_8d4a_49ab_a808_e922507fb301">'update Helper'!$M$445</definedName>
    <definedName name="_a06ae70f_aaf6_4179_9a0c_964df3537fbf" comment="Display Map">'Overview - Section A'!$A$76:$H$89</definedName>
    <definedName name="_a06d7903_f4dc_429c_b13c_c30db338eb1e">'Outcome Indicators - Section C'!$BN$9</definedName>
    <definedName name="_a21e317a_560b_434a_9c6a_b52a9755e408">'Reference Records'!$D$86:$D$113</definedName>
    <definedName name="_a2b49755_1adb_4266_aaf8_271d0b7524b1">'update Helper'!$D$1180</definedName>
    <definedName name="_a35161b8_a808_4c7e_845f_e699179b5e0a">'Disaggregation Records'!$H$69</definedName>
    <definedName name="_a395564a_2e4f_42b7_9d4d_76ed548224d3">'Disaggregation tab old'!$A$168</definedName>
    <definedName name="_a3bb9706_a655_4815_ac17_285a5395dd17">'Overview - Section A'!$E$9</definedName>
    <definedName name="_a453bbe4_4a2a_4ee3_9728_f518965085eb" comment="Display Map">'Coverage Indicators-Section D'!$A$9:$AN$40</definedName>
    <definedName name="_a4f8ca5a_c29b_4e8a_b75c_6e98ee1c35c5">'update Helper'!$A$223</definedName>
    <definedName name="_a56e44bf_ca89_4206_8199_57e3e8408cd6">'update Helper'!$H$1180</definedName>
    <definedName name="_a5dfcb7f_e430_4fb5_9b5b_e22c4b6ca98e">'update Helper'!$H$1409</definedName>
    <definedName name="_a676465c_2e79_4840_afcd_6eb0129d896a">'Outcome Indicators - Section C'!$BL$28</definedName>
    <definedName name="_a6b20fb9_370d_458d_9f1c_8b11b3cb6b04">'Coverage Indicators-Section D'!$AF$10</definedName>
    <definedName name="_a7b11238_9f6e_4351_921e_572fe001503d">'update Helper'!$A$876</definedName>
    <definedName name="_a7ecb8b9_6334_4d27_a6e4_bb07adb71898" localSheetId="11">'Coverage Indicators-Section D'!#REF!</definedName>
    <definedName name="_a7ecb8b9_6334_4d27_a6e4_bb07adb71898" localSheetId="14">'Overview - Section A'!#REF!</definedName>
    <definedName name="_a7ecb8b9_6334_4d27_a6e4_bb07adb71898" localSheetId="3">'Impact Indicators - Section B'!#REF!</definedName>
    <definedName name="_a7ecb8b9_6334_4d27_a6e4_bb07adb71898" localSheetId="9">'Outcome Indicators - Section C'!#REF!</definedName>
    <definedName name="_a7ecb8b9_6334_4d27_a6e4_bb07adb71898">'Overview - Section A'!#REF!</definedName>
    <definedName name="_a80237bb_7952_4c04_9a7a_1cdad38cbd16">'Overview - Section A'!$H$59</definedName>
    <definedName name="_a832b80c_0523_4735_817a_20d55c98a2a0" comment="Display Map">'Disaggregation tab old'!$A$7:$O$158</definedName>
    <definedName name="_a86b22e2_303c_4ca2_a5b4_68500481e301">'Coverage Indicators-Section D'!$P$10</definedName>
    <definedName name="_a89648be_f01a_48dc_be25_9a6736d2a902">'Impact Indicators - Section B'!$D$28</definedName>
    <definedName name="_a8f46077_3c03_49ff_b812_2b8ac08cae66" comment="Display Map">'Reference Records'!$C$88:$P$112</definedName>
    <definedName name="_aa851c4c_b217_403a_b1a9_9bf3e33b8022">'Coverage Indicators-Section D'!$D$10</definedName>
    <definedName name="_aba4e79f_5ce3_41ca_abf0_8cba57c47dec" comment="Display Map">'update Helper'!$A$444:$S$505</definedName>
    <definedName name="_abbd2de4_555f_487e_a305_ee28249928f4">'Disaggregation Records'!$A$3</definedName>
    <definedName name="_abcb1332_3cc3_40cb_9eb6_e49185148047">'Account Role'!$B$28</definedName>
    <definedName name="_ac5ba2d1_98f0_4aa2_a6c2_322cafcae1b8">'Reference records(soft deleted)'!$G$20</definedName>
    <definedName name="_aca578a2_431f_4e65_aec3_fe793d0f6c0f">'Coverage Indicators-Section D'!$F$10</definedName>
    <definedName name="_aca742d7_5b19_4aa5_8a32_739546d173c7">'Disaggregation Data'!$L$315</definedName>
    <definedName name="_aca7f1bf_77d4_41d2_b85a_8fc4694aaa5d">'Disaggregation Records'!$E$155</definedName>
    <definedName name="_ad718d62_e2fd_4c3a_a018_8c8f5eec5644">'Reference Records'!$C$4:$C$16</definedName>
    <definedName name="_ae20a710_31d4_43ea_bb8e_98f8a452d9b5">'update Helper'!$A$259</definedName>
    <definedName name="_aef23396_73a2_4449_b64b_574e315ee717">'Disaggregation Records'!$A$69</definedName>
    <definedName name="_af4893e4_fb2a_43c4_a459_75a79635184d">'Disaggregation Records'!$E$3</definedName>
    <definedName name="_af984491_07b4_45c6_827e_4a5a0e41cd92">'Reference records(soft deleted)'!$F$66:$F$66</definedName>
    <definedName name="_afb1ac33_4702_4bdb_87c5_ccde46f5946b">'update Helper'!$F$1409</definedName>
    <definedName name="_afe46063_176e_42e7_9258_aafceea72a7c">'Account Role'!$E$3</definedName>
    <definedName name="_b00633c8_5ccc_4622_86d1_07ff694c24a1">'update Helper'!$L$509</definedName>
    <definedName name="_b01f6605_c50f_49e5_8841_306b902e21b5">'Reference Records'!$E$123</definedName>
    <definedName name="_b0483c5a_df94_4f99_8593_1b5f790a1a8b">'old - Section F'!$M$93</definedName>
    <definedName name="_b08eede9_e417_4197_bdb0_e7afb6ff7f75">'update Helper'!$F$445</definedName>
    <definedName name="_b160391b_7f82_4ca2_b7a1_742da234e320">'Reference Records'!$B$269</definedName>
    <definedName name="_b184a48f_c367_42e0_abea_de10491cdb89">'Overview - Section A'!$R$123</definedName>
    <definedName name="_b25b57c0_b3c6_4bd0_84af_ecd0c047480e">'Reference Records'!$C$46</definedName>
    <definedName name="_b29140ce_2067_4616_98b2_f6e9312dff45" comment="Display Map">'Reference Records'!$A$258:$C$258</definedName>
    <definedName name="_b29fac7f_0112_4608_9b2f_b935e3a5c47a">'Outcome Indicators - Section C'!#REF!</definedName>
    <definedName name="_b2a433e8_e2eb_496e_9eab_56d34260a1ea">'update Helper'!$O$445</definedName>
    <definedName name="_b4a871df_6a0f_4103_a22f_8f40cae6fea8" comment="Display Map">'old - Section F'!$A$92:$M$573</definedName>
    <definedName name="_b517363e_a660_4f5c_8200_ca9f715b3954">'Reference Records'!$E$269</definedName>
    <definedName name="_b5821112_3c0f_46ea_8691_81e5396982ed">'Reference Records'!$B$196</definedName>
    <definedName name="_b5e8f7c0_1f6c_4f34_9e09_d35ca3f3eb39" comment="Display Map">'Reference records(soft deleted)'!$B$166:$G$232</definedName>
    <definedName name="_b625dd51_c3f0_4d71_a2a9_f6fa8dac524b">'Reference records(soft deleted)'!$H$66</definedName>
    <definedName name="_b630336b_3644_4bf6_8d7c_9c418ad44fc5">'Disaggregation Data'!$D$3</definedName>
    <definedName name="_b68b7d29_cf0f_4ac6_ad8c_f148e1c62ae1">'Coverage Indicators-Section D'!$H$45</definedName>
    <definedName name="_b6919358_cf97_4469_b8d0_568a7fbf797c">'Outcome Indicators - Section C'!$J$28</definedName>
    <definedName name="_b7198351_a7ba_44b7_a1ec_111ed8317cb2">'Reference Records'!$B$339</definedName>
    <definedName name="_b8526b1f_d531_4d05_a35b_d24976af94b3">'update Helper'!$D$2089</definedName>
    <definedName name="_b88374ec_47cc_43db_8a49_31b8f7dfbe2a">'Reference Records'!$A$259</definedName>
    <definedName name="_b934b5c4_3a3d_4290_b4f5_665f1fa1d8f9">'Disaggregation Data'!$E$159</definedName>
    <definedName name="_b9568051_a72c_4c87_bd12_0a431f6a32e6">'Disaggregation Data'!$I$159</definedName>
    <definedName name="_b9c6b527_c2c5_4200_bb21_b9257f2bb2c1">'Disaggregation tab old'!$A$8</definedName>
    <definedName name="_ba047ad1_b51f_49a2_b3c8_be30d392985a">'Reference Records'!$D$88:$D$119</definedName>
    <definedName name="_ba2bf24f_92d4_4847_a100_634fcade40b6">'Impact Indicator Target Update'!$P$1</definedName>
    <definedName name="_ba6766eb_3a68_462e_a136_4851bdedd0eb">'update Helper'!$F$223</definedName>
    <definedName name="_ba991538_8d20_47dc_8a22_03bf80508d2c">'Disaggregation Data'!$F$3</definedName>
    <definedName name="_bb1c154e_4700_4eae_bb81_f16337d16856">'update Helper'!$D$3</definedName>
    <definedName name="_bcc0af4e_01ec_4ed2_a0bb_891e67117226">'update Helper'!$F$2089</definedName>
    <definedName name="_bcc44ce4_7811_4a37_b19a_adb1c9975c5c">'Overview - Section A'!$O$46</definedName>
    <definedName name="_bcfc48a3_8677_406d_a9a8_7738d293befa">'Outcome Indicators - Section C'!$BE$9</definedName>
    <definedName name="_bd075b26_707d_4b39_aea7_5e22fa05d673">'update Helper'!$F$1180</definedName>
    <definedName name="_bd8c6a42_6cde_4c17_9f1a_04e7b83fd063">'Reference Records'!$E$19</definedName>
    <definedName name="_bde8eea6_59dc_41d3_9c11_f259a774807f">'Outcome Indicators - Section C'!$G$28</definedName>
    <definedName name="_bdfc469c_2579_427e_b601_2c7e407ccd8f">'Impact Indicators - Section B'!$AX$8</definedName>
    <definedName name="_be2888a7_b322_47d2_be71_a4093cf83c44">'Reference Records'!$D$1:$D$443</definedName>
    <definedName name="_be67395e_f578_42fc_bfe7_912f09db8571">'Disaggregation Records'!$G$3</definedName>
    <definedName name="_bef2cdda_6c4d_45cf_b550_ea24e68795bf">'Overview - Section A'!$M$46</definedName>
    <definedName name="_bf1ad2f1_a865_4b00_8649_f62663e1cb01">'Reference Records'!$F$269</definedName>
    <definedName name="_bf857707_f3ed_43ba_b26e_78e553c3b599">'Outcome Indicators - Section C'!$BN$28</definedName>
    <definedName name="_c021eee3_85ca_4b4c_871f_c2ca4000adb3" comment="Display Map">'Reference Records'!$B$18:$N$39</definedName>
    <definedName name="_c0adc2e9_f3e8_47e3_ab9a_3b0590b08e3b">'Reference Records'!$D$88:$D$114</definedName>
    <definedName name="_c0eb8ac6_1c46_4f57_b21f_9a8652dcb01f">'Reference Records'!$A$199</definedName>
    <definedName name="_c169a647_ad7f_4a68_9402_5984b64252f0">'update Helper'!$M$259</definedName>
    <definedName name="_c1e3d9da_0aa8_4938_92fd_28ad968bd219">'Reference Records'!$C$19</definedName>
    <definedName name="_c27248fe_f16e_4b61_a04b_ff479754f280">'Reference Records'!$N$19</definedName>
    <definedName name="_c2cb0bb7_8726_465b_941d_b2ba7942b23a">'Outcome Indicators - Section C'!$E$28</definedName>
    <definedName name="_c2ce4f6c_2a30_403e_b675_be582ab6f618">'update Helper'!$N$3</definedName>
    <definedName name="_c438aaa1_5662_46ac_b40e_79add5b8ca04">'Overview - Section A'!$C$17:$C$19</definedName>
    <definedName name="_c54b79a9_16fb_4971_a35c_a5374fd294a1">'Coverage Indicators-Section D'!$AN$10</definedName>
    <definedName name="_c595585e_bd83_42a8_bd9d_c64c0f83e863">'update Helper'!$K$259</definedName>
    <definedName name="_c7239f8e_e972_4d0a_ac9c_049341720ca8">'Reference Records'!$H$89</definedName>
    <definedName name="_c811d6c6_78b7_497a_b948_2c1cd9a8b3fc">'Overview - Section A'!$Z$123</definedName>
    <definedName name="_c85353e2_2d93_4dee_b666_5a9395f33b51">'Overview - Section A'!$R$30</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16d6_9c15_4e1f_ac60_1e26110a756c" comment="Display Map">'update Helper'!$A$258:$N$439</definedName>
    <definedName name="_ca2f1178_d2c3_4967_b806_edc7d837cc71">'Outcome Indicators - Section C'!$F$9</definedName>
    <definedName name="_ca4ab06b_5324_40ab_a432_1139d7cb9e9a">'Reference Records'!$D$89</definedName>
    <definedName name="_ca7e0af3_de36_4376_a561_5d3c742acebc">'update Helper'!$E$2089</definedName>
    <definedName name="_cbe75001_1b1f_4684_b8fc_dd97cd572e08">'Reference Records'!$M$89</definedName>
    <definedName name="_cc652be8_c987_44b0_a7b8_b38f24a774fd">'Account Role'!$A$3</definedName>
    <definedName name="_cd1a838d_967d_4df8_8959_da3e91d019c7">'update Helper'!$G$2089</definedName>
    <definedName name="_cd3a8228_a564_4a29_bb53_8d23f3af4f8d">'update Helper'!$C$3</definedName>
    <definedName name="_ced5d642_f902_4116_8eec_365c1d0be056">'update Helper'!$F$509</definedName>
    <definedName name="_cf337c18_bbd6_41ea_aeb8_6889dc68b851">'Reference records(soft deleted)'!$D$66</definedName>
    <definedName name="_cfcb4c96_c88e_4a35_803a_a889e9dd7d09" comment="Display Map">'Disaggregation Data'!$D$314:$Q$915</definedName>
    <definedName name="_d0af162b_ba98_4147_a6fc_7c6ff1aaf471">'Disaggregation Data'!$N$159</definedName>
    <definedName name="_d0c4e2e8_ed5b_4f3b_98ce_3538f040ffdd">'update Helper'!$D$39</definedName>
    <definedName name="_d0e6db09_4210_45d4_bc55_3258a5a7becd">'Reference Records'!$M$3:$M$16</definedName>
    <definedName name="_d1f82863_9819_4548_ae1f_e4cfe92df877">'update Helper'!$I$2255</definedName>
    <definedName name="_d20ef977_ad63_4fe7_833a_109f9e7d5f64">'update Helper'!$C$3</definedName>
    <definedName name="_d24f669d_00e1_4357_b04c_2c97c933dfec">'Overview - Section A'!$I$26</definedName>
    <definedName name="_d2c977b0_75f6_4448_a11e_cb59fc25d8cd" comment="Display Map">'update Helper'!$A$2:$O$33</definedName>
    <definedName name="_d36529d4_505a_4d7c_b7e5_0c40a3c08386" comment="Display Map">'update Helper'!$A$2254:$I$3215</definedName>
    <definedName name="_d3a30769_9e61_4d67_be66_32b431300821">'Disaggregation tab old'!$J$8</definedName>
    <definedName name="_d3eb7cad_d1db_4bc0_b960_bce22b805e0e" comment="Display Map">'Impact Indicators - Section B'!$A$7:$BB$23</definedName>
    <definedName name="_d41cf6ed_fe21_4aad_a880_5bf28d133b94">'Disaggregation tab old'!$AB$327</definedName>
    <definedName name="_d55f73ea_40dd_46a0_b46b_1f915532d5da" comment="Display Map">'Overview - Section A'!$A$18:$C$20</definedName>
    <definedName name="_d57e65c4_25a7_4d64_a885_cf577ee62283">'Impact Indicators - Section B'!$N$28</definedName>
    <definedName name="_d5b3d3f7_d9f7_482d_8e65_f987f575a087">'Reference Records'!$K$89</definedName>
    <definedName name="_d60e4a5c_ee1a_41d4_9548_2aede18bc786">'update Helper'!$D$876</definedName>
    <definedName name="_d62bbd88_c7fe_4846_8ed9_76818d8946c8">'Reference Records'!$G$4</definedName>
    <definedName name="_d6de9e79_2a33_496b_9418_d4b52d6dcaf1">'Reference Records'!$B$18:$B$493</definedName>
    <definedName name="_d72177c9_4374_45f7_b5a5_f0b6222e9566">'Reference Records'!$E$4</definedName>
    <definedName name="_d761096d_7819_4297_bee8_1af89e86506d">'update Helper'!$L$2089</definedName>
    <definedName name="_d8b44ed0_a865_499e_aa2c_09925ed64c24">'old - Section F'!$A$93</definedName>
    <definedName name="_d8f3b323_94ba_4c08_b760_0447353ff6ee">'Reference Records'!$D$4</definedName>
    <definedName name="_d8fd749f_f8d5_4232_b69a_8b62a79328ac">'Overview - Section A'!$L$46</definedName>
    <definedName name="_d9225ee9_4711_40fa_bb89_6747c9d62bad">'Overview - Section A'!$G$59</definedName>
    <definedName name="_d93c4c11_f795_4c65_88eb_c43040eba27e" comment="Display Map">'Overview - Section A'!$A$100:$J$116</definedName>
    <definedName name="_d9ef6160_0711_4f41_8235_1e8bf2ea40ed" comment="Display Map">'update Helper'!$A$38:$T$219</definedName>
    <definedName name="_da1fbc0d_b853_4aec_a0fa_4471ef7dbf35">'Outcome Indicators - Section C'!$AE$9</definedName>
    <definedName name="_da2bea4d_26d3_4c8d_8f53_a31050d37481">'Reference Records'!$B$1:$B$613</definedName>
    <definedName name="_daae6694_aad0_48b5_b679_94999f870976">'Reference records(soft deleted)'!$G$121</definedName>
    <definedName name="_db4e2d75_1080_4f7d_bbb6_279cfc0396d6">'Reference Records'!$B$198</definedName>
    <definedName name="_db554049_85ce_4129_b1fc_a4968be4421e">'Reference records(soft deleted)'!$B$66:$B$116</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Helper'!$I$2089</definedName>
    <definedName name="_dce503c9_6770_4063_b9a4_70c4486bab14" comment="Display Map">'Reference Records'!$A$338:$F$378</definedName>
    <definedName name="_dd1bf6a4_f36b_4539_baa8_c7f8ba7742c0">'update Helper'!$I$1180</definedName>
    <definedName name="_dd26d46b_6921_487e_9c78_867c8d059003">'update Helper'!$G$3</definedName>
    <definedName name="_dd59b4c1_0127_483f_94d6_e325d726d50b">'update Helper'!$J$876</definedName>
    <definedName name="_dd5cbb23_508a_4a49_9ee3_de02706f296e">'Reference Records'!$B$46</definedName>
    <definedName name="_dd67381d_8fda_4031_b9f2_2b97d7ad93a0">'update Helper'!$J$1180</definedName>
    <definedName name="_dd82b481_1d70_467c_8a1e_607df41e8dcb">'Reference Records'!$D$1:$D$404</definedName>
    <definedName name="_de349e90_1cd6_4d52_ab09_1d344b331133">'update Helper'!$E$445</definedName>
    <definedName name="_de8310b5_e4d3_4b94_b262_26a424148ac2">'old - Section F'!$C$8</definedName>
    <definedName name="_e0977557_e4c5_4ef4_9559_6de2a1c73a50">'Overview - Section A'!$A$30</definedName>
    <definedName name="_e0bc3c4f_03b9_401c_9444_2ae25857d1f6">'Impact Indicators - Section B'!$K$28</definedName>
    <definedName name="_e1b18bf0_c01a_41f9_9d0f_7ff41a4c9212">'Reference records(soft deleted)'!$B$20</definedName>
    <definedName name="_e2f4a6c9_b971_491e_a3b4_1227bbe38c83">'Reference records(soft deleted)'!$D$167</definedName>
    <definedName name="_e3593433_048f_4c41_83d3_f74a839a639f">'Disaggregation Records'!$E$69</definedName>
    <definedName name="_e3fd5f4b_01b0_4087_9e0e_fd0199800be6">'Overview - Section A'!$I$101</definedName>
    <definedName name="_e483748a_15bd_4bef_9378_0d3e824decd0">'Reference Records'!$L$89</definedName>
    <definedName name="_e4b1e3b9_6a2a_43ea_8ece_3c48082dabab">'Reference Records'!$C$89</definedName>
    <definedName name="_e4ebe33e_2d9b_4fab_b6ee_d23a5404bb5e" comment="Display Map">'update Helper'!$A$2088:$P$2249</definedName>
    <definedName name="_e4f7af1b_dca3_4c5d_8b1f_84c882749f97">'update Helper'!$L$876</definedName>
    <definedName name="_e588dca0_ef3a_4dbf_9030_9759fda803aa">'update Helper'!$N$223</definedName>
    <definedName name="_e5e0e9c5_229b_41b4_a9b1_b5fd68f1f31c">'Disaggregation Records'!$B$3</definedName>
    <definedName name="_e6620337_bf44_48f3_a7fd_0125cc2c6be7">'Disaggregation tab old'!$A$327</definedName>
    <definedName name="_e6d95e65_44bf_4846_b78f_816689d6036f">'Disaggregation Records'!$B$69</definedName>
    <definedName name="_e713ed26_c546_4a6a_a951_288830ca8584">'update Helper'!$E$1180</definedName>
    <definedName name="_e774554e_fb6f_43f6_baf0_c17f0492b38e">'update Helper'!$K$39</definedName>
    <definedName name="_e87ea5ec_8175_4472_bb44_1f8c96df1ee4" comment="Display Map">'old - Section F'!$A$7:$Z$88</definedName>
    <definedName name="_e8ee11f8_cd11_4941_8f4e_979bc348765e">'update Helper'!$G$1409</definedName>
    <definedName name="_e952fb3b_86e7_46c2_b95e_85522915930a">'Reference Records'!$G$269</definedName>
    <definedName name="_ea0a6aff_050a_4e7c_bb67_efe887a6ff8c">'Reference Records'!$B$89:$B$89</definedName>
    <definedName name="_ea72c56b_d1e9_4c5d_ba1d_cc707a1c7a52">'Reference Records'!$C$198</definedName>
    <definedName name="_eabb6097_6646_49fe_9d42_cce1d696601b">'Overview - Section A'!$A$101</definedName>
    <definedName name="_eac8e410_a131_431a_b1c9_590f4d486ca3">'Impact Indicators - Section B'!$H$28</definedName>
    <definedName name="_eb865535_e191_4538_9980_a9996247965e">'Reference Records'!$A$18:$A$493</definedName>
    <definedName name="_eb940844_13db_4509_a1c4_ff0a8c68abd7">'Disaggregation Records'!$F$155</definedName>
    <definedName name="_ec317833_0071_4b2e_932c_62684bcb2384">'Disaggregation Data'!$M$315</definedName>
    <definedName name="_ecb887c9_f351_4ec2_95ef_320af361ff42" comment="Display Map">'update Helper'!$A$508:$T$869</definedName>
    <definedName name="_ed0f40d6_45a1_4737_908f_0fb3a2e7f6d7">'Reference Records'!$B$201</definedName>
    <definedName name="_edacc156_af86_4bf8_90dd_b9a22fc62817">'Account Role'!$D$3</definedName>
    <definedName name="_ee5c2fa9_b685_4c9b_9614_9ed1cefc534c">'update Helper'!$T$509</definedName>
    <definedName name="_eecf7cf0_e9be_48ee_b1b4_c9465f1f4e45">'Outcome Indicators - Section C'!$A$9</definedName>
    <definedName name="_ef7c4cda_9fba_4d2c_b2ff_8d22eb3a22ac">'update Helper'!$I$445</definedName>
    <definedName name="_eff8d1d0_83be_4592_a0a6_0649571f1cd1">'update Helper'!$J$445</definedName>
    <definedName name="_f01d1473_f9e7_453c_95a5_ada7b865eabb">'Overview - Section A'!$H$77</definedName>
    <definedName name="_f0e38211_457f_4b07_8179_77ff6278dd2b">'update Helper'!$P$445</definedName>
    <definedName name="_f1c519aa_961b_42b6_a4f4_d9f451ddf622" comment="Display Map">'Overview - Section A'!$A$58:$H$71</definedName>
    <definedName name="_f1de9552_9dee_457d_a62e_99567a2c1e69">'Outcome Indicators - Section C'!$AC$9</definedName>
    <definedName name="_f2045cc5_f4d7_4b1d_8aeb_d44e7918995b">'Disaggregation Data'!$K$3</definedName>
    <definedName name="_f21c8db1_2baf_45f9_a210_b096e419362b">'Overview - Section A'!$E$11</definedName>
    <definedName name="_f25f0134_a952_4eb1_bd5d_4a854d76f318">'Outcome Indicators - Section C'!$BJ$9</definedName>
    <definedName name="_f2e17f54_33e5_4fb3_8547_527de2a7d0ac">'Overview - Section A'!$C$19:$C$22</definedName>
    <definedName name="_f3654abd_3fbc_41ef_a2e7_0d54ea478341" comment="Display Map">'Disaggregation Records'!$A$2:$H$65</definedName>
    <definedName name="_f3aa8cb8_9b47_4b8e_b8b6_eb980ce8ad79">'Outcome Indicators - Section C'!$D$28</definedName>
    <definedName name="_f597b0f5_0c73_475b_ae28_45f5ed40876e">'Coverage Indicators-Section D'!$E$10</definedName>
    <definedName name="_f686534e_e5b4_42a0_a0f2_a919117d0136">'update Helper'!$K$445</definedName>
    <definedName name="_f6cc91f7_16cd_4c28_ae23_539a66875c7e" comment="Display Map">'Reference Records'!$A$268:$G$334</definedName>
    <definedName name="_f8d7ef06_1dee_470c_8158_06415f88b21a">'Coverage Indicators-Section D'!$N$45</definedName>
    <definedName name="_f8da171f_1ef1_4701_824e_35a927e47c50">'Overview - Section A'!$Q$123</definedName>
    <definedName name="_f9a537b9_3e07_436d_978d_cc0a4695b6eb">'Disaggregation tab old'!$AD$327</definedName>
    <definedName name="_fa55b4d1_29cb_4b51_b2d0_8f7892f292e2">'update Helper'!$L$1180</definedName>
    <definedName name="_fba43122_7879_4bc6_ab59_ece879d4dafd">'Coverage Indicators-Section D'!$A$10</definedName>
    <definedName name="_fbe591c5_4692_4048_ae00_0b5a533edf73">'update Helper'!$E$3</definedName>
    <definedName name="_fccfb4fa_0a30_41be_9334_74bc5779fbd3">'Reference Records'!$C$196:$C$197</definedName>
    <definedName name="_fd286dae_26cb_4aad_a5f8_c4e877a2e920" comment="Display Map">'Reference Records'!$A$122:$H$188</definedName>
    <definedName name="_fdaed59b_d483_4f18_8960_9dec90ac9bf3">'Coverage Indicators-Section D'!$AI$10</definedName>
    <definedName name="_fe1fc4f2_e57c_4328_acb9_6e901a0a2e1c">'Reference Records'!$G$89</definedName>
    <definedName name="_fe54ad0d_3f3e_403b_8c5a_3ee1b37390d2">'Disaggregation Data'!$Q$315</definedName>
    <definedName name="_feae67d4_d3a5_4668_9be8_07f6d66f3049">'update Helper'!$I$509</definedName>
    <definedName name="_ff85bbe8_e093_4bde_9ecb_ca8f310bef73">'Reference Records'!$B$89:$B$120</definedName>
    <definedName name="_ff85dfd2_7a0e_4ec1_ada1_39980e5d1634">'Impact Indicators - Section B'!$AW$8</definedName>
    <definedName name="_xlnm._FilterDatabase" localSheetId="22" hidden="1">'Account Role'!$B:$B</definedName>
    <definedName name="_xlnm._FilterDatabase" localSheetId="14" hidden="1">'Disaggregation tab old'!$A$326:$Q$326</definedName>
    <definedName name="_xlnm._FilterDatabase" localSheetId="1" hidden="1">'Overview - Section A'!$A$29:$R$39</definedName>
    <definedName name="_xlnm._FilterDatabase" localSheetId="17" hidden="1">'Print View'!$A$144:$AL$204</definedName>
    <definedName name="AccountRole">OFFSET('Account Role'!$C$3,1,0,MATCH("*",'Account Role'!$C$3:$C$20,-1)-1,1)</definedName>
    <definedName name="AIM_Coverage_Disaggregation__c.AIM_Year__c">apttusmetadata!$AG$2:$AG$25</definedName>
    <definedName name="AIM_Coverage_Indicator__c.AIM_Geographic_Coverage__c">apttusmetadata!$AB$2:$AB$6</definedName>
    <definedName name="AIM_Coverage_Indicator__c.AIM_Rating_Cumulation_Type__c">apttusmetadata!$AC$2:$AC$5</definedName>
    <definedName name="AIM_Coverage_Indicator__c.AIM_Year__c">apttusmetadata!$AD$2:$AD$25</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apttusmetadata!$AP$2:$AP$5</definedName>
    <definedName name="AIM_Impact_Disaggregation__c.AIM_Baseline_Year__c">apttusmetadata!$AK$2:$AK$25</definedName>
    <definedName name="AIM_Impact_Indicator__c.AIM_Baseline_Year__c">apttusmetadata!$AH$2:$AH$25</definedName>
    <definedName name="AIM_Impact_Indicator_Targets_Results__c.AIM_Mark_if_target_is_TBD__c">apttusmetadata!$AJ$2</definedName>
    <definedName name="AIM_Impact_Indicator_Targets_Results__c.AIM_Year_of_Target__c">apttusmetadata!$AI$2:$AI$25</definedName>
    <definedName name="AIM_Impact_Outcome_References__c.AIM_Data_Type_Target__c">apttusmetadata!$AQ$2:$AQ$4</definedName>
    <definedName name="AIM_Impact_Outcome_References__c.Impact.AIM_Data_Type_Target__c">apttusmetadata!$AT$2:$AT$4</definedName>
    <definedName name="AIM_Impact_Outcome_References__c.Master.AIM_Data_Type_Target__c">apttusmetadata!$AV$2:$AV$4</definedName>
    <definedName name="AIM_Impact_Outcome_References__c.Outcome.AIM_Data_Type_Target__c">apttusmetadata!$AU$2:$AU$4</definedName>
    <definedName name="AIM_Module_Coverage_Interventio_Comp_Ref__c.AIM_Data_Type__c">apttusmetadata!$AR$2:$AR$5</definedName>
    <definedName name="AIM_Module_Coverage_Interventio_Comp_Ref__c.Coverage.AIM_Data_Type__c">apttusmetadata!$AW$2:$AW$5</definedName>
    <definedName name="AIM_Module_Coverage_Interventio_Comp_Ref__c.Coverage.L1FR_Cumulation_Type__c">apttusmetadata!$BA$2:$BA$4</definedName>
    <definedName name="AIM_Module_Coverage_Interventio_Comp_Ref__c.Coverage_by_Population.AIM_Data_Type__c">apttusmetadata!$AZ$2:$AZ$5</definedName>
    <definedName name="AIM_Module_Coverage_Interventio_Comp_Ref__c.Intervention.AIM_Data_Type__c">apttusmetadata!$AX$2:$AX$5</definedName>
    <definedName name="AIM_Module_Coverage_Interventio_Comp_Ref__c.Intervention.L1FR_Cumulation_Type__c">apttusmetadata!$BB$2:$BB$4</definedName>
    <definedName name="AIM_Module_Coverage_Interventio_Comp_Ref__c.Intervention_By_Population.AIM_Data_Type__c">apttusmetadata!$BB$2:$BB$5</definedName>
    <definedName name="AIM_Module_Coverage_Interventio_Comp_Ref__c.L1FR_Cumulation_Type__c">apttusmetadata!$AS$2:$AS$4</definedName>
    <definedName name="AIM_Module_Coverage_Interventio_Comp_Ref__c.Master.AIM_Data_Type__c">apttusmetadata!$AZ$2:$AZ$5</definedName>
    <definedName name="AIM_Module_Coverage_Interventio_Comp_Ref__c.Master.L1FR_Cumulation_Type__c">apttusmetadata!$BD$2:$BD$4</definedName>
    <definedName name="AIM_Module_Coverage_Interventio_Comp_Ref__c.Module.AIM_Data_Type__c">apttusmetadata!$AY$2:$AY$5</definedName>
    <definedName name="AIM_Module_Coverage_Interventio_Comp_Ref__c.Module.L1FR_Cumulation_Type__c">apttusmetadata!$BC$2:$BC$4</definedName>
    <definedName name="AIM_Outcome_Disaggregation__c.AIM_Baseline_Year__c">apttusmetadata!$AM$2:$AM$25</definedName>
    <definedName name="AIM_Outcome_Indicator__c.AIM_Baseline_Year__c">apttusmetadata!$AL$2:$AL$25</definedName>
    <definedName name="AIM_Outcome_Indicator_Targets_Result__c.AIM_Mark_if_target_is_TBD__c">apttusmetadata!$AO$2</definedName>
    <definedName name="AIM_Outcome_Indicator_Targets_Result__c.AIM_Year_of_Target__c">apttusmetadata!$AN$2:$AN$25</definedName>
    <definedName name="AIM_Reporting_Period__c.AIM_Report_Period_Category__c">apttusmetadata!$AA$2</definedName>
    <definedName name="baseline_validation">OFFSET(Setup!$C$31,1,0,SUMPRODUCT((Baseline_years_list&lt;&gt;"")+0)-1,1)</definedName>
    <definedName name="Baseline_years_list">Setup!$C$31:$C$74</definedName>
    <definedName name="Country">IF('Overview - Section A'!$AN$5="Funding Request",IF('Reference Records'!$B$197&lt;&gt;"",'Reference Records'!$B$197,OFFSET('Reference Records'!$A$210,1,0,MATCH(" ",'Reference Records'!$A$210:$A$256,-1)-1,1)),OFFSET('Reference Records'!$A$259,1,0,MATCH(" ",'Reference Records'!$A$259:$A$260,-1)-1,1))</definedName>
    <definedName name="Coverage_Indicator_Disaggregation_new">' Disaggregation - Section E '!$B$614</definedName>
    <definedName name="Coverage_Module">OFFSET('Overview - Section A'!$E$101,1,0,MATCH(" ",'Overview - Section A'!$E$101:$E$119,-1)-1,1)</definedName>
    <definedName name="CoverageColumn">'Reference Records'!$A$46:$A$86</definedName>
    <definedName name="CoverageIndicator">OFFSET('Reference Records'!$E$46,1,0,MATCH("*",'Reference Records'!$E$46:$E$86,-1)-1,1)</definedName>
    <definedName name="CoverageStart">'Reference Records'!$A$46:$A$46</definedName>
    <definedName name="_xlnm.Extract" localSheetId="22">'Account Role'!$C:$C</definedName>
    <definedName name="FundingRequestPR">IF('Overview - Section A'!$AN$5="Funding Request",IF('Reference Records'!$C$197&lt;&gt;"",OFFSET('Account Role'!$C$3,1,0,MATCH(" ",'Account Role'!$C$3:$C$20,-1)-1,1),OFFSET('Account Role'!$C$28,1,0,MATCH(" ",'Account Role'!$C$28:$C$239,-1)-1,1)),'Overview - Section A'!$AN$6)</definedName>
    <definedName name="Impact_Indicator_Disaggregation_new">' Disaggregation - Section E '!$B$8</definedName>
    <definedName name="ImpactIndicator">OFFSET('Reference Records'!$I$4,1,0,MATCH(" ",LEFT('Reference Records'!$I$4:$I$16,255),-1)-1,1)</definedName>
    <definedName name="Instruction__Section_A">Instructions!$A$32</definedName>
    <definedName name="InstructionA">Instructions!$A$32</definedName>
    <definedName name="InstructionB">Instructions!$A$110</definedName>
    <definedName name="InstructionC">Instructions!$A$188</definedName>
    <definedName name="InstructionD">Instructions!$A$272</definedName>
    <definedName name="InstructionE">Instructions!$A$387</definedName>
    <definedName name="InstructionsSectionF">Instructions!$A$408</definedName>
    <definedName name="Intervention_WPTM">OFFSET('Overview - Section A'!$W$123,1,0,MATCH("*",'Overview - Section A'!$W$123:$W$175,-1)-1,1)</definedName>
    <definedName name="KeyActivityColumn">'Overview - Section A'!$AD$123:$AD$175</definedName>
    <definedName name="KeyActivityStart">'Overview - Section A'!$AD$123:$AD$123</definedName>
    <definedName name="LangOffset">Translations!$C$1</definedName>
    <definedName name="Language">'Overview - Section A'!$T$3</definedName>
    <definedName name="List" localSheetId="11">'Coverage Indicators-Section D'!$C$10:$D$42</definedName>
    <definedName name="List">'Account Role'!$B$2:$B$25</definedName>
    <definedName name="Module_List">OFFSET('Reference Records'!$J$89,1,0,MATCH(" ",LEFT('Reference Records'!$J$89:$J$120,255),-1)-1,1)</definedName>
    <definedName name="ModuleColumn">'Reference Records'!$A$123:$A$189</definedName>
    <definedName name="Modules">OFFSET('Overview - Section A'!$E$101,1,0,MATCH(" ",'Overview - Section A'!$E$101:$E$117,-1)-1,1)</definedName>
    <definedName name="ModuleStart">'Reference Records'!$A$123</definedName>
    <definedName name="Outcome_Indicator_Disaggregation_new">' Disaggregation - Section E '!$B$310</definedName>
    <definedName name="OutcomeIndicator">OFFSET('Reference Records'!$I$19,1,0,MATCH(" ",LEFT('Reference Records'!$I$19:$I$43,255),-1)-1,1)</definedName>
    <definedName name="PICKLISTKEYVALUEPAIR">apttusmetadata!$Y$2:$Z$12</definedName>
    <definedName name="Population">'Overview - Section A'!$V$123</definedName>
    <definedName name="Population_by_intervention">'Reference Records'!$A$268:$F$269</definedName>
    <definedName name="Population_by_Intervention_name">'Reference Records'!$E$268:$F$269</definedName>
    <definedName name="PopulationByCoverage">'Reference Records'!$A$338:$F$339</definedName>
    <definedName name="_xlnm.Print_Area" localSheetId="11">'Coverage Indicators-Section D'!$A$1:$V$228</definedName>
    <definedName name="_xlnm.Print_Area" localSheetId="14">'Disaggregation tab old'!$A$1:$AG$932</definedName>
    <definedName name="_xlnm.Print_Area" localSheetId="3">'Impact Indicators - Section B'!$A$1:$R$122</definedName>
    <definedName name="_xlnm.Print_Area" localSheetId="0">Instructions!$A$1:$B$452</definedName>
    <definedName name="_xlnm.Print_Area" localSheetId="9">'Outcome Indicators - Section C'!$A$1:$Q$28</definedName>
    <definedName name="_xlnm.Print_Area" localSheetId="1">'Overview - Section A'!$A$1:$AG$182</definedName>
    <definedName name="_xlnm.Print_Area" localSheetId="17">'Print View'!$A:$S</definedName>
    <definedName name="ResponsiblePR">IF('Overview - Section A'!$AN$5="Funding Request",OFFSET('Overview - Section A'!$M$30,1,0,MATCH(" ",'Overview - Section A'!$M$30:$M$40,-1)-1,1),OFFSET('Overview - Section A'!$E$26,1,0,MATCH(" ",'Overview - Section A'!$E$26:$E$27,-1)-1,1))</definedName>
    <definedName name="SectionAPopulation">'Overview - Section A'!$V$123:$V$174</definedName>
    <definedName name="SectionATab">'Overview - Section A'!$V$13</definedName>
    <definedName name="SectionAUnique">Setup!$L$1:$L$50</definedName>
    <definedName name="SectionBTab">'Impact Indicators - Section B '!$B$5</definedName>
    <definedName name="SectionBTable">'Impact Indicators - Section B '!$A$9:$AR$10</definedName>
    <definedName name="SectionCTab">'Outcome Indicators - Section C '!$B$5</definedName>
    <definedName name="SectionCTable">'Outcome Indicators - Section C '!$A$9:$AJ$10</definedName>
    <definedName name="SectionDTab">'Coverage Indicators - Section D'!$B$4</definedName>
    <definedName name="SectionDTable">'Coverage Indicators - Section D'!$A$9:$AU$10</definedName>
    <definedName name="SectionETab">' Disaggregation - Section E '!$F$5</definedName>
    <definedName name="SectionETableBottom">' Disaggregation - Section E '!$B$616:$J$617</definedName>
    <definedName name="SectionETableMiddle">' Disaggregation - Section E '!$B$312:$J$313</definedName>
    <definedName name="SectionETableTop">' Disaggregation - Section E '!$B$10:$J$11</definedName>
    <definedName name="SectionFTab">'WPTM - Section F'!$B$5</definedName>
    <definedName name="Subset">OFFSET('Coverage Indicators-Section D'!$AA$10,1,0,MATCH(" ",'Coverage Indicators-Section D'!$AA$10:$AA$42,-1)-1,1)</definedName>
    <definedName name="XAuthorInvalidPicklistData">apttusmetadata!$B$1</definedName>
  </definedNames>
  <calcPr calcId="152511"/>
</workbook>
</file>

<file path=xl/calcChain.xml><?xml version="1.0" encoding="utf-8"?>
<calcChain xmlns="http://schemas.openxmlformats.org/spreadsheetml/2006/main">
  <c r="AL19" i="33" l="1"/>
  <c r="AI19" i="33"/>
  <c r="AF19" i="33"/>
  <c r="AC19" i="33"/>
  <c r="AL21" i="33"/>
  <c r="AI21" i="33"/>
  <c r="AF21" i="33"/>
  <c r="AC21" i="33"/>
  <c r="W21" i="33"/>
  <c r="Z21" i="33"/>
  <c r="Z19" i="33"/>
  <c r="W19" i="33"/>
  <c r="D2736" i="27" l="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D2843" i="27" s="1"/>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C3215" i="27"/>
  <c r="C3214" i="27"/>
  <c r="C3213" i="27"/>
  <c r="C3212" i="27"/>
  <c r="C3211" i="27"/>
  <c r="C3210" i="27"/>
  <c r="C3209" i="27"/>
  <c r="C3208" i="27"/>
  <c r="C3207" i="27"/>
  <c r="C3206" i="27"/>
  <c r="C3205" i="27"/>
  <c r="C3204" i="27"/>
  <c r="C3203" i="27"/>
  <c r="C3202" i="27"/>
  <c r="C3201" i="27"/>
  <c r="C3200" i="27"/>
  <c r="C3199" i="27"/>
  <c r="C3198" i="27"/>
  <c r="C3197" i="27"/>
  <c r="C3196" i="27"/>
  <c r="C3195" i="27"/>
  <c r="C3194" i="27"/>
  <c r="C3193" i="27"/>
  <c r="C3192" i="27"/>
  <c r="C3191" i="27"/>
  <c r="C3190" i="27"/>
  <c r="C3189" i="27"/>
  <c r="C3188" i="27"/>
  <c r="C3187" i="27"/>
  <c r="C3186" i="27"/>
  <c r="C3185" i="27"/>
  <c r="C3184" i="27"/>
  <c r="C3183" i="27"/>
  <c r="C3182" i="27"/>
  <c r="C3181" i="27"/>
  <c r="C3180" i="27"/>
  <c r="C3179" i="27"/>
  <c r="C3178" i="27"/>
  <c r="C3177" i="27"/>
  <c r="C3176" i="27"/>
  <c r="C3175" i="27"/>
  <c r="C3174" i="27"/>
  <c r="C3173" i="27"/>
  <c r="C3172" i="27"/>
  <c r="C3171" i="27"/>
  <c r="C3170" i="27"/>
  <c r="C3169" i="27"/>
  <c r="C3168" i="27"/>
  <c r="C3167" i="27"/>
  <c r="C3166" i="27"/>
  <c r="C3165" i="27"/>
  <c r="C3164" i="27"/>
  <c r="C3163" i="27"/>
  <c r="C3162" i="27"/>
  <c r="C3161" i="27"/>
  <c r="C3160" i="27"/>
  <c r="C3159" i="27"/>
  <c r="C3158" i="27"/>
  <c r="C3157" i="27"/>
  <c r="C3156" i="27"/>
  <c r="C3155" i="27"/>
  <c r="C3154" i="27"/>
  <c r="C3153" i="27"/>
  <c r="C3152" i="27"/>
  <c r="C3151" i="27"/>
  <c r="C3150" i="27"/>
  <c r="C3149" i="27"/>
  <c r="C3148" i="27"/>
  <c r="C3147" i="27"/>
  <c r="C3146" i="27"/>
  <c r="C3145" i="27"/>
  <c r="C3144" i="27"/>
  <c r="C3143" i="27"/>
  <c r="C3142" i="27"/>
  <c r="C3141" i="27"/>
  <c r="C3140" i="27"/>
  <c r="C3139" i="27"/>
  <c r="C3138" i="27"/>
  <c r="C3137" i="27"/>
  <c r="C3136" i="27"/>
  <c r="C3135" i="27"/>
  <c r="C3134" i="27"/>
  <c r="C3133" i="27"/>
  <c r="C3132" i="27"/>
  <c r="C3131" i="27"/>
  <c r="C3130" i="27"/>
  <c r="C3129" i="27"/>
  <c r="C3128" i="27"/>
  <c r="C3127" i="27"/>
  <c r="C3126" i="27"/>
  <c r="C3125" i="27"/>
  <c r="C3124" i="27"/>
  <c r="C3123" i="27"/>
  <c r="C3122" i="27"/>
  <c r="C3121" i="27"/>
  <c r="C3120" i="27"/>
  <c r="C3119" i="27"/>
  <c r="C3118" i="27"/>
  <c r="C3117" i="27"/>
  <c r="C3116" i="27"/>
  <c r="C3115" i="27"/>
  <c r="C3114" i="27"/>
  <c r="C3113" i="27"/>
  <c r="C3112" i="27"/>
  <c r="C3111" i="27"/>
  <c r="C3110" i="27"/>
  <c r="C3109" i="27"/>
  <c r="C3108" i="27"/>
  <c r="C3107" i="27"/>
  <c r="C3106" i="27"/>
  <c r="C3105" i="27"/>
  <c r="C3104" i="27"/>
  <c r="C3103" i="27"/>
  <c r="C3102" i="27"/>
  <c r="C3101" i="27"/>
  <c r="C3100" i="27"/>
  <c r="C3099" i="27"/>
  <c r="C3098" i="27"/>
  <c r="C3097" i="27"/>
  <c r="C3096" i="27"/>
  <c r="C3095" i="27"/>
  <c r="C3094" i="27"/>
  <c r="C3093" i="27"/>
  <c r="C3092" i="27"/>
  <c r="C3091" i="27"/>
  <c r="C3090" i="27"/>
  <c r="C3089" i="27"/>
  <c r="C3088" i="27"/>
  <c r="C3087" i="27"/>
  <c r="C3086" i="27"/>
  <c r="C3085" i="27"/>
  <c r="C3084" i="27"/>
  <c r="C3083" i="27"/>
  <c r="C3082" i="27"/>
  <c r="C3081" i="27"/>
  <c r="C3080" i="27"/>
  <c r="C3079" i="27"/>
  <c r="C3078" i="27"/>
  <c r="C3077" i="27"/>
  <c r="C3076" i="27"/>
  <c r="C3075" i="27"/>
  <c r="C3074" i="27"/>
  <c r="C3073" i="27"/>
  <c r="C3072" i="27"/>
  <c r="C3071" i="27"/>
  <c r="C3070" i="27"/>
  <c r="C3069" i="27"/>
  <c r="C3068" i="27"/>
  <c r="C3067" i="27"/>
  <c r="C3066" i="27"/>
  <c r="C3065" i="27"/>
  <c r="C3064" i="27"/>
  <c r="C3063" i="27"/>
  <c r="C3062" i="27"/>
  <c r="C3061" i="27"/>
  <c r="C3060" i="27"/>
  <c r="C3059" i="27"/>
  <c r="C3058" i="27"/>
  <c r="C3057" i="27"/>
  <c r="C3056" i="27"/>
  <c r="C3055" i="27"/>
  <c r="C3054" i="27"/>
  <c r="C3053" i="27"/>
  <c r="C3052" i="27"/>
  <c r="C3051" i="27"/>
  <c r="C3050" i="27"/>
  <c r="C3049" i="27"/>
  <c r="C3048" i="27"/>
  <c r="C3047" i="27"/>
  <c r="C3046" i="27"/>
  <c r="C3045" i="27"/>
  <c r="C3044" i="27"/>
  <c r="C3043" i="27"/>
  <c r="C3042" i="27"/>
  <c r="C3041" i="27"/>
  <c r="C3040" i="27"/>
  <c r="C3039" i="27"/>
  <c r="C3038" i="27"/>
  <c r="C3037" i="27"/>
  <c r="C3036" i="27"/>
  <c r="C3035" i="27"/>
  <c r="C3034" i="27"/>
  <c r="C3033" i="27"/>
  <c r="C3032" i="27"/>
  <c r="C3031" i="27"/>
  <c r="C3030" i="27"/>
  <c r="C3029" i="27"/>
  <c r="C3028" i="27"/>
  <c r="C3027" i="27"/>
  <c r="C3026" i="27"/>
  <c r="C3025" i="27"/>
  <c r="C3024" i="27"/>
  <c r="C3023" i="27"/>
  <c r="C3022" i="27"/>
  <c r="C3021" i="27"/>
  <c r="C3020" i="27"/>
  <c r="C3019" i="27"/>
  <c r="C3018" i="27"/>
  <c r="C3017" i="27"/>
  <c r="C3016" i="27"/>
  <c r="C3015" i="27"/>
  <c r="C3014" i="27"/>
  <c r="C3013" i="27"/>
  <c r="C3012" i="27"/>
  <c r="C3011" i="27"/>
  <c r="C3010" i="27"/>
  <c r="C3009" i="27"/>
  <c r="C3008" i="27"/>
  <c r="C3007" i="27"/>
  <c r="C3006" i="27"/>
  <c r="C3005" i="27"/>
  <c r="C3004" i="27"/>
  <c r="C3003" i="27"/>
  <c r="C3002" i="27"/>
  <c r="C3001" i="27"/>
  <c r="C3000" i="27"/>
  <c r="C2999" i="27"/>
  <c r="C2998" i="27"/>
  <c r="C2997" i="27"/>
  <c r="C2996" i="27"/>
  <c r="C2995" i="27"/>
  <c r="C2994" i="27"/>
  <c r="C2993" i="27"/>
  <c r="C2992" i="27"/>
  <c r="C2991" i="27"/>
  <c r="C2990" i="27"/>
  <c r="C2989" i="27"/>
  <c r="C2988" i="27"/>
  <c r="C2987" i="27"/>
  <c r="C2986" i="27"/>
  <c r="C2985" i="27"/>
  <c r="C2984" i="27"/>
  <c r="C2983" i="27"/>
  <c r="C2982" i="27"/>
  <c r="C2981" i="27"/>
  <c r="C2980" i="27"/>
  <c r="C2979" i="27"/>
  <c r="C2978" i="27"/>
  <c r="C2977" i="27"/>
  <c r="C2976" i="27"/>
  <c r="C2975" i="27"/>
  <c r="C2974" i="27"/>
  <c r="C2973" i="27"/>
  <c r="C2972" i="27"/>
  <c r="C2971" i="27"/>
  <c r="C2970" i="27"/>
  <c r="C2969" i="27"/>
  <c r="C2968" i="27"/>
  <c r="C2967" i="27"/>
  <c r="C2966" i="27"/>
  <c r="C2965" i="27"/>
  <c r="C2964" i="27"/>
  <c r="C2963" i="27"/>
  <c r="C2962" i="27"/>
  <c r="C2961" i="27"/>
  <c r="C2960" i="27"/>
  <c r="C2959" i="27"/>
  <c r="C2958" i="27"/>
  <c r="C2957" i="27"/>
  <c r="C2956" i="27"/>
  <c r="C2955" i="27"/>
  <c r="C2954" i="27"/>
  <c r="C2953" i="27"/>
  <c r="C2952" i="27"/>
  <c r="C2951" i="27"/>
  <c r="C2950" i="27"/>
  <c r="C2949" i="27"/>
  <c r="C2948" i="27"/>
  <c r="C2947" i="27"/>
  <c r="C2946" i="27"/>
  <c r="C2945" i="27"/>
  <c r="C2944" i="27"/>
  <c r="C2943" i="27"/>
  <c r="C2942" i="27"/>
  <c r="C2941" i="27"/>
  <c r="C2940" i="27"/>
  <c r="C2939" i="27"/>
  <c r="C2938" i="27"/>
  <c r="C2937" i="27"/>
  <c r="C2936" i="27"/>
  <c r="C2935" i="27"/>
  <c r="C2934" i="27"/>
  <c r="C2933" i="27"/>
  <c r="C2932" i="27"/>
  <c r="C2931" i="27"/>
  <c r="C2930" i="27"/>
  <c r="C2929" i="27"/>
  <c r="C2928" i="27"/>
  <c r="C2927" i="27"/>
  <c r="C2926" i="27"/>
  <c r="C2925" i="27"/>
  <c r="C2924" i="27"/>
  <c r="C2923" i="27"/>
  <c r="C2922" i="27"/>
  <c r="C2921" i="27"/>
  <c r="C2920" i="27"/>
  <c r="C2919" i="27"/>
  <c r="C2918" i="27"/>
  <c r="C2917" i="27"/>
  <c r="C2916" i="27"/>
  <c r="C2915" i="27"/>
  <c r="C2914" i="27"/>
  <c r="C2913" i="27"/>
  <c r="C2912" i="27"/>
  <c r="C2911" i="27"/>
  <c r="C2910" i="27"/>
  <c r="C2909" i="27"/>
  <c r="C2908" i="27"/>
  <c r="C2907" i="27"/>
  <c r="C2906" i="27"/>
  <c r="C2905" i="27"/>
  <c r="C2904" i="27"/>
  <c r="C2903" i="27"/>
  <c r="C2902" i="27"/>
  <c r="C2901" i="27"/>
  <c r="C2900" i="27"/>
  <c r="C2899" i="27"/>
  <c r="C2898" i="27"/>
  <c r="C2897" i="27"/>
  <c r="C2896" i="27"/>
  <c r="C2895" i="27"/>
  <c r="C2894" i="27"/>
  <c r="C2893" i="27"/>
  <c r="C2892" i="27"/>
  <c r="C2891" i="27"/>
  <c r="C2890" i="27"/>
  <c r="C2889" i="27"/>
  <c r="C2888" i="27"/>
  <c r="C2887" i="27"/>
  <c r="C2886" i="27"/>
  <c r="C2885" i="27"/>
  <c r="C2884" i="27"/>
  <c r="C2883" i="27"/>
  <c r="C2882" i="27"/>
  <c r="C2881" i="27"/>
  <c r="C2880" i="27"/>
  <c r="C2879" i="27"/>
  <c r="C2878" i="27"/>
  <c r="C2877" i="27"/>
  <c r="C2876" i="27"/>
  <c r="C2875" i="27"/>
  <c r="C2874" i="27"/>
  <c r="C2873" i="27"/>
  <c r="C2872" i="27"/>
  <c r="C2871" i="27"/>
  <c r="C2870" i="27"/>
  <c r="C2869" i="27"/>
  <c r="C2868" i="27"/>
  <c r="C2867" i="27"/>
  <c r="C2866" i="27"/>
  <c r="C2865" i="27"/>
  <c r="C2864" i="27"/>
  <c r="C2863" i="27"/>
  <c r="C2862" i="27"/>
  <c r="C2861" i="27"/>
  <c r="C2860" i="27"/>
  <c r="C2859" i="27"/>
  <c r="C2858" i="27"/>
  <c r="C2857" i="27"/>
  <c r="C2856" i="27"/>
  <c r="C2855" i="27"/>
  <c r="C2854" i="27"/>
  <c r="C2853" i="27"/>
  <c r="C2852" i="27"/>
  <c r="C2851" i="27"/>
  <c r="C2850" i="27"/>
  <c r="C2849" i="27"/>
  <c r="C2848" i="27"/>
  <c r="C2847" i="27"/>
  <c r="C2846" i="27"/>
  <c r="C2845" i="27"/>
  <c r="C2844" i="27"/>
  <c r="C2843" i="27"/>
  <c r="C2842" i="27"/>
  <c r="C2841" i="27"/>
  <c r="C2840" i="27"/>
  <c r="C2839" i="27"/>
  <c r="C2838" i="27"/>
  <c r="C2837" i="27"/>
  <c r="C2836" i="27"/>
  <c r="C2835" i="27"/>
  <c r="C2834" i="27"/>
  <c r="C2833" i="27"/>
  <c r="C2832" i="27"/>
  <c r="C2831" i="27"/>
  <c r="C2830" i="27"/>
  <c r="C2829" i="27"/>
  <c r="C2828" i="27"/>
  <c r="C2827" i="27"/>
  <c r="C2826" i="27"/>
  <c r="C2825" i="27"/>
  <c r="C2824" i="27"/>
  <c r="C2823" i="27"/>
  <c r="C2822" i="27"/>
  <c r="C2821" i="27"/>
  <c r="C2820" i="27"/>
  <c r="C2819" i="27"/>
  <c r="C2818" i="27"/>
  <c r="C2817" i="27"/>
  <c r="C2816" i="27"/>
  <c r="C2815" i="27"/>
  <c r="C2814" i="27"/>
  <c r="C2813" i="27"/>
  <c r="C2812" i="27"/>
  <c r="C2811" i="27"/>
  <c r="C2810" i="27"/>
  <c r="C2809" i="27"/>
  <c r="C2808" i="27"/>
  <c r="C2807" i="27"/>
  <c r="C2806" i="27"/>
  <c r="C2805" i="27"/>
  <c r="C2804" i="27"/>
  <c r="C2803" i="27"/>
  <c r="C2802" i="27"/>
  <c r="C2801" i="27"/>
  <c r="C2800" i="27"/>
  <c r="C2799" i="27"/>
  <c r="C2798" i="27"/>
  <c r="C2797" i="27"/>
  <c r="C2796" i="27"/>
  <c r="C2795" i="27"/>
  <c r="C2794" i="27"/>
  <c r="C2793" i="27"/>
  <c r="C2792" i="27"/>
  <c r="C2791" i="27"/>
  <c r="C2790" i="27"/>
  <c r="C2789" i="27"/>
  <c r="C2788" i="27"/>
  <c r="C2787" i="27"/>
  <c r="C2786" i="27"/>
  <c r="C2785" i="27"/>
  <c r="C2784" i="27"/>
  <c r="C2783" i="27"/>
  <c r="C2782" i="27"/>
  <c r="C2781" i="27"/>
  <c r="C2780" i="27"/>
  <c r="C2779" i="27"/>
  <c r="C2778" i="27"/>
  <c r="C2777" i="27"/>
  <c r="C2776" i="27"/>
  <c r="C2775" i="27"/>
  <c r="C2774" i="27"/>
  <c r="C2773" i="27"/>
  <c r="C2772" i="27"/>
  <c r="C2771" i="27"/>
  <c r="C2770" i="27"/>
  <c r="C2769" i="27"/>
  <c r="C2768" i="27"/>
  <c r="C2767" i="27"/>
  <c r="C2766" i="27"/>
  <c r="C2765" i="27"/>
  <c r="C2764" i="27"/>
  <c r="C2763" i="27"/>
  <c r="C2762" i="27"/>
  <c r="C2761" i="27"/>
  <c r="C2760" i="27"/>
  <c r="C2759" i="27"/>
  <c r="C2758" i="27"/>
  <c r="C2757" i="27"/>
  <c r="C2756" i="27"/>
  <c r="C2755" i="27"/>
  <c r="C2754" i="27"/>
  <c r="C2753" i="27"/>
  <c r="C2752" i="27"/>
  <c r="C2751" i="27"/>
  <c r="C2750" i="27"/>
  <c r="C2749" i="27"/>
  <c r="C2748" i="27"/>
  <c r="C2747" i="27"/>
  <c r="C2746" i="27"/>
  <c r="C2745" i="27"/>
  <c r="C2744" i="27"/>
  <c r="C2743" i="27"/>
  <c r="C2742" i="27"/>
  <c r="C2741" i="27"/>
  <c r="C2740" i="27"/>
  <c r="C2739" i="27"/>
  <c r="C2738" i="27"/>
  <c r="C2737" i="27"/>
  <c r="C2736" i="27"/>
  <c r="B3215" i="27"/>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B3042" i="27"/>
  <c r="B3041" i="27"/>
  <c r="B3040" i="27"/>
  <c r="B3039" i="27"/>
  <c r="B3038" i="27"/>
  <c r="B3037" i="27"/>
  <c r="B3036" i="27"/>
  <c r="B3035" i="27"/>
  <c r="B3034" i="27"/>
  <c r="B3033" i="27"/>
  <c r="B3032" i="27"/>
  <c r="B3031" i="27"/>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B2842" i="27"/>
  <c r="B2841" i="27"/>
  <c r="B2840" i="27"/>
  <c r="B2839" i="27"/>
  <c r="B2838" i="27"/>
  <c r="B2837" i="27"/>
  <c r="B2836" i="27"/>
  <c r="B2835" i="27"/>
  <c r="B2834" i="27"/>
  <c r="B2833" i="27"/>
  <c r="B2832" i="27"/>
  <c r="B2831" i="27"/>
  <c r="B2830" i="27"/>
  <c r="B2829" i="27"/>
  <c r="B2828" i="27"/>
  <c r="B2827" i="27"/>
  <c r="B2826" i="27"/>
  <c r="B2825" i="27"/>
  <c r="B2824" i="27"/>
  <c r="B2823" i="27"/>
  <c r="B2822" i="27"/>
  <c r="B2821" i="27"/>
  <c r="B2820" i="27"/>
  <c r="B2819" i="27"/>
  <c r="B2818" i="27"/>
  <c r="B2817" i="27"/>
  <c r="B2816" i="27"/>
  <c r="B2815" i="27"/>
  <c r="B2814" i="27"/>
  <c r="B2813" i="27"/>
  <c r="B2812" i="27"/>
  <c r="B2811" i="27"/>
  <c r="B2810" i="27"/>
  <c r="B2809" i="27"/>
  <c r="B2808" i="27"/>
  <c r="B2807" i="27"/>
  <c r="B2806" i="27"/>
  <c r="B2805" i="27"/>
  <c r="B2804" i="27"/>
  <c r="B2803" i="27"/>
  <c r="B2802" i="27"/>
  <c r="B2801" i="27"/>
  <c r="B2800" i="27"/>
  <c r="B2799" i="27"/>
  <c r="B2798" i="27"/>
  <c r="B2797" i="27"/>
  <c r="B2796" i="27"/>
  <c r="B2795" i="27"/>
  <c r="B2794" i="27"/>
  <c r="B2793" i="27"/>
  <c r="B2792" i="27"/>
  <c r="B2791" i="27"/>
  <c r="B2790" i="27"/>
  <c r="B2789" i="27"/>
  <c r="B2788" i="27"/>
  <c r="B2787" i="27"/>
  <c r="B2786" i="27"/>
  <c r="B2785" i="27"/>
  <c r="B2784" i="27"/>
  <c r="B2783" i="27"/>
  <c r="B2782" i="27"/>
  <c r="B2781" i="27"/>
  <c r="B2780" i="27"/>
  <c r="B2779" i="27"/>
  <c r="B2778" i="27"/>
  <c r="B2777" i="27"/>
  <c r="B2776" i="27"/>
  <c r="B2775" i="27"/>
  <c r="B2774" i="27"/>
  <c r="B2773" i="27"/>
  <c r="B2772" i="27"/>
  <c r="B2771" i="27"/>
  <c r="B2770" i="27"/>
  <c r="B2769" i="27"/>
  <c r="B2768" i="27"/>
  <c r="B2767" i="27"/>
  <c r="B2766" i="27"/>
  <c r="B2765" i="27"/>
  <c r="B2764" i="27"/>
  <c r="B2763" i="27"/>
  <c r="B2762" i="27"/>
  <c r="B2761" i="27"/>
  <c r="B2760" i="27"/>
  <c r="B2759" i="27"/>
  <c r="B2758" i="27"/>
  <c r="B2757" i="27"/>
  <c r="B2756" i="27"/>
  <c r="B2755" i="27"/>
  <c r="B2754" i="27"/>
  <c r="B2753" i="27"/>
  <c r="B2752" i="27"/>
  <c r="B2751" i="27"/>
  <c r="B2750" i="27"/>
  <c r="B2749" i="27"/>
  <c r="B2748" i="27"/>
  <c r="B2747" i="27"/>
  <c r="B2746" i="27"/>
  <c r="B2745" i="27"/>
  <c r="B2744" i="27"/>
  <c r="B2743" i="27"/>
  <c r="B2742" i="27"/>
  <c r="B2741" i="27"/>
  <c r="B2740" i="27"/>
  <c r="B2739" i="27"/>
  <c r="B2738" i="27"/>
  <c r="B2737" i="27"/>
  <c r="B2736" i="27"/>
  <c r="F2261" i="27"/>
  <c r="F2260" i="27"/>
  <c r="F2259" i="27"/>
  <c r="F2258" i="27"/>
  <c r="F2257" i="27"/>
  <c r="F2256" i="27"/>
  <c r="E2735" i="27"/>
  <c r="E2734" i="27"/>
  <c r="E2733" i="27"/>
  <c r="E2732" i="27"/>
  <c r="E2731" i="27"/>
  <c r="E2730" i="27"/>
  <c r="E2729" i="27"/>
  <c r="E2728" i="27"/>
  <c r="E2727" i="27"/>
  <c r="E2726" i="27"/>
  <c r="E2725" i="27"/>
  <c r="E2724" i="27"/>
  <c r="E2723" i="27"/>
  <c r="E2722" i="27"/>
  <c r="E2721" i="27"/>
  <c r="E2720" i="27"/>
  <c r="E2719" i="27"/>
  <c r="E2718" i="27"/>
  <c r="E2717" i="27"/>
  <c r="E2716" i="27"/>
  <c r="E2715" i="27"/>
  <c r="E2714" i="27"/>
  <c r="E2713" i="27"/>
  <c r="E2712" i="27"/>
  <c r="E2711" i="27"/>
  <c r="E2710" i="27"/>
  <c r="E2709" i="27"/>
  <c r="E2708" i="27"/>
  <c r="E2707" i="27"/>
  <c r="E2706" i="27"/>
  <c r="E2705" i="27"/>
  <c r="E2704" i="27"/>
  <c r="E2703" i="27"/>
  <c r="E2702" i="27"/>
  <c r="E2701" i="27"/>
  <c r="E2700" i="27"/>
  <c r="E2699" i="27"/>
  <c r="E2698" i="27"/>
  <c r="E2697" i="27"/>
  <c r="E2696" i="27"/>
  <c r="E2695" i="27"/>
  <c r="E2694" i="27"/>
  <c r="E2693" i="27"/>
  <c r="E2692" i="27"/>
  <c r="E2691" i="27"/>
  <c r="E2690" i="27"/>
  <c r="E2689" i="27"/>
  <c r="E2688" i="27"/>
  <c r="E2687" i="27"/>
  <c r="E2686" i="27"/>
  <c r="E2685" i="27"/>
  <c r="E2684" i="27"/>
  <c r="E2683" i="27"/>
  <c r="E2682" i="27"/>
  <c r="E2681" i="27"/>
  <c r="E2680" i="27"/>
  <c r="E2679" i="27"/>
  <c r="E2678" i="27"/>
  <c r="E2677" i="27"/>
  <c r="E2676" i="27"/>
  <c r="E2675" i="27"/>
  <c r="E2674" i="27"/>
  <c r="E2673" i="27"/>
  <c r="E2672" i="27"/>
  <c r="E2671" i="27"/>
  <c r="E2670" i="27"/>
  <c r="E2669" i="27"/>
  <c r="E2668" i="27"/>
  <c r="E2667" i="27"/>
  <c r="E2666" i="27"/>
  <c r="E2665" i="27"/>
  <c r="E2664" i="27"/>
  <c r="E2663" i="27"/>
  <c r="E2662" i="27"/>
  <c r="E2661" i="27"/>
  <c r="E2660" i="27"/>
  <c r="E2659" i="27"/>
  <c r="E2658" i="27"/>
  <c r="E2657" i="27"/>
  <c r="E2656" i="27"/>
  <c r="E2655" i="27"/>
  <c r="E2654" i="27"/>
  <c r="E2653" i="27"/>
  <c r="E2652" i="27"/>
  <c r="E2651" i="27"/>
  <c r="E2650" i="27"/>
  <c r="E2649" i="27"/>
  <c r="E2648" i="27"/>
  <c r="E2647" i="27"/>
  <c r="E2646" i="27"/>
  <c r="E2645" i="27"/>
  <c r="E2644" i="27"/>
  <c r="E2643" i="27"/>
  <c r="E2642" i="27"/>
  <c r="E2641" i="27"/>
  <c r="E2640" i="27"/>
  <c r="E2639" i="27"/>
  <c r="E2638" i="27"/>
  <c r="E2637" i="27"/>
  <c r="E2636" i="27"/>
  <c r="E2635" i="27"/>
  <c r="E2634" i="27"/>
  <c r="E2633" i="27"/>
  <c r="E2632" i="27"/>
  <c r="E2631" i="27"/>
  <c r="E2630" i="27"/>
  <c r="E2629" i="27"/>
  <c r="E2628" i="27"/>
  <c r="E2627" i="27"/>
  <c r="E2626" i="27"/>
  <c r="E2625" i="27"/>
  <c r="E2624" i="27"/>
  <c r="E2623" i="27"/>
  <c r="E2622" i="27"/>
  <c r="E2621" i="27"/>
  <c r="E2620" i="27"/>
  <c r="E2619" i="27"/>
  <c r="E2618" i="27"/>
  <c r="E2617" i="27"/>
  <c r="E2616" i="27"/>
  <c r="E2615" i="27"/>
  <c r="E2614" i="27"/>
  <c r="E2613" i="27"/>
  <c r="E2612" i="27"/>
  <c r="E2611" i="27"/>
  <c r="E2610" i="27"/>
  <c r="E2609" i="27"/>
  <c r="E2608" i="27"/>
  <c r="E2607" i="27"/>
  <c r="E2606" i="27"/>
  <c r="E2605" i="27"/>
  <c r="E2604" i="27"/>
  <c r="E2603" i="27"/>
  <c r="E2602" i="27"/>
  <c r="E2601" i="27"/>
  <c r="E2600" i="27"/>
  <c r="E2599" i="27"/>
  <c r="E2598" i="27"/>
  <c r="E2597" i="27"/>
  <c r="E2596" i="27"/>
  <c r="E2595" i="27"/>
  <c r="E2594" i="27"/>
  <c r="E2593" i="27"/>
  <c r="E2592" i="27"/>
  <c r="E2591" i="27"/>
  <c r="E2590" i="27"/>
  <c r="E2589" i="27"/>
  <c r="E2588" i="27"/>
  <c r="E2587" i="27"/>
  <c r="E2586" i="27"/>
  <c r="E2585" i="27"/>
  <c r="E2584" i="27"/>
  <c r="E2583" i="27"/>
  <c r="E2582" i="27"/>
  <c r="E2581" i="27"/>
  <c r="E2580" i="27"/>
  <c r="E2579" i="27"/>
  <c r="E2578" i="27"/>
  <c r="E2577" i="27"/>
  <c r="E2576" i="27"/>
  <c r="E2575" i="27"/>
  <c r="E2574" i="27"/>
  <c r="E2573" i="27"/>
  <c r="E2572" i="27"/>
  <c r="E2571" i="27"/>
  <c r="E2570" i="27"/>
  <c r="E2569" i="27"/>
  <c r="E2568" i="27"/>
  <c r="E2567" i="27"/>
  <c r="E2566" i="27"/>
  <c r="E2565" i="27"/>
  <c r="E2564" i="27"/>
  <c r="E2563" i="27"/>
  <c r="E2562" i="27"/>
  <c r="E2561" i="27"/>
  <c r="E2560" i="27"/>
  <c r="E2559" i="27"/>
  <c r="E2558" i="27"/>
  <c r="E2557" i="27"/>
  <c r="E2556" i="27"/>
  <c r="E2555" i="27"/>
  <c r="E2554" i="27"/>
  <c r="E2553" i="27"/>
  <c r="E2552" i="27"/>
  <c r="E2551" i="27"/>
  <c r="E2550" i="27"/>
  <c r="E2549" i="27"/>
  <c r="E2548" i="27"/>
  <c r="E2547" i="27"/>
  <c r="E2546" i="27"/>
  <c r="E2545" i="27"/>
  <c r="E2544" i="27"/>
  <c r="E2543" i="27"/>
  <c r="E2542" i="27"/>
  <c r="E2541" i="27"/>
  <c r="E2540" i="27"/>
  <c r="E2539" i="27"/>
  <c r="E2538" i="27"/>
  <c r="E2537" i="27"/>
  <c r="E2536" i="27"/>
  <c r="E2535" i="27"/>
  <c r="E2534" i="27"/>
  <c r="E2533" i="27"/>
  <c r="E2532" i="27"/>
  <c r="E2531" i="27"/>
  <c r="E2530" i="27"/>
  <c r="E2529" i="27"/>
  <c r="E2528" i="27"/>
  <c r="E2527" i="27"/>
  <c r="E2526" i="27"/>
  <c r="E2525" i="27"/>
  <c r="E2524" i="27"/>
  <c r="E2523" i="27"/>
  <c r="E2522" i="27"/>
  <c r="E2521" i="27"/>
  <c r="E2520" i="27"/>
  <c r="E2519" i="27"/>
  <c r="E2518" i="27"/>
  <c r="E2517" i="27"/>
  <c r="E2516" i="27"/>
  <c r="E2515" i="27"/>
  <c r="E2514" i="27"/>
  <c r="E2513" i="27"/>
  <c r="E2512" i="27"/>
  <c r="E2511" i="27"/>
  <c r="E2510" i="27"/>
  <c r="E2509" i="27"/>
  <c r="E2508" i="27"/>
  <c r="E2507" i="27"/>
  <c r="E2506" i="27"/>
  <c r="E2505" i="27"/>
  <c r="E2504" i="27"/>
  <c r="E2503" i="27"/>
  <c r="E2502" i="27"/>
  <c r="E2501" i="27"/>
  <c r="E2500" i="27"/>
  <c r="E2499" i="27"/>
  <c r="E2498" i="27"/>
  <c r="E2497" i="27"/>
  <c r="E2496" i="27"/>
  <c r="E2495" i="27"/>
  <c r="E2494" i="27"/>
  <c r="E2493" i="27"/>
  <c r="E2492" i="27"/>
  <c r="E2491" i="27"/>
  <c r="E2490" i="27"/>
  <c r="E2489" i="27"/>
  <c r="E2488" i="27"/>
  <c r="E2487" i="27"/>
  <c r="E2486" i="27"/>
  <c r="E2485" i="27"/>
  <c r="E2484" i="27"/>
  <c r="E2483" i="27"/>
  <c r="E2482" i="27"/>
  <c r="E2481" i="27"/>
  <c r="E2480" i="27"/>
  <c r="E2479" i="27"/>
  <c r="E2478" i="27"/>
  <c r="E2477" i="27"/>
  <c r="E2476" i="27"/>
  <c r="E2475" i="27"/>
  <c r="E2474" i="27"/>
  <c r="E2473" i="27"/>
  <c r="E2472" i="27"/>
  <c r="E2471" i="27"/>
  <c r="E2470" i="27"/>
  <c r="E2469" i="27"/>
  <c r="E2468" i="27"/>
  <c r="E2467" i="27"/>
  <c r="E2466" i="27"/>
  <c r="E2465" i="27"/>
  <c r="E2464" i="27"/>
  <c r="E2463" i="27"/>
  <c r="E2462" i="27"/>
  <c r="E2461" i="27"/>
  <c r="E2460" i="27"/>
  <c r="E2459" i="27"/>
  <c r="E2458" i="27"/>
  <c r="E2457" i="27"/>
  <c r="E2456" i="27"/>
  <c r="E2455" i="27"/>
  <c r="E2454" i="27"/>
  <c r="E2453" i="27"/>
  <c r="E2452" i="27"/>
  <c r="E2451" i="27"/>
  <c r="E2450" i="27"/>
  <c r="E2449" i="27"/>
  <c r="E2448" i="27"/>
  <c r="E2447" i="27"/>
  <c r="E2446" i="27"/>
  <c r="E2445" i="27"/>
  <c r="E2444" i="27"/>
  <c r="E2443" i="27"/>
  <c r="E2442" i="27"/>
  <c r="E2441" i="27"/>
  <c r="E2440" i="27"/>
  <c r="E2439" i="27"/>
  <c r="E2438" i="27"/>
  <c r="E2437" i="27"/>
  <c r="E2436" i="27"/>
  <c r="E2435" i="27"/>
  <c r="E2434" i="27"/>
  <c r="E2433" i="27"/>
  <c r="E2432" i="27"/>
  <c r="E2431" i="27"/>
  <c r="E2430" i="27"/>
  <c r="E2429" i="27"/>
  <c r="E2428" i="27"/>
  <c r="E2427" i="27"/>
  <c r="E2426" i="27"/>
  <c r="E2425" i="27"/>
  <c r="E2424" i="27"/>
  <c r="E2423" i="27"/>
  <c r="E2422" i="27"/>
  <c r="E2421" i="27"/>
  <c r="E2420" i="27"/>
  <c r="E2419" i="27"/>
  <c r="E2418" i="27"/>
  <c r="E2417" i="27"/>
  <c r="E2416" i="27"/>
  <c r="E2415" i="27"/>
  <c r="E2414" i="27"/>
  <c r="E2413" i="27"/>
  <c r="E2412" i="27"/>
  <c r="E2411" i="27"/>
  <c r="E2410" i="27"/>
  <c r="E2409" i="27"/>
  <c r="E2408" i="27"/>
  <c r="E2407" i="27"/>
  <c r="E2406" i="27"/>
  <c r="E2405" i="27"/>
  <c r="E2404" i="27"/>
  <c r="E2403" i="27"/>
  <c r="E2402" i="27"/>
  <c r="E2401" i="27"/>
  <c r="E2400" i="27"/>
  <c r="E2399" i="27"/>
  <c r="E2398" i="27"/>
  <c r="E2397" i="27"/>
  <c r="E2396" i="27"/>
  <c r="E2395" i="27"/>
  <c r="E2394" i="27"/>
  <c r="E2393" i="27"/>
  <c r="E2392" i="27"/>
  <c r="E2391" i="27"/>
  <c r="E2390" i="27"/>
  <c r="E2389" i="27"/>
  <c r="E2388" i="27"/>
  <c r="E2387" i="27"/>
  <c r="E2386" i="27"/>
  <c r="E2385" i="27"/>
  <c r="E2384" i="27"/>
  <c r="E2383" i="27"/>
  <c r="E2382" i="27"/>
  <c r="E2381" i="27"/>
  <c r="E2380" i="27"/>
  <c r="E2379" i="27"/>
  <c r="E2378" i="27"/>
  <c r="E2377" i="27"/>
  <c r="E2376" i="27"/>
  <c r="E2375" i="27"/>
  <c r="E2374" i="27"/>
  <c r="E2373" i="27"/>
  <c r="E2372" i="27"/>
  <c r="E2371" i="27"/>
  <c r="E2370" i="27"/>
  <c r="E2369" i="27"/>
  <c r="E2368" i="27"/>
  <c r="E2367" i="27"/>
  <c r="E2366" i="27"/>
  <c r="E2365" i="27"/>
  <c r="E2364" i="27"/>
  <c r="E2363" i="27"/>
  <c r="E2362" i="27"/>
  <c r="E2361" i="27"/>
  <c r="E2360" i="27"/>
  <c r="E2359" i="27"/>
  <c r="E2358" i="27"/>
  <c r="E2357" i="27"/>
  <c r="E2356" i="27"/>
  <c r="E2355" i="27"/>
  <c r="E2354" i="27"/>
  <c r="E2353" i="27"/>
  <c r="E2352" i="27"/>
  <c r="E2351" i="27"/>
  <c r="E2350" i="27"/>
  <c r="E2349" i="27"/>
  <c r="E2348" i="27"/>
  <c r="E2347" i="27"/>
  <c r="E2346" i="27"/>
  <c r="E2345" i="27"/>
  <c r="E2344" i="27"/>
  <c r="E2343" i="27"/>
  <c r="E2342" i="27"/>
  <c r="E2341" i="27"/>
  <c r="E2340" i="27"/>
  <c r="E2339" i="27"/>
  <c r="E2338" i="27"/>
  <c r="E2337" i="27"/>
  <c r="E2336" i="27"/>
  <c r="E2335" i="27"/>
  <c r="E2334" i="27"/>
  <c r="E2333" i="27"/>
  <c r="E2332" i="27"/>
  <c r="E2331" i="27"/>
  <c r="E2330" i="27"/>
  <c r="E2329" i="27"/>
  <c r="E2328" i="27"/>
  <c r="E2327" i="27"/>
  <c r="E2326" i="27"/>
  <c r="E2325" i="27"/>
  <c r="E2324" i="27"/>
  <c r="E2323" i="27"/>
  <c r="E2322" i="27"/>
  <c r="E2321" i="27"/>
  <c r="E2320" i="27"/>
  <c r="E2319" i="27"/>
  <c r="E2318" i="27"/>
  <c r="E2317" i="27"/>
  <c r="E2316" i="27"/>
  <c r="E2315" i="27"/>
  <c r="E2314" i="27"/>
  <c r="E2313" i="27"/>
  <c r="E2312" i="27"/>
  <c r="E2311" i="27"/>
  <c r="E2310" i="27"/>
  <c r="E2309" i="27"/>
  <c r="E2308" i="27"/>
  <c r="E2307" i="27"/>
  <c r="E2306" i="27"/>
  <c r="E2305" i="27"/>
  <c r="E2304" i="27"/>
  <c r="E2303" i="27"/>
  <c r="E2302" i="27"/>
  <c r="E2301" i="27"/>
  <c r="E2300" i="27"/>
  <c r="E2299" i="27"/>
  <c r="E2298" i="27"/>
  <c r="E2297" i="27"/>
  <c r="E2296" i="27"/>
  <c r="E2295" i="27"/>
  <c r="E2294" i="27"/>
  <c r="E2293" i="27"/>
  <c r="E2292" i="27"/>
  <c r="E2291" i="27"/>
  <c r="E2290" i="27"/>
  <c r="E2289" i="27"/>
  <c r="E2288" i="27"/>
  <c r="E2287" i="27"/>
  <c r="E2286" i="27"/>
  <c r="E2285" i="27"/>
  <c r="E2284" i="27"/>
  <c r="E2283" i="27"/>
  <c r="E2282" i="27"/>
  <c r="E2281" i="27"/>
  <c r="E2280" i="27"/>
  <c r="E2279" i="27"/>
  <c r="E2278" i="27"/>
  <c r="E2277" i="27"/>
  <c r="E2276" i="27"/>
  <c r="E2275" i="27"/>
  <c r="E2274" i="27"/>
  <c r="E2273" i="27"/>
  <c r="E2272" i="27"/>
  <c r="E2271" i="27"/>
  <c r="E2270" i="27"/>
  <c r="E2269" i="27"/>
  <c r="E2268" i="27"/>
  <c r="E2267" i="27"/>
  <c r="E2266" i="27"/>
  <c r="E2265" i="27"/>
  <c r="E2264" i="27"/>
  <c r="E2263" i="27"/>
  <c r="E2262" i="27"/>
  <c r="E2261" i="27"/>
  <c r="D2256" i="27"/>
  <c r="D2257" i="27" s="1"/>
  <c r="D2258" i="27" s="1"/>
  <c r="D2259" i="27" s="1"/>
  <c r="D2260" i="27" s="1"/>
  <c r="D2261" i="27" s="1"/>
  <c r="D2262" i="27" s="1"/>
  <c r="D2263" i="27" s="1"/>
  <c r="D2264" i="27" s="1"/>
  <c r="D2265" i="27" s="1"/>
  <c r="D2266" i="27" s="1"/>
  <c r="D2267" i="27" s="1"/>
  <c r="D2268" i="27" s="1"/>
  <c r="D2269" i="27" s="1"/>
  <c r="D2270" i="27" s="1"/>
  <c r="D2271" i="27" s="1"/>
  <c r="D2272" i="27" s="1"/>
  <c r="D2273" i="27" s="1"/>
  <c r="D2274" i="27" s="1"/>
  <c r="D2275" i="27" s="1"/>
  <c r="D2276" i="27" s="1"/>
  <c r="D2277" i="27" s="1"/>
  <c r="D2278" i="27" s="1"/>
  <c r="D2279" i="27" s="1"/>
  <c r="D2280" i="27" s="1"/>
  <c r="D2281" i="27" s="1"/>
  <c r="D2282" i="27" s="1"/>
  <c r="D2283" i="27" s="1"/>
  <c r="D2284" i="27" s="1"/>
  <c r="D2285" i="27" s="1"/>
  <c r="D2286" i="27" s="1"/>
  <c r="D2287" i="27" s="1"/>
  <c r="D2288" i="27" s="1"/>
  <c r="D2289" i="27" s="1"/>
  <c r="D2290" i="27" s="1"/>
  <c r="D2291" i="27" s="1"/>
  <c r="D2292" i="27" s="1"/>
  <c r="D2293" i="27" s="1"/>
  <c r="D2294" i="27" s="1"/>
  <c r="D2295" i="27" s="1"/>
  <c r="D2296" i="27" s="1"/>
  <c r="D2297" i="27" s="1"/>
  <c r="D2298" i="27" s="1"/>
  <c r="D2299" i="27" s="1"/>
  <c r="D2300" i="27" s="1"/>
  <c r="D2301" i="27" s="1"/>
  <c r="D2302" i="27" s="1"/>
  <c r="D2303" i="27" s="1"/>
  <c r="D2304" i="27" s="1"/>
  <c r="D2305" i="27" s="1"/>
  <c r="D2306" i="27" s="1"/>
  <c r="D2307" i="27" s="1"/>
  <c r="D2308" i="27" s="1"/>
  <c r="D2309" i="27" s="1"/>
  <c r="D2310" i="27" s="1"/>
  <c r="D2311" i="27" s="1"/>
  <c r="D2312" i="27" s="1"/>
  <c r="D2313" i="27" s="1"/>
  <c r="D2314" i="27" s="1"/>
  <c r="D2315" i="27" s="1"/>
  <c r="D2316" i="27" s="1"/>
  <c r="D2317" i="27" s="1"/>
  <c r="D2318" i="27" s="1"/>
  <c r="D2319" i="27" s="1"/>
  <c r="D2320" i="27" s="1"/>
  <c r="D2321" i="27" s="1"/>
  <c r="D2322" i="27" s="1"/>
  <c r="D2323" i="27" s="1"/>
  <c r="D2324" i="27" s="1"/>
  <c r="D2325" i="27" s="1"/>
  <c r="D2326" i="27" s="1"/>
  <c r="D2327" i="27" s="1"/>
  <c r="D2328" i="27" s="1"/>
  <c r="D2329" i="27" s="1"/>
  <c r="D2330" i="27" s="1"/>
  <c r="D2331" i="27" s="1"/>
  <c r="D2332" i="27" s="1"/>
  <c r="D2333" i="27" s="1"/>
  <c r="D2334" i="27" s="1"/>
  <c r="D2335" i="27" s="1"/>
  <c r="D2336" i="27" s="1"/>
  <c r="D2337" i="27" s="1"/>
  <c r="D2338" i="27" s="1"/>
  <c r="D2339" i="27" s="1"/>
  <c r="D2340" i="27" s="1"/>
  <c r="D2341" i="27" s="1"/>
  <c r="D2342" i="27" s="1"/>
  <c r="D2343" i="27" s="1"/>
  <c r="D2344" i="27" s="1"/>
  <c r="D2345" i="27" s="1"/>
  <c r="D2346" i="27" s="1"/>
  <c r="D2347" i="27" s="1"/>
  <c r="D2348" i="27" s="1"/>
  <c r="D2349" i="27" s="1"/>
  <c r="D2350" i="27" s="1"/>
  <c r="D2351" i="27" s="1"/>
  <c r="D2352" i="27" s="1"/>
  <c r="D2353" i="27" s="1"/>
  <c r="D2354" i="27" s="1"/>
  <c r="D2355" i="27" s="1"/>
  <c r="D2356" i="27" s="1"/>
  <c r="D2357" i="27" s="1"/>
  <c r="D2358" i="27" s="1"/>
  <c r="D2359" i="27" s="1"/>
  <c r="D2360" i="27" s="1"/>
  <c r="D2361" i="27" s="1"/>
  <c r="D2362" i="27" s="1"/>
  <c r="D2363" i="27" s="1"/>
  <c r="D2364" i="27" s="1"/>
  <c r="D2365" i="27" s="1"/>
  <c r="D2366" i="27" s="1"/>
  <c r="D2367" i="27" s="1"/>
  <c r="D2368" i="27" s="1"/>
  <c r="D2369" i="27" s="1"/>
  <c r="D2370" i="27" s="1"/>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019" i="27"/>
  <c r="C2018" i="27"/>
  <c r="C2017" i="27"/>
  <c r="C2016" i="27"/>
  <c r="C2015" i="27"/>
  <c r="C2014" i="27"/>
  <c r="C2013" i="27"/>
  <c r="C2012" i="27"/>
  <c r="C2011" i="27"/>
  <c r="C2010" i="27"/>
  <c r="H2170" i="27"/>
  <c r="H2171" i="27" s="1"/>
  <c r="C2249" i="27"/>
  <c r="C2248" i="27"/>
  <c r="C2247" i="27"/>
  <c r="C2246" i="27"/>
  <c r="C2245" i="27"/>
  <c r="C2244" i="27"/>
  <c r="C2243" i="27"/>
  <c r="C2242" i="27"/>
  <c r="C2241" i="27"/>
  <c r="C2240" i="27"/>
  <c r="C2239" i="27"/>
  <c r="C2238" i="27"/>
  <c r="C2237" i="27"/>
  <c r="C2236" i="27"/>
  <c r="C2235" i="27"/>
  <c r="C2234" i="27"/>
  <c r="C2233" i="27"/>
  <c r="C2232" i="27"/>
  <c r="C2231" i="27"/>
  <c r="C2230" i="27"/>
  <c r="C2229" i="27"/>
  <c r="C2228" i="27"/>
  <c r="C2227" i="27"/>
  <c r="C2226" i="27"/>
  <c r="C2225" i="27"/>
  <c r="C2224" i="27"/>
  <c r="C2223" i="27"/>
  <c r="C2222" i="27"/>
  <c r="C2221" i="27"/>
  <c r="C2220" i="27"/>
  <c r="C2219" i="27"/>
  <c r="C2218" i="27"/>
  <c r="C2217" i="27"/>
  <c r="C2216" i="27"/>
  <c r="C2215" i="27"/>
  <c r="C2214" i="27"/>
  <c r="C2213" i="27"/>
  <c r="C2212" i="27"/>
  <c r="C2211" i="27"/>
  <c r="C2210" i="27"/>
  <c r="C2209" i="27"/>
  <c r="C2208" i="27"/>
  <c r="C2207" i="27"/>
  <c r="C2206" i="27"/>
  <c r="C2205" i="27"/>
  <c r="C2204" i="27"/>
  <c r="C2203" i="27"/>
  <c r="C2202" i="27"/>
  <c r="C2201" i="27"/>
  <c r="C2200" i="27"/>
  <c r="C2199" i="27"/>
  <c r="C2198" i="27"/>
  <c r="C2197" i="27"/>
  <c r="C2196" i="27"/>
  <c r="C2195" i="27"/>
  <c r="C2194" i="27"/>
  <c r="C2193" i="27"/>
  <c r="C2192" i="27"/>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B2170" i="27"/>
  <c r="H2090" i="27"/>
  <c r="H2091" i="27" s="1"/>
  <c r="B2090" i="27"/>
  <c r="AC88" i="34"/>
  <c r="AD88" i="34" s="1"/>
  <c r="Z88" i="34" s="1"/>
  <c r="AC87" i="34"/>
  <c r="AD87" i="34" s="1"/>
  <c r="Z87" i="34" s="1"/>
  <c r="AC86" i="34"/>
  <c r="AD86" i="34" s="1"/>
  <c r="Z86" i="34" s="1"/>
  <c r="AC85" i="34"/>
  <c r="AD85" i="34" s="1"/>
  <c r="Z85" i="34" s="1"/>
  <c r="AC84" i="34"/>
  <c r="AD84" i="34" s="1"/>
  <c r="Z84" i="34" s="1"/>
  <c r="AC83" i="34"/>
  <c r="AD83" i="34" s="1"/>
  <c r="Z83" i="34" s="1"/>
  <c r="AC82" i="34"/>
  <c r="AD82" i="34" s="1"/>
  <c r="Z82" i="34" s="1"/>
  <c r="AC81" i="34"/>
  <c r="AD81" i="34" s="1"/>
  <c r="Z81" i="34" s="1"/>
  <c r="AC80" i="34"/>
  <c r="AD80" i="34" s="1"/>
  <c r="Z80" i="34" s="1"/>
  <c r="AC79" i="34"/>
  <c r="AD79" i="34" s="1"/>
  <c r="Z79" i="34" s="1"/>
  <c r="AC78" i="34"/>
  <c r="AD78" i="34" s="1"/>
  <c r="Z78" i="34" s="1"/>
  <c r="AC77" i="34"/>
  <c r="AD77" i="34" s="1"/>
  <c r="Z77" i="34" s="1"/>
  <c r="AC76" i="34"/>
  <c r="AD76" i="34" s="1"/>
  <c r="Z76" i="34" s="1"/>
  <c r="AC75" i="34"/>
  <c r="AD75" i="34" s="1"/>
  <c r="Z75" i="34" s="1"/>
  <c r="AC74" i="34"/>
  <c r="AD74" i="34" s="1"/>
  <c r="Z74" i="34" s="1"/>
  <c r="AC73" i="34"/>
  <c r="AD73" i="34" s="1"/>
  <c r="Z73" i="34" s="1"/>
  <c r="AC72" i="34"/>
  <c r="AD72" i="34" s="1"/>
  <c r="Z72" i="34" s="1"/>
  <c r="AC71" i="34"/>
  <c r="AD71" i="34" s="1"/>
  <c r="Z71" i="34" s="1"/>
  <c r="AC70" i="34"/>
  <c r="AD70" i="34" s="1"/>
  <c r="Z70" i="34" s="1"/>
  <c r="AC69" i="34"/>
  <c r="AD69" i="34" s="1"/>
  <c r="Z69" i="34" s="1"/>
  <c r="AC68" i="34"/>
  <c r="AD68" i="34" s="1"/>
  <c r="Z68" i="34" s="1"/>
  <c r="AC67" i="34"/>
  <c r="AD67" i="34" s="1"/>
  <c r="Z67" i="34" s="1"/>
  <c r="AC66" i="34"/>
  <c r="AD66" i="34" s="1"/>
  <c r="Z66" i="34" s="1"/>
  <c r="AC65" i="34"/>
  <c r="AD65" i="34" s="1"/>
  <c r="Z65" i="34" s="1"/>
  <c r="AC64" i="34"/>
  <c r="AD64" i="34" s="1"/>
  <c r="Z64" i="34" s="1"/>
  <c r="AC63" i="34"/>
  <c r="AD63" i="34" s="1"/>
  <c r="Z63" i="34" s="1"/>
  <c r="AC62" i="34"/>
  <c r="AD62" i="34" s="1"/>
  <c r="Z62" i="34" s="1"/>
  <c r="AC61" i="34"/>
  <c r="AD61" i="34" s="1"/>
  <c r="Z61" i="34" s="1"/>
  <c r="AC60" i="34"/>
  <c r="AD60" i="34" s="1"/>
  <c r="Z60" i="34" s="1"/>
  <c r="AC59" i="34"/>
  <c r="AD59" i="34" s="1"/>
  <c r="Z59" i="34" s="1"/>
  <c r="AC58" i="34"/>
  <c r="AD58" i="34" s="1"/>
  <c r="Z58" i="34" s="1"/>
  <c r="AC57" i="34"/>
  <c r="AD57" i="34" s="1"/>
  <c r="Z57" i="34" s="1"/>
  <c r="AC56" i="34"/>
  <c r="AD56" i="34" s="1"/>
  <c r="Z56" i="34" s="1"/>
  <c r="AC55" i="34"/>
  <c r="AD55" i="34" s="1"/>
  <c r="Z55" i="34" s="1"/>
  <c r="AC54" i="34"/>
  <c r="AD54" i="34" s="1"/>
  <c r="Z54" i="34" s="1"/>
  <c r="AC53" i="34"/>
  <c r="AD53" i="34" s="1"/>
  <c r="Z53" i="34" s="1"/>
  <c r="AC52" i="34"/>
  <c r="AD52" i="34" s="1"/>
  <c r="Z52" i="34" s="1"/>
  <c r="AC51" i="34"/>
  <c r="AD51" i="34" s="1"/>
  <c r="Z51" i="34" s="1"/>
  <c r="AC50" i="34"/>
  <c r="AD50" i="34" s="1"/>
  <c r="Z50" i="34" s="1"/>
  <c r="AC49" i="34"/>
  <c r="AD49" i="34" s="1"/>
  <c r="Z49" i="34" s="1"/>
  <c r="AC48" i="34"/>
  <c r="AD48" i="34" s="1"/>
  <c r="Z48" i="34" s="1"/>
  <c r="AC47" i="34"/>
  <c r="AD47" i="34" s="1"/>
  <c r="Z47" i="34" s="1"/>
  <c r="AC46" i="34"/>
  <c r="AD46" i="34" s="1"/>
  <c r="Z46" i="34" s="1"/>
  <c r="AC45" i="34"/>
  <c r="AD45" i="34" s="1"/>
  <c r="Z45" i="34" s="1"/>
  <c r="AC44" i="34"/>
  <c r="AD44" i="34" s="1"/>
  <c r="Z44" i="34" s="1"/>
  <c r="AC43" i="34"/>
  <c r="AD43" i="34" s="1"/>
  <c r="Z43" i="34" s="1"/>
  <c r="AC42" i="34"/>
  <c r="AD42" i="34" s="1"/>
  <c r="Z42" i="34" s="1"/>
  <c r="AC41" i="34"/>
  <c r="AD41" i="34" s="1"/>
  <c r="Z41" i="34" s="1"/>
  <c r="AC40" i="34"/>
  <c r="AD40" i="34" s="1"/>
  <c r="Z40" i="34" s="1"/>
  <c r="AC39" i="34"/>
  <c r="AD39" i="34" s="1"/>
  <c r="Z39" i="34" s="1"/>
  <c r="AC38" i="34"/>
  <c r="AD38" i="34" s="1"/>
  <c r="Z38" i="34" s="1"/>
  <c r="AC37" i="34"/>
  <c r="AD37" i="34" s="1"/>
  <c r="Z37" i="34" s="1"/>
  <c r="AC36" i="34"/>
  <c r="AD36" i="34" s="1"/>
  <c r="Z36" i="34" s="1"/>
  <c r="AC35" i="34"/>
  <c r="AD35" i="34" s="1"/>
  <c r="Z35" i="34" s="1"/>
  <c r="AC34" i="34"/>
  <c r="AD34" i="34" s="1"/>
  <c r="Z34" i="34" s="1"/>
  <c r="AC33" i="34"/>
  <c r="AD33" i="34" s="1"/>
  <c r="Z33" i="34" s="1"/>
  <c r="AC32" i="34"/>
  <c r="AD32" i="34" s="1"/>
  <c r="Z32" i="34" s="1"/>
  <c r="AC31" i="34"/>
  <c r="AD31" i="34" s="1"/>
  <c r="Z31" i="34" s="1"/>
  <c r="AC30" i="34"/>
  <c r="AD30" i="34" s="1"/>
  <c r="Z30" i="34" s="1"/>
  <c r="AC29" i="34"/>
  <c r="AD29" i="34" s="1"/>
  <c r="Z29" i="34" s="1"/>
  <c r="AC28" i="34"/>
  <c r="AD28" i="34" s="1"/>
  <c r="Z28" i="34" s="1"/>
  <c r="AC27" i="34"/>
  <c r="AD27" i="34" s="1"/>
  <c r="Z27" i="34" s="1"/>
  <c r="AC26" i="34"/>
  <c r="AD26" i="34" s="1"/>
  <c r="Z26" i="34" s="1"/>
  <c r="AC25" i="34"/>
  <c r="AD25" i="34" s="1"/>
  <c r="Z25" i="34" s="1"/>
  <c r="AC24" i="34"/>
  <c r="AD24" i="34" s="1"/>
  <c r="Z24" i="34" s="1"/>
  <c r="AC23" i="34"/>
  <c r="AD23" i="34" s="1"/>
  <c r="Z23" i="34" s="1"/>
  <c r="AC22" i="34"/>
  <c r="AD22" i="34" s="1"/>
  <c r="Z22" i="34" s="1"/>
  <c r="AC21" i="34"/>
  <c r="AD21" i="34" s="1"/>
  <c r="Z21" i="34" s="1"/>
  <c r="AC20" i="34"/>
  <c r="AD20" i="34" s="1"/>
  <c r="Z20" i="34" s="1"/>
  <c r="AC19" i="34"/>
  <c r="AD19" i="34" s="1"/>
  <c r="Z19" i="34" s="1"/>
  <c r="AC18" i="34"/>
  <c r="AD18" i="34" s="1"/>
  <c r="Z18" i="34" s="1"/>
  <c r="AC17" i="34"/>
  <c r="AD17" i="34" s="1"/>
  <c r="Z17" i="34" s="1"/>
  <c r="AC16" i="34"/>
  <c r="AD16" i="34" s="1"/>
  <c r="Z16" i="34" s="1"/>
  <c r="AC15" i="34"/>
  <c r="AD15" i="34" s="1"/>
  <c r="Z15" i="34" s="1"/>
  <c r="AC14" i="34"/>
  <c r="AD14" i="34" s="1"/>
  <c r="Z14" i="34" s="1"/>
  <c r="AC13" i="34"/>
  <c r="AD13" i="34" s="1"/>
  <c r="Z13" i="34" s="1"/>
  <c r="AC12" i="34"/>
  <c r="AD12" i="34" s="1"/>
  <c r="Z12" i="34" s="1"/>
  <c r="AC11" i="34"/>
  <c r="AD11" i="34" s="1"/>
  <c r="Z11" i="34" s="1"/>
  <c r="AC10" i="34"/>
  <c r="AD10" i="34" s="1"/>
  <c r="Z10" i="34" s="1"/>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036" i="27"/>
  <c r="C1035" i="27"/>
  <c r="C1034" i="27"/>
  <c r="C1033" i="27"/>
  <c r="C1032" i="27"/>
  <c r="C1031" i="27"/>
  <c r="C1030" i="27"/>
  <c r="C1029" i="27"/>
  <c r="C1028" i="27"/>
  <c r="C1027"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C1340" i="27"/>
  <c r="C1339" i="27"/>
  <c r="C1338" i="27"/>
  <c r="C1337" i="27"/>
  <c r="C1336" i="27"/>
  <c r="C1335" i="27"/>
  <c r="C1334" i="27"/>
  <c r="C1333" i="27"/>
  <c r="C1332" i="27"/>
  <c r="C1331" i="27"/>
  <c r="H515" i="27"/>
  <c r="H514" i="27"/>
  <c r="H513" i="27"/>
  <c r="H512" i="27"/>
  <c r="H511" i="27"/>
  <c r="H510" i="27"/>
  <c r="E689" i="27"/>
  <c r="E688" i="27"/>
  <c r="E687" i="27"/>
  <c r="E686" i="27"/>
  <c r="E685" i="27"/>
  <c r="E684" i="27"/>
  <c r="E683" i="27"/>
  <c r="E682" i="27"/>
  <c r="E681" i="27"/>
  <c r="E680" i="27"/>
  <c r="E679" i="27"/>
  <c r="E678" i="27"/>
  <c r="E677" i="27"/>
  <c r="E676" i="27"/>
  <c r="E675" i="27"/>
  <c r="E674" i="27"/>
  <c r="E673" i="27"/>
  <c r="E672" i="27"/>
  <c r="E671" i="27"/>
  <c r="E670" i="27"/>
  <c r="E669" i="27"/>
  <c r="E668" i="27"/>
  <c r="E667" i="27"/>
  <c r="E666" i="27"/>
  <c r="E665" i="27"/>
  <c r="E664" i="27"/>
  <c r="E663" i="27"/>
  <c r="E662" i="27"/>
  <c r="E661" i="27"/>
  <c r="E660" i="27"/>
  <c r="E659" i="27"/>
  <c r="E65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E578" i="27"/>
  <c r="E577" i="27"/>
  <c r="E576" i="27"/>
  <c r="E575" i="27"/>
  <c r="B510" i="27"/>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446" i="27"/>
  <c r="H446" i="27" s="1"/>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C357" i="27"/>
  <c r="C356" i="27"/>
  <c r="C355" i="27"/>
  <c r="C354" i="27"/>
  <c r="C353" i="27"/>
  <c r="C352" i="27"/>
  <c r="C351" i="27"/>
  <c r="C350" i="27"/>
  <c r="H265" i="27"/>
  <c r="H264" i="27"/>
  <c r="H263" i="27"/>
  <c r="H262" i="27"/>
  <c r="H261" i="27"/>
  <c r="H26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E276" i="27"/>
  <c r="E275" i="27"/>
  <c r="E274" i="27"/>
  <c r="E273" i="27"/>
  <c r="E272" i="27"/>
  <c r="E271" i="27"/>
  <c r="E270" i="27"/>
  <c r="E269" i="27"/>
  <c r="E268" i="27"/>
  <c r="E267" i="27"/>
  <c r="E266" i="27"/>
  <c r="E265" i="27"/>
  <c r="B260" i="27"/>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C199" i="27" s="1"/>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O133" i="27"/>
  <c r="C133" i="27" s="1"/>
  <c r="O132" i="27"/>
  <c r="C132" i="27" s="1"/>
  <c r="O131" i="27"/>
  <c r="C131" i="27" s="1"/>
  <c r="O130" i="27"/>
  <c r="C130" i="27" s="1"/>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H135" i="27" s="1"/>
  <c r="F134" i="27"/>
  <c r="H134" i="27" s="1"/>
  <c r="F133" i="27"/>
  <c r="H133" i="27" s="1"/>
  <c r="F132" i="27"/>
  <c r="F131" i="27"/>
  <c r="F130" i="27"/>
  <c r="H130" i="27" s="1"/>
  <c r="K239" i="27"/>
  <c r="K240" i="27" s="1"/>
  <c r="K241" i="27" s="1"/>
  <c r="K242" i="27" s="1"/>
  <c r="K243" i="27" s="1"/>
  <c r="K244" i="27" s="1"/>
  <c r="K245" i="27" s="1"/>
  <c r="K246" i="27" s="1"/>
  <c r="K247" i="27" s="1"/>
  <c r="K248" i="27" s="1"/>
  <c r="K249" i="27" s="1"/>
  <c r="K250" i="27" s="1"/>
  <c r="K251" i="27" s="1"/>
  <c r="K252" i="27" s="1"/>
  <c r="K253" i="27" s="1"/>
  <c r="B224" i="27"/>
  <c r="B225" i="27" s="1"/>
  <c r="B226" i="27" s="1"/>
  <c r="B227" i="27" s="1"/>
  <c r="B228" i="27" s="1"/>
  <c r="B229" i="27" s="1"/>
  <c r="B230" i="27" s="1"/>
  <c r="B231" i="27" s="1"/>
  <c r="B232" i="27" s="1"/>
  <c r="B233" i="27" s="1"/>
  <c r="B234" i="27" s="1"/>
  <c r="B235" i="27" s="1"/>
  <c r="B236" i="27" s="1"/>
  <c r="B237" i="27" s="1"/>
  <c r="B238" i="27" s="1"/>
  <c r="B239" i="27" s="1"/>
  <c r="H45" i="27"/>
  <c r="H44" i="27"/>
  <c r="H43" i="27"/>
  <c r="H42" i="27"/>
  <c r="H41" i="27"/>
  <c r="H4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I19" i="27"/>
  <c r="I20" i="27" s="1"/>
  <c r="I21" i="27" s="1"/>
  <c r="I22" i="27" s="1"/>
  <c r="I23" i="27" s="1"/>
  <c r="I24" i="27" s="1"/>
  <c r="I25" i="27" s="1"/>
  <c r="I26" i="27" s="1"/>
  <c r="I27" i="27" s="1"/>
  <c r="I28" i="27" s="1"/>
  <c r="I29" i="27" s="1"/>
  <c r="I30" i="27" s="1"/>
  <c r="I31" i="27" s="1"/>
  <c r="I32" i="27" s="1"/>
  <c r="I33" i="27" s="1"/>
  <c r="I4" i="27"/>
  <c r="I5" i="27" s="1"/>
  <c r="I6" i="27" s="1"/>
  <c r="I7" i="27" s="1"/>
  <c r="I8" i="27" s="1"/>
  <c r="I9" i="27" s="1"/>
  <c r="I10" i="27" s="1"/>
  <c r="I11" i="27" s="1"/>
  <c r="I12" i="27" s="1"/>
  <c r="I13" i="27" s="1"/>
  <c r="I14" i="27" s="1"/>
  <c r="I15" i="27" s="1"/>
  <c r="I16" i="27" s="1"/>
  <c r="I17" i="27" s="1"/>
  <c r="I18" i="27" s="1"/>
  <c r="B4" i="27"/>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D334" i="16"/>
  <c r="D333" i="16"/>
  <c r="D332" i="16"/>
  <c r="D331" i="16"/>
  <c r="D330" i="16"/>
  <c r="D329" i="16"/>
  <c r="D328" i="16"/>
  <c r="D327" i="16"/>
  <c r="D326" i="16"/>
  <c r="D325" i="16"/>
  <c r="D324" i="16"/>
  <c r="D323" i="16"/>
  <c r="D322" i="16"/>
  <c r="D321" i="16"/>
  <c r="D320" i="16"/>
  <c r="D319" i="16"/>
  <c r="D318" i="16"/>
  <c r="D317" i="16"/>
  <c r="D316" i="16"/>
  <c r="D315" i="16"/>
  <c r="D314" i="16"/>
  <c r="D313" i="16"/>
  <c r="D312" i="16"/>
  <c r="D311" i="16"/>
  <c r="D310" i="16"/>
  <c r="D309" i="16"/>
  <c r="D308" i="16"/>
  <c r="D307" i="16"/>
  <c r="D306" i="16"/>
  <c r="D305" i="16"/>
  <c r="D304" i="16"/>
  <c r="D303" i="16"/>
  <c r="D302" i="16"/>
  <c r="D301" i="16"/>
  <c r="D300" i="16"/>
  <c r="D299" i="16"/>
  <c r="D298" i="16"/>
  <c r="D297" i="16"/>
  <c r="D296" i="16"/>
  <c r="D295" i="16"/>
  <c r="D294" i="16"/>
  <c r="D293" i="16"/>
  <c r="D292" i="16"/>
  <c r="D291" i="16"/>
  <c r="D290" i="16"/>
  <c r="D289" i="16"/>
  <c r="D288" i="16"/>
  <c r="D287" i="16"/>
  <c r="D286" i="16"/>
  <c r="D285" i="16"/>
  <c r="D284" i="16"/>
  <c r="D283" i="16"/>
  <c r="D282" i="16"/>
  <c r="D281" i="16"/>
  <c r="D280" i="16"/>
  <c r="D279" i="16"/>
  <c r="D278" i="16"/>
  <c r="D277" i="16"/>
  <c r="D276" i="16"/>
  <c r="D275" i="16"/>
  <c r="D274" i="16"/>
  <c r="D273" i="16"/>
  <c r="D272" i="16"/>
  <c r="D271" i="16"/>
  <c r="D270" i="16"/>
  <c r="G1814" i="32"/>
  <c r="G1812" i="32"/>
  <c r="G1810" i="32"/>
  <c r="G1808" i="32"/>
  <c r="G1806" i="32"/>
  <c r="G1804" i="32"/>
  <c r="G1802" i="32"/>
  <c r="G1800" i="32"/>
  <c r="G1798" i="32"/>
  <c r="G1796" i="32"/>
  <c r="G1794" i="32"/>
  <c r="G1792" i="32"/>
  <c r="G1790" i="32"/>
  <c r="G1788" i="32"/>
  <c r="G1786" i="32"/>
  <c r="G1784" i="32"/>
  <c r="G1782" i="32"/>
  <c r="G1780" i="32"/>
  <c r="G1778" i="32"/>
  <c r="G1776" i="32"/>
  <c r="G1774" i="32"/>
  <c r="G1772" i="32"/>
  <c r="G1770" i="32"/>
  <c r="G1768" i="32"/>
  <c r="G1766" i="32"/>
  <c r="G1764" i="32"/>
  <c r="G1762" i="32"/>
  <c r="G1760" i="32"/>
  <c r="G1758" i="32"/>
  <c r="G1756" i="32"/>
  <c r="G1754" i="32"/>
  <c r="G1752" i="32"/>
  <c r="G1750" i="32"/>
  <c r="G1748" i="32"/>
  <c r="G1746" i="32"/>
  <c r="G1744" i="32"/>
  <c r="G1742" i="32"/>
  <c r="G1740" i="32"/>
  <c r="G1738" i="32"/>
  <c r="G1736" i="32"/>
  <c r="G1734" i="32"/>
  <c r="G1732" i="32"/>
  <c r="G1730" i="32"/>
  <c r="G1728" i="32"/>
  <c r="G1726" i="32"/>
  <c r="G1724" i="32"/>
  <c r="G1722" i="32"/>
  <c r="G1720" i="32"/>
  <c r="G1718" i="32"/>
  <c r="G1716" i="32"/>
  <c r="G1714" i="32"/>
  <c r="G1712" i="32"/>
  <c r="G1710" i="32"/>
  <c r="G1708" i="32"/>
  <c r="G1706" i="32"/>
  <c r="G1704" i="32"/>
  <c r="G1702" i="32"/>
  <c r="G1700" i="32"/>
  <c r="G1698" i="32"/>
  <c r="G1696" i="32"/>
  <c r="G1694" i="32"/>
  <c r="G1692" i="32"/>
  <c r="G1690" i="32"/>
  <c r="G1688" i="32"/>
  <c r="G1686" i="32"/>
  <c r="G1684" i="32"/>
  <c r="G1682" i="32"/>
  <c r="G1680" i="32"/>
  <c r="G1678" i="32"/>
  <c r="G1676" i="32"/>
  <c r="G1674" i="32"/>
  <c r="G1672" i="32"/>
  <c r="G1670" i="32"/>
  <c r="G1668" i="32"/>
  <c r="G1666" i="32"/>
  <c r="G1664" i="32"/>
  <c r="G1662" i="32"/>
  <c r="G1660" i="32"/>
  <c r="G1658" i="32"/>
  <c r="G1656" i="32"/>
  <c r="G1654" i="32"/>
  <c r="G1652" i="32"/>
  <c r="G1650" i="32"/>
  <c r="G1648" i="32"/>
  <c r="G1646" i="32"/>
  <c r="G1644" i="32"/>
  <c r="G1642" i="32"/>
  <c r="G1640" i="32"/>
  <c r="G1638" i="32"/>
  <c r="G1636" i="32"/>
  <c r="G1634" i="32"/>
  <c r="G1632" i="32"/>
  <c r="G1630" i="32"/>
  <c r="G1628" i="32"/>
  <c r="G1626" i="32"/>
  <c r="G1624" i="32"/>
  <c r="G1622" i="32"/>
  <c r="G1620" i="32"/>
  <c r="G1618" i="32"/>
  <c r="G1616" i="32"/>
  <c r="G1614" i="32"/>
  <c r="G1612" i="32"/>
  <c r="G1610" i="32"/>
  <c r="G1608" i="32"/>
  <c r="G1606" i="32"/>
  <c r="G1604" i="32"/>
  <c r="G1602" i="32"/>
  <c r="G1600" i="32"/>
  <c r="G1598" i="32"/>
  <c r="G1596" i="32"/>
  <c r="G1594" i="32"/>
  <c r="G1592" i="32"/>
  <c r="G1590" i="32"/>
  <c r="G1588" i="32"/>
  <c r="G1586" i="32"/>
  <c r="G1584" i="32"/>
  <c r="G1582" i="32"/>
  <c r="G1580" i="32"/>
  <c r="G1578" i="32"/>
  <c r="G1576" i="32"/>
  <c r="G1574" i="32"/>
  <c r="G1572" i="32"/>
  <c r="G1570" i="32"/>
  <c r="G1568" i="32"/>
  <c r="G1566" i="32"/>
  <c r="G1564" i="32"/>
  <c r="G1562" i="32"/>
  <c r="G1560" i="32"/>
  <c r="G1558" i="32"/>
  <c r="G1556" i="32"/>
  <c r="G1554" i="32"/>
  <c r="G1552" i="32"/>
  <c r="G1550" i="32"/>
  <c r="G1548" i="32"/>
  <c r="G1546" i="32"/>
  <c r="G1544" i="32"/>
  <c r="G1542" i="32"/>
  <c r="G1540" i="32"/>
  <c r="G1538" i="32"/>
  <c r="G1536" i="32"/>
  <c r="G1534" i="32"/>
  <c r="G1532" i="32"/>
  <c r="G1530" i="32"/>
  <c r="G1528" i="32"/>
  <c r="G1526" i="32"/>
  <c r="G1524" i="32"/>
  <c r="G1522" i="32"/>
  <c r="G1520" i="32"/>
  <c r="G1518" i="32"/>
  <c r="G1516" i="32"/>
  <c r="G1514" i="32"/>
  <c r="G1512" i="32"/>
  <c r="G1510" i="32"/>
  <c r="G1508" i="32"/>
  <c r="G1506" i="32"/>
  <c r="G1504" i="32"/>
  <c r="G1502" i="32"/>
  <c r="G1500" i="32"/>
  <c r="G1498" i="32"/>
  <c r="G1496" i="32"/>
  <c r="G1494" i="32"/>
  <c r="G1492" i="32"/>
  <c r="G1490" i="32"/>
  <c r="G1488" i="32"/>
  <c r="G1486" i="32"/>
  <c r="G1484" i="32"/>
  <c r="G1482" i="32"/>
  <c r="G1480" i="32"/>
  <c r="G1478" i="32"/>
  <c r="G1476" i="32"/>
  <c r="G1474" i="32"/>
  <c r="G1472" i="32"/>
  <c r="G1470" i="32"/>
  <c r="G1468" i="32"/>
  <c r="G1466" i="32"/>
  <c r="G1464" i="32"/>
  <c r="G1462" i="32"/>
  <c r="G1460" i="32"/>
  <c r="G1458" i="32"/>
  <c r="G1456" i="32"/>
  <c r="G1454" i="32"/>
  <c r="G1452" i="32"/>
  <c r="G1450" i="32"/>
  <c r="G1448" i="32"/>
  <c r="G1446" i="32"/>
  <c r="G1444" i="32"/>
  <c r="G1442" i="32"/>
  <c r="G1440" i="32"/>
  <c r="G1438" i="32"/>
  <c r="G1436" i="32"/>
  <c r="G1434" i="32"/>
  <c r="G1432" i="32"/>
  <c r="G1430" i="32"/>
  <c r="G1428" i="32"/>
  <c r="G1426" i="32"/>
  <c r="G1424" i="32"/>
  <c r="G1422" i="32"/>
  <c r="G1420" i="32"/>
  <c r="G1418" i="32"/>
  <c r="G1416" i="32"/>
  <c r="G1414" i="32"/>
  <c r="G1412" i="32"/>
  <c r="G1410" i="32"/>
  <c r="G1408" i="32"/>
  <c r="G1406" i="32"/>
  <c r="G1404" i="32"/>
  <c r="G1402" i="32"/>
  <c r="G1400" i="32"/>
  <c r="G1398" i="32"/>
  <c r="G1396" i="32"/>
  <c r="G1394" i="32"/>
  <c r="G1392" i="32"/>
  <c r="G1390" i="32"/>
  <c r="G1388" i="32"/>
  <c r="G1386" i="32"/>
  <c r="G1384" i="32"/>
  <c r="G1382" i="32"/>
  <c r="G1380" i="32"/>
  <c r="G1378" i="32"/>
  <c r="G1376" i="32"/>
  <c r="G1374" i="32"/>
  <c r="G1372" i="32"/>
  <c r="G1370" i="32"/>
  <c r="G1368" i="32"/>
  <c r="G1366" i="32"/>
  <c r="G1364" i="32"/>
  <c r="G1362" i="32"/>
  <c r="G1360" i="32"/>
  <c r="G1358" i="32"/>
  <c r="G1356" i="32"/>
  <c r="G1354" i="32"/>
  <c r="G1352" i="32"/>
  <c r="G1350" i="32"/>
  <c r="G1348" i="32"/>
  <c r="G1346" i="32"/>
  <c r="G1344" i="32"/>
  <c r="G1342" i="32"/>
  <c r="G1340" i="32"/>
  <c r="G1338" i="32"/>
  <c r="G1336" i="32"/>
  <c r="G1334" i="32"/>
  <c r="G1332" i="32"/>
  <c r="G1330" i="32"/>
  <c r="G1328" i="32"/>
  <c r="G1326" i="32"/>
  <c r="G1324" i="32"/>
  <c r="G1322" i="32"/>
  <c r="G1320" i="32"/>
  <c r="G1318" i="32"/>
  <c r="G1316" i="32"/>
  <c r="G1314" i="32"/>
  <c r="G1312" i="32"/>
  <c r="G1310" i="32"/>
  <c r="G1308" i="32"/>
  <c r="G1306" i="32"/>
  <c r="G1304" i="32"/>
  <c r="G1302" i="32"/>
  <c r="G1300" i="32"/>
  <c r="G1298" i="32"/>
  <c r="G1296" i="32"/>
  <c r="G1294" i="32"/>
  <c r="G1292" i="32"/>
  <c r="G1290" i="32"/>
  <c r="G1288" i="32"/>
  <c r="G1286" i="32"/>
  <c r="G1284" i="32"/>
  <c r="G1282" i="32"/>
  <c r="G1280" i="32"/>
  <c r="G1278" i="32"/>
  <c r="G1276" i="32"/>
  <c r="G1274" i="32"/>
  <c r="G1272" i="32"/>
  <c r="G1270" i="32"/>
  <c r="G1268" i="32"/>
  <c r="G1266" i="32"/>
  <c r="G1264" i="32"/>
  <c r="G1262" i="32"/>
  <c r="G1260" i="32"/>
  <c r="G1258" i="32"/>
  <c r="G1256" i="32"/>
  <c r="G1254" i="32"/>
  <c r="G1252" i="32"/>
  <c r="G1250" i="32"/>
  <c r="G1248" i="32"/>
  <c r="G1246" i="32"/>
  <c r="G1244" i="32"/>
  <c r="G1242" i="32"/>
  <c r="G1240" i="32"/>
  <c r="G1238" i="32"/>
  <c r="G1236" i="32"/>
  <c r="G1234" i="32"/>
  <c r="G1232" i="32"/>
  <c r="G1230" i="32"/>
  <c r="G1228" i="32"/>
  <c r="G1226" i="32"/>
  <c r="G1224" i="32"/>
  <c r="G1222" i="32"/>
  <c r="G1220" i="32"/>
  <c r="G1218" i="32"/>
  <c r="G1216" i="32"/>
  <c r="G1214" i="32"/>
  <c r="G1212" i="32"/>
  <c r="G1210" i="32"/>
  <c r="G1208" i="32"/>
  <c r="G1206" i="32"/>
  <c r="G1204" i="32"/>
  <c r="G1202" i="32"/>
  <c r="G1200" i="32"/>
  <c r="G1198" i="32"/>
  <c r="G1196" i="32"/>
  <c r="G1194" i="32"/>
  <c r="G1192" i="32"/>
  <c r="G1190" i="32"/>
  <c r="G1188" i="32"/>
  <c r="G1186" i="32"/>
  <c r="G1184" i="32"/>
  <c r="G1182" i="32"/>
  <c r="G1180" i="32"/>
  <c r="G1178" i="32"/>
  <c r="G1176" i="32"/>
  <c r="G1174" i="32"/>
  <c r="G1172" i="32"/>
  <c r="G1170" i="32"/>
  <c r="G1168" i="32"/>
  <c r="G1166" i="32"/>
  <c r="G1164" i="32"/>
  <c r="G1162" i="32"/>
  <c r="G1160" i="32"/>
  <c r="G1158" i="32"/>
  <c r="G1156" i="32"/>
  <c r="G1154" i="32"/>
  <c r="G1152" i="32"/>
  <c r="G1150" i="32"/>
  <c r="G1148" i="32"/>
  <c r="G1146" i="32"/>
  <c r="G1144" i="32"/>
  <c r="G1142" i="32"/>
  <c r="G1140" i="32"/>
  <c r="G1138" i="32"/>
  <c r="G1136" i="32"/>
  <c r="G1134" i="32"/>
  <c r="G1132" i="32"/>
  <c r="G1130" i="32"/>
  <c r="G1128" i="32"/>
  <c r="G1126" i="32"/>
  <c r="G1124" i="32"/>
  <c r="G1122" i="32"/>
  <c r="G1120" i="32"/>
  <c r="G1118" i="32"/>
  <c r="G1116" i="32"/>
  <c r="G1114" i="32"/>
  <c r="G1112" i="32"/>
  <c r="G1110" i="32"/>
  <c r="G1108" i="32"/>
  <c r="G1106" i="32"/>
  <c r="G1104" i="32"/>
  <c r="G1102" i="32"/>
  <c r="G1100" i="32"/>
  <c r="G1098" i="32"/>
  <c r="G1096" i="32"/>
  <c r="G1094" i="32"/>
  <c r="G1092" i="32"/>
  <c r="G1090" i="32"/>
  <c r="G1088" i="32"/>
  <c r="G1086" i="32"/>
  <c r="G1084" i="32"/>
  <c r="G1082" i="32"/>
  <c r="G1080" i="32"/>
  <c r="G1078" i="32"/>
  <c r="G1076" i="32"/>
  <c r="G1074" i="32"/>
  <c r="G1072" i="32"/>
  <c r="G1070" i="32"/>
  <c r="G1068" i="32"/>
  <c r="G1066" i="32"/>
  <c r="G1064" i="32"/>
  <c r="G1062" i="32"/>
  <c r="G1060" i="32"/>
  <c r="G1058" i="32"/>
  <c r="G1056" i="32"/>
  <c r="G1054" i="32"/>
  <c r="G1052" i="32"/>
  <c r="G1050" i="32"/>
  <c r="G1048" i="32"/>
  <c r="G1046" i="32"/>
  <c r="G1044" i="32"/>
  <c r="G1042" i="32"/>
  <c r="G1040" i="32"/>
  <c r="G1038" i="32"/>
  <c r="G1036" i="32"/>
  <c r="G1034" i="32"/>
  <c r="G1032" i="32"/>
  <c r="G1030" i="32"/>
  <c r="G1028" i="32"/>
  <c r="G1026" i="32"/>
  <c r="G1024" i="32"/>
  <c r="G1022" i="32"/>
  <c r="G1020" i="32"/>
  <c r="G1018" i="32"/>
  <c r="G1016" i="32"/>
  <c r="G1014" i="32"/>
  <c r="G1012" i="32"/>
  <c r="G1010" i="32"/>
  <c r="G1008" i="32"/>
  <c r="G1006" i="32"/>
  <c r="G1004" i="32"/>
  <c r="G1002" i="32"/>
  <c r="G1000" i="32"/>
  <c r="G998" i="32"/>
  <c r="G996" i="32"/>
  <c r="G994" i="32"/>
  <c r="G992" i="32"/>
  <c r="G990" i="32"/>
  <c r="G988" i="32"/>
  <c r="G986" i="32"/>
  <c r="G984" i="32"/>
  <c r="G982" i="32"/>
  <c r="G980" i="32"/>
  <c r="G978" i="32"/>
  <c r="G976" i="32"/>
  <c r="G974" i="32"/>
  <c r="G972" i="32"/>
  <c r="G970" i="32"/>
  <c r="G968" i="32"/>
  <c r="G966" i="32"/>
  <c r="G964" i="32"/>
  <c r="G962" i="32"/>
  <c r="G960" i="32"/>
  <c r="G958" i="32"/>
  <c r="G956" i="32"/>
  <c r="G954" i="32"/>
  <c r="G952" i="32"/>
  <c r="G950" i="32"/>
  <c r="G948" i="32"/>
  <c r="G946" i="32"/>
  <c r="G944" i="32"/>
  <c r="G942" i="32"/>
  <c r="G940" i="32"/>
  <c r="G938" i="32"/>
  <c r="G936" i="32"/>
  <c r="G934" i="32"/>
  <c r="G932" i="32"/>
  <c r="G930" i="32"/>
  <c r="G928" i="32"/>
  <c r="G926" i="32"/>
  <c r="G924" i="32"/>
  <c r="G922" i="32"/>
  <c r="G920" i="32"/>
  <c r="G918" i="32"/>
  <c r="G916" i="32"/>
  <c r="G914" i="32"/>
  <c r="G912" i="32"/>
  <c r="G910" i="32"/>
  <c r="G908" i="32"/>
  <c r="G906" i="32"/>
  <c r="G904" i="32"/>
  <c r="G902" i="32"/>
  <c r="G900" i="32"/>
  <c r="G898" i="32"/>
  <c r="G896" i="32"/>
  <c r="G894" i="32"/>
  <c r="G892" i="32"/>
  <c r="G890" i="32"/>
  <c r="G888" i="32"/>
  <c r="G886" i="32"/>
  <c r="G884" i="32"/>
  <c r="G882" i="32"/>
  <c r="G880" i="32"/>
  <c r="G878" i="32"/>
  <c r="G876" i="32"/>
  <c r="G874" i="32"/>
  <c r="G872" i="32"/>
  <c r="G870" i="32"/>
  <c r="G868" i="32"/>
  <c r="G866" i="32"/>
  <c r="G864" i="32"/>
  <c r="G862" i="32"/>
  <c r="G860" i="32"/>
  <c r="G858" i="32"/>
  <c r="G856" i="32"/>
  <c r="G854" i="32"/>
  <c r="G852" i="32"/>
  <c r="G850" i="32"/>
  <c r="G848" i="32"/>
  <c r="G846" i="32"/>
  <c r="G844" i="32"/>
  <c r="G842" i="32"/>
  <c r="G840" i="32"/>
  <c r="G838" i="32"/>
  <c r="G836" i="32"/>
  <c r="G834" i="32"/>
  <c r="G832" i="32"/>
  <c r="G830" i="32"/>
  <c r="G828" i="32"/>
  <c r="G826" i="32"/>
  <c r="G824" i="32"/>
  <c r="G822" i="32"/>
  <c r="G820" i="32"/>
  <c r="G818" i="32"/>
  <c r="G816" i="32"/>
  <c r="G814" i="32"/>
  <c r="G812" i="32"/>
  <c r="G810" i="32"/>
  <c r="G808" i="32"/>
  <c r="G806" i="32"/>
  <c r="G804" i="32"/>
  <c r="G802" i="32"/>
  <c r="G800" i="32"/>
  <c r="G798" i="32"/>
  <c r="G796" i="32"/>
  <c r="G794" i="32"/>
  <c r="G792" i="32"/>
  <c r="G790" i="32"/>
  <c r="G788" i="32"/>
  <c r="G786" i="32"/>
  <c r="G784" i="32"/>
  <c r="G782" i="32"/>
  <c r="G780" i="32"/>
  <c r="G778" i="32"/>
  <c r="G776" i="32"/>
  <c r="G774" i="32"/>
  <c r="G772" i="32"/>
  <c r="G770" i="32"/>
  <c r="G768" i="32"/>
  <c r="G766" i="32"/>
  <c r="G764" i="32"/>
  <c r="G762" i="32"/>
  <c r="G760" i="32"/>
  <c r="G758" i="32"/>
  <c r="G756" i="32"/>
  <c r="G754" i="32"/>
  <c r="G752" i="32"/>
  <c r="G750" i="32"/>
  <c r="G748" i="32"/>
  <c r="G746" i="32"/>
  <c r="G744" i="32"/>
  <c r="G742" i="32"/>
  <c r="G740" i="32"/>
  <c r="G738" i="32"/>
  <c r="G736" i="32"/>
  <c r="G734" i="32"/>
  <c r="G732" i="32"/>
  <c r="G730" i="32"/>
  <c r="G728" i="32"/>
  <c r="G726" i="32"/>
  <c r="G724" i="32"/>
  <c r="G722" i="32"/>
  <c r="G720" i="32"/>
  <c r="G718" i="32"/>
  <c r="G716" i="32"/>
  <c r="G714" i="32"/>
  <c r="G712" i="32"/>
  <c r="G710" i="32"/>
  <c r="G708" i="32"/>
  <c r="G706" i="32"/>
  <c r="G704" i="32"/>
  <c r="G702" i="32"/>
  <c r="G700" i="32"/>
  <c r="G698" i="32"/>
  <c r="G696" i="32"/>
  <c r="G694" i="32"/>
  <c r="G692" i="32"/>
  <c r="G690" i="32"/>
  <c r="G688" i="32"/>
  <c r="G686" i="32"/>
  <c r="G684" i="32"/>
  <c r="G682" i="32"/>
  <c r="G680" i="32"/>
  <c r="G678" i="32"/>
  <c r="G676" i="32"/>
  <c r="G674" i="32"/>
  <c r="G672" i="32"/>
  <c r="G670" i="32"/>
  <c r="G668" i="32"/>
  <c r="G666" i="32"/>
  <c r="G664" i="32"/>
  <c r="G662" i="32"/>
  <c r="G660" i="32"/>
  <c r="G658" i="32"/>
  <c r="G656" i="32"/>
  <c r="G654" i="32"/>
  <c r="G652" i="32"/>
  <c r="G650" i="32"/>
  <c r="G648" i="32"/>
  <c r="G646" i="32"/>
  <c r="G644" i="32"/>
  <c r="G642" i="32"/>
  <c r="G640" i="32"/>
  <c r="G638" i="32"/>
  <c r="G636" i="32"/>
  <c r="G634" i="32"/>
  <c r="G632" i="32"/>
  <c r="G630" i="32"/>
  <c r="G628" i="32"/>
  <c r="G626" i="32"/>
  <c r="G624" i="32"/>
  <c r="G622" i="32"/>
  <c r="G620" i="32"/>
  <c r="G618" i="32"/>
  <c r="G610" i="32"/>
  <c r="G608" i="32"/>
  <c r="G606" i="32"/>
  <c r="G604" i="32"/>
  <c r="G602" i="32"/>
  <c r="G600" i="32"/>
  <c r="G598" i="32"/>
  <c r="G596" i="32"/>
  <c r="G594" i="32"/>
  <c r="G592" i="32"/>
  <c r="G590" i="32"/>
  <c r="G588" i="32"/>
  <c r="G586" i="32"/>
  <c r="G584" i="32"/>
  <c r="G582" i="32"/>
  <c r="G580" i="32"/>
  <c r="G578" i="32"/>
  <c r="G576" i="32"/>
  <c r="G574" i="32"/>
  <c r="G572" i="32"/>
  <c r="G570" i="32"/>
  <c r="G568" i="32"/>
  <c r="G566" i="32"/>
  <c r="G564" i="32"/>
  <c r="G562" i="32"/>
  <c r="G560" i="32"/>
  <c r="G558" i="32"/>
  <c r="G556" i="32"/>
  <c r="G554" i="32"/>
  <c r="G552" i="32"/>
  <c r="G550" i="32"/>
  <c r="G548" i="32"/>
  <c r="G546" i="32"/>
  <c r="G544" i="32"/>
  <c r="G542" i="32"/>
  <c r="G540" i="32"/>
  <c r="G538" i="32"/>
  <c r="G536" i="32"/>
  <c r="G534" i="32"/>
  <c r="G532" i="32"/>
  <c r="G530" i="32"/>
  <c r="G528" i="32"/>
  <c r="G526" i="32"/>
  <c r="G524" i="32"/>
  <c r="G522" i="32"/>
  <c r="G520" i="32"/>
  <c r="G518" i="32"/>
  <c r="G516" i="32"/>
  <c r="G514" i="32"/>
  <c r="G512" i="32"/>
  <c r="G510" i="32"/>
  <c r="G508" i="32"/>
  <c r="G506" i="32"/>
  <c r="G504" i="32"/>
  <c r="G502" i="32"/>
  <c r="G500" i="32"/>
  <c r="G498" i="32"/>
  <c r="G496" i="32"/>
  <c r="G494" i="32"/>
  <c r="G492" i="32"/>
  <c r="G490" i="32"/>
  <c r="G488" i="32"/>
  <c r="G486" i="32"/>
  <c r="G484" i="32"/>
  <c r="G482" i="32"/>
  <c r="G480" i="32"/>
  <c r="G478" i="32"/>
  <c r="G476" i="32"/>
  <c r="G474" i="32"/>
  <c r="G472" i="32"/>
  <c r="G470" i="32"/>
  <c r="G468" i="32"/>
  <c r="G466" i="32"/>
  <c r="G464" i="32"/>
  <c r="G462" i="32"/>
  <c r="G460" i="32"/>
  <c r="G458" i="32"/>
  <c r="G456" i="32"/>
  <c r="G454" i="32"/>
  <c r="G452" i="32"/>
  <c r="G450" i="32"/>
  <c r="G448" i="32"/>
  <c r="G446" i="32"/>
  <c r="G444" i="32"/>
  <c r="G442" i="32"/>
  <c r="G440" i="32"/>
  <c r="G438" i="32"/>
  <c r="G436" i="32"/>
  <c r="G434" i="32"/>
  <c r="G432" i="32"/>
  <c r="G430" i="32"/>
  <c r="G428" i="32"/>
  <c r="G426" i="32"/>
  <c r="G424" i="32"/>
  <c r="G422" i="32"/>
  <c r="G420" i="32"/>
  <c r="G418" i="32"/>
  <c r="G416" i="32"/>
  <c r="G414" i="32"/>
  <c r="G412" i="32"/>
  <c r="G410" i="32"/>
  <c r="G408" i="32"/>
  <c r="G406" i="32"/>
  <c r="G404" i="32"/>
  <c r="G402" i="32"/>
  <c r="G400" i="32"/>
  <c r="G398" i="32"/>
  <c r="G396" i="32"/>
  <c r="G394" i="32"/>
  <c r="G392" i="32"/>
  <c r="G390" i="32"/>
  <c r="G388" i="32"/>
  <c r="G386" i="32"/>
  <c r="G384" i="32"/>
  <c r="G382" i="32"/>
  <c r="G380" i="32"/>
  <c r="G378" i="32"/>
  <c r="G376" i="32"/>
  <c r="G374" i="32"/>
  <c r="G372" i="32"/>
  <c r="G370" i="32"/>
  <c r="G368" i="32"/>
  <c r="G366" i="32"/>
  <c r="G364" i="32"/>
  <c r="G362" i="32"/>
  <c r="G360" i="32"/>
  <c r="G358" i="32"/>
  <c r="G356" i="32"/>
  <c r="G354" i="32"/>
  <c r="G352" i="32"/>
  <c r="G350" i="32"/>
  <c r="G348" i="32"/>
  <c r="G346" i="32"/>
  <c r="G344" i="32"/>
  <c r="G342" i="32"/>
  <c r="G340" i="32"/>
  <c r="G338" i="32"/>
  <c r="G336" i="32"/>
  <c r="G334" i="32"/>
  <c r="G332" i="32"/>
  <c r="G330" i="32"/>
  <c r="G328" i="32"/>
  <c r="G326" i="32"/>
  <c r="G324" i="32"/>
  <c r="G322" i="32"/>
  <c r="G320" i="32"/>
  <c r="G318" i="32"/>
  <c r="G316" i="32"/>
  <c r="G314" i="32"/>
  <c r="G304" i="32"/>
  <c r="G302" i="32"/>
  <c r="G300" i="32"/>
  <c r="G298" i="32"/>
  <c r="G296" i="32"/>
  <c r="G294" i="32"/>
  <c r="G292" i="32"/>
  <c r="G290" i="32"/>
  <c r="G288" i="32"/>
  <c r="G286" i="32"/>
  <c r="G284" i="32"/>
  <c r="G282" i="32"/>
  <c r="G280" i="32"/>
  <c r="G278" i="32"/>
  <c r="G276" i="32"/>
  <c r="G274" i="32"/>
  <c r="G272" i="32"/>
  <c r="G270" i="32"/>
  <c r="G268" i="32"/>
  <c r="G266" i="32"/>
  <c r="G264" i="32"/>
  <c r="G262" i="32"/>
  <c r="G260" i="32"/>
  <c r="G258" i="32"/>
  <c r="G256" i="32"/>
  <c r="G254" i="32"/>
  <c r="G252" i="32"/>
  <c r="G250" i="32"/>
  <c r="G248" i="32"/>
  <c r="G246" i="32"/>
  <c r="G244" i="32"/>
  <c r="G242" i="32"/>
  <c r="G240" i="32"/>
  <c r="G238" i="32"/>
  <c r="G236" i="32"/>
  <c r="G234" i="32"/>
  <c r="G232" i="32"/>
  <c r="G230" i="32"/>
  <c r="G228" i="32"/>
  <c r="G226" i="32"/>
  <c r="G224" i="32"/>
  <c r="G222" i="32"/>
  <c r="G220" i="32"/>
  <c r="G218" i="32"/>
  <c r="G216" i="32"/>
  <c r="G214" i="32"/>
  <c r="G212" i="32"/>
  <c r="G210" i="32"/>
  <c r="G208" i="32"/>
  <c r="G206" i="32"/>
  <c r="G204" i="32"/>
  <c r="G202" i="32"/>
  <c r="G200" i="32"/>
  <c r="G198" i="32"/>
  <c r="G196" i="32"/>
  <c r="G194" i="32"/>
  <c r="G192" i="32"/>
  <c r="G190" i="32"/>
  <c r="G188" i="32"/>
  <c r="G186" i="32"/>
  <c r="G184" i="32"/>
  <c r="G182" i="32"/>
  <c r="G180" i="32"/>
  <c r="G178" i="32"/>
  <c r="G176" i="32"/>
  <c r="G174" i="32"/>
  <c r="G172" i="32"/>
  <c r="G170" i="32"/>
  <c r="G168" i="32"/>
  <c r="G166" i="32"/>
  <c r="G164" i="32"/>
  <c r="G162" i="32"/>
  <c r="G160" i="32"/>
  <c r="G158" i="32"/>
  <c r="G156" i="32"/>
  <c r="G154" i="32"/>
  <c r="G152" i="32"/>
  <c r="G150" i="32"/>
  <c r="G148" i="32"/>
  <c r="G146" i="32"/>
  <c r="G144" i="32"/>
  <c r="G142" i="32"/>
  <c r="G140" i="32"/>
  <c r="G138" i="32"/>
  <c r="G136" i="32"/>
  <c r="G134" i="32"/>
  <c r="G132" i="32"/>
  <c r="G130" i="32"/>
  <c r="G128" i="32"/>
  <c r="G126" i="32"/>
  <c r="G124" i="32"/>
  <c r="G122" i="32"/>
  <c r="G120" i="32"/>
  <c r="G118" i="32"/>
  <c r="G116" i="32"/>
  <c r="G114" i="32"/>
  <c r="G112" i="32"/>
  <c r="G110" i="32"/>
  <c r="G108" i="32"/>
  <c r="G106" i="32"/>
  <c r="G104" i="32"/>
  <c r="G102" i="32"/>
  <c r="G100" i="32"/>
  <c r="G98" i="32"/>
  <c r="G96" i="32"/>
  <c r="G94" i="32"/>
  <c r="G92" i="32"/>
  <c r="G90" i="32"/>
  <c r="G88" i="32"/>
  <c r="G86" i="32"/>
  <c r="G84" i="32"/>
  <c r="G82" i="32"/>
  <c r="G80" i="32"/>
  <c r="G78" i="32"/>
  <c r="G76" i="32"/>
  <c r="G74" i="32"/>
  <c r="G72" i="32"/>
  <c r="G70" i="32"/>
  <c r="G68" i="32"/>
  <c r="G66" i="32"/>
  <c r="G64" i="32"/>
  <c r="G62" i="32"/>
  <c r="G60" i="32"/>
  <c r="G58" i="32"/>
  <c r="G56" i="32"/>
  <c r="G54" i="32"/>
  <c r="G52" i="32"/>
  <c r="G50" i="32"/>
  <c r="G48" i="32"/>
  <c r="G46" i="32"/>
  <c r="G44" i="32"/>
  <c r="G42" i="32"/>
  <c r="G40" i="32"/>
  <c r="G38" i="32"/>
  <c r="G36" i="32"/>
  <c r="G34" i="32"/>
  <c r="G32" i="32"/>
  <c r="G30" i="32"/>
  <c r="G28" i="32"/>
  <c r="G26" i="32"/>
  <c r="G24" i="32"/>
  <c r="G22" i="32"/>
  <c r="G20" i="32"/>
  <c r="G18" i="32"/>
  <c r="G16" i="32"/>
  <c r="G14" i="32"/>
  <c r="G12" i="32"/>
  <c r="BF67" i="33"/>
  <c r="BI67" i="33" s="1"/>
  <c r="BD67" i="33"/>
  <c r="BA67" i="33" a="1"/>
  <c r="BA67" i="33" s="1"/>
  <c r="AZ67" i="33"/>
  <c r="AY67" i="33" a="1"/>
  <c r="AY67" i="33" s="1"/>
  <c r="R67" i="33" s="1"/>
  <c r="AX67" i="33"/>
  <c r="AS67" i="33"/>
  <c r="AP67" i="33"/>
  <c r="AM67" i="33"/>
  <c r="AJ67" i="33"/>
  <c r="AG67" i="33"/>
  <c r="AD67" i="33"/>
  <c r="AA67" i="33"/>
  <c r="X67" i="33"/>
  <c r="G67" i="33"/>
  <c r="BF65" i="33"/>
  <c r="BI65" i="33" s="1"/>
  <c r="BD65" i="33"/>
  <c r="BA65" i="33" a="1"/>
  <c r="BA65" i="33" s="1"/>
  <c r="AZ65" i="33"/>
  <c r="AY65" i="33" a="1"/>
  <c r="AY65" i="33" s="1"/>
  <c r="R65" i="33" s="1"/>
  <c r="AX65" i="33"/>
  <c r="AS65" i="33"/>
  <c r="AP65" i="33"/>
  <c r="AM65" i="33"/>
  <c r="AJ65" i="33"/>
  <c r="AG65" i="33"/>
  <c r="AD65" i="33"/>
  <c r="AA65" i="33"/>
  <c r="X65" i="33"/>
  <c r="G65" i="33"/>
  <c r="BF63" i="33"/>
  <c r="BG63" i="33" s="1"/>
  <c r="BD63" i="33"/>
  <c r="BA63" i="33" a="1"/>
  <c r="BA63" i="33" s="1"/>
  <c r="AZ63" i="33"/>
  <c r="AY63" i="33" a="1"/>
  <c r="AY63" i="33" s="1"/>
  <c r="R63" i="33" s="1"/>
  <c r="AX63" i="33"/>
  <c r="AS63" i="33"/>
  <c r="AP63" i="33"/>
  <c r="AM63" i="33"/>
  <c r="AJ63" i="33"/>
  <c r="AG63" i="33"/>
  <c r="AD63" i="33"/>
  <c r="AA63" i="33"/>
  <c r="X63" i="33"/>
  <c r="G63" i="33"/>
  <c r="BF61" i="33"/>
  <c r="BI61" i="33" s="1"/>
  <c r="BD61" i="33"/>
  <c r="BA61" i="33" a="1"/>
  <c r="BA61" i="33" s="1"/>
  <c r="AZ61" i="33"/>
  <c r="AY61" i="33" a="1"/>
  <c r="AY61" i="33" s="1"/>
  <c r="R61" i="33" s="1"/>
  <c r="AX61" i="33"/>
  <c r="AS61" i="33"/>
  <c r="AP61" i="33"/>
  <c r="AM61" i="33"/>
  <c r="AJ61" i="33"/>
  <c r="AG61" i="33"/>
  <c r="AD61" i="33"/>
  <c r="AA61" i="33"/>
  <c r="X61" i="33"/>
  <c r="G61" i="33"/>
  <c r="BF59" i="33"/>
  <c r="BH59" i="33" s="1"/>
  <c r="BD59" i="33"/>
  <c r="BA59" i="33" a="1"/>
  <c r="BA59" i="33" s="1"/>
  <c r="BC59" i="33" s="1"/>
  <c r="AZ59" i="33"/>
  <c r="AY59" i="33" a="1"/>
  <c r="AY59" i="33" s="1"/>
  <c r="R59" i="33" s="1"/>
  <c r="AX59" i="33"/>
  <c r="AS59" i="33"/>
  <c r="AP59" i="33"/>
  <c r="AM59" i="33"/>
  <c r="AJ59" i="33"/>
  <c r="AG59" i="33"/>
  <c r="AD59" i="33"/>
  <c r="AA59" i="33"/>
  <c r="X59" i="33"/>
  <c r="G59" i="33"/>
  <c r="BF57" i="33"/>
  <c r="BH57" i="33" s="1"/>
  <c r="BD57" i="33"/>
  <c r="BA57" i="33" a="1"/>
  <c r="BA57" i="33" s="1"/>
  <c r="AZ57" i="33"/>
  <c r="AY57" i="33" a="1"/>
  <c r="AY57" i="33" s="1"/>
  <c r="R57" i="33" s="1"/>
  <c r="AX57" i="33"/>
  <c r="AS57" i="33"/>
  <c r="AP57" i="33"/>
  <c r="AM57" i="33"/>
  <c r="AJ57" i="33"/>
  <c r="AG57" i="33"/>
  <c r="AD57" i="33"/>
  <c r="AA57" i="33"/>
  <c r="X57" i="33"/>
  <c r="G57" i="33"/>
  <c r="BF55" i="33"/>
  <c r="BI55" i="33" s="1"/>
  <c r="BD55" i="33"/>
  <c r="BA55" i="33" a="1"/>
  <c r="BA55" i="33" s="1"/>
  <c r="BC55" i="33" s="1"/>
  <c r="AZ55" i="33"/>
  <c r="AY55" i="33" a="1"/>
  <c r="AY55" i="33" s="1"/>
  <c r="R55" i="33" s="1"/>
  <c r="AX55" i="33"/>
  <c r="AS55" i="33"/>
  <c r="AP55" i="33"/>
  <c r="AM55" i="33"/>
  <c r="AJ55" i="33"/>
  <c r="AG55" i="33"/>
  <c r="AD55" i="33"/>
  <c r="AA55" i="33"/>
  <c r="X55" i="33"/>
  <c r="G55" i="33"/>
  <c r="BF53" i="33"/>
  <c r="BH53" i="33" s="1"/>
  <c r="BD53" i="33"/>
  <c r="BA53" i="33" a="1"/>
  <c r="BA53" i="33" s="1"/>
  <c r="BC53" i="33" s="1"/>
  <c r="AZ53" i="33"/>
  <c r="AY53" i="33" a="1"/>
  <c r="AY53" i="33" s="1"/>
  <c r="R53" i="33" s="1"/>
  <c r="AX53" i="33"/>
  <c r="AS53" i="33"/>
  <c r="AP53" i="33"/>
  <c r="AM53" i="33"/>
  <c r="AJ53" i="33"/>
  <c r="AG53" i="33"/>
  <c r="AD53" i="33"/>
  <c r="AA53" i="33"/>
  <c r="X53" i="33"/>
  <c r="G53" i="33"/>
  <c r="BF51" i="33"/>
  <c r="BI51" i="33" s="1"/>
  <c r="BD51" i="33"/>
  <c r="BA51" i="33" a="1"/>
  <c r="BA51" i="33" s="1"/>
  <c r="AZ51" i="33"/>
  <c r="AY51" i="33" a="1"/>
  <c r="AY51" i="33" s="1"/>
  <c r="R51" i="33" s="1"/>
  <c r="AX51" i="33"/>
  <c r="AS51" i="33"/>
  <c r="AP51" i="33"/>
  <c r="AM51" i="33"/>
  <c r="AJ51" i="33"/>
  <c r="AG51" i="33"/>
  <c r="AD51" i="33"/>
  <c r="AA51" i="33"/>
  <c r="X51" i="33"/>
  <c r="G51" i="33"/>
  <c r="BF49" i="33"/>
  <c r="BI49" i="33" s="1"/>
  <c r="BD49" i="33"/>
  <c r="BA49" i="33" a="1"/>
  <c r="BA49" i="33" s="1"/>
  <c r="AZ49" i="33"/>
  <c r="AY49" i="33" a="1"/>
  <c r="AY49" i="33" s="1"/>
  <c r="R49" i="33" s="1"/>
  <c r="AX49" i="33"/>
  <c r="AS49" i="33"/>
  <c r="AP49" i="33"/>
  <c r="AM49" i="33"/>
  <c r="AJ49" i="33"/>
  <c r="AG49" i="33"/>
  <c r="AD49" i="33"/>
  <c r="AA49" i="33"/>
  <c r="X49" i="33"/>
  <c r="G49" i="33"/>
  <c r="BF47" i="33"/>
  <c r="BG47" i="33" s="1"/>
  <c r="BD47" i="33"/>
  <c r="BA47" i="33" a="1"/>
  <c r="BA47" i="33" s="1"/>
  <c r="AZ47" i="33"/>
  <c r="AY47" i="33" a="1"/>
  <c r="AY47" i="33" s="1"/>
  <c r="R47" i="33" s="1"/>
  <c r="AX47" i="33"/>
  <c r="AS47" i="33"/>
  <c r="AP47" i="33"/>
  <c r="AM47" i="33"/>
  <c r="AJ47" i="33"/>
  <c r="AG47" i="33"/>
  <c r="AD47" i="33"/>
  <c r="AA47" i="33"/>
  <c r="X47" i="33"/>
  <c r="G47" i="33"/>
  <c r="BF45" i="33"/>
  <c r="BI45" i="33" s="1"/>
  <c r="BD45" i="33"/>
  <c r="BA45" i="33" a="1"/>
  <c r="BA45" i="33" s="1"/>
  <c r="BB45" i="33" s="1"/>
  <c r="AZ45" i="33"/>
  <c r="AY45" i="33" a="1"/>
  <c r="AY45" i="33" s="1"/>
  <c r="R45" i="33" s="1"/>
  <c r="AX45" i="33"/>
  <c r="AS45" i="33"/>
  <c r="AP45" i="33"/>
  <c r="AM45" i="33"/>
  <c r="AJ45" i="33"/>
  <c r="AG45" i="33"/>
  <c r="AD45" i="33"/>
  <c r="AA45" i="33"/>
  <c r="X45" i="33"/>
  <c r="G45" i="33"/>
  <c r="BF43" i="33"/>
  <c r="BH43" i="33" s="1"/>
  <c r="BD43" i="33"/>
  <c r="BA43" i="33" a="1"/>
  <c r="BA43" i="33" s="1"/>
  <c r="BC43" i="33" s="1"/>
  <c r="AZ43" i="33"/>
  <c r="AY43" i="33" a="1"/>
  <c r="AY43" i="33" s="1"/>
  <c r="R43" i="33" s="1"/>
  <c r="AX43" i="33"/>
  <c r="AS43" i="33"/>
  <c r="AP43" i="33"/>
  <c r="AM43" i="33"/>
  <c r="AJ43" i="33"/>
  <c r="AG43" i="33"/>
  <c r="AD43" i="33"/>
  <c r="AA43" i="33"/>
  <c r="X43" i="33"/>
  <c r="G43" i="33"/>
  <c r="BF41" i="33"/>
  <c r="BH41" i="33" s="1"/>
  <c r="BD41" i="33"/>
  <c r="BA41" i="33" a="1"/>
  <c r="BA41" i="33" s="1"/>
  <c r="BB41" i="33" s="1"/>
  <c r="AZ41" i="33"/>
  <c r="AY41" i="33" a="1"/>
  <c r="AY41" i="33" s="1"/>
  <c r="R41" i="33" s="1"/>
  <c r="AX41" i="33"/>
  <c r="AS41" i="33"/>
  <c r="AP41" i="33"/>
  <c r="AM41" i="33"/>
  <c r="AJ41" i="33"/>
  <c r="AG41" i="33"/>
  <c r="AD41" i="33"/>
  <c r="AA41" i="33"/>
  <c r="X41" i="33"/>
  <c r="G41" i="33"/>
  <c r="BF39" i="33"/>
  <c r="BI39" i="33" s="1"/>
  <c r="BD39" i="33"/>
  <c r="BA39" i="33"/>
  <c r="BC39" i="33" s="1"/>
  <c r="BA39" i="33" a="1"/>
  <c r="AZ39" i="33"/>
  <c r="AY39" i="33" a="1"/>
  <c r="AY39" i="33" s="1"/>
  <c r="R39" i="33" s="1"/>
  <c r="AX39" i="33"/>
  <c r="AS39" i="33"/>
  <c r="AP39" i="33"/>
  <c r="AM39" i="33"/>
  <c r="AJ39" i="33"/>
  <c r="AG39" i="33"/>
  <c r="AD39" i="33"/>
  <c r="AA39" i="33"/>
  <c r="X39" i="33"/>
  <c r="G39" i="33"/>
  <c r="BF37" i="33"/>
  <c r="BH37" i="33" s="1"/>
  <c r="BD37" i="33"/>
  <c r="BA37" i="33" a="1"/>
  <c r="BA37" i="33" s="1"/>
  <c r="BC37" i="33" s="1"/>
  <c r="AZ37" i="33"/>
  <c r="AY37" i="33" a="1"/>
  <c r="AY37" i="33" s="1"/>
  <c r="R37" i="33" s="1"/>
  <c r="AX37" i="33"/>
  <c r="AS37" i="33"/>
  <c r="AP37" i="33"/>
  <c r="AM37" i="33"/>
  <c r="AJ37" i="33"/>
  <c r="AG37" i="33"/>
  <c r="AD37" i="33"/>
  <c r="AA37" i="33"/>
  <c r="X37" i="33"/>
  <c r="G37" i="33"/>
  <c r="BF35" i="33"/>
  <c r="BG35" i="33" s="1"/>
  <c r="BD35" i="33"/>
  <c r="BA35" i="33" a="1"/>
  <c r="BA35" i="33" s="1"/>
  <c r="AZ35" i="33"/>
  <c r="AY35" i="33" a="1"/>
  <c r="AY35" i="33" s="1"/>
  <c r="R35" i="33" s="1"/>
  <c r="AX35" i="33"/>
  <c r="AS35" i="33"/>
  <c r="AP35" i="33"/>
  <c r="AM35" i="33"/>
  <c r="AJ35" i="33"/>
  <c r="AG35" i="33"/>
  <c r="AD35" i="33"/>
  <c r="AA35" i="33"/>
  <c r="X35" i="33"/>
  <c r="G35" i="33"/>
  <c r="BF33" i="33"/>
  <c r="BI33" i="33" s="1"/>
  <c r="BD33" i="33"/>
  <c r="BA33" i="33" a="1"/>
  <c r="BA33" i="33" s="1"/>
  <c r="AZ33" i="33"/>
  <c r="AY33" i="33" a="1"/>
  <c r="AY33" i="33" s="1"/>
  <c r="R33" i="33" s="1"/>
  <c r="AX33" i="33"/>
  <c r="AS33" i="33"/>
  <c r="AP33" i="33"/>
  <c r="AM33" i="33"/>
  <c r="AJ33" i="33"/>
  <c r="AG33" i="33"/>
  <c r="AD33" i="33"/>
  <c r="AA33" i="33"/>
  <c r="X33" i="33"/>
  <c r="G33" i="33"/>
  <c r="BF31" i="33"/>
  <c r="BG31" i="33" s="1"/>
  <c r="BD31" i="33"/>
  <c r="BA31" i="33" a="1"/>
  <c r="BA31" i="33" s="1"/>
  <c r="AZ31" i="33"/>
  <c r="AY31" i="33" a="1"/>
  <c r="AY31" i="33" s="1"/>
  <c r="R31" i="33" s="1"/>
  <c r="AX31" i="33"/>
  <c r="AS31" i="33"/>
  <c r="AP31" i="33"/>
  <c r="AM31" i="33"/>
  <c r="AJ31" i="33"/>
  <c r="AG31" i="33"/>
  <c r="AD31" i="33"/>
  <c r="AA31" i="33"/>
  <c r="X31" i="33"/>
  <c r="G31" i="33"/>
  <c r="BF29" i="33"/>
  <c r="BH29" i="33" s="1"/>
  <c r="BD29" i="33"/>
  <c r="BA29" i="33" a="1"/>
  <c r="BA29" i="33" s="1"/>
  <c r="BB29" i="33" s="1"/>
  <c r="AZ29" i="33"/>
  <c r="AY29" i="33" a="1"/>
  <c r="AY29" i="33" s="1"/>
  <c r="R29" i="33" s="1"/>
  <c r="AX29" i="33"/>
  <c r="AS29" i="33"/>
  <c r="AP29" i="33"/>
  <c r="AM29" i="33"/>
  <c r="AJ29" i="33"/>
  <c r="AG29" i="33"/>
  <c r="AD29" i="33"/>
  <c r="AA29" i="33"/>
  <c r="X29" i="33"/>
  <c r="G29" i="33"/>
  <c r="BF27" i="33"/>
  <c r="BH27" i="33" s="1"/>
  <c r="BD27" i="33"/>
  <c r="BA27" i="33" a="1"/>
  <c r="BA27" i="33" s="1"/>
  <c r="BC27" i="33" s="1"/>
  <c r="AZ27" i="33"/>
  <c r="AY27" i="33" a="1"/>
  <c r="AY27" i="33" s="1"/>
  <c r="R27" i="33" s="1"/>
  <c r="AX27" i="33"/>
  <c r="AS27" i="33"/>
  <c r="AP27" i="33"/>
  <c r="AM27" i="33"/>
  <c r="AJ27" i="33"/>
  <c r="AG27" i="33"/>
  <c r="AD27" i="33"/>
  <c r="AA27" i="33"/>
  <c r="X27" i="33"/>
  <c r="G27" i="33"/>
  <c r="BD25" i="33"/>
  <c r="BA25" i="33" a="1"/>
  <c r="BA25" i="33" s="1"/>
  <c r="BB25" i="33" s="1"/>
  <c r="AY25" i="33" a="1"/>
  <c r="AY25" i="33" s="1"/>
  <c r="R25" i="33" s="1"/>
  <c r="AX25" i="33"/>
  <c r="AS25" i="33"/>
  <c r="AP25" i="33"/>
  <c r="AM25" i="33"/>
  <c r="AJ25" i="33"/>
  <c r="AG25" i="33"/>
  <c r="AD25" i="33"/>
  <c r="AA25" i="33"/>
  <c r="X25" i="33"/>
  <c r="G25" i="33"/>
  <c r="BD23" i="33"/>
  <c r="BA23" i="33" a="1"/>
  <c r="BA23" i="33" s="1"/>
  <c r="AY23" i="33" a="1"/>
  <c r="AY23" i="33" s="1"/>
  <c r="R23" i="33" s="1"/>
  <c r="AX23" i="33"/>
  <c r="AS23" i="33"/>
  <c r="AP23" i="33"/>
  <c r="AM23" i="33"/>
  <c r="AJ23" i="33"/>
  <c r="AG23" i="33"/>
  <c r="AD23" i="33"/>
  <c r="AA23" i="33"/>
  <c r="X23" i="33"/>
  <c r="G23" i="33"/>
  <c r="BD21" i="33"/>
  <c r="BA21" i="33" a="1"/>
  <c r="BA21" i="33" s="1"/>
  <c r="AY21" i="33" a="1"/>
  <c r="AY21" i="33" s="1"/>
  <c r="R21" i="33" s="1"/>
  <c r="AX21" i="33"/>
  <c r="AS21" i="33"/>
  <c r="AP21" i="33"/>
  <c r="AM21" i="33"/>
  <c r="AJ21" i="33"/>
  <c r="AG21" i="33"/>
  <c r="AD21" i="33"/>
  <c r="AA21" i="33"/>
  <c r="X21" i="33"/>
  <c r="G21" i="33"/>
  <c r="BD19" i="33"/>
  <c r="BA19" i="33" a="1"/>
  <c r="BA19" i="33" s="1"/>
  <c r="AY19" i="33" a="1"/>
  <c r="AY19" i="33" s="1"/>
  <c r="R19" i="33" s="1"/>
  <c r="AX19" i="33"/>
  <c r="AS19" i="33"/>
  <c r="AP19" i="33"/>
  <c r="AM19" i="33"/>
  <c r="AJ19" i="33"/>
  <c r="AG19" i="33"/>
  <c r="AD19" i="33"/>
  <c r="AA19" i="33"/>
  <c r="X19" i="33"/>
  <c r="G19" i="33"/>
  <c r="BD17" i="33"/>
  <c r="BA17" i="33" a="1"/>
  <c r="BA17" i="33" s="1"/>
  <c r="AY17" i="33" a="1"/>
  <c r="AY17" i="33" s="1"/>
  <c r="R17" i="33" s="1"/>
  <c r="AX17" i="33"/>
  <c r="AS17" i="33"/>
  <c r="AP17" i="33"/>
  <c r="AM17" i="33"/>
  <c r="AJ17" i="33"/>
  <c r="AG17" i="33"/>
  <c r="AD17" i="33"/>
  <c r="AA17" i="33"/>
  <c r="X17" i="33"/>
  <c r="G17" i="33"/>
  <c r="BD15" i="33"/>
  <c r="BA15" i="33" a="1"/>
  <c r="BA15" i="33" s="1"/>
  <c r="AY15" i="33" a="1"/>
  <c r="AY15" i="33" s="1"/>
  <c r="R15" i="33" s="1"/>
  <c r="AX15" i="33"/>
  <c r="AS15" i="33"/>
  <c r="AP15" i="33"/>
  <c r="AM15" i="33"/>
  <c r="AJ15" i="33"/>
  <c r="AG15" i="33"/>
  <c r="AD15" i="33"/>
  <c r="AA15" i="33"/>
  <c r="X15" i="33"/>
  <c r="G15" i="33"/>
  <c r="BD13" i="33"/>
  <c r="BA13" i="33" a="1"/>
  <c r="BA13" i="33" s="1"/>
  <c r="AY13" i="33" a="1"/>
  <c r="AY13" i="33" s="1"/>
  <c r="R13" i="33" s="1"/>
  <c r="AX13" i="33"/>
  <c r="AS13" i="33"/>
  <c r="AP13" i="33"/>
  <c r="AM13" i="33"/>
  <c r="AJ13" i="33"/>
  <c r="AG13" i="33"/>
  <c r="AD13" i="33"/>
  <c r="AA13" i="33"/>
  <c r="X13" i="33"/>
  <c r="G13" i="33"/>
  <c r="BD11" i="33"/>
  <c r="BA11" i="33" a="1"/>
  <c r="BA11" i="33" s="1"/>
  <c r="AY11" i="33" a="1"/>
  <c r="AY11" i="33" s="1"/>
  <c r="R11" i="33" s="1"/>
  <c r="AX11" i="33"/>
  <c r="AS11" i="33"/>
  <c r="AP11" i="33"/>
  <c r="AM11" i="33"/>
  <c r="AJ11" i="33"/>
  <c r="AG11" i="33"/>
  <c r="AD11" i="33"/>
  <c r="AA11" i="33"/>
  <c r="X11" i="33"/>
  <c r="G11" i="33"/>
  <c r="AP37" i="31"/>
  <c r="AO37" i="31" a="1"/>
  <c r="AO37" i="31" s="1"/>
  <c r="H37" i="31" s="1"/>
  <c r="AG37" i="31"/>
  <c r="AB37" i="31"/>
  <c r="W37" i="31"/>
  <c r="R37" i="31"/>
  <c r="M37" i="31"/>
  <c r="E37" i="31"/>
  <c r="AP35" i="31"/>
  <c r="AO35" i="31" a="1"/>
  <c r="AO35" i="31" s="1"/>
  <c r="H35" i="31" s="1"/>
  <c r="AG35" i="31"/>
  <c r="AB35" i="31"/>
  <c r="W35" i="31"/>
  <c r="R35" i="31"/>
  <c r="M35" i="31"/>
  <c r="E35" i="31"/>
  <c r="AP33" i="31"/>
  <c r="AO33" i="31" a="1"/>
  <c r="AO33" i="31" s="1"/>
  <c r="H33" i="31" s="1"/>
  <c r="AG33" i="31"/>
  <c r="AB33" i="31"/>
  <c r="W33" i="31"/>
  <c r="R33" i="31"/>
  <c r="M33" i="31"/>
  <c r="E33" i="31"/>
  <c r="AP31" i="31"/>
  <c r="AO31" i="31" a="1"/>
  <c r="AO31" i="31" s="1"/>
  <c r="H31" i="31" s="1"/>
  <c r="AG31" i="31"/>
  <c r="AB31" i="31"/>
  <c r="W31" i="31"/>
  <c r="R31" i="31"/>
  <c r="M31" i="31"/>
  <c r="E31" i="31"/>
  <c r="AP29" i="31"/>
  <c r="AO29" i="31" a="1"/>
  <c r="AO29" i="31" s="1"/>
  <c r="H29" i="31" s="1"/>
  <c r="AG29" i="31"/>
  <c r="AB29" i="31"/>
  <c r="W29" i="31"/>
  <c r="R29" i="31"/>
  <c r="M29" i="31"/>
  <c r="E29" i="31"/>
  <c r="AP27" i="31"/>
  <c r="AO27" i="31" a="1"/>
  <c r="AO27" i="31" s="1"/>
  <c r="H27" i="31" s="1"/>
  <c r="AG27" i="31"/>
  <c r="AB27" i="31"/>
  <c r="W27" i="31"/>
  <c r="R27" i="31"/>
  <c r="M27" i="31"/>
  <c r="E27" i="31"/>
  <c r="AP25" i="31"/>
  <c r="AO25" i="31" a="1"/>
  <c r="AO25" i="31" s="1"/>
  <c r="H25" i="31" s="1"/>
  <c r="AG25" i="31"/>
  <c r="AB25" i="31"/>
  <c r="W25" i="31"/>
  <c r="R25" i="31"/>
  <c r="M25" i="31"/>
  <c r="E25" i="31"/>
  <c r="AP23" i="31"/>
  <c r="AO23" i="31" a="1"/>
  <c r="AO23" i="31" s="1"/>
  <c r="H23" i="31" s="1"/>
  <c r="AG23" i="31"/>
  <c r="AB23" i="31"/>
  <c r="W23" i="31"/>
  <c r="R23" i="31"/>
  <c r="M23" i="31"/>
  <c r="E23" i="31"/>
  <c r="AP21" i="31"/>
  <c r="AO21" i="31" a="1"/>
  <c r="AO21" i="31" s="1"/>
  <c r="H21" i="31" s="1"/>
  <c r="AG21" i="31"/>
  <c r="AB21" i="31"/>
  <c r="W21" i="31"/>
  <c r="R21" i="31"/>
  <c r="M21" i="31"/>
  <c r="E21" i="31"/>
  <c r="AP19" i="31"/>
  <c r="AO19" i="31" a="1"/>
  <c r="AO19" i="31" s="1"/>
  <c r="H19" i="31" s="1"/>
  <c r="AG19" i="31"/>
  <c r="AB19" i="31"/>
  <c r="W19" i="31"/>
  <c r="R19" i="31"/>
  <c r="M19" i="31"/>
  <c r="E19" i="31"/>
  <c r="AP17" i="31"/>
  <c r="AO17" i="31" a="1"/>
  <c r="AO17" i="31" s="1"/>
  <c r="H17" i="31" s="1"/>
  <c r="AG17" i="31"/>
  <c r="AB17" i="31"/>
  <c r="W17" i="31"/>
  <c r="R17" i="31"/>
  <c r="M17" i="31"/>
  <c r="E17" i="31"/>
  <c r="AP15" i="31"/>
  <c r="AO15" i="31" a="1"/>
  <c r="AO15" i="31" s="1"/>
  <c r="H15" i="31" s="1"/>
  <c r="AG15" i="31"/>
  <c r="AB15" i="31"/>
  <c r="W15" i="31"/>
  <c r="R15" i="31"/>
  <c r="M15" i="31"/>
  <c r="E15" i="31"/>
  <c r="AP13" i="31"/>
  <c r="AO13" i="31" a="1"/>
  <c r="AO13" i="31" s="1"/>
  <c r="H13" i="31" s="1"/>
  <c r="AG13" i="31"/>
  <c r="AB13" i="31"/>
  <c r="W13" i="31"/>
  <c r="R13" i="31"/>
  <c r="M13" i="31"/>
  <c r="E13" i="31"/>
  <c r="AP11" i="31"/>
  <c r="AO11" i="31" a="1"/>
  <c r="AO11" i="31" s="1"/>
  <c r="H11" i="31" s="1"/>
  <c r="AG11" i="31"/>
  <c r="AB11" i="31"/>
  <c r="W11" i="31"/>
  <c r="R11" i="31"/>
  <c r="M11" i="31"/>
  <c r="E11" i="31"/>
  <c r="BA37" i="30" a="1"/>
  <c r="BA37" i="30" s="1"/>
  <c r="AY37" i="30"/>
  <c r="AW37" i="30"/>
  <c r="P37" i="30" s="1"/>
  <c r="AX37" i="30" s="1"/>
  <c r="AW37" i="30" a="1"/>
  <c r="AO37" i="30"/>
  <c r="AJ37" i="30"/>
  <c r="AE37" i="30"/>
  <c r="Z37" i="30"/>
  <c r="U37" i="30"/>
  <c r="E37" i="30"/>
  <c r="BA35" i="30" a="1"/>
  <c r="BA35" i="30" s="1"/>
  <c r="AY35" i="30"/>
  <c r="AW35" i="30" a="1"/>
  <c r="AW35" i="30" s="1"/>
  <c r="P35" i="30" s="1"/>
  <c r="AX35" i="30" s="1"/>
  <c r="AO35" i="30"/>
  <c r="AJ35" i="30"/>
  <c r="AE35" i="30"/>
  <c r="Z35" i="30"/>
  <c r="U35" i="30"/>
  <c r="E35" i="30"/>
  <c r="BA33" i="30" a="1"/>
  <c r="BA33" i="30" s="1"/>
  <c r="AY33" i="30"/>
  <c r="AW33" i="30" a="1"/>
  <c r="AW33" i="30" s="1"/>
  <c r="P33" i="30" s="1"/>
  <c r="AX33" i="30" s="1"/>
  <c r="AO33" i="30"/>
  <c r="AJ33" i="30"/>
  <c r="AE33" i="30"/>
  <c r="Z33" i="30"/>
  <c r="U33" i="30"/>
  <c r="E33" i="30"/>
  <c r="BA31" i="30" a="1"/>
  <c r="BA31" i="30" s="1"/>
  <c r="AY31" i="30"/>
  <c r="AW31" i="30" a="1"/>
  <c r="AW31" i="30" s="1"/>
  <c r="P31" i="30" s="1"/>
  <c r="AX31" i="30" s="1"/>
  <c r="AO31" i="30"/>
  <c r="AJ31" i="30"/>
  <c r="AE31" i="30"/>
  <c r="Z31" i="30"/>
  <c r="U31" i="30"/>
  <c r="E31" i="30"/>
  <c r="BA29" i="30" a="1"/>
  <c r="BA29" i="30" s="1"/>
  <c r="AY29" i="30"/>
  <c r="AW29" i="30" a="1"/>
  <c r="AW29" i="30" s="1"/>
  <c r="P29" i="30" s="1"/>
  <c r="AX29" i="30" s="1"/>
  <c r="AO29" i="30"/>
  <c r="AJ29" i="30"/>
  <c r="AE29" i="30"/>
  <c r="Z29" i="30"/>
  <c r="U29" i="30"/>
  <c r="E29" i="30"/>
  <c r="BA27" i="30" a="1"/>
  <c r="BA27" i="30" s="1"/>
  <c r="AY27" i="30"/>
  <c r="AW27" i="30"/>
  <c r="P27" i="30" s="1"/>
  <c r="AX27" i="30" s="1"/>
  <c r="AW27" i="30" a="1"/>
  <c r="AO27" i="30"/>
  <c r="AJ27" i="30"/>
  <c r="AE27" i="30"/>
  <c r="Z27" i="30"/>
  <c r="U27" i="30"/>
  <c r="E27" i="30"/>
  <c r="BA25" i="30" a="1"/>
  <c r="BA25" i="30" s="1"/>
  <c r="AY25" i="30"/>
  <c r="AW25" i="30" a="1"/>
  <c r="AW25" i="30" s="1"/>
  <c r="P25" i="30" s="1"/>
  <c r="AX25" i="30" s="1"/>
  <c r="AO25" i="30"/>
  <c r="AJ25" i="30"/>
  <c r="AE25" i="30"/>
  <c r="Z25" i="30"/>
  <c r="U25" i="30"/>
  <c r="E25" i="30"/>
  <c r="BA23" i="30" a="1"/>
  <c r="BA23" i="30" s="1"/>
  <c r="AY23" i="30"/>
  <c r="AW23" i="30" a="1"/>
  <c r="AW23" i="30" s="1"/>
  <c r="P23" i="30" s="1"/>
  <c r="AX23" i="30" s="1"/>
  <c r="AO23" i="30"/>
  <c r="AJ23" i="30"/>
  <c r="AE23" i="30"/>
  <c r="Z23" i="30"/>
  <c r="U23" i="30"/>
  <c r="E23" i="30"/>
  <c r="BA21" i="30" a="1"/>
  <c r="BA21" i="30" s="1"/>
  <c r="AY21" i="30"/>
  <c r="AW21" i="30"/>
  <c r="P21" i="30" s="1"/>
  <c r="AX21" i="30" s="1"/>
  <c r="AW21" i="30" a="1"/>
  <c r="AO21" i="30"/>
  <c r="AJ21" i="30"/>
  <c r="AE21" i="30"/>
  <c r="Z21" i="30"/>
  <c r="U21" i="30"/>
  <c r="E21" i="30"/>
  <c r="BA19" i="30" a="1"/>
  <c r="BA19" i="30" s="1"/>
  <c r="AY19" i="30"/>
  <c r="AW19" i="30" a="1"/>
  <c r="AW19" i="30" s="1"/>
  <c r="P19" i="30" s="1"/>
  <c r="AX19" i="30" s="1"/>
  <c r="AO19" i="30"/>
  <c r="AJ19" i="30"/>
  <c r="AE19" i="30"/>
  <c r="Z19" i="30"/>
  <c r="U19" i="30"/>
  <c r="E19" i="30"/>
  <c r="BA17" i="30" a="1"/>
  <c r="BA17" i="30" s="1"/>
  <c r="AY17" i="30"/>
  <c r="AW17" i="30" a="1"/>
  <c r="AW17" i="30" s="1"/>
  <c r="P17" i="30" s="1"/>
  <c r="AX17" i="30" s="1"/>
  <c r="AO17" i="30"/>
  <c r="AJ17" i="30"/>
  <c r="AE17" i="30"/>
  <c r="Z17" i="30"/>
  <c r="U17" i="30"/>
  <c r="E17" i="30"/>
  <c r="BA15" i="30" a="1"/>
  <c r="BA15" i="30" s="1"/>
  <c r="AY15" i="30"/>
  <c r="AW15" i="30" a="1"/>
  <c r="AW15" i="30" s="1"/>
  <c r="P15" i="30" s="1"/>
  <c r="AX15" i="30" s="1"/>
  <c r="AO15" i="30"/>
  <c r="AJ15" i="30"/>
  <c r="AE15" i="30"/>
  <c r="Z15" i="30"/>
  <c r="U15" i="30"/>
  <c r="E15" i="30"/>
  <c r="BA13" i="30" a="1"/>
  <c r="BA13" i="30" s="1"/>
  <c r="AY13" i="30"/>
  <c r="AW13" i="30" a="1"/>
  <c r="AW13" i="30" s="1"/>
  <c r="P13" i="30" s="1"/>
  <c r="AX13" i="30" s="1"/>
  <c r="AO13" i="30"/>
  <c r="AJ13" i="30"/>
  <c r="AE13" i="30"/>
  <c r="Z13" i="30"/>
  <c r="U13" i="30"/>
  <c r="E13" i="30"/>
  <c r="BA11" i="30" a="1"/>
  <c r="BA11" i="30" s="1"/>
  <c r="AY11" i="30"/>
  <c r="AW11" i="30"/>
  <c r="P11" i="30" s="1"/>
  <c r="AX11" i="30" s="1"/>
  <c r="AW11" i="30" a="1"/>
  <c r="AO11" i="30"/>
  <c r="AJ11" i="30"/>
  <c r="AE11" i="30"/>
  <c r="Z11" i="30"/>
  <c r="U11" i="30"/>
  <c r="E11" i="30"/>
  <c r="N39" i="1"/>
  <c r="N38" i="1"/>
  <c r="N37" i="1"/>
  <c r="N36" i="1"/>
  <c r="N35" i="1"/>
  <c r="N34" i="1"/>
  <c r="N33" i="1"/>
  <c r="N32" i="1"/>
  <c r="N31" i="1"/>
  <c r="M39" i="1"/>
  <c r="M38" i="1"/>
  <c r="M37" i="1"/>
  <c r="M36" i="1"/>
  <c r="M35" i="1"/>
  <c r="M34" i="1"/>
  <c r="M33" i="1"/>
  <c r="M32" i="1"/>
  <c r="M31" i="1"/>
  <c r="L39" i="1"/>
  <c r="L38" i="1"/>
  <c r="L37" i="1"/>
  <c r="L36" i="1"/>
  <c r="L35" i="1"/>
  <c r="L34" i="1"/>
  <c r="L33" i="1"/>
  <c r="L32" i="1"/>
  <c r="L31" i="1"/>
  <c r="E39" i="1"/>
  <c r="D39" i="1" s="1"/>
  <c r="E38" i="1"/>
  <c r="E37" i="1"/>
  <c r="E36" i="1"/>
  <c r="E35" i="1"/>
  <c r="E34" i="1"/>
  <c r="E33" i="1"/>
  <c r="D32" i="1"/>
  <c r="D31" i="1"/>
  <c r="D38" i="1"/>
  <c r="D37" i="1"/>
  <c r="D36" i="1"/>
  <c r="D35" i="1"/>
  <c r="D34" i="1"/>
  <c r="D33" i="1"/>
  <c r="C29" i="19" a="1"/>
  <c r="C29" i="19" s="1"/>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9" i="19"/>
  <c r="F18" i="19"/>
  <c r="F17" i="19"/>
  <c r="F16" i="19"/>
  <c r="F15" i="19"/>
  <c r="F14" i="19"/>
  <c r="F13" i="19"/>
  <c r="F12" i="19"/>
  <c r="F11" i="19"/>
  <c r="F10" i="19"/>
  <c r="F9" i="19"/>
  <c r="F8" i="19"/>
  <c r="F7" i="19"/>
  <c r="F6" i="19"/>
  <c r="F5" i="19"/>
  <c r="F4" i="19"/>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112" i="16"/>
  <c r="F111" i="16"/>
  <c r="F110" i="16"/>
  <c r="F109" i="16"/>
  <c r="F108" i="16"/>
  <c r="F107" i="16"/>
  <c r="F106" i="16"/>
  <c r="F105" i="16"/>
  <c r="F104" i="16"/>
  <c r="F103" i="16"/>
  <c r="F102" i="16"/>
  <c r="F101" i="16"/>
  <c r="F100" i="16"/>
  <c r="F99" i="16"/>
  <c r="F98" i="16"/>
  <c r="F97" i="16"/>
  <c r="F96" i="16"/>
  <c r="F95" i="16"/>
  <c r="F94" i="16"/>
  <c r="F93" i="16"/>
  <c r="F92" i="16"/>
  <c r="F91" i="16"/>
  <c r="F90" i="16"/>
  <c r="L39" i="16"/>
  <c r="L38" i="16"/>
  <c r="L37" i="16"/>
  <c r="L36" i="16"/>
  <c r="L35" i="16"/>
  <c r="L34" i="16"/>
  <c r="L33" i="16"/>
  <c r="L32" i="16"/>
  <c r="L31" i="16"/>
  <c r="L30" i="16"/>
  <c r="L29" i="16"/>
  <c r="L28" i="16"/>
  <c r="L27" i="16"/>
  <c r="L26" i="16"/>
  <c r="L25" i="16"/>
  <c r="L24" i="16"/>
  <c r="L23" i="16"/>
  <c r="L22" i="16"/>
  <c r="L21" i="16"/>
  <c r="L20" i="16"/>
  <c r="D384" i="20"/>
  <c r="D383" i="20"/>
  <c r="D382" i="20"/>
  <c r="D381" i="20"/>
  <c r="D380" i="20"/>
  <c r="D379" i="20"/>
  <c r="D378" i="20"/>
  <c r="D377" i="20"/>
  <c r="D376" i="20"/>
  <c r="D375" i="20"/>
  <c r="D374" i="20"/>
  <c r="D373" i="20"/>
  <c r="D372" i="20"/>
  <c r="D371" i="20"/>
  <c r="D370" i="20"/>
  <c r="D369" i="20"/>
  <c r="D368" i="20"/>
  <c r="D367" i="20"/>
  <c r="D366" i="20"/>
  <c r="D365" i="20"/>
  <c r="D364" i="20"/>
  <c r="D363" i="20"/>
  <c r="D362" i="20"/>
  <c r="D361" i="20"/>
  <c r="D360" i="20"/>
  <c r="D359" i="20"/>
  <c r="D358" i="20"/>
  <c r="D357" i="20"/>
  <c r="D356" i="20"/>
  <c r="D355" i="20"/>
  <c r="D354" i="20"/>
  <c r="D353" i="20"/>
  <c r="D352" i="20"/>
  <c r="D351" i="20"/>
  <c r="D350" i="20"/>
  <c r="D349" i="20"/>
  <c r="D348" i="20"/>
  <c r="D347" i="20"/>
  <c r="D346" i="20"/>
  <c r="D345" i="20"/>
  <c r="D344" i="20"/>
  <c r="D343" i="20"/>
  <c r="D342" i="20"/>
  <c r="D341" i="20"/>
  <c r="D340" i="20"/>
  <c r="D339" i="20"/>
  <c r="D338" i="20"/>
  <c r="D337" i="20"/>
  <c r="D336" i="20"/>
  <c r="D335" i="20"/>
  <c r="D334" i="20"/>
  <c r="D333" i="20"/>
  <c r="D332" i="20"/>
  <c r="D331" i="20"/>
  <c r="D330" i="20"/>
  <c r="D329" i="20"/>
  <c r="D328" i="20"/>
  <c r="D327" i="20"/>
  <c r="D326" i="20"/>
  <c r="D325" i="20"/>
  <c r="D324" i="20"/>
  <c r="D323" i="20"/>
  <c r="D322" i="20"/>
  <c r="D321" i="20"/>
  <c r="D320" i="20"/>
  <c r="D319" i="20"/>
  <c r="D318" i="20"/>
  <c r="D317" i="20"/>
  <c r="D316" i="20"/>
  <c r="D315" i="20"/>
  <c r="D314" i="20"/>
  <c r="D313" i="20"/>
  <c r="D312" i="20"/>
  <c r="D311" i="20"/>
  <c r="D310" i="20"/>
  <c r="D309" i="20"/>
  <c r="D308" i="20"/>
  <c r="D307" i="20"/>
  <c r="D306" i="20"/>
  <c r="D305" i="20"/>
  <c r="D304" i="20"/>
  <c r="D303" i="20"/>
  <c r="D302" i="20"/>
  <c r="D301" i="20"/>
  <c r="D300" i="20"/>
  <c r="D299" i="20"/>
  <c r="D298" i="20"/>
  <c r="D297" i="20"/>
  <c r="D296" i="20"/>
  <c r="D295" i="20"/>
  <c r="D294" i="20"/>
  <c r="D293" i="20"/>
  <c r="D292" i="20"/>
  <c r="D291" i="20"/>
  <c r="D290" i="20"/>
  <c r="D289" i="20"/>
  <c r="D288" i="20"/>
  <c r="D287" i="20"/>
  <c r="D286" i="20"/>
  <c r="D285" i="20"/>
  <c r="D284" i="20"/>
  <c r="D283" i="20"/>
  <c r="D282" i="20"/>
  <c r="D281" i="20"/>
  <c r="D280" i="20"/>
  <c r="D279" i="20"/>
  <c r="D278" i="20"/>
  <c r="D277" i="20"/>
  <c r="D276" i="20"/>
  <c r="D275" i="20"/>
  <c r="D274" i="20"/>
  <c r="D273" i="20"/>
  <c r="D272" i="20"/>
  <c r="D271" i="20"/>
  <c r="D270" i="20"/>
  <c r="D269" i="20"/>
  <c r="D268" i="20"/>
  <c r="D267" i="20"/>
  <c r="D266" i="20"/>
  <c r="D265" i="20"/>
  <c r="D264" i="20"/>
  <c r="D263" i="20"/>
  <c r="D262" i="20"/>
  <c r="D261" i="20"/>
  <c r="D260" i="20"/>
  <c r="D259" i="20"/>
  <c r="D258" i="20"/>
  <c r="D257" i="20"/>
  <c r="D256" i="20"/>
  <c r="D255" i="20"/>
  <c r="D254" i="20"/>
  <c r="D253" i="20"/>
  <c r="D252" i="20"/>
  <c r="D251" i="20"/>
  <c r="D250" i="20"/>
  <c r="D249" i="20"/>
  <c r="D248" i="20"/>
  <c r="D247" i="20"/>
  <c r="D246" i="20"/>
  <c r="D245" i="20"/>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C380" i="20"/>
  <c r="C381" i="20" s="1"/>
  <c r="C382" i="20" s="1"/>
  <c r="C383" i="20" s="1"/>
  <c r="C384" i="20" s="1"/>
  <c r="C377" i="20"/>
  <c r="C378" i="20" s="1"/>
  <c r="C379" i="20" s="1"/>
  <c r="C376" i="20"/>
  <c r="C371" i="20"/>
  <c r="C372" i="20" s="1"/>
  <c r="C373" i="20" s="1"/>
  <c r="C374" i="20" s="1"/>
  <c r="C375" i="20" s="1"/>
  <c r="C366" i="20"/>
  <c r="C367" i="20" s="1"/>
  <c r="C368" i="20" s="1"/>
  <c r="C369" i="20" s="1"/>
  <c r="C370" i="20" s="1"/>
  <c r="C362" i="20"/>
  <c r="C363" i="20" s="1"/>
  <c r="C364" i="20" s="1"/>
  <c r="C365" i="20" s="1"/>
  <c r="C361" i="20"/>
  <c r="C360" i="20"/>
  <c r="C359" i="20"/>
  <c r="C358" i="20"/>
  <c r="C356" i="20"/>
  <c r="C357" i="20" s="1"/>
  <c r="C354" i="20"/>
  <c r="C355" i="20" s="1"/>
  <c r="C353" i="20"/>
  <c r="C352" i="20"/>
  <c r="C351" i="20"/>
  <c r="C350" i="20"/>
  <c r="C348" i="20"/>
  <c r="C349" i="20" s="1"/>
  <c r="C346" i="20"/>
  <c r="C347" i="20" s="1"/>
  <c r="C345" i="20"/>
  <c r="C344" i="20"/>
  <c r="C340" i="20"/>
  <c r="C341" i="20" s="1"/>
  <c r="C342" i="20" s="1"/>
  <c r="C343" i="20" s="1"/>
  <c r="C337" i="20"/>
  <c r="C338" i="20" s="1"/>
  <c r="C339" i="20" s="1"/>
  <c r="C336" i="20"/>
  <c r="C332" i="20"/>
  <c r="C333" i="20" s="1"/>
  <c r="C334" i="20" s="1"/>
  <c r="C335" i="20" s="1"/>
  <c r="C329" i="20"/>
  <c r="C330" i="20" s="1"/>
  <c r="C331" i="20" s="1"/>
  <c r="C328" i="20"/>
  <c r="C325" i="20"/>
  <c r="C326" i="20" s="1"/>
  <c r="C327" i="20" s="1"/>
  <c r="C315" i="20"/>
  <c r="C316" i="20" s="1"/>
  <c r="C317" i="20" s="1"/>
  <c r="C318" i="20" s="1"/>
  <c r="C319" i="20" s="1"/>
  <c r="C320" i="20" s="1"/>
  <c r="C321" i="20" s="1"/>
  <c r="C322" i="20" s="1"/>
  <c r="C323" i="20" s="1"/>
  <c r="C324" i="20" s="1"/>
  <c r="C313" i="20"/>
  <c r="C314" i="20" s="1"/>
  <c r="C312" i="20"/>
  <c r="C311" i="20"/>
  <c r="C310" i="20"/>
  <c r="C305" i="20"/>
  <c r="C306" i="20" s="1"/>
  <c r="C307" i="20" s="1"/>
  <c r="C308" i="20" s="1"/>
  <c r="C309" i="20" s="1"/>
  <c r="C304" i="20"/>
  <c r="C298" i="20"/>
  <c r="C299" i="20" s="1"/>
  <c r="C300" i="20" s="1"/>
  <c r="C301" i="20" s="1"/>
  <c r="C302" i="20" s="1"/>
  <c r="C303" i="20" s="1"/>
  <c r="C292" i="20"/>
  <c r="C293" i="20" s="1"/>
  <c r="C294" i="20" s="1"/>
  <c r="C295" i="20" s="1"/>
  <c r="C296" i="20" s="1"/>
  <c r="C297" i="20" s="1"/>
  <c r="C289" i="20"/>
  <c r="C290" i="20" s="1"/>
  <c r="C291" i="20" s="1"/>
  <c r="C288" i="20"/>
  <c r="C287" i="20"/>
  <c r="C286" i="20"/>
  <c r="C283" i="20"/>
  <c r="C284" i="20" s="1"/>
  <c r="C285" i="20" s="1"/>
  <c r="C276" i="20"/>
  <c r="C277" i="20" s="1"/>
  <c r="C278" i="20" s="1"/>
  <c r="C279" i="20" s="1"/>
  <c r="C280" i="20" s="1"/>
  <c r="C281" i="20" s="1"/>
  <c r="C282" i="20" s="1"/>
  <c r="C268" i="20"/>
  <c r="C269" i="20" s="1"/>
  <c r="C270" i="20" s="1"/>
  <c r="C271" i="20" s="1"/>
  <c r="C272" i="20" s="1"/>
  <c r="C273" i="20" s="1"/>
  <c r="C274" i="20" s="1"/>
  <c r="C275" i="20" s="1"/>
  <c r="C265" i="20"/>
  <c r="C266" i="20" s="1"/>
  <c r="C267" i="20" s="1"/>
  <c r="C249" i="20"/>
  <c r="C250" i="20" s="1"/>
  <c r="C251" i="20" s="1"/>
  <c r="C252" i="20" s="1"/>
  <c r="C253" i="20" s="1"/>
  <c r="C254" i="20" s="1"/>
  <c r="C255" i="20" s="1"/>
  <c r="C256" i="20" s="1"/>
  <c r="C257" i="20" s="1"/>
  <c r="C258" i="20" s="1"/>
  <c r="C259" i="20" s="1"/>
  <c r="C260" i="20" s="1"/>
  <c r="C261" i="20" s="1"/>
  <c r="C262" i="20" s="1"/>
  <c r="C263" i="20" s="1"/>
  <c r="C264" i="20" s="1"/>
  <c r="C233" i="20"/>
  <c r="C234" i="20" s="1"/>
  <c r="C235" i="20" s="1"/>
  <c r="C236" i="20" s="1"/>
  <c r="C237" i="20" s="1"/>
  <c r="C238" i="20" s="1"/>
  <c r="C239" i="20" s="1"/>
  <c r="C240" i="20" s="1"/>
  <c r="C241" i="20" s="1"/>
  <c r="C242" i="20" s="1"/>
  <c r="C243" i="20" s="1"/>
  <c r="C244" i="20" s="1"/>
  <c r="C245" i="20" s="1"/>
  <c r="C246" i="20" s="1"/>
  <c r="C247" i="20" s="1"/>
  <c r="C248" i="20" s="1"/>
  <c r="C232" i="20"/>
  <c r="C231" i="20"/>
  <c r="C225" i="20"/>
  <c r="C226" i="20" s="1"/>
  <c r="C227" i="20" s="1"/>
  <c r="C228" i="20" s="1"/>
  <c r="C229" i="20" s="1"/>
  <c r="C230" i="20" s="1"/>
  <c r="C224" i="20"/>
  <c r="C213" i="20"/>
  <c r="C214" i="20" s="1"/>
  <c r="C215" i="20" s="1"/>
  <c r="C216" i="20" s="1"/>
  <c r="C217" i="20" s="1"/>
  <c r="C218" i="20" s="1"/>
  <c r="C219" i="20" s="1"/>
  <c r="C220" i="20" s="1"/>
  <c r="C221" i="20" s="1"/>
  <c r="C222" i="20" s="1"/>
  <c r="C223" i="20" s="1"/>
  <c r="C211" i="20"/>
  <c r="C212" i="20" s="1"/>
  <c r="C209" i="20"/>
  <c r="C210" i="20" s="1"/>
  <c r="C202" i="20"/>
  <c r="C203" i="20" s="1"/>
  <c r="C204" i="20" s="1"/>
  <c r="C205" i="20" s="1"/>
  <c r="C206" i="20" s="1"/>
  <c r="C207" i="20" s="1"/>
  <c r="C208" i="20" s="1"/>
  <c r="C195" i="20"/>
  <c r="C196" i="20" s="1"/>
  <c r="C197" i="20" s="1"/>
  <c r="C198" i="20" s="1"/>
  <c r="C199" i="20" s="1"/>
  <c r="C200" i="20" s="1"/>
  <c r="C201" i="20" s="1"/>
  <c r="C193" i="20"/>
  <c r="C194" i="20" s="1"/>
  <c r="C192" i="20"/>
  <c r="C191" i="20"/>
  <c r="C187" i="20"/>
  <c r="C188" i="20" s="1"/>
  <c r="C189" i="20" s="1"/>
  <c r="C190" i="20" s="1"/>
  <c r="C182" i="20"/>
  <c r="C183" i="20" s="1"/>
  <c r="C184" i="20" s="1"/>
  <c r="C185" i="20" s="1"/>
  <c r="C186" i="20" s="1"/>
  <c r="C179" i="20"/>
  <c r="C180" i="20" s="1"/>
  <c r="C181" i="20" s="1"/>
  <c r="C177" i="20"/>
  <c r="C178" i="20" s="1"/>
  <c r="C176" i="20"/>
  <c r="C175" i="20"/>
  <c r="C174" i="20"/>
  <c r="C172" i="20"/>
  <c r="C173" i="20" s="1"/>
  <c r="C170" i="20"/>
  <c r="C171" i="20" s="1"/>
  <c r="C165" i="20"/>
  <c r="C166" i="20" s="1"/>
  <c r="C167" i="20" s="1"/>
  <c r="C168" i="20" s="1"/>
  <c r="C169" i="20" s="1"/>
  <c r="C161" i="20"/>
  <c r="C162" i="20" s="1"/>
  <c r="C163" i="20" s="1"/>
  <c r="C164" i="20" s="1"/>
  <c r="C160" i="20"/>
  <c r="C159" i="20"/>
  <c r="C158" i="20"/>
  <c r="C156" i="20"/>
  <c r="C157" i="20" s="1"/>
  <c r="D151" i="20"/>
  <c r="D150" i="20"/>
  <c r="D149" i="20"/>
  <c r="D148" i="20"/>
  <c r="D147" i="20"/>
  <c r="D146" i="20"/>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80" i="20"/>
  <c r="D79" i="20"/>
  <c r="D78" i="20"/>
  <c r="D77" i="20"/>
  <c r="D76" i="20"/>
  <c r="D75" i="20"/>
  <c r="D74" i="20"/>
  <c r="D73" i="20"/>
  <c r="D72" i="20"/>
  <c r="D71" i="20"/>
  <c r="D70" i="20"/>
  <c r="C150" i="20"/>
  <c r="C151" i="20" s="1"/>
  <c r="C145" i="20"/>
  <c r="C146" i="20" s="1"/>
  <c r="C147" i="20" s="1"/>
  <c r="C148" i="20" s="1"/>
  <c r="C149" i="20" s="1"/>
  <c r="C144" i="20"/>
  <c r="C143" i="20"/>
  <c r="C141" i="20"/>
  <c r="C142" i="20" s="1"/>
  <c r="C139" i="20"/>
  <c r="C140" i="20" s="1"/>
  <c r="C137" i="20"/>
  <c r="C138" i="20" s="1"/>
  <c r="C136" i="20"/>
  <c r="C135" i="20"/>
  <c r="C133" i="20"/>
  <c r="C134" i="20" s="1"/>
  <c r="C125" i="20"/>
  <c r="C126" i="20" s="1"/>
  <c r="C127" i="20" s="1"/>
  <c r="C128" i="20" s="1"/>
  <c r="C129" i="20" s="1"/>
  <c r="C130" i="20" s="1"/>
  <c r="C131" i="20" s="1"/>
  <c r="C132" i="20" s="1"/>
  <c r="C117" i="20"/>
  <c r="C118" i="20" s="1"/>
  <c r="C119" i="20" s="1"/>
  <c r="C120" i="20" s="1"/>
  <c r="C121" i="20" s="1"/>
  <c r="C122" i="20" s="1"/>
  <c r="C123" i="20" s="1"/>
  <c r="C124" i="20" s="1"/>
  <c r="C116" i="20"/>
  <c r="C112" i="20"/>
  <c r="C113" i="20" s="1"/>
  <c r="C114" i="20" s="1"/>
  <c r="C115" i="20" s="1"/>
  <c r="C111" i="20"/>
  <c r="C107" i="20"/>
  <c r="C108" i="20" s="1"/>
  <c r="C109" i="20" s="1"/>
  <c r="C110" i="20" s="1"/>
  <c r="C106" i="20"/>
  <c r="C104" i="20"/>
  <c r="C105" i="20" s="1"/>
  <c r="C102" i="20"/>
  <c r="C103" i="20" s="1"/>
  <c r="C101" i="20"/>
  <c r="C100" i="20"/>
  <c r="C97" i="20"/>
  <c r="C98" i="20" s="1"/>
  <c r="C99" i="20" s="1"/>
  <c r="C96" i="20"/>
  <c r="C95" i="20"/>
  <c r="C94" i="20"/>
  <c r="C89" i="20"/>
  <c r="C90" i="20" s="1"/>
  <c r="C91" i="20" s="1"/>
  <c r="C92" i="20" s="1"/>
  <c r="C93" i="20" s="1"/>
  <c r="C85" i="20"/>
  <c r="C86" i="20" s="1"/>
  <c r="C87" i="20" s="1"/>
  <c r="C88" i="20" s="1"/>
  <c r="C84" i="20"/>
  <c r="C80" i="20"/>
  <c r="C81" i="20" s="1"/>
  <c r="C82" i="20" s="1"/>
  <c r="C83" i="20" s="1"/>
  <c r="C79" i="20"/>
  <c r="C77" i="20"/>
  <c r="C78" i="20" s="1"/>
  <c r="C75" i="20"/>
  <c r="C76" i="20" s="1"/>
  <c r="C72" i="20"/>
  <c r="C73" i="20" s="1"/>
  <c r="C74" i="20" s="1"/>
  <c r="C71" i="20"/>
  <c r="C70"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D6" i="20"/>
  <c r="D5" i="20"/>
  <c r="D4" i="20"/>
  <c r="C62" i="20"/>
  <c r="C63" i="20" s="1"/>
  <c r="C64" i="20" s="1"/>
  <c r="C65" i="20" s="1"/>
  <c r="C60" i="20"/>
  <c r="C61" i="20" s="1"/>
  <c r="C58" i="20"/>
  <c r="C59" i="20" s="1"/>
  <c r="C56" i="20"/>
  <c r="C57" i="20" s="1"/>
  <c r="C55" i="20"/>
  <c r="C53" i="20"/>
  <c r="C54" i="20" s="1"/>
  <c r="C48" i="20"/>
  <c r="C49" i="20" s="1"/>
  <c r="C50" i="20" s="1"/>
  <c r="C51" i="20" s="1"/>
  <c r="C52" i="20" s="1"/>
  <c r="C47" i="20"/>
  <c r="C43" i="20"/>
  <c r="C44" i="20" s="1"/>
  <c r="C45" i="20" s="1"/>
  <c r="C46" i="20" s="1"/>
  <c r="C38" i="20"/>
  <c r="C39" i="20" s="1"/>
  <c r="C40" i="20" s="1"/>
  <c r="C41" i="20" s="1"/>
  <c r="C42" i="20" s="1"/>
  <c r="C34" i="20"/>
  <c r="C35" i="20" s="1"/>
  <c r="C36" i="20" s="1"/>
  <c r="C37" i="20" s="1"/>
  <c r="C33" i="20"/>
  <c r="C32" i="20"/>
  <c r="C31" i="20"/>
  <c r="C29" i="20"/>
  <c r="C30" i="20" s="1"/>
  <c r="C21" i="20"/>
  <c r="C22" i="20" s="1"/>
  <c r="C23" i="20" s="1"/>
  <c r="C24" i="20" s="1"/>
  <c r="C25" i="20" s="1"/>
  <c r="C26" i="20" s="1"/>
  <c r="C27" i="20" s="1"/>
  <c r="C28" i="20" s="1"/>
  <c r="C20" i="20"/>
  <c r="C13" i="20"/>
  <c r="C14" i="20" s="1"/>
  <c r="C15" i="20" s="1"/>
  <c r="C16" i="20" s="1"/>
  <c r="C17" i="20" s="1"/>
  <c r="C18" i="20" s="1"/>
  <c r="C19" i="20" s="1"/>
  <c r="C12" i="20"/>
  <c r="C5" i="20"/>
  <c r="C6" i="20" s="1"/>
  <c r="C7" i="20" s="1"/>
  <c r="C8" i="20" s="1"/>
  <c r="C9" i="20" s="1"/>
  <c r="C10" i="20" s="1"/>
  <c r="C11" i="20" s="1"/>
  <c r="C4" i="20"/>
  <c r="L52" i="1"/>
  <c r="L51" i="1"/>
  <c r="L50" i="1"/>
  <c r="L49" i="1"/>
  <c r="L48" i="1"/>
  <c r="L47" i="1"/>
  <c r="B47" i="1"/>
  <c r="B48" i="1" s="1"/>
  <c r="B318" i="9"/>
  <c r="M318" i="9" s="1"/>
  <c r="B317" i="9"/>
  <c r="M317" i="9" s="1"/>
  <c r="B316" i="9"/>
  <c r="L316" i="9" s="1"/>
  <c r="B315" i="9"/>
  <c r="L315" i="9" s="1"/>
  <c r="B314" i="9"/>
  <c r="L314" i="9" s="1"/>
  <c r="B313" i="9"/>
  <c r="L313" i="9" s="1"/>
  <c r="B312" i="9"/>
  <c r="L312" i="9" s="1"/>
  <c r="B311" i="9"/>
  <c r="L311" i="9" s="1"/>
  <c r="B310" i="9"/>
  <c r="M310" i="9" s="1"/>
  <c r="B309" i="9"/>
  <c r="M309" i="9" s="1"/>
  <c r="B308" i="9"/>
  <c r="L308" i="9" s="1"/>
  <c r="B307" i="9"/>
  <c r="L307" i="9" s="1"/>
  <c r="B306" i="9"/>
  <c r="L306" i="9" s="1"/>
  <c r="B305" i="9"/>
  <c r="L305" i="9" s="1"/>
  <c r="B304" i="9"/>
  <c r="L304" i="9" s="1"/>
  <c r="B303" i="9"/>
  <c r="L303" i="9" s="1"/>
  <c r="B302" i="9"/>
  <c r="M302" i="9" s="1"/>
  <c r="B301" i="9"/>
  <c r="M301" i="9" s="1"/>
  <c r="B300" i="9"/>
  <c r="L300" i="9" s="1"/>
  <c r="B299" i="9"/>
  <c r="L299" i="9" s="1"/>
  <c r="B298" i="9"/>
  <c r="L298" i="9" s="1"/>
  <c r="B297" i="9"/>
  <c r="L297" i="9" s="1"/>
  <c r="B296" i="9"/>
  <c r="L296" i="9" s="1"/>
  <c r="B295" i="9"/>
  <c r="L295" i="9" s="1"/>
  <c r="B294" i="9"/>
  <c r="M294" i="9" s="1"/>
  <c r="B293" i="9"/>
  <c r="M293" i="9" s="1"/>
  <c r="B292" i="9"/>
  <c r="L292" i="9" s="1"/>
  <c r="B291" i="9"/>
  <c r="L291" i="9" s="1"/>
  <c r="B290" i="9"/>
  <c r="L290" i="9" s="1"/>
  <c r="B289" i="9"/>
  <c r="L289" i="9" s="1"/>
  <c r="B288" i="9"/>
  <c r="L288" i="9" s="1"/>
  <c r="B287" i="9"/>
  <c r="L287" i="9" s="1"/>
  <c r="B286" i="9"/>
  <c r="M286" i="9" s="1"/>
  <c r="B285" i="9"/>
  <c r="M285" i="9" s="1"/>
  <c r="B284" i="9"/>
  <c r="L284" i="9" s="1"/>
  <c r="B283" i="9"/>
  <c r="L283" i="9" s="1"/>
  <c r="B282" i="9"/>
  <c r="L282" i="9" s="1"/>
  <c r="B281" i="9"/>
  <c r="L281" i="9" s="1"/>
  <c r="B280" i="9"/>
  <c r="L280" i="9" s="1"/>
  <c r="B279" i="9"/>
  <c r="L279" i="9" s="1"/>
  <c r="B278" i="9"/>
  <c r="M278" i="9" s="1"/>
  <c r="B277" i="9"/>
  <c r="M277" i="9" s="1"/>
  <c r="B276" i="9"/>
  <c r="L276" i="9" s="1"/>
  <c r="B275" i="9"/>
  <c r="L275" i="9" s="1"/>
  <c r="B274" i="9"/>
  <c r="L274" i="9" s="1"/>
  <c r="B273" i="9"/>
  <c r="L273" i="9" s="1"/>
  <c r="B272" i="9"/>
  <c r="L272" i="9" s="1"/>
  <c r="B271" i="9"/>
  <c r="L271" i="9" s="1"/>
  <c r="B270" i="9"/>
  <c r="M270" i="9" s="1"/>
  <c r="B269" i="9"/>
  <c r="M269" i="9" s="1"/>
  <c r="B268" i="9"/>
  <c r="L268" i="9" s="1"/>
  <c r="B267" i="9"/>
  <c r="L267" i="9" s="1"/>
  <c r="B266" i="9"/>
  <c r="L266" i="9" s="1"/>
  <c r="B265" i="9"/>
  <c r="L265" i="9" s="1"/>
  <c r="B264" i="9"/>
  <c r="L264" i="9" s="1"/>
  <c r="B263" i="9"/>
  <c r="L263" i="9" s="1"/>
  <c r="B262" i="9"/>
  <c r="M262" i="9" s="1"/>
  <c r="B261" i="9"/>
  <c r="M261" i="9" s="1"/>
  <c r="B260" i="9"/>
  <c r="L260" i="9" s="1"/>
  <c r="B259" i="9"/>
  <c r="L259" i="9" s="1"/>
  <c r="B258" i="9"/>
  <c r="L258" i="9" s="1"/>
  <c r="B257" i="9"/>
  <c r="L257" i="9" s="1"/>
  <c r="B256" i="9"/>
  <c r="L256" i="9" s="1"/>
  <c r="B255" i="9"/>
  <c r="L255" i="9" s="1"/>
  <c r="B254" i="9"/>
  <c r="M254" i="9" s="1"/>
  <c r="B253" i="9"/>
  <c r="M253" i="9" s="1"/>
  <c r="B252" i="9"/>
  <c r="L252" i="9" s="1"/>
  <c r="B251" i="9"/>
  <c r="L251" i="9" s="1"/>
  <c r="B250" i="9"/>
  <c r="L250" i="9" s="1"/>
  <c r="B249" i="9"/>
  <c r="L249" i="9" s="1"/>
  <c r="B248" i="9"/>
  <c r="L248" i="9" s="1"/>
  <c r="B247" i="9"/>
  <c r="L247" i="9" s="1"/>
  <c r="B246" i="9"/>
  <c r="M246" i="9" s="1"/>
  <c r="B245" i="9"/>
  <c r="M245" i="9" s="1"/>
  <c r="B244" i="9"/>
  <c r="L244" i="9" s="1"/>
  <c r="B243" i="9"/>
  <c r="L243" i="9" s="1"/>
  <c r="B242" i="9"/>
  <c r="L242" i="9" s="1"/>
  <c r="B241" i="9"/>
  <c r="L241" i="9" s="1"/>
  <c r="B240" i="9"/>
  <c r="L240" i="9" s="1"/>
  <c r="B239" i="9"/>
  <c r="L239" i="9" s="1"/>
  <c r="B238" i="9"/>
  <c r="M238" i="9" s="1"/>
  <c r="B237" i="9"/>
  <c r="M237" i="9" s="1"/>
  <c r="B236" i="9"/>
  <c r="L236" i="9" s="1"/>
  <c r="B235" i="9"/>
  <c r="L235" i="9" s="1"/>
  <c r="B234" i="9"/>
  <c r="L234" i="9" s="1"/>
  <c r="B233" i="9"/>
  <c r="L233" i="9" s="1"/>
  <c r="B232" i="9"/>
  <c r="L232" i="9" s="1"/>
  <c r="B231" i="9"/>
  <c r="L231" i="9" s="1"/>
  <c r="B230" i="9"/>
  <c r="M230" i="9" s="1"/>
  <c r="B229" i="9"/>
  <c r="M229" i="9" s="1"/>
  <c r="B228" i="9"/>
  <c r="L228" i="9" s="1"/>
  <c r="B227" i="9"/>
  <c r="L227" i="9" s="1"/>
  <c r="B226" i="9"/>
  <c r="L226" i="9" s="1"/>
  <c r="B225" i="9"/>
  <c r="L225" i="9" s="1"/>
  <c r="B224" i="9"/>
  <c r="L224" i="9" s="1"/>
  <c r="B223" i="9"/>
  <c r="L223" i="9" s="1"/>
  <c r="B222" i="9"/>
  <c r="M222" i="9" s="1"/>
  <c r="B221" i="9"/>
  <c r="M221" i="9" s="1"/>
  <c r="B220" i="9"/>
  <c r="L220" i="9" s="1"/>
  <c r="B219" i="9"/>
  <c r="L219" i="9" s="1"/>
  <c r="B218" i="9"/>
  <c r="L218" i="9" s="1"/>
  <c r="B217" i="9"/>
  <c r="L217" i="9" s="1"/>
  <c r="B216" i="9"/>
  <c r="L216" i="9" s="1"/>
  <c r="B215" i="9"/>
  <c r="L215" i="9" s="1"/>
  <c r="D215" i="9" s="1" a="1"/>
  <c r="D215" i="9" s="1"/>
  <c r="B214" i="9"/>
  <c r="M214" i="9" s="1"/>
  <c r="B213" i="9"/>
  <c r="M213" i="9" s="1"/>
  <c r="B212" i="9"/>
  <c r="L212" i="9" s="1"/>
  <c r="B211" i="9"/>
  <c r="L211" i="9" s="1"/>
  <c r="B210" i="9"/>
  <c r="L210" i="9" s="1"/>
  <c r="B209" i="9"/>
  <c r="L209" i="9" s="1"/>
  <c r="B208" i="9"/>
  <c r="L208" i="9" s="1"/>
  <c r="B207" i="9"/>
  <c r="L207" i="9" s="1"/>
  <c r="D207" i="9" s="1" a="1"/>
  <c r="D207" i="9" s="1"/>
  <c r="B206" i="9"/>
  <c r="M206" i="9" s="1"/>
  <c r="B205" i="9"/>
  <c r="M205" i="9" s="1"/>
  <c r="B204" i="9"/>
  <c r="L204" i="9" s="1"/>
  <c r="B203" i="9"/>
  <c r="L203" i="9" s="1"/>
  <c r="B202" i="9"/>
  <c r="L202" i="9" s="1"/>
  <c r="B201" i="9"/>
  <c r="L201" i="9" s="1"/>
  <c r="B200" i="9"/>
  <c r="L200" i="9" s="1"/>
  <c r="B199" i="9"/>
  <c r="L199" i="9" s="1"/>
  <c r="C199" i="9" s="1" a="1"/>
  <c r="C199" i="9" s="1"/>
  <c r="B198" i="9"/>
  <c r="M198" i="9" s="1"/>
  <c r="B197" i="9"/>
  <c r="M197" i="9" s="1"/>
  <c r="B196" i="9"/>
  <c r="L196" i="9" s="1"/>
  <c r="B195" i="9"/>
  <c r="L195" i="9" s="1"/>
  <c r="B194" i="9"/>
  <c r="L194" i="9" s="1"/>
  <c r="B193" i="9"/>
  <c r="L193" i="9" s="1"/>
  <c r="B192" i="9"/>
  <c r="L192" i="9" s="1"/>
  <c r="B191" i="9"/>
  <c r="L191" i="9" s="1"/>
  <c r="B190" i="9"/>
  <c r="M190" i="9" s="1"/>
  <c r="B189" i="9"/>
  <c r="M189" i="9" s="1"/>
  <c r="B188" i="9"/>
  <c r="L188" i="9" s="1"/>
  <c r="B187" i="9"/>
  <c r="L187" i="9" s="1"/>
  <c r="B186" i="9"/>
  <c r="L186" i="9" s="1"/>
  <c r="B185" i="9"/>
  <c r="L185" i="9" s="1"/>
  <c r="B184" i="9"/>
  <c r="L184" i="9" s="1"/>
  <c r="B183" i="9"/>
  <c r="L183" i="9" s="1"/>
  <c r="D183" i="9" s="1" a="1"/>
  <c r="D183" i="9" s="1"/>
  <c r="B182" i="9"/>
  <c r="M182" i="9" s="1"/>
  <c r="B181" i="9"/>
  <c r="M181" i="9" s="1"/>
  <c r="B180" i="9"/>
  <c r="L180" i="9" s="1"/>
  <c r="B179" i="9"/>
  <c r="L179" i="9" s="1"/>
  <c r="B178" i="9"/>
  <c r="L178" i="9" s="1"/>
  <c r="B177" i="9"/>
  <c r="L177" i="9" s="1"/>
  <c r="B176" i="9"/>
  <c r="L176" i="9" s="1"/>
  <c r="B175" i="9"/>
  <c r="L175" i="9" s="1"/>
  <c r="D175" i="9" s="1" a="1"/>
  <c r="D175" i="9" s="1"/>
  <c r="B174" i="9"/>
  <c r="M174" i="9" s="1"/>
  <c r="B173" i="9"/>
  <c r="M173" i="9" s="1"/>
  <c r="B172" i="9"/>
  <c r="L172" i="9" s="1"/>
  <c r="B171" i="9"/>
  <c r="L171" i="9" s="1"/>
  <c r="B170" i="9"/>
  <c r="L170" i="9" s="1"/>
  <c r="B169" i="9"/>
  <c r="L169" i="9" s="1"/>
  <c r="B158" i="9"/>
  <c r="M158" i="9" s="1"/>
  <c r="B157" i="9"/>
  <c r="M157" i="9" s="1"/>
  <c r="B156" i="9"/>
  <c r="B155" i="9"/>
  <c r="L155" i="9" s="1"/>
  <c r="B154" i="9"/>
  <c r="L154" i="9" s="1"/>
  <c r="B153" i="9"/>
  <c r="L153" i="9" s="1"/>
  <c r="B152" i="9"/>
  <c r="L152" i="9" s="1"/>
  <c r="B151" i="9"/>
  <c r="L151" i="9" s="1"/>
  <c r="B150" i="9"/>
  <c r="M150" i="9" s="1"/>
  <c r="B149" i="9"/>
  <c r="M149" i="9" s="1"/>
  <c r="B148" i="9"/>
  <c r="B147" i="9"/>
  <c r="L147" i="9" s="1"/>
  <c r="B146" i="9"/>
  <c r="L146" i="9" s="1"/>
  <c r="B145" i="9"/>
  <c r="L145" i="9" s="1"/>
  <c r="B144" i="9"/>
  <c r="L144" i="9" s="1"/>
  <c r="B143" i="9"/>
  <c r="L143" i="9" s="1"/>
  <c r="C143" i="9" s="1" a="1"/>
  <c r="C143" i="9" s="1"/>
  <c r="B142" i="9"/>
  <c r="M142" i="9" s="1"/>
  <c r="B141" i="9"/>
  <c r="M141" i="9" s="1"/>
  <c r="B140" i="9"/>
  <c r="B139" i="9"/>
  <c r="L139" i="9" s="1"/>
  <c r="B138" i="9"/>
  <c r="L138" i="9" s="1"/>
  <c r="B137" i="9"/>
  <c r="L137" i="9" s="1"/>
  <c r="B136" i="9"/>
  <c r="L136" i="9" s="1"/>
  <c r="B135" i="9"/>
  <c r="L135" i="9" s="1"/>
  <c r="C135" i="9" s="1" a="1"/>
  <c r="C135" i="9" s="1"/>
  <c r="B134" i="9"/>
  <c r="M134" i="9" s="1"/>
  <c r="B133" i="9"/>
  <c r="M133" i="9" s="1"/>
  <c r="B132" i="9"/>
  <c r="B131" i="9"/>
  <c r="L131" i="9" s="1"/>
  <c r="B130" i="9"/>
  <c r="L130" i="9" s="1"/>
  <c r="B129" i="9"/>
  <c r="L129" i="9" s="1"/>
  <c r="B128" i="9"/>
  <c r="L128" i="9" s="1"/>
  <c r="B127" i="9"/>
  <c r="L127" i="9" s="1"/>
  <c r="C127" i="9" s="1" a="1"/>
  <c r="C127" i="9" s="1"/>
  <c r="B126" i="9"/>
  <c r="M126" i="9" s="1"/>
  <c r="B125" i="9"/>
  <c r="M125" i="9" s="1"/>
  <c r="B124" i="9"/>
  <c r="B123" i="9"/>
  <c r="L123" i="9" s="1"/>
  <c r="B122" i="9"/>
  <c r="L122" i="9" s="1"/>
  <c r="B121" i="9"/>
  <c r="L121" i="9" s="1"/>
  <c r="B120" i="9"/>
  <c r="L120" i="9" s="1"/>
  <c r="B119" i="9"/>
  <c r="L119" i="9" s="1"/>
  <c r="C119" i="9" s="1" a="1"/>
  <c r="C119" i="9" s="1"/>
  <c r="B118" i="9"/>
  <c r="M118" i="9" s="1"/>
  <c r="B117" i="9"/>
  <c r="M117" i="9" s="1"/>
  <c r="B116" i="9"/>
  <c r="B115" i="9"/>
  <c r="L115" i="9" s="1"/>
  <c r="B114" i="9"/>
  <c r="L114" i="9" s="1"/>
  <c r="B113" i="9"/>
  <c r="L113" i="9" s="1"/>
  <c r="B112" i="9"/>
  <c r="L112" i="9" s="1"/>
  <c r="B111" i="9"/>
  <c r="L111" i="9" s="1"/>
  <c r="C111" i="9" s="1" a="1"/>
  <c r="C111" i="9" s="1"/>
  <c r="B110" i="9"/>
  <c r="M110" i="9" s="1"/>
  <c r="B109" i="9"/>
  <c r="M109" i="9" s="1"/>
  <c r="B108" i="9"/>
  <c r="B107" i="9"/>
  <c r="L107" i="9" s="1"/>
  <c r="B106" i="9"/>
  <c r="L106" i="9" s="1"/>
  <c r="B105" i="9"/>
  <c r="L105" i="9" s="1"/>
  <c r="B104" i="9"/>
  <c r="L104" i="9" s="1"/>
  <c r="B103" i="9"/>
  <c r="L103" i="9" s="1"/>
  <c r="C103" i="9" s="1" a="1"/>
  <c r="C103" i="9" s="1"/>
  <c r="B102" i="9"/>
  <c r="M102" i="9" s="1"/>
  <c r="B101" i="9"/>
  <c r="M101" i="9" s="1"/>
  <c r="B100" i="9"/>
  <c r="B99" i="9"/>
  <c r="L99" i="9" s="1"/>
  <c r="B98" i="9"/>
  <c r="L98" i="9" s="1"/>
  <c r="B97" i="9"/>
  <c r="L97" i="9" s="1"/>
  <c r="B96" i="9"/>
  <c r="L96" i="9" s="1"/>
  <c r="B95" i="9"/>
  <c r="L95" i="9" s="1"/>
  <c r="C95" i="9" s="1" a="1"/>
  <c r="C95" i="9" s="1"/>
  <c r="B94" i="9"/>
  <c r="M94" i="9" s="1"/>
  <c r="B93" i="9"/>
  <c r="M93" i="9" s="1"/>
  <c r="B92" i="9"/>
  <c r="B91" i="9"/>
  <c r="L91" i="9" s="1"/>
  <c r="B90" i="9"/>
  <c r="L90" i="9" s="1"/>
  <c r="B89" i="9"/>
  <c r="L89" i="9" s="1"/>
  <c r="B88" i="9"/>
  <c r="L88" i="9" s="1"/>
  <c r="B87" i="9"/>
  <c r="L87" i="9" s="1"/>
  <c r="C87" i="9" s="1" a="1"/>
  <c r="C87" i="9" s="1"/>
  <c r="B86" i="9"/>
  <c r="M86" i="9" s="1"/>
  <c r="B85" i="9"/>
  <c r="M85" i="9" s="1"/>
  <c r="B84" i="9"/>
  <c r="B83" i="9"/>
  <c r="L83" i="9" s="1"/>
  <c r="B82" i="9"/>
  <c r="L82" i="9" s="1"/>
  <c r="B81" i="9"/>
  <c r="L81" i="9" s="1"/>
  <c r="B80" i="9"/>
  <c r="L80" i="9" s="1"/>
  <c r="B79" i="9"/>
  <c r="L79" i="9" s="1"/>
  <c r="C79" i="9" s="1" a="1"/>
  <c r="C79" i="9" s="1"/>
  <c r="B78" i="9"/>
  <c r="M78" i="9" s="1"/>
  <c r="B77" i="9"/>
  <c r="M77" i="9" s="1"/>
  <c r="B76" i="9"/>
  <c r="B75" i="9"/>
  <c r="L75" i="9" s="1"/>
  <c r="B74" i="9"/>
  <c r="L74" i="9" s="1"/>
  <c r="B73" i="9"/>
  <c r="L73" i="9" s="1"/>
  <c r="B72" i="9"/>
  <c r="L72" i="9" s="1"/>
  <c r="B71" i="9"/>
  <c r="L71" i="9" s="1"/>
  <c r="C71" i="9" s="1" a="1"/>
  <c r="C71" i="9" s="1"/>
  <c r="B70" i="9"/>
  <c r="M70" i="9" s="1"/>
  <c r="B69" i="9"/>
  <c r="M69" i="9" s="1"/>
  <c r="B68" i="9"/>
  <c r="B67" i="9"/>
  <c r="L67" i="9" s="1"/>
  <c r="B66" i="9"/>
  <c r="L66" i="9" s="1"/>
  <c r="B65" i="9"/>
  <c r="L65" i="9" s="1"/>
  <c r="B64" i="9"/>
  <c r="L64" i="9" s="1"/>
  <c r="B63" i="9"/>
  <c r="L63" i="9" s="1"/>
  <c r="C63" i="9" s="1" a="1"/>
  <c r="C63" i="9" s="1"/>
  <c r="B62" i="9"/>
  <c r="M62" i="9" s="1"/>
  <c r="B61" i="9"/>
  <c r="M61" i="9" s="1"/>
  <c r="B60" i="9"/>
  <c r="B59" i="9"/>
  <c r="L59" i="9" s="1"/>
  <c r="B58" i="9"/>
  <c r="L58" i="9" s="1"/>
  <c r="B57" i="9"/>
  <c r="L57" i="9" s="1"/>
  <c r="B56" i="9"/>
  <c r="L56" i="9" s="1"/>
  <c r="B55" i="9"/>
  <c r="L55" i="9" s="1"/>
  <c r="C55" i="9" s="1" a="1"/>
  <c r="C55" i="9" s="1"/>
  <c r="B54" i="9"/>
  <c r="M54" i="9" s="1"/>
  <c r="B53" i="9"/>
  <c r="M53" i="9" s="1"/>
  <c r="B52" i="9"/>
  <c r="B51" i="9"/>
  <c r="L51" i="9" s="1"/>
  <c r="B50" i="9"/>
  <c r="L50" i="9" s="1"/>
  <c r="B49" i="9"/>
  <c r="L49" i="9" s="1"/>
  <c r="B48" i="9"/>
  <c r="L48" i="9" s="1"/>
  <c r="B47" i="9"/>
  <c r="L47" i="9" s="1"/>
  <c r="C47" i="9" s="1" a="1"/>
  <c r="C47" i="9" s="1"/>
  <c r="B46" i="9"/>
  <c r="M46" i="9" s="1"/>
  <c r="B45" i="9"/>
  <c r="M45" i="9" s="1"/>
  <c r="B44" i="9"/>
  <c r="B43" i="9"/>
  <c r="L43" i="9" s="1"/>
  <c r="B42" i="9"/>
  <c r="L42" i="9" s="1"/>
  <c r="B41" i="9"/>
  <c r="L41" i="9" s="1"/>
  <c r="B40" i="9"/>
  <c r="L40" i="9" s="1"/>
  <c r="B39" i="9"/>
  <c r="L39" i="9" s="1"/>
  <c r="C39" i="9" s="1" a="1"/>
  <c r="C39" i="9" s="1"/>
  <c r="B38" i="9"/>
  <c r="M38" i="9" s="1"/>
  <c r="B37" i="9"/>
  <c r="M37" i="9" s="1"/>
  <c r="B36" i="9"/>
  <c r="B35" i="9"/>
  <c r="L35" i="9" s="1"/>
  <c r="B34" i="9"/>
  <c r="L34" i="9" s="1"/>
  <c r="B33" i="9"/>
  <c r="L33" i="9" s="1"/>
  <c r="B32" i="9"/>
  <c r="L32" i="9" s="1"/>
  <c r="B31" i="9"/>
  <c r="L31" i="9" s="1"/>
  <c r="C31" i="9" s="1" a="1"/>
  <c r="C31" i="9" s="1"/>
  <c r="B30" i="9"/>
  <c r="M30" i="9" s="1"/>
  <c r="B29" i="9"/>
  <c r="M29" i="9" s="1"/>
  <c r="B28" i="9"/>
  <c r="B27" i="9"/>
  <c r="L27" i="9" s="1"/>
  <c r="B26" i="9"/>
  <c r="L26" i="9" s="1"/>
  <c r="B25" i="9"/>
  <c r="L25" i="9" s="1"/>
  <c r="B24" i="9"/>
  <c r="L24" i="9" s="1"/>
  <c r="B23" i="9"/>
  <c r="L23" i="9" s="1"/>
  <c r="C23" i="9" s="1" a="1"/>
  <c r="C23" i="9" s="1"/>
  <c r="B22" i="9"/>
  <c r="M22" i="9" s="1"/>
  <c r="B21" i="9"/>
  <c r="M21" i="9" s="1"/>
  <c r="B20" i="9"/>
  <c r="B19" i="9"/>
  <c r="L19" i="9" s="1"/>
  <c r="B18" i="9"/>
  <c r="L18" i="9" s="1"/>
  <c r="B17" i="9"/>
  <c r="L17" i="9" s="1"/>
  <c r="B16" i="9"/>
  <c r="L16" i="9" s="1"/>
  <c r="B15" i="9"/>
  <c r="L15" i="9" s="1"/>
  <c r="C15" i="9" s="1" a="1"/>
  <c r="C15" i="9" s="1"/>
  <c r="B14" i="9"/>
  <c r="M14" i="9" s="1"/>
  <c r="B13" i="9"/>
  <c r="M13" i="9" s="1"/>
  <c r="B12" i="9"/>
  <c r="B11" i="9"/>
  <c r="L11" i="9" s="1"/>
  <c r="B10" i="9"/>
  <c r="L10" i="9" s="1"/>
  <c r="B9" i="9"/>
  <c r="L9" i="9" s="1"/>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N88" i="6"/>
  <c r="N87" i="6"/>
  <c r="N86" i="6"/>
  <c r="N85" i="6"/>
  <c r="N84" i="6"/>
  <c r="N83"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F88" i="6"/>
  <c r="F87" i="6"/>
  <c r="F86" i="6"/>
  <c r="F85" i="6"/>
  <c r="F84" i="6"/>
  <c r="F83" i="6"/>
  <c r="F82" i="6"/>
  <c r="E82" i="6" s="1"/>
  <c r="F81" i="6"/>
  <c r="E81" i="6" s="1"/>
  <c r="F80" i="6"/>
  <c r="E80" i="6" s="1"/>
  <c r="F79" i="6"/>
  <c r="E79" i="6" s="1"/>
  <c r="F78" i="6"/>
  <c r="E78" i="6" s="1"/>
  <c r="F77" i="6"/>
  <c r="E77" i="6" s="1"/>
  <c r="F76" i="6"/>
  <c r="E76" i="6" s="1"/>
  <c r="F75" i="6"/>
  <c r="E75" i="6" s="1"/>
  <c r="F74" i="6"/>
  <c r="E74" i="6" s="1"/>
  <c r="F73" i="6"/>
  <c r="E73" i="6" s="1"/>
  <c r="F72" i="6"/>
  <c r="E72" i="6" s="1"/>
  <c r="F71" i="6"/>
  <c r="E71" i="6" s="1"/>
  <c r="F70" i="6"/>
  <c r="F69" i="6"/>
  <c r="E69" i="6" s="1"/>
  <c r="F68" i="6"/>
  <c r="E68" i="6" s="1"/>
  <c r="F67" i="6"/>
  <c r="E67" i="6" s="1"/>
  <c r="F66" i="6"/>
  <c r="E66" i="6" s="1"/>
  <c r="F65" i="6"/>
  <c r="E65" i="6" s="1"/>
  <c r="F64" i="6"/>
  <c r="E64" i="6" s="1"/>
  <c r="F63" i="6"/>
  <c r="E63" i="6" s="1"/>
  <c r="F62" i="6"/>
  <c r="F61" i="6"/>
  <c r="E61" i="6" s="1"/>
  <c r="F60" i="6"/>
  <c r="E60" i="6" s="1"/>
  <c r="F59" i="6"/>
  <c r="E59" i="6" s="1"/>
  <c r="F58" i="6"/>
  <c r="E58" i="6" s="1"/>
  <c r="F57" i="6"/>
  <c r="E57" i="6" s="1"/>
  <c r="F56" i="6"/>
  <c r="E56" i="6" s="1"/>
  <c r="F55" i="6"/>
  <c r="E55" i="6" s="1"/>
  <c r="F54" i="6"/>
  <c r="F53" i="6"/>
  <c r="E53" i="6" s="1"/>
  <c r="F52" i="6"/>
  <c r="E52" i="6" s="1"/>
  <c r="F51" i="6"/>
  <c r="E51" i="6" s="1"/>
  <c r="F50" i="6"/>
  <c r="E50" i="6" s="1"/>
  <c r="F49" i="6"/>
  <c r="E49" i="6" s="1"/>
  <c r="F48" i="6"/>
  <c r="E48" i="6" s="1"/>
  <c r="F47" i="6"/>
  <c r="E47" i="6" s="1"/>
  <c r="F46" i="6"/>
  <c r="E46" i="6" s="1"/>
  <c r="F45" i="6"/>
  <c r="E45" i="6" s="1"/>
  <c r="F44" i="6"/>
  <c r="E44" i="6" s="1"/>
  <c r="F43" i="6"/>
  <c r="E43" i="6" s="1"/>
  <c r="F42" i="6"/>
  <c r="E42" i="6" s="1"/>
  <c r="F41" i="6"/>
  <c r="E41" i="6" s="1"/>
  <c r="F40" i="6"/>
  <c r="E40" i="6" s="1"/>
  <c r="F39" i="6"/>
  <c r="E39" i="6" s="1"/>
  <c r="F38" i="6"/>
  <c r="F37" i="6"/>
  <c r="E37" i="6" s="1"/>
  <c r="F36" i="6"/>
  <c r="E36" i="6" s="1"/>
  <c r="F35" i="6"/>
  <c r="E35" i="6" s="1"/>
  <c r="F34" i="6"/>
  <c r="E34" i="6" s="1"/>
  <c r="F33" i="6"/>
  <c r="E33" i="6" s="1"/>
  <c r="F32" i="6"/>
  <c r="E32" i="6" s="1"/>
  <c r="F31" i="6"/>
  <c r="E31" i="6" s="1"/>
  <c r="F30" i="6"/>
  <c r="F29" i="6"/>
  <c r="E29" i="6" s="1"/>
  <c r="F28" i="6"/>
  <c r="E28" i="6" s="1"/>
  <c r="F27" i="6"/>
  <c r="F26" i="6"/>
  <c r="E26" i="6" s="1"/>
  <c r="F25" i="6"/>
  <c r="E25" i="6" s="1"/>
  <c r="F24" i="6"/>
  <c r="E24" i="6" s="1"/>
  <c r="F23" i="6"/>
  <c r="E23" i="6" s="1"/>
  <c r="F22" i="6"/>
  <c r="F21" i="6"/>
  <c r="E21" i="6" s="1"/>
  <c r="F20" i="6"/>
  <c r="E20" i="6" s="1"/>
  <c r="F19" i="6"/>
  <c r="E19" i="6" s="1"/>
  <c r="F18" i="6"/>
  <c r="E18" i="6" s="1"/>
  <c r="F17" i="6"/>
  <c r="E17" i="6" s="1"/>
  <c r="F16" i="6"/>
  <c r="E16" i="6" s="1"/>
  <c r="F15" i="6"/>
  <c r="E15" i="6" s="1"/>
  <c r="F14" i="6"/>
  <c r="F13" i="6"/>
  <c r="E13" i="6" s="1"/>
  <c r="F12" i="6"/>
  <c r="E12" i="6" s="1"/>
  <c r="F11" i="6"/>
  <c r="E11" i="6" s="1"/>
  <c r="F10" i="6"/>
  <c r="E10" i="6" s="1"/>
  <c r="F9" i="6"/>
  <c r="E9" i="6" s="1"/>
  <c r="E88" i="6"/>
  <c r="E87" i="6"/>
  <c r="E86" i="6"/>
  <c r="E85" i="6"/>
  <c r="E84" i="6"/>
  <c r="E83" i="6"/>
  <c r="E70" i="6"/>
  <c r="E62" i="6"/>
  <c r="E54" i="6"/>
  <c r="E38" i="6"/>
  <c r="E30" i="6"/>
  <c r="E27" i="6"/>
  <c r="E22" i="6"/>
  <c r="E14"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I188" i="5"/>
  <c r="I180" i="5"/>
  <c r="I76" i="5"/>
  <c r="I60" i="5"/>
  <c r="D225" i="5"/>
  <c r="I225" i="5" s="1"/>
  <c r="D224" i="5"/>
  <c r="I224" i="5" s="1"/>
  <c r="D223" i="5"/>
  <c r="I223" i="5" s="1"/>
  <c r="D222" i="5"/>
  <c r="I222" i="5" s="1"/>
  <c r="D221" i="5"/>
  <c r="I221" i="5" s="1"/>
  <c r="D220" i="5"/>
  <c r="I220" i="5" s="1"/>
  <c r="D219" i="5"/>
  <c r="I219" i="5" s="1"/>
  <c r="D218" i="5"/>
  <c r="I218" i="5" s="1"/>
  <c r="D217" i="5"/>
  <c r="I217" i="5" s="1"/>
  <c r="D216" i="5"/>
  <c r="I216" i="5" s="1"/>
  <c r="D215" i="5"/>
  <c r="I215" i="5" s="1"/>
  <c r="D214" i="5"/>
  <c r="I214" i="5" s="1"/>
  <c r="D213" i="5"/>
  <c r="I213" i="5" s="1"/>
  <c r="D212" i="5"/>
  <c r="I212" i="5" s="1"/>
  <c r="D211" i="5"/>
  <c r="I211" i="5" s="1"/>
  <c r="D210" i="5"/>
  <c r="I210" i="5" s="1"/>
  <c r="D209" i="5"/>
  <c r="I209" i="5" s="1"/>
  <c r="D208" i="5"/>
  <c r="I208" i="5" s="1"/>
  <c r="D207" i="5"/>
  <c r="I207" i="5" s="1"/>
  <c r="D206" i="5"/>
  <c r="I206" i="5" s="1"/>
  <c r="D205" i="5"/>
  <c r="I205" i="5" s="1"/>
  <c r="D204" i="5"/>
  <c r="I204" i="5" s="1"/>
  <c r="D203" i="5"/>
  <c r="I203" i="5" s="1"/>
  <c r="D202" i="5"/>
  <c r="I202" i="5" s="1"/>
  <c r="D201" i="5"/>
  <c r="I201" i="5" s="1"/>
  <c r="D200" i="5"/>
  <c r="I200" i="5" s="1"/>
  <c r="D199" i="5"/>
  <c r="I199" i="5" s="1"/>
  <c r="D198" i="5"/>
  <c r="I198" i="5" s="1"/>
  <c r="D197" i="5"/>
  <c r="I197" i="5" s="1"/>
  <c r="D196" i="5"/>
  <c r="I196" i="5" s="1"/>
  <c r="D195" i="5"/>
  <c r="I195" i="5" s="1"/>
  <c r="D194" i="5"/>
  <c r="I194" i="5" s="1"/>
  <c r="D193" i="5"/>
  <c r="I193" i="5" s="1"/>
  <c r="D192" i="5"/>
  <c r="I192" i="5" s="1"/>
  <c r="D191" i="5"/>
  <c r="I191" i="5" s="1"/>
  <c r="D190" i="5"/>
  <c r="I190" i="5" s="1"/>
  <c r="D189" i="5"/>
  <c r="I189" i="5" s="1"/>
  <c r="D188" i="5"/>
  <c r="D187" i="5"/>
  <c r="I187" i="5" s="1"/>
  <c r="D186" i="5"/>
  <c r="I186" i="5" s="1"/>
  <c r="D185" i="5"/>
  <c r="I185" i="5" s="1"/>
  <c r="D184" i="5"/>
  <c r="I184" i="5" s="1"/>
  <c r="D183" i="5"/>
  <c r="I183" i="5" s="1"/>
  <c r="D182" i="5"/>
  <c r="I182" i="5" s="1"/>
  <c r="D181" i="5"/>
  <c r="I181" i="5" s="1"/>
  <c r="D180" i="5"/>
  <c r="D179" i="5"/>
  <c r="I179" i="5" s="1"/>
  <c r="D178" i="5"/>
  <c r="I178" i="5" s="1"/>
  <c r="D177" i="5"/>
  <c r="I177" i="5" s="1"/>
  <c r="D176" i="5"/>
  <c r="I176" i="5" s="1"/>
  <c r="D175" i="5"/>
  <c r="I175" i="5" s="1"/>
  <c r="D174" i="5"/>
  <c r="I174" i="5" s="1"/>
  <c r="D173" i="5"/>
  <c r="I173" i="5" s="1"/>
  <c r="D172" i="5"/>
  <c r="I172" i="5" s="1"/>
  <c r="D171" i="5"/>
  <c r="I171" i="5" s="1"/>
  <c r="D170" i="5"/>
  <c r="I170" i="5" s="1"/>
  <c r="D169" i="5"/>
  <c r="I169" i="5" s="1"/>
  <c r="D168" i="5"/>
  <c r="I168" i="5" s="1"/>
  <c r="D167" i="5"/>
  <c r="I167" i="5" s="1"/>
  <c r="D166" i="5"/>
  <c r="I166" i="5" s="1"/>
  <c r="D165" i="5"/>
  <c r="I165" i="5" s="1"/>
  <c r="D164" i="5"/>
  <c r="I164" i="5" s="1"/>
  <c r="D163" i="5"/>
  <c r="I163" i="5" s="1"/>
  <c r="D162" i="5"/>
  <c r="I162" i="5" s="1"/>
  <c r="D161" i="5"/>
  <c r="I161" i="5" s="1"/>
  <c r="D160" i="5"/>
  <c r="I160" i="5" s="1"/>
  <c r="D159" i="5"/>
  <c r="I159" i="5" s="1"/>
  <c r="D158" i="5"/>
  <c r="I158" i="5" s="1"/>
  <c r="D157" i="5"/>
  <c r="I157" i="5" s="1"/>
  <c r="D156" i="5"/>
  <c r="I156" i="5" s="1"/>
  <c r="D155" i="5"/>
  <c r="I155" i="5" s="1"/>
  <c r="D154" i="5"/>
  <c r="I154" i="5" s="1"/>
  <c r="D153" i="5"/>
  <c r="I153" i="5" s="1"/>
  <c r="D152" i="5"/>
  <c r="I152" i="5" s="1"/>
  <c r="D151" i="5"/>
  <c r="I151" i="5" s="1"/>
  <c r="D150" i="5"/>
  <c r="I150" i="5" s="1"/>
  <c r="D149" i="5"/>
  <c r="I149" i="5" s="1"/>
  <c r="D148" i="5"/>
  <c r="I148" i="5" s="1"/>
  <c r="D147" i="5"/>
  <c r="I147" i="5" s="1"/>
  <c r="D146" i="5"/>
  <c r="I146" i="5" s="1"/>
  <c r="D145" i="5"/>
  <c r="I145" i="5" s="1"/>
  <c r="D144" i="5"/>
  <c r="I144" i="5" s="1"/>
  <c r="D143" i="5"/>
  <c r="I143" i="5" s="1"/>
  <c r="D142" i="5"/>
  <c r="I142" i="5" s="1"/>
  <c r="D141" i="5"/>
  <c r="I141" i="5" s="1"/>
  <c r="D140" i="5"/>
  <c r="I140" i="5" s="1"/>
  <c r="D139" i="5"/>
  <c r="I139" i="5" s="1"/>
  <c r="D138" i="5"/>
  <c r="I138" i="5" s="1"/>
  <c r="D137" i="5"/>
  <c r="I137" i="5" s="1"/>
  <c r="D136" i="5"/>
  <c r="I136" i="5" s="1"/>
  <c r="D135" i="5"/>
  <c r="I135" i="5" s="1"/>
  <c r="D134" i="5"/>
  <c r="I134" i="5" s="1"/>
  <c r="D133" i="5"/>
  <c r="I133" i="5" s="1"/>
  <c r="D132" i="5"/>
  <c r="I132" i="5" s="1"/>
  <c r="D131" i="5"/>
  <c r="I131" i="5" s="1"/>
  <c r="D130" i="5"/>
  <c r="I130" i="5" s="1"/>
  <c r="D129" i="5"/>
  <c r="I129" i="5" s="1"/>
  <c r="D128" i="5"/>
  <c r="I128" i="5" s="1"/>
  <c r="D127" i="5"/>
  <c r="I127" i="5" s="1"/>
  <c r="D126" i="5"/>
  <c r="I126" i="5" s="1"/>
  <c r="D125" i="5"/>
  <c r="I125" i="5" s="1"/>
  <c r="D124" i="5"/>
  <c r="I124" i="5" s="1"/>
  <c r="D123" i="5"/>
  <c r="I123" i="5" s="1"/>
  <c r="D122" i="5"/>
  <c r="I122" i="5" s="1"/>
  <c r="D121" i="5"/>
  <c r="I121" i="5" s="1"/>
  <c r="D120" i="5"/>
  <c r="I120" i="5" s="1"/>
  <c r="D119" i="5"/>
  <c r="I119" i="5" s="1"/>
  <c r="D118" i="5"/>
  <c r="I118" i="5" s="1"/>
  <c r="D117" i="5"/>
  <c r="I117" i="5" s="1"/>
  <c r="D116" i="5"/>
  <c r="I116" i="5" s="1"/>
  <c r="D115" i="5"/>
  <c r="I115" i="5" s="1"/>
  <c r="D114" i="5"/>
  <c r="I114" i="5" s="1"/>
  <c r="D113" i="5"/>
  <c r="I113" i="5" s="1"/>
  <c r="D112" i="5"/>
  <c r="I112" i="5" s="1"/>
  <c r="D111" i="5"/>
  <c r="I111" i="5" s="1"/>
  <c r="D110" i="5"/>
  <c r="I110" i="5" s="1"/>
  <c r="D109" i="5"/>
  <c r="I109" i="5" s="1"/>
  <c r="D108" i="5"/>
  <c r="I108" i="5" s="1"/>
  <c r="D107" i="5"/>
  <c r="I107" i="5" s="1"/>
  <c r="D106" i="5"/>
  <c r="I106" i="5" s="1"/>
  <c r="D105" i="5"/>
  <c r="I105" i="5" s="1"/>
  <c r="D104" i="5"/>
  <c r="I104" i="5" s="1"/>
  <c r="D103" i="5"/>
  <c r="I103" i="5" s="1"/>
  <c r="D102" i="5"/>
  <c r="I102" i="5" s="1"/>
  <c r="D101" i="5"/>
  <c r="I101" i="5" s="1"/>
  <c r="D100" i="5"/>
  <c r="I100" i="5" s="1"/>
  <c r="D99" i="5"/>
  <c r="I99" i="5" s="1"/>
  <c r="D98" i="5"/>
  <c r="I98" i="5" s="1"/>
  <c r="D97" i="5"/>
  <c r="I97" i="5" s="1"/>
  <c r="D96" i="5"/>
  <c r="I96" i="5" s="1"/>
  <c r="D95" i="5"/>
  <c r="I95" i="5" s="1"/>
  <c r="D94" i="5"/>
  <c r="I94" i="5" s="1"/>
  <c r="D93" i="5"/>
  <c r="I93" i="5" s="1"/>
  <c r="D92" i="5"/>
  <c r="I92" i="5" s="1"/>
  <c r="D91" i="5"/>
  <c r="I91" i="5" s="1"/>
  <c r="D90" i="5"/>
  <c r="I90" i="5" s="1"/>
  <c r="D89" i="5"/>
  <c r="I89" i="5" s="1"/>
  <c r="D88" i="5"/>
  <c r="I88" i="5" s="1"/>
  <c r="D87" i="5"/>
  <c r="I87" i="5" s="1"/>
  <c r="D86" i="5"/>
  <c r="I86" i="5" s="1"/>
  <c r="D85" i="5"/>
  <c r="I85" i="5" s="1"/>
  <c r="D84" i="5"/>
  <c r="I84" i="5" s="1"/>
  <c r="D83" i="5"/>
  <c r="I83" i="5" s="1"/>
  <c r="D82" i="5"/>
  <c r="I82" i="5" s="1"/>
  <c r="D81" i="5"/>
  <c r="I81" i="5" s="1"/>
  <c r="D80" i="5"/>
  <c r="I80" i="5" s="1"/>
  <c r="D79" i="5"/>
  <c r="I79" i="5" s="1"/>
  <c r="D78" i="5"/>
  <c r="I78" i="5" s="1"/>
  <c r="D77" i="5"/>
  <c r="I77" i="5" s="1"/>
  <c r="D76" i="5"/>
  <c r="D75" i="5"/>
  <c r="I75" i="5" s="1"/>
  <c r="D74" i="5"/>
  <c r="I74" i="5" s="1"/>
  <c r="D73" i="5"/>
  <c r="I73" i="5" s="1"/>
  <c r="D72" i="5"/>
  <c r="I72" i="5" s="1"/>
  <c r="D71" i="5"/>
  <c r="I71" i="5" s="1"/>
  <c r="D70" i="5"/>
  <c r="I70" i="5" s="1"/>
  <c r="D69" i="5"/>
  <c r="I69" i="5" s="1"/>
  <c r="D68" i="5"/>
  <c r="I68" i="5" s="1"/>
  <c r="D67" i="5"/>
  <c r="I67" i="5" s="1"/>
  <c r="D66" i="5"/>
  <c r="I66" i="5" s="1"/>
  <c r="D65" i="5"/>
  <c r="I65" i="5" s="1"/>
  <c r="D64" i="5"/>
  <c r="I64" i="5" s="1"/>
  <c r="D63" i="5"/>
  <c r="I63" i="5" s="1"/>
  <c r="D62" i="5"/>
  <c r="I62" i="5" s="1"/>
  <c r="D61" i="5"/>
  <c r="I61" i="5" s="1"/>
  <c r="D60" i="5"/>
  <c r="D59" i="5"/>
  <c r="I59" i="5" s="1"/>
  <c r="D58" i="5"/>
  <c r="I58" i="5" s="1"/>
  <c r="D57" i="5"/>
  <c r="I57" i="5" s="1"/>
  <c r="D56" i="5"/>
  <c r="I56" i="5" s="1"/>
  <c r="D55" i="5"/>
  <c r="I55" i="5" s="1"/>
  <c r="D54" i="5"/>
  <c r="I54" i="5" s="1"/>
  <c r="D53" i="5"/>
  <c r="I53" i="5" s="1"/>
  <c r="D52" i="5"/>
  <c r="I52" i="5" s="1"/>
  <c r="D51" i="5"/>
  <c r="I51" i="5" s="1"/>
  <c r="D50" i="5"/>
  <c r="I50" i="5" s="1"/>
  <c r="D49" i="5"/>
  <c r="I49" i="5" s="1"/>
  <c r="D48" i="5"/>
  <c r="I48" i="5" s="1"/>
  <c r="D47" i="5"/>
  <c r="I47" i="5" s="1"/>
  <c r="D46" i="5"/>
  <c r="I46" i="5" s="1"/>
  <c r="C225" i="5"/>
  <c r="C224" i="5"/>
  <c r="C223" i="5"/>
  <c r="C222" i="5"/>
  <c r="C221" i="5"/>
  <c r="C219" i="5"/>
  <c r="C218" i="5"/>
  <c r="C217" i="5"/>
  <c r="C216" i="5"/>
  <c r="C215" i="5"/>
  <c r="C213" i="5"/>
  <c r="C212" i="5"/>
  <c r="C211" i="5"/>
  <c r="C210" i="5"/>
  <c r="C209" i="5"/>
  <c r="C207" i="5"/>
  <c r="C206" i="5"/>
  <c r="C205" i="5"/>
  <c r="C204" i="5"/>
  <c r="C203" i="5"/>
  <c r="C201" i="5"/>
  <c r="C200" i="5"/>
  <c r="C199" i="5"/>
  <c r="C198" i="5"/>
  <c r="C197" i="5"/>
  <c r="C195" i="5"/>
  <c r="C194" i="5"/>
  <c r="C193" i="5"/>
  <c r="C192" i="5"/>
  <c r="C191" i="5"/>
  <c r="C189" i="5"/>
  <c r="C188" i="5"/>
  <c r="C187" i="5"/>
  <c r="C186" i="5"/>
  <c r="C185" i="5"/>
  <c r="C183" i="5"/>
  <c r="C182" i="5"/>
  <c r="C181" i="5"/>
  <c r="C180" i="5"/>
  <c r="C179" i="5"/>
  <c r="C177" i="5"/>
  <c r="C176" i="5"/>
  <c r="C175" i="5"/>
  <c r="C174" i="5"/>
  <c r="C173" i="5"/>
  <c r="C171" i="5"/>
  <c r="C170" i="5"/>
  <c r="C169" i="5"/>
  <c r="C168" i="5"/>
  <c r="C167" i="5"/>
  <c r="C165" i="5"/>
  <c r="C164" i="5"/>
  <c r="C163" i="5"/>
  <c r="C162" i="5"/>
  <c r="C161" i="5"/>
  <c r="C159" i="5"/>
  <c r="C158" i="5"/>
  <c r="C157" i="5"/>
  <c r="C156" i="5"/>
  <c r="C155" i="5"/>
  <c r="C153" i="5"/>
  <c r="C152" i="5"/>
  <c r="C151" i="5"/>
  <c r="C150" i="5"/>
  <c r="C149" i="5"/>
  <c r="C147" i="5"/>
  <c r="C146" i="5"/>
  <c r="C145" i="5"/>
  <c r="C144" i="5"/>
  <c r="C143" i="5"/>
  <c r="C141" i="5"/>
  <c r="C140" i="5"/>
  <c r="C139" i="5"/>
  <c r="C138" i="5"/>
  <c r="C137" i="5"/>
  <c r="C135" i="5"/>
  <c r="C134" i="5"/>
  <c r="C133" i="5"/>
  <c r="C132" i="5"/>
  <c r="C131" i="5"/>
  <c r="C129" i="5"/>
  <c r="C128" i="5"/>
  <c r="C127" i="5"/>
  <c r="C126" i="5"/>
  <c r="C125" i="5"/>
  <c r="C123" i="5"/>
  <c r="C122" i="5"/>
  <c r="C121" i="5"/>
  <c r="C120" i="5"/>
  <c r="C119" i="5"/>
  <c r="C117" i="5"/>
  <c r="C116" i="5"/>
  <c r="C115" i="5"/>
  <c r="C114" i="5"/>
  <c r="C113" i="5"/>
  <c r="C111" i="5"/>
  <c r="C110" i="5"/>
  <c r="C109" i="5"/>
  <c r="C108" i="5"/>
  <c r="C107" i="5"/>
  <c r="C105" i="5"/>
  <c r="C104" i="5"/>
  <c r="C103" i="5"/>
  <c r="C102" i="5"/>
  <c r="C101" i="5"/>
  <c r="C99" i="5"/>
  <c r="C98" i="5"/>
  <c r="C97" i="5"/>
  <c r="C96" i="5"/>
  <c r="C95" i="5"/>
  <c r="C93" i="5"/>
  <c r="C92" i="5"/>
  <c r="C91" i="5"/>
  <c r="C90" i="5"/>
  <c r="C89" i="5"/>
  <c r="C87" i="5"/>
  <c r="C86" i="5"/>
  <c r="C85" i="5"/>
  <c r="C84" i="5"/>
  <c r="C83" i="5"/>
  <c r="C81" i="5"/>
  <c r="C80" i="5"/>
  <c r="C79" i="5"/>
  <c r="C78" i="5"/>
  <c r="C77" i="5"/>
  <c r="C75" i="5"/>
  <c r="C74" i="5"/>
  <c r="C73" i="5"/>
  <c r="C72" i="5"/>
  <c r="C71" i="5"/>
  <c r="C69" i="5"/>
  <c r="C68" i="5"/>
  <c r="C67" i="5"/>
  <c r="C66" i="5"/>
  <c r="C65" i="5"/>
  <c r="C63" i="5"/>
  <c r="C62" i="5"/>
  <c r="C61" i="5"/>
  <c r="C60" i="5"/>
  <c r="C59" i="5"/>
  <c r="C57" i="5"/>
  <c r="C56" i="5"/>
  <c r="C55" i="5"/>
  <c r="C54" i="5"/>
  <c r="C53" i="5"/>
  <c r="C51" i="5"/>
  <c r="C50" i="5"/>
  <c r="C49" i="5"/>
  <c r="C48" i="5"/>
  <c r="C47"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N40" i="5"/>
  <c r="S40" i="5" s="1"/>
  <c r="N39" i="5"/>
  <c r="S39" i="5" s="1"/>
  <c r="N38" i="5"/>
  <c r="S38" i="5" s="1"/>
  <c r="N37" i="5"/>
  <c r="S37" i="5" s="1"/>
  <c r="N36" i="5"/>
  <c r="S36" i="5" s="1"/>
  <c r="N35" i="5"/>
  <c r="S35" i="5" s="1"/>
  <c r="N34" i="5"/>
  <c r="S34" i="5" s="1"/>
  <c r="N33" i="5"/>
  <c r="S33" i="5" s="1"/>
  <c r="N32" i="5"/>
  <c r="S32" i="5" s="1"/>
  <c r="N31" i="5"/>
  <c r="S31" i="5" s="1"/>
  <c r="N30" i="5"/>
  <c r="S30" i="5" s="1"/>
  <c r="N29" i="5"/>
  <c r="S29" i="5" s="1"/>
  <c r="N28" i="5"/>
  <c r="S28" i="5" s="1"/>
  <c r="N27" i="5"/>
  <c r="S27" i="5" s="1"/>
  <c r="N26" i="5"/>
  <c r="S26" i="5" s="1"/>
  <c r="N25" i="5"/>
  <c r="S25" i="5" s="1"/>
  <c r="N24" i="5"/>
  <c r="S24" i="5" s="1"/>
  <c r="N23" i="5"/>
  <c r="S23" i="5" s="1"/>
  <c r="N22" i="5"/>
  <c r="S22" i="5" s="1"/>
  <c r="N21" i="5"/>
  <c r="S21" i="5" s="1"/>
  <c r="N20" i="5"/>
  <c r="S20" i="5" s="1"/>
  <c r="N19" i="5"/>
  <c r="S19" i="5" s="1"/>
  <c r="N18" i="5"/>
  <c r="S18" i="5" s="1"/>
  <c r="N17" i="5"/>
  <c r="S17" i="5" s="1"/>
  <c r="N16" i="5"/>
  <c r="S16" i="5" s="1"/>
  <c r="N15" i="5"/>
  <c r="S15" i="5" s="1"/>
  <c r="N14" i="5"/>
  <c r="S14" i="5" s="1"/>
  <c r="N13" i="5"/>
  <c r="S13" i="5" s="1"/>
  <c r="N12" i="5"/>
  <c r="S12" i="5" s="1"/>
  <c r="N11" i="5"/>
  <c r="S11" i="5" s="1"/>
  <c r="C40" i="5"/>
  <c r="AA40" i="5" s="1"/>
  <c r="C220" i="5" s="1"/>
  <c r="C39" i="5"/>
  <c r="AA39" i="5" s="1"/>
  <c r="C214" i="5" s="1"/>
  <c r="C38" i="5"/>
  <c r="Q38" i="5" s="1" a="1"/>
  <c r="Q38" i="5" s="1"/>
  <c r="Y38" i="5" s="1"/>
  <c r="B882" i="9" s="1"/>
  <c r="C37" i="5"/>
  <c r="Q37" i="5" s="1" a="1"/>
  <c r="Q37" i="5" s="1"/>
  <c r="Y37" i="5" s="1"/>
  <c r="B866" i="9" s="1"/>
  <c r="C36" i="5"/>
  <c r="B36" i="5" s="1"/>
  <c r="X36" i="5" s="1"/>
  <c r="C35" i="5"/>
  <c r="B35" i="5" s="1"/>
  <c r="X35" i="5" s="1"/>
  <c r="C34" i="5"/>
  <c r="B34" i="5" s="1"/>
  <c r="X34" i="5" s="1"/>
  <c r="C33" i="5"/>
  <c r="B33" i="5" s="1"/>
  <c r="X33" i="5" s="1"/>
  <c r="C32" i="5"/>
  <c r="B32" i="5" s="1"/>
  <c r="X32" i="5" s="1"/>
  <c r="C31" i="5"/>
  <c r="AA31" i="5" s="1"/>
  <c r="C166" i="5" s="1"/>
  <c r="C30" i="5"/>
  <c r="Q30" i="5" s="1" a="1"/>
  <c r="Q30" i="5" s="1"/>
  <c r="Y30" i="5" s="1"/>
  <c r="B722" i="9" s="1"/>
  <c r="C29" i="5"/>
  <c r="Q29" i="5" s="1" a="1"/>
  <c r="Q29" i="5" s="1"/>
  <c r="Y29" i="5" s="1"/>
  <c r="B706" i="9" s="1"/>
  <c r="C28" i="5"/>
  <c r="Q28" i="5" s="1" a="1"/>
  <c r="Q28" i="5" s="1"/>
  <c r="Y28" i="5" s="1"/>
  <c r="B682" i="9" s="1"/>
  <c r="C27" i="5"/>
  <c r="B27" i="5" s="1"/>
  <c r="X27" i="5" s="1"/>
  <c r="C26" i="5"/>
  <c r="Q26" i="5" s="1" a="1"/>
  <c r="Q26" i="5" s="1"/>
  <c r="Y26" i="5" s="1"/>
  <c r="B642" i="9" s="1"/>
  <c r="C25" i="5"/>
  <c r="B25" i="5" s="1"/>
  <c r="X25" i="5" s="1"/>
  <c r="C24" i="5"/>
  <c r="B24" i="5" s="1"/>
  <c r="X24" i="5" s="1"/>
  <c r="C23" i="5"/>
  <c r="AA23" i="5" s="1"/>
  <c r="C118" i="5" s="1"/>
  <c r="C22" i="5"/>
  <c r="Q22" i="5" s="1" a="1"/>
  <c r="Q22" i="5" s="1"/>
  <c r="Y22" i="5" s="1"/>
  <c r="B562" i="9" s="1"/>
  <c r="C21" i="5"/>
  <c r="Q21" i="5" s="1" a="1"/>
  <c r="Q21" i="5" s="1"/>
  <c r="Y21" i="5" s="1"/>
  <c r="B546" i="9" s="1"/>
  <c r="C20" i="5"/>
  <c r="Q20" i="5" s="1" a="1"/>
  <c r="Q20" i="5" s="1"/>
  <c r="Y20" i="5" s="1"/>
  <c r="B522" i="9" s="1"/>
  <c r="C19" i="5"/>
  <c r="B19" i="5" s="1"/>
  <c r="X19" i="5" s="1"/>
  <c r="C18" i="5"/>
  <c r="B18" i="5" s="1"/>
  <c r="X18" i="5" s="1"/>
  <c r="C17" i="5"/>
  <c r="B17" i="5" s="1"/>
  <c r="X17" i="5" s="1"/>
  <c r="C16" i="5"/>
  <c r="B16" i="5" s="1"/>
  <c r="X16" i="5" s="1"/>
  <c r="C15" i="5"/>
  <c r="AA15" i="5" s="1"/>
  <c r="C70" i="5" s="1"/>
  <c r="C14" i="5"/>
  <c r="Q14" i="5" s="1" a="1"/>
  <c r="Q14" i="5" s="1"/>
  <c r="Y14" i="5" s="1"/>
  <c r="B402" i="9" s="1"/>
  <c r="C13" i="5"/>
  <c r="Q13" i="5" s="1" a="1"/>
  <c r="Q13" i="5" s="1"/>
  <c r="Y13" i="5" s="1"/>
  <c r="B386" i="9" s="1"/>
  <c r="C12" i="5"/>
  <c r="Q12" i="5" s="1" a="1"/>
  <c r="Q12" i="5" s="1"/>
  <c r="Y12" i="5" s="1"/>
  <c r="B362" i="9" s="1"/>
  <c r="C11" i="5"/>
  <c r="B11" i="5" s="1"/>
  <c r="X11" i="5" s="1"/>
  <c r="B40" i="5"/>
  <c r="X40" i="5" s="1"/>
  <c r="AZ24" i="10"/>
  <c r="AZ23" i="10"/>
  <c r="AZ22" i="10"/>
  <c r="AZ21" i="10"/>
  <c r="AZ20" i="10"/>
  <c r="AZ19" i="10"/>
  <c r="AZ18" i="10"/>
  <c r="AZ17" i="10"/>
  <c r="AZ16" i="10"/>
  <c r="AZ15" i="10"/>
  <c r="AZ14" i="10"/>
  <c r="AZ13" i="10"/>
  <c r="AZ12" i="10"/>
  <c r="AZ11" i="10"/>
  <c r="AZ10" i="10"/>
  <c r="AY24" i="10"/>
  <c r="AY23" i="10"/>
  <c r="AY22" i="10"/>
  <c r="AY21" i="10"/>
  <c r="AY20" i="10"/>
  <c r="AY19" i="10"/>
  <c r="AY18" i="10"/>
  <c r="AY17" i="10"/>
  <c r="AY16" i="10"/>
  <c r="AY15" i="10"/>
  <c r="AY14" i="10"/>
  <c r="AY13" i="10"/>
  <c r="AY12" i="10"/>
  <c r="AY11" i="10"/>
  <c r="AY10" i="10"/>
  <c r="AX24" i="10"/>
  <c r="AX23" i="10"/>
  <c r="AX22" i="10"/>
  <c r="AX21" i="10"/>
  <c r="AX20" i="10"/>
  <c r="AX19" i="10"/>
  <c r="AX18" i="10"/>
  <c r="AX17" i="10"/>
  <c r="AX16" i="10"/>
  <c r="AX15" i="10"/>
  <c r="AX14" i="10"/>
  <c r="AX13" i="10"/>
  <c r="AX12" i="10"/>
  <c r="AX11" i="10"/>
  <c r="AX10" i="10"/>
  <c r="AW24" i="10"/>
  <c r="AW23" i="10"/>
  <c r="AW22" i="10"/>
  <c r="AW21" i="10"/>
  <c r="AW20" i="10"/>
  <c r="AW19" i="10"/>
  <c r="AW18" i="10"/>
  <c r="AW17" i="10"/>
  <c r="AW16" i="10"/>
  <c r="AW15" i="10"/>
  <c r="AW14" i="10"/>
  <c r="AW13" i="10"/>
  <c r="AW12" i="10"/>
  <c r="AW11" i="10"/>
  <c r="AW10" i="10"/>
  <c r="AV24" i="10"/>
  <c r="AV23" i="10"/>
  <c r="AV22" i="10"/>
  <c r="AV21" i="10"/>
  <c r="AV20" i="10"/>
  <c r="AV19" i="10"/>
  <c r="AV18" i="10"/>
  <c r="AV17" i="10"/>
  <c r="AV16" i="10"/>
  <c r="AV15" i="10"/>
  <c r="AV14" i="10"/>
  <c r="AV13" i="10"/>
  <c r="AV12" i="10"/>
  <c r="AV11" i="10"/>
  <c r="AV10" i="10"/>
  <c r="AU24" i="10"/>
  <c r="AU23" i="10"/>
  <c r="AU22" i="10"/>
  <c r="AU21" i="10"/>
  <c r="AU20" i="10"/>
  <c r="AU19" i="10"/>
  <c r="AU18" i="10"/>
  <c r="AU17" i="10"/>
  <c r="AU16" i="10"/>
  <c r="AU15" i="10"/>
  <c r="AU14" i="10"/>
  <c r="AU13" i="10"/>
  <c r="AU12" i="10"/>
  <c r="AU11" i="10"/>
  <c r="AU10" i="10"/>
  <c r="AT24" i="10"/>
  <c r="AT23" i="10"/>
  <c r="AT22" i="10"/>
  <c r="AT21" i="10"/>
  <c r="AT20" i="10"/>
  <c r="AT19" i="10"/>
  <c r="AT18" i="10"/>
  <c r="AT17" i="10"/>
  <c r="AT16" i="10"/>
  <c r="AT15" i="10"/>
  <c r="AT14" i="10"/>
  <c r="AT13" i="10"/>
  <c r="AT12" i="10"/>
  <c r="AT11" i="10"/>
  <c r="AT10" i="10"/>
  <c r="AS24" i="10"/>
  <c r="AS23" i="10"/>
  <c r="AS22" i="10"/>
  <c r="AS21" i="10"/>
  <c r="AS20" i="10"/>
  <c r="AS19" i="10"/>
  <c r="AS18" i="10"/>
  <c r="AS17" i="10"/>
  <c r="AS16" i="10"/>
  <c r="AS15" i="10"/>
  <c r="AS14" i="10"/>
  <c r="AS13" i="10"/>
  <c r="AS12" i="10"/>
  <c r="AS11" i="10"/>
  <c r="AS10" i="10"/>
  <c r="AR24" i="10"/>
  <c r="AR23" i="10"/>
  <c r="AR22" i="10"/>
  <c r="AR21" i="10"/>
  <c r="AR20" i="10"/>
  <c r="AR19" i="10"/>
  <c r="AR18" i="10"/>
  <c r="AR17" i="10"/>
  <c r="AR16" i="10"/>
  <c r="AR15" i="10"/>
  <c r="AR14" i="10"/>
  <c r="AR13" i="10"/>
  <c r="AR12" i="10"/>
  <c r="AR11" i="10"/>
  <c r="AR10" i="10"/>
  <c r="AQ24" i="10"/>
  <c r="AQ23" i="10"/>
  <c r="AQ22" i="10"/>
  <c r="AQ21" i="10"/>
  <c r="AQ20" i="10"/>
  <c r="AQ19" i="10"/>
  <c r="AQ18" i="10"/>
  <c r="AQ17" i="10"/>
  <c r="AQ16" i="10"/>
  <c r="AQ15" i="10"/>
  <c r="AQ14" i="10"/>
  <c r="AQ13" i="10"/>
  <c r="AQ12" i="10"/>
  <c r="AQ11" i="10"/>
  <c r="AQ10" i="10"/>
  <c r="AP24" i="10"/>
  <c r="AP23" i="10"/>
  <c r="AP22" i="10"/>
  <c r="AP21" i="10"/>
  <c r="AP20" i="10"/>
  <c r="AP19" i="10"/>
  <c r="AP18" i="10"/>
  <c r="AP17" i="10"/>
  <c r="AP16" i="10"/>
  <c r="AP15" i="10"/>
  <c r="AP14" i="10"/>
  <c r="AP13" i="10"/>
  <c r="AP12" i="10"/>
  <c r="AP11" i="10"/>
  <c r="AP10" i="10"/>
  <c r="AO24" i="10"/>
  <c r="AO23" i="10"/>
  <c r="AO22" i="10"/>
  <c r="AO21" i="10"/>
  <c r="AO20" i="10"/>
  <c r="AO19" i="10"/>
  <c r="AO18" i="10"/>
  <c r="AO17" i="10"/>
  <c r="AO16" i="10"/>
  <c r="AO15" i="10"/>
  <c r="AO14" i="10"/>
  <c r="AO13" i="10"/>
  <c r="AO12" i="10"/>
  <c r="AO11" i="10"/>
  <c r="AO10" i="10"/>
  <c r="AN24" i="10"/>
  <c r="AN23" i="10"/>
  <c r="AN22" i="10"/>
  <c r="AN21" i="10"/>
  <c r="AN20" i="10"/>
  <c r="AN19" i="10"/>
  <c r="AN18" i="10"/>
  <c r="AN17" i="10"/>
  <c r="AN16" i="10"/>
  <c r="AN15" i="10"/>
  <c r="AN14" i="10"/>
  <c r="AN13" i="10"/>
  <c r="AN12" i="10"/>
  <c r="AN11" i="10"/>
  <c r="AN10" i="10"/>
  <c r="AM24" i="10"/>
  <c r="AM23" i="10"/>
  <c r="AM22" i="10"/>
  <c r="AM21" i="10"/>
  <c r="AM20" i="10"/>
  <c r="AM19" i="10"/>
  <c r="AM18" i="10"/>
  <c r="AM17" i="10"/>
  <c r="AM16" i="10"/>
  <c r="AM15" i="10"/>
  <c r="AM14" i="10"/>
  <c r="AM13" i="10"/>
  <c r="AM12" i="10"/>
  <c r="AM11" i="10"/>
  <c r="AM10" i="10"/>
  <c r="AL24" i="10"/>
  <c r="AL23" i="10"/>
  <c r="AL22" i="10"/>
  <c r="AL21" i="10"/>
  <c r="AL20" i="10"/>
  <c r="AL19" i="10"/>
  <c r="AL18" i="10"/>
  <c r="AL17" i="10"/>
  <c r="AL16" i="10"/>
  <c r="AL15" i="10"/>
  <c r="AL14" i="10"/>
  <c r="AL13" i="10"/>
  <c r="AL12" i="10"/>
  <c r="AL11" i="10"/>
  <c r="AL10" i="10"/>
  <c r="AK24" i="10"/>
  <c r="AK23" i="10"/>
  <c r="AK22" i="10"/>
  <c r="AK21" i="10"/>
  <c r="AK20" i="10"/>
  <c r="AK19" i="10"/>
  <c r="AK18" i="10"/>
  <c r="AK17" i="10"/>
  <c r="AK16" i="10"/>
  <c r="AK15" i="10"/>
  <c r="AK14" i="10"/>
  <c r="AK13" i="10"/>
  <c r="AK12" i="10"/>
  <c r="AK11" i="10"/>
  <c r="AK10" i="10"/>
  <c r="AJ24" i="10"/>
  <c r="AJ23" i="10"/>
  <c r="AJ22" i="10"/>
  <c r="AJ21" i="10"/>
  <c r="AJ20" i="10"/>
  <c r="AJ19" i="10"/>
  <c r="AJ18" i="10"/>
  <c r="AJ17" i="10"/>
  <c r="AJ16" i="10"/>
  <c r="AJ15" i="10"/>
  <c r="AJ14" i="10"/>
  <c r="AJ13" i="10"/>
  <c r="AJ12" i="10"/>
  <c r="AJ11" i="10"/>
  <c r="AJ10" i="10"/>
  <c r="AI24" i="10"/>
  <c r="AI23" i="10"/>
  <c r="AI22" i="10"/>
  <c r="AI21" i="10"/>
  <c r="AI20" i="10"/>
  <c r="AI19" i="10"/>
  <c r="AI18" i="10"/>
  <c r="AI17" i="10"/>
  <c r="AI16" i="10"/>
  <c r="AI15" i="10"/>
  <c r="AI14" i="10"/>
  <c r="AI13" i="10"/>
  <c r="AI12" i="10"/>
  <c r="AI11" i="10"/>
  <c r="AI10" i="10"/>
  <c r="AH24" i="10"/>
  <c r="AH23" i="10"/>
  <c r="AH22" i="10"/>
  <c r="AH21" i="10"/>
  <c r="AH20" i="10"/>
  <c r="AH19" i="10"/>
  <c r="AH18" i="10"/>
  <c r="AH17" i="10"/>
  <c r="AH16" i="10"/>
  <c r="AH15" i="10"/>
  <c r="AH14" i="10"/>
  <c r="AH13" i="10"/>
  <c r="AH12" i="10"/>
  <c r="AH11" i="10"/>
  <c r="AH10" i="10"/>
  <c r="AG24" i="10"/>
  <c r="AG23" i="10"/>
  <c r="AG22" i="10"/>
  <c r="AG21" i="10"/>
  <c r="AG20" i="10"/>
  <c r="AG19" i="10"/>
  <c r="AG18" i="10"/>
  <c r="AG17" i="10"/>
  <c r="AG16" i="10"/>
  <c r="AG15" i="10"/>
  <c r="AG14" i="10"/>
  <c r="AG13" i="10"/>
  <c r="AG12" i="10"/>
  <c r="AG11" i="10"/>
  <c r="AG10" i="10"/>
  <c r="Y22" i="10"/>
  <c r="T24" i="10"/>
  <c r="T23" i="10"/>
  <c r="T22" i="10"/>
  <c r="T21" i="10"/>
  <c r="T20" i="10"/>
  <c r="T19" i="10"/>
  <c r="T18" i="10"/>
  <c r="T17" i="10"/>
  <c r="T16" i="10"/>
  <c r="T15" i="10"/>
  <c r="T14" i="10"/>
  <c r="T13" i="10"/>
  <c r="T12" i="10"/>
  <c r="T11" i="10"/>
  <c r="T10" i="10"/>
  <c r="S24" i="10"/>
  <c r="S23" i="10"/>
  <c r="S22" i="10"/>
  <c r="S21" i="10"/>
  <c r="S20" i="10"/>
  <c r="S19" i="10"/>
  <c r="S18" i="10"/>
  <c r="S17" i="10"/>
  <c r="S16" i="10"/>
  <c r="S15" i="10"/>
  <c r="S14" i="10"/>
  <c r="S13" i="10"/>
  <c r="S12" i="10"/>
  <c r="S11" i="10"/>
  <c r="S10" i="10"/>
  <c r="R24" i="10"/>
  <c r="R23" i="10"/>
  <c r="R22" i="10"/>
  <c r="R21" i="10"/>
  <c r="R20" i="10"/>
  <c r="R19" i="10"/>
  <c r="R18" i="10"/>
  <c r="R17" i="10"/>
  <c r="R16" i="10"/>
  <c r="R15" i="10"/>
  <c r="R14" i="10"/>
  <c r="R13" i="10"/>
  <c r="R12" i="10"/>
  <c r="R11" i="10"/>
  <c r="R10" i="10"/>
  <c r="Q24" i="10"/>
  <c r="Q23" i="10"/>
  <c r="Q22" i="10"/>
  <c r="Q21" i="10"/>
  <c r="Q20" i="10"/>
  <c r="Q19" i="10"/>
  <c r="Q18" i="10"/>
  <c r="Q17" i="10"/>
  <c r="Q16" i="10"/>
  <c r="Q15" i="10"/>
  <c r="Q14" i="10"/>
  <c r="Q13" i="10"/>
  <c r="Q12" i="10"/>
  <c r="Q11" i="10"/>
  <c r="Q10" i="10"/>
  <c r="I24" i="10"/>
  <c r="P24" i="10" s="1"/>
  <c r="I23" i="10"/>
  <c r="P23" i="10" s="1"/>
  <c r="I22" i="10"/>
  <c r="P22" i="10" s="1"/>
  <c r="I21" i="10"/>
  <c r="P21" i="10" s="1"/>
  <c r="I20" i="10"/>
  <c r="P20" i="10" s="1"/>
  <c r="I19" i="10"/>
  <c r="P19" i="10" s="1"/>
  <c r="I18" i="10"/>
  <c r="P18" i="10" s="1"/>
  <c r="I17" i="10"/>
  <c r="P17" i="10" s="1"/>
  <c r="I16" i="10"/>
  <c r="P16" i="10" s="1"/>
  <c r="I15" i="10"/>
  <c r="P15" i="10" s="1"/>
  <c r="I14" i="10"/>
  <c r="P14" i="10" s="1"/>
  <c r="I13" i="10"/>
  <c r="P13" i="10" s="1"/>
  <c r="I12" i="10"/>
  <c r="P12" i="10" s="1"/>
  <c r="I11" i="10"/>
  <c r="P11" i="10" s="1"/>
  <c r="I10" i="10"/>
  <c r="P10" i="10" s="1"/>
  <c r="H10" i="10"/>
  <c r="V10" i="10" s="1"/>
  <c r="B29" i="10" s="1"/>
  <c r="B24" i="10"/>
  <c r="Y24" i="10" s="1"/>
  <c r="B23" i="10"/>
  <c r="Y23" i="10" s="1"/>
  <c r="B22" i="10"/>
  <c r="H22" i="10" s="1"/>
  <c r="V22" i="10" s="1"/>
  <c r="B101" i="10" s="1"/>
  <c r="B21" i="10"/>
  <c r="Y21" i="10" s="1"/>
  <c r="B20" i="10"/>
  <c r="J20" i="10" s="1"/>
  <c r="K20" i="10" s="1"/>
  <c r="B19" i="10"/>
  <c r="J19" i="10" s="1"/>
  <c r="K19" i="10" s="1"/>
  <c r="B18" i="10"/>
  <c r="J18" i="10" s="1"/>
  <c r="K18" i="10" s="1"/>
  <c r="B17" i="10"/>
  <c r="Y17" i="10" s="1"/>
  <c r="B16" i="10"/>
  <c r="H16" i="10" s="1"/>
  <c r="V16" i="10" s="1"/>
  <c r="B65" i="10" s="1"/>
  <c r="B15" i="10"/>
  <c r="Y15" i="10" s="1"/>
  <c r="B14" i="10"/>
  <c r="H14" i="10" s="1"/>
  <c r="V14" i="10" s="1"/>
  <c r="B53" i="10" s="1"/>
  <c r="B13" i="10"/>
  <c r="Y13" i="10" s="1"/>
  <c r="B12" i="10"/>
  <c r="H12" i="10" s="1"/>
  <c r="V12" i="10" s="1"/>
  <c r="B41" i="10" s="1"/>
  <c r="B11" i="10"/>
  <c r="J11" i="10" s="1"/>
  <c r="K11" i="10" s="1"/>
  <c r="B10" i="10"/>
  <c r="J10" i="10" s="1"/>
  <c r="K10" i="10" s="1"/>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S118" i="12"/>
  <c r="S117" i="12"/>
  <c r="S116" i="12"/>
  <c r="S115" i="12"/>
  <c r="S114" i="12"/>
  <c r="S113" i="12"/>
  <c r="S112" i="12"/>
  <c r="S111" i="12"/>
  <c r="S110" i="12"/>
  <c r="S109" i="12"/>
  <c r="S108" i="12"/>
  <c r="S107" i="12"/>
  <c r="S106" i="12"/>
  <c r="S105" i="12"/>
  <c r="S104" i="12"/>
  <c r="S103" i="12"/>
  <c r="S102" i="12"/>
  <c r="S101" i="12"/>
  <c r="S100" i="12"/>
  <c r="S99" i="12"/>
  <c r="S98" i="12"/>
  <c r="S97" i="12"/>
  <c r="S96" i="12"/>
  <c r="S95" i="12"/>
  <c r="S94" i="12"/>
  <c r="S93" i="12"/>
  <c r="S92" i="12"/>
  <c r="S91" i="12"/>
  <c r="S90" i="12"/>
  <c r="S89" i="12"/>
  <c r="S88" i="12"/>
  <c r="S87" i="12"/>
  <c r="S86" i="12"/>
  <c r="S85" i="12"/>
  <c r="S84" i="12"/>
  <c r="S83" i="12"/>
  <c r="S82" i="12"/>
  <c r="S81" i="12"/>
  <c r="S80" i="12"/>
  <c r="S79" i="12"/>
  <c r="S78" i="12"/>
  <c r="S77" i="12"/>
  <c r="S76" i="12"/>
  <c r="S75" i="12"/>
  <c r="S74" i="12"/>
  <c r="S73" i="12"/>
  <c r="S72" i="12"/>
  <c r="S71" i="12"/>
  <c r="S70" i="12"/>
  <c r="S69" i="12"/>
  <c r="S68" i="12"/>
  <c r="S67" i="12"/>
  <c r="S66" i="12"/>
  <c r="S65" i="12"/>
  <c r="S64" i="12"/>
  <c r="S63" i="12"/>
  <c r="S62" i="12"/>
  <c r="S61" i="12"/>
  <c r="S60" i="12"/>
  <c r="S59" i="12"/>
  <c r="S58" i="12"/>
  <c r="S57" i="12"/>
  <c r="S56" i="12"/>
  <c r="S55" i="12"/>
  <c r="S54" i="12"/>
  <c r="S53" i="12"/>
  <c r="S52" i="12"/>
  <c r="S51" i="12"/>
  <c r="S50" i="12"/>
  <c r="S49" i="12"/>
  <c r="S48" i="12"/>
  <c r="S47" i="12"/>
  <c r="S46" i="12"/>
  <c r="S45" i="12"/>
  <c r="S44" i="12"/>
  <c r="S43" i="12"/>
  <c r="S42" i="12"/>
  <c r="S41" i="12"/>
  <c r="S40" i="12"/>
  <c r="S39" i="12"/>
  <c r="S38" i="12"/>
  <c r="S37" i="12"/>
  <c r="S36" i="12"/>
  <c r="S35" i="12"/>
  <c r="S34" i="12"/>
  <c r="S33" i="12"/>
  <c r="S32" i="12"/>
  <c r="S31" i="12"/>
  <c r="S30" i="12"/>
  <c r="S2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AI13" i="12" s="1"/>
  <c r="R30" i="12"/>
  <c r="R29" i="12"/>
  <c r="AL16" i="12" s="1"/>
  <c r="Q95"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K173" i="1"/>
  <c r="AA173" i="1" s="1"/>
  <c r="L173" i="1" s="1"/>
  <c r="N173" i="1" s="1"/>
  <c r="K172" i="1"/>
  <c r="W172" i="1" s="1"/>
  <c r="K171" i="1"/>
  <c r="E171" i="1" s="1"/>
  <c r="AD171" i="1" s="1"/>
  <c r="K170" i="1"/>
  <c r="Y170" i="1" s="1"/>
  <c r="K169" i="1"/>
  <c r="K168" i="1"/>
  <c r="Y168" i="1" s="1"/>
  <c r="K167" i="1"/>
  <c r="K166" i="1"/>
  <c r="Y166" i="1" s="1"/>
  <c r="K165" i="1"/>
  <c r="E165" i="1" s="1"/>
  <c r="K164" i="1"/>
  <c r="AA164" i="1" s="1"/>
  <c r="L164" i="1" s="1"/>
  <c r="N164" i="1" s="1"/>
  <c r="K163" i="1"/>
  <c r="AA163" i="1" s="1"/>
  <c r="L163" i="1" s="1"/>
  <c r="N163" i="1" s="1"/>
  <c r="K162" i="1"/>
  <c r="AA162" i="1" s="1"/>
  <c r="L162" i="1" s="1"/>
  <c r="M162" i="1" s="1"/>
  <c r="K161" i="1"/>
  <c r="E161" i="1" s="1"/>
  <c r="U161" i="1" s="1"/>
  <c r="K160" i="1"/>
  <c r="Y160" i="1" s="1"/>
  <c r="K159" i="1"/>
  <c r="W159" i="1" s="1"/>
  <c r="K158" i="1"/>
  <c r="K157" i="1"/>
  <c r="E157" i="1" s="1"/>
  <c r="K156" i="1"/>
  <c r="W156" i="1" s="1"/>
  <c r="K155" i="1"/>
  <c r="K154" i="1"/>
  <c r="AA154" i="1" s="1"/>
  <c r="L154" i="1" s="1"/>
  <c r="M154" i="1" s="1"/>
  <c r="K153" i="1"/>
  <c r="E153" i="1" s="1"/>
  <c r="U153" i="1" s="1"/>
  <c r="K152" i="1"/>
  <c r="Y152" i="1" s="1"/>
  <c r="K151" i="1"/>
  <c r="K150" i="1"/>
  <c r="W150" i="1" s="1"/>
  <c r="K149" i="1"/>
  <c r="Y149" i="1" s="1"/>
  <c r="K148" i="1"/>
  <c r="AA148" i="1" s="1"/>
  <c r="L148" i="1" s="1"/>
  <c r="N148" i="1" s="1"/>
  <c r="K147" i="1"/>
  <c r="E147" i="1" s="1"/>
  <c r="K146" i="1"/>
  <c r="Y146" i="1" s="1"/>
  <c r="K145" i="1"/>
  <c r="AA145" i="1" s="1"/>
  <c r="L145" i="1" s="1"/>
  <c r="K144" i="1"/>
  <c r="Y144" i="1" s="1"/>
  <c r="K143" i="1"/>
  <c r="Y143" i="1" s="1"/>
  <c r="K142" i="1"/>
  <c r="K141" i="1"/>
  <c r="W141" i="1" s="1"/>
  <c r="K140" i="1"/>
  <c r="W140" i="1" s="1"/>
  <c r="K139" i="1"/>
  <c r="E139" i="1" s="1"/>
  <c r="K138" i="1"/>
  <c r="E138" i="1" s="1"/>
  <c r="AF138" i="1" s="1"/>
  <c r="K137" i="1"/>
  <c r="K136" i="1"/>
  <c r="E136" i="1" s="1"/>
  <c r="K135" i="1"/>
  <c r="AA135" i="1" s="1"/>
  <c r="L135" i="1" s="1"/>
  <c r="K134" i="1"/>
  <c r="Y134" i="1" s="1"/>
  <c r="K133" i="1"/>
  <c r="W133" i="1" s="1"/>
  <c r="K132" i="1"/>
  <c r="AA132" i="1" s="1"/>
  <c r="L132" i="1" s="1"/>
  <c r="N132" i="1" s="1"/>
  <c r="K131" i="1"/>
  <c r="AA131" i="1" s="1"/>
  <c r="L131" i="1" s="1"/>
  <c r="N131" i="1" s="1"/>
  <c r="K130" i="1"/>
  <c r="Y130" i="1" s="1"/>
  <c r="K129" i="1"/>
  <c r="E129" i="1" s="1"/>
  <c r="AF129" i="1" s="1"/>
  <c r="K128" i="1"/>
  <c r="E128" i="1" s="1"/>
  <c r="AD128" i="1" s="1"/>
  <c r="K127" i="1"/>
  <c r="Y127" i="1" s="1"/>
  <c r="K126" i="1"/>
  <c r="AA126" i="1" s="1"/>
  <c r="L126" i="1" s="1"/>
  <c r="K125" i="1"/>
  <c r="Y125" i="1" s="1"/>
  <c r="K124" i="1"/>
  <c r="W124" i="1" s="1"/>
  <c r="E116" i="1"/>
  <c r="I116" i="1" s="1"/>
  <c r="E115" i="1"/>
  <c r="G115" i="1" s="1"/>
  <c r="E114" i="1"/>
  <c r="G114" i="1" s="1"/>
  <c r="E113" i="1"/>
  <c r="E112" i="1"/>
  <c r="C112" i="1" s="1"/>
  <c r="E111" i="1"/>
  <c r="C111" i="1" s="1"/>
  <c r="E110" i="1"/>
  <c r="C110" i="1" s="1"/>
  <c r="E109" i="1"/>
  <c r="I109" i="1" s="1"/>
  <c r="E108" i="1"/>
  <c r="C108" i="1" s="1"/>
  <c r="E107" i="1"/>
  <c r="G107" i="1" s="1"/>
  <c r="E106" i="1"/>
  <c r="G106" i="1" s="1"/>
  <c r="E105" i="1"/>
  <c r="G105" i="1" s="1"/>
  <c r="G104" i="1"/>
  <c r="C103" i="1"/>
  <c r="C102" i="1"/>
  <c r="G89" i="1"/>
  <c r="G88" i="1"/>
  <c r="G87" i="1"/>
  <c r="G86" i="1"/>
  <c r="G85" i="1"/>
  <c r="G84" i="1"/>
  <c r="G83" i="1"/>
  <c r="G82" i="1"/>
  <c r="G81" i="1"/>
  <c r="G80" i="1"/>
  <c r="G79" i="1"/>
  <c r="G78" i="1"/>
  <c r="G71" i="1"/>
  <c r="G70" i="1"/>
  <c r="G69" i="1"/>
  <c r="G68" i="1"/>
  <c r="G67" i="1"/>
  <c r="G66" i="1"/>
  <c r="G65" i="1"/>
  <c r="G64" i="1"/>
  <c r="G63" i="1"/>
  <c r="G62" i="1"/>
  <c r="G61" i="1"/>
  <c r="G60" i="1"/>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S62" i="10"/>
  <c r="S61" i="10"/>
  <c r="S60" i="10"/>
  <c r="S59" i="10"/>
  <c r="S58" i="10"/>
  <c r="S57" i="10"/>
  <c r="S56" i="10"/>
  <c r="S55" i="10"/>
  <c r="S54" i="10"/>
  <c r="S53" i="10"/>
  <c r="S52" i="10"/>
  <c r="S51" i="10"/>
  <c r="S50" i="10"/>
  <c r="S49" i="10"/>
  <c r="S48" i="10"/>
  <c r="S47" i="10"/>
  <c r="S46" i="10"/>
  <c r="S45" i="10"/>
  <c r="S44" i="10"/>
  <c r="S43" i="10"/>
  <c r="S42" i="10"/>
  <c r="S41" i="10"/>
  <c r="S40" i="10"/>
  <c r="S39" i="10"/>
  <c r="S38" i="10"/>
  <c r="S37" i="10"/>
  <c r="S36" i="10"/>
  <c r="S35" i="10"/>
  <c r="S34" i="10"/>
  <c r="S33" i="10"/>
  <c r="S32" i="10"/>
  <c r="S31" i="10"/>
  <c r="S30" i="10"/>
  <c r="S29" i="10"/>
  <c r="R118" i="10"/>
  <c r="R117" i="10"/>
  <c r="R116" i="10"/>
  <c r="R115" i="10"/>
  <c r="R114" i="10"/>
  <c r="R113" i="10"/>
  <c r="R112" i="10"/>
  <c r="R111" i="10"/>
  <c r="R110" i="10"/>
  <c r="R109" i="10"/>
  <c r="R108" i="10"/>
  <c r="R107" i="10"/>
  <c r="R106" i="10"/>
  <c r="R105" i="10"/>
  <c r="R104" i="10"/>
  <c r="R103" i="10"/>
  <c r="R102" i="10"/>
  <c r="R101" i="10"/>
  <c r="R100" i="10"/>
  <c r="R99" i="10"/>
  <c r="R98" i="10"/>
  <c r="R97" i="10"/>
  <c r="R96" i="10"/>
  <c r="R95" i="10"/>
  <c r="R94" i="10"/>
  <c r="R93" i="10"/>
  <c r="R92" i="10"/>
  <c r="R91" i="10"/>
  <c r="R90" i="10"/>
  <c r="R89" i="10"/>
  <c r="R88" i="10"/>
  <c r="R87" i="10"/>
  <c r="R86" i="10"/>
  <c r="R85" i="10"/>
  <c r="R84" i="10"/>
  <c r="R83" i="10"/>
  <c r="R82" i="10"/>
  <c r="R81" i="10"/>
  <c r="R80" i="10"/>
  <c r="R79" i="10"/>
  <c r="R78" i="10"/>
  <c r="R77" i="10"/>
  <c r="R76" i="10"/>
  <c r="R75" i="10"/>
  <c r="R74" i="10"/>
  <c r="R73" i="10"/>
  <c r="R72" i="10"/>
  <c r="R71" i="10"/>
  <c r="R70" i="10"/>
  <c r="R69" i="10"/>
  <c r="R68" i="10"/>
  <c r="R67" i="10"/>
  <c r="R66" i="10"/>
  <c r="R65" i="10"/>
  <c r="R64" i="10"/>
  <c r="R63" i="10"/>
  <c r="R62" i="10"/>
  <c r="R61" i="10"/>
  <c r="R60" i="10"/>
  <c r="R59" i="10"/>
  <c r="R58" i="10"/>
  <c r="R57" i="10"/>
  <c r="R56" i="10"/>
  <c r="R55" i="10"/>
  <c r="R54" i="10"/>
  <c r="R53" i="10"/>
  <c r="R52" i="10"/>
  <c r="R51" i="10"/>
  <c r="R50" i="10"/>
  <c r="R49" i="10"/>
  <c r="R48" i="10"/>
  <c r="R47" i="10"/>
  <c r="R46" i="10"/>
  <c r="R45" i="10"/>
  <c r="R44" i="10"/>
  <c r="R43" i="10"/>
  <c r="R42" i="10"/>
  <c r="R41" i="10"/>
  <c r="R40" i="10"/>
  <c r="R39" i="10"/>
  <c r="R38" i="10"/>
  <c r="R37" i="10"/>
  <c r="R36" i="10"/>
  <c r="R35" i="10"/>
  <c r="R34" i="10"/>
  <c r="R33" i="10"/>
  <c r="R32" i="10"/>
  <c r="R31" i="10"/>
  <c r="R30" i="10"/>
  <c r="R29" i="10"/>
  <c r="Q118" i="10"/>
  <c r="Q117" i="10"/>
  <c r="Q116" i="10"/>
  <c r="Q115" i="10"/>
  <c r="Q114" i="10"/>
  <c r="Q113" i="10"/>
  <c r="Q112" i="10"/>
  <c r="Q111" i="10"/>
  <c r="Q110" i="10"/>
  <c r="Q109" i="10"/>
  <c r="Q108" i="10"/>
  <c r="Q107" i="10"/>
  <c r="Q106" i="10"/>
  <c r="Q105" i="10"/>
  <c r="Q104" i="10"/>
  <c r="Q103" i="10"/>
  <c r="Q102" i="10"/>
  <c r="Q101" i="10"/>
  <c r="Q100" i="10"/>
  <c r="Q99" i="10"/>
  <c r="Q98" i="10"/>
  <c r="Q97" i="10"/>
  <c r="Q96" i="10"/>
  <c r="Q95" i="10"/>
  <c r="Q94" i="10"/>
  <c r="Q93" i="10"/>
  <c r="Q92" i="10"/>
  <c r="Q91" i="10"/>
  <c r="Q90" i="10"/>
  <c r="Q89" i="10"/>
  <c r="Q88" i="10"/>
  <c r="Q87" i="10"/>
  <c r="Q86" i="10"/>
  <c r="Q85" i="10"/>
  <c r="Q84" i="10"/>
  <c r="Q83" i="10"/>
  <c r="Q82" i="10"/>
  <c r="Q81" i="10"/>
  <c r="Q80" i="10"/>
  <c r="Q79" i="10"/>
  <c r="Q78" i="10"/>
  <c r="Q77" i="10"/>
  <c r="Q76" i="10"/>
  <c r="Q75" i="10"/>
  <c r="Q74" i="10"/>
  <c r="Q73" i="10"/>
  <c r="Q72" i="10"/>
  <c r="Q71" i="10"/>
  <c r="Q70" i="10"/>
  <c r="Q69" i="10"/>
  <c r="Q68" i="10"/>
  <c r="Q67" i="10"/>
  <c r="Q66" i="10"/>
  <c r="Q65" i="10"/>
  <c r="Q64" i="10"/>
  <c r="Q63" i="10"/>
  <c r="Q62" i="10"/>
  <c r="Q61" i="10"/>
  <c r="Q60" i="10"/>
  <c r="Q59" i="10"/>
  <c r="Q58" i="10"/>
  <c r="Q57" i="10"/>
  <c r="Q56" i="10"/>
  <c r="Q55" i="10"/>
  <c r="Q54" i="10"/>
  <c r="Q53" i="10"/>
  <c r="Q52" i="10"/>
  <c r="Q51" i="10"/>
  <c r="Q50" i="10"/>
  <c r="Q49" i="10"/>
  <c r="Q48" i="10"/>
  <c r="Q47" i="10"/>
  <c r="Q46" i="10"/>
  <c r="Q45" i="10"/>
  <c r="Q44" i="10"/>
  <c r="Q43" i="10"/>
  <c r="Q42" i="10"/>
  <c r="Q41" i="10"/>
  <c r="Q40" i="10"/>
  <c r="Q39" i="10"/>
  <c r="Q38" i="10"/>
  <c r="Q37" i="10"/>
  <c r="Q36" i="10"/>
  <c r="Q35" i="10"/>
  <c r="Q34" i="10"/>
  <c r="Q33" i="10"/>
  <c r="Q32" i="10"/>
  <c r="Q31" i="10"/>
  <c r="Q30" i="10"/>
  <c r="Q2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B118" i="10"/>
  <c r="B117" i="10"/>
  <c r="B116" i="10"/>
  <c r="B115" i="10"/>
  <c r="B114" i="10"/>
  <c r="B112" i="10"/>
  <c r="B111" i="10"/>
  <c r="B110" i="10"/>
  <c r="B109" i="10"/>
  <c r="B108" i="10"/>
  <c r="B106" i="10"/>
  <c r="B105" i="10"/>
  <c r="B104" i="10"/>
  <c r="B103" i="10"/>
  <c r="B102" i="10"/>
  <c r="B100" i="10"/>
  <c r="B99" i="10"/>
  <c r="B98" i="10"/>
  <c r="B97" i="10"/>
  <c r="B96" i="10"/>
  <c r="B94" i="10"/>
  <c r="B93" i="10"/>
  <c r="B92" i="10"/>
  <c r="B91" i="10"/>
  <c r="B90" i="10"/>
  <c r="B88" i="10"/>
  <c r="B87" i="10"/>
  <c r="B86" i="10"/>
  <c r="B85" i="10"/>
  <c r="B84" i="10"/>
  <c r="B82" i="10"/>
  <c r="B81" i="10"/>
  <c r="B80" i="10"/>
  <c r="B79" i="10"/>
  <c r="B78" i="10"/>
  <c r="B76" i="10"/>
  <c r="B75" i="10"/>
  <c r="B74" i="10"/>
  <c r="B73" i="10"/>
  <c r="B72" i="10"/>
  <c r="B70" i="10"/>
  <c r="B69" i="10"/>
  <c r="B68" i="10"/>
  <c r="B67" i="10"/>
  <c r="B66" i="10"/>
  <c r="B64" i="10"/>
  <c r="B63" i="10"/>
  <c r="B62" i="10"/>
  <c r="B61" i="10"/>
  <c r="B60" i="10"/>
  <c r="B58" i="10"/>
  <c r="B57" i="10"/>
  <c r="B56" i="10"/>
  <c r="B55" i="10"/>
  <c r="B54" i="10"/>
  <c r="B52" i="10"/>
  <c r="B51" i="10"/>
  <c r="B50" i="10"/>
  <c r="B49" i="10"/>
  <c r="B48" i="10"/>
  <c r="B46" i="10"/>
  <c r="B45" i="10"/>
  <c r="B44" i="10"/>
  <c r="B43" i="10"/>
  <c r="B42" i="10"/>
  <c r="B40" i="10"/>
  <c r="B39" i="10"/>
  <c r="B38" i="10"/>
  <c r="B37" i="10"/>
  <c r="B36" i="10"/>
  <c r="B34" i="10"/>
  <c r="B33" i="10"/>
  <c r="B32" i="10"/>
  <c r="B31" i="10"/>
  <c r="B30" i="10"/>
  <c r="Z9" i="12"/>
  <c r="R23" i="12"/>
  <c r="R22" i="12"/>
  <c r="R21" i="12"/>
  <c r="R20" i="12"/>
  <c r="R19" i="12"/>
  <c r="R18" i="12"/>
  <c r="R17" i="12"/>
  <c r="R16" i="12"/>
  <c r="R15" i="12"/>
  <c r="R14" i="12"/>
  <c r="R13" i="12"/>
  <c r="R12" i="12"/>
  <c r="R11" i="12"/>
  <c r="R10" i="12"/>
  <c r="R9" i="12"/>
  <c r="J23" i="12"/>
  <c r="Q115" i="12" s="1"/>
  <c r="J22" i="12"/>
  <c r="Q111" i="12" s="1"/>
  <c r="J21" i="12"/>
  <c r="Q106" i="12" s="1"/>
  <c r="J20" i="12"/>
  <c r="Q99" i="12" s="1"/>
  <c r="J19" i="12"/>
  <c r="Q91" i="12" s="1"/>
  <c r="J18" i="12"/>
  <c r="Q86" i="12" s="1"/>
  <c r="J17" i="12"/>
  <c r="Q81" i="12" s="1"/>
  <c r="J16" i="12"/>
  <c r="J15" i="12"/>
  <c r="Q68" i="12" s="1"/>
  <c r="J14" i="12"/>
  <c r="Q63" i="12" s="1"/>
  <c r="J13" i="12"/>
  <c r="Q57" i="12" s="1"/>
  <c r="J12" i="12"/>
  <c r="Q52" i="12" s="1"/>
  <c r="J11" i="12"/>
  <c r="J10" i="12"/>
  <c r="Q38" i="12" s="1"/>
  <c r="J9" i="12"/>
  <c r="D23" i="12"/>
  <c r="D22" i="12"/>
  <c r="D21" i="12"/>
  <c r="D20" i="12"/>
  <c r="D19" i="12"/>
  <c r="D18" i="12"/>
  <c r="D17" i="12"/>
  <c r="D16" i="12"/>
  <c r="D15" i="12"/>
  <c r="D14" i="12"/>
  <c r="D13" i="12"/>
  <c r="D12" i="12"/>
  <c r="D11" i="12"/>
  <c r="D10" i="12"/>
  <c r="D9" i="12"/>
  <c r="B23" i="12"/>
  <c r="AQ23" i="12" s="1"/>
  <c r="B22" i="12"/>
  <c r="AQ22" i="12" s="1"/>
  <c r="B21" i="12"/>
  <c r="AQ21" i="12" s="1"/>
  <c r="B20" i="12"/>
  <c r="AQ20" i="12" s="1"/>
  <c r="B19" i="12"/>
  <c r="H19" i="12" s="1" a="1"/>
  <c r="H19" i="12" s="1"/>
  <c r="AN19" i="12" s="1"/>
  <c r="B18" i="12"/>
  <c r="AQ18" i="12" s="1"/>
  <c r="B17" i="12"/>
  <c r="AQ17" i="12" s="1"/>
  <c r="B16" i="12"/>
  <c r="AQ16" i="12" s="1"/>
  <c r="B15" i="12"/>
  <c r="AQ15" i="12" s="1"/>
  <c r="B14" i="12"/>
  <c r="AQ14" i="12" s="1"/>
  <c r="B13" i="12"/>
  <c r="AQ13" i="12" s="1"/>
  <c r="B12" i="12"/>
  <c r="AQ12" i="12" s="1"/>
  <c r="B11" i="12"/>
  <c r="AQ11" i="12" s="1"/>
  <c r="B10" i="12"/>
  <c r="AQ10" i="12" s="1"/>
  <c r="B9" i="12"/>
  <c r="AQ9" i="12" s="1"/>
  <c r="E3081" i="27" l="1"/>
  <c r="E3089" i="27"/>
  <c r="E3097" i="27"/>
  <c r="E3105" i="27"/>
  <c r="E3113" i="27"/>
  <c r="E3121" i="27"/>
  <c r="E3129" i="27"/>
  <c r="E3137" i="27"/>
  <c r="E3145" i="27"/>
  <c r="E3153" i="27"/>
  <c r="E3161" i="27"/>
  <c r="E3169" i="27"/>
  <c r="E3177" i="27"/>
  <c r="E3185" i="27"/>
  <c r="E3193" i="27"/>
  <c r="E3201" i="27"/>
  <c r="E3209" i="27"/>
  <c r="E2737" i="27"/>
  <c r="F2737" i="27"/>
  <c r="E2745" i="27"/>
  <c r="E2753" i="27"/>
  <c r="E2761" i="27"/>
  <c r="E2769" i="27"/>
  <c r="E2777" i="27"/>
  <c r="E2785" i="27"/>
  <c r="E2793" i="27"/>
  <c r="E2801" i="27"/>
  <c r="E2809" i="27"/>
  <c r="E2817" i="27"/>
  <c r="E2825" i="27"/>
  <c r="E2833" i="27"/>
  <c r="E2841" i="27"/>
  <c r="E2849" i="27"/>
  <c r="E2857" i="27"/>
  <c r="E2865" i="27"/>
  <c r="E2873" i="27"/>
  <c r="E2881" i="27"/>
  <c r="E2889" i="27"/>
  <c r="E2897" i="27"/>
  <c r="E2905" i="27"/>
  <c r="E2913" i="27"/>
  <c r="E2921" i="27"/>
  <c r="E2929" i="27"/>
  <c r="E2937" i="27"/>
  <c r="E2945" i="27"/>
  <c r="E2953" i="27"/>
  <c r="E2961" i="27"/>
  <c r="E2969" i="27"/>
  <c r="E2977" i="27"/>
  <c r="E2985" i="27"/>
  <c r="E2993" i="27"/>
  <c r="E3001" i="27"/>
  <c r="E3009" i="27"/>
  <c r="E3017" i="27"/>
  <c r="E3025" i="27"/>
  <c r="E3033" i="27"/>
  <c r="E3041" i="27"/>
  <c r="E3049" i="27"/>
  <c r="E3057" i="27"/>
  <c r="E3065" i="27"/>
  <c r="E3073" i="27"/>
  <c r="E2738" i="27"/>
  <c r="F2738" i="27"/>
  <c r="E2746" i="27"/>
  <c r="E2754" i="27"/>
  <c r="E2762" i="27"/>
  <c r="E2770" i="27"/>
  <c r="E2778" i="27"/>
  <c r="E2786" i="27"/>
  <c r="E2794" i="27"/>
  <c r="E2802" i="27"/>
  <c r="E2810" i="27"/>
  <c r="E2818" i="27"/>
  <c r="E2826" i="27"/>
  <c r="E2834" i="27"/>
  <c r="E2842" i="27"/>
  <c r="E2850" i="27"/>
  <c r="E2858" i="27"/>
  <c r="E2866" i="27"/>
  <c r="E2874" i="27"/>
  <c r="E2882" i="27"/>
  <c r="E2890" i="27"/>
  <c r="E2898" i="27"/>
  <c r="E2906" i="27"/>
  <c r="E2914" i="27"/>
  <c r="E2922" i="27"/>
  <c r="E2930" i="27"/>
  <c r="E2938" i="27"/>
  <c r="E2946" i="27"/>
  <c r="E2954" i="27"/>
  <c r="E2962" i="27"/>
  <c r="E2970" i="27"/>
  <c r="E2978" i="27"/>
  <c r="E2986" i="27"/>
  <c r="E2994" i="27"/>
  <c r="E3002" i="27"/>
  <c r="E3010" i="27"/>
  <c r="E3018" i="27"/>
  <c r="E2739" i="27"/>
  <c r="F2739" i="27"/>
  <c r="E2747" i="27"/>
  <c r="E2755" i="27"/>
  <c r="E2763" i="27"/>
  <c r="E2771" i="27"/>
  <c r="E2779" i="27"/>
  <c r="E2787" i="27"/>
  <c r="E2795" i="27"/>
  <c r="E2803" i="27"/>
  <c r="E2811" i="27"/>
  <c r="E2819" i="27"/>
  <c r="E2827" i="27"/>
  <c r="E2835" i="27"/>
  <c r="E2843" i="27"/>
  <c r="E2851" i="27"/>
  <c r="E2859" i="27"/>
  <c r="E2867" i="27"/>
  <c r="E2875" i="27"/>
  <c r="E2883" i="27"/>
  <c r="E2891" i="27"/>
  <c r="E2899" i="27"/>
  <c r="E2907" i="27"/>
  <c r="E2915" i="27"/>
  <c r="E2923" i="27"/>
  <c r="E2931" i="27"/>
  <c r="E2939" i="27"/>
  <c r="E2947" i="27"/>
  <c r="E2955" i="27"/>
  <c r="E2963" i="27"/>
  <c r="E2971" i="27"/>
  <c r="E2979" i="27"/>
  <c r="E2987" i="27"/>
  <c r="E2995" i="27"/>
  <c r="E3003" i="27"/>
  <c r="E3011" i="27"/>
  <c r="E3019" i="27"/>
  <c r="E2740" i="27"/>
  <c r="F2740" i="27"/>
  <c r="E2748" i="27"/>
  <c r="E2756" i="27"/>
  <c r="E2764" i="27"/>
  <c r="E2772" i="27"/>
  <c r="E2780" i="27"/>
  <c r="E2788" i="27"/>
  <c r="E2796" i="27"/>
  <c r="E2804" i="27"/>
  <c r="E2812" i="27"/>
  <c r="E2820" i="27"/>
  <c r="E2828" i="27"/>
  <c r="E2836" i="27"/>
  <c r="E2844" i="27"/>
  <c r="E2852" i="27"/>
  <c r="E2860" i="27"/>
  <c r="E2868" i="27"/>
  <c r="E2876" i="27"/>
  <c r="E2884" i="27"/>
  <c r="E2892" i="27"/>
  <c r="E2900" i="27"/>
  <c r="E2908" i="27"/>
  <c r="E2916" i="27"/>
  <c r="E2924" i="27"/>
  <c r="E2932" i="27"/>
  <c r="E2940" i="27"/>
  <c r="E2948" i="27"/>
  <c r="E2956" i="27"/>
  <c r="E2964" i="27"/>
  <c r="E2972" i="27"/>
  <c r="E2980" i="27"/>
  <c r="E2988" i="27"/>
  <c r="E2996" i="27"/>
  <c r="E3004" i="27"/>
  <c r="E3012" i="27"/>
  <c r="E3020" i="27"/>
  <c r="E3028" i="27"/>
  <c r="E3036" i="27"/>
  <c r="E3044" i="27"/>
  <c r="E3052" i="27"/>
  <c r="E3060" i="27"/>
  <c r="E3068" i="27"/>
  <c r="E2741" i="27"/>
  <c r="F2741" i="27"/>
  <c r="E2749" i="27"/>
  <c r="E2757" i="27"/>
  <c r="E2765" i="27"/>
  <c r="E2773" i="27"/>
  <c r="E2781" i="27"/>
  <c r="E2789" i="27"/>
  <c r="E2797" i="27"/>
  <c r="E2805" i="27"/>
  <c r="E2813" i="27"/>
  <c r="E2821" i="27"/>
  <c r="E2829" i="27"/>
  <c r="E2837" i="27"/>
  <c r="E2845" i="27"/>
  <c r="E2853" i="27"/>
  <c r="E2861" i="27"/>
  <c r="E2869" i="27"/>
  <c r="E2877" i="27"/>
  <c r="E2885" i="27"/>
  <c r="E2893" i="27"/>
  <c r="E2901" i="27"/>
  <c r="E2909" i="27"/>
  <c r="E2917" i="27"/>
  <c r="E2925" i="27"/>
  <c r="E2933" i="27"/>
  <c r="E2941" i="27"/>
  <c r="E2949" i="27"/>
  <c r="E2957" i="27"/>
  <c r="E2965" i="27"/>
  <c r="E2973" i="27"/>
  <c r="E2981" i="27"/>
  <c r="E2989" i="27"/>
  <c r="E2997" i="27"/>
  <c r="E3005" i="27"/>
  <c r="E3013" i="27"/>
  <c r="E3021" i="27"/>
  <c r="E2742" i="27"/>
  <c r="E2750" i="27"/>
  <c r="E2758" i="27"/>
  <c r="E2766" i="27"/>
  <c r="E2774" i="27"/>
  <c r="E2782" i="27"/>
  <c r="E2790" i="27"/>
  <c r="E2798" i="27"/>
  <c r="E2806" i="27"/>
  <c r="E2814" i="27"/>
  <c r="E2822" i="27"/>
  <c r="E2830" i="27"/>
  <c r="E2838" i="27"/>
  <c r="E2846" i="27"/>
  <c r="E2854" i="27"/>
  <c r="E2862" i="27"/>
  <c r="E2870" i="27"/>
  <c r="E2878" i="27"/>
  <c r="E2886" i="27"/>
  <c r="E2894" i="27"/>
  <c r="E2902" i="27"/>
  <c r="E2910" i="27"/>
  <c r="E2918" i="27"/>
  <c r="E2926" i="27"/>
  <c r="E2934" i="27"/>
  <c r="E2942" i="27"/>
  <c r="E2950" i="27"/>
  <c r="E2958" i="27"/>
  <c r="E2966" i="27"/>
  <c r="E2974" i="27"/>
  <c r="E2982" i="27"/>
  <c r="E2990" i="27"/>
  <c r="E2998" i="27"/>
  <c r="E3006" i="27"/>
  <c r="E3014" i="27"/>
  <c r="E2743" i="27"/>
  <c r="E2751" i="27"/>
  <c r="E2759" i="27"/>
  <c r="E2767" i="27"/>
  <c r="E2775" i="27"/>
  <c r="E2783" i="27"/>
  <c r="E2791" i="27"/>
  <c r="E2799" i="27"/>
  <c r="E2807" i="27"/>
  <c r="E2815" i="27"/>
  <c r="E2823" i="27"/>
  <c r="E2831" i="27"/>
  <c r="E2839" i="27"/>
  <c r="E2847" i="27"/>
  <c r="E2855" i="27"/>
  <c r="E2863" i="27"/>
  <c r="E2871" i="27"/>
  <c r="E2879" i="27"/>
  <c r="E2887" i="27"/>
  <c r="E2895" i="27"/>
  <c r="E2903" i="27"/>
  <c r="E2911" i="27"/>
  <c r="E2919" i="27"/>
  <c r="E2927" i="27"/>
  <c r="E2935" i="27"/>
  <c r="E2943" i="27"/>
  <c r="E2951" i="27"/>
  <c r="E2959" i="27"/>
  <c r="E2967" i="27"/>
  <c r="E2975" i="27"/>
  <c r="E2983" i="27"/>
  <c r="E2991" i="27"/>
  <c r="E2999" i="27"/>
  <c r="E3007" i="27"/>
  <c r="E3015" i="27"/>
  <c r="E3023" i="27"/>
  <c r="E2736" i="27"/>
  <c r="F2736" i="27"/>
  <c r="E2744" i="27"/>
  <c r="E2752" i="27"/>
  <c r="E2760" i="27"/>
  <c r="E2768" i="27"/>
  <c r="E2776" i="27"/>
  <c r="E2784" i="27"/>
  <c r="E2792" i="27"/>
  <c r="E2800" i="27"/>
  <c r="E2808" i="27"/>
  <c r="E2816" i="27"/>
  <c r="E2824" i="27"/>
  <c r="E2832" i="27"/>
  <c r="E2840" i="27"/>
  <c r="E2848" i="27"/>
  <c r="E2856" i="27"/>
  <c r="E2864" i="27"/>
  <c r="E2872" i="27"/>
  <c r="E2880" i="27"/>
  <c r="E2888" i="27"/>
  <c r="E2896" i="27"/>
  <c r="E2904" i="27"/>
  <c r="E2912" i="27"/>
  <c r="E2920" i="27"/>
  <c r="E2928" i="27"/>
  <c r="E2936" i="27"/>
  <c r="E2944" i="27"/>
  <c r="E2952" i="27"/>
  <c r="E2960" i="27"/>
  <c r="E2968" i="27"/>
  <c r="E2976" i="27"/>
  <c r="E2984" i="27"/>
  <c r="E2992" i="27"/>
  <c r="E3000" i="27"/>
  <c r="E3008" i="27"/>
  <c r="E3026" i="27"/>
  <c r="E3034" i="27"/>
  <c r="E3042" i="27"/>
  <c r="E3050" i="27"/>
  <c r="E3058" i="27"/>
  <c r="E3066" i="27"/>
  <c r="E3074" i="27"/>
  <c r="E3082" i="27"/>
  <c r="E3090" i="27"/>
  <c r="E3098" i="27"/>
  <c r="E3106" i="27"/>
  <c r="E3114" i="27"/>
  <c r="E3122" i="27"/>
  <c r="E3130" i="27"/>
  <c r="E3138" i="27"/>
  <c r="E3146" i="27"/>
  <c r="E3154" i="27"/>
  <c r="E3162" i="27"/>
  <c r="E3170" i="27"/>
  <c r="E3178" i="27"/>
  <c r="E3186" i="27"/>
  <c r="E3194" i="27"/>
  <c r="E3202" i="27"/>
  <c r="E3210" i="27"/>
  <c r="E3027" i="27"/>
  <c r="E3035" i="27"/>
  <c r="E3043" i="27"/>
  <c r="E3051" i="27"/>
  <c r="E3059" i="27"/>
  <c r="E3067" i="27"/>
  <c r="E3075" i="27"/>
  <c r="E3083" i="27"/>
  <c r="E3091" i="27"/>
  <c r="E3099" i="27"/>
  <c r="E3107" i="27"/>
  <c r="E3115" i="27"/>
  <c r="E3123" i="27"/>
  <c r="E3131" i="27"/>
  <c r="E3139" i="27"/>
  <c r="E3147" i="27"/>
  <c r="E3155" i="27"/>
  <c r="E3163" i="27"/>
  <c r="E3171" i="27"/>
  <c r="E3179" i="27"/>
  <c r="E3187" i="27"/>
  <c r="E3195" i="27"/>
  <c r="E3203" i="27"/>
  <c r="E3211" i="27"/>
  <c r="E3076" i="27"/>
  <c r="E3084" i="27"/>
  <c r="E3092" i="27"/>
  <c r="E3100" i="27"/>
  <c r="E3108" i="27"/>
  <c r="E3116" i="27"/>
  <c r="E3124" i="27"/>
  <c r="E3132" i="27"/>
  <c r="E3140" i="27"/>
  <c r="E3148" i="27"/>
  <c r="E3156" i="27"/>
  <c r="E3164" i="27"/>
  <c r="E3172" i="27"/>
  <c r="E3180" i="27"/>
  <c r="E3188" i="27"/>
  <c r="E3196" i="27"/>
  <c r="E3204" i="27"/>
  <c r="E3212" i="27"/>
  <c r="E3029" i="27"/>
  <c r="E3037" i="27"/>
  <c r="E3045" i="27"/>
  <c r="E3053" i="27"/>
  <c r="E3061" i="27"/>
  <c r="E3069" i="27"/>
  <c r="E3077" i="27"/>
  <c r="E3085" i="27"/>
  <c r="E3093" i="27"/>
  <c r="E3101" i="27"/>
  <c r="E3109" i="27"/>
  <c r="E3117" i="27"/>
  <c r="E3125" i="27"/>
  <c r="E3133" i="27"/>
  <c r="E3141" i="27"/>
  <c r="E3149" i="27"/>
  <c r="E3157" i="27"/>
  <c r="E3165" i="27"/>
  <c r="E3173" i="27"/>
  <c r="E3181" i="27"/>
  <c r="E3189" i="27"/>
  <c r="E3197" i="27"/>
  <c r="E3205" i="27"/>
  <c r="E3213" i="27"/>
  <c r="E3022" i="27"/>
  <c r="E3030" i="27"/>
  <c r="E3038" i="27"/>
  <c r="E3046" i="27"/>
  <c r="E3054" i="27"/>
  <c r="E3062" i="27"/>
  <c r="E3070" i="27"/>
  <c r="E3078" i="27"/>
  <c r="E3086" i="27"/>
  <c r="E3094" i="27"/>
  <c r="E3102" i="27"/>
  <c r="E3110" i="27"/>
  <c r="E3118" i="27"/>
  <c r="E3126" i="27"/>
  <c r="E3134" i="27"/>
  <c r="E3142" i="27"/>
  <c r="E3150" i="27"/>
  <c r="E3158" i="27"/>
  <c r="E3166" i="27"/>
  <c r="E3174" i="27"/>
  <c r="E3182" i="27"/>
  <c r="E3190" i="27"/>
  <c r="E3198" i="27"/>
  <c r="E3206" i="27"/>
  <c r="E3214" i="27"/>
  <c r="E3031" i="27"/>
  <c r="E3039" i="27"/>
  <c r="E3047" i="27"/>
  <c r="E3055" i="27"/>
  <c r="E3063" i="27"/>
  <c r="E3071" i="27"/>
  <c r="E3079" i="27"/>
  <c r="E3087" i="27"/>
  <c r="E3095" i="27"/>
  <c r="E3103" i="27"/>
  <c r="E3111" i="27"/>
  <c r="E3119" i="27"/>
  <c r="E3127" i="27"/>
  <c r="E3135" i="27"/>
  <c r="E3143" i="27"/>
  <c r="E3151" i="27"/>
  <c r="E3159" i="27"/>
  <c r="E3167" i="27"/>
  <c r="E3175" i="27"/>
  <c r="E3183" i="27"/>
  <c r="E3191" i="27"/>
  <c r="E3199" i="27"/>
  <c r="E3207" i="27"/>
  <c r="E3215" i="27"/>
  <c r="E3016" i="27"/>
  <c r="E3024" i="27"/>
  <c r="E3032" i="27"/>
  <c r="E3040" i="27"/>
  <c r="E3048" i="27"/>
  <c r="E3056" i="27"/>
  <c r="E3064" i="27"/>
  <c r="E3072" i="27"/>
  <c r="E3080" i="27"/>
  <c r="E3088" i="27"/>
  <c r="E3096" i="27"/>
  <c r="E3104" i="27"/>
  <c r="E3112" i="27"/>
  <c r="E3120" i="27"/>
  <c r="E3128" i="27"/>
  <c r="E3136" i="27"/>
  <c r="E3144" i="27"/>
  <c r="E3152" i="27"/>
  <c r="E3160" i="27"/>
  <c r="E3168" i="27"/>
  <c r="E3176" i="27"/>
  <c r="E3184" i="27"/>
  <c r="E3192" i="27"/>
  <c r="E3200" i="27"/>
  <c r="E3208" i="27"/>
  <c r="B240" i="27"/>
  <c r="B241" i="27" s="1"/>
  <c r="B242" i="27" s="1"/>
  <c r="B243" i="27" s="1"/>
  <c r="B244" i="27" s="1"/>
  <c r="B245" i="27" s="1"/>
  <c r="B246" i="27" s="1"/>
  <c r="B247" i="27" s="1"/>
  <c r="B248" i="27" s="1"/>
  <c r="B249" i="27" s="1"/>
  <c r="B250" i="27" s="1"/>
  <c r="B251" i="27" s="1"/>
  <c r="B252" i="27" s="1"/>
  <c r="B253" i="27" s="1"/>
  <c r="I239" i="27"/>
  <c r="I224" i="27"/>
  <c r="I238" i="27"/>
  <c r="F355" i="27"/>
  <c r="H355" i="27" s="1"/>
  <c r="F363" i="27"/>
  <c r="F371" i="27"/>
  <c r="F379" i="27"/>
  <c r="F387" i="27"/>
  <c r="F395" i="27"/>
  <c r="F403" i="27"/>
  <c r="F411" i="27"/>
  <c r="F419" i="27"/>
  <c r="F427" i="27"/>
  <c r="F435" i="27"/>
  <c r="D691" i="27"/>
  <c r="D699" i="27"/>
  <c r="D707" i="27"/>
  <c r="D715" i="27"/>
  <c r="D723" i="27"/>
  <c r="D731" i="27"/>
  <c r="D739" i="27"/>
  <c r="D747" i="27"/>
  <c r="D755" i="27"/>
  <c r="D763" i="27"/>
  <c r="D771" i="27"/>
  <c r="D779" i="27"/>
  <c r="D787" i="27"/>
  <c r="D795" i="27"/>
  <c r="D803" i="27"/>
  <c r="D811" i="27"/>
  <c r="D819" i="27"/>
  <c r="D827" i="27"/>
  <c r="D835" i="27"/>
  <c r="D843" i="27"/>
  <c r="D851" i="27"/>
  <c r="D859" i="27"/>
  <c r="D867" i="27"/>
  <c r="M694" i="27"/>
  <c r="C694" i="27" s="1"/>
  <c r="M702" i="27"/>
  <c r="C702" i="27" s="1"/>
  <c r="M710" i="27"/>
  <c r="C710" i="27" s="1"/>
  <c r="M718" i="27"/>
  <c r="C718" i="27" s="1"/>
  <c r="M726" i="27"/>
  <c r="C726" i="27" s="1"/>
  <c r="M734" i="27"/>
  <c r="C734" i="27" s="1"/>
  <c r="M742" i="27"/>
  <c r="C742" i="27" s="1"/>
  <c r="M750" i="27"/>
  <c r="C750" i="27" s="1"/>
  <c r="M758" i="27"/>
  <c r="C758" i="27" s="1"/>
  <c r="M766" i="27"/>
  <c r="C766" i="27" s="1"/>
  <c r="M774" i="27"/>
  <c r="C774" i="27" s="1"/>
  <c r="M782" i="27"/>
  <c r="C782" i="27" s="1"/>
  <c r="M790" i="27"/>
  <c r="C790" i="27" s="1"/>
  <c r="M798" i="27"/>
  <c r="C798" i="27" s="1"/>
  <c r="M806" i="27"/>
  <c r="C806" i="27" s="1"/>
  <c r="M814" i="27"/>
  <c r="C814" i="27" s="1"/>
  <c r="M822" i="27"/>
  <c r="C822" i="27" s="1"/>
  <c r="M830" i="27"/>
  <c r="C830" i="27" s="1"/>
  <c r="M838" i="27"/>
  <c r="C838" i="27" s="1"/>
  <c r="M846" i="27"/>
  <c r="C846" i="27" s="1"/>
  <c r="M854" i="27"/>
  <c r="C854" i="27" s="1"/>
  <c r="M862" i="27"/>
  <c r="C862" i="27" s="1"/>
  <c r="N690" i="27"/>
  <c r="F690" i="27" s="1"/>
  <c r="E690" i="27" s="1"/>
  <c r="N698" i="27"/>
  <c r="F698" i="27" s="1"/>
  <c r="N706" i="27"/>
  <c r="F706" i="27" s="1"/>
  <c r="N714" i="27"/>
  <c r="F714" i="27" s="1"/>
  <c r="N722" i="27"/>
  <c r="F722" i="27" s="1"/>
  <c r="N730" i="27"/>
  <c r="F730" i="27" s="1"/>
  <c r="N738" i="27"/>
  <c r="F738" i="27" s="1"/>
  <c r="N746" i="27"/>
  <c r="F746" i="27" s="1"/>
  <c r="N754" i="27"/>
  <c r="F754" i="27" s="1"/>
  <c r="N762" i="27"/>
  <c r="F762" i="27" s="1"/>
  <c r="N770" i="27"/>
  <c r="F770" i="27" s="1"/>
  <c r="N778" i="27"/>
  <c r="F778" i="27" s="1"/>
  <c r="N786" i="27"/>
  <c r="F786" i="27" s="1"/>
  <c r="N794" i="27"/>
  <c r="F794" i="27" s="1"/>
  <c r="N802" i="27"/>
  <c r="F802" i="27" s="1"/>
  <c r="N810" i="27"/>
  <c r="F810" i="27" s="1"/>
  <c r="N818" i="27"/>
  <c r="F818" i="27" s="1"/>
  <c r="N826" i="27"/>
  <c r="F826" i="27" s="1"/>
  <c r="N834" i="27"/>
  <c r="F834" i="27" s="1"/>
  <c r="N842" i="27"/>
  <c r="F842" i="27" s="1"/>
  <c r="N850" i="27"/>
  <c r="F850" i="27" s="1"/>
  <c r="N858" i="27"/>
  <c r="F858" i="27" s="1"/>
  <c r="N866" i="27"/>
  <c r="F866" i="27" s="1"/>
  <c r="F356" i="27"/>
  <c r="F364" i="27"/>
  <c r="F372" i="27"/>
  <c r="F380" i="27"/>
  <c r="F388" i="27"/>
  <c r="F396" i="27"/>
  <c r="F404" i="27"/>
  <c r="F412" i="27"/>
  <c r="F420" i="27"/>
  <c r="F428" i="27"/>
  <c r="F436" i="27"/>
  <c r="D692" i="27"/>
  <c r="D700" i="27"/>
  <c r="D708" i="27"/>
  <c r="D716" i="27"/>
  <c r="D724" i="27"/>
  <c r="D732" i="27"/>
  <c r="D740" i="27"/>
  <c r="D748" i="27"/>
  <c r="D756" i="27"/>
  <c r="D764" i="27"/>
  <c r="D772" i="27"/>
  <c r="D780" i="27"/>
  <c r="D788" i="27"/>
  <c r="D796" i="27"/>
  <c r="D804" i="27"/>
  <c r="D812" i="27"/>
  <c r="D820" i="27"/>
  <c r="D828" i="27"/>
  <c r="D836" i="27"/>
  <c r="D844" i="27"/>
  <c r="D852" i="27"/>
  <c r="D860" i="27"/>
  <c r="D868" i="27"/>
  <c r="M695" i="27"/>
  <c r="C695" i="27" s="1"/>
  <c r="M703" i="27"/>
  <c r="C703" i="27" s="1"/>
  <c r="M711" i="27"/>
  <c r="C711" i="27" s="1"/>
  <c r="M719" i="27"/>
  <c r="C719" i="27" s="1"/>
  <c r="M727" i="27"/>
  <c r="C727" i="27" s="1"/>
  <c r="M735" i="27"/>
  <c r="C735" i="27" s="1"/>
  <c r="M743" i="27"/>
  <c r="C743" i="27" s="1"/>
  <c r="M751" i="27"/>
  <c r="C751" i="27" s="1"/>
  <c r="M759" i="27"/>
  <c r="C759" i="27" s="1"/>
  <c r="M767" i="27"/>
  <c r="C767" i="27" s="1"/>
  <c r="M775" i="27"/>
  <c r="C775" i="27" s="1"/>
  <c r="M783" i="27"/>
  <c r="C783" i="27" s="1"/>
  <c r="M791" i="27"/>
  <c r="C791" i="27" s="1"/>
  <c r="M799" i="27"/>
  <c r="C799" i="27" s="1"/>
  <c r="M807" i="27"/>
  <c r="C807" i="27" s="1"/>
  <c r="M815" i="27"/>
  <c r="C815" i="27" s="1"/>
  <c r="M823" i="27"/>
  <c r="C823" i="27" s="1"/>
  <c r="M831" i="27"/>
  <c r="C831" i="27" s="1"/>
  <c r="M839" i="27"/>
  <c r="C839" i="27" s="1"/>
  <c r="M847" i="27"/>
  <c r="C847" i="27" s="1"/>
  <c r="M855" i="27"/>
  <c r="C855" i="27" s="1"/>
  <c r="M863" i="27"/>
  <c r="C863" i="27" s="1"/>
  <c r="N691" i="27"/>
  <c r="F691" i="27" s="1"/>
  <c r="N699" i="27"/>
  <c r="F699" i="27" s="1"/>
  <c r="N707" i="27"/>
  <c r="F707" i="27" s="1"/>
  <c r="N715" i="27"/>
  <c r="F715" i="27" s="1"/>
  <c r="N723" i="27"/>
  <c r="F723" i="27" s="1"/>
  <c r="N731" i="27"/>
  <c r="F731" i="27" s="1"/>
  <c r="N739" i="27"/>
  <c r="F739" i="27" s="1"/>
  <c r="N747" i="27"/>
  <c r="F747" i="27" s="1"/>
  <c r="N755" i="27"/>
  <c r="F755" i="27" s="1"/>
  <c r="N763" i="27"/>
  <c r="F763" i="27" s="1"/>
  <c r="N771" i="27"/>
  <c r="F771" i="27" s="1"/>
  <c r="N779" i="27"/>
  <c r="F779" i="27" s="1"/>
  <c r="N787" i="27"/>
  <c r="F787" i="27" s="1"/>
  <c r="N795" i="27"/>
  <c r="F795" i="27" s="1"/>
  <c r="N803" i="27"/>
  <c r="F803" i="27" s="1"/>
  <c r="N811" i="27"/>
  <c r="F811" i="27" s="1"/>
  <c r="N819" i="27"/>
  <c r="F819" i="27" s="1"/>
  <c r="N827" i="27"/>
  <c r="F827" i="27" s="1"/>
  <c r="N835" i="27"/>
  <c r="F835" i="27" s="1"/>
  <c r="N843" i="27"/>
  <c r="F843" i="27" s="1"/>
  <c r="N851" i="27"/>
  <c r="F851" i="27" s="1"/>
  <c r="N859" i="27"/>
  <c r="F859" i="27" s="1"/>
  <c r="N867" i="27"/>
  <c r="F867" i="27" s="1"/>
  <c r="F357" i="27"/>
  <c r="F365" i="27"/>
  <c r="F373" i="27"/>
  <c r="F381" i="27"/>
  <c r="F389" i="27"/>
  <c r="F397" i="27"/>
  <c r="F405" i="27"/>
  <c r="F413" i="27"/>
  <c r="F421" i="27"/>
  <c r="F429" i="27"/>
  <c r="F437" i="27"/>
  <c r="D693" i="27"/>
  <c r="D701" i="27"/>
  <c r="D709" i="27"/>
  <c r="D717" i="27"/>
  <c r="D725" i="27"/>
  <c r="D733" i="27"/>
  <c r="D741" i="27"/>
  <c r="D749" i="27"/>
  <c r="D757" i="27"/>
  <c r="D765" i="27"/>
  <c r="D773" i="27"/>
  <c r="D781" i="27"/>
  <c r="D789" i="27"/>
  <c r="D797" i="27"/>
  <c r="D805" i="27"/>
  <c r="D813" i="27"/>
  <c r="D821" i="27"/>
  <c r="D829" i="27"/>
  <c r="D837" i="27"/>
  <c r="D845" i="27"/>
  <c r="D853" i="27"/>
  <c r="D861" i="27"/>
  <c r="D869" i="27"/>
  <c r="M696" i="27"/>
  <c r="C696" i="27" s="1"/>
  <c r="M704" i="27"/>
  <c r="C704" i="27" s="1"/>
  <c r="M712" i="27"/>
  <c r="C712" i="27" s="1"/>
  <c r="M720" i="27"/>
  <c r="C720" i="27" s="1"/>
  <c r="M728" i="27"/>
  <c r="C728" i="27" s="1"/>
  <c r="M736" i="27"/>
  <c r="C736" i="27" s="1"/>
  <c r="M744" i="27"/>
  <c r="C744" i="27" s="1"/>
  <c r="M752" i="27"/>
  <c r="C752" i="27" s="1"/>
  <c r="M760" i="27"/>
  <c r="C760" i="27" s="1"/>
  <c r="M768" i="27"/>
  <c r="C768" i="27" s="1"/>
  <c r="M776" i="27"/>
  <c r="C776" i="27" s="1"/>
  <c r="M784" i="27"/>
  <c r="C784" i="27" s="1"/>
  <c r="M792" i="27"/>
  <c r="C792" i="27" s="1"/>
  <c r="M800" i="27"/>
  <c r="C800" i="27" s="1"/>
  <c r="M808" i="27"/>
  <c r="C808" i="27" s="1"/>
  <c r="M816" i="27"/>
  <c r="C816" i="27" s="1"/>
  <c r="M824" i="27"/>
  <c r="C824" i="27" s="1"/>
  <c r="M832" i="27"/>
  <c r="C832" i="27" s="1"/>
  <c r="M840" i="27"/>
  <c r="C840" i="27" s="1"/>
  <c r="M848" i="27"/>
  <c r="C848" i="27" s="1"/>
  <c r="M856" i="27"/>
  <c r="C856" i="27" s="1"/>
  <c r="M864" i="27"/>
  <c r="C864" i="27" s="1"/>
  <c r="N692" i="27"/>
  <c r="F692" i="27" s="1"/>
  <c r="N700" i="27"/>
  <c r="F700" i="27" s="1"/>
  <c r="N708" i="27"/>
  <c r="F708" i="27" s="1"/>
  <c r="N716" i="27"/>
  <c r="F716" i="27" s="1"/>
  <c r="N724" i="27"/>
  <c r="F724" i="27" s="1"/>
  <c r="N732" i="27"/>
  <c r="F732" i="27" s="1"/>
  <c r="N740" i="27"/>
  <c r="F740" i="27" s="1"/>
  <c r="N748" i="27"/>
  <c r="F748" i="27" s="1"/>
  <c r="N756" i="27"/>
  <c r="F756" i="27" s="1"/>
  <c r="N764" i="27"/>
  <c r="F764" i="27" s="1"/>
  <c r="N772" i="27"/>
  <c r="F772" i="27" s="1"/>
  <c r="N780" i="27"/>
  <c r="F780" i="27" s="1"/>
  <c r="N788" i="27"/>
  <c r="F788" i="27" s="1"/>
  <c r="N796" i="27"/>
  <c r="F796" i="27" s="1"/>
  <c r="N804" i="27"/>
  <c r="F804" i="27" s="1"/>
  <c r="N812" i="27"/>
  <c r="F812" i="27" s="1"/>
  <c r="N820" i="27"/>
  <c r="F820" i="27" s="1"/>
  <c r="N828" i="27"/>
  <c r="F828" i="27" s="1"/>
  <c r="N836" i="27"/>
  <c r="F836" i="27" s="1"/>
  <c r="N844" i="27"/>
  <c r="F844" i="27" s="1"/>
  <c r="N852" i="27"/>
  <c r="F852" i="27" s="1"/>
  <c r="N860" i="27"/>
  <c r="F860" i="27" s="1"/>
  <c r="N868" i="27"/>
  <c r="F868" i="27" s="1"/>
  <c r="F350" i="27"/>
  <c r="E350" i="27" s="1"/>
  <c r="F358" i="27"/>
  <c r="F366" i="27"/>
  <c r="F374" i="27"/>
  <c r="F382" i="27"/>
  <c r="F390" i="27"/>
  <c r="F398" i="27"/>
  <c r="F406" i="27"/>
  <c r="F414" i="27"/>
  <c r="F422" i="27"/>
  <c r="F430" i="27"/>
  <c r="F438" i="27"/>
  <c r="D694" i="27"/>
  <c r="D702" i="27"/>
  <c r="D710" i="27"/>
  <c r="D718" i="27"/>
  <c r="D726" i="27"/>
  <c r="D734" i="27"/>
  <c r="D742" i="27"/>
  <c r="D750" i="27"/>
  <c r="D758" i="27"/>
  <c r="D766" i="27"/>
  <c r="D774" i="27"/>
  <c r="D782" i="27"/>
  <c r="D790" i="27"/>
  <c r="D798" i="27"/>
  <c r="D806" i="27"/>
  <c r="D814" i="27"/>
  <c r="D822" i="27"/>
  <c r="D830" i="27"/>
  <c r="D838" i="27"/>
  <c r="D846" i="27"/>
  <c r="D854" i="27"/>
  <c r="D862" i="27"/>
  <c r="M697" i="27"/>
  <c r="C697" i="27" s="1"/>
  <c r="M705" i="27"/>
  <c r="C705" i="27" s="1"/>
  <c r="M713" i="27"/>
  <c r="C713" i="27" s="1"/>
  <c r="M721" i="27"/>
  <c r="C721" i="27" s="1"/>
  <c r="M729" i="27"/>
  <c r="C729" i="27" s="1"/>
  <c r="M737" i="27"/>
  <c r="C737" i="27" s="1"/>
  <c r="M745" i="27"/>
  <c r="C745" i="27" s="1"/>
  <c r="M753" i="27"/>
  <c r="C753" i="27" s="1"/>
  <c r="M761" i="27"/>
  <c r="C761" i="27" s="1"/>
  <c r="M769" i="27"/>
  <c r="C769" i="27" s="1"/>
  <c r="M777" i="27"/>
  <c r="C777" i="27" s="1"/>
  <c r="M785" i="27"/>
  <c r="C785" i="27" s="1"/>
  <c r="M793" i="27"/>
  <c r="C793" i="27" s="1"/>
  <c r="M801" i="27"/>
  <c r="C801" i="27" s="1"/>
  <c r="M809" i="27"/>
  <c r="C809" i="27" s="1"/>
  <c r="M817" i="27"/>
  <c r="C817" i="27" s="1"/>
  <c r="M825" i="27"/>
  <c r="C825" i="27" s="1"/>
  <c r="M833" i="27"/>
  <c r="C833" i="27" s="1"/>
  <c r="M841" i="27"/>
  <c r="C841" i="27" s="1"/>
  <c r="M849" i="27"/>
  <c r="C849" i="27" s="1"/>
  <c r="M857" i="27"/>
  <c r="C857" i="27" s="1"/>
  <c r="M865" i="27"/>
  <c r="C865" i="27" s="1"/>
  <c r="N693" i="27"/>
  <c r="F693" i="27" s="1"/>
  <c r="N701" i="27"/>
  <c r="F701" i="27" s="1"/>
  <c r="N709" i="27"/>
  <c r="F709" i="27" s="1"/>
  <c r="N717" i="27"/>
  <c r="F717" i="27" s="1"/>
  <c r="N725" i="27"/>
  <c r="F725" i="27" s="1"/>
  <c r="N733" i="27"/>
  <c r="F733" i="27" s="1"/>
  <c r="N741" i="27"/>
  <c r="F741" i="27" s="1"/>
  <c r="N749" i="27"/>
  <c r="F749" i="27" s="1"/>
  <c r="N757" i="27"/>
  <c r="F757" i="27" s="1"/>
  <c r="N765" i="27"/>
  <c r="F765" i="27" s="1"/>
  <c r="N773" i="27"/>
  <c r="F773" i="27" s="1"/>
  <c r="N781" i="27"/>
  <c r="F781" i="27" s="1"/>
  <c r="N789" i="27"/>
  <c r="F789" i="27" s="1"/>
  <c r="N797" i="27"/>
  <c r="F797" i="27" s="1"/>
  <c r="N805" i="27"/>
  <c r="F805" i="27" s="1"/>
  <c r="N813" i="27"/>
  <c r="F813" i="27" s="1"/>
  <c r="N821" i="27"/>
  <c r="F821" i="27" s="1"/>
  <c r="N829" i="27"/>
  <c r="F829" i="27" s="1"/>
  <c r="N837" i="27"/>
  <c r="F837" i="27" s="1"/>
  <c r="N845" i="27"/>
  <c r="F845" i="27" s="1"/>
  <c r="N853" i="27"/>
  <c r="F853" i="27" s="1"/>
  <c r="N861" i="27"/>
  <c r="F861" i="27" s="1"/>
  <c r="N869" i="27"/>
  <c r="F869" i="27" s="1"/>
  <c r="F351" i="27"/>
  <c r="H351" i="27" s="1"/>
  <c r="F359" i="27"/>
  <c r="F367" i="27"/>
  <c r="F375" i="27"/>
  <c r="F383" i="27"/>
  <c r="F391" i="27"/>
  <c r="F399" i="27"/>
  <c r="F407" i="27"/>
  <c r="F415" i="27"/>
  <c r="F423" i="27"/>
  <c r="F431" i="27"/>
  <c r="F439" i="27"/>
  <c r="D695" i="27"/>
  <c r="D703" i="27"/>
  <c r="D711" i="27"/>
  <c r="D719" i="27"/>
  <c r="D727" i="27"/>
  <c r="D735" i="27"/>
  <c r="D743" i="27"/>
  <c r="D751" i="27"/>
  <c r="D759" i="27"/>
  <c r="D767" i="27"/>
  <c r="D775" i="27"/>
  <c r="D783" i="27"/>
  <c r="D791" i="27"/>
  <c r="D799" i="27"/>
  <c r="D807" i="27"/>
  <c r="D815" i="27"/>
  <c r="D823" i="27"/>
  <c r="D831" i="27"/>
  <c r="D839" i="27"/>
  <c r="D847" i="27"/>
  <c r="D855" i="27"/>
  <c r="D863" i="27"/>
  <c r="M690" i="27"/>
  <c r="C690" i="27" s="1"/>
  <c r="M698" i="27"/>
  <c r="C698" i="27" s="1"/>
  <c r="M706" i="27"/>
  <c r="C706" i="27" s="1"/>
  <c r="M714" i="27"/>
  <c r="C714" i="27" s="1"/>
  <c r="M722" i="27"/>
  <c r="C722" i="27" s="1"/>
  <c r="M730" i="27"/>
  <c r="C730" i="27" s="1"/>
  <c r="M738" i="27"/>
  <c r="C738" i="27" s="1"/>
  <c r="M746" i="27"/>
  <c r="C746" i="27" s="1"/>
  <c r="M754" i="27"/>
  <c r="C754" i="27" s="1"/>
  <c r="M762" i="27"/>
  <c r="C762" i="27" s="1"/>
  <c r="M770" i="27"/>
  <c r="C770" i="27" s="1"/>
  <c r="M778" i="27"/>
  <c r="C778" i="27" s="1"/>
  <c r="M786" i="27"/>
  <c r="C786" i="27" s="1"/>
  <c r="M794" i="27"/>
  <c r="C794" i="27" s="1"/>
  <c r="M802" i="27"/>
  <c r="C802" i="27" s="1"/>
  <c r="M810" i="27"/>
  <c r="C810" i="27" s="1"/>
  <c r="M818" i="27"/>
  <c r="C818" i="27" s="1"/>
  <c r="M826" i="27"/>
  <c r="C826" i="27" s="1"/>
  <c r="M834" i="27"/>
  <c r="C834" i="27" s="1"/>
  <c r="M842" i="27"/>
  <c r="C842" i="27" s="1"/>
  <c r="M850" i="27"/>
  <c r="C850" i="27" s="1"/>
  <c r="M858" i="27"/>
  <c r="C858" i="27" s="1"/>
  <c r="M866" i="27"/>
  <c r="C866" i="27" s="1"/>
  <c r="N694" i="27"/>
  <c r="F694" i="27" s="1"/>
  <c r="N702" i="27"/>
  <c r="F702" i="27" s="1"/>
  <c r="N710" i="27"/>
  <c r="F710" i="27" s="1"/>
  <c r="N718" i="27"/>
  <c r="F718" i="27" s="1"/>
  <c r="N726" i="27"/>
  <c r="F726" i="27" s="1"/>
  <c r="N734" i="27"/>
  <c r="F734" i="27" s="1"/>
  <c r="N742" i="27"/>
  <c r="F742" i="27" s="1"/>
  <c r="N750" i="27"/>
  <c r="F750" i="27" s="1"/>
  <c r="N758" i="27"/>
  <c r="F758" i="27" s="1"/>
  <c r="N766" i="27"/>
  <c r="F766" i="27" s="1"/>
  <c r="N774" i="27"/>
  <c r="F774" i="27" s="1"/>
  <c r="N782" i="27"/>
  <c r="F782" i="27" s="1"/>
  <c r="N790" i="27"/>
  <c r="F790" i="27" s="1"/>
  <c r="N798" i="27"/>
  <c r="F798" i="27" s="1"/>
  <c r="N806" i="27"/>
  <c r="F806" i="27" s="1"/>
  <c r="N814" i="27"/>
  <c r="F814" i="27" s="1"/>
  <c r="N822" i="27"/>
  <c r="F822" i="27" s="1"/>
  <c r="N830" i="27"/>
  <c r="F830" i="27" s="1"/>
  <c r="N838" i="27"/>
  <c r="F838" i="27" s="1"/>
  <c r="N846" i="27"/>
  <c r="F846" i="27" s="1"/>
  <c r="N854" i="27"/>
  <c r="F854" i="27" s="1"/>
  <c r="N862" i="27"/>
  <c r="F862" i="27" s="1"/>
  <c r="F352" i="27"/>
  <c r="F360" i="27"/>
  <c r="F368" i="27"/>
  <c r="F376" i="27"/>
  <c r="F384" i="27"/>
  <c r="F392" i="27"/>
  <c r="F400" i="27"/>
  <c r="F408" i="27"/>
  <c r="F416" i="27"/>
  <c r="F424" i="27"/>
  <c r="F432" i="27"/>
  <c r="D696" i="27"/>
  <c r="D704" i="27"/>
  <c r="D712" i="27"/>
  <c r="D720" i="27"/>
  <c r="D728" i="27"/>
  <c r="D736" i="27"/>
  <c r="D744" i="27"/>
  <c r="D752" i="27"/>
  <c r="D760" i="27"/>
  <c r="D768" i="27"/>
  <c r="D776" i="27"/>
  <c r="D784" i="27"/>
  <c r="D792" i="27"/>
  <c r="D800" i="27"/>
  <c r="D808" i="27"/>
  <c r="D816" i="27"/>
  <c r="D824" i="27"/>
  <c r="D832" i="27"/>
  <c r="D840" i="27"/>
  <c r="D848" i="27"/>
  <c r="D856" i="27"/>
  <c r="D864" i="27"/>
  <c r="M691" i="27"/>
  <c r="C691" i="27" s="1"/>
  <c r="M699" i="27"/>
  <c r="C699" i="27" s="1"/>
  <c r="M707" i="27"/>
  <c r="C707" i="27" s="1"/>
  <c r="M715" i="27"/>
  <c r="C715" i="27" s="1"/>
  <c r="M723" i="27"/>
  <c r="C723" i="27" s="1"/>
  <c r="M731" i="27"/>
  <c r="C731" i="27" s="1"/>
  <c r="M739" i="27"/>
  <c r="C739" i="27" s="1"/>
  <c r="M747" i="27"/>
  <c r="C747" i="27" s="1"/>
  <c r="M755" i="27"/>
  <c r="C755" i="27" s="1"/>
  <c r="M763" i="27"/>
  <c r="C763" i="27" s="1"/>
  <c r="M771" i="27"/>
  <c r="C771" i="27" s="1"/>
  <c r="M779" i="27"/>
  <c r="C779" i="27" s="1"/>
  <c r="M787" i="27"/>
  <c r="C787" i="27" s="1"/>
  <c r="M795" i="27"/>
  <c r="C795" i="27" s="1"/>
  <c r="M803" i="27"/>
  <c r="C803" i="27" s="1"/>
  <c r="M811" i="27"/>
  <c r="C811" i="27" s="1"/>
  <c r="M819" i="27"/>
  <c r="C819" i="27" s="1"/>
  <c r="M827" i="27"/>
  <c r="C827" i="27" s="1"/>
  <c r="M835" i="27"/>
  <c r="C835" i="27" s="1"/>
  <c r="M843" i="27"/>
  <c r="C843" i="27" s="1"/>
  <c r="M851" i="27"/>
  <c r="C851" i="27" s="1"/>
  <c r="M859" i="27"/>
  <c r="C859" i="27" s="1"/>
  <c r="M867" i="27"/>
  <c r="C867" i="27" s="1"/>
  <c r="N695" i="27"/>
  <c r="F695" i="27" s="1"/>
  <c r="N703" i="27"/>
  <c r="F703" i="27" s="1"/>
  <c r="N711" i="27"/>
  <c r="F711" i="27" s="1"/>
  <c r="N719" i="27"/>
  <c r="F719" i="27" s="1"/>
  <c r="N727" i="27"/>
  <c r="F727" i="27" s="1"/>
  <c r="N735" i="27"/>
  <c r="F735" i="27" s="1"/>
  <c r="N743" i="27"/>
  <c r="F743" i="27" s="1"/>
  <c r="N751" i="27"/>
  <c r="F751" i="27" s="1"/>
  <c r="N759" i="27"/>
  <c r="F759" i="27" s="1"/>
  <c r="N767" i="27"/>
  <c r="F767" i="27" s="1"/>
  <c r="N775" i="27"/>
  <c r="F775" i="27" s="1"/>
  <c r="N783" i="27"/>
  <c r="F783" i="27" s="1"/>
  <c r="N791" i="27"/>
  <c r="F791" i="27" s="1"/>
  <c r="N799" i="27"/>
  <c r="F799" i="27" s="1"/>
  <c r="N807" i="27"/>
  <c r="F807" i="27" s="1"/>
  <c r="N815" i="27"/>
  <c r="F815" i="27" s="1"/>
  <c r="N823" i="27"/>
  <c r="F823" i="27" s="1"/>
  <c r="N831" i="27"/>
  <c r="F831" i="27" s="1"/>
  <c r="N839" i="27"/>
  <c r="F839" i="27" s="1"/>
  <c r="N847" i="27"/>
  <c r="F847" i="27" s="1"/>
  <c r="N855" i="27"/>
  <c r="F855" i="27" s="1"/>
  <c r="N863" i="27"/>
  <c r="F863" i="27" s="1"/>
  <c r="F353" i="27"/>
  <c r="H353" i="27" s="1"/>
  <c r="F361" i="27"/>
  <c r="F369" i="27"/>
  <c r="F377" i="27"/>
  <c r="F385" i="27"/>
  <c r="F393" i="27"/>
  <c r="F401" i="27"/>
  <c r="F409" i="27"/>
  <c r="F417" i="27"/>
  <c r="F425" i="27"/>
  <c r="F433" i="27"/>
  <c r="B447" i="27"/>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D697" i="27"/>
  <c r="D705" i="27"/>
  <c r="D713" i="27"/>
  <c r="D721" i="27"/>
  <c r="D729" i="27"/>
  <c r="D737" i="27"/>
  <c r="D745" i="27"/>
  <c r="D753" i="27"/>
  <c r="D761" i="27"/>
  <c r="D769" i="27"/>
  <c r="D777" i="27"/>
  <c r="D785" i="27"/>
  <c r="D793" i="27"/>
  <c r="D801" i="27"/>
  <c r="D809" i="27"/>
  <c r="D817" i="27"/>
  <c r="D825" i="27"/>
  <c r="D833" i="27"/>
  <c r="D841" i="27"/>
  <c r="D849" i="27"/>
  <c r="D857" i="27"/>
  <c r="D865" i="27"/>
  <c r="M692" i="27"/>
  <c r="C692" i="27" s="1"/>
  <c r="M700" i="27"/>
  <c r="C700" i="27" s="1"/>
  <c r="M708" i="27"/>
  <c r="C708" i="27" s="1"/>
  <c r="M716" i="27"/>
  <c r="C716" i="27" s="1"/>
  <c r="M724" i="27"/>
  <c r="C724" i="27" s="1"/>
  <c r="M732" i="27"/>
  <c r="C732" i="27" s="1"/>
  <c r="M740" i="27"/>
  <c r="C740" i="27" s="1"/>
  <c r="M748" i="27"/>
  <c r="C748" i="27" s="1"/>
  <c r="M756" i="27"/>
  <c r="C756" i="27" s="1"/>
  <c r="M764" i="27"/>
  <c r="C764" i="27" s="1"/>
  <c r="M772" i="27"/>
  <c r="C772" i="27" s="1"/>
  <c r="M780" i="27"/>
  <c r="C780" i="27" s="1"/>
  <c r="M788" i="27"/>
  <c r="C788" i="27" s="1"/>
  <c r="M796" i="27"/>
  <c r="C796" i="27" s="1"/>
  <c r="M804" i="27"/>
  <c r="C804" i="27" s="1"/>
  <c r="M812" i="27"/>
  <c r="C812" i="27" s="1"/>
  <c r="M820" i="27"/>
  <c r="C820" i="27" s="1"/>
  <c r="M828" i="27"/>
  <c r="C828" i="27" s="1"/>
  <c r="M836" i="27"/>
  <c r="C836" i="27" s="1"/>
  <c r="M844" i="27"/>
  <c r="C844" i="27" s="1"/>
  <c r="M852" i="27"/>
  <c r="C852" i="27" s="1"/>
  <c r="M860" i="27"/>
  <c r="C860" i="27" s="1"/>
  <c r="M868" i="27"/>
  <c r="C868" i="27" s="1"/>
  <c r="N696" i="27"/>
  <c r="F696" i="27" s="1"/>
  <c r="N704" i="27"/>
  <c r="F704" i="27" s="1"/>
  <c r="N712" i="27"/>
  <c r="F712" i="27" s="1"/>
  <c r="N720" i="27"/>
  <c r="F720" i="27" s="1"/>
  <c r="N728" i="27"/>
  <c r="F728" i="27" s="1"/>
  <c r="N736" i="27"/>
  <c r="F736" i="27" s="1"/>
  <c r="N744" i="27"/>
  <c r="F744" i="27" s="1"/>
  <c r="N752" i="27"/>
  <c r="F752" i="27" s="1"/>
  <c r="N760" i="27"/>
  <c r="F760" i="27" s="1"/>
  <c r="N768" i="27"/>
  <c r="F768" i="27" s="1"/>
  <c r="N776" i="27"/>
  <c r="F776" i="27" s="1"/>
  <c r="N784" i="27"/>
  <c r="F784" i="27" s="1"/>
  <c r="N792" i="27"/>
  <c r="F792" i="27" s="1"/>
  <c r="N800" i="27"/>
  <c r="F800" i="27" s="1"/>
  <c r="N808" i="27"/>
  <c r="F808" i="27" s="1"/>
  <c r="N816" i="27"/>
  <c r="F816" i="27" s="1"/>
  <c r="N824" i="27"/>
  <c r="F824" i="27" s="1"/>
  <c r="N832" i="27"/>
  <c r="F832" i="27" s="1"/>
  <c r="N840" i="27"/>
  <c r="F840" i="27" s="1"/>
  <c r="N848" i="27"/>
  <c r="F848" i="27" s="1"/>
  <c r="N856" i="27"/>
  <c r="F856" i="27" s="1"/>
  <c r="N864" i="27"/>
  <c r="F864" i="27" s="1"/>
  <c r="F354" i="27"/>
  <c r="H354" i="27" s="1"/>
  <c r="F362" i="27"/>
  <c r="F370" i="27"/>
  <c r="F378" i="27"/>
  <c r="F386" i="27"/>
  <c r="F394" i="27"/>
  <c r="F402" i="27"/>
  <c r="F410" i="27"/>
  <c r="F418" i="27"/>
  <c r="F426" i="27"/>
  <c r="F434" i="27"/>
  <c r="D690" i="27"/>
  <c r="D698" i="27"/>
  <c r="D706" i="27"/>
  <c r="D714" i="27"/>
  <c r="D722" i="27"/>
  <c r="D730" i="27"/>
  <c r="D738" i="27"/>
  <c r="D746" i="27"/>
  <c r="D754" i="27"/>
  <c r="D762" i="27"/>
  <c r="D770" i="27"/>
  <c r="D778" i="27"/>
  <c r="D786" i="27"/>
  <c r="D794" i="27"/>
  <c r="D802" i="27"/>
  <c r="D810" i="27"/>
  <c r="D818" i="27"/>
  <c r="D826" i="27"/>
  <c r="D834" i="27"/>
  <c r="D842" i="27"/>
  <c r="D850" i="27"/>
  <c r="D858" i="27"/>
  <c r="D866" i="27"/>
  <c r="M693" i="27"/>
  <c r="C693" i="27" s="1"/>
  <c r="M701" i="27"/>
  <c r="C701" i="27" s="1"/>
  <c r="M709" i="27"/>
  <c r="C709" i="27" s="1"/>
  <c r="M717" i="27"/>
  <c r="C717" i="27" s="1"/>
  <c r="M725" i="27"/>
  <c r="C725" i="27" s="1"/>
  <c r="M733" i="27"/>
  <c r="C733" i="27" s="1"/>
  <c r="M741" i="27"/>
  <c r="C741" i="27" s="1"/>
  <c r="M749" i="27"/>
  <c r="C749" i="27" s="1"/>
  <c r="M757" i="27"/>
  <c r="C757" i="27" s="1"/>
  <c r="M765" i="27"/>
  <c r="C765" i="27" s="1"/>
  <c r="M773" i="27"/>
  <c r="C773" i="27" s="1"/>
  <c r="M781" i="27"/>
  <c r="C781" i="27" s="1"/>
  <c r="M789" i="27"/>
  <c r="C789" i="27" s="1"/>
  <c r="M797" i="27"/>
  <c r="C797" i="27" s="1"/>
  <c r="M805" i="27"/>
  <c r="C805" i="27" s="1"/>
  <c r="M813" i="27"/>
  <c r="C813" i="27" s="1"/>
  <c r="M821" i="27"/>
  <c r="C821" i="27" s="1"/>
  <c r="M829" i="27"/>
  <c r="C829" i="27" s="1"/>
  <c r="M837" i="27"/>
  <c r="C837" i="27" s="1"/>
  <c r="M845" i="27"/>
  <c r="C845" i="27" s="1"/>
  <c r="M853" i="27"/>
  <c r="C853" i="27" s="1"/>
  <c r="M861" i="27"/>
  <c r="C861" i="27" s="1"/>
  <c r="M869" i="27"/>
  <c r="C869" i="27" s="1"/>
  <c r="N697" i="27"/>
  <c r="F697" i="27" s="1"/>
  <c r="N705" i="27"/>
  <c r="F705" i="27" s="1"/>
  <c r="N713" i="27"/>
  <c r="F713" i="27" s="1"/>
  <c r="N721" i="27"/>
  <c r="F721" i="27" s="1"/>
  <c r="N729" i="27"/>
  <c r="F729" i="27" s="1"/>
  <c r="N737" i="27"/>
  <c r="F737" i="27" s="1"/>
  <c r="N745" i="27"/>
  <c r="F745" i="27" s="1"/>
  <c r="N753" i="27"/>
  <c r="F753" i="27" s="1"/>
  <c r="N761" i="27"/>
  <c r="F761" i="27" s="1"/>
  <c r="N769" i="27"/>
  <c r="F769" i="27" s="1"/>
  <c r="N777" i="27"/>
  <c r="F777" i="27" s="1"/>
  <c r="N785" i="27"/>
  <c r="F785" i="27" s="1"/>
  <c r="N793" i="27"/>
  <c r="F793" i="27" s="1"/>
  <c r="N801" i="27"/>
  <c r="F801" i="27" s="1"/>
  <c r="N809" i="27"/>
  <c r="F809" i="27" s="1"/>
  <c r="N817" i="27"/>
  <c r="F817" i="27" s="1"/>
  <c r="N825" i="27"/>
  <c r="F825" i="27" s="1"/>
  <c r="N833" i="27"/>
  <c r="F833" i="27" s="1"/>
  <c r="N841" i="27"/>
  <c r="F841" i="27" s="1"/>
  <c r="N849" i="27"/>
  <c r="F849" i="27" s="1"/>
  <c r="N857" i="27"/>
  <c r="F857" i="27" s="1"/>
  <c r="N865" i="27"/>
  <c r="F865" i="27" s="1"/>
  <c r="H2172" i="27"/>
  <c r="B2171" i="27"/>
  <c r="H2092" i="27"/>
  <c r="B2091" i="27"/>
  <c r="AB33" i="34"/>
  <c r="AA33" i="34"/>
  <c r="AB41" i="34"/>
  <c r="AA41" i="34"/>
  <c r="AB57" i="34"/>
  <c r="AA57" i="34"/>
  <c r="AB81" i="34"/>
  <c r="AA81" i="34"/>
  <c r="AB10" i="34"/>
  <c r="AA10" i="34"/>
  <c r="AB18" i="34"/>
  <c r="AA18" i="34"/>
  <c r="AB26" i="34"/>
  <c r="AA26" i="34"/>
  <c r="AB34" i="34"/>
  <c r="AA34" i="34"/>
  <c r="AB42" i="34"/>
  <c r="AA42" i="34"/>
  <c r="AB50" i="34"/>
  <c r="AA50" i="34"/>
  <c r="AB58" i="34"/>
  <c r="AA58" i="34"/>
  <c r="AB66" i="34"/>
  <c r="AA66" i="34"/>
  <c r="AB74" i="34"/>
  <c r="AA74" i="34"/>
  <c r="AB82" i="34"/>
  <c r="AA82" i="34"/>
  <c r="AB11" i="34"/>
  <c r="AA11" i="34"/>
  <c r="AB19" i="34"/>
  <c r="AA19" i="34"/>
  <c r="AB27" i="34"/>
  <c r="AA27" i="34"/>
  <c r="AB35" i="34"/>
  <c r="AA35" i="34"/>
  <c r="AB43" i="34"/>
  <c r="AA43" i="34"/>
  <c r="AB51" i="34"/>
  <c r="AA51" i="34"/>
  <c r="AB59" i="34"/>
  <c r="AA59" i="34"/>
  <c r="AB67" i="34"/>
  <c r="AA67" i="34"/>
  <c r="AB75" i="34"/>
  <c r="AA75" i="34"/>
  <c r="AB83" i="34"/>
  <c r="AA83" i="34"/>
  <c r="AB17" i="34"/>
  <c r="AA17" i="34"/>
  <c r="AB73" i="34"/>
  <c r="AA73" i="34"/>
  <c r="AB12" i="34"/>
  <c r="AA12" i="34"/>
  <c r="AB20" i="34"/>
  <c r="AA20" i="34"/>
  <c r="AB28" i="34"/>
  <c r="AA28" i="34"/>
  <c r="AB36" i="34"/>
  <c r="AA36" i="34"/>
  <c r="AB44" i="34"/>
  <c r="AA44" i="34"/>
  <c r="AB52" i="34"/>
  <c r="AA52" i="34"/>
  <c r="AB60" i="34"/>
  <c r="AA60" i="34"/>
  <c r="AB68" i="34"/>
  <c r="AA68" i="34"/>
  <c r="AB76" i="34"/>
  <c r="AA76" i="34"/>
  <c r="AB84" i="34"/>
  <c r="AA84" i="34"/>
  <c r="AB65" i="34"/>
  <c r="AA65" i="34"/>
  <c r="AB13" i="34"/>
  <c r="AA13" i="34"/>
  <c r="AB21" i="34"/>
  <c r="AA21" i="34"/>
  <c r="AB29" i="34"/>
  <c r="AA29" i="34"/>
  <c r="AB37" i="34"/>
  <c r="AA37" i="34"/>
  <c r="AB45" i="34"/>
  <c r="AA45" i="34"/>
  <c r="AB53" i="34"/>
  <c r="AA53" i="34"/>
  <c r="AB61" i="34"/>
  <c r="AA61" i="34"/>
  <c r="AB69" i="34"/>
  <c r="AA69" i="34"/>
  <c r="AB77" i="34"/>
  <c r="AA77" i="34"/>
  <c r="AB85" i="34"/>
  <c r="AA85" i="34"/>
  <c r="AB49" i="34"/>
  <c r="AA49" i="34"/>
  <c r="AB14" i="34"/>
  <c r="AA14" i="34"/>
  <c r="AB22" i="34"/>
  <c r="AA22" i="34"/>
  <c r="AB30" i="34"/>
  <c r="AA30" i="34"/>
  <c r="AB38" i="34"/>
  <c r="AA38" i="34"/>
  <c r="AB46" i="34"/>
  <c r="AA46" i="34"/>
  <c r="AB54" i="34"/>
  <c r="AA54" i="34"/>
  <c r="AB62" i="34"/>
  <c r="AA62" i="34"/>
  <c r="AB70" i="34"/>
  <c r="AA70" i="34"/>
  <c r="AB78" i="34"/>
  <c r="AA78" i="34"/>
  <c r="AB86" i="34"/>
  <c r="AA86" i="34"/>
  <c r="AB25" i="34"/>
  <c r="AA25" i="34"/>
  <c r="AB15" i="34"/>
  <c r="AA15" i="34"/>
  <c r="AB23" i="34"/>
  <c r="AA23" i="34"/>
  <c r="AB31" i="34"/>
  <c r="AA31" i="34"/>
  <c r="AB39" i="34"/>
  <c r="AA39" i="34"/>
  <c r="AB47" i="34"/>
  <c r="AA47" i="34"/>
  <c r="AB55" i="34"/>
  <c r="AA55" i="34"/>
  <c r="AB63" i="34"/>
  <c r="AA63" i="34"/>
  <c r="AB71" i="34"/>
  <c r="AA71" i="34"/>
  <c r="AB79" i="34"/>
  <c r="AA79" i="34"/>
  <c r="AB87" i="34"/>
  <c r="AA87" i="34"/>
  <c r="AB16" i="34"/>
  <c r="AA16" i="34"/>
  <c r="AB24" i="34"/>
  <c r="AA24" i="34"/>
  <c r="AB32" i="34"/>
  <c r="AA32" i="34"/>
  <c r="AB40" i="34"/>
  <c r="AA40" i="34"/>
  <c r="AB48" i="34"/>
  <c r="AA48" i="34"/>
  <c r="AB56" i="34"/>
  <c r="AA56" i="34"/>
  <c r="AB64" i="34"/>
  <c r="AA64" i="34"/>
  <c r="AB72" i="34"/>
  <c r="AA72" i="34"/>
  <c r="AB80" i="34"/>
  <c r="AA80" i="34"/>
  <c r="AB88" i="34"/>
  <c r="AA88" i="34"/>
  <c r="E205" i="27"/>
  <c r="E173" i="27"/>
  <c r="E141" i="27"/>
  <c r="E170" i="27"/>
  <c r="N170" i="27" s="1"/>
  <c r="E202" i="27"/>
  <c r="E131" i="27"/>
  <c r="E130" i="27"/>
  <c r="E132" i="27"/>
  <c r="H132" i="27"/>
  <c r="E162" i="27"/>
  <c r="E194" i="27"/>
  <c r="N194" i="27" s="1"/>
  <c r="E218" i="27"/>
  <c r="N218" i="27" s="1"/>
  <c r="E138" i="27"/>
  <c r="E146" i="27"/>
  <c r="N146" i="27" s="1"/>
  <c r="E207" i="27"/>
  <c r="E152" i="27"/>
  <c r="N152" i="27" s="1"/>
  <c r="E180" i="27"/>
  <c r="E204" i="27"/>
  <c r="E149" i="27"/>
  <c r="E181" i="27"/>
  <c r="E178" i="27"/>
  <c r="E164" i="27"/>
  <c r="N164" i="27" s="1"/>
  <c r="E212" i="27"/>
  <c r="N212" i="27" s="1"/>
  <c r="E154" i="27"/>
  <c r="E186" i="27"/>
  <c r="E188" i="27"/>
  <c r="N188" i="27" s="1"/>
  <c r="E157" i="27"/>
  <c r="E189" i="27"/>
  <c r="E139" i="27"/>
  <c r="E147" i="27"/>
  <c r="E155" i="27"/>
  <c r="E163" i="27"/>
  <c r="E171" i="27"/>
  <c r="E179" i="27"/>
  <c r="E187" i="27"/>
  <c r="E195" i="27"/>
  <c r="E203" i="27"/>
  <c r="E211" i="27"/>
  <c r="E219" i="27"/>
  <c r="E196" i="27"/>
  <c r="E140" i="27"/>
  <c r="N140" i="27" s="1"/>
  <c r="E148" i="27"/>
  <c r="E156" i="27"/>
  <c r="E136" i="27"/>
  <c r="E144" i="27"/>
  <c r="E172" i="27"/>
  <c r="E216" i="27"/>
  <c r="E133" i="27"/>
  <c r="E165" i="27"/>
  <c r="E197" i="27"/>
  <c r="E169" i="27"/>
  <c r="E177" i="27"/>
  <c r="E185" i="27"/>
  <c r="E193" i="27"/>
  <c r="E201" i="27"/>
  <c r="E210" i="27"/>
  <c r="E217" i="27"/>
  <c r="H131" i="27"/>
  <c r="E213" i="27"/>
  <c r="E134" i="27"/>
  <c r="N134" i="27" s="1"/>
  <c r="E142" i="27"/>
  <c r="E150" i="27"/>
  <c r="E158" i="27"/>
  <c r="N158" i="27" s="1"/>
  <c r="E166" i="27"/>
  <c r="E174" i="27"/>
  <c r="E182" i="27"/>
  <c r="N182" i="27" s="1"/>
  <c r="E190" i="27"/>
  <c r="E198" i="27"/>
  <c r="E206" i="27"/>
  <c r="N206" i="27" s="1"/>
  <c r="E214" i="27"/>
  <c r="E151" i="27"/>
  <c r="E199" i="27"/>
  <c r="E160" i="27"/>
  <c r="E168" i="27"/>
  <c r="E176" i="27"/>
  <c r="N176" i="27" s="1"/>
  <c r="E184" i="27"/>
  <c r="E192" i="27"/>
  <c r="E200" i="27"/>
  <c r="N200" i="27" s="1"/>
  <c r="E208" i="27"/>
  <c r="E135" i="27"/>
  <c r="N135" i="27" s="1"/>
  <c r="E143" i="27"/>
  <c r="E159" i="27"/>
  <c r="E167" i="27"/>
  <c r="E175" i="27"/>
  <c r="E183" i="27"/>
  <c r="E191" i="27"/>
  <c r="E215" i="27"/>
  <c r="E137" i="27"/>
  <c r="E145" i="27"/>
  <c r="E153" i="27"/>
  <c r="E161" i="27"/>
  <c r="E209" i="27"/>
  <c r="BC23" i="33"/>
  <c r="BB23" i="33"/>
  <c r="BI29" i="33"/>
  <c r="BG33" i="33"/>
  <c r="BI59" i="33"/>
  <c r="BH33" i="33"/>
  <c r="BI35" i="33"/>
  <c r="BG37" i="33"/>
  <c r="BG49" i="33"/>
  <c r="BB57" i="33"/>
  <c r="BC57" i="33"/>
  <c r="BC21" i="33"/>
  <c r="BB21" i="33"/>
  <c r="BH35" i="33"/>
  <c r="BG41" i="33"/>
  <c r="BI53" i="33"/>
  <c r="BH67" i="33"/>
  <c r="BI27" i="33"/>
  <c r="BI37" i="33"/>
  <c r="BB39" i="33"/>
  <c r="BI43" i="33"/>
  <c r="BC25" i="33"/>
  <c r="BC41" i="33"/>
  <c r="BH49" i="33"/>
  <c r="BG51" i="33"/>
  <c r="BH51" i="33"/>
  <c r="BH65" i="33"/>
  <c r="BG67" i="33"/>
  <c r="BB13" i="33"/>
  <c r="BC13" i="33"/>
  <c r="BC17" i="33"/>
  <c r="BB17" i="33"/>
  <c r="BC49" i="33"/>
  <c r="BB49" i="33"/>
  <c r="BC15" i="33"/>
  <c r="BB15" i="33"/>
  <c r="BC19" i="33"/>
  <c r="BB19" i="33"/>
  <c r="BC47" i="33"/>
  <c r="BB47" i="33"/>
  <c r="BC51" i="33"/>
  <c r="BB51" i="33"/>
  <c r="BC33" i="33"/>
  <c r="BB33" i="33"/>
  <c r="BC31" i="33"/>
  <c r="BB31" i="33"/>
  <c r="BC35" i="33"/>
  <c r="BB35" i="33"/>
  <c r="BB61" i="33"/>
  <c r="BC61" i="33"/>
  <c r="BC63" i="33"/>
  <c r="BB63" i="33"/>
  <c r="BC65" i="33"/>
  <c r="BB65" i="33"/>
  <c r="BC67" i="33"/>
  <c r="BB67" i="33"/>
  <c r="BC11" i="33"/>
  <c r="BB11" i="33"/>
  <c r="BC29" i="33"/>
  <c r="BH31" i="33"/>
  <c r="BI41" i="33"/>
  <c r="BC45" i="33"/>
  <c r="BH47" i="33"/>
  <c r="BG53" i="33"/>
  <c r="BI57" i="33"/>
  <c r="BH63" i="33"/>
  <c r="BG27" i="33"/>
  <c r="BI31" i="33"/>
  <c r="BG43" i="33"/>
  <c r="BI47" i="33"/>
  <c r="BG59" i="33"/>
  <c r="BI63" i="33"/>
  <c r="BG65" i="33"/>
  <c r="BB37" i="33"/>
  <c r="BG39" i="33"/>
  <c r="BB53" i="33"/>
  <c r="BG55" i="33"/>
  <c r="BB27" i="33"/>
  <c r="BG29" i="33"/>
  <c r="BH39" i="33"/>
  <c r="BB43" i="33"/>
  <c r="BG45" i="33"/>
  <c r="BH55" i="33"/>
  <c r="BB59" i="33"/>
  <c r="BG61" i="33"/>
  <c r="BH45" i="33"/>
  <c r="BH61" i="33"/>
  <c r="BB55" i="33"/>
  <c r="BG57" i="33"/>
  <c r="E130" i="1"/>
  <c r="AD130" i="1" s="1"/>
  <c r="E143" i="1"/>
  <c r="U143" i="1" s="1"/>
  <c r="E159" i="1"/>
  <c r="B21" i="5"/>
  <c r="X21" i="5" s="1"/>
  <c r="E152" i="1"/>
  <c r="U152" i="1" s="1"/>
  <c r="H13" i="12" a="1"/>
  <c r="H13" i="12" s="1"/>
  <c r="AN13" i="12" s="1"/>
  <c r="E162" i="1"/>
  <c r="U162" i="1" s="1"/>
  <c r="B29" i="5"/>
  <c r="X29" i="5" s="1"/>
  <c r="B37" i="5"/>
  <c r="X37" i="5" s="1"/>
  <c r="I37" i="5"/>
  <c r="J37" i="5" s="1"/>
  <c r="H18" i="10"/>
  <c r="V18" i="10" s="1"/>
  <c r="B77" i="10" s="1"/>
  <c r="J12" i="10"/>
  <c r="K12" i="10" s="1"/>
  <c r="Y10" i="10"/>
  <c r="Y14" i="10"/>
  <c r="H20" i="10"/>
  <c r="V20" i="10" s="1"/>
  <c r="B89" i="10" s="1"/>
  <c r="J22" i="10"/>
  <c r="K22" i="10" s="1"/>
  <c r="B31" i="5"/>
  <c r="X31" i="5" s="1"/>
  <c r="J24" i="10"/>
  <c r="K24" i="10" s="1"/>
  <c r="Y12" i="10"/>
  <c r="I29" i="5"/>
  <c r="J29" i="5" s="1"/>
  <c r="I38" i="5"/>
  <c r="J38" i="5" s="1"/>
  <c r="H24" i="10"/>
  <c r="V24" i="10" s="1"/>
  <c r="B113" i="10" s="1"/>
  <c r="J14" i="10"/>
  <c r="K14" i="10" s="1"/>
  <c r="Y18" i="10"/>
  <c r="B15" i="5"/>
  <c r="X15" i="5" s="1"/>
  <c r="J13" i="10"/>
  <c r="K13" i="10" s="1"/>
  <c r="Y16" i="10"/>
  <c r="J16" i="10"/>
  <c r="K16" i="10" s="1"/>
  <c r="Y20" i="10"/>
  <c r="B23" i="5"/>
  <c r="X23" i="5" s="1"/>
  <c r="J21" i="10"/>
  <c r="K21" i="10" s="1"/>
  <c r="K21" i="12"/>
  <c r="L21" i="12" s="1"/>
  <c r="H10" i="12" a="1"/>
  <c r="H10" i="12" s="1"/>
  <c r="AN10" i="12" s="1"/>
  <c r="H14" i="12" a="1"/>
  <c r="H14" i="12" s="1"/>
  <c r="AN14" i="12" s="1"/>
  <c r="K13" i="12"/>
  <c r="L13" i="12" s="1"/>
  <c r="K17" i="12"/>
  <c r="L17" i="12" s="1"/>
  <c r="K16" i="12"/>
  <c r="L16" i="12" s="1"/>
  <c r="H11" i="10"/>
  <c r="V11" i="10" s="1"/>
  <c r="B35" i="10" s="1"/>
  <c r="H19" i="10"/>
  <c r="V19" i="10" s="1"/>
  <c r="B83" i="10" s="1"/>
  <c r="Y11" i="10"/>
  <c r="Y19" i="10"/>
  <c r="I21" i="5"/>
  <c r="J21" i="5" s="1"/>
  <c r="I22" i="5"/>
  <c r="J22" i="5" s="1"/>
  <c r="H17" i="12" a="1"/>
  <c r="H17" i="12" s="1"/>
  <c r="AN17" i="12" s="1"/>
  <c r="K20" i="12"/>
  <c r="L20" i="12" s="1"/>
  <c r="E154" i="1"/>
  <c r="AD154" i="1" s="1"/>
  <c r="H13" i="10"/>
  <c r="V13" i="10" s="1"/>
  <c r="B47" i="10" s="1"/>
  <c r="H21" i="10"/>
  <c r="V21" i="10" s="1"/>
  <c r="B95" i="10" s="1"/>
  <c r="J15" i="10"/>
  <c r="K15" i="10" s="1"/>
  <c r="J23" i="10"/>
  <c r="K23" i="10" s="1"/>
  <c r="B13" i="5"/>
  <c r="X13" i="5" s="1"/>
  <c r="I28" i="5"/>
  <c r="J28" i="5" s="1"/>
  <c r="B38" i="5"/>
  <c r="X38" i="5" s="1"/>
  <c r="H18" i="12" a="1"/>
  <c r="H18" i="12" s="1"/>
  <c r="AN18" i="12" s="1"/>
  <c r="H21" i="12" a="1"/>
  <c r="H21" i="12" s="1"/>
  <c r="AN21" i="12" s="1"/>
  <c r="Y153" i="1"/>
  <c r="H15" i="10"/>
  <c r="V15" i="10" s="1"/>
  <c r="B59" i="10" s="1"/>
  <c r="H23" i="10"/>
  <c r="V23" i="10" s="1"/>
  <c r="B107" i="10" s="1"/>
  <c r="J17" i="10"/>
  <c r="K17" i="10" s="1"/>
  <c r="B20" i="5"/>
  <c r="X20" i="5" s="1"/>
  <c r="B39" i="5"/>
  <c r="X39" i="5" s="1"/>
  <c r="I12" i="5"/>
  <c r="J12" i="5" s="1"/>
  <c r="I30" i="5"/>
  <c r="J30" i="5" s="1"/>
  <c r="G111" i="1"/>
  <c r="I13" i="5"/>
  <c r="J13" i="5" s="1"/>
  <c r="I36" i="5"/>
  <c r="J36" i="5" s="1"/>
  <c r="H22" i="12" a="1"/>
  <c r="H22" i="12" s="1"/>
  <c r="AN22" i="12" s="1"/>
  <c r="K9" i="12"/>
  <c r="L9" i="12" s="1"/>
  <c r="Y162" i="1"/>
  <c r="H9" i="12" a="1"/>
  <c r="H9" i="12" s="1"/>
  <c r="AN9" i="12" s="1"/>
  <c r="K12" i="12"/>
  <c r="L12" i="12" s="1"/>
  <c r="G112" i="1"/>
  <c r="E170" i="1"/>
  <c r="U170" i="1" s="1"/>
  <c r="H17" i="10"/>
  <c r="V17" i="10" s="1"/>
  <c r="B71" i="10" s="1"/>
  <c r="B22" i="5"/>
  <c r="X22" i="5" s="1"/>
  <c r="I14" i="5"/>
  <c r="J14" i="5" s="1"/>
  <c r="I20" i="5"/>
  <c r="J20" i="5" s="1"/>
  <c r="I14" i="12"/>
  <c r="Q49" i="12"/>
  <c r="Q108" i="12"/>
  <c r="W148" i="1"/>
  <c r="AA156" i="1"/>
  <c r="L156" i="1" s="1"/>
  <c r="N156" i="1" s="1"/>
  <c r="AA157" i="1"/>
  <c r="L157" i="1" s="1"/>
  <c r="N157" i="1" s="1"/>
  <c r="C114" i="1"/>
  <c r="W162" i="1"/>
  <c r="AA124" i="1"/>
  <c r="L124" i="1" s="1"/>
  <c r="N124" i="1" s="1"/>
  <c r="E125" i="1"/>
  <c r="AD125" i="1" s="1"/>
  <c r="E166" i="1"/>
  <c r="W166" i="1"/>
  <c r="AA166" i="1"/>
  <c r="L166" i="1" s="1"/>
  <c r="C106" i="1"/>
  <c r="W164" i="1"/>
  <c r="W125" i="1"/>
  <c r="AA133" i="1"/>
  <c r="L133" i="1" s="1"/>
  <c r="N133" i="1" s="1"/>
  <c r="Q78" i="12"/>
  <c r="E173" i="1"/>
  <c r="AD173" i="1" s="1"/>
  <c r="W138" i="1"/>
  <c r="W173" i="1"/>
  <c r="AA140" i="1"/>
  <c r="L140" i="1" s="1"/>
  <c r="N140" i="1" s="1"/>
  <c r="C30" i="19" a="1"/>
  <c r="C30" i="19" s="1"/>
  <c r="B383" i="9"/>
  <c r="Z383" i="9" s="1"/>
  <c r="B691" i="9"/>
  <c r="Z691" i="9" s="1"/>
  <c r="B387" i="9"/>
  <c r="Z387" i="9" s="1"/>
  <c r="B699" i="9"/>
  <c r="Z699" i="9" s="1"/>
  <c r="B515" i="9"/>
  <c r="B707" i="9"/>
  <c r="Z707" i="9" s="1"/>
  <c r="B355" i="9"/>
  <c r="Z355" i="9" s="1"/>
  <c r="B523" i="9"/>
  <c r="X523" i="9" s="1"/>
  <c r="B363" i="9"/>
  <c r="X363" i="9" s="1"/>
  <c r="B531" i="9"/>
  <c r="Z531" i="9" s="1"/>
  <c r="B371" i="9"/>
  <c r="Z371" i="9" s="1"/>
  <c r="B539" i="9"/>
  <c r="Z539" i="9" s="1"/>
  <c r="B375" i="9"/>
  <c r="B547" i="9"/>
  <c r="Z547" i="9" s="1"/>
  <c r="B379" i="9"/>
  <c r="X379" i="9" s="1"/>
  <c r="B675" i="9"/>
  <c r="Z675" i="9" s="1"/>
  <c r="B395" i="9"/>
  <c r="Z395" i="9" s="1"/>
  <c r="B403" i="9"/>
  <c r="Z403" i="9" s="1"/>
  <c r="B555" i="9"/>
  <c r="Z555" i="9" s="1"/>
  <c r="B563" i="9"/>
  <c r="Z563" i="9" s="1"/>
  <c r="B635" i="9"/>
  <c r="X635" i="9" s="1"/>
  <c r="B643" i="9"/>
  <c r="Z643" i="9" s="1"/>
  <c r="B683" i="9"/>
  <c r="Z683" i="9" s="1"/>
  <c r="B715" i="9"/>
  <c r="Z715" i="9" s="1"/>
  <c r="B723" i="9"/>
  <c r="X723" i="9" s="1"/>
  <c r="B851" i="9"/>
  <c r="Z851" i="9" s="1"/>
  <c r="B859" i="9"/>
  <c r="Z859" i="9" s="1"/>
  <c r="B867" i="9"/>
  <c r="Z867" i="9" s="1"/>
  <c r="B875" i="9"/>
  <c r="Z875" i="9" s="1"/>
  <c r="B883" i="9"/>
  <c r="Z883" i="9" s="1"/>
  <c r="B348" i="9"/>
  <c r="Z348" i="9" s="1"/>
  <c r="B356" i="9"/>
  <c r="Z356" i="9" s="1"/>
  <c r="B364" i="9"/>
  <c r="Z364" i="9" s="1"/>
  <c r="B372" i="9"/>
  <c r="Z372" i="9" s="1"/>
  <c r="B380" i="9"/>
  <c r="Z380" i="9" s="1"/>
  <c r="B388" i="9"/>
  <c r="Z388" i="9" s="1"/>
  <c r="B396" i="9"/>
  <c r="Z396" i="9" s="1"/>
  <c r="B404" i="9"/>
  <c r="X404" i="9" s="1"/>
  <c r="B508" i="9"/>
  <c r="Z508" i="9" s="1"/>
  <c r="B516" i="9"/>
  <c r="Z516" i="9" s="1"/>
  <c r="B524" i="9"/>
  <c r="Z524" i="9" s="1"/>
  <c r="B532" i="9"/>
  <c r="X532" i="9" s="1"/>
  <c r="B540" i="9"/>
  <c r="Z540" i="9" s="1"/>
  <c r="B548" i="9"/>
  <c r="X548" i="9" s="1"/>
  <c r="B556" i="9"/>
  <c r="X556" i="9" s="1"/>
  <c r="B564" i="9"/>
  <c r="Z564" i="9" s="1"/>
  <c r="B628" i="9"/>
  <c r="X628" i="9" s="1"/>
  <c r="B636" i="9"/>
  <c r="Z636" i="9" s="1"/>
  <c r="B644" i="9"/>
  <c r="Z644" i="9" s="1"/>
  <c r="B668" i="9"/>
  <c r="X668" i="9" s="1"/>
  <c r="B676" i="9"/>
  <c r="X676" i="9" s="1"/>
  <c r="B684" i="9"/>
  <c r="Z684" i="9" s="1"/>
  <c r="B692" i="9"/>
  <c r="Z692" i="9" s="1"/>
  <c r="B700" i="9"/>
  <c r="X700" i="9" s="1"/>
  <c r="B708" i="9"/>
  <c r="Z708" i="9" s="1"/>
  <c r="B716" i="9"/>
  <c r="Z716" i="9" s="1"/>
  <c r="B724" i="9"/>
  <c r="Z724" i="9" s="1"/>
  <c r="B852" i="9"/>
  <c r="Z852" i="9" s="1"/>
  <c r="B860" i="9"/>
  <c r="X860" i="9" s="1"/>
  <c r="B868" i="9"/>
  <c r="Z868" i="9" s="1"/>
  <c r="B876" i="9"/>
  <c r="Z876" i="9" s="1"/>
  <c r="B884" i="9"/>
  <c r="X884" i="9" s="1"/>
  <c r="B349" i="9"/>
  <c r="Z349" i="9" s="1"/>
  <c r="B357" i="9"/>
  <c r="Z357" i="9" s="1"/>
  <c r="B365" i="9"/>
  <c r="Z365" i="9" s="1"/>
  <c r="B373" i="9"/>
  <c r="Z373" i="9" s="1"/>
  <c r="B381" i="9"/>
  <c r="Z381" i="9" s="1"/>
  <c r="B389" i="9"/>
  <c r="Z389" i="9" s="1"/>
  <c r="B397" i="9"/>
  <c r="X397" i="9" s="1"/>
  <c r="B405" i="9"/>
  <c r="Z405" i="9" s="1"/>
  <c r="B509" i="9"/>
  <c r="Z509" i="9" s="1"/>
  <c r="B517" i="9"/>
  <c r="X517" i="9" s="1"/>
  <c r="B525" i="9"/>
  <c r="Z525" i="9" s="1"/>
  <c r="B533" i="9"/>
  <c r="X533" i="9" s="1"/>
  <c r="B541" i="9"/>
  <c r="Z541" i="9" s="1"/>
  <c r="B549" i="9"/>
  <c r="Z549" i="9" s="1"/>
  <c r="B557" i="9"/>
  <c r="X557" i="9" s="1"/>
  <c r="B565" i="9"/>
  <c r="Z565" i="9" s="1"/>
  <c r="B629" i="9"/>
  <c r="X629" i="9" s="1"/>
  <c r="B637" i="9"/>
  <c r="X637" i="9" s="1"/>
  <c r="B645" i="9"/>
  <c r="Z645" i="9" s="1"/>
  <c r="B669" i="9"/>
  <c r="Z669" i="9" s="1"/>
  <c r="B677" i="9"/>
  <c r="X677" i="9" s="1"/>
  <c r="B685" i="9"/>
  <c r="Z685" i="9" s="1"/>
  <c r="B693" i="9"/>
  <c r="Z693" i="9" s="1"/>
  <c r="B701" i="9"/>
  <c r="Z701" i="9" s="1"/>
  <c r="B709" i="9"/>
  <c r="Z709" i="9" s="1"/>
  <c r="B717" i="9"/>
  <c r="Z717" i="9" s="1"/>
  <c r="B725" i="9"/>
  <c r="Z725" i="9" s="1"/>
  <c r="B853" i="9"/>
  <c r="Z853" i="9" s="1"/>
  <c r="B861" i="9"/>
  <c r="Z861" i="9" s="1"/>
  <c r="B869" i="9"/>
  <c r="Z869" i="9" s="1"/>
  <c r="B877" i="9"/>
  <c r="Z877" i="9" s="1"/>
  <c r="B885" i="9"/>
  <c r="X885" i="9" s="1"/>
  <c r="B350" i="9"/>
  <c r="Z350" i="9" s="1"/>
  <c r="B358" i="9"/>
  <c r="Z358" i="9" s="1"/>
  <c r="B366" i="9"/>
  <c r="Z366" i="9" s="1"/>
  <c r="B374" i="9"/>
  <c r="Z374" i="9" s="1"/>
  <c r="B382" i="9"/>
  <c r="Z382" i="9" s="1"/>
  <c r="B390" i="9"/>
  <c r="Z390" i="9" s="1"/>
  <c r="B398" i="9"/>
  <c r="Z398" i="9" s="1"/>
  <c r="B406" i="9"/>
  <c r="Z406" i="9" s="1"/>
  <c r="B510" i="9"/>
  <c r="Z510" i="9" s="1"/>
  <c r="B518" i="9"/>
  <c r="X518" i="9" s="1"/>
  <c r="B526" i="9"/>
  <c r="Z526" i="9" s="1"/>
  <c r="B534" i="9"/>
  <c r="Z534" i="9" s="1"/>
  <c r="B542" i="9"/>
  <c r="Z542" i="9" s="1"/>
  <c r="B550" i="9"/>
  <c r="Z550" i="9" s="1"/>
  <c r="B558" i="9"/>
  <c r="X558" i="9" s="1"/>
  <c r="B566" i="9"/>
  <c r="Z566" i="9" s="1"/>
  <c r="B630" i="9"/>
  <c r="X630" i="9" s="1"/>
  <c r="B638" i="9"/>
  <c r="Z638" i="9" s="1"/>
  <c r="B646" i="9"/>
  <c r="X646" i="9" s="1"/>
  <c r="B670" i="9"/>
  <c r="Z670" i="9" s="1"/>
  <c r="B678" i="9"/>
  <c r="X678" i="9" s="1"/>
  <c r="B686" i="9"/>
  <c r="Z686" i="9" s="1"/>
  <c r="B694" i="9"/>
  <c r="X694" i="9" s="1"/>
  <c r="B702" i="9"/>
  <c r="X702" i="9" s="1"/>
  <c r="B710" i="9"/>
  <c r="X710" i="9" s="1"/>
  <c r="B718" i="9"/>
  <c r="X718" i="9" s="1"/>
  <c r="B726" i="9"/>
  <c r="X726" i="9" s="1"/>
  <c r="B854" i="9"/>
  <c r="Z854" i="9" s="1"/>
  <c r="B862" i="9"/>
  <c r="Z862" i="9" s="1"/>
  <c r="B870" i="9"/>
  <c r="Z870" i="9" s="1"/>
  <c r="B878" i="9"/>
  <c r="X878" i="9" s="1"/>
  <c r="B886" i="9"/>
  <c r="X886" i="9" s="1"/>
  <c r="B351" i="9"/>
  <c r="Z351" i="9" s="1"/>
  <c r="B359" i="9"/>
  <c r="Z359" i="9" s="1"/>
  <c r="B367" i="9"/>
  <c r="Z367" i="9" s="1"/>
  <c r="B391" i="9"/>
  <c r="X391" i="9" s="1"/>
  <c r="B399" i="9"/>
  <c r="Z399" i="9" s="1"/>
  <c r="B407" i="9"/>
  <c r="Z407" i="9" s="1"/>
  <c r="B511" i="9"/>
  <c r="Z511" i="9" s="1"/>
  <c r="B519" i="9"/>
  <c r="Z519" i="9" s="1"/>
  <c r="B527" i="9"/>
  <c r="Z527" i="9" s="1"/>
  <c r="B535" i="9"/>
  <c r="X535" i="9" s="1"/>
  <c r="B543" i="9"/>
  <c r="Z543" i="9" s="1"/>
  <c r="B551" i="9"/>
  <c r="Z551" i="9" s="1"/>
  <c r="B559" i="9"/>
  <c r="X559" i="9" s="1"/>
  <c r="B567" i="9"/>
  <c r="Z567" i="9" s="1"/>
  <c r="B631" i="9"/>
  <c r="Z631" i="9" s="1"/>
  <c r="B639" i="9"/>
  <c r="Z639" i="9" s="1"/>
  <c r="B647" i="9"/>
  <c r="Z647" i="9" s="1"/>
  <c r="B671" i="9"/>
  <c r="X671" i="9" s="1"/>
  <c r="B679" i="9"/>
  <c r="X679" i="9" s="1"/>
  <c r="B687" i="9"/>
  <c r="X687" i="9" s="1"/>
  <c r="B695" i="9"/>
  <c r="Z695" i="9" s="1"/>
  <c r="B703" i="9"/>
  <c r="X703" i="9" s="1"/>
  <c r="B711" i="9"/>
  <c r="Z711" i="9" s="1"/>
  <c r="B719" i="9"/>
  <c r="X719" i="9" s="1"/>
  <c r="B727" i="9"/>
  <c r="Z727" i="9" s="1"/>
  <c r="B855" i="9"/>
  <c r="Z855" i="9" s="1"/>
  <c r="B863" i="9"/>
  <c r="Z863" i="9" s="1"/>
  <c r="B871" i="9"/>
  <c r="Z871" i="9" s="1"/>
  <c r="B879" i="9"/>
  <c r="Z879" i="9" s="1"/>
  <c r="B887" i="9"/>
  <c r="X887" i="9" s="1"/>
  <c r="B352" i="9"/>
  <c r="Z352" i="9" s="1"/>
  <c r="B360" i="9"/>
  <c r="Z360" i="9" s="1"/>
  <c r="B368" i="9"/>
  <c r="Z368" i="9" s="1"/>
  <c r="B376" i="9"/>
  <c r="X376" i="9" s="1"/>
  <c r="B384" i="9"/>
  <c r="X384" i="9" s="1"/>
  <c r="B392" i="9"/>
  <c r="Z392" i="9" s="1"/>
  <c r="B400" i="9"/>
  <c r="X400" i="9" s="1"/>
  <c r="B512" i="9"/>
  <c r="Z512" i="9" s="1"/>
  <c r="B520" i="9"/>
  <c r="X520" i="9" s="1"/>
  <c r="B528" i="9"/>
  <c r="Z528" i="9" s="1"/>
  <c r="B536" i="9"/>
  <c r="X536" i="9" s="1"/>
  <c r="B544" i="9"/>
  <c r="X544" i="9" s="1"/>
  <c r="B552" i="9"/>
  <c r="X552" i="9" s="1"/>
  <c r="B560" i="9"/>
  <c r="X560" i="9" s="1"/>
  <c r="B632" i="9"/>
  <c r="Z632" i="9" s="1"/>
  <c r="B640" i="9"/>
  <c r="Z640" i="9" s="1"/>
  <c r="B672" i="9"/>
  <c r="Z672" i="9" s="1"/>
  <c r="B680" i="9"/>
  <c r="Z680" i="9" s="1"/>
  <c r="B688" i="9"/>
  <c r="Z688" i="9" s="1"/>
  <c r="B696" i="9"/>
  <c r="Z696" i="9" s="1"/>
  <c r="B704" i="9"/>
  <c r="Z704" i="9" s="1"/>
  <c r="B712" i="9"/>
  <c r="X712" i="9" s="1"/>
  <c r="B720" i="9"/>
  <c r="Z720" i="9" s="1"/>
  <c r="B848" i="9"/>
  <c r="Z848" i="9" s="1"/>
  <c r="B856" i="9"/>
  <c r="Z856" i="9" s="1"/>
  <c r="B864" i="9"/>
  <c r="X864" i="9" s="1"/>
  <c r="B872" i="9"/>
  <c r="Z872" i="9" s="1"/>
  <c r="B880" i="9"/>
  <c r="X880" i="9" s="1"/>
  <c r="B353" i="9"/>
  <c r="X353" i="9" s="1"/>
  <c r="B361" i="9"/>
  <c r="Z361" i="9" s="1"/>
  <c r="B369" i="9"/>
  <c r="Z369" i="9" s="1"/>
  <c r="B377" i="9"/>
  <c r="X377" i="9" s="1"/>
  <c r="B385" i="9"/>
  <c r="Z385" i="9" s="1"/>
  <c r="B393" i="9"/>
  <c r="Z393" i="9" s="1"/>
  <c r="B401" i="9"/>
  <c r="Z401" i="9" s="1"/>
  <c r="B513" i="9"/>
  <c r="Z513" i="9" s="1"/>
  <c r="B521" i="9"/>
  <c r="Z521" i="9" s="1"/>
  <c r="B529" i="9"/>
  <c r="Z529" i="9" s="1"/>
  <c r="B537" i="9"/>
  <c r="X537" i="9" s="1"/>
  <c r="B545" i="9"/>
  <c r="Z545" i="9" s="1"/>
  <c r="B553" i="9"/>
  <c r="X553" i="9" s="1"/>
  <c r="B561" i="9"/>
  <c r="X561" i="9" s="1"/>
  <c r="B633" i="9"/>
  <c r="Z633" i="9" s="1"/>
  <c r="B641" i="9"/>
  <c r="Z641" i="9" s="1"/>
  <c r="B673" i="9"/>
  <c r="X673" i="9" s="1"/>
  <c r="B681" i="9"/>
  <c r="Z681" i="9" s="1"/>
  <c r="B689" i="9"/>
  <c r="Z689" i="9" s="1"/>
  <c r="B697" i="9"/>
  <c r="Z697" i="9" s="1"/>
  <c r="B705" i="9"/>
  <c r="Z705" i="9" s="1"/>
  <c r="B713" i="9"/>
  <c r="Z713" i="9" s="1"/>
  <c r="B721" i="9"/>
  <c r="Z721" i="9" s="1"/>
  <c r="B849" i="9"/>
  <c r="Z849" i="9" s="1"/>
  <c r="B857" i="9"/>
  <c r="Z857" i="9" s="1"/>
  <c r="B865" i="9"/>
  <c r="X865" i="9" s="1"/>
  <c r="B873" i="9"/>
  <c r="X873" i="9" s="1"/>
  <c r="B881" i="9"/>
  <c r="Z881" i="9" s="1"/>
  <c r="B354" i="9"/>
  <c r="X354" i="9" s="1"/>
  <c r="B370" i="9"/>
  <c r="Z370" i="9" s="1"/>
  <c r="B378" i="9"/>
  <c r="Z378" i="9" s="1"/>
  <c r="B394" i="9"/>
  <c r="X394" i="9" s="1"/>
  <c r="B514" i="9"/>
  <c r="Z514" i="9" s="1"/>
  <c r="B530" i="9"/>
  <c r="Z530" i="9" s="1"/>
  <c r="B538" i="9"/>
  <c r="X538" i="9" s="1"/>
  <c r="B554" i="9"/>
  <c r="Z554" i="9" s="1"/>
  <c r="B634" i="9"/>
  <c r="X634" i="9" s="1"/>
  <c r="B674" i="9"/>
  <c r="X674" i="9" s="1"/>
  <c r="B690" i="9"/>
  <c r="Z690" i="9" s="1"/>
  <c r="B698" i="9"/>
  <c r="X698" i="9" s="1"/>
  <c r="B714" i="9"/>
  <c r="Z714" i="9" s="1"/>
  <c r="B850" i="9"/>
  <c r="Z850" i="9" s="1"/>
  <c r="B858" i="9"/>
  <c r="Z858" i="9" s="1"/>
  <c r="B874" i="9"/>
  <c r="Z874" i="9" s="1"/>
  <c r="D247" i="9" a="1"/>
  <c r="D247" i="9" s="1"/>
  <c r="C263" i="9" a="1"/>
  <c r="C263" i="9" s="1"/>
  <c r="D311" i="9" a="1"/>
  <c r="D311" i="9" s="1"/>
  <c r="C295" i="9" a="1"/>
  <c r="C295" i="9" s="1"/>
  <c r="C231" i="9" a="1"/>
  <c r="C231" i="9" s="1"/>
  <c r="D303" i="9" a="1"/>
  <c r="D303" i="9" s="1"/>
  <c r="D279" i="9" a="1"/>
  <c r="D279" i="9" s="1"/>
  <c r="D239" i="9" a="1"/>
  <c r="D239" i="9" s="1"/>
  <c r="D271" i="9" a="1"/>
  <c r="D271" i="9" s="1"/>
  <c r="C151" i="9" a="1"/>
  <c r="C151" i="9" s="1"/>
  <c r="D24" i="9" a="1"/>
  <c r="D24" i="9" s="1"/>
  <c r="D88" i="9" a="1"/>
  <c r="D88" i="9" s="1"/>
  <c r="D33" i="9" a="1"/>
  <c r="D33" i="9" s="1"/>
  <c r="D97" i="9" a="1"/>
  <c r="D97" i="9" s="1"/>
  <c r="D42" i="9" a="1"/>
  <c r="D42" i="9" s="1"/>
  <c r="D51" i="9" a="1"/>
  <c r="D51" i="9" s="1"/>
  <c r="B49" i="1"/>
  <c r="AD157" i="1"/>
  <c r="U157" i="1"/>
  <c r="AF157" i="1"/>
  <c r="AF139" i="1"/>
  <c r="AD139" i="1"/>
  <c r="I18" i="12"/>
  <c r="E141" i="1"/>
  <c r="AD141" i="1" s="1"/>
  <c r="E160" i="1"/>
  <c r="U160" i="1" s="1"/>
  <c r="W134" i="1"/>
  <c r="W157" i="1"/>
  <c r="Y154" i="1"/>
  <c r="Y173" i="1"/>
  <c r="AA138" i="1"/>
  <c r="L138" i="1" s="1"/>
  <c r="S138" i="1" s="1"/>
  <c r="AA159" i="1"/>
  <c r="L159" i="1" s="1"/>
  <c r="Q84" i="12"/>
  <c r="Q118" i="12"/>
  <c r="E144" i="1"/>
  <c r="AF144" i="1" s="1"/>
  <c r="Y136" i="1"/>
  <c r="Y159" i="1"/>
  <c r="AA141" i="1"/>
  <c r="L141" i="1" s="1"/>
  <c r="N141" i="1" s="1"/>
  <c r="AD162" i="1"/>
  <c r="Q59" i="12"/>
  <c r="Y131" i="1"/>
  <c r="E131" i="1"/>
  <c r="U131" i="1" s="1"/>
  <c r="E149" i="1"/>
  <c r="U149" i="1" s="1"/>
  <c r="E163" i="1"/>
  <c r="AD163" i="1" s="1"/>
  <c r="W147" i="1"/>
  <c r="W165" i="1"/>
  <c r="Y138" i="1"/>
  <c r="AA143" i="1"/>
  <c r="L143" i="1" s="1"/>
  <c r="AA165" i="1"/>
  <c r="L165" i="1" s="1"/>
  <c r="N165" i="1" s="1"/>
  <c r="AD170" i="1"/>
  <c r="Q107" i="12"/>
  <c r="Y141" i="1"/>
  <c r="Y165" i="1"/>
  <c r="AA125" i="1"/>
  <c r="L125" i="1" s="1"/>
  <c r="N125" i="1" s="1"/>
  <c r="Q65" i="12"/>
  <c r="Y171" i="1"/>
  <c r="Y157" i="1"/>
  <c r="E134" i="1"/>
  <c r="AD134" i="1" s="1"/>
  <c r="E168" i="1"/>
  <c r="AF168" i="1" s="1"/>
  <c r="W149" i="1"/>
  <c r="W171" i="1"/>
  <c r="AA130" i="1"/>
  <c r="L130" i="1" s="1"/>
  <c r="M130" i="1" s="1"/>
  <c r="AA149" i="1"/>
  <c r="L149" i="1" s="1"/>
  <c r="N149" i="1" s="1"/>
  <c r="AA171" i="1"/>
  <c r="L171" i="1" s="1"/>
  <c r="S171" i="1" s="1"/>
  <c r="AF125" i="1"/>
  <c r="Q67" i="12"/>
  <c r="Q110" i="12"/>
  <c r="Q114" i="12"/>
  <c r="E133" i="1"/>
  <c r="W154" i="1"/>
  <c r="Q35" i="12"/>
  <c r="Q70" i="12"/>
  <c r="I11" i="12"/>
  <c r="Q45" i="12"/>
  <c r="Q44" i="12"/>
  <c r="Q41" i="12"/>
  <c r="I12" i="12"/>
  <c r="Q48" i="12"/>
  <c r="Q51" i="12"/>
  <c r="Q50" i="12"/>
  <c r="Q47" i="12"/>
  <c r="I20" i="12"/>
  <c r="Q96" i="12"/>
  <c r="Q98" i="12"/>
  <c r="Q100" i="12"/>
  <c r="I112" i="1"/>
  <c r="E135" i="1"/>
  <c r="E150" i="1"/>
  <c r="U165" i="1"/>
  <c r="AD165" i="1"/>
  <c r="W135" i="1"/>
  <c r="W153" i="1"/>
  <c r="Y135" i="1"/>
  <c r="Y150" i="1"/>
  <c r="AA129" i="1"/>
  <c r="L129" i="1" s="1"/>
  <c r="AD143" i="1"/>
  <c r="AD161" i="1"/>
  <c r="AF128" i="1"/>
  <c r="AF165" i="1"/>
  <c r="Q102" i="12"/>
  <c r="S145" i="1"/>
  <c r="N145" i="1"/>
  <c r="M145" i="1"/>
  <c r="AF161" i="1"/>
  <c r="I13" i="12"/>
  <c r="Q56" i="12"/>
  <c r="Q53" i="12"/>
  <c r="Q55" i="12"/>
  <c r="Q58" i="12"/>
  <c r="Q42" i="12"/>
  <c r="AA167" i="1"/>
  <c r="L167" i="1" s="1"/>
  <c r="Y167" i="1"/>
  <c r="U139" i="1"/>
  <c r="W167" i="1"/>
  <c r="AA147" i="1"/>
  <c r="L147" i="1" s="1"/>
  <c r="S147" i="1" s="1"/>
  <c r="Q43" i="12"/>
  <c r="E142" i="1"/>
  <c r="W142" i="1"/>
  <c r="Y142" i="1"/>
  <c r="AA142" i="1"/>
  <c r="L142" i="1" s="1"/>
  <c r="G108" i="1"/>
  <c r="I108" i="1"/>
  <c r="E126" i="1"/>
  <c r="U154" i="1"/>
  <c r="W127" i="1"/>
  <c r="AA127" i="1"/>
  <c r="L127" i="1" s="1"/>
  <c r="E151" i="1"/>
  <c r="W151" i="1"/>
  <c r="Y151" i="1"/>
  <c r="AA151" i="1"/>
  <c r="L151" i="1" s="1"/>
  <c r="M151" i="1" s="1"/>
  <c r="C116" i="1"/>
  <c r="G109" i="1"/>
  <c r="C109" i="1"/>
  <c r="E127" i="1"/>
  <c r="U141" i="1"/>
  <c r="E167" i="1"/>
  <c r="U128" i="1"/>
  <c r="W143" i="1"/>
  <c r="AF152" i="1"/>
  <c r="AF170" i="1"/>
  <c r="Q46" i="12"/>
  <c r="Q89" i="12"/>
  <c r="AD136" i="1"/>
  <c r="AF136" i="1"/>
  <c r="U136" i="1"/>
  <c r="AF163" i="1"/>
  <c r="AA158" i="1"/>
  <c r="L158" i="1" s="1"/>
  <c r="Y158" i="1"/>
  <c r="E158" i="1"/>
  <c r="Y161" i="1"/>
  <c r="W161" i="1"/>
  <c r="AA161" i="1"/>
  <c r="L161" i="1" s="1"/>
  <c r="AD152" i="1"/>
  <c r="I21" i="12"/>
  <c r="Q104" i="12"/>
  <c r="Q101" i="12"/>
  <c r="Q105" i="12"/>
  <c r="Q103" i="12"/>
  <c r="AD129" i="1"/>
  <c r="AF153" i="1"/>
  <c r="E169" i="1"/>
  <c r="Y169" i="1"/>
  <c r="W169" i="1"/>
  <c r="Y126" i="1"/>
  <c r="AA134" i="1"/>
  <c r="L134" i="1" s="1"/>
  <c r="S134" i="1" s="1"/>
  <c r="W129" i="1"/>
  <c r="Y145" i="1"/>
  <c r="AA150" i="1"/>
  <c r="L150" i="1" s="1"/>
  <c r="AD153" i="1"/>
  <c r="I19" i="12"/>
  <c r="Q93" i="12"/>
  <c r="Q94" i="12"/>
  <c r="Q92" i="12"/>
  <c r="Q90" i="12"/>
  <c r="I16" i="12"/>
  <c r="Q72" i="12"/>
  <c r="Q76" i="12"/>
  <c r="Q73" i="12"/>
  <c r="Q71" i="12"/>
  <c r="U130" i="1"/>
  <c r="AF130" i="1"/>
  <c r="Y137" i="1"/>
  <c r="W137" i="1"/>
  <c r="AA137" i="1"/>
  <c r="L137" i="1" s="1"/>
  <c r="E137" i="1"/>
  <c r="W126" i="1"/>
  <c r="W145" i="1"/>
  <c r="W158" i="1"/>
  <c r="I9" i="12"/>
  <c r="Q32" i="12"/>
  <c r="Q29" i="12"/>
  <c r="Q34" i="12"/>
  <c r="Q30" i="12"/>
  <c r="I17" i="12"/>
  <c r="Q80" i="12"/>
  <c r="Q77" i="12"/>
  <c r="Q82" i="12"/>
  <c r="Q79" i="12"/>
  <c r="U159" i="1"/>
  <c r="AD159" i="1"/>
  <c r="U138" i="1"/>
  <c r="AD138" i="1"/>
  <c r="Q31" i="12"/>
  <c r="Q74" i="12"/>
  <c r="I10" i="12"/>
  <c r="Q40" i="12"/>
  <c r="Q37" i="12"/>
  <c r="Q39" i="12"/>
  <c r="Q36" i="12"/>
  <c r="Q88" i="12"/>
  <c r="Q85" i="12"/>
  <c r="Q87" i="12"/>
  <c r="Q83" i="12"/>
  <c r="C104" i="1"/>
  <c r="I104" i="1"/>
  <c r="G116" i="1"/>
  <c r="E145" i="1"/>
  <c r="Y139" i="1"/>
  <c r="W139" i="1"/>
  <c r="AF147" i="1"/>
  <c r="U147" i="1"/>
  <c r="AD147" i="1"/>
  <c r="Y155" i="1"/>
  <c r="W155" i="1"/>
  <c r="AA155" i="1"/>
  <c r="L155" i="1" s="1"/>
  <c r="M155" i="1" s="1"/>
  <c r="E155" i="1"/>
  <c r="AF171" i="1"/>
  <c r="U171" i="1"/>
  <c r="U129" i="1"/>
  <c r="W131" i="1"/>
  <c r="W163" i="1"/>
  <c r="Y129" i="1"/>
  <c r="Y147" i="1"/>
  <c r="Y163" i="1"/>
  <c r="AA139" i="1"/>
  <c r="L139" i="1" s="1"/>
  <c r="S139" i="1" s="1"/>
  <c r="AA153" i="1"/>
  <c r="L153" i="1" s="1"/>
  <c r="AA169" i="1"/>
  <c r="L169" i="1" s="1"/>
  <c r="AF159" i="1"/>
  <c r="Q33" i="12"/>
  <c r="Q54" i="12"/>
  <c r="Q75" i="12"/>
  <c r="Q97" i="12"/>
  <c r="G113" i="1"/>
  <c r="C113" i="1"/>
  <c r="W130" i="1"/>
  <c r="AA170" i="1"/>
  <c r="L170" i="1" s="1"/>
  <c r="M170" i="1" s="1"/>
  <c r="Q64" i="12"/>
  <c r="Q61" i="12"/>
  <c r="I22" i="12"/>
  <c r="Q112" i="12"/>
  <c r="Q109" i="12"/>
  <c r="E146" i="1"/>
  <c r="E124" i="1"/>
  <c r="Y124" i="1"/>
  <c r="E132" i="1"/>
  <c r="Y132" i="1"/>
  <c r="E140" i="1"/>
  <c r="Y140" i="1"/>
  <c r="E148" i="1"/>
  <c r="Y148" i="1"/>
  <c r="E156" i="1"/>
  <c r="Y156" i="1"/>
  <c r="E164" i="1"/>
  <c r="Y164" i="1"/>
  <c r="E172" i="1"/>
  <c r="Y172" i="1"/>
  <c r="W132" i="1"/>
  <c r="Y133" i="1"/>
  <c r="AA172" i="1"/>
  <c r="L172" i="1" s="1"/>
  <c r="N172" i="1" s="1"/>
  <c r="AF162" i="1"/>
  <c r="Q60" i="12"/>
  <c r="I15" i="12"/>
  <c r="Q69" i="12"/>
  <c r="I23" i="12"/>
  <c r="Q117" i="12"/>
  <c r="Q113" i="12"/>
  <c r="W170" i="1"/>
  <c r="AA146" i="1"/>
  <c r="L146" i="1" s="1"/>
  <c r="N146" i="1" s="1"/>
  <c r="Q62" i="12"/>
  <c r="Q116" i="12"/>
  <c r="AA128" i="1"/>
  <c r="L128" i="1" s="1"/>
  <c r="M128" i="1" s="1"/>
  <c r="W128" i="1"/>
  <c r="AA136" i="1"/>
  <c r="L136" i="1" s="1"/>
  <c r="N136" i="1" s="1"/>
  <c r="W136" i="1"/>
  <c r="AA144" i="1"/>
  <c r="L144" i="1" s="1"/>
  <c r="W144" i="1"/>
  <c r="AA152" i="1"/>
  <c r="L152" i="1" s="1"/>
  <c r="W152" i="1"/>
  <c r="AA160" i="1"/>
  <c r="L160" i="1" s="1"/>
  <c r="W160" i="1"/>
  <c r="AA168" i="1"/>
  <c r="L168" i="1" s="1"/>
  <c r="W168" i="1"/>
  <c r="W146" i="1"/>
  <c r="Y128" i="1"/>
  <c r="Q66" i="12"/>
  <c r="Z363" i="9"/>
  <c r="Z515" i="9"/>
  <c r="X515" i="9"/>
  <c r="X555" i="9"/>
  <c r="Z635" i="9"/>
  <c r="X683" i="9"/>
  <c r="Z723" i="9"/>
  <c r="X372" i="9"/>
  <c r="X380" i="9"/>
  <c r="X396" i="9"/>
  <c r="X524" i="9"/>
  <c r="X644" i="9"/>
  <c r="X405" i="9"/>
  <c r="X645" i="9"/>
  <c r="Z677" i="9"/>
  <c r="X366" i="9"/>
  <c r="Z558" i="9"/>
  <c r="X367" i="9"/>
  <c r="Z375" i="9"/>
  <c r="X375" i="9"/>
  <c r="X399" i="9"/>
  <c r="Z679" i="9"/>
  <c r="Z384" i="9"/>
  <c r="Z520" i="9"/>
  <c r="X632" i="9"/>
  <c r="L149" i="9"/>
  <c r="C149" i="9" s="1" a="1"/>
  <c r="C149" i="9" s="1"/>
  <c r="X545" i="9"/>
  <c r="Z553" i="9"/>
  <c r="Z354" i="9"/>
  <c r="Z362" i="9"/>
  <c r="X362" i="9"/>
  <c r="Z386" i="9"/>
  <c r="X386" i="9"/>
  <c r="Z402" i="9"/>
  <c r="X402" i="9"/>
  <c r="Z522" i="9"/>
  <c r="X522" i="9"/>
  <c r="Z546" i="9"/>
  <c r="X546" i="9"/>
  <c r="Z562" i="9"/>
  <c r="X562" i="9"/>
  <c r="Z634" i="9"/>
  <c r="Z642" i="9"/>
  <c r="X642" i="9"/>
  <c r="Z682" i="9"/>
  <c r="X682" i="9"/>
  <c r="X692" i="9"/>
  <c r="X852" i="9"/>
  <c r="X876" i="9"/>
  <c r="Z726" i="9"/>
  <c r="X862" i="9"/>
  <c r="Z878" i="9"/>
  <c r="X871" i="9"/>
  <c r="Z706" i="9"/>
  <c r="X706" i="9"/>
  <c r="Z722" i="9"/>
  <c r="X722" i="9"/>
  <c r="Z866" i="9"/>
  <c r="X866" i="9"/>
  <c r="Z882" i="9"/>
  <c r="X882" i="9"/>
  <c r="C191" i="9" a="1"/>
  <c r="C191" i="9" s="1"/>
  <c r="D191" i="9" a="1"/>
  <c r="D191" i="9" s="1"/>
  <c r="C223" i="9" a="1"/>
  <c r="C223" i="9" s="1"/>
  <c r="D223" i="9" a="1"/>
  <c r="D223" i="9" s="1"/>
  <c r="C255" i="9" a="1"/>
  <c r="C255" i="9" s="1"/>
  <c r="D255" i="9" a="1"/>
  <c r="D255" i="9" s="1"/>
  <c r="C287" i="9" a="1"/>
  <c r="C287" i="9" s="1"/>
  <c r="D287" i="9" a="1"/>
  <c r="D287" i="9" s="1"/>
  <c r="C200" i="9" a="1"/>
  <c r="C200" i="9" s="1"/>
  <c r="D200" i="9" a="1"/>
  <c r="D200" i="9" s="1"/>
  <c r="D232" i="9" a="1"/>
  <c r="D232" i="9" s="1"/>
  <c r="C232" i="9" a="1"/>
  <c r="C232" i="9" s="1"/>
  <c r="C264" i="9" a="1"/>
  <c r="C264" i="9" s="1"/>
  <c r="D264" i="9" a="1"/>
  <c r="D264" i="9" s="1"/>
  <c r="C304" i="9" a="1"/>
  <c r="C304" i="9" s="1"/>
  <c r="D304" i="9" a="1"/>
  <c r="D304" i="9" s="1"/>
  <c r="D169" i="9" a="1"/>
  <c r="D169" i="9" s="1"/>
  <c r="C169" i="9" a="1"/>
  <c r="C169" i="9" s="1"/>
  <c r="C177" i="9" a="1"/>
  <c r="C177" i="9" s="1"/>
  <c r="D177" i="9" a="1"/>
  <c r="D177" i="9" s="1"/>
  <c r="C185" i="9" a="1"/>
  <c r="C185" i="9" s="1"/>
  <c r="D185" i="9" a="1"/>
  <c r="D185" i="9" s="1"/>
  <c r="C193" i="9" a="1"/>
  <c r="C193" i="9" s="1"/>
  <c r="D193" i="9" a="1"/>
  <c r="D193" i="9" s="1"/>
  <c r="C201" i="9" a="1"/>
  <c r="C201" i="9" s="1"/>
  <c r="D201" i="9" a="1"/>
  <c r="D201" i="9" s="1"/>
  <c r="C209" i="9" a="1"/>
  <c r="C209" i="9" s="1"/>
  <c r="D209" i="9" a="1"/>
  <c r="D209" i="9" s="1"/>
  <c r="C217" i="9" a="1"/>
  <c r="C217" i="9" s="1"/>
  <c r="D217" i="9" a="1"/>
  <c r="D217" i="9" s="1"/>
  <c r="C225" i="9" a="1"/>
  <c r="C225" i="9" s="1"/>
  <c r="D225" i="9" a="1"/>
  <c r="D225" i="9" s="1"/>
  <c r="D233" i="9" a="1"/>
  <c r="D233" i="9" s="1"/>
  <c r="C233" i="9" a="1"/>
  <c r="C233" i="9" s="1"/>
  <c r="D241" i="9" a="1"/>
  <c r="D241" i="9" s="1"/>
  <c r="C241" i="9" a="1"/>
  <c r="C241" i="9" s="1"/>
  <c r="D249" i="9" a="1"/>
  <c r="D249" i="9" s="1"/>
  <c r="C249" i="9" a="1"/>
  <c r="C249" i="9" s="1"/>
  <c r="D257" i="9" a="1"/>
  <c r="D257" i="9" s="1"/>
  <c r="C257" i="9" a="1"/>
  <c r="C257" i="9" s="1"/>
  <c r="C265" i="9" a="1"/>
  <c r="C265" i="9" s="1"/>
  <c r="D265" i="9" a="1"/>
  <c r="D265" i="9" s="1"/>
  <c r="C273" i="9" a="1"/>
  <c r="C273" i="9" s="1"/>
  <c r="D273" i="9" a="1"/>
  <c r="D273" i="9" s="1"/>
  <c r="C281" i="9" a="1"/>
  <c r="C281" i="9" s="1"/>
  <c r="D281" i="9" a="1"/>
  <c r="D281" i="9" s="1"/>
  <c r="C289" i="9" a="1"/>
  <c r="C289" i="9" s="1"/>
  <c r="D289" i="9" a="1"/>
  <c r="D289" i="9" s="1"/>
  <c r="C297" i="9" a="1"/>
  <c r="C297" i="9" s="1"/>
  <c r="D297" i="9" a="1"/>
  <c r="D297" i="9" s="1"/>
  <c r="C305" i="9" a="1"/>
  <c r="C305" i="9" s="1"/>
  <c r="D305" i="9" a="1"/>
  <c r="D305" i="9" s="1"/>
  <c r="C313" i="9" a="1"/>
  <c r="C313" i="9" s="1"/>
  <c r="D313" i="9" a="1"/>
  <c r="D313" i="9" s="1"/>
  <c r="C176" i="9" a="1"/>
  <c r="C176" i="9" s="1"/>
  <c r="D176" i="9" a="1"/>
  <c r="D176" i="9" s="1"/>
  <c r="D216" i="9" a="1"/>
  <c r="D216" i="9" s="1"/>
  <c r="C216" i="9" a="1"/>
  <c r="C216" i="9" s="1"/>
  <c r="D240" i="9" a="1"/>
  <c r="D240" i="9" s="1"/>
  <c r="C240" i="9" a="1"/>
  <c r="C240" i="9" s="1"/>
  <c r="C312" i="9" a="1"/>
  <c r="C312" i="9" s="1"/>
  <c r="D312" i="9" a="1"/>
  <c r="D312" i="9" s="1"/>
  <c r="D170" i="9" a="1"/>
  <c r="D170" i="9" s="1"/>
  <c r="C170" i="9" a="1"/>
  <c r="C170" i="9" s="1"/>
  <c r="D178" i="9" a="1"/>
  <c r="D178" i="9" s="1"/>
  <c r="C178" i="9" a="1"/>
  <c r="C178" i="9" s="1"/>
  <c r="C186" i="9" a="1"/>
  <c r="C186" i="9" s="1"/>
  <c r="D186" i="9" a="1"/>
  <c r="D186" i="9" s="1"/>
  <c r="C194" i="9" a="1"/>
  <c r="C194" i="9" s="1"/>
  <c r="D194" i="9" a="1"/>
  <c r="D194" i="9" s="1"/>
  <c r="C202" i="9" a="1"/>
  <c r="C202" i="9" s="1"/>
  <c r="D202" i="9" a="1"/>
  <c r="D202" i="9" s="1"/>
  <c r="C210" i="9" a="1"/>
  <c r="C210" i="9" s="1"/>
  <c r="D210" i="9" a="1"/>
  <c r="D210" i="9" s="1"/>
  <c r="C218" i="9" a="1"/>
  <c r="C218" i="9" s="1"/>
  <c r="D218" i="9" a="1"/>
  <c r="D218" i="9" s="1"/>
  <c r="C226" i="9" a="1"/>
  <c r="C226" i="9" s="1"/>
  <c r="D226" i="9" a="1"/>
  <c r="D226" i="9" s="1"/>
  <c r="C234" i="9" a="1"/>
  <c r="C234" i="9" s="1"/>
  <c r="D234" i="9" a="1"/>
  <c r="D234" i="9" s="1"/>
  <c r="C242" i="9" a="1"/>
  <c r="C242" i="9" s="1"/>
  <c r="D242" i="9" a="1"/>
  <c r="D242" i="9" s="1"/>
  <c r="D250" i="9" a="1"/>
  <c r="D250" i="9" s="1"/>
  <c r="C250" i="9" a="1"/>
  <c r="C250" i="9" s="1"/>
  <c r="D258" i="9" a="1"/>
  <c r="D258" i="9" s="1"/>
  <c r="C258" i="9" a="1"/>
  <c r="C258" i="9" s="1"/>
  <c r="D266" i="9" a="1"/>
  <c r="D266" i="9" s="1"/>
  <c r="C266" i="9" a="1"/>
  <c r="C266" i="9" s="1"/>
  <c r="D274" i="9" a="1"/>
  <c r="D274" i="9" s="1"/>
  <c r="C274" i="9" a="1"/>
  <c r="C274" i="9" s="1"/>
  <c r="D282" i="9" a="1"/>
  <c r="D282" i="9" s="1"/>
  <c r="C282" i="9" a="1"/>
  <c r="C282" i="9" s="1"/>
  <c r="C290" i="9" a="1"/>
  <c r="C290" i="9" s="1"/>
  <c r="D290" i="9" a="1"/>
  <c r="D290" i="9" s="1"/>
  <c r="C298" i="9" a="1"/>
  <c r="C298" i="9" s="1"/>
  <c r="D298" i="9" a="1"/>
  <c r="D298" i="9" s="1"/>
  <c r="C306" i="9" a="1"/>
  <c r="C306" i="9" s="1"/>
  <c r="D306" i="9" a="1"/>
  <c r="D306" i="9" s="1"/>
  <c r="C314" i="9" a="1"/>
  <c r="C314" i="9" s="1"/>
  <c r="D314" i="9" a="1"/>
  <c r="D314" i="9" s="1"/>
  <c r="C272" i="9" a="1"/>
  <c r="C272" i="9" s="1"/>
  <c r="D272" i="9" a="1"/>
  <c r="D272" i="9" s="1"/>
  <c r="D171" i="9" a="1"/>
  <c r="D171" i="9" s="1"/>
  <c r="C171" i="9" a="1"/>
  <c r="C171" i="9" s="1"/>
  <c r="D179" i="9" a="1"/>
  <c r="D179" i="9" s="1"/>
  <c r="C179" i="9" a="1"/>
  <c r="C179" i="9" s="1"/>
  <c r="D187" i="9" a="1"/>
  <c r="D187" i="9" s="1"/>
  <c r="C187" i="9" a="1"/>
  <c r="C187" i="9" s="1"/>
  <c r="C195" i="9" a="1"/>
  <c r="C195" i="9" s="1"/>
  <c r="D195" i="9" a="1"/>
  <c r="D195" i="9" s="1"/>
  <c r="C203" i="9" a="1"/>
  <c r="C203" i="9" s="1"/>
  <c r="D203" i="9" a="1"/>
  <c r="D203" i="9" s="1"/>
  <c r="C211" i="9" a="1"/>
  <c r="C211" i="9" s="1"/>
  <c r="D211" i="9" a="1"/>
  <c r="D211" i="9" s="1"/>
  <c r="C219" i="9" a="1"/>
  <c r="C219" i="9" s="1"/>
  <c r="D219" i="9" a="1"/>
  <c r="D219" i="9" s="1"/>
  <c r="C227" i="9" a="1"/>
  <c r="C227" i="9" s="1"/>
  <c r="D227" i="9" a="1"/>
  <c r="D227" i="9" s="1"/>
  <c r="C235" i="9" a="1"/>
  <c r="C235" i="9" s="1"/>
  <c r="D235" i="9" a="1"/>
  <c r="D235" i="9" s="1"/>
  <c r="C243" i="9" a="1"/>
  <c r="C243" i="9" s="1"/>
  <c r="D243" i="9" a="1"/>
  <c r="D243" i="9" s="1"/>
  <c r="C251" i="9" a="1"/>
  <c r="C251" i="9" s="1"/>
  <c r="D251" i="9" a="1"/>
  <c r="D251" i="9" s="1"/>
  <c r="C259" i="9" a="1"/>
  <c r="C259" i="9" s="1"/>
  <c r="D259" i="9" a="1"/>
  <c r="D259" i="9" s="1"/>
  <c r="D267" i="9" a="1"/>
  <c r="D267" i="9" s="1"/>
  <c r="C267" i="9" a="1"/>
  <c r="C267" i="9" s="1"/>
  <c r="D275" i="9" a="1"/>
  <c r="D275" i="9" s="1"/>
  <c r="C275" i="9" a="1"/>
  <c r="C275" i="9" s="1"/>
  <c r="D283" i="9" a="1"/>
  <c r="D283" i="9" s="1"/>
  <c r="C283" i="9" a="1"/>
  <c r="C283" i="9" s="1"/>
  <c r="D291" i="9" a="1"/>
  <c r="D291" i="9" s="1"/>
  <c r="C291" i="9" a="1"/>
  <c r="C291" i="9" s="1"/>
  <c r="C299" i="9" a="1"/>
  <c r="C299" i="9" s="1"/>
  <c r="D299" i="9" a="1"/>
  <c r="D299" i="9" s="1"/>
  <c r="C307" i="9" a="1"/>
  <c r="C307" i="9" s="1"/>
  <c r="D307" i="9" a="1"/>
  <c r="D307" i="9" s="1"/>
  <c r="C315" i="9" a="1"/>
  <c r="C315" i="9" s="1"/>
  <c r="D315" i="9" a="1"/>
  <c r="D315" i="9" s="1"/>
  <c r="C280" i="9" a="1"/>
  <c r="C280" i="9" s="1"/>
  <c r="D280" i="9" a="1"/>
  <c r="D280" i="9" s="1"/>
  <c r="D172" i="9" a="1"/>
  <c r="D172" i="9" s="1"/>
  <c r="C172" i="9" a="1"/>
  <c r="C172" i="9" s="1"/>
  <c r="D180" i="9" a="1"/>
  <c r="D180" i="9" s="1"/>
  <c r="C180" i="9" a="1"/>
  <c r="C180" i="9" s="1"/>
  <c r="D188" i="9" a="1"/>
  <c r="D188" i="9" s="1"/>
  <c r="C188" i="9" a="1"/>
  <c r="C188" i="9" s="1"/>
  <c r="D196" i="9" a="1"/>
  <c r="D196" i="9" s="1"/>
  <c r="C196" i="9" a="1"/>
  <c r="C196" i="9" s="1"/>
  <c r="D204" i="9" a="1"/>
  <c r="D204" i="9" s="1"/>
  <c r="C204" i="9" a="1"/>
  <c r="C204" i="9" s="1"/>
  <c r="C212" i="9" a="1"/>
  <c r="C212" i="9" s="1"/>
  <c r="D212" i="9" a="1"/>
  <c r="D212" i="9" s="1"/>
  <c r="C220" i="9" a="1"/>
  <c r="C220" i="9" s="1"/>
  <c r="D220" i="9" a="1"/>
  <c r="D220" i="9" s="1"/>
  <c r="C228" i="9" a="1"/>
  <c r="C228" i="9" s="1"/>
  <c r="D228" i="9" a="1"/>
  <c r="D228" i="9" s="1"/>
  <c r="C236" i="9" a="1"/>
  <c r="C236" i="9" s="1"/>
  <c r="D236" i="9" a="1"/>
  <c r="D236" i="9" s="1"/>
  <c r="C244" i="9" a="1"/>
  <c r="C244" i="9" s="1"/>
  <c r="D244" i="9" a="1"/>
  <c r="D244" i="9" s="1"/>
  <c r="C252" i="9" a="1"/>
  <c r="C252" i="9" s="1"/>
  <c r="D252" i="9" a="1"/>
  <c r="D252" i="9" s="1"/>
  <c r="C260" i="9" a="1"/>
  <c r="C260" i="9" s="1"/>
  <c r="D260" i="9" a="1"/>
  <c r="D260" i="9" s="1"/>
  <c r="C268" i="9" a="1"/>
  <c r="C268" i="9" s="1"/>
  <c r="D268" i="9" a="1"/>
  <c r="D268" i="9" s="1"/>
  <c r="C276" i="9" a="1"/>
  <c r="C276" i="9" s="1"/>
  <c r="D276" i="9" a="1"/>
  <c r="D276" i="9" s="1"/>
  <c r="C284" i="9" a="1"/>
  <c r="C284" i="9" s="1"/>
  <c r="D284" i="9" a="1"/>
  <c r="D284" i="9" s="1"/>
  <c r="C292" i="9" a="1"/>
  <c r="C292" i="9" s="1"/>
  <c r="D292" i="9" a="1"/>
  <c r="D292" i="9" s="1"/>
  <c r="C300" i="9" a="1"/>
  <c r="C300" i="9" s="1"/>
  <c r="D300" i="9" a="1"/>
  <c r="D300" i="9" s="1"/>
  <c r="C308" i="9" a="1"/>
  <c r="C308" i="9" s="1"/>
  <c r="D308" i="9" a="1"/>
  <c r="D308" i="9" s="1"/>
  <c r="D316" i="9" a="1"/>
  <c r="D316" i="9" s="1"/>
  <c r="C316" i="9" a="1"/>
  <c r="C316" i="9" s="1"/>
  <c r="C192" i="9" a="1"/>
  <c r="C192" i="9" s="1"/>
  <c r="D192" i="9" a="1"/>
  <c r="D192" i="9" s="1"/>
  <c r="D224" i="9" a="1"/>
  <c r="D224" i="9" s="1"/>
  <c r="C224" i="9" a="1"/>
  <c r="C224" i="9" s="1"/>
  <c r="C256" i="9" a="1"/>
  <c r="C256" i="9" s="1"/>
  <c r="D256" i="9" a="1"/>
  <c r="D256" i="9" s="1"/>
  <c r="C288" i="9" a="1"/>
  <c r="C288" i="9" s="1"/>
  <c r="D288" i="9" a="1"/>
  <c r="D288" i="9" s="1"/>
  <c r="C184" i="9" a="1"/>
  <c r="C184" i="9" s="1"/>
  <c r="D184" i="9" a="1"/>
  <c r="D184" i="9" s="1"/>
  <c r="C208" i="9" a="1"/>
  <c r="C208" i="9" s="1"/>
  <c r="D208" i="9" a="1"/>
  <c r="D208" i="9" s="1"/>
  <c r="D248" i="9" a="1"/>
  <c r="D248" i="9" s="1"/>
  <c r="C248" i="9" a="1"/>
  <c r="C248" i="9" s="1"/>
  <c r="C296" i="9" a="1"/>
  <c r="C296" i="9" s="1"/>
  <c r="D296" i="9" a="1"/>
  <c r="D296" i="9" s="1"/>
  <c r="L37" i="9"/>
  <c r="L101" i="9"/>
  <c r="M15" i="9"/>
  <c r="M79" i="9"/>
  <c r="M143" i="9"/>
  <c r="L173" i="9"/>
  <c r="L181" i="9"/>
  <c r="L189" i="9"/>
  <c r="L197" i="9"/>
  <c r="L205" i="9"/>
  <c r="L213" i="9"/>
  <c r="L221" i="9"/>
  <c r="L229" i="9"/>
  <c r="L237" i="9"/>
  <c r="L245" i="9"/>
  <c r="L253" i="9"/>
  <c r="L261" i="9"/>
  <c r="L269" i="9"/>
  <c r="L277" i="9"/>
  <c r="L285" i="9"/>
  <c r="L293" i="9"/>
  <c r="L301" i="9"/>
  <c r="L309" i="9"/>
  <c r="L317" i="9"/>
  <c r="M175" i="9"/>
  <c r="M183" i="9"/>
  <c r="M191" i="9"/>
  <c r="M199" i="9"/>
  <c r="M207" i="9"/>
  <c r="M215" i="9"/>
  <c r="M223" i="9"/>
  <c r="M231" i="9"/>
  <c r="M239" i="9"/>
  <c r="M247" i="9"/>
  <c r="M255" i="9"/>
  <c r="M263" i="9"/>
  <c r="M271" i="9"/>
  <c r="M279" i="9"/>
  <c r="M287" i="9"/>
  <c r="M295" i="9"/>
  <c r="M303" i="9"/>
  <c r="M311" i="9"/>
  <c r="L45" i="9"/>
  <c r="D45" i="9" s="1" a="1"/>
  <c r="D45" i="9" s="1"/>
  <c r="L109" i="9"/>
  <c r="D109" i="9" s="1" a="1"/>
  <c r="D109" i="9" s="1"/>
  <c r="M23" i="9"/>
  <c r="M87" i="9"/>
  <c r="M151" i="9"/>
  <c r="L174" i="9"/>
  <c r="L182" i="9"/>
  <c r="L190" i="9"/>
  <c r="L198" i="9"/>
  <c r="L206" i="9"/>
  <c r="L214" i="9"/>
  <c r="L222" i="9"/>
  <c r="L230" i="9"/>
  <c r="L238" i="9"/>
  <c r="L246" i="9"/>
  <c r="L254" i="9"/>
  <c r="L262" i="9"/>
  <c r="L270" i="9"/>
  <c r="L278" i="9"/>
  <c r="L286" i="9"/>
  <c r="L294" i="9"/>
  <c r="L302" i="9"/>
  <c r="L310" i="9"/>
  <c r="L318" i="9"/>
  <c r="M176" i="9"/>
  <c r="M184" i="9"/>
  <c r="M192" i="9"/>
  <c r="M200" i="9"/>
  <c r="M208" i="9"/>
  <c r="M216" i="9"/>
  <c r="M224" i="9"/>
  <c r="M232" i="9"/>
  <c r="M240" i="9"/>
  <c r="M248" i="9"/>
  <c r="M256" i="9"/>
  <c r="M264" i="9"/>
  <c r="M272" i="9"/>
  <c r="M280" i="9"/>
  <c r="M288" i="9"/>
  <c r="M296" i="9"/>
  <c r="M304" i="9"/>
  <c r="M312" i="9"/>
  <c r="L53" i="9"/>
  <c r="D53" i="9" s="1" a="1"/>
  <c r="D53" i="9" s="1"/>
  <c r="L117" i="9"/>
  <c r="D117" i="9" s="1" a="1"/>
  <c r="D117" i="9" s="1"/>
  <c r="M31" i="9"/>
  <c r="M95" i="9"/>
  <c r="M169" i="9"/>
  <c r="M177" i="9"/>
  <c r="M185" i="9"/>
  <c r="M193" i="9"/>
  <c r="M201" i="9"/>
  <c r="M209" i="9"/>
  <c r="M217" i="9"/>
  <c r="M225" i="9"/>
  <c r="M233" i="9"/>
  <c r="M241" i="9"/>
  <c r="M249" i="9"/>
  <c r="M257" i="9"/>
  <c r="M265" i="9"/>
  <c r="M273" i="9"/>
  <c r="M281" i="9"/>
  <c r="M289" i="9"/>
  <c r="M297" i="9"/>
  <c r="M305" i="9"/>
  <c r="M313" i="9"/>
  <c r="L61" i="9"/>
  <c r="D61" i="9" s="1" a="1"/>
  <c r="D61" i="9" s="1"/>
  <c r="L125" i="9"/>
  <c r="D125" i="9" s="1" a="1"/>
  <c r="D125" i="9" s="1"/>
  <c r="M39" i="9"/>
  <c r="M103" i="9"/>
  <c r="M170" i="9"/>
  <c r="M178" i="9"/>
  <c r="M186" i="9"/>
  <c r="M194" i="9"/>
  <c r="M202" i="9"/>
  <c r="M210" i="9"/>
  <c r="M218" i="9"/>
  <c r="M226" i="9"/>
  <c r="M234" i="9"/>
  <c r="M242" i="9"/>
  <c r="M250" i="9"/>
  <c r="M258" i="9"/>
  <c r="M266" i="9"/>
  <c r="M274" i="9"/>
  <c r="M282" i="9"/>
  <c r="M290" i="9"/>
  <c r="M298" i="9"/>
  <c r="M306" i="9"/>
  <c r="M314" i="9"/>
  <c r="L69" i="9"/>
  <c r="L133" i="9"/>
  <c r="M47" i="9"/>
  <c r="M111" i="9"/>
  <c r="M171" i="9"/>
  <c r="M179" i="9"/>
  <c r="M187" i="9"/>
  <c r="M195" i="9"/>
  <c r="M203" i="9"/>
  <c r="M211" i="9"/>
  <c r="M219" i="9"/>
  <c r="M227" i="9"/>
  <c r="M235" i="9"/>
  <c r="M243" i="9"/>
  <c r="M251" i="9"/>
  <c r="M259" i="9"/>
  <c r="M267" i="9"/>
  <c r="M275" i="9"/>
  <c r="M283" i="9"/>
  <c r="M291" i="9"/>
  <c r="M299" i="9"/>
  <c r="M307" i="9"/>
  <c r="M315" i="9"/>
  <c r="L13" i="9"/>
  <c r="C13" i="9" s="1" a="1"/>
  <c r="C13" i="9" s="1"/>
  <c r="L77" i="9"/>
  <c r="C77" i="9" s="1" a="1"/>
  <c r="C77" i="9" s="1"/>
  <c r="L141" i="9"/>
  <c r="C141" i="9" s="1" a="1"/>
  <c r="C141" i="9" s="1"/>
  <c r="M55" i="9"/>
  <c r="M119" i="9"/>
  <c r="M172" i="9"/>
  <c r="M180" i="9"/>
  <c r="M188" i="9"/>
  <c r="M196" i="9"/>
  <c r="M204" i="9"/>
  <c r="M212" i="9"/>
  <c r="M220" i="9"/>
  <c r="M228" i="9"/>
  <c r="M236" i="9"/>
  <c r="M244" i="9"/>
  <c r="M252" i="9"/>
  <c r="M260" i="9"/>
  <c r="M268" i="9"/>
  <c r="M276" i="9"/>
  <c r="M284" i="9"/>
  <c r="M292" i="9"/>
  <c r="M300" i="9"/>
  <c r="M308" i="9"/>
  <c r="M316" i="9"/>
  <c r="L21" i="9"/>
  <c r="C21" i="9" s="1" a="1"/>
  <c r="C21" i="9" s="1"/>
  <c r="L85" i="9"/>
  <c r="C85" i="9" s="1" a="1"/>
  <c r="C85" i="9" s="1"/>
  <c r="M63" i="9"/>
  <c r="M127" i="9"/>
  <c r="L29" i="9"/>
  <c r="C29" i="9" s="1" a="1"/>
  <c r="C29" i="9" s="1"/>
  <c r="L93" i="9"/>
  <c r="C93" i="9" s="1" a="1"/>
  <c r="C93" i="9" s="1"/>
  <c r="L157" i="9"/>
  <c r="C157" i="9" s="1" a="1"/>
  <c r="C157" i="9" s="1"/>
  <c r="M71" i="9"/>
  <c r="M135" i="9"/>
  <c r="C175" i="9" a="1"/>
  <c r="C175" i="9" s="1"/>
  <c r="C207" i="9" a="1"/>
  <c r="C207" i="9" s="1"/>
  <c r="C239" i="9" a="1"/>
  <c r="C239" i="9" s="1"/>
  <c r="C271" i="9" a="1"/>
  <c r="C271" i="9" s="1"/>
  <c r="C303" i="9" a="1"/>
  <c r="C303" i="9" s="1"/>
  <c r="D199" i="9" a="1"/>
  <c r="D199" i="9" s="1"/>
  <c r="D231" i="9" a="1"/>
  <c r="D231" i="9" s="1"/>
  <c r="D263" i="9" a="1"/>
  <c r="D263" i="9" s="1"/>
  <c r="D295" i="9" a="1"/>
  <c r="D295" i="9" s="1"/>
  <c r="C183" i="9" a="1"/>
  <c r="C183" i="9" s="1"/>
  <c r="C215" i="9" a="1"/>
  <c r="C215" i="9" s="1"/>
  <c r="C247" i="9" a="1"/>
  <c r="C247" i="9" s="1"/>
  <c r="C279" i="9" a="1"/>
  <c r="C279" i="9" s="1"/>
  <c r="C311" i="9" a="1"/>
  <c r="C311" i="9" s="1"/>
  <c r="D9" i="9" a="1"/>
  <c r="D9" i="9" s="1"/>
  <c r="C9" i="9" a="1"/>
  <c r="C9" i="9" s="1"/>
  <c r="D17" i="9" a="1"/>
  <c r="D17" i="9" s="1"/>
  <c r="C17" i="9" a="1"/>
  <c r="C17" i="9" s="1"/>
  <c r="D25" i="9" a="1"/>
  <c r="D25" i="9" s="1"/>
  <c r="C25" i="9" a="1"/>
  <c r="C25" i="9" s="1"/>
  <c r="C41" i="9" a="1"/>
  <c r="C41" i="9" s="1"/>
  <c r="D41" i="9" a="1"/>
  <c r="D41" i="9" s="1"/>
  <c r="C49" i="9" a="1"/>
  <c r="C49" i="9" s="1"/>
  <c r="D49" i="9" a="1"/>
  <c r="D49" i="9" s="1"/>
  <c r="C57" i="9" a="1"/>
  <c r="C57" i="9" s="1"/>
  <c r="D57" i="9" a="1"/>
  <c r="D57" i="9" s="1"/>
  <c r="C65" i="9" a="1"/>
  <c r="C65" i="9" s="1"/>
  <c r="D65" i="9" a="1"/>
  <c r="D65" i="9" s="1"/>
  <c r="D73" i="9" a="1"/>
  <c r="D73" i="9" s="1"/>
  <c r="C73" i="9" a="1"/>
  <c r="C73" i="9" s="1"/>
  <c r="D81" i="9" a="1"/>
  <c r="D81" i="9" s="1"/>
  <c r="C81" i="9" a="1"/>
  <c r="C81" i="9" s="1"/>
  <c r="D89" i="9" a="1"/>
  <c r="D89" i="9" s="1"/>
  <c r="C89" i="9" a="1"/>
  <c r="C89" i="9" s="1"/>
  <c r="C105" i="9" a="1"/>
  <c r="C105" i="9" s="1"/>
  <c r="D105" i="9" a="1"/>
  <c r="D105" i="9" s="1"/>
  <c r="C113" i="9" a="1"/>
  <c r="C113" i="9" s="1"/>
  <c r="D113" i="9" a="1"/>
  <c r="D113" i="9" s="1"/>
  <c r="C121" i="9" a="1"/>
  <c r="C121" i="9" s="1"/>
  <c r="D121" i="9" a="1"/>
  <c r="D121" i="9" s="1"/>
  <c r="C129" i="9" a="1"/>
  <c r="C129" i="9" s="1"/>
  <c r="D129" i="9" a="1"/>
  <c r="D129" i="9" s="1"/>
  <c r="D137" i="9" a="1"/>
  <c r="D137" i="9" s="1"/>
  <c r="C137" i="9" a="1"/>
  <c r="C137" i="9" s="1"/>
  <c r="D145" i="9" a="1"/>
  <c r="D145" i="9" s="1"/>
  <c r="C145" i="9" a="1"/>
  <c r="C145" i="9" s="1"/>
  <c r="D153" i="9" a="1"/>
  <c r="D153" i="9" s="1"/>
  <c r="C153" i="9" a="1"/>
  <c r="C153" i="9" s="1"/>
  <c r="C33" i="9" a="1"/>
  <c r="C33" i="9" s="1"/>
  <c r="C10" i="9" a="1"/>
  <c r="C10" i="9" s="1"/>
  <c r="D10" i="9" a="1"/>
  <c r="D10" i="9" s="1"/>
  <c r="D26" i="9" a="1"/>
  <c r="D26" i="9" s="1"/>
  <c r="C26" i="9" a="1"/>
  <c r="C26" i="9" s="1"/>
  <c r="C50" i="9" a="1"/>
  <c r="C50" i="9" s="1"/>
  <c r="D50" i="9" a="1"/>
  <c r="D50" i="9" s="1"/>
  <c r="C66" i="9" a="1"/>
  <c r="C66" i="9" s="1"/>
  <c r="D66" i="9" a="1"/>
  <c r="D66" i="9" s="1"/>
  <c r="D82" i="9" a="1"/>
  <c r="D82" i="9" s="1"/>
  <c r="C82" i="9" a="1"/>
  <c r="C82" i="9" s="1"/>
  <c r="D98" i="9" a="1"/>
  <c r="D98" i="9" s="1"/>
  <c r="C98" i="9" a="1"/>
  <c r="C98" i="9" s="1"/>
  <c r="C114" i="9" a="1"/>
  <c r="C114" i="9" s="1"/>
  <c r="D114" i="9" a="1"/>
  <c r="D114" i="9" s="1"/>
  <c r="C130" i="9" a="1"/>
  <c r="C130" i="9" s="1"/>
  <c r="D130" i="9" a="1"/>
  <c r="D130" i="9" s="1"/>
  <c r="C138" i="9" a="1"/>
  <c r="C138" i="9" s="1"/>
  <c r="D138" i="9" a="1"/>
  <c r="D138" i="9" s="1"/>
  <c r="D154" i="9" a="1"/>
  <c r="D154" i="9" s="1"/>
  <c r="C154" i="9" a="1"/>
  <c r="C154" i="9" s="1"/>
  <c r="C42" i="9" a="1"/>
  <c r="C42" i="9" s="1"/>
  <c r="C11" i="9" a="1"/>
  <c r="C11" i="9" s="1"/>
  <c r="D11" i="9" a="1"/>
  <c r="D11" i="9" s="1"/>
  <c r="C19" i="9" a="1"/>
  <c r="C19" i="9" s="1"/>
  <c r="D19" i="9" a="1"/>
  <c r="D19" i="9" s="1"/>
  <c r="D27" i="9" a="1"/>
  <c r="D27" i="9" s="1"/>
  <c r="C27" i="9" a="1"/>
  <c r="C27" i="9" s="1"/>
  <c r="D35" i="9" a="1"/>
  <c r="D35" i="9" s="1"/>
  <c r="C35" i="9" a="1"/>
  <c r="C35" i="9" s="1"/>
  <c r="D43" i="9" a="1"/>
  <c r="D43" i="9" s="1"/>
  <c r="C43" i="9" a="1"/>
  <c r="C43" i="9" s="1"/>
  <c r="C59" i="9" a="1"/>
  <c r="C59" i="9" s="1"/>
  <c r="D59" i="9" a="1"/>
  <c r="D59" i="9" s="1"/>
  <c r="C67" i="9" a="1"/>
  <c r="C67" i="9" s="1"/>
  <c r="D67" i="9" a="1"/>
  <c r="D67" i="9" s="1"/>
  <c r="C75" i="9" a="1"/>
  <c r="C75" i="9" s="1"/>
  <c r="D75" i="9" a="1"/>
  <c r="D75" i="9" s="1"/>
  <c r="C83" i="9" a="1"/>
  <c r="C83" i="9" s="1"/>
  <c r="D83" i="9" a="1"/>
  <c r="D83" i="9" s="1"/>
  <c r="D91" i="9" a="1"/>
  <c r="D91" i="9" s="1"/>
  <c r="C91" i="9" a="1"/>
  <c r="C91" i="9" s="1"/>
  <c r="D99" i="9" a="1"/>
  <c r="D99" i="9" s="1"/>
  <c r="C99" i="9" a="1"/>
  <c r="C99" i="9" s="1"/>
  <c r="D107" i="9" a="1"/>
  <c r="D107" i="9" s="1"/>
  <c r="C107" i="9" a="1"/>
  <c r="C107" i="9" s="1"/>
  <c r="D115" i="9" a="1"/>
  <c r="D115" i="9" s="1"/>
  <c r="C115" i="9" a="1"/>
  <c r="C115" i="9" s="1"/>
  <c r="C123" i="9" a="1"/>
  <c r="C123" i="9" s="1"/>
  <c r="D123" i="9" a="1"/>
  <c r="D123" i="9" s="1"/>
  <c r="C131" i="9" a="1"/>
  <c r="C131" i="9" s="1"/>
  <c r="D131" i="9" a="1"/>
  <c r="D131" i="9" s="1"/>
  <c r="C139" i="9" a="1"/>
  <c r="C139" i="9" s="1"/>
  <c r="D139" i="9" a="1"/>
  <c r="D139" i="9" s="1"/>
  <c r="C147" i="9" a="1"/>
  <c r="C147" i="9" s="1"/>
  <c r="D147" i="9" a="1"/>
  <c r="D147" i="9" s="1"/>
  <c r="D155" i="9" a="1"/>
  <c r="D155" i="9" s="1"/>
  <c r="C155" i="9" a="1"/>
  <c r="C155" i="9" s="1"/>
  <c r="C51" i="9" a="1"/>
  <c r="C51" i="9" s="1"/>
  <c r="D18" i="9" a="1"/>
  <c r="D18" i="9" s="1"/>
  <c r="C18" i="9" a="1"/>
  <c r="C18" i="9" s="1"/>
  <c r="D34" i="9" a="1"/>
  <c r="D34" i="9" s="1"/>
  <c r="C34" i="9" a="1"/>
  <c r="C34" i="9" s="1"/>
  <c r="L12" i="9"/>
  <c r="M12" i="9"/>
  <c r="L20" i="9"/>
  <c r="M20" i="9"/>
  <c r="L28" i="9"/>
  <c r="M28" i="9"/>
  <c r="L36" i="9"/>
  <c r="M36" i="9"/>
  <c r="L44" i="9"/>
  <c r="M44" i="9"/>
  <c r="L52" i="9"/>
  <c r="M52" i="9"/>
  <c r="L60" i="9"/>
  <c r="M60" i="9"/>
  <c r="L68" i="9"/>
  <c r="M68" i="9"/>
  <c r="L76" i="9"/>
  <c r="M76" i="9"/>
  <c r="L84" i="9"/>
  <c r="M84" i="9"/>
  <c r="L92" i="9"/>
  <c r="M92" i="9"/>
  <c r="L100" i="9"/>
  <c r="M100" i="9"/>
  <c r="L108" i="9"/>
  <c r="M108" i="9"/>
  <c r="L116" i="9"/>
  <c r="M116" i="9"/>
  <c r="L124" i="9"/>
  <c r="M124" i="9"/>
  <c r="L132" i="9"/>
  <c r="M132" i="9"/>
  <c r="L140" i="9"/>
  <c r="M140" i="9"/>
  <c r="L148" i="9"/>
  <c r="M148" i="9"/>
  <c r="L156" i="9"/>
  <c r="M156" i="9"/>
  <c r="C58" i="9" a="1"/>
  <c r="C58" i="9" s="1"/>
  <c r="D58" i="9" a="1"/>
  <c r="D58" i="9" s="1"/>
  <c r="C74" i="9" a="1"/>
  <c r="C74" i="9" s="1"/>
  <c r="D74" i="9" a="1"/>
  <c r="D74" i="9" s="1"/>
  <c r="D90" i="9" a="1"/>
  <c r="D90" i="9" s="1"/>
  <c r="C90" i="9" a="1"/>
  <c r="C90" i="9" s="1"/>
  <c r="D106" i="9" a="1"/>
  <c r="D106" i="9" s="1"/>
  <c r="C106" i="9" a="1"/>
  <c r="C106" i="9" s="1"/>
  <c r="C122" i="9" a="1"/>
  <c r="C122" i="9" s="1"/>
  <c r="D122" i="9" a="1"/>
  <c r="D122" i="9" s="1"/>
  <c r="D146" i="9" a="1"/>
  <c r="D146" i="9" s="1"/>
  <c r="C146" i="9" a="1"/>
  <c r="C146" i="9" s="1"/>
  <c r="C88" i="9" a="1"/>
  <c r="C88" i="9" s="1"/>
  <c r="D16" i="9" a="1"/>
  <c r="D16" i="9" s="1"/>
  <c r="C16" i="9" a="1"/>
  <c r="C16" i="9" s="1"/>
  <c r="C32" i="9" a="1"/>
  <c r="C32" i="9" s="1"/>
  <c r="D32" i="9" a="1"/>
  <c r="D32" i="9" s="1"/>
  <c r="C40" i="9" a="1"/>
  <c r="C40" i="9" s="1"/>
  <c r="D40" i="9" a="1"/>
  <c r="D40" i="9" s="1"/>
  <c r="C48" i="9" a="1"/>
  <c r="C48" i="9" s="1"/>
  <c r="D48" i="9" a="1"/>
  <c r="D48" i="9" s="1"/>
  <c r="C56" i="9" a="1"/>
  <c r="C56" i="9" s="1"/>
  <c r="D56" i="9" a="1"/>
  <c r="D56" i="9" s="1"/>
  <c r="D64" i="9" a="1"/>
  <c r="D64" i="9" s="1"/>
  <c r="C64" i="9" a="1"/>
  <c r="C64" i="9" s="1"/>
  <c r="D72" i="9" a="1"/>
  <c r="D72" i="9" s="1"/>
  <c r="C72" i="9" a="1"/>
  <c r="C72" i="9" s="1"/>
  <c r="D80" i="9" a="1"/>
  <c r="D80" i="9" s="1"/>
  <c r="C80" i="9" a="1"/>
  <c r="C80" i="9" s="1"/>
  <c r="C96" i="9" a="1"/>
  <c r="C96" i="9" s="1"/>
  <c r="D96" i="9" a="1"/>
  <c r="D96" i="9" s="1"/>
  <c r="C104" i="9" a="1"/>
  <c r="C104" i="9" s="1"/>
  <c r="D104" i="9" a="1"/>
  <c r="D104" i="9" s="1"/>
  <c r="C112" i="9" a="1"/>
  <c r="C112" i="9" s="1"/>
  <c r="D112" i="9" a="1"/>
  <c r="D112" i="9" s="1"/>
  <c r="C120" i="9" a="1"/>
  <c r="C120" i="9" s="1"/>
  <c r="D120" i="9" a="1"/>
  <c r="D120" i="9" s="1"/>
  <c r="D128" i="9" a="1"/>
  <c r="D128" i="9" s="1"/>
  <c r="C128" i="9" a="1"/>
  <c r="C128" i="9" s="1"/>
  <c r="D136" i="9" a="1"/>
  <c r="D136" i="9" s="1"/>
  <c r="C136" i="9" a="1"/>
  <c r="C136" i="9" s="1"/>
  <c r="D144" i="9" a="1"/>
  <c r="D144" i="9" s="1"/>
  <c r="C144" i="9" a="1"/>
  <c r="C144" i="9" s="1"/>
  <c r="D152" i="9" a="1"/>
  <c r="D152" i="9" s="1"/>
  <c r="C152" i="9" a="1"/>
  <c r="C152" i="9" s="1"/>
  <c r="C24" i="9" a="1"/>
  <c r="C24" i="9" s="1"/>
  <c r="C97" i="9" a="1"/>
  <c r="C97" i="9" s="1"/>
  <c r="L14" i="9"/>
  <c r="L22" i="9"/>
  <c r="L30" i="9"/>
  <c r="L38" i="9"/>
  <c r="L46" i="9"/>
  <c r="L54" i="9"/>
  <c r="L62" i="9"/>
  <c r="L70" i="9"/>
  <c r="L78" i="9"/>
  <c r="L86" i="9"/>
  <c r="L94" i="9"/>
  <c r="L102" i="9"/>
  <c r="L110" i="9"/>
  <c r="L118" i="9"/>
  <c r="L126" i="9"/>
  <c r="L134" i="9"/>
  <c r="L142" i="9"/>
  <c r="L150" i="9"/>
  <c r="L158" i="9"/>
  <c r="M16" i="9"/>
  <c r="M24" i="9"/>
  <c r="M32" i="9"/>
  <c r="M40" i="9"/>
  <c r="M48" i="9"/>
  <c r="M56" i="9"/>
  <c r="M64" i="9"/>
  <c r="M72" i="9"/>
  <c r="M80" i="9"/>
  <c r="M88" i="9"/>
  <c r="M96" i="9"/>
  <c r="M104" i="9"/>
  <c r="M112" i="9"/>
  <c r="M120" i="9"/>
  <c r="M128" i="9"/>
  <c r="M136" i="9"/>
  <c r="M144" i="9"/>
  <c r="M152" i="9"/>
  <c r="D149" i="9" a="1"/>
  <c r="D149" i="9" s="1"/>
  <c r="M9" i="9"/>
  <c r="M17" i="9"/>
  <c r="M25" i="9"/>
  <c r="M33" i="9"/>
  <c r="M41" i="9"/>
  <c r="M49" i="9"/>
  <c r="M57" i="9"/>
  <c r="M65" i="9"/>
  <c r="M73" i="9"/>
  <c r="M81" i="9"/>
  <c r="M89" i="9"/>
  <c r="M97" i="9"/>
  <c r="M105" i="9"/>
  <c r="M113" i="9"/>
  <c r="M121" i="9"/>
  <c r="M129" i="9"/>
  <c r="M137" i="9"/>
  <c r="M145" i="9"/>
  <c r="M153" i="9"/>
  <c r="D13" i="9" a="1"/>
  <c r="D13" i="9" s="1"/>
  <c r="M10" i="9"/>
  <c r="M18" i="9"/>
  <c r="M26" i="9"/>
  <c r="M34" i="9"/>
  <c r="M42" i="9"/>
  <c r="M50" i="9"/>
  <c r="M58" i="9"/>
  <c r="M66" i="9"/>
  <c r="M74" i="9"/>
  <c r="M82" i="9"/>
  <c r="M90" i="9"/>
  <c r="M98" i="9"/>
  <c r="M106" i="9"/>
  <c r="M114" i="9"/>
  <c r="M122" i="9"/>
  <c r="M130" i="9"/>
  <c r="M138" i="9"/>
  <c r="M146" i="9"/>
  <c r="M154" i="9"/>
  <c r="M11" i="9"/>
  <c r="M19" i="9"/>
  <c r="M27" i="9"/>
  <c r="M35" i="9"/>
  <c r="M43" i="9"/>
  <c r="M51" i="9"/>
  <c r="M59" i="9"/>
  <c r="M67" i="9"/>
  <c r="M75" i="9"/>
  <c r="M83" i="9"/>
  <c r="M91" i="9"/>
  <c r="M99" i="9"/>
  <c r="M107" i="9"/>
  <c r="M115" i="9"/>
  <c r="M123" i="9"/>
  <c r="M131" i="9"/>
  <c r="M139" i="9"/>
  <c r="M147" i="9"/>
  <c r="M155" i="9"/>
  <c r="D15" i="9" a="1"/>
  <c r="D15" i="9" s="1"/>
  <c r="D23" i="9" a="1"/>
  <c r="D23" i="9" s="1"/>
  <c r="D31" i="9" a="1"/>
  <c r="D31" i="9" s="1"/>
  <c r="D39" i="9" a="1"/>
  <c r="D39" i="9" s="1"/>
  <c r="D47" i="9" a="1"/>
  <c r="D47" i="9" s="1"/>
  <c r="D55" i="9" a="1"/>
  <c r="D55" i="9" s="1"/>
  <c r="D63" i="9" a="1"/>
  <c r="D63" i="9" s="1"/>
  <c r="D71" i="9" a="1"/>
  <c r="D71" i="9" s="1"/>
  <c r="D79" i="9" a="1"/>
  <c r="D79" i="9" s="1"/>
  <c r="D87" i="9" a="1"/>
  <c r="D87" i="9" s="1"/>
  <c r="D95" i="9" a="1"/>
  <c r="D95" i="9" s="1"/>
  <c r="D103" i="9" a="1"/>
  <c r="D103" i="9" s="1"/>
  <c r="D111" i="9" a="1"/>
  <c r="D111" i="9" s="1"/>
  <c r="D119" i="9" a="1"/>
  <c r="D119" i="9" s="1"/>
  <c r="D127" i="9" a="1"/>
  <c r="D127" i="9" s="1"/>
  <c r="D135" i="9" a="1"/>
  <c r="D135" i="9" s="1"/>
  <c r="D143" i="9" a="1"/>
  <c r="D143" i="9" s="1"/>
  <c r="D151" i="9" a="1"/>
  <c r="D151" i="9" s="1"/>
  <c r="B12" i="5"/>
  <c r="X12" i="5" s="1"/>
  <c r="I17" i="5"/>
  <c r="J17" i="5" s="1"/>
  <c r="I25" i="5"/>
  <c r="J25" i="5" s="1"/>
  <c r="I33" i="5"/>
  <c r="J33" i="5" s="1"/>
  <c r="Q15" i="5" a="1"/>
  <c r="Q15" i="5" s="1"/>
  <c r="Y15" i="5" s="1"/>
  <c r="Q23" i="5" a="1"/>
  <c r="Q23" i="5" s="1"/>
  <c r="Y23" i="5" s="1"/>
  <c r="Q31" i="5" a="1"/>
  <c r="Q31" i="5" s="1"/>
  <c r="Y31" i="5" s="1"/>
  <c r="Q39" i="5" a="1"/>
  <c r="Q39" i="5" s="1"/>
  <c r="Y39" i="5" s="1"/>
  <c r="AA17" i="5"/>
  <c r="C82" i="5" s="1"/>
  <c r="AA25" i="5"/>
  <c r="C130" i="5" s="1"/>
  <c r="AA33" i="5"/>
  <c r="C178" i="5" s="1"/>
  <c r="B26" i="5"/>
  <c r="X26" i="5" s="1"/>
  <c r="I18" i="5"/>
  <c r="J18" i="5" s="1"/>
  <c r="I26" i="5"/>
  <c r="J26" i="5" s="1"/>
  <c r="I34" i="5"/>
  <c r="J34" i="5" s="1"/>
  <c r="Q16" i="5" a="1"/>
  <c r="Q16" i="5" s="1"/>
  <c r="Y16" i="5" s="1"/>
  <c r="Q24" i="5" a="1"/>
  <c r="Q24" i="5" s="1"/>
  <c r="Y24" i="5" s="1"/>
  <c r="Q32" i="5" a="1"/>
  <c r="Q32" i="5" s="1"/>
  <c r="Y32" i="5" s="1"/>
  <c r="Q40" i="5" a="1"/>
  <c r="Q40" i="5" s="1"/>
  <c r="Y40" i="5" s="1"/>
  <c r="AA18" i="5"/>
  <c r="C88" i="5" s="1"/>
  <c r="AA26" i="5"/>
  <c r="C136" i="5" s="1"/>
  <c r="AA34" i="5"/>
  <c r="C184" i="5" s="1"/>
  <c r="B14" i="5"/>
  <c r="X14" i="5" s="1"/>
  <c r="B28" i="5"/>
  <c r="X28" i="5" s="1"/>
  <c r="I11" i="5"/>
  <c r="J11" i="5" s="1"/>
  <c r="I19" i="5"/>
  <c r="J19" i="5" s="1"/>
  <c r="I27" i="5"/>
  <c r="J27" i="5" s="1"/>
  <c r="I35" i="5"/>
  <c r="J35" i="5" s="1"/>
  <c r="Q17" i="5" a="1"/>
  <c r="Q17" i="5" s="1"/>
  <c r="Y17" i="5" s="1"/>
  <c r="Q25" i="5" a="1"/>
  <c r="Q25" i="5" s="1"/>
  <c r="Y25" i="5" s="1"/>
  <c r="Q33" i="5" a="1"/>
  <c r="Q33" i="5" s="1"/>
  <c r="Y33" i="5" s="1"/>
  <c r="AA11" i="5"/>
  <c r="C46" i="5" s="1"/>
  <c r="AA19" i="5"/>
  <c r="C94" i="5" s="1"/>
  <c r="AA27" i="5"/>
  <c r="C142" i="5" s="1"/>
  <c r="AA35" i="5"/>
  <c r="C190" i="5" s="1"/>
  <c r="Q18" i="5" a="1"/>
  <c r="Q18" i="5" s="1"/>
  <c r="Y18" i="5" s="1"/>
  <c r="Q34" i="5" a="1"/>
  <c r="Q34" i="5" s="1"/>
  <c r="Y34" i="5" s="1"/>
  <c r="AA12" i="5"/>
  <c r="C52" i="5" s="1"/>
  <c r="AA20" i="5"/>
  <c r="C100" i="5" s="1"/>
  <c r="AA28" i="5"/>
  <c r="C148" i="5" s="1"/>
  <c r="AA36" i="5"/>
  <c r="C196" i="5" s="1"/>
  <c r="B30" i="5"/>
  <c r="X30" i="5" s="1"/>
  <c r="Q11" i="5" a="1"/>
  <c r="Q11" i="5" s="1"/>
  <c r="Y11" i="5" s="1"/>
  <c r="Q19" i="5" a="1"/>
  <c r="Q19" i="5" s="1"/>
  <c r="Y19" i="5" s="1"/>
  <c r="Q27" i="5" a="1"/>
  <c r="Q27" i="5" s="1"/>
  <c r="Y27" i="5" s="1"/>
  <c r="Q35" i="5" a="1"/>
  <c r="Q35" i="5" s="1"/>
  <c r="Y35" i="5" s="1"/>
  <c r="AA13" i="5"/>
  <c r="C58" i="5" s="1"/>
  <c r="AA21" i="5"/>
  <c r="C106" i="5" s="1"/>
  <c r="AA29" i="5"/>
  <c r="C154" i="5" s="1"/>
  <c r="AA37" i="5"/>
  <c r="C202" i="5" s="1"/>
  <c r="Q36" i="5" a="1"/>
  <c r="Q36" i="5" s="1"/>
  <c r="Y36" i="5" s="1"/>
  <c r="AA14" i="5"/>
  <c r="C64" i="5" s="1"/>
  <c r="AA22" i="5"/>
  <c r="C112" i="5" s="1"/>
  <c r="AA30" i="5"/>
  <c r="C160" i="5" s="1"/>
  <c r="AA38" i="5"/>
  <c r="C208" i="5" s="1"/>
  <c r="I15" i="5"/>
  <c r="J15" i="5" s="1"/>
  <c r="I23" i="5"/>
  <c r="J23" i="5" s="1"/>
  <c r="I31" i="5"/>
  <c r="J31" i="5" s="1"/>
  <c r="I39" i="5"/>
  <c r="J39" i="5" s="1"/>
  <c r="I16" i="5"/>
  <c r="J16" i="5" s="1"/>
  <c r="I24" i="5"/>
  <c r="J24" i="5" s="1"/>
  <c r="I32" i="5"/>
  <c r="J32" i="5" s="1"/>
  <c r="I40" i="5"/>
  <c r="J40" i="5" s="1"/>
  <c r="AA16" i="5"/>
  <c r="C76" i="5" s="1"/>
  <c r="AA24" i="5"/>
  <c r="C124" i="5" s="1"/>
  <c r="AA32" i="5"/>
  <c r="C172" i="5" s="1"/>
  <c r="S14" i="12"/>
  <c r="V17" i="12"/>
  <c r="X19" i="12"/>
  <c r="AA14" i="12"/>
  <c r="AD9" i="12"/>
  <c r="AF19" i="12"/>
  <c r="AH21" i="12"/>
  <c r="AI14" i="12"/>
  <c r="AJ15" i="12"/>
  <c r="AJ23" i="12"/>
  <c r="AK16" i="12"/>
  <c r="AL9" i="12"/>
  <c r="AL17" i="12"/>
  <c r="S15" i="12"/>
  <c r="S23" i="12"/>
  <c r="T16" i="12"/>
  <c r="U9" i="12"/>
  <c r="U17" i="12"/>
  <c r="V10" i="12"/>
  <c r="V18" i="12"/>
  <c r="W11" i="12"/>
  <c r="W19" i="12"/>
  <c r="X12" i="12"/>
  <c r="X20" i="12"/>
  <c r="Y13" i="12"/>
  <c r="Y21" i="12"/>
  <c r="Z14" i="12"/>
  <c r="Z22" i="12"/>
  <c r="AA15" i="12"/>
  <c r="AA23" i="12"/>
  <c r="AB16" i="12"/>
  <c r="AC9" i="12"/>
  <c r="AC17" i="12"/>
  <c r="AD10" i="12"/>
  <c r="AD18" i="12"/>
  <c r="AE11" i="12"/>
  <c r="AE19" i="12"/>
  <c r="AF12" i="12"/>
  <c r="AF20" i="12"/>
  <c r="AG13" i="12"/>
  <c r="AG21" i="12"/>
  <c r="AH14" i="12"/>
  <c r="AH22" i="12"/>
  <c r="AI15" i="12"/>
  <c r="AI23" i="12"/>
  <c r="AJ16" i="12"/>
  <c r="AK9" i="12"/>
  <c r="AK17" i="12"/>
  <c r="AL10" i="12"/>
  <c r="AL18" i="12"/>
  <c r="U16" i="12"/>
  <c r="X11" i="12"/>
  <c r="AA22" i="12"/>
  <c r="AE18" i="12"/>
  <c r="T17" i="12"/>
  <c r="AD19" i="12"/>
  <c r="AE20" i="12"/>
  <c r="AF21" i="12"/>
  <c r="AG14" i="12"/>
  <c r="AG22" i="12"/>
  <c r="AH15" i="12"/>
  <c r="AH23" i="12"/>
  <c r="AI16" i="12"/>
  <c r="AJ9" i="12"/>
  <c r="AJ17" i="12"/>
  <c r="AK10" i="12"/>
  <c r="AK18" i="12"/>
  <c r="AL11" i="12"/>
  <c r="AL19" i="12"/>
  <c r="T23" i="12"/>
  <c r="W18" i="12"/>
  <c r="Z21" i="12"/>
  <c r="AC16" i="12"/>
  <c r="AF11" i="12"/>
  <c r="AG20" i="12"/>
  <c r="AI22" i="12"/>
  <c r="S16" i="12"/>
  <c r="T9" i="12"/>
  <c r="U10" i="12"/>
  <c r="U18" i="12"/>
  <c r="V11" i="12"/>
  <c r="V19" i="12"/>
  <c r="W12" i="12"/>
  <c r="W20" i="12"/>
  <c r="X13" i="12"/>
  <c r="X21" i="12"/>
  <c r="Y14" i="12"/>
  <c r="Y22" i="12"/>
  <c r="Z15" i="12"/>
  <c r="Z23" i="12"/>
  <c r="AA16" i="12"/>
  <c r="AB9" i="12"/>
  <c r="AB17" i="12"/>
  <c r="AC10" i="12"/>
  <c r="AC18" i="12"/>
  <c r="AD11" i="12"/>
  <c r="AE12" i="12"/>
  <c r="AF13" i="12"/>
  <c r="S9" i="12"/>
  <c r="S17" i="12"/>
  <c r="T10" i="12"/>
  <c r="T18" i="12"/>
  <c r="U11" i="12"/>
  <c r="U19" i="12"/>
  <c r="V12" i="12"/>
  <c r="V20" i="12"/>
  <c r="W13" i="12"/>
  <c r="W21" i="12"/>
  <c r="X14" i="12"/>
  <c r="X22" i="12"/>
  <c r="Y15" i="12"/>
  <c r="Y23" i="12"/>
  <c r="Z16" i="12"/>
  <c r="AA9" i="12"/>
  <c r="AA17" i="12"/>
  <c r="AB10" i="12"/>
  <c r="AB18" i="12"/>
  <c r="AC11" i="12"/>
  <c r="AC19" i="12"/>
  <c r="AD12" i="12"/>
  <c r="AD20" i="12"/>
  <c r="AE13" i="12"/>
  <c r="AE21" i="12"/>
  <c r="AF14" i="12"/>
  <c r="AF22" i="12"/>
  <c r="AG15" i="12"/>
  <c r="AG23" i="12"/>
  <c r="AH16" i="12"/>
  <c r="AI9" i="12"/>
  <c r="AI17" i="12"/>
  <c r="AJ10" i="12"/>
  <c r="AJ18" i="12"/>
  <c r="AK11" i="12"/>
  <c r="AK19" i="12"/>
  <c r="AL12" i="12"/>
  <c r="AL20" i="12"/>
  <c r="X15" i="12"/>
  <c r="Y16" i="12"/>
  <c r="AB11" i="12"/>
  <c r="AC20" i="12"/>
  <c r="AL21" i="12"/>
  <c r="S22" i="12"/>
  <c r="V9" i="12"/>
  <c r="Y12" i="12"/>
  <c r="T11" i="12"/>
  <c r="U20" i="12"/>
  <c r="V21" i="12"/>
  <c r="Z17" i="12"/>
  <c r="AA10" i="12"/>
  <c r="AA18" i="12"/>
  <c r="AB19" i="12"/>
  <c r="AC12" i="12"/>
  <c r="AD13" i="12"/>
  <c r="AD21" i="12"/>
  <c r="AE14" i="12"/>
  <c r="AE22" i="12"/>
  <c r="AF15" i="12"/>
  <c r="AF23" i="12"/>
  <c r="AG16" i="12"/>
  <c r="AH9" i="12"/>
  <c r="AH17" i="12"/>
  <c r="AI10" i="12"/>
  <c r="AI18" i="12"/>
  <c r="AJ11" i="12"/>
  <c r="AJ19" i="12"/>
  <c r="AK12" i="12"/>
  <c r="AK20" i="12"/>
  <c r="AL13" i="12"/>
  <c r="S11" i="12"/>
  <c r="S19" i="12"/>
  <c r="T12" i="12"/>
  <c r="T20" i="12"/>
  <c r="U13" i="12"/>
  <c r="U21" i="12"/>
  <c r="V14" i="12"/>
  <c r="V22" i="12"/>
  <c r="W15" i="12"/>
  <c r="W23" i="12"/>
  <c r="X16" i="12"/>
  <c r="Y9" i="12"/>
  <c r="Y17" i="12"/>
  <c r="Z10" i="12"/>
  <c r="Z18" i="12"/>
  <c r="AA11" i="12"/>
  <c r="AA19" i="12"/>
  <c r="AB12" i="12"/>
  <c r="AB20" i="12"/>
  <c r="AC13" i="12"/>
  <c r="AC21" i="12"/>
  <c r="AD14" i="12"/>
  <c r="AD22" i="12"/>
  <c r="AE15" i="12"/>
  <c r="AE23" i="12"/>
  <c r="AF16" i="12"/>
  <c r="AG9" i="12"/>
  <c r="AG17" i="12"/>
  <c r="AH10" i="12"/>
  <c r="AH18" i="12"/>
  <c r="AI11" i="12"/>
  <c r="AI19" i="12"/>
  <c r="AJ12" i="12"/>
  <c r="AJ20" i="12"/>
  <c r="AK13" i="12"/>
  <c r="AK21" i="12"/>
  <c r="AL14" i="12"/>
  <c r="AL22" i="12"/>
  <c r="Y20" i="12"/>
  <c r="AB15" i="12"/>
  <c r="AD17" i="12"/>
  <c r="AH13" i="12"/>
  <c r="S10" i="12"/>
  <c r="T19" i="12"/>
  <c r="V13" i="12"/>
  <c r="W22" i="12"/>
  <c r="X23" i="12"/>
  <c r="S12" i="12"/>
  <c r="Y10" i="12"/>
  <c r="AA12" i="12"/>
  <c r="AB13" i="12"/>
  <c r="AC14" i="12"/>
  <c r="AD23" i="12"/>
  <c r="AF9" i="12"/>
  <c r="AG10" i="12"/>
  <c r="AH11" i="12"/>
  <c r="AI20" i="12"/>
  <c r="AJ21" i="12"/>
  <c r="AK14" i="12"/>
  <c r="AL15" i="12"/>
  <c r="AL23" i="12"/>
  <c r="T15" i="12"/>
  <c r="W10" i="12"/>
  <c r="Z13" i="12"/>
  <c r="AB23" i="12"/>
  <c r="AE10" i="12"/>
  <c r="AG12" i="12"/>
  <c r="S18" i="12"/>
  <c r="U12" i="12"/>
  <c r="W14" i="12"/>
  <c r="S20" i="12"/>
  <c r="T13" i="12"/>
  <c r="T21" i="12"/>
  <c r="U14" i="12"/>
  <c r="U22" i="12"/>
  <c r="V15" i="12"/>
  <c r="V23" i="12"/>
  <c r="W16" i="12"/>
  <c r="X9" i="12"/>
  <c r="X17" i="12"/>
  <c r="Y18" i="12"/>
  <c r="Z11" i="12"/>
  <c r="Z19" i="12"/>
  <c r="AA20" i="12"/>
  <c r="AB21" i="12"/>
  <c r="AC22" i="12"/>
  <c r="AD15" i="12"/>
  <c r="AE16" i="12"/>
  <c r="AF17" i="12"/>
  <c r="AG18" i="12"/>
  <c r="AH19" i="12"/>
  <c r="AI12" i="12"/>
  <c r="AJ13" i="12"/>
  <c r="AK22" i="12"/>
  <c r="S13" i="12"/>
  <c r="S21" i="12"/>
  <c r="T14" i="12"/>
  <c r="T22" i="12"/>
  <c r="U15" i="12"/>
  <c r="U23" i="12"/>
  <c r="V16" i="12"/>
  <c r="W9" i="12"/>
  <c r="W17" i="12"/>
  <c r="X10" i="12"/>
  <c r="X18" i="12"/>
  <c r="Y11" i="12"/>
  <c r="Y19" i="12"/>
  <c r="Z12" i="12"/>
  <c r="Z20" i="12"/>
  <c r="AA13" i="12"/>
  <c r="AA21" i="12"/>
  <c r="AB14" i="12"/>
  <c r="AB22" i="12"/>
  <c r="AC15" i="12"/>
  <c r="AC23" i="12"/>
  <c r="AD16" i="12"/>
  <c r="AE9" i="12"/>
  <c r="AE17" i="12"/>
  <c r="AF10" i="12"/>
  <c r="AF18" i="12"/>
  <c r="AG11" i="12"/>
  <c r="AG19" i="12"/>
  <c r="AH12" i="12"/>
  <c r="AH20" i="12"/>
  <c r="AI21" i="12"/>
  <c r="AJ14" i="12"/>
  <c r="AJ22" i="12"/>
  <c r="AK15" i="12"/>
  <c r="AK23" i="12"/>
  <c r="H11" i="12" a="1"/>
  <c r="H11" i="12" s="1"/>
  <c r="AN11" i="12" s="1"/>
  <c r="H12" i="12" a="1"/>
  <c r="H12" i="12" s="1"/>
  <c r="AN12" i="12" s="1"/>
  <c r="H20" i="12" a="1"/>
  <c r="H20" i="12" s="1"/>
  <c r="AN20" i="12" s="1"/>
  <c r="K11" i="12"/>
  <c r="L11" i="12" s="1"/>
  <c r="K19" i="12"/>
  <c r="L19" i="12" s="1"/>
  <c r="AQ19" i="12"/>
  <c r="H23" i="12" a="1"/>
  <c r="H23" i="12" s="1"/>
  <c r="AN23" i="12" s="1"/>
  <c r="K14" i="12"/>
  <c r="L14" i="12" s="1"/>
  <c r="K22" i="12"/>
  <c r="L22" i="12" s="1"/>
  <c r="H15" i="12" a="1"/>
  <c r="H15" i="12" s="1"/>
  <c r="AN15" i="12" s="1"/>
  <c r="H16" i="12" a="1"/>
  <c r="H16" i="12" s="1"/>
  <c r="AN16" i="12" s="1"/>
  <c r="K15" i="12"/>
  <c r="L15" i="12" s="1"/>
  <c r="K23" i="12"/>
  <c r="L23" i="12" s="1"/>
  <c r="K10" i="12"/>
  <c r="L10" i="12" s="1"/>
  <c r="K18" i="12"/>
  <c r="L18" i="12" s="1"/>
  <c r="M126" i="1"/>
  <c r="N126" i="1"/>
  <c r="S126" i="1"/>
  <c r="M127" i="1"/>
  <c r="S127" i="1"/>
  <c r="N127" i="1"/>
  <c r="M135" i="1"/>
  <c r="S135" i="1"/>
  <c r="N135" i="1"/>
  <c r="M143" i="1"/>
  <c r="N143" i="1"/>
  <c r="S143" i="1"/>
  <c r="M159" i="1"/>
  <c r="S159" i="1"/>
  <c r="N159" i="1"/>
  <c r="M167" i="1"/>
  <c r="S167" i="1"/>
  <c r="N167" i="1"/>
  <c r="M142" i="1"/>
  <c r="N142" i="1"/>
  <c r="S142" i="1"/>
  <c r="N128" i="1"/>
  <c r="M150" i="1"/>
  <c r="S150" i="1"/>
  <c r="N150" i="1"/>
  <c r="M134" i="1"/>
  <c r="N158" i="1"/>
  <c r="M158" i="1"/>
  <c r="S158" i="1"/>
  <c r="M166" i="1"/>
  <c r="N166" i="1"/>
  <c r="S166" i="1"/>
  <c r="S157" i="1"/>
  <c r="S173" i="1"/>
  <c r="S130" i="1"/>
  <c r="S146" i="1"/>
  <c r="S170" i="1"/>
  <c r="S131" i="1"/>
  <c r="S163" i="1"/>
  <c r="M146" i="1"/>
  <c r="S132" i="1"/>
  <c r="S148" i="1"/>
  <c r="S164" i="1"/>
  <c r="M163" i="1"/>
  <c r="M124" i="1"/>
  <c r="M132" i="1"/>
  <c r="M140" i="1"/>
  <c r="M148" i="1"/>
  <c r="M156" i="1"/>
  <c r="M164" i="1"/>
  <c r="N138" i="1"/>
  <c r="N154" i="1"/>
  <c r="N162" i="1"/>
  <c r="N170" i="1"/>
  <c r="S162" i="1"/>
  <c r="S155" i="1"/>
  <c r="M138" i="1"/>
  <c r="S124" i="1"/>
  <c r="S156" i="1"/>
  <c r="M131" i="1"/>
  <c r="M147" i="1"/>
  <c r="M171" i="1"/>
  <c r="S125" i="1"/>
  <c r="S133" i="1"/>
  <c r="S149" i="1"/>
  <c r="M133" i="1"/>
  <c r="M141" i="1"/>
  <c r="M149" i="1"/>
  <c r="M157" i="1"/>
  <c r="M165" i="1"/>
  <c r="M173" i="1"/>
  <c r="N155" i="1"/>
  <c r="N171" i="1"/>
  <c r="S140" i="1"/>
  <c r="S154" i="1"/>
  <c r="C115" i="1"/>
  <c r="I102" i="1"/>
  <c r="I110" i="1"/>
  <c r="C105" i="1"/>
  <c r="G102" i="1"/>
  <c r="G110" i="1"/>
  <c r="I103" i="1"/>
  <c r="I111" i="1"/>
  <c r="G103" i="1"/>
  <c r="C107" i="1"/>
  <c r="I105" i="1"/>
  <c r="I113" i="1"/>
  <c r="I106" i="1"/>
  <c r="I114" i="1"/>
  <c r="I107" i="1"/>
  <c r="I115" i="1"/>
  <c r="E691" i="27" l="1"/>
  <c r="E367" i="27"/>
  <c r="M367" i="27" s="1"/>
  <c r="F2742" i="27"/>
  <c r="F2743" i="27" s="1"/>
  <c r="F2744" i="27" s="1"/>
  <c r="F2745" i="27" s="1"/>
  <c r="F2746" i="27" s="1"/>
  <c r="E692" i="27"/>
  <c r="E405" i="27"/>
  <c r="E377" i="27"/>
  <c r="E694" i="27"/>
  <c r="E378" i="27"/>
  <c r="N378" i="27" s="1"/>
  <c r="E695" i="27"/>
  <c r="E416" i="27"/>
  <c r="E352" i="27"/>
  <c r="E376" i="27"/>
  <c r="E439" i="27"/>
  <c r="M439" i="27" s="1"/>
  <c r="E375" i="27"/>
  <c r="E396" i="27"/>
  <c r="N396" i="27" s="1"/>
  <c r="E385" i="27"/>
  <c r="L385" i="27" s="1"/>
  <c r="E438" i="27"/>
  <c r="N438" i="27" s="1"/>
  <c r="E372" i="27"/>
  <c r="N372" i="27" s="1"/>
  <c r="E411" i="27"/>
  <c r="E403" i="27"/>
  <c r="K403" i="27" s="1"/>
  <c r="E393" i="27"/>
  <c r="E384" i="27"/>
  <c r="N384" i="27" s="1"/>
  <c r="E408" i="27"/>
  <c r="N408" i="27" s="1"/>
  <c r="E407" i="27"/>
  <c r="E422" i="27"/>
  <c r="E402" i="27"/>
  <c r="N402" i="27" s="1"/>
  <c r="E381" i="27"/>
  <c r="E357" i="27"/>
  <c r="E383" i="27"/>
  <c r="H352" i="27"/>
  <c r="E415" i="27"/>
  <c r="I415" i="27" s="1"/>
  <c r="E358" i="27"/>
  <c r="E412" i="27"/>
  <c r="E410" i="27"/>
  <c r="E400" i="27"/>
  <c r="E356" i="27"/>
  <c r="E391" i="27"/>
  <c r="J391" i="27" s="1"/>
  <c r="E374" i="27"/>
  <c r="E413" i="27"/>
  <c r="E401" i="27"/>
  <c r="E392" i="27"/>
  <c r="E421" i="27"/>
  <c r="J421" i="27" s="1"/>
  <c r="E406" i="27"/>
  <c r="E433" i="27"/>
  <c r="N433" i="27" s="1"/>
  <c r="E373" i="27"/>
  <c r="K373" i="27" s="1"/>
  <c r="E424" i="27"/>
  <c r="E359" i="27"/>
  <c r="E696" i="27"/>
  <c r="E417" i="27"/>
  <c r="E380" i="27"/>
  <c r="E368" i="27"/>
  <c r="E425" i="27"/>
  <c r="E360" i="27"/>
  <c r="N360" i="27" s="1"/>
  <c r="E379" i="27"/>
  <c r="M379" i="27" s="1"/>
  <c r="E361" i="27"/>
  <c r="K361" i="27" s="1"/>
  <c r="E693" i="27"/>
  <c r="E697" i="27"/>
  <c r="H350" i="27"/>
  <c r="E426" i="27"/>
  <c r="N426" i="27" s="1"/>
  <c r="E409" i="27"/>
  <c r="J409" i="27" s="1"/>
  <c r="E404" i="27"/>
  <c r="E351" i="27"/>
  <c r="E418" i="27"/>
  <c r="E423" i="27"/>
  <c r="E394" i="27"/>
  <c r="E382" i="27"/>
  <c r="E354" i="27"/>
  <c r="E431" i="27"/>
  <c r="E414" i="27"/>
  <c r="N414" i="27" s="1"/>
  <c r="E353" i="27"/>
  <c r="E355" i="27"/>
  <c r="N355" i="27" s="1"/>
  <c r="E811" i="27"/>
  <c r="E364" i="27"/>
  <c r="E854" i="27"/>
  <c r="E790" i="27"/>
  <c r="E784" i="27"/>
  <c r="E720" i="27"/>
  <c r="E386" i="27"/>
  <c r="E754" i="27"/>
  <c r="E436" i="27"/>
  <c r="E371" i="27"/>
  <c r="E860" i="27"/>
  <c r="E437" i="27"/>
  <c r="E369" i="27"/>
  <c r="E732" i="27"/>
  <c r="E841" i="27"/>
  <c r="E833" i="27"/>
  <c r="E397" i="27"/>
  <c r="I397" i="27" s="1"/>
  <c r="E370" i="27"/>
  <c r="E388" i="27"/>
  <c r="E759" i="27"/>
  <c r="E395" i="27"/>
  <c r="E747" i="27"/>
  <c r="E851" i="27"/>
  <c r="E826" i="27"/>
  <c r="E839" i="27"/>
  <c r="E770" i="27"/>
  <c r="E419" i="27"/>
  <c r="E869" i="27"/>
  <c r="E743" i="27"/>
  <c r="E398" i="27"/>
  <c r="E434" i="27"/>
  <c r="E387" i="27"/>
  <c r="E399" i="27"/>
  <c r="E432" i="27"/>
  <c r="N432" i="27" s="1"/>
  <c r="E435" i="27"/>
  <c r="E390" i="27"/>
  <c r="N390" i="27" s="1"/>
  <c r="E389" i="27"/>
  <c r="E813" i="27"/>
  <c r="E745" i="27"/>
  <c r="E749" i="27"/>
  <c r="E726" i="27"/>
  <c r="E865" i="27"/>
  <c r="E853" i="27"/>
  <c r="E778" i="27"/>
  <c r="E796" i="27"/>
  <c r="E430" i="27"/>
  <c r="E366" i="27"/>
  <c r="N366" i="27" s="1"/>
  <c r="E821" i="27"/>
  <c r="E757" i="27"/>
  <c r="E868" i="27"/>
  <c r="E804" i="27"/>
  <c r="E740" i="27"/>
  <c r="E819" i="27"/>
  <c r="E755" i="27"/>
  <c r="E862" i="27"/>
  <c r="E798" i="27"/>
  <c r="E734" i="27"/>
  <c r="E856" i="27"/>
  <c r="E792" i="27"/>
  <c r="E728" i="27"/>
  <c r="E831" i="27"/>
  <c r="E767" i="27"/>
  <c r="E703" i="27"/>
  <c r="E753" i="27"/>
  <c r="E859" i="27"/>
  <c r="E818" i="27"/>
  <c r="E762" i="27"/>
  <c r="E786" i="27"/>
  <c r="E810" i="27"/>
  <c r="E420" i="27"/>
  <c r="N420" i="27" s="1"/>
  <c r="E805" i="27"/>
  <c r="E741" i="27"/>
  <c r="E852" i="27"/>
  <c r="E788" i="27"/>
  <c r="E724" i="27"/>
  <c r="E803" i="27"/>
  <c r="E739" i="27"/>
  <c r="E846" i="27"/>
  <c r="E782" i="27"/>
  <c r="E718" i="27"/>
  <c r="E825" i="27"/>
  <c r="E840" i="27"/>
  <c r="E776" i="27"/>
  <c r="E712" i="27"/>
  <c r="E815" i="27"/>
  <c r="E751" i="27"/>
  <c r="E861" i="27"/>
  <c r="E737" i="27"/>
  <c r="E866" i="27"/>
  <c r="E867" i="27"/>
  <c r="E746" i="27"/>
  <c r="E845" i="27"/>
  <c r="E823" i="27"/>
  <c r="E797" i="27"/>
  <c r="E733" i="27"/>
  <c r="E844" i="27"/>
  <c r="E780" i="27"/>
  <c r="E716" i="27"/>
  <c r="E795" i="27"/>
  <c r="E731" i="27"/>
  <c r="E838" i="27"/>
  <c r="E774" i="27"/>
  <c r="E710" i="27"/>
  <c r="E817" i="27"/>
  <c r="E832" i="27"/>
  <c r="E768" i="27"/>
  <c r="E704" i="27"/>
  <c r="E807" i="27"/>
  <c r="E729" i="27"/>
  <c r="E858" i="27"/>
  <c r="E802" i="27"/>
  <c r="E738" i="27"/>
  <c r="E698" i="27"/>
  <c r="E848" i="27"/>
  <c r="E365" i="27"/>
  <c r="E427" i="27"/>
  <c r="N427" i="27" s="1"/>
  <c r="E363" i="27"/>
  <c r="E429" i="27"/>
  <c r="E789" i="27"/>
  <c r="E725" i="27"/>
  <c r="E772" i="27"/>
  <c r="E708" i="27"/>
  <c r="E787" i="27"/>
  <c r="E723" i="27"/>
  <c r="E830" i="27"/>
  <c r="E766" i="27"/>
  <c r="E702" i="27"/>
  <c r="E809" i="27"/>
  <c r="E824" i="27"/>
  <c r="E760" i="27"/>
  <c r="E863" i="27"/>
  <c r="E799" i="27"/>
  <c r="E735" i="27"/>
  <c r="E785" i="27"/>
  <c r="E721" i="27"/>
  <c r="E850" i="27"/>
  <c r="E794" i="27"/>
  <c r="E730" i="27"/>
  <c r="I225" i="27"/>
  <c r="E836" i="27"/>
  <c r="E362" i="27"/>
  <c r="E781" i="27"/>
  <c r="E717" i="27"/>
  <c r="E828" i="27"/>
  <c r="E764" i="27"/>
  <c r="E700" i="27"/>
  <c r="E779" i="27"/>
  <c r="E715" i="27"/>
  <c r="E822" i="27"/>
  <c r="E758" i="27"/>
  <c r="E801" i="27"/>
  <c r="E816" i="27"/>
  <c r="E752" i="27"/>
  <c r="E855" i="27"/>
  <c r="E791" i="27"/>
  <c r="E727" i="27"/>
  <c r="E777" i="27"/>
  <c r="E713" i="27"/>
  <c r="E842" i="27"/>
  <c r="E843" i="27"/>
  <c r="E722" i="27"/>
  <c r="E706" i="27"/>
  <c r="H447" i="27"/>
  <c r="H448" i="27" s="1"/>
  <c r="H449" i="27" s="1"/>
  <c r="H450" i="27" s="1"/>
  <c r="H451" i="27" s="1"/>
  <c r="H452" i="27" s="1"/>
  <c r="H453" i="27" s="1"/>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E428" i="27"/>
  <c r="E837" i="27"/>
  <c r="E773" i="27"/>
  <c r="E709" i="27"/>
  <c r="E820" i="27"/>
  <c r="E756" i="27"/>
  <c r="E835" i="27"/>
  <c r="E771" i="27"/>
  <c r="E707" i="27"/>
  <c r="E814" i="27"/>
  <c r="E750" i="27"/>
  <c r="E857" i="27"/>
  <c r="E793" i="27"/>
  <c r="E808" i="27"/>
  <c r="E744" i="27"/>
  <c r="E847" i="27"/>
  <c r="E783" i="27"/>
  <c r="E719" i="27"/>
  <c r="E769" i="27"/>
  <c r="E705" i="27"/>
  <c r="E834" i="27"/>
  <c r="E714" i="27"/>
  <c r="B476" i="27"/>
  <c r="H475" i="27"/>
  <c r="I240" i="27"/>
  <c r="E829" i="27"/>
  <c r="E765" i="27"/>
  <c r="E701" i="27"/>
  <c r="E812" i="27"/>
  <c r="E748" i="27"/>
  <c r="E827" i="27"/>
  <c r="E763" i="27"/>
  <c r="E699" i="27"/>
  <c r="E806" i="27"/>
  <c r="E742" i="27"/>
  <c r="E849" i="27"/>
  <c r="E864" i="27"/>
  <c r="E800" i="27"/>
  <c r="E736" i="27"/>
  <c r="E775" i="27"/>
  <c r="E711" i="27"/>
  <c r="E761" i="27"/>
  <c r="H2173" i="27"/>
  <c r="B2172" i="27"/>
  <c r="H2093" i="27"/>
  <c r="B2092" i="27"/>
  <c r="K439" i="27"/>
  <c r="M207" i="27"/>
  <c r="N207" i="27"/>
  <c r="M147" i="27"/>
  <c r="N147" i="27"/>
  <c r="M183" i="27"/>
  <c r="N183" i="27"/>
  <c r="M201" i="27"/>
  <c r="N201" i="27"/>
  <c r="M177" i="27"/>
  <c r="N177" i="27"/>
  <c r="M195" i="27"/>
  <c r="N195" i="27"/>
  <c r="M189" i="27"/>
  <c r="N189" i="27"/>
  <c r="M219" i="27"/>
  <c r="N219" i="27"/>
  <c r="M213" i="27"/>
  <c r="N213" i="27"/>
  <c r="M141" i="27"/>
  <c r="N141" i="27"/>
  <c r="M153" i="27"/>
  <c r="N153" i="27"/>
  <c r="M159" i="27"/>
  <c r="N159" i="27"/>
  <c r="M165" i="27"/>
  <c r="N165" i="27"/>
  <c r="M171" i="27"/>
  <c r="N171" i="27"/>
  <c r="L135" i="27"/>
  <c r="M135" i="27"/>
  <c r="K201" i="27"/>
  <c r="L201" i="27"/>
  <c r="K219" i="27"/>
  <c r="L219" i="27"/>
  <c r="K207" i="27"/>
  <c r="L207" i="27"/>
  <c r="K147" i="27"/>
  <c r="L147" i="27"/>
  <c r="K183" i="27"/>
  <c r="L183" i="27"/>
  <c r="K177" i="27"/>
  <c r="L177" i="27"/>
  <c r="K195" i="27"/>
  <c r="L195" i="27"/>
  <c r="K189" i="27"/>
  <c r="L189" i="27"/>
  <c r="K213" i="27"/>
  <c r="L213" i="27"/>
  <c r="K141" i="27"/>
  <c r="L141" i="27"/>
  <c r="K153" i="27"/>
  <c r="L153" i="27"/>
  <c r="K159" i="27"/>
  <c r="L159" i="27"/>
  <c r="K165" i="27"/>
  <c r="L165" i="27"/>
  <c r="K171" i="27"/>
  <c r="L171" i="27"/>
  <c r="J135" i="27"/>
  <c r="K135" i="27"/>
  <c r="I165" i="27"/>
  <c r="J165" i="27"/>
  <c r="I171" i="27"/>
  <c r="J171" i="27"/>
  <c r="I159" i="27"/>
  <c r="J159" i="27"/>
  <c r="I201" i="27"/>
  <c r="J201" i="27"/>
  <c r="I219" i="27"/>
  <c r="J219" i="27"/>
  <c r="I207" i="27"/>
  <c r="J207" i="27"/>
  <c r="I153" i="27"/>
  <c r="J153" i="27"/>
  <c r="I147" i="27"/>
  <c r="J147" i="27"/>
  <c r="I183" i="27"/>
  <c r="J183" i="27"/>
  <c r="I177" i="27"/>
  <c r="J177" i="27"/>
  <c r="I195" i="27"/>
  <c r="J195" i="27"/>
  <c r="I189" i="27"/>
  <c r="J189" i="27"/>
  <c r="I213" i="27"/>
  <c r="J213" i="27"/>
  <c r="I141" i="27"/>
  <c r="J141" i="27"/>
  <c r="H136" i="27"/>
  <c r="I135" i="27"/>
  <c r="N134" i="1"/>
  <c r="X716" i="9"/>
  <c r="X638" i="9"/>
  <c r="X357" i="9"/>
  <c r="Z376" i="9"/>
  <c r="Z518" i="9"/>
  <c r="Z637" i="9"/>
  <c r="S128" i="1"/>
  <c r="AF143" i="1"/>
  <c r="X714" i="9"/>
  <c r="Z552" i="9"/>
  <c r="X542" i="9"/>
  <c r="Z676" i="9"/>
  <c r="X861" i="9"/>
  <c r="Z537" i="9"/>
  <c r="Z538" i="9"/>
  <c r="X369" i="9"/>
  <c r="Z400" i="9"/>
  <c r="X541" i="9"/>
  <c r="X859" i="9"/>
  <c r="X857" i="9"/>
  <c r="X382" i="9"/>
  <c r="X540" i="9"/>
  <c r="X387" i="9"/>
  <c r="X858" i="9"/>
  <c r="X879" i="9"/>
  <c r="Z860" i="9"/>
  <c r="X689" i="9"/>
  <c r="Z353" i="9"/>
  <c r="Z678" i="9"/>
  <c r="Z673" i="9"/>
  <c r="X381" i="9"/>
  <c r="X371" i="9"/>
  <c r="X720" i="9"/>
  <c r="Z559" i="9"/>
  <c r="X373" i="9"/>
  <c r="X691" i="9"/>
  <c r="AF154" i="1"/>
  <c r="Z865" i="9"/>
  <c r="Z560" i="9"/>
  <c r="X398" i="9"/>
  <c r="Z557" i="9"/>
  <c r="X551" i="9"/>
  <c r="X853" i="9"/>
  <c r="Z391" i="9"/>
  <c r="Z397" i="9"/>
  <c r="U168" i="1"/>
  <c r="AD149" i="1"/>
  <c r="Z535" i="9"/>
  <c r="U163" i="1"/>
  <c r="X868" i="9"/>
  <c r="Z887" i="9"/>
  <c r="X686" i="9"/>
  <c r="X389" i="9"/>
  <c r="S141" i="1"/>
  <c r="X383" i="9"/>
  <c r="X526" i="9"/>
  <c r="X725" i="9"/>
  <c r="X395" i="9"/>
  <c r="M125" i="1"/>
  <c r="N130" i="1"/>
  <c r="X863" i="9"/>
  <c r="X724" i="9"/>
  <c r="X514" i="9"/>
  <c r="X521" i="9"/>
  <c r="Z646" i="9"/>
  <c r="N139" i="1"/>
  <c r="M139" i="1"/>
  <c r="X704" i="9"/>
  <c r="X543" i="9"/>
  <c r="X525" i="9"/>
  <c r="X365" i="9"/>
  <c r="X364" i="9"/>
  <c r="Z703" i="9"/>
  <c r="Z377" i="9"/>
  <c r="AD168" i="1"/>
  <c r="AF149" i="1"/>
  <c r="Z698" i="9"/>
  <c r="Z517" i="9"/>
  <c r="X636" i="9"/>
  <c r="X348" i="9"/>
  <c r="Z523" i="9"/>
  <c r="X717" i="9"/>
  <c r="X675" i="9"/>
  <c r="Z394" i="9"/>
  <c r="X513" i="9"/>
  <c r="X359" i="9"/>
  <c r="X849" i="9"/>
  <c r="X855" i="9"/>
  <c r="Z718" i="9"/>
  <c r="X641" i="9"/>
  <c r="Z671" i="9"/>
  <c r="X355" i="9"/>
  <c r="X516" i="9"/>
  <c r="X715" i="9"/>
  <c r="Z880" i="9"/>
  <c r="D880" i="9" s="1" a="1"/>
  <c r="D880" i="9" s="1"/>
  <c r="X696" i="9"/>
  <c r="X356" i="9"/>
  <c r="X358" i="9"/>
  <c r="Z379" i="9"/>
  <c r="X554" i="9"/>
  <c r="X550" i="9"/>
  <c r="X684" i="9"/>
  <c r="Z548" i="9"/>
  <c r="X539" i="9"/>
  <c r="U166" i="1"/>
  <c r="AF166" i="1"/>
  <c r="X697" i="9"/>
  <c r="X869" i="9"/>
  <c r="X640" i="9"/>
  <c r="X512" i="9"/>
  <c r="X390" i="9"/>
  <c r="X881" i="9"/>
  <c r="X870" i="9"/>
  <c r="X388" i="9"/>
  <c r="U173" i="1"/>
  <c r="X567" i="9"/>
  <c r="X407" i="9"/>
  <c r="AF173" i="1"/>
  <c r="X874" i="9"/>
  <c r="X848" i="9"/>
  <c r="X685" i="9"/>
  <c r="X867" i="9"/>
  <c r="X699" i="9"/>
  <c r="X563" i="9"/>
  <c r="AD166" i="1"/>
  <c r="AF141" i="1"/>
  <c r="X549" i="9"/>
  <c r="U125" i="1"/>
  <c r="S165" i="1"/>
  <c r="C31" i="19" a="1"/>
  <c r="C31" i="19" s="1"/>
  <c r="X713" i="9"/>
  <c r="X639" i="9"/>
  <c r="X519" i="9"/>
  <c r="X701" i="9"/>
  <c r="X565" i="9"/>
  <c r="N147" i="1"/>
  <c r="S172" i="1"/>
  <c r="M172" i="1"/>
  <c r="S151" i="1"/>
  <c r="M136" i="1"/>
  <c r="N151" i="1"/>
  <c r="S136" i="1"/>
  <c r="X527" i="9"/>
  <c r="Z628" i="9"/>
  <c r="D628" i="9" s="1" a="1"/>
  <c r="D628" i="9" s="1"/>
  <c r="C53" i="9" a="1"/>
  <c r="C53" i="9" s="1"/>
  <c r="X690" i="9"/>
  <c r="Z629" i="9"/>
  <c r="D629" i="9" s="1" a="1"/>
  <c r="D629" i="9" s="1"/>
  <c r="X721" i="9"/>
  <c r="X727" i="9"/>
  <c r="Z710" i="9"/>
  <c r="X401" i="9"/>
  <c r="X368" i="9"/>
  <c r="X510" i="9"/>
  <c r="X349" i="9"/>
  <c r="X872" i="9"/>
  <c r="X378" i="9"/>
  <c r="X688" i="9"/>
  <c r="X351" i="9"/>
  <c r="X709" i="9"/>
  <c r="Z873" i="9"/>
  <c r="D873" i="9" s="1" a="1"/>
  <c r="D873" i="9" s="1"/>
  <c r="X711" i="9"/>
  <c r="X877" i="9"/>
  <c r="X385" i="9"/>
  <c r="X352" i="9"/>
  <c r="X647" i="9"/>
  <c r="X511" i="9"/>
  <c r="Z694" i="9"/>
  <c r="X509" i="9"/>
  <c r="X705" i="9"/>
  <c r="X856" i="9"/>
  <c r="X672" i="9"/>
  <c r="X350" i="9"/>
  <c r="X693" i="9"/>
  <c r="Z556" i="9"/>
  <c r="X875" i="9"/>
  <c r="X708" i="9"/>
  <c r="Z544" i="9"/>
  <c r="X695" i="9"/>
  <c r="X631" i="9"/>
  <c r="Z630" i="9"/>
  <c r="X633" i="9"/>
  <c r="X508" i="9"/>
  <c r="C125" i="9" a="1"/>
  <c r="C125" i="9" s="1"/>
  <c r="Z536" i="9"/>
  <c r="D536" i="9" s="1" a="1"/>
  <c r="D536" i="9" s="1"/>
  <c r="X850" i="9"/>
  <c r="X854" i="9"/>
  <c r="X530" i="9"/>
  <c r="X361" i="9"/>
  <c r="Z712" i="9"/>
  <c r="Z687" i="9"/>
  <c r="X670" i="9"/>
  <c r="X669" i="9"/>
  <c r="Z533" i="9"/>
  <c r="Z532" i="9"/>
  <c r="D532" i="9" s="1" a="1"/>
  <c r="D532" i="9" s="1"/>
  <c r="X403" i="9"/>
  <c r="X529" i="9"/>
  <c r="Z668" i="9"/>
  <c r="X531" i="9"/>
  <c r="X392" i="9"/>
  <c r="X374" i="9"/>
  <c r="X681" i="9"/>
  <c r="X851" i="9"/>
  <c r="X534" i="9"/>
  <c r="D77" i="9" a="1"/>
  <c r="D77" i="9" s="1"/>
  <c r="Z719" i="9"/>
  <c r="X680" i="9"/>
  <c r="X528" i="9"/>
  <c r="X360" i="9"/>
  <c r="X566" i="9"/>
  <c r="X406" i="9"/>
  <c r="Z885" i="9"/>
  <c r="D885" i="9" s="1" a="1"/>
  <c r="D885" i="9" s="1"/>
  <c r="X393" i="9"/>
  <c r="X707" i="9"/>
  <c r="X547" i="9"/>
  <c r="Z884" i="9"/>
  <c r="Z700" i="9"/>
  <c r="Z674" i="9"/>
  <c r="D29" i="9" a="1"/>
  <c r="D29" i="9" s="1"/>
  <c r="D21" i="9" a="1"/>
  <c r="D21" i="9" s="1"/>
  <c r="X370" i="9"/>
  <c r="Z561" i="9"/>
  <c r="X564" i="9"/>
  <c r="Z404" i="9"/>
  <c r="X883" i="9"/>
  <c r="X643" i="9"/>
  <c r="Z864" i="9"/>
  <c r="Z886" i="9"/>
  <c r="D886" i="9" s="1" a="1"/>
  <c r="D886" i="9" s="1"/>
  <c r="Z702" i="9"/>
  <c r="D702" i="9" s="1" a="1"/>
  <c r="D702" i="9" s="1"/>
  <c r="B746" i="9"/>
  <c r="B738" i="9"/>
  <c r="B730" i="9"/>
  <c r="B745" i="9"/>
  <c r="B737" i="9"/>
  <c r="B729" i="9"/>
  <c r="B744" i="9"/>
  <c r="B736" i="9"/>
  <c r="B728" i="9"/>
  <c r="B743" i="9"/>
  <c r="B735" i="9"/>
  <c r="B742" i="9"/>
  <c r="B734" i="9"/>
  <c r="B741" i="9"/>
  <c r="B733" i="9"/>
  <c r="B740" i="9"/>
  <c r="B732" i="9"/>
  <c r="B747" i="9"/>
  <c r="B739" i="9"/>
  <c r="B731" i="9"/>
  <c r="B906" i="9"/>
  <c r="B898" i="9"/>
  <c r="B890" i="9"/>
  <c r="B905" i="9"/>
  <c r="B897" i="9"/>
  <c r="B889" i="9"/>
  <c r="B904" i="9"/>
  <c r="B896" i="9"/>
  <c r="B888" i="9"/>
  <c r="B903" i="9"/>
  <c r="B895" i="9"/>
  <c r="B902" i="9"/>
  <c r="B894" i="9"/>
  <c r="B901" i="9"/>
  <c r="B893" i="9"/>
  <c r="B900" i="9"/>
  <c r="B892" i="9"/>
  <c r="B907" i="9"/>
  <c r="B899" i="9"/>
  <c r="B891" i="9"/>
  <c r="B826" i="9"/>
  <c r="B818" i="9"/>
  <c r="B810" i="9"/>
  <c r="B825" i="9"/>
  <c r="B817" i="9"/>
  <c r="B809" i="9"/>
  <c r="B824" i="9"/>
  <c r="B816" i="9"/>
  <c r="B808" i="9"/>
  <c r="B823" i="9"/>
  <c r="B815" i="9"/>
  <c r="B822" i="9"/>
  <c r="B814" i="9"/>
  <c r="B821" i="9"/>
  <c r="B813" i="9"/>
  <c r="B820" i="9"/>
  <c r="B812" i="9"/>
  <c r="B827" i="9"/>
  <c r="B819" i="9"/>
  <c r="B811" i="9"/>
  <c r="B626" i="9"/>
  <c r="B618" i="9"/>
  <c r="B610" i="9"/>
  <c r="B625" i="9"/>
  <c r="B617" i="9"/>
  <c r="B609" i="9"/>
  <c r="B624" i="9"/>
  <c r="B616" i="9"/>
  <c r="B608" i="9"/>
  <c r="B623" i="9"/>
  <c r="B615" i="9"/>
  <c r="B622" i="9"/>
  <c r="B614" i="9"/>
  <c r="B621" i="9"/>
  <c r="B613" i="9"/>
  <c r="B620" i="9"/>
  <c r="B612" i="9"/>
  <c r="B627" i="9"/>
  <c r="B619" i="9"/>
  <c r="B611" i="9"/>
  <c r="B586" i="9"/>
  <c r="B578" i="9"/>
  <c r="B570" i="9"/>
  <c r="B585" i="9"/>
  <c r="B577" i="9"/>
  <c r="B569" i="9"/>
  <c r="B584" i="9"/>
  <c r="B576" i="9"/>
  <c r="B568" i="9"/>
  <c r="B583" i="9"/>
  <c r="B575" i="9"/>
  <c r="B582" i="9"/>
  <c r="B574" i="9"/>
  <c r="B581" i="9"/>
  <c r="B573" i="9"/>
  <c r="B580" i="9"/>
  <c r="B572" i="9"/>
  <c r="B587" i="9"/>
  <c r="B579" i="9"/>
  <c r="B571" i="9"/>
  <c r="B466" i="9"/>
  <c r="B458" i="9"/>
  <c r="B450" i="9"/>
  <c r="B465" i="9"/>
  <c r="B457" i="9"/>
  <c r="B449" i="9"/>
  <c r="B464" i="9"/>
  <c r="B456" i="9"/>
  <c r="B448" i="9"/>
  <c r="B463" i="9"/>
  <c r="B455" i="9"/>
  <c r="B462" i="9"/>
  <c r="B454" i="9"/>
  <c r="B461" i="9"/>
  <c r="B453" i="9"/>
  <c r="B460" i="9"/>
  <c r="B452" i="9"/>
  <c r="B467" i="9"/>
  <c r="B459" i="9"/>
  <c r="B451" i="9"/>
  <c r="B426" i="9"/>
  <c r="B418" i="9"/>
  <c r="B410" i="9"/>
  <c r="B425" i="9"/>
  <c r="B417" i="9"/>
  <c r="B409" i="9"/>
  <c r="B424" i="9"/>
  <c r="B416" i="9"/>
  <c r="B408" i="9"/>
  <c r="B423" i="9"/>
  <c r="B415" i="9"/>
  <c r="B422" i="9"/>
  <c r="B414" i="9"/>
  <c r="B421" i="9"/>
  <c r="B413" i="9"/>
  <c r="B420" i="9"/>
  <c r="B412" i="9"/>
  <c r="B427" i="9"/>
  <c r="B419" i="9"/>
  <c r="B411" i="9"/>
  <c r="B786" i="9"/>
  <c r="B778" i="9"/>
  <c r="B770" i="9"/>
  <c r="B785" i="9"/>
  <c r="B777" i="9"/>
  <c r="B769" i="9"/>
  <c r="B784" i="9"/>
  <c r="B776" i="9"/>
  <c r="B768" i="9"/>
  <c r="B783" i="9"/>
  <c r="B775" i="9"/>
  <c r="B782" i="9"/>
  <c r="B774" i="9"/>
  <c r="B781" i="9"/>
  <c r="B773" i="9"/>
  <c r="B780" i="9"/>
  <c r="B772" i="9"/>
  <c r="B787" i="9"/>
  <c r="B779" i="9"/>
  <c r="B771" i="9"/>
  <c r="B802" i="9"/>
  <c r="B794" i="9"/>
  <c r="B801" i="9"/>
  <c r="B793" i="9"/>
  <c r="B800" i="9"/>
  <c r="B792" i="9"/>
  <c r="B807" i="9"/>
  <c r="B799" i="9"/>
  <c r="B791" i="9"/>
  <c r="B806" i="9"/>
  <c r="B798" i="9"/>
  <c r="B790" i="9"/>
  <c r="B805" i="9"/>
  <c r="B797" i="9"/>
  <c r="B789" i="9"/>
  <c r="B804" i="9"/>
  <c r="B796" i="9"/>
  <c r="B788" i="9"/>
  <c r="B803" i="9"/>
  <c r="B795" i="9"/>
  <c r="B346" i="9"/>
  <c r="B338" i="9"/>
  <c r="B330" i="9"/>
  <c r="B345" i="9"/>
  <c r="B337" i="9"/>
  <c r="B329" i="9"/>
  <c r="B344" i="9"/>
  <c r="B336" i="9"/>
  <c r="B328" i="9"/>
  <c r="B343" i="9"/>
  <c r="B335" i="9"/>
  <c r="B342" i="9"/>
  <c r="B334" i="9"/>
  <c r="B341" i="9"/>
  <c r="B333" i="9"/>
  <c r="B340" i="9"/>
  <c r="B332" i="9"/>
  <c r="B347" i="9"/>
  <c r="B339" i="9"/>
  <c r="B331" i="9"/>
  <c r="B442" i="9"/>
  <c r="B434" i="9"/>
  <c r="B441" i="9"/>
  <c r="B433" i="9"/>
  <c r="B440" i="9"/>
  <c r="B432" i="9"/>
  <c r="B447" i="9"/>
  <c r="B439" i="9"/>
  <c r="B431" i="9"/>
  <c r="B446" i="9"/>
  <c r="B438" i="9"/>
  <c r="B430" i="9"/>
  <c r="B445" i="9"/>
  <c r="B437" i="9"/>
  <c r="B429" i="9"/>
  <c r="B444" i="9"/>
  <c r="B436" i="9"/>
  <c r="B428" i="9"/>
  <c r="B443" i="9"/>
  <c r="B435" i="9"/>
  <c r="B666" i="9"/>
  <c r="B658" i="9"/>
  <c r="B650" i="9"/>
  <c r="B665" i="9"/>
  <c r="B657" i="9"/>
  <c r="B649" i="9"/>
  <c r="B664" i="9"/>
  <c r="B656" i="9"/>
  <c r="B648" i="9"/>
  <c r="B663" i="9"/>
  <c r="B655" i="9"/>
  <c r="B662" i="9"/>
  <c r="B654" i="9"/>
  <c r="B661" i="9"/>
  <c r="B653" i="9"/>
  <c r="B660" i="9"/>
  <c r="B652" i="9"/>
  <c r="B667" i="9"/>
  <c r="B659" i="9"/>
  <c r="B651" i="9"/>
  <c r="B506" i="9"/>
  <c r="B498" i="9"/>
  <c r="B490" i="9"/>
  <c r="B505" i="9"/>
  <c r="B497" i="9"/>
  <c r="B489" i="9"/>
  <c r="B504" i="9"/>
  <c r="B496" i="9"/>
  <c r="B488" i="9"/>
  <c r="B503" i="9"/>
  <c r="B495" i="9"/>
  <c r="B502" i="9"/>
  <c r="B494" i="9"/>
  <c r="B501" i="9"/>
  <c r="B493" i="9"/>
  <c r="B500" i="9"/>
  <c r="B492" i="9"/>
  <c r="B507" i="9"/>
  <c r="B499" i="9"/>
  <c r="B491" i="9"/>
  <c r="B482" i="9"/>
  <c r="B474" i="9"/>
  <c r="B481" i="9"/>
  <c r="B473" i="9"/>
  <c r="B480" i="9"/>
  <c r="B472" i="9"/>
  <c r="B487" i="9"/>
  <c r="B479" i="9"/>
  <c r="B471" i="9"/>
  <c r="B486" i="9"/>
  <c r="B478" i="9"/>
  <c r="B470" i="9"/>
  <c r="B485" i="9"/>
  <c r="B477" i="9"/>
  <c r="B469" i="9"/>
  <c r="B484" i="9"/>
  <c r="B476" i="9"/>
  <c r="B468" i="9"/>
  <c r="B483" i="9"/>
  <c r="B475" i="9"/>
  <c r="B842" i="9"/>
  <c r="B834" i="9"/>
  <c r="B841" i="9"/>
  <c r="B833" i="9"/>
  <c r="B840" i="9"/>
  <c r="B832" i="9"/>
  <c r="B847" i="9"/>
  <c r="B839" i="9"/>
  <c r="B831" i="9"/>
  <c r="B846" i="9"/>
  <c r="B838" i="9"/>
  <c r="B830" i="9"/>
  <c r="B845" i="9"/>
  <c r="B837" i="9"/>
  <c r="B829" i="9"/>
  <c r="B844" i="9"/>
  <c r="B836" i="9"/>
  <c r="B828" i="9"/>
  <c r="B843" i="9"/>
  <c r="B835" i="9"/>
  <c r="B922" i="9"/>
  <c r="B914" i="9"/>
  <c r="B921" i="9"/>
  <c r="B913" i="9"/>
  <c r="B920" i="9"/>
  <c r="B912" i="9"/>
  <c r="B927" i="9"/>
  <c r="B919" i="9"/>
  <c r="B911" i="9"/>
  <c r="B926" i="9"/>
  <c r="B918" i="9"/>
  <c r="B910" i="9"/>
  <c r="B925" i="9"/>
  <c r="B917" i="9"/>
  <c r="B909" i="9"/>
  <c r="B924" i="9"/>
  <c r="B916" i="9"/>
  <c r="B908" i="9"/>
  <c r="B923" i="9"/>
  <c r="B915" i="9"/>
  <c r="B762" i="9"/>
  <c r="B754" i="9"/>
  <c r="B761" i="9"/>
  <c r="B753" i="9"/>
  <c r="B760" i="9"/>
  <c r="B752" i="9"/>
  <c r="B767" i="9"/>
  <c r="B759" i="9"/>
  <c r="B751" i="9"/>
  <c r="B766" i="9"/>
  <c r="B758" i="9"/>
  <c r="B750" i="9"/>
  <c r="B765" i="9"/>
  <c r="B757" i="9"/>
  <c r="B749" i="9"/>
  <c r="B764" i="9"/>
  <c r="B756" i="9"/>
  <c r="B748" i="9"/>
  <c r="B763" i="9"/>
  <c r="B755" i="9"/>
  <c r="D85" i="9" a="1"/>
  <c r="D85" i="9" s="1"/>
  <c r="D157" i="9" a="1"/>
  <c r="D157" i="9" s="1"/>
  <c r="B602" i="9"/>
  <c r="B594" i="9"/>
  <c r="B601" i="9"/>
  <c r="B593" i="9"/>
  <c r="B600" i="9"/>
  <c r="B592" i="9"/>
  <c r="B607" i="9"/>
  <c r="B599" i="9"/>
  <c r="B591" i="9"/>
  <c r="B606" i="9"/>
  <c r="B598" i="9"/>
  <c r="B590" i="9"/>
  <c r="B605" i="9"/>
  <c r="B597" i="9"/>
  <c r="B589" i="9"/>
  <c r="B604" i="9"/>
  <c r="B596" i="9"/>
  <c r="B588" i="9"/>
  <c r="B603" i="9"/>
  <c r="B595" i="9"/>
  <c r="B50" i="1"/>
  <c r="AF134" i="1"/>
  <c r="C117" i="9" a="1"/>
  <c r="C117" i="9" s="1"/>
  <c r="U134" i="1"/>
  <c r="D93" i="9" a="1"/>
  <c r="D93" i="9" s="1"/>
  <c r="AD160" i="1"/>
  <c r="AD131" i="1"/>
  <c r="AF133" i="1"/>
  <c r="AD133" i="1"/>
  <c r="U133" i="1"/>
  <c r="AF160" i="1"/>
  <c r="AF131" i="1"/>
  <c r="U144" i="1"/>
  <c r="AD144" i="1"/>
  <c r="D141" i="9" a="1"/>
  <c r="D141" i="9" s="1"/>
  <c r="C880" i="9" a="1"/>
  <c r="C880" i="9" s="1"/>
  <c r="D862" i="9" a="1"/>
  <c r="D862" i="9" s="1"/>
  <c r="C862" i="9" a="1"/>
  <c r="C862" i="9" s="1"/>
  <c r="D716" i="9" a="1"/>
  <c r="D716" i="9" s="1"/>
  <c r="C716" i="9" a="1"/>
  <c r="C716" i="9" s="1"/>
  <c r="D696" i="9" a="1"/>
  <c r="D696" i="9" s="1"/>
  <c r="C696" i="9" a="1"/>
  <c r="C696" i="9" s="1"/>
  <c r="D632" i="9" a="1"/>
  <c r="D632" i="9" s="1"/>
  <c r="C632" i="9" a="1"/>
  <c r="C632" i="9" s="1"/>
  <c r="D376" i="9" a="1"/>
  <c r="D376" i="9" s="1"/>
  <c r="C376" i="9" a="1"/>
  <c r="C376" i="9" s="1"/>
  <c r="D670" i="9" a="1"/>
  <c r="D670" i="9" s="1"/>
  <c r="C670" i="9" a="1"/>
  <c r="C670" i="9" s="1"/>
  <c r="D638" i="9" a="1"/>
  <c r="D638" i="9" s="1"/>
  <c r="C638" i="9" a="1"/>
  <c r="C638" i="9" s="1"/>
  <c r="C532" i="9" a="1"/>
  <c r="C532" i="9" s="1"/>
  <c r="D404" i="9" a="1"/>
  <c r="D404" i="9" s="1"/>
  <c r="C404" i="9" a="1"/>
  <c r="C404" i="9" s="1"/>
  <c r="S160" i="1"/>
  <c r="M160" i="1"/>
  <c r="N160" i="1"/>
  <c r="U146" i="1"/>
  <c r="AD146" i="1"/>
  <c r="AF146" i="1"/>
  <c r="D706" i="9" a="1"/>
  <c r="D706" i="9" s="1"/>
  <c r="C706" i="9" a="1"/>
  <c r="C706" i="9" s="1"/>
  <c r="D713" i="9" a="1"/>
  <c r="D713" i="9" s="1"/>
  <c r="C713" i="9" a="1"/>
  <c r="C713" i="9" s="1"/>
  <c r="D848" i="9" a="1"/>
  <c r="D848" i="9" s="1"/>
  <c r="C848" i="9" a="1"/>
  <c r="C848" i="9" s="1"/>
  <c r="C887" i="9" a="1"/>
  <c r="C887" i="9" s="1"/>
  <c r="D887" i="9" a="1"/>
  <c r="D887" i="9" s="1"/>
  <c r="D855" i="9" a="1"/>
  <c r="D855" i="9" s="1"/>
  <c r="C855" i="9" a="1"/>
  <c r="C855" i="9" s="1"/>
  <c r="D727" i="9" a="1"/>
  <c r="D727" i="9" s="1"/>
  <c r="C727" i="9" a="1"/>
  <c r="C727" i="9" s="1"/>
  <c r="D869" i="9" a="1"/>
  <c r="D869" i="9" s="1"/>
  <c r="C869" i="9" a="1"/>
  <c r="C869" i="9" s="1"/>
  <c r="D876" i="9" a="1"/>
  <c r="D876" i="9" s="1"/>
  <c r="C876" i="9" a="1"/>
  <c r="C876" i="9" s="1"/>
  <c r="D690" i="9" a="1"/>
  <c r="D690" i="9" s="1"/>
  <c r="C690" i="9" a="1"/>
  <c r="C690" i="9" s="1"/>
  <c r="D562" i="9" a="1"/>
  <c r="D562" i="9" s="1"/>
  <c r="C562" i="9" a="1"/>
  <c r="C562" i="9" s="1"/>
  <c r="D530" i="9" a="1"/>
  <c r="D530" i="9" s="1"/>
  <c r="C530" i="9" a="1"/>
  <c r="C530" i="9" s="1"/>
  <c r="D402" i="9" a="1"/>
  <c r="D402" i="9" s="1"/>
  <c r="C402" i="9" a="1"/>
  <c r="C402" i="9" s="1"/>
  <c r="D370" i="9" a="1"/>
  <c r="D370" i="9" s="1"/>
  <c r="C370" i="9" a="1"/>
  <c r="C370" i="9" s="1"/>
  <c r="D673" i="9" a="1"/>
  <c r="D673" i="9" s="1"/>
  <c r="C673" i="9" a="1"/>
  <c r="C673" i="9" s="1"/>
  <c r="D641" i="9" a="1"/>
  <c r="D641" i="9" s="1"/>
  <c r="C641" i="9" a="1"/>
  <c r="C641" i="9" s="1"/>
  <c r="D545" i="9" a="1"/>
  <c r="D545" i="9" s="1"/>
  <c r="C545" i="9" a="1"/>
  <c r="C545" i="9" s="1"/>
  <c r="D513" i="9" a="1"/>
  <c r="D513" i="9" s="1"/>
  <c r="C513" i="9" a="1"/>
  <c r="C513" i="9" s="1"/>
  <c r="D385" i="9" a="1"/>
  <c r="D385" i="9" s="1"/>
  <c r="C385" i="9" a="1"/>
  <c r="C385" i="9" s="1"/>
  <c r="D353" i="9" a="1"/>
  <c r="D353" i="9" s="1"/>
  <c r="C353" i="9" a="1"/>
  <c r="C353" i="9" s="1"/>
  <c r="D687" i="9" a="1"/>
  <c r="D687" i="9" s="1"/>
  <c r="C687" i="9" a="1"/>
  <c r="C687" i="9" s="1"/>
  <c r="D559" i="9" a="1"/>
  <c r="D559" i="9" s="1"/>
  <c r="C559" i="9" a="1"/>
  <c r="C559" i="9" s="1"/>
  <c r="C527" i="9" a="1"/>
  <c r="C527" i="9" s="1"/>
  <c r="D527" i="9" a="1"/>
  <c r="D527" i="9" s="1"/>
  <c r="C399" i="9" a="1"/>
  <c r="C399" i="9" s="1"/>
  <c r="D399" i="9" a="1"/>
  <c r="D399" i="9" s="1"/>
  <c r="D367" i="9" a="1"/>
  <c r="D367" i="9" s="1"/>
  <c r="C367" i="9" a="1"/>
  <c r="C367" i="9" s="1"/>
  <c r="D542" i="9" a="1"/>
  <c r="D542" i="9" s="1"/>
  <c r="C542" i="9" a="1"/>
  <c r="C542" i="9" s="1"/>
  <c r="D510" i="9" a="1"/>
  <c r="D510" i="9" s="1"/>
  <c r="C510" i="9" a="1"/>
  <c r="C510" i="9" s="1"/>
  <c r="D382" i="9" a="1"/>
  <c r="D382" i="9" s="1"/>
  <c r="C382" i="9" a="1"/>
  <c r="C382" i="9" s="1"/>
  <c r="D350" i="9" a="1"/>
  <c r="D350" i="9" s="1"/>
  <c r="C350" i="9" a="1"/>
  <c r="C350" i="9" s="1"/>
  <c r="D717" i="9" a="1"/>
  <c r="D717" i="9" s="1"/>
  <c r="C717" i="9" a="1"/>
  <c r="C717" i="9" s="1"/>
  <c r="D685" i="9" a="1"/>
  <c r="D685" i="9" s="1"/>
  <c r="C685" i="9" a="1"/>
  <c r="C685" i="9" s="1"/>
  <c r="D557" i="9" a="1"/>
  <c r="D557" i="9" s="1"/>
  <c r="C557" i="9" a="1"/>
  <c r="C557" i="9" s="1"/>
  <c r="D525" i="9" a="1"/>
  <c r="D525" i="9" s="1"/>
  <c r="C525" i="9" a="1"/>
  <c r="C525" i="9" s="1"/>
  <c r="D397" i="9" a="1"/>
  <c r="D397" i="9" s="1"/>
  <c r="C397" i="9" a="1"/>
  <c r="C397" i="9" s="1"/>
  <c r="D365" i="9" a="1"/>
  <c r="D365" i="9" s="1"/>
  <c r="C365" i="9" a="1"/>
  <c r="C365" i="9" s="1"/>
  <c r="D564" i="9" a="1"/>
  <c r="D564" i="9" s="1"/>
  <c r="C564" i="9" a="1"/>
  <c r="C564" i="9" s="1"/>
  <c r="D372" i="9" a="1"/>
  <c r="D372" i="9" s="1"/>
  <c r="C372" i="9" a="1"/>
  <c r="C372" i="9" s="1"/>
  <c r="D875" i="9" a="1"/>
  <c r="D875" i="9" s="1"/>
  <c r="C875" i="9" a="1"/>
  <c r="C875" i="9" s="1"/>
  <c r="D715" i="9" a="1"/>
  <c r="D715" i="9" s="1"/>
  <c r="C715" i="9" a="1"/>
  <c r="C715" i="9" s="1"/>
  <c r="D683" i="9" a="1"/>
  <c r="D683" i="9" s="1"/>
  <c r="C683" i="9" a="1"/>
  <c r="C683" i="9" s="1"/>
  <c r="D555" i="9" a="1"/>
  <c r="D555" i="9" s="1"/>
  <c r="C555" i="9" a="1"/>
  <c r="C555" i="9" s="1"/>
  <c r="D523" i="9" a="1"/>
  <c r="D523" i="9" s="1"/>
  <c r="C523" i="9" a="1"/>
  <c r="C523" i="9" s="1"/>
  <c r="D395" i="9" a="1"/>
  <c r="D395" i="9" s="1"/>
  <c r="C395" i="9" a="1"/>
  <c r="C395" i="9" s="1"/>
  <c r="D363" i="9" a="1"/>
  <c r="D363" i="9" s="1"/>
  <c r="C363" i="9" a="1"/>
  <c r="C363" i="9" s="1"/>
  <c r="U148" i="1"/>
  <c r="AD148" i="1"/>
  <c r="AF148" i="1"/>
  <c r="AF155" i="1"/>
  <c r="U155" i="1"/>
  <c r="AD155" i="1"/>
  <c r="AD169" i="1"/>
  <c r="AF169" i="1"/>
  <c r="U169" i="1"/>
  <c r="AD158" i="1"/>
  <c r="AF158" i="1"/>
  <c r="U158" i="1"/>
  <c r="D866" i="9" a="1"/>
  <c r="D866" i="9" s="1"/>
  <c r="C866" i="9" a="1"/>
  <c r="C866" i="9" s="1"/>
  <c r="D726" i="9" a="1"/>
  <c r="D726" i="9" s="1"/>
  <c r="C726" i="9" a="1"/>
  <c r="C726" i="9" s="1"/>
  <c r="D720" i="9" a="1"/>
  <c r="D720" i="9" s="1"/>
  <c r="C720" i="9" a="1"/>
  <c r="C720" i="9" s="1"/>
  <c r="D688" i="9" a="1"/>
  <c r="D688" i="9" s="1"/>
  <c r="C688" i="9" a="1"/>
  <c r="C688" i="9" s="1"/>
  <c r="D560" i="9" a="1"/>
  <c r="D560" i="9" s="1"/>
  <c r="C560" i="9" a="1"/>
  <c r="C560" i="9" s="1"/>
  <c r="D528" i="9" a="1"/>
  <c r="D528" i="9" s="1"/>
  <c r="C528" i="9" a="1"/>
  <c r="C528" i="9" s="1"/>
  <c r="D400" i="9" a="1"/>
  <c r="D400" i="9" s="1"/>
  <c r="C400" i="9" a="1"/>
  <c r="C400" i="9" s="1"/>
  <c r="D368" i="9" a="1"/>
  <c r="D368" i="9" s="1"/>
  <c r="C368" i="9" a="1"/>
  <c r="C368" i="9" s="1"/>
  <c r="D694" i="9" a="1"/>
  <c r="D694" i="9" s="1"/>
  <c r="C694" i="9" a="1"/>
  <c r="C694" i="9" s="1"/>
  <c r="D630" i="9" a="1"/>
  <c r="D630" i="9" s="1"/>
  <c r="C630" i="9" a="1"/>
  <c r="C630" i="9" s="1"/>
  <c r="D556" i="9" a="1"/>
  <c r="D556" i="9" s="1"/>
  <c r="C556" i="9" a="1"/>
  <c r="C556" i="9" s="1"/>
  <c r="D524" i="9" a="1"/>
  <c r="D524" i="9" s="1"/>
  <c r="C524" i="9" a="1"/>
  <c r="C524" i="9" s="1"/>
  <c r="S152" i="1"/>
  <c r="M152" i="1"/>
  <c r="N152" i="1"/>
  <c r="AF167" i="1"/>
  <c r="U167" i="1"/>
  <c r="AD167" i="1"/>
  <c r="AD142" i="1"/>
  <c r="AF142" i="1"/>
  <c r="U142" i="1"/>
  <c r="D858" i="9" a="1"/>
  <c r="D858" i="9" s="1"/>
  <c r="C858" i="9" a="1"/>
  <c r="C858" i="9" s="1"/>
  <c r="D698" i="9" a="1"/>
  <c r="D698" i="9" s="1"/>
  <c r="C698" i="9" a="1"/>
  <c r="C698" i="9" s="1"/>
  <c r="D865" i="9" a="1"/>
  <c r="D865" i="9" s="1"/>
  <c r="C865" i="9" a="1"/>
  <c r="C865" i="9" s="1"/>
  <c r="D705" i="9" a="1"/>
  <c r="D705" i="9" s="1"/>
  <c r="C705" i="9" a="1"/>
  <c r="C705" i="9" s="1"/>
  <c r="D872" i="9" a="1"/>
  <c r="D872" i="9" s="1"/>
  <c r="C872" i="9" a="1"/>
  <c r="C872" i="9" s="1"/>
  <c r="C879" i="9" a="1"/>
  <c r="C879" i="9" s="1"/>
  <c r="D879" i="9" a="1"/>
  <c r="D879" i="9" s="1"/>
  <c r="C719" i="9" a="1"/>
  <c r="C719" i="9" s="1"/>
  <c r="D719" i="9" a="1"/>
  <c r="D719" i="9" s="1"/>
  <c r="D854" i="9" a="1"/>
  <c r="D854" i="9" s="1"/>
  <c r="C854" i="9" a="1"/>
  <c r="C854" i="9" s="1"/>
  <c r="D861" i="9" a="1"/>
  <c r="D861" i="9" s="1"/>
  <c r="C861" i="9" a="1"/>
  <c r="C861" i="9" s="1"/>
  <c r="D868" i="9" a="1"/>
  <c r="D868" i="9" s="1"/>
  <c r="C868" i="9" a="1"/>
  <c r="C868" i="9" s="1"/>
  <c r="D708" i="9" a="1"/>
  <c r="D708" i="9" s="1"/>
  <c r="C708" i="9" a="1"/>
  <c r="C708" i="9" s="1"/>
  <c r="D682" i="9" a="1"/>
  <c r="D682" i="9" s="1"/>
  <c r="C682" i="9" a="1"/>
  <c r="C682" i="9" s="1"/>
  <c r="D554" i="9" a="1"/>
  <c r="D554" i="9" s="1"/>
  <c r="C554" i="9" a="1"/>
  <c r="C554" i="9" s="1"/>
  <c r="D522" i="9" a="1"/>
  <c r="D522" i="9" s="1"/>
  <c r="C522" i="9" a="1"/>
  <c r="C522" i="9" s="1"/>
  <c r="D394" i="9" a="1"/>
  <c r="D394" i="9" s="1"/>
  <c r="C394" i="9" a="1"/>
  <c r="C394" i="9" s="1"/>
  <c r="D362" i="9" a="1"/>
  <c r="D362" i="9" s="1"/>
  <c r="C362" i="9" a="1"/>
  <c r="C362" i="9" s="1"/>
  <c r="D633" i="9" a="1"/>
  <c r="D633" i="9" s="1"/>
  <c r="C633" i="9" a="1"/>
  <c r="C633" i="9" s="1"/>
  <c r="D537" i="9" a="1"/>
  <c r="D537" i="9" s="1"/>
  <c r="C537" i="9" a="1"/>
  <c r="C537" i="9" s="1"/>
  <c r="D377" i="9" a="1"/>
  <c r="D377" i="9" s="1"/>
  <c r="C377" i="9" a="1"/>
  <c r="C377" i="9" s="1"/>
  <c r="D679" i="9" a="1"/>
  <c r="D679" i="9" s="1"/>
  <c r="C679" i="9" a="1"/>
  <c r="C679" i="9" s="1"/>
  <c r="D647" i="9" a="1"/>
  <c r="D647" i="9" s="1"/>
  <c r="C647" i="9" a="1"/>
  <c r="C647" i="9" s="1"/>
  <c r="D551" i="9" a="1"/>
  <c r="D551" i="9" s="1"/>
  <c r="C551" i="9" a="1"/>
  <c r="C551" i="9" s="1"/>
  <c r="C519" i="9" a="1"/>
  <c r="C519" i="9" s="1"/>
  <c r="D519" i="9" a="1"/>
  <c r="D519" i="9" s="1"/>
  <c r="C391" i="9" a="1"/>
  <c r="C391" i="9" s="1"/>
  <c r="D391" i="9" a="1"/>
  <c r="D391" i="9" s="1"/>
  <c r="D359" i="9" a="1"/>
  <c r="D359" i="9" s="1"/>
  <c r="C359" i="9" a="1"/>
  <c r="C359" i="9" s="1"/>
  <c r="D566" i="9" a="1"/>
  <c r="D566" i="9" s="1"/>
  <c r="C566" i="9" a="1"/>
  <c r="C566" i="9" s="1"/>
  <c r="D534" i="9" a="1"/>
  <c r="D534" i="9" s="1"/>
  <c r="C534" i="9" a="1"/>
  <c r="C534" i="9" s="1"/>
  <c r="D406" i="9" a="1"/>
  <c r="D406" i="9" s="1"/>
  <c r="C406" i="9" a="1"/>
  <c r="C406" i="9" s="1"/>
  <c r="D374" i="9" a="1"/>
  <c r="D374" i="9" s="1"/>
  <c r="C374" i="9" a="1"/>
  <c r="C374" i="9" s="1"/>
  <c r="C709" i="9" a="1"/>
  <c r="C709" i="9" s="1"/>
  <c r="D709" i="9" a="1"/>
  <c r="D709" i="9" s="1"/>
  <c r="D677" i="9" a="1"/>
  <c r="D677" i="9" s="1"/>
  <c r="C677" i="9" a="1"/>
  <c r="C677" i="9" s="1"/>
  <c r="D645" i="9" a="1"/>
  <c r="D645" i="9" s="1"/>
  <c r="C645" i="9" a="1"/>
  <c r="C645" i="9" s="1"/>
  <c r="D549" i="9" a="1"/>
  <c r="D549" i="9" s="1"/>
  <c r="C549" i="9" a="1"/>
  <c r="C549" i="9" s="1"/>
  <c r="D517" i="9" a="1"/>
  <c r="D517" i="9" s="1"/>
  <c r="C517" i="9" a="1"/>
  <c r="C517" i="9" s="1"/>
  <c r="D389" i="9" a="1"/>
  <c r="D389" i="9" s="1"/>
  <c r="C389" i="9" a="1"/>
  <c r="C389" i="9" s="1"/>
  <c r="D357" i="9" a="1"/>
  <c r="D357" i="9" s="1"/>
  <c r="C357" i="9" a="1"/>
  <c r="C357" i="9" s="1"/>
  <c r="D684" i="9" a="1"/>
  <c r="D684" i="9" s="1"/>
  <c r="C684" i="9" a="1"/>
  <c r="C684" i="9" s="1"/>
  <c r="D396" i="9" a="1"/>
  <c r="D396" i="9" s="1"/>
  <c r="C396" i="9" a="1"/>
  <c r="C396" i="9" s="1"/>
  <c r="D364" i="9" a="1"/>
  <c r="D364" i="9" s="1"/>
  <c r="C364" i="9" a="1"/>
  <c r="C364" i="9" s="1"/>
  <c r="D867" i="9" a="1"/>
  <c r="D867" i="9" s="1"/>
  <c r="C867" i="9" a="1"/>
  <c r="C867" i="9" s="1"/>
  <c r="D707" i="9" a="1"/>
  <c r="D707" i="9" s="1"/>
  <c r="C707" i="9" a="1"/>
  <c r="C707" i="9" s="1"/>
  <c r="D675" i="9" a="1"/>
  <c r="D675" i="9" s="1"/>
  <c r="C675" i="9" a="1"/>
  <c r="C675" i="9" s="1"/>
  <c r="D643" i="9" a="1"/>
  <c r="D643" i="9" s="1"/>
  <c r="C643" i="9" a="1"/>
  <c r="C643" i="9" s="1"/>
  <c r="D547" i="9" a="1"/>
  <c r="D547" i="9" s="1"/>
  <c r="C547" i="9" a="1"/>
  <c r="C547" i="9" s="1"/>
  <c r="D515" i="9" a="1"/>
  <c r="D515" i="9" s="1"/>
  <c r="C515" i="9" a="1"/>
  <c r="C515" i="9" s="1"/>
  <c r="D387" i="9" a="1"/>
  <c r="D387" i="9" s="1"/>
  <c r="C387" i="9" a="1"/>
  <c r="C387" i="9" s="1"/>
  <c r="D355" i="9" a="1"/>
  <c r="D355" i="9" s="1"/>
  <c r="C355" i="9" a="1"/>
  <c r="C355" i="9" s="1"/>
  <c r="AD172" i="1"/>
  <c r="AF172" i="1"/>
  <c r="U172" i="1"/>
  <c r="AF140" i="1"/>
  <c r="AD140" i="1"/>
  <c r="U140" i="1"/>
  <c r="S169" i="1"/>
  <c r="M169" i="1"/>
  <c r="N169" i="1"/>
  <c r="AD126" i="1"/>
  <c r="AF126" i="1"/>
  <c r="U126" i="1"/>
  <c r="C109" i="9" a="1"/>
  <c r="C109" i="9" s="1"/>
  <c r="C61" i="9" a="1"/>
  <c r="C61" i="9" s="1"/>
  <c r="D864" i="9" a="1"/>
  <c r="D864" i="9" s="1"/>
  <c r="C864" i="9" a="1"/>
  <c r="C864" i="9" s="1"/>
  <c r="D718" i="9" a="1"/>
  <c r="D718" i="9" s="1"/>
  <c r="C718" i="9" a="1"/>
  <c r="C718" i="9" s="1"/>
  <c r="D860" i="9" a="1"/>
  <c r="D860" i="9" s="1"/>
  <c r="C860" i="9" a="1"/>
  <c r="C860" i="9" s="1"/>
  <c r="D700" i="9" a="1"/>
  <c r="D700" i="9" s="1"/>
  <c r="C700" i="9" a="1"/>
  <c r="C700" i="9" s="1"/>
  <c r="D712" i="9" a="1"/>
  <c r="D712" i="9" s="1"/>
  <c r="C712" i="9" a="1"/>
  <c r="C712" i="9" s="1"/>
  <c r="D680" i="9" a="1"/>
  <c r="D680" i="9" s="1"/>
  <c r="C680" i="9" a="1"/>
  <c r="C680" i="9" s="1"/>
  <c r="D552" i="9" a="1"/>
  <c r="D552" i="9" s="1"/>
  <c r="C552" i="9" a="1"/>
  <c r="C552" i="9" s="1"/>
  <c r="D520" i="9" a="1"/>
  <c r="D520" i="9" s="1"/>
  <c r="C520" i="9" a="1"/>
  <c r="C520" i="9" s="1"/>
  <c r="D392" i="9" a="1"/>
  <c r="D392" i="9" s="1"/>
  <c r="C392" i="9" a="1"/>
  <c r="C392" i="9" s="1"/>
  <c r="D360" i="9" a="1"/>
  <c r="D360" i="9" s="1"/>
  <c r="C360" i="9" a="1"/>
  <c r="C360" i="9" s="1"/>
  <c r="D558" i="9" a="1"/>
  <c r="D558" i="9" s="1"/>
  <c r="C558" i="9" a="1"/>
  <c r="C558" i="9" s="1"/>
  <c r="D366" i="9" a="1"/>
  <c r="D366" i="9" s="1"/>
  <c r="C366" i="9" a="1"/>
  <c r="C366" i="9" s="1"/>
  <c r="D676" i="9" a="1"/>
  <c r="D676" i="9" s="1"/>
  <c r="C676" i="9" a="1"/>
  <c r="C676" i="9" s="1"/>
  <c r="D548" i="9" a="1"/>
  <c r="D548" i="9" s="1"/>
  <c r="C548" i="9" a="1"/>
  <c r="C548" i="9" s="1"/>
  <c r="S144" i="1"/>
  <c r="N144" i="1"/>
  <c r="M144" i="1"/>
  <c r="S153" i="1"/>
  <c r="N153" i="1"/>
  <c r="M153" i="1"/>
  <c r="D882" i="9" a="1"/>
  <c r="D882" i="9" s="1"/>
  <c r="C882" i="9" a="1"/>
  <c r="C882" i="9" s="1"/>
  <c r="D850" i="9" a="1"/>
  <c r="D850" i="9" s="1"/>
  <c r="C850" i="9" a="1"/>
  <c r="C850" i="9" s="1"/>
  <c r="D722" i="9" a="1"/>
  <c r="D722" i="9" s="1"/>
  <c r="C722" i="9" a="1"/>
  <c r="C722" i="9" s="1"/>
  <c r="D857" i="9" a="1"/>
  <c r="D857" i="9" s="1"/>
  <c r="C857" i="9" a="1"/>
  <c r="C857" i="9" s="1"/>
  <c r="D697" i="9" a="1"/>
  <c r="D697" i="9" s="1"/>
  <c r="C697" i="9" a="1"/>
  <c r="C697" i="9" s="1"/>
  <c r="C871" i="9" a="1"/>
  <c r="C871" i="9" s="1"/>
  <c r="D871" i="9" a="1"/>
  <c r="D871" i="9" s="1"/>
  <c r="D711" i="9" a="1"/>
  <c r="D711" i="9" s="1"/>
  <c r="C711" i="9" a="1"/>
  <c r="C711" i="9" s="1"/>
  <c r="D878" i="9" a="1"/>
  <c r="D878" i="9" s="1"/>
  <c r="C878" i="9" a="1"/>
  <c r="C878" i="9" s="1"/>
  <c r="D853" i="9" a="1"/>
  <c r="D853" i="9" s="1"/>
  <c r="C853" i="9" a="1"/>
  <c r="C853" i="9" s="1"/>
  <c r="D674" i="9" a="1"/>
  <c r="D674" i="9" s="1"/>
  <c r="C674" i="9" a="1"/>
  <c r="C674" i="9" s="1"/>
  <c r="D642" i="9" a="1"/>
  <c r="D642" i="9" s="1"/>
  <c r="C642" i="9" a="1"/>
  <c r="C642" i="9" s="1"/>
  <c r="D546" i="9" a="1"/>
  <c r="D546" i="9" s="1"/>
  <c r="C546" i="9" a="1"/>
  <c r="C546" i="9" s="1"/>
  <c r="D514" i="9" a="1"/>
  <c r="D514" i="9" s="1"/>
  <c r="C514" i="9" a="1"/>
  <c r="C514" i="9" s="1"/>
  <c r="D386" i="9" a="1"/>
  <c r="D386" i="9" s="1"/>
  <c r="C386" i="9" a="1"/>
  <c r="C386" i="9" s="1"/>
  <c r="D354" i="9" a="1"/>
  <c r="D354" i="9" s="1"/>
  <c r="C354" i="9" a="1"/>
  <c r="C354" i="9" s="1"/>
  <c r="D689" i="9" a="1"/>
  <c r="D689" i="9" s="1"/>
  <c r="C689" i="9" a="1"/>
  <c r="C689" i="9" s="1"/>
  <c r="D561" i="9" a="1"/>
  <c r="D561" i="9" s="1"/>
  <c r="C561" i="9" a="1"/>
  <c r="C561" i="9" s="1"/>
  <c r="D529" i="9" a="1"/>
  <c r="D529" i="9" s="1"/>
  <c r="C529" i="9" a="1"/>
  <c r="C529" i="9" s="1"/>
  <c r="D401" i="9" a="1"/>
  <c r="D401" i="9" s="1"/>
  <c r="C401" i="9" a="1"/>
  <c r="C401" i="9" s="1"/>
  <c r="D369" i="9" a="1"/>
  <c r="D369" i="9" s="1"/>
  <c r="C369" i="9" a="1"/>
  <c r="C369" i="9" s="1"/>
  <c r="D544" i="9" a="1"/>
  <c r="D544" i="9" s="1"/>
  <c r="C544" i="9" a="1"/>
  <c r="C544" i="9" s="1"/>
  <c r="D671" i="9" a="1"/>
  <c r="D671" i="9" s="1"/>
  <c r="C671" i="9" a="1"/>
  <c r="C671" i="9" s="1"/>
  <c r="D639" i="9" a="1"/>
  <c r="D639" i="9" s="1"/>
  <c r="C639" i="9" a="1"/>
  <c r="C639" i="9" s="1"/>
  <c r="D543" i="9" a="1"/>
  <c r="D543" i="9" s="1"/>
  <c r="C543" i="9" a="1"/>
  <c r="C543" i="9" s="1"/>
  <c r="C511" i="9" a="1"/>
  <c r="C511" i="9" s="1"/>
  <c r="D511" i="9" a="1"/>
  <c r="D511" i="9" s="1"/>
  <c r="C383" i="9" a="1"/>
  <c r="C383" i="9" s="1"/>
  <c r="D383" i="9" a="1"/>
  <c r="D383" i="9" s="1"/>
  <c r="D351" i="9" a="1"/>
  <c r="D351" i="9" s="1"/>
  <c r="C351" i="9" a="1"/>
  <c r="C351" i="9" s="1"/>
  <c r="D686" i="9" a="1"/>
  <c r="D686" i="9" s="1"/>
  <c r="C686" i="9" a="1"/>
  <c r="C686" i="9" s="1"/>
  <c r="D526" i="9" a="1"/>
  <c r="D526" i="9" s="1"/>
  <c r="C526" i="9" a="1"/>
  <c r="C526" i="9" s="1"/>
  <c r="D398" i="9" a="1"/>
  <c r="D398" i="9" s="1"/>
  <c r="C398" i="9" a="1"/>
  <c r="C398" i="9" s="1"/>
  <c r="D701" i="9" a="1"/>
  <c r="D701" i="9" s="1"/>
  <c r="C701" i="9" a="1"/>
  <c r="C701" i="9" s="1"/>
  <c r="D669" i="9" a="1"/>
  <c r="D669" i="9" s="1"/>
  <c r="C669" i="9" a="1"/>
  <c r="C669" i="9" s="1"/>
  <c r="D637" i="9" a="1"/>
  <c r="D637" i="9" s="1"/>
  <c r="C637" i="9" a="1"/>
  <c r="C637" i="9" s="1"/>
  <c r="D541" i="9" a="1"/>
  <c r="D541" i="9" s="1"/>
  <c r="C541" i="9" a="1"/>
  <c r="C541" i="9" s="1"/>
  <c r="D509" i="9" a="1"/>
  <c r="D509" i="9" s="1"/>
  <c r="C509" i="9" a="1"/>
  <c r="C509" i="9" s="1"/>
  <c r="D381" i="9" a="1"/>
  <c r="D381" i="9" s="1"/>
  <c r="C381" i="9" a="1"/>
  <c r="C381" i="9" s="1"/>
  <c r="D349" i="9" a="1"/>
  <c r="D349" i="9" s="1"/>
  <c r="C349" i="9" a="1"/>
  <c r="C349" i="9" s="1"/>
  <c r="D644" i="9" a="1"/>
  <c r="D644" i="9" s="1"/>
  <c r="C644" i="9" a="1"/>
  <c r="C644" i="9" s="1"/>
  <c r="D516" i="9" a="1"/>
  <c r="D516" i="9" s="1"/>
  <c r="C516" i="9" a="1"/>
  <c r="C516" i="9" s="1"/>
  <c r="D388" i="9" a="1"/>
  <c r="D388" i="9" s="1"/>
  <c r="C388" i="9" a="1"/>
  <c r="C388" i="9" s="1"/>
  <c r="D356" i="9" a="1"/>
  <c r="D356" i="9" s="1"/>
  <c r="C356" i="9" a="1"/>
  <c r="C356" i="9" s="1"/>
  <c r="D859" i="9" a="1"/>
  <c r="D859" i="9" s="1"/>
  <c r="C859" i="9" a="1"/>
  <c r="C859" i="9" s="1"/>
  <c r="D699" i="9" a="1"/>
  <c r="D699" i="9" s="1"/>
  <c r="C699" i="9" a="1"/>
  <c r="C699" i="9" s="1"/>
  <c r="C635" i="9" a="1"/>
  <c r="C635" i="9" s="1"/>
  <c r="D635" i="9" a="1"/>
  <c r="D635" i="9" s="1"/>
  <c r="D539" i="9" a="1"/>
  <c r="D539" i="9" s="1"/>
  <c r="C539" i="9" a="1"/>
  <c r="C539" i="9" s="1"/>
  <c r="D379" i="9" a="1"/>
  <c r="D379" i="9" s="1"/>
  <c r="C379" i="9" a="1"/>
  <c r="C379" i="9" s="1"/>
  <c r="AF164" i="1"/>
  <c r="U164" i="1"/>
  <c r="AD164" i="1"/>
  <c r="U132" i="1"/>
  <c r="AD132" i="1"/>
  <c r="AF132" i="1"/>
  <c r="U137" i="1"/>
  <c r="AD137" i="1"/>
  <c r="AF137" i="1"/>
  <c r="AD151" i="1"/>
  <c r="AF151" i="1"/>
  <c r="U151" i="1"/>
  <c r="S129" i="1"/>
  <c r="M129" i="1"/>
  <c r="N129" i="1"/>
  <c r="D710" i="9" a="1"/>
  <c r="D710" i="9" s="1"/>
  <c r="C710" i="9" a="1"/>
  <c r="C710" i="9" s="1"/>
  <c r="D884" i="9" a="1"/>
  <c r="D884" i="9" s="1"/>
  <c r="C884" i="9" a="1"/>
  <c r="C884" i="9" s="1"/>
  <c r="D692" i="9" a="1"/>
  <c r="D692" i="9" s="1"/>
  <c r="C692" i="9" a="1"/>
  <c r="C692" i="9" s="1"/>
  <c r="D704" i="9" a="1"/>
  <c r="D704" i="9" s="1"/>
  <c r="C704" i="9" a="1"/>
  <c r="C704" i="9" s="1"/>
  <c r="D672" i="9" a="1"/>
  <c r="D672" i="9" s="1"/>
  <c r="C672" i="9" a="1"/>
  <c r="C672" i="9" s="1"/>
  <c r="D640" i="9" a="1"/>
  <c r="D640" i="9" s="1"/>
  <c r="C640" i="9" a="1"/>
  <c r="C640" i="9" s="1"/>
  <c r="D512" i="9" a="1"/>
  <c r="D512" i="9" s="1"/>
  <c r="C512" i="9" a="1"/>
  <c r="C512" i="9" s="1"/>
  <c r="D384" i="9" a="1"/>
  <c r="D384" i="9" s="1"/>
  <c r="C384" i="9" a="1"/>
  <c r="C384" i="9" s="1"/>
  <c r="D352" i="9" a="1"/>
  <c r="D352" i="9" s="1"/>
  <c r="C352" i="9" a="1"/>
  <c r="C352" i="9" s="1"/>
  <c r="D678" i="9" a="1"/>
  <c r="D678" i="9" s="1"/>
  <c r="C678" i="9" a="1"/>
  <c r="C678" i="9" s="1"/>
  <c r="D646" i="9" a="1"/>
  <c r="D646" i="9" s="1"/>
  <c r="C646" i="9" a="1"/>
  <c r="C646" i="9" s="1"/>
  <c r="D668" i="9" a="1"/>
  <c r="D668" i="9" s="1"/>
  <c r="C668" i="9" a="1"/>
  <c r="C668" i="9" s="1"/>
  <c r="D636" i="9" a="1"/>
  <c r="D636" i="9" s="1"/>
  <c r="C636" i="9" a="1"/>
  <c r="C636" i="9" s="1"/>
  <c r="S168" i="1"/>
  <c r="N168" i="1"/>
  <c r="M168" i="1"/>
  <c r="S137" i="1"/>
  <c r="N137" i="1"/>
  <c r="M137" i="1"/>
  <c r="S161" i="1"/>
  <c r="N161" i="1"/>
  <c r="M161" i="1"/>
  <c r="AD127" i="1"/>
  <c r="AF127" i="1"/>
  <c r="U127" i="1"/>
  <c r="AD150" i="1"/>
  <c r="U150" i="1"/>
  <c r="AF150" i="1"/>
  <c r="D874" i="9" a="1"/>
  <c r="D874" i="9" s="1"/>
  <c r="C874" i="9" a="1"/>
  <c r="C874" i="9" s="1"/>
  <c r="D714" i="9" a="1"/>
  <c r="D714" i="9" s="1"/>
  <c r="C714" i="9" a="1"/>
  <c r="C714" i="9" s="1"/>
  <c r="D881" i="9" a="1"/>
  <c r="D881" i="9" s="1"/>
  <c r="C881" i="9" a="1"/>
  <c r="C881" i="9" s="1"/>
  <c r="D849" i="9" a="1"/>
  <c r="D849" i="9" s="1"/>
  <c r="C849" i="9" a="1"/>
  <c r="C849" i="9" s="1"/>
  <c r="D721" i="9" a="1"/>
  <c r="D721" i="9" s="1"/>
  <c r="C721" i="9" a="1"/>
  <c r="C721" i="9" s="1"/>
  <c r="D856" i="9" a="1"/>
  <c r="D856" i="9" s="1"/>
  <c r="C856" i="9" a="1"/>
  <c r="C856" i="9" s="1"/>
  <c r="C863" i="9" a="1"/>
  <c r="C863" i="9" s="1"/>
  <c r="D863" i="9" a="1"/>
  <c r="D863" i="9" s="1"/>
  <c r="D703" i="9" a="1"/>
  <c r="D703" i="9" s="1"/>
  <c r="C703" i="9" a="1"/>
  <c r="C703" i="9" s="1"/>
  <c r="D870" i="9" a="1"/>
  <c r="D870" i="9" s="1"/>
  <c r="C870" i="9" a="1"/>
  <c r="C870" i="9" s="1"/>
  <c r="D877" i="9" a="1"/>
  <c r="D877" i="9" s="1"/>
  <c r="C877" i="9" a="1"/>
  <c r="C877" i="9" s="1"/>
  <c r="D852" i="9" a="1"/>
  <c r="D852" i="9" s="1"/>
  <c r="C852" i="9" a="1"/>
  <c r="C852" i="9" s="1"/>
  <c r="D724" i="9" a="1"/>
  <c r="D724" i="9" s="1"/>
  <c r="C724" i="9" a="1"/>
  <c r="C724" i="9" s="1"/>
  <c r="D634" i="9" a="1"/>
  <c r="D634" i="9" s="1"/>
  <c r="C634" i="9" a="1"/>
  <c r="C634" i="9" s="1"/>
  <c r="D538" i="9" a="1"/>
  <c r="D538" i="9" s="1"/>
  <c r="C538" i="9" a="1"/>
  <c r="C538" i="9" s="1"/>
  <c r="D378" i="9" a="1"/>
  <c r="D378" i="9" s="1"/>
  <c r="C378" i="9" a="1"/>
  <c r="C378" i="9" s="1"/>
  <c r="D681" i="9" a="1"/>
  <c r="D681" i="9" s="1"/>
  <c r="C681" i="9" a="1"/>
  <c r="C681" i="9" s="1"/>
  <c r="D553" i="9" a="1"/>
  <c r="D553" i="9" s="1"/>
  <c r="C553" i="9" a="1"/>
  <c r="C553" i="9" s="1"/>
  <c r="D521" i="9" a="1"/>
  <c r="D521" i="9" s="1"/>
  <c r="C521" i="9" a="1"/>
  <c r="C521" i="9" s="1"/>
  <c r="D393" i="9" a="1"/>
  <c r="D393" i="9" s="1"/>
  <c r="C393" i="9" a="1"/>
  <c r="C393" i="9" s="1"/>
  <c r="D361" i="9" a="1"/>
  <c r="D361" i="9" s="1"/>
  <c r="C361" i="9" a="1"/>
  <c r="C361" i="9" s="1"/>
  <c r="D695" i="9" a="1"/>
  <c r="D695" i="9" s="1"/>
  <c r="C695" i="9" a="1"/>
  <c r="C695" i="9" s="1"/>
  <c r="D631" i="9" a="1"/>
  <c r="D631" i="9" s="1"/>
  <c r="C631" i="9" a="1"/>
  <c r="C631" i="9" s="1"/>
  <c r="D567" i="9" a="1"/>
  <c r="D567" i="9" s="1"/>
  <c r="C567" i="9" a="1"/>
  <c r="C567" i="9" s="1"/>
  <c r="C535" i="9" a="1"/>
  <c r="C535" i="9" s="1"/>
  <c r="D535" i="9" a="1"/>
  <c r="D535" i="9" s="1"/>
  <c r="C407" i="9" a="1"/>
  <c r="C407" i="9" s="1"/>
  <c r="D407" i="9" a="1"/>
  <c r="D407" i="9" s="1"/>
  <c r="D375" i="9" a="1"/>
  <c r="D375" i="9" s="1"/>
  <c r="C375" i="9" a="1"/>
  <c r="C375" i="9" s="1"/>
  <c r="D550" i="9" a="1"/>
  <c r="D550" i="9" s="1"/>
  <c r="C550" i="9" a="1"/>
  <c r="C550" i="9" s="1"/>
  <c r="D518" i="9" a="1"/>
  <c r="D518" i="9" s="1"/>
  <c r="C518" i="9" a="1"/>
  <c r="C518" i="9" s="1"/>
  <c r="D390" i="9" a="1"/>
  <c r="D390" i="9" s="1"/>
  <c r="C390" i="9" a="1"/>
  <c r="C390" i="9" s="1"/>
  <c r="D358" i="9" a="1"/>
  <c r="D358" i="9" s="1"/>
  <c r="C358" i="9" a="1"/>
  <c r="C358" i="9" s="1"/>
  <c r="D725" i="9" a="1"/>
  <c r="D725" i="9" s="1"/>
  <c r="C725" i="9" a="1"/>
  <c r="C725" i="9" s="1"/>
  <c r="D693" i="9" a="1"/>
  <c r="D693" i="9" s="1"/>
  <c r="C693" i="9" a="1"/>
  <c r="C693" i="9" s="1"/>
  <c r="C629" i="9" a="1"/>
  <c r="C629" i="9" s="1"/>
  <c r="D565" i="9" a="1"/>
  <c r="D565" i="9" s="1"/>
  <c r="C565" i="9" a="1"/>
  <c r="C565" i="9" s="1"/>
  <c r="D533" i="9" a="1"/>
  <c r="D533" i="9" s="1"/>
  <c r="C533" i="9" a="1"/>
  <c r="C533" i="9" s="1"/>
  <c r="D405" i="9" a="1"/>
  <c r="D405" i="9" s="1"/>
  <c r="C405" i="9" a="1"/>
  <c r="C405" i="9" s="1"/>
  <c r="D373" i="9" a="1"/>
  <c r="D373" i="9" s="1"/>
  <c r="C373" i="9" a="1"/>
  <c r="C373" i="9" s="1"/>
  <c r="D540" i="9" a="1"/>
  <c r="D540" i="9" s="1"/>
  <c r="C540" i="9" a="1"/>
  <c r="C540" i="9" s="1"/>
  <c r="D508" i="9" a="1"/>
  <c r="D508" i="9" s="1"/>
  <c r="C508" i="9" a="1"/>
  <c r="C508" i="9" s="1"/>
  <c r="D380" i="9" a="1"/>
  <c r="D380" i="9" s="1"/>
  <c r="C380" i="9" a="1"/>
  <c r="C380" i="9" s="1"/>
  <c r="D348" i="9" a="1"/>
  <c r="D348" i="9" s="1"/>
  <c r="C348" i="9" a="1"/>
  <c r="C348" i="9" s="1"/>
  <c r="D883" i="9" a="1"/>
  <c r="D883" i="9" s="1"/>
  <c r="C883" i="9" a="1"/>
  <c r="C883" i="9" s="1"/>
  <c r="D851" i="9" a="1"/>
  <c r="D851" i="9" s="1"/>
  <c r="C851" i="9" a="1"/>
  <c r="C851" i="9" s="1"/>
  <c r="D723" i="9" a="1"/>
  <c r="D723" i="9" s="1"/>
  <c r="C723" i="9" a="1"/>
  <c r="C723" i="9" s="1"/>
  <c r="D691" i="9" a="1"/>
  <c r="D691" i="9" s="1"/>
  <c r="C691" i="9" a="1"/>
  <c r="C691" i="9" s="1"/>
  <c r="D563" i="9" a="1"/>
  <c r="D563" i="9" s="1"/>
  <c r="C563" i="9" a="1"/>
  <c r="C563" i="9" s="1"/>
  <c r="D531" i="9" a="1"/>
  <c r="D531" i="9" s="1"/>
  <c r="C531" i="9" a="1"/>
  <c r="C531" i="9" s="1"/>
  <c r="D403" i="9" a="1"/>
  <c r="D403" i="9" s="1"/>
  <c r="C403" i="9" a="1"/>
  <c r="C403" i="9" s="1"/>
  <c r="D371" i="9" a="1"/>
  <c r="D371" i="9" s="1"/>
  <c r="C371" i="9" a="1"/>
  <c r="C371" i="9" s="1"/>
  <c r="U156" i="1"/>
  <c r="AD156" i="1"/>
  <c r="AF156" i="1"/>
  <c r="AF124" i="1"/>
  <c r="U124" i="1"/>
  <c r="AD124" i="1"/>
  <c r="AD145" i="1"/>
  <c r="AF145" i="1"/>
  <c r="U145" i="1"/>
  <c r="AF135" i="1"/>
  <c r="AD135" i="1"/>
  <c r="U135" i="1"/>
  <c r="C45" i="9" a="1"/>
  <c r="C45" i="9" s="1"/>
  <c r="C270" i="9" a="1"/>
  <c r="C270" i="9" s="1"/>
  <c r="D270" i="9" a="1"/>
  <c r="D270" i="9" s="1"/>
  <c r="D206" i="9" a="1"/>
  <c r="D206" i="9" s="1"/>
  <c r="C206" i="9" a="1"/>
  <c r="C206" i="9" s="1"/>
  <c r="C285" i="9" a="1"/>
  <c r="C285" i="9" s="1"/>
  <c r="D285" i="9" a="1"/>
  <c r="D285" i="9" s="1"/>
  <c r="C221" i="9" a="1"/>
  <c r="C221" i="9" s="1"/>
  <c r="D221" i="9" a="1"/>
  <c r="D221" i="9" s="1"/>
  <c r="D213" i="9" a="1"/>
  <c r="D213" i="9" s="1"/>
  <c r="C213" i="9" a="1"/>
  <c r="C213" i="9" s="1"/>
  <c r="D198" i="9" a="1"/>
  <c r="D198" i="9" s="1"/>
  <c r="C198" i="9" a="1"/>
  <c r="C198" i="9" s="1"/>
  <c r="C318" i="9" a="1"/>
  <c r="C318" i="9" s="1"/>
  <c r="D318" i="9" a="1"/>
  <c r="D318" i="9" s="1"/>
  <c r="C254" i="9" a="1"/>
  <c r="C254" i="9" s="1"/>
  <c r="D254" i="9" a="1"/>
  <c r="D254" i="9" s="1"/>
  <c r="D190" i="9" a="1"/>
  <c r="D190" i="9" s="1"/>
  <c r="C190" i="9" a="1"/>
  <c r="C190" i="9" s="1"/>
  <c r="C269" i="9" a="1"/>
  <c r="C269" i="9" s="1"/>
  <c r="D269" i="9" a="1"/>
  <c r="D269" i="9" s="1"/>
  <c r="D205" i="9" a="1"/>
  <c r="D205" i="9" s="1"/>
  <c r="C205" i="9" a="1"/>
  <c r="C205" i="9" s="1"/>
  <c r="C101" i="9" a="1"/>
  <c r="C101" i="9" s="1"/>
  <c r="D101" i="9" a="1"/>
  <c r="D101" i="9" s="1"/>
  <c r="C277" i="9" a="1"/>
  <c r="C277" i="9" s="1"/>
  <c r="D277" i="9" a="1"/>
  <c r="D277" i="9" s="1"/>
  <c r="C310" i="9" a="1"/>
  <c r="C310" i="9" s="1"/>
  <c r="D310" i="9" a="1"/>
  <c r="D310" i="9" s="1"/>
  <c r="C246" i="9" a="1"/>
  <c r="C246" i="9" s="1"/>
  <c r="D246" i="9" a="1"/>
  <c r="D246" i="9" s="1"/>
  <c r="C182" i="9" a="1"/>
  <c r="C182" i="9" s="1"/>
  <c r="D182" i="9" a="1"/>
  <c r="D182" i="9" s="1"/>
  <c r="C261" i="9" a="1"/>
  <c r="C261" i="9" s="1"/>
  <c r="D261" i="9" a="1"/>
  <c r="D261" i="9" s="1"/>
  <c r="D197" i="9" a="1"/>
  <c r="D197" i="9" s="1"/>
  <c r="C197" i="9" a="1"/>
  <c r="C197" i="9" s="1"/>
  <c r="C37" i="9" a="1"/>
  <c r="C37" i="9" s="1"/>
  <c r="D37" i="9" a="1"/>
  <c r="D37" i="9" s="1"/>
  <c r="C302" i="9" a="1"/>
  <c r="C302" i="9" s="1"/>
  <c r="D302" i="9" a="1"/>
  <c r="D302" i="9" s="1"/>
  <c r="C238" i="9" a="1"/>
  <c r="C238" i="9" s="1"/>
  <c r="D238" i="9" a="1"/>
  <c r="D238" i="9" s="1"/>
  <c r="C174" i="9" a="1"/>
  <c r="C174" i="9" s="1"/>
  <c r="D174" i="9" a="1"/>
  <c r="D174" i="9" s="1"/>
  <c r="C317" i="9" a="1"/>
  <c r="C317" i="9" s="1"/>
  <c r="D317" i="9" a="1"/>
  <c r="D317" i="9" s="1"/>
  <c r="C253" i="9" a="1"/>
  <c r="C253" i="9" s="1"/>
  <c r="D253" i="9" a="1"/>
  <c r="D253" i="9" s="1"/>
  <c r="D189" i="9" a="1"/>
  <c r="D189" i="9" s="1"/>
  <c r="C189" i="9" a="1"/>
  <c r="C189" i="9" s="1"/>
  <c r="C294" i="9" a="1"/>
  <c r="C294" i="9" s="1"/>
  <c r="D294" i="9" a="1"/>
  <c r="D294" i="9" s="1"/>
  <c r="C230" i="9" a="1"/>
  <c r="C230" i="9" s="1"/>
  <c r="D230" i="9" a="1"/>
  <c r="D230" i="9" s="1"/>
  <c r="C309" i="9" a="1"/>
  <c r="C309" i="9" s="1"/>
  <c r="D309" i="9" a="1"/>
  <c r="D309" i="9" s="1"/>
  <c r="C245" i="9" a="1"/>
  <c r="C245" i="9" s="1"/>
  <c r="D245" i="9" a="1"/>
  <c r="D245" i="9" s="1"/>
  <c r="D181" i="9" a="1"/>
  <c r="D181" i="9" s="1"/>
  <c r="C181" i="9" a="1"/>
  <c r="C181" i="9" s="1"/>
  <c r="D133" i="9" a="1"/>
  <c r="D133" i="9" s="1"/>
  <c r="C133" i="9" a="1"/>
  <c r="C133" i="9" s="1"/>
  <c r="C286" i="9" a="1"/>
  <c r="C286" i="9" s="1"/>
  <c r="D286" i="9" a="1"/>
  <c r="D286" i="9" s="1"/>
  <c r="D222" i="9" a="1"/>
  <c r="D222" i="9" s="1"/>
  <c r="C222" i="9" a="1"/>
  <c r="C222" i="9" s="1"/>
  <c r="C301" i="9" a="1"/>
  <c r="C301" i="9" s="1"/>
  <c r="D301" i="9" a="1"/>
  <c r="D301" i="9" s="1"/>
  <c r="C237" i="9" a="1"/>
  <c r="C237" i="9" s="1"/>
  <c r="D237" i="9" a="1"/>
  <c r="D237" i="9" s="1"/>
  <c r="C173" i="9" a="1"/>
  <c r="C173" i="9" s="1"/>
  <c r="D173" i="9" a="1"/>
  <c r="D173" i="9" s="1"/>
  <c r="C262" i="9" a="1"/>
  <c r="C262" i="9" s="1"/>
  <c r="D262" i="9" a="1"/>
  <c r="D262" i="9" s="1"/>
  <c r="D69" i="9" a="1"/>
  <c r="D69" i="9" s="1"/>
  <c r="C69" i="9" a="1"/>
  <c r="C69" i="9" s="1"/>
  <c r="C278" i="9" a="1"/>
  <c r="C278" i="9" s="1"/>
  <c r="D278" i="9" a="1"/>
  <c r="D278" i="9" s="1"/>
  <c r="D214" i="9" a="1"/>
  <c r="D214" i="9" s="1"/>
  <c r="C214" i="9" a="1"/>
  <c r="C214" i="9" s="1"/>
  <c r="C293" i="9" a="1"/>
  <c r="C293" i="9" s="1"/>
  <c r="D293" i="9" a="1"/>
  <c r="D293" i="9" s="1"/>
  <c r="C229" i="9" a="1"/>
  <c r="C229" i="9" s="1"/>
  <c r="D229" i="9" a="1"/>
  <c r="D229" i="9" s="1"/>
  <c r="C158" i="9" a="1"/>
  <c r="C158" i="9" s="1"/>
  <c r="D158" i="9" a="1"/>
  <c r="D158" i="9" s="1"/>
  <c r="C94" i="9" a="1"/>
  <c r="C94" i="9" s="1"/>
  <c r="D94" i="9" a="1"/>
  <c r="D94" i="9" s="1"/>
  <c r="C30" i="9" a="1"/>
  <c r="C30" i="9" s="1"/>
  <c r="D30" i="9" a="1"/>
  <c r="D30" i="9" s="1"/>
  <c r="C156" i="9" a="1"/>
  <c r="C156" i="9" s="1"/>
  <c r="D156" i="9" a="1"/>
  <c r="D156" i="9" s="1"/>
  <c r="D124" i="9" a="1"/>
  <c r="D124" i="9" s="1"/>
  <c r="C124" i="9" a="1"/>
  <c r="C124" i="9" s="1"/>
  <c r="C92" i="9" a="1"/>
  <c r="C92" i="9" s="1"/>
  <c r="D92" i="9" a="1"/>
  <c r="D92" i="9" s="1"/>
  <c r="D60" i="9" a="1"/>
  <c r="D60" i="9" s="1"/>
  <c r="C60" i="9" a="1"/>
  <c r="C60" i="9" s="1"/>
  <c r="C28" i="9" a="1"/>
  <c r="C28" i="9" s="1"/>
  <c r="D28" i="9" a="1"/>
  <c r="D28" i="9" s="1"/>
  <c r="C86" i="9" a="1"/>
  <c r="C86" i="9" s="1"/>
  <c r="D86" i="9" a="1"/>
  <c r="D86" i="9" s="1"/>
  <c r="C84" i="9" a="1"/>
  <c r="C84" i="9" s="1"/>
  <c r="D84" i="9" a="1"/>
  <c r="D84" i="9" s="1"/>
  <c r="D134" i="9" a="1"/>
  <c r="D134" i="9" s="1"/>
  <c r="C134" i="9" a="1"/>
  <c r="C134" i="9" s="1"/>
  <c r="D70" i="9" a="1"/>
  <c r="D70" i="9" s="1"/>
  <c r="C70" i="9" a="1"/>
  <c r="C70" i="9" s="1"/>
  <c r="D142" i="9" a="1"/>
  <c r="D142" i="9" s="1"/>
  <c r="C142" i="9" a="1"/>
  <c r="C142" i="9" s="1"/>
  <c r="D78" i="9" a="1"/>
  <c r="D78" i="9" s="1"/>
  <c r="C78" i="9" a="1"/>
  <c r="C78" i="9" s="1"/>
  <c r="D52" i="9" a="1"/>
  <c r="D52" i="9" s="1"/>
  <c r="C52" i="9" a="1"/>
  <c r="C52" i="9" s="1"/>
  <c r="C20" i="9" a="1"/>
  <c r="C20" i="9" s="1"/>
  <c r="D20" i="9" a="1"/>
  <c r="D20" i="9" s="1"/>
  <c r="D126" i="9" a="1"/>
  <c r="D126" i="9" s="1"/>
  <c r="C126" i="9" a="1"/>
  <c r="C126" i="9" s="1"/>
  <c r="D62" i="9" a="1"/>
  <c r="D62" i="9" s="1"/>
  <c r="C62" i="9" a="1"/>
  <c r="C62" i="9" s="1"/>
  <c r="C140" i="9" a="1"/>
  <c r="C140" i="9" s="1"/>
  <c r="D140" i="9" a="1"/>
  <c r="D140" i="9" s="1"/>
  <c r="D108" i="9" a="1"/>
  <c r="D108" i="9" s="1"/>
  <c r="C108" i="9" a="1"/>
  <c r="C108" i="9" s="1"/>
  <c r="C76" i="9" a="1"/>
  <c r="C76" i="9" s="1"/>
  <c r="D76" i="9" a="1"/>
  <c r="D76" i="9" s="1"/>
  <c r="D44" i="9" a="1"/>
  <c r="D44" i="9" s="1"/>
  <c r="C44" i="9" a="1"/>
  <c r="C44" i="9" s="1"/>
  <c r="C12" i="9" a="1"/>
  <c r="C12" i="9" s="1"/>
  <c r="D12" i="9" a="1"/>
  <c r="D12" i="9" s="1"/>
  <c r="D14" i="9" a="1"/>
  <c r="D14" i="9" s="1"/>
  <c r="C14" i="9" a="1"/>
  <c r="C14" i="9" s="1"/>
  <c r="D118" i="9" a="1"/>
  <c r="D118" i="9" s="1"/>
  <c r="C118" i="9" a="1"/>
  <c r="C118" i="9" s="1"/>
  <c r="D54" i="9" a="1"/>
  <c r="D54" i="9" s="1"/>
  <c r="C54" i="9" a="1"/>
  <c r="C54" i="9" s="1"/>
  <c r="C22" i="9" a="1"/>
  <c r="C22" i="9" s="1"/>
  <c r="D22" i="9" a="1"/>
  <c r="D22" i="9" s="1"/>
  <c r="C148" i="9" a="1"/>
  <c r="C148" i="9" s="1"/>
  <c r="D148" i="9" a="1"/>
  <c r="D148" i="9" s="1"/>
  <c r="C110" i="9" a="1"/>
  <c r="C110" i="9" s="1"/>
  <c r="D110" i="9" a="1"/>
  <c r="D110" i="9" s="1"/>
  <c r="C46" i="9" a="1"/>
  <c r="C46" i="9" s="1"/>
  <c r="D46" i="9" a="1"/>
  <c r="D46" i="9" s="1"/>
  <c r="C132" i="9" a="1"/>
  <c r="C132" i="9" s="1"/>
  <c r="D132" i="9" a="1"/>
  <c r="D132" i="9" s="1"/>
  <c r="D100" i="9" a="1"/>
  <c r="D100" i="9" s="1"/>
  <c r="C100" i="9" a="1"/>
  <c r="C100" i="9" s="1"/>
  <c r="C68" i="9" a="1"/>
  <c r="C68" i="9" s="1"/>
  <c r="D68" i="9" a="1"/>
  <c r="D68" i="9" s="1"/>
  <c r="D36" i="9" a="1"/>
  <c r="D36" i="9" s="1"/>
  <c r="C36" i="9" a="1"/>
  <c r="C36" i="9" s="1"/>
  <c r="C150" i="9" a="1"/>
  <c r="C150" i="9" s="1"/>
  <c r="D150" i="9" a="1"/>
  <c r="D150" i="9" s="1"/>
  <c r="D116" i="9" a="1"/>
  <c r="D116" i="9" s="1"/>
  <c r="C116" i="9" a="1"/>
  <c r="C116" i="9" s="1"/>
  <c r="C102" i="9" a="1"/>
  <c r="C102" i="9" s="1"/>
  <c r="D102" i="9" a="1"/>
  <c r="D102" i="9" s="1"/>
  <c r="C38" i="9" a="1"/>
  <c r="C38" i="9" s="1"/>
  <c r="D38" i="9" a="1"/>
  <c r="D38" i="9" s="1"/>
  <c r="D269" i="16"/>
  <c r="P123" i="1"/>
  <c r="L32" i="27"/>
  <c r="J2227" i="27"/>
  <c r="H25" i="27"/>
  <c r="L2186" i="27"/>
  <c r="M26" i="27"/>
  <c r="J2243" i="27"/>
  <c r="A82" i="34"/>
  <c r="I2189" i="27"/>
  <c r="K2184" i="27"/>
  <c r="G30" i="27"/>
  <c r="G843" i="27"/>
  <c r="F32" i="27"/>
  <c r="J22" i="27"/>
  <c r="G32" i="27"/>
  <c r="K2230" i="27"/>
  <c r="O23" i="27"/>
  <c r="J2232" i="27"/>
  <c r="A41" i="34"/>
  <c r="A51" i="34"/>
  <c r="I2201" i="27"/>
  <c r="G791" i="27"/>
  <c r="I2180" i="27"/>
  <c r="L2207" i="27"/>
  <c r="J2241" i="27"/>
  <c r="D20" i="27"/>
  <c r="J30" i="27"/>
  <c r="G809" i="27"/>
  <c r="G822" i="27"/>
  <c r="K2212" i="27"/>
  <c r="E25" i="27"/>
  <c r="K2245" i="27"/>
  <c r="P2242" i="27"/>
  <c r="P2233" i="27"/>
  <c r="A63" i="34"/>
  <c r="G831" i="27"/>
  <c r="L2187" i="27"/>
  <c r="K2188" i="27"/>
  <c r="J2222" i="27"/>
  <c r="L2204" i="27"/>
  <c r="L2181" i="27"/>
  <c r="I2197" i="27"/>
  <c r="K2209" i="27"/>
  <c r="E23" i="27"/>
  <c r="F30" i="27"/>
  <c r="M25" i="27"/>
  <c r="A52" i="34"/>
  <c r="F33" i="27"/>
  <c r="F31" i="27"/>
  <c r="L2201" i="27"/>
  <c r="H29" i="27"/>
  <c r="I2224" i="27"/>
  <c r="A37" i="34"/>
  <c r="H244" i="27"/>
  <c r="G815" i="27"/>
  <c r="J2242" i="27"/>
  <c r="I2174" i="27"/>
  <c r="P2212" i="27"/>
  <c r="K2233" i="27"/>
  <c r="A42" i="34"/>
  <c r="G785" i="27"/>
  <c r="L2249" i="27"/>
  <c r="L2176" i="27"/>
  <c r="K2246" i="27"/>
  <c r="L2209" i="27"/>
  <c r="G803" i="27"/>
  <c r="G814" i="27"/>
  <c r="A39" i="34"/>
  <c r="I2187" i="27"/>
  <c r="I2237" i="27"/>
  <c r="I2226" i="27"/>
  <c r="A25" i="34"/>
  <c r="L31" i="27"/>
  <c r="I2238" i="27"/>
  <c r="F23" i="27"/>
  <c r="L2196" i="27"/>
  <c r="A11" i="34"/>
  <c r="G826" i="27"/>
  <c r="D26" i="27"/>
  <c r="L2210" i="27"/>
  <c r="A18" i="34"/>
  <c r="P2243" i="27"/>
  <c r="K2194" i="27"/>
  <c r="G844" i="27"/>
  <c r="G852" i="27"/>
  <c r="J2245" i="27"/>
  <c r="A70" i="34"/>
  <c r="K2195" i="27"/>
  <c r="J2200" i="27"/>
  <c r="G22" i="27"/>
  <c r="I2192" i="27"/>
  <c r="K2180" i="27"/>
  <c r="J26" i="27"/>
  <c r="G792" i="27"/>
  <c r="L2203" i="27"/>
  <c r="J2212" i="27"/>
  <c r="L2211" i="27"/>
  <c r="G19" i="27"/>
  <c r="F27" i="27"/>
  <c r="I2182" i="27"/>
  <c r="J19" i="27"/>
  <c r="K2221" i="27"/>
  <c r="G782" i="27"/>
  <c r="AZ25" i="33"/>
  <c r="G764" i="27"/>
  <c r="I2170" i="27"/>
  <c r="J2177" i="27"/>
  <c r="G802" i="27"/>
  <c r="L2236" i="27"/>
  <c r="K2177" i="27"/>
  <c r="BF19" i="33"/>
  <c r="H31" i="27"/>
  <c r="K2192" i="27"/>
  <c r="K32" i="27"/>
  <c r="G810" i="27"/>
  <c r="G769" i="27"/>
  <c r="J2191" i="27"/>
  <c r="J24" i="27"/>
  <c r="L2175" i="27"/>
  <c r="J31" i="27"/>
  <c r="P2190" i="27"/>
  <c r="I2198" i="27"/>
  <c r="I2220" i="27"/>
  <c r="L2243" i="27"/>
  <c r="I2225" i="27"/>
  <c r="I2249" i="27"/>
  <c r="P2223" i="27"/>
  <c r="G828" i="27"/>
  <c r="O29" i="27"/>
  <c r="L2248" i="27"/>
  <c r="G817" i="27"/>
  <c r="J2244" i="27"/>
  <c r="A32" i="34"/>
  <c r="P2237" i="27"/>
  <c r="A28" i="34"/>
  <c r="J2240" i="27"/>
  <c r="L22" i="27"/>
  <c r="L2217" i="27"/>
  <c r="A73" i="34"/>
  <c r="J2247" i="27"/>
  <c r="A23" i="34"/>
  <c r="H243" i="27"/>
  <c r="P2225" i="27"/>
  <c r="L2185" i="27"/>
  <c r="K2203" i="27"/>
  <c r="E20" i="27"/>
  <c r="G761" i="27"/>
  <c r="K2217" i="27"/>
  <c r="K2231" i="27"/>
  <c r="K2235" i="27"/>
  <c r="D22" i="27"/>
  <c r="G763" i="27"/>
  <c r="L2239" i="27"/>
  <c r="A44" i="34"/>
  <c r="L2180" i="27"/>
  <c r="P2221" i="27"/>
  <c r="J2224" i="27"/>
  <c r="A72" i="34"/>
  <c r="L2233" i="27"/>
  <c r="L2237" i="27"/>
  <c r="J20" i="27"/>
  <c r="L2178" i="27"/>
  <c r="A30" i="34"/>
  <c r="H20" i="27"/>
  <c r="J2186" i="27"/>
  <c r="A31" i="34"/>
  <c r="K2228" i="27"/>
  <c r="J2205" i="27"/>
  <c r="J32" i="27"/>
  <c r="L2221" i="27"/>
  <c r="P2172" i="27"/>
  <c r="L2232" i="27"/>
  <c r="I2184" i="27"/>
  <c r="O31" i="27"/>
  <c r="E30" i="27"/>
  <c r="F29" i="27"/>
  <c r="G728" i="27"/>
  <c r="G778" i="27"/>
  <c r="I2209" i="27"/>
  <c r="H241" i="27"/>
  <c r="BF21" i="33"/>
  <c r="K2187" i="27"/>
  <c r="K27" i="27"/>
  <c r="J2174" i="27"/>
  <c r="A88" i="34"/>
  <c r="D32" i="27"/>
  <c r="G816" i="27"/>
  <c r="A43" i="34"/>
  <c r="L2213" i="27"/>
  <c r="L2200" i="27"/>
  <c r="I2242" i="27"/>
  <c r="A40" i="34"/>
  <c r="J2218" i="27"/>
  <c r="D27" i="27"/>
  <c r="G21" i="27"/>
  <c r="J2185" i="27"/>
  <c r="K2185" i="27"/>
  <c r="I2172" i="27"/>
  <c r="I2186" i="27"/>
  <c r="A55" i="34"/>
  <c r="M33" i="27"/>
  <c r="P2175" i="27"/>
  <c r="L2244" i="27"/>
  <c r="L2195" i="27"/>
  <c r="H245" i="27"/>
  <c r="K2207" i="27"/>
  <c r="J2235" i="27"/>
  <c r="L2179" i="27"/>
  <c r="K22" i="27"/>
  <c r="G760" i="27"/>
  <c r="J2190" i="27"/>
  <c r="H242" i="27"/>
  <c r="H22" i="27"/>
  <c r="P2196" i="27"/>
  <c r="L2206" i="27"/>
  <c r="G772" i="27"/>
  <c r="O20" i="27"/>
  <c r="L2182" i="27"/>
  <c r="I2175" i="27"/>
  <c r="I2193" i="27"/>
  <c r="K2173" i="27"/>
  <c r="K2237" i="27"/>
  <c r="K26" i="27"/>
  <c r="G25" i="27"/>
  <c r="E33" i="27"/>
  <c r="I2195" i="27"/>
  <c r="L2183" i="27"/>
  <c r="H28" i="27"/>
  <c r="L2229" i="27"/>
  <c r="L2172" i="27"/>
  <c r="A79" i="34"/>
  <c r="L2214" i="27"/>
  <c r="M31" i="27"/>
  <c r="K2208" i="27"/>
  <c r="P2197" i="27"/>
  <c r="A33" i="34"/>
  <c r="I2239" i="27"/>
  <c r="F21" i="27"/>
  <c r="E28" i="27"/>
  <c r="G796" i="27"/>
  <c r="P2173" i="27"/>
  <c r="J2197" i="27"/>
  <c r="I2199" i="27"/>
  <c r="J2210" i="27"/>
  <c r="K2218" i="27"/>
  <c r="G849" i="27"/>
  <c r="P2205" i="27"/>
  <c r="K23" i="27"/>
  <c r="G28" i="27"/>
  <c r="M20" i="27"/>
  <c r="K2201" i="27"/>
  <c r="G795" i="27"/>
  <c r="H30" i="27"/>
  <c r="K2181" i="27"/>
  <c r="A77" i="34"/>
  <c r="P2218" i="27"/>
  <c r="G23" i="27"/>
  <c r="K2214" i="27"/>
  <c r="L2241" i="27"/>
  <c r="A15" i="34"/>
  <c r="D23" i="27"/>
  <c r="I2206" i="27"/>
  <c r="K2175" i="27"/>
  <c r="H253" i="27"/>
  <c r="D31" i="27"/>
  <c r="A67" i="34"/>
  <c r="A14" i="34"/>
  <c r="J2248" i="27"/>
  <c r="P2249" i="27"/>
  <c r="P2199" i="27"/>
  <c r="J2211" i="27"/>
  <c r="I2219" i="27"/>
  <c r="K2220" i="27"/>
  <c r="G850" i="27"/>
  <c r="G783" i="27"/>
  <c r="J2234" i="27"/>
  <c r="J2249" i="27"/>
  <c r="L26" i="27"/>
  <c r="P2217" i="27"/>
  <c r="J2173" i="27"/>
  <c r="J25" i="27"/>
  <c r="J2192" i="27"/>
  <c r="A48" i="34"/>
  <c r="A36" i="34"/>
  <c r="AZ19" i="33"/>
  <c r="P2238" i="27"/>
  <c r="I2191" i="27"/>
  <c r="G811" i="27"/>
  <c r="G824" i="27"/>
  <c r="G855" i="27"/>
  <c r="J2231" i="27"/>
  <c r="J2230" i="27"/>
  <c r="G842" i="27"/>
  <c r="I2203" i="27"/>
  <c r="J2219" i="27"/>
  <c r="K2238" i="27"/>
  <c r="L2184" i="27"/>
  <c r="G762" i="27"/>
  <c r="K2202" i="27"/>
  <c r="P2234" i="27"/>
  <c r="P2224" i="27"/>
  <c r="G797" i="27"/>
  <c r="G841" i="27"/>
  <c r="L2174" i="27"/>
  <c r="G837" i="27"/>
  <c r="I2202" i="27"/>
  <c r="A59" i="34"/>
  <c r="A75" i="34"/>
  <c r="I2248" i="27"/>
  <c r="O25" i="27"/>
  <c r="J28" i="27"/>
  <c r="H33" i="27"/>
  <c r="J2201" i="27"/>
  <c r="H252" i="27"/>
  <c r="L20" i="27"/>
  <c r="G20" i="27"/>
  <c r="J2220" i="27"/>
  <c r="P2191" i="27"/>
  <c r="I2171" i="27"/>
  <c r="K2205" i="27"/>
  <c r="A49" i="34"/>
  <c r="L30" i="27"/>
  <c r="G31" i="27"/>
  <c r="P2202" i="27"/>
  <c r="I2243" i="27"/>
  <c r="E29" i="27"/>
  <c r="P2232" i="27"/>
  <c r="P2188" i="27"/>
  <c r="AZ23" i="33"/>
  <c r="F28" i="27"/>
  <c r="J2239" i="27"/>
  <c r="A16" i="34"/>
  <c r="O21" i="27"/>
  <c r="I2241" i="27"/>
  <c r="J2217" i="27"/>
  <c r="K2219" i="27"/>
  <c r="J2171" i="27"/>
  <c r="I2208" i="27"/>
  <c r="AZ13" i="33"/>
  <c r="L19" i="27"/>
  <c r="A58" i="34"/>
  <c r="L27" i="27"/>
  <c r="J2208" i="27"/>
  <c r="I2240" i="27"/>
  <c r="K2190" i="27"/>
  <c r="K2227" i="27"/>
  <c r="A83" i="34"/>
  <c r="I2213" i="27"/>
  <c r="O24" i="27"/>
  <c r="J2175" i="27"/>
  <c r="P2228" i="27"/>
  <c r="P2229" i="27"/>
  <c r="A62" i="34"/>
  <c r="K2215" i="27"/>
  <c r="G33" i="27"/>
  <c r="J2233" i="27"/>
  <c r="P2180" i="27"/>
  <c r="M23" i="27"/>
  <c r="I2207" i="27"/>
  <c r="K2172" i="27"/>
  <c r="M27" i="27"/>
  <c r="F22" i="27"/>
  <c r="J2229" i="27"/>
  <c r="K2249" i="27"/>
  <c r="G853" i="27"/>
  <c r="G787" i="27"/>
  <c r="P2211" i="27"/>
  <c r="H250" i="27"/>
  <c r="G777" i="27"/>
  <c r="K2248" i="27"/>
  <c r="J2178" i="27"/>
  <c r="K2196" i="27"/>
  <c r="K2241" i="27"/>
  <c r="L2234" i="27"/>
  <c r="G766" i="27"/>
  <c r="L2197" i="27"/>
  <c r="G799" i="27"/>
  <c r="A87" i="34"/>
  <c r="J29" i="27"/>
  <c r="J2176" i="27"/>
  <c r="A35" i="34"/>
  <c r="L2220" i="27"/>
  <c r="P2194" i="27"/>
  <c r="O28" i="27"/>
  <c r="L2215" i="27"/>
  <c r="G776" i="27"/>
  <c r="I2215" i="27"/>
  <c r="G800" i="27"/>
  <c r="L2173" i="27"/>
  <c r="G744" i="27"/>
  <c r="K2243" i="27"/>
  <c r="J2188" i="27"/>
  <c r="G788" i="27"/>
  <c r="P2195" i="27"/>
  <c r="G848" i="27"/>
  <c r="H23" i="27"/>
  <c r="I2181" i="27"/>
  <c r="A17" i="34"/>
  <c r="I2205" i="27"/>
  <c r="J2236" i="27"/>
  <c r="K2223" i="27"/>
  <c r="K2226" i="27"/>
  <c r="G804" i="27"/>
  <c r="J2183" i="27"/>
  <c r="L2205" i="27"/>
  <c r="A19" i="34"/>
  <c r="G819" i="27"/>
  <c r="P2240" i="27"/>
  <c r="G784" i="27"/>
  <c r="J21" i="27"/>
  <c r="L2192" i="27"/>
  <c r="K2171" i="27"/>
  <c r="A46" i="34"/>
  <c r="G833" i="27"/>
  <c r="BF13" i="33"/>
  <c r="G27" i="27"/>
  <c r="P2204" i="27"/>
  <c r="K2198" i="27"/>
  <c r="J2198" i="27"/>
  <c r="K2200" i="27"/>
  <c r="G832" i="27"/>
  <c r="K2178" i="27"/>
  <c r="A50" i="34"/>
  <c r="A20" i="34"/>
  <c r="A24" i="34"/>
  <c r="A66" i="34"/>
  <c r="K2176" i="27"/>
  <c r="G813" i="27"/>
  <c r="P2182" i="27"/>
  <c r="A56" i="34"/>
  <c r="G838" i="27"/>
  <c r="G727" i="27"/>
  <c r="L29" i="27"/>
  <c r="G780" i="27"/>
  <c r="L2193" i="27"/>
  <c r="G836" i="27"/>
  <c r="P2184" i="27"/>
  <c r="A38" i="34"/>
  <c r="K2189" i="27"/>
  <c r="K2247" i="27"/>
  <c r="J2189" i="27"/>
  <c r="F26" i="27"/>
  <c r="G840" i="27"/>
  <c r="M32" i="27"/>
  <c r="L25" i="27"/>
  <c r="G821" i="27"/>
  <c r="E27" i="27"/>
  <c r="O19" i="27"/>
  <c r="A69" i="34"/>
  <c r="K2210" i="27"/>
  <c r="H32" i="27"/>
  <c r="G730" i="27"/>
  <c r="M130" i="27"/>
  <c r="P2210" i="27"/>
  <c r="A78" i="34"/>
  <c r="H239" i="27"/>
  <c r="D29" i="27"/>
  <c r="L2231" i="27"/>
  <c r="I2234" i="27"/>
  <c r="P2181" i="27"/>
  <c r="O27" i="27"/>
  <c r="P2235" i="27"/>
  <c r="I2223" i="27"/>
  <c r="A61" i="34"/>
  <c r="G845" i="27"/>
  <c r="I2217" i="27"/>
  <c r="L2245" i="27"/>
  <c r="J2187" i="27"/>
  <c r="K19" i="27"/>
  <c r="J2180" i="27"/>
  <c r="G834" i="27"/>
  <c r="L2240" i="27"/>
  <c r="I2178" i="27"/>
  <c r="P2214" i="27"/>
  <c r="P2219" i="27"/>
  <c r="O239" i="27"/>
  <c r="M133" i="27"/>
  <c r="I2231" i="27"/>
  <c r="K2179" i="27"/>
  <c r="K31" i="27"/>
  <c r="K2222" i="27"/>
  <c r="A21" i="34"/>
  <c r="A68" i="34"/>
  <c r="I2245" i="27"/>
  <c r="K2232" i="27"/>
  <c r="I2740" i="27"/>
  <c r="L2199" i="27"/>
  <c r="P2193" i="27"/>
  <c r="I2179" i="27"/>
  <c r="J2184" i="27"/>
  <c r="K2229" i="27"/>
  <c r="K20" i="27"/>
  <c r="I2214" i="27"/>
  <c r="G770" i="27"/>
  <c r="G726" i="27"/>
  <c r="E19" i="27"/>
  <c r="P2231" i="27"/>
  <c r="D2171" i="27"/>
  <c r="L2246" i="27"/>
  <c r="J2179" i="27"/>
  <c r="K21" i="27"/>
  <c r="G781" i="27"/>
  <c r="K2183" i="27"/>
  <c r="H248" i="27"/>
  <c r="A57" i="34"/>
  <c r="G774" i="27"/>
  <c r="K2186" i="27"/>
  <c r="L2235" i="27"/>
  <c r="G835" i="27"/>
  <c r="I350" i="27"/>
  <c r="BF15" i="33"/>
  <c r="I130" i="27"/>
  <c r="G786" i="27"/>
  <c r="H21" i="27"/>
  <c r="I2183" i="27"/>
  <c r="P2209" i="27"/>
  <c r="H19" i="27"/>
  <c r="A71" i="34"/>
  <c r="P2203" i="27"/>
  <c r="A45" i="34"/>
  <c r="P2201" i="27"/>
  <c r="I2196" i="27"/>
  <c r="K2234" i="27"/>
  <c r="P2185" i="27"/>
  <c r="L2202" i="27"/>
  <c r="P2222" i="27"/>
  <c r="L2230" i="27"/>
  <c r="K30" i="27"/>
  <c r="L2225" i="27"/>
  <c r="D33" i="27"/>
  <c r="K2199" i="27"/>
  <c r="A29" i="34"/>
  <c r="P2200" i="27"/>
  <c r="I2188" i="27"/>
  <c r="J2214" i="27"/>
  <c r="A84" i="34"/>
  <c r="D30" i="27"/>
  <c r="P2171" i="27"/>
  <c r="P2236" i="27"/>
  <c r="I2216" i="27"/>
  <c r="A34" i="34"/>
  <c r="F19" i="27"/>
  <c r="J2226" i="27"/>
  <c r="L33" i="27"/>
  <c r="P2226" i="27"/>
  <c r="G801" i="27"/>
  <c r="J2237" i="27"/>
  <c r="M132" i="27"/>
  <c r="H2738" i="27"/>
  <c r="G807" i="27"/>
  <c r="P2170" i="27"/>
  <c r="A85" i="34"/>
  <c r="A80" i="34"/>
  <c r="P2241" i="27"/>
  <c r="O26" i="27"/>
  <c r="I2232" i="27"/>
  <c r="K2216" i="27"/>
  <c r="AZ11" i="33"/>
  <c r="K2204" i="27"/>
  <c r="G854" i="27"/>
  <c r="I2247" i="27"/>
  <c r="I2204" i="27"/>
  <c r="J2194" i="27"/>
  <c r="G790" i="27"/>
  <c r="K2182" i="27"/>
  <c r="J2202" i="27"/>
  <c r="L2242" i="27"/>
  <c r="J2204" i="27"/>
  <c r="P2176" i="27"/>
  <c r="I2212" i="27"/>
  <c r="K2174" i="27"/>
  <c r="H246" i="27"/>
  <c r="F239" i="27"/>
  <c r="H2737" i="27"/>
  <c r="AZ17" i="33"/>
  <c r="A13" i="34"/>
  <c r="J2228" i="27"/>
  <c r="I2228" i="27"/>
  <c r="D28" i="27"/>
  <c r="P2248" i="27"/>
  <c r="A64" i="34"/>
  <c r="D25" i="27"/>
  <c r="N130" i="27"/>
  <c r="BF11" i="33"/>
  <c r="K25" i="27"/>
  <c r="J2172" i="27"/>
  <c r="L2247" i="27"/>
  <c r="G24" i="27"/>
  <c r="J2182" i="27"/>
  <c r="G771" i="27"/>
  <c r="I2218" i="27"/>
  <c r="G29" i="27"/>
  <c r="P2198" i="27"/>
  <c r="N133" i="27"/>
  <c r="P2186" i="27"/>
  <c r="L2191" i="27"/>
  <c r="G823" i="27"/>
  <c r="I2173" i="27"/>
  <c r="A86" i="34"/>
  <c r="E21" i="27"/>
  <c r="G808" i="27"/>
  <c r="J2223" i="27"/>
  <c r="G779" i="27"/>
  <c r="H240" i="27"/>
  <c r="G847" i="27"/>
  <c r="J350" i="27"/>
  <c r="M22" i="27"/>
  <c r="I2227" i="27"/>
  <c r="G793" i="27"/>
  <c r="I2177" i="27"/>
  <c r="L2238" i="27"/>
  <c r="P2213" i="27"/>
  <c r="E26" i="27"/>
  <c r="H247" i="27"/>
  <c r="G806" i="27"/>
  <c r="J2209" i="27"/>
  <c r="G839" i="27"/>
  <c r="BF17" i="33"/>
  <c r="A54" i="34"/>
  <c r="J2195" i="27"/>
  <c r="BF23" i="33"/>
  <c r="K2193" i="27"/>
  <c r="L2188" i="27"/>
  <c r="H26" i="27"/>
  <c r="K2213" i="27"/>
  <c r="P2215" i="27"/>
  <c r="G794" i="27"/>
  <c r="I2230" i="27"/>
  <c r="K33" i="27"/>
  <c r="K2170" i="27"/>
  <c r="J2221" i="27"/>
  <c r="I2233" i="27"/>
  <c r="F20" i="27"/>
  <c r="G851" i="27"/>
  <c r="K2197" i="27"/>
  <c r="L2190" i="27"/>
  <c r="I2235" i="27"/>
  <c r="L2170" i="27"/>
  <c r="A53" i="34"/>
  <c r="G805" i="27"/>
  <c r="P2178" i="27"/>
  <c r="L2177" i="27"/>
  <c r="H2741" i="27"/>
  <c r="M350" i="27"/>
  <c r="O30" i="27"/>
  <c r="L2219" i="27"/>
  <c r="E22" i="27"/>
  <c r="G820" i="27"/>
  <c r="I2229" i="27"/>
  <c r="BF25" i="33"/>
  <c r="A81" i="34"/>
  <c r="D21" i="27"/>
  <c r="D2170" i="27"/>
  <c r="G818" i="27"/>
  <c r="J2238" i="27"/>
  <c r="D24" i="27"/>
  <c r="K2239" i="27"/>
  <c r="L2194" i="27"/>
  <c r="J2193" i="27"/>
  <c r="A10" i="34"/>
  <c r="P2247" i="27"/>
  <c r="L2212" i="27"/>
  <c r="G798" i="27"/>
  <c r="AZ21" i="33"/>
  <c r="M21" i="27"/>
  <c r="G729" i="27"/>
  <c r="P2246" i="27"/>
  <c r="H2739" i="27"/>
  <c r="I2737" i="27"/>
  <c r="P2206" i="27"/>
  <c r="P2183" i="27"/>
  <c r="L2222" i="27"/>
  <c r="P2230" i="27"/>
  <c r="K2206" i="27"/>
  <c r="K2240" i="27"/>
  <c r="P2177" i="27"/>
  <c r="L2224" i="27"/>
  <c r="P2216" i="27"/>
  <c r="L2198" i="27"/>
  <c r="G768" i="27"/>
  <c r="I2210" i="27"/>
  <c r="P2208" i="27"/>
  <c r="O32" i="27"/>
  <c r="I2236" i="27"/>
  <c r="J33" i="27"/>
  <c r="J2199" i="27"/>
  <c r="J2206" i="27"/>
  <c r="O33" i="27"/>
  <c r="J2246" i="27"/>
  <c r="K2236" i="27"/>
  <c r="G767" i="27"/>
  <c r="L21" i="27"/>
  <c r="I2185" i="27"/>
  <c r="K2211" i="27"/>
  <c r="G825" i="27"/>
  <c r="J27" i="27"/>
  <c r="M28" i="27"/>
  <c r="I2211" i="27"/>
  <c r="P2220" i="27"/>
  <c r="I2246" i="27"/>
  <c r="I2176" i="27"/>
  <c r="P2174" i="27"/>
  <c r="L2171" i="27"/>
  <c r="J23" i="27"/>
  <c r="L24" i="27"/>
  <c r="AZ15" i="33"/>
  <c r="P2245" i="27"/>
  <c r="H249" i="27"/>
  <c r="I2190" i="27"/>
  <c r="P2179" i="27"/>
  <c r="K28" i="27"/>
  <c r="G829" i="27"/>
  <c r="K2244" i="27"/>
  <c r="P2187" i="27"/>
  <c r="A12" i="34"/>
  <c r="L2228" i="27"/>
  <c r="P2227" i="27"/>
  <c r="A60" i="34"/>
  <c r="J130" i="27"/>
  <c r="N350" i="27"/>
  <c r="K2224" i="27"/>
  <c r="L28" i="27"/>
  <c r="I2194" i="27"/>
  <c r="L2227" i="27"/>
  <c r="J2203" i="27"/>
  <c r="J239" i="27"/>
  <c r="J2216" i="27"/>
  <c r="I2222" i="27"/>
  <c r="G26" i="27"/>
  <c r="J2207" i="27"/>
  <c r="A65" i="34"/>
  <c r="G773" i="27"/>
  <c r="H251" i="27"/>
  <c r="G830" i="27"/>
  <c r="G812" i="27"/>
  <c r="J2225" i="27"/>
  <c r="O22" i="27"/>
  <c r="L2189" i="27"/>
  <c r="F24" i="27"/>
  <c r="L2208" i="27"/>
  <c r="P2189" i="27"/>
  <c r="P2207" i="27"/>
  <c r="J2196" i="27"/>
  <c r="M239" i="27"/>
  <c r="I2738" i="27"/>
  <c r="A76" i="34"/>
  <c r="J2215" i="27"/>
  <c r="J2181" i="27"/>
  <c r="K2225" i="27"/>
  <c r="G827" i="27"/>
  <c r="F25" i="27"/>
  <c r="P2239" i="27"/>
  <c r="J132" i="27"/>
  <c r="L2216" i="27"/>
  <c r="G239" i="27"/>
  <c r="H24" i="27"/>
  <c r="G789" i="27"/>
  <c r="A26" i="34"/>
  <c r="A27" i="34"/>
  <c r="L2218" i="27"/>
  <c r="K29" i="27"/>
  <c r="M30" i="27"/>
  <c r="L23" i="27"/>
  <c r="G775" i="27"/>
  <c r="N239" i="27"/>
  <c r="J2170" i="27"/>
  <c r="K24" i="27"/>
  <c r="M24" i="27"/>
  <c r="E32" i="27"/>
  <c r="E24" i="27"/>
  <c r="G846" i="27"/>
  <c r="E31" i="27"/>
  <c r="A74" i="34"/>
  <c r="P2192" i="27"/>
  <c r="I2244" i="27"/>
  <c r="I2200" i="27"/>
  <c r="G745" i="27"/>
  <c r="A22" i="34"/>
  <c r="P2244" i="27"/>
  <c r="I2221" i="27"/>
  <c r="J2213" i="27"/>
  <c r="M29" i="27"/>
  <c r="L239" i="27"/>
  <c r="L2223" i="27"/>
  <c r="H2736" i="27"/>
  <c r="H27" i="27"/>
  <c r="K2242" i="27"/>
  <c r="E239" i="27"/>
  <c r="A47" i="34"/>
  <c r="L2226" i="27"/>
  <c r="K2191" i="27"/>
  <c r="I2744" i="27"/>
  <c r="N353" i="27"/>
  <c r="G240" i="27"/>
  <c r="M351" i="27"/>
  <c r="D240" i="27"/>
  <c r="K353" i="27"/>
  <c r="J353" i="27"/>
  <c r="I353" i="27"/>
  <c r="H2740" i="27"/>
  <c r="L240" i="27"/>
  <c r="K134" i="27"/>
  <c r="I352" i="27"/>
  <c r="K354" i="27"/>
  <c r="N132" i="27"/>
  <c r="K133" i="27"/>
  <c r="J133" i="27"/>
  <c r="G701" i="27"/>
  <c r="E240" i="27"/>
  <c r="G713" i="27"/>
  <c r="G695" i="27"/>
  <c r="I354" i="27"/>
  <c r="I2741" i="27"/>
  <c r="J134" i="27"/>
  <c r="I131" i="27"/>
  <c r="J136" i="27"/>
  <c r="I351" i="27"/>
  <c r="H2743" i="27"/>
  <c r="I132" i="27"/>
  <c r="M134" i="27"/>
  <c r="O240" i="27"/>
  <c r="H2745" i="27"/>
  <c r="I133" i="27"/>
  <c r="I134" i="27"/>
  <c r="F240" i="27"/>
  <c r="N351" i="27"/>
  <c r="J131" i="27"/>
  <c r="N240" i="27"/>
  <c r="M240" i="27"/>
  <c r="K136" i="27"/>
  <c r="G725" i="27"/>
  <c r="I2736" i="27"/>
  <c r="G731" i="27"/>
  <c r="M131" i="27"/>
  <c r="D2172" i="27"/>
  <c r="M353" i="27"/>
  <c r="J240" i="27"/>
  <c r="G746" i="27"/>
  <c r="I2739" i="27"/>
  <c r="I356" i="27"/>
  <c r="M356" i="27"/>
  <c r="J351" i="27"/>
  <c r="N131" i="27"/>
  <c r="G707" i="27"/>
  <c r="G719" i="27"/>
  <c r="M136" i="27"/>
  <c r="A23" i="27" l="1"/>
  <c r="A28" i="27"/>
  <c r="A24" i="27"/>
  <c r="A21" i="27"/>
  <c r="BG25" i="33"/>
  <c r="BH25" i="33"/>
  <c r="BI25" i="33"/>
  <c r="BH23" i="33"/>
  <c r="BI23" i="33"/>
  <c r="BG23" i="33"/>
  <c r="BI17" i="33"/>
  <c r="BG17" i="33"/>
  <c r="BH17" i="33"/>
  <c r="BH11" i="33"/>
  <c r="BI11" i="33"/>
  <c r="BG11" i="33"/>
  <c r="A2737" i="27"/>
  <c r="A2738" i="27"/>
  <c r="A33" i="27"/>
  <c r="BI15" i="33"/>
  <c r="BH15" i="33"/>
  <c r="BG15" i="33"/>
  <c r="A25" i="27"/>
  <c r="A29" i="27"/>
  <c r="BI13" i="33"/>
  <c r="BG13" i="33"/>
  <c r="BH13" i="33"/>
  <c r="A27" i="27"/>
  <c r="A30" i="27"/>
  <c r="A20" i="27"/>
  <c r="A26" i="27"/>
  <c r="BI21" i="33"/>
  <c r="BH21" i="33"/>
  <c r="BG21" i="33"/>
  <c r="A22" i="27"/>
  <c r="BH19" i="33"/>
  <c r="BI19" i="33"/>
  <c r="BG19" i="33"/>
  <c r="A31" i="27"/>
  <c r="A32" i="27"/>
  <c r="J439" i="27"/>
  <c r="L439" i="27"/>
  <c r="J373" i="27"/>
  <c r="M409" i="27"/>
  <c r="I367" i="27"/>
  <c r="M415" i="27"/>
  <c r="L367" i="27"/>
  <c r="L397" i="27"/>
  <c r="I385" i="27"/>
  <c r="K367" i="27"/>
  <c r="N367" i="27"/>
  <c r="M433" i="27"/>
  <c r="J367" i="27"/>
  <c r="I379" i="27"/>
  <c r="L379" i="27"/>
  <c r="K379" i="27"/>
  <c r="N379" i="27"/>
  <c r="J415" i="27"/>
  <c r="J379" i="27"/>
  <c r="L415" i="27"/>
  <c r="C702" i="9" a="1"/>
  <c r="C702" i="9" s="1"/>
  <c r="K415" i="27"/>
  <c r="N361" i="27"/>
  <c r="J361" i="27"/>
  <c r="K355" i="27"/>
  <c r="M355" i="27"/>
  <c r="M361" i="27"/>
  <c r="I355" i="27"/>
  <c r="I361" i="27"/>
  <c r="J355" i="27"/>
  <c r="L361" i="27"/>
  <c r="L355" i="27"/>
  <c r="N415" i="27"/>
  <c r="K385" i="27"/>
  <c r="K397" i="27"/>
  <c r="N385" i="27"/>
  <c r="M385" i="27"/>
  <c r="A2741" i="27"/>
  <c r="A2736" i="27"/>
  <c r="A2739" i="27"/>
  <c r="F2747" i="27"/>
  <c r="A2740" i="27"/>
  <c r="F2748" i="27"/>
  <c r="H356" i="27"/>
  <c r="H357" i="27" s="1"/>
  <c r="H358" i="27" s="1"/>
  <c r="H359" i="27" s="1"/>
  <c r="H360" i="27" s="1"/>
  <c r="H362" i="27" s="1"/>
  <c r="H363" i="27" s="1"/>
  <c r="H364" i="27" s="1"/>
  <c r="H365" i="27" s="1"/>
  <c r="H366" i="27" s="1"/>
  <c r="J433" i="27"/>
  <c r="L433" i="27"/>
  <c r="N403" i="27"/>
  <c r="I433" i="27"/>
  <c r="K433" i="27"/>
  <c r="N397" i="27"/>
  <c r="I409" i="27"/>
  <c r="L409" i="27"/>
  <c r="J403" i="27"/>
  <c r="J385" i="27"/>
  <c r="L403" i="27"/>
  <c r="M397" i="27"/>
  <c r="K409" i="27"/>
  <c r="N409" i="27"/>
  <c r="I403" i="27"/>
  <c r="M403" i="27"/>
  <c r="I427" i="27"/>
  <c r="I439" i="27"/>
  <c r="N373" i="27"/>
  <c r="I391" i="27"/>
  <c r="L391" i="27"/>
  <c r="N391" i="27"/>
  <c r="K391" i="27"/>
  <c r="N439" i="27"/>
  <c r="L373" i="27"/>
  <c r="I421" i="27"/>
  <c r="N421" i="27"/>
  <c r="L421" i="27"/>
  <c r="M421" i="27"/>
  <c r="K421" i="27"/>
  <c r="J397" i="27"/>
  <c r="M391" i="27"/>
  <c r="M373" i="27"/>
  <c r="I373" i="27"/>
  <c r="M427" i="27"/>
  <c r="J427" i="27"/>
  <c r="N354" i="27"/>
  <c r="A240" i="27"/>
  <c r="L427" i="27"/>
  <c r="I226" i="27"/>
  <c r="K427" i="27"/>
  <c r="B477" i="27"/>
  <c r="H476" i="27"/>
  <c r="I241" i="27"/>
  <c r="H2174" i="27"/>
  <c r="B2173" i="27"/>
  <c r="H2094" i="27"/>
  <c r="B2093" i="27"/>
  <c r="A147" i="27"/>
  <c r="T147" i="27" s="1"/>
  <c r="A159" i="27"/>
  <c r="T159" i="27" s="1"/>
  <c r="A195" i="27"/>
  <c r="T195" i="27" s="1"/>
  <c r="A153" i="27"/>
  <c r="T153" i="27" s="1"/>
  <c r="A135" i="27"/>
  <c r="T135" i="27" s="1"/>
  <c r="A213" i="27"/>
  <c r="T213" i="27" s="1"/>
  <c r="A141" i="27"/>
  <c r="T141" i="27" s="1"/>
  <c r="A207" i="27"/>
  <c r="T207" i="27" s="1"/>
  <c r="A189" i="27"/>
  <c r="T189" i="27" s="1"/>
  <c r="A171" i="27"/>
  <c r="T171" i="27" s="1"/>
  <c r="A219" i="27"/>
  <c r="T219" i="27" s="1"/>
  <c r="A165" i="27"/>
  <c r="T165" i="27" s="1"/>
  <c r="A177" i="27"/>
  <c r="T177" i="27" s="1"/>
  <c r="A183" i="27"/>
  <c r="T183" i="27" s="1"/>
  <c r="A201" i="27"/>
  <c r="T201" i="27" s="1"/>
  <c r="H137" i="27"/>
  <c r="C886" i="9" a="1"/>
  <c r="C886" i="9" s="1"/>
  <c r="C885" i="9" a="1"/>
  <c r="C885" i="9" s="1"/>
  <c r="C32" i="19" a="1"/>
  <c r="C32" i="19" s="1"/>
  <c r="C33" i="19" a="1"/>
  <c r="C33" i="19" s="1"/>
  <c r="C873" i="9" a="1"/>
  <c r="C873" i="9" s="1"/>
  <c r="C628" i="9" a="1"/>
  <c r="C628" i="9" s="1"/>
  <c r="C536" i="9" a="1"/>
  <c r="C536" i="9" s="1"/>
  <c r="X588" i="9"/>
  <c r="Z588" i="9"/>
  <c r="Z606" i="9"/>
  <c r="X606" i="9"/>
  <c r="Z594" i="9"/>
  <c r="X594" i="9"/>
  <c r="Z764" i="9"/>
  <c r="X764" i="9"/>
  <c r="Z759" i="9"/>
  <c r="X759" i="9"/>
  <c r="X915" i="9"/>
  <c r="Z915" i="9"/>
  <c r="Z910" i="9"/>
  <c r="X910" i="9"/>
  <c r="X913" i="9"/>
  <c r="Z913" i="9"/>
  <c r="Z844" i="9"/>
  <c r="X844" i="9"/>
  <c r="X839" i="9"/>
  <c r="Z839" i="9"/>
  <c r="Z475" i="9"/>
  <c r="X475" i="9"/>
  <c r="Z470" i="9"/>
  <c r="X470" i="9"/>
  <c r="X473" i="9"/>
  <c r="Z473" i="9"/>
  <c r="Z500" i="9"/>
  <c r="X500" i="9"/>
  <c r="Z496" i="9"/>
  <c r="X496" i="9"/>
  <c r="Z651" i="9"/>
  <c r="X651" i="9"/>
  <c r="X662" i="9"/>
  <c r="Z662" i="9"/>
  <c r="X665" i="9"/>
  <c r="Z665" i="9"/>
  <c r="X444" i="9"/>
  <c r="Z444" i="9"/>
  <c r="X439" i="9"/>
  <c r="Z439" i="9"/>
  <c r="Z331" i="9"/>
  <c r="X331" i="9"/>
  <c r="Z342" i="9"/>
  <c r="X342" i="9"/>
  <c r="X345" i="9"/>
  <c r="Z345" i="9"/>
  <c r="Z804" i="9"/>
  <c r="X804" i="9"/>
  <c r="Z799" i="9"/>
  <c r="X799" i="9"/>
  <c r="Z771" i="9"/>
  <c r="X771" i="9"/>
  <c r="Z782" i="9"/>
  <c r="X782" i="9"/>
  <c r="Z785" i="9"/>
  <c r="X785" i="9"/>
  <c r="Z420" i="9"/>
  <c r="X420" i="9"/>
  <c r="X416" i="9"/>
  <c r="Z416" i="9"/>
  <c r="Z451" i="9"/>
  <c r="X451" i="9"/>
  <c r="Z462" i="9"/>
  <c r="X462" i="9"/>
  <c r="X465" i="9"/>
  <c r="Z465" i="9"/>
  <c r="Z580" i="9"/>
  <c r="X580" i="9"/>
  <c r="X576" i="9"/>
  <c r="Z576" i="9"/>
  <c r="Z611" i="9"/>
  <c r="X611" i="9"/>
  <c r="Z622" i="9"/>
  <c r="X622" i="9"/>
  <c r="X625" i="9"/>
  <c r="Z625" i="9"/>
  <c r="X820" i="9"/>
  <c r="Z820" i="9"/>
  <c r="X816" i="9"/>
  <c r="Z816" i="9"/>
  <c r="Z891" i="9"/>
  <c r="X891" i="9"/>
  <c r="X902" i="9"/>
  <c r="Z902" i="9"/>
  <c r="Z905" i="9"/>
  <c r="X905" i="9"/>
  <c r="Z740" i="9"/>
  <c r="X740" i="9"/>
  <c r="X736" i="9"/>
  <c r="Z736" i="9"/>
  <c r="X596" i="9"/>
  <c r="Z596" i="9"/>
  <c r="Z591" i="9"/>
  <c r="X591" i="9"/>
  <c r="Z602" i="9"/>
  <c r="X602" i="9"/>
  <c r="Z749" i="9"/>
  <c r="X749" i="9"/>
  <c r="Z767" i="9"/>
  <c r="X767" i="9"/>
  <c r="Z923" i="9"/>
  <c r="X923" i="9"/>
  <c r="Z918" i="9"/>
  <c r="X918" i="9"/>
  <c r="Z921" i="9"/>
  <c r="X921" i="9"/>
  <c r="X829" i="9"/>
  <c r="Z829" i="9"/>
  <c r="X847" i="9"/>
  <c r="Z847" i="9"/>
  <c r="Z483" i="9"/>
  <c r="X483" i="9"/>
  <c r="Z478" i="9"/>
  <c r="X478" i="9"/>
  <c r="Z481" i="9"/>
  <c r="X481" i="9"/>
  <c r="Z493" i="9"/>
  <c r="X493" i="9"/>
  <c r="Z504" i="9"/>
  <c r="X504" i="9"/>
  <c r="X659" i="9"/>
  <c r="Z659" i="9"/>
  <c r="Z655" i="9"/>
  <c r="X655" i="9"/>
  <c r="X650" i="9"/>
  <c r="Z650" i="9"/>
  <c r="Z429" i="9"/>
  <c r="X429" i="9"/>
  <c r="Z447" i="9"/>
  <c r="X447" i="9"/>
  <c r="X339" i="9"/>
  <c r="Z339" i="9"/>
  <c r="Z335" i="9"/>
  <c r="X335" i="9"/>
  <c r="X330" i="9"/>
  <c r="Z330" i="9"/>
  <c r="X789" i="9"/>
  <c r="Z789" i="9"/>
  <c r="X807" i="9"/>
  <c r="Z807" i="9"/>
  <c r="Z779" i="9"/>
  <c r="X779" i="9"/>
  <c r="X775" i="9"/>
  <c r="Z775" i="9"/>
  <c r="Z770" i="9"/>
  <c r="X770" i="9"/>
  <c r="Z413" i="9"/>
  <c r="X413" i="9"/>
  <c r="Z424" i="9"/>
  <c r="X424" i="9"/>
  <c r="Z459" i="9"/>
  <c r="X459" i="9"/>
  <c r="Z455" i="9"/>
  <c r="X455" i="9"/>
  <c r="X450" i="9"/>
  <c r="Z450" i="9"/>
  <c r="Z573" i="9"/>
  <c r="X573" i="9"/>
  <c r="Z584" i="9"/>
  <c r="X584" i="9"/>
  <c r="Z619" i="9"/>
  <c r="X619" i="9"/>
  <c r="Z615" i="9"/>
  <c r="X615" i="9"/>
  <c r="X610" i="9"/>
  <c r="Z610" i="9"/>
  <c r="Z813" i="9"/>
  <c r="X813" i="9"/>
  <c r="Z824" i="9"/>
  <c r="X824" i="9"/>
  <c r="Z899" i="9"/>
  <c r="X899" i="9"/>
  <c r="X895" i="9"/>
  <c r="Z895" i="9"/>
  <c r="Z890" i="9"/>
  <c r="X890" i="9"/>
  <c r="Z733" i="9"/>
  <c r="X733" i="9"/>
  <c r="Z744" i="9"/>
  <c r="X744" i="9"/>
  <c r="X604" i="9"/>
  <c r="Z604" i="9"/>
  <c r="X599" i="9"/>
  <c r="Z599" i="9"/>
  <c r="X757" i="9"/>
  <c r="Z757" i="9"/>
  <c r="Z752" i="9"/>
  <c r="X752" i="9"/>
  <c r="X908" i="9"/>
  <c r="Z908" i="9"/>
  <c r="Z926" i="9"/>
  <c r="X926" i="9"/>
  <c r="Z914" i="9"/>
  <c r="X914" i="9"/>
  <c r="Z837" i="9"/>
  <c r="X837" i="9"/>
  <c r="X832" i="9"/>
  <c r="Z832" i="9"/>
  <c r="Z468" i="9"/>
  <c r="X468" i="9"/>
  <c r="X486" i="9"/>
  <c r="Z486" i="9"/>
  <c r="Z474" i="9"/>
  <c r="X474" i="9"/>
  <c r="X501" i="9"/>
  <c r="Z501" i="9"/>
  <c r="X489" i="9"/>
  <c r="Z489" i="9"/>
  <c r="Z667" i="9"/>
  <c r="X667" i="9"/>
  <c r="X663" i="9"/>
  <c r="Z663" i="9"/>
  <c r="Z658" i="9"/>
  <c r="X658" i="9"/>
  <c r="X437" i="9"/>
  <c r="Z437" i="9"/>
  <c r="Z432" i="9"/>
  <c r="X432" i="9"/>
  <c r="Z347" i="9"/>
  <c r="X347" i="9"/>
  <c r="X343" i="9"/>
  <c r="Z343" i="9"/>
  <c r="Z338" i="9"/>
  <c r="X338" i="9"/>
  <c r="X797" i="9"/>
  <c r="Z797" i="9"/>
  <c r="Z792" i="9"/>
  <c r="X792" i="9"/>
  <c r="X787" i="9"/>
  <c r="Z787" i="9"/>
  <c r="X783" i="9"/>
  <c r="Z783" i="9"/>
  <c r="X778" i="9"/>
  <c r="Z778" i="9"/>
  <c r="Z421" i="9"/>
  <c r="X421" i="9"/>
  <c r="X409" i="9"/>
  <c r="Z409" i="9"/>
  <c r="X467" i="9"/>
  <c r="Z467" i="9"/>
  <c r="Z463" i="9"/>
  <c r="X463" i="9"/>
  <c r="X458" i="9"/>
  <c r="Z458" i="9"/>
  <c r="Z581" i="9"/>
  <c r="X581" i="9"/>
  <c r="X569" i="9"/>
  <c r="Z569" i="9"/>
  <c r="X627" i="9"/>
  <c r="Z627" i="9"/>
  <c r="Z623" i="9"/>
  <c r="X623" i="9"/>
  <c r="X618" i="9"/>
  <c r="Z618" i="9"/>
  <c r="X821" i="9"/>
  <c r="Z821" i="9"/>
  <c r="Z809" i="9"/>
  <c r="X809" i="9"/>
  <c r="Z907" i="9"/>
  <c r="X907" i="9"/>
  <c r="X903" i="9"/>
  <c r="Z903" i="9"/>
  <c r="Z898" i="9"/>
  <c r="X898" i="9"/>
  <c r="Z741" i="9"/>
  <c r="X741" i="9"/>
  <c r="X729" i="9"/>
  <c r="Z729" i="9"/>
  <c r="Z589" i="9"/>
  <c r="X589" i="9"/>
  <c r="Z607" i="9"/>
  <c r="X607" i="9"/>
  <c r="Z765" i="9"/>
  <c r="X765" i="9"/>
  <c r="Z760" i="9"/>
  <c r="X760" i="9"/>
  <c r="X916" i="9"/>
  <c r="Z916" i="9"/>
  <c r="X911" i="9"/>
  <c r="Z911" i="9"/>
  <c r="Z922" i="9"/>
  <c r="X922" i="9"/>
  <c r="Z845" i="9"/>
  <c r="X845" i="9"/>
  <c r="X840" i="9"/>
  <c r="Z840" i="9"/>
  <c r="X476" i="9"/>
  <c r="Z476" i="9"/>
  <c r="X471" i="9"/>
  <c r="Z471" i="9"/>
  <c r="X482" i="9"/>
  <c r="Z482" i="9"/>
  <c r="X494" i="9"/>
  <c r="Z494" i="9"/>
  <c r="X497" i="9"/>
  <c r="Z497" i="9"/>
  <c r="X652" i="9"/>
  <c r="Z652" i="9"/>
  <c r="X648" i="9"/>
  <c r="Z648" i="9"/>
  <c r="Z666" i="9"/>
  <c r="X666" i="9"/>
  <c r="Z445" i="9"/>
  <c r="X445" i="9"/>
  <c r="X440" i="9"/>
  <c r="Z440" i="9"/>
  <c r="Z332" i="9"/>
  <c r="X332" i="9"/>
  <c r="Z328" i="9"/>
  <c r="X328" i="9"/>
  <c r="Z346" i="9"/>
  <c r="X346" i="9"/>
  <c r="Z805" i="9"/>
  <c r="X805" i="9"/>
  <c r="X800" i="9"/>
  <c r="Z800" i="9"/>
  <c r="X772" i="9"/>
  <c r="Z772" i="9"/>
  <c r="X768" i="9"/>
  <c r="Z768" i="9"/>
  <c r="Z786" i="9"/>
  <c r="X786" i="9"/>
  <c r="Z414" i="9"/>
  <c r="X414" i="9"/>
  <c r="Z417" i="9"/>
  <c r="X417" i="9"/>
  <c r="Z452" i="9"/>
  <c r="X452" i="9"/>
  <c r="X448" i="9"/>
  <c r="Z448" i="9"/>
  <c r="X466" i="9"/>
  <c r="Z466" i="9"/>
  <c r="Z574" i="9"/>
  <c r="X574" i="9"/>
  <c r="Z577" i="9"/>
  <c r="X577" i="9"/>
  <c r="X612" i="9"/>
  <c r="Z612" i="9"/>
  <c r="Z608" i="9"/>
  <c r="X608" i="9"/>
  <c r="Z626" i="9"/>
  <c r="X626" i="9"/>
  <c r="X814" i="9"/>
  <c r="Z814" i="9"/>
  <c r="X817" i="9"/>
  <c r="Z817" i="9"/>
  <c r="X892" i="9"/>
  <c r="Z892" i="9"/>
  <c r="X888" i="9"/>
  <c r="Z888" i="9"/>
  <c r="X906" i="9"/>
  <c r="Z906" i="9"/>
  <c r="X734" i="9"/>
  <c r="Z734" i="9"/>
  <c r="X737" i="9"/>
  <c r="Z737" i="9"/>
  <c r="X597" i="9"/>
  <c r="Z597" i="9"/>
  <c r="Z592" i="9"/>
  <c r="X592" i="9"/>
  <c r="X755" i="9"/>
  <c r="Z755" i="9"/>
  <c r="X750" i="9"/>
  <c r="Z750" i="9"/>
  <c r="Z753" i="9"/>
  <c r="X753" i="9"/>
  <c r="X924" i="9"/>
  <c r="Z924" i="9"/>
  <c r="Z919" i="9"/>
  <c r="X919" i="9"/>
  <c r="Z835" i="9"/>
  <c r="X835" i="9"/>
  <c r="X830" i="9"/>
  <c r="Z830" i="9"/>
  <c r="Z833" i="9"/>
  <c r="X833" i="9"/>
  <c r="Z484" i="9"/>
  <c r="X484" i="9"/>
  <c r="Z479" i="9"/>
  <c r="X479" i="9"/>
  <c r="Z491" i="9"/>
  <c r="X491" i="9"/>
  <c r="Z502" i="9"/>
  <c r="X502" i="9"/>
  <c r="X505" i="9"/>
  <c r="Z505" i="9"/>
  <c r="Z660" i="9"/>
  <c r="X660" i="9"/>
  <c r="Z656" i="9"/>
  <c r="X656" i="9"/>
  <c r="X435" i="9"/>
  <c r="Z435" i="9"/>
  <c r="X430" i="9"/>
  <c r="Z430" i="9"/>
  <c r="X433" i="9"/>
  <c r="Z433" i="9"/>
  <c r="X340" i="9"/>
  <c r="Z340" i="9"/>
  <c r="Z336" i="9"/>
  <c r="X336" i="9"/>
  <c r="Z795" i="9"/>
  <c r="X795" i="9"/>
  <c r="Z790" i="9"/>
  <c r="X790" i="9"/>
  <c r="X793" i="9"/>
  <c r="Z793" i="9"/>
  <c r="X780" i="9"/>
  <c r="Z780" i="9"/>
  <c r="Z776" i="9"/>
  <c r="X776" i="9"/>
  <c r="Z411" i="9"/>
  <c r="X411" i="9"/>
  <c r="X422" i="9"/>
  <c r="Z422" i="9"/>
  <c r="Z425" i="9"/>
  <c r="X425" i="9"/>
  <c r="Z460" i="9"/>
  <c r="X460" i="9"/>
  <c r="Z456" i="9"/>
  <c r="X456" i="9"/>
  <c r="Z571" i="9"/>
  <c r="X571" i="9"/>
  <c r="X582" i="9"/>
  <c r="Z582" i="9"/>
  <c r="Z585" i="9"/>
  <c r="X585" i="9"/>
  <c r="Z620" i="9"/>
  <c r="X620" i="9"/>
  <c r="Z616" i="9"/>
  <c r="X616" i="9"/>
  <c r="Z811" i="9"/>
  <c r="X811" i="9"/>
  <c r="Z822" i="9"/>
  <c r="X822" i="9"/>
  <c r="Z825" i="9"/>
  <c r="X825" i="9"/>
  <c r="X900" i="9"/>
  <c r="Z900" i="9"/>
  <c r="X896" i="9"/>
  <c r="Z896" i="9"/>
  <c r="Z731" i="9"/>
  <c r="X731" i="9"/>
  <c r="X742" i="9"/>
  <c r="Z742" i="9"/>
  <c r="Z745" i="9"/>
  <c r="X745" i="9"/>
  <c r="Z605" i="9"/>
  <c r="X605" i="9"/>
  <c r="Z600" i="9"/>
  <c r="X600" i="9"/>
  <c r="Z763" i="9"/>
  <c r="X763" i="9"/>
  <c r="Z758" i="9"/>
  <c r="X758" i="9"/>
  <c r="X761" i="9"/>
  <c r="Z761" i="9"/>
  <c r="Z909" i="9"/>
  <c r="X909" i="9"/>
  <c r="Z927" i="9"/>
  <c r="X927" i="9"/>
  <c r="Z843" i="9"/>
  <c r="X843" i="9"/>
  <c r="X838" i="9"/>
  <c r="Z838" i="9"/>
  <c r="Z841" i="9"/>
  <c r="X841" i="9"/>
  <c r="X469" i="9"/>
  <c r="Z469" i="9"/>
  <c r="Z487" i="9"/>
  <c r="X487" i="9"/>
  <c r="X499" i="9"/>
  <c r="Z499" i="9"/>
  <c r="Z495" i="9"/>
  <c r="X495" i="9"/>
  <c r="X490" i="9"/>
  <c r="Z490" i="9"/>
  <c r="Z653" i="9"/>
  <c r="X653" i="9"/>
  <c r="Z664" i="9"/>
  <c r="X664" i="9"/>
  <c r="Z443" i="9"/>
  <c r="X443" i="9"/>
  <c r="Z438" i="9"/>
  <c r="X438" i="9"/>
  <c r="X441" i="9"/>
  <c r="Z441" i="9"/>
  <c r="Z333" i="9"/>
  <c r="X333" i="9"/>
  <c r="Z344" i="9"/>
  <c r="X344" i="9"/>
  <c r="Z803" i="9"/>
  <c r="X803" i="9"/>
  <c r="X798" i="9"/>
  <c r="Z798" i="9"/>
  <c r="X801" i="9"/>
  <c r="Z801" i="9"/>
  <c r="Z773" i="9"/>
  <c r="X773" i="9"/>
  <c r="Z784" i="9"/>
  <c r="X784" i="9"/>
  <c r="Z419" i="9"/>
  <c r="X419" i="9"/>
  <c r="Z415" i="9"/>
  <c r="X415" i="9"/>
  <c r="Z410" i="9"/>
  <c r="X410" i="9"/>
  <c r="Z453" i="9"/>
  <c r="X453" i="9"/>
  <c r="Z464" i="9"/>
  <c r="X464" i="9"/>
  <c r="Z579" i="9"/>
  <c r="X579" i="9"/>
  <c r="Z575" i="9"/>
  <c r="X575" i="9"/>
  <c r="X570" i="9"/>
  <c r="Z570" i="9"/>
  <c r="Z613" i="9"/>
  <c r="X613" i="9"/>
  <c r="Z624" i="9"/>
  <c r="X624" i="9"/>
  <c r="X819" i="9"/>
  <c r="Z819" i="9"/>
  <c r="X815" i="9"/>
  <c r="Z815" i="9"/>
  <c r="X810" i="9"/>
  <c r="Z810" i="9"/>
  <c r="X893" i="9"/>
  <c r="Z893" i="9"/>
  <c r="Z904" i="9"/>
  <c r="X904" i="9"/>
  <c r="Z739" i="9"/>
  <c r="X739" i="9"/>
  <c r="X735" i="9"/>
  <c r="Z735" i="9"/>
  <c r="Z730" i="9"/>
  <c r="X730" i="9"/>
  <c r="X595" i="9"/>
  <c r="Z595" i="9"/>
  <c r="Z590" i="9"/>
  <c r="X590" i="9"/>
  <c r="X593" i="9"/>
  <c r="Z593" i="9"/>
  <c r="Z748" i="9"/>
  <c r="X748" i="9"/>
  <c r="X766" i="9"/>
  <c r="Z766" i="9"/>
  <c r="Z754" i="9"/>
  <c r="X754" i="9"/>
  <c r="X917" i="9"/>
  <c r="Z917" i="9"/>
  <c r="X912" i="9"/>
  <c r="Z912" i="9"/>
  <c r="Z828" i="9"/>
  <c r="X828" i="9"/>
  <c r="Z846" i="9"/>
  <c r="X846" i="9"/>
  <c r="Z834" i="9"/>
  <c r="X834" i="9"/>
  <c r="Z477" i="9"/>
  <c r="X477" i="9"/>
  <c r="Z472" i="9"/>
  <c r="X472" i="9"/>
  <c r="X507" i="9"/>
  <c r="Z507" i="9"/>
  <c r="X503" i="9"/>
  <c r="Z503" i="9"/>
  <c r="Z498" i="9"/>
  <c r="X498" i="9"/>
  <c r="X661" i="9"/>
  <c r="Z661" i="9"/>
  <c r="Z649" i="9"/>
  <c r="X649" i="9"/>
  <c r="Z428" i="9"/>
  <c r="X428" i="9"/>
  <c r="Z446" i="9"/>
  <c r="X446" i="9"/>
  <c r="Z434" i="9"/>
  <c r="X434" i="9"/>
  <c r="X341" i="9"/>
  <c r="Z341" i="9"/>
  <c r="X329" i="9"/>
  <c r="Z329" i="9"/>
  <c r="Z788" i="9"/>
  <c r="X788" i="9"/>
  <c r="X806" i="9"/>
  <c r="Z806" i="9"/>
  <c r="Z794" i="9"/>
  <c r="X794" i="9"/>
  <c r="Z781" i="9"/>
  <c r="X781" i="9"/>
  <c r="X769" i="9"/>
  <c r="Z769" i="9"/>
  <c r="Z427" i="9"/>
  <c r="X427" i="9"/>
  <c r="Z423" i="9"/>
  <c r="X423" i="9"/>
  <c r="X418" i="9"/>
  <c r="Z418" i="9"/>
  <c r="Z461" i="9"/>
  <c r="X461" i="9"/>
  <c r="X449" i="9"/>
  <c r="Z449" i="9"/>
  <c r="X587" i="9"/>
  <c r="Z587" i="9"/>
  <c r="Z583" i="9"/>
  <c r="X583" i="9"/>
  <c r="X578" i="9"/>
  <c r="Z578" i="9"/>
  <c r="Z621" i="9"/>
  <c r="X621" i="9"/>
  <c r="X609" i="9"/>
  <c r="Z609" i="9"/>
  <c r="Z827" i="9"/>
  <c r="X827" i="9"/>
  <c r="X823" i="9"/>
  <c r="Z823" i="9"/>
  <c r="Z818" i="9"/>
  <c r="X818" i="9"/>
  <c r="Z901" i="9"/>
  <c r="X901" i="9"/>
  <c r="Z889" i="9"/>
  <c r="X889" i="9"/>
  <c r="Z747" i="9"/>
  <c r="X747" i="9"/>
  <c r="X743" i="9"/>
  <c r="Z743" i="9"/>
  <c r="Z738" i="9"/>
  <c r="X738" i="9"/>
  <c r="Z603" i="9"/>
  <c r="X603" i="9"/>
  <c r="Z598" i="9"/>
  <c r="X598" i="9"/>
  <c r="X601" i="9"/>
  <c r="Z601" i="9"/>
  <c r="Z756" i="9"/>
  <c r="X756" i="9"/>
  <c r="X751" i="9"/>
  <c r="Z751" i="9"/>
  <c r="Z762" i="9"/>
  <c r="X762" i="9"/>
  <c r="X925" i="9"/>
  <c r="Z925" i="9"/>
  <c r="Z920" i="9"/>
  <c r="X920" i="9"/>
  <c r="X836" i="9"/>
  <c r="Z836" i="9"/>
  <c r="Z831" i="9"/>
  <c r="X831" i="9"/>
  <c r="X842" i="9"/>
  <c r="Z842" i="9"/>
  <c r="Z485" i="9"/>
  <c r="X485" i="9"/>
  <c r="X480" i="9"/>
  <c r="Z480" i="9"/>
  <c r="Z492" i="9"/>
  <c r="X492" i="9"/>
  <c r="Z488" i="9"/>
  <c r="X488" i="9"/>
  <c r="X506" i="9"/>
  <c r="Z506" i="9"/>
  <c r="X654" i="9"/>
  <c r="Z654" i="9"/>
  <c r="X657" i="9"/>
  <c r="Z657" i="9"/>
  <c r="Z436" i="9"/>
  <c r="X436" i="9"/>
  <c r="Z431" i="9"/>
  <c r="X431" i="9"/>
  <c r="Z442" i="9"/>
  <c r="X442" i="9"/>
  <c r="Z334" i="9"/>
  <c r="X334" i="9"/>
  <c r="X337" i="9"/>
  <c r="Z337" i="9"/>
  <c r="Z796" i="9"/>
  <c r="X796" i="9"/>
  <c r="Z791" i="9"/>
  <c r="X791" i="9"/>
  <c r="Z802" i="9"/>
  <c r="X802" i="9"/>
  <c r="X774" i="9"/>
  <c r="Z774" i="9"/>
  <c r="X777" i="9"/>
  <c r="Z777" i="9"/>
  <c r="X412" i="9"/>
  <c r="Z412" i="9"/>
  <c r="Z408" i="9"/>
  <c r="X408" i="9"/>
  <c r="X426" i="9"/>
  <c r="Z426" i="9"/>
  <c r="X454" i="9"/>
  <c r="Z454" i="9"/>
  <c r="Z457" i="9"/>
  <c r="X457" i="9"/>
  <c r="Z572" i="9"/>
  <c r="X572" i="9"/>
  <c r="Z568" i="9"/>
  <c r="X568" i="9"/>
  <c r="X586" i="9"/>
  <c r="Z586" i="9"/>
  <c r="X614" i="9"/>
  <c r="Z614" i="9"/>
  <c r="Z617" i="9"/>
  <c r="X617" i="9"/>
  <c r="Z812" i="9"/>
  <c r="X812" i="9"/>
  <c r="X808" i="9"/>
  <c r="Z808" i="9"/>
  <c r="Z826" i="9"/>
  <c r="X826" i="9"/>
  <c r="Z894" i="9"/>
  <c r="X894" i="9"/>
  <c r="Z897" i="9"/>
  <c r="X897" i="9"/>
  <c r="Z732" i="9"/>
  <c r="X732" i="9"/>
  <c r="Z728" i="9"/>
  <c r="X728" i="9"/>
  <c r="X746" i="9"/>
  <c r="Z746" i="9"/>
  <c r="B51" i="1"/>
  <c r="AG123" i="1"/>
  <c r="J476" i="27"/>
  <c r="G732" i="27"/>
  <c r="G860" i="27"/>
  <c r="G857" i="27"/>
  <c r="J137" i="27"/>
  <c r="N357" i="27"/>
  <c r="O241" i="27"/>
  <c r="N241" i="27"/>
  <c r="I2743" i="27"/>
  <c r="G859" i="27"/>
  <c r="O476" i="27"/>
  <c r="M476" i="27"/>
  <c r="N476" i="27"/>
  <c r="I2745" i="27"/>
  <c r="I136" i="27"/>
  <c r="J352" i="27"/>
  <c r="J357" i="27"/>
  <c r="F241" i="27"/>
  <c r="D241" i="27"/>
  <c r="N137" i="27"/>
  <c r="R476" i="27"/>
  <c r="L241" i="27"/>
  <c r="K476" i="27"/>
  <c r="G747" i="27"/>
  <c r="S476" i="27"/>
  <c r="L476" i="27"/>
  <c r="M137" i="27"/>
  <c r="K137" i="27"/>
  <c r="I357" i="27"/>
  <c r="I476" i="27"/>
  <c r="G856" i="27"/>
  <c r="G241" i="27"/>
  <c r="N356" i="27"/>
  <c r="M352" i="27"/>
  <c r="M241" i="27"/>
  <c r="M357" i="27"/>
  <c r="N352" i="27"/>
  <c r="I2746" i="27"/>
  <c r="E476" i="27"/>
  <c r="K356" i="27"/>
  <c r="K357" i="27"/>
  <c r="H2746" i="27"/>
  <c r="H2747" i="27"/>
  <c r="P476" i="27"/>
  <c r="H2742" i="27"/>
  <c r="H2744" i="27"/>
  <c r="I2742" i="27"/>
  <c r="J241" i="27"/>
  <c r="G867" i="27"/>
  <c r="N136" i="27"/>
  <c r="G862" i="27"/>
  <c r="Q476" i="27"/>
  <c r="F476" i="27"/>
  <c r="G861" i="27"/>
  <c r="G858" i="27"/>
  <c r="G476" i="27"/>
  <c r="J354" i="27"/>
  <c r="M354" i="27"/>
  <c r="D2173" i="27"/>
  <c r="E241" i="27"/>
  <c r="I2748" i="27"/>
  <c r="J356" i="27"/>
  <c r="A2744" i="27" l="1"/>
  <c r="A439" i="27"/>
  <c r="A367" i="27"/>
  <c r="A379" i="27"/>
  <c r="A397" i="27"/>
  <c r="A415" i="27"/>
  <c r="A361" i="27"/>
  <c r="A355" i="27"/>
  <c r="A385" i="27"/>
  <c r="A2745" i="27"/>
  <c r="A2746" i="27"/>
  <c r="A2742" i="27"/>
  <c r="A2743" i="27"/>
  <c r="F2749" i="27"/>
  <c r="A403" i="27"/>
  <c r="A409" i="27"/>
  <c r="A433" i="27"/>
  <c r="A421" i="27"/>
  <c r="A373" i="27"/>
  <c r="H361" i="27"/>
  <c r="A391" i="27"/>
  <c r="A427" i="27"/>
  <c r="A241" i="27"/>
  <c r="I242" i="27"/>
  <c r="B478" i="27"/>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H477" i="27"/>
  <c r="I227" i="27"/>
  <c r="H2175" i="27"/>
  <c r="B2174" i="27"/>
  <c r="H2095" i="27"/>
  <c r="B2094" i="27"/>
  <c r="H368" i="27"/>
  <c r="H369" i="27" s="1"/>
  <c r="H370" i="27" s="1"/>
  <c r="H371" i="27" s="1"/>
  <c r="H372" i="27" s="1"/>
  <c r="H367" i="27"/>
  <c r="H138" i="27"/>
  <c r="C34" i="19" a="1"/>
  <c r="C34" i="19" s="1"/>
  <c r="D769" i="9" a="1"/>
  <c r="D769" i="9" s="1"/>
  <c r="C769" i="9" a="1"/>
  <c r="C769" i="9" s="1"/>
  <c r="D893" i="9" a="1"/>
  <c r="D893" i="9" s="1"/>
  <c r="C893" i="9" a="1"/>
  <c r="C893" i="9" s="1"/>
  <c r="D761" i="9" a="1"/>
  <c r="D761" i="9" s="1"/>
  <c r="C761" i="9" a="1"/>
  <c r="C761" i="9" s="1"/>
  <c r="D582" i="9" a="1"/>
  <c r="D582" i="9" s="1"/>
  <c r="C582" i="9" a="1"/>
  <c r="C582" i="9" s="1"/>
  <c r="D924" i="9" a="1"/>
  <c r="D924" i="9" s="1"/>
  <c r="C924" i="9" a="1"/>
  <c r="C924" i="9" s="1"/>
  <c r="D906" i="9" a="1"/>
  <c r="D906" i="9" s="1"/>
  <c r="C906" i="9" a="1"/>
  <c r="C906" i="9" s="1"/>
  <c r="D814" i="9" a="1"/>
  <c r="D814" i="9" s="1"/>
  <c r="C814" i="9" a="1"/>
  <c r="C814" i="9" s="1"/>
  <c r="C768" i="9" a="1"/>
  <c r="C768" i="9" s="1"/>
  <c r="D768" i="9" a="1"/>
  <c r="D768" i="9" s="1"/>
  <c r="D497" i="9" a="1"/>
  <c r="D497" i="9" s="1"/>
  <c r="C497" i="9" a="1"/>
  <c r="C497" i="9" s="1"/>
  <c r="D476" i="9" a="1"/>
  <c r="D476" i="9" s="1"/>
  <c r="C476" i="9" a="1"/>
  <c r="C476" i="9" s="1"/>
  <c r="D911" i="9" a="1"/>
  <c r="D911" i="9" s="1"/>
  <c r="C911" i="9" a="1"/>
  <c r="C911" i="9" s="1"/>
  <c r="D821" i="9" a="1"/>
  <c r="D821" i="9" s="1"/>
  <c r="C821" i="9" a="1"/>
  <c r="C821" i="9" s="1"/>
  <c r="D569" i="9" a="1"/>
  <c r="D569" i="9" s="1"/>
  <c r="C569" i="9" a="1"/>
  <c r="C569" i="9" s="1"/>
  <c r="D467" i="9" a="1"/>
  <c r="D467" i="9" s="1"/>
  <c r="C467" i="9" a="1"/>
  <c r="C467" i="9" s="1"/>
  <c r="D783" i="9" a="1"/>
  <c r="D783" i="9" s="1"/>
  <c r="C783" i="9" a="1"/>
  <c r="C783" i="9" s="1"/>
  <c r="D437" i="9" a="1"/>
  <c r="D437" i="9" s="1"/>
  <c r="C437" i="9" a="1"/>
  <c r="C437" i="9" s="1"/>
  <c r="D489" i="9" a="1"/>
  <c r="D489" i="9" s="1"/>
  <c r="C489" i="9" a="1"/>
  <c r="C489" i="9" s="1"/>
  <c r="D599" i="9" a="1"/>
  <c r="D599" i="9" s="1"/>
  <c r="C599" i="9" a="1"/>
  <c r="C599" i="9" s="1"/>
  <c r="D775" i="9" a="1"/>
  <c r="D775" i="9" s="1"/>
  <c r="C775" i="9" a="1"/>
  <c r="C775" i="9" s="1"/>
  <c r="D330" i="9" a="1"/>
  <c r="D330" i="9" s="1"/>
  <c r="C330" i="9" a="1"/>
  <c r="C330" i="9" s="1"/>
  <c r="D816" i="9" a="1"/>
  <c r="D816" i="9" s="1"/>
  <c r="C816" i="9" a="1"/>
  <c r="C816" i="9" s="1"/>
  <c r="D439" i="9" a="1"/>
  <c r="D439" i="9" s="1"/>
  <c r="C439" i="9" a="1"/>
  <c r="C439" i="9" s="1"/>
  <c r="D913" i="9" a="1"/>
  <c r="D913" i="9" s="1"/>
  <c r="C913" i="9" a="1"/>
  <c r="C913" i="9" s="1"/>
  <c r="D833" i="9" a="1"/>
  <c r="D833" i="9" s="1"/>
  <c r="C833" i="9" a="1"/>
  <c r="C833" i="9" s="1"/>
  <c r="D452" i="9" a="1"/>
  <c r="D452" i="9" s="1"/>
  <c r="C452" i="9" a="1"/>
  <c r="C452" i="9" s="1"/>
  <c r="D346" i="9" a="1"/>
  <c r="D346" i="9" s="1"/>
  <c r="C346" i="9" a="1"/>
  <c r="C346" i="9" s="1"/>
  <c r="D445" i="9" a="1"/>
  <c r="D445" i="9" s="1"/>
  <c r="C445" i="9" a="1"/>
  <c r="C445" i="9" s="1"/>
  <c r="D607" i="9" a="1"/>
  <c r="D607" i="9" s="1"/>
  <c r="C607" i="9" a="1"/>
  <c r="C607" i="9" s="1"/>
  <c r="D898" i="9" a="1"/>
  <c r="D898" i="9" s="1"/>
  <c r="C898" i="9" a="1"/>
  <c r="C898" i="9" s="1"/>
  <c r="C338" i="9" a="1"/>
  <c r="C338" i="9" s="1"/>
  <c r="D338" i="9" a="1"/>
  <c r="D338" i="9" s="1"/>
  <c r="D468" i="9" a="1"/>
  <c r="D468" i="9" s="1"/>
  <c r="C468" i="9" a="1"/>
  <c r="C468" i="9" s="1"/>
  <c r="D926" i="9" a="1"/>
  <c r="D926" i="9" s="1"/>
  <c r="C926" i="9" a="1"/>
  <c r="C926" i="9" s="1"/>
  <c r="D890" i="9" a="1"/>
  <c r="D890" i="9" s="1"/>
  <c r="C890" i="9" a="1"/>
  <c r="C890" i="9" s="1"/>
  <c r="C813" i="9" a="1"/>
  <c r="C813" i="9" s="1"/>
  <c r="D813" i="9" a="1"/>
  <c r="D813" i="9" s="1"/>
  <c r="D584" i="9" a="1"/>
  <c r="D584" i="9" s="1"/>
  <c r="C584" i="9" a="1"/>
  <c r="C584" i="9" s="1"/>
  <c r="C459" i="9" a="1"/>
  <c r="C459" i="9" s="1"/>
  <c r="D459" i="9" a="1"/>
  <c r="D459" i="9" s="1"/>
  <c r="C429" i="9" a="1"/>
  <c r="C429" i="9" s="1"/>
  <c r="D429" i="9" a="1"/>
  <c r="D429" i="9" s="1"/>
  <c r="D504" i="9" a="1"/>
  <c r="D504" i="9" s="1"/>
  <c r="C504" i="9" a="1"/>
  <c r="C504" i="9" s="1"/>
  <c r="D483" i="9" a="1"/>
  <c r="D483" i="9" s="1"/>
  <c r="C483" i="9" a="1"/>
  <c r="C483" i="9" s="1"/>
  <c r="D918" i="9" a="1"/>
  <c r="D918" i="9" s="1"/>
  <c r="C918" i="9" a="1"/>
  <c r="C918" i="9" s="1"/>
  <c r="D602" i="9" a="1"/>
  <c r="D602" i="9" s="1"/>
  <c r="C602" i="9" a="1"/>
  <c r="C602" i="9" s="1"/>
  <c r="C740" i="9" a="1"/>
  <c r="C740" i="9" s="1"/>
  <c r="D740" i="9" a="1"/>
  <c r="D740" i="9" s="1"/>
  <c r="D611" i="9" a="1"/>
  <c r="D611" i="9" s="1"/>
  <c r="C611" i="9" a="1"/>
  <c r="C611" i="9" s="1"/>
  <c r="D462" i="9" a="1"/>
  <c r="D462" i="9" s="1"/>
  <c r="C462" i="9" a="1"/>
  <c r="C462" i="9" s="1"/>
  <c r="D785" i="9" a="1"/>
  <c r="D785" i="9" s="1"/>
  <c r="C785" i="9" a="1"/>
  <c r="C785" i="9" s="1"/>
  <c r="D804" i="9" a="1"/>
  <c r="D804" i="9" s="1"/>
  <c r="C804" i="9" a="1"/>
  <c r="C804" i="9" s="1"/>
  <c r="D651" i="9" a="1"/>
  <c r="D651" i="9" s="1"/>
  <c r="C651" i="9" a="1"/>
  <c r="C651" i="9" s="1"/>
  <c r="D470" i="9" a="1"/>
  <c r="D470" i="9" s="1"/>
  <c r="C470" i="9" a="1"/>
  <c r="C470" i="9" s="1"/>
  <c r="D764" i="9" a="1"/>
  <c r="D764" i="9" s="1"/>
  <c r="C764" i="9" a="1"/>
  <c r="C764" i="9" s="1"/>
  <c r="D801" i="9" a="1"/>
  <c r="D801" i="9" s="1"/>
  <c r="C801" i="9" a="1"/>
  <c r="C801" i="9" s="1"/>
  <c r="C780" i="9" a="1"/>
  <c r="C780" i="9" s="1"/>
  <c r="D780" i="9" a="1"/>
  <c r="D780" i="9" s="1"/>
  <c r="D617" i="9" a="1"/>
  <c r="D617" i="9" s="1"/>
  <c r="C617" i="9" a="1"/>
  <c r="C617" i="9" s="1"/>
  <c r="C408" i="9" a="1"/>
  <c r="C408" i="9" s="1"/>
  <c r="D408" i="9" a="1"/>
  <c r="D408" i="9" s="1"/>
  <c r="D762" i="9" a="1"/>
  <c r="D762" i="9" s="1"/>
  <c r="C762" i="9" a="1"/>
  <c r="C762" i="9" s="1"/>
  <c r="D747" i="9" a="1"/>
  <c r="D747" i="9" s="1"/>
  <c r="C747" i="9" a="1"/>
  <c r="C747" i="9" s="1"/>
  <c r="D461" i="9" a="1"/>
  <c r="D461" i="9" s="1"/>
  <c r="C461" i="9" a="1"/>
  <c r="C461" i="9" s="1"/>
  <c r="D788" i="9" a="1"/>
  <c r="D788" i="9" s="1"/>
  <c r="C788" i="9" a="1"/>
  <c r="C788" i="9" s="1"/>
  <c r="D477" i="9" a="1"/>
  <c r="D477" i="9" s="1"/>
  <c r="C477" i="9" a="1"/>
  <c r="C477" i="9" s="1"/>
  <c r="C748" i="9" a="1"/>
  <c r="C748" i="9" s="1"/>
  <c r="D748" i="9" a="1"/>
  <c r="D748" i="9" s="1"/>
  <c r="D415" i="9" a="1"/>
  <c r="D415" i="9" s="1"/>
  <c r="C415" i="9" a="1"/>
  <c r="C415" i="9" s="1"/>
  <c r="D333" i="9" a="1"/>
  <c r="D333" i="9" s="1"/>
  <c r="C333" i="9" a="1"/>
  <c r="C333" i="9" s="1"/>
  <c r="D811" i="9" a="1"/>
  <c r="D811" i="9" s="1"/>
  <c r="C811" i="9" a="1"/>
  <c r="C811" i="9" s="1"/>
  <c r="D425" i="9" a="1"/>
  <c r="D425" i="9" s="1"/>
  <c r="C425" i="9" a="1"/>
  <c r="C425" i="9" s="1"/>
  <c r="D502" i="9" a="1"/>
  <c r="D502" i="9" s="1"/>
  <c r="C502" i="9" a="1"/>
  <c r="C502" i="9" s="1"/>
  <c r="C577" i="9" a="1"/>
  <c r="C577" i="9" s="1"/>
  <c r="D577" i="9" a="1"/>
  <c r="D577" i="9" s="1"/>
  <c r="D614" i="9" a="1"/>
  <c r="D614" i="9" s="1"/>
  <c r="C614" i="9" a="1"/>
  <c r="C614" i="9" s="1"/>
  <c r="D412" i="9" a="1"/>
  <c r="D412" i="9" s="1"/>
  <c r="C412" i="9" a="1"/>
  <c r="C412" i="9" s="1"/>
  <c r="D654" i="9" a="1"/>
  <c r="D654" i="9" s="1"/>
  <c r="C654" i="9" a="1"/>
  <c r="C654" i="9" s="1"/>
  <c r="D480" i="9" a="1"/>
  <c r="D480" i="9" s="1"/>
  <c r="C480" i="9" a="1"/>
  <c r="C480" i="9" s="1"/>
  <c r="D836" i="9" a="1"/>
  <c r="D836" i="9" s="1"/>
  <c r="C836" i="9" a="1"/>
  <c r="C836" i="9" s="1"/>
  <c r="D751" i="9" a="1"/>
  <c r="D751" i="9" s="1"/>
  <c r="C751" i="9" a="1"/>
  <c r="C751" i="9" s="1"/>
  <c r="D418" i="9" a="1"/>
  <c r="D418" i="9" s="1"/>
  <c r="C418" i="9" a="1"/>
  <c r="C418" i="9" s="1"/>
  <c r="D329" i="9" a="1"/>
  <c r="D329" i="9" s="1"/>
  <c r="C329" i="9" a="1"/>
  <c r="C329" i="9" s="1"/>
  <c r="D503" i="9" a="1"/>
  <c r="D503" i="9" s="1"/>
  <c r="C503" i="9" a="1"/>
  <c r="C503" i="9" s="1"/>
  <c r="D917" i="9" a="1"/>
  <c r="D917" i="9" s="1"/>
  <c r="C917" i="9" a="1"/>
  <c r="C917" i="9" s="1"/>
  <c r="D593" i="9" a="1"/>
  <c r="D593" i="9" s="1"/>
  <c r="C593" i="9" a="1"/>
  <c r="C593" i="9" s="1"/>
  <c r="D735" i="9" a="1"/>
  <c r="D735" i="9" s="1"/>
  <c r="C735" i="9" a="1"/>
  <c r="C735" i="9" s="1"/>
  <c r="D810" i="9" a="1"/>
  <c r="D810" i="9" s="1"/>
  <c r="C810" i="9" a="1"/>
  <c r="C810" i="9" s="1"/>
  <c r="D798" i="9" a="1"/>
  <c r="D798" i="9" s="1"/>
  <c r="C798" i="9" a="1"/>
  <c r="C798" i="9" s="1"/>
  <c r="D441" i="9" a="1"/>
  <c r="D441" i="9" s="1"/>
  <c r="C441" i="9" a="1"/>
  <c r="C441" i="9" s="1"/>
  <c r="D900" i="9" a="1"/>
  <c r="D900" i="9" s="1"/>
  <c r="C900" i="9" a="1"/>
  <c r="C900" i="9" s="1"/>
  <c r="D422" i="9" a="1"/>
  <c r="D422" i="9" s="1"/>
  <c r="C422" i="9" a="1"/>
  <c r="C422" i="9" s="1"/>
  <c r="D793" i="9" a="1"/>
  <c r="D793" i="9" s="1"/>
  <c r="C793" i="9" a="1"/>
  <c r="C793" i="9" s="1"/>
  <c r="D340" i="9" a="1"/>
  <c r="D340" i="9" s="1"/>
  <c r="C340" i="9" a="1"/>
  <c r="C340" i="9" s="1"/>
  <c r="D830" i="9" a="1"/>
  <c r="D830" i="9" s="1"/>
  <c r="C830" i="9" a="1"/>
  <c r="C830" i="9" s="1"/>
  <c r="D597" i="9" a="1"/>
  <c r="D597" i="9" s="1"/>
  <c r="C597" i="9" a="1"/>
  <c r="C597" i="9" s="1"/>
  <c r="D888" i="9" a="1"/>
  <c r="D888" i="9" s="1"/>
  <c r="C888" i="9" a="1"/>
  <c r="C888" i="9" s="1"/>
  <c r="D772" i="9" a="1"/>
  <c r="D772" i="9" s="1"/>
  <c r="C772" i="9" a="1"/>
  <c r="C772" i="9" s="1"/>
  <c r="D494" i="9" a="1"/>
  <c r="D494" i="9" s="1"/>
  <c r="C494" i="9" a="1"/>
  <c r="C494" i="9" s="1"/>
  <c r="D840" i="9" a="1"/>
  <c r="D840" i="9" s="1"/>
  <c r="C840" i="9" a="1"/>
  <c r="C840" i="9" s="1"/>
  <c r="D916" i="9" a="1"/>
  <c r="D916" i="9" s="1"/>
  <c r="C916" i="9" a="1"/>
  <c r="C916" i="9" s="1"/>
  <c r="D903" i="9" a="1"/>
  <c r="D903" i="9" s="1"/>
  <c r="C903" i="9" a="1"/>
  <c r="C903" i="9" s="1"/>
  <c r="D618" i="9" a="1"/>
  <c r="D618" i="9" s="1"/>
  <c r="C618" i="9" a="1"/>
  <c r="C618" i="9" s="1"/>
  <c r="D409" i="9" a="1"/>
  <c r="D409" i="9" s="1"/>
  <c r="C409" i="9" a="1"/>
  <c r="C409" i="9" s="1"/>
  <c r="D787" i="9" a="1"/>
  <c r="D787" i="9" s="1"/>
  <c r="C787" i="9" a="1"/>
  <c r="C787" i="9" s="1"/>
  <c r="C343" i="9" a="1"/>
  <c r="C343" i="9" s="1"/>
  <c r="D343" i="9" a="1"/>
  <c r="D343" i="9" s="1"/>
  <c r="D501" i="9" a="1"/>
  <c r="D501" i="9" s="1"/>
  <c r="C501" i="9" a="1"/>
  <c r="C501" i="9" s="1"/>
  <c r="D832" i="9" a="1"/>
  <c r="D832" i="9" s="1"/>
  <c r="C832" i="9" a="1"/>
  <c r="C832" i="9" s="1"/>
  <c r="D908" i="9" a="1"/>
  <c r="D908" i="9" s="1"/>
  <c r="C908" i="9" a="1"/>
  <c r="C908" i="9" s="1"/>
  <c r="D604" i="9" a="1"/>
  <c r="D604" i="9" s="1"/>
  <c r="C604" i="9" a="1"/>
  <c r="C604" i="9" s="1"/>
  <c r="C895" i="9" a="1"/>
  <c r="C895" i="9" s="1"/>
  <c r="D895" i="9" a="1"/>
  <c r="D895" i="9" s="1"/>
  <c r="D610" i="9" a="1"/>
  <c r="D610" i="9" s="1"/>
  <c r="C610" i="9" a="1"/>
  <c r="C610" i="9" s="1"/>
  <c r="D650" i="9" a="1"/>
  <c r="D650" i="9" s="1"/>
  <c r="C650" i="9" a="1"/>
  <c r="C650" i="9" s="1"/>
  <c r="D847" i="9" a="1"/>
  <c r="D847" i="9" s="1"/>
  <c r="C847" i="9" a="1"/>
  <c r="C847" i="9" s="1"/>
  <c r="D820" i="9" a="1"/>
  <c r="D820" i="9" s="1"/>
  <c r="C820" i="9" a="1"/>
  <c r="C820" i="9" s="1"/>
  <c r="D576" i="9" a="1"/>
  <c r="D576" i="9" s="1"/>
  <c r="C576" i="9" a="1"/>
  <c r="C576" i="9" s="1"/>
  <c r="D345" i="9" a="1"/>
  <c r="D345" i="9" s="1"/>
  <c r="C345" i="9" a="1"/>
  <c r="C345" i="9" s="1"/>
  <c r="D444" i="9" a="1"/>
  <c r="D444" i="9" s="1"/>
  <c r="C444" i="9" a="1"/>
  <c r="C444" i="9" s="1"/>
  <c r="D912" i="9" a="1"/>
  <c r="D912" i="9" s="1"/>
  <c r="C912" i="9" a="1"/>
  <c r="C912" i="9" s="1"/>
  <c r="D838" i="9" a="1"/>
  <c r="D838" i="9" s="1"/>
  <c r="C838" i="9" a="1"/>
  <c r="C838" i="9" s="1"/>
  <c r="D435" i="9" a="1"/>
  <c r="D435" i="9" s="1"/>
  <c r="C435" i="9" a="1"/>
  <c r="C435" i="9" s="1"/>
  <c r="D894" i="9" a="1"/>
  <c r="D894" i="9" s="1"/>
  <c r="C894" i="9" a="1"/>
  <c r="C894" i="9" s="1"/>
  <c r="D572" i="9" a="1"/>
  <c r="D572" i="9" s="1"/>
  <c r="C572" i="9" a="1"/>
  <c r="C572" i="9" s="1"/>
  <c r="D334" i="9" a="1"/>
  <c r="D334" i="9" s="1"/>
  <c r="C334" i="9" a="1"/>
  <c r="C334" i="9" s="1"/>
  <c r="D492" i="9" a="1"/>
  <c r="D492" i="9" s="1"/>
  <c r="C492" i="9" a="1"/>
  <c r="C492" i="9" s="1"/>
  <c r="D598" i="9" a="1"/>
  <c r="D598" i="9" s="1"/>
  <c r="C598" i="9" a="1"/>
  <c r="C598" i="9" s="1"/>
  <c r="D446" i="9" a="1"/>
  <c r="D446" i="9" s="1"/>
  <c r="C446" i="9" a="1"/>
  <c r="C446" i="9" s="1"/>
  <c r="D730" i="9" a="1"/>
  <c r="D730" i="9" s="1"/>
  <c r="C730" i="9" a="1"/>
  <c r="C730" i="9" s="1"/>
  <c r="D624" i="9" a="1"/>
  <c r="D624" i="9" s="1"/>
  <c r="C624" i="9" a="1"/>
  <c r="C624" i="9" s="1"/>
  <c r="C664" i="9" a="1"/>
  <c r="C664" i="9" s="1"/>
  <c r="D664" i="9" a="1"/>
  <c r="D664" i="9" s="1"/>
  <c r="D605" i="9" a="1"/>
  <c r="D605" i="9" s="1"/>
  <c r="C605" i="9" a="1"/>
  <c r="C605" i="9" s="1"/>
  <c r="C336" i="9" a="1"/>
  <c r="C336" i="9" s="1"/>
  <c r="D336" i="9" a="1"/>
  <c r="D336" i="9" s="1"/>
  <c r="D728" i="9" a="1"/>
  <c r="D728" i="9" s="1"/>
  <c r="C728" i="9" a="1"/>
  <c r="C728" i="9" s="1"/>
  <c r="D826" i="9" a="1"/>
  <c r="D826" i="9" s="1"/>
  <c r="C826" i="9" a="1"/>
  <c r="C826" i="9" s="1"/>
  <c r="D457" i="9" a="1"/>
  <c r="D457" i="9" s="1"/>
  <c r="C457" i="9" a="1"/>
  <c r="C457" i="9" s="1"/>
  <c r="C791" i="9" a="1"/>
  <c r="C791" i="9" s="1"/>
  <c r="D791" i="9" a="1"/>
  <c r="D791" i="9" s="1"/>
  <c r="D442" i="9" a="1"/>
  <c r="D442" i="9" s="1"/>
  <c r="C442" i="9" a="1"/>
  <c r="C442" i="9" s="1"/>
  <c r="D603" i="9" a="1"/>
  <c r="D603" i="9" s="1"/>
  <c r="C603" i="9" a="1"/>
  <c r="C603" i="9" s="1"/>
  <c r="D889" i="9" a="1"/>
  <c r="D889" i="9" s="1"/>
  <c r="C889" i="9" a="1"/>
  <c r="C889" i="9" s="1"/>
  <c r="D827" i="9" a="1"/>
  <c r="D827" i="9" s="1"/>
  <c r="C827" i="9" a="1"/>
  <c r="C827" i="9" s="1"/>
  <c r="C583" i="9" a="1"/>
  <c r="C583" i="9" s="1"/>
  <c r="D583" i="9" a="1"/>
  <c r="D583" i="9" s="1"/>
  <c r="D781" i="9" a="1"/>
  <c r="D781" i="9" s="1"/>
  <c r="C781" i="9" a="1"/>
  <c r="C781" i="9" s="1"/>
  <c r="D428" i="9" a="1"/>
  <c r="D428" i="9" s="1"/>
  <c r="C428" i="9" a="1"/>
  <c r="C428" i="9" s="1"/>
  <c r="D834" i="9" a="1"/>
  <c r="D834" i="9" s="1"/>
  <c r="C834" i="9" a="1"/>
  <c r="C834" i="9" s="1"/>
  <c r="D613" i="9" a="1"/>
  <c r="D613" i="9" s="1"/>
  <c r="C613" i="9" a="1"/>
  <c r="C613" i="9" s="1"/>
  <c r="D464" i="9" a="1"/>
  <c r="D464" i="9" s="1"/>
  <c r="C464" i="9" a="1"/>
  <c r="C464" i="9" s="1"/>
  <c r="D419" i="9" a="1"/>
  <c r="D419" i="9" s="1"/>
  <c r="C419" i="9" a="1"/>
  <c r="C419" i="9" s="1"/>
  <c r="D653" i="9" a="1"/>
  <c r="D653" i="9" s="1"/>
  <c r="C653" i="9" a="1"/>
  <c r="C653" i="9" s="1"/>
  <c r="D487" i="9" a="1"/>
  <c r="D487" i="9" s="1"/>
  <c r="C487" i="9" a="1"/>
  <c r="C487" i="9" s="1"/>
  <c r="C843" i="9" a="1"/>
  <c r="C843" i="9" s="1"/>
  <c r="D843" i="9" a="1"/>
  <c r="D843" i="9" s="1"/>
  <c r="D758" i="9" a="1"/>
  <c r="D758" i="9" s="1"/>
  <c r="C758" i="9" a="1"/>
  <c r="C758" i="9" s="1"/>
  <c r="D745" i="9" a="1"/>
  <c r="D745" i="9" s="1"/>
  <c r="C745" i="9" a="1"/>
  <c r="C745" i="9" s="1"/>
  <c r="D616" i="9" a="1"/>
  <c r="D616" i="9" s="1"/>
  <c r="C616" i="9" a="1"/>
  <c r="C616" i="9" s="1"/>
  <c r="D571" i="9" a="1"/>
  <c r="D571" i="9" s="1"/>
  <c r="C571" i="9" a="1"/>
  <c r="C571" i="9" s="1"/>
  <c r="C656" i="9" a="1"/>
  <c r="C656" i="9" s="1"/>
  <c r="D656" i="9" a="1"/>
  <c r="D656" i="9" s="1"/>
  <c r="D491" i="9" a="1"/>
  <c r="D491" i="9" s="1"/>
  <c r="C491" i="9" a="1"/>
  <c r="C491" i="9" s="1"/>
  <c r="D753" i="9" a="1"/>
  <c r="D753" i="9" s="1"/>
  <c r="C753" i="9" a="1"/>
  <c r="C753" i="9" s="1"/>
  <c r="D626" i="9" a="1"/>
  <c r="D626" i="9" s="1"/>
  <c r="C626" i="9" a="1"/>
  <c r="C626" i="9" s="1"/>
  <c r="D574" i="9" a="1"/>
  <c r="D574" i="9" s="1"/>
  <c r="C574" i="9" a="1"/>
  <c r="C574" i="9" s="1"/>
  <c r="D417" i="9" a="1"/>
  <c r="D417" i="9" s="1"/>
  <c r="C417" i="9" a="1"/>
  <c r="C417" i="9" s="1"/>
  <c r="D328" i="9" a="1"/>
  <c r="D328" i="9" s="1"/>
  <c r="C328" i="9" a="1"/>
  <c r="C328" i="9" s="1"/>
  <c r="D666" i="9" a="1"/>
  <c r="D666" i="9" s="1"/>
  <c r="C666" i="9" a="1"/>
  <c r="C666" i="9" s="1"/>
  <c r="D589" i="9" a="1"/>
  <c r="D589" i="9" s="1"/>
  <c r="C589" i="9" a="1"/>
  <c r="C589" i="9" s="1"/>
  <c r="D581" i="9" a="1"/>
  <c r="D581" i="9" s="1"/>
  <c r="C581" i="9" a="1"/>
  <c r="C581" i="9" s="1"/>
  <c r="D658" i="9" a="1"/>
  <c r="D658" i="9" s="1"/>
  <c r="C658" i="9" a="1"/>
  <c r="C658" i="9" s="1"/>
  <c r="D573" i="9" a="1"/>
  <c r="D573" i="9" s="1"/>
  <c r="C573" i="9" a="1"/>
  <c r="C573" i="9" s="1"/>
  <c r="D424" i="9" a="1"/>
  <c r="D424" i="9" s="1"/>
  <c r="C424" i="9" a="1"/>
  <c r="C424" i="9" s="1"/>
  <c r="C779" i="9" a="1"/>
  <c r="C779" i="9" s="1"/>
  <c r="D779" i="9" a="1"/>
  <c r="D779" i="9" s="1"/>
  <c r="C335" i="9" a="1"/>
  <c r="C335" i="9" s="1"/>
  <c r="D335" i="9" a="1"/>
  <c r="D335" i="9" s="1"/>
  <c r="D493" i="9" a="1"/>
  <c r="D493" i="9" s="1"/>
  <c r="C493" i="9" a="1"/>
  <c r="C493" i="9" s="1"/>
  <c r="D923" i="9" a="1"/>
  <c r="D923" i="9" s="1"/>
  <c r="C923" i="9" a="1"/>
  <c r="C923" i="9" s="1"/>
  <c r="C591" i="9" a="1"/>
  <c r="C591" i="9" s="1"/>
  <c r="D591" i="9" a="1"/>
  <c r="D591" i="9" s="1"/>
  <c r="D905" i="9" a="1"/>
  <c r="D905" i="9" s="1"/>
  <c r="C905" i="9" a="1"/>
  <c r="C905" i="9" s="1"/>
  <c r="D451" i="9" a="1"/>
  <c r="D451" i="9" s="1"/>
  <c r="C451" i="9" a="1"/>
  <c r="C451" i="9" s="1"/>
  <c r="D782" i="9" a="1"/>
  <c r="D782" i="9" s="1"/>
  <c r="C782" i="9" a="1"/>
  <c r="C782" i="9" s="1"/>
  <c r="D496" i="9" a="1"/>
  <c r="D496" i="9" s="1"/>
  <c r="C496" i="9" a="1"/>
  <c r="C496" i="9" s="1"/>
  <c r="D475" i="9" a="1"/>
  <c r="D475" i="9" s="1"/>
  <c r="C475" i="9" a="1"/>
  <c r="C475" i="9" s="1"/>
  <c r="D910" i="9" a="1"/>
  <c r="D910" i="9" s="1"/>
  <c r="C910" i="9" a="1"/>
  <c r="C910" i="9" s="1"/>
  <c r="C594" i="9" a="1"/>
  <c r="C594" i="9" s="1"/>
  <c r="D594" i="9" a="1"/>
  <c r="D594" i="9" s="1"/>
  <c r="C802" i="9" a="1"/>
  <c r="C802" i="9" s="1"/>
  <c r="D802" i="9" a="1"/>
  <c r="D802" i="9" s="1"/>
  <c r="D831" i="9" a="1"/>
  <c r="D831" i="9" s="1"/>
  <c r="C831" i="9" a="1"/>
  <c r="C831" i="9" s="1"/>
  <c r="D498" i="9" a="1"/>
  <c r="D498" i="9" s="1"/>
  <c r="C498" i="9" a="1"/>
  <c r="C498" i="9" s="1"/>
  <c r="D579" i="9" a="1"/>
  <c r="D579" i="9" s="1"/>
  <c r="C579" i="9" a="1"/>
  <c r="C579" i="9" s="1"/>
  <c r="D592" i="9" a="1"/>
  <c r="D592" i="9" s="1"/>
  <c r="C592" i="9" a="1"/>
  <c r="C592" i="9" s="1"/>
  <c r="D808" i="9" a="1"/>
  <c r="D808" i="9" s="1"/>
  <c r="C808" i="9" a="1"/>
  <c r="C808" i="9" s="1"/>
  <c r="D586" i="9" a="1"/>
  <c r="D586" i="9" s="1"/>
  <c r="C586" i="9" a="1"/>
  <c r="C586" i="9" s="1"/>
  <c r="D454" i="9" a="1"/>
  <c r="D454" i="9" s="1"/>
  <c r="C454" i="9" a="1"/>
  <c r="C454" i="9" s="1"/>
  <c r="D777" i="9" a="1"/>
  <c r="D777" i="9" s="1"/>
  <c r="C777" i="9" a="1"/>
  <c r="C777" i="9" s="1"/>
  <c r="D506" i="9" a="1"/>
  <c r="D506" i="9" s="1"/>
  <c r="C506" i="9" a="1"/>
  <c r="C506" i="9" s="1"/>
  <c r="D609" i="9" a="1"/>
  <c r="D609" i="9" s="1"/>
  <c r="C609" i="9" a="1"/>
  <c r="C609" i="9" s="1"/>
  <c r="C587" i="9" a="1"/>
  <c r="C587" i="9" s="1"/>
  <c r="D587" i="9" a="1"/>
  <c r="D587" i="9" s="1"/>
  <c r="D341" i="9" a="1"/>
  <c r="D341" i="9" s="1"/>
  <c r="C341" i="9" a="1"/>
  <c r="C341" i="9" s="1"/>
  <c r="D507" i="9" a="1"/>
  <c r="D507" i="9" s="1"/>
  <c r="C507" i="9" a="1"/>
  <c r="C507" i="9" s="1"/>
  <c r="D815" i="9" a="1"/>
  <c r="D815" i="9" s="1"/>
  <c r="C815" i="9" a="1"/>
  <c r="C815" i="9" s="1"/>
  <c r="D570" i="9" a="1"/>
  <c r="D570" i="9" s="1"/>
  <c r="C570" i="9" a="1"/>
  <c r="C570" i="9" s="1"/>
  <c r="D490" i="9" a="1"/>
  <c r="D490" i="9" s="1"/>
  <c r="C490" i="9" a="1"/>
  <c r="C490" i="9" s="1"/>
  <c r="D469" i="9" a="1"/>
  <c r="D469" i="9" s="1"/>
  <c r="C469" i="9" a="1"/>
  <c r="C469" i="9" s="1"/>
  <c r="D742" i="9" a="1"/>
  <c r="D742" i="9" s="1"/>
  <c r="C742" i="9" a="1"/>
  <c r="C742" i="9" s="1"/>
  <c r="D433" i="9" a="1"/>
  <c r="D433" i="9" s="1"/>
  <c r="C433" i="9" a="1"/>
  <c r="C433" i="9" s="1"/>
  <c r="D750" i="9" a="1"/>
  <c r="D750" i="9" s="1"/>
  <c r="C750" i="9" a="1"/>
  <c r="C750" i="9" s="1"/>
  <c r="D737" i="9" a="1"/>
  <c r="D737" i="9" s="1"/>
  <c r="C737" i="9" a="1"/>
  <c r="C737" i="9" s="1"/>
  <c r="D892" i="9" a="1"/>
  <c r="D892" i="9" s="1"/>
  <c r="C892" i="9" a="1"/>
  <c r="C892" i="9" s="1"/>
  <c r="C466" i="9" a="1"/>
  <c r="C466" i="9" s="1"/>
  <c r="D466" i="9" a="1"/>
  <c r="D466" i="9" s="1"/>
  <c r="D800" i="9" a="1"/>
  <c r="D800" i="9" s="1"/>
  <c r="C800" i="9" a="1"/>
  <c r="C800" i="9" s="1"/>
  <c r="D648" i="9" a="1"/>
  <c r="D648" i="9" s="1"/>
  <c r="C648" i="9" a="1"/>
  <c r="C648" i="9" s="1"/>
  <c r="D482" i="9" a="1"/>
  <c r="D482" i="9" s="1"/>
  <c r="C482" i="9" a="1"/>
  <c r="C482" i="9" s="1"/>
  <c r="D729" i="9" a="1"/>
  <c r="D729" i="9" s="1"/>
  <c r="C729" i="9" a="1"/>
  <c r="C729" i="9" s="1"/>
  <c r="D458" i="9" a="1"/>
  <c r="D458" i="9" s="1"/>
  <c r="C458" i="9" a="1"/>
  <c r="C458" i="9" s="1"/>
  <c r="D663" i="9" a="1"/>
  <c r="D663" i="9" s="1"/>
  <c r="C663" i="9" a="1"/>
  <c r="C663" i="9" s="1"/>
  <c r="D450" i="9" a="1"/>
  <c r="D450" i="9" s="1"/>
  <c r="C450" i="9" a="1"/>
  <c r="C450" i="9" s="1"/>
  <c r="D807" i="9" a="1"/>
  <c r="D807" i="9" s="1"/>
  <c r="C807" i="9" a="1"/>
  <c r="C807" i="9" s="1"/>
  <c r="D339" i="9" a="1"/>
  <c r="D339" i="9" s="1"/>
  <c r="C339" i="9" a="1"/>
  <c r="C339" i="9" s="1"/>
  <c r="D829" i="9" a="1"/>
  <c r="D829" i="9" s="1"/>
  <c r="C829" i="9" a="1"/>
  <c r="C829" i="9" s="1"/>
  <c r="D596" i="9" a="1"/>
  <c r="D596" i="9" s="1"/>
  <c r="C596" i="9" a="1"/>
  <c r="C596" i="9" s="1"/>
  <c r="D902" i="9" a="1"/>
  <c r="D902" i="9" s="1"/>
  <c r="C902" i="9" a="1"/>
  <c r="C902" i="9" s="1"/>
  <c r="D625" i="9" a="1"/>
  <c r="D625" i="9" s="1"/>
  <c r="C625" i="9" a="1"/>
  <c r="C625" i="9" s="1"/>
  <c r="D416" i="9" a="1"/>
  <c r="D416" i="9" s="1"/>
  <c r="C416" i="9" a="1"/>
  <c r="C416" i="9" s="1"/>
  <c r="D665" i="9" a="1"/>
  <c r="D665" i="9" s="1"/>
  <c r="C665" i="9" a="1"/>
  <c r="C665" i="9" s="1"/>
  <c r="D839" i="9" a="1"/>
  <c r="D839" i="9" s="1"/>
  <c r="C839" i="9" a="1"/>
  <c r="C839" i="9" s="1"/>
  <c r="D915" i="9" a="1"/>
  <c r="D915" i="9" s="1"/>
  <c r="C915" i="9" a="1"/>
  <c r="C915" i="9" s="1"/>
  <c r="D746" i="9" a="1"/>
  <c r="D746" i="9" s="1"/>
  <c r="C746" i="9" a="1"/>
  <c r="C746" i="9" s="1"/>
  <c r="D823" i="9" a="1"/>
  <c r="D823" i="9" s="1"/>
  <c r="C823" i="9" a="1"/>
  <c r="C823" i="9" s="1"/>
  <c r="D896" i="9" a="1"/>
  <c r="D896" i="9" s="1"/>
  <c r="C896" i="9" a="1"/>
  <c r="C896" i="9" s="1"/>
  <c r="D920" i="9" a="1"/>
  <c r="D920" i="9" s="1"/>
  <c r="C920" i="9" a="1"/>
  <c r="C920" i="9" s="1"/>
  <c r="D901" i="9" a="1"/>
  <c r="D901" i="9" s="1"/>
  <c r="C901" i="9" a="1"/>
  <c r="C901" i="9" s="1"/>
  <c r="D423" i="9" a="1"/>
  <c r="D423" i="9" s="1"/>
  <c r="C423" i="9" a="1"/>
  <c r="C423" i="9" s="1"/>
  <c r="D794" i="9" a="1"/>
  <c r="D794" i="9" s="1"/>
  <c r="C794" i="9" a="1"/>
  <c r="C794" i="9" s="1"/>
  <c r="D649" i="9" a="1"/>
  <c r="D649" i="9" s="1"/>
  <c r="C649" i="9" a="1"/>
  <c r="C649" i="9" s="1"/>
  <c r="D846" i="9" a="1"/>
  <c r="D846" i="9" s="1"/>
  <c r="C846" i="9" a="1"/>
  <c r="C846" i="9" s="1"/>
  <c r="D754" i="9" a="1"/>
  <c r="D754" i="9" s="1"/>
  <c r="C754" i="9" a="1"/>
  <c r="C754" i="9" s="1"/>
  <c r="D590" i="9" a="1"/>
  <c r="D590" i="9" s="1"/>
  <c r="C590" i="9" a="1"/>
  <c r="C590" i="9" s="1"/>
  <c r="D739" i="9" a="1"/>
  <c r="D739" i="9" s="1"/>
  <c r="C739" i="9" a="1"/>
  <c r="C739" i="9" s="1"/>
  <c r="D453" i="9" a="1"/>
  <c r="D453" i="9" s="1"/>
  <c r="C453" i="9" a="1"/>
  <c r="C453" i="9" s="1"/>
  <c r="D784" i="9" a="1"/>
  <c r="D784" i="9" s="1"/>
  <c r="C784" i="9" a="1"/>
  <c r="C784" i="9" s="1"/>
  <c r="D803" i="9" a="1"/>
  <c r="D803" i="9" s="1"/>
  <c r="C803" i="9" a="1"/>
  <c r="C803" i="9" s="1"/>
  <c r="D438" i="9" a="1"/>
  <c r="D438" i="9" s="1"/>
  <c r="C438" i="9" a="1"/>
  <c r="C438" i="9" s="1"/>
  <c r="D927" i="9" a="1"/>
  <c r="D927" i="9" s="1"/>
  <c r="C927" i="9" a="1"/>
  <c r="C927" i="9" s="1"/>
  <c r="D763" i="9" a="1"/>
  <c r="D763" i="9" s="1"/>
  <c r="C763" i="9" a="1"/>
  <c r="C763" i="9" s="1"/>
  <c r="D825" i="9" a="1"/>
  <c r="D825" i="9" s="1"/>
  <c r="C825" i="9" a="1"/>
  <c r="C825" i="9" s="1"/>
  <c r="D620" i="9" a="1"/>
  <c r="D620" i="9" s="1"/>
  <c r="C620" i="9" a="1"/>
  <c r="C620" i="9" s="1"/>
  <c r="D456" i="9" a="1"/>
  <c r="D456" i="9" s="1"/>
  <c r="C456" i="9" a="1"/>
  <c r="C456" i="9" s="1"/>
  <c r="D411" i="9" a="1"/>
  <c r="D411" i="9" s="1"/>
  <c r="C411" i="9" a="1"/>
  <c r="C411" i="9" s="1"/>
  <c r="C790" i="9" a="1"/>
  <c r="C790" i="9" s="1"/>
  <c r="D790" i="9" a="1"/>
  <c r="D790" i="9" s="1"/>
  <c r="C660" i="9" a="1"/>
  <c r="C660" i="9" s="1"/>
  <c r="D660" i="9" a="1"/>
  <c r="D660" i="9" s="1"/>
  <c r="D479" i="9" a="1"/>
  <c r="D479" i="9" s="1"/>
  <c r="C479" i="9" a="1"/>
  <c r="C479" i="9" s="1"/>
  <c r="D835" i="9" a="1"/>
  <c r="D835" i="9" s="1"/>
  <c r="C835" i="9" a="1"/>
  <c r="C835" i="9" s="1"/>
  <c r="D608" i="9" a="1"/>
  <c r="D608" i="9" s="1"/>
  <c r="C608" i="9" a="1"/>
  <c r="C608" i="9" s="1"/>
  <c r="D414" i="9" a="1"/>
  <c r="D414" i="9" s="1"/>
  <c r="C414" i="9" a="1"/>
  <c r="C414" i="9" s="1"/>
  <c r="D332" i="9" a="1"/>
  <c r="D332" i="9" s="1"/>
  <c r="C332" i="9" a="1"/>
  <c r="C332" i="9" s="1"/>
  <c r="D845" i="9" a="1"/>
  <c r="D845" i="9" s="1"/>
  <c r="C845" i="9" a="1"/>
  <c r="C845" i="9" s="1"/>
  <c r="D760" i="9" a="1"/>
  <c r="D760" i="9" s="1"/>
  <c r="C760" i="9" a="1"/>
  <c r="C760" i="9" s="1"/>
  <c r="D907" i="9" a="1"/>
  <c r="D907" i="9" s="1"/>
  <c r="C907" i="9" a="1"/>
  <c r="C907" i="9" s="1"/>
  <c r="D623" i="9" a="1"/>
  <c r="D623" i="9" s="1"/>
  <c r="C623" i="9" a="1"/>
  <c r="C623" i="9" s="1"/>
  <c r="D421" i="9" a="1"/>
  <c r="D421" i="9" s="1"/>
  <c r="C421" i="9" a="1"/>
  <c r="C421" i="9" s="1"/>
  <c r="D792" i="9" a="1"/>
  <c r="D792" i="9" s="1"/>
  <c r="C792" i="9" a="1"/>
  <c r="C792" i="9" s="1"/>
  <c r="D347" i="9" a="1"/>
  <c r="D347" i="9" s="1"/>
  <c r="C347" i="9" a="1"/>
  <c r="C347" i="9" s="1"/>
  <c r="D474" i="9" a="1"/>
  <c r="D474" i="9" s="1"/>
  <c r="C474" i="9" a="1"/>
  <c r="C474" i="9" s="1"/>
  <c r="C837" i="9" a="1"/>
  <c r="C837" i="9" s="1"/>
  <c r="D837" i="9" a="1"/>
  <c r="D837" i="9" s="1"/>
  <c r="D752" i="9" a="1"/>
  <c r="D752" i="9" s="1"/>
  <c r="C752" i="9" a="1"/>
  <c r="C752" i="9" s="1"/>
  <c r="D744" i="9" a="1"/>
  <c r="D744" i="9" s="1"/>
  <c r="C744" i="9" a="1"/>
  <c r="C744" i="9" s="1"/>
  <c r="D899" i="9" a="1"/>
  <c r="D899" i="9" s="1"/>
  <c r="C899" i="9" a="1"/>
  <c r="C899" i="9" s="1"/>
  <c r="D615" i="9" a="1"/>
  <c r="D615" i="9" s="1"/>
  <c r="C615" i="9" a="1"/>
  <c r="C615" i="9" s="1"/>
  <c r="C413" i="9" a="1"/>
  <c r="C413" i="9" s="1"/>
  <c r="D413" i="9" a="1"/>
  <c r="D413" i="9" s="1"/>
  <c r="D655" i="9" a="1"/>
  <c r="D655" i="9" s="1"/>
  <c r="C655" i="9" a="1"/>
  <c r="C655" i="9" s="1"/>
  <c r="D481" i="9" a="1"/>
  <c r="D481" i="9" s="1"/>
  <c r="C481" i="9" a="1"/>
  <c r="C481" i="9" s="1"/>
  <c r="D767" i="9" a="1"/>
  <c r="D767" i="9" s="1"/>
  <c r="C767" i="9" a="1"/>
  <c r="C767" i="9" s="1"/>
  <c r="C580" i="9" a="1"/>
  <c r="C580" i="9" s="1"/>
  <c r="D580" i="9" a="1"/>
  <c r="D580" i="9" s="1"/>
  <c r="D771" i="9" a="1"/>
  <c r="D771" i="9" s="1"/>
  <c r="C771" i="9" a="1"/>
  <c r="C771" i="9" s="1"/>
  <c r="D342" i="9" a="1"/>
  <c r="D342" i="9" s="1"/>
  <c r="C342" i="9" a="1"/>
  <c r="C342" i="9" s="1"/>
  <c r="D500" i="9" a="1"/>
  <c r="D500" i="9" s="1"/>
  <c r="C500" i="9" a="1"/>
  <c r="C500" i="9" s="1"/>
  <c r="C606" i="9" a="1"/>
  <c r="C606" i="9" s="1"/>
  <c r="D606" i="9" a="1"/>
  <c r="D606" i="9" s="1"/>
  <c r="D796" i="9" a="1"/>
  <c r="D796" i="9" s="1"/>
  <c r="C796" i="9" a="1"/>
  <c r="C796" i="9" s="1"/>
  <c r="D756" i="9" a="1"/>
  <c r="D756" i="9" s="1"/>
  <c r="C756" i="9" a="1"/>
  <c r="C756" i="9" s="1"/>
  <c r="D337" i="9" a="1"/>
  <c r="D337" i="9" s="1"/>
  <c r="C337" i="9" a="1"/>
  <c r="C337" i="9" s="1"/>
  <c r="D601" i="9" a="1"/>
  <c r="D601" i="9" s="1"/>
  <c r="C601" i="9" a="1"/>
  <c r="C601" i="9" s="1"/>
  <c r="C661" i="9" a="1"/>
  <c r="C661" i="9" s="1"/>
  <c r="D661" i="9" a="1"/>
  <c r="D661" i="9" s="1"/>
  <c r="D430" i="9" a="1"/>
  <c r="D430" i="9" s="1"/>
  <c r="C430" i="9" a="1"/>
  <c r="C430" i="9" s="1"/>
  <c r="D505" i="9" a="1"/>
  <c r="D505" i="9" s="1"/>
  <c r="C505" i="9" a="1"/>
  <c r="C505" i="9" s="1"/>
  <c r="D755" i="9" a="1"/>
  <c r="D755" i="9" s="1"/>
  <c r="C755" i="9" a="1"/>
  <c r="C755" i="9" s="1"/>
  <c r="C734" i="9" a="1"/>
  <c r="C734" i="9" s="1"/>
  <c r="D734" i="9" a="1"/>
  <c r="D734" i="9" s="1"/>
  <c r="D817" i="9" a="1"/>
  <c r="D817" i="9" s="1"/>
  <c r="C817" i="9" a="1"/>
  <c r="C817" i="9" s="1"/>
  <c r="C612" i="9" a="1"/>
  <c r="C612" i="9" s="1"/>
  <c r="D612" i="9" a="1"/>
  <c r="D612" i="9" s="1"/>
  <c r="D448" i="9" a="1"/>
  <c r="D448" i="9" s="1"/>
  <c r="C448" i="9" a="1"/>
  <c r="C448" i="9" s="1"/>
  <c r="D440" i="9" a="1"/>
  <c r="D440" i="9" s="1"/>
  <c r="C440" i="9" a="1"/>
  <c r="C440" i="9" s="1"/>
  <c r="D652" i="9" a="1"/>
  <c r="D652" i="9" s="1"/>
  <c r="C652" i="9" a="1"/>
  <c r="C652" i="9" s="1"/>
  <c r="C471" i="9" a="1"/>
  <c r="C471" i="9" s="1"/>
  <c r="D471" i="9" a="1"/>
  <c r="D471" i="9" s="1"/>
  <c r="D627" i="9" a="1"/>
  <c r="D627" i="9" s="1"/>
  <c r="C627" i="9" a="1"/>
  <c r="C627" i="9" s="1"/>
  <c r="D778" i="9" a="1"/>
  <c r="D778" i="9" s="1"/>
  <c r="C778" i="9" a="1"/>
  <c r="C778" i="9" s="1"/>
  <c r="D797" i="9" a="1"/>
  <c r="D797" i="9" s="1"/>
  <c r="C797" i="9" a="1"/>
  <c r="C797" i="9" s="1"/>
  <c r="D486" i="9" a="1"/>
  <c r="D486" i="9" s="1"/>
  <c r="C486" i="9" a="1"/>
  <c r="C486" i="9" s="1"/>
  <c r="D757" i="9" a="1"/>
  <c r="D757" i="9" s="1"/>
  <c r="C757" i="9" a="1"/>
  <c r="C757" i="9" s="1"/>
  <c r="D789" i="9" a="1"/>
  <c r="D789" i="9" s="1"/>
  <c r="C789" i="9" a="1"/>
  <c r="C789" i="9" s="1"/>
  <c r="D659" i="9" a="1"/>
  <c r="D659" i="9" s="1"/>
  <c r="C659" i="9" a="1"/>
  <c r="C659" i="9" s="1"/>
  <c r="C736" i="9" a="1"/>
  <c r="C736" i="9" s="1"/>
  <c r="D736" i="9" a="1"/>
  <c r="D736" i="9" s="1"/>
  <c r="D465" i="9" a="1"/>
  <c r="D465" i="9" s="1"/>
  <c r="C465" i="9" a="1"/>
  <c r="C465" i="9" s="1"/>
  <c r="C662" i="9" a="1"/>
  <c r="C662" i="9" s="1"/>
  <c r="D662" i="9" a="1"/>
  <c r="D662" i="9" s="1"/>
  <c r="D473" i="9" a="1"/>
  <c r="D473" i="9" s="1"/>
  <c r="C473" i="9" a="1"/>
  <c r="C473" i="9" s="1"/>
  <c r="D588" i="9" a="1"/>
  <c r="D588" i="9" s="1"/>
  <c r="C588" i="9" a="1"/>
  <c r="C588" i="9" s="1"/>
  <c r="D657" i="9" a="1"/>
  <c r="D657" i="9" s="1"/>
  <c r="C657" i="9" a="1"/>
  <c r="C657" i="9" s="1"/>
  <c r="D578" i="9" a="1"/>
  <c r="D578" i="9" s="1"/>
  <c r="C578" i="9" a="1"/>
  <c r="C578" i="9" s="1"/>
  <c r="D499" i="9" a="1"/>
  <c r="D499" i="9" s="1"/>
  <c r="C499" i="9" a="1"/>
  <c r="C499" i="9" s="1"/>
  <c r="D732" i="9" a="1"/>
  <c r="D732" i="9" s="1"/>
  <c r="C732" i="9" a="1"/>
  <c r="C732" i="9" s="1"/>
  <c r="C431" i="9" a="1"/>
  <c r="C431" i="9" s="1"/>
  <c r="D431" i="9" a="1"/>
  <c r="D431" i="9" s="1"/>
  <c r="D485" i="9" a="1"/>
  <c r="D485" i="9" s="1"/>
  <c r="C485" i="9" a="1"/>
  <c r="C485" i="9" s="1"/>
  <c r="D738" i="9" a="1"/>
  <c r="D738" i="9" s="1"/>
  <c r="C738" i="9" a="1"/>
  <c r="C738" i="9" s="1"/>
  <c r="D426" i="9" a="1"/>
  <c r="D426" i="9" s="1"/>
  <c r="C426" i="9" a="1"/>
  <c r="C426" i="9" s="1"/>
  <c r="D774" i="9" a="1"/>
  <c r="D774" i="9" s="1"/>
  <c r="C774" i="9" a="1"/>
  <c r="C774" i="9" s="1"/>
  <c r="D842" i="9" a="1"/>
  <c r="D842" i="9" s="1"/>
  <c r="C842" i="9" a="1"/>
  <c r="C842" i="9" s="1"/>
  <c r="D925" i="9" a="1"/>
  <c r="D925" i="9" s="1"/>
  <c r="C925" i="9" a="1"/>
  <c r="C925" i="9" s="1"/>
  <c r="D743" i="9" a="1"/>
  <c r="D743" i="9" s="1"/>
  <c r="C743" i="9" a="1"/>
  <c r="C743" i="9" s="1"/>
  <c r="C449" i="9" a="1"/>
  <c r="C449" i="9" s="1"/>
  <c r="D449" i="9" a="1"/>
  <c r="D449" i="9" s="1"/>
  <c r="C806" i="9" a="1"/>
  <c r="C806" i="9" s="1"/>
  <c r="D806" i="9" a="1"/>
  <c r="D806" i="9" s="1"/>
  <c r="D766" i="9" a="1"/>
  <c r="D766" i="9" s="1"/>
  <c r="C766" i="9" a="1"/>
  <c r="C766" i="9" s="1"/>
  <c r="D595" i="9" a="1"/>
  <c r="D595" i="9" s="1"/>
  <c r="C595" i="9" a="1"/>
  <c r="C595" i="9" s="1"/>
  <c r="D819" i="9" a="1"/>
  <c r="D819" i="9" s="1"/>
  <c r="C819" i="9" a="1"/>
  <c r="C819" i="9" s="1"/>
  <c r="D897" i="9" a="1"/>
  <c r="D897" i="9" s="1"/>
  <c r="C897" i="9" a="1"/>
  <c r="C897" i="9" s="1"/>
  <c r="D812" i="9" a="1"/>
  <c r="D812" i="9" s="1"/>
  <c r="C812" i="9" a="1"/>
  <c r="C812" i="9" s="1"/>
  <c r="D568" i="9" a="1"/>
  <c r="D568" i="9" s="1"/>
  <c r="C568" i="9" a="1"/>
  <c r="C568" i="9" s="1"/>
  <c r="C436" i="9" a="1"/>
  <c r="C436" i="9" s="1"/>
  <c r="D436" i="9" a="1"/>
  <c r="D436" i="9" s="1"/>
  <c r="D488" i="9" a="1"/>
  <c r="D488" i="9" s="1"/>
  <c r="C488" i="9" a="1"/>
  <c r="C488" i="9" s="1"/>
  <c r="D818" i="9" a="1"/>
  <c r="D818" i="9" s="1"/>
  <c r="C818" i="9" a="1"/>
  <c r="C818" i="9" s="1"/>
  <c r="D621" i="9" a="1"/>
  <c r="D621" i="9" s="1"/>
  <c r="C621" i="9" a="1"/>
  <c r="C621" i="9" s="1"/>
  <c r="D427" i="9" a="1"/>
  <c r="D427" i="9" s="1"/>
  <c r="C427" i="9" a="1"/>
  <c r="C427" i="9" s="1"/>
  <c r="D434" i="9" a="1"/>
  <c r="D434" i="9" s="1"/>
  <c r="C434" i="9" a="1"/>
  <c r="C434" i="9" s="1"/>
  <c r="D472" i="9" a="1"/>
  <c r="D472" i="9" s="1"/>
  <c r="C472" i="9" a="1"/>
  <c r="C472" i="9" s="1"/>
  <c r="D828" i="9" a="1"/>
  <c r="D828" i="9" s="1"/>
  <c r="C828" i="9" a="1"/>
  <c r="C828" i="9" s="1"/>
  <c r="D904" i="9" a="1"/>
  <c r="D904" i="9" s="1"/>
  <c r="C904" i="9" a="1"/>
  <c r="C904" i="9" s="1"/>
  <c r="C575" i="9" a="1"/>
  <c r="C575" i="9" s="1"/>
  <c r="D575" i="9" a="1"/>
  <c r="D575" i="9" s="1"/>
  <c r="D410" i="9" a="1"/>
  <c r="D410" i="9" s="1"/>
  <c r="C410" i="9" a="1"/>
  <c r="C410" i="9" s="1"/>
  <c r="D773" i="9" a="1"/>
  <c r="D773" i="9" s="1"/>
  <c r="C773" i="9" a="1"/>
  <c r="C773" i="9" s="1"/>
  <c r="C344" i="9" a="1"/>
  <c r="C344" i="9" s="1"/>
  <c r="D344" i="9" a="1"/>
  <c r="D344" i="9" s="1"/>
  <c r="D443" i="9" a="1"/>
  <c r="D443" i="9" s="1"/>
  <c r="C443" i="9" a="1"/>
  <c r="C443" i="9" s="1"/>
  <c r="D495" i="9" a="1"/>
  <c r="D495" i="9" s="1"/>
  <c r="C495" i="9" a="1"/>
  <c r="C495" i="9" s="1"/>
  <c r="D841" i="9" a="1"/>
  <c r="D841" i="9" s="1"/>
  <c r="C841" i="9" a="1"/>
  <c r="C841" i="9" s="1"/>
  <c r="D909" i="9" a="1"/>
  <c r="D909" i="9" s="1"/>
  <c r="C909" i="9" a="1"/>
  <c r="C909" i="9" s="1"/>
  <c r="D600" i="9" a="1"/>
  <c r="D600" i="9" s="1"/>
  <c r="C600" i="9" a="1"/>
  <c r="C600" i="9" s="1"/>
  <c r="D731" i="9" a="1"/>
  <c r="D731" i="9" s="1"/>
  <c r="C731" i="9" a="1"/>
  <c r="C731" i="9" s="1"/>
  <c r="D822" i="9" a="1"/>
  <c r="D822" i="9" s="1"/>
  <c r="C822" i="9" a="1"/>
  <c r="C822" i="9" s="1"/>
  <c r="D585" i="9" a="1"/>
  <c r="D585" i="9" s="1"/>
  <c r="C585" i="9" a="1"/>
  <c r="C585" i="9" s="1"/>
  <c r="D460" i="9" a="1"/>
  <c r="D460" i="9" s="1"/>
  <c r="C460" i="9" a="1"/>
  <c r="C460" i="9" s="1"/>
  <c r="D776" i="9" a="1"/>
  <c r="D776" i="9" s="1"/>
  <c r="C776" i="9" a="1"/>
  <c r="C776" i="9" s="1"/>
  <c r="D795" i="9" a="1"/>
  <c r="D795" i="9" s="1"/>
  <c r="C795" i="9" a="1"/>
  <c r="C795" i="9" s="1"/>
  <c r="D484" i="9" a="1"/>
  <c r="D484" i="9" s="1"/>
  <c r="C484" i="9" a="1"/>
  <c r="C484" i="9" s="1"/>
  <c r="D919" i="9" a="1"/>
  <c r="D919" i="9" s="1"/>
  <c r="C919" i="9" a="1"/>
  <c r="C919" i="9" s="1"/>
  <c r="D786" i="9" a="1"/>
  <c r="D786" i="9" s="1"/>
  <c r="C786" i="9" a="1"/>
  <c r="C786" i="9" s="1"/>
  <c r="C805" i="9" a="1"/>
  <c r="C805" i="9" s="1"/>
  <c r="D805" i="9" a="1"/>
  <c r="D805" i="9" s="1"/>
  <c r="C922" i="9" a="1"/>
  <c r="C922" i="9" s="1"/>
  <c r="D922" i="9" a="1"/>
  <c r="D922" i="9" s="1"/>
  <c r="D765" i="9" a="1"/>
  <c r="D765" i="9" s="1"/>
  <c r="C765" i="9" a="1"/>
  <c r="C765" i="9" s="1"/>
  <c r="D741" i="9" a="1"/>
  <c r="D741" i="9" s="1"/>
  <c r="C741" i="9" a="1"/>
  <c r="C741" i="9" s="1"/>
  <c r="C809" i="9" a="1"/>
  <c r="C809" i="9" s="1"/>
  <c r="D809" i="9" a="1"/>
  <c r="D809" i="9" s="1"/>
  <c r="C463" i="9" a="1"/>
  <c r="C463" i="9" s="1"/>
  <c r="D463" i="9" a="1"/>
  <c r="D463" i="9" s="1"/>
  <c r="D432" i="9" a="1"/>
  <c r="D432" i="9" s="1"/>
  <c r="C432" i="9" a="1"/>
  <c r="C432" i="9" s="1"/>
  <c r="D667" i="9" a="1"/>
  <c r="D667" i="9" s="1"/>
  <c r="C667" i="9" a="1"/>
  <c r="C667" i="9" s="1"/>
  <c r="D914" i="9" a="1"/>
  <c r="D914" i="9" s="1"/>
  <c r="C914" i="9" a="1"/>
  <c r="C914" i="9" s="1"/>
  <c r="D733" i="9" a="1"/>
  <c r="D733" i="9" s="1"/>
  <c r="C733" i="9" a="1"/>
  <c r="C733" i="9" s="1"/>
  <c r="D824" i="9" a="1"/>
  <c r="D824" i="9" s="1"/>
  <c r="C824" i="9" a="1"/>
  <c r="C824" i="9" s="1"/>
  <c r="D619" i="9" a="1"/>
  <c r="D619" i="9" s="1"/>
  <c r="C619" i="9" a="1"/>
  <c r="C619" i="9" s="1"/>
  <c r="C455" i="9" a="1"/>
  <c r="C455" i="9" s="1"/>
  <c r="D455" i="9" a="1"/>
  <c r="D455" i="9" s="1"/>
  <c r="D770" i="9" a="1"/>
  <c r="D770" i="9" s="1"/>
  <c r="C770" i="9" a="1"/>
  <c r="C770" i="9" s="1"/>
  <c r="C447" i="9" a="1"/>
  <c r="C447" i="9" s="1"/>
  <c r="D447" i="9" a="1"/>
  <c r="D447" i="9" s="1"/>
  <c r="C478" i="9" a="1"/>
  <c r="C478" i="9" s="1"/>
  <c r="D478" i="9" a="1"/>
  <c r="D478" i="9" s="1"/>
  <c r="D921" i="9" a="1"/>
  <c r="D921" i="9" s="1"/>
  <c r="C921" i="9" a="1"/>
  <c r="C921" i="9" s="1"/>
  <c r="D749" i="9" a="1"/>
  <c r="D749" i="9" s="1"/>
  <c r="C749" i="9" a="1"/>
  <c r="C749" i="9" s="1"/>
  <c r="D891" i="9" a="1"/>
  <c r="D891" i="9" s="1"/>
  <c r="C891" i="9" a="1"/>
  <c r="C891" i="9" s="1"/>
  <c r="D622" i="9" a="1"/>
  <c r="D622" i="9" s="1"/>
  <c r="C622" i="9" a="1"/>
  <c r="C622" i="9" s="1"/>
  <c r="D420" i="9" a="1"/>
  <c r="D420" i="9" s="1"/>
  <c r="C420" i="9" a="1"/>
  <c r="C420" i="9" s="1"/>
  <c r="D799" i="9" a="1"/>
  <c r="D799" i="9" s="1"/>
  <c r="C799" i="9" a="1"/>
  <c r="C799" i="9" s="1"/>
  <c r="C331" i="9" a="1"/>
  <c r="C331" i="9" s="1"/>
  <c r="D331" i="9" a="1"/>
  <c r="D331" i="9" s="1"/>
  <c r="D844" i="9" a="1"/>
  <c r="D844" i="9" s="1"/>
  <c r="C844" i="9" a="1"/>
  <c r="C844" i="9" s="1"/>
  <c r="D759" i="9" a="1"/>
  <c r="D759" i="9" s="1"/>
  <c r="C759" i="9" a="1"/>
  <c r="C759" i="9" s="1"/>
  <c r="B52" i="1"/>
  <c r="BA9" i="33" a="1"/>
  <c r="BA9" i="33" s="1"/>
  <c r="D477" i="27"/>
  <c r="L477" i="27"/>
  <c r="O242" i="27"/>
  <c r="N242" i="27"/>
  <c r="I477" i="27"/>
  <c r="M477" i="27"/>
  <c r="E242" i="27"/>
  <c r="L242" i="27"/>
  <c r="M242" i="27"/>
  <c r="H2748" i="27"/>
  <c r="F477" i="27"/>
  <c r="P477" i="27"/>
  <c r="D242" i="27"/>
  <c r="I358" i="27"/>
  <c r="J138" i="27"/>
  <c r="N138" i="27"/>
  <c r="S477" i="27"/>
  <c r="N358" i="27"/>
  <c r="M358" i="27"/>
  <c r="I2747" i="27"/>
  <c r="Q477" i="27"/>
  <c r="J242" i="27"/>
  <c r="I2749" i="27"/>
  <c r="G863" i="27"/>
  <c r="J477" i="27"/>
  <c r="G748" i="27"/>
  <c r="G242" i="27"/>
  <c r="I137" i="27"/>
  <c r="O477" i="27"/>
  <c r="K477" i="27"/>
  <c r="E477" i="27"/>
  <c r="K138" i="27"/>
  <c r="K358" i="27"/>
  <c r="J358" i="27"/>
  <c r="D2174" i="27"/>
  <c r="N477" i="27"/>
  <c r="F242" i="27"/>
  <c r="M138" i="27"/>
  <c r="G477" i="27"/>
  <c r="G733" i="27"/>
  <c r="R477" i="27"/>
  <c r="A2747" i="27" l="1"/>
  <c r="A2748" i="27"/>
  <c r="F2750" i="27"/>
  <c r="A477" i="27"/>
  <c r="A242" i="27"/>
  <c r="I228" i="27"/>
  <c r="H478" i="27"/>
  <c r="I243" i="27"/>
  <c r="H2176" i="27"/>
  <c r="B2175" i="27"/>
  <c r="H2096" i="27"/>
  <c r="B2095" i="27"/>
  <c r="H373" i="27"/>
  <c r="H374" i="27"/>
  <c r="H375" i="27" s="1"/>
  <c r="H376" i="27" s="1"/>
  <c r="H377" i="27" s="1"/>
  <c r="H378" i="27" s="1"/>
  <c r="H139" i="27"/>
  <c r="C35" i="19" a="1"/>
  <c r="C35" i="19" s="1"/>
  <c r="C1" i="36"/>
  <c r="A3" i="36" s="1"/>
  <c r="H2749" i="27"/>
  <c r="O3" i="27"/>
  <c r="L478" i="27"/>
  <c r="G749" i="27"/>
  <c r="N359" i="27"/>
  <c r="J478" i="27"/>
  <c r="L243" i="27"/>
  <c r="I478" i="27"/>
  <c r="Q478" i="27"/>
  <c r="D2175" i="27"/>
  <c r="R478" i="27"/>
  <c r="N139" i="27"/>
  <c r="D243" i="27"/>
  <c r="E243" i="27"/>
  <c r="F478" i="27"/>
  <c r="N478" i="27"/>
  <c r="P478" i="27"/>
  <c r="K359" i="27"/>
  <c r="J359" i="27"/>
  <c r="G478" i="27"/>
  <c r="M139" i="27"/>
  <c r="I359" i="27"/>
  <c r="K139" i="27"/>
  <c r="O478" i="27"/>
  <c r="M359" i="27"/>
  <c r="G243" i="27"/>
  <c r="G864" i="27"/>
  <c r="J139" i="27"/>
  <c r="M243" i="27"/>
  <c r="I2750" i="27"/>
  <c r="F243" i="27"/>
  <c r="K478" i="27"/>
  <c r="O243" i="27"/>
  <c r="I138" i="27"/>
  <c r="N243" i="27"/>
  <c r="G734" i="27"/>
  <c r="E478" i="27"/>
  <c r="M478" i="27"/>
  <c r="S478" i="27"/>
  <c r="D478" i="27"/>
  <c r="J243" i="27"/>
  <c r="A2749" i="27" l="1"/>
  <c r="F2751" i="27"/>
  <c r="A243" i="27"/>
  <c r="A478" i="27"/>
  <c r="I244" i="27"/>
  <c r="H479" i="27"/>
  <c r="I229" i="27"/>
  <c r="H2177" i="27"/>
  <c r="B2176" i="27"/>
  <c r="H2097" i="27"/>
  <c r="B2096" i="27"/>
  <c r="H379" i="27"/>
  <c r="H380" i="27"/>
  <c r="H381" i="27" s="1"/>
  <c r="H382" i="27" s="1"/>
  <c r="H383" i="27" s="1"/>
  <c r="H384" i="27" s="1"/>
  <c r="H140" i="27"/>
  <c r="C36" i="19" a="1"/>
  <c r="C36" i="19" s="1"/>
  <c r="C37" i="19" a="1"/>
  <c r="C37" i="19" s="1"/>
  <c r="C38" i="19" s="1" a="1"/>
  <c r="C38" i="19" s="1"/>
  <c r="A7" i="36"/>
  <c r="A9" i="24" s="1"/>
  <c r="A10" i="36"/>
  <c r="A12" i="24" s="1"/>
  <c r="A5" i="36"/>
  <c r="A7" i="24" s="1"/>
  <c r="A15" i="36"/>
  <c r="G7" i="24" s="1"/>
  <c r="A11" i="36"/>
  <c r="A13" i="24" s="1"/>
  <c r="A14" i="36"/>
  <c r="A6" i="36"/>
  <c r="A8" i="24" s="1"/>
  <c r="A13" i="36"/>
  <c r="A9" i="36"/>
  <c r="A11" i="24" s="1"/>
  <c r="A12" i="36"/>
  <c r="A8" i="36"/>
  <c r="A10" i="24" s="1"/>
  <c r="N479" i="27"/>
  <c r="R479" i="27"/>
  <c r="O244" i="27"/>
  <c r="M140" i="27"/>
  <c r="J140" i="27"/>
  <c r="N244" i="27"/>
  <c r="M360" i="27"/>
  <c r="G865" i="27"/>
  <c r="Q479" i="27"/>
  <c r="H2750" i="27"/>
  <c r="D244" i="27"/>
  <c r="J479" i="27"/>
  <c r="I139" i="27"/>
  <c r="M244" i="27"/>
  <c r="G479" i="27"/>
  <c r="E479" i="27"/>
  <c r="I360" i="27"/>
  <c r="K360" i="27"/>
  <c r="L244" i="27"/>
  <c r="S479" i="27"/>
  <c r="F244" i="27"/>
  <c r="F479" i="27"/>
  <c r="G735" i="27"/>
  <c r="K479" i="27"/>
  <c r="E244" i="27"/>
  <c r="K140" i="27"/>
  <c r="I479" i="27"/>
  <c r="J244" i="27"/>
  <c r="G244" i="27"/>
  <c r="G750" i="27"/>
  <c r="P479" i="27"/>
  <c r="L479" i="27"/>
  <c r="D2176" i="27"/>
  <c r="I2751" i="27"/>
  <c r="J360" i="27"/>
  <c r="D479" i="27"/>
  <c r="O479" i="27"/>
  <c r="M479" i="27"/>
  <c r="A2750" i="27" l="1"/>
  <c r="F2752" i="27"/>
  <c r="A479" i="27"/>
  <c r="A244" i="27"/>
  <c r="I230" i="27"/>
  <c r="H480" i="27"/>
  <c r="I245" i="27"/>
  <c r="B2177" i="27"/>
  <c r="H2178" i="27"/>
  <c r="B2097" i="27"/>
  <c r="H2098" i="27"/>
  <c r="H385" i="27"/>
  <c r="H386" i="27"/>
  <c r="H387" i="27" s="1"/>
  <c r="H388" i="27" s="1"/>
  <c r="H389" i="27" s="1"/>
  <c r="H390" i="27" s="1"/>
  <c r="H142" i="27"/>
  <c r="H141" i="27"/>
  <c r="C39" i="19"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B5" i="32"/>
  <c r="A5" i="34"/>
  <c r="A5" i="31"/>
  <c r="A4" i="33"/>
  <c r="H8" i="30"/>
  <c r="I8" i="30"/>
  <c r="J8" i="30"/>
  <c r="K8" i="30"/>
  <c r="L8" i="30"/>
  <c r="M8" i="30"/>
  <c r="N8" i="30"/>
  <c r="O8" i="30"/>
  <c r="H2751" i="27"/>
  <c r="G480" i="27"/>
  <c r="L480" i="27"/>
  <c r="K480" i="27"/>
  <c r="O480" i="27"/>
  <c r="I480" i="27"/>
  <c r="G866" i="27"/>
  <c r="I362" i="27"/>
  <c r="D245" i="27"/>
  <c r="G751" i="27"/>
  <c r="D2177" i="27"/>
  <c r="J480" i="27"/>
  <c r="F245" i="27"/>
  <c r="S480" i="27"/>
  <c r="K362" i="27"/>
  <c r="J362" i="27"/>
  <c r="N142" i="27"/>
  <c r="E245" i="27"/>
  <c r="G736" i="27"/>
  <c r="F480" i="27"/>
  <c r="G245" i="27"/>
  <c r="M480" i="27"/>
  <c r="J245" i="27"/>
  <c r="M245" i="27"/>
  <c r="I140" i="27"/>
  <c r="L245" i="27"/>
  <c r="Q480" i="27"/>
  <c r="J142" i="27"/>
  <c r="N362" i="27"/>
  <c r="O245" i="27"/>
  <c r="M142" i="27"/>
  <c r="D480" i="27"/>
  <c r="M362" i="27"/>
  <c r="K142" i="27"/>
  <c r="P480" i="27"/>
  <c r="N245" i="27"/>
  <c r="E480" i="27"/>
  <c r="R480" i="27"/>
  <c r="N480" i="27"/>
  <c r="A2751" i="27" l="1"/>
  <c r="F2754" i="27"/>
  <c r="F2753" i="27"/>
  <c r="A245" i="27"/>
  <c r="A480" i="27"/>
  <c r="I246" i="27"/>
  <c r="H481" i="27"/>
  <c r="I231" i="27"/>
  <c r="H2179" i="27"/>
  <c r="B2178" i="27"/>
  <c r="H2099" i="27"/>
  <c r="B2098" i="27"/>
  <c r="H391" i="27"/>
  <c r="H392" i="27"/>
  <c r="H393" i="27" s="1"/>
  <c r="H394" i="27" s="1"/>
  <c r="H395" i="27" s="1"/>
  <c r="H396" i="27" s="1"/>
  <c r="H143" i="27"/>
  <c r="E101" i="1"/>
  <c r="C101" i="1"/>
  <c r="I363" i="27"/>
  <c r="G246" i="27"/>
  <c r="O481" i="27"/>
  <c r="J481" i="27"/>
  <c r="G481" i="27"/>
  <c r="I481" i="27"/>
  <c r="J143" i="27"/>
  <c r="G868" i="27"/>
  <c r="N143" i="27"/>
  <c r="M363" i="27"/>
  <c r="D246" i="27"/>
  <c r="K363" i="27"/>
  <c r="E481" i="27"/>
  <c r="S481" i="27"/>
  <c r="M143" i="27"/>
  <c r="J246" i="27"/>
  <c r="N363" i="27"/>
  <c r="M481" i="27"/>
  <c r="E246" i="27"/>
  <c r="H2752" i="27"/>
  <c r="L246" i="27"/>
  <c r="K481" i="27"/>
  <c r="I142" i="27"/>
  <c r="D481" i="27"/>
  <c r="O246" i="27"/>
  <c r="F481" i="27"/>
  <c r="K143" i="27"/>
  <c r="D2178" i="27"/>
  <c r="P481" i="27"/>
  <c r="R481" i="27"/>
  <c r="I2752" i="27"/>
  <c r="F246" i="27"/>
  <c r="N246" i="27"/>
  <c r="Q481" i="27"/>
  <c r="L481" i="27"/>
  <c r="J363" i="27"/>
  <c r="M246" i="27"/>
  <c r="G737" i="27"/>
  <c r="N481" i="27"/>
  <c r="G752" i="27"/>
  <c r="A2752" i="27" l="1"/>
  <c r="F2755" i="27"/>
  <c r="A481" i="27"/>
  <c r="A246" i="27"/>
  <c r="I232" i="27"/>
  <c r="H482" i="27"/>
  <c r="I247" i="27"/>
  <c r="H2180" i="27"/>
  <c r="B2179" i="27"/>
  <c r="H2100" i="27"/>
  <c r="B2099" i="27"/>
  <c r="H397" i="27"/>
  <c r="H398" i="27"/>
  <c r="H399" i="27" s="1"/>
  <c r="H400" i="27" s="1"/>
  <c r="H401" i="27" s="1"/>
  <c r="H402" i="27" s="1"/>
  <c r="H144" i="27"/>
  <c r="X139" i="1"/>
  <c r="AH139" i="1" s="1"/>
  <c r="X168" i="1"/>
  <c r="AH168" i="1" s="1"/>
  <c r="X157" i="1"/>
  <c r="AH157" i="1" s="1"/>
  <c r="X133" i="1"/>
  <c r="AH133" i="1" s="1"/>
  <c r="X131" i="1"/>
  <c r="AH131" i="1" s="1"/>
  <c r="X163" i="1"/>
  <c r="AH163" i="1" s="1"/>
  <c r="X159" i="1"/>
  <c r="AH159" i="1" s="1"/>
  <c r="X125" i="1"/>
  <c r="AH125" i="1" s="1"/>
  <c r="X147" i="1"/>
  <c r="AH147" i="1" s="1"/>
  <c r="X171" i="1"/>
  <c r="AH171" i="1" s="1"/>
  <c r="X136" i="1"/>
  <c r="AH136" i="1" s="1"/>
  <c r="X149" i="1"/>
  <c r="AH149" i="1" s="1"/>
  <c r="X154" i="1"/>
  <c r="AH154" i="1" s="1"/>
  <c r="X160" i="1"/>
  <c r="AH160" i="1" s="1"/>
  <c r="X166" i="1"/>
  <c r="AH166" i="1" s="1"/>
  <c r="X165" i="1"/>
  <c r="AH165" i="1" s="1"/>
  <c r="X141" i="1"/>
  <c r="AH141" i="1" s="1"/>
  <c r="X129" i="1"/>
  <c r="AH129" i="1" s="1"/>
  <c r="X134" i="1"/>
  <c r="AH134" i="1" s="1"/>
  <c r="X144" i="1"/>
  <c r="AH144" i="1" s="1"/>
  <c r="X173" i="1"/>
  <c r="AH173" i="1" s="1"/>
  <c r="X153" i="1"/>
  <c r="AH153" i="1" s="1"/>
  <c r="X143" i="1"/>
  <c r="AH143" i="1" s="1"/>
  <c r="X152" i="1"/>
  <c r="AH152" i="1" s="1"/>
  <c r="X161" i="1"/>
  <c r="AH161" i="1" s="1"/>
  <c r="X130" i="1"/>
  <c r="AH130" i="1" s="1"/>
  <c r="X170" i="1"/>
  <c r="AH170" i="1" s="1"/>
  <c r="X128" i="1"/>
  <c r="AH128" i="1" s="1"/>
  <c r="X138" i="1"/>
  <c r="AH138" i="1" s="1"/>
  <c r="X162" i="1"/>
  <c r="AH162" i="1" s="1"/>
  <c r="X142" i="1"/>
  <c r="AH142" i="1" s="1"/>
  <c r="X140" i="1"/>
  <c r="AH140" i="1" s="1"/>
  <c r="X164" i="1"/>
  <c r="AH164" i="1" s="1"/>
  <c r="X137" i="1"/>
  <c r="AH137" i="1" s="1"/>
  <c r="X124" i="1"/>
  <c r="AH124" i="1" s="1"/>
  <c r="X135" i="1"/>
  <c r="AH135" i="1" s="1"/>
  <c r="X169" i="1"/>
  <c r="AH169" i="1" s="1"/>
  <c r="X127" i="1"/>
  <c r="AH127" i="1" s="1"/>
  <c r="X132" i="1"/>
  <c r="AH132" i="1" s="1"/>
  <c r="X151" i="1"/>
  <c r="AH151" i="1" s="1"/>
  <c r="X156" i="1"/>
  <c r="AH156" i="1" s="1"/>
  <c r="X148" i="1"/>
  <c r="AH148" i="1" s="1"/>
  <c r="X150" i="1"/>
  <c r="AH150" i="1" s="1"/>
  <c r="X167" i="1"/>
  <c r="AH167" i="1" s="1"/>
  <c r="X172" i="1"/>
  <c r="AH172" i="1" s="1"/>
  <c r="X146" i="1"/>
  <c r="AH146" i="1" s="1"/>
  <c r="X155" i="1"/>
  <c r="AH155" i="1" s="1"/>
  <c r="X158" i="1"/>
  <c r="AH158" i="1" s="1"/>
  <c r="X126" i="1"/>
  <c r="AH126" i="1" s="1"/>
  <c r="X145" i="1"/>
  <c r="AH145" i="1" s="1"/>
  <c r="F39" i="27"/>
  <c r="Q482" i="27"/>
  <c r="I364" i="27"/>
  <c r="N482" i="27"/>
  <c r="M144" i="27"/>
  <c r="D2179" i="27"/>
  <c r="H2754" i="27"/>
  <c r="D247" i="27"/>
  <c r="M247" i="27"/>
  <c r="S482" i="27"/>
  <c r="L482" i="27"/>
  <c r="J482" i="27"/>
  <c r="I2753" i="27"/>
  <c r="O482" i="27"/>
  <c r="G753" i="27"/>
  <c r="F482" i="27"/>
  <c r="G247" i="27"/>
  <c r="M482" i="27"/>
  <c r="N247" i="27"/>
  <c r="K144" i="27"/>
  <c r="H2753" i="27"/>
  <c r="K482" i="27"/>
  <c r="N364" i="27"/>
  <c r="O247" i="27"/>
  <c r="G738" i="27"/>
  <c r="P482" i="27"/>
  <c r="F247" i="27"/>
  <c r="J247" i="27"/>
  <c r="I2754" i="27"/>
  <c r="E247" i="27"/>
  <c r="J144" i="27"/>
  <c r="N144" i="27"/>
  <c r="G482" i="27"/>
  <c r="I482" i="27"/>
  <c r="G869" i="27"/>
  <c r="D482" i="27"/>
  <c r="I143" i="27"/>
  <c r="R482" i="27"/>
  <c r="E482" i="27"/>
  <c r="L247" i="27"/>
  <c r="M364" i="27"/>
  <c r="J364" i="27"/>
  <c r="K364" i="27"/>
  <c r="A2753" i="27" l="1"/>
  <c r="A2754" i="27"/>
  <c r="F2756" i="27"/>
  <c r="A482" i="27"/>
  <c r="A247" i="27"/>
  <c r="H483" i="27"/>
  <c r="I233" i="27"/>
  <c r="I248" i="27"/>
  <c r="H2181" i="27"/>
  <c r="B2180" i="27"/>
  <c r="H2101" i="27"/>
  <c r="B2100" i="27"/>
  <c r="H403" i="27"/>
  <c r="H404" i="27"/>
  <c r="H405" i="27" s="1"/>
  <c r="H406" i="27" s="1"/>
  <c r="H407" i="27" s="1"/>
  <c r="H408" i="27" s="1"/>
  <c r="H145" i="27"/>
  <c r="E40" i="27"/>
  <c r="E41" i="27"/>
  <c r="E44" i="27"/>
  <c r="H46" i="27" s="1"/>
  <c r="H47" i="27" s="1"/>
  <c r="H48" i="27" s="1"/>
  <c r="H49" i="27" s="1"/>
  <c r="H50" i="27" s="1"/>
  <c r="E42" i="27"/>
  <c r="E43" i="27"/>
  <c r="C2255" i="27"/>
  <c r="B2255" i="27"/>
  <c r="Q483" i="27"/>
  <c r="R483" i="27"/>
  <c r="O248" i="27"/>
  <c r="S483" i="27"/>
  <c r="K365" i="27"/>
  <c r="K483" i="27"/>
  <c r="J365" i="27"/>
  <c r="G483" i="27"/>
  <c r="E248" i="27"/>
  <c r="N365" i="27"/>
  <c r="F483" i="27"/>
  <c r="M483" i="27"/>
  <c r="D248" i="27"/>
  <c r="M365" i="27"/>
  <c r="E483" i="27"/>
  <c r="M248" i="27"/>
  <c r="P483" i="27"/>
  <c r="D483" i="27"/>
  <c r="K145" i="27"/>
  <c r="G754" i="27"/>
  <c r="I2755" i="27"/>
  <c r="I144" i="27"/>
  <c r="F248" i="27"/>
  <c r="O483" i="27"/>
  <c r="J248" i="27"/>
  <c r="L483" i="27"/>
  <c r="H2755" i="27"/>
  <c r="I365" i="27"/>
  <c r="L248" i="27"/>
  <c r="I483" i="27"/>
  <c r="M145" i="27"/>
  <c r="G248" i="27"/>
  <c r="N145" i="27"/>
  <c r="G739" i="27"/>
  <c r="N483" i="27"/>
  <c r="J145" i="27"/>
  <c r="J483" i="27"/>
  <c r="D2180" i="27"/>
  <c r="N248" i="27"/>
  <c r="A2755" i="27" l="1"/>
  <c r="F2757" i="27"/>
  <c r="E2260" i="27"/>
  <c r="F2262" i="27" s="1"/>
  <c r="F2263" i="27" s="1"/>
  <c r="F2264" i="27" s="1"/>
  <c r="F2265" i="27" s="1"/>
  <c r="F2266" i="27" s="1"/>
  <c r="E2259" i="27"/>
  <c r="E2258" i="27"/>
  <c r="E2257" i="27"/>
  <c r="E2256" i="27"/>
  <c r="A248" i="27"/>
  <c r="A483" i="27"/>
  <c r="I249" i="27"/>
  <c r="I234" i="27"/>
  <c r="H484" i="27"/>
  <c r="H2182" i="27"/>
  <c r="B2181" i="27"/>
  <c r="H2102" i="27"/>
  <c r="B2101" i="27"/>
  <c r="H409" i="27"/>
  <c r="H410" i="27"/>
  <c r="H411" i="27" s="1"/>
  <c r="H412" i="27" s="1"/>
  <c r="H413" i="27" s="1"/>
  <c r="H414" i="27" s="1"/>
  <c r="H146" i="27"/>
  <c r="H51" i="27"/>
  <c r="H52" i="27"/>
  <c r="H53" i="27" s="1"/>
  <c r="H54" i="27" s="1"/>
  <c r="H55" i="27" s="1"/>
  <c r="H56" i="27" s="1"/>
  <c r="D2255" i="27"/>
  <c r="J366" i="27"/>
  <c r="K146" i="27"/>
  <c r="L484" i="27"/>
  <c r="M146" i="27"/>
  <c r="N249" i="27"/>
  <c r="P484" i="27"/>
  <c r="G740" i="27"/>
  <c r="G484" i="27"/>
  <c r="I484" i="27"/>
  <c r="J484" i="27"/>
  <c r="G249" i="27"/>
  <c r="G755" i="27"/>
  <c r="I145" i="27"/>
  <c r="L249" i="27"/>
  <c r="E249" i="27"/>
  <c r="F249" i="27"/>
  <c r="S484" i="27"/>
  <c r="M366" i="27"/>
  <c r="O249" i="27"/>
  <c r="D2181" i="27"/>
  <c r="F484" i="27"/>
  <c r="D249" i="27"/>
  <c r="J249" i="27"/>
  <c r="M249" i="27"/>
  <c r="M484" i="27"/>
  <c r="Q484" i="27"/>
  <c r="H2756" i="27"/>
  <c r="N484" i="27"/>
  <c r="I2756" i="27"/>
  <c r="R484" i="27"/>
  <c r="K484" i="27"/>
  <c r="O484" i="27"/>
  <c r="E484" i="27"/>
  <c r="D484" i="27"/>
  <c r="J146" i="27"/>
  <c r="I366" i="27"/>
  <c r="A2756" i="27" l="1"/>
  <c r="F2758" i="27"/>
  <c r="F2268" i="27"/>
  <c r="F2269" i="27" s="1"/>
  <c r="F2270" i="27" s="1"/>
  <c r="F2271" i="27" s="1"/>
  <c r="F2272" i="27" s="1"/>
  <c r="F2267" i="27"/>
  <c r="A484" i="27"/>
  <c r="A249" i="27"/>
  <c r="H485" i="27"/>
  <c r="I235" i="27"/>
  <c r="I250" i="27"/>
  <c r="H2183" i="27"/>
  <c r="B2182" i="27"/>
  <c r="H2103" i="27"/>
  <c r="B2102" i="27"/>
  <c r="H416" i="27"/>
  <c r="H417" i="27" s="1"/>
  <c r="H418" i="27" s="1"/>
  <c r="H419" i="27" s="1"/>
  <c r="H420" i="27" s="1"/>
  <c r="H415" i="27"/>
  <c r="H148" i="27"/>
  <c r="H147" i="27"/>
  <c r="H57" i="27"/>
  <c r="H58" i="27"/>
  <c r="H59" i="27" s="1"/>
  <c r="H60" i="27" s="1"/>
  <c r="H61" i="27" s="1"/>
  <c r="H62" i="27" s="1"/>
  <c r="AC9" i="34"/>
  <c r="D250" i="27"/>
  <c r="G741" i="27"/>
  <c r="L485" i="27"/>
  <c r="D485" i="27"/>
  <c r="P485" i="27"/>
  <c r="J485" i="27"/>
  <c r="Q485" i="27"/>
  <c r="I146" i="27"/>
  <c r="N368" i="27"/>
  <c r="R485" i="27"/>
  <c r="E485" i="27"/>
  <c r="L250" i="27"/>
  <c r="M250" i="27"/>
  <c r="K485" i="27"/>
  <c r="I485" i="27"/>
  <c r="N250" i="27"/>
  <c r="N485" i="27"/>
  <c r="O485" i="27"/>
  <c r="G485" i="27"/>
  <c r="F485" i="27"/>
  <c r="J250" i="27"/>
  <c r="F250" i="27"/>
  <c r="K366" i="27"/>
  <c r="I2757" i="27"/>
  <c r="E250" i="27"/>
  <c r="H2757" i="27"/>
  <c r="G756" i="27"/>
  <c r="O250" i="27"/>
  <c r="M485" i="27"/>
  <c r="J148" i="27"/>
  <c r="D2182" i="27"/>
  <c r="G250" i="27"/>
  <c r="S485" i="27"/>
  <c r="A2757" i="27" l="1"/>
  <c r="F2759" i="27"/>
  <c r="F2760" i="27"/>
  <c r="F2274" i="27"/>
  <c r="F2275" i="27" s="1"/>
  <c r="F2276" i="27" s="1"/>
  <c r="F2277" i="27" s="1"/>
  <c r="F2278" i="27" s="1"/>
  <c r="F2273" i="27"/>
  <c r="A250" i="27"/>
  <c r="A485" i="27"/>
  <c r="I236" i="27"/>
  <c r="I251" i="27"/>
  <c r="H486" i="27"/>
  <c r="H2184" i="27"/>
  <c r="B2183" i="27"/>
  <c r="H2104" i="27"/>
  <c r="B2103" i="27"/>
  <c r="H422" i="27"/>
  <c r="H423" i="27" s="1"/>
  <c r="H424" i="27" s="1"/>
  <c r="H425" i="27" s="1"/>
  <c r="H426" i="27" s="1"/>
  <c r="H421" i="27"/>
  <c r="H149" i="27"/>
  <c r="H64" i="27"/>
  <c r="H65" i="27" s="1"/>
  <c r="H66" i="27" s="1"/>
  <c r="H67" i="27" s="1"/>
  <c r="H68" i="27" s="1"/>
  <c r="H63" i="27"/>
  <c r="A49" i="36"/>
  <c r="K29" i="1" s="1"/>
  <c r="A53" i="36"/>
  <c r="A57" i="36"/>
  <c r="A61" i="36"/>
  <c r="A65" i="36"/>
  <c r="A8" i="33" s="1"/>
  <c r="A69" i="36"/>
  <c r="B1" i="32" s="1"/>
  <c r="A73" i="36"/>
  <c r="C9" i="32" s="1"/>
  <c r="A77" i="36"/>
  <c r="B311" i="32" s="1"/>
  <c r="A81" i="36"/>
  <c r="B615" i="32" s="1"/>
  <c r="A85" i="36"/>
  <c r="F213" i="24" s="1"/>
  <c r="A89" i="36"/>
  <c r="A93" i="36"/>
  <c r="A97" i="36"/>
  <c r="A90" i="36"/>
  <c r="A47" i="24" s="1"/>
  <c r="A98" i="36"/>
  <c r="A210" i="24" s="1"/>
  <c r="A56" i="36"/>
  <c r="A68" i="36"/>
  <c r="K145" i="24" s="1"/>
  <c r="A76" i="36"/>
  <c r="A88" i="36"/>
  <c r="A1" i="24" s="1"/>
  <c r="A96" i="36"/>
  <c r="A101" i="24" s="1"/>
  <c r="A50" i="36"/>
  <c r="A120" i="1" s="1"/>
  <c r="A54" i="36"/>
  <c r="A58" i="36"/>
  <c r="X8" i="34" s="1"/>
  <c r="A62" i="36"/>
  <c r="A66" i="36"/>
  <c r="H145" i="24" s="1"/>
  <c r="A70" i="36"/>
  <c r="C5" i="32" s="1"/>
  <c r="A74" i="36"/>
  <c r="D615" i="32" s="1"/>
  <c r="A78" i="36"/>
  <c r="D5" i="32" s="1"/>
  <c r="A82" i="36"/>
  <c r="C615" i="32" s="1"/>
  <c r="A86" i="36"/>
  <c r="A94" i="36"/>
  <c r="A60" i="36"/>
  <c r="A84" i="36"/>
  <c r="A8" i="34" s="1"/>
  <c r="A100" i="36"/>
  <c r="H213" i="24" s="1"/>
  <c r="A51" i="36"/>
  <c r="A55" i="36"/>
  <c r="A59" i="36"/>
  <c r="A1" i="31" s="1"/>
  <c r="A63" i="36"/>
  <c r="A67" i="36"/>
  <c r="J145" i="24" s="1"/>
  <c r="A71" i="36"/>
  <c r="E5" i="32" s="1"/>
  <c r="A75" i="36"/>
  <c r="E615" i="32" s="1"/>
  <c r="A79" i="36"/>
  <c r="C311" i="32" s="1"/>
  <c r="A83" i="36"/>
  <c r="A1" i="34" s="1"/>
  <c r="A87" i="36"/>
  <c r="N213" i="24" s="1"/>
  <c r="A91" i="36"/>
  <c r="A95" i="36"/>
  <c r="A99" i="36"/>
  <c r="I213" i="24" s="1"/>
  <c r="A52" i="36"/>
  <c r="A64" i="36"/>
  <c r="A1" i="33" s="1"/>
  <c r="A72" i="36"/>
  <c r="A80" i="36"/>
  <c r="B614" i="32" s="1"/>
  <c r="A92" i="36"/>
  <c r="A47" i="36"/>
  <c r="A48" i="36"/>
  <c r="A43" i="36"/>
  <c r="A46" i="36"/>
  <c r="D213" i="24" s="1"/>
  <c r="A44" i="36"/>
  <c r="A45" i="36"/>
  <c r="E13" i="1" s="1"/>
  <c r="A42" i="36"/>
  <c r="A38" i="36"/>
  <c r="C145" i="24" s="1"/>
  <c r="A33" i="36"/>
  <c r="A30" i="36"/>
  <c r="A26" i="36"/>
  <c r="A22" i="36"/>
  <c r="A29" i="1"/>
  <c r="A41" i="36"/>
  <c r="G615" i="32" s="1"/>
  <c r="A37" i="36"/>
  <c r="B9" i="32" s="1"/>
  <c r="A34" i="36"/>
  <c r="A29" i="36"/>
  <c r="A25" i="36"/>
  <c r="A21" i="36"/>
  <c r="T45" i="1" s="1"/>
  <c r="A17" i="36"/>
  <c r="A18" i="24" s="1"/>
  <c r="A18" i="1"/>
  <c r="A16" i="36"/>
  <c r="E29" i="1" s="1"/>
  <c r="A40" i="36"/>
  <c r="F615" i="32" s="1"/>
  <c r="A36" i="36"/>
  <c r="A32" i="36"/>
  <c r="A28" i="36"/>
  <c r="A24" i="36"/>
  <c r="E58" i="1" s="1"/>
  <c r="A20" i="36"/>
  <c r="A39" i="36"/>
  <c r="D145" i="24" s="1"/>
  <c r="A35" i="36"/>
  <c r="C213" i="24" s="1"/>
  <c r="A31" i="36"/>
  <c r="A27" i="36"/>
  <c r="E76" i="1" s="1"/>
  <c r="A23" i="36"/>
  <c r="A19" i="36"/>
  <c r="A18" i="36"/>
  <c r="A6" i="1"/>
  <c r="A7" i="1"/>
  <c r="A8" i="1"/>
  <c r="A9" i="1"/>
  <c r="A10" i="1"/>
  <c r="A11" i="1"/>
  <c r="A5" i="30"/>
  <c r="A4" i="36"/>
  <c r="J486" i="27"/>
  <c r="G742" i="27"/>
  <c r="M251" i="27"/>
  <c r="M486" i="27"/>
  <c r="D486" i="27"/>
  <c r="R486" i="27"/>
  <c r="I486" i="27"/>
  <c r="N369" i="27"/>
  <c r="J368" i="27"/>
  <c r="K149" i="27"/>
  <c r="D251" i="27"/>
  <c r="I368" i="27"/>
  <c r="M149" i="27"/>
  <c r="M369" i="27"/>
  <c r="H2758" i="27"/>
  <c r="K368" i="27"/>
  <c r="J149" i="27"/>
  <c r="M368" i="27"/>
  <c r="N251" i="27"/>
  <c r="G757" i="27"/>
  <c r="J251" i="27"/>
  <c r="D2183" i="27"/>
  <c r="I2758" i="27"/>
  <c r="G251" i="27"/>
  <c r="G486" i="27"/>
  <c r="E486" i="27"/>
  <c r="L251" i="27"/>
  <c r="L486" i="27"/>
  <c r="N148" i="27"/>
  <c r="O251" i="27"/>
  <c r="F251" i="27"/>
  <c r="K369" i="27"/>
  <c r="M148" i="27"/>
  <c r="N149" i="27"/>
  <c r="K486" i="27"/>
  <c r="J369" i="27"/>
  <c r="I148" i="27"/>
  <c r="N486" i="27"/>
  <c r="O486" i="27"/>
  <c r="Q486" i="27"/>
  <c r="F486" i="27"/>
  <c r="E251" i="27"/>
  <c r="K148" i="27"/>
  <c r="P486" i="27"/>
  <c r="I369" i="27"/>
  <c r="S486" i="27"/>
  <c r="A2758" i="27" l="1"/>
  <c r="F2761" i="27"/>
  <c r="F2279" i="27"/>
  <c r="F2280" i="27"/>
  <c r="F2281" i="27" s="1"/>
  <c r="F2282" i="27" s="1"/>
  <c r="F2283" i="27" s="1"/>
  <c r="F2284" i="27" s="1"/>
  <c r="A486" i="27"/>
  <c r="A251" i="27"/>
  <c r="H487" i="27"/>
  <c r="I252" i="27"/>
  <c r="I237" i="27"/>
  <c r="H2185" i="27"/>
  <c r="B2184" i="27"/>
  <c r="H2105" i="27"/>
  <c r="B2104" i="27"/>
  <c r="H427" i="27"/>
  <c r="H428" i="27"/>
  <c r="H429" i="27" s="1"/>
  <c r="H430" i="27" s="1"/>
  <c r="H431" i="27" s="1"/>
  <c r="H432" i="27" s="1"/>
  <c r="H150" i="27"/>
  <c r="H70" i="27"/>
  <c r="H71" i="27" s="1"/>
  <c r="H72" i="27" s="1"/>
  <c r="H73" i="27" s="1"/>
  <c r="H74" i="27" s="1"/>
  <c r="H69" i="27"/>
  <c r="G9" i="24"/>
  <c r="G10" i="24"/>
  <c r="G12" i="24"/>
  <c r="G13" i="24"/>
  <c r="G8" i="24"/>
  <c r="L145" i="24"/>
  <c r="S145" i="24"/>
  <c r="A30" i="24"/>
  <c r="T13" i="1"/>
  <c r="A8" i="31"/>
  <c r="O104" i="24"/>
  <c r="G213" i="24"/>
  <c r="E8" i="34"/>
  <c r="E213" i="24"/>
  <c r="E122" i="1"/>
  <c r="B213" i="24"/>
  <c r="A145" i="24"/>
  <c r="A213" i="24"/>
  <c r="B8" i="34"/>
  <c r="B145" i="24"/>
  <c r="F145" i="24"/>
  <c r="E145" i="24"/>
  <c r="J104" i="24"/>
  <c r="G145" i="24"/>
  <c r="N104" i="24"/>
  <c r="I145" i="24"/>
  <c r="N145" i="24"/>
  <c r="M145" i="24"/>
  <c r="P145" i="24"/>
  <c r="O145" i="24"/>
  <c r="R145" i="24"/>
  <c r="Q145" i="24"/>
  <c r="R104" i="24"/>
  <c r="S104" i="24"/>
  <c r="P104" i="24"/>
  <c r="Q104" i="24"/>
  <c r="I50" i="24"/>
  <c r="I104" i="24"/>
  <c r="H50" i="24"/>
  <c r="H104" i="24"/>
  <c r="E50" i="24"/>
  <c r="E104" i="24"/>
  <c r="B50" i="24"/>
  <c r="B104" i="24"/>
  <c r="A50" i="24"/>
  <c r="A104" i="24"/>
  <c r="A75" i="1"/>
  <c r="A84" i="24"/>
  <c r="R50" i="24"/>
  <c r="S50" i="24"/>
  <c r="P50" i="24"/>
  <c r="Q50" i="24"/>
  <c r="G8" i="34"/>
  <c r="O50" i="24"/>
  <c r="F8" i="34"/>
  <c r="N50" i="24"/>
  <c r="R8" i="33"/>
  <c r="J50" i="24"/>
  <c r="U8" i="34"/>
  <c r="W8" i="34"/>
  <c r="T8" i="34"/>
  <c r="V8" i="34"/>
  <c r="Q8" i="34"/>
  <c r="S8" i="34"/>
  <c r="P8" i="34"/>
  <c r="R8" i="34"/>
  <c r="M8" i="34"/>
  <c r="O8" i="34"/>
  <c r="L8" i="34"/>
  <c r="N8" i="34"/>
  <c r="I8" i="34"/>
  <c r="K8" i="34"/>
  <c r="H8" i="34"/>
  <c r="J8" i="34"/>
  <c r="T14" i="1"/>
  <c r="D8" i="34"/>
  <c r="C8" i="33"/>
  <c r="C8" i="34"/>
  <c r="B8" i="32"/>
  <c r="B310" i="32"/>
  <c r="H311" i="32"/>
  <c r="H615" i="32"/>
  <c r="I311" i="32"/>
  <c r="I615" i="32"/>
  <c r="J311" i="32"/>
  <c r="J615" i="32"/>
  <c r="F9" i="32"/>
  <c r="F311" i="32"/>
  <c r="D9" i="32"/>
  <c r="D311" i="32"/>
  <c r="G9" i="32"/>
  <c r="G311" i="32"/>
  <c r="E9" i="32"/>
  <c r="E311" i="32"/>
  <c r="AU8" i="33"/>
  <c r="J9" i="32"/>
  <c r="I8" i="33"/>
  <c r="I9" i="32"/>
  <c r="H8" i="33"/>
  <c r="H9" i="32"/>
  <c r="T8" i="33"/>
  <c r="AQ8" i="33"/>
  <c r="AT8" i="33"/>
  <c r="AP8" i="33"/>
  <c r="AS8" i="33"/>
  <c r="AR8" i="33"/>
  <c r="AO8" i="33"/>
  <c r="AK8" i="33"/>
  <c r="AN8" i="33"/>
  <c r="AJ8" i="33"/>
  <c r="AM8" i="33"/>
  <c r="AL8" i="33"/>
  <c r="AI8" i="33"/>
  <c r="AE8" i="33"/>
  <c r="AH8" i="33"/>
  <c r="AD8" i="33"/>
  <c r="AG8" i="33"/>
  <c r="AF8" i="33"/>
  <c r="AC8" i="33"/>
  <c r="Y8" i="33"/>
  <c r="AB8" i="33"/>
  <c r="X8" i="33"/>
  <c r="AA8" i="33"/>
  <c r="Z8" i="33"/>
  <c r="W8" i="33"/>
  <c r="S8" i="33"/>
  <c r="U8" i="33"/>
  <c r="E8" i="31"/>
  <c r="G8" i="33"/>
  <c r="D8" i="31"/>
  <c r="F8" i="33"/>
  <c r="C8" i="31"/>
  <c r="E8" i="33"/>
  <c r="B8" i="31"/>
  <c r="D8" i="33"/>
  <c r="E100" i="1"/>
  <c r="B8" i="33"/>
  <c r="AR8" i="30"/>
  <c r="AJ8" i="31"/>
  <c r="Y8" i="31"/>
  <c r="AD8" i="31"/>
  <c r="W8" i="31"/>
  <c r="AB8" i="31"/>
  <c r="AA8" i="31"/>
  <c r="X8" i="31"/>
  <c r="AC8" i="31"/>
  <c r="V8" i="31"/>
  <c r="O8" i="31"/>
  <c r="T8" i="31"/>
  <c r="M8" i="31"/>
  <c r="R8" i="31"/>
  <c r="Q8" i="31"/>
  <c r="N8" i="31"/>
  <c r="S8" i="31"/>
  <c r="L8" i="31"/>
  <c r="R8" i="30"/>
  <c r="J8" i="31"/>
  <c r="Q8" i="30"/>
  <c r="I8" i="31"/>
  <c r="P8" i="30"/>
  <c r="H8" i="31"/>
  <c r="G8" i="30"/>
  <c r="G8" i="31"/>
  <c r="F8" i="30"/>
  <c r="F8" i="31"/>
  <c r="AI8" i="30"/>
  <c r="AF8" i="30"/>
  <c r="AK8" i="30"/>
  <c r="AG8" i="30"/>
  <c r="AL8" i="30"/>
  <c r="AE8" i="30"/>
  <c r="AJ8" i="30"/>
  <c r="AD8" i="30"/>
  <c r="W8" i="30"/>
  <c r="AB8" i="30"/>
  <c r="U8" i="30"/>
  <c r="Z8" i="30"/>
  <c r="Y8" i="30"/>
  <c r="V8" i="30"/>
  <c r="AA8" i="30"/>
  <c r="T8" i="30"/>
  <c r="E8" i="30"/>
  <c r="D8" i="30"/>
  <c r="C8" i="30"/>
  <c r="B8" i="30"/>
  <c r="A8" i="30"/>
  <c r="A1" i="30"/>
  <c r="A1" i="1"/>
  <c r="A182" i="1"/>
  <c r="V122" i="1"/>
  <c r="T122" i="1"/>
  <c r="K122" i="1"/>
  <c r="A122" i="1"/>
  <c r="K14" i="1"/>
  <c r="A99" i="1"/>
  <c r="A76" i="1"/>
  <c r="A58" i="1"/>
  <c r="A57" i="1"/>
  <c r="K45" i="1"/>
  <c r="E45" i="1"/>
  <c r="A45" i="1"/>
  <c r="A44" i="1"/>
  <c r="E25" i="1"/>
  <c r="A25" i="1"/>
  <c r="E14" i="1"/>
  <c r="K13" i="1"/>
  <c r="A13" i="1"/>
  <c r="A5" i="1"/>
  <c r="F3" i="19"/>
  <c r="F2184" i="27"/>
  <c r="P487" i="27"/>
  <c r="O252" i="27"/>
  <c r="H2760" i="27"/>
  <c r="O487" i="27"/>
  <c r="F2183" i="27"/>
  <c r="F2171" i="27"/>
  <c r="D487" i="27"/>
  <c r="F2176" i="27"/>
  <c r="I2760" i="27"/>
  <c r="F2173" i="27"/>
  <c r="L252" i="27"/>
  <c r="G758" i="27"/>
  <c r="F2182" i="27"/>
  <c r="D252" i="27"/>
  <c r="H2759" i="27"/>
  <c r="R487" i="27"/>
  <c r="F2177" i="27"/>
  <c r="E252" i="27"/>
  <c r="L487" i="27"/>
  <c r="D2184" i="27"/>
  <c r="M487" i="27"/>
  <c r="G252" i="27"/>
  <c r="N487" i="27"/>
  <c r="I2759" i="27"/>
  <c r="Q487" i="27"/>
  <c r="I149" i="27"/>
  <c r="G743" i="27"/>
  <c r="G487" i="27"/>
  <c r="F2178" i="27"/>
  <c r="F2179" i="27"/>
  <c r="F252" i="27"/>
  <c r="F2174" i="27"/>
  <c r="F487" i="27"/>
  <c r="J370" i="27"/>
  <c r="E487" i="27"/>
  <c r="I487" i="27"/>
  <c r="S487" i="27"/>
  <c r="F2170" i="27"/>
  <c r="J487" i="27"/>
  <c r="F2175" i="27"/>
  <c r="K487" i="27"/>
  <c r="J252" i="27"/>
  <c r="M252" i="27"/>
  <c r="F2181" i="27"/>
  <c r="F2180" i="27"/>
  <c r="N252" i="27"/>
  <c r="F2172" i="27"/>
  <c r="A2760" i="27" l="1"/>
  <c r="A2759" i="27"/>
  <c r="F2762" i="27"/>
  <c r="F2286" i="27"/>
  <c r="F2287" i="27" s="1"/>
  <c r="F2288" i="27" s="1"/>
  <c r="F2289" i="27" s="1"/>
  <c r="F2290" i="27" s="1"/>
  <c r="F2285" i="27"/>
  <c r="A252" i="27"/>
  <c r="A487" i="27"/>
  <c r="I253" i="27"/>
  <c r="H488" i="27"/>
  <c r="B2185" i="27"/>
  <c r="H2186" i="27"/>
  <c r="A2177" i="27"/>
  <c r="A2184" i="27"/>
  <c r="A2176" i="27"/>
  <c r="A2183" i="27"/>
  <c r="A2175" i="27"/>
  <c r="A2182" i="27"/>
  <c r="A2174" i="27"/>
  <c r="A2181" i="27"/>
  <c r="A2173" i="27"/>
  <c r="A2180" i="27"/>
  <c r="A2172" i="27"/>
  <c r="A2179" i="27"/>
  <c r="A2171" i="27"/>
  <c r="A2178" i="27"/>
  <c r="A2170" i="27"/>
  <c r="B2105" i="27"/>
  <c r="H2106" i="27"/>
  <c r="H434" i="27"/>
  <c r="H435" i="27" s="1"/>
  <c r="H436" i="27" s="1"/>
  <c r="H437" i="27" s="1"/>
  <c r="H438" i="27" s="1"/>
  <c r="H439" i="27" s="1"/>
  <c r="H433" i="27"/>
  <c r="H151" i="27"/>
  <c r="H75" i="27"/>
  <c r="H76" i="27"/>
  <c r="H77" i="27" s="1"/>
  <c r="H78" i="27" s="1"/>
  <c r="H79" i="27" s="1"/>
  <c r="H80" i="27" s="1"/>
  <c r="AS9" i="33"/>
  <c r="I2761" i="27"/>
  <c r="K488" i="27"/>
  <c r="O488" i="27"/>
  <c r="M370" i="27"/>
  <c r="P488" i="27"/>
  <c r="G253" i="27"/>
  <c r="R488" i="27"/>
  <c r="M151" i="27"/>
  <c r="K150" i="27"/>
  <c r="K370" i="27"/>
  <c r="J371" i="27"/>
  <c r="S488" i="27"/>
  <c r="K151" i="27"/>
  <c r="M150" i="27"/>
  <c r="G759" i="27"/>
  <c r="N150" i="27"/>
  <c r="J150" i="27"/>
  <c r="G488" i="27"/>
  <c r="I371" i="27"/>
  <c r="M371" i="27"/>
  <c r="J253" i="27"/>
  <c r="N253" i="27"/>
  <c r="H2761" i="27"/>
  <c r="M253" i="27"/>
  <c r="D488" i="27"/>
  <c r="F2185" i="27"/>
  <c r="D253" i="27"/>
  <c r="D2185" i="27"/>
  <c r="J488" i="27"/>
  <c r="I370" i="27"/>
  <c r="M488" i="27"/>
  <c r="N151" i="27"/>
  <c r="Q488" i="27"/>
  <c r="F253" i="27"/>
  <c r="F488" i="27"/>
  <c r="L488" i="27"/>
  <c r="I488" i="27"/>
  <c r="E253" i="27"/>
  <c r="E488" i="27"/>
  <c r="N370" i="27"/>
  <c r="L253" i="27"/>
  <c r="I150" i="27"/>
  <c r="O253" i="27"/>
  <c r="N488" i="27"/>
  <c r="J151" i="27"/>
  <c r="A2761" i="27" l="1"/>
  <c r="F2763" i="27"/>
  <c r="F2292" i="27"/>
  <c r="F2293" i="27" s="1"/>
  <c r="F2294" i="27" s="1"/>
  <c r="F2295" i="27" s="1"/>
  <c r="F2296" i="27" s="1"/>
  <c r="F2291" i="27"/>
  <c r="A488" i="27"/>
  <c r="A253" i="27"/>
  <c r="H489" i="27"/>
  <c r="A2185" i="27"/>
  <c r="H2187" i="27"/>
  <c r="B2186" i="27"/>
  <c r="H2107" i="27"/>
  <c r="B2106" i="27"/>
  <c r="H152" i="27"/>
  <c r="H81" i="27"/>
  <c r="H82" i="27"/>
  <c r="H83" i="27" s="1"/>
  <c r="H84" i="27" s="1"/>
  <c r="H85" i="27" s="1"/>
  <c r="H86" i="27" s="1"/>
  <c r="F2" i="19"/>
  <c r="K371" i="27"/>
  <c r="N489" i="27"/>
  <c r="J372" i="27"/>
  <c r="F489" i="27"/>
  <c r="J152" i="27"/>
  <c r="I372" i="27"/>
  <c r="L489" i="27"/>
  <c r="I2762" i="27"/>
  <c r="N371" i="27"/>
  <c r="O489" i="27"/>
  <c r="K489" i="27"/>
  <c r="P489" i="27"/>
  <c r="G489" i="27"/>
  <c r="H2762" i="27"/>
  <c r="Q489" i="27"/>
  <c r="D489" i="27"/>
  <c r="M372" i="27"/>
  <c r="S489" i="27"/>
  <c r="R489" i="27"/>
  <c r="M152" i="27"/>
  <c r="D2186" i="27"/>
  <c r="J489" i="27"/>
  <c r="M489" i="27"/>
  <c r="I151" i="27"/>
  <c r="K152" i="27"/>
  <c r="F2186" i="27"/>
  <c r="I489" i="27"/>
  <c r="K372" i="27"/>
  <c r="E489" i="27"/>
  <c r="A2762" i="27" l="1"/>
  <c r="F2764" i="27"/>
  <c r="F2298" i="27"/>
  <c r="F2299" i="27" s="1"/>
  <c r="F2300" i="27" s="1"/>
  <c r="F2301" i="27" s="1"/>
  <c r="F2302" i="27" s="1"/>
  <c r="F2297" i="27"/>
  <c r="A489" i="27"/>
  <c r="H490" i="27"/>
  <c r="A2186" i="27"/>
  <c r="H2188" i="27"/>
  <c r="B2187" i="27"/>
  <c r="H2108" i="27"/>
  <c r="B2107" i="27"/>
  <c r="H153" i="27"/>
  <c r="H154" i="27"/>
  <c r="H88" i="27"/>
  <c r="H89" i="27" s="1"/>
  <c r="H90" i="27" s="1"/>
  <c r="H91" i="27" s="1"/>
  <c r="H92" i="27" s="1"/>
  <c r="H87" i="27"/>
  <c r="G616" i="32"/>
  <c r="I2763" i="27"/>
  <c r="S490" i="27"/>
  <c r="J490" i="27"/>
  <c r="P490" i="27"/>
  <c r="L490" i="27"/>
  <c r="N490" i="27"/>
  <c r="M154" i="27"/>
  <c r="I152" i="27"/>
  <c r="D2187" i="27"/>
  <c r="D490" i="27"/>
  <c r="G490" i="27"/>
  <c r="K490" i="27"/>
  <c r="R490" i="27"/>
  <c r="F490" i="27"/>
  <c r="N154" i="27"/>
  <c r="K154" i="27"/>
  <c r="J374" i="27"/>
  <c r="H2763" i="27"/>
  <c r="F2187" i="27"/>
  <c r="N374" i="27"/>
  <c r="I490" i="27"/>
  <c r="E490" i="27"/>
  <c r="I374" i="27"/>
  <c r="Q490" i="27"/>
  <c r="M374" i="27"/>
  <c r="J154" i="27"/>
  <c r="M490" i="27"/>
  <c r="O490" i="27"/>
  <c r="K374" i="27"/>
  <c r="A2763" i="27" l="1"/>
  <c r="F2766" i="27"/>
  <c r="F2765" i="27"/>
  <c r="F2303" i="27"/>
  <c r="F2304" i="27"/>
  <c r="F2305" i="27" s="1"/>
  <c r="F2306" i="27" s="1"/>
  <c r="F2307" i="27" s="1"/>
  <c r="F2308" i="27" s="1"/>
  <c r="A490" i="27"/>
  <c r="H491" i="27"/>
  <c r="A2187" i="27"/>
  <c r="H2189" i="27"/>
  <c r="B2188" i="27"/>
  <c r="H2109" i="27"/>
  <c r="B2108" i="27"/>
  <c r="H155" i="27"/>
  <c r="H94" i="27"/>
  <c r="H95" i="27" s="1"/>
  <c r="H96" i="27" s="1"/>
  <c r="H97" i="27" s="1"/>
  <c r="H98" i="27" s="1"/>
  <c r="H93" i="27"/>
  <c r="A33" i="29"/>
  <c r="I2764" i="27"/>
  <c r="G491" i="27"/>
  <c r="O491" i="27"/>
  <c r="K491" i="27"/>
  <c r="F491" i="27"/>
  <c r="J155" i="27"/>
  <c r="D2188" i="27"/>
  <c r="I491" i="27"/>
  <c r="N491" i="27"/>
  <c r="F2188" i="27"/>
  <c r="S491" i="27"/>
  <c r="Q491" i="27"/>
  <c r="R491" i="27"/>
  <c r="J491" i="27"/>
  <c r="L491" i="27"/>
  <c r="M491" i="27"/>
  <c r="D491" i="27"/>
  <c r="M375" i="27"/>
  <c r="E491" i="27"/>
  <c r="P491" i="27"/>
  <c r="I154" i="27"/>
  <c r="J375" i="27"/>
  <c r="K155" i="27"/>
  <c r="K375" i="27"/>
  <c r="M155" i="27"/>
  <c r="H2764" i="27"/>
  <c r="I375" i="27"/>
  <c r="A2764" i="27" l="1"/>
  <c r="F2767" i="27"/>
  <c r="F2310" i="27"/>
  <c r="F2311" i="27" s="1"/>
  <c r="F2312" i="27" s="1"/>
  <c r="F2313" i="27" s="1"/>
  <c r="F2314" i="27" s="1"/>
  <c r="F2309" i="27"/>
  <c r="A491" i="27"/>
  <c r="H492" i="27"/>
  <c r="A2188" i="27"/>
  <c r="H2190" i="27"/>
  <c r="B2189" i="27"/>
  <c r="H2110" i="27"/>
  <c r="B2109" i="27"/>
  <c r="H156" i="27"/>
  <c r="H99" i="27"/>
  <c r="H100" i="27"/>
  <c r="H101" i="27" s="1"/>
  <c r="H102" i="27" s="1"/>
  <c r="H103" i="27" s="1"/>
  <c r="H104" i="27" s="1"/>
  <c r="S143" i="24"/>
  <c r="S144" i="24"/>
  <c r="H292" i="24"/>
  <c r="H284" i="24"/>
  <c r="H276" i="24"/>
  <c r="H268" i="24"/>
  <c r="H260" i="24"/>
  <c r="H252" i="24"/>
  <c r="H244" i="24"/>
  <c r="H236" i="24"/>
  <c r="H228" i="24"/>
  <c r="H220" i="24"/>
  <c r="B96" i="24"/>
  <c r="B86" i="24"/>
  <c r="B87" i="24"/>
  <c r="B88" i="24"/>
  <c r="B89" i="24"/>
  <c r="B90" i="24"/>
  <c r="B91" i="24"/>
  <c r="B92" i="24"/>
  <c r="B93" i="24"/>
  <c r="B94" i="24"/>
  <c r="B95" i="24"/>
  <c r="B85" i="24"/>
  <c r="M156" i="27"/>
  <c r="S492" i="27"/>
  <c r="D492" i="27"/>
  <c r="P492" i="27"/>
  <c r="F492" i="27"/>
  <c r="M376" i="27"/>
  <c r="K376" i="27"/>
  <c r="H2765" i="27"/>
  <c r="F2189" i="27"/>
  <c r="K156" i="27"/>
  <c r="J376" i="27"/>
  <c r="M492" i="27"/>
  <c r="N155" i="27"/>
  <c r="N376" i="27"/>
  <c r="E492" i="27"/>
  <c r="D2189" i="27"/>
  <c r="L492" i="27"/>
  <c r="I2765" i="27"/>
  <c r="N375" i="27"/>
  <c r="Q492" i="27"/>
  <c r="H2766" i="27"/>
  <c r="N492" i="27"/>
  <c r="I2766" i="27"/>
  <c r="I155" i="27"/>
  <c r="O492" i="27"/>
  <c r="I376" i="27"/>
  <c r="I492" i="27"/>
  <c r="R492" i="27"/>
  <c r="K492" i="27"/>
  <c r="N156" i="27"/>
  <c r="G492" i="27"/>
  <c r="J492" i="27"/>
  <c r="A2766" i="27" l="1"/>
  <c r="A2765" i="27"/>
  <c r="F2768" i="27"/>
  <c r="F2316" i="27"/>
  <c r="F2317" i="27" s="1"/>
  <c r="F2318" i="27" s="1"/>
  <c r="F2319" i="27" s="1"/>
  <c r="F2320" i="27" s="1"/>
  <c r="F2315" i="27"/>
  <c r="A492" i="27"/>
  <c r="H493" i="27"/>
  <c r="A2189" i="27"/>
  <c r="H2191" i="27"/>
  <c r="B2190" i="27"/>
  <c r="H2111" i="27"/>
  <c r="B2110" i="27"/>
  <c r="H157" i="27"/>
  <c r="H105" i="27"/>
  <c r="H106" i="27"/>
  <c r="H107" i="27" s="1"/>
  <c r="H108" i="27" s="1"/>
  <c r="H109" i="27" s="1"/>
  <c r="H110" i="27" s="1"/>
  <c r="AP9" i="33"/>
  <c r="AM9" i="33"/>
  <c r="S493" i="27"/>
  <c r="H2767" i="27"/>
  <c r="N377" i="27"/>
  <c r="K377" i="27"/>
  <c r="G493" i="27"/>
  <c r="N493" i="27"/>
  <c r="J156" i="27"/>
  <c r="J157" i="27"/>
  <c r="I377" i="27"/>
  <c r="K493" i="27"/>
  <c r="O493" i="27"/>
  <c r="I156" i="27"/>
  <c r="D2190" i="27"/>
  <c r="M377" i="27"/>
  <c r="D493" i="27"/>
  <c r="M157" i="27"/>
  <c r="P493" i="27"/>
  <c r="J377" i="27"/>
  <c r="K157" i="27"/>
  <c r="R493" i="27"/>
  <c r="F2190" i="27"/>
  <c r="Q493" i="27"/>
  <c r="E493" i="27"/>
  <c r="I493" i="27"/>
  <c r="I2767" i="27"/>
  <c r="M493" i="27"/>
  <c r="N157" i="27"/>
  <c r="L493" i="27"/>
  <c r="J493" i="27"/>
  <c r="F493" i="27"/>
  <c r="A2767" i="27" l="1"/>
  <c r="F2769" i="27"/>
  <c r="F2322" i="27"/>
  <c r="F2323" i="27" s="1"/>
  <c r="F2324" i="27" s="1"/>
  <c r="F2325" i="27" s="1"/>
  <c r="F2326" i="27" s="1"/>
  <c r="F2321" i="27"/>
  <c r="A493" i="27"/>
  <c r="H494" i="27"/>
  <c r="A2190" i="27"/>
  <c r="H2192" i="27"/>
  <c r="B2191" i="27"/>
  <c r="H2112" i="27"/>
  <c r="B2111" i="27"/>
  <c r="H158" i="27"/>
  <c r="H112" i="27"/>
  <c r="H113" i="27" s="1"/>
  <c r="H114" i="27" s="1"/>
  <c r="H115" i="27" s="1"/>
  <c r="H116" i="27" s="1"/>
  <c r="H111" i="27"/>
  <c r="U9" i="30"/>
  <c r="R494" i="27"/>
  <c r="N494" i="27"/>
  <c r="I494" i="27"/>
  <c r="Q494" i="27"/>
  <c r="O494" i="27"/>
  <c r="L494" i="27"/>
  <c r="F2191" i="27"/>
  <c r="P494" i="27"/>
  <c r="I157" i="27"/>
  <c r="J494" i="27"/>
  <c r="D494" i="27"/>
  <c r="H2768" i="27"/>
  <c r="M494" i="27"/>
  <c r="D2191" i="27"/>
  <c r="G494" i="27"/>
  <c r="F494" i="27"/>
  <c r="J378" i="27"/>
  <c r="E494" i="27"/>
  <c r="I2768" i="27"/>
  <c r="K494" i="27"/>
  <c r="S494" i="27"/>
  <c r="K130" i="27"/>
  <c r="A2768" i="27" l="1"/>
  <c r="F2770" i="27"/>
  <c r="F2327" i="27"/>
  <c r="F2328" i="27"/>
  <c r="F2329" i="27" s="1"/>
  <c r="F2330" i="27" s="1"/>
  <c r="F2331" i="27" s="1"/>
  <c r="F2332" i="27" s="1"/>
  <c r="A494" i="27"/>
  <c r="H495" i="27"/>
  <c r="A2191" i="27"/>
  <c r="H2193" i="27"/>
  <c r="B2192" i="27"/>
  <c r="H2113" i="27"/>
  <c r="B2112" i="27"/>
  <c r="H160" i="27"/>
  <c r="H159" i="27"/>
  <c r="H118" i="27"/>
  <c r="H119" i="27" s="1"/>
  <c r="H120" i="27" s="1"/>
  <c r="H121" i="27" s="1"/>
  <c r="H122" i="27" s="1"/>
  <c r="H117" i="27"/>
  <c r="L2" i="29" a="1"/>
  <c r="L2" i="29" s="1"/>
  <c r="L3" i="29" s="1" a="1"/>
  <c r="L3" i="29" s="1"/>
  <c r="J158" i="27"/>
  <c r="S495" i="27"/>
  <c r="M158" i="27"/>
  <c r="E495" i="27"/>
  <c r="G495" i="27"/>
  <c r="J495" i="27"/>
  <c r="K380" i="27"/>
  <c r="K160" i="27"/>
  <c r="N495" i="27"/>
  <c r="R495" i="27"/>
  <c r="M378" i="27"/>
  <c r="D495" i="27"/>
  <c r="F2192" i="27"/>
  <c r="O495" i="27"/>
  <c r="K378" i="27"/>
  <c r="H2769" i="27"/>
  <c r="I495" i="27"/>
  <c r="I2769" i="27"/>
  <c r="K495" i="27"/>
  <c r="I378" i="27"/>
  <c r="P495" i="27"/>
  <c r="Q495" i="27"/>
  <c r="I158" i="27"/>
  <c r="D2192" i="27"/>
  <c r="F495" i="27"/>
  <c r="K158" i="27"/>
  <c r="L495" i="27"/>
  <c r="M495" i="27"/>
  <c r="A2769" i="27" l="1"/>
  <c r="F2772" i="27"/>
  <c r="F2771" i="27"/>
  <c r="F2334" i="27"/>
  <c r="F2335" i="27" s="1"/>
  <c r="F2336" i="27" s="1"/>
  <c r="F2337" i="27" s="1"/>
  <c r="F2338" i="27" s="1"/>
  <c r="F2333" i="27"/>
  <c r="A495" i="27"/>
  <c r="H496" i="27"/>
  <c r="A2192" i="27"/>
  <c r="B2193" i="27"/>
  <c r="H2194" i="27"/>
  <c r="B2113" i="27"/>
  <c r="H2114" i="27"/>
  <c r="H161" i="27"/>
  <c r="H124" i="27"/>
  <c r="H125" i="27" s="1"/>
  <c r="H126" i="27" s="1"/>
  <c r="H127" i="27" s="1"/>
  <c r="H128" i="27" s="1"/>
  <c r="H129" i="27" s="1"/>
  <c r="H123" i="27"/>
  <c r="L4" i="29" a="1"/>
  <c r="L4" i="29" s="1"/>
  <c r="L5" i="29" s="1" a="1"/>
  <c r="L5" i="29" s="1"/>
  <c r="J160" i="27"/>
  <c r="F496" i="27"/>
  <c r="D496" i="27"/>
  <c r="J380" i="27"/>
  <c r="I381" i="27"/>
  <c r="K381" i="27"/>
  <c r="M381" i="27"/>
  <c r="N381" i="27"/>
  <c r="I380" i="27"/>
  <c r="I496" i="27"/>
  <c r="J381" i="27"/>
  <c r="H2770" i="27"/>
  <c r="I160" i="27"/>
  <c r="N380" i="27"/>
  <c r="N160" i="27"/>
  <c r="J496" i="27"/>
  <c r="K496" i="27"/>
  <c r="M161" i="27"/>
  <c r="R496" i="27"/>
  <c r="M496" i="27"/>
  <c r="D2193" i="27"/>
  <c r="L496" i="27"/>
  <c r="M160" i="27"/>
  <c r="J161" i="27"/>
  <c r="N496" i="27"/>
  <c r="N161" i="27"/>
  <c r="S496" i="27"/>
  <c r="Q496" i="27"/>
  <c r="G496" i="27"/>
  <c r="K161" i="27"/>
  <c r="E496" i="27"/>
  <c r="O496" i="27"/>
  <c r="I2770" i="27"/>
  <c r="P496" i="27"/>
  <c r="M380" i="27"/>
  <c r="F2193" i="27"/>
  <c r="A2770" i="27" l="1"/>
  <c r="F2773" i="27"/>
  <c r="F2340" i="27"/>
  <c r="F2341" i="27" s="1"/>
  <c r="F2342" i="27" s="1"/>
  <c r="F2343" i="27" s="1"/>
  <c r="F2344" i="27" s="1"/>
  <c r="F2339" i="27"/>
  <c r="A496" i="27"/>
  <c r="H497" i="27"/>
  <c r="A2193" i="27"/>
  <c r="H2195" i="27"/>
  <c r="B2194" i="27"/>
  <c r="H2115" i="27"/>
  <c r="B2114" i="27"/>
  <c r="H162" i="27"/>
  <c r="L6" i="29" a="1"/>
  <c r="L6" i="29" s="1"/>
  <c r="L7" i="29" s="1" a="1"/>
  <c r="L7" i="29" s="1"/>
  <c r="K616" i="32"/>
  <c r="K618" i="32" s="1"/>
  <c r="F2194" i="27"/>
  <c r="I497" i="27"/>
  <c r="S497" i="27"/>
  <c r="I2771" i="27"/>
  <c r="K497" i="27"/>
  <c r="L497" i="27"/>
  <c r="H2772" i="27"/>
  <c r="N497" i="27"/>
  <c r="I161" i="27"/>
  <c r="D497" i="27"/>
  <c r="I2772" i="27"/>
  <c r="H2771" i="27"/>
  <c r="Q497" i="27"/>
  <c r="O497" i="27"/>
  <c r="G497" i="27"/>
  <c r="J162" i="27"/>
  <c r="R497" i="27"/>
  <c r="K382" i="27"/>
  <c r="D2194" i="27"/>
  <c r="E497" i="27"/>
  <c r="P497" i="27"/>
  <c r="J497" i="27"/>
  <c r="F497" i="27"/>
  <c r="M497" i="27"/>
  <c r="A2772" i="27" l="1"/>
  <c r="A2771" i="27"/>
  <c r="F2774" i="27"/>
  <c r="F2346" i="27"/>
  <c r="F2347" i="27" s="1"/>
  <c r="F2348" i="27" s="1"/>
  <c r="F2349" i="27" s="1"/>
  <c r="F2350" i="27" s="1"/>
  <c r="F2345" i="27"/>
  <c r="A497" i="27"/>
  <c r="H498" i="27"/>
  <c r="A2194" i="27"/>
  <c r="H2196" i="27"/>
  <c r="B2195" i="27"/>
  <c r="H2116" i="27"/>
  <c r="B2115" i="27"/>
  <c r="H163" i="27"/>
  <c r="K620" i="32"/>
  <c r="L8" i="29" a="1"/>
  <c r="L8" i="29" s="1"/>
  <c r="L9" i="29" s="1" a="1"/>
  <c r="L9" i="29" s="1"/>
  <c r="K223" i="27"/>
  <c r="N162" i="27"/>
  <c r="N382" i="27"/>
  <c r="F498" i="27"/>
  <c r="O498" i="27"/>
  <c r="E498" i="27"/>
  <c r="N498" i="27"/>
  <c r="P498" i="27"/>
  <c r="I383" i="27"/>
  <c r="H2773" i="27"/>
  <c r="Q498" i="27"/>
  <c r="N383" i="27"/>
  <c r="I382" i="27"/>
  <c r="M162" i="27"/>
  <c r="B618" i="32"/>
  <c r="K162" i="27"/>
  <c r="K498" i="27"/>
  <c r="S498" i="27"/>
  <c r="M382" i="27"/>
  <c r="J498" i="27"/>
  <c r="M163" i="27"/>
  <c r="M498" i="27"/>
  <c r="F2195" i="27"/>
  <c r="G498" i="27"/>
  <c r="D2195" i="27"/>
  <c r="I2773" i="27"/>
  <c r="L498" i="27"/>
  <c r="A618" i="32"/>
  <c r="R498" i="27"/>
  <c r="I498" i="27"/>
  <c r="D498" i="27"/>
  <c r="J382" i="27"/>
  <c r="I162" i="27"/>
  <c r="A2773" i="27" l="1"/>
  <c r="F2775" i="27"/>
  <c r="F2351" i="27"/>
  <c r="F2352" i="27"/>
  <c r="F2353" i="27" s="1"/>
  <c r="F2354" i="27" s="1"/>
  <c r="F2355" i="27" s="1"/>
  <c r="F2356" i="27" s="1"/>
  <c r="A498" i="27"/>
  <c r="H499" i="27"/>
  <c r="A2195" i="27"/>
  <c r="H2197" i="27"/>
  <c r="B2196" i="27"/>
  <c r="H2117" i="27"/>
  <c r="B2116" i="27"/>
  <c r="H164" i="27"/>
  <c r="K622" i="32"/>
  <c r="L10" i="29" a="1"/>
  <c r="L10" i="29" s="1"/>
  <c r="B620" i="32"/>
  <c r="K163" i="27"/>
  <c r="I499" i="27"/>
  <c r="L499" i="27"/>
  <c r="K383" i="27"/>
  <c r="I2774" i="27"/>
  <c r="S499" i="27"/>
  <c r="M499" i="27"/>
  <c r="D2196" i="27"/>
  <c r="H2774" i="27"/>
  <c r="G499" i="27"/>
  <c r="M383" i="27"/>
  <c r="I163" i="27"/>
  <c r="N163" i="27"/>
  <c r="O499" i="27"/>
  <c r="Q499" i="27"/>
  <c r="K499" i="27"/>
  <c r="J499" i="27"/>
  <c r="F2196" i="27"/>
  <c r="J383" i="27"/>
  <c r="A620" i="32"/>
  <c r="F499" i="27"/>
  <c r="D499" i="27"/>
  <c r="J163" i="27"/>
  <c r="E499" i="27"/>
  <c r="N499" i="27"/>
  <c r="P499" i="27"/>
  <c r="R499" i="27"/>
  <c r="J164" i="27"/>
  <c r="A2774" i="27" l="1"/>
  <c r="F2776" i="27"/>
  <c r="F2358" i="27"/>
  <c r="F2359" i="27" s="1"/>
  <c r="F2360" i="27" s="1"/>
  <c r="F2361" i="27" s="1"/>
  <c r="F2362" i="27" s="1"/>
  <c r="F2357" i="27"/>
  <c r="A499" i="27"/>
  <c r="H500" i="27"/>
  <c r="A2196" i="27"/>
  <c r="H2198" i="27"/>
  <c r="B2197" i="27"/>
  <c r="H2118" i="27"/>
  <c r="B2117" i="27"/>
  <c r="H166" i="27"/>
  <c r="H165" i="27"/>
  <c r="K624" i="32"/>
  <c r="L11" i="29" a="1"/>
  <c r="L11" i="29" s="1"/>
  <c r="I384" i="27"/>
  <c r="R500" i="27"/>
  <c r="P500" i="27"/>
  <c r="H2775" i="27"/>
  <c r="K384" i="27"/>
  <c r="M164" i="27"/>
  <c r="J384" i="27"/>
  <c r="L500" i="27"/>
  <c r="K164" i="27"/>
  <c r="D500" i="27"/>
  <c r="F500" i="27"/>
  <c r="D2197" i="27"/>
  <c r="I500" i="27"/>
  <c r="B622" i="32"/>
  <c r="I2775" i="27"/>
  <c r="G500" i="27"/>
  <c r="N166" i="27"/>
  <c r="M500" i="27"/>
  <c r="I164" i="27"/>
  <c r="M384" i="27"/>
  <c r="O500" i="27"/>
  <c r="N500" i="27"/>
  <c r="S500" i="27"/>
  <c r="Q500" i="27"/>
  <c r="K500" i="27"/>
  <c r="J500" i="27"/>
  <c r="E500" i="27"/>
  <c r="F2197" i="27"/>
  <c r="A622" i="32"/>
  <c r="A2775" i="27" l="1"/>
  <c r="F2778" i="27"/>
  <c r="F2777" i="27"/>
  <c r="F2364" i="27"/>
  <c r="F2365" i="27" s="1"/>
  <c r="F2366" i="27" s="1"/>
  <c r="F2367" i="27" s="1"/>
  <c r="F2368" i="27" s="1"/>
  <c r="F2363" i="27"/>
  <c r="A500" i="27"/>
  <c r="H501" i="27"/>
  <c r="A2197" i="27"/>
  <c r="H2199" i="27"/>
  <c r="B2198" i="27"/>
  <c r="H2119" i="27"/>
  <c r="B2118" i="27"/>
  <c r="H167" i="27"/>
  <c r="K626" i="32"/>
  <c r="L12" i="29" a="1"/>
  <c r="L12" i="29" s="1"/>
  <c r="B509" i="27"/>
  <c r="H445" i="27"/>
  <c r="I387" i="27"/>
  <c r="L445" i="27"/>
  <c r="R445" i="27"/>
  <c r="M387" i="27"/>
  <c r="R501" i="27"/>
  <c r="K3" i="27"/>
  <c r="L501" i="27"/>
  <c r="I166" i="27"/>
  <c r="S501" i="27"/>
  <c r="Q445" i="27"/>
  <c r="Q501" i="27"/>
  <c r="J386" i="27"/>
  <c r="J445" i="27"/>
  <c r="N167" i="27"/>
  <c r="M501" i="27"/>
  <c r="J501" i="27"/>
  <c r="M166" i="27"/>
  <c r="A624" i="32"/>
  <c r="M167" i="27"/>
  <c r="K387" i="27"/>
  <c r="J166" i="27"/>
  <c r="K167" i="27"/>
  <c r="S445" i="27"/>
  <c r="F2198" i="27"/>
  <c r="H2776" i="27"/>
  <c r="P501" i="27"/>
  <c r="O445" i="27"/>
  <c r="D2198" i="27"/>
  <c r="I445" i="27"/>
  <c r="N445" i="27"/>
  <c r="K166" i="27"/>
  <c r="K386" i="27"/>
  <c r="J387" i="27"/>
  <c r="I386" i="27"/>
  <c r="B624" i="32"/>
  <c r="E501" i="27"/>
  <c r="M386" i="27"/>
  <c r="K445" i="27"/>
  <c r="O501" i="27"/>
  <c r="N501" i="27"/>
  <c r="G501" i="27"/>
  <c r="P445" i="27"/>
  <c r="M445" i="27"/>
  <c r="I501" i="27"/>
  <c r="C445" i="27"/>
  <c r="J167" i="27"/>
  <c r="N387" i="27"/>
  <c r="N386" i="27"/>
  <c r="F501" i="27"/>
  <c r="D501" i="27"/>
  <c r="D445" i="27"/>
  <c r="I2776" i="27"/>
  <c r="K501" i="27"/>
  <c r="A2776" i="27" l="1"/>
  <c r="F2779" i="27"/>
  <c r="F2370" i="27"/>
  <c r="F2371" i="27" s="1"/>
  <c r="F2372" i="27" s="1"/>
  <c r="F2373" i="27" s="1"/>
  <c r="F2374" i="27" s="1"/>
  <c r="F2369" i="27"/>
  <c r="A501" i="27"/>
  <c r="H502" i="27"/>
  <c r="A2198" i="27"/>
  <c r="H2200" i="27"/>
  <c r="B2199" i="27"/>
  <c r="H2120" i="27"/>
  <c r="B2119" i="27"/>
  <c r="H168" i="27"/>
  <c r="K628" i="32"/>
  <c r="L13" i="29"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B2089" i="27"/>
  <c r="B259" i="27"/>
  <c r="H2778" i="27"/>
  <c r="D2089" i="27"/>
  <c r="N168" i="27"/>
  <c r="A626" i="32"/>
  <c r="F2199" i="27"/>
  <c r="D2199" i="27"/>
  <c r="J502" i="27"/>
  <c r="K2089" i="27"/>
  <c r="P2089" i="27"/>
  <c r="Q502" i="27"/>
  <c r="O502" i="27"/>
  <c r="B626" i="32"/>
  <c r="H2777" i="27"/>
  <c r="I167" i="27"/>
  <c r="I2089" i="27"/>
  <c r="F2089" i="27"/>
  <c r="M502" i="27"/>
  <c r="L2089" i="27"/>
  <c r="K502" i="27"/>
  <c r="D502" i="27"/>
  <c r="K388" i="27"/>
  <c r="G502" i="27"/>
  <c r="N502" i="27"/>
  <c r="E502" i="27"/>
  <c r="P502" i="27"/>
  <c r="S502" i="27"/>
  <c r="R502" i="27"/>
  <c r="I502" i="27"/>
  <c r="J2089" i="27"/>
  <c r="I2778" i="27"/>
  <c r="I2777" i="27"/>
  <c r="F502" i="27"/>
  <c r="L502" i="27"/>
  <c r="A2777" i="27" l="1"/>
  <c r="A2778" i="27"/>
  <c r="F2780" i="27"/>
  <c r="F2375" i="27"/>
  <c r="F2376" i="27"/>
  <c r="F2377" i="27" s="1"/>
  <c r="F2378" i="27" s="1"/>
  <c r="F2379" i="27" s="1"/>
  <c r="F2380" i="27" s="1"/>
  <c r="A502" i="27"/>
  <c r="H503" i="27"/>
  <c r="A2199" i="27"/>
  <c r="H2201" i="27"/>
  <c r="B2200" i="27"/>
  <c r="H2121" i="27"/>
  <c r="B2120" i="27"/>
  <c r="H169" i="27"/>
  <c r="K630" i="32"/>
  <c r="A2089" i="27"/>
  <c r="H2089" i="27"/>
  <c r="H2779" i="27"/>
  <c r="A628" i="32"/>
  <c r="M388" i="27"/>
  <c r="F2200" i="27"/>
  <c r="J503" i="27"/>
  <c r="F503" i="27"/>
  <c r="O503" i="27"/>
  <c r="K503" i="27"/>
  <c r="J388" i="27"/>
  <c r="N388" i="27"/>
  <c r="N503" i="27"/>
  <c r="Q503" i="27"/>
  <c r="I388" i="27"/>
  <c r="M168" i="27"/>
  <c r="R503" i="27"/>
  <c r="J168" i="27"/>
  <c r="B628" i="32"/>
  <c r="M503" i="27"/>
  <c r="K389" i="27"/>
  <c r="D2200" i="27"/>
  <c r="I503" i="27"/>
  <c r="I2779" i="27"/>
  <c r="G503" i="27"/>
  <c r="D503" i="27"/>
  <c r="L503" i="27"/>
  <c r="K168" i="27"/>
  <c r="S503" i="27"/>
  <c r="E503" i="27"/>
  <c r="P503" i="27"/>
  <c r="I168" i="27"/>
  <c r="I389" i="27"/>
  <c r="A2779" i="27" l="1"/>
  <c r="F2781" i="27"/>
  <c r="F2382" i="27"/>
  <c r="F2383" i="27" s="1"/>
  <c r="F2384" i="27" s="1"/>
  <c r="F2385" i="27" s="1"/>
  <c r="F2386" i="27" s="1"/>
  <c r="F2381" i="27"/>
  <c r="A503" i="27"/>
  <c r="H504" i="27"/>
  <c r="A2200" i="27"/>
  <c r="B2201" i="27"/>
  <c r="H2202" i="27"/>
  <c r="B2121" i="27"/>
  <c r="H2122" i="27"/>
  <c r="H170" i="27"/>
  <c r="K632" i="32"/>
  <c r="F504" i="27"/>
  <c r="R504" i="27"/>
  <c r="A630" i="32"/>
  <c r="H2780" i="27"/>
  <c r="M170" i="27"/>
  <c r="F2201" i="27"/>
  <c r="B630" i="32"/>
  <c r="P504" i="27"/>
  <c r="N389" i="27"/>
  <c r="K169" i="27"/>
  <c r="D2201" i="27"/>
  <c r="M389" i="27"/>
  <c r="E504" i="27"/>
  <c r="J169" i="27"/>
  <c r="N504" i="27"/>
  <c r="J389" i="27"/>
  <c r="M504" i="27"/>
  <c r="BF9" i="33"/>
  <c r="D504" i="27"/>
  <c r="Q504" i="27"/>
  <c r="I2780" i="27"/>
  <c r="O504" i="27"/>
  <c r="I169" i="27"/>
  <c r="G504" i="27"/>
  <c r="S504" i="27"/>
  <c r="M169" i="27"/>
  <c r="K170" i="27"/>
  <c r="J504" i="27"/>
  <c r="I504" i="27"/>
  <c r="D3" i="27"/>
  <c r="N169" i="27"/>
  <c r="K504" i="27"/>
  <c r="L504" i="27"/>
  <c r="A2780" i="27" l="1"/>
  <c r="F2782" i="27"/>
  <c r="F2388" i="27"/>
  <c r="F2389" i="27" s="1"/>
  <c r="F2390" i="27" s="1"/>
  <c r="F2391" i="27" s="1"/>
  <c r="F2392" i="27" s="1"/>
  <c r="F2387" i="27"/>
  <c r="A504" i="27"/>
  <c r="H505" i="27"/>
  <c r="A2201" i="27"/>
  <c r="H2203" i="27"/>
  <c r="B2202" i="27"/>
  <c r="H2123" i="27"/>
  <c r="B2122" i="27"/>
  <c r="H171" i="27"/>
  <c r="H172" i="27"/>
  <c r="K634" i="32"/>
  <c r="BH9" i="33"/>
  <c r="BG9" i="33"/>
  <c r="BI9" i="33"/>
  <c r="B445" i="27"/>
  <c r="K392" i="27"/>
  <c r="I505" i="27"/>
  <c r="D2202" i="27"/>
  <c r="B632" i="32"/>
  <c r="O505" i="27"/>
  <c r="M390" i="27"/>
  <c r="N392" i="27"/>
  <c r="I2781" i="27"/>
  <c r="F445" i="27"/>
  <c r="J505" i="27"/>
  <c r="K172" i="27"/>
  <c r="Q505" i="27"/>
  <c r="N505" i="27"/>
  <c r="K505" i="27"/>
  <c r="F2202" i="27"/>
  <c r="M505" i="27"/>
  <c r="I392" i="27"/>
  <c r="R505" i="27"/>
  <c r="J390" i="27"/>
  <c r="J172" i="27"/>
  <c r="G505" i="27"/>
  <c r="D505" i="27"/>
  <c r="K390" i="27"/>
  <c r="J392" i="27"/>
  <c r="S505" i="27"/>
  <c r="F505" i="27"/>
  <c r="E505" i="27"/>
  <c r="J170" i="27"/>
  <c r="N172" i="27"/>
  <c r="A632" i="32"/>
  <c r="M172" i="27"/>
  <c r="H2781" i="27"/>
  <c r="G445" i="27"/>
  <c r="P505" i="27"/>
  <c r="I390" i="27"/>
  <c r="L505" i="27"/>
  <c r="E445" i="27"/>
  <c r="M392" i="27"/>
  <c r="I170" i="27"/>
  <c r="A2781" i="27" l="1"/>
  <c r="F2784" i="27"/>
  <c r="F2783" i="27"/>
  <c r="F2394" i="27"/>
  <c r="F2395" i="27" s="1"/>
  <c r="F2396" i="27" s="1"/>
  <c r="F2397" i="27" s="1"/>
  <c r="F2398" i="27" s="1"/>
  <c r="F2393" i="27"/>
  <c r="A505" i="27"/>
  <c r="A2202" i="27"/>
  <c r="H2204" i="27"/>
  <c r="B2203" i="27"/>
  <c r="H2124" i="27"/>
  <c r="B2123" i="27"/>
  <c r="H173" i="27"/>
  <c r="K636" i="32"/>
  <c r="A445" i="27"/>
  <c r="B223" i="27"/>
  <c r="I223" i="27" s="1"/>
  <c r="F2203" i="27"/>
  <c r="A634" i="32"/>
  <c r="I2782" i="27"/>
  <c r="K393" i="27"/>
  <c r="O223" i="27"/>
  <c r="N223" i="27"/>
  <c r="D2203" i="27"/>
  <c r="H2782" i="27"/>
  <c r="I172" i="27"/>
  <c r="J223" i="27"/>
  <c r="B634" i="32"/>
  <c r="D223" i="27"/>
  <c r="M223" i="27"/>
  <c r="N173" i="27"/>
  <c r="A2782" i="27" l="1"/>
  <c r="F2785" i="27"/>
  <c r="F2399" i="27"/>
  <c r="F2400" i="27"/>
  <c r="F2401" i="27" s="1"/>
  <c r="F2402" i="27" s="1"/>
  <c r="F2403" i="27" s="1"/>
  <c r="F2404" i="27" s="1"/>
  <c r="A2203" i="27"/>
  <c r="H2205" i="27"/>
  <c r="B2204" i="27"/>
  <c r="H2125" i="27"/>
  <c r="B2124" i="27"/>
  <c r="H174" i="27"/>
  <c r="K638" i="32"/>
  <c r="E39" i="27"/>
  <c r="N39" i="27" s="1"/>
  <c r="AG9" i="33"/>
  <c r="H2783" i="27"/>
  <c r="B636" i="32"/>
  <c r="H2784" i="27"/>
  <c r="D2204" i="27"/>
  <c r="I393" i="27"/>
  <c r="J393" i="27"/>
  <c r="N394" i="27"/>
  <c r="I394" i="27"/>
  <c r="K174" i="27"/>
  <c r="I2783" i="27"/>
  <c r="K173" i="27"/>
  <c r="J173" i="27"/>
  <c r="I173" i="27"/>
  <c r="K394" i="27"/>
  <c r="M173" i="27"/>
  <c r="N174" i="27"/>
  <c r="M393" i="27"/>
  <c r="J394" i="27"/>
  <c r="F2204" i="27"/>
  <c r="N393" i="27"/>
  <c r="A636" i="32"/>
  <c r="J174" i="27"/>
  <c r="I2784" i="27"/>
  <c r="M174" i="27"/>
  <c r="A2784" i="27" l="1"/>
  <c r="A2783" i="27"/>
  <c r="F2786" i="27"/>
  <c r="F2406" i="27"/>
  <c r="F2407" i="27" s="1"/>
  <c r="F2408" i="27" s="1"/>
  <c r="F2409" i="27" s="1"/>
  <c r="F2410" i="27" s="1"/>
  <c r="F2405" i="27"/>
  <c r="A2204" i="27"/>
  <c r="H2206" i="27"/>
  <c r="B2205" i="27"/>
  <c r="H2126" i="27"/>
  <c r="B2125" i="27"/>
  <c r="H175" i="27"/>
  <c r="K640" i="32"/>
  <c r="H39" i="27"/>
  <c r="L19" i="16"/>
  <c r="L18" i="16"/>
  <c r="M394" i="27"/>
  <c r="H2785" i="27"/>
  <c r="A638" i="32"/>
  <c r="B638" i="32"/>
  <c r="I39" i="27"/>
  <c r="I174" i="27"/>
  <c r="F2205" i="27"/>
  <c r="L223" i="27"/>
  <c r="I2785" i="27"/>
  <c r="F223" i="27"/>
  <c r="C223" i="27"/>
  <c r="N395" i="27"/>
  <c r="E223" i="27"/>
  <c r="D2205" i="27"/>
  <c r="G223" i="27"/>
  <c r="N175" i="27"/>
  <c r="K395" i="27"/>
  <c r="A2785" i="27" l="1"/>
  <c r="F2787" i="27"/>
  <c r="F2412" i="27"/>
  <c r="F2413" i="27" s="1"/>
  <c r="F2414" i="27" s="1"/>
  <c r="F2415" i="27" s="1"/>
  <c r="F2416" i="27" s="1"/>
  <c r="F2411" i="27"/>
  <c r="A2205" i="27"/>
  <c r="H2207" i="27"/>
  <c r="B2206" i="27"/>
  <c r="H2127" i="27"/>
  <c r="B2126" i="27"/>
  <c r="H176" i="27"/>
  <c r="K642" i="32"/>
  <c r="A223" i="27"/>
  <c r="I3" i="27"/>
  <c r="I395" i="27"/>
  <c r="F2206" i="27"/>
  <c r="D2206" i="27"/>
  <c r="H223" i="27"/>
  <c r="K396" i="27"/>
  <c r="J396" i="27"/>
  <c r="J176" i="27"/>
  <c r="J39" i="27"/>
  <c r="M175" i="27"/>
  <c r="J3" i="27"/>
  <c r="K175" i="27"/>
  <c r="M176" i="27"/>
  <c r="M395" i="27"/>
  <c r="I2786" i="27"/>
  <c r="C3" i="27"/>
  <c r="E3" i="27"/>
  <c r="J175" i="27"/>
  <c r="L3" i="27"/>
  <c r="F3" i="27"/>
  <c r="K176" i="27"/>
  <c r="I396" i="27"/>
  <c r="H3" i="27"/>
  <c r="M3" i="27"/>
  <c r="J395" i="27"/>
  <c r="M39" i="27"/>
  <c r="B640" i="32"/>
  <c r="G509" i="27"/>
  <c r="G3" i="27"/>
  <c r="A640" i="32"/>
  <c r="K39" i="27"/>
  <c r="M396" i="27"/>
  <c r="H2786" i="27"/>
  <c r="I175" i="27"/>
  <c r="A2786" i="27" l="1"/>
  <c r="F2788" i="27"/>
  <c r="F2418" i="27"/>
  <c r="F2419" i="27" s="1"/>
  <c r="F2420" i="27" s="1"/>
  <c r="F2421" i="27" s="1"/>
  <c r="F2422" i="27" s="1"/>
  <c r="F2417" i="27"/>
  <c r="A2206" i="27"/>
  <c r="H2208" i="27"/>
  <c r="B2207" i="27"/>
  <c r="H2128" i="27"/>
  <c r="B2127" i="27"/>
  <c r="H178" i="27"/>
  <c r="H177" i="27"/>
  <c r="K644" i="32"/>
  <c r="A3" i="27"/>
  <c r="B3" i="27"/>
  <c r="K398" i="27"/>
  <c r="F2207" i="27"/>
  <c r="J178" i="27"/>
  <c r="H2787" i="27"/>
  <c r="I398" i="27"/>
  <c r="I2787" i="27"/>
  <c r="J398" i="27"/>
  <c r="D2207" i="27"/>
  <c r="M398" i="27"/>
  <c r="N398" i="27"/>
  <c r="K178" i="27"/>
  <c r="N178" i="27"/>
  <c r="M178" i="27"/>
  <c r="B642" i="32"/>
  <c r="I176" i="27"/>
  <c r="A642" i="32"/>
  <c r="A2787" i="27" l="1"/>
  <c r="F2789" i="27"/>
  <c r="F2790" i="27"/>
  <c r="F2423" i="27"/>
  <c r="F2424" i="27"/>
  <c r="F2425" i="27" s="1"/>
  <c r="F2426" i="27" s="1"/>
  <c r="F2427" i="27" s="1"/>
  <c r="F2428" i="27" s="1"/>
  <c r="A2207" i="27"/>
  <c r="H2209" i="27"/>
  <c r="B2208" i="27"/>
  <c r="H2129" i="27"/>
  <c r="B2128" i="27"/>
  <c r="H179" i="27"/>
  <c r="K646" i="32"/>
  <c r="D45" i="5"/>
  <c r="J399" i="27"/>
  <c r="A9" i="34"/>
  <c r="N179" i="27"/>
  <c r="F2208" i="27"/>
  <c r="B644" i="32"/>
  <c r="A644" i="32"/>
  <c r="K399" i="27"/>
  <c r="H2788" i="27"/>
  <c r="I2788" i="27"/>
  <c r="M399" i="27"/>
  <c r="J179" i="27"/>
  <c r="D2208" i="27"/>
  <c r="I178" i="27"/>
  <c r="A2788" i="27" l="1"/>
  <c r="F2791" i="27"/>
  <c r="F2430" i="27"/>
  <c r="F2431" i="27" s="1"/>
  <c r="F2432" i="27" s="1"/>
  <c r="F2433" i="27" s="1"/>
  <c r="F2434" i="27" s="1"/>
  <c r="F2429" i="27"/>
  <c r="A2208" i="27"/>
  <c r="B2209" i="27"/>
  <c r="H2210" i="27"/>
  <c r="B2129" i="27"/>
  <c r="H2130" i="27"/>
  <c r="H180" i="27"/>
  <c r="K648" i="32"/>
  <c r="I292" i="24"/>
  <c r="I287" i="24"/>
  <c r="I288" i="24"/>
  <c r="I286" i="24"/>
  <c r="I290" i="24"/>
  <c r="I289" i="24"/>
  <c r="I291" i="24"/>
  <c r="I284" i="24"/>
  <c r="I282" i="24"/>
  <c r="I280" i="24"/>
  <c r="I278" i="24"/>
  <c r="I283" i="24"/>
  <c r="I281" i="24"/>
  <c r="I279" i="24"/>
  <c r="I276" i="24"/>
  <c r="I273" i="24"/>
  <c r="I275" i="24"/>
  <c r="I272" i="24"/>
  <c r="I274" i="24"/>
  <c r="I271" i="24"/>
  <c r="I270" i="24"/>
  <c r="I268" i="24"/>
  <c r="I266" i="24"/>
  <c r="I264" i="24"/>
  <c r="I262" i="24"/>
  <c r="I267" i="24"/>
  <c r="I265" i="24"/>
  <c r="I263" i="24"/>
  <c r="I260" i="24"/>
  <c r="I258" i="24"/>
  <c r="I259" i="24"/>
  <c r="I254" i="24"/>
  <c r="I255" i="24"/>
  <c r="I257" i="24"/>
  <c r="I256" i="24"/>
  <c r="I252" i="24"/>
  <c r="I250" i="24"/>
  <c r="I248" i="24"/>
  <c r="I246" i="24"/>
  <c r="I251" i="24"/>
  <c r="I249" i="24"/>
  <c r="I247" i="24"/>
  <c r="I244" i="24"/>
  <c r="I242" i="24"/>
  <c r="I240" i="24"/>
  <c r="I238" i="24"/>
  <c r="I243" i="24"/>
  <c r="I241" i="24"/>
  <c r="I239" i="24"/>
  <c r="I236" i="24"/>
  <c r="I231" i="24"/>
  <c r="I232" i="24"/>
  <c r="I234" i="24"/>
  <c r="I233" i="24"/>
  <c r="I230" i="24"/>
  <c r="I235" i="24"/>
  <c r="I228" i="24"/>
  <c r="I220" i="24"/>
  <c r="N286" i="24"/>
  <c r="N292" i="24"/>
  <c r="N290" i="24"/>
  <c r="N288" i="24"/>
  <c r="N291" i="24"/>
  <c r="N289" i="24"/>
  <c r="N287" i="24"/>
  <c r="N284" i="24"/>
  <c r="N279" i="24"/>
  <c r="N280" i="24"/>
  <c r="N282" i="24"/>
  <c r="N278" i="24"/>
  <c r="N281" i="24"/>
  <c r="N283" i="24"/>
  <c r="N276" i="24"/>
  <c r="N274" i="24"/>
  <c r="N272" i="24"/>
  <c r="N270" i="24"/>
  <c r="N275" i="24"/>
  <c r="N273" i="24"/>
  <c r="N271" i="24"/>
  <c r="N268" i="24"/>
  <c r="N266" i="24"/>
  <c r="N256" i="24"/>
  <c r="N254" i="24"/>
  <c r="N246" i="24"/>
  <c r="N249" i="24"/>
  <c r="N239" i="24"/>
  <c r="N236" i="24"/>
  <c r="N234" i="24"/>
  <c r="N264" i="24"/>
  <c r="N262" i="24"/>
  <c r="N259" i="24"/>
  <c r="N257" i="24"/>
  <c r="N251" i="24"/>
  <c r="N244" i="24"/>
  <c r="N242" i="24"/>
  <c r="N232" i="24"/>
  <c r="N230" i="24"/>
  <c r="N267" i="24"/>
  <c r="N265" i="24"/>
  <c r="N255" i="24"/>
  <c r="N252" i="24"/>
  <c r="N247" i="24"/>
  <c r="N240" i="24"/>
  <c r="N238" i="24"/>
  <c r="N235" i="24"/>
  <c r="N233" i="24"/>
  <c r="N263" i="24"/>
  <c r="N260" i="24"/>
  <c r="N258" i="24"/>
  <c r="N248" i="24"/>
  <c r="N250" i="24"/>
  <c r="N243" i="24"/>
  <c r="N241" i="24"/>
  <c r="N231" i="24"/>
  <c r="N228" i="24"/>
  <c r="N222" i="24"/>
  <c r="N224" i="24"/>
  <c r="N227" i="24"/>
  <c r="N223" i="24"/>
  <c r="N225" i="24"/>
  <c r="N226" i="24"/>
  <c r="N220" i="24"/>
  <c r="N219" i="24"/>
  <c r="N218" i="24"/>
  <c r="N216" i="24"/>
  <c r="N215" i="24"/>
  <c r="B245" i="24"/>
  <c r="G238" i="24"/>
  <c r="B261" i="24"/>
  <c r="B285" i="24"/>
  <c r="B277" i="24"/>
  <c r="B269" i="24"/>
  <c r="B253" i="24"/>
  <c r="B237" i="24"/>
  <c r="B229" i="24"/>
  <c r="B221" i="24"/>
  <c r="B293" i="24"/>
  <c r="N217" i="24"/>
  <c r="N214" i="24"/>
  <c r="I226" i="24"/>
  <c r="I227" i="24"/>
  <c r="I223" i="24"/>
  <c r="I225" i="24"/>
  <c r="I224" i="24"/>
  <c r="I222" i="24"/>
  <c r="I219" i="24"/>
  <c r="I218" i="24"/>
  <c r="I217" i="24"/>
  <c r="I216" i="24"/>
  <c r="I215" i="24"/>
  <c r="I214" i="24"/>
  <c r="F286" i="24"/>
  <c r="F278" i="24"/>
  <c r="F270" i="24"/>
  <c r="F262" i="24"/>
  <c r="F254" i="24"/>
  <c r="F246" i="24"/>
  <c r="F238" i="24"/>
  <c r="F230" i="24"/>
  <c r="F222" i="24"/>
  <c r="F214" i="24"/>
  <c r="E286" i="24"/>
  <c r="E278" i="24"/>
  <c r="E270" i="24"/>
  <c r="E262" i="24"/>
  <c r="E254" i="24"/>
  <c r="E246" i="24"/>
  <c r="E238" i="24"/>
  <c r="E230" i="24"/>
  <c r="E222" i="24"/>
  <c r="E214" i="24"/>
  <c r="D286" i="24"/>
  <c r="D278" i="24"/>
  <c r="D270" i="24"/>
  <c r="D262" i="24"/>
  <c r="D254" i="24"/>
  <c r="D246" i="24"/>
  <c r="D238" i="24"/>
  <c r="D230" i="24"/>
  <c r="D222" i="24"/>
  <c r="D214" i="24"/>
  <c r="B286" i="24"/>
  <c r="B278" i="24"/>
  <c r="B270" i="24"/>
  <c r="B262" i="24"/>
  <c r="B254" i="24"/>
  <c r="B246" i="24"/>
  <c r="B238" i="24"/>
  <c r="B230" i="24"/>
  <c r="B222" i="24"/>
  <c r="C222" i="24"/>
  <c r="G222" i="24"/>
  <c r="B214" i="24"/>
  <c r="C230" i="24"/>
  <c r="G230" i="24"/>
  <c r="C246" i="24"/>
  <c r="G246" i="24"/>
  <c r="C248" i="24"/>
  <c r="G248" i="24"/>
  <c r="C250" i="24"/>
  <c r="G250" i="24"/>
  <c r="C252" i="24"/>
  <c r="G252" i="24"/>
  <c r="C254" i="24"/>
  <c r="G254" i="24"/>
  <c r="C251" i="24"/>
  <c r="C255" i="24"/>
  <c r="C256" i="24"/>
  <c r="G257" i="24"/>
  <c r="G258" i="24"/>
  <c r="C263" i="24"/>
  <c r="C264" i="24"/>
  <c r="G265" i="24"/>
  <c r="G266" i="24"/>
  <c r="C271" i="24"/>
  <c r="C272" i="24"/>
  <c r="G272" i="24"/>
  <c r="C274" i="24"/>
  <c r="G274" i="24"/>
  <c r="C276" i="24"/>
  <c r="G276" i="24"/>
  <c r="C278" i="24"/>
  <c r="G278" i="24"/>
  <c r="C280" i="24"/>
  <c r="G280" i="24"/>
  <c r="C282" i="24"/>
  <c r="G282" i="24"/>
  <c r="C284" i="24"/>
  <c r="G284" i="24"/>
  <c r="C286" i="24"/>
  <c r="G286" i="24"/>
  <c r="C288" i="24"/>
  <c r="G288" i="24"/>
  <c r="C290" i="24"/>
  <c r="G290" i="24"/>
  <c r="C292" i="24"/>
  <c r="G292" i="24"/>
  <c r="C238" i="24"/>
  <c r="G255" i="24"/>
  <c r="G264" i="24"/>
  <c r="C249" i="24"/>
  <c r="C257" i="24"/>
  <c r="C258" i="24"/>
  <c r="G259" i="24"/>
  <c r="G260" i="24"/>
  <c r="C265" i="24"/>
  <c r="C266" i="24"/>
  <c r="G267" i="24"/>
  <c r="G268" i="24"/>
  <c r="G247" i="24"/>
  <c r="G256" i="24"/>
  <c r="C262" i="24"/>
  <c r="G263" i="24"/>
  <c r="G271" i="24"/>
  <c r="C247" i="24"/>
  <c r="G249" i="24"/>
  <c r="G251" i="24"/>
  <c r="C259" i="24"/>
  <c r="C260" i="24"/>
  <c r="G262" i="24"/>
  <c r="C267" i="24"/>
  <c r="C268" i="24"/>
  <c r="G270" i="24"/>
  <c r="C273" i="24"/>
  <c r="G273" i="24"/>
  <c r="C275" i="24"/>
  <c r="G275" i="24"/>
  <c r="C279" i="24"/>
  <c r="G279" i="24"/>
  <c r="C281" i="24"/>
  <c r="G281" i="24"/>
  <c r="C283" i="24"/>
  <c r="G283" i="24"/>
  <c r="C287" i="24"/>
  <c r="G287" i="24"/>
  <c r="C289" i="24"/>
  <c r="G289" i="24"/>
  <c r="C291" i="24"/>
  <c r="G291" i="24"/>
  <c r="C270" i="24"/>
  <c r="G214" i="24"/>
  <c r="C214" i="24"/>
  <c r="BD9" i="33"/>
  <c r="M180" i="27"/>
  <c r="M400" i="27"/>
  <c r="K179" i="27"/>
  <c r="I399" i="27"/>
  <c r="N400" i="27"/>
  <c r="H2790" i="27"/>
  <c r="N399" i="27"/>
  <c r="I2790" i="27"/>
  <c r="I179" i="27"/>
  <c r="D2209" i="27"/>
  <c r="N180" i="27"/>
  <c r="F2209" i="27"/>
  <c r="M179" i="27"/>
  <c r="I400" i="27"/>
  <c r="A646" i="32"/>
  <c r="K400" i="27"/>
  <c r="I2789" i="27"/>
  <c r="J400" i="27"/>
  <c r="H2789" i="27"/>
  <c r="J180" i="27"/>
  <c r="B646" i="32"/>
  <c r="K180" i="27"/>
  <c r="A2789" i="27" l="1"/>
  <c r="A2790" i="27"/>
  <c r="F2792" i="27"/>
  <c r="F2436" i="27"/>
  <c r="F2437" i="27" s="1"/>
  <c r="F2438" i="27" s="1"/>
  <c r="F2439" i="27" s="1"/>
  <c r="F2440" i="27" s="1"/>
  <c r="F2435" i="27"/>
  <c r="A2209" i="27"/>
  <c r="H2211" i="27"/>
  <c r="B2210" i="27"/>
  <c r="H2131" i="27"/>
  <c r="B2130" i="27"/>
  <c r="H181" i="27"/>
  <c r="K650" i="32"/>
  <c r="BB9" i="33"/>
  <c r="D2210" i="27"/>
  <c r="I401" i="27"/>
  <c r="J401" i="27"/>
  <c r="N181" i="27"/>
  <c r="H2791" i="27"/>
  <c r="A648" i="32"/>
  <c r="I2791" i="27"/>
  <c r="K401" i="27"/>
  <c r="N401" i="27"/>
  <c r="I180" i="27"/>
  <c r="J181" i="27"/>
  <c r="B648" i="32"/>
  <c r="K181" i="27"/>
  <c r="F2210" i="27"/>
  <c r="M181" i="27"/>
  <c r="A2791" i="27" l="1"/>
  <c r="F2793" i="27"/>
  <c r="F2442" i="27"/>
  <c r="F2443" i="27" s="1"/>
  <c r="F2444" i="27" s="1"/>
  <c r="F2445" i="27" s="1"/>
  <c r="F2446" i="27" s="1"/>
  <c r="F2441" i="27"/>
  <c r="A2210" i="27"/>
  <c r="H2212" i="27"/>
  <c r="B2211" i="27"/>
  <c r="H2132" i="27"/>
  <c r="B2131" i="27"/>
  <c r="H182" i="27"/>
  <c r="K652" i="32"/>
  <c r="BC9" i="33"/>
  <c r="AY9" i="33" a="1"/>
  <c r="AY9" i="33" s="1"/>
  <c r="F46" i="16"/>
  <c r="G312" i="32"/>
  <c r="G10" i="32"/>
  <c r="M401" i="27"/>
  <c r="A650" i="32"/>
  <c r="I402" i="27"/>
  <c r="I2792" i="27"/>
  <c r="J402" i="27"/>
  <c r="K182" i="27"/>
  <c r="M402" i="27"/>
  <c r="H2792" i="27"/>
  <c r="J182" i="27"/>
  <c r="B650" i="32"/>
  <c r="F2211" i="27"/>
  <c r="D2211" i="27"/>
  <c r="I181" i="27"/>
  <c r="K402" i="27"/>
  <c r="A2792" i="27" l="1"/>
  <c r="F2794" i="27"/>
  <c r="F2447" i="27"/>
  <c r="F2448" i="27"/>
  <c r="F2449" i="27" s="1"/>
  <c r="F2450" i="27" s="1"/>
  <c r="F2451" i="27" s="1"/>
  <c r="F2452" i="27" s="1"/>
  <c r="A2211" i="27"/>
  <c r="H2213" i="27"/>
  <c r="B2212" i="27"/>
  <c r="H2133" i="27"/>
  <c r="B2132" i="27"/>
  <c r="H184" i="27"/>
  <c r="H183" i="27"/>
  <c r="K654" i="32"/>
  <c r="C10" i="5"/>
  <c r="R9" i="33"/>
  <c r="M182" i="27"/>
  <c r="F2212" i="27"/>
  <c r="J184" i="27"/>
  <c r="J404" i="27"/>
  <c r="B652" i="32"/>
  <c r="I404" i="27"/>
  <c r="H2793" i="27"/>
  <c r="D2212" i="27"/>
  <c r="N404" i="27"/>
  <c r="M184" i="27"/>
  <c r="M404" i="27"/>
  <c r="I2793" i="27"/>
  <c r="I182" i="27"/>
  <c r="A652" i="32"/>
  <c r="N184" i="27"/>
  <c r="A2793" i="27" l="1"/>
  <c r="F2795" i="27"/>
  <c r="F2796" i="27"/>
  <c r="F2454" i="27"/>
  <c r="F2455" i="27" s="1"/>
  <c r="F2456" i="27" s="1"/>
  <c r="F2457" i="27" s="1"/>
  <c r="F2458" i="27" s="1"/>
  <c r="F2453" i="27"/>
  <c r="A2212" i="27"/>
  <c r="H2214" i="27"/>
  <c r="B2213" i="27"/>
  <c r="H2134" i="27"/>
  <c r="B2133" i="27"/>
  <c r="H185" i="27"/>
  <c r="K656" i="32"/>
  <c r="F123" i="16"/>
  <c r="K404" i="27"/>
  <c r="D2213" i="27"/>
  <c r="I405" i="27"/>
  <c r="I2794" i="27"/>
  <c r="J405" i="27"/>
  <c r="N185" i="27"/>
  <c r="K405" i="27"/>
  <c r="M405" i="27"/>
  <c r="H2794" i="27"/>
  <c r="N405" i="27"/>
  <c r="B654" i="32"/>
  <c r="K184" i="27"/>
  <c r="M185" i="27"/>
  <c r="I184" i="27"/>
  <c r="J185" i="27"/>
  <c r="A654" i="32"/>
  <c r="F2213" i="27"/>
  <c r="K185" i="27"/>
  <c r="A2794" i="27" l="1"/>
  <c r="F2797" i="27"/>
  <c r="F2460" i="27"/>
  <c r="F2461" i="27" s="1"/>
  <c r="F2462" i="27" s="1"/>
  <c r="F2463" i="27" s="1"/>
  <c r="F2464" i="27" s="1"/>
  <c r="F2459" i="27"/>
  <c r="A2213" i="27"/>
  <c r="H2215" i="27"/>
  <c r="B2214" i="27"/>
  <c r="H2135" i="27"/>
  <c r="B2134" i="27"/>
  <c r="H186" i="27"/>
  <c r="K658" i="32"/>
  <c r="AJ9" i="33"/>
  <c r="AD9" i="33"/>
  <c r="AA9" i="33"/>
  <c r="X9" i="33"/>
  <c r="I185" i="27"/>
  <c r="D2214" i="27"/>
  <c r="F2214" i="27"/>
  <c r="M406" i="27"/>
  <c r="K186" i="27"/>
  <c r="H2796" i="27"/>
  <c r="G690" i="27"/>
  <c r="H2795" i="27"/>
  <c r="A656" i="32"/>
  <c r="I2796" i="27"/>
  <c r="I406" i="27"/>
  <c r="N406" i="27"/>
  <c r="B656" i="32"/>
  <c r="M186" i="27"/>
  <c r="N186" i="27"/>
  <c r="I2795" i="27"/>
  <c r="J406" i="27"/>
  <c r="J186" i="27"/>
  <c r="A2795" i="27" l="1"/>
  <c r="A2796" i="27"/>
  <c r="F2798" i="27"/>
  <c r="F2466" i="27"/>
  <c r="F2467" i="27" s="1"/>
  <c r="F2468" i="27" s="1"/>
  <c r="F2469" i="27" s="1"/>
  <c r="F2470" i="27" s="1"/>
  <c r="F2465" i="27"/>
  <c r="A2214" i="27"/>
  <c r="H2216" i="27"/>
  <c r="B2215" i="27"/>
  <c r="H2136" i="27"/>
  <c r="B2135" i="27"/>
  <c r="H187" i="27"/>
  <c r="K660" i="32"/>
  <c r="AV9" i="33"/>
  <c r="AV11" i="33" s="1"/>
  <c r="I2797" i="27"/>
  <c r="A658" i="32"/>
  <c r="H2797" i="27"/>
  <c r="K406" i="27"/>
  <c r="B658" i="32"/>
  <c r="K407" i="27"/>
  <c r="I186" i="27"/>
  <c r="J187" i="27"/>
  <c r="N407" i="27"/>
  <c r="I407" i="27"/>
  <c r="F2215" i="27"/>
  <c r="D2215" i="27"/>
  <c r="G691" i="27"/>
  <c r="A2797" i="27" l="1"/>
  <c r="F2799" i="27"/>
  <c r="F2471" i="27"/>
  <c r="F2472" i="27"/>
  <c r="F2473" i="27" s="1"/>
  <c r="F2474" i="27" s="1"/>
  <c r="F2475" i="27" s="1"/>
  <c r="F2476" i="27" s="1"/>
  <c r="A2215" i="27"/>
  <c r="H2217" i="27"/>
  <c r="B2216" i="27"/>
  <c r="H2137" i="27"/>
  <c r="B2136" i="27"/>
  <c r="H188" i="27"/>
  <c r="K662" i="32"/>
  <c r="AV13" i="33"/>
  <c r="G9" i="33"/>
  <c r="AS9" i="30"/>
  <c r="AS11" i="30" s="1"/>
  <c r="BE9" i="33"/>
  <c r="A660" i="32"/>
  <c r="J408" i="27"/>
  <c r="D2216" i="27"/>
  <c r="M187" i="27"/>
  <c r="AZ9" i="33"/>
  <c r="AW11" i="33"/>
  <c r="H2798" i="27"/>
  <c r="K188" i="27"/>
  <c r="K408" i="27"/>
  <c r="J407" i="27"/>
  <c r="B660" i="32"/>
  <c r="K187" i="27"/>
  <c r="I187" i="27"/>
  <c r="I2798" i="27"/>
  <c r="F2216" i="27"/>
  <c r="N187" i="27"/>
  <c r="A9" i="33"/>
  <c r="M407" i="27"/>
  <c r="G692" i="27"/>
  <c r="A11" i="33"/>
  <c r="BE11" i="33"/>
  <c r="D476" i="27"/>
  <c r="A476" i="27" l="1"/>
  <c r="A2798" i="27"/>
  <c r="F2800" i="27"/>
  <c r="F2478" i="27"/>
  <c r="F2479" i="27" s="1"/>
  <c r="F2480" i="27" s="1"/>
  <c r="F2481" i="27" s="1"/>
  <c r="F2482" i="27" s="1"/>
  <c r="F2477" i="27"/>
  <c r="A2216" i="27"/>
  <c r="B2217" i="27"/>
  <c r="H2218" i="27"/>
  <c r="B2137" i="27"/>
  <c r="H2138" i="27"/>
  <c r="H190" i="27"/>
  <c r="H189" i="27"/>
  <c r="C618" i="32"/>
  <c r="C620" i="32"/>
  <c r="C622" i="32"/>
  <c r="C624" i="32"/>
  <c r="C626" i="32"/>
  <c r="C628" i="32"/>
  <c r="C630" i="32"/>
  <c r="C632" i="32"/>
  <c r="C634" i="32"/>
  <c r="C636" i="32"/>
  <c r="C638" i="32"/>
  <c r="C640" i="32"/>
  <c r="C642" i="32"/>
  <c r="C644" i="32"/>
  <c r="C646" i="32"/>
  <c r="C648" i="32"/>
  <c r="C650" i="32"/>
  <c r="C652" i="32"/>
  <c r="C654" i="32"/>
  <c r="C656" i="32"/>
  <c r="C658" i="32"/>
  <c r="C660" i="32"/>
  <c r="K664" i="32"/>
  <c r="AV15" i="33"/>
  <c r="AS13" i="30"/>
  <c r="S148" i="24"/>
  <c r="R148" i="24"/>
  <c r="Q148" i="24"/>
  <c r="S146" i="24"/>
  <c r="Q146" i="24"/>
  <c r="R146" i="24"/>
  <c r="B149" i="24"/>
  <c r="B147" i="24"/>
  <c r="J148" i="24"/>
  <c r="J146" i="24"/>
  <c r="L146" i="24"/>
  <c r="O148" i="24"/>
  <c r="O150" i="24"/>
  <c r="P148" i="24"/>
  <c r="I146" i="24"/>
  <c r="M148" i="24"/>
  <c r="O146" i="24"/>
  <c r="H148" i="24"/>
  <c r="P146" i="24"/>
  <c r="M146" i="24"/>
  <c r="H146" i="24"/>
  <c r="G148" i="24"/>
  <c r="L148" i="24"/>
  <c r="N148" i="24"/>
  <c r="N146" i="24"/>
  <c r="I148" i="24"/>
  <c r="G146" i="24"/>
  <c r="F148" i="24"/>
  <c r="D148" i="24"/>
  <c r="B148" i="24"/>
  <c r="K148" i="24"/>
  <c r="F146" i="24"/>
  <c r="D146" i="24"/>
  <c r="B146" i="24"/>
  <c r="U147" i="24"/>
  <c r="Z146" i="24"/>
  <c r="K146" i="24"/>
  <c r="E148" i="24"/>
  <c r="C148" i="24"/>
  <c r="AM148" i="24"/>
  <c r="E146" i="24"/>
  <c r="C146" i="24"/>
  <c r="AM146" i="24"/>
  <c r="X149" i="24"/>
  <c r="W146" i="24"/>
  <c r="U149" i="24"/>
  <c r="Y148" i="24"/>
  <c r="X146" i="24"/>
  <c r="W148" i="24"/>
  <c r="U148" i="24"/>
  <c r="Y146" i="24"/>
  <c r="V148" i="24"/>
  <c r="X148" i="24"/>
  <c r="T146" i="24"/>
  <c r="X147" i="24"/>
  <c r="V146" i="24"/>
  <c r="Z148" i="24"/>
  <c r="U146" i="24"/>
  <c r="T148" i="24"/>
  <c r="AK9" i="31"/>
  <c r="AK11" i="31" s="1"/>
  <c r="A662" i="32"/>
  <c r="N190" i="27"/>
  <c r="I410" i="27"/>
  <c r="M408" i="27"/>
  <c r="J188" i="27"/>
  <c r="N410" i="27"/>
  <c r="J190" i="27"/>
  <c r="AZ9" i="30"/>
  <c r="AW9" i="33"/>
  <c r="C477" i="27"/>
  <c r="I188" i="27"/>
  <c r="A13" i="33"/>
  <c r="I2799" i="27"/>
  <c r="F2217" i="27"/>
  <c r="D2217" i="27"/>
  <c r="BE13" i="33"/>
  <c r="G693" i="27"/>
  <c r="M410" i="27"/>
  <c r="H2799" i="27"/>
  <c r="I408" i="27"/>
  <c r="AZ11" i="30"/>
  <c r="M190" i="27"/>
  <c r="M188" i="27"/>
  <c r="C476" i="27"/>
  <c r="K190" i="27"/>
  <c r="AW13" i="33"/>
  <c r="J410" i="27"/>
  <c r="A11" i="30"/>
  <c r="B662" i="32"/>
  <c r="K410" i="27"/>
  <c r="A2799" i="27" l="1"/>
  <c r="F2802" i="27"/>
  <c r="F2801" i="27"/>
  <c r="F2484" i="27"/>
  <c r="F2485" i="27" s="1"/>
  <c r="F2486" i="27" s="1"/>
  <c r="F2487" i="27" s="1"/>
  <c r="F2488" i="27" s="1"/>
  <c r="F2483" i="27"/>
  <c r="A2217" i="27"/>
  <c r="H2219" i="27"/>
  <c r="B2218" i="27"/>
  <c r="H2139" i="27"/>
  <c r="B2138" i="27"/>
  <c r="H191" i="27"/>
  <c r="C662" i="32"/>
  <c r="K666" i="32"/>
  <c r="M646" i="32"/>
  <c r="M630" i="32"/>
  <c r="M660" i="32"/>
  <c r="M644" i="32"/>
  <c r="M628" i="32"/>
  <c r="M632" i="32"/>
  <c r="M658" i="32"/>
  <c r="M642" i="32"/>
  <c r="M626" i="32"/>
  <c r="M656" i="32"/>
  <c r="M640" i="32"/>
  <c r="M624" i="32"/>
  <c r="M648" i="32"/>
  <c r="M654" i="32"/>
  <c r="M638" i="32"/>
  <c r="M622" i="32"/>
  <c r="M652" i="32"/>
  <c r="M636" i="32"/>
  <c r="M620" i="32"/>
  <c r="M650" i="32"/>
  <c r="M634" i="32"/>
  <c r="M618" i="32"/>
  <c r="U150" i="24"/>
  <c r="J150" i="24"/>
  <c r="M150" i="24"/>
  <c r="F150" i="24"/>
  <c r="Q150" i="24"/>
  <c r="B150" i="24"/>
  <c r="S150" i="24"/>
  <c r="I150" i="24"/>
  <c r="H150" i="24"/>
  <c r="L150" i="24"/>
  <c r="U151" i="24"/>
  <c r="Y150" i="24"/>
  <c r="D150" i="24"/>
  <c r="R150" i="24"/>
  <c r="G150" i="24"/>
  <c r="K150" i="24"/>
  <c r="P150" i="24"/>
  <c r="B151" i="24"/>
  <c r="N150" i="24"/>
  <c r="E150" i="24"/>
  <c r="Z150" i="24"/>
  <c r="AM150" i="24"/>
  <c r="V150" i="24"/>
  <c r="X150" i="24"/>
  <c r="W150" i="24"/>
  <c r="C150" i="24"/>
  <c r="T150" i="24"/>
  <c r="X151" i="24"/>
  <c r="AV17" i="33"/>
  <c r="AK13" i="31"/>
  <c r="AS15" i="30"/>
  <c r="K10" i="32"/>
  <c r="K12" i="32" s="1"/>
  <c r="I190" i="27"/>
  <c r="A664" i="32"/>
  <c r="AZ13" i="30"/>
  <c r="I2800" i="27"/>
  <c r="C20" i="27"/>
  <c r="H11" i="30"/>
  <c r="AQ11" i="31"/>
  <c r="M191" i="27"/>
  <c r="B664" i="32"/>
  <c r="D2218" i="27"/>
  <c r="F2218" i="27"/>
  <c r="C19" i="27"/>
  <c r="G694" i="27"/>
  <c r="J411" i="27"/>
  <c r="AW15" i="33"/>
  <c r="C478" i="27"/>
  <c r="A15" i="33"/>
  <c r="AQ9" i="31"/>
  <c r="A11" i="31"/>
  <c r="A13" i="30"/>
  <c r="BE15" i="33"/>
  <c r="H2800" i="27"/>
  <c r="K411" i="27"/>
  <c r="A2800" i="27" l="1"/>
  <c r="F2803" i="27"/>
  <c r="F2490" i="27"/>
  <c r="F2491" i="27" s="1"/>
  <c r="F2492" i="27" s="1"/>
  <c r="F2493" i="27" s="1"/>
  <c r="F2494" i="27" s="1"/>
  <c r="F2489" i="27"/>
  <c r="A2218" i="27"/>
  <c r="H2220" i="27"/>
  <c r="B2219" i="27"/>
  <c r="H2140" i="27"/>
  <c r="B2139" i="27"/>
  <c r="H192" i="27"/>
  <c r="C664" i="32"/>
  <c r="K14" i="32"/>
  <c r="P632" i="32" a="1"/>
  <c r="P632" i="32" s="1"/>
  <c r="O632" i="32" a="1"/>
  <c r="O632" i="32" s="1"/>
  <c r="E632" i="32" s="1"/>
  <c r="N632" i="32" a="1"/>
  <c r="N632" i="32" s="1"/>
  <c r="D632" i="32" s="1"/>
  <c r="O618" i="32" a="1"/>
  <c r="O618" i="32" s="1"/>
  <c r="E618" i="32" s="1"/>
  <c r="P618" i="32" a="1"/>
  <c r="P618" i="32" s="1"/>
  <c r="N618" i="32" a="1"/>
  <c r="N618" i="32" s="1"/>
  <c r="D618" i="32" s="1"/>
  <c r="N636" i="32" a="1"/>
  <c r="N636" i="32" s="1"/>
  <c r="D636" i="32" s="1"/>
  <c r="P636" i="32" a="1"/>
  <c r="P636" i="32" s="1"/>
  <c r="O636" i="32" a="1"/>
  <c r="O636" i="32" s="1"/>
  <c r="E636" i="32" s="1"/>
  <c r="N654" i="32" a="1"/>
  <c r="N654" i="32" s="1"/>
  <c r="D654" i="32" s="1"/>
  <c r="P654" i="32" a="1"/>
  <c r="P654" i="32" s="1"/>
  <c r="O654" i="32" a="1"/>
  <c r="O654" i="32" s="1"/>
  <c r="E654" i="32" s="1"/>
  <c r="O656" i="32" a="1"/>
  <c r="O656" i="32" s="1"/>
  <c r="E656" i="32" s="1"/>
  <c r="N656" i="32" a="1"/>
  <c r="N656" i="32" s="1"/>
  <c r="D656" i="32" s="1"/>
  <c r="P656" i="32" a="1"/>
  <c r="P656" i="32" s="1"/>
  <c r="P630" i="32" a="1"/>
  <c r="P630" i="32" s="1"/>
  <c r="O630" i="32" a="1"/>
  <c r="O630" i="32" s="1"/>
  <c r="E630" i="32" s="1"/>
  <c r="N630" i="32" a="1"/>
  <c r="N630" i="32" s="1"/>
  <c r="D630" i="32" s="1"/>
  <c r="P648" i="32" a="1"/>
  <c r="P648" i="32" s="1"/>
  <c r="O648" i="32" a="1"/>
  <c r="O648" i="32" s="1"/>
  <c r="E648" i="32" s="1"/>
  <c r="N648" i="32" a="1"/>
  <c r="N648" i="32" s="1"/>
  <c r="D648" i="32" s="1"/>
  <c r="O634" i="32" a="1"/>
  <c r="O634" i="32" s="1"/>
  <c r="E634" i="32" s="1"/>
  <c r="N634" i="32" a="1"/>
  <c r="N634" i="32" s="1"/>
  <c r="D634" i="32" s="1"/>
  <c r="P634" i="32" a="1"/>
  <c r="P634" i="32" s="1"/>
  <c r="N652" i="32" a="1"/>
  <c r="N652" i="32" s="1"/>
  <c r="D652" i="32" s="1"/>
  <c r="P652" i="32" a="1"/>
  <c r="P652" i="32" s="1"/>
  <c r="O652" i="32" a="1"/>
  <c r="O652" i="32" s="1"/>
  <c r="E652" i="32" s="1"/>
  <c r="O626" i="32" a="1"/>
  <c r="O626" i="32" s="1"/>
  <c r="E626" i="32" s="1"/>
  <c r="P626" i="32" a="1"/>
  <c r="P626" i="32" s="1"/>
  <c r="N626" i="32" a="1"/>
  <c r="N626" i="32" s="1"/>
  <c r="D626" i="32" s="1"/>
  <c r="P628" i="32" a="1"/>
  <c r="P628" i="32" s="1"/>
  <c r="O628" i="32" a="1"/>
  <c r="O628" i="32" s="1"/>
  <c r="E628" i="32" s="1"/>
  <c r="N628" i="32" a="1"/>
  <c r="N628" i="32" s="1"/>
  <c r="D628" i="32" s="1"/>
  <c r="P646" i="32" a="1"/>
  <c r="P646" i="32" s="1"/>
  <c r="N646" i="32" a="1"/>
  <c r="N646" i="32" s="1"/>
  <c r="D646" i="32" s="1"/>
  <c r="O646" i="32" a="1"/>
  <c r="O646" i="32" s="1"/>
  <c r="E646" i="32" s="1"/>
  <c r="O624" i="32" a="1"/>
  <c r="O624" i="32" s="1"/>
  <c r="E624" i="32" s="1"/>
  <c r="N624" i="32" a="1"/>
  <c r="N624" i="32" s="1"/>
  <c r="D624" i="32" s="1"/>
  <c r="P624" i="32" a="1"/>
  <c r="P624" i="32" s="1"/>
  <c r="O642" i="32" a="1"/>
  <c r="O642" i="32" s="1"/>
  <c r="E642" i="32" s="1"/>
  <c r="P642" i="32" a="1"/>
  <c r="P642" i="32" s="1"/>
  <c r="N642" i="32" a="1"/>
  <c r="N642" i="32" s="1"/>
  <c r="D642" i="32" s="1"/>
  <c r="O650" i="32" a="1"/>
  <c r="O650" i="32" s="1"/>
  <c r="E650" i="32" s="1"/>
  <c r="N650" i="32" a="1"/>
  <c r="N650" i="32" s="1"/>
  <c r="D650" i="32" s="1"/>
  <c r="P650" i="32" a="1"/>
  <c r="P650" i="32" s="1"/>
  <c r="N622" i="32" a="1"/>
  <c r="N622" i="32" s="1"/>
  <c r="D622" i="32" s="1"/>
  <c r="P622" i="32" a="1"/>
  <c r="P622" i="32" s="1"/>
  <c r="O622" i="32" a="1"/>
  <c r="O622" i="32" s="1"/>
  <c r="E622" i="32" s="1"/>
  <c r="P644" i="32" a="1"/>
  <c r="P644" i="32" s="1"/>
  <c r="O644" i="32" a="1"/>
  <c r="O644" i="32" s="1"/>
  <c r="E644" i="32" s="1"/>
  <c r="N644" i="32" a="1"/>
  <c r="N644" i="32" s="1"/>
  <c r="D644" i="32" s="1"/>
  <c r="N620" i="32" a="1"/>
  <c r="N620" i="32" s="1"/>
  <c r="D620" i="32" s="1"/>
  <c r="P620" i="32" a="1"/>
  <c r="P620" i="32" s="1"/>
  <c r="O620" i="32" a="1"/>
  <c r="O620" i="32" s="1"/>
  <c r="E620" i="32" s="1"/>
  <c r="O658" i="32" a="1"/>
  <c r="O658" i="32" s="1"/>
  <c r="E658" i="32" s="1"/>
  <c r="P658" i="32" a="1"/>
  <c r="P658" i="32" s="1"/>
  <c r="N658" i="32" a="1"/>
  <c r="N658" i="32" s="1"/>
  <c r="D658" i="32" s="1"/>
  <c r="K668" i="32"/>
  <c r="N638" i="32" a="1"/>
  <c r="N638" i="32" s="1"/>
  <c r="D638" i="32" s="1"/>
  <c r="P638" i="32" a="1"/>
  <c r="P638" i="32" s="1"/>
  <c r="O638" i="32" a="1"/>
  <c r="O638" i="32" s="1"/>
  <c r="E638" i="32" s="1"/>
  <c r="O640" i="32" a="1"/>
  <c r="O640" i="32" s="1"/>
  <c r="E640" i="32" s="1"/>
  <c r="N640" i="32" a="1"/>
  <c r="N640" i="32" s="1"/>
  <c r="D640" i="32" s="1"/>
  <c r="P640" i="32" a="1"/>
  <c r="P640" i="32" s="1"/>
  <c r="P660" i="32" a="1"/>
  <c r="P660" i="32" s="1"/>
  <c r="O660" i="32" a="1"/>
  <c r="O660" i="32" s="1"/>
  <c r="E660" i="32" s="1"/>
  <c r="N660" i="32" a="1"/>
  <c r="N660" i="32" s="1"/>
  <c r="D660" i="32" s="1"/>
  <c r="M662" i="32"/>
  <c r="M152" i="24"/>
  <c r="E152" i="24"/>
  <c r="AM152" i="24"/>
  <c r="R152" i="24"/>
  <c r="L152" i="24"/>
  <c r="C152" i="24"/>
  <c r="Q152" i="24"/>
  <c r="I152" i="24"/>
  <c r="H152" i="24"/>
  <c r="N152" i="24"/>
  <c r="S152" i="24"/>
  <c r="U153" i="24"/>
  <c r="D152" i="24"/>
  <c r="U152" i="24"/>
  <c r="X153" i="24"/>
  <c r="P152" i="24"/>
  <c r="B153" i="24"/>
  <c r="Z152" i="24"/>
  <c r="O152" i="24"/>
  <c r="K152" i="24"/>
  <c r="X152" i="24"/>
  <c r="G152" i="24"/>
  <c r="T152" i="24"/>
  <c r="V152" i="24"/>
  <c r="F152" i="24"/>
  <c r="B152" i="24"/>
  <c r="Y152" i="24"/>
  <c r="J152" i="24"/>
  <c r="W152" i="24"/>
  <c r="AV19" i="33"/>
  <c r="AK15" i="31"/>
  <c r="AS17" i="30"/>
  <c r="H2" i="29"/>
  <c r="K192" i="27"/>
  <c r="H2802" i="27"/>
  <c r="I191" i="27"/>
  <c r="AW17" i="33"/>
  <c r="C21" i="27"/>
  <c r="C239" i="27"/>
  <c r="N191" i="27"/>
  <c r="A15" i="30"/>
  <c r="J191" i="27"/>
  <c r="M412" i="27"/>
  <c r="I2801" i="27"/>
  <c r="AQ13" i="31"/>
  <c r="B10" i="32"/>
  <c r="N411" i="27"/>
  <c r="I2802" i="27"/>
  <c r="A17" i="33"/>
  <c r="J412" i="27"/>
  <c r="B12" i="32"/>
  <c r="H2801" i="27"/>
  <c r="I411" i="27"/>
  <c r="J192" i="27"/>
  <c r="BE17" i="33"/>
  <c r="I412" i="27"/>
  <c r="D2219" i="27"/>
  <c r="G696" i="27"/>
  <c r="K412" i="27"/>
  <c r="N192" i="27"/>
  <c r="A12" i="32"/>
  <c r="A13" i="31"/>
  <c r="C479" i="27"/>
  <c r="F2219" i="27"/>
  <c r="A10" i="32"/>
  <c r="H13" i="30"/>
  <c r="N412" i="27"/>
  <c r="AZ15" i="30"/>
  <c r="C240" i="27"/>
  <c r="B666" i="32"/>
  <c r="K191" i="27"/>
  <c r="M192" i="27"/>
  <c r="A666" i="32"/>
  <c r="M411" i="27"/>
  <c r="H1331" i="27" l="1"/>
  <c r="L1331" i="27"/>
  <c r="G1331" i="27"/>
  <c r="J1331" i="27"/>
  <c r="E1331" i="27"/>
  <c r="I1331" i="27"/>
  <c r="A2802" i="27"/>
  <c r="A2801" i="27"/>
  <c r="F2804" i="27"/>
  <c r="F2495" i="27"/>
  <c r="F2496" i="27"/>
  <c r="F2497" i="27" s="1"/>
  <c r="F2498" i="27" s="1"/>
  <c r="F2499" i="27" s="1"/>
  <c r="F2500" i="27" s="1"/>
  <c r="A2219" i="27"/>
  <c r="H2221" i="27"/>
  <c r="B2220" i="27"/>
  <c r="H2141" i="27"/>
  <c r="B2140" i="27"/>
  <c r="L1332" i="27"/>
  <c r="J1332" i="27"/>
  <c r="I1332" i="27"/>
  <c r="H1332" i="27"/>
  <c r="G1332" i="27"/>
  <c r="E1332" i="27"/>
  <c r="H193" i="27"/>
  <c r="C666" i="32"/>
  <c r="P662" i="32" a="1"/>
  <c r="P662" i="32" s="1"/>
  <c r="N662" i="32" a="1"/>
  <c r="N662" i="32" s="1"/>
  <c r="D662" i="32" s="1"/>
  <c r="O662" i="32" a="1"/>
  <c r="O662" i="32" s="1"/>
  <c r="E662" i="32" s="1"/>
  <c r="K670" i="32"/>
  <c r="K16" i="32"/>
  <c r="M664" i="32"/>
  <c r="R154" i="24"/>
  <c r="Q154" i="24"/>
  <c r="I154" i="24"/>
  <c r="X155" i="24"/>
  <c r="M154" i="24"/>
  <c r="P154" i="24"/>
  <c r="E154" i="24"/>
  <c r="N154" i="24"/>
  <c r="D154" i="24"/>
  <c r="F154" i="24"/>
  <c r="U154" i="24"/>
  <c r="H154" i="24"/>
  <c r="B155" i="24"/>
  <c r="W154" i="24"/>
  <c r="G154" i="24"/>
  <c r="L154" i="24"/>
  <c r="Z154" i="24"/>
  <c r="S154" i="24"/>
  <c r="U155" i="24"/>
  <c r="O154" i="24"/>
  <c r="C154" i="24"/>
  <c r="X154" i="24"/>
  <c r="K154" i="24"/>
  <c r="J154" i="24"/>
  <c r="AM154" i="24"/>
  <c r="T154" i="24"/>
  <c r="V154" i="24"/>
  <c r="B154" i="24"/>
  <c r="Y154" i="24"/>
  <c r="AV21" i="33"/>
  <c r="AK17" i="31"/>
  <c r="AS19" i="30"/>
  <c r="G2" i="29"/>
  <c r="F2" i="29"/>
  <c r="AZ17" i="30"/>
  <c r="H2803" i="27"/>
  <c r="AW19" i="33"/>
  <c r="A19" i="33"/>
  <c r="G697" i="27"/>
  <c r="AQ15" i="31"/>
  <c r="B668" i="32"/>
  <c r="C241" i="27"/>
  <c r="H15" i="30"/>
  <c r="D2220" i="27"/>
  <c r="I2803" i="27"/>
  <c r="A668" i="32"/>
  <c r="M413" i="27"/>
  <c r="K413" i="27"/>
  <c r="A15" i="31"/>
  <c r="N193" i="27"/>
  <c r="A17" i="30"/>
  <c r="BE19" i="33"/>
  <c r="M193" i="27"/>
  <c r="A14" i="32"/>
  <c r="C22" i="27"/>
  <c r="F2220" i="27"/>
  <c r="I192" i="27"/>
  <c r="C480" i="27"/>
  <c r="B14" i="32"/>
  <c r="N413" i="27"/>
  <c r="A2803" i="27" l="1"/>
  <c r="F2805" i="27"/>
  <c r="F2502" i="27"/>
  <c r="F2503" i="27" s="1"/>
  <c r="F2504" i="27" s="1"/>
  <c r="F2505" i="27" s="1"/>
  <c r="F2506" i="27" s="1"/>
  <c r="F2501" i="27"/>
  <c r="A2220" i="27"/>
  <c r="H2222" i="27"/>
  <c r="B2221" i="27"/>
  <c r="H2142" i="27"/>
  <c r="B2141" i="27"/>
  <c r="L1333" i="27"/>
  <c r="J1333" i="27"/>
  <c r="I1333" i="27"/>
  <c r="H1333" i="27"/>
  <c r="G1333" i="27"/>
  <c r="E1333" i="27"/>
  <c r="H194" i="27"/>
  <c r="C668" i="32"/>
  <c r="K18" i="32"/>
  <c r="K672" i="32"/>
  <c r="P664" i="32" a="1"/>
  <c r="P664" i="32" s="1"/>
  <c r="O664" i="32" a="1"/>
  <c r="O664" i="32" s="1"/>
  <c r="E664" i="32" s="1"/>
  <c r="N664" i="32" a="1"/>
  <c r="N664" i="32" s="1"/>
  <c r="D664" i="32" s="1"/>
  <c r="M666" i="32"/>
  <c r="D156" i="24"/>
  <c r="O156" i="24"/>
  <c r="B156" i="24"/>
  <c r="Y156" i="24"/>
  <c r="X157" i="24"/>
  <c r="T156" i="24"/>
  <c r="R156" i="24"/>
  <c r="L156" i="24"/>
  <c r="J156" i="24"/>
  <c r="Q156" i="24"/>
  <c r="V156" i="24"/>
  <c r="H156" i="24"/>
  <c r="U157" i="24"/>
  <c r="S156" i="24"/>
  <c r="K156" i="24"/>
  <c r="M156" i="24"/>
  <c r="F156" i="24"/>
  <c r="B157" i="24"/>
  <c r="AM156" i="24"/>
  <c r="P156" i="24"/>
  <c r="U156" i="24"/>
  <c r="C156" i="24"/>
  <c r="N156" i="24"/>
  <c r="Z156" i="24"/>
  <c r="E156" i="24"/>
  <c r="G156" i="24"/>
  <c r="W156" i="24"/>
  <c r="I156" i="24"/>
  <c r="X156" i="24"/>
  <c r="AV23" i="33"/>
  <c r="AK19" i="31"/>
  <c r="AS21" i="30"/>
  <c r="G3" i="29"/>
  <c r="F3" i="29"/>
  <c r="E2" i="29"/>
  <c r="K312" i="32" s="1"/>
  <c r="K314" i="32" s="1"/>
  <c r="D2" i="29"/>
  <c r="D3" i="29" s="1"/>
  <c r="J413" i="27"/>
  <c r="A21" i="33"/>
  <c r="I414" i="27"/>
  <c r="F2221" i="27"/>
  <c r="K414" i="27"/>
  <c r="A19" i="30"/>
  <c r="D2221" i="27"/>
  <c r="M414" i="27"/>
  <c r="C242" i="27"/>
  <c r="B16" i="32"/>
  <c r="H17" i="30"/>
  <c r="G698" i="27"/>
  <c r="J193" i="27"/>
  <c r="AQ17" i="31"/>
  <c r="H2804" i="27"/>
  <c r="B670" i="32"/>
  <c r="A17" i="31"/>
  <c r="M194" i="27"/>
  <c r="K194" i="27"/>
  <c r="J414" i="27"/>
  <c r="I193" i="27"/>
  <c r="I2804" i="27"/>
  <c r="C23" i="27"/>
  <c r="K193" i="27"/>
  <c r="B616" i="32"/>
  <c r="BE21" i="33"/>
  <c r="A16" i="32"/>
  <c r="A670" i="32"/>
  <c r="C481" i="27"/>
  <c r="AW21" i="33"/>
  <c r="AZ19" i="30"/>
  <c r="I413" i="27"/>
  <c r="A2804" i="27" l="1"/>
  <c r="F2806" i="27"/>
  <c r="F2508" i="27"/>
  <c r="F2509" i="27" s="1"/>
  <c r="F2510" i="27" s="1"/>
  <c r="F2511" i="27" s="1"/>
  <c r="F2512" i="27" s="1"/>
  <c r="F2507" i="27"/>
  <c r="A2221" i="27"/>
  <c r="H2223" i="27"/>
  <c r="B2222" i="27"/>
  <c r="H2143" i="27"/>
  <c r="B2142" i="27"/>
  <c r="L1334" i="27"/>
  <c r="J1334" i="27"/>
  <c r="I1334" i="27"/>
  <c r="H1334" i="27"/>
  <c r="G1334" i="27"/>
  <c r="E1334" i="27"/>
  <c r="K1185" i="27"/>
  <c r="H195" i="27"/>
  <c r="H196" i="27"/>
  <c r="C670" i="32"/>
  <c r="M668" i="32"/>
  <c r="K316" i="32"/>
  <c r="K674" i="32"/>
  <c r="O666" i="32" a="1"/>
  <c r="O666" i="32" s="1"/>
  <c r="E666" i="32" s="1"/>
  <c r="N666" i="32" a="1"/>
  <c r="N666" i="32" s="1"/>
  <c r="D666" i="32" s="1"/>
  <c r="P666" i="32" a="1"/>
  <c r="P666" i="32" s="1"/>
  <c r="K20" i="32"/>
  <c r="X159" i="24"/>
  <c r="AM158" i="24"/>
  <c r="N158" i="24"/>
  <c r="B159" i="24"/>
  <c r="O158" i="24"/>
  <c r="W158" i="24"/>
  <c r="J158" i="24"/>
  <c r="K158" i="24"/>
  <c r="Y158" i="24"/>
  <c r="Z158" i="24"/>
  <c r="D158" i="24"/>
  <c r="E158" i="24"/>
  <c r="X158" i="24"/>
  <c r="Q158" i="24"/>
  <c r="L158" i="24"/>
  <c r="C158" i="24"/>
  <c r="B158" i="24"/>
  <c r="P158" i="24"/>
  <c r="F158" i="24"/>
  <c r="V158" i="24"/>
  <c r="R158" i="24"/>
  <c r="G158" i="24"/>
  <c r="S158" i="24"/>
  <c r="H158" i="24"/>
  <c r="M158" i="24"/>
  <c r="I158" i="24"/>
  <c r="U158" i="24"/>
  <c r="U159" i="24"/>
  <c r="T158" i="24"/>
  <c r="AV25" i="33"/>
  <c r="AK21" i="31"/>
  <c r="AS23" i="30"/>
  <c r="C616" i="32"/>
  <c r="AX9" i="33"/>
  <c r="B9" i="29"/>
  <c r="E3" i="29"/>
  <c r="C2" i="29"/>
  <c r="C3" i="29" s="1"/>
  <c r="AW23" i="33"/>
  <c r="M196" i="27"/>
  <c r="N196" i="27"/>
  <c r="F2222" i="27"/>
  <c r="B312" i="32"/>
  <c r="B18" i="32"/>
  <c r="A314" i="32"/>
  <c r="BE23" i="33"/>
  <c r="J416" i="27"/>
  <c r="C243" i="27"/>
  <c r="I2805" i="27"/>
  <c r="AQ19" i="31"/>
  <c r="J194" i="27"/>
  <c r="H19" i="30"/>
  <c r="K196" i="27"/>
  <c r="B314" i="32"/>
  <c r="I416" i="27"/>
  <c r="A312" i="32"/>
  <c r="A19" i="31"/>
  <c r="M416" i="27"/>
  <c r="A21" i="30"/>
  <c r="D2222" i="27"/>
  <c r="I194" i="27"/>
  <c r="C24" i="27"/>
  <c r="B672" i="32"/>
  <c r="J196" i="27"/>
  <c r="K416" i="27"/>
  <c r="A23" i="33"/>
  <c r="N416" i="27"/>
  <c r="A18" i="32"/>
  <c r="H2805" i="27"/>
  <c r="C482" i="27"/>
  <c r="AZ21" i="30"/>
  <c r="A616" i="32"/>
  <c r="G699" i="27"/>
  <c r="A672" i="32"/>
  <c r="I1027" i="27" l="1"/>
  <c r="H1027" i="27"/>
  <c r="L1027" i="27"/>
  <c r="G1027" i="27"/>
  <c r="J1027" i="27"/>
  <c r="E1027" i="27"/>
  <c r="A2805" i="27"/>
  <c r="F2807" i="27"/>
  <c r="F2808" i="27"/>
  <c r="F2514" i="27"/>
  <c r="F2515" i="27" s="1"/>
  <c r="F2516" i="27" s="1"/>
  <c r="F2517" i="27" s="1"/>
  <c r="F2518" i="27" s="1"/>
  <c r="F2513" i="27"/>
  <c r="N2032" i="27"/>
  <c r="N2024" i="27"/>
  <c r="N2016" i="27"/>
  <c r="N2033" i="27"/>
  <c r="N2025" i="27"/>
  <c r="N2017" i="27"/>
  <c r="N2037" i="27"/>
  <c r="N2029" i="27"/>
  <c r="N2021" i="27"/>
  <c r="N2013" i="27"/>
  <c r="N2014" i="27"/>
  <c r="N2028" i="27"/>
  <c r="N2022" i="27"/>
  <c r="N2015" i="27"/>
  <c r="N2036" i="27"/>
  <c r="N2030" i="27"/>
  <c r="N2023" i="27"/>
  <c r="N2010" i="27"/>
  <c r="N2012" i="27"/>
  <c r="N2038" i="27"/>
  <c r="N2031" i="27"/>
  <c r="N2018" i="27"/>
  <c r="N2026" i="27"/>
  <c r="N2011" i="27"/>
  <c r="N2027" i="27"/>
  <c r="N2034" i="27"/>
  <c r="N2019" i="27"/>
  <c r="N2035" i="27"/>
  <c r="N2020" i="27"/>
  <c r="M2029" i="27"/>
  <c r="M2021" i="27"/>
  <c r="M2013" i="27"/>
  <c r="M2030" i="27"/>
  <c r="M2022" i="27"/>
  <c r="M2014" i="27"/>
  <c r="M2027" i="27"/>
  <c r="M2012" i="27"/>
  <c r="M2023" i="27"/>
  <c r="M2035" i="27"/>
  <c r="M2020" i="27"/>
  <c r="M2028" i="27"/>
  <c r="M2017" i="27"/>
  <c r="M2025" i="27"/>
  <c r="M2018" i="27"/>
  <c r="M2016" i="27"/>
  <c r="M2033" i="27"/>
  <c r="M2026" i="27"/>
  <c r="M2024" i="27"/>
  <c r="M2015" i="27"/>
  <c r="M2034" i="27"/>
  <c r="M2011" i="27"/>
  <c r="M2032" i="27"/>
  <c r="M2031" i="27"/>
  <c r="M2019" i="27"/>
  <c r="K2013" i="27"/>
  <c r="K2037" i="27"/>
  <c r="K2029" i="27"/>
  <c r="K2030" i="27"/>
  <c r="K2022" i="27"/>
  <c r="K2014" i="27"/>
  <c r="K2021" i="27"/>
  <c r="K2015" i="27"/>
  <c r="K2035" i="27"/>
  <c r="K2020" i="27"/>
  <c r="K2012" i="27"/>
  <c r="K2023" i="27"/>
  <c r="K2016" i="27"/>
  <c r="K2028" i="27"/>
  <c r="K2031" i="27"/>
  <c r="K2024" i="27"/>
  <c r="K2017" i="27"/>
  <c r="K2036" i="27"/>
  <c r="K2032" i="27"/>
  <c r="K2025" i="27"/>
  <c r="K2010" i="27"/>
  <c r="K2033" i="27"/>
  <c r="K2018" i="27"/>
  <c r="K2026" i="27"/>
  <c r="K2011" i="27"/>
  <c r="K2034" i="27"/>
  <c r="K2019" i="27"/>
  <c r="K2027" i="27"/>
  <c r="J2021" i="27"/>
  <c r="J2037" i="27"/>
  <c r="J2022" i="27"/>
  <c r="J2029" i="27"/>
  <c r="J2013" i="27"/>
  <c r="J2038" i="27"/>
  <c r="J2030" i="27"/>
  <c r="J2014" i="27"/>
  <c r="J2035" i="27"/>
  <c r="J2020" i="27"/>
  <c r="J2016" i="27"/>
  <c r="J2028" i="27"/>
  <c r="J2024" i="27"/>
  <c r="J2015" i="27"/>
  <c r="J2017" i="27"/>
  <c r="J2036" i="27"/>
  <c r="J2032" i="27"/>
  <c r="J2023" i="27"/>
  <c r="J2025" i="27"/>
  <c r="J2010" i="27"/>
  <c r="J2031" i="27"/>
  <c r="J2033" i="27"/>
  <c r="J2018" i="27"/>
  <c r="J2027" i="27"/>
  <c r="J2026" i="27"/>
  <c r="J2011" i="27"/>
  <c r="J2034" i="27"/>
  <c r="J2019" i="27"/>
  <c r="J2012" i="27"/>
  <c r="I2014" i="27"/>
  <c r="I2038" i="27"/>
  <c r="I2022" i="27"/>
  <c r="I2030" i="27"/>
  <c r="I2015" i="27"/>
  <c r="I2024" i="27"/>
  <c r="I2025" i="27"/>
  <c r="I2017" i="27"/>
  <c r="I2013" i="27"/>
  <c r="I2023" i="27"/>
  <c r="I2032" i="27"/>
  <c r="I2033" i="27"/>
  <c r="I2010" i="27"/>
  <c r="I2021" i="27"/>
  <c r="I2031" i="27"/>
  <c r="I2018" i="27"/>
  <c r="I2029" i="27"/>
  <c r="I2026" i="27"/>
  <c r="I2011" i="27"/>
  <c r="I2037" i="27"/>
  <c r="I2034" i="27"/>
  <c r="I2019" i="27"/>
  <c r="I2012" i="27"/>
  <c r="I2027" i="27"/>
  <c r="I2020" i="27"/>
  <c r="I2035" i="27"/>
  <c r="I2028" i="27"/>
  <c r="I2016" i="27"/>
  <c r="I2036" i="27"/>
  <c r="H2037" i="27"/>
  <c r="H2013" i="27"/>
  <c r="H2021" i="27"/>
  <c r="H2029" i="27"/>
  <c r="H2014" i="27"/>
  <c r="H2027" i="27"/>
  <c r="H2012" i="27"/>
  <c r="H2022" i="27"/>
  <c r="H2015" i="27"/>
  <c r="H2035" i="27"/>
  <c r="H2020" i="27"/>
  <c r="H2030" i="27"/>
  <c r="H2023" i="27"/>
  <c r="H2016" i="27"/>
  <c r="H2028" i="27"/>
  <c r="H2038" i="27"/>
  <c r="H2031" i="27"/>
  <c r="H2024" i="27"/>
  <c r="H2017" i="27"/>
  <c r="H2036" i="27"/>
  <c r="H2032" i="27"/>
  <c r="H2025" i="27"/>
  <c r="H2010" i="27"/>
  <c r="H2033" i="27"/>
  <c r="H2018" i="27"/>
  <c r="H2026" i="27"/>
  <c r="H2011" i="27"/>
  <c r="H2034" i="27"/>
  <c r="H2019" i="27"/>
  <c r="G2037" i="27"/>
  <c r="G2021" i="27"/>
  <c r="G2038" i="27"/>
  <c r="G2030" i="27"/>
  <c r="G2022" i="27"/>
  <c r="G2014" i="27"/>
  <c r="G2029" i="27"/>
  <c r="G2013" i="27"/>
  <c r="G2026" i="27"/>
  <c r="G2020" i="27"/>
  <c r="G2034" i="27"/>
  <c r="G2011" i="27"/>
  <c r="G2028" i="27"/>
  <c r="G2015" i="27"/>
  <c r="G2019" i="27"/>
  <c r="G2036" i="27"/>
  <c r="G2023" i="27"/>
  <c r="G2027" i="27"/>
  <c r="G2017" i="27"/>
  <c r="G2032" i="27"/>
  <c r="G2031" i="27"/>
  <c r="G2016" i="27"/>
  <c r="G2035" i="27"/>
  <c r="G2025" i="27"/>
  <c r="G2010" i="27"/>
  <c r="G2024" i="27"/>
  <c r="G2033" i="27"/>
  <c r="G2018" i="27"/>
  <c r="G2012" i="27"/>
  <c r="F2029" i="27"/>
  <c r="F2031" i="27"/>
  <c r="F2013" i="27"/>
  <c r="F2030" i="27"/>
  <c r="F2022" i="27"/>
  <c r="F2014" i="27"/>
  <c r="F2021" i="27"/>
  <c r="F2015" i="27"/>
  <c r="F2027" i="27"/>
  <c r="F2012" i="27"/>
  <c r="F2023" i="27"/>
  <c r="F2035" i="27"/>
  <c r="F2020" i="27"/>
  <c r="F2016" i="27"/>
  <c r="F2028" i="27"/>
  <c r="F2024" i="27"/>
  <c r="F2017" i="27"/>
  <c r="F2032" i="27"/>
  <c r="F2025" i="27"/>
  <c r="F2033" i="27"/>
  <c r="F2018" i="27"/>
  <c r="F2034" i="27"/>
  <c r="F2026" i="27"/>
  <c r="F2011" i="27"/>
  <c r="F2019" i="27"/>
  <c r="E2038" i="27"/>
  <c r="E2030" i="27"/>
  <c r="E2022" i="27"/>
  <c r="E2014" i="27"/>
  <c r="E2015" i="27"/>
  <c r="E2027" i="27"/>
  <c r="E2012" i="27"/>
  <c r="E2013" i="27"/>
  <c r="E2023" i="27"/>
  <c r="E2035" i="27"/>
  <c r="E2020" i="27"/>
  <c r="E2021" i="27"/>
  <c r="E2031" i="27"/>
  <c r="E2016" i="27"/>
  <c r="E2028" i="27"/>
  <c r="E2029" i="27"/>
  <c r="E2024" i="27"/>
  <c r="E2017" i="27"/>
  <c r="E2036" i="27"/>
  <c r="E2037" i="27"/>
  <c r="E2032" i="27"/>
  <c r="E2025" i="27"/>
  <c r="E2010" i="27"/>
  <c r="E2033" i="27"/>
  <c r="E2018" i="27"/>
  <c r="E2026" i="27"/>
  <c r="E2011" i="27"/>
  <c r="E2034" i="27"/>
  <c r="E2019" i="27"/>
  <c r="K1457" i="27"/>
  <c r="K1449" i="27"/>
  <c r="K1464" i="27"/>
  <c r="K1456" i="27"/>
  <c r="K1448" i="27"/>
  <c r="K1440" i="27"/>
  <c r="K1432" i="27"/>
  <c r="K1424" i="27"/>
  <c r="K1416" i="27"/>
  <c r="K1463" i="27"/>
  <c r="K1455" i="27"/>
  <c r="K1447" i="27"/>
  <c r="K1439" i="27"/>
  <c r="K1431" i="27"/>
  <c r="K1423" i="27"/>
  <c r="K1415" i="27"/>
  <c r="K1462" i="27"/>
  <c r="K1454" i="27"/>
  <c r="K1446" i="27"/>
  <c r="K1438" i="27"/>
  <c r="K1430" i="27"/>
  <c r="K1422" i="27"/>
  <c r="K1414" i="27"/>
  <c r="K1461" i="27"/>
  <c r="K1453" i="27"/>
  <c r="K1445" i="27"/>
  <c r="K1437" i="27"/>
  <c r="K1429" i="27"/>
  <c r="K1421" i="27"/>
  <c r="K1413" i="27"/>
  <c r="K1460" i="27"/>
  <c r="K1452" i="27"/>
  <c r="K1444" i="27"/>
  <c r="K1436" i="27"/>
  <c r="K1428" i="27"/>
  <c r="K1420" i="27"/>
  <c r="K1412" i="27"/>
  <c r="K1451" i="27"/>
  <c r="K1427" i="27"/>
  <c r="K1450" i="27"/>
  <c r="K1426" i="27"/>
  <c r="K1443" i="27"/>
  <c r="K1425" i="27"/>
  <c r="K1442" i="27"/>
  <c r="K1419" i="27"/>
  <c r="K1441" i="27"/>
  <c r="K1418" i="27"/>
  <c r="K1434" i="27"/>
  <c r="K1435" i="27"/>
  <c r="K1417" i="27"/>
  <c r="K1459" i="27"/>
  <c r="K1411" i="27"/>
  <c r="K1458" i="27"/>
  <c r="K1433" i="27"/>
  <c r="K1410" i="27"/>
  <c r="A2222" i="27"/>
  <c r="H2224" i="27"/>
  <c r="B2223" i="27"/>
  <c r="H2144" i="27"/>
  <c r="B2143" i="27"/>
  <c r="L1028" i="27"/>
  <c r="J1028" i="27"/>
  <c r="I1028" i="27"/>
  <c r="H1028" i="27"/>
  <c r="G1028" i="27"/>
  <c r="E1028" i="27"/>
  <c r="L1335" i="27"/>
  <c r="I1335" i="27"/>
  <c r="H1335" i="27"/>
  <c r="E1335" i="27"/>
  <c r="K1187" i="27"/>
  <c r="K1186" i="27"/>
  <c r="H197" i="27"/>
  <c r="C672" i="32"/>
  <c r="K2038" i="27" s="1"/>
  <c r="K676" i="32"/>
  <c r="K22" i="32"/>
  <c r="K318" i="32"/>
  <c r="N668" i="32" a="1"/>
  <c r="N668" i="32" s="1"/>
  <c r="D668" i="32" s="1"/>
  <c r="P668" i="32" a="1"/>
  <c r="P668" i="32" s="1"/>
  <c r="M2036" i="27" s="1"/>
  <c r="O668" i="32" a="1"/>
  <c r="O668" i="32" s="1"/>
  <c r="E668" i="32" s="1"/>
  <c r="F2036" i="27" s="1"/>
  <c r="M670" i="32"/>
  <c r="AV27" i="33"/>
  <c r="AK23" i="31"/>
  <c r="AS25" i="30"/>
  <c r="B10" i="29"/>
  <c r="C10" i="29" s="1"/>
  <c r="C9" i="29"/>
  <c r="L616" i="32"/>
  <c r="L618" i="32" s="1"/>
  <c r="L620" i="32" s="1"/>
  <c r="L622" i="32" s="1"/>
  <c r="L624" i="32" s="1"/>
  <c r="L626" i="32" s="1"/>
  <c r="L628" i="32" s="1"/>
  <c r="L630" i="32" s="1"/>
  <c r="L632" i="32" s="1"/>
  <c r="L634" i="32" s="1"/>
  <c r="L636" i="32" s="1"/>
  <c r="L638" i="32" s="1"/>
  <c r="L640" i="32" s="1"/>
  <c r="L642" i="32" s="1"/>
  <c r="L644" i="32" s="1"/>
  <c r="L646" i="32" s="1"/>
  <c r="L648" i="32" s="1"/>
  <c r="L650" i="32" s="1"/>
  <c r="L652" i="32" s="1"/>
  <c r="L654" i="32" s="1"/>
  <c r="L656" i="32" s="1"/>
  <c r="L658" i="32" s="1"/>
  <c r="L660" i="32" s="1"/>
  <c r="L662" i="32" s="1"/>
  <c r="L664" i="32" s="1"/>
  <c r="L666" i="32" s="1"/>
  <c r="L668" i="32" s="1"/>
  <c r="L670" i="32" s="1"/>
  <c r="M616" i="32"/>
  <c r="P616" i="32" s="1" a="1"/>
  <c r="P616" i="32" s="1"/>
  <c r="M2010" i="27" s="1"/>
  <c r="B2" i="29"/>
  <c r="B3" i="29" s="1"/>
  <c r="A316" i="32"/>
  <c r="F2223" i="27"/>
  <c r="A674" i="32"/>
  <c r="I2806" i="27"/>
  <c r="B20" i="32"/>
  <c r="BE25" i="33"/>
  <c r="D2223" i="27"/>
  <c r="A20" i="32"/>
  <c r="AQ21" i="31"/>
  <c r="AZ23" i="30"/>
  <c r="G700" i="27"/>
  <c r="J197" i="27"/>
  <c r="C244" i="27"/>
  <c r="A25" i="33"/>
  <c r="A21" i="31"/>
  <c r="C483" i="27"/>
  <c r="H21" i="30"/>
  <c r="B316" i="32"/>
  <c r="B674" i="32"/>
  <c r="C25" i="27"/>
  <c r="I196" i="27"/>
  <c r="A23" i="30"/>
  <c r="H2806" i="27"/>
  <c r="AW25" i="33"/>
  <c r="A2806" i="27" l="1"/>
  <c r="F2809" i="27"/>
  <c r="F2519" i="27"/>
  <c r="F2520" i="27"/>
  <c r="F2521" i="27" s="1"/>
  <c r="F2522" i="27" s="1"/>
  <c r="F2523" i="27" s="1"/>
  <c r="F2524" i="27" s="1"/>
  <c r="N2039" i="27"/>
  <c r="A2026" i="27"/>
  <c r="J2039" i="27"/>
  <c r="A2017" i="27"/>
  <c r="A2033" i="27"/>
  <c r="A2013" i="27"/>
  <c r="A2010" i="27"/>
  <c r="A2028" i="27"/>
  <c r="A2012" i="27"/>
  <c r="I2039" i="27"/>
  <c r="A2035" i="27"/>
  <c r="A2030" i="27"/>
  <c r="A2029" i="27"/>
  <c r="A2019" i="27"/>
  <c r="A2015" i="27"/>
  <c r="A2034" i="27"/>
  <c r="A2021" i="27"/>
  <c r="A2014" i="27"/>
  <c r="A2011" i="27"/>
  <c r="A2036" i="27"/>
  <c r="H2039" i="27"/>
  <c r="A2027" i="27"/>
  <c r="A2031" i="27"/>
  <c r="A2020" i="27"/>
  <c r="A2022" i="27"/>
  <c r="A2018" i="27"/>
  <c r="A2023" i="27"/>
  <c r="G2039" i="27"/>
  <c r="A2024" i="27"/>
  <c r="A2025" i="27"/>
  <c r="A2016" i="27"/>
  <c r="A2032" i="27"/>
  <c r="E2039" i="27"/>
  <c r="K1466" i="27"/>
  <c r="K1465" i="27"/>
  <c r="A2223" i="27"/>
  <c r="H2225" i="27"/>
  <c r="B2224" i="27"/>
  <c r="H2145" i="27"/>
  <c r="B2144" i="27"/>
  <c r="L1029" i="27"/>
  <c r="J1029" i="27"/>
  <c r="I1029" i="27"/>
  <c r="H1029" i="27"/>
  <c r="G1029" i="27"/>
  <c r="E1029" i="27"/>
  <c r="H198" i="27"/>
  <c r="C674" i="32"/>
  <c r="K2039" i="27" s="1"/>
  <c r="N670" i="32" a="1"/>
  <c r="N670" i="32" s="1"/>
  <c r="D670" i="32" s="1"/>
  <c r="P670" i="32" a="1"/>
  <c r="P670" i="32" s="1"/>
  <c r="M2037" i="27" s="1"/>
  <c r="A2037" i="27" s="1"/>
  <c r="O670" i="32" a="1"/>
  <c r="O670" i="32" s="1"/>
  <c r="E670" i="32" s="1"/>
  <c r="F2037" i="27" s="1"/>
  <c r="M672" i="32"/>
  <c r="L672" i="32"/>
  <c r="K24" i="32"/>
  <c r="K678" i="32"/>
  <c r="K320" i="32"/>
  <c r="AV29" i="33"/>
  <c r="AK25" i="31"/>
  <c r="AS27" i="30"/>
  <c r="O616" i="32" a="1"/>
  <c r="O616" i="32" s="1"/>
  <c r="E616" i="32" s="1"/>
  <c r="F2010" i="27" s="1"/>
  <c r="N616" i="32" a="1"/>
  <c r="N616" i="32" s="1"/>
  <c r="D616" i="32" s="1"/>
  <c r="AG28" i="10"/>
  <c r="Q28" i="10"/>
  <c r="R28" i="10"/>
  <c r="S28" i="10"/>
  <c r="H23" i="30"/>
  <c r="C484" i="27"/>
  <c r="A676" i="32"/>
  <c r="A25" i="30"/>
  <c r="B22" i="32"/>
  <c r="A9" i="31"/>
  <c r="M197" i="27"/>
  <c r="B676" i="32"/>
  <c r="C245" i="27"/>
  <c r="H2808" i="27"/>
  <c r="A23" i="31"/>
  <c r="AQ23" i="31"/>
  <c r="B318" i="32"/>
  <c r="N198" i="27"/>
  <c r="M417" i="27"/>
  <c r="N417" i="27"/>
  <c r="A27" i="33"/>
  <c r="A9" i="30"/>
  <c r="I418" i="27"/>
  <c r="M198" i="27"/>
  <c r="A22" i="32"/>
  <c r="BE27" i="33"/>
  <c r="K418" i="27"/>
  <c r="I2807" i="27"/>
  <c r="J198" i="27"/>
  <c r="G702" i="27"/>
  <c r="K197" i="27"/>
  <c r="I417" i="27"/>
  <c r="N197" i="27"/>
  <c r="F2224" i="27"/>
  <c r="AZ25" i="30"/>
  <c r="M418" i="27"/>
  <c r="J418" i="27"/>
  <c r="K198" i="27"/>
  <c r="D2224" i="27"/>
  <c r="K417" i="27"/>
  <c r="I2808" i="27"/>
  <c r="J417" i="27"/>
  <c r="C26" i="27"/>
  <c r="I197" i="27"/>
  <c r="A318" i="32"/>
  <c r="H2807" i="27"/>
  <c r="AW27" i="33"/>
  <c r="N418" i="27"/>
  <c r="A2807" i="27" l="1"/>
  <c r="A2808" i="27"/>
  <c r="F2810" i="27"/>
  <c r="F2526" i="27"/>
  <c r="F2527" i="27" s="1"/>
  <c r="F2528" i="27" s="1"/>
  <c r="F2529" i="27" s="1"/>
  <c r="F2530" i="27" s="1"/>
  <c r="F2525" i="27"/>
  <c r="N2040" i="27"/>
  <c r="J2040" i="27"/>
  <c r="I2040" i="27"/>
  <c r="H2040" i="27"/>
  <c r="G2040" i="27"/>
  <c r="E2040" i="27"/>
  <c r="K1468" i="27"/>
  <c r="K1467" i="27"/>
  <c r="A2224" i="27"/>
  <c r="B2225" i="27"/>
  <c r="H2226" i="27"/>
  <c r="B2145" i="27"/>
  <c r="H2146" i="27"/>
  <c r="K881" i="27"/>
  <c r="H199" i="27"/>
  <c r="C676" i="32"/>
  <c r="K680" i="32"/>
  <c r="K26" i="32"/>
  <c r="L674" i="32"/>
  <c r="M674" i="32"/>
  <c r="K322" i="32"/>
  <c r="O672" i="32" a="1"/>
  <c r="O672" i="32" s="1"/>
  <c r="E672" i="32" s="1"/>
  <c r="F2038" i="27" s="1"/>
  <c r="N672" i="32" a="1"/>
  <c r="N672" i="32" s="1"/>
  <c r="D672" i="32" s="1"/>
  <c r="P672" i="32" a="1"/>
  <c r="P672" i="32" s="1"/>
  <c r="M2038" i="27" s="1"/>
  <c r="A2038" i="27" s="1"/>
  <c r="AV31" i="33"/>
  <c r="AK27" i="31"/>
  <c r="AS29" i="30"/>
  <c r="R67" i="24"/>
  <c r="R65" i="24"/>
  <c r="R63" i="24"/>
  <c r="R59" i="24"/>
  <c r="R61" i="24"/>
  <c r="R57" i="24"/>
  <c r="R55" i="24"/>
  <c r="R53" i="24"/>
  <c r="S51" i="24"/>
  <c r="Q119" i="24"/>
  <c r="Q117" i="24"/>
  <c r="Q115" i="24"/>
  <c r="Q113" i="24"/>
  <c r="Q111" i="24"/>
  <c r="Q109" i="24"/>
  <c r="Q107" i="24"/>
  <c r="S67" i="24"/>
  <c r="S65" i="24"/>
  <c r="S63" i="24"/>
  <c r="S61" i="24"/>
  <c r="S59" i="24"/>
  <c r="S57" i="24"/>
  <c r="S55" i="24"/>
  <c r="S53" i="24"/>
  <c r="Q59" i="24"/>
  <c r="Q57" i="24"/>
  <c r="P67" i="24"/>
  <c r="P65" i="24"/>
  <c r="P63" i="24"/>
  <c r="P61" i="24"/>
  <c r="P59" i="24"/>
  <c r="P57" i="24"/>
  <c r="P55" i="24"/>
  <c r="P53" i="24"/>
  <c r="P51" i="24"/>
  <c r="S119" i="24"/>
  <c r="S117" i="24"/>
  <c r="S115" i="24"/>
  <c r="S113" i="24"/>
  <c r="S111" i="24"/>
  <c r="S109" i="24"/>
  <c r="S107" i="24"/>
  <c r="S105" i="24"/>
  <c r="R119" i="24"/>
  <c r="R117" i="24"/>
  <c r="R115" i="24"/>
  <c r="R113" i="24"/>
  <c r="R111" i="24"/>
  <c r="R109" i="24"/>
  <c r="R107" i="24"/>
  <c r="R105" i="24"/>
  <c r="P119" i="24"/>
  <c r="P117" i="24"/>
  <c r="P115" i="24"/>
  <c r="P113" i="24"/>
  <c r="P111" i="24"/>
  <c r="P109" i="24"/>
  <c r="P107" i="24"/>
  <c r="I119" i="24"/>
  <c r="I117" i="24"/>
  <c r="I115" i="24"/>
  <c r="I113" i="24"/>
  <c r="I111" i="24"/>
  <c r="I109" i="24"/>
  <c r="I107" i="24"/>
  <c r="H119" i="24"/>
  <c r="H117" i="24"/>
  <c r="H115" i="24"/>
  <c r="H113" i="24"/>
  <c r="H111" i="24"/>
  <c r="H109" i="24"/>
  <c r="H107" i="24"/>
  <c r="I51" i="24"/>
  <c r="I53" i="24"/>
  <c r="I55" i="24"/>
  <c r="I57" i="24"/>
  <c r="I59" i="24"/>
  <c r="I61" i="24"/>
  <c r="I63" i="24"/>
  <c r="I65" i="24"/>
  <c r="I67" i="24"/>
  <c r="H67" i="24"/>
  <c r="H65" i="24"/>
  <c r="H63" i="24"/>
  <c r="H61" i="24"/>
  <c r="H59" i="24"/>
  <c r="H57" i="24"/>
  <c r="H55" i="24"/>
  <c r="H53" i="24"/>
  <c r="O119" i="24"/>
  <c r="O117" i="24"/>
  <c r="O115" i="24"/>
  <c r="O113" i="24"/>
  <c r="O111" i="24"/>
  <c r="O109" i="24"/>
  <c r="O107" i="24"/>
  <c r="O105" i="24"/>
  <c r="N119" i="24"/>
  <c r="N117" i="24"/>
  <c r="N115" i="24"/>
  <c r="N113" i="24"/>
  <c r="N111" i="24"/>
  <c r="N109" i="24"/>
  <c r="N107" i="24"/>
  <c r="N105" i="24"/>
  <c r="J119" i="24"/>
  <c r="J117" i="24"/>
  <c r="J115" i="24"/>
  <c r="J113" i="24"/>
  <c r="J111" i="24"/>
  <c r="J109" i="24"/>
  <c r="J107" i="24"/>
  <c r="I105" i="24"/>
  <c r="B120" i="24"/>
  <c r="B118" i="24"/>
  <c r="B116" i="24"/>
  <c r="B114" i="24"/>
  <c r="B112" i="24"/>
  <c r="B110" i="24"/>
  <c r="B108" i="24"/>
  <c r="B111" i="24"/>
  <c r="B106" i="24"/>
  <c r="E119" i="24"/>
  <c r="E117" i="24"/>
  <c r="E115" i="24"/>
  <c r="E113" i="24"/>
  <c r="E111" i="24"/>
  <c r="E109" i="24"/>
  <c r="E107" i="24"/>
  <c r="E105" i="24"/>
  <c r="B119" i="24"/>
  <c r="B117" i="24"/>
  <c r="B115" i="24"/>
  <c r="B113" i="24"/>
  <c r="B109" i="24"/>
  <c r="B107" i="24"/>
  <c r="B105" i="24"/>
  <c r="B68" i="24"/>
  <c r="B66" i="24"/>
  <c r="B64" i="24"/>
  <c r="B62" i="24"/>
  <c r="B60" i="24"/>
  <c r="B58" i="24"/>
  <c r="B56" i="24"/>
  <c r="B54" i="24"/>
  <c r="B52" i="24"/>
  <c r="O67" i="24"/>
  <c r="O65" i="24"/>
  <c r="O63" i="24"/>
  <c r="O61" i="24"/>
  <c r="O59" i="24"/>
  <c r="O57" i="24"/>
  <c r="O55" i="24"/>
  <c r="O53" i="24"/>
  <c r="O51" i="24"/>
  <c r="N67" i="24"/>
  <c r="N65" i="24"/>
  <c r="N63" i="24"/>
  <c r="N61" i="24"/>
  <c r="N59" i="24"/>
  <c r="N57" i="24"/>
  <c r="N55" i="24"/>
  <c r="N53" i="24"/>
  <c r="N51" i="24"/>
  <c r="J67" i="24"/>
  <c r="J65" i="24"/>
  <c r="J63" i="24"/>
  <c r="J61" i="24"/>
  <c r="J59" i="24"/>
  <c r="J57" i="24"/>
  <c r="J55" i="24"/>
  <c r="J53" i="24"/>
  <c r="E67" i="24"/>
  <c r="E65" i="24"/>
  <c r="E63" i="24"/>
  <c r="E61" i="24"/>
  <c r="E59" i="24"/>
  <c r="E57" i="24"/>
  <c r="E55" i="24"/>
  <c r="E53" i="24"/>
  <c r="E51" i="24"/>
  <c r="B67" i="24"/>
  <c r="B65" i="24"/>
  <c r="B63" i="24"/>
  <c r="B61" i="24"/>
  <c r="B59" i="24"/>
  <c r="B55" i="24"/>
  <c r="B53" i="24"/>
  <c r="B51" i="24"/>
  <c r="BA9" i="30" a="1"/>
  <c r="BA9" i="30" s="1"/>
  <c r="AM53" i="24"/>
  <c r="AM61" i="24"/>
  <c r="AM55" i="24"/>
  <c r="AM63" i="24"/>
  <c r="AM57" i="24"/>
  <c r="AM65" i="24"/>
  <c r="AM59" i="24"/>
  <c r="AM67" i="24"/>
  <c r="AM51" i="24"/>
  <c r="AY9" i="30"/>
  <c r="AP9" i="31"/>
  <c r="C312" i="32" s="1"/>
  <c r="K1027" i="27" s="1"/>
  <c r="AO9" i="31" a="1"/>
  <c r="AO9" i="31" s="1"/>
  <c r="H9" i="31" s="1"/>
  <c r="J105" i="24" s="1"/>
  <c r="AW9" i="30" a="1"/>
  <c r="AW9" i="30" s="1"/>
  <c r="P9" i="30" s="1"/>
  <c r="AX9" i="30" s="1"/>
  <c r="C10" i="32" s="1"/>
  <c r="E9" i="31"/>
  <c r="E9" i="30"/>
  <c r="P28" i="10"/>
  <c r="I2809" i="27"/>
  <c r="AC21" i="30"/>
  <c r="AM21" i="30"/>
  <c r="AC13" i="30"/>
  <c r="M199" i="27"/>
  <c r="F2225" i="27"/>
  <c r="AH13" i="30"/>
  <c r="N199" i="27"/>
  <c r="AM13" i="30"/>
  <c r="AH35" i="30"/>
  <c r="A320" i="32"/>
  <c r="I419" i="27"/>
  <c r="BE29" i="33"/>
  <c r="AC31" i="30"/>
  <c r="M419" i="27"/>
  <c r="C27" i="27"/>
  <c r="D239" i="27"/>
  <c r="AC29" i="30"/>
  <c r="AH23" i="30"/>
  <c r="AH29" i="30"/>
  <c r="AC23" i="30"/>
  <c r="D19" i="27"/>
  <c r="AC19" i="30"/>
  <c r="AC37" i="30"/>
  <c r="AC15" i="30"/>
  <c r="AH19" i="30"/>
  <c r="G703" i="27"/>
  <c r="AH27" i="30"/>
  <c r="A27" i="30"/>
  <c r="AM27" i="30"/>
  <c r="I198" i="27"/>
  <c r="M19" i="27"/>
  <c r="AM11" i="30"/>
  <c r="AM31" i="30"/>
  <c r="AH11" i="30"/>
  <c r="C246" i="27"/>
  <c r="AC11" i="30"/>
  <c r="AH33" i="30"/>
  <c r="AC25" i="30"/>
  <c r="A29" i="33"/>
  <c r="AM29" i="30"/>
  <c r="AC33" i="30"/>
  <c r="AM33" i="30"/>
  <c r="J199" i="27"/>
  <c r="K199" i="27"/>
  <c r="A25" i="31"/>
  <c r="AM23" i="30"/>
  <c r="A678" i="32"/>
  <c r="N419" i="27"/>
  <c r="AH21" i="30"/>
  <c r="AM35" i="30"/>
  <c r="AM17" i="30"/>
  <c r="H2809" i="27"/>
  <c r="AC35" i="30"/>
  <c r="AC27" i="30"/>
  <c r="D2225" i="27"/>
  <c r="H25" i="30"/>
  <c r="AM19" i="30"/>
  <c r="AH25" i="30"/>
  <c r="AZ27" i="30"/>
  <c r="AH15" i="30"/>
  <c r="B24" i="32"/>
  <c r="A24" i="32"/>
  <c r="AQ25" i="31"/>
  <c r="K419" i="27"/>
  <c r="AM37" i="30"/>
  <c r="AM15" i="30"/>
  <c r="AC17" i="30"/>
  <c r="AH17" i="30"/>
  <c r="AH37" i="30"/>
  <c r="B320" i="32"/>
  <c r="AM25" i="30"/>
  <c r="C485" i="27"/>
  <c r="B678" i="32"/>
  <c r="AH31" i="30"/>
  <c r="J419" i="27"/>
  <c r="AW29" i="33"/>
  <c r="A239" i="27" l="1"/>
  <c r="H105" i="24"/>
  <c r="C318" i="32"/>
  <c r="K880" i="27" s="1"/>
  <c r="C316" i="32"/>
  <c r="K879" i="27" s="1"/>
  <c r="C314" i="32"/>
  <c r="K878" i="27" s="1"/>
  <c r="H51" i="24"/>
  <c r="A19" i="27"/>
  <c r="A2809" i="27"/>
  <c r="F2811" i="27"/>
  <c r="F2532" i="27"/>
  <c r="F2533" i="27" s="1"/>
  <c r="F2534" i="27" s="1"/>
  <c r="F2535" i="27" s="1"/>
  <c r="F2536" i="27" s="1"/>
  <c r="F2531" i="27"/>
  <c r="N2041" i="27"/>
  <c r="K1469" i="27"/>
  <c r="K1470" i="27"/>
  <c r="A2225" i="27"/>
  <c r="H2227" i="27"/>
  <c r="B2226" i="27"/>
  <c r="H2147" i="27"/>
  <c r="B2146" i="27"/>
  <c r="K882" i="27"/>
  <c r="K883" i="27"/>
  <c r="L312" i="32"/>
  <c r="M312" i="32" s="1"/>
  <c r="K877" i="27"/>
  <c r="K1181" i="27"/>
  <c r="K1331" i="27"/>
  <c r="H200" i="27"/>
  <c r="C22" i="32"/>
  <c r="C20" i="32"/>
  <c r="C18" i="32"/>
  <c r="C16" i="32"/>
  <c r="K1334" i="27" s="1"/>
  <c r="C14" i="32"/>
  <c r="C12" i="32"/>
  <c r="K1332" i="27" s="1"/>
  <c r="C24" i="32"/>
  <c r="C678" i="32"/>
  <c r="C320" i="32"/>
  <c r="K28" i="32"/>
  <c r="K324" i="32"/>
  <c r="O674" i="32" a="1"/>
  <c r="O674" i="32" s="1"/>
  <c r="E674" i="32" s="1"/>
  <c r="F2039" i="27" s="1"/>
  <c r="P674" i="32" a="1"/>
  <c r="P674" i="32" s="1"/>
  <c r="M2039" i="27" s="1"/>
  <c r="A2039" i="27" s="1"/>
  <c r="N674" i="32" a="1"/>
  <c r="N674" i="32" s="1"/>
  <c r="D674" i="32" s="1"/>
  <c r="K682" i="32"/>
  <c r="M676" i="32"/>
  <c r="L676" i="32"/>
  <c r="AV33" i="33"/>
  <c r="H121" i="24"/>
  <c r="N121" i="24"/>
  <c r="O121" i="24"/>
  <c r="I121" i="24"/>
  <c r="Q121" i="24"/>
  <c r="P121" i="24"/>
  <c r="R121" i="24"/>
  <c r="J121" i="24"/>
  <c r="S121" i="24"/>
  <c r="B121" i="24"/>
  <c r="B122" i="24"/>
  <c r="E121" i="24"/>
  <c r="AK29" i="31"/>
  <c r="J69" i="24"/>
  <c r="B69" i="24"/>
  <c r="I69" i="24"/>
  <c r="O69" i="24"/>
  <c r="B70" i="24"/>
  <c r="R69" i="24"/>
  <c r="N69" i="24"/>
  <c r="E69" i="24"/>
  <c r="H69" i="24"/>
  <c r="AM69" i="24"/>
  <c r="S69" i="24"/>
  <c r="P69" i="24"/>
  <c r="AS31" i="30"/>
  <c r="J51" i="24"/>
  <c r="L10" i="32"/>
  <c r="M10" i="32" s="1"/>
  <c r="AB9" i="31"/>
  <c r="W9" i="31"/>
  <c r="R9" i="31"/>
  <c r="M9" i="31"/>
  <c r="T9" i="10"/>
  <c r="G704" i="27"/>
  <c r="C28" i="27"/>
  <c r="K350" i="27"/>
  <c r="AW31" i="33"/>
  <c r="K420" i="27"/>
  <c r="J200" i="27"/>
  <c r="C486" i="27"/>
  <c r="K352" i="27"/>
  <c r="AQ27" i="31"/>
  <c r="J420" i="27"/>
  <c r="M200" i="27"/>
  <c r="F2226" i="27"/>
  <c r="D2226" i="27"/>
  <c r="AZ29" i="30"/>
  <c r="H27" i="30"/>
  <c r="BE31" i="33"/>
  <c r="H9" i="30"/>
  <c r="I199" i="27"/>
  <c r="A322" i="32"/>
  <c r="I420" i="27"/>
  <c r="B26" i="32"/>
  <c r="A680" i="32"/>
  <c r="C247" i="27"/>
  <c r="B680" i="32"/>
  <c r="K351" i="27"/>
  <c r="A27" i="31"/>
  <c r="A26" i="32"/>
  <c r="A31" i="33"/>
  <c r="A29" i="30"/>
  <c r="M420" i="27"/>
  <c r="I2810" i="27"/>
  <c r="B322" i="32"/>
  <c r="H2810" i="27"/>
  <c r="K200" i="27"/>
  <c r="K1028" i="27" l="1"/>
  <c r="Q105" i="24"/>
  <c r="P105" i="24"/>
  <c r="A2810" i="27"/>
  <c r="F2812" i="27"/>
  <c r="F2538" i="27"/>
  <c r="F2539" i="27" s="1"/>
  <c r="F2540" i="27" s="1"/>
  <c r="F2541" i="27" s="1"/>
  <c r="F2542" i="27" s="1"/>
  <c r="F2537" i="27"/>
  <c r="K1472" i="27"/>
  <c r="K1471" i="27"/>
  <c r="A2226" i="27"/>
  <c r="H2228" i="27"/>
  <c r="B2227" i="27"/>
  <c r="H2148" i="27"/>
  <c r="B2147" i="27"/>
  <c r="L314" i="32"/>
  <c r="K1183" i="27"/>
  <c r="K1182" i="27"/>
  <c r="K1184" i="27"/>
  <c r="H201" i="27"/>
  <c r="H202" i="27"/>
  <c r="C322" i="32"/>
  <c r="C26" i="32"/>
  <c r="C680" i="32"/>
  <c r="K30" i="32"/>
  <c r="K684" i="32"/>
  <c r="L12" i="32"/>
  <c r="L14" i="32" s="1"/>
  <c r="L16" i="32" s="1"/>
  <c r="L18" i="32" s="1"/>
  <c r="L20" i="32" s="1"/>
  <c r="L22" i="32" s="1"/>
  <c r="L24" i="32" s="1"/>
  <c r="M24" i="32" s="1"/>
  <c r="P676" i="32" a="1"/>
  <c r="P676" i="32" s="1"/>
  <c r="O676" i="32" a="1"/>
  <c r="O676" i="32" s="1"/>
  <c r="E676" i="32" s="1"/>
  <c r="N676" i="32" a="1"/>
  <c r="N676" i="32" s="1"/>
  <c r="D676" i="32" s="1"/>
  <c r="K326" i="32"/>
  <c r="M678" i="32"/>
  <c r="L678" i="32"/>
  <c r="AV35" i="33"/>
  <c r="I123" i="24"/>
  <c r="N123" i="24"/>
  <c r="J123" i="24"/>
  <c r="B124" i="24"/>
  <c r="E123" i="24"/>
  <c r="H123" i="24"/>
  <c r="S123" i="24"/>
  <c r="B123" i="24"/>
  <c r="R123" i="24"/>
  <c r="Q123" i="24"/>
  <c r="O123" i="24"/>
  <c r="P123" i="24"/>
  <c r="AK31" i="31"/>
  <c r="R71" i="24"/>
  <c r="AM71" i="24"/>
  <c r="B72" i="24"/>
  <c r="I71" i="24"/>
  <c r="N71" i="24"/>
  <c r="H71" i="24"/>
  <c r="J71" i="24"/>
  <c r="O71" i="24"/>
  <c r="S71" i="24"/>
  <c r="E71" i="24"/>
  <c r="P71" i="24"/>
  <c r="B71" i="24"/>
  <c r="AS33" i="30"/>
  <c r="AG9" i="31"/>
  <c r="S28" i="12"/>
  <c r="K422" i="27"/>
  <c r="A324" i="32"/>
  <c r="H2811" i="27"/>
  <c r="A682" i="32"/>
  <c r="M202" i="27"/>
  <c r="A28" i="32"/>
  <c r="N202" i="27"/>
  <c r="AZ31" i="30"/>
  <c r="I2811" i="27"/>
  <c r="M422" i="27"/>
  <c r="K202" i="27"/>
  <c r="I200" i="27"/>
  <c r="D2227" i="27"/>
  <c r="J202" i="27"/>
  <c r="J422" i="27"/>
  <c r="B28" i="32"/>
  <c r="BE33" i="33"/>
  <c r="A29" i="31"/>
  <c r="C248" i="27"/>
  <c r="I422" i="27"/>
  <c r="H29" i="30"/>
  <c r="A33" i="33"/>
  <c r="AQ29" i="31"/>
  <c r="B682" i="32"/>
  <c r="G705" i="27"/>
  <c r="AW33" i="33"/>
  <c r="A31" i="30"/>
  <c r="B324" i="32"/>
  <c r="C487" i="27"/>
  <c r="F2227" i="27"/>
  <c r="N422" i="27"/>
  <c r="C29" i="27"/>
  <c r="L316" i="32" l="1"/>
  <c r="M314" i="32"/>
  <c r="M16" i="32"/>
  <c r="P16" i="32" s="1" a="1"/>
  <c r="P16" i="32" s="1"/>
  <c r="M1334" i="27" s="1"/>
  <c r="A1334" i="27" s="1"/>
  <c r="M14" i="32"/>
  <c r="N14" i="32" s="1" a="1"/>
  <c r="N14" i="32" s="1"/>
  <c r="D14" i="32" s="1"/>
  <c r="M18" i="32"/>
  <c r="M12" i="32"/>
  <c r="P12" i="32" s="1" a="1"/>
  <c r="P12" i="32" s="1"/>
  <c r="M1332" i="27" s="1"/>
  <c r="A1332" i="27" s="1"/>
  <c r="M22" i="32"/>
  <c r="M20" i="32"/>
  <c r="A2811" i="27"/>
  <c r="F2813" i="27"/>
  <c r="F2814" i="27"/>
  <c r="F2543" i="27"/>
  <c r="F2544" i="27"/>
  <c r="F2545" i="27" s="1"/>
  <c r="F2546" i="27" s="1"/>
  <c r="F2547" i="27" s="1"/>
  <c r="F2548" i="27" s="1"/>
  <c r="A2227" i="27"/>
  <c r="H2229" i="27"/>
  <c r="B2228" i="27"/>
  <c r="H2149" i="27"/>
  <c r="B2148" i="27"/>
  <c r="N16" i="32" a="1"/>
  <c r="N16" i="32" s="1"/>
  <c r="D16" i="32" s="1"/>
  <c r="K1189" i="27"/>
  <c r="K1188" i="27"/>
  <c r="K1191" i="27"/>
  <c r="K1190" i="27"/>
  <c r="H203" i="27"/>
  <c r="C682" i="32"/>
  <c r="C28" i="32"/>
  <c r="C324" i="32"/>
  <c r="N24" i="32" a="1"/>
  <c r="N24" i="32" s="1"/>
  <c r="D24" i="32" s="1"/>
  <c r="P24" i="32" a="1"/>
  <c r="P24" i="32" s="1"/>
  <c r="O24" i="32" a="1"/>
  <c r="O24" i="32" s="1"/>
  <c r="E24" i="32" s="1"/>
  <c r="P678" i="32" a="1"/>
  <c r="P678" i="32" s="1"/>
  <c r="N678" i="32" a="1"/>
  <c r="N678" i="32" s="1"/>
  <c r="D678" i="32" s="1"/>
  <c r="O678" i="32" a="1"/>
  <c r="O678" i="32" s="1"/>
  <c r="E678" i="32" s="1"/>
  <c r="K686" i="32"/>
  <c r="K328" i="32"/>
  <c r="L680" i="32"/>
  <c r="M680" i="32"/>
  <c r="L26" i="32"/>
  <c r="M26" i="32" s="1"/>
  <c r="K32" i="32"/>
  <c r="AV37" i="33"/>
  <c r="N125" i="24"/>
  <c r="R125" i="24"/>
  <c r="E125" i="24"/>
  <c r="H125" i="24"/>
  <c r="B125" i="24"/>
  <c r="P125" i="24"/>
  <c r="O125" i="24"/>
  <c r="I125" i="24"/>
  <c r="B126" i="24"/>
  <c r="J125" i="24"/>
  <c r="Q125" i="24"/>
  <c r="S125" i="24"/>
  <c r="AK33" i="31"/>
  <c r="R73" i="24"/>
  <c r="E73" i="24"/>
  <c r="I73" i="24"/>
  <c r="AM73" i="24"/>
  <c r="O73" i="24"/>
  <c r="N73" i="24"/>
  <c r="B74" i="24"/>
  <c r="S73" i="24"/>
  <c r="H73" i="24"/>
  <c r="P73" i="24"/>
  <c r="B73" i="24"/>
  <c r="J73" i="24"/>
  <c r="AS35" i="30"/>
  <c r="AZ9" i="10"/>
  <c r="AY9" i="10"/>
  <c r="AX9" i="10"/>
  <c r="AW9" i="10"/>
  <c r="AV9" i="10"/>
  <c r="AU9" i="10"/>
  <c r="AT9" i="10"/>
  <c r="AS9" i="10"/>
  <c r="AR9" i="10"/>
  <c r="AQ9" i="10"/>
  <c r="AP9" i="10"/>
  <c r="AO9" i="10"/>
  <c r="AN9" i="10"/>
  <c r="AM9" i="10"/>
  <c r="AL9" i="10"/>
  <c r="AK9" i="10"/>
  <c r="AJ9" i="10"/>
  <c r="AI9" i="10"/>
  <c r="AH9" i="10"/>
  <c r="AG9" i="10"/>
  <c r="S9" i="10"/>
  <c r="B168" i="9" s="1"/>
  <c r="R9" i="10"/>
  <c r="H31" i="30"/>
  <c r="G706" i="27"/>
  <c r="N423" i="27"/>
  <c r="A33" i="30"/>
  <c r="A31" i="31"/>
  <c r="BE35" i="33"/>
  <c r="D2228" i="27"/>
  <c r="K423" i="27"/>
  <c r="A684" i="32"/>
  <c r="C30" i="27"/>
  <c r="H2812" i="27"/>
  <c r="B684" i="32"/>
  <c r="A35" i="33"/>
  <c r="F2228" i="27"/>
  <c r="I2812" i="27"/>
  <c r="A326" i="32"/>
  <c r="I202" i="27"/>
  <c r="B30" i="32"/>
  <c r="B326" i="32"/>
  <c r="A30" i="32"/>
  <c r="C249" i="27"/>
  <c r="AQ31" i="31"/>
  <c r="AW35" i="33"/>
  <c r="AZ33" i="30"/>
  <c r="C488" i="27"/>
  <c r="O16" i="32" l="1" a="1"/>
  <c r="O16" i="32" s="1"/>
  <c r="E16" i="32" s="1"/>
  <c r="F1334" i="27" s="1"/>
  <c r="O314" i="32" a="1"/>
  <c r="O314" i="32" s="1"/>
  <c r="E314" i="32" s="1"/>
  <c r="P314" i="32" a="1"/>
  <c r="P314" i="32" s="1"/>
  <c r="M1028" i="27" s="1"/>
  <c r="A1028" i="27" s="1"/>
  <c r="N314" i="32" a="1"/>
  <c r="N314" i="32" s="1"/>
  <c r="D314" i="32" s="1"/>
  <c r="L318" i="32"/>
  <c r="M316" i="32"/>
  <c r="O12" i="32" a="1"/>
  <c r="O12" i="32" s="1"/>
  <c r="E12" i="32" s="1"/>
  <c r="F1332" i="27" s="1"/>
  <c r="P18" i="32" a="1"/>
  <c r="P18" i="32" s="1"/>
  <c r="N18" i="32" a="1"/>
  <c r="N18" i="32" s="1"/>
  <c r="D18" i="32" s="1"/>
  <c r="O18" i="32" a="1"/>
  <c r="O18" i="32" s="1"/>
  <c r="E18" i="32" s="1"/>
  <c r="N12" i="32" a="1"/>
  <c r="N12" i="32" s="1"/>
  <c r="D12" i="32" s="1"/>
  <c r="O20" i="32" a="1"/>
  <c r="O20" i="32" s="1"/>
  <c r="E20" i="32" s="1"/>
  <c r="N20" i="32" a="1"/>
  <c r="N20" i="32" s="1"/>
  <c r="D20" i="32" s="1"/>
  <c r="P20" i="32" a="1"/>
  <c r="P20" i="32" s="1"/>
  <c r="O14" i="32" a="1"/>
  <c r="O14" i="32" s="1"/>
  <c r="E14" i="32" s="1"/>
  <c r="P14" i="32" a="1"/>
  <c r="P14" i="32" s="1"/>
  <c r="P22" i="32" a="1"/>
  <c r="P22" i="32" s="1"/>
  <c r="O22" i="32" a="1"/>
  <c r="O22" i="32" s="1"/>
  <c r="E22" i="32" s="1"/>
  <c r="N22" i="32" a="1"/>
  <c r="N22" i="32" s="1"/>
  <c r="D22" i="32" s="1"/>
  <c r="A2812" i="27"/>
  <c r="F2815" i="27"/>
  <c r="F2550" i="27"/>
  <c r="F2551" i="27" s="1"/>
  <c r="F2552" i="27" s="1"/>
  <c r="F2553" i="27" s="1"/>
  <c r="F2554" i="27" s="1"/>
  <c r="F2549" i="27"/>
  <c r="A2228" i="27"/>
  <c r="H2230" i="27"/>
  <c r="B2229" i="27"/>
  <c r="H2150" i="27"/>
  <c r="B2149" i="27"/>
  <c r="K1193" i="27"/>
  <c r="K1192" i="27"/>
  <c r="H204" i="27"/>
  <c r="C30" i="32"/>
  <c r="C684" i="32"/>
  <c r="C326" i="32"/>
  <c r="K330" i="32"/>
  <c r="K34" i="32"/>
  <c r="K688" i="32"/>
  <c r="O26" i="32" a="1"/>
  <c r="O26" i="32" s="1"/>
  <c r="E26" i="32" s="1"/>
  <c r="N26" i="32" a="1"/>
  <c r="N26" i="32" s="1"/>
  <c r="D26" i="32" s="1"/>
  <c r="P26" i="32" a="1"/>
  <c r="P26" i="32" s="1"/>
  <c r="P680" i="32" a="1"/>
  <c r="P680" i="32" s="1"/>
  <c r="O680" i="32" a="1"/>
  <c r="O680" i="32" s="1"/>
  <c r="E680" i="32" s="1"/>
  <c r="N680" i="32" a="1"/>
  <c r="N680" i="32" s="1"/>
  <c r="D680" i="32" s="1"/>
  <c r="L28" i="32"/>
  <c r="M28" i="32" s="1"/>
  <c r="M682" i="32"/>
  <c r="L682" i="32"/>
  <c r="AV39" i="33"/>
  <c r="Q127" i="24"/>
  <c r="N127" i="24"/>
  <c r="J127" i="24"/>
  <c r="R127" i="24"/>
  <c r="B128" i="24"/>
  <c r="O127" i="24"/>
  <c r="H127" i="24"/>
  <c r="I127" i="24"/>
  <c r="B127" i="24"/>
  <c r="E127" i="24"/>
  <c r="P127" i="24"/>
  <c r="S127" i="24"/>
  <c r="AK35" i="31"/>
  <c r="O75" i="24"/>
  <c r="S75" i="24"/>
  <c r="E75" i="24"/>
  <c r="H75" i="24"/>
  <c r="AM75" i="24"/>
  <c r="J75" i="24"/>
  <c r="B76" i="24"/>
  <c r="B75" i="24"/>
  <c r="R75" i="24"/>
  <c r="N75" i="24"/>
  <c r="P75" i="24"/>
  <c r="I75" i="24"/>
  <c r="AS37" i="30"/>
  <c r="R2" i="28"/>
  <c r="E2" i="28" s="1"/>
  <c r="N203" i="27"/>
  <c r="A32" i="32"/>
  <c r="AW37" i="33"/>
  <c r="K424" i="27"/>
  <c r="I2813" i="27"/>
  <c r="J424" i="27"/>
  <c r="A686" i="32"/>
  <c r="J203" i="27"/>
  <c r="H33" i="30"/>
  <c r="C250" i="27"/>
  <c r="K204" i="27"/>
  <c r="I423" i="27"/>
  <c r="A37" i="33"/>
  <c r="AQ33" i="31"/>
  <c r="N424" i="27"/>
  <c r="J423" i="27"/>
  <c r="B32" i="32"/>
  <c r="H2814" i="27"/>
  <c r="AZ35" i="30"/>
  <c r="A33" i="31"/>
  <c r="M203" i="27"/>
  <c r="B686" i="32"/>
  <c r="N204" i="27"/>
  <c r="I203" i="27"/>
  <c r="A35" i="30"/>
  <c r="I2814" i="27"/>
  <c r="D2229" i="27"/>
  <c r="A328" i="32"/>
  <c r="K203" i="27"/>
  <c r="H2813" i="27"/>
  <c r="M423" i="27"/>
  <c r="C31" i="27"/>
  <c r="B328" i="32"/>
  <c r="G708" i="27"/>
  <c r="BE37" i="33"/>
  <c r="F2229" i="27"/>
  <c r="C489" i="27"/>
  <c r="L320" i="32" l="1"/>
  <c r="M318" i="32"/>
  <c r="P316" i="32" a="1"/>
  <c r="P316" i="32" s="1"/>
  <c r="O316" i="32" a="1"/>
  <c r="O316" i="32" s="1"/>
  <c r="E316" i="32" s="1"/>
  <c r="N316" i="32" a="1"/>
  <c r="N316" i="32" s="1"/>
  <c r="D316" i="32" s="1"/>
  <c r="A2813" i="27"/>
  <c r="A2814" i="27"/>
  <c r="F2816" i="27"/>
  <c r="F2556" i="27"/>
  <c r="F2557" i="27" s="1"/>
  <c r="F2558" i="27" s="1"/>
  <c r="F2559" i="27" s="1"/>
  <c r="F2560" i="27" s="1"/>
  <c r="F2555" i="27"/>
  <c r="A2229" i="27"/>
  <c r="H2231" i="27"/>
  <c r="B2230" i="27"/>
  <c r="H2151" i="27"/>
  <c r="B2150" i="27"/>
  <c r="K885" i="27"/>
  <c r="K884" i="27"/>
  <c r="K1194" i="27"/>
  <c r="K1195" i="27"/>
  <c r="H205" i="27"/>
  <c r="C328" i="32"/>
  <c r="C686" i="32"/>
  <c r="C32" i="32"/>
  <c r="K36" i="32"/>
  <c r="K690" i="32"/>
  <c r="K332" i="32"/>
  <c r="O682" i="32" a="1"/>
  <c r="O682" i="32" s="1"/>
  <c r="E682" i="32" s="1"/>
  <c r="N682" i="32" a="1"/>
  <c r="N682" i="32" s="1"/>
  <c r="D682" i="32" s="1"/>
  <c r="P682" i="32" a="1"/>
  <c r="P682" i="32" s="1"/>
  <c r="O28" i="32" a="1"/>
  <c r="O28" i="32" s="1"/>
  <c r="E28" i="32" s="1"/>
  <c r="N28" i="32" a="1"/>
  <c r="N28" i="32" s="1"/>
  <c r="D28" i="32" s="1"/>
  <c r="P28" i="32" a="1"/>
  <c r="P28" i="32" s="1"/>
  <c r="M684" i="32"/>
  <c r="L684" i="32"/>
  <c r="L30" i="32"/>
  <c r="M30" i="32" s="1"/>
  <c r="AV41" i="33"/>
  <c r="B129" i="24"/>
  <c r="E129" i="24"/>
  <c r="J129" i="24"/>
  <c r="S129" i="24"/>
  <c r="B130" i="24"/>
  <c r="R129" i="24"/>
  <c r="P129" i="24"/>
  <c r="Q129" i="24"/>
  <c r="I129" i="24"/>
  <c r="H129" i="24"/>
  <c r="O129" i="24"/>
  <c r="N129" i="24"/>
  <c r="AK37" i="31"/>
  <c r="AM77" i="24"/>
  <c r="J77" i="24"/>
  <c r="O77" i="24"/>
  <c r="S77" i="24"/>
  <c r="P77" i="24"/>
  <c r="E77" i="24"/>
  <c r="I77" i="24"/>
  <c r="R77" i="24"/>
  <c r="N77" i="24"/>
  <c r="B77" i="24"/>
  <c r="B78" i="24"/>
  <c r="H77" i="24"/>
  <c r="C2" i="28"/>
  <c r="B2" i="28" s="1"/>
  <c r="F2230" i="27"/>
  <c r="J204" i="27"/>
  <c r="A688" i="32"/>
  <c r="A34" i="32"/>
  <c r="N205" i="27"/>
  <c r="BE39" i="33"/>
  <c r="H35" i="30"/>
  <c r="A37" i="30"/>
  <c r="I424" i="27"/>
  <c r="C490" i="27"/>
  <c r="A35" i="31"/>
  <c r="A39" i="33"/>
  <c r="J425" i="27"/>
  <c r="H2815" i="27"/>
  <c r="M425" i="27"/>
  <c r="D2230" i="27"/>
  <c r="I2815" i="27"/>
  <c r="K205" i="27"/>
  <c r="B688" i="32"/>
  <c r="I425" i="27"/>
  <c r="AZ37" i="30"/>
  <c r="K425" i="27"/>
  <c r="C32" i="27"/>
  <c r="AQ35" i="31"/>
  <c r="J205" i="27"/>
  <c r="A330" i="32"/>
  <c r="B34" i="32"/>
  <c r="AW39" i="33"/>
  <c r="M424" i="27"/>
  <c r="I204" i="27"/>
  <c r="M204" i="27"/>
  <c r="B330" i="32"/>
  <c r="M205" i="27"/>
  <c r="C251" i="27"/>
  <c r="N425" i="27"/>
  <c r="G709" i="27"/>
  <c r="O318" i="32" l="1" a="1"/>
  <c r="O318" i="32" s="1"/>
  <c r="E318" i="32" s="1"/>
  <c r="P318" i="32" a="1"/>
  <c r="P318" i="32" s="1"/>
  <c r="N318" i="32" a="1"/>
  <c r="N318" i="32" s="1"/>
  <c r="D318" i="32" s="1"/>
  <c r="M320" i="32"/>
  <c r="L322" i="32"/>
  <c r="A2815" i="27"/>
  <c r="F2817" i="27"/>
  <c r="F2562" i="27"/>
  <c r="F2563" i="27" s="1"/>
  <c r="F2564" i="27" s="1"/>
  <c r="F2565" i="27" s="1"/>
  <c r="F2566" i="27" s="1"/>
  <c r="F2561" i="27"/>
  <c r="K1474" i="27"/>
  <c r="K1473" i="27"/>
  <c r="A2230" i="27"/>
  <c r="H2232" i="27"/>
  <c r="B2231" i="27"/>
  <c r="H2152" i="27"/>
  <c r="B2151" i="27"/>
  <c r="K886" i="27"/>
  <c r="K887" i="27"/>
  <c r="K1197" i="27"/>
  <c r="K1196" i="27"/>
  <c r="H206" i="27"/>
  <c r="C330" i="32"/>
  <c r="C34" i="32"/>
  <c r="C688" i="32"/>
  <c r="L32" i="32"/>
  <c r="M32" i="32" s="1"/>
  <c r="P30" i="32" a="1"/>
  <c r="P30" i="32" s="1"/>
  <c r="O30" i="32" a="1"/>
  <c r="O30" i="32" s="1"/>
  <c r="E30" i="32" s="1"/>
  <c r="N30" i="32" a="1"/>
  <c r="N30" i="32" s="1"/>
  <c r="D30" i="32" s="1"/>
  <c r="K334" i="32"/>
  <c r="K38" i="32"/>
  <c r="K692" i="32"/>
  <c r="N684" i="32" a="1"/>
  <c r="N684" i="32" s="1"/>
  <c r="D684" i="32" s="1"/>
  <c r="P684" i="32" a="1"/>
  <c r="P684" i="32" s="1"/>
  <c r="O684" i="32" a="1"/>
  <c r="O684" i="32" s="1"/>
  <c r="E684" i="32" s="1"/>
  <c r="M686" i="32"/>
  <c r="L686" i="32"/>
  <c r="AV43" i="33"/>
  <c r="S79" i="24"/>
  <c r="J79" i="24"/>
  <c r="P79" i="24"/>
  <c r="I79" i="24"/>
  <c r="N79" i="24"/>
  <c r="B79" i="24"/>
  <c r="R79" i="24"/>
  <c r="O79" i="24"/>
  <c r="B80" i="24"/>
  <c r="E79" i="24"/>
  <c r="B57" i="24"/>
  <c r="AM79" i="24"/>
  <c r="H79" i="24"/>
  <c r="B21" i="29"/>
  <c r="B22" i="29" s="1"/>
  <c r="I2" i="28"/>
  <c r="J2" i="28"/>
  <c r="K2" i="28"/>
  <c r="H2" i="28"/>
  <c r="N2" i="28"/>
  <c r="A2" i="28" s="1"/>
  <c r="F2" i="28"/>
  <c r="A36" i="32"/>
  <c r="J206" i="27"/>
  <c r="A332" i="32"/>
  <c r="I2816" i="27"/>
  <c r="BE41" i="33"/>
  <c r="M426" i="27"/>
  <c r="K426" i="27"/>
  <c r="K206" i="27"/>
  <c r="G710" i="27"/>
  <c r="M206" i="27"/>
  <c r="AQ37" i="31"/>
  <c r="B332" i="32"/>
  <c r="I426" i="27"/>
  <c r="F2231" i="27"/>
  <c r="H37" i="30"/>
  <c r="M2" i="28"/>
  <c r="B690" i="32"/>
  <c r="C33" i="27"/>
  <c r="C491" i="27"/>
  <c r="A690" i="32"/>
  <c r="A41" i="33"/>
  <c r="H2816" i="27"/>
  <c r="I205" i="27"/>
  <c r="A37" i="31"/>
  <c r="D2231" i="27"/>
  <c r="AW41" i="33"/>
  <c r="C252" i="27"/>
  <c r="J426" i="27"/>
  <c r="B36" i="32"/>
  <c r="N320" i="32" l="1" a="1"/>
  <c r="N320" i="32" s="1"/>
  <c r="D320" i="32" s="1"/>
  <c r="P320" i="32" a="1"/>
  <c r="P320" i="32" s="1"/>
  <c r="O320" i="32" a="1"/>
  <c r="O320" i="32" s="1"/>
  <c r="E320" i="32" s="1"/>
  <c r="M322" i="32"/>
  <c r="L324" i="32"/>
  <c r="A2816" i="27"/>
  <c r="F2818" i="27"/>
  <c r="F2567" i="27"/>
  <c r="F2568" i="27"/>
  <c r="F2569" i="27" s="1"/>
  <c r="F2570" i="27" s="1"/>
  <c r="F2571" i="27" s="1"/>
  <c r="F2572" i="27" s="1"/>
  <c r="K1475" i="27"/>
  <c r="K1476" i="27"/>
  <c r="A2231" i="27"/>
  <c r="H2233" i="27"/>
  <c r="B2232" i="27"/>
  <c r="H2153" i="27"/>
  <c r="B2152" i="27"/>
  <c r="K889" i="27"/>
  <c r="K888" i="27"/>
  <c r="K1198" i="27"/>
  <c r="K1199" i="27"/>
  <c r="H208" i="27"/>
  <c r="H207" i="27"/>
  <c r="C36" i="32"/>
  <c r="C332" i="32"/>
  <c r="C690" i="32"/>
  <c r="K694" i="32"/>
  <c r="N686" i="32" a="1"/>
  <c r="N686" i="32" s="1"/>
  <c r="D686" i="32" s="1"/>
  <c r="P686" i="32" a="1"/>
  <c r="P686" i="32" s="1"/>
  <c r="O686" i="32" a="1"/>
  <c r="O686" i="32" s="1"/>
  <c r="E686" i="32" s="1"/>
  <c r="K40" i="32"/>
  <c r="K336" i="32"/>
  <c r="P32" i="32" a="1"/>
  <c r="P32" i="32" s="1"/>
  <c r="O32" i="32" a="1"/>
  <c r="O32" i="32" s="1"/>
  <c r="E32" i="32" s="1"/>
  <c r="N32" i="32" a="1"/>
  <c r="N32" i="32" s="1"/>
  <c r="D32" i="32" s="1"/>
  <c r="M688" i="32"/>
  <c r="L688" i="32"/>
  <c r="L34" i="32"/>
  <c r="M34" i="32" s="1"/>
  <c r="AV45" i="33"/>
  <c r="Q133" i="24"/>
  <c r="E133" i="24"/>
  <c r="R133" i="24"/>
  <c r="N133" i="24"/>
  <c r="B133" i="24"/>
  <c r="B134" i="24"/>
  <c r="B131" i="24"/>
  <c r="J133" i="24"/>
  <c r="B132" i="24"/>
  <c r="H131" i="24"/>
  <c r="P131" i="24"/>
  <c r="I133" i="24"/>
  <c r="S131" i="24"/>
  <c r="N131" i="24"/>
  <c r="P133" i="24"/>
  <c r="B23" i="29"/>
  <c r="O131" i="24"/>
  <c r="E131" i="24"/>
  <c r="I131" i="24"/>
  <c r="O133" i="24"/>
  <c r="S133" i="24"/>
  <c r="R131" i="24"/>
  <c r="Q131" i="24"/>
  <c r="H133" i="24"/>
  <c r="J131" i="24"/>
  <c r="D2" i="28"/>
  <c r="K428" i="27"/>
  <c r="N428" i="27"/>
  <c r="I206" i="27"/>
  <c r="A334" i="32"/>
  <c r="BE43" i="33"/>
  <c r="M208" i="27"/>
  <c r="G711" i="27"/>
  <c r="C492" i="27"/>
  <c r="B38" i="32"/>
  <c r="F2232" i="27"/>
  <c r="I2817" i="27"/>
  <c r="AW43" i="33"/>
  <c r="A692" i="32"/>
  <c r="N208" i="27"/>
  <c r="C253" i="27"/>
  <c r="B334" i="32"/>
  <c r="H2817" i="27"/>
  <c r="J208" i="27"/>
  <c r="A38" i="32"/>
  <c r="B692" i="32"/>
  <c r="J428" i="27"/>
  <c r="K208" i="27"/>
  <c r="A43" i="33"/>
  <c r="I428" i="27"/>
  <c r="D2232" i="27"/>
  <c r="M428" i="27"/>
  <c r="P322" i="32" l="1" a="1"/>
  <c r="P322" i="32" s="1"/>
  <c r="O322" i="32" a="1"/>
  <c r="O322" i="32" s="1"/>
  <c r="E322" i="32" s="1"/>
  <c r="N322" i="32" a="1"/>
  <c r="N322" i="32" s="1"/>
  <c r="D322" i="32" s="1"/>
  <c r="M324" i="32"/>
  <c r="L326" i="32"/>
  <c r="A2817" i="27"/>
  <c r="F2819" i="27"/>
  <c r="F2820" i="27"/>
  <c r="F2574" i="27"/>
  <c r="F2575" i="27" s="1"/>
  <c r="F2576" i="27" s="1"/>
  <c r="F2577" i="27" s="1"/>
  <c r="F2578" i="27" s="1"/>
  <c r="F2573" i="27"/>
  <c r="K1477" i="27"/>
  <c r="K1478" i="27"/>
  <c r="A2232" i="27"/>
  <c r="B2233" i="27"/>
  <c r="H2234" i="27"/>
  <c r="B2153" i="27"/>
  <c r="H2154" i="27"/>
  <c r="K891" i="27"/>
  <c r="K890" i="27"/>
  <c r="K1200" i="27"/>
  <c r="K1201" i="27"/>
  <c r="H209" i="27"/>
  <c r="C692" i="32"/>
  <c r="C334" i="32"/>
  <c r="C38" i="32"/>
  <c r="K338" i="32"/>
  <c r="P34" i="32" a="1"/>
  <c r="P34" i="32" s="1"/>
  <c r="N34" i="32" a="1"/>
  <c r="N34" i="32" s="1"/>
  <c r="D34" i="32" s="1"/>
  <c r="O34" i="32" a="1"/>
  <c r="O34" i="32" s="1"/>
  <c r="E34" i="32" s="1"/>
  <c r="K42" i="32"/>
  <c r="K696" i="32"/>
  <c r="O688" i="32" a="1"/>
  <c r="O688" i="32" s="1"/>
  <c r="E688" i="32" s="1"/>
  <c r="N688" i="32" a="1"/>
  <c r="N688" i="32" s="1"/>
  <c r="D688" i="32" s="1"/>
  <c r="P688" i="32" a="1"/>
  <c r="P688" i="32" s="1"/>
  <c r="L690" i="32"/>
  <c r="M690" i="32"/>
  <c r="L332" i="32"/>
  <c r="M332" i="32" s="1"/>
  <c r="L36" i="32"/>
  <c r="M36" i="32" s="1"/>
  <c r="AV47" i="33"/>
  <c r="U28" i="10"/>
  <c r="AF28" i="10"/>
  <c r="A336" i="32"/>
  <c r="N429" i="27"/>
  <c r="AW45" i="33"/>
  <c r="M429" i="27"/>
  <c r="C493" i="27"/>
  <c r="I208" i="27"/>
  <c r="J209" i="27"/>
  <c r="I2818" i="27"/>
  <c r="B694" i="32"/>
  <c r="G712" i="27"/>
  <c r="M209" i="27"/>
  <c r="A694" i="32"/>
  <c r="K429" i="27"/>
  <c r="J429" i="27"/>
  <c r="N209" i="27"/>
  <c r="F2233" i="27"/>
  <c r="A40" i="32"/>
  <c r="A45" i="33"/>
  <c r="BE45" i="33"/>
  <c r="B336" i="32"/>
  <c r="I429" i="27"/>
  <c r="B40" i="32"/>
  <c r="H2818" i="27"/>
  <c r="D2233" i="27"/>
  <c r="K209" i="27"/>
  <c r="O324" i="32" l="1" a="1"/>
  <c r="O324" i="32" s="1"/>
  <c r="E324" i="32" s="1"/>
  <c r="N324" i="32" a="1"/>
  <c r="N324" i="32" s="1"/>
  <c r="D324" i="32" s="1"/>
  <c r="P324" i="32" a="1"/>
  <c r="P324" i="32" s="1"/>
  <c r="M326" i="32"/>
  <c r="L328" i="32"/>
  <c r="A2818" i="27"/>
  <c r="F2821" i="27"/>
  <c r="F2580" i="27"/>
  <c r="F2581" i="27" s="1"/>
  <c r="F2582" i="27" s="1"/>
  <c r="F2583" i="27" s="1"/>
  <c r="F2584" i="27" s="1"/>
  <c r="F2579" i="27"/>
  <c r="K1480" i="27"/>
  <c r="K1479" i="27"/>
  <c r="A2233" i="27"/>
  <c r="H2235" i="27"/>
  <c r="B2234" i="27"/>
  <c r="H2155" i="27"/>
  <c r="B2154" i="27"/>
  <c r="K893" i="27"/>
  <c r="K892" i="27"/>
  <c r="K1202" i="27"/>
  <c r="K1203" i="27"/>
  <c r="H210" i="27"/>
  <c r="C694" i="32"/>
  <c r="C336" i="32"/>
  <c r="C40" i="32"/>
  <c r="P36" i="32" a="1"/>
  <c r="P36" i="32" s="1"/>
  <c r="O36" i="32" a="1"/>
  <c r="O36" i="32" s="1"/>
  <c r="E36" i="32" s="1"/>
  <c r="N36" i="32" a="1"/>
  <c r="N36" i="32" s="1"/>
  <c r="D36" i="32" s="1"/>
  <c r="P332" i="32" a="1"/>
  <c r="P332" i="32" s="1"/>
  <c r="O332" i="32" a="1"/>
  <c r="O332" i="32" s="1"/>
  <c r="E332" i="32" s="1"/>
  <c r="N332" i="32" a="1"/>
  <c r="N332" i="32" s="1"/>
  <c r="D332" i="32" s="1"/>
  <c r="O690" i="32" a="1"/>
  <c r="O690" i="32" s="1"/>
  <c r="E690" i="32" s="1"/>
  <c r="P690" i="32" a="1"/>
  <c r="P690" i="32" s="1"/>
  <c r="N690" i="32" a="1"/>
  <c r="N690" i="32" s="1"/>
  <c r="D690" i="32" s="1"/>
  <c r="K340" i="32"/>
  <c r="K698" i="32"/>
  <c r="K44" i="32"/>
  <c r="L38" i="32"/>
  <c r="M38" i="32" s="1"/>
  <c r="L334" i="32"/>
  <c r="M334" i="32" s="1"/>
  <c r="M692" i="32"/>
  <c r="L692" i="32"/>
  <c r="AV49" i="33"/>
  <c r="D8" i="12"/>
  <c r="J8" i="12"/>
  <c r="I8" i="12" s="1"/>
  <c r="R8" i="12"/>
  <c r="B338" i="32"/>
  <c r="K210" i="27"/>
  <c r="K430" i="27"/>
  <c r="I209" i="27"/>
  <c r="M210" i="27"/>
  <c r="N430" i="27"/>
  <c r="J430" i="27"/>
  <c r="A42" i="32"/>
  <c r="I430" i="27"/>
  <c r="G714" i="27"/>
  <c r="J210" i="27"/>
  <c r="A338" i="32"/>
  <c r="C494" i="27"/>
  <c r="I2819" i="27"/>
  <c r="N210" i="27"/>
  <c r="AW47" i="33"/>
  <c r="D2234" i="27"/>
  <c r="I2820" i="27"/>
  <c r="B696" i="32"/>
  <c r="H2820" i="27"/>
  <c r="B42" i="32"/>
  <c r="M430" i="27"/>
  <c r="F2234" i="27"/>
  <c r="A696" i="32"/>
  <c r="BE47" i="33"/>
  <c r="A47" i="33"/>
  <c r="H2819" i="27"/>
  <c r="P326" i="32" l="1" a="1"/>
  <c r="P326" i="32" s="1"/>
  <c r="O326" i="32" a="1"/>
  <c r="O326" i="32" s="1"/>
  <c r="E326" i="32" s="1"/>
  <c r="N326" i="32" a="1"/>
  <c r="N326" i="32" s="1"/>
  <c r="D326" i="32" s="1"/>
  <c r="M328" i="32"/>
  <c r="L330" i="32"/>
  <c r="M330" i="32" s="1"/>
  <c r="A2820" i="27"/>
  <c r="A2819" i="27"/>
  <c r="F2822" i="27"/>
  <c r="F2586" i="27"/>
  <c r="F2587" i="27" s="1"/>
  <c r="F2588" i="27" s="1"/>
  <c r="F2589" i="27" s="1"/>
  <c r="F2590" i="27" s="1"/>
  <c r="F2585" i="27"/>
  <c r="K1482" i="27"/>
  <c r="K1481" i="27"/>
  <c r="A2234" i="27"/>
  <c r="H2236" i="27"/>
  <c r="B2235" i="27"/>
  <c r="H2156" i="27"/>
  <c r="B2155" i="27"/>
  <c r="K895" i="27"/>
  <c r="K894" i="27"/>
  <c r="K1205" i="27"/>
  <c r="K1204" i="27"/>
  <c r="H211" i="27"/>
  <c r="C338" i="32"/>
  <c r="C42" i="32"/>
  <c r="C696" i="32"/>
  <c r="K46" i="32"/>
  <c r="P692" i="32" a="1"/>
  <c r="P692" i="32" s="1"/>
  <c r="O692" i="32" a="1"/>
  <c r="O692" i="32" s="1"/>
  <c r="E692" i="32" s="1"/>
  <c r="N692" i="32" a="1"/>
  <c r="N692" i="32" s="1"/>
  <c r="D692" i="32" s="1"/>
  <c r="N334" i="32" a="1"/>
  <c r="N334" i="32" s="1"/>
  <c r="D334" i="32" s="1"/>
  <c r="O334" i="32" a="1"/>
  <c r="O334" i="32" s="1"/>
  <c r="E334" i="32" s="1"/>
  <c r="P334" i="32" a="1"/>
  <c r="P334" i="32" s="1"/>
  <c r="K700" i="32"/>
  <c r="K342" i="32"/>
  <c r="N38" i="32" a="1"/>
  <c r="N38" i="32" s="1"/>
  <c r="D38" i="32" s="1"/>
  <c r="P38" i="32" a="1"/>
  <c r="P38" i="32" s="1"/>
  <c r="O38" i="32" a="1"/>
  <c r="O38" i="32" s="1"/>
  <c r="E38" i="32" s="1"/>
  <c r="L40" i="32"/>
  <c r="M40" i="32" s="1"/>
  <c r="L336" i="32"/>
  <c r="M336" i="32" s="1"/>
  <c r="M694" i="32"/>
  <c r="L694" i="32"/>
  <c r="AV51" i="33"/>
  <c r="Q2" i="28"/>
  <c r="A44" i="32"/>
  <c r="J431" i="27"/>
  <c r="I2821" i="27"/>
  <c r="B44" i="32"/>
  <c r="K431" i="27"/>
  <c r="A340" i="32"/>
  <c r="H2821" i="27"/>
  <c r="B698" i="32"/>
  <c r="C495" i="27"/>
  <c r="D2235" i="27"/>
  <c r="K211" i="27"/>
  <c r="BE49" i="33"/>
  <c r="M431" i="27"/>
  <c r="F2235" i="27"/>
  <c r="G715" i="27"/>
  <c r="B340" i="32"/>
  <c r="AW49" i="33"/>
  <c r="A698" i="32"/>
  <c r="A49" i="33"/>
  <c r="J211" i="27"/>
  <c r="I210" i="27"/>
  <c r="M211" i="27"/>
  <c r="I431" i="27"/>
  <c r="N431" i="27"/>
  <c r="N211" i="27"/>
  <c r="P328" i="32" l="1" a="1"/>
  <c r="P328" i="32" s="1"/>
  <c r="O328" i="32" a="1"/>
  <c r="O328" i="32" s="1"/>
  <c r="E328" i="32" s="1"/>
  <c r="N328" i="32" a="1"/>
  <c r="N328" i="32" s="1"/>
  <c r="D328" i="32" s="1"/>
  <c r="N330" i="32" a="1"/>
  <c r="N330" i="32" s="1"/>
  <c r="D330" i="32" s="1"/>
  <c r="O330" i="32" a="1"/>
  <c r="O330" i="32" s="1"/>
  <c r="E330" i="32" s="1"/>
  <c r="P330" i="32" a="1"/>
  <c r="P330" i="32" s="1"/>
  <c r="A2821" i="27"/>
  <c r="F2823" i="27"/>
  <c r="F2591" i="27"/>
  <c r="F2592" i="27"/>
  <c r="F2593" i="27" s="1"/>
  <c r="F2594" i="27" s="1"/>
  <c r="F2595" i="27" s="1"/>
  <c r="F2596" i="27" s="1"/>
  <c r="K1484" i="27"/>
  <c r="K1483" i="27"/>
  <c r="A2235" i="27"/>
  <c r="H2237" i="27"/>
  <c r="B2236" i="27"/>
  <c r="H2157" i="27"/>
  <c r="B2156" i="27"/>
  <c r="K897" i="27"/>
  <c r="K896" i="27"/>
  <c r="K1206" i="27"/>
  <c r="K1207" i="27"/>
  <c r="H212" i="27"/>
  <c r="C340" i="32"/>
  <c r="C698" i="32"/>
  <c r="C44" i="32"/>
  <c r="P694" i="32" a="1"/>
  <c r="P694" i="32" s="1"/>
  <c r="N694" i="32" a="1"/>
  <c r="N694" i="32" s="1"/>
  <c r="D694" i="32" s="1"/>
  <c r="O694" i="32" a="1"/>
  <c r="O694" i="32" s="1"/>
  <c r="E694" i="32" s="1"/>
  <c r="K344" i="32"/>
  <c r="N336" i="32" a="1"/>
  <c r="N336" i="32" s="1"/>
  <c r="D336" i="32" s="1"/>
  <c r="P336" i="32" a="1"/>
  <c r="P336" i="32" s="1"/>
  <c r="O336" i="32" a="1"/>
  <c r="O336" i="32" s="1"/>
  <c r="E336" i="32" s="1"/>
  <c r="N40" i="32" a="1"/>
  <c r="N40" i="32" s="1"/>
  <c r="D40" i="32" s="1"/>
  <c r="P40" i="32" a="1"/>
  <c r="P40" i="32" s="1"/>
  <c r="O40" i="32" a="1"/>
  <c r="O40" i="32" s="1"/>
  <c r="E40" i="32" s="1"/>
  <c r="K702" i="32"/>
  <c r="K48" i="32"/>
  <c r="L696" i="32"/>
  <c r="M696" i="32"/>
  <c r="L42" i="32"/>
  <c r="M42" i="32" s="1"/>
  <c r="L338" i="32"/>
  <c r="M338" i="32" s="1"/>
  <c r="AV53" i="33"/>
  <c r="J37" i="27"/>
  <c r="J220" i="27"/>
  <c r="J221" i="27"/>
  <c r="J256" i="27"/>
  <c r="J257" i="27"/>
  <c r="J442" i="27"/>
  <c r="J443" i="27"/>
  <c r="J506" i="27"/>
  <c r="J507" i="27"/>
  <c r="J871" i="27"/>
  <c r="J2085" i="27"/>
  <c r="J2086" i="27"/>
  <c r="J2087" i="27"/>
  <c r="J2250" i="27"/>
  <c r="J2251" i="27"/>
  <c r="J2252" i="27"/>
  <c r="J2253" i="27"/>
  <c r="J2254" i="27"/>
  <c r="J2255" i="27"/>
  <c r="J3216" i="27"/>
  <c r="J3217" i="27"/>
  <c r="J3218" i="27"/>
  <c r="J3219" i="27"/>
  <c r="J3220" i="27"/>
  <c r="J3221" i="27"/>
  <c r="J3222" i="27"/>
  <c r="J3223" i="27"/>
  <c r="J3224" i="27"/>
  <c r="J3225" i="27"/>
  <c r="J3226" i="27"/>
  <c r="J3227" i="27"/>
  <c r="J3228" i="27"/>
  <c r="J3229" i="27"/>
  <c r="J3230" i="27"/>
  <c r="J3231" i="27"/>
  <c r="J3232" i="27"/>
  <c r="J3233" i="27"/>
  <c r="J3234" i="27"/>
  <c r="J3235" i="27"/>
  <c r="J3236" i="27"/>
  <c r="J3237" i="27"/>
  <c r="J3238" i="27"/>
  <c r="J3239" i="27"/>
  <c r="J3240" i="27"/>
  <c r="J3241" i="27"/>
  <c r="J3242" i="27"/>
  <c r="J3243" i="27"/>
  <c r="J3244" i="27"/>
  <c r="J3245" i="27"/>
  <c r="J3246" i="27"/>
  <c r="J3247" i="27"/>
  <c r="J3248" i="27"/>
  <c r="J3249" i="27"/>
  <c r="J3250" i="27"/>
  <c r="J3251" i="27"/>
  <c r="J3252" i="27"/>
  <c r="J3253" i="27"/>
  <c r="J3254" i="27"/>
  <c r="J3255" i="27"/>
  <c r="J3256" i="27"/>
  <c r="J3257" i="27"/>
  <c r="J3258" i="27"/>
  <c r="J3259" i="27"/>
  <c r="J3260" i="27"/>
  <c r="J3261" i="27"/>
  <c r="J3262" i="27"/>
  <c r="J3263" i="27"/>
  <c r="J3264" i="27"/>
  <c r="J3265" i="27"/>
  <c r="J3266" i="27"/>
  <c r="J3267" i="27"/>
  <c r="J3268" i="27"/>
  <c r="J3269" i="27"/>
  <c r="J3270" i="27"/>
  <c r="J3271" i="27"/>
  <c r="J3272" i="27"/>
  <c r="J3273" i="27"/>
  <c r="J3274" i="27"/>
  <c r="J3275" i="27"/>
  <c r="J3276" i="27"/>
  <c r="J3277" i="27"/>
  <c r="J3278" i="27"/>
  <c r="J3279" i="27"/>
  <c r="J3280" i="27"/>
  <c r="J3281" i="27"/>
  <c r="J3282" i="27"/>
  <c r="J3283" i="27"/>
  <c r="J3284" i="27"/>
  <c r="J3285" i="27"/>
  <c r="J3286" i="27"/>
  <c r="J3287" i="27"/>
  <c r="J3288" i="27"/>
  <c r="J3289" i="27"/>
  <c r="J3290" i="27"/>
  <c r="J3291" i="27"/>
  <c r="J3292" i="27"/>
  <c r="J3293" i="27"/>
  <c r="J3294" i="27"/>
  <c r="J3295" i="27"/>
  <c r="J3296" i="27"/>
  <c r="J3297" i="27"/>
  <c r="J3298" i="27"/>
  <c r="J3299" i="27"/>
  <c r="J3300" i="27"/>
  <c r="J3301" i="27"/>
  <c r="J3302" i="27"/>
  <c r="J3303" i="27"/>
  <c r="J3304" i="27"/>
  <c r="J3305" i="27"/>
  <c r="J3306" i="27"/>
  <c r="J3307" i="27"/>
  <c r="J3308" i="27"/>
  <c r="J3309" i="27"/>
  <c r="J3310" i="27"/>
  <c r="J3311" i="27"/>
  <c r="J3312" i="27"/>
  <c r="J3313" i="27"/>
  <c r="J3314" i="27"/>
  <c r="J3315" i="27"/>
  <c r="J3316" i="27"/>
  <c r="J3317" i="27"/>
  <c r="J3318" i="27"/>
  <c r="J3319" i="27"/>
  <c r="J3320" i="27"/>
  <c r="J3321" i="27"/>
  <c r="J3322" i="27"/>
  <c r="J3323" i="27"/>
  <c r="J3324" i="27"/>
  <c r="J3325" i="27"/>
  <c r="J3326" i="27"/>
  <c r="J3327" i="27"/>
  <c r="J3328" i="27"/>
  <c r="J3329" i="27"/>
  <c r="J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C496" i="27"/>
  <c r="I211" i="27"/>
  <c r="M432" i="27"/>
  <c r="A51" i="33"/>
  <c r="B46" i="32"/>
  <c r="G716" i="27"/>
  <c r="A46" i="32"/>
  <c r="F2236" i="27"/>
  <c r="D2236" i="27"/>
  <c r="I432" i="27"/>
  <c r="K432" i="27"/>
  <c r="K212" i="27"/>
  <c r="H2822" i="27"/>
  <c r="J212" i="27"/>
  <c r="B342" i="32"/>
  <c r="BE51" i="33"/>
  <c r="M212" i="27"/>
  <c r="J432" i="27"/>
  <c r="I2822" i="27"/>
  <c r="A700" i="32"/>
  <c r="B700" i="32"/>
  <c r="AW51" i="33"/>
  <c r="A342" i="32"/>
  <c r="A2822" i="27" l="1"/>
  <c r="F2824" i="27"/>
  <c r="F2598" i="27"/>
  <c r="F2599" i="27" s="1"/>
  <c r="F2600" i="27" s="1"/>
  <c r="F2601" i="27" s="1"/>
  <c r="F2602" i="27" s="1"/>
  <c r="F2597" i="27"/>
  <c r="K1486" i="27"/>
  <c r="K1485" i="27"/>
  <c r="A2236" i="27"/>
  <c r="H2238" i="27"/>
  <c r="B2237" i="27"/>
  <c r="H2158" i="27"/>
  <c r="B2157" i="27"/>
  <c r="K899" i="27"/>
  <c r="K898" i="27"/>
  <c r="K1208" i="27"/>
  <c r="K1209" i="27"/>
  <c r="H214" i="27"/>
  <c r="H213" i="27"/>
  <c r="C46" i="32"/>
  <c r="C700" i="32"/>
  <c r="C342" i="32"/>
  <c r="K704" i="32"/>
  <c r="O42" i="32" a="1"/>
  <c r="O42" i="32" s="1"/>
  <c r="E42" i="32" s="1"/>
  <c r="N42" i="32" a="1"/>
  <c r="N42" i="32" s="1"/>
  <c r="D42" i="32" s="1"/>
  <c r="P42" i="32" a="1"/>
  <c r="P42" i="32" s="1"/>
  <c r="P696" i="32" a="1"/>
  <c r="P696" i="32" s="1"/>
  <c r="O696" i="32" a="1"/>
  <c r="O696" i="32" s="1"/>
  <c r="E696" i="32" s="1"/>
  <c r="N696" i="32" a="1"/>
  <c r="N696" i="32" s="1"/>
  <c r="D696" i="32" s="1"/>
  <c r="K346" i="32"/>
  <c r="K50" i="32"/>
  <c r="L44" i="32"/>
  <c r="M44" i="32" s="1"/>
  <c r="M698" i="32"/>
  <c r="L698" i="32"/>
  <c r="O338" i="32" a="1"/>
  <c r="O338" i="32" s="1"/>
  <c r="E338" i="32" s="1"/>
  <c r="N338" i="32" a="1"/>
  <c r="N338" i="32" s="1"/>
  <c r="D338" i="32" s="1"/>
  <c r="P338" i="32" a="1"/>
  <c r="P338" i="32" s="1"/>
  <c r="L340" i="32"/>
  <c r="M340" i="32" s="1"/>
  <c r="AV55" i="33"/>
  <c r="W28" i="12"/>
  <c r="I212" i="27"/>
  <c r="B48" i="32"/>
  <c r="A53" i="33"/>
  <c r="B344" i="32"/>
  <c r="M214" i="27"/>
  <c r="BE53" i="33"/>
  <c r="D2237" i="27"/>
  <c r="K434" i="27"/>
  <c r="J214" i="27"/>
  <c r="I434" i="27"/>
  <c r="F2237" i="27"/>
  <c r="A344" i="32"/>
  <c r="C497" i="27"/>
  <c r="H2823" i="27"/>
  <c r="K214" i="27"/>
  <c r="I2823" i="27"/>
  <c r="B702" i="32"/>
  <c r="N434" i="27"/>
  <c r="AW53" i="33"/>
  <c r="G717" i="27"/>
  <c r="N214" i="27"/>
  <c r="J434" i="27"/>
  <c r="A48" i="32"/>
  <c r="M434" i="27"/>
  <c r="A702" i="32"/>
  <c r="A2823" i="27" l="1"/>
  <c r="F2825" i="27"/>
  <c r="F2826" i="27"/>
  <c r="F2604" i="27"/>
  <c r="F2605" i="27" s="1"/>
  <c r="F2606" i="27" s="1"/>
  <c r="F2607" i="27" s="1"/>
  <c r="F2608" i="27" s="1"/>
  <c r="F2603" i="27"/>
  <c r="K1487" i="27"/>
  <c r="K1488" i="27"/>
  <c r="A2237" i="27"/>
  <c r="H2239" i="27"/>
  <c r="B2238" i="27"/>
  <c r="H2159" i="27"/>
  <c r="B2158" i="27"/>
  <c r="K900" i="27"/>
  <c r="K901" i="27"/>
  <c r="K1210" i="27"/>
  <c r="K1211" i="27"/>
  <c r="H215" i="27"/>
  <c r="C344" i="32"/>
  <c r="C702" i="32"/>
  <c r="C48" i="32"/>
  <c r="O340" i="32" a="1"/>
  <c r="O340" i="32" s="1"/>
  <c r="E340" i="32" s="1"/>
  <c r="N340" i="32" a="1"/>
  <c r="N340" i="32" s="1"/>
  <c r="D340" i="32" s="1"/>
  <c r="P340" i="32" a="1"/>
  <c r="P340" i="32" s="1"/>
  <c r="O44" i="32" a="1"/>
  <c r="O44" i="32" s="1"/>
  <c r="E44" i="32" s="1"/>
  <c r="N44" i="32" a="1"/>
  <c r="N44" i="32" s="1"/>
  <c r="D44" i="32" s="1"/>
  <c r="P44" i="32" a="1"/>
  <c r="P44" i="32" s="1"/>
  <c r="K52" i="32"/>
  <c r="K706" i="32"/>
  <c r="O698" i="32" a="1"/>
  <c r="O698" i="32" s="1"/>
  <c r="E698" i="32" s="1"/>
  <c r="P698" i="32" a="1"/>
  <c r="P698" i="32" s="1"/>
  <c r="N698" i="32" a="1"/>
  <c r="N698" i="32" s="1"/>
  <c r="D698" i="32" s="1"/>
  <c r="K348" i="32"/>
  <c r="L342" i="32"/>
  <c r="M342" i="32" s="1"/>
  <c r="M700" i="32"/>
  <c r="L700" i="32"/>
  <c r="L46" i="32"/>
  <c r="M46" i="32" s="1"/>
  <c r="AV57" i="33"/>
  <c r="V28" i="12"/>
  <c r="U28" i="12"/>
  <c r="R28" i="12"/>
  <c r="A346" i="32"/>
  <c r="C498" i="27"/>
  <c r="I435" i="27"/>
  <c r="J435" i="27"/>
  <c r="A704" i="32"/>
  <c r="K435" i="27"/>
  <c r="F2238" i="27"/>
  <c r="D2238" i="27"/>
  <c r="B50" i="32"/>
  <c r="I214" i="27"/>
  <c r="H2824" i="27"/>
  <c r="M435" i="27"/>
  <c r="J215" i="27"/>
  <c r="N435" i="27"/>
  <c r="A50" i="32"/>
  <c r="BE55" i="33"/>
  <c r="G718" i="27"/>
  <c r="N215" i="27"/>
  <c r="B346" i="32"/>
  <c r="AW55" i="33"/>
  <c r="A55" i="33"/>
  <c r="M215" i="27"/>
  <c r="I2824" i="27"/>
  <c r="B704" i="32"/>
  <c r="K215" i="27"/>
  <c r="A2824" i="27" l="1"/>
  <c r="F2827" i="27"/>
  <c r="F2610" i="27"/>
  <c r="F2611" i="27" s="1"/>
  <c r="F2612" i="27" s="1"/>
  <c r="F2613" i="27" s="1"/>
  <c r="F2614" i="27" s="1"/>
  <c r="F2609" i="27"/>
  <c r="K1490" i="27"/>
  <c r="K1489" i="27"/>
  <c r="A2238" i="27"/>
  <c r="H2240" i="27"/>
  <c r="B2239" i="27"/>
  <c r="H2160" i="27"/>
  <c r="B2159" i="27"/>
  <c r="K903" i="27"/>
  <c r="K902" i="27"/>
  <c r="K1212" i="27"/>
  <c r="K1213" i="27"/>
  <c r="H216" i="27"/>
  <c r="C704" i="32"/>
  <c r="C346" i="32"/>
  <c r="C50" i="32"/>
  <c r="N700" i="32" a="1"/>
  <c r="N700" i="32" s="1"/>
  <c r="D700" i="32" s="1"/>
  <c r="P700" i="32" a="1"/>
  <c r="P700" i="32" s="1"/>
  <c r="O700" i="32" a="1"/>
  <c r="O700" i="32" s="1"/>
  <c r="E700" i="32" s="1"/>
  <c r="P342" i="32" a="1"/>
  <c r="P342" i="32" s="1"/>
  <c r="O342" i="32" a="1"/>
  <c r="O342" i="32" s="1"/>
  <c r="E342" i="32" s="1"/>
  <c r="N342" i="32" a="1"/>
  <c r="N342" i="32" s="1"/>
  <c r="D342" i="32" s="1"/>
  <c r="K708" i="32"/>
  <c r="P46" i="32" a="1"/>
  <c r="P46" i="32" s="1"/>
  <c r="O46" i="32" a="1"/>
  <c r="O46" i="32" s="1"/>
  <c r="E46" i="32" s="1"/>
  <c r="N46" i="32" a="1"/>
  <c r="N46" i="32" s="1"/>
  <c r="D46" i="32" s="1"/>
  <c r="K350" i="32"/>
  <c r="L48" i="32"/>
  <c r="M48" i="32" s="1"/>
  <c r="K54" i="32"/>
  <c r="M702" i="32"/>
  <c r="L702" i="32"/>
  <c r="L344" i="32"/>
  <c r="M344" i="32" s="1"/>
  <c r="AV59" i="33"/>
  <c r="AO9" i="30"/>
  <c r="AJ9" i="30"/>
  <c r="AE9" i="30"/>
  <c r="Z9" i="30"/>
  <c r="V8" i="12"/>
  <c r="U8" i="12"/>
  <c r="Z8" i="12"/>
  <c r="AL8" i="12"/>
  <c r="AH8" i="12"/>
  <c r="AD8" i="12"/>
  <c r="T8" i="12"/>
  <c r="Y8" i="12"/>
  <c r="S8" i="12"/>
  <c r="L2" i="28"/>
  <c r="P2" i="28" s="1"/>
  <c r="X8" i="12"/>
  <c r="AB8" i="12"/>
  <c r="AF8" i="12"/>
  <c r="AJ8" i="12"/>
  <c r="AA8" i="12"/>
  <c r="AI8" i="12"/>
  <c r="AC8" i="12"/>
  <c r="AG8" i="12"/>
  <c r="AK8" i="12"/>
  <c r="W8" i="12"/>
  <c r="AE8" i="12"/>
  <c r="N216" i="27"/>
  <c r="K436" i="27"/>
  <c r="A706" i="32"/>
  <c r="H2826" i="27"/>
  <c r="A52" i="32"/>
  <c r="B348" i="32"/>
  <c r="A57" i="33"/>
  <c r="H2825" i="27"/>
  <c r="K132" i="27"/>
  <c r="I215" i="27"/>
  <c r="D2239" i="27"/>
  <c r="I2826" i="27"/>
  <c r="J216" i="27"/>
  <c r="BE57" i="33"/>
  <c r="G720" i="27"/>
  <c r="B52" i="32"/>
  <c r="AW57" i="33"/>
  <c r="K131" i="27"/>
  <c r="F2239" i="27"/>
  <c r="C499" i="27"/>
  <c r="N436" i="27"/>
  <c r="I2825" i="27"/>
  <c r="M216" i="27"/>
  <c r="B706" i="32"/>
  <c r="A348" i="32"/>
  <c r="Q73" i="24" l="1"/>
  <c r="Q65" i="24"/>
  <c r="Q53" i="24"/>
  <c r="Q79" i="24"/>
  <c r="Q71" i="24"/>
  <c r="Q63" i="24"/>
  <c r="Q51" i="24"/>
  <c r="Q77" i="24"/>
  <c r="Q69" i="24"/>
  <c r="Q61" i="24"/>
  <c r="R51" i="24"/>
  <c r="Q75" i="24"/>
  <c r="Q67" i="24"/>
  <c r="Q55" i="24"/>
  <c r="A2825" i="27"/>
  <c r="A2826" i="27"/>
  <c r="F2828" i="27"/>
  <c r="F2615" i="27"/>
  <c r="F2616" i="27"/>
  <c r="F2617" i="27" s="1"/>
  <c r="F2618" i="27" s="1"/>
  <c r="F2619" i="27" s="1"/>
  <c r="F2620" i="27" s="1"/>
  <c r="K1491" i="27"/>
  <c r="K1492" i="27"/>
  <c r="A2239" i="27"/>
  <c r="H2241" i="27"/>
  <c r="B2240" i="27"/>
  <c r="H2161" i="27"/>
  <c r="B2160" i="27"/>
  <c r="K904" i="27"/>
  <c r="K905" i="27"/>
  <c r="K1215" i="27"/>
  <c r="K1214" i="27"/>
  <c r="H217" i="27"/>
  <c r="C52" i="32"/>
  <c r="C706" i="32"/>
  <c r="C348" i="32"/>
  <c r="K56" i="32"/>
  <c r="K352" i="32"/>
  <c r="N702" i="32" a="1"/>
  <c r="N702" i="32" s="1"/>
  <c r="D702" i="32" s="1"/>
  <c r="P702" i="32" a="1"/>
  <c r="P702" i="32" s="1"/>
  <c r="O702" i="32" a="1"/>
  <c r="O702" i="32" s="1"/>
  <c r="E702" i="32" s="1"/>
  <c r="P48" i="32" a="1"/>
  <c r="P48" i="32" s="1"/>
  <c r="O48" i="32" a="1"/>
  <c r="O48" i="32" s="1"/>
  <c r="E48" i="32" s="1"/>
  <c r="N48" i="32" a="1"/>
  <c r="N48" i="32" s="1"/>
  <c r="D48" i="32" s="1"/>
  <c r="K710" i="32"/>
  <c r="L50" i="32"/>
  <c r="M50" i="32" s="1"/>
  <c r="P344" i="32" a="1"/>
  <c r="P344" i="32" s="1"/>
  <c r="O344" i="32" a="1"/>
  <c r="O344" i="32" s="1"/>
  <c r="E344" i="32" s="1"/>
  <c r="N344" i="32" a="1"/>
  <c r="N344" i="32" s="1"/>
  <c r="D344" i="32" s="1"/>
  <c r="L346" i="32"/>
  <c r="M346" i="32" s="1"/>
  <c r="M704" i="32"/>
  <c r="L704" i="32"/>
  <c r="AV61" i="33"/>
  <c r="J28" i="12"/>
  <c r="A708" i="32"/>
  <c r="B708" i="32"/>
  <c r="I216" i="27"/>
  <c r="B350" i="32"/>
  <c r="F2240" i="27"/>
  <c r="C500" i="27"/>
  <c r="K216" i="27"/>
  <c r="M217" i="27"/>
  <c r="A350" i="32"/>
  <c r="AW59" i="33"/>
  <c r="M437" i="27"/>
  <c r="A59" i="33"/>
  <c r="M436" i="27"/>
  <c r="J436" i="27"/>
  <c r="G721" i="27"/>
  <c r="BE59" i="33"/>
  <c r="I2827" i="27"/>
  <c r="D2240" i="27"/>
  <c r="B54" i="32"/>
  <c r="I436" i="27"/>
  <c r="A54" i="32"/>
  <c r="H2827" i="27"/>
  <c r="K437" i="27"/>
  <c r="A2827" i="27" l="1"/>
  <c r="F2829" i="27"/>
  <c r="F2622" i="27"/>
  <c r="F2623" i="27" s="1"/>
  <c r="F2624" i="27" s="1"/>
  <c r="F2625" i="27" s="1"/>
  <c r="F2626" i="27" s="1"/>
  <c r="F2621" i="27"/>
  <c r="K1494" i="27"/>
  <c r="K1493" i="27"/>
  <c r="A2240" i="27"/>
  <c r="B2241" i="27"/>
  <c r="H2242" i="27"/>
  <c r="B2161" i="27"/>
  <c r="H2162" i="27"/>
  <c r="K907" i="27"/>
  <c r="K906" i="27"/>
  <c r="K1217" i="27"/>
  <c r="K1216" i="27"/>
  <c r="H218" i="27"/>
  <c r="C350" i="32"/>
  <c r="C54" i="32"/>
  <c r="C708" i="32"/>
  <c r="L706" i="32"/>
  <c r="M706" i="32"/>
  <c r="P346" i="32" a="1"/>
  <c r="P346" i="32" s="1"/>
  <c r="N346" i="32" a="1"/>
  <c r="N346" i="32" s="1"/>
  <c r="D346" i="32" s="1"/>
  <c r="O346" i="32" a="1"/>
  <c r="O346" i="32" s="1"/>
  <c r="E346" i="32" s="1"/>
  <c r="K354" i="32"/>
  <c r="L52" i="32"/>
  <c r="M52" i="32" s="1"/>
  <c r="K712" i="32"/>
  <c r="K58" i="32"/>
  <c r="P50" i="32" a="1"/>
  <c r="P50" i="32" s="1"/>
  <c r="N50" i="32" a="1"/>
  <c r="N50" i="32" s="1"/>
  <c r="D50" i="32" s="1"/>
  <c r="O50" i="32" a="1"/>
  <c r="O50" i="32" s="1"/>
  <c r="E50" i="32" s="1"/>
  <c r="L348" i="32"/>
  <c r="M348" i="32" s="1"/>
  <c r="O704" i="32" a="1"/>
  <c r="O704" i="32" s="1"/>
  <c r="E704" i="32" s="1"/>
  <c r="N704" i="32" a="1"/>
  <c r="N704" i="32" s="1"/>
  <c r="D704" i="32" s="1"/>
  <c r="P704" i="32" a="1"/>
  <c r="P704" i="32" s="1"/>
  <c r="AV63" i="33"/>
  <c r="AO10" i="5"/>
  <c r="I437" i="27"/>
  <c r="M218" i="27"/>
  <c r="F2241" i="27"/>
  <c r="B710" i="32"/>
  <c r="A352" i="32"/>
  <c r="N437" i="27"/>
  <c r="A56" i="32"/>
  <c r="K218" i="27"/>
  <c r="I217" i="27"/>
  <c r="K438" i="27"/>
  <c r="A710" i="32"/>
  <c r="I438" i="27"/>
  <c r="J437" i="27"/>
  <c r="C501" i="27"/>
  <c r="J218" i="27"/>
  <c r="H2828" i="27"/>
  <c r="G722" i="27"/>
  <c r="M438" i="27"/>
  <c r="K217" i="27"/>
  <c r="J217" i="27"/>
  <c r="AW61" i="33"/>
  <c r="N217" i="27"/>
  <c r="B352" i="32"/>
  <c r="B56" i="32"/>
  <c r="I2828" i="27"/>
  <c r="A61" i="33"/>
  <c r="J438" i="27"/>
  <c r="D2241" i="27"/>
  <c r="BE61" i="33"/>
  <c r="A2828" i="27" l="1"/>
  <c r="F2830" i="27"/>
  <c r="F2628" i="27"/>
  <c r="F2629" i="27" s="1"/>
  <c r="F2630" i="27" s="1"/>
  <c r="F2631" i="27" s="1"/>
  <c r="F2632" i="27" s="1"/>
  <c r="F2627" i="27"/>
  <c r="K1496" i="27"/>
  <c r="K1495" i="27"/>
  <c r="A2241" i="27"/>
  <c r="H2243" i="27"/>
  <c r="B2242" i="27"/>
  <c r="H2163" i="27"/>
  <c r="B2162" i="27"/>
  <c r="K909" i="27"/>
  <c r="K908" i="27"/>
  <c r="K1218" i="27"/>
  <c r="K1219" i="27"/>
  <c r="H219" i="27"/>
  <c r="C710" i="32"/>
  <c r="C56" i="32"/>
  <c r="C352" i="32"/>
  <c r="P348" i="32" a="1"/>
  <c r="P348" i="32" s="1"/>
  <c r="O348" i="32" a="1"/>
  <c r="O348" i="32" s="1"/>
  <c r="E348" i="32" s="1"/>
  <c r="N348" i="32" a="1"/>
  <c r="N348" i="32" s="1"/>
  <c r="D348" i="32" s="1"/>
  <c r="K714" i="32"/>
  <c r="O706" i="32" a="1"/>
  <c r="O706" i="32" s="1"/>
  <c r="E706" i="32" s="1"/>
  <c r="P706" i="32" a="1"/>
  <c r="P706" i="32" s="1"/>
  <c r="N706" i="32" a="1"/>
  <c r="N706" i="32" s="1"/>
  <c r="D706" i="32" s="1"/>
  <c r="P52" i="32" a="1"/>
  <c r="P52" i="32" s="1"/>
  <c r="O52" i="32" a="1"/>
  <c r="O52" i="32" s="1"/>
  <c r="E52" i="32" s="1"/>
  <c r="N52" i="32" a="1"/>
  <c r="N52" i="32" s="1"/>
  <c r="D52" i="32" s="1"/>
  <c r="K60" i="32"/>
  <c r="K356" i="32"/>
  <c r="M708" i="32"/>
  <c r="L708" i="32"/>
  <c r="L54" i="32"/>
  <c r="M54" i="32" s="1"/>
  <c r="L350" i="32"/>
  <c r="M350" i="32" s="1"/>
  <c r="AV65" i="33"/>
  <c r="B89" i="16" a="1"/>
  <c r="B89" i="16" s="1"/>
  <c r="I89" i="16" a="1"/>
  <c r="I89" i="16" s="1"/>
  <c r="H19" i="16" a="1"/>
  <c r="H19" i="16" s="1"/>
  <c r="H4" i="16" a="1"/>
  <c r="H4" i="16" s="1"/>
  <c r="F2242" i="27"/>
  <c r="I218" i="27"/>
  <c r="B712" i="32"/>
  <c r="A354" i="32"/>
  <c r="B354" i="32"/>
  <c r="AW63" i="33"/>
  <c r="I2829" i="27"/>
  <c r="A63" i="33"/>
  <c r="D2242" i="27"/>
  <c r="A712" i="32"/>
  <c r="G723" i="27"/>
  <c r="A58" i="32"/>
  <c r="C502" i="27"/>
  <c r="H2829" i="27"/>
  <c r="B58" i="32"/>
  <c r="BE63" i="33"/>
  <c r="A2829" i="27" l="1"/>
  <c r="F2832" i="27"/>
  <c r="F2831" i="27"/>
  <c r="F2634" i="27"/>
  <c r="F2635" i="27" s="1"/>
  <c r="F2636" i="27" s="1"/>
  <c r="F2637" i="27" s="1"/>
  <c r="F2638" i="27" s="1"/>
  <c r="F2633" i="27"/>
  <c r="K1497" i="27"/>
  <c r="K1498" i="27"/>
  <c r="A2242" i="27"/>
  <c r="H2244" i="27"/>
  <c r="B2243" i="27"/>
  <c r="H2164" i="27"/>
  <c r="B2163" i="27"/>
  <c r="K911" i="27"/>
  <c r="K910" i="27"/>
  <c r="K1221" i="27"/>
  <c r="K1220" i="27"/>
  <c r="C354" i="32"/>
  <c r="C58" i="32"/>
  <c r="C712" i="32"/>
  <c r="N54" i="32" a="1"/>
  <c r="N54" i="32" s="1"/>
  <c r="D54" i="32" s="1"/>
  <c r="O54" i="32" a="1"/>
  <c r="O54" i="32" s="1"/>
  <c r="E54" i="32" s="1"/>
  <c r="P54" i="32" a="1"/>
  <c r="P54" i="32" s="1"/>
  <c r="K358" i="32"/>
  <c r="L352" i="32"/>
  <c r="M352" i="32" s="1"/>
  <c r="L56" i="32"/>
  <c r="M56" i="32" s="1"/>
  <c r="K716" i="32"/>
  <c r="P708" i="32" a="1"/>
  <c r="P708" i="32" s="1"/>
  <c r="O708" i="32" a="1"/>
  <c r="O708" i="32" s="1"/>
  <c r="E708" i="32" s="1"/>
  <c r="N708" i="32" a="1"/>
  <c r="N708" i="32" s="1"/>
  <c r="D708" i="32" s="1"/>
  <c r="N350" i="32" a="1"/>
  <c r="N350" i="32" s="1"/>
  <c r="D350" i="32" s="1"/>
  <c r="O350" i="32" a="1"/>
  <c r="O350" i="32" s="1"/>
  <c r="E350" i="32" s="1"/>
  <c r="P350" i="32" a="1"/>
  <c r="P350" i="32" s="1"/>
  <c r="K62" i="32"/>
  <c r="M710" i="32"/>
  <c r="L710" i="32"/>
  <c r="AV67" i="33"/>
  <c r="I90" i="16" a="1"/>
  <c r="I90" i="16" s="1"/>
  <c r="J90" i="16" s="1" a="1"/>
  <c r="J90" i="16" s="1"/>
  <c r="H20" i="16" a="1"/>
  <c r="H20" i="16" s="1"/>
  <c r="I20" i="16" s="1" a="1"/>
  <c r="I20" i="16" s="1"/>
  <c r="H5" i="16" a="1"/>
  <c r="H5" i="16" s="1"/>
  <c r="I5" i="16" s="1" a="1"/>
  <c r="I5" i="16" s="1"/>
  <c r="J89" i="16" a="1"/>
  <c r="J89" i="16" s="1"/>
  <c r="I19" i="16" a="1"/>
  <c r="I19" i="16" s="1"/>
  <c r="I4" i="16" a="1"/>
  <c r="I4" i="16" s="1"/>
  <c r="D13" i="24"/>
  <c r="D12" i="24"/>
  <c r="BE65" i="33"/>
  <c r="I2830" i="27"/>
  <c r="D2243" i="27"/>
  <c r="B714" i="32"/>
  <c r="H2830" i="27"/>
  <c r="A60" i="32"/>
  <c r="B356" i="32"/>
  <c r="G724" i="27"/>
  <c r="F2243" i="27"/>
  <c r="A714" i="32"/>
  <c r="C503" i="27"/>
  <c r="A65" i="33"/>
  <c r="AW65" i="33"/>
  <c r="A356" i="32"/>
  <c r="B60" i="32"/>
  <c r="A2830" i="27" l="1"/>
  <c r="F2833" i="27"/>
  <c r="F2639" i="27"/>
  <c r="F2640" i="27"/>
  <c r="F2641" i="27" s="1"/>
  <c r="F2642" i="27" s="1"/>
  <c r="F2643" i="27" s="1"/>
  <c r="F2644" i="27" s="1"/>
  <c r="K1500" i="27"/>
  <c r="K1499" i="27"/>
  <c r="A2243" i="27"/>
  <c r="H2245" i="27"/>
  <c r="B2244" i="27"/>
  <c r="H2165" i="27"/>
  <c r="B2164" i="27"/>
  <c r="K913" i="27"/>
  <c r="K912" i="27"/>
  <c r="K1222" i="27"/>
  <c r="K1223" i="27"/>
  <c r="C714" i="32"/>
  <c r="C60" i="32"/>
  <c r="C356" i="32"/>
  <c r="L354" i="32"/>
  <c r="M354" i="32" s="1"/>
  <c r="K360" i="32"/>
  <c r="K718" i="32"/>
  <c r="N56" i="32" a="1"/>
  <c r="N56" i="32" s="1"/>
  <c r="D56" i="32" s="1"/>
  <c r="P56" i="32" a="1"/>
  <c r="P56" i="32" s="1"/>
  <c r="O56" i="32" a="1"/>
  <c r="O56" i="32" s="1"/>
  <c r="E56" i="32" s="1"/>
  <c r="N352" i="32" a="1"/>
  <c r="N352" i="32" s="1"/>
  <c r="D352" i="32" s="1"/>
  <c r="P352" i="32" a="1"/>
  <c r="P352" i="32" s="1"/>
  <c r="O352" i="32" a="1"/>
  <c r="O352" i="32" s="1"/>
  <c r="E352" i="32" s="1"/>
  <c r="L58" i="32"/>
  <c r="M58" i="32" s="1"/>
  <c r="L712" i="32"/>
  <c r="M712" i="32"/>
  <c r="P710" i="32" a="1"/>
  <c r="P710" i="32" s="1"/>
  <c r="N710" i="32" a="1"/>
  <c r="N710" i="32" s="1"/>
  <c r="D710" i="32" s="1"/>
  <c r="O710" i="32" a="1"/>
  <c r="O710" i="32" s="1"/>
  <c r="E710" i="32" s="1"/>
  <c r="K64" i="32"/>
  <c r="I91" i="16" a="1"/>
  <c r="I91" i="16" s="1"/>
  <c r="H21" i="16" a="1"/>
  <c r="H21" i="16" s="1"/>
  <c r="H6" i="16" a="1"/>
  <c r="H6" i="16" s="1"/>
  <c r="I6" i="16" s="1" a="1"/>
  <c r="I6" i="16" s="1"/>
  <c r="B265" i="16"/>
  <c r="A716" i="32"/>
  <c r="H2831" i="27"/>
  <c r="A62" i="32"/>
  <c r="A358" i="32"/>
  <c r="C504" i="27"/>
  <c r="F2244" i="27"/>
  <c r="I2831" i="27"/>
  <c r="I2832" i="27"/>
  <c r="H2832" i="27"/>
  <c r="B62" i="32"/>
  <c r="D2244" i="27"/>
  <c r="B716" i="32"/>
  <c r="B358" i="32"/>
  <c r="A67" i="33"/>
  <c r="BE67" i="33"/>
  <c r="AW67" i="33"/>
  <c r="A2832" i="27" l="1"/>
  <c r="A2831" i="27"/>
  <c r="F2834" i="27"/>
  <c r="F2646" i="27"/>
  <c r="F2647" i="27" s="1"/>
  <c r="F2648" i="27" s="1"/>
  <c r="F2649" i="27" s="1"/>
  <c r="F2650" i="27" s="1"/>
  <c r="F2645" i="27"/>
  <c r="K1501" i="27"/>
  <c r="K1502" i="27"/>
  <c r="A2244" i="27"/>
  <c r="H2246" i="27"/>
  <c r="B2245" i="27"/>
  <c r="H2166" i="27"/>
  <c r="B2165" i="27"/>
  <c r="K915" i="27"/>
  <c r="K914" i="27"/>
  <c r="K1225" i="27"/>
  <c r="K1224" i="27"/>
  <c r="C358" i="32"/>
  <c r="C62" i="32"/>
  <c r="C716" i="32"/>
  <c r="K66" i="32"/>
  <c r="K362" i="32"/>
  <c r="O354" i="32" a="1"/>
  <c r="O354" i="32" s="1"/>
  <c r="E354" i="32" s="1"/>
  <c r="N354" i="32" a="1"/>
  <c r="N354" i="32" s="1"/>
  <c r="D354" i="32" s="1"/>
  <c r="P354" i="32" a="1"/>
  <c r="P354" i="32" s="1"/>
  <c r="P712" i="32" a="1"/>
  <c r="P712" i="32" s="1"/>
  <c r="O712" i="32" a="1"/>
  <c r="O712" i="32" s="1"/>
  <c r="E712" i="32" s="1"/>
  <c r="N712" i="32" a="1"/>
  <c r="N712" i="32" s="1"/>
  <c r="D712" i="32" s="1"/>
  <c r="K720" i="32"/>
  <c r="L356" i="32"/>
  <c r="M356" i="32" s="1"/>
  <c r="O58" i="32" a="1"/>
  <c r="O58" i="32" s="1"/>
  <c r="E58" i="32" s="1"/>
  <c r="N58" i="32" a="1"/>
  <c r="N58" i="32" s="1"/>
  <c r="D58" i="32" s="1"/>
  <c r="P58" i="32" a="1"/>
  <c r="P58" i="32" s="1"/>
  <c r="L60" i="32"/>
  <c r="M60" i="32" s="1"/>
  <c r="M714" i="32"/>
  <c r="L714" i="32"/>
  <c r="Z196" i="24"/>
  <c r="T198" i="24"/>
  <c r="D176" i="24"/>
  <c r="Y172" i="24"/>
  <c r="L188" i="24"/>
  <c r="W162" i="24"/>
  <c r="F204" i="24"/>
  <c r="B187" i="24"/>
  <c r="L194" i="24"/>
  <c r="V184" i="24"/>
  <c r="B204" i="24"/>
  <c r="J188" i="24"/>
  <c r="U189" i="24"/>
  <c r="U165" i="24"/>
  <c r="H204" i="24"/>
  <c r="Y188" i="24"/>
  <c r="I200" i="24"/>
  <c r="B184" i="24"/>
  <c r="P180" i="24"/>
  <c r="I204" i="24"/>
  <c r="I192" i="24"/>
  <c r="I160" i="24"/>
  <c r="R160" i="24"/>
  <c r="R196" i="24"/>
  <c r="B196" i="24"/>
  <c r="J174" i="24"/>
  <c r="O204" i="24"/>
  <c r="X201" i="24"/>
  <c r="N200" i="24"/>
  <c r="AM168" i="24"/>
  <c r="U202" i="24"/>
  <c r="R190" i="24"/>
  <c r="U166" i="24"/>
  <c r="W190" i="24"/>
  <c r="M180" i="24"/>
  <c r="J160" i="24"/>
  <c r="M162" i="24"/>
  <c r="E202" i="24"/>
  <c r="W178" i="24"/>
  <c r="R204" i="24"/>
  <c r="U205" i="24"/>
  <c r="X174" i="24"/>
  <c r="F160" i="24"/>
  <c r="D174" i="24"/>
  <c r="S198" i="24"/>
  <c r="L180" i="24"/>
  <c r="AM178" i="24"/>
  <c r="N202" i="24"/>
  <c r="B160" i="24"/>
  <c r="AM172" i="24"/>
  <c r="H190" i="24"/>
  <c r="S202" i="24"/>
  <c r="U172" i="24"/>
  <c r="B201" i="24"/>
  <c r="M190" i="24"/>
  <c r="U193" i="24"/>
  <c r="H192" i="24"/>
  <c r="Y196" i="24"/>
  <c r="S172" i="24"/>
  <c r="K160" i="24"/>
  <c r="Y170" i="24"/>
  <c r="Q198" i="24"/>
  <c r="AM204" i="24"/>
  <c r="M176" i="24"/>
  <c r="M184" i="24"/>
  <c r="B174" i="24"/>
  <c r="AM180" i="24"/>
  <c r="M194" i="24"/>
  <c r="B163" i="24"/>
  <c r="J196" i="24"/>
  <c r="C188" i="24"/>
  <c r="M196" i="24"/>
  <c r="H184" i="24"/>
  <c r="K184" i="24"/>
  <c r="X171" i="24"/>
  <c r="I162" i="24"/>
  <c r="E170" i="24"/>
  <c r="Y176" i="24"/>
  <c r="J162" i="24"/>
  <c r="X179" i="24"/>
  <c r="V166" i="24"/>
  <c r="Z182" i="24"/>
  <c r="U183" i="24"/>
  <c r="U191" i="24"/>
  <c r="H174" i="24"/>
  <c r="Q186" i="24"/>
  <c r="C162" i="24"/>
  <c r="P204" i="24"/>
  <c r="E160" i="24"/>
  <c r="P192" i="24"/>
  <c r="T172" i="24"/>
  <c r="N182" i="24"/>
  <c r="D162" i="24"/>
  <c r="U192" i="24"/>
  <c r="J198" i="24"/>
  <c r="F174" i="24"/>
  <c r="E192" i="24"/>
  <c r="H186" i="24"/>
  <c r="B162" i="24"/>
  <c r="E168" i="24"/>
  <c r="I164" i="24"/>
  <c r="T194" i="24"/>
  <c r="F180" i="24"/>
  <c r="Y190" i="24"/>
  <c r="B165" i="24"/>
  <c r="K180" i="24"/>
  <c r="Q182" i="24"/>
  <c r="K182" i="24"/>
  <c r="R182" i="24"/>
  <c r="K188" i="24"/>
  <c r="D198" i="24"/>
  <c r="I202" i="24"/>
  <c r="F170" i="24"/>
  <c r="X193" i="24"/>
  <c r="X165" i="24"/>
  <c r="N160" i="24"/>
  <c r="F178" i="24"/>
  <c r="B200" i="24"/>
  <c r="E180" i="24"/>
  <c r="L192" i="24"/>
  <c r="L182" i="24"/>
  <c r="E194" i="24"/>
  <c r="D178" i="24"/>
  <c r="U203" i="24"/>
  <c r="C170" i="24"/>
  <c r="Q194" i="24"/>
  <c r="G170" i="24"/>
  <c r="F168" i="24"/>
  <c r="O200" i="24"/>
  <c r="I176" i="24"/>
  <c r="V164" i="24"/>
  <c r="V174" i="24"/>
  <c r="U160" i="24"/>
  <c r="K198" i="24"/>
  <c r="U199" i="24"/>
  <c r="F162" i="24"/>
  <c r="I174" i="24"/>
  <c r="J182" i="24"/>
  <c r="N196" i="24"/>
  <c r="C178" i="24"/>
  <c r="Z190" i="24"/>
  <c r="AM194" i="24"/>
  <c r="W192" i="24"/>
  <c r="W186" i="24"/>
  <c r="G194" i="24"/>
  <c r="S194" i="24"/>
  <c r="X205" i="24"/>
  <c r="W182" i="24"/>
  <c r="V194" i="24"/>
  <c r="Q202" i="24"/>
  <c r="F202" i="24"/>
  <c r="N166" i="24"/>
  <c r="AM160" i="24"/>
  <c r="H180" i="24"/>
  <c r="B182" i="24"/>
  <c r="U173" i="24"/>
  <c r="I168" i="24"/>
  <c r="Q180" i="24"/>
  <c r="V170" i="24"/>
  <c r="T188" i="24"/>
  <c r="P164" i="24"/>
  <c r="C164" i="24"/>
  <c r="G160" i="24"/>
  <c r="X188" i="24"/>
  <c r="X180" i="24"/>
  <c r="Q178" i="24"/>
  <c r="Q196" i="24"/>
  <c r="U176" i="24"/>
  <c r="G202" i="24"/>
  <c r="F194" i="24"/>
  <c r="X186" i="24"/>
  <c r="E174" i="24"/>
  <c r="S196" i="24"/>
  <c r="X163" i="24"/>
  <c r="X190" i="24"/>
  <c r="T166" i="24"/>
  <c r="L176" i="24"/>
  <c r="P202" i="24"/>
  <c r="G166" i="24"/>
  <c r="L198" i="24"/>
  <c r="N198" i="24"/>
  <c r="F166" i="24"/>
  <c r="M164" i="24"/>
  <c r="V160" i="24"/>
  <c r="Z184" i="24"/>
  <c r="T170" i="24"/>
  <c r="S174" i="24"/>
  <c r="U196" i="24"/>
  <c r="R192" i="24"/>
  <c r="R168" i="24"/>
  <c r="G180" i="24"/>
  <c r="G162" i="24"/>
  <c r="M186" i="24"/>
  <c r="J176" i="24"/>
  <c r="R162" i="24"/>
  <c r="F200" i="24"/>
  <c r="W196" i="24"/>
  <c r="F176" i="24"/>
  <c r="D202" i="24"/>
  <c r="U197" i="24"/>
  <c r="C182" i="24"/>
  <c r="O162" i="24"/>
  <c r="K176" i="24"/>
  <c r="F172" i="24"/>
  <c r="D166" i="24"/>
  <c r="B170" i="24"/>
  <c r="R172" i="24"/>
  <c r="R200" i="24"/>
  <c r="O194" i="24"/>
  <c r="G200" i="24"/>
  <c r="AM202" i="24"/>
  <c r="W204" i="24"/>
  <c r="K192" i="24"/>
  <c r="L204" i="24"/>
  <c r="W200" i="24"/>
  <c r="P190" i="24"/>
  <c r="Y164" i="24"/>
  <c r="F164" i="24"/>
  <c r="D180" i="24"/>
  <c r="B195" i="24"/>
  <c r="X182" i="24"/>
  <c r="J178" i="24"/>
  <c r="J202" i="24"/>
  <c r="I194" i="24"/>
  <c r="T180" i="24"/>
  <c r="X164" i="24"/>
  <c r="S170" i="24"/>
  <c r="N204" i="24"/>
  <c r="C166" i="24"/>
  <c r="N184" i="24"/>
  <c r="G184" i="24"/>
  <c r="B180" i="24"/>
  <c r="O176" i="24"/>
  <c r="H172" i="24"/>
  <c r="U171" i="24"/>
  <c r="N176" i="24"/>
  <c r="X189" i="24"/>
  <c r="P186" i="24"/>
  <c r="X192" i="24"/>
  <c r="J200" i="24"/>
  <c r="D170" i="24"/>
  <c r="G204" i="24"/>
  <c r="L172" i="24"/>
  <c r="B169" i="24"/>
  <c r="C180" i="24"/>
  <c r="Z160" i="24"/>
  <c r="K164" i="24"/>
  <c r="S204" i="24"/>
  <c r="B203" i="24"/>
  <c r="B171" i="24"/>
  <c r="G164" i="24"/>
  <c r="J166" i="24"/>
  <c r="W166" i="24"/>
  <c r="U162" i="24"/>
  <c r="O166" i="24"/>
  <c r="E200" i="24"/>
  <c r="B168" i="24"/>
  <c r="H188" i="24"/>
  <c r="L200" i="24"/>
  <c r="K174" i="24"/>
  <c r="X178" i="24"/>
  <c r="I172" i="24"/>
  <c r="J192" i="24"/>
  <c r="U184" i="24"/>
  <c r="D190" i="24"/>
  <c r="B202" i="24"/>
  <c r="R194" i="24"/>
  <c r="K190" i="24"/>
  <c r="U177" i="24"/>
  <c r="G192" i="24"/>
  <c r="I196" i="24"/>
  <c r="X198" i="24"/>
  <c r="N164" i="24"/>
  <c r="Q200" i="24"/>
  <c r="C198" i="24"/>
  <c r="B178" i="24"/>
  <c r="I166" i="24"/>
  <c r="X191" i="24"/>
  <c r="I186" i="24"/>
  <c r="C174" i="24"/>
  <c r="R198" i="24"/>
  <c r="S160" i="24"/>
  <c r="F196" i="24"/>
  <c r="J172" i="24"/>
  <c r="P198" i="24"/>
  <c r="B177" i="24"/>
  <c r="D168" i="24"/>
  <c r="L160" i="24"/>
  <c r="N178" i="24"/>
  <c r="U185" i="24"/>
  <c r="O202" i="24"/>
  <c r="P172" i="24"/>
  <c r="C190" i="24"/>
  <c r="X167" i="24"/>
  <c r="N180" i="24"/>
  <c r="V196" i="24"/>
  <c r="C176" i="24"/>
  <c r="P200" i="24"/>
  <c r="Q172" i="24"/>
  <c r="D200" i="24"/>
  <c r="M204" i="24"/>
  <c r="O168" i="24"/>
  <c r="J168" i="24"/>
  <c r="U187" i="24"/>
  <c r="J194" i="24"/>
  <c r="O174" i="24"/>
  <c r="C172" i="24"/>
  <c r="Q166" i="24"/>
  <c r="I184" i="24"/>
  <c r="X183" i="24"/>
  <c r="C186" i="24"/>
  <c r="Y168" i="24"/>
  <c r="K202" i="24"/>
  <c r="O160" i="24"/>
  <c r="X172" i="24"/>
  <c r="N192" i="24"/>
  <c r="AM166" i="24"/>
  <c r="U175" i="24"/>
  <c r="X161" i="24"/>
  <c r="Y162" i="24"/>
  <c r="B175" i="24"/>
  <c r="H196" i="24"/>
  <c r="Z204" i="24"/>
  <c r="K200" i="24"/>
  <c r="U170" i="24"/>
  <c r="L174" i="24"/>
  <c r="X176" i="24"/>
  <c r="O190" i="24"/>
  <c r="B183" i="24"/>
  <c r="P170" i="24"/>
  <c r="L168" i="24"/>
  <c r="N168" i="24"/>
  <c r="M202" i="24"/>
  <c r="S162" i="24"/>
  <c r="D184" i="24"/>
  <c r="X187" i="24"/>
  <c r="U161" i="24"/>
  <c r="P196" i="24"/>
  <c r="G174" i="24"/>
  <c r="X160" i="24"/>
  <c r="X166" i="24"/>
  <c r="D196" i="24"/>
  <c r="R202" i="24"/>
  <c r="Y192" i="24"/>
  <c r="H202" i="24"/>
  <c r="S186" i="24"/>
  <c r="Z200" i="24"/>
  <c r="B192" i="24"/>
  <c r="Q160" i="24"/>
  <c r="J190" i="24"/>
  <c r="T196" i="24"/>
  <c r="Z170" i="24"/>
  <c r="K196" i="24"/>
  <c r="M168" i="24"/>
  <c r="X184" i="24"/>
  <c r="E172" i="24"/>
  <c r="E178" i="24"/>
  <c r="R178" i="24"/>
  <c r="V168" i="24"/>
  <c r="K194" i="24"/>
  <c r="B164" i="24"/>
  <c r="Q162" i="24"/>
  <c r="M182" i="24"/>
  <c r="S178" i="24"/>
  <c r="X185" i="24"/>
  <c r="U200" i="24"/>
  <c r="G172" i="24"/>
  <c r="X196" i="24"/>
  <c r="Y180" i="24"/>
  <c r="Y186" i="24"/>
  <c r="R176" i="24"/>
  <c r="N188" i="24"/>
  <c r="X169" i="24"/>
  <c r="F184" i="24"/>
  <c r="W160" i="24"/>
  <c r="P188" i="24"/>
  <c r="R164" i="24"/>
  <c r="H198" i="24"/>
  <c r="W180" i="24"/>
  <c r="B186" i="24"/>
  <c r="H178" i="24"/>
  <c r="T192" i="24"/>
  <c r="B197" i="24"/>
  <c r="N170" i="24"/>
  <c r="V178" i="24"/>
  <c r="S164" i="24"/>
  <c r="H166" i="24"/>
  <c r="P194" i="24"/>
  <c r="B185" i="24"/>
  <c r="V186" i="24"/>
  <c r="F182" i="24"/>
  <c r="G186" i="24"/>
  <c r="U181" i="24"/>
  <c r="E186" i="24"/>
  <c r="T164" i="24"/>
  <c r="B199" i="24"/>
  <c r="AM198" i="24"/>
  <c r="AM186" i="24"/>
  <c r="Z176" i="24"/>
  <c r="O180" i="24"/>
  <c r="V162" i="24"/>
  <c r="R188" i="24"/>
  <c r="B176" i="24"/>
  <c r="N186" i="24"/>
  <c r="U186" i="24"/>
  <c r="E204" i="24"/>
  <c r="N174" i="24"/>
  <c r="M172" i="24"/>
  <c r="I180" i="24"/>
  <c r="F188" i="24"/>
  <c r="S166" i="24"/>
  <c r="M192" i="24"/>
  <c r="E162" i="24"/>
  <c r="B181" i="24"/>
  <c r="V198" i="24"/>
  <c r="O164" i="24"/>
  <c r="H182" i="24"/>
  <c r="Z162" i="24"/>
  <c r="AM176" i="24"/>
  <c r="S192" i="24"/>
  <c r="Y204" i="24"/>
  <c r="I188" i="24"/>
  <c r="S176" i="24"/>
  <c r="M198" i="24"/>
  <c r="B190" i="24"/>
  <c r="P174" i="24"/>
  <c r="U180" i="24"/>
  <c r="T168" i="24"/>
  <c r="U167" i="24"/>
  <c r="S188" i="24"/>
  <c r="AM196" i="24"/>
  <c r="P166" i="24"/>
  <c r="G176" i="24"/>
  <c r="Y160" i="24"/>
  <c r="X177" i="24"/>
  <c r="V188" i="24"/>
  <c r="Y200" i="24"/>
  <c r="K178" i="24"/>
  <c r="I198" i="24"/>
  <c r="B167" i="24"/>
  <c r="Y202" i="24"/>
  <c r="Z194" i="24"/>
  <c r="X204" i="24"/>
  <c r="C194" i="24"/>
  <c r="Q164" i="24"/>
  <c r="E182" i="24"/>
  <c r="D182" i="24"/>
  <c r="J164" i="24"/>
  <c r="B193" i="24"/>
  <c r="D186" i="24"/>
  <c r="W176" i="24"/>
  <c r="I170" i="24"/>
  <c r="W164" i="24"/>
  <c r="W202" i="24"/>
  <c r="H168" i="24"/>
  <c r="AM200" i="24"/>
  <c r="E188" i="24"/>
  <c r="E164" i="24"/>
  <c r="AM162" i="24"/>
  <c r="P176" i="24"/>
  <c r="C192" i="24"/>
  <c r="X203" i="24"/>
  <c r="F190" i="24"/>
  <c r="T162" i="24"/>
  <c r="Z188" i="24"/>
  <c r="S180" i="24"/>
  <c r="Z180" i="24"/>
  <c r="B166" i="24"/>
  <c r="V190" i="24"/>
  <c r="U179" i="24"/>
  <c r="Q174" i="24"/>
  <c r="M166" i="24"/>
  <c r="R184" i="24"/>
  <c r="V204" i="24"/>
  <c r="D172" i="24"/>
  <c r="X195" i="24"/>
  <c r="L170" i="24"/>
  <c r="AM174" i="24"/>
  <c r="G178" i="24"/>
  <c r="N194" i="24"/>
  <c r="O178" i="24"/>
  <c r="N162" i="24"/>
  <c r="AM182" i="24"/>
  <c r="B179" i="24"/>
  <c r="X202" i="24"/>
  <c r="G196" i="24"/>
  <c r="W198" i="24"/>
  <c r="O196" i="24"/>
  <c r="W170" i="24"/>
  <c r="D160" i="24"/>
  <c r="H200" i="24"/>
  <c r="J180" i="24"/>
  <c r="V200" i="24"/>
  <c r="X170" i="24"/>
  <c r="U164" i="24"/>
  <c r="U178" i="24"/>
  <c r="D188" i="24"/>
  <c r="B191" i="24"/>
  <c r="Z168" i="24"/>
  <c r="O198" i="24"/>
  <c r="B205" i="24"/>
  <c r="B161" i="24"/>
  <c r="U204" i="24"/>
  <c r="P182" i="24"/>
  <c r="B172" i="24"/>
  <c r="K166" i="24"/>
  <c r="J170" i="24"/>
  <c r="O186" i="24"/>
  <c r="U182" i="24"/>
  <c r="T178" i="24"/>
  <c r="X200" i="24"/>
  <c r="G182" i="24"/>
  <c r="H164" i="24"/>
  <c r="Q170" i="24"/>
  <c r="M170" i="24"/>
  <c r="V182" i="24"/>
  <c r="Q192" i="24"/>
  <c r="K204" i="24"/>
  <c r="AM192" i="24"/>
  <c r="X162" i="24"/>
  <c r="S184" i="24"/>
  <c r="K162" i="24"/>
  <c r="X168" i="24"/>
  <c r="F186" i="24"/>
  <c r="E190" i="24"/>
  <c r="T204" i="24"/>
  <c r="V192" i="24"/>
  <c r="Q188" i="24"/>
  <c r="R186" i="24"/>
  <c r="R170" i="24"/>
  <c r="Y184" i="24"/>
  <c r="R180" i="24"/>
  <c r="E196" i="24"/>
  <c r="Q168" i="24"/>
  <c r="K186" i="24"/>
  <c r="N190" i="24"/>
  <c r="T174" i="24"/>
  <c r="U201" i="24"/>
  <c r="L164" i="24"/>
  <c r="Y166" i="24"/>
  <c r="S168" i="24"/>
  <c r="C202" i="24"/>
  <c r="F192" i="24"/>
  <c r="T182" i="24"/>
  <c r="L186" i="24"/>
  <c r="F198" i="24"/>
  <c r="Z202" i="24"/>
  <c r="T184" i="24"/>
  <c r="K172" i="24"/>
  <c r="T160" i="24"/>
  <c r="M160" i="24"/>
  <c r="B188" i="24"/>
  <c r="M174" i="24"/>
  <c r="J204" i="24"/>
  <c r="Y194" i="24"/>
  <c r="O182" i="24"/>
  <c r="L202" i="24"/>
  <c r="L178" i="24"/>
  <c r="P160" i="24"/>
  <c r="B189" i="24"/>
  <c r="D204" i="24"/>
  <c r="B25" i="29"/>
  <c r="Z164" i="24"/>
  <c r="C204" i="24"/>
  <c r="I182" i="24"/>
  <c r="T190" i="24"/>
  <c r="Y174" i="24"/>
  <c r="U174" i="24"/>
  <c r="W188" i="24"/>
  <c r="T202" i="24"/>
  <c r="B173" i="24"/>
  <c r="T176" i="24"/>
  <c r="E198" i="24"/>
  <c r="R166" i="24"/>
  <c r="G188" i="24"/>
  <c r="T186" i="24"/>
  <c r="X173" i="24"/>
  <c r="O192" i="24"/>
  <c r="AM184" i="24"/>
  <c r="C196" i="24"/>
  <c r="O184" i="24"/>
  <c r="P178" i="24"/>
  <c r="L184" i="24"/>
  <c r="V176" i="24"/>
  <c r="X175" i="24"/>
  <c r="AM190" i="24"/>
  <c r="H176" i="24"/>
  <c r="X199" i="24"/>
  <c r="V180" i="24"/>
  <c r="C168" i="24"/>
  <c r="Q204" i="24"/>
  <c r="H160" i="24"/>
  <c r="P184" i="24"/>
  <c r="M178" i="24"/>
  <c r="Y198" i="24"/>
  <c r="V172" i="24"/>
  <c r="W172" i="24"/>
  <c r="U163" i="24"/>
  <c r="X181" i="24"/>
  <c r="I178" i="24"/>
  <c r="U169" i="24"/>
  <c r="Y178" i="24"/>
  <c r="G190" i="24"/>
  <c r="Z198" i="24"/>
  <c r="W184" i="24"/>
  <c r="Y182" i="24"/>
  <c r="L190" i="24"/>
  <c r="S200" i="24"/>
  <c r="P168" i="24"/>
  <c r="C184" i="24"/>
  <c r="S190" i="24"/>
  <c r="E166" i="24"/>
  <c r="AM170" i="24"/>
  <c r="J186" i="24"/>
  <c r="H194" i="24"/>
  <c r="B194" i="24"/>
  <c r="D192" i="24"/>
  <c r="P162" i="24"/>
  <c r="U190" i="24"/>
  <c r="U168" i="24"/>
  <c r="G168" i="24"/>
  <c r="Q176" i="24"/>
  <c r="M188" i="24"/>
  <c r="Z186" i="24"/>
  <c r="U188" i="24"/>
  <c r="W168" i="24"/>
  <c r="L166" i="24"/>
  <c r="Z174" i="24"/>
  <c r="U194" i="24"/>
  <c r="N172" i="24"/>
  <c r="X197" i="24"/>
  <c r="L196" i="24"/>
  <c r="K168" i="24"/>
  <c r="X194" i="24"/>
  <c r="D164" i="24"/>
  <c r="AM188" i="24"/>
  <c r="Q184" i="24"/>
  <c r="O188" i="24"/>
  <c r="C200" i="24"/>
  <c r="W174" i="24"/>
  <c r="U195" i="24"/>
  <c r="L162" i="24"/>
  <c r="Q190" i="24"/>
  <c r="B198" i="24"/>
  <c r="T200" i="24"/>
  <c r="V202" i="24"/>
  <c r="O172" i="24"/>
  <c r="I190" i="24"/>
  <c r="H162" i="24"/>
  <c r="O170" i="24"/>
  <c r="K170" i="24"/>
  <c r="C160" i="24"/>
  <c r="Z166" i="24"/>
  <c r="Z192" i="24"/>
  <c r="E184" i="24"/>
  <c r="M200" i="24"/>
  <c r="H170" i="24"/>
  <c r="E176" i="24"/>
  <c r="S182" i="24"/>
  <c r="W194" i="24"/>
  <c r="J184" i="24"/>
  <c r="Z178" i="24"/>
  <c r="R174" i="24"/>
  <c r="G198" i="24"/>
  <c r="AM164" i="24"/>
  <c r="D194" i="24"/>
  <c r="U198" i="24"/>
  <c r="Z172" i="24"/>
  <c r="J91" i="16" a="1"/>
  <c r="J91" i="16" s="1"/>
  <c r="I92" i="16" a="1"/>
  <c r="I92" i="16" s="1"/>
  <c r="J92" i="16" s="1" a="1"/>
  <c r="J92" i="16" s="1"/>
  <c r="I21" i="16" a="1"/>
  <c r="I21" i="16" s="1"/>
  <c r="H22" i="16" a="1"/>
  <c r="H22" i="16" s="1"/>
  <c r="I22" i="16" s="1" a="1"/>
  <c r="I22" i="16" s="1"/>
  <c r="H7" i="16" a="1"/>
  <c r="H7" i="16" s="1"/>
  <c r="A26" i="1"/>
  <c r="D2245" i="27"/>
  <c r="H2833" i="27"/>
  <c r="C505" i="27"/>
  <c r="I2833" i="27"/>
  <c r="B718" i="32"/>
  <c r="A360" i="32"/>
  <c r="A718" i="32"/>
  <c r="F2245" i="27"/>
  <c r="B360" i="32"/>
  <c r="B64" i="32"/>
  <c r="A64" i="32"/>
  <c r="A2833" i="27" l="1"/>
  <c r="F2835" i="27"/>
  <c r="F2652" i="27"/>
  <c r="F2653" i="27" s="1"/>
  <c r="F2654" i="27" s="1"/>
  <c r="F2655" i="27" s="1"/>
  <c r="F2656" i="27" s="1"/>
  <c r="F2651" i="27"/>
  <c r="K1503" i="27"/>
  <c r="K1504" i="27"/>
  <c r="A2245" i="27"/>
  <c r="H2247" i="27"/>
  <c r="B2246" i="27"/>
  <c r="H2167" i="27"/>
  <c r="B2166" i="27"/>
  <c r="K917" i="27"/>
  <c r="K916" i="27"/>
  <c r="K1227" i="27"/>
  <c r="K1226" i="27"/>
  <c r="C718" i="32"/>
  <c r="C360" i="32"/>
  <c r="C64" i="32"/>
  <c r="O60" i="32" a="1"/>
  <c r="O60" i="32" s="1"/>
  <c r="E60" i="32" s="1"/>
  <c r="N60" i="32" a="1"/>
  <c r="N60" i="32" s="1"/>
  <c r="D60" i="32" s="1"/>
  <c r="P60" i="32" a="1"/>
  <c r="P60" i="32" s="1"/>
  <c r="K364" i="32"/>
  <c r="O356" i="32" a="1"/>
  <c r="O356" i="32" s="1"/>
  <c r="E356" i="32" s="1"/>
  <c r="N356" i="32" a="1"/>
  <c r="N356" i="32" s="1"/>
  <c r="D356" i="32" s="1"/>
  <c r="P356" i="32" a="1"/>
  <c r="P356" i="32" s="1"/>
  <c r="K68" i="32"/>
  <c r="M716" i="32"/>
  <c r="L716" i="32"/>
  <c r="O714" i="32" a="1"/>
  <c r="O714" i="32" s="1"/>
  <c r="E714" i="32" s="1"/>
  <c r="P714" i="32" a="1"/>
  <c r="P714" i="32" s="1"/>
  <c r="N714" i="32" a="1"/>
  <c r="N714" i="32" s="1"/>
  <c r="D714" i="32" s="1"/>
  <c r="K722" i="32"/>
  <c r="L62" i="32"/>
  <c r="M62" i="32" s="1"/>
  <c r="L358" i="32"/>
  <c r="M358" i="32" s="1"/>
  <c r="I93" i="16" a="1"/>
  <c r="I93" i="16" s="1"/>
  <c r="I94" i="16" s="1" a="1"/>
  <c r="I94" i="16" s="1"/>
  <c r="J94" i="16" s="1" a="1"/>
  <c r="J94" i="16" s="1"/>
  <c r="H23" i="16" a="1"/>
  <c r="H23" i="16" s="1"/>
  <c r="I23" i="16" s="1" a="1"/>
  <c r="I23" i="16" s="1"/>
  <c r="H8" i="16" a="1"/>
  <c r="H8" i="16" s="1"/>
  <c r="I8" i="16" s="1" a="1"/>
  <c r="I8" i="16" s="1"/>
  <c r="I7" i="16" a="1"/>
  <c r="I7" i="16" s="1"/>
  <c r="B32" i="24"/>
  <c r="B33" i="24"/>
  <c r="B34" i="24"/>
  <c r="B35" i="24"/>
  <c r="B36" i="24"/>
  <c r="B37" i="24"/>
  <c r="B38" i="24"/>
  <c r="B39" i="24"/>
  <c r="B40" i="24"/>
  <c r="B41" i="24"/>
  <c r="B42" i="24"/>
  <c r="B31" i="24"/>
  <c r="F2246" i="27"/>
  <c r="D2246" i="27"/>
  <c r="A720" i="32"/>
  <c r="B66" i="32"/>
  <c r="A66" i="32"/>
  <c r="B720" i="32"/>
  <c r="H2834" i="27"/>
  <c r="I2834" i="27"/>
  <c r="B362" i="32"/>
  <c r="A362" i="32"/>
  <c r="A2834" i="27" l="1"/>
  <c r="F2836" i="27"/>
  <c r="F2658" i="27"/>
  <c r="F2659" i="27" s="1"/>
  <c r="F2660" i="27" s="1"/>
  <c r="F2661" i="27" s="1"/>
  <c r="F2662" i="27" s="1"/>
  <c r="F2657" i="27"/>
  <c r="K1505" i="27"/>
  <c r="K1506" i="27"/>
  <c r="A2246" i="27"/>
  <c r="H2248" i="27"/>
  <c r="B2247" i="27"/>
  <c r="H2168" i="27"/>
  <c r="B2167" i="27"/>
  <c r="K918" i="27"/>
  <c r="K919" i="27"/>
  <c r="K1228" i="27"/>
  <c r="K1229" i="27"/>
  <c r="C362" i="32"/>
  <c r="C720" i="32"/>
  <c r="C66" i="32"/>
  <c r="L360" i="32"/>
  <c r="M360" i="32" s="1"/>
  <c r="M718" i="32"/>
  <c r="L718" i="32"/>
  <c r="N716" i="32" a="1"/>
  <c r="N716" i="32" s="1"/>
  <c r="D716" i="32" s="1"/>
  <c r="P716" i="32" a="1"/>
  <c r="P716" i="32" s="1"/>
  <c r="O716" i="32" a="1"/>
  <c r="O716" i="32" s="1"/>
  <c r="E716" i="32" s="1"/>
  <c r="K724" i="32"/>
  <c r="K366" i="32"/>
  <c r="K70" i="32"/>
  <c r="L64" i="32"/>
  <c r="M64" i="32" s="1"/>
  <c r="P358" i="32" a="1"/>
  <c r="P358" i="32" s="1"/>
  <c r="O358" i="32" a="1"/>
  <c r="O358" i="32" s="1"/>
  <c r="E358" i="32" s="1"/>
  <c r="N358" i="32" a="1"/>
  <c r="N358" i="32" s="1"/>
  <c r="D358" i="32" s="1"/>
  <c r="P62" i="32" a="1"/>
  <c r="P62" i="32" s="1"/>
  <c r="O62" i="32" a="1"/>
  <c r="O62" i="32" s="1"/>
  <c r="E62" i="32" s="1"/>
  <c r="N62" i="32" a="1"/>
  <c r="N62" i="32" s="1"/>
  <c r="D62" i="32" s="1"/>
  <c r="J93" i="16" a="1"/>
  <c r="J93" i="16" s="1"/>
  <c r="I95" i="16" a="1"/>
  <c r="I95" i="16" s="1"/>
  <c r="H24" i="16" a="1"/>
  <c r="H24" i="16" s="1"/>
  <c r="I24" i="16" s="1" a="1"/>
  <c r="I24" i="16" s="1"/>
  <c r="H9" i="16" a="1"/>
  <c r="H9" i="16" s="1"/>
  <c r="I9" i="16" s="1" a="1"/>
  <c r="I9" i="16" s="1"/>
  <c r="F26" i="24"/>
  <c r="F25" i="24"/>
  <c r="F24" i="24"/>
  <c r="F23" i="24"/>
  <c r="F22" i="24"/>
  <c r="F21" i="24"/>
  <c r="F20" i="24"/>
  <c r="F19" i="24"/>
  <c r="D10" i="24"/>
  <c r="D9" i="24"/>
  <c r="D2247" i="27"/>
  <c r="A364" i="32"/>
  <c r="F2247" i="27"/>
  <c r="H2835" i="27"/>
  <c r="A68" i="32"/>
  <c r="A722" i="32"/>
  <c r="B364" i="32"/>
  <c r="B722" i="32"/>
  <c r="I2835" i="27"/>
  <c r="B68" i="32"/>
  <c r="A2835" i="27" l="1"/>
  <c r="F2837" i="27"/>
  <c r="F2838" i="27"/>
  <c r="F2663" i="27"/>
  <c r="F2664" i="27"/>
  <c r="F2665" i="27" s="1"/>
  <c r="F2666" i="27" s="1"/>
  <c r="F2667" i="27" s="1"/>
  <c r="F2668" i="27" s="1"/>
  <c r="K1508" i="27"/>
  <c r="K1507" i="27"/>
  <c r="A2247" i="27"/>
  <c r="H2249" i="27"/>
  <c r="B2249" i="27" s="1"/>
  <c r="B2248" i="27"/>
  <c r="H2169" i="27"/>
  <c r="B2169" i="27" s="1"/>
  <c r="B2168" i="27"/>
  <c r="K921" i="27"/>
  <c r="K920" i="27"/>
  <c r="K1230" i="27"/>
  <c r="K1231" i="27"/>
  <c r="C364" i="32"/>
  <c r="C68" i="32"/>
  <c r="C722" i="32"/>
  <c r="K368" i="32"/>
  <c r="K72" i="32"/>
  <c r="N718" i="32" a="1"/>
  <c r="N718" i="32" s="1"/>
  <c r="D718" i="32" s="1"/>
  <c r="P718" i="32" a="1"/>
  <c r="P718" i="32" s="1"/>
  <c r="O718" i="32" a="1"/>
  <c r="O718" i="32" s="1"/>
  <c r="E718" i="32" s="1"/>
  <c r="P64" i="32" a="1"/>
  <c r="P64" i="32" s="1"/>
  <c r="O64" i="32" a="1"/>
  <c r="O64" i="32" s="1"/>
  <c r="E64" i="32" s="1"/>
  <c r="N64" i="32" a="1"/>
  <c r="N64" i="32" s="1"/>
  <c r="D64" i="32" s="1"/>
  <c r="K726" i="32"/>
  <c r="P360" i="32" a="1"/>
  <c r="P360" i="32" s="1"/>
  <c r="O360" i="32" a="1"/>
  <c r="O360" i="32" s="1"/>
  <c r="E360" i="32" s="1"/>
  <c r="N360" i="32" a="1"/>
  <c r="N360" i="32" s="1"/>
  <c r="D360" i="32" s="1"/>
  <c r="L66" i="32"/>
  <c r="M66" i="32" s="1"/>
  <c r="M720" i="32"/>
  <c r="L720" i="32"/>
  <c r="L362" i="32"/>
  <c r="M362" i="32" s="1"/>
  <c r="I96" i="16" a="1"/>
  <c r="I96" i="16" s="1"/>
  <c r="J95" i="16" a="1"/>
  <c r="J95" i="16" s="1"/>
  <c r="H25" i="16" a="1"/>
  <c r="H25" i="16" s="1"/>
  <c r="H10" i="16" a="1"/>
  <c r="H10" i="16" s="1"/>
  <c r="AU59" i="24"/>
  <c r="AU67" i="24"/>
  <c r="AU75" i="24"/>
  <c r="AU53" i="24"/>
  <c r="AU61" i="24"/>
  <c r="AU69" i="24"/>
  <c r="AU77" i="24"/>
  <c r="AU51" i="24"/>
  <c r="AU57" i="24"/>
  <c r="AU65" i="24"/>
  <c r="AU73" i="24"/>
  <c r="AU71" i="24"/>
  <c r="AU63" i="24"/>
  <c r="AU79" i="24"/>
  <c r="AU55" i="24"/>
  <c r="AV57" i="24"/>
  <c r="AV65" i="24"/>
  <c r="AV73" i="24"/>
  <c r="AV51" i="24"/>
  <c r="AV59" i="24"/>
  <c r="AV67" i="24"/>
  <c r="AV75" i="24"/>
  <c r="AV55" i="24"/>
  <c r="AV63" i="24"/>
  <c r="AV71" i="24"/>
  <c r="AV79" i="24"/>
  <c r="AV77" i="24"/>
  <c r="AV53" i="24"/>
  <c r="AV69" i="24"/>
  <c r="AV61" i="24"/>
  <c r="AS55" i="24"/>
  <c r="AS63" i="24"/>
  <c r="AS71" i="24"/>
  <c r="AS79" i="24"/>
  <c r="AS57" i="24"/>
  <c r="AS65" i="24"/>
  <c r="AS73" i="24"/>
  <c r="AS53" i="24"/>
  <c r="AS61" i="24"/>
  <c r="AS69" i="24"/>
  <c r="AS77" i="24"/>
  <c r="AS51" i="24"/>
  <c r="AS59" i="24"/>
  <c r="AS67" i="24"/>
  <c r="AS75" i="24"/>
  <c r="AR57" i="24"/>
  <c r="AR65" i="24"/>
  <c r="AR73" i="24"/>
  <c r="AR51" i="24"/>
  <c r="AR59" i="24"/>
  <c r="AR67" i="24"/>
  <c r="AR75" i="24"/>
  <c r="AR55" i="24"/>
  <c r="AR63" i="24"/>
  <c r="AR71" i="24"/>
  <c r="AR79" i="24"/>
  <c r="AR53" i="24"/>
  <c r="AR77" i="24"/>
  <c r="AR61" i="24"/>
  <c r="AR69" i="24"/>
  <c r="K46" i="1"/>
  <c r="T46" i="1" s="1"/>
  <c r="F2249" i="27"/>
  <c r="H2836" i="27"/>
  <c r="F2248" i="27"/>
  <c r="A70" i="32"/>
  <c r="D2249" i="27"/>
  <c r="B366" i="32"/>
  <c r="A366" i="32"/>
  <c r="A724" i="32"/>
  <c r="D2248" i="27"/>
  <c r="B724" i="32"/>
  <c r="B70" i="32"/>
  <c r="I2836" i="27"/>
  <c r="A2836" i="27" l="1"/>
  <c r="F2839" i="27"/>
  <c r="F2670" i="27"/>
  <c r="F2671" i="27" s="1"/>
  <c r="F2672" i="27" s="1"/>
  <c r="F2673" i="27" s="1"/>
  <c r="F2674" i="27" s="1"/>
  <c r="F2669" i="27"/>
  <c r="K1510" i="27"/>
  <c r="K1509" i="27"/>
  <c r="A2248" i="27"/>
  <c r="A2249" i="27"/>
  <c r="K922" i="27"/>
  <c r="K923" i="27"/>
  <c r="K1233" i="27"/>
  <c r="K1232" i="27"/>
  <c r="C70" i="32"/>
  <c r="C366" i="32"/>
  <c r="C724" i="32"/>
  <c r="L68" i="32"/>
  <c r="M68" i="32" s="1"/>
  <c r="K74" i="32"/>
  <c r="L364" i="32"/>
  <c r="M364" i="32" s="1"/>
  <c r="O720" i="32" a="1"/>
  <c r="O720" i="32" s="1"/>
  <c r="E720" i="32" s="1"/>
  <c r="N720" i="32" a="1"/>
  <c r="N720" i="32" s="1"/>
  <c r="D720" i="32" s="1"/>
  <c r="P720" i="32" a="1"/>
  <c r="P720" i="32" s="1"/>
  <c r="K728" i="32"/>
  <c r="P66" i="32" a="1"/>
  <c r="P66" i="32" s="1"/>
  <c r="N66" i="32" a="1"/>
  <c r="N66" i="32" s="1"/>
  <c r="D66" i="32" s="1"/>
  <c r="O66" i="32" a="1"/>
  <c r="O66" i="32" s="1"/>
  <c r="E66" i="32" s="1"/>
  <c r="K370" i="32"/>
  <c r="P362" i="32" a="1"/>
  <c r="P362" i="32" s="1"/>
  <c r="N362" i="32" a="1"/>
  <c r="N362" i="32" s="1"/>
  <c r="D362" i="32" s="1"/>
  <c r="O362" i="32" a="1"/>
  <c r="O362" i="32" s="1"/>
  <c r="E362" i="32" s="1"/>
  <c r="L722" i="32"/>
  <c r="M722" i="32"/>
  <c r="J96" i="16" a="1"/>
  <c r="J96" i="16" s="1"/>
  <c r="I97" i="16" a="1"/>
  <c r="I97" i="16" s="1"/>
  <c r="I25" i="16" a="1"/>
  <c r="I25" i="16" s="1"/>
  <c r="H26" i="16" a="1"/>
  <c r="H26" i="16" s="1"/>
  <c r="H11" i="16" a="1"/>
  <c r="H11" i="16" s="1"/>
  <c r="I10" i="16" a="1"/>
  <c r="I10" i="16" s="1"/>
  <c r="I101" i="1"/>
  <c r="B368" i="32"/>
  <c r="A72" i="32"/>
  <c r="I2837" i="27"/>
  <c r="A368" i="32"/>
  <c r="H2837" i="27"/>
  <c r="B726" i="32"/>
  <c r="I2838" i="27"/>
  <c r="B72" i="32"/>
  <c r="H2838" i="27"/>
  <c r="A726" i="32"/>
  <c r="A2837" i="27" l="1"/>
  <c r="A2838" i="27"/>
  <c r="F2840" i="27"/>
  <c r="F2676" i="27"/>
  <c r="F2677" i="27" s="1"/>
  <c r="F2678" i="27" s="1"/>
  <c r="F2679" i="27" s="1"/>
  <c r="F2680" i="27" s="1"/>
  <c r="F2675" i="27"/>
  <c r="K1511" i="27"/>
  <c r="K1512" i="27"/>
  <c r="K924" i="27"/>
  <c r="K925" i="27"/>
  <c r="K1235" i="27"/>
  <c r="K1234" i="27"/>
  <c r="C726" i="32"/>
  <c r="C72" i="32"/>
  <c r="C368" i="32"/>
  <c r="K76" i="32"/>
  <c r="K372" i="32"/>
  <c r="K730" i="32"/>
  <c r="P68" i="32" a="1"/>
  <c r="P68" i="32" s="1"/>
  <c r="O68" i="32" a="1"/>
  <c r="O68" i="32" s="1"/>
  <c r="E68" i="32" s="1"/>
  <c r="N68" i="32" a="1"/>
  <c r="N68" i="32" s="1"/>
  <c r="D68" i="32" s="1"/>
  <c r="M724" i="32"/>
  <c r="L724" i="32"/>
  <c r="L366" i="32"/>
  <c r="M366" i="32" s="1"/>
  <c r="O722" i="32" a="1"/>
  <c r="O722" i="32" s="1"/>
  <c r="E722" i="32" s="1"/>
  <c r="N722" i="32" a="1"/>
  <c r="N722" i="32" s="1"/>
  <c r="D722" i="32" s="1"/>
  <c r="P722" i="32" a="1"/>
  <c r="P722" i="32" s="1"/>
  <c r="P364" i="32" a="1"/>
  <c r="P364" i="32" s="1"/>
  <c r="O364" i="32" a="1"/>
  <c r="O364" i="32" s="1"/>
  <c r="E364" i="32" s="1"/>
  <c r="N364" i="32" a="1"/>
  <c r="N364" i="32" s="1"/>
  <c r="D364" i="32" s="1"/>
  <c r="M70" i="32"/>
  <c r="L70" i="32"/>
  <c r="I98" i="16" a="1"/>
  <c r="I98" i="16" s="1"/>
  <c r="J97" i="16" a="1"/>
  <c r="J97" i="16" s="1"/>
  <c r="I26" i="16" a="1"/>
  <c r="I26" i="16" s="1"/>
  <c r="H27" i="16" a="1"/>
  <c r="H27" i="16" s="1"/>
  <c r="H12" i="16" a="1"/>
  <c r="H12" i="16" s="1"/>
  <c r="I12" i="16" s="1" a="1"/>
  <c r="I12" i="16" s="1"/>
  <c r="I11" i="16" a="1"/>
  <c r="I11" i="16" s="1"/>
  <c r="K123" i="1"/>
  <c r="C8" i="6"/>
  <c r="B8" i="6"/>
  <c r="B9" i="10"/>
  <c r="B8" i="12"/>
  <c r="B370" i="32"/>
  <c r="B728" i="32"/>
  <c r="A370" i="32"/>
  <c r="A728" i="32"/>
  <c r="H2839" i="27"/>
  <c r="A74" i="32"/>
  <c r="B74" i="32"/>
  <c r="I2839" i="27"/>
  <c r="A2839" i="27" l="1"/>
  <c r="F2841" i="27"/>
  <c r="F2682" i="27"/>
  <c r="F2683" i="27" s="1"/>
  <c r="F2684" i="27" s="1"/>
  <c r="F2685" i="27" s="1"/>
  <c r="F2686" i="27" s="1"/>
  <c r="F2681" i="27"/>
  <c r="K1514" i="27"/>
  <c r="K1513" i="27"/>
  <c r="K926" i="27"/>
  <c r="K927" i="27"/>
  <c r="K1236" i="27"/>
  <c r="K1237" i="27"/>
  <c r="C370" i="32"/>
  <c r="C728" i="32"/>
  <c r="C74" i="32"/>
  <c r="P724" i="32" a="1"/>
  <c r="P724" i="32" s="1"/>
  <c r="O724" i="32" a="1"/>
  <c r="O724" i="32" s="1"/>
  <c r="E724" i="32" s="1"/>
  <c r="N724" i="32" a="1"/>
  <c r="N724" i="32" s="1"/>
  <c r="D724" i="32" s="1"/>
  <c r="K78" i="32"/>
  <c r="L368" i="32"/>
  <c r="M368" i="32" s="1"/>
  <c r="N70" i="32" a="1"/>
  <c r="N70" i="32" s="1"/>
  <c r="D70" i="32" s="1"/>
  <c r="O70" i="32" a="1"/>
  <c r="O70" i="32" s="1"/>
  <c r="E70" i="32" s="1"/>
  <c r="P70" i="32" a="1"/>
  <c r="P70" i="32" s="1"/>
  <c r="N366" i="32" a="1"/>
  <c r="N366" i="32" s="1"/>
  <c r="D366" i="32" s="1"/>
  <c r="P366" i="32" a="1"/>
  <c r="P366" i="32" s="1"/>
  <c r="O366" i="32" a="1"/>
  <c r="O366" i="32" s="1"/>
  <c r="E366" i="32" s="1"/>
  <c r="K732" i="32"/>
  <c r="M72" i="32"/>
  <c r="L72" i="32"/>
  <c r="K374" i="32"/>
  <c r="M726" i="32"/>
  <c r="L726" i="32"/>
  <c r="I99" i="16" a="1"/>
  <c r="I99" i="16" s="1"/>
  <c r="J98" i="16" a="1"/>
  <c r="J98" i="16" s="1"/>
  <c r="H28" i="16" a="1"/>
  <c r="H28" i="16" s="1"/>
  <c r="I27" i="16" a="1"/>
  <c r="I27" i="16" s="1"/>
  <c r="J9" i="10"/>
  <c r="H9" i="10"/>
  <c r="E123" i="1"/>
  <c r="AF123" i="1" s="1"/>
  <c r="AD9" i="34" s="1"/>
  <c r="Z9" i="34" s="1"/>
  <c r="AA123" i="1"/>
  <c r="L123" i="1" s="1"/>
  <c r="S123" i="1" s="1"/>
  <c r="H8" i="12" a="1"/>
  <c r="H8" i="12" s="1"/>
  <c r="AN8" i="12" s="1"/>
  <c r="K8" i="12"/>
  <c r="L8" i="12" s="1"/>
  <c r="AQ8" i="12"/>
  <c r="Q28" i="12"/>
  <c r="B10" i="5"/>
  <c r="I10" i="5"/>
  <c r="L46" i="1"/>
  <c r="A372" i="32"/>
  <c r="B730" i="32"/>
  <c r="H2840" i="27"/>
  <c r="A730" i="32"/>
  <c r="B76" i="32"/>
  <c r="A76" i="32"/>
  <c r="B372" i="32"/>
  <c r="I2840" i="27"/>
  <c r="A2840" i="27" l="1"/>
  <c r="F2842" i="27"/>
  <c r="F2687" i="27"/>
  <c r="F2688" i="27"/>
  <c r="F2689" i="27" s="1"/>
  <c r="F2690" i="27" s="1"/>
  <c r="F2691" i="27" s="1"/>
  <c r="F2692" i="27" s="1"/>
  <c r="K1516" i="27"/>
  <c r="K1515" i="27"/>
  <c r="K929" i="27"/>
  <c r="K928" i="27"/>
  <c r="K1239" i="27"/>
  <c r="K1238" i="27"/>
  <c r="C76" i="32"/>
  <c r="C372" i="32"/>
  <c r="C730" i="32"/>
  <c r="N72" i="32" a="1"/>
  <c r="N72" i="32" s="1"/>
  <c r="D72" i="32" s="1"/>
  <c r="P72" i="32" a="1"/>
  <c r="P72" i="32" s="1"/>
  <c r="O72" i="32" a="1"/>
  <c r="O72" i="32" s="1"/>
  <c r="E72" i="32" s="1"/>
  <c r="K376" i="32"/>
  <c r="K734" i="32"/>
  <c r="M74" i="32"/>
  <c r="L74" i="32"/>
  <c r="P726" i="32" a="1"/>
  <c r="P726" i="32" s="1"/>
  <c r="O726" i="32" a="1"/>
  <c r="O726" i="32" s="1"/>
  <c r="E726" i="32" s="1"/>
  <c r="N726" i="32" a="1"/>
  <c r="N726" i="32" s="1"/>
  <c r="D726" i="32" s="1"/>
  <c r="N368" i="32" a="1"/>
  <c r="N368" i="32" s="1"/>
  <c r="D368" i="32" s="1"/>
  <c r="P368" i="32" a="1"/>
  <c r="P368" i="32" s="1"/>
  <c r="O368" i="32" a="1"/>
  <c r="O368" i="32" s="1"/>
  <c r="E368" i="32" s="1"/>
  <c r="L728" i="32"/>
  <c r="M728" i="32"/>
  <c r="K80" i="32"/>
  <c r="L370" i="32"/>
  <c r="M370" i="32" s="1"/>
  <c r="I100" i="16" a="1"/>
  <c r="I100" i="16" s="1"/>
  <c r="J99" i="16" a="1"/>
  <c r="J99" i="16" s="1"/>
  <c r="H29" i="16" a="1"/>
  <c r="H29" i="16" s="1"/>
  <c r="I28" i="16" a="1"/>
  <c r="I28" i="16" s="1"/>
  <c r="AB9" i="34"/>
  <c r="AA9" i="34"/>
  <c r="AD123" i="1"/>
  <c r="N123" i="1"/>
  <c r="M123" i="1"/>
  <c r="K10" i="1"/>
  <c r="B732" i="32"/>
  <c r="B374" i="32"/>
  <c r="A732" i="32"/>
  <c r="B78" i="32"/>
  <c r="A374" i="32"/>
  <c r="I2841" i="27"/>
  <c r="A78" i="32"/>
  <c r="H2841" i="27"/>
  <c r="A2841" i="27" l="1"/>
  <c r="F2843" i="27"/>
  <c r="F2844" i="27"/>
  <c r="F2694" i="27"/>
  <c r="F2695" i="27" s="1"/>
  <c r="F2696" i="27" s="1"/>
  <c r="F2697" i="27" s="1"/>
  <c r="F2698" i="27" s="1"/>
  <c r="F2693" i="27"/>
  <c r="K1517" i="27"/>
  <c r="K1518" i="27"/>
  <c r="K930" i="27"/>
  <c r="K931" i="27"/>
  <c r="K1240" i="27"/>
  <c r="K1241" i="27"/>
  <c r="C374" i="32"/>
  <c r="C78" i="32"/>
  <c r="C732" i="32"/>
  <c r="K378" i="32"/>
  <c r="O370" i="32" a="1"/>
  <c r="O370" i="32" s="1"/>
  <c r="E370" i="32" s="1"/>
  <c r="N370" i="32" a="1"/>
  <c r="N370" i="32" s="1"/>
  <c r="D370" i="32" s="1"/>
  <c r="P370" i="32" a="1"/>
  <c r="P370" i="32" s="1"/>
  <c r="K82" i="32"/>
  <c r="P728" i="32" a="1"/>
  <c r="P728" i="32" s="1"/>
  <c r="O728" i="32" a="1"/>
  <c r="O728" i="32" s="1"/>
  <c r="E728" i="32" s="1"/>
  <c r="N728" i="32" a="1"/>
  <c r="N728" i="32" s="1"/>
  <c r="D728" i="32" s="1"/>
  <c r="O74" i="32" a="1"/>
  <c r="O74" i="32" s="1"/>
  <c r="E74" i="32" s="1"/>
  <c r="P74" i="32" a="1"/>
  <c r="P74" i="32" s="1"/>
  <c r="N74" i="32" a="1"/>
  <c r="N74" i="32" s="1"/>
  <c r="D74" i="32" s="1"/>
  <c r="K736" i="32"/>
  <c r="M730" i="32"/>
  <c r="L730" i="32"/>
  <c r="M372" i="32"/>
  <c r="L372" i="32"/>
  <c r="M76" i="32"/>
  <c r="L76" i="32"/>
  <c r="I101" i="16" a="1"/>
  <c r="I101" i="16" s="1"/>
  <c r="J100" i="16" a="1"/>
  <c r="J100" i="16" s="1"/>
  <c r="H30" i="16" a="1"/>
  <c r="H30" i="16" s="1"/>
  <c r="I29" i="16" a="1"/>
  <c r="I29" i="16" s="1"/>
  <c r="E6" i="1"/>
  <c r="AN12" i="1" s="1"/>
  <c r="E5" i="1"/>
  <c r="D7" i="24" s="1"/>
  <c r="H2842" i="27"/>
  <c r="B80" i="32"/>
  <c r="B376" i="32"/>
  <c r="A734" i="32"/>
  <c r="I2842" i="27"/>
  <c r="B734" i="32"/>
  <c r="A80" i="32"/>
  <c r="A376" i="32"/>
  <c r="A2842" i="27" l="1"/>
  <c r="F2845" i="27"/>
  <c r="F2700" i="27"/>
  <c r="F2701" i="27" s="1"/>
  <c r="F2702" i="27" s="1"/>
  <c r="F2703" i="27" s="1"/>
  <c r="F2704" i="27" s="1"/>
  <c r="F2699" i="27"/>
  <c r="K1520" i="27"/>
  <c r="K1519" i="27"/>
  <c r="K932" i="27"/>
  <c r="K933" i="27"/>
  <c r="K1243" i="27"/>
  <c r="K1242" i="27"/>
  <c r="C376" i="32"/>
  <c r="C734" i="32"/>
  <c r="C80" i="32"/>
  <c r="P730" i="32" a="1"/>
  <c r="P730" i="32" s="1"/>
  <c r="O730" i="32" a="1"/>
  <c r="O730" i="32" s="1"/>
  <c r="E730" i="32" s="1"/>
  <c r="N730" i="32" a="1"/>
  <c r="N730" i="32" s="1"/>
  <c r="D730" i="32" s="1"/>
  <c r="K738" i="32"/>
  <c r="K380" i="32"/>
  <c r="M732" i="32"/>
  <c r="L732" i="32"/>
  <c r="O372" i="32" a="1"/>
  <c r="O372" i="32" s="1"/>
  <c r="E372" i="32" s="1"/>
  <c r="N372" i="32" a="1"/>
  <c r="N372" i="32" s="1"/>
  <c r="D372" i="32" s="1"/>
  <c r="P372" i="32" a="1"/>
  <c r="P372" i="32" s="1"/>
  <c r="O76" i="32" a="1"/>
  <c r="O76" i="32" s="1"/>
  <c r="E76" i="32" s="1"/>
  <c r="N76" i="32" a="1"/>
  <c r="N76" i="32" s="1"/>
  <c r="D76" i="32" s="1"/>
  <c r="P76" i="32" a="1"/>
  <c r="P76" i="32" s="1"/>
  <c r="K84" i="32"/>
  <c r="L78" i="32"/>
  <c r="M78" i="32"/>
  <c r="M374" i="32"/>
  <c r="L374" i="32"/>
  <c r="I102" i="16" a="1"/>
  <c r="I102" i="16" s="1"/>
  <c r="J101" i="16" a="1"/>
  <c r="J101" i="16" s="1"/>
  <c r="H31" i="16" a="1"/>
  <c r="H31" i="16" s="1"/>
  <c r="I30" i="16" a="1"/>
  <c r="I30" i="16" s="1"/>
  <c r="D8" i="24"/>
  <c r="AN11" i="1"/>
  <c r="I2843" i="27"/>
  <c r="A82" i="32"/>
  <c r="B736" i="32"/>
  <c r="A378" i="32"/>
  <c r="I2844" i="27"/>
  <c r="A736" i="32"/>
  <c r="H2844" i="27"/>
  <c r="B378" i="32"/>
  <c r="H2843" i="27"/>
  <c r="B82" i="32"/>
  <c r="A2843" i="27" l="1"/>
  <c r="A2844" i="27"/>
  <c r="F2846" i="27"/>
  <c r="F2706" i="27"/>
  <c r="F2707" i="27" s="1"/>
  <c r="F2708" i="27" s="1"/>
  <c r="F2709" i="27" s="1"/>
  <c r="F2710" i="27" s="1"/>
  <c r="F2705" i="27"/>
  <c r="K1522" i="27"/>
  <c r="K1521" i="27"/>
  <c r="K935" i="27"/>
  <c r="K934" i="27"/>
  <c r="K1245" i="27"/>
  <c r="K1244" i="27"/>
  <c r="C736" i="32"/>
  <c r="C378" i="32"/>
  <c r="C82" i="32"/>
  <c r="K382" i="32"/>
  <c r="M80" i="32"/>
  <c r="L80" i="32"/>
  <c r="K86" i="32"/>
  <c r="N732" i="32" a="1"/>
  <c r="N732" i="32" s="1"/>
  <c r="D732" i="32" s="1"/>
  <c r="P732" i="32" a="1"/>
  <c r="P732" i="32" s="1"/>
  <c r="O732" i="32" a="1"/>
  <c r="O732" i="32" s="1"/>
  <c r="E732" i="32" s="1"/>
  <c r="P374" i="32" a="1"/>
  <c r="P374" i="32" s="1"/>
  <c r="O374" i="32" a="1"/>
  <c r="O374" i="32" s="1"/>
  <c r="E374" i="32" s="1"/>
  <c r="N374" i="32" a="1"/>
  <c r="N374" i="32" s="1"/>
  <c r="D374" i="32" s="1"/>
  <c r="M734" i="32"/>
  <c r="L734" i="32"/>
  <c r="P78" i="32" a="1"/>
  <c r="P78" i="32" s="1"/>
  <c r="O78" i="32" a="1"/>
  <c r="O78" i="32" s="1"/>
  <c r="E78" i="32" s="1"/>
  <c r="N78" i="32" a="1"/>
  <c r="N78" i="32" s="1"/>
  <c r="D78" i="32" s="1"/>
  <c r="K740" i="32"/>
  <c r="L376" i="32"/>
  <c r="M376" i="32"/>
  <c r="I103" i="16" a="1"/>
  <c r="I103" i="16" s="1"/>
  <c r="J102" i="16" a="1"/>
  <c r="J102" i="16" s="1"/>
  <c r="H32" i="16" a="1"/>
  <c r="H32" i="16" s="1"/>
  <c r="I31" i="16" a="1"/>
  <c r="I31" i="16" s="1"/>
  <c r="AN9" i="1"/>
  <c r="B380" i="32"/>
  <c r="H2845" i="27"/>
  <c r="A738" i="32"/>
  <c r="A84" i="32"/>
  <c r="A380" i="32"/>
  <c r="I2845" i="27"/>
  <c r="B738" i="32"/>
  <c r="B84" i="32"/>
  <c r="A2845" i="27" l="1"/>
  <c r="F2847" i="27"/>
  <c r="F2711" i="27"/>
  <c r="F2712" i="27"/>
  <c r="F2713" i="27" s="1"/>
  <c r="F2714" i="27" s="1"/>
  <c r="F2715" i="27" s="1"/>
  <c r="F2716" i="27" s="1"/>
  <c r="K1524" i="27"/>
  <c r="K1523" i="27"/>
  <c r="K937" i="27"/>
  <c r="K936" i="27"/>
  <c r="K1247" i="27"/>
  <c r="K1246" i="27"/>
  <c r="C738" i="32"/>
  <c r="C380" i="32"/>
  <c r="C84" i="32"/>
  <c r="K742" i="32"/>
  <c r="P80" i="32" a="1"/>
  <c r="P80" i="32" s="1"/>
  <c r="O80" i="32" a="1"/>
  <c r="O80" i="32" s="1"/>
  <c r="E80" i="32" s="1"/>
  <c r="N80" i="32" a="1"/>
  <c r="N80" i="32" s="1"/>
  <c r="D80" i="32" s="1"/>
  <c r="K384" i="32"/>
  <c r="O376" i="32" a="1"/>
  <c r="O376" i="32" s="1"/>
  <c r="E376" i="32" s="1"/>
  <c r="N376" i="32" a="1"/>
  <c r="N376" i="32" s="1"/>
  <c r="D376" i="32" s="1"/>
  <c r="P376" i="32" a="1"/>
  <c r="P376" i="32" s="1"/>
  <c r="L82" i="32"/>
  <c r="M82" i="32"/>
  <c r="N734" i="32" a="1"/>
  <c r="N734" i="32" s="1"/>
  <c r="D734" i="32" s="1"/>
  <c r="P734" i="32" a="1"/>
  <c r="P734" i="32" s="1"/>
  <c r="O734" i="32" a="1"/>
  <c r="O734" i="32" s="1"/>
  <c r="E734" i="32" s="1"/>
  <c r="K88" i="32"/>
  <c r="M378" i="32"/>
  <c r="L378" i="32"/>
  <c r="M736" i="32"/>
  <c r="L736" i="32"/>
  <c r="I104" i="16" a="1"/>
  <c r="I104" i="16" s="1"/>
  <c r="J103" i="16" a="1"/>
  <c r="J103" i="16" s="1"/>
  <c r="H33" i="16" a="1"/>
  <c r="H33" i="16" s="1"/>
  <c r="I32" i="16" a="1"/>
  <c r="I32" i="16" s="1"/>
  <c r="F89" i="16"/>
  <c r="B740" i="32"/>
  <c r="A86" i="32"/>
  <c r="H2846" i="27"/>
  <c r="A382" i="32"/>
  <c r="A740" i="32"/>
  <c r="B86" i="32"/>
  <c r="I2846" i="27"/>
  <c r="B382" i="32"/>
  <c r="A2846" i="27" l="1"/>
  <c r="F2848" i="27"/>
  <c r="F2718" i="27"/>
  <c r="F2719" i="27" s="1"/>
  <c r="F2720" i="27" s="1"/>
  <c r="F2721" i="27" s="1"/>
  <c r="F2722" i="27" s="1"/>
  <c r="F2717" i="27"/>
  <c r="K1525" i="27"/>
  <c r="K1526" i="27"/>
  <c r="K938" i="27"/>
  <c r="K939" i="27"/>
  <c r="K1249" i="27"/>
  <c r="K1248" i="27"/>
  <c r="C86" i="32"/>
  <c r="C740" i="32"/>
  <c r="C382" i="32"/>
  <c r="K90" i="32"/>
  <c r="O736" i="32" a="1"/>
  <c r="O736" i="32" s="1"/>
  <c r="E736" i="32" s="1"/>
  <c r="N736" i="32" a="1"/>
  <c r="N736" i="32" s="1"/>
  <c r="D736" i="32" s="1"/>
  <c r="P736" i="32" a="1"/>
  <c r="P736" i="32" s="1"/>
  <c r="P82" i="32" a="1"/>
  <c r="P82" i="32" s="1"/>
  <c r="N82" i="32" a="1"/>
  <c r="N82" i="32" s="1"/>
  <c r="D82" i="32" s="1"/>
  <c r="O82" i="32" a="1"/>
  <c r="O82" i="32" s="1"/>
  <c r="E82" i="32" s="1"/>
  <c r="P378" i="32" a="1"/>
  <c r="P378" i="32" s="1"/>
  <c r="O378" i="32" a="1"/>
  <c r="O378" i="32" s="1"/>
  <c r="E378" i="32" s="1"/>
  <c r="N378" i="32" a="1"/>
  <c r="N378" i="32" s="1"/>
  <c r="D378" i="32" s="1"/>
  <c r="K744" i="32"/>
  <c r="K386" i="32"/>
  <c r="M84" i="32"/>
  <c r="L84" i="32"/>
  <c r="M380" i="32"/>
  <c r="L380" i="32"/>
  <c r="L738" i="32"/>
  <c r="M738" i="32"/>
  <c r="I105" i="16" a="1"/>
  <c r="I105" i="16" s="1"/>
  <c r="J104" i="16" a="1"/>
  <c r="J104" i="16" s="1"/>
  <c r="H34" i="16" a="1"/>
  <c r="H34" i="16" s="1"/>
  <c r="I33" i="16" a="1"/>
  <c r="I33" i="16" s="1"/>
  <c r="AR198" i="1"/>
  <c r="D11" i="24"/>
  <c r="B88" i="32"/>
  <c r="A88" i="32"/>
  <c r="A742" i="32"/>
  <c r="B384" i="32"/>
  <c r="H2847" i="27"/>
  <c r="I2847" i="27"/>
  <c r="A384" i="32"/>
  <c r="B742" i="32"/>
  <c r="A2847" i="27" l="1"/>
  <c r="F2850" i="27"/>
  <c r="F2849" i="27"/>
  <c r="F2724" i="27"/>
  <c r="F2725" i="27" s="1"/>
  <c r="F2726" i="27" s="1"/>
  <c r="F2727" i="27" s="1"/>
  <c r="F2728" i="27" s="1"/>
  <c r="F2723" i="27"/>
  <c r="K1527" i="27"/>
  <c r="K1528" i="27"/>
  <c r="K941" i="27"/>
  <c r="K940" i="27"/>
  <c r="K1251" i="27"/>
  <c r="K1250" i="27"/>
  <c r="C742" i="32"/>
  <c r="C88" i="32"/>
  <c r="C384" i="32"/>
  <c r="K92" i="32"/>
  <c r="K746" i="32"/>
  <c r="P380" i="32" a="1"/>
  <c r="P380" i="32" s="1"/>
  <c r="N380" i="32" a="1"/>
  <c r="N380" i="32" s="1"/>
  <c r="D380" i="32" s="1"/>
  <c r="O380" i="32" a="1"/>
  <c r="O380" i="32" s="1"/>
  <c r="E380" i="32" s="1"/>
  <c r="P84" i="32" a="1"/>
  <c r="P84" i="32" s="1"/>
  <c r="O84" i="32" a="1"/>
  <c r="O84" i="32" s="1"/>
  <c r="E84" i="32" s="1"/>
  <c r="N84" i="32" a="1"/>
  <c r="N84" i="32" s="1"/>
  <c r="D84" i="32" s="1"/>
  <c r="K388" i="32"/>
  <c r="O738" i="32" a="1"/>
  <c r="O738" i="32" s="1"/>
  <c r="E738" i="32" s="1"/>
  <c r="N738" i="32" a="1"/>
  <c r="N738" i="32" s="1"/>
  <c r="D738" i="32" s="1"/>
  <c r="P738" i="32" a="1"/>
  <c r="P738" i="32" s="1"/>
  <c r="M382" i="32"/>
  <c r="L382" i="32"/>
  <c r="M740" i="32"/>
  <c r="L740" i="32"/>
  <c r="M86" i="32"/>
  <c r="L86" i="32"/>
  <c r="I106" i="16" a="1"/>
  <c r="I106" i="16" s="1"/>
  <c r="J105" i="16" a="1"/>
  <c r="J105" i="16" s="1"/>
  <c r="H35" i="16" a="1"/>
  <c r="H35" i="16" s="1"/>
  <c r="I34" i="16" a="1"/>
  <c r="I34" i="16" s="1"/>
  <c r="U123" i="1"/>
  <c r="W123" i="1"/>
  <c r="Y123" i="1"/>
  <c r="B46" i="1"/>
  <c r="AO7" i="33" s="1"/>
  <c r="B90" i="32"/>
  <c r="B386" i="32"/>
  <c r="A386" i="32"/>
  <c r="H2848" i="27"/>
  <c r="B744" i="32"/>
  <c r="I2848" i="27"/>
  <c r="A90" i="32"/>
  <c r="A744" i="32"/>
  <c r="A2848" i="27" l="1"/>
  <c r="F2851" i="27"/>
  <c r="F2730" i="27"/>
  <c r="F2731" i="27" s="1"/>
  <c r="F2732" i="27" s="1"/>
  <c r="F2733" i="27" s="1"/>
  <c r="F2734" i="27" s="1"/>
  <c r="F2735" i="27" s="1"/>
  <c r="F2729" i="27"/>
  <c r="K1530" i="27"/>
  <c r="K1529" i="27"/>
  <c r="K942" i="27"/>
  <c r="K943" i="27"/>
  <c r="K1252" i="27"/>
  <c r="K1253" i="27"/>
  <c r="C386" i="32"/>
  <c r="C744" i="32"/>
  <c r="C90" i="32"/>
  <c r="N86" i="32" a="1"/>
  <c r="N86" i="32" s="1"/>
  <c r="D86" i="32" s="1"/>
  <c r="P86" i="32" a="1"/>
  <c r="P86" i="32" s="1"/>
  <c r="O86" i="32" a="1"/>
  <c r="O86" i="32" s="1"/>
  <c r="E86" i="32" s="1"/>
  <c r="M88" i="32"/>
  <c r="L88" i="32"/>
  <c r="K748" i="32"/>
  <c r="M742" i="32"/>
  <c r="L742" i="32"/>
  <c r="P740" i="32" a="1"/>
  <c r="P740" i="32" s="1"/>
  <c r="O740" i="32" a="1"/>
  <c r="O740" i="32" s="1"/>
  <c r="E740" i="32" s="1"/>
  <c r="N740" i="32" a="1"/>
  <c r="N740" i="32" s="1"/>
  <c r="D740" i="32" s="1"/>
  <c r="K94" i="32"/>
  <c r="P382" i="32" a="1"/>
  <c r="P382" i="32" s="1"/>
  <c r="O382" i="32" a="1"/>
  <c r="O382" i="32" s="1"/>
  <c r="E382" i="32" s="1"/>
  <c r="N382" i="32" a="1"/>
  <c r="N382" i="32" s="1"/>
  <c r="D382" i="32" s="1"/>
  <c r="L384" i="32"/>
  <c r="M384" i="32"/>
  <c r="K390" i="32"/>
  <c r="I107" i="16" a="1"/>
  <c r="I107" i="16" s="1"/>
  <c r="J106" i="16" a="1"/>
  <c r="J106" i="16" s="1"/>
  <c r="H36" i="16" a="1"/>
  <c r="H36" i="16" s="1"/>
  <c r="I35" i="16" a="1"/>
  <c r="I35" i="16" s="1"/>
  <c r="T7" i="34"/>
  <c r="AR7" i="33"/>
  <c r="R143" i="24"/>
  <c r="R144" i="24"/>
  <c r="A27" i="24"/>
  <c r="C27" i="24"/>
  <c r="C26" i="24"/>
  <c r="A26" i="24"/>
  <c r="AE123" i="1" a="1"/>
  <c r="AE123" i="1" s="1"/>
  <c r="A46" i="1"/>
  <c r="F8" i="6"/>
  <c r="E8" i="6" s="1"/>
  <c r="N10" i="5"/>
  <c r="S10" i="5" s="1"/>
  <c r="I9" i="10"/>
  <c r="P9" i="10" s="1"/>
  <c r="E30" i="1"/>
  <c r="D30" i="1" s="1"/>
  <c r="G11" i="24" s="1"/>
  <c r="I2849" i="27"/>
  <c r="A388" i="32"/>
  <c r="A746" i="32"/>
  <c r="I2850" i="27"/>
  <c r="H2849" i="27"/>
  <c r="B388" i="32"/>
  <c r="H2850" i="27"/>
  <c r="B746" i="32"/>
  <c r="A92" i="32"/>
  <c r="B92" i="32"/>
  <c r="A2850" i="27" l="1"/>
  <c r="A2849" i="27"/>
  <c r="F2852" i="27"/>
  <c r="K1531" i="27"/>
  <c r="K1532" i="27"/>
  <c r="K945" i="27"/>
  <c r="K944" i="27"/>
  <c r="K1255" i="27"/>
  <c r="K1254" i="27"/>
  <c r="C746" i="32"/>
  <c r="C388" i="32"/>
  <c r="C92" i="32"/>
  <c r="N88" i="32" a="1"/>
  <c r="N88" i="32" s="1"/>
  <c r="D88" i="32" s="1"/>
  <c r="P88" i="32" a="1"/>
  <c r="P88" i="32" s="1"/>
  <c r="O88" i="32" a="1"/>
  <c r="O88" i="32" s="1"/>
  <c r="E88" i="32" s="1"/>
  <c r="N742" i="32" a="1"/>
  <c r="N742" i="32" s="1"/>
  <c r="D742" i="32" s="1"/>
  <c r="P742" i="32" a="1"/>
  <c r="P742" i="32" s="1"/>
  <c r="O742" i="32" a="1"/>
  <c r="O742" i="32" s="1"/>
  <c r="E742" i="32" s="1"/>
  <c r="K96" i="32"/>
  <c r="M90" i="32"/>
  <c r="L90" i="32"/>
  <c r="O384" i="32" a="1"/>
  <c r="O384" i="32" s="1"/>
  <c r="E384" i="32" s="1"/>
  <c r="N384" i="32" a="1"/>
  <c r="N384" i="32" s="1"/>
  <c r="D384" i="32" s="1"/>
  <c r="P384" i="32" a="1"/>
  <c r="P384" i="32" s="1"/>
  <c r="M744" i="32"/>
  <c r="L744" i="32"/>
  <c r="K392" i="32"/>
  <c r="K750" i="32"/>
  <c r="M386" i="32"/>
  <c r="L386" i="32"/>
  <c r="I108" i="16" a="1"/>
  <c r="I108" i="16" s="1"/>
  <c r="J107" i="16" a="1"/>
  <c r="J107" i="16" s="1"/>
  <c r="H37" i="16" a="1"/>
  <c r="H37" i="16" s="1"/>
  <c r="I36" i="16" a="1"/>
  <c r="I36" i="16" s="1"/>
  <c r="AE124" i="1" a="1"/>
  <c r="AE124" i="1" s="1"/>
  <c r="AE125" i="1" s="1" a="1"/>
  <c r="AE125" i="1" s="1"/>
  <c r="E46" i="1"/>
  <c r="A47" i="1" s="1"/>
  <c r="E47" i="1" s="1"/>
  <c r="N30" i="1"/>
  <c r="L30" i="1"/>
  <c r="B94" i="32"/>
  <c r="A390" i="32"/>
  <c r="B748" i="32"/>
  <c r="H2851" i="27"/>
  <c r="I2851" i="27"/>
  <c r="A748" i="32"/>
  <c r="A94" i="32"/>
  <c r="B390" i="32"/>
  <c r="N47" i="1" l="1"/>
  <c r="T47" i="1"/>
  <c r="A2851" i="27"/>
  <c r="F2853" i="27"/>
  <c r="K1534" i="27"/>
  <c r="K1533" i="27"/>
  <c r="K946" i="27"/>
  <c r="K947" i="27"/>
  <c r="K1256" i="27"/>
  <c r="K1257" i="27"/>
  <c r="C390" i="32"/>
  <c r="C94" i="32"/>
  <c r="C748" i="32"/>
  <c r="K752" i="32"/>
  <c r="K394" i="32"/>
  <c r="O90" i="32" a="1"/>
  <c r="O90" i="32" s="1"/>
  <c r="E90" i="32" s="1"/>
  <c r="N90" i="32" a="1"/>
  <c r="N90" i="32" s="1"/>
  <c r="D90" i="32" s="1"/>
  <c r="P90" i="32" a="1"/>
  <c r="P90" i="32" s="1"/>
  <c r="M92" i="32"/>
  <c r="L92" i="32"/>
  <c r="P386" i="32" a="1"/>
  <c r="P386" i="32" s="1"/>
  <c r="O386" i="32" a="1"/>
  <c r="O386" i="32" s="1"/>
  <c r="E386" i="32" s="1"/>
  <c r="N386" i="32" a="1"/>
  <c r="N386" i="32" s="1"/>
  <c r="D386" i="32" s="1"/>
  <c r="P744" i="32" a="1"/>
  <c r="P744" i="32" s="1"/>
  <c r="O744" i="32" a="1"/>
  <c r="O744" i="32" s="1"/>
  <c r="E744" i="32" s="1"/>
  <c r="N744" i="32" a="1"/>
  <c r="N744" i="32" s="1"/>
  <c r="D744" i="32" s="1"/>
  <c r="K98" i="32"/>
  <c r="M388" i="32"/>
  <c r="L388" i="32"/>
  <c r="M746" i="32"/>
  <c r="L746" i="32"/>
  <c r="I109" i="16" a="1"/>
  <c r="I109" i="16" s="1"/>
  <c r="J108" i="16" a="1"/>
  <c r="J108" i="16" s="1"/>
  <c r="H38" i="16" a="1"/>
  <c r="H38" i="16" s="1"/>
  <c r="I37" i="16" a="1"/>
  <c r="I37" i="16" s="1"/>
  <c r="A48" i="1"/>
  <c r="L144" i="24"/>
  <c r="C20" i="24"/>
  <c r="H286" i="24"/>
  <c r="H278" i="24"/>
  <c r="H238" i="24"/>
  <c r="P103" i="24"/>
  <c r="H262" i="24"/>
  <c r="H222" i="24"/>
  <c r="L7" i="31"/>
  <c r="P49" i="24"/>
  <c r="Q49" i="24" s="1"/>
  <c r="R49" i="24" s="1"/>
  <c r="S49" i="24" s="1"/>
  <c r="T7" i="30"/>
  <c r="W7" i="33"/>
  <c r="H214" i="24"/>
  <c r="H246" i="24"/>
  <c r="L143" i="24"/>
  <c r="H270" i="24"/>
  <c r="H254" i="24"/>
  <c r="A20" i="24"/>
  <c r="H7" i="34"/>
  <c r="H230" i="24"/>
  <c r="C250" i="6"/>
  <c r="L250" i="6" s="1"/>
  <c r="C130" i="6"/>
  <c r="L130" i="6" s="1"/>
  <c r="C550" i="6"/>
  <c r="L550" i="6" s="1"/>
  <c r="C526" i="6"/>
  <c r="L526" i="6" s="1"/>
  <c r="C502" i="6"/>
  <c r="L502" i="6" s="1"/>
  <c r="C478" i="6"/>
  <c r="L478" i="6" s="1"/>
  <c r="C454" i="6"/>
  <c r="L454" i="6" s="1"/>
  <c r="C430" i="6"/>
  <c r="L430" i="6" s="1"/>
  <c r="C406" i="6"/>
  <c r="L406" i="6" s="1"/>
  <c r="C382" i="6"/>
  <c r="L382" i="6" s="1"/>
  <c r="C358" i="6"/>
  <c r="L358" i="6" s="1"/>
  <c r="C334" i="6"/>
  <c r="L334" i="6" s="1"/>
  <c r="C310" i="6"/>
  <c r="L310" i="6" s="1"/>
  <c r="C286" i="6"/>
  <c r="L286" i="6" s="1"/>
  <c r="C262" i="6"/>
  <c r="L262" i="6" s="1"/>
  <c r="C238" i="6"/>
  <c r="L238" i="6" s="1"/>
  <c r="C214" i="6"/>
  <c r="L214" i="6" s="1"/>
  <c r="C190" i="6"/>
  <c r="L190" i="6" s="1"/>
  <c r="C166" i="6"/>
  <c r="L166" i="6" s="1"/>
  <c r="C142" i="6"/>
  <c r="L142" i="6" s="1"/>
  <c r="C118" i="6"/>
  <c r="L118" i="6" s="1"/>
  <c r="C94" i="6"/>
  <c r="L94" i="6" s="1"/>
  <c r="C556" i="6"/>
  <c r="L556" i="6" s="1"/>
  <c r="C532" i="6"/>
  <c r="L532" i="6" s="1"/>
  <c r="C508" i="6"/>
  <c r="L508" i="6" s="1"/>
  <c r="C484" i="6"/>
  <c r="L484" i="6" s="1"/>
  <c r="C460" i="6"/>
  <c r="L460" i="6" s="1"/>
  <c r="C436" i="6"/>
  <c r="L436" i="6" s="1"/>
  <c r="C412" i="6"/>
  <c r="L412" i="6" s="1"/>
  <c r="C388" i="6"/>
  <c r="L388" i="6" s="1"/>
  <c r="C364" i="6"/>
  <c r="L364" i="6" s="1"/>
  <c r="C340" i="6"/>
  <c r="L340" i="6" s="1"/>
  <c r="C316" i="6"/>
  <c r="L316" i="6" s="1"/>
  <c r="C292" i="6"/>
  <c r="L292" i="6" s="1"/>
  <c r="C268" i="6"/>
  <c r="L268" i="6" s="1"/>
  <c r="C244" i="6"/>
  <c r="L244" i="6" s="1"/>
  <c r="C220" i="6"/>
  <c r="L220" i="6" s="1"/>
  <c r="C196" i="6"/>
  <c r="L196" i="6" s="1"/>
  <c r="C172" i="6"/>
  <c r="L172" i="6" s="1"/>
  <c r="C148" i="6"/>
  <c r="L148" i="6" s="1"/>
  <c r="C124" i="6"/>
  <c r="L124" i="6" s="1"/>
  <c r="C100" i="6"/>
  <c r="L100" i="6" s="1"/>
  <c r="C418" i="6"/>
  <c r="L418" i="6" s="1"/>
  <c r="C322" i="6"/>
  <c r="L322" i="6" s="1"/>
  <c r="C274" i="6"/>
  <c r="L274" i="6" s="1"/>
  <c r="C202" i="6"/>
  <c r="L202" i="6" s="1"/>
  <c r="C106" i="6"/>
  <c r="L106" i="6" s="1"/>
  <c r="C346" i="6"/>
  <c r="L346" i="6" s="1"/>
  <c r="C298" i="6"/>
  <c r="L298" i="6" s="1"/>
  <c r="C154" i="6"/>
  <c r="L154" i="6" s="1"/>
  <c r="C562" i="6"/>
  <c r="L562" i="6" s="1"/>
  <c r="C538" i="6"/>
  <c r="L538" i="6" s="1"/>
  <c r="C514" i="6"/>
  <c r="L514" i="6" s="1"/>
  <c r="C490" i="6"/>
  <c r="L490" i="6" s="1"/>
  <c r="C466" i="6"/>
  <c r="L466" i="6" s="1"/>
  <c r="C442" i="6"/>
  <c r="L442" i="6" s="1"/>
  <c r="C394" i="6"/>
  <c r="L394" i="6" s="1"/>
  <c r="C226" i="6"/>
  <c r="L226" i="6" s="1"/>
  <c r="C568" i="6"/>
  <c r="L568" i="6" s="1"/>
  <c r="C544" i="6"/>
  <c r="L544" i="6" s="1"/>
  <c r="C520" i="6"/>
  <c r="L520" i="6" s="1"/>
  <c r="C496" i="6"/>
  <c r="L496" i="6" s="1"/>
  <c r="C472" i="6"/>
  <c r="L472" i="6" s="1"/>
  <c r="C448" i="6"/>
  <c r="L448" i="6" s="1"/>
  <c r="C424" i="6"/>
  <c r="L424" i="6" s="1"/>
  <c r="C400" i="6"/>
  <c r="L400" i="6" s="1"/>
  <c r="C376" i="6"/>
  <c r="L376" i="6" s="1"/>
  <c r="C352" i="6"/>
  <c r="L352" i="6" s="1"/>
  <c r="C328" i="6"/>
  <c r="L328" i="6" s="1"/>
  <c r="C304" i="6"/>
  <c r="L304" i="6" s="1"/>
  <c r="C280" i="6"/>
  <c r="L280" i="6" s="1"/>
  <c r="C256" i="6"/>
  <c r="L256" i="6" s="1"/>
  <c r="C232" i="6"/>
  <c r="L232" i="6" s="1"/>
  <c r="C208" i="6"/>
  <c r="L208" i="6" s="1"/>
  <c r="C184" i="6"/>
  <c r="L184" i="6" s="1"/>
  <c r="C160" i="6"/>
  <c r="L160" i="6" s="1"/>
  <c r="C136" i="6"/>
  <c r="L136" i="6" s="1"/>
  <c r="C112" i="6"/>
  <c r="L112" i="6" s="1"/>
  <c r="C370" i="6"/>
  <c r="L370" i="6" s="1"/>
  <c r="C178" i="6"/>
  <c r="L178" i="6" s="1"/>
  <c r="AE126" i="1" a="1"/>
  <c r="AE126" i="1" s="1"/>
  <c r="AE127" i="1" s="1" a="1"/>
  <c r="AE127" i="1" s="1"/>
  <c r="N8" i="6"/>
  <c r="T10" i="5"/>
  <c r="Q9" i="10"/>
  <c r="M30" i="1"/>
  <c r="A96" i="32"/>
  <c r="B392" i="32"/>
  <c r="B750" i="32"/>
  <c r="I2852" i="27"/>
  <c r="B96" i="32"/>
  <c r="A750" i="32"/>
  <c r="H2852" i="27"/>
  <c r="A392" i="32"/>
  <c r="A2852" i="27" l="1"/>
  <c r="F2854" i="27"/>
  <c r="K1535" i="27"/>
  <c r="K1536" i="27"/>
  <c r="K949" i="27"/>
  <c r="K948" i="27"/>
  <c r="K1259" i="27"/>
  <c r="K1258" i="27"/>
  <c r="Q7" i="31"/>
  <c r="L350" i="27"/>
  <c r="A350" i="27" s="1"/>
  <c r="L428" i="27"/>
  <c r="A428" i="27" s="1"/>
  <c r="L404" i="27"/>
  <c r="A404" i="27" s="1"/>
  <c r="L368" i="27"/>
  <c r="A368" i="27" s="1"/>
  <c r="L374" i="27"/>
  <c r="A374" i="27" s="1"/>
  <c r="L362" i="27"/>
  <c r="A362" i="27" s="1"/>
  <c r="L356" i="27"/>
  <c r="A356" i="27" s="1"/>
  <c r="L410" i="27"/>
  <c r="A410" i="27" s="1"/>
  <c r="L380" i="27"/>
  <c r="A380" i="27" s="1"/>
  <c r="L416" i="27"/>
  <c r="A416" i="27" s="1"/>
  <c r="L386" i="27"/>
  <c r="A386" i="27" s="1"/>
  <c r="L392" i="27"/>
  <c r="A392" i="27" s="1"/>
  <c r="L422" i="27"/>
  <c r="A422" i="27" s="1"/>
  <c r="L434" i="27"/>
  <c r="A434" i="27" s="1"/>
  <c r="L398" i="27"/>
  <c r="A398" i="27" s="1"/>
  <c r="Y7" i="30"/>
  <c r="L142" i="27"/>
  <c r="A142" i="27" s="1"/>
  <c r="T142" i="27" s="1"/>
  <c r="L184" i="27"/>
  <c r="A184" i="27" s="1"/>
  <c r="T184" i="27" s="1"/>
  <c r="L166" i="27"/>
  <c r="A166" i="27" s="1"/>
  <c r="T166" i="27" s="1"/>
  <c r="L214" i="27"/>
  <c r="A214" i="27" s="1"/>
  <c r="T214" i="27" s="1"/>
  <c r="L148" i="27"/>
  <c r="A148" i="27" s="1"/>
  <c r="T148" i="27" s="1"/>
  <c r="L208" i="27"/>
  <c r="A208" i="27" s="1"/>
  <c r="T208" i="27" s="1"/>
  <c r="L136" i="27"/>
  <c r="A136" i="27" s="1"/>
  <c r="T136" i="27" s="1"/>
  <c r="L160" i="27"/>
  <c r="A160" i="27" s="1"/>
  <c r="T160" i="27" s="1"/>
  <c r="L196" i="27"/>
  <c r="A196" i="27" s="1"/>
  <c r="T196" i="27" s="1"/>
  <c r="L172" i="27"/>
  <c r="A172" i="27" s="1"/>
  <c r="T172" i="27" s="1"/>
  <c r="L178" i="27"/>
  <c r="A178" i="27" s="1"/>
  <c r="T178" i="27" s="1"/>
  <c r="L190" i="27"/>
  <c r="A190" i="27" s="1"/>
  <c r="T190" i="27" s="1"/>
  <c r="L154" i="27"/>
  <c r="A154" i="27" s="1"/>
  <c r="T154" i="27" s="1"/>
  <c r="L202" i="27"/>
  <c r="A202" i="27" s="1"/>
  <c r="T202" i="27" s="1"/>
  <c r="L130" i="27"/>
  <c r="A130" i="27" s="1"/>
  <c r="T130" i="27" s="1"/>
  <c r="C96" i="32"/>
  <c r="C392" i="32"/>
  <c r="C750" i="32"/>
  <c r="K396" i="32"/>
  <c r="N388" i="32" a="1"/>
  <c r="N388" i="32" s="1"/>
  <c r="D388" i="32" s="1"/>
  <c r="P388" i="32" a="1"/>
  <c r="P388" i="32" s="1"/>
  <c r="O388" i="32" a="1"/>
  <c r="O388" i="32" s="1"/>
  <c r="E388" i="32" s="1"/>
  <c r="K100" i="32"/>
  <c r="O92" i="32" a="1"/>
  <c r="O92" i="32" s="1"/>
  <c r="E92" i="32" s="1"/>
  <c r="N92" i="32" a="1"/>
  <c r="N92" i="32" s="1"/>
  <c r="D92" i="32" s="1"/>
  <c r="P92" i="32" a="1"/>
  <c r="P92" i="32" s="1"/>
  <c r="K754" i="32"/>
  <c r="M748" i="32"/>
  <c r="L748" i="32"/>
  <c r="P746" i="32" a="1"/>
  <c r="P746" i="32" s="1"/>
  <c r="O746" i="32" a="1"/>
  <c r="O746" i="32" s="1"/>
  <c r="E746" i="32" s="1"/>
  <c r="N746" i="32" a="1"/>
  <c r="N746" i="32" s="1"/>
  <c r="D746" i="32" s="1"/>
  <c r="L94" i="32"/>
  <c r="M94" i="32"/>
  <c r="M390" i="32"/>
  <c r="L390" i="32"/>
  <c r="I110" i="16" a="1"/>
  <c r="I110" i="16" s="1"/>
  <c r="J109" i="16" a="1"/>
  <c r="J109" i="16" s="1"/>
  <c r="H39" i="16" a="1"/>
  <c r="H39" i="16" s="1"/>
  <c r="I39" i="16" s="1" a="1"/>
  <c r="I39" i="16" s="1"/>
  <c r="I38" i="16" a="1"/>
  <c r="I38" i="16" s="1"/>
  <c r="E48" i="1"/>
  <c r="Q103" i="24"/>
  <c r="A21" i="24"/>
  <c r="M143" i="24"/>
  <c r="AT51" i="24"/>
  <c r="AT55" i="24"/>
  <c r="AT63" i="24"/>
  <c r="AT75" i="24"/>
  <c r="AT57" i="24"/>
  <c r="AT53" i="24"/>
  <c r="AT65" i="24"/>
  <c r="AT61" i="24"/>
  <c r="AT69" i="24"/>
  <c r="AT77" i="24"/>
  <c r="AT71" i="24"/>
  <c r="AT79" i="24"/>
  <c r="AT59" i="24"/>
  <c r="AT67" i="24"/>
  <c r="AT73" i="24"/>
  <c r="AE128" i="1" a="1"/>
  <c r="AE128" i="1" s="1"/>
  <c r="I2853" i="27"/>
  <c r="B98" i="32"/>
  <c r="B394" i="32"/>
  <c r="H2853" i="27"/>
  <c r="A394" i="32"/>
  <c r="A98" i="32"/>
  <c r="A752" i="32"/>
  <c r="B752" i="32"/>
  <c r="N48" i="1" l="1"/>
  <c r="T48" i="1"/>
  <c r="A2853" i="27"/>
  <c r="F2856" i="27"/>
  <c r="F2855" i="27"/>
  <c r="K1538" i="27"/>
  <c r="K1537" i="27"/>
  <c r="K950" i="27"/>
  <c r="K951" i="27"/>
  <c r="K1261" i="27"/>
  <c r="K1260" i="27"/>
  <c r="V7" i="31"/>
  <c r="L381" i="27"/>
  <c r="A381" i="27" s="1"/>
  <c r="L399" i="27"/>
  <c r="A399" i="27" s="1"/>
  <c r="L411" i="27"/>
  <c r="A411" i="27" s="1"/>
  <c r="L423" i="27"/>
  <c r="A423" i="27" s="1"/>
  <c r="L387" i="27"/>
  <c r="A387" i="27" s="1"/>
  <c r="L417" i="27"/>
  <c r="A417" i="27" s="1"/>
  <c r="L375" i="27"/>
  <c r="A375" i="27" s="1"/>
  <c r="L393" i="27"/>
  <c r="A393" i="27" s="1"/>
  <c r="L435" i="27"/>
  <c r="A435" i="27" s="1"/>
  <c r="L429" i="27"/>
  <c r="A429" i="27" s="1"/>
  <c r="L369" i="27"/>
  <c r="A369" i="27" s="1"/>
  <c r="L357" i="27"/>
  <c r="A357" i="27" s="1"/>
  <c r="L351" i="27"/>
  <c r="A351" i="27" s="1"/>
  <c r="L363" i="27"/>
  <c r="A363" i="27" s="1"/>
  <c r="L405" i="27"/>
  <c r="A405" i="27" s="1"/>
  <c r="AD7" i="30"/>
  <c r="L137" i="27"/>
  <c r="A137" i="27" s="1"/>
  <c r="T137" i="27" s="1"/>
  <c r="L191" i="27"/>
  <c r="A191" i="27" s="1"/>
  <c r="T191" i="27" s="1"/>
  <c r="L209" i="27"/>
  <c r="A209" i="27" s="1"/>
  <c r="T209" i="27" s="1"/>
  <c r="L167" i="27"/>
  <c r="A167" i="27" s="1"/>
  <c r="T167" i="27" s="1"/>
  <c r="L185" i="27"/>
  <c r="A185" i="27" s="1"/>
  <c r="T185" i="27" s="1"/>
  <c r="L197" i="27"/>
  <c r="A197" i="27" s="1"/>
  <c r="T197" i="27" s="1"/>
  <c r="L215" i="27"/>
  <c r="A215" i="27" s="1"/>
  <c r="T215" i="27" s="1"/>
  <c r="L155" i="27"/>
  <c r="A155" i="27" s="1"/>
  <c r="T155" i="27" s="1"/>
  <c r="L131" i="27"/>
  <c r="A131" i="27" s="1"/>
  <c r="T131" i="27" s="1"/>
  <c r="L203" i="27"/>
  <c r="A203" i="27" s="1"/>
  <c r="T203" i="27" s="1"/>
  <c r="L161" i="27"/>
  <c r="A161" i="27" s="1"/>
  <c r="T161" i="27" s="1"/>
  <c r="L179" i="27"/>
  <c r="A179" i="27" s="1"/>
  <c r="T179" i="27" s="1"/>
  <c r="L143" i="27"/>
  <c r="A143" i="27" s="1"/>
  <c r="T143" i="27" s="1"/>
  <c r="L149" i="27"/>
  <c r="A149" i="27" s="1"/>
  <c r="T149" i="27" s="1"/>
  <c r="L173" i="27"/>
  <c r="A173" i="27" s="1"/>
  <c r="T173" i="27" s="1"/>
  <c r="C394" i="32"/>
  <c r="C98" i="32"/>
  <c r="C752" i="32"/>
  <c r="K398" i="32"/>
  <c r="N748" i="32" a="1"/>
  <c r="N748" i="32" s="1"/>
  <c r="D748" i="32" s="1"/>
  <c r="P748" i="32" a="1"/>
  <c r="P748" i="32" s="1"/>
  <c r="O748" i="32" a="1"/>
  <c r="O748" i="32" s="1"/>
  <c r="E748" i="32" s="1"/>
  <c r="L750" i="32"/>
  <c r="M750" i="32"/>
  <c r="H279" i="24"/>
  <c r="P390" i="32" a="1"/>
  <c r="P390" i="32" s="1"/>
  <c r="O390" i="32" a="1"/>
  <c r="O390" i="32" s="1"/>
  <c r="E390" i="32" s="1"/>
  <c r="N390" i="32" a="1"/>
  <c r="N390" i="32" s="1"/>
  <c r="D390" i="32" s="1"/>
  <c r="K102" i="32"/>
  <c r="L392" i="32"/>
  <c r="M392" i="32"/>
  <c r="P94" i="32" a="1"/>
  <c r="P94" i="32" s="1"/>
  <c r="O94" i="32" a="1"/>
  <c r="O94" i="32" s="1"/>
  <c r="E94" i="32" s="1"/>
  <c r="N94" i="32" a="1"/>
  <c r="N94" i="32" s="1"/>
  <c r="D94" i="32" s="1"/>
  <c r="K756" i="32"/>
  <c r="M96" i="32"/>
  <c r="L96" i="32"/>
  <c r="H263" i="24"/>
  <c r="H247" i="24"/>
  <c r="H231" i="24"/>
  <c r="C191" i="6"/>
  <c r="L191" i="6" s="1"/>
  <c r="C449" i="6"/>
  <c r="L449" i="6" s="1"/>
  <c r="H271" i="24"/>
  <c r="H255" i="24"/>
  <c r="C473" i="6"/>
  <c r="L473" i="6" s="1"/>
  <c r="J7" i="34"/>
  <c r="C275" i="6"/>
  <c r="L275" i="6" s="1"/>
  <c r="H239" i="24"/>
  <c r="C251" i="6"/>
  <c r="L251" i="6" s="1"/>
  <c r="H215" i="24"/>
  <c r="C365" i="6"/>
  <c r="L365" i="6" s="1"/>
  <c r="C377" i="6"/>
  <c r="L377" i="6" s="1"/>
  <c r="C101" i="6"/>
  <c r="L101" i="6" s="1"/>
  <c r="C539" i="6"/>
  <c r="L539" i="6" s="1"/>
  <c r="C425" i="6"/>
  <c r="L425" i="6" s="1"/>
  <c r="Z7" i="33"/>
  <c r="C113" i="6"/>
  <c r="L113" i="6" s="1"/>
  <c r="C485" i="6"/>
  <c r="L485" i="6" s="1"/>
  <c r="C545" i="6"/>
  <c r="L545" i="6" s="1"/>
  <c r="C287" i="6"/>
  <c r="L287" i="6" s="1"/>
  <c r="C497" i="6"/>
  <c r="L497" i="6" s="1"/>
  <c r="C323" i="6"/>
  <c r="L323" i="6" s="1"/>
  <c r="C149" i="6"/>
  <c r="L149" i="6" s="1"/>
  <c r="C263" i="6"/>
  <c r="L263" i="6" s="1"/>
  <c r="C479" i="6"/>
  <c r="L479" i="6" s="1"/>
  <c r="C161" i="6"/>
  <c r="L161" i="6" s="1"/>
  <c r="C371" i="6"/>
  <c r="L371" i="6" s="1"/>
  <c r="H223" i="24"/>
  <c r="C119" i="6"/>
  <c r="L119" i="6" s="1"/>
  <c r="C299" i="6"/>
  <c r="L299" i="6" s="1"/>
  <c r="C437" i="6"/>
  <c r="L437" i="6" s="1"/>
  <c r="H287" i="24"/>
  <c r="C503" i="6"/>
  <c r="L503" i="6" s="1"/>
  <c r="C125" i="6"/>
  <c r="L125" i="6" s="1"/>
  <c r="C209" i="6"/>
  <c r="L209" i="6" s="1"/>
  <c r="I111" i="16" a="1"/>
  <c r="I111" i="16" s="1"/>
  <c r="J110" i="16" a="1"/>
  <c r="J110" i="16" s="1"/>
  <c r="C569" i="6"/>
  <c r="L569" i="6" s="1"/>
  <c r="C245" i="6"/>
  <c r="L245" i="6" s="1"/>
  <c r="C197" i="6"/>
  <c r="L197" i="6" s="1"/>
  <c r="C461" i="6"/>
  <c r="L461" i="6" s="1"/>
  <c r="C527" i="6"/>
  <c r="L527" i="6" s="1"/>
  <c r="C533" i="6"/>
  <c r="L533" i="6" s="1"/>
  <c r="C431" i="6"/>
  <c r="L431" i="6" s="1"/>
  <c r="C131" i="6"/>
  <c r="L131" i="6" s="1"/>
  <c r="C167" i="6"/>
  <c r="L167" i="6" s="1"/>
  <c r="C563" i="6"/>
  <c r="L563" i="6" s="1"/>
  <c r="C395" i="6"/>
  <c r="L395" i="6" s="1"/>
  <c r="C509" i="6"/>
  <c r="L509" i="6" s="1"/>
  <c r="C521" i="6"/>
  <c r="L521" i="6" s="1"/>
  <c r="C305" i="6"/>
  <c r="L305" i="6" s="1"/>
  <c r="C215" i="6"/>
  <c r="L215" i="6" s="1"/>
  <c r="C137" i="6"/>
  <c r="L137" i="6" s="1"/>
  <c r="C221" i="6"/>
  <c r="L221" i="6" s="1"/>
  <c r="C173" i="6"/>
  <c r="L173" i="6" s="1"/>
  <c r="C347" i="6"/>
  <c r="L347" i="6" s="1"/>
  <c r="C257" i="6"/>
  <c r="L257" i="6" s="1"/>
  <c r="C413" i="6"/>
  <c r="L413" i="6" s="1"/>
  <c r="C467" i="6"/>
  <c r="L467" i="6" s="1"/>
  <c r="C515" i="6"/>
  <c r="L515" i="6" s="1"/>
  <c r="C353" i="6"/>
  <c r="L353" i="6" s="1"/>
  <c r="C557" i="6"/>
  <c r="L557" i="6" s="1"/>
  <c r="C359" i="6"/>
  <c r="L359" i="6" s="1"/>
  <c r="C419" i="6"/>
  <c r="L419" i="6" s="1"/>
  <c r="C95" i="6"/>
  <c r="L95" i="6" s="1"/>
  <c r="C185" i="6"/>
  <c r="L185" i="6" s="1"/>
  <c r="C203" i="6"/>
  <c r="L203" i="6" s="1"/>
  <c r="C443" i="6"/>
  <c r="L443" i="6" s="1"/>
  <c r="C455" i="6"/>
  <c r="L455" i="6" s="1"/>
  <c r="C341" i="6"/>
  <c r="L341" i="6" s="1"/>
  <c r="C239" i="6"/>
  <c r="L239" i="6" s="1"/>
  <c r="C179" i="6"/>
  <c r="L179" i="6" s="1"/>
  <c r="C311" i="6"/>
  <c r="L311" i="6" s="1"/>
  <c r="C107" i="6"/>
  <c r="L107" i="6" s="1"/>
  <c r="C155" i="6"/>
  <c r="L155" i="6" s="1"/>
  <c r="C143" i="6"/>
  <c r="L143" i="6" s="1"/>
  <c r="C491" i="6"/>
  <c r="L491" i="6" s="1"/>
  <c r="C281" i="6"/>
  <c r="L281" i="6" s="1"/>
  <c r="C293" i="6"/>
  <c r="L293" i="6" s="1"/>
  <c r="C233" i="6"/>
  <c r="L233" i="6" s="1"/>
  <c r="C407" i="6"/>
  <c r="L407" i="6" s="1"/>
  <c r="C269" i="6"/>
  <c r="L269" i="6" s="1"/>
  <c r="C383" i="6"/>
  <c r="L383" i="6" s="1"/>
  <c r="C335" i="6"/>
  <c r="L335" i="6" s="1"/>
  <c r="C329" i="6"/>
  <c r="L329" i="6" s="1"/>
  <c r="C317" i="6"/>
  <c r="L317" i="6" s="1"/>
  <c r="C551" i="6"/>
  <c r="L551" i="6" s="1"/>
  <c r="C389" i="6"/>
  <c r="L389" i="6" s="1"/>
  <c r="C401" i="6"/>
  <c r="L401" i="6" s="1"/>
  <c r="C227" i="6"/>
  <c r="L227" i="6" s="1"/>
  <c r="A49" i="1"/>
  <c r="M144" i="24"/>
  <c r="C21" i="24"/>
  <c r="AE129" i="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J10" i="5"/>
  <c r="K9" i="10"/>
  <c r="I28" i="10"/>
  <c r="B100" i="32"/>
  <c r="B396" i="32"/>
  <c r="B754" i="32"/>
  <c r="I2854" i="27"/>
  <c r="A754" i="32"/>
  <c r="A396" i="32"/>
  <c r="A100" i="32"/>
  <c r="H2854" i="27"/>
  <c r="A2854" i="27" l="1"/>
  <c r="F2857" i="27"/>
  <c r="K1539" i="27"/>
  <c r="K1540" i="27"/>
  <c r="K953" i="27"/>
  <c r="K952" i="27"/>
  <c r="K1263" i="27"/>
  <c r="K1262" i="27"/>
  <c r="AA7" i="31"/>
  <c r="L370" i="27"/>
  <c r="A370" i="27" s="1"/>
  <c r="L406" i="27"/>
  <c r="A406" i="27" s="1"/>
  <c r="L364" i="27"/>
  <c r="A364" i="27" s="1"/>
  <c r="L376" i="27"/>
  <c r="A376" i="27" s="1"/>
  <c r="L412" i="27"/>
  <c r="A412" i="27" s="1"/>
  <c r="L400" i="27"/>
  <c r="A400" i="27" s="1"/>
  <c r="L352" i="27"/>
  <c r="A352" i="27" s="1"/>
  <c r="L382" i="27"/>
  <c r="A382" i="27" s="1"/>
  <c r="L418" i="27"/>
  <c r="A418" i="27" s="1"/>
  <c r="L358" i="27"/>
  <c r="A358" i="27" s="1"/>
  <c r="L436" i="27"/>
  <c r="A436" i="27" s="1"/>
  <c r="L388" i="27"/>
  <c r="A388" i="27" s="1"/>
  <c r="L424" i="27"/>
  <c r="A424" i="27" s="1"/>
  <c r="L430" i="27"/>
  <c r="A430" i="27" s="1"/>
  <c r="L394" i="27"/>
  <c r="A394" i="27" s="1"/>
  <c r="L216" i="27"/>
  <c r="A216" i="27" s="1"/>
  <c r="T216" i="27" s="1"/>
  <c r="L186" i="27"/>
  <c r="A186" i="27" s="1"/>
  <c r="T186" i="27" s="1"/>
  <c r="L132" i="27"/>
  <c r="A132" i="27" s="1"/>
  <c r="T132" i="27" s="1"/>
  <c r="L198" i="27"/>
  <c r="A198" i="27" s="1"/>
  <c r="T198" i="27" s="1"/>
  <c r="L144" i="27"/>
  <c r="A144" i="27" s="1"/>
  <c r="T144" i="27" s="1"/>
  <c r="L156" i="27"/>
  <c r="A156" i="27" s="1"/>
  <c r="T156" i="27" s="1"/>
  <c r="L174" i="27"/>
  <c r="A174" i="27" s="1"/>
  <c r="T174" i="27" s="1"/>
  <c r="L210" i="27"/>
  <c r="A210" i="27" s="1"/>
  <c r="T210" i="27" s="1"/>
  <c r="L150" i="27"/>
  <c r="A150" i="27" s="1"/>
  <c r="T150" i="27" s="1"/>
  <c r="L204" i="27"/>
  <c r="A204" i="27" s="1"/>
  <c r="T204" i="27" s="1"/>
  <c r="L192" i="27"/>
  <c r="A192" i="27" s="1"/>
  <c r="T192" i="27" s="1"/>
  <c r="L138" i="27"/>
  <c r="A138" i="27" s="1"/>
  <c r="T138" i="27" s="1"/>
  <c r="L162" i="27"/>
  <c r="A162" i="27" s="1"/>
  <c r="T162" i="27" s="1"/>
  <c r="L168" i="27"/>
  <c r="A168" i="27" s="1"/>
  <c r="T168" i="27" s="1"/>
  <c r="L180" i="27"/>
  <c r="A180" i="27" s="1"/>
  <c r="T180" i="27" s="1"/>
  <c r="AI7" i="30"/>
  <c r="C754" i="32"/>
  <c r="C396" i="32"/>
  <c r="C100" i="32"/>
  <c r="O392" i="32" a="1"/>
  <c r="O392" i="32" s="1"/>
  <c r="E392" i="32" s="1"/>
  <c r="P392" i="32" a="1"/>
  <c r="P392" i="32" s="1"/>
  <c r="N392" i="32" a="1"/>
  <c r="N392" i="32" s="1"/>
  <c r="D392" i="32" s="1"/>
  <c r="K400" i="32"/>
  <c r="P96" i="32" a="1"/>
  <c r="P96" i="32" s="1"/>
  <c r="O96" i="32" a="1"/>
  <c r="O96" i="32" s="1"/>
  <c r="E96" i="32" s="1"/>
  <c r="N96" i="32" a="1"/>
  <c r="N96" i="32" s="1"/>
  <c r="D96" i="32" s="1"/>
  <c r="P750" i="32" a="1"/>
  <c r="P750" i="32" s="1"/>
  <c r="O750" i="32" a="1"/>
  <c r="O750" i="32" s="1"/>
  <c r="E750" i="32" s="1"/>
  <c r="N750" i="32" a="1"/>
  <c r="N750" i="32" s="1"/>
  <c r="D750" i="32" s="1"/>
  <c r="M752" i="32"/>
  <c r="L752" i="32"/>
  <c r="L98" i="32"/>
  <c r="M98" i="32"/>
  <c r="K758" i="32"/>
  <c r="K104" i="32"/>
  <c r="M394" i="32"/>
  <c r="L394" i="32"/>
  <c r="I112" i="16" a="1"/>
  <c r="I112" i="16" s="1"/>
  <c r="J112" i="16" s="1" a="1"/>
  <c r="J112" i="16" s="1"/>
  <c r="J111" i="16" a="1"/>
  <c r="J111" i="16" s="1"/>
  <c r="E49" i="1"/>
  <c r="R103" i="24"/>
  <c r="N143" i="24"/>
  <c r="A22" i="24"/>
  <c r="J315" i="22"/>
  <c r="J159" i="22"/>
  <c r="B102" i="32"/>
  <c r="B398" i="32"/>
  <c r="A102" i="32"/>
  <c r="I2855" i="27"/>
  <c r="H2855" i="27"/>
  <c r="H2856" i="27"/>
  <c r="B756" i="32"/>
  <c r="A756" i="32"/>
  <c r="AC9" i="30"/>
  <c r="I2856" i="27"/>
  <c r="A398" i="32"/>
  <c r="N49" i="1" l="1"/>
  <c r="T49" i="1"/>
  <c r="A2856" i="27"/>
  <c r="A2855" i="27"/>
  <c r="F2858" i="27"/>
  <c r="K1542" i="27"/>
  <c r="K1541" i="27"/>
  <c r="K955" i="27"/>
  <c r="K954" i="27"/>
  <c r="K1265" i="27"/>
  <c r="K1264" i="27"/>
  <c r="AF7" i="31"/>
  <c r="L365" i="27"/>
  <c r="A365" i="27" s="1"/>
  <c r="L371" i="27"/>
  <c r="A371" i="27" s="1"/>
  <c r="L383" i="27"/>
  <c r="A383" i="27" s="1"/>
  <c r="L425" i="27"/>
  <c r="A425" i="27" s="1"/>
  <c r="L431" i="27"/>
  <c r="A431" i="27" s="1"/>
  <c r="L353" i="27"/>
  <c r="A353" i="27" s="1"/>
  <c r="L389" i="27"/>
  <c r="A389" i="27" s="1"/>
  <c r="L437" i="27"/>
  <c r="A437" i="27" s="1"/>
  <c r="L395" i="27"/>
  <c r="A395" i="27" s="1"/>
  <c r="L401" i="27"/>
  <c r="A401" i="27" s="1"/>
  <c r="L413" i="27"/>
  <c r="A413" i="27" s="1"/>
  <c r="L359" i="27"/>
  <c r="A359" i="27" s="1"/>
  <c r="L407" i="27"/>
  <c r="A407" i="27" s="1"/>
  <c r="L377" i="27"/>
  <c r="A377" i="27" s="1"/>
  <c r="L419" i="27"/>
  <c r="A419" i="27" s="1"/>
  <c r="L205" i="27"/>
  <c r="A205" i="27" s="1"/>
  <c r="T205" i="27" s="1"/>
  <c r="L181" i="27"/>
  <c r="A181" i="27" s="1"/>
  <c r="T181" i="27" s="1"/>
  <c r="L199" i="27"/>
  <c r="A199" i="27" s="1"/>
  <c r="T199" i="27" s="1"/>
  <c r="L169" i="27"/>
  <c r="A169" i="27" s="1"/>
  <c r="T169" i="27" s="1"/>
  <c r="L175" i="27"/>
  <c r="A175" i="27" s="1"/>
  <c r="T175" i="27" s="1"/>
  <c r="L145" i="27"/>
  <c r="A145" i="27" s="1"/>
  <c r="T145" i="27" s="1"/>
  <c r="L193" i="27"/>
  <c r="A193" i="27" s="1"/>
  <c r="T193" i="27" s="1"/>
  <c r="L187" i="27"/>
  <c r="A187" i="27" s="1"/>
  <c r="T187" i="27" s="1"/>
  <c r="L133" i="27"/>
  <c r="A133" i="27" s="1"/>
  <c r="T133" i="27" s="1"/>
  <c r="L151" i="27"/>
  <c r="A151" i="27" s="1"/>
  <c r="T151" i="27" s="1"/>
  <c r="L139" i="27"/>
  <c r="A139" i="27" s="1"/>
  <c r="T139" i="27" s="1"/>
  <c r="L157" i="27"/>
  <c r="A157" i="27" s="1"/>
  <c r="T157" i="27" s="1"/>
  <c r="L163" i="27"/>
  <c r="A163" i="27" s="1"/>
  <c r="T163" i="27" s="1"/>
  <c r="L211" i="27"/>
  <c r="A211" i="27" s="1"/>
  <c r="T211" i="27" s="1"/>
  <c r="L217" i="27"/>
  <c r="A217" i="27" s="1"/>
  <c r="T217" i="27" s="1"/>
  <c r="AN7" i="30"/>
  <c r="AC7" i="33"/>
  <c r="H288" i="24"/>
  <c r="H264" i="24"/>
  <c r="H256" i="24"/>
  <c r="C150" i="6"/>
  <c r="L150" i="6" s="1"/>
  <c r="C398" i="32"/>
  <c r="C102" i="32"/>
  <c r="C756" i="32"/>
  <c r="H216" i="24"/>
  <c r="K760" i="32"/>
  <c r="H240" i="24"/>
  <c r="C456" i="6"/>
  <c r="L456" i="6" s="1"/>
  <c r="N98" i="32" a="1"/>
  <c r="N98" i="32" s="1"/>
  <c r="D98" i="32" s="1"/>
  <c r="P98" i="32" a="1"/>
  <c r="P98" i="32" s="1"/>
  <c r="O98" i="32" a="1"/>
  <c r="O98" i="32" s="1"/>
  <c r="E98" i="32" s="1"/>
  <c r="M100" i="32"/>
  <c r="L100" i="32"/>
  <c r="L7" i="34"/>
  <c r="H232" i="24"/>
  <c r="N394" i="32" a="1"/>
  <c r="N394" i="32" s="1"/>
  <c r="D394" i="32" s="1"/>
  <c r="P394" i="32" a="1"/>
  <c r="P394" i="32" s="1"/>
  <c r="O394" i="32" a="1"/>
  <c r="O394" i="32" s="1"/>
  <c r="E394" i="32" s="1"/>
  <c r="M396" i="32"/>
  <c r="L396" i="32"/>
  <c r="O752" i="32" a="1"/>
  <c r="O752" i="32" s="1"/>
  <c r="E752" i="32" s="1"/>
  <c r="P752" i="32" a="1"/>
  <c r="P752" i="32" s="1"/>
  <c r="N752" i="32" a="1"/>
  <c r="N752" i="32" s="1"/>
  <c r="D752" i="32" s="1"/>
  <c r="C474" i="6"/>
  <c r="L474" i="6" s="1"/>
  <c r="H272" i="24"/>
  <c r="C210" i="6"/>
  <c r="L210" i="6" s="1"/>
  <c r="K106" i="32"/>
  <c r="K402" i="32"/>
  <c r="L754" i="32"/>
  <c r="M754" i="32"/>
  <c r="C156" i="6"/>
  <c r="L156" i="6" s="1"/>
  <c r="C450" i="6"/>
  <c r="L450" i="6" s="1"/>
  <c r="C162" i="6"/>
  <c r="L162" i="6" s="1"/>
  <c r="C270" i="6"/>
  <c r="L270" i="6" s="1"/>
  <c r="C252" i="6"/>
  <c r="L252" i="6" s="1"/>
  <c r="C318" i="6"/>
  <c r="L318" i="6" s="1"/>
  <c r="C342" i="6"/>
  <c r="L342" i="6" s="1"/>
  <c r="C540" i="6"/>
  <c r="L540" i="6" s="1"/>
  <c r="C366" i="6"/>
  <c r="L366" i="6" s="1"/>
  <c r="C144" i="6"/>
  <c r="L144" i="6" s="1"/>
  <c r="C120" i="6"/>
  <c r="L120" i="6" s="1"/>
  <c r="C426" i="6"/>
  <c r="L426" i="6" s="1"/>
  <c r="C468" i="6"/>
  <c r="L468" i="6" s="1"/>
  <c r="C420" i="6"/>
  <c r="L420" i="6" s="1"/>
  <c r="C408" i="6"/>
  <c r="L408" i="6" s="1"/>
  <c r="C96" i="6"/>
  <c r="L96" i="6" s="1"/>
  <c r="C300" i="6"/>
  <c r="L300" i="6" s="1"/>
  <c r="C522" i="6"/>
  <c r="L522" i="6" s="1"/>
  <c r="C216" i="6"/>
  <c r="L216" i="6" s="1"/>
  <c r="C528" i="6"/>
  <c r="L528" i="6" s="1"/>
  <c r="C168" i="6"/>
  <c r="L168" i="6" s="1"/>
  <c r="C102" i="6"/>
  <c r="L102" i="6" s="1"/>
  <c r="C546" i="6"/>
  <c r="L546" i="6" s="1"/>
  <c r="C192" i="6"/>
  <c r="L192" i="6" s="1"/>
  <c r="C336" i="6"/>
  <c r="L336" i="6" s="1"/>
  <c r="C558" i="6"/>
  <c r="L558" i="6" s="1"/>
  <c r="C132" i="6"/>
  <c r="L132" i="6" s="1"/>
  <c r="C504" i="6"/>
  <c r="L504" i="6" s="1"/>
  <c r="C180" i="6"/>
  <c r="L180" i="6" s="1"/>
  <c r="C498" i="6"/>
  <c r="L498" i="6" s="1"/>
  <c r="C432" i="6"/>
  <c r="L432" i="6" s="1"/>
  <c r="C126" i="6"/>
  <c r="L126" i="6" s="1"/>
  <c r="H280" i="24"/>
  <c r="C516" i="6"/>
  <c r="L516" i="6" s="1"/>
  <c r="C390" i="6"/>
  <c r="L390" i="6" s="1"/>
  <c r="C402" i="6"/>
  <c r="L402" i="6" s="1"/>
  <c r="C438" i="6"/>
  <c r="L438" i="6" s="1"/>
  <c r="C396" i="6"/>
  <c r="L396" i="6" s="1"/>
  <c r="C480" i="6"/>
  <c r="L480" i="6" s="1"/>
  <c r="C264" i="6"/>
  <c r="L264" i="6" s="1"/>
  <c r="H224" i="24"/>
  <c r="H248" i="24"/>
  <c r="C204" i="6"/>
  <c r="L204" i="6" s="1"/>
  <c r="C288" i="6"/>
  <c r="L288" i="6" s="1"/>
  <c r="C240" i="6"/>
  <c r="L240" i="6" s="1"/>
  <c r="C138" i="6"/>
  <c r="L138" i="6" s="1"/>
  <c r="C414" i="6"/>
  <c r="L414" i="6" s="1"/>
  <c r="C570" i="6"/>
  <c r="L570" i="6" s="1"/>
  <c r="C324" i="6"/>
  <c r="L324" i="6" s="1"/>
  <c r="C222" i="6"/>
  <c r="L222" i="6" s="1"/>
  <c r="C444" i="6"/>
  <c r="L444" i="6" s="1"/>
  <c r="C564" i="6"/>
  <c r="L564" i="6" s="1"/>
  <c r="C228" i="6"/>
  <c r="L228" i="6" s="1"/>
  <c r="C234" i="6"/>
  <c r="L234" i="6" s="1"/>
  <c r="C348" i="6"/>
  <c r="L348" i="6" s="1"/>
  <c r="C510" i="6"/>
  <c r="L510" i="6" s="1"/>
  <c r="C384" i="6"/>
  <c r="L384" i="6" s="1"/>
  <c r="C552" i="6"/>
  <c r="L552" i="6" s="1"/>
  <c r="C534" i="6"/>
  <c r="L534" i="6" s="1"/>
  <c r="C258" i="6"/>
  <c r="L258" i="6" s="1"/>
  <c r="C174" i="6"/>
  <c r="L174" i="6" s="1"/>
  <c r="C312" i="6"/>
  <c r="L312" i="6" s="1"/>
  <c r="C114" i="6"/>
  <c r="L114" i="6" s="1"/>
  <c r="C462" i="6"/>
  <c r="L462" i="6" s="1"/>
  <c r="C198" i="6"/>
  <c r="L198" i="6" s="1"/>
  <c r="C306" i="6"/>
  <c r="L306" i="6" s="1"/>
  <c r="C282" i="6"/>
  <c r="L282" i="6" s="1"/>
  <c r="C186" i="6"/>
  <c r="L186" i="6" s="1"/>
  <c r="C108" i="6"/>
  <c r="L108" i="6" s="1"/>
  <c r="C486" i="6"/>
  <c r="L486" i="6" s="1"/>
  <c r="C492" i="6"/>
  <c r="L492" i="6" s="1"/>
  <c r="C276" i="6"/>
  <c r="L276" i="6" s="1"/>
  <c r="C330" i="6"/>
  <c r="L330" i="6" s="1"/>
  <c r="C360" i="6"/>
  <c r="L360" i="6" s="1"/>
  <c r="C354" i="6"/>
  <c r="L354" i="6" s="1"/>
  <c r="C372" i="6"/>
  <c r="L372" i="6" s="1"/>
  <c r="C378" i="6"/>
  <c r="L378" i="6" s="1"/>
  <c r="C246" i="6"/>
  <c r="L246" i="6" s="1"/>
  <c r="C294" i="6"/>
  <c r="L294" i="6" s="1"/>
  <c r="A50" i="1"/>
  <c r="N144" i="24"/>
  <c r="C22" i="24"/>
  <c r="J3" i="22"/>
  <c r="B104" i="32"/>
  <c r="B400" i="32"/>
  <c r="A104" i="32"/>
  <c r="A400" i="32"/>
  <c r="H2857" i="27"/>
  <c r="A758" i="32"/>
  <c r="B758" i="32"/>
  <c r="AH9" i="30"/>
  <c r="I2857" i="27"/>
  <c r="A2857" i="27" l="1"/>
  <c r="F2859" i="27"/>
  <c r="K1544" i="27"/>
  <c r="K1543" i="27"/>
  <c r="K957" i="27"/>
  <c r="K956" i="27"/>
  <c r="K1267" i="27"/>
  <c r="K1266" i="27"/>
  <c r="L402" i="27"/>
  <c r="A402" i="27" s="1"/>
  <c r="L366" i="27"/>
  <c r="A366" i="27" s="1"/>
  <c r="L390" i="27"/>
  <c r="A390" i="27" s="1"/>
  <c r="L396" i="27"/>
  <c r="A396" i="27" s="1"/>
  <c r="L438" i="27"/>
  <c r="A438" i="27" s="1"/>
  <c r="L384" i="27"/>
  <c r="A384" i="27" s="1"/>
  <c r="L426" i="27"/>
  <c r="A426" i="27" s="1"/>
  <c r="L420" i="27"/>
  <c r="A420" i="27" s="1"/>
  <c r="L432" i="27"/>
  <c r="A432" i="27" s="1"/>
  <c r="L414" i="27"/>
  <c r="A414" i="27" s="1"/>
  <c r="L378" i="27"/>
  <c r="A378" i="27" s="1"/>
  <c r="L372" i="27"/>
  <c r="A372" i="27" s="1"/>
  <c r="L408" i="27"/>
  <c r="A408" i="27" s="1"/>
  <c r="L360" i="27"/>
  <c r="A360" i="27" s="1"/>
  <c r="L354" i="27"/>
  <c r="A354" i="27" s="1"/>
  <c r="L152" i="27"/>
  <c r="A152" i="27" s="1"/>
  <c r="T152" i="27" s="1"/>
  <c r="L182" i="27"/>
  <c r="A182" i="27" s="1"/>
  <c r="T182" i="27" s="1"/>
  <c r="L200" i="27"/>
  <c r="A200" i="27" s="1"/>
  <c r="T200" i="27" s="1"/>
  <c r="L164" i="27"/>
  <c r="A164" i="27" s="1"/>
  <c r="T164" i="27" s="1"/>
  <c r="L218" i="27"/>
  <c r="A218" i="27" s="1"/>
  <c r="T218" i="27" s="1"/>
  <c r="L140" i="27"/>
  <c r="A140" i="27" s="1"/>
  <c r="T140" i="27" s="1"/>
  <c r="L146" i="27"/>
  <c r="A146" i="27" s="1"/>
  <c r="T146" i="27" s="1"/>
  <c r="L170" i="27"/>
  <c r="A170" i="27" s="1"/>
  <c r="T170" i="27" s="1"/>
  <c r="L134" i="27"/>
  <c r="A134" i="27" s="1"/>
  <c r="T134" i="27" s="1"/>
  <c r="L188" i="27"/>
  <c r="A188" i="27" s="1"/>
  <c r="T188" i="27" s="1"/>
  <c r="L212" i="27"/>
  <c r="A212" i="27" s="1"/>
  <c r="T212" i="27" s="1"/>
  <c r="L158" i="27"/>
  <c r="A158" i="27" s="1"/>
  <c r="T158" i="27" s="1"/>
  <c r="L176" i="27"/>
  <c r="A176" i="27" s="1"/>
  <c r="T176" i="27" s="1"/>
  <c r="L194" i="27"/>
  <c r="A194" i="27" s="1"/>
  <c r="T194" i="27" s="1"/>
  <c r="L206" i="27"/>
  <c r="A206" i="27" s="1"/>
  <c r="T206" i="27" s="1"/>
  <c r="L39" i="27"/>
  <c r="A39" i="27" s="1"/>
  <c r="C758" i="32"/>
  <c r="C104" i="32"/>
  <c r="C400" i="32"/>
  <c r="K108" i="32"/>
  <c r="K762" i="32"/>
  <c r="P100" i="32" a="1"/>
  <c r="P100" i="32" s="1"/>
  <c r="O100" i="32" a="1"/>
  <c r="O100" i="32" s="1"/>
  <c r="E100" i="32" s="1"/>
  <c r="N100" i="32" a="1"/>
  <c r="N100" i="32" s="1"/>
  <c r="D100" i="32" s="1"/>
  <c r="K404" i="32"/>
  <c r="P396" i="32" a="1"/>
  <c r="P396" i="32" s="1"/>
  <c r="N396" i="32" a="1"/>
  <c r="N396" i="32" s="1"/>
  <c r="D396" i="32" s="1"/>
  <c r="O396" i="32" a="1"/>
  <c r="O396" i="32" s="1"/>
  <c r="E396" i="32" s="1"/>
  <c r="N754" i="32" a="1"/>
  <c r="N754" i="32" s="1"/>
  <c r="D754" i="32" s="1"/>
  <c r="P754" i="32" a="1"/>
  <c r="P754" i="32" s="1"/>
  <c r="O754" i="32" a="1"/>
  <c r="O754" i="32" s="1"/>
  <c r="E754" i="32" s="1"/>
  <c r="M756" i="32"/>
  <c r="L756" i="32"/>
  <c r="M102" i="32"/>
  <c r="L102" i="32"/>
  <c r="L398" i="32"/>
  <c r="M398" i="32"/>
  <c r="E50" i="1"/>
  <c r="S103" i="24"/>
  <c r="O143" i="24"/>
  <c r="N7" i="34"/>
  <c r="A23" i="24"/>
  <c r="AF7" i="33"/>
  <c r="Q10" i="5" a="1"/>
  <c r="Q10" i="5" s="1"/>
  <c r="A106" i="32"/>
  <c r="A760" i="32"/>
  <c r="B402" i="32"/>
  <c r="H2858" i="27"/>
  <c r="A402" i="32"/>
  <c r="B106" i="32"/>
  <c r="AM9" i="30"/>
  <c r="B760" i="32"/>
  <c r="I2858" i="27"/>
  <c r="N50" i="1" l="1"/>
  <c r="T50" i="1"/>
  <c r="A2858" i="27"/>
  <c r="F2860" i="27"/>
  <c r="K1545" i="27"/>
  <c r="K1546" i="27"/>
  <c r="K959" i="27"/>
  <c r="K958" i="27"/>
  <c r="K1269" i="27"/>
  <c r="K1268" i="27"/>
  <c r="C402" i="32"/>
  <c r="C106" i="32"/>
  <c r="C760" i="32"/>
  <c r="P398" i="32" a="1"/>
  <c r="P398" i="32" s="1"/>
  <c r="O398" i="32" a="1"/>
  <c r="O398" i="32" s="1"/>
  <c r="E398" i="32" s="1"/>
  <c r="N398" i="32" a="1"/>
  <c r="N398" i="32" s="1"/>
  <c r="D398" i="32" s="1"/>
  <c r="K764" i="32"/>
  <c r="H217" i="24"/>
  <c r="N102" i="32" a="1"/>
  <c r="N102" i="32" s="1"/>
  <c r="D102" i="32" s="1"/>
  <c r="P102" i="32" a="1"/>
  <c r="P102" i="32" s="1"/>
  <c r="O102" i="32" a="1"/>
  <c r="O102" i="32" s="1"/>
  <c r="E102" i="32" s="1"/>
  <c r="H265" i="24"/>
  <c r="K406" i="32"/>
  <c r="H249" i="24"/>
  <c r="H281" i="24"/>
  <c r="P756" i="32" a="1"/>
  <c r="P756" i="32" s="1"/>
  <c r="O756" i="32" a="1"/>
  <c r="O756" i="32" s="1"/>
  <c r="E756" i="32" s="1"/>
  <c r="N756" i="32" a="1"/>
  <c r="N756" i="32" s="1"/>
  <c r="D756" i="32" s="1"/>
  <c r="K110" i="32"/>
  <c r="M400" i="32"/>
  <c r="L400" i="32"/>
  <c r="M104" i="32"/>
  <c r="L104" i="32"/>
  <c r="L758" i="32"/>
  <c r="M758" i="32"/>
  <c r="H233" i="24"/>
  <c r="C517" i="6"/>
  <c r="L517" i="6" s="1"/>
  <c r="C547" i="6"/>
  <c r="L547" i="6" s="1"/>
  <c r="C439" i="6"/>
  <c r="L439" i="6" s="1"/>
  <c r="C253" i="6"/>
  <c r="L253" i="6" s="1"/>
  <c r="C193" i="6"/>
  <c r="L193" i="6" s="1"/>
  <c r="C469" i="6"/>
  <c r="L469" i="6" s="1"/>
  <c r="C289" i="6"/>
  <c r="L289" i="6" s="1"/>
  <c r="C211" i="6"/>
  <c r="L211" i="6" s="1"/>
  <c r="C127" i="6"/>
  <c r="L127" i="6" s="1"/>
  <c r="C325" i="6"/>
  <c r="L325" i="6" s="1"/>
  <c r="C307" i="6"/>
  <c r="L307" i="6" s="1"/>
  <c r="C313" i="6"/>
  <c r="L313" i="6" s="1"/>
  <c r="H225" i="24"/>
  <c r="H257" i="24"/>
  <c r="C361" i="6"/>
  <c r="L361" i="6" s="1"/>
  <c r="C457" i="6"/>
  <c r="L457" i="6" s="1"/>
  <c r="H273" i="24"/>
  <c r="C241" i="6"/>
  <c r="L241" i="6" s="1"/>
  <c r="C385" i="6"/>
  <c r="L385" i="6" s="1"/>
  <c r="H289" i="24"/>
  <c r="C259" i="6"/>
  <c r="L259" i="6" s="1"/>
  <c r="C103" i="6"/>
  <c r="L103" i="6" s="1"/>
  <c r="C571" i="6"/>
  <c r="L571" i="6" s="1"/>
  <c r="C379" i="6"/>
  <c r="L379" i="6" s="1"/>
  <c r="C487" i="6"/>
  <c r="L487" i="6" s="1"/>
  <c r="C145" i="6"/>
  <c r="L145" i="6" s="1"/>
  <c r="C463" i="6"/>
  <c r="L463" i="6" s="1"/>
  <c r="C511" i="6"/>
  <c r="L511" i="6" s="1"/>
  <c r="C151" i="6"/>
  <c r="L151" i="6" s="1"/>
  <c r="C373" i="6"/>
  <c r="L373" i="6" s="1"/>
  <c r="C199" i="6"/>
  <c r="L199" i="6" s="1"/>
  <c r="C235" i="6"/>
  <c r="L235" i="6" s="1"/>
  <c r="C157" i="6"/>
  <c r="L157" i="6" s="1"/>
  <c r="C331" i="6"/>
  <c r="L331" i="6" s="1"/>
  <c r="C229" i="6"/>
  <c r="L229" i="6" s="1"/>
  <c r="C109" i="6"/>
  <c r="L109" i="6" s="1"/>
  <c r="C451" i="6"/>
  <c r="L451" i="6" s="1"/>
  <c r="H241" i="24"/>
  <c r="C265" i="6"/>
  <c r="L265" i="6" s="1"/>
  <c r="C283" i="6"/>
  <c r="L283" i="6" s="1"/>
  <c r="C391" i="6"/>
  <c r="L391" i="6" s="1"/>
  <c r="C175" i="6"/>
  <c r="L175" i="6" s="1"/>
  <c r="C223" i="6"/>
  <c r="L223" i="6" s="1"/>
  <c r="C349" i="6"/>
  <c r="L349" i="6" s="1"/>
  <c r="C553" i="6"/>
  <c r="L553" i="6" s="1"/>
  <c r="C559" i="6"/>
  <c r="L559" i="6" s="1"/>
  <c r="C493" i="6"/>
  <c r="L493" i="6" s="1"/>
  <c r="C133" i="6"/>
  <c r="L133" i="6" s="1"/>
  <c r="C301" i="6"/>
  <c r="L301" i="6" s="1"/>
  <c r="C163" i="6"/>
  <c r="L163" i="6" s="1"/>
  <c r="C415" i="6"/>
  <c r="L415" i="6" s="1"/>
  <c r="C271" i="6"/>
  <c r="L271" i="6" s="1"/>
  <c r="C277" i="6"/>
  <c r="L277" i="6" s="1"/>
  <c r="C205" i="6"/>
  <c r="L205" i="6" s="1"/>
  <c r="C475" i="6"/>
  <c r="L475" i="6" s="1"/>
  <c r="C121" i="6"/>
  <c r="L121" i="6" s="1"/>
  <c r="C499" i="6"/>
  <c r="L499" i="6" s="1"/>
  <c r="C337" i="6"/>
  <c r="L337" i="6" s="1"/>
  <c r="C523" i="6"/>
  <c r="L523" i="6" s="1"/>
  <c r="C409" i="6"/>
  <c r="L409" i="6" s="1"/>
  <c r="C427" i="6"/>
  <c r="L427" i="6" s="1"/>
  <c r="C247" i="6"/>
  <c r="L247" i="6" s="1"/>
  <c r="C529" i="6"/>
  <c r="L529" i="6" s="1"/>
  <c r="C355" i="6"/>
  <c r="L355" i="6" s="1"/>
  <c r="C481" i="6"/>
  <c r="L481" i="6" s="1"/>
  <c r="C115" i="6"/>
  <c r="L115" i="6" s="1"/>
  <c r="C181" i="6"/>
  <c r="L181" i="6" s="1"/>
  <c r="C295" i="6"/>
  <c r="L295" i="6" s="1"/>
  <c r="C319" i="6"/>
  <c r="L319" i="6" s="1"/>
  <c r="C343" i="6"/>
  <c r="L343" i="6" s="1"/>
  <c r="C505" i="6"/>
  <c r="L505" i="6" s="1"/>
  <c r="C397" i="6"/>
  <c r="L397" i="6" s="1"/>
  <c r="C187" i="6"/>
  <c r="L187" i="6" s="1"/>
  <c r="C565" i="6"/>
  <c r="L565" i="6" s="1"/>
  <c r="C433" i="6"/>
  <c r="L433" i="6" s="1"/>
  <c r="C541" i="6"/>
  <c r="L541" i="6" s="1"/>
  <c r="C445" i="6"/>
  <c r="L445" i="6" s="1"/>
  <c r="C139" i="6"/>
  <c r="L139" i="6" s="1"/>
  <c r="C535" i="6"/>
  <c r="L535" i="6" s="1"/>
  <c r="C169" i="6"/>
  <c r="L169" i="6" s="1"/>
  <c r="C217" i="6"/>
  <c r="L217" i="6" s="1"/>
  <c r="C403" i="6"/>
  <c r="L403" i="6" s="1"/>
  <c r="C421" i="6"/>
  <c r="L421" i="6" s="1"/>
  <c r="C367" i="6"/>
  <c r="L367" i="6" s="1"/>
  <c r="C97" i="6"/>
  <c r="L97" i="6" s="1"/>
  <c r="A51" i="1"/>
  <c r="O144" i="24"/>
  <c r="C23" i="24"/>
  <c r="F19" i="16" a="1"/>
  <c r="F19" i="16" s="1"/>
  <c r="A108" i="32"/>
  <c r="H2859" i="27"/>
  <c r="A762" i="32"/>
  <c r="I2859" i="27"/>
  <c r="B108" i="32"/>
  <c r="B762" i="32"/>
  <c r="A404" i="32"/>
  <c r="B404" i="32"/>
  <c r="A2859" i="27" l="1"/>
  <c r="F2861" i="27"/>
  <c r="F2862" i="27"/>
  <c r="K1548" i="27"/>
  <c r="K1547" i="27"/>
  <c r="K961" i="27"/>
  <c r="K960" i="27"/>
  <c r="K1271" i="27"/>
  <c r="K1270" i="27"/>
  <c r="C762" i="32"/>
  <c r="C108" i="32"/>
  <c r="C404" i="32"/>
  <c r="K408" i="32"/>
  <c r="O758" i="32" a="1"/>
  <c r="O758" i="32" s="1"/>
  <c r="E758" i="32" s="1"/>
  <c r="N758" i="32" a="1"/>
  <c r="N758" i="32" s="1"/>
  <c r="D758" i="32" s="1"/>
  <c r="P758" i="32" a="1"/>
  <c r="P758" i="32" s="1"/>
  <c r="K766" i="32"/>
  <c r="M760" i="32"/>
  <c r="L760" i="32"/>
  <c r="P400" i="32" a="1"/>
  <c r="P400" i="32" s="1"/>
  <c r="O400" i="32" a="1"/>
  <c r="O400" i="32" s="1"/>
  <c r="E400" i="32" s="1"/>
  <c r="N400" i="32" a="1"/>
  <c r="N400" i="32" s="1"/>
  <c r="D400" i="32" s="1"/>
  <c r="M106" i="32"/>
  <c r="L106" i="32"/>
  <c r="N104" i="32" a="1"/>
  <c r="N104" i="32" s="1"/>
  <c r="D104" i="32" s="1"/>
  <c r="P104" i="32" a="1"/>
  <c r="P104" i="32" s="1"/>
  <c r="O104" i="32" a="1"/>
  <c r="O104" i="32" s="1"/>
  <c r="E104" i="32" s="1"/>
  <c r="K112" i="32"/>
  <c r="M402" i="32"/>
  <c r="L402" i="32"/>
  <c r="F20" i="16" a="1"/>
  <c r="F20" i="16" s="1"/>
  <c r="F21" i="16" s="1" a="1"/>
  <c r="F21" i="16" s="1"/>
  <c r="E51" i="1"/>
  <c r="P143" i="24"/>
  <c r="A24" i="24"/>
  <c r="P7" i="34"/>
  <c r="AI7" i="33"/>
  <c r="F4" i="16" a="1"/>
  <c r="F4" i="16" s="1"/>
  <c r="A406" i="32"/>
  <c r="H2860" i="27"/>
  <c r="I2860" i="27"/>
  <c r="A764" i="32"/>
  <c r="A110" i="32"/>
  <c r="B764" i="32"/>
  <c r="B110" i="32"/>
  <c r="B406" i="32"/>
  <c r="N51" i="1" l="1"/>
  <c r="T51" i="1"/>
  <c r="A2860" i="27"/>
  <c r="F2863" i="27"/>
  <c r="K1549" i="27"/>
  <c r="K1550" i="27"/>
  <c r="K963" i="27"/>
  <c r="K962" i="27"/>
  <c r="K1273" i="27"/>
  <c r="K1272" i="27"/>
  <c r="C518" i="6"/>
  <c r="L518" i="6" s="1"/>
  <c r="H258" i="24"/>
  <c r="H274" i="24"/>
  <c r="H226" i="24"/>
  <c r="H218" i="24"/>
  <c r="C164" i="6"/>
  <c r="L164" i="6" s="1"/>
  <c r="C224" i="6"/>
  <c r="L224" i="6" s="1"/>
  <c r="H234" i="24"/>
  <c r="H282" i="24"/>
  <c r="C428" i="6"/>
  <c r="L428" i="6" s="1"/>
  <c r="H250" i="24"/>
  <c r="H290" i="24"/>
  <c r="C212" i="6"/>
  <c r="L212" i="6" s="1"/>
  <c r="C110" i="32"/>
  <c r="C406" i="32"/>
  <c r="C764" i="32"/>
  <c r="K114" i="32"/>
  <c r="P760" i="32" a="1"/>
  <c r="P760" i="32" s="1"/>
  <c r="O760" i="32" a="1"/>
  <c r="O760" i="32" s="1"/>
  <c r="E760" i="32" s="1"/>
  <c r="N760" i="32" a="1"/>
  <c r="N760" i="32" s="1"/>
  <c r="D760" i="32" s="1"/>
  <c r="C176" i="6"/>
  <c r="L176" i="6" s="1"/>
  <c r="K410" i="32"/>
  <c r="H266" i="24"/>
  <c r="C380" i="6"/>
  <c r="L380" i="6" s="1"/>
  <c r="K768" i="32"/>
  <c r="L404" i="32"/>
  <c r="M404" i="32"/>
  <c r="N402" i="32" a="1"/>
  <c r="N402" i="32" s="1"/>
  <c r="D402" i="32" s="1"/>
  <c r="P402" i="32" a="1"/>
  <c r="P402" i="32" s="1"/>
  <c r="O402" i="32" a="1"/>
  <c r="O402" i="32" s="1"/>
  <c r="E402" i="32" s="1"/>
  <c r="O106" i="32" a="1"/>
  <c r="O106" i="32" s="1"/>
  <c r="E106" i="32" s="1"/>
  <c r="N106" i="32" a="1"/>
  <c r="N106" i="32" s="1"/>
  <c r="D106" i="32" s="1"/>
  <c r="P106" i="32" a="1"/>
  <c r="P106" i="32" s="1"/>
  <c r="M108" i="32"/>
  <c r="L108" i="32"/>
  <c r="M762" i="32"/>
  <c r="L762" i="32"/>
  <c r="C494" i="6"/>
  <c r="L494" i="6" s="1"/>
  <c r="C362" i="6"/>
  <c r="L362" i="6" s="1"/>
  <c r="C386" i="6"/>
  <c r="L386" i="6" s="1"/>
  <c r="C542" i="6"/>
  <c r="L542" i="6" s="1"/>
  <c r="C248" i="6"/>
  <c r="L248" i="6" s="1"/>
  <c r="H242" i="24"/>
  <c r="C110" i="6"/>
  <c r="L110" i="6" s="1"/>
  <c r="C500" i="6"/>
  <c r="L500" i="6" s="1"/>
  <c r="C116" i="6"/>
  <c r="L116" i="6" s="1"/>
  <c r="C422" i="6"/>
  <c r="L422" i="6" s="1"/>
  <c r="C488" i="6"/>
  <c r="L488" i="6" s="1"/>
  <c r="C338" i="6"/>
  <c r="L338" i="6" s="1"/>
  <c r="C296" i="6"/>
  <c r="L296" i="6" s="1"/>
  <c r="C320" i="6"/>
  <c r="L320" i="6" s="1"/>
  <c r="C566" i="6"/>
  <c r="L566" i="6" s="1"/>
  <c r="C560" i="6"/>
  <c r="L560" i="6" s="1"/>
  <c r="C536" i="6"/>
  <c r="L536" i="6" s="1"/>
  <c r="C470" i="6"/>
  <c r="L470" i="6" s="1"/>
  <c r="C152" i="6"/>
  <c r="L152" i="6" s="1"/>
  <c r="C446" i="6"/>
  <c r="L446" i="6" s="1"/>
  <c r="C524" i="6"/>
  <c r="L524" i="6" s="1"/>
  <c r="C272" i="6"/>
  <c r="L272" i="6" s="1"/>
  <c r="C458" i="6"/>
  <c r="L458" i="6" s="1"/>
  <c r="C506" i="6"/>
  <c r="L506" i="6" s="1"/>
  <c r="C158" i="6"/>
  <c r="L158" i="6" s="1"/>
  <c r="C260" i="6"/>
  <c r="L260" i="6" s="1"/>
  <c r="C368" i="6"/>
  <c r="L368" i="6" s="1"/>
  <c r="C326" i="6"/>
  <c r="L326" i="6" s="1"/>
  <c r="C440" i="6"/>
  <c r="L440" i="6" s="1"/>
  <c r="C410" i="6"/>
  <c r="L410" i="6" s="1"/>
  <c r="C476" i="6"/>
  <c r="L476" i="6" s="1"/>
  <c r="C206" i="6"/>
  <c r="L206" i="6" s="1"/>
  <c r="C434" i="6"/>
  <c r="L434" i="6" s="1"/>
  <c r="C308" i="6"/>
  <c r="L308" i="6" s="1"/>
  <c r="C98" i="6"/>
  <c r="L98" i="6" s="1"/>
  <c r="C140" i="6"/>
  <c r="L140" i="6" s="1"/>
  <c r="C170" i="6"/>
  <c r="L170" i="6" s="1"/>
  <c r="C314" i="6"/>
  <c r="L314" i="6" s="1"/>
  <c r="C200" i="6"/>
  <c r="L200" i="6" s="1"/>
  <c r="C482" i="6"/>
  <c r="L482" i="6" s="1"/>
  <c r="C356" i="6"/>
  <c r="L356" i="6" s="1"/>
  <c r="C392" i="6"/>
  <c r="L392" i="6" s="1"/>
  <c r="C254" i="6"/>
  <c r="L254" i="6" s="1"/>
  <c r="C218" i="6"/>
  <c r="L218" i="6" s="1"/>
  <c r="C122" i="6"/>
  <c r="L122" i="6" s="1"/>
  <c r="C188" i="6"/>
  <c r="L188" i="6" s="1"/>
  <c r="C302" i="6"/>
  <c r="L302" i="6" s="1"/>
  <c r="C572" i="6"/>
  <c r="L572" i="6" s="1"/>
  <c r="C104" i="6"/>
  <c r="L104" i="6" s="1"/>
  <c r="C344" i="6"/>
  <c r="L344" i="6" s="1"/>
  <c r="C404" i="6"/>
  <c r="L404" i="6" s="1"/>
  <c r="C146" i="6"/>
  <c r="L146" i="6" s="1"/>
  <c r="C554" i="6"/>
  <c r="L554" i="6" s="1"/>
  <c r="C548" i="6"/>
  <c r="L548" i="6" s="1"/>
  <c r="C416" i="6"/>
  <c r="L416" i="6" s="1"/>
  <c r="C182" i="6"/>
  <c r="L182" i="6" s="1"/>
  <c r="C236" i="6"/>
  <c r="L236" i="6" s="1"/>
  <c r="C464" i="6"/>
  <c r="L464" i="6" s="1"/>
  <c r="C134" i="6"/>
  <c r="L134" i="6" s="1"/>
  <c r="C350" i="6"/>
  <c r="L350" i="6" s="1"/>
  <c r="F22" i="16" a="1"/>
  <c r="F22" i="16" s="1"/>
  <c r="F5" i="16" a="1"/>
  <c r="F5" i="16" s="1"/>
  <c r="C284" i="6"/>
  <c r="L284" i="6" s="1"/>
  <c r="C278" i="6"/>
  <c r="L278" i="6" s="1"/>
  <c r="C452" i="6"/>
  <c r="L452" i="6" s="1"/>
  <c r="C194" i="6"/>
  <c r="L194" i="6" s="1"/>
  <c r="C512" i="6"/>
  <c r="L512" i="6" s="1"/>
  <c r="C230" i="6"/>
  <c r="L230" i="6" s="1"/>
  <c r="C242" i="6"/>
  <c r="L242" i="6" s="1"/>
  <c r="C128" i="6"/>
  <c r="L128" i="6" s="1"/>
  <c r="C290" i="6"/>
  <c r="L290" i="6" s="1"/>
  <c r="C398" i="6"/>
  <c r="L398" i="6" s="1"/>
  <c r="C530" i="6"/>
  <c r="L530" i="6" s="1"/>
  <c r="C374" i="6"/>
  <c r="L374" i="6" s="1"/>
  <c r="C266" i="6"/>
  <c r="L266" i="6" s="1"/>
  <c r="C332" i="6"/>
  <c r="L332" i="6" s="1"/>
  <c r="A52" i="1"/>
  <c r="P144" i="24"/>
  <c r="C24" i="24"/>
  <c r="B93" i="6"/>
  <c r="F93" i="6"/>
  <c r="B112" i="32"/>
  <c r="H2862" i="27"/>
  <c r="H2861" i="27"/>
  <c r="A112" i="32"/>
  <c r="A408" i="32"/>
  <c r="B766" i="32"/>
  <c r="I2862" i="27"/>
  <c r="A766" i="32"/>
  <c r="I2861" i="27"/>
  <c r="B408" i="32"/>
  <c r="A2861" i="27" l="1"/>
  <c r="A2862" i="27"/>
  <c r="F2864" i="27"/>
  <c r="K1551" i="27"/>
  <c r="K1552" i="27"/>
  <c r="K965" i="27"/>
  <c r="K964" i="27"/>
  <c r="K1274" i="27"/>
  <c r="K1275" i="27"/>
  <c r="C112" i="32"/>
  <c r="C408" i="32"/>
  <c r="C766" i="32"/>
  <c r="K770" i="32"/>
  <c r="K412" i="32"/>
  <c r="K116" i="32"/>
  <c r="N404" i="32" a="1"/>
  <c r="N404" i="32" s="1"/>
  <c r="D404" i="32" s="1"/>
  <c r="P404" i="32" a="1"/>
  <c r="P404" i="32" s="1"/>
  <c r="O404" i="32" a="1"/>
  <c r="O404" i="32" s="1"/>
  <c r="E404" i="32" s="1"/>
  <c r="P762" i="32" a="1"/>
  <c r="P762" i="32" s="1"/>
  <c r="O762" i="32" a="1"/>
  <c r="O762" i="32" s="1"/>
  <c r="E762" i="32" s="1"/>
  <c r="N762" i="32" a="1"/>
  <c r="N762" i="32" s="1"/>
  <c r="D762" i="32" s="1"/>
  <c r="O108" i="32" a="1"/>
  <c r="O108" i="32" s="1"/>
  <c r="E108" i="32" s="1"/>
  <c r="N108" i="32" a="1"/>
  <c r="N108" i="32" s="1"/>
  <c r="D108" i="32" s="1"/>
  <c r="P108" i="32" a="1"/>
  <c r="P108" i="32" s="1"/>
  <c r="M764" i="32"/>
  <c r="L764" i="32"/>
  <c r="M406" i="32"/>
  <c r="L406" i="32"/>
  <c r="L110" i="32"/>
  <c r="M110" i="32"/>
  <c r="F23" i="16" a="1"/>
  <c r="F23" i="16" s="1"/>
  <c r="F6" i="16" a="1"/>
  <c r="F6" i="16" s="1"/>
  <c r="F7" i="16" s="1" a="1"/>
  <c r="F7" i="16" s="1"/>
  <c r="E52" i="1"/>
  <c r="A25" i="24"/>
  <c r="AL7" i="33"/>
  <c r="Q143" i="24"/>
  <c r="R7" i="34"/>
  <c r="X10" i="5"/>
  <c r="A114" i="32"/>
  <c r="B410" i="32"/>
  <c r="I2863" i="27"/>
  <c r="A410" i="32"/>
  <c r="A768" i="32"/>
  <c r="B114" i="32"/>
  <c r="H2863" i="27"/>
  <c r="B768" i="32"/>
  <c r="N52" i="1" l="1"/>
  <c r="T52" i="1"/>
  <c r="A2863" i="27"/>
  <c r="F2865" i="27"/>
  <c r="K1553" i="27"/>
  <c r="K1554" i="27"/>
  <c r="K967" i="27"/>
  <c r="K966" i="27"/>
  <c r="K1276" i="27"/>
  <c r="K1277" i="27"/>
  <c r="H251" i="24"/>
  <c r="H283" i="24"/>
  <c r="H235" i="24"/>
  <c r="C768" i="32"/>
  <c r="C114" i="32"/>
  <c r="C410" i="32"/>
  <c r="K772" i="32"/>
  <c r="K414" i="32"/>
  <c r="N764" i="32" a="1"/>
  <c r="N764" i="32" s="1"/>
  <c r="D764" i="32" s="1"/>
  <c r="P764" i="32" a="1"/>
  <c r="P764" i="32" s="1"/>
  <c r="O764" i="32" a="1"/>
  <c r="O764" i="32" s="1"/>
  <c r="E764" i="32" s="1"/>
  <c r="O406" i="32" a="1"/>
  <c r="O406" i="32" s="1"/>
  <c r="E406" i="32" s="1"/>
  <c r="P406" i="32" a="1"/>
  <c r="P406" i="32" s="1"/>
  <c r="N406" i="32" a="1"/>
  <c r="N406" i="32" s="1"/>
  <c r="D406" i="32" s="1"/>
  <c r="P110" i="32" a="1"/>
  <c r="P110" i="32" s="1"/>
  <c r="O110" i="32" a="1"/>
  <c r="O110" i="32" s="1"/>
  <c r="E110" i="32" s="1"/>
  <c r="N110" i="32" a="1"/>
  <c r="N110" i="32" s="1"/>
  <c r="D110" i="32" s="1"/>
  <c r="L766" i="32"/>
  <c r="M766" i="32"/>
  <c r="K118" i="32"/>
  <c r="L408" i="32"/>
  <c r="M408" i="32"/>
  <c r="M112" i="32"/>
  <c r="L112" i="32"/>
  <c r="C333" i="6"/>
  <c r="L333" i="6" s="1"/>
  <c r="C327" i="6"/>
  <c r="L327" i="6" s="1"/>
  <c r="C501" i="6"/>
  <c r="L501" i="6" s="1"/>
  <c r="C303" i="6"/>
  <c r="L303" i="6" s="1"/>
  <c r="H291" i="24"/>
  <c r="C459" i="6"/>
  <c r="L459" i="6" s="1"/>
  <c r="H219" i="24"/>
  <c r="H259" i="24"/>
  <c r="C165" i="6"/>
  <c r="L165" i="6" s="1"/>
  <c r="H275" i="24"/>
  <c r="C543" i="6"/>
  <c r="L543" i="6" s="1"/>
  <c r="F24" i="16" a="1"/>
  <c r="F24" i="16" s="1"/>
  <c r="F25" i="16" s="1" a="1"/>
  <c r="F25" i="16" s="1"/>
  <c r="F26" i="16" s="1" a="1"/>
  <c r="F26" i="16" s="1"/>
  <c r="F27" i="16" s="1" a="1"/>
  <c r="F27" i="16" s="1"/>
  <c r="F28" i="16" s="1" a="1"/>
  <c r="F28" i="16" s="1"/>
  <c r="F29" i="16" s="1" a="1"/>
  <c r="F29" i="16" s="1"/>
  <c r="F30" i="16" s="1" a="1"/>
  <c r="F30" i="16" s="1"/>
  <c r="C351" i="6"/>
  <c r="L351" i="6" s="1"/>
  <c r="H243" i="24"/>
  <c r="H267" i="24"/>
  <c r="H227" i="24"/>
  <c r="C423" i="6"/>
  <c r="L423" i="6" s="1"/>
  <c r="C339" i="6"/>
  <c r="L339" i="6" s="1"/>
  <c r="C375" i="6"/>
  <c r="L375" i="6" s="1"/>
  <c r="F8" i="16" a="1"/>
  <c r="F8" i="16" s="1"/>
  <c r="F9" i="16" s="1" a="1"/>
  <c r="F9" i="16" s="1"/>
  <c r="C249" i="6"/>
  <c r="L249" i="6" s="1"/>
  <c r="C381" i="6"/>
  <c r="L381" i="6" s="1"/>
  <c r="C471" i="6"/>
  <c r="L471" i="6" s="1"/>
  <c r="C243" i="6"/>
  <c r="L243" i="6" s="1"/>
  <c r="C291" i="6"/>
  <c r="L291" i="6" s="1"/>
  <c r="C447" i="6"/>
  <c r="L447" i="6" s="1"/>
  <c r="C441" i="6"/>
  <c r="L441" i="6" s="1"/>
  <c r="C129" i="6"/>
  <c r="L129" i="6" s="1"/>
  <c r="C489" i="6"/>
  <c r="L489" i="6" s="1"/>
  <c r="C465" i="6"/>
  <c r="L465" i="6" s="1"/>
  <c r="C513" i="6"/>
  <c r="L513" i="6" s="1"/>
  <c r="C309" i="6"/>
  <c r="L309" i="6" s="1"/>
  <c r="C135" i="6"/>
  <c r="L135" i="6" s="1"/>
  <c r="C117" i="6"/>
  <c r="L117" i="6" s="1"/>
  <c r="C429" i="6"/>
  <c r="L429" i="6" s="1"/>
  <c r="C141" i="6"/>
  <c r="L141" i="6" s="1"/>
  <c r="C393" i="6"/>
  <c r="L393" i="6" s="1"/>
  <c r="C525" i="6"/>
  <c r="L525" i="6" s="1"/>
  <c r="C399" i="6"/>
  <c r="L399" i="6" s="1"/>
  <c r="C261" i="6"/>
  <c r="L261" i="6" s="1"/>
  <c r="C225" i="6"/>
  <c r="L225" i="6" s="1"/>
  <c r="C357" i="6"/>
  <c r="L357" i="6" s="1"/>
  <c r="C105" i="6"/>
  <c r="L105" i="6" s="1"/>
  <c r="C285" i="6"/>
  <c r="L285" i="6" s="1"/>
  <c r="C219" i="6"/>
  <c r="L219" i="6" s="1"/>
  <c r="C111" i="6"/>
  <c r="L111" i="6" s="1"/>
  <c r="C435" i="6"/>
  <c r="L435" i="6" s="1"/>
  <c r="C495" i="6"/>
  <c r="L495" i="6" s="1"/>
  <c r="C273" i="6"/>
  <c r="L273" i="6" s="1"/>
  <c r="C213" i="6"/>
  <c r="L213" i="6" s="1"/>
  <c r="C201" i="6"/>
  <c r="L201" i="6" s="1"/>
  <c r="C177" i="6"/>
  <c r="L177" i="6" s="1"/>
  <c r="C363" i="6"/>
  <c r="L363" i="6" s="1"/>
  <c r="C159" i="6"/>
  <c r="L159" i="6" s="1"/>
  <c r="C567" i="6"/>
  <c r="L567" i="6" s="1"/>
  <c r="C297" i="6"/>
  <c r="L297" i="6" s="1"/>
  <c r="C315" i="6"/>
  <c r="L315" i="6" s="1"/>
  <c r="C195" i="6"/>
  <c r="L195" i="6" s="1"/>
  <c r="C99" i="6"/>
  <c r="L99" i="6" s="1"/>
  <c r="C507" i="6"/>
  <c r="L507" i="6" s="1"/>
  <c r="C417" i="6"/>
  <c r="L417" i="6" s="1"/>
  <c r="C483" i="6"/>
  <c r="L483" i="6" s="1"/>
  <c r="C183" i="6"/>
  <c r="L183" i="6" s="1"/>
  <c r="C321" i="6"/>
  <c r="L321" i="6" s="1"/>
  <c r="C171" i="6"/>
  <c r="L171" i="6" s="1"/>
  <c r="C537" i="6"/>
  <c r="L537" i="6" s="1"/>
  <c r="C207" i="6"/>
  <c r="L207" i="6" s="1"/>
  <c r="C531" i="6"/>
  <c r="L531" i="6" s="1"/>
  <c r="C549" i="6"/>
  <c r="L549" i="6" s="1"/>
  <c r="C153" i="6"/>
  <c r="L153" i="6" s="1"/>
  <c r="C231" i="6"/>
  <c r="L231" i="6" s="1"/>
  <c r="C519" i="6"/>
  <c r="L519" i="6" s="1"/>
  <c r="C345" i="6"/>
  <c r="L345" i="6" s="1"/>
  <c r="C555" i="6"/>
  <c r="L555" i="6" s="1"/>
  <c r="C279" i="6"/>
  <c r="L279" i="6" s="1"/>
  <c r="C405" i="6"/>
  <c r="L405" i="6" s="1"/>
  <c r="C477" i="6"/>
  <c r="L477" i="6" s="1"/>
  <c r="C123" i="6"/>
  <c r="L123" i="6" s="1"/>
  <c r="C573" i="6"/>
  <c r="L573" i="6" s="1"/>
  <c r="C561" i="6"/>
  <c r="L561" i="6" s="1"/>
  <c r="C267" i="6"/>
  <c r="L267" i="6" s="1"/>
  <c r="C453" i="6"/>
  <c r="L453" i="6" s="1"/>
  <c r="C387" i="6"/>
  <c r="L387" i="6" s="1"/>
  <c r="C147" i="6"/>
  <c r="L147" i="6" s="1"/>
  <c r="C189" i="6"/>
  <c r="L189" i="6" s="1"/>
  <c r="C411" i="6"/>
  <c r="L411" i="6" s="1"/>
  <c r="C369" i="6"/>
  <c r="L369" i="6" s="1"/>
  <c r="C237" i="6"/>
  <c r="L237" i="6" s="1"/>
  <c r="C255" i="6"/>
  <c r="L255" i="6" s="1"/>
  <c r="C25" i="24"/>
  <c r="Q144" i="24"/>
  <c r="C28" i="19" a="1"/>
  <c r="C28" i="19" s="1"/>
  <c r="C3" i="19" a="1"/>
  <c r="C3" i="19" s="1"/>
  <c r="H2864" i="27"/>
  <c r="B770" i="32"/>
  <c r="I2864" i="27"/>
  <c r="A412" i="32"/>
  <c r="B116" i="32"/>
  <c r="A116" i="32"/>
  <c r="A770" i="32"/>
  <c r="B412" i="32"/>
  <c r="A2864" i="27" l="1"/>
  <c r="F2866" i="27"/>
  <c r="K1555" i="27"/>
  <c r="K1556" i="27"/>
  <c r="K968" i="27"/>
  <c r="K969" i="27"/>
  <c r="K1278" i="27"/>
  <c r="K1279" i="27"/>
  <c r="C412" i="32"/>
  <c r="C116" i="32"/>
  <c r="C770" i="32"/>
  <c r="K416" i="32"/>
  <c r="K120" i="32"/>
  <c r="K774" i="32"/>
  <c r="P766" i="32" a="1"/>
  <c r="P766" i="32" s="1"/>
  <c r="O766" i="32" a="1"/>
  <c r="O766" i="32" s="1"/>
  <c r="E766" i="32" s="1"/>
  <c r="N766" i="32" a="1"/>
  <c r="N766" i="32" s="1"/>
  <c r="D766" i="32" s="1"/>
  <c r="M410" i="32"/>
  <c r="L410" i="32"/>
  <c r="P112" i="32" a="1"/>
  <c r="P112" i="32" s="1"/>
  <c r="O112" i="32" a="1"/>
  <c r="O112" i="32" s="1"/>
  <c r="E112" i="32" s="1"/>
  <c r="N112" i="32" a="1"/>
  <c r="N112" i="32" s="1"/>
  <c r="D112" i="32" s="1"/>
  <c r="L114" i="32"/>
  <c r="M114" i="32"/>
  <c r="O408" i="32" a="1"/>
  <c r="O408" i="32" s="1"/>
  <c r="E408" i="32" s="1"/>
  <c r="N408" i="32" a="1"/>
  <c r="N408" i="32" s="1"/>
  <c r="D408" i="32" s="1"/>
  <c r="P408" i="32" a="1"/>
  <c r="P408" i="32" s="1"/>
  <c r="M768" i="32"/>
  <c r="L768" i="32"/>
  <c r="C4" i="19" a="1"/>
  <c r="C4" i="19" s="1"/>
  <c r="C5" i="19" s="1" a="1"/>
  <c r="C5" i="19" s="1"/>
  <c r="F31" i="16" a="1"/>
  <c r="F31" i="16" s="1"/>
  <c r="F32" i="16" s="1" a="1"/>
  <c r="F32" i="16" s="1"/>
  <c r="F33" i="16" s="1" a="1"/>
  <c r="F33" i="16" s="1"/>
  <c r="F34" i="16" s="1" a="1"/>
  <c r="F34" i="16" s="1"/>
  <c r="F35" i="16" s="1" a="1"/>
  <c r="F35" i="16" s="1"/>
  <c r="F36" i="16" s="1" a="1"/>
  <c r="F36" i="16" s="1"/>
  <c r="F37" i="16" s="1" a="1"/>
  <c r="F37" i="16" s="1"/>
  <c r="F38" i="16" s="1" a="1"/>
  <c r="F38" i="16" s="1"/>
  <c r="F39" i="16" s="1" a="1"/>
  <c r="F39" i="16" s="1"/>
  <c r="F10" i="16" a="1"/>
  <c r="F10" i="16" s="1"/>
  <c r="F11" i="16" s="1" a="1"/>
  <c r="F11" i="16" s="1"/>
  <c r="F12" i="16" s="1" a="1"/>
  <c r="F12" i="16" s="1"/>
  <c r="AA10" i="5"/>
  <c r="V9" i="10"/>
  <c r="Y9" i="10"/>
  <c r="A118" i="32"/>
  <c r="B414" i="32"/>
  <c r="A772" i="32"/>
  <c r="A414" i="32"/>
  <c r="I2865" i="27"/>
  <c r="H2865" i="27"/>
  <c r="B118" i="32"/>
  <c r="B772" i="32"/>
  <c r="A2865" i="27" l="1"/>
  <c r="F2868" i="27"/>
  <c r="F2867" i="27"/>
  <c r="K1557" i="27"/>
  <c r="K1558" i="27"/>
  <c r="K970" i="27"/>
  <c r="K971" i="27"/>
  <c r="K1281" i="27"/>
  <c r="K1280" i="27"/>
  <c r="C118" i="32"/>
  <c r="C414" i="32"/>
  <c r="C772" i="32"/>
  <c r="P410" i="32" a="1"/>
  <c r="P410" i="32" s="1"/>
  <c r="O410" i="32" a="1"/>
  <c r="O410" i="32" s="1"/>
  <c r="E410" i="32" s="1"/>
  <c r="N410" i="32" a="1"/>
  <c r="N410" i="32" s="1"/>
  <c r="D410" i="32" s="1"/>
  <c r="K418" i="32"/>
  <c r="K776" i="32"/>
  <c r="L770" i="32"/>
  <c r="M770" i="32"/>
  <c r="N114" i="32" a="1"/>
  <c r="N114" i="32" s="1"/>
  <c r="D114" i="32" s="1"/>
  <c r="P114" i="32" a="1"/>
  <c r="P114" i="32" s="1"/>
  <c r="O114" i="32" a="1"/>
  <c r="O114" i="32" s="1"/>
  <c r="E114" i="32" s="1"/>
  <c r="O768" i="32" a="1"/>
  <c r="O768" i="32" s="1"/>
  <c r="E768" i="32" s="1"/>
  <c r="P768" i="32" a="1"/>
  <c r="P768" i="32" s="1"/>
  <c r="N768" i="32" a="1"/>
  <c r="N768" i="32" s="1"/>
  <c r="D768" i="32" s="1"/>
  <c r="M116" i="32"/>
  <c r="L116" i="32"/>
  <c r="K122" i="32"/>
  <c r="L412" i="32"/>
  <c r="M412" i="32"/>
  <c r="C6" i="19" a="1"/>
  <c r="C6" i="19" s="1"/>
  <c r="C45" i="5"/>
  <c r="B28" i="10"/>
  <c r="Z123" i="1"/>
  <c r="G101" i="1"/>
  <c r="G77" i="1"/>
  <c r="G59" i="1"/>
  <c r="B120" i="32"/>
  <c r="A774" i="32"/>
  <c r="H2866" i="27"/>
  <c r="B416" i="32"/>
  <c r="A416" i="32"/>
  <c r="A120" i="32"/>
  <c r="I2866" i="27"/>
  <c r="B774" i="32"/>
  <c r="A2866" i="27" l="1"/>
  <c r="F2869" i="27"/>
  <c r="K1560" i="27"/>
  <c r="K1559" i="27"/>
  <c r="K973" i="27"/>
  <c r="K972" i="27"/>
  <c r="K1283" i="27"/>
  <c r="K1282" i="27"/>
  <c r="C120" i="32"/>
  <c r="C774" i="32"/>
  <c r="C416" i="32"/>
  <c r="N770" i="32" a="1"/>
  <c r="N770" i="32" s="1"/>
  <c r="D770" i="32" s="1"/>
  <c r="P770" i="32" a="1"/>
  <c r="P770" i="32" s="1"/>
  <c r="O770" i="32" a="1"/>
  <c r="O770" i="32" s="1"/>
  <c r="E770" i="32" s="1"/>
  <c r="P116" i="32" a="1"/>
  <c r="P116" i="32" s="1"/>
  <c r="O116" i="32" a="1"/>
  <c r="O116" i="32" s="1"/>
  <c r="E116" i="32" s="1"/>
  <c r="N116" i="32" a="1"/>
  <c r="N116" i="32" s="1"/>
  <c r="D116" i="32" s="1"/>
  <c r="P412" i="32" a="1"/>
  <c r="P412" i="32" s="1"/>
  <c r="O412" i="32" a="1"/>
  <c r="O412" i="32" s="1"/>
  <c r="E412" i="32" s="1"/>
  <c r="N412" i="32" a="1"/>
  <c r="N412" i="32" s="1"/>
  <c r="D412" i="32" s="1"/>
  <c r="K420" i="32"/>
  <c r="K124" i="32"/>
  <c r="K778" i="32"/>
  <c r="M772" i="32"/>
  <c r="L772" i="32"/>
  <c r="L414" i="32"/>
  <c r="M414" i="32"/>
  <c r="M118" i="32"/>
  <c r="L118" i="32"/>
  <c r="C7" i="19" a="1"/>
  <c r="C7" i="19" s="1"/>
  <c r="K168" i="9"/>
  <c r="K169" i="9" s="1"/>
  <c r="K170" i="9" s="1"/>
  <c r="K171" i="9" s="1"/>
  <c r="K172" i="9" s="1"/>
  <c r="K173" i="9" s="1"/>
  <c r="K174" i="9" s="1"/>
  <c r="K175" i="9" s="1"/>
  <c r="K176" i="9" s="1"/>
  <c r="K177" i="9" s="1"/>
  <c r="K178" i="9" s="1"/>
  <c r="K179" i="9" s="1"/>
  <c r="K180" i="9" s="1"/>
  <c r="K181" i="9" s="1"/>
  <c r="K182" i="9" s="1"/>
  <c r="K183" i="9" s="1"/>
  <c r="K184" i="9" s="1"/>
  <c r="K185" i="9" s="1"/>
  <c r="K186" i="9" s="1"/>
  <c r="K187" i="9" s="1"/>
  <c r="K188" i="9" s="1"/>
  <c r="K189" i="9" s="1"/>
  <c r="K190" i="9" s="1"/>
  <c r="K191" i="9" s="1"/>
  <c r="K192" i="9" s="1"/>
  <c r="K193" i="9" s="1"/>
  <c r="K194" i="9" s="1"/>
  <c r="K195" i="9" s="1"/>
  <c r="K196" i="9" s="1"/>
  <c r="K197" i="9" s="1"/>
  <c r="K198" i="9" s="1"/>
  <c r="K199" i="9" s="1"/>
  <c r="K200" i="9" s="1"/>
  <c r="K201" i="9" s="1"/>
  <c r="K202" i="9" s="1"/>
  <c r="K203" i="9" s="1"/>
  <c r="K204" i="9" s="1"/>
  <c r="K205" i="9" s="1"/>
  <c r="K206" i="9" s="1"/>
  <c r="K207" i="9" s="1"/>
  <c r="K208" i="9" s="1"/>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K318" i="9" s="1"/>
  <c r="A418" i="32"/>
  <c r="A776" i="32"/>
  <c r="B776" i="32"/>
  <c r="A122" i="32"/>
  <c r="B122" i="32"/>
  <c r="H2867" i="27"/>
  <c r="I2868" i="27"/>
  <c r="I2867" i="27"/>
  <c r="H2868" i="27"/>
  <c r="B418" i="32"/>
  <c r="A2868" i="27" l="1"/>
  <c r="A2867" i="27"/>
  <c r="F2870" i="27"/>
  <c r="K1561" i="27"/>
  <c r="K1562" i="27"/>
  <c r="K975" i="27"/>
  <c r="K974" i="27"/>
  <c r="K1285" i="27"/>
  <c r="K1284" i="27"/>
  <c r="C776" i="32"/>
  <c r="C418" i="32"/>
  <c r="C122" i="32"/>
  <c r="K780" i="32"/>
  <c r="N118" i="32" a="1"/>
  <c r="N118" i="32" s="1"/>
  <c r="D118" i="32" s="1"/>
  <c r="P118" i="32" a="1"/>
  <c r="P118" i="32" s="1"/>
  <c r="O118" i="32" a="1"/>
  <c r="O118" i="32" s="1"/>
  <c r="E118" i="32" s="1"/>
  <c r="P414" i="32" a="1"/>
  <c r="P414" i="32" s="1"/>
  <c r="N414" i="32" a="1"/>
  <c r="N414" i="32" s="1"/>
  <c r="D414" i="32" s="1"/>
  <c r="O414" i="32" a="1"/>
  <c r="O414" i="32" s="1"/>
  <c r="E414" i="32" s="1"/>
  <c r="K126" i="32"/>
  <c r="K422" i="32"/>
  <c r="M416" i="32"/>
  <c r="L416" i="32"/>
  <c r="P772" i="32" a="1"/>
  <c r="P772" i="32" s="1"/>
  <c r="O772" i="32" a="1"/>
  <c r="O772" i="32" s="1"/>
  <c r="E772" i="32" s="1"/>
  <c r="N772" i="32" a="1"/>
  <c r="N772" i="32" s="1"/>
  <c r="D772" i="32" s="1"/>
  <c r="L774" i="32"/>
  <c r="M774" i="32"/>
  <c r="M120" i="32"/>
  <c r="L120" i="32"/>
  <c r="C8" i="19" a="1"/>
  <c r="C8" i="19" s="1"/>
  <c r="C9" i="19" s="1" a="1"/>
  <c r="C9" i="19" s="1"/>
  <c r="L168" i="9"/>
  <c r="Y10" i="5"/>
  <c r="B327" i="9" s="1"/>
  <c r="H2869" i="27"/>
  <c r="B124" i="32"/>
  <c r="A420" i="32"/>
  <c r="A778" i="32"/>
  <c r="B420" i="32"/>
  <c r="A124" i="32"/>
  <c r="I2869" i="27"/>
  <c r="B778" i="32"/>
  <c r="A2869" i="27" l="1"/>
  <c r="F2871" i="27"/>
  <c r="K1563" i="27"/>
  <c r="K1564" i="27"/>
  <c r="K976" i="27"/>
  <c r="K977" i="27"/>
  <c r="K1286" i="27"/>
  <c r="K1287" i="27"/>
  <c r="C124" i="32"/>
  <c r="C778" i="32"/>
  <c r="C420" i="32"/>
  <c r="K128" i="32"/>
  <c r="K782" i="32"/>
  <c r="M122" i="32"/>
  <c r="L122" i="32"/>
  <c r="M418" i="32"/>
  <c r="L418" i="32"/>
  <c r="P416" i="32" a="1"/>
  <c r="P416" i="32" s="1"/>
  <c r="O416" i="32" a="1"/>
  <c r="O416" i="32" s="1"/>
  <c r="E416" i="32" s="1"/>
  <c r="N416" i="32" a="1"/>
  <c r="N416" i="32" s="1"/>
  <c r="D416" i="32" s="1"/>
  <c r="N120" i="32" a="1"/>
  <c r="N120" i="32" s="1"/>
  <c r="D120" i="32" s="1"/>
  <c r="P120" i="32" a="1"/>
  <c r="P120" i="32" s="1"/>
  <c r="O120" i="32" a="1"/>
  <c r="O120" i="32" s="1"/>
  <c r="E120" i="32" s="1"/>
  <c r="K424" i="32"/>
  <c r="O774" i="32" a="1"/>
  <c r="O774" i="32" s="1"/>
  <c r="E774" i="32" s="1"/>
  <c r="N774" i="32" a="1"/>
  <c r="N774" i="32" s="1"/>
  <c r="D774" i="32" s="1"/>
  <c r="P774" i="32" a="1"/>
  <c r="P774" i="32" s="1"/>
  <c r="M776" i="32"/>
  <c r="L776" i="32"/>
  <c r="C10" i="19" a="1"/>
  <c r="C10" i="19" s="1"/>
  <c r="C11" i="19" s="1" a="1"/>
  <c r="C11" i="19" s="1"/>
  <c r="C12" i="19" s="1" a="1"/>
  <c r="C12" i="19" s="1"/>
  <c r="C13" i="19" s="1" a="1"/>
  <c r="C13" i="19" s="1"/>
  <c r="C14" i="19" s="1" a="1"/>
  <c r="C14" i="19" s="1"/>
  <c r="C15" i="19" s="1" a="1"/>
  <c r="C15" i="19" s="1"/>
  <c r="C16" i="19" s="1" a="1"/>
  <c r="C16" i="19" s="1"/>
  <c r="C17" i="19" s="1" a="1"/>
  <c r="C17" i="19" s="1"/>
  <c r="C18" i="19" s="1" a="1"/>
  <c r="C18" i="19" s="1"/>
  <c r="C19" i="19" s="1" a="1"/>
  <c r="C19" i="19" s="1"/>
  <c r="X327" i="9"/>
  <c r="Y327" i="9"/>
  <c r="Y328" i="9" s="1"/>
  <c r="Y329" i="9" s="1"/>
  <c r="Y330" i="9" s="1"/>
  <c r="Y331" i="9" s="1"/>
  <c r="Y332" i="9" s="1"/>
  <c r="Y333" i="9" s="1"/>
  <c r="Y334" i="9" s="1"/>
  <c r="Y335" i="9" s="1"/>
  <c r="Y336" i="9" s="1"/>
  <c r="Y337" i="9" s="1"/>
  <c r="Y338" i="9" s="1"/>
  <c r="Y339" i="9" s="1"/>
  <c r="Y340" i="9" s="1"/>
  <c r="Y341" i="9" s="1"/>
  <c r="Y342" i="9" s="1"/>
  <c r="Y343" i="9" s="1"/>
  <c r="Y344" i="9" s="1"/>
  <c r="Y345" i="9" s="1"/>
  <c r="Y346" i="9" s="1"/>
  <c r="Y347" i="9" s="1"/>
  <c r="Y348" i="9" s="1"/>
  <c r="Y349" i="9" s="1"/>
  <c r="Y350" i="9" s="1"/>
  <c r="Y351" i="9" s="1"/>
  <c r="Y352" i="9" s="1"/>
  <c r="Y353" i="9" s="1"/>
  <c r="Y354" i="9" s="1"/>
  <c r="Y355" i="9" s="1"/>
  <c r="Y356" i="9" s="1"/>
  <c r="Y357" i="9" s="1"/>
  <c r="Y358" i="9" s="1"/>
  <c r="Y359" i="9" s="1"/>
  <c r="Y360" i="9" s="1"/>
  <c r="Y361" i="9" s="1"/>
  <c r="Y362" i="9" s="1"/>
  <c r="Y363" i="9" s="1"/>
  <c r="Y364" i="9" s="1"/>
  <c r="Y365" i="9" s="1"/>
  <c r="Y366" i="9" s="1"/>
  <c r="Y367" i="9" s="1"/>
  <c r="Y368" i="9" s="1"/>
  <c r="Y369" i="9" s="1"/>
  <c r="Y370" i="9" s="1"/>
  <c r="Y371" i="9" s="1"/>
  <c r="Y372" i="9" s="1"/>
  <c r="Y373" i="9" s="1"/>
  <c r="Y374" i="9" s="1"/>
  <c r="Y375" i="9" s="1"/>
  <c r="Y376" i="9" s="1"/>
  <c r="Y377" i="9" s="1"/>
  <c r="Y378" i="9" s="1"/>
  <c r="Y379" i="9" s="1"/>
  <c r="Y380" i="9" s="1"/>
  <c r="Y381" i="9" s="1"/>
  <c r="Y382" i="9" s="1"/>
  <c r="Y383" i="9" s="1"/>
  <c r="Y384" i="9" s="1"/>
  <c r="Y385" i="9" s="1"/>
  <c r="Y386" i="9" s="1"/>
  <c r="Y387" i="9" s="1"/>
  <c r="Y388" i="9" s="1"/>
  <c r="Y389" i="9" s="1"/>
  <c r="Y390" i="9" s="1"/>
  <c r="Y391" i="9" s="1"/>
  <c r="Y392" i="9" s="1"/>
  <c r="Y393" i="9" s="1"/>
  <c r="Y394" i="9" s="1"/>
  <c r="Y395" i="9" s="1"/>
  <c r="Y396" i="9" s="1"/>
  <c r="Y397" i="9" s="1"/>
  <c r="Y398" i="9" s="1"/>
  <c r="Y399" i="9" s="1"/>
  <c r="Y400" i="9" s="1"/>
  <c r="Y401" i="9" s="1"/>
  <c r="Y402" i="9" s="1"/>
  <c r="Y403" i="9" s="1"/>
  <c r="Y404" i="9" s="1"/>
  <c r="Y405" i="9" s="1"/>
  <c r="Y406" i="9" s="1"/>
  <c r="Y407" i="9" s="1"/>
  <c r="Y408" i="9" s="1"/>
  <c r="Y409" i="9" s="1"/>
  <c r="Y410" i="9" s="1"/>
  <c r="Y411" i="9" s="1"/>
  <c r="Y412" i="9" s="1"/>
  <c r="Y413" i="9" s="1"/>
  <c r="Y414" i="9" s="1"/>
  <c r="Y415" i="9" s="1"/>
  <c r="Y416" i="9" s="1"/>
  <c r="Y417" i="9" s="1"/>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Y547" i="9" s="1"/>
  <c r="Y548" i="9" s="1"/>
  <c r="Y549" i="9" s="1"/>
  <c r="Y550" i="9" s="1"/>
  <c r="Y551" i="9" s="1"/>
  <c r="Y552" i="9" s="1"/>
  <c r="Y553" i="9" s="1"/>
  <c r="Y554" i="9" s="1"/>
  <c r="Y555" i="9" s="1"/>
  <c r="Y556" i="9" s="1"/>
  <c r="Y557" i="9" s="1"/>
  <c r="Y558" i="9" s="1"/>
  <c r="Y559" i="9" s="1"/>
  <c r="Y560" i="9" s="1"/>
  <c r="Y561" i="9" s="1"/>
  <c r="Y562" i="9" s="1"/>
  <c r="Y563" i="9" s="1"/>
  <c r="Y564" i="9" s="1"/>
  <c r="Y565" i="9" s="1"/>
  <c r="Y566" i="9" s="1"/>
  <c r="Y567" i="9" s="1"/>
  <c r="Y568" i="9" s="1"/>
  <c r="Y569" i="9" s="1"/>
  <c r="Y570" i="9" s="1"/>
  <c r="Y571" i="9" s="1"/>
  <c r="Y572" i="9" s="1"/>
  <c r="Y573" i="9" s="1"/>
  <c r="Y574" i="9" s="1"/>
  <c r="Y575" i="9" s="1"/>
  <c r="Y576" i="9" s="1"/>
  <c r="Y577" i="9" s="1"/>
  <c r="Y578" i="9" s="1"/>
  <c r="Y579" i="9" s="1"/>
  <c r="Y580" i="9" s="1"/>
  <c r="Y581" i="9" s="1"/>
  <c r="Y582" i="9" s="1"/>
  <c r="Y583" i="9" s="1"/>
  <c r="Y584" i="9" s="1"/>
  <c r="Y585" i="9" s="1"/>
  <c r="Y586" i="9" s="1"/>
  <c r="Y587" i="9" s="1"/>
  <c r="Y588" i="9" s="1"/>
  <c r="Y589" i="9" s="1"/>
  <c r="Y590" i="9" s="1"/>
  <c r="Y591" i="9" s="1"/>
  <c r="Y592" i="9" s="1"/>
  <c r="Y593" i="9" s="1"/>
  <c r="Y594" i="9" s="1"/>
  <c r="Y595" i="9" s="1"/>
  <c r="Y596" i="9" s="1"/>
  <c r="Y597" i="9" s="1"/>
  <c r="Y598" i="9" s="1"/>
  <c r="Y599" i="9" s="1"/>
  <c r="Y600" i="9" s="1"/>
  <c r="Y601" i="9" s="1"/>
  <c r="Y602" i="9" s="1"/>
  <c r="Y603" i="9" s="1"/>
  <c r="Y604" i="9" s="1"/>
  <c r="Y605" i="9" s="1"/>
  <c r="Y606" i="9" s="1"/>
  <c r="Y607" i="9" s="1"/>
  <c r="Y608" i="9" s="1"/>
  <c r="Y609" i="9" s="1"/>
  <c r="Y610" i="9" s="1"/>
  <c r="Y611" i="9" s="1"/>
  <c r="Y612" i="9" s="1"/>
  <c r="Y613" i="9" s="1"/>
  <c r="Y614" i="9" s="1"/>
  <c r="Y615" i="9" s="1"/>
  <c r="Y616" i="9" s="1"/>
  <c r="Y617" i="9" s="1"/>
  <c r="Y618" i="9" s="1"/>
  <c r="Y619" i="9" s="1"/>
  <c r="Y620" i="9" s="1"/>
  <c r="Y621" i="9" s="1"/>
  <c r="Y622" i="9" s="1"/>
  <c r="Y623" i="9" s="1"/>
  <c r="Y624" i="9" s="1"/>
  <c r="Y625" i="9" s="1"/>
  <c r="Y626" i="9" s="1"/>
  <c r="Y627" i="9" s="1"/>
  <c r="Y628" i="9" s="1"/>
  <c r="Y629" i="9" s="1"/>
  <c r="Y630" i="9" s="1"/>
  <c r="Y631" i="9" s="1"/>
  <c r="Y632" i="9" s="1"/>
  <c r="Y633" i="9" s="1"/>
  <c r="Y634" i="9" s="1"/>
  <c r="Y635" i="9" s="1"/>
  <c r="Y636" i="9" s="1"/>
  <c r="Y637" i="9" s="1"/>
  <c r="Y638" i="9" s="1"/>
  <c r="Y639" i="9" s="1"/>
  <c r="Y640" i="9" s="1"/>
  <c r="Y641" i="9" s="1"/>
  <c r="Y642" i="9" s="1"/>
  <c r="Y643" i="9" s="1"/>
  <c r="Y644" i="9" s="1"/>
  <c r="Y645" i="9" s="1"/>
  <c r="Y646" i="9" s="1"/>
  <c r="Y647" i="9" s="1"/>
  <c r="Y648" i="9" s="1"/>
  <c r="Y649" i="9" s="1"/>
  <c r="Y650" i="9" s="1"/>
  <c r="Y651" i="9" s="1"/>
  <c r="Y652" i="9" s="1"/>
  <c r="Y653" i="9" s="1"/>
  <c r="Y654" i="9" s="1"/>
  <c r="Y655" i="9" s="1"/>
  <c r="Y656" i="9" s="1"/>
  <c r="Y657" i="9" s="1"/>
  <c r="Y658" i="9" s="1"/>
  <c r="Y659" i="9" s="1"/>
  <c r="Y660" i="9" s="1"/>
  <c r="Y661" i="9" s="1"/>
  <c r="Y662" i="9" s="1"/>
  <c r="Y663" i="9" s="1"/>
  <c r="Y664" i="9" s="1"/>
  <c r="Y665" i="9" s="1"/>
  <c r="Y666" i="9" s="1"/>
  <c r="Y667" i="9" s="1"/>
  <c r="Y668" i="9" s="1"/>
  <c r="Y669" i="9" s="1"/>
  <c r="Y670" i="9" s="1"/>
  <c r="Y671" i="9" s="1"/>
  <c r="Y672" i="9" s="1"/>
  <c r="Y673" i="9" s="1"/>
  <c r="Y674" i="9" s="1"/>
  <c r="Y675" i="9" s="1"/>
  <c r="Y676" i="9" s="1"/>
  <c r="Y677" i="9" s="1"/>
  <c r="Y678" i="9" s="1"/>
  <c r="Y679" i="9" s="1"/>
  <c r="Y680" i="9" s="1"/>
  <c r="Y681" i="9" s="1"/>
  <c r="Y682" i="9" s="1"/>
  <c r="Y683" i="9" s="1"/>
  <c r="Y684" i="9" s="1"/>
  <c r="Y685" i="9" s="1"/>
  <c r="Y686" i="9" s="1"/>
  <c r="Y687" i="9" s="1"/>
  <c r="Y688" i="9" s="1"/>
  <c r="Y689" i="9" s="1"/>
  <c r="Y690" i="9" s="1"/>
  <c r="Y691" i="9" s="1"/>
  <c r="Y692" i="9" s="1"/>
  <c r="Y693" i="9" s="1"/>
  <c r="Y694" i="9" s="1"/>
  <c r="Y695" i="9" s="1"/>
  <c r="Y696" i="9" s="1"/>
  <c r="Y697" i="9" s="1"/>
  <c r="Y698" i="9" s="1"/>
  <c r="Y699" i="9" s="1"/>
  <c r="Y700" i="9" s="1"/>
  <c r="Y701" i="9" s="1"/>
  <c r="Y702" i="9" s="1"/>
  <c r="Y703" i="9" s="1"/>
  <c r="Y704" i="9" s="1"/>
  <c r="Y705" i="9" s="1"/>
  <c r="Y706" i="9" s="1"/>
  <c r="Y707" i="9" s="1"/>
  <c r="Y708" i="9" s="1"/>
  <c r="Y709" i="9" s="1"/>
  <c r="Y710" i="9" s="1"/>
  <c r="Y711" i="9" s="1"/>
  <c r="Y712" i="9" s="1"/>
  <c r="Y713" i="9" s="1"/>
  <c r="Y714" i="9" s="1"/>
  <c r="Y715" i="9" s="1"/>
  <c r="Y716" i="9" s="1"/>
  <c r="Y717" i="9" s="1"/>
  <c r="Y718" i="9" s="1"/>
  <c r="Y719" i="9" s="1"/>
  <c r="Y720" i="9" s="1"/>
  <c r="Y721" i="9" s="1"/>
  <c r="Y722" i="9" s="1"/>
  <c r="Y723" i="9" s="1"/>
  <c r="Y724" i="9" s="1"/>
  <c r="Y725" i="9" s="1"/>
  <c r="Y726" i="9" s="1"/>
  <c r="Y727" i="9" s="1"/>
  <c r="Y728" i="9" s="1"/>
  <c r="Y729" i="9" s="1"/>
  <c r="Y730" i="9" s="1"/>
  <c r="Y731" i="9" s="1"/>
  <c r="Y732" i="9" s="1"/>
  <c r="Y733" i="9" s="1"/>
  <c r="Y734" i="9" s="1"/>
  <c r="Y735" i="9" s="1"/>
  <c r="Y736" i="9" s="1"/>
  <c r="Y737" i="9" s="1"/>
  <c r="Y738" i="9" s="1"/>
  <c r="Y739" i="9" s="1"/>
  <c r="Y740" i="9" s="1"/>
  <c r="Y741" i="9" s="1"/>
  <c r="Y742" i="9" s="1"/>
  <c r="Y743" i="9" s="1"/>
  <c r="Y744" i="9" s="1"/>
  <c r="Y745" i="9" s="1"/>
  <c r="Y746" i="9" s="1"/>
  <c r="Y747" i="9" s="1"/>
  <c r="Y748" i="9" s="1"/>
  <c r="Y749" i="9" s="1"/>
  <c r="Y750" i="9" s="1"/>
  <c r="Y751" i="9" s="1"/>
  <c r="Y752" i="9" s="1"/>
  <c r="Y753" i="9" s="1"/>
  <c r="Y754" i="9" s="1"/>
  <c r="Y755" i="9" s="1"/>
  <c r="Y756" i="9" s="1"/>
  <c r="Y757" i="9" s="1"/>
  <c r="Y758" i="9" s="1"/>
  <c r="Y759" i="9" s="1"/>
  <c r="Y760" i="9" s="1"/>
  <c r="Y761" i="9" s="1"/>
  <c r="Y762" i="9" s="1"/>
  <c r="Y763" i="9" s="1"/>
  <c r="Y764" i="9" s="1"/>
  <c r="Y765" i="9" s="1"/>
  <c r="Y766" i="9" s="1"/>
  <c r="Y767" i="9" s="1"/>
  <c r="Y768" i="9" s="1"/>
  <c r="Y769" i="9" s="1"/>
  <c r="Y770" i="9" s="1"/>
  <c r="Y771" i="9" s="1"/>
  <c r="Y772" i="9" s="1"/>
  <c r="Y773" i="9" s="1"/>
  <c r="Y774" i="9" s="1"/>
  <c r="Y775" i="9" s="1"/>
  <c r="Y776" i="9" s="1"/>
  <c r="Y777" i="9" s="1"/>
  <c r="Y778" i="9" s="1"/>
  <c r="Y779" i="9" s="1"/>
  <c r="Y780" i="9" s="1"/>
  <c r="Y781" i="9" s="1"/>
  <c r="Y782" i="9" s="1"/>
  <c r="Y783" i="9" s="1"/>
  <c r="Y784" i="9" s="1"/>
  <c r="Y785" i="9" s="1"/>
  <c r="Y786" i="9" s="1"/>
  <c r="Y787" i="9" s="1"/>
  <c r="Y788" i="9" s="1"/>
  <c r="Y789" i="9" s="1"/>
  <c r="Y790" i="9" s="1"/>
  <c r="Y791" i="9" s="1"/>
  <c r="Y792" i="9" s="1"/>
  <c r="Y793" i="9" s="1"/>
  <c r="Y794" i="9" s="1"/>
  <c r="Y795" i="9" s="1"/>
  <c r="Y796" i="9" s="1"/>
  <c r="Y797" i="9" s="1"/>
  <c r="Y798" i="9" s="1"/>
  <c r="Y799" i="9" s="1"/>
  <c r="Y800" i="9" s="1"/>
  <c r="Y801" i="9" s="1"/>
  <c r="Y802" i="9" s="1"/>
  <c r="Y803" i="9" s="1"/>
  <c r="Y804" i="9" s="1"/>
  <c r="Y805" i="9" s="1"/>
  <c r="Y806" i="9" s="1"/>
  <c r="Y807" i="9" s="1"/>
  <c r="Y808" i="9" s="1"/>
  <c r="Y809" i="9" s="1"/>
  <c r="Y810" i="9" s="1"/>
  <c r="Y811" i="9" s="1"/>
  <c r="Y812" i="9" s="1"/>
  <c r="Y813" i="9" s="1"/>
  <c r="Y814" i="9" s="1"/>
  <c r="Y815" i="9" s="1"/>
  <c r="Y816" i="9" s="1"/>
  <c r="Y817" i="9" s="1"/>
  <c r="Y818" i="9" s="1"/>
  <c r="Y819" i="9" s="1"/>
  <c r="Y820" i="9" s="1"/>
  <c r="Y821" i="9" s="1"/>
  <c r="Y822" i="9" s="1"/>
  <c r="Y823" i="9" s="1"/>
  <c r="Y824" i="9" s="1"/>
  <c r="Y825" i="9" s="1"/>
  <c r="Y826" i="9" s="1"/>
  <c r="Y827" i="9" s="1"/>
  <c r="Y828" i="9" s="1"/>
  <c r="Y829" i="9" s="1"/>
  <c r="Y830" i="9" s="1"/>
  <c r="Y831" i="9" s="1"/>
  <c r="Y832" i="9" s="1"/>
  <c r="Y833" i="9" s="1"/>
  <c r="Y834" i="9" s="1"/>
  <c r="Y835" i="9" s="1"/>
  <c r="Y836" i="9" s="1"/>
  <c r="Y837" i="9" s="1"/>
  <c r="Y838" i="9" s="1"/>
  <c r="Y839" i="9" s="1"/>
  <c r="Y840" i="9" s="1"/>
  <c r="Y841" i="9" s="1"/>
  <c r="Y842" i="9" s="1"/>
  <c r="Y843" i="9" s="1"/>
  <c r="Y844" i="9" s="1"/>
  <c r="Y845" i="9" s="1"/>
  <c r="Y846" i="9" s="1"/>
  <c r="Y847" i="9" s="1"/>
  <c r="Y848" i="9" s="1"/>
  <c r="Y849" i="9" s="1"/>
  <c r="Y850" i="9" s="1"/>
  <c r="Y851" i="9" s="1"/>
  <c r="Y852" i="9" s="1"/>
  <c r="Y853" i="9" s="1"/>
  <c r="Y854" i="9" s="1"/>
  <c r="Y855" i="9" s="1"/>
  <c r="Y856" i="9" s="1"/>
  <c r="Y857" i="9" s="1"/>
  <c r="Y858" i="9" s="1"/>
  <c r="Y859" i="9" s="1"/>
  <c r="Y860" i="9" s="1"/>
  <c r="Y861" i="9" s="1"/>
  <c r="Y862" i="9" s="1"/>
  <c r="Y863" i="9" s="1"/>
  <c r="Y864" i="9" s="1"/>
  <c r="Y865" i="9" s="1"/>
  <c r="Y866" i="9" s="1"/>
  <c r="Y867" i="9" s="1"/>
  <c r="Y868" i="9" s="1"/>
  <c r="Y869" i="9" s="1"/>
  <c r="Y870" i="9" s="1"/>
  <c r="Y871" i="9" s="1"/>
  <c r="Y872" i="9" s="1"/>
  <c r="Y873" i="9" s="1"/>
  <c r="Y874" i="9" s="1"/>
  <c r="Y875" i="9" s="1"/>
  <c r="Y876" i="9" s="1"/>
  <c r="Y877" i="9" s="1"/>
  <c r="Y878" i="9" s="1"/>
  <c r="Y879" i="9" s="1"/>
  <c r="Y880" i="9" s="1"/>
  <c r="Y881" i="9" s="1"/>
  <c r="Y882" i="9" s="1"/>
  <c r="Y883" i="9" s="1"/>
  <c r="Y884" i="9" s="1"/>
  <c r="Y885" i="9" s="1"/>
  <c r="Y886" i="9" s="1"/>
  <c r="Y887" i="9" s="1"/>
  <c r="Y888" i="9" s="1"/>
  <c r="Y889" i="9" s="1"/>
  <c r="Y890" i="9" s="1"/>
  <c r="Y891" i="9" s="1"/>
  <c r="Y892" i="9" s="1"/>
  <c r="Y893" i="9" s="1"/>
  <c r="Y894" i="9" s="1"/>
  <c r="Y895" i="9" s="1"/>
  <c r="Y896" i="9" s="1"/>
  <c r="Y897" i="9" s="1"/>
  <c r="Y898" i="9" s="1"/>
  <c r="Y899" i="9" s="1"/>
  <c r="Y900" i="9" s="1"/>
  <c r="Y901" i="9" s="1"/>
  <c r="Y902" i="9" s="1"/>
  <c r="Y903" i="9" s="1"/>
  <c r="Y904" i="9" s="1"/>
  <c r="Y905" i="9" s="1"/>
  <c r="Y906" i="9" s="1"/>
  <c r="Y907" i="9" s="1"/>
  <c r="Y908" i="9" s="1"/>
  <c r="Y909" i="9" s="1"/>
  <c r="Y910" i="9" s="1"/>
  <c r="Y911" i="9" s="1"/>
  <c r="Y912" i="9" s="1"/>
  <c r="Y913" i="9" s="1"/>
  <c r="Y914" i="9" s="1"/>
  <c r="Y915" i="9" s="1"/>
  <c r="Y916" i="9" s="1"/>
  <c r="Y917" i="9" s="1"/>
  <c r="Y918" i="9" s="1"/>
  <c r="Y919" i="9" s="1"/>
  <c r="Y920" i="9" s="1"/>
  <c r="Y921" i="9" s="1"/>
  <c r="Y922" i="9" s="1"/>
  <c r="Y923" i="9" s="1"/>
  <c r="Y924" i="9" s="1"/>
  <c r="Y925" i="9" s="1"/>
  <c r="Y926" i="9" s="1"/>
  <c r="Y927" i="9" s="1"/>
  <c r="Z327" i="9"/>
  <c r="A1050" i="19" a="1"/>
  <c r="A1050" i="19" s="1"/>
  <c r="A1051" i="19" s="1" a="1"/>
  <c r="A1051" i="19" s="1"/>
  <c r="A1052" i="19" s="1" a="1"/>
  <c r="A1052" i="19" s="1"/>
  <c r="A1053" i="19" s="1" a="1"/>
  <c r="A1053" i="19" s="1"/>
  <c r="C155" i="20"/>
  <c r="D155" i="20" s="1"/>
  <c r="C69" i="20"/>
  <c r="D69" i="20" s="1"/>
  <c r="C3" i="20"/>
  <c r="D3" i="20" s="1"/>
  <c r="P10" i="32" s="1" a="1"/>
  <c r="P10" i="32" s="1"/>
  <c r="M1331" i="27" s="1"/>
  <c r="A1331" i="27" s="1"/>
  <c r="B422" i="32"/>
  <c r="B126" i="32"/>
  <c r="H2870" i="27"/>
  <c r="B780" i="32"/>
  <c r="A780" i="32"/>
  <c r="A126" i="32"/>
  <c r="A422" i="32"/>
  <c r="I2870" i="27"/>
  <c r="A2870" i="27" l="1"/>
  <c r="F2872" i="27"/>
  <c r="K1565" i="27"/>
  <c r="K1566" i="27"/>
  <c r="K979" i="27"/>
  <c r="K978" i="27"/>
  <c r="K1288" i="27"/>
  <c r="K1289" i="27"/>
  <c r="C780" i="32"/>
  <c r="C126" i="32"/>
  <c r="C422" i="32"/>
  <c r="P776" i="32" a="1"/>
  <c r="P776" i="32" s="1"/>
  <c r="O776" i="32" a="1"/>
  <c r="O776" i="32" s="1"/>
  <c r="E776" i="32" s="1"/>
  <c r="N776" i="32" a="1"/>
  <c r="N776" i="32" s="1"/>
  <c r="D776" i="32" s="1"/>
  <c r="K784" i="32"/>
  <c r="K426" i="32"/>
  <c r="N418" i="32" a="1"/>
  <c r="N418" i="32" s="1"/>
  <c r="D418" i="32" s="1"/>
  <c r="P418" i="32" a="1"/>
  <c r="P418" i="32" s="1"/>
  <c r="O418" i="32" a="1"/>
  <c r="O418" i="32" s="1"/>
  <c r="E418" i="32" s="1"/>
  <c r="K130" i="32"/>
  <c r="M420" i="32"/>
  <c r="L420" i="32"/>
  <c r="O122" i="32" a="1"/>
  <c r="O122" i="32" s="1"/>
  <c r="E122" i="32" s="1"/>
  <c r="N122" i="32" a="1"/>
  <c r="N122" i="32" s="1"/>
  <c r="D122" i="32" s="1"/>
  <c r="P122" i="32" a="1"/>
  <c r="P122" i="32" s="1"/>
  <c r="M778" i="32"/>
  <c r="L778" i="32"/>
  <c r="M124" i="32"/>
  <c r="L124" i="32"/>
  <c r="O312" i="32" a="1"/>
  <c r="O312" i="32" s="1"/>
  <c r="E312" i="32" s="1"/>
  <c r="P312" i="32" a="1"/>
  <c r="P312" i="32" s="1"/>
  <c r="M1027" i="27" s="1"/>
  <c r="A1027" i="27" s="1"/>
  <c r="O10" i="32" a="1"/>
  <c r="O10" i="32" s="1"/>
  <c r="E10" i="32" s="1"/>
  <c r="F1331" i="27" s="1"/>
  <c r="N10" i="32" a="1"/>
  <c r="N10" i="32" s="1"/>
  <c r="D10" i="32" s="1"/>
  <c r="N312" i="32" a="1"/>
  <c r="N312" i="32" s="1"/>
  <c r="D312" i="32" s="1"/>
  <c r="D168" i="9" a="1"/>
  <c r="D168" i="9" s="1"/>
  <c r="C168" i="9" a="1"/>
  <c r="C168" i="9" s="1"/>
  <c r="C327" i="9" a="1"/>
  <c r="C327" i="9" s="1"/>
  <c r="D327" i="9" a="1"/>
  <c r="D327" i="9" s="1"/>
  <c r="B1050" i="19"/>
  <c r="B1051" i="19" s="1"/>
  <c r="B1052" i="19" s="1"/>
  <c r="B1053" i="19" s="1"/>
  <c r="I2871" i="27"/>
  <c r="A424" i="32"/>
  <c r="A782" i="32"/>
  <c r="H2871" i="27"/>
  <c r="B128" i="32"/>
  <c r="A128" i="32"/>
  <c r="B782" i="32"/>
  <c r="B424" i="32"/>
  <c r="A2871" i="27" l="1"/>
  <c r="F2873" i="27"/>
  <c r="F2874" i="27"/>
  <c r="K1568" i="27"/>
  <c r="K1567" i="27"/>
  <c r="K980" i="27"/>
  <c r="K981" i="27"/>
  <c r="K1291" i="27"/>
  <c r="K1290" i="27"/>
  <c r="C128" i="32"/>
  <c r="C424" i="32"/>
  <c r="C782" i="32"/>
  <c r="P778" i="32" a="1"/>
  <c r="P778" i="32" s="1"/>
  <c r="O778" i="32" a="1"/>
  <c r="O778" i="32" s="1"/>
  <c r="E778" i="32" s="1"/>
  <c r="N778" i="32" a="1"/>
  <c r="N778" i="32" s="1"/>
  <c r="D778" i="32" s="1"/>
  <c r="K132" i="32"/>
  <c r="K786" i="32"/>
  <c r="N420" i="32" a="1"/>
  <c r="N420" i="32" s="1"/>
  <c r="D420" i="32" s="1"/>
  <c r="P420" i="32" a="1"/>
  <c r="P420" i="32" s="1"/>
  <c r="O420" i="32" a="1"/>
  <c r="O420" i="32" s="1"/>
  <c r="E420" i="32" s="1"/>
  <c r="K428" i="32"/>
  <c r="M422" i="32"/>
  <c r="L422" i="32"/>
  <c r="M126" i="32"/>
  <c r="L126" i="32"/>
  <c r="O124" i="32" a="1"/>
  <c r="O124" i="32" s="1"/>
  <c r="E124" i="32" s="1"/>
  <c r="N124" i="32" a="1"/>
  <c r="N124" i="32" s="1"/>
  <c r="D124" i="32" s="1"/>
  <c r="P124" i="32" a="1"/>
  <c r="P124" i="32" s="1"/>
  <c r="M780" i="32"/>
  <c r="L780" i="32"/>
  <c r="M168" i="9"/>
  <c r="B8" i="9"/>
  <c r="H2872" i="27"/>
  <c r="A426" i="32"/>
  <c r="I2872" i="27"/>
  <c r="B784" i="32"/>
  <c r="A784" i="32"/>
  <c r="A130" i="32"/>
  <c r="B426" i="32"/>
  <c r="B130" i="32"/>
  <c r="A2872" i="27" l="1"/>
  <c r="F2875" i="27"/>
  <c r="K1570" i="27"/>
  <c r="K1569" i="27"/>
  <c r="K983" i="27"/>
  <c r="K982" i="27"/>
  <c r="K1293" i="27"/>
  <c r="K1292" i="27"/>
  <c r="C130" i="32"/>
  <c r="C784" i="32"/>
  <c r="C426" i="32"/>
  <c r="K430" i="32"/>
  <c r="K134" i="32"/>
  <c r="P126" i="32" a="1"/>
  <c r="P126" i="32" s="1"/>
  <c r="O126" i="32" a="1"/>
  <c r="O126" i="32" s="1"/>
  <c r="E126" i="32" s="1"/>
  <c r="N126" i="32" a="1"/>
  <c r="N126" i="32" s="1"/>
  <c r="D126" i="32" s="1"/>
  <c r="O422" i="32" a="1"/>
  <c r="O422" i="32" s="1"/>
  <c r="E422" i="32" s="1"/>
  <c r="N422" i="32" a="1"/>
  <c r="N422" i="32" s="1"/>
  <c r="D422" i="32" s="1"/>
  <c r="P422" i="32" a="1"/>
  <c r="P422" i="32" s="1"/>
  <c r="K788" i="32"/>
  <c r="L782" i="32"/>
  <c r="M782" i="32"/>
  <c r="N780" i="32" a="1"/>
  <c r="N780" i="32" s="1"/>
  <c r="D780" i="32" s="1"/>
  <c r="P780" i="32" a="1"/>
  <c r="P780" i="32" s="1"/>
  <c r="O780" i="32" a="1"/>
  <c r="O780" i="32" s="1"/>
  <c r="E780" i="32" s="1"/>
  <c r="L424" i="32"/>
  <c r="M424" i="32"/>
  <c r="M128" i="32"/>
  <c r="L128" i="32"/>
  <c r="L8" i="9"/>
  <c r="K8" i="9"/>
  <c r="K9" i="9" s="1"/>
  <c r="K10" i="9" s="1"/>
  <c r="K11" i="9" s="1"/>
  <c r="K12" i="9" s="1"/>
  <c r="K13" i="9" s="1"/>
  <c r="K14" i="9" s="1"/>
  <c r="K15" i="9" s="1"/>
  <c r="K16" i="9" s="1"/>
  <c r="K17" i="9" s="1"/>
  <c r="K18" i="9" s="1"/>
  <c r="K19" i="9" s="1"/>
  <c r="K20" i="9" s="1"/>
  <c r="K21" i="9" s="1"/>
  <c r="K22" i="9" s="1"/>
  <c r="K23" i="9" s="1"/>
  <c r="K24" i="9" s="1"/>
  <c r="K25" i="9" s="1"/>
  <c r="K26" i="9" s="1"/>
  <c r="K27" i="9" s="1"/>
  <c r="K28" i="9" s="1"/>
  <c r="K29" i="9" s="1"/>
  <c r="K30" i="9" s="1"/>
  <c r="K31" i="9" s="1"/>
  <c r="K32" i="9" s="1"/>
  <c r="K33" i="9" s="1"/>
  <c r="K34" i="9" s="1"/>
  <c r="K35" i="9" s="1"/>
  <c r="K36" i="9" s="1"/>
  <c r="K37" i="9" s="1"/>
  <c r="K38" i="9" s="1"/>
  <c r="K39" i="9" s="1"/>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A428" i="32"/>
  <c r="B786" i="32"/>
  <c r="A786" i="32"/>
  <c r="H2873" i="27"/>
  <c r="I2873" i="27"/>
  <c r="B132" i="32"/>
  <c r="H2874" i="27"/>
  <c r="B428" i="32"/>
  <c r="A132" i="32"/>
  <c r="I2874" i="27"/>
  <c r="A2874" i="27" l="1"/>
  <c r="A2873" i="27"/>
  <c r="F2876" i="27"/>
  <c r="K1572" i="27"/>
  <c r="K1571" i="27"/>
  <c r="K984" i="27"/>
  <c r="K985" i="27"/>
  <c r="K1295" i="27"/>
  <c r="K1294" i="27"/>
  <c r="C786" i="32"/>
  <c r="C428" i="32"/>
  <c r="C132" i="32"/>
  <c r="M784" i="32"/>
  <c r="L784" i="32"/>
  <c r="K790" i="32"/>
  <c r="L130" i="32"/>
  <c r="M130" i="32"/>
  <c r="K136" i="32"/>
  <c r="P782" i="32" a="1"/>
  <c r="P782" i="32" s="1"/>
  <c r="O782" i="32" a="1"/>
  <c r="O782" i="32" s="1"/>
  <c r="E782" i="32" s="1"/>
  <c r="N782" i="32" a="1"/>
  <c r="N782" i="32" s="1"/>
  <c r="D782" i="32" s="1"/>
  <c r="K432" i="32"/>
  <c r="M426" i="32"/>
  <c r="L426" i="32"/>
  <c r="P128" i="32" a="1"/>
  <c r="P128" i="32" s="1"/>
  <c r="O128" i="32" a="1"/>
  <c r="O128" i="32" s="1"/>
  <c r="E128" i="32" s="1"/>
  <c r="N128" i="32" a="1"/>
  <c r="N128" i="32" s="1"/>
  <c r="D128" i="32" s="1"/>
  <c r="O424" i="32" a="1"/>
  <c r="O424" i="32" s="1"/>
  <c r="E424" i="32" s="1"/>
  <c r="N424" i="32" a="1"/>
  <c r="N424" i="32" s="1"/>
  <c r="D424" i="32" s="1"/>
  <c r="P424" i="32" a="1"/>
  <c r="P424" i="32" s="1"/>
  <c r="D8" i="9" a="1"/>
  <c r="D8" i="9" s="1"/>
  <c r="C8" i="9" a="1"/>
  <c r="C8" i="9" s="1"/>
  <c r="M8" i="9" s="1"/>
  <c r="X123" i="1"/>
  <c r="AH123" i="1" s="1"/>
  <c r="B788" i="32"/>
  <c r="H2875" i="27"/>
  <c r="B134" i="32"/>
  <c r="I2875" i="27"/>
  <c r="B430" i="32"/>
  <c r="A788" i="32"/>
  <c r="A134" i="32"/>
  <c r="A430" i="32"/>
  <c r="A2875" i="27" l="1"/>
  <c r="F2877" i="27"/>
  <c r="K1573" i="27"/>
  <c r="K1574" i="27"/>
  <c r="K987" i="27"/>
  <c r="K986" i="27"/>
  <c r="K1296" i="27"/>
  <c r="K1297" i="27"/>
  <c r="C788" i="32"/>
  <c r="C134" i="32"/>
  <c r="C430" i="32"/>
  <c r="K792" i="32"/>
  <c r="K138" i="32"/>
  <c r="P426" i="32" a="1"/>
  <c r="P426" i="32" s="1"/>
  <c r="O426" i="32" a="1"/>
  <c r="O426" i="32" s="1"/>
  <c r="E426" i="32" s="1"/>
  <c r="N426" i="32" a="1"/>
  <c r="N426" i="32" s="1"/>
  <c r="D426" i="32" s="1"/>
  <c r="O784" i="32" a="1"/>
  <c r="O784" i="32" s="1"/>
  <c r="E784" i="32" s="1"/>
  <c r="P784" i="32" a="1"/>
  <c r="P784" i="32" s="1"/>
  <c r="N784" i="32" a="1"/>
  <c r="N784" i="32" s="1"/>
  <c r="D784" i="32" s="1"/>
  <c r="M132" i="32"/>
  <c r="L132" i="32"/>
  <c r="P130" i="32" a="1"/>
  <c r="P130" i="32" s="1"/>
  <c r="N130" i="32" a="1"/>
  <c r="N130" i="32" s="1"/>
  <c r="D130" i="32" s="1"/>
  <c r="O130" i="32" a="1"/>
  <c r="O130" i="32" s="1"/>
  <c r="E130" i="32" s="1"/>
  <c r="M428" i="32"/>
  <c r="L428" i="32"/>
  <c r="K434" i="32"/>
  <c r="L786" i="32"/>
  <c r="M786" i="32"/>
  <c r="AI123" i="1"/>
  <c r="AI134" i="1"/>
  <c r="AI150" i="1"/>
  <c r="AI167" i="1"/>
  <c r="AI161" i="1"/>
  <c r="AI137" i="1"/>
  <c r="AI148" i="1"/>
  <c r="AI140" i="1"/>
  <c r="AI146" i="1"/>
  <c r="AI132" i="1"/>
  <c r="AI135" i="1"/>
  <c r="AI124" i="1"/>
  <c r="AI139" i="1"/>
  <c r="AI129" i="1"/>
  <c r="AI152" i="1"/>
  <c r="AI163" i="1"/>
  <c r="AI128" i="1"/>
  <c r="AI126" i="1"/>
  <c r="AI165" i="1"/>
  <c r="AI142" i="1"/>
  <c r="AI162" i="1"/>
  <c r="AI144" i="1"/>
  <c r="AI168" i="1"/>
  <c r="AI127" i="1"/>
  <c r="AI149" i="1"/>
  <c r="AI170" i="1"/>
  <c r="AI164" i="1"/>
  <c r="AI125" i="1"/>
  <c r="AI160" i="1"/>
  <c r="AI145" i="1"/>
  <c r="AI141" i="1"/>
  <c r="AI155" i="1"/>
  <c r="AI153" i="1"/>
  <c r="AI169" i="1"/>
  <c r="AI133" i="1"/>
  <c r="AI130" i="1"/>
  <c r="AI147" i="1"/>
  <c r="AI166" i="1"/>
  <c r="AI172" i="1"/>
  <c r="AI173" i="1"/>
  <c r="AI171" i="1"/>
  <c r="AI158" i="1"/>
  <c r="AI159" i="1"/>
  <c r="AI138" i="1"/>
  <c r="AI154" i="1"/>
  <c r="AI136" i="1"/>
  <c r="AI156" i="1"/>
  <c r="AI151" i="1"/>
  <c r="AI131" i="1"/>
  <c r="AI157" i="1"/>
  <c r="AI143" i="1"/>
  <c r="C93" i="6"/>
  <c r="L93" i="6" s="1"/>
  <c r="N46" i="1"/>
  <c r="A432" i="32"/>
  <c r="A790" i="32"/>
  <c r="B136" i="32"/>
  <c r="I2876" i="27"/>
  <c r="A136" i="32"/>
  <c r="B432" i="32"/>
  <c r="H2876" i="27"/>
  <c r="B790" i="32"/>
  <c r="A2876" i="27" l="1"/>
  <c r="F2878" i="27"/>
  <c r="K1576" i="27"/>
  <c r="K1575" i="27"/>
  <c r="K988" i="27"/>
  <c r="K989" i="27"/>
  <c r="K1298" i="27"/>
  <c r="K1299" i="27"/>
  <c r="C432" i="32"/>
  <c r="C136" i="32"/>
  <c r="C790" i="32"/>
  <c r="M134" i="32"/>
  <c r="L134" i="32"/>
  <c r="K140" i="32"/>
  <c r="M788" i="32"/>
  <c r="L788" i="32"/>
  <c r="K436" i="32"/>
  <c r="P132" i="32" a="1"/>
  <c r="P132" i="32" s="1"/>
  <c r="O132" i="32" a="1"/>
  <c r="O132" i="32" s="1"/>
  <c r="E132" i="32" s="1"/>
  <c r="N132" i="32" a="1"/>
  <c r="N132" i="32" s="1"/>
  <c r="D132" i="32" s="1"/>
  <c r="K794" i="32"/>
  <c r="L430" i="32"/>
  <c r="M430" i="32"/>
  <c r="P428" i="32" a="1"/>
  <c r="P428" i="32" s="1"/>
  <c r="O428" i="32" a="1"/>
  <c r="O428" i="32" s="1"/>
  <c r="E428" i="32" s="1"/>
  <c r="N428" i="32" a="1"/>
  <c r="N428" i="32" s="1"/>
  <c r="D428" i="32" s="1"/>
  <c r="N786" i="32" a="1"/>
  <c r="N786" i="32" s="1"/>
  <c r="D786" i="32" s="1"/>
  <c r="P786" i="32" a="1"/>
  <c r="P786" i="32" s="1"/>
  <c r="O786" i="32" a="1"/>
  <c r="O786" i="32" s="1"/>
  <c r="E786" i="32" s="1"/>
  <c r="AJ157" i="1"/>
  <c r="AJ151" i="1"/>
  <c r="AJ173" i="1"/>
  <c r="AJ155" i="1"/>
  <c r="AJ127" i="1"/>
  <c r="AJ163" i="1"/>
  <c r="AJ140" i="1"/>
  <c r="AJ156" i="1"/>
  <c r="AJ172" i="1"/>
  <c r="AJ141" i="1"/>
  <c r="AJ168" i="1"/>
  <c r="AJ152" i="1"/>
  <c r="AJ148" i="1"/>
  <c r="AJ136" i="1"/>
  <c r="AJ166" i="1"/>
  <c r="AJ145" i="1"/>
  <c r="AJ144" i="1"/>
  <c r="AJ129" i="1"/>
  <c r="AJ137" i="1"/>
  <c r="AJ154" i="1"/>
  <c r="AJ147" i="1"/>
  <c r="AJ160" i="1"/>
  <c r="AJ162" i="1"/>
  <c r="AJ139" i="1"/>
  <c r="AJ161" i="1"/>
  <c r="AJ138" i="1"/>
  <c r="AJ130" i="1"/>
  <c r="AJ125" i="1"/>
  <c r="AJ142" i="1"/>
  <c r="AJ124" i="1"/>
  <c r="AJ167" i="1"/>
  <c r="AJ143" i="1"/>
  <c r="AJ159" i="1"/>
  <c r="AJ133" i="1"/>
  <c r="AJ164" i="1"/>
  <c r="AJ165" i="1"/>
  <c r="AJ135" i="1"/>
  <c r="AJ150" i="1"/>
  <c r="AJ158" i="1"/>
  <c r="AJ169" i="1"/>
  <c r="AJ170" i="1"/>
  <c r="AJ126" i="1"/>
  <c r="AJ132" i="1"/>
  <c r="AJ134" i="1"/>
  <c r="AJ131" i="1"/>
  <c r="AJ171" i="1"/>
  <c r="AJ153" i="1"/>
  <c r="AJ149" i="1"/>
  <c r="AJ128" i="1"/>
  <c r="AJ146" i="1"/>
  <c r="AJ123" i="1"/>
  <c r="I45" i="5"/>
  <c r="A434" i="32"/>
  <c r="A138" i="32"/>
  <c r="H2877" i="27"/>
  <c r="B434" i="32"/>
  <c r="I2877" i="27"/>
  <c r="A792" i="32"/>
  <c r="B792" i="32"/>
  <c r="B138" i="32"/>
  <c r="A2877" i="27" l="1"/>
  <c r="F2880" i="27"/>
  <c r="F2879" i="27"/>
  <c r="K1577" i="27"/>
  <c r="K1578" i="27"/>
  <c r="K991" i="27"/>
  <c r="K990" i="27"/>
  <c r="K1300" i="27"/>
  <c r="K1301" i="27"/>
  <c r="C138" i="32"/>
  <c r="C792" i="32"/>
  <c r="C434" i="32"/>
  <c r="K142" i="32"/>
  <c r="P430" i="32" a="1"/>
  <c r="P430" i="32" s="1"/>
  <c r="O430" i="32" a="1"/>
  <c r="O430" i="32" s="1"/>
  <c r="E430" i="32" s="1"/>
  <c r="N430" i="32" a="1"/>
  <c r="N430" i="32" s="1"/>
  <c r="D430" i="32" s="1"/>
  <c r="K438" i="32"/>
  <c r="N134" i="32" a="1"/>
  <c r="N134" i="32" s="1"/>
  <c r="D134" i="32" s="1"/>
  <c r="O134" i="32" a="1"/>
  <c r="O134" i="32" s="1"/>
  <c r="E134" i="32" s="1"/>
  <c r="P134" i="32" a="1"/>
  <c r="P134" i="32" s="1"/>
  <c r="L790" i="32"/>
  <c r="M790" i="32"/>
  <c r="K796" i="32"/>
  <c r="M136" i="32"/>
  <c r="L136" i="32"/>
  <c r="P788" i="32" a="1"/>
  <c r="P788" i="32" s="1"/>
  <c r="O788" i="32" a="1"/>
  <c r="O788" i="32" s="1"/>
  <c r="E788" i="32" s="1"/>
  <c r="N788" i="32" a="1"/>
  <c r="N788" i="32" s="1"/>
  <c r="D788" i="32" s="1"/>
  <c r="M432" i="32"/>
  <c r="L432" i="32"/>
  <c r="AM173" i="1"/>
  <c r="AM165" i="1"/>
  <c r="AM157" i="1"/>
  <c r="AM149" i="1"/>
  <c r="AM141" i="1"/>
  <c r="AM133" i="1"/>
  <c r="AM125" i="1"/>
  <c r="AL167" i="1"/>
  <c r="AL159" i="1"/>
  <c r="AL151" i="1"/>
  <c r="AL143" i="1"/>
  <c r="AL135" i="1"/>
  <c r="AL127" i="1"/>
  <c r="AK169" i="1"/>
  <c r="AK161" i="1"/>
  <c r="AK153" i="1"/>
  <c r="AK145" i="1"/>
  <c r="AK137" i="1"/>
  <c r="AK129" i="1"/>
  <c r="AM170" i="1"/>
  <c r="AM162" i="1"/>
  <c r="AM154" i="1"/>
  <c r="AM146" i="1"/>
  <c r="AM138" i="1"/>
  <c r="AM130" i="1"/>
  <c r="AL172" i="1"/>
  <c r="AL164" i="1"/>
  <c r="AL156" i="1"/>
  <c r="AL148" i="1"/>
  <c r="AL140" i="1"/>
  <c r="AL132" i="1"/>
  <c r="AL124" i="1"/>
  <c r="AK166" i="1"/>
  <c r="AK158" i="1"/>
  <c r="AK150" i="1"/>
  <c r="AK142" i="1"/>
  <c r="AM167" i="1"/>
  <c r="AM156" i="1"/>
  <c r="AM145" i="1"/>
  <c r="AM135" i="1"/>
  <c r="AM124" i="1"/>
  <c r="AL163" i="1"/>
  <c r="AL153" i="1"/>
  <c r="AL142" i="1"/>
  <c r="AL131" i="1"/>
  <c r="AK171" i="1"/>
  <c r="AK160" i="1"/>
  <c r="AK149" i="1"/>
  <c r="AK139" i="1"/>
  <c r="AK130" i="1"/>
  <c r="AM163" i="1"/>
  <c r="AM152" i="1"/>
  <c r="AM142" i="1"/>
  <c r="AM131" i="1"/>
  <c r="AL170" i="1"/>
  <c r="AL160" i="1"/>
  <c r="AL149" i="1"/>
  <c r="AL138" i="1"/>
  <c r="AL128" i="1"/>
  <c r="AK167" i="1"/>
  <c r="AK156" i="1"/>
  <c r="AK146" i="1"/>
  <c r="AK135" i="1"/>
  <c r="AK126" i="1"/>
  <c r="AM172" i="1"/>
  <c r="AM161" i="1"/>
  <c r="AM151" i="1"/>
  <c r="AM140" i="1"/>
  <c r="AM129" i="1"/>
  <c r="AL169" i="1"/>
  <c r="AL158" i="1"/>
  <c r="AL147" i="1"/>
  <c r="AL137" i="1"/>
  <c r="AL126" i="1"/>
  <c r="AK165" i="1"/>
  <c r="AK155" i="1"/>
  <c r="AK144" i="1"/>
  <c r="AK134" i="1"/>
  <c r="AK125" i="1"/>
  <c r="AM169" i="1"/>
  <c r="AM159" i="1"/>
  <c r="AM148" i="1"/>
  <c r="AM137" i="1"/>
  <c r="AM127" i="1"/>
  <c r="AL166" i="1"/>
  <c r="AL155" i="1"/>
  <c r="AL145" i="1"/>
  <c r="AL134" i="1"/>
  <c r="AK173" i="1"/>
  <c r="AK163" i="1"/>
  <c r="AN163" i="1" s="1"/>
  <c r="AK152" i="1"/>
  <c r="AK141" i="1"/>
  <c r="AK132" i="1"/>
  <c r="AM171" i="1"/>
  <c r="AK164" i="1"/>
  <c r="AM168" i="1"/>
  <c r="AM147" i="1"/>
  <c r="AM126" i="1"/>
  <c r="AL154" i="1"/>
  <c r="AL133" i="1"/>
  <c r="AK162" i="1"/>
  <c r="AK140" i="1"/>
  <c r="AN140" i="1" s="1"/>
  <c r="AM166" i="1"/>
  <c r="AM144" i="1"/>
  <c r="AL152" i="1"/>
  <c r="AL130" i="1"/>
  <c r="AK138" i="1"/>
  <c r="AM143" i="1"/>
  <c r="AK157" i="1"/>
  <c r="AM150" i="1"/>
  <c r="AL173" i="1"/>
  <c r="AK159" i="1"/>
  <c r="AL171" i="1"/>
  <c r="AL150" i="1"/>
  <c r="AK136" i="1"/>
  <c r="AL136" i="1"/>
  <c r="AM164" i="1"/>
  <c r="AL129" i="1"/>
  <c r="AL157" i="1"/>
  <c r="AM160" i="1"/>
  <c r="AM139" i="1"/>
  <c r="AL168" i="1"/>
  <c r="AL146" i="1"/>
  <c r="AL125" i="1"/>
  <c r="AK154" i="1"/>
  <c r="AK133" i="1"/>
  <c r="AM155" i="1"/>
  <c r="AL162" i="1"/>
  <c r="AK170" i="1"/>
  <c r="AK128" i="1"/>
  <c r="AK124" i="1"/>
  <c r="AM158" i="1"/>
  <c r="AM136" i="1"/>
  <c r="AL165" i="1"/>
  <c r="AL144" i="1"/>
  <c r="AK172" i="1"/>
  <c r="AK151" i="1"/>
  <c r="AK131" i="1"/>
  <c r="AM134" i="1"/>
  <c r="AL141" i="1"/>
  <c r="AK148" i="1"/>
  <c r="AN148" i="1" s="1"/>
  <c r="AK143" i="1"/>
  <c r="AN143" i="1" s="1"/>
  <c r="AM153" i="1"/>
  <c r="AM132" i="1"/>
  <c r="AL161" i="1"/>
  <c r="AL139" i="1"/>
  <c r="AK168" i="1"/>
  <c r="AK147" i="1"/>
  <c r="AK127" i="1"/>
  <c r="AN127" i="1" s="1"/>
  <c r="AM128" i="1"/>
  <c r="AM123" i="1"/>
  <c r="AL123" i="1"/>
  <c r="AK123" i="1"/>
  <c r="H2878" i="27"/>
  <c r="B140" i="32"/>
  <c r="B436" i="32"/>
  <c r="A794" i="32"/>
  <c r="A436" i="32"/>
  <c r="A140" i="32"/>
  <c r="I2878" i="27"/>
  <c r="B794" i="32"/>
  <c r="U2" i="28"/>
  <c r="A2878" i="27" l="1"/>
  <c r="F2881" i="27"/>
  <c r="K1580" i="27"/>
  <c r="K1579" i="27"/>
  <c r="K992" i="27"/>
  <c r="K993" i="27"/>
  <c r="K1303" i="27"/>
  <c r="K1302" i="27"/>
  <c r="AN159" i="1"/>
  <c r="AN172" i="1"/>
  <c r="AN164" i="1"/>
  <c r="C140" i="32"/>
  <c r="C794" i="32"/>
  <c r="C436" i="32"/>
  <c r="K144" i="32"/>
  <c r="N136" i="32" a="1"/>
  <c r="N136" i="32" s="1"/>
  <c r="D136" i="32" s="1"/>
  <c r="P136" i="32" a="1"/>
  <c r="P136" i="32" s="1"/>
  <c r="O136" i="32" a="1"/>
  <c r="O136" i="32" s="1"/>
  <c r="E136" i="32" s="1"/>
  <c r="O790" i="32" a="1"/>
  <c r="O790" i="32" s="1"/>
  <c r="E790" i="32" s="1"/>
  <c r="N790" i="32" a="1"/>
  <c r="N790" i="32" s="1"/>
  <c r="D790" i="32" s="1"/>
  <c r="P790" i="32" a="1"/>
  <c r="P790" i="32" s="1"/>
  <c r="K440" i="32"/>
  <c r="M434" i="32"/>
  <c r="L434" i="32"/>
  <c r="P432" i="32" a="1"/>
  <c r="P432" i="32" s="1"/>
  <c r="O432" i="32" a="1"/>
  <c r="O432" i="32" s="1"/>
  <c r="E432" i="32" s="1"/>
  <c r="N432" i="32" a="1"/>
  <c r="N432" i="32" s="1"/>
  <c r="D432" i="32" s="1"/>
  <c r="K798" i="32"/>
  <c r="M792" i="32"/>
  <c r="L792" i="32"/>
  <c r="M138" i="32"/>
  <c r="L138" i="32"/>
  <c r="AN149" i="1"/>
  <c r="AN126" i="1"/>
  <c r="AN156" i="1"/>
  <c r="AN135" i="1"/>
  <c r="AN133" i="1"/>
  <c r="AN131" i="1"/>
  <c r="AN132" i="1"/>
  <c r="AN168" i="1"/>
  <c r="AN138" i="1"/>
  <c r="AN151" i="1"/>
  <c r="AN170" i="1"/>
  <c r="AN154" i="1"/>
  <c r="AN147" i="1"/>
  <c r="AN167" i="1"/>
  <c r="AN124" i="1"/>
  <c r="AN128" i="1"/>
  <c r="AN153" i="1"/>
  <c r="AN125" i="1"/>
  <c r="AN160" i="1"/>
  <c r="AN161" i="1"/>
  <c r="AN134" i="1"/>
  <c r="AN146" i="1"/>
  <c r="AN171" i="1"/>
  <c r="AN169" i="1"/>
  <c r="AN157" i="1"/>
  <c r="AN162" i="1"/>
  <c r="AN144" i="1"/>
  <c r="AN141" i="1"/>
  <c r="AN155" i="1"/>
  <c r="AN142" i="1"/>
  <c r="AN136" i="1"/>
  <c r="AN152" i="1"/>
  <c r="AN165" i="1"/>
  <c r="AN150" i="1"/>
  <c r="AN129" i="1"/>
  <c r="AN130" i="1"/>
  <c r="AN158" i="1"/>
  <c r="AN137" i="1"/>
  <c r="AN123" i="1"/>
  <c r="AN173" i="1"/>
  <c r="AN139" i="1"/>
  <c r="AN166" i="1"/>
  <c r="AN145" i="1"/>
  <c r="T39" i="27"/>
  <c r="I2879" i="27"/>
  <c r="I2880" i="27"/>
  <c r="A142" i="32"/>
  <c r="H2880" i="27"/>
  <c r="A796" i="32"/>
  <c r="B142" i="32"/>
  <c r="B438" i="32"/>
  <c r="B796" i="32"/>
  <c r="H2879" i="27"/>
  <c r="A438" i="32"/>
  <c r="A2880" i="27" l="1"/>
  <c r="A2879" i="27"/>
  <c r="F2882" i="27"/>
  <c r="K1581" i="27"/>
  <c r="K1582" i="27"/>
  <c r="K995" i="27"/>
  <c r="K994" i="27"/>
  <c r="K1305" i="27"/>
  <c r="K1304" i="27"/>
  <c r="C796" i="32"/>
  <c r="C438" i="32"/>
  <c r="C142" i="32"/>
  <c r="O138" i="32" a="1"/>
  <c r="O138" i="32" s="1"/>
  <c r="E138" i="32" s="1"/>
  <c r="N138" i="32" a="1"/>
  <c r="N138" i="32" s="1"/>
  <c r="D138" i="32" s="1"/>
  <c r="P138" i="32" a="1"/>
  <c r="P138" i="32" s="1"/>
  <c r="P792" i="32" a="1"/>
  <c r="P792" i="32" s="1"/>
  <c r="O792" i="32" a="1"/>
  <c r="O792" i="32" s="1"/>
  <c r="E792" i="32" s="1"/>
  <c r="N792" i="32" a="1"/>
  <c r="N792" i="32" s="1"/>
  <c r="D792" i="32" s="1"/>
  <c r="N434" i="32" a="1"/>
  <c r="N434" i="32" s="1"/>
  <c r="D434" i="32" s="1"/>
  <c r="P434" i="32" a="1"/>
  <c r="P434" i="32" s="1"/>
  <c r="O434" i="32" a="1"/>
  <c r="O434" i="32" s="1"/>
  <c r="E434" i="32" s="1"/>
  <c r="K442" i="32"/>
  <c r="K800" i="32"/>
  <c r="K146" i="32"/>
  <c r="M436" i="32"/>
  <c r="L436" i="32"/>
  <c r="M794" i="32"/>
  <c r="L794" i="32"/>
  <c r="M140" i="32"/>
  <c r="L140" i="32"/>
  <c r="P2" i="29" a="1"/>
  <c r="P2" i="29" s="1"/>
  <c r="AR164" i="24"/>
  <c r="A798" i="32"/>
  <c r="B798" i="32"/>
  <c r="H2881" i="27"/>
  <c r="I2881" i="27"/>
  <c r="A440" i="32"/>
  <c r="A144" i="32"/>
  <c r="B440" i="32"/>
  <c r="B144" i="32"/>
  <c r="A2881" i="27" l="1"/>
  <c r="F2883" i="27"/>
  <c r="K1584" i="27"/>
  <c r="K1583" i="27"/>
  <c r="K996" i="27"/>
  <c r="K997" i="27"/>
  <c r="K1307" i="27"/>
  <c r="K1306" i="27"/>
  <c r="C798" i="32"/>
  <c r="C440" i="32"/>
  <c r="C144" i="32"/>
  <c r="N436" i="32" a="1"/>
  <c r="N436" i="32" s="1"/>
  <c r="D436" i="32" s="1"/>
  <c r="P436" i="32" a="1"/>
  <c r="P436" i="32" s="1"/>
  <c r="O436" i="32" a="1"/>
  <c r="O436" i="32" s="1"/>
  <c r="E436" i="32" s="1"/>
  <c r="K444" i="32"/>
  <c r="O140" i="32" a="1"/>
  <c r="O140" i="32" s="1"/>
  <c r="E140" i="32" s="1"/>
  <c r="N140" i="32" a="1"/>
  <c r="N140" i="32" s="1"/>
  <c r="D140" i="32" s="1"/>
  <c r="P140" i="32" a="1"/>
  <c r="P140" i="32" s="1"/>
  <c r="P794" i="32" a="1"/>
  <c r="P794" i="32" s="1"/>
  <c r="O794" i="32" a="1"/>
  <c r="O794" i="32" s="1"/>
  <c r="E794" i="32" s="1"/>
  <c r="N794" i="32" a="1"/>
  <c r="N794" i="32" s="1"/>
  <c r="D794" i="32" s="1"/>
  <c r="K802" i="32"/>
  <c r="K148" i="32"/>
  <c r="L142" i="32"/>
  <c r="M142" i="32"/>
  <c r="M438" i="32"/>
  <c r="L438" i="32"/>
  <c r="M796" i="32"/>
  <c r="L796" i="32"/>
  <c r="P3" i="29" a="1"/>
  <c r="P3" i="29" s="1"/>
  <c r="Q2" i="29"/>
  <c r="O2" i="29"/>
  <c r="AR156" i="24"/>
  <c r="AR184" i="24"/>
  <c r="AR192" i="24"/>
  <c r="AR154" i="24"/>
  <c r="AR160" i="24"/>
  <c r="AR166" i="24"/>
  <c r="AR148" i="24"/>
  <c r="AR178" i="24"/>
  <c r="AR198" i="24"/>
  <c r="AR200" i="24"/>
  <c r="AR196" i="24"/>
  <c r="AR190" i="24"/>
  <c r="AR170" i="24"/>
  <c r="AR158" i="24"/>
  <c r="AR150" i="24"/>
  <c r="AR176" i="24"/>
  <c r="AR180" i="24"/>
  <c r="AR202" i="24"/>
  <c r="AR186" i="24"/>
  <c r="AR152" i="24"/>
  <c r="AR162" i="24"/>
  <c r="AR188" i="24"/>
  <c r="AR168" i="24"/>
  <c r="AR172" i="24"/>
  <c r="AR174" i="24"/>
  <c r="AR194" i="24"/>
  <c r="AR146" i="24"/>
  <c r="AR182" i="24"/>
  <c r="AU198" i="24"/>
  <c r="AS172" i="24"/>
  <c r="B442" i="32"/>
  <c r="A800" i="32"/>
  <c r="B146" i="32"/>
  <c r="H2882" i="27"/>
  <c r="B800" i="32"/>
  <c r="I2882" i="27"/>
  <c r="A442" i="32"/>
  <c r="A146" i="32"/>
  <c r="A2882" i="27" l="1"/>
  <c r="F2884" i="27"/>
  <c r="K1586" i="27"/>
  <c r="K1585" i="27"/>
  <c r="K998" i="27"/>
  <c r="K999" i="27"/>
  <c r="K1308" i="27"/>
  <c r="K1309" i="27"/>
  <c r="C146" i="32"/>
  <c r="C800" i="32"/>
  <c r="C442" i="32"/>
  <c r="K150" i="32"/>
  <c r="N796" i="32" a="1"/>
  <c r="N796" i="32" s="1"/>
  <c r="D796" i="32" s="1"/>
  <c r="P796" i="32" a="1"/>
  <c r="P796" i="32" s="1"/>
  <c r="O796" i="32" a="1"/>
  <c r="O796" i="32" s="1"/>
  <c r="E796" i="32" s="1"/>
  <c r="L440" i="32"/>
  <c r="M440" i="32"/>
  <c r="K804" i="32"/>
  <c r="L798" i="32"/>
  <c r="M798" i="32"/>
  <c r="O438" i="32" a="1"/>
  <c r="O438" i="32" s="1"/>
  <c r="E438" i="32" s="1"/>
  <c r="N438" i="32" a="1"/>
  <c r="N438" i="32" s="1"/>
  <c r="D438" i="32" s="1"/>
  <c r="P438" i="32" a="1"/>
  <c r="P438" i="32" s="1"/>
  <c r="K446" i="32"/>
  <c r="P142" i="32" a="1"/>
  <c r="P142" i="32" s="1"/>
  <c r="O142" i="32" a="1"/>
  <c r="O142" i="32" s="1"/>
  <c r="E142" i="32" s="1"/>
  <c r="N142" i="32" a="1"/>
  <c r="N142" i="32" s="1"/>
  <c r="D142" i="32" s="1"/>
  <c r="M144" i="32"/>
  <c r="L144" i="32"/>
  <c r="O3" i="29"/>
  <c r="Q3" i="29"/>
  <c r="P4" i="29" a="1"/>
  <c r="P4" i="29" s="1"/>
  <c r="AW166" i="24"/>
  <c r="AW202" i="24"/>
  <c r="AW174" i="24"/>
  <c r="AW172" i="24"/>
  <c r="AW180" i="24"/>
  <c r="AW170" i="24"/>
  <c r="AW154" i="24"/>
  <c r="AW146" i="24"/>
  <c r="AW204" i="24"/>
  <c r="AW200" i="24"/>
  <c r="AW176" i="24"/>
  <c r="AW190" i="24"/>
  <c r="AW182" i="24"/>
  <c r="AW148" i="24"/>
  <c r="AW164" i="24"/>
  <c r="AW152" i="24"/>
  <c r="AW188" i="24"/>
  <c r="AW168" i="24"/>
  <c r="AW160" i="24"/>
  <c r="AW150" i="24"/>
  <c r="AW186" i="24"/>
  <c r="AW156" i="24"/>
  <c r="AW178" i="24"/>
  <c r="AW158" i="24"/>
  <c r="AW192" i="24"/>
  <c r="AW194" i="24"/>
  <c r="AW162" i="24"/>
  <c r="AW198" i="24"/>
  <c r="AW184" i="24"/>
  <c r="AW196" i="24"/>
  <c r="AT148" i="24"/>
  <c r="AT204" i="24"/>
  <c r="AT158" i="24"/>
  <c r="AT162" i="24"/>
  <c r="AT184" i="24"/>
  <c r="AT198" i="24"/>
  <c r="AT202" i="24"/>
  <c r="AT182" i="24"/>
  <c r="AT152" i="24"/>
  <c r="AT166" i="24"/>
  <c r="AT180" i="24"/>
  <c r="AT160" i="24"/>
  <c r="AT188" i="24"/>
  <c r="AT176" i="24"/>
  <c r="AT150" i="24"/>
  <c r="AT172" i="24"/>
  <c r="AT154" i="24"/>
  <c r="AT186" i="24"/>
  <c r="AT192" i="24"/>
  <c r="AT168" i="24"/>
  <c r="AT174" i="24"/>
  <c r="AT170" i="24"/>
  <c r="AT178" i="24"/>
  <c r="AT164" i="24"/>
  <c r="AT200" i="24"/>
  <c r="AT146" i="24"/>
  <c r="AT190" i="24"/>
  <c r="AT196" i="24"/>
  <c r="AT194" i="24"/>
  <c r="AT156" i="24"/>
  <c r="AS150" i="24"/>
  <c r="AS164" i="24"/>
  <c r="AS170" i="24"/>
  <c r="AS200" i="24"/>
  <c r="AS160" i="24"/>
  <c r="AS204" i="24"/>
  <c r="AS146" i="24"/>
  <c r="AS154" i="24"/>
  <c r="AY204" i="24"/>
  <c r="AY194" i="24"/>
  <c r="AY158" i="24"/>
  <c r="AY174" i="24"/>
  <c r="AY196" i="24"/>
  <c r="AY150" i="24"/>
  <c r="AY184" i="24"/>
  <c r="AY146" i="24"/>
  <c r="AY200" i="24"/>
  <c r="AY156" i="24"/>
  <c r="AY192" i="24"/>
  <c r="AY154" i="24"/>
  <c r="AY164" i="24"/>
  <c r="AY170" i="24"/>
  <c r="AY166" i="24"/>
  <c r="AY152" i="24"/>
  <c r="AY148" i="24"/>
  <c r="AY162" i="24"/>
  <c r="AY186" i="24"/>
  <c r="AY172" i="24"/>
  <c r="AY168" i="24"/>
  <c r="AY202" i="24"/>
  <c r="AY180" i="24"/>
  <c r="AY198" i="24"/>
  <c r="AY160" i="24"/>
  <c r="AY176" i="24"/>
  <c r="AY182" i="24"/>
  <c r="AY188" i="24"/>
  <c r="AY178" i="24"/>
  <c r="AY190" i="24"/>
  <c r="AS156" i="24"/>
  <c r="AS198" i="24"/>
  <c r="AS180" i="24"/>
  <c r="AS168" i="24"/>
  <c r="AS184" i="24"/>
  <c r="AS182" i="24"/>
  <c r="AS148" i="24"/>
  <c r="AS162" i="24"/>
  <c r="AS190" i="24"/>
  <c r="AS202" i="24"/>
  <c r="AS174" i="24"/>
  <c r="AS194" i="24"/>
  <c r="AS188" i="24"/>
  <c r="AS196" i="24"/>
  <c r="AS186" i="24"/>
  <c r="AV170" i="24"/>
  <c r="AV172" i="24"/>
  <c r="AV180" i="24"/>
  <c r="AV178" i="24"/>
  <c r="AV168" i="24"/>
  <c r="AV182" i="24"/>
  <c r="AV200" i="24"/>
  <c r="AV166" i="24"/>
  <c r="AV160" i="24"/>
  <c r="AV198" i="24"/>
  <c r="AV150" i="24"/>
  <c r="AV202" i="24"/>
  <c r="AV158" i="24"/>
  <c r="AV164" i="24"/>
  <c r="AV194" i="24"/>
  <c r="AV162" i="24"/>
  <c r="AV192" i="24"/>
  <c r="AV176" i="24"/>
  <c r="AV188" i="24"/>
  <c r="AV196" i="24"/>
  <c r="AV154" i="24"/>
  <c r="AV204" i="24"/>
  <c r="AV156" i="24"/>
  <c r="AV152" i="24"/>
  <c r="AV184" i="24"/>
  <c r="AV186" i="24"/>
  <c r="AV148" i="24"/>
  <c r="AV190" i="24"/>
  <c r="AV174" i="24"/>
  <c r="AV146" i="24"/>
  <c r="AX190" i="24"/>
  <c r="AX170" i="24"/>
  <c r="AX180" i="24"/>
  <c r="AX188" i="24"/>
  <c r="AX178" i="24"/>
  <c r="AX156" i="24"/>
  <c r="AX186" i="24"/>
  <c r="AX152" i="24"/>
  <c r="AX200" i="24"/>
  <c r="AX164" i="24"/>
  <c r="AX146" i="24"/>
  <c r="AX168" i="24"/>
  <c r="AX202" i="24"/>
  <c r="AX192" i="24"/>
  <c r="AX166" i="24"/>
  <c r="AX172" i="24"/>
  <c r="AX154" i="24"/>
  <c r="AX184" i="24"/>
  <c r="AX198" i="24"/>
  <c r="AX160" i="24"/>
  <c r="AX150" i="24"/>
  <c r="AX176" i="24"/>
  <c r="AX162" i="24"/>
  <c r="AX182" i="24"/>
  <c r="AX204" i="24"/>
  <c r="AX174" i="24"/>
  <c r="AX194" i="24"/>
  <c r="AX196" i="24"/>
  <c r="AX148" i="24"/>
  <c r="AX158" i="24"/>
  <c r="AS152" i="24"/>
  <c r="AS178" i="24"/>
  <c r="AS166" i="24"/>
  <c r="AS158" i="24"/>
  <c r="AS192" i="24"/>
  <c r="AS176" i="24"/>
  <c r="AU204" i="24"/>
  <c r="AU152" i="24"/>
  <c r="AU184" i="24"/>
  <c r="AU200" i="24"/>
  <c r="AU202" i="24"/>
  <c r="AU146" i="24"/>
  <c r="AU158" i="24"/>
  <c r="AU160" i="24"/>
  <c r="AU150" i="24"/>
  <c r="AU162" i="24"/>
  <c r="AU148" i="24"/>
  <c r="AU188" i="24"/>
  <c r="AU194" i="24"/>
  <c r="AU196" i="24"/>
  <c r="AU172" i="24"/>
  <c r="AU192" i="24"/>
  <c r="AU168" i="24"/>
  <c r="AU176" i="24"/>
  <c r="AU174" i="24"/>
  <c r="AU154" i="24"/>
  <c r="AU170" i="24"/>
  <c r="AU180" i="24"/>
  <c r="AU186" i="24"/>
  <c r="AU166" i="24"/>
  <c r="AU164" i="24"/>
  <c r="AU182" i="24"/>
  <c r="AU178" i="24"/>
  <c r="AU156" i="24"/>
  <c r="AU190" i="24"/>
  <c r="A444" i="32"/>
  <c r="H2883" i="27"/>
  <c r="B802" i="32"/>
  <c r="B444" i="32"/>
  <c r="I2883" i="27"/>
  <c r="A802" i="32"/>
  <c r="A148" i="32"/>
  <c r="B148" i="32"/>
  <c r="A2883" i="27" l="1"/>
  <c r="F2886" i="27"/>
  <c r="F2885" i="27"/>
  <c r="K1587" i="27"/>
  <c r="K1588" i="27"/>
  <c r="K1000" i="27"/>
  <c r="K1001" i="27"/>
  <c r="K1310" i="27"/>
  <c r="K1311" i="27"/>
  <c r="C148" i="32"/>
  <c r="C444" i="32"/>
  <c r="C802" i="32"/>
  <c r="P798" i="32" a="1"/>
  <c r="P798" i="32" s="1"/>
  <c r="O798" i="32" a="1"/>
  <c r="O798" i="32" s="1"/>
  <c r="E798" i="32" s="1"/>
  <c r="N798" i="32" a="1"/>
  <c r="N798" i="32" s="1"/>
  <c r="D798" i="32" s="1"/>
  <c r="K152" i="32"/>
  <c r="K806" i="32"/>
  <c r="K448" i="32"/>
  <c r="O440" i="32" a="1"/>
  <c r="O440" i="32" s="1"/>
  <c r="E440" i="32" s="1"/>
  <c r="N440" i="32" a="1"/>
  <c r="N440" i="32" s="1"/>
  <c r="D440" i="32" s="1"/>
  <c r="P440" i="32" a="1"/>
  <c r="P440" i="32" s="1"/>
  <c r="M442" i="32"/>
  <c r="L442" i="32"/>
  <c r="P144" i="32" a="1"/>
  <c r="P144" i="32" s="1"/>
  <c r="O144" i="32" a="1"/>
  <c r="O144" i="32" s="1"/>
  <c r="E144" i="32" s="1"/>
  <c r="N144" i="32" a="1"/>
  <c r="N144" i="32" s="1"/>
  <c r="D144" i="32" s="1"/>
  <c r="M800" i="32"/>
  <c r="L800" i="32"/>
  <c r="L146" i="32"/>
  <c r="M146" i="32"/>
  <c r="P5" i="29" a="1"/>
  <c r="P5" i="29" s="1"/>
  <c r="Q4" i="29"/>
  <c r="O4" i="29"/>
  <c r="E2255" i="27"/>
  <c r="B804" i="32"/>
  <c r="I2884" i="27"/>
  <c r="A804" i="32"/>
  <c r="B150" i="32"/>
  <c r="B446" i="32"/>
  <c r="A446" i="32"/>
  <c r="H2884" i="27"/>
  <c r="A150" i="32"/>
  <c r="A2884" i="27" l="1"/>
  <c r="F2887" i="27"/>
  <c r="K1590" i="27"/>
  <c r="K1589" i="27"/>
  <c r="K1003" i="27"/>
  <c r="K1002" i="27"/>
  <c r="K1313" i="27"/>
  <c r="K1312" i="27"/>
  <c r="C446" i="32"/>
  <c r="C804" i="32"/>
  <c r="C150" i="32"/>
  <c r="O800" i="32" a="1"/>
  <c r="O800" i="32" s="1"/>
  <c r="E800" i="32" s="1"/>
  <c r="P800" i="32" a="1"/>
  <c r="P800" i="32" s="1"/>
  <c r="N800" i="32" a="1"/>
  <c r="N800" i="32" s="1"/>
  <c r="D800" i="32" s="1"/>
  <c r="K450" i="32"/>
  <c r="N146" i="32" a="1"/>
  <c r="N146" i="32" s="1"/>
  <c r="D146" i="32" s="1"/>
  <c r="P146" i="32" a="1"/>
  <c r="P146" i="32" s="1"/>
  <c r="O146" i="32" a="1"/>
  <c r="O146" i="32" s="1"/>
  <c r="E146" i="32" s="1"/>
  <c r="P442" i="32" a="1"/>
  <c r="P442" i="32" s="1"/>
  <c r="O442" i="32" a="1"/>
  <c r="O442" i="32" s="1"/>
  <c r="E442" i="32" s="1"/>
  <c r="N442" i="32" a="1"/>
  <c r="N442" i="32" s="1"/>
  <c r="D442" i="32" s="1"/>
  <c r="K808" i="32"/>
  <c r="L802" i="32"/>
  <c r="M802" i="32"/>
  <c r="M444" i="32"/>
  <c r="L444" i="32"/>
  <c r="K154" i="32"/>
  <c r="M148" i="32"/>
  <c r="L148" i="32"/>
  <c r="P6" i="29" a="1"/>
  <c r="P6" i="29" s="1"/>
  <c r="O5" i="29"/>
  <c r="Q5" i="29"/>
  <c r="F2255" i="27"/>
  <c r="I2885" i="27"/>
  <c r="H2885" i="27"/>
  <c r="A448" i="32"/>
  <c r="B806" i="32"/>
  <c r="B448" i="32"/>
  <c r="B152" i="32"/>
  <c r="H2886" i="27"/>
  <c r="A806" i="32"/>
  <c r="I2886" i="27"/>
  <c r="A152" i="32"/>
  <c r="H2255" i="27"/>
  <c r="A2886" i="27" l="1"/>
  <c r="A2885" i="27"/>
  <c r="F2888" i="27"/>
  <c r="K1592" i="27"/>
  <c r="K1591" i="27"/>
  <c r="K1004" i="27"/>
  <c r="K1005" i="27"/>
  <c r="K1314" i="27"/>
  <c r="K1315" i="27"/>
  <c r="C448" i="32"/>
  <c r="C806" i="32"/>
  <c r="C152" i="32"/>
  <c r="P444" i="32" a="1"/>
  <c r="P444" i="32" s="1"/>
  <c r="O444" i="32" a="1"/>
  <c r="O444" i="32" s="1"/>
  <c r="E444" i="32" s="1"/>
  <c r="N444" i="32" a="1"/>
  <c r="N444" i="32" s="1"/>
  <c r="D444" i="32" s="1"/>
  <c r="M804" i="32"/>
  <c r="L804" i="32"/>
  <c r="K156" i="32"/>
  <c r="L446" i="32"/>
  <c r="M446" i="32"/>
  <c r="K452" i="32"/>
  <c r="N802" i="32" a="1"/>
  <c r="N802" i="32" s="1"/>
  <c r="D802" i="32" s="1"/>
  <c r="P802" i="32" a="1"/>
  <c r="P802" i="32" s="1"/>
  <c r="O802" i="32" a="1"/>
  <c r="O802" i="32" s="1"/>
  <c r="E802" i="32" s="1"/>
  <c r="M150" i="32"/>
  <c r="L150" i="32"/>
  <c r="P148" i="32" a="1"/>
  <c r="P148" i="32" s="1"/>
  <c r="O148" i="32" a="1"/>
  <c r="O148" i="32" s="1"/>
  <c r="E148" i="32" s="1"/>
  <c r="N148" i="32" a="1"/>
  <c r="N148" i="32" s="1"/>
  <c r="D148" i="32" s="1"/>
  <c r="K810" i="32"/>
  <c r="Q6" i="29"/>
  <c r="O6" i="29"/>
  <c r="P7" i="29" a="1"/>
  <c r="P7" i="29" s="1"/>
  <c r="A154" i="32"/>
  <c r="A808" i="32"/>
  <c r="B154" i="32"/>
  <c r="A450" i="32"/>
  <c r="H2887" i="27"/>
  <c r="B808" i="32"/>
  <c r="B450" i="32"/>
  <c r="I2887" i="27"/>
  <c r="I2255" i="27"/>
  <c r="A2255" i="27" l="1"/>
  <c r="A2887" i="27"/>
  <c r="F2889" i="27"/>
  <c r="K1594" i="27"/>
  <c r="K1593" i="27"/>
  <c r="K1007" i="27"/>
  <c r="K1006" i="27"/>
  <c r="K1316" i="27"/>
  <c r="K1317" i="27"/>
  <c r="C450" i="32"/>
  <c r="C808" i="32"/>
  <c r="C154" i="32"/>
  <c r="N150" i="32" a="1"/>
  <c r="N150" i="32" s="1"/>
  <c r="D150" i="32" s="1"/>
  <c r="O150" i="32" a="1"/>
  <c r="O150" i="32" s="1"/>
  <c r="E150" i="32" s="1"/>
  <c r="P150" i="32" a="1"/>
  <c r="P150" i="32" s="1"/>
  <c r="K812" i="32"/>
  <c r="K454" i="32"/>
  <c r="P804" i="32" a="1"/>
  <c r="P804" i="32" s="1"/>
  <c r="O804" i="32" a="1"/>
  <c r="O804" i="32" s="1"/>
  <c r="E804" i="32" s="1"/>
  <c r="N804" i="32" a="1"/>
  <c r="N804" i="32" s="1"/>
  <c r="D804" i="32" s="1"/>
  <c r="P446" i="32" a="1"/>
  <c r="P446" i="32" s="1"/>
  <c r="O446" i="32" a="1"/>
  <c r="O446" i="32" s="1"/>
  <c r="E446" i="32" s="1"/>
  <c r="N446" i="32" a="1"/>
  <c r="N446" i="32" s="1"/>
  <c r="D446" i="32" s="1"/>
  <c r="K158" i="32"/>
  <c r="M152" i="32"/>
  <c r="L152" i="32"/>
  <c r="M806" i="32"/>
  <c r="L806" i="32"/>
  <c r="M448" i="32"/>
  <c r="L448" i="32"/>
  <c r="O7" i="29"/>
  <c r="Q7" i="29"/>
  <c r="P8" i="29" a="1"/>
  <c r="P8" i="29" s="1"/>
  <c r="A810" i="32"/>
  <c r="H2888" i="27"/>
  <c r="B156" i="32"/>
  <c r="A156" i="32"/>
  <c r="B452" i="32"/>
  <c r="B810" i="32"/>
  <c r="I2888" i="27"/>
  <c r="A452" i="32"/>
  <c r="A2888" i="27" l="1"/>
  <c r="F2890" i="27"/>
  <c r="K1596" i="27"/>
  <c r="K1595" i="27"/>
  <c r="K1009" i="27"/>
  <c r="K1008" i="27"/>
  <c r="K1318" i="27"/>
  <c r="K1319" i="27"/>
  <c r="C810" i="32"/>
  <c r="C156" i="32"/>
  <c r="C452" i="32"/>
  <c r="K814" i="32"/>
  <c r="P448" i="32" a="1"/>
  <c r="P448" i="32" s="1"/>
  <c r="O448" i="32" a="1"/>
  <c r="O448" i="32" s="1"/>
  <c r="E448" i="32" s="1"/>
  <c r="N448" i="32" a="1"/>
  <c r="N448" i="32" s="1"/>
  <c r="D448" i="32" s="1"/>
  <c r="O806" i="32" a="1"/>
  <c r="O806" i="32" s="1"/>
  <c r="E806" i="32" s="1"/>
  <c r="N806" i="32" a="1"/>
  <c r="N806" i="32" s="1"/>
  <c r="D806" i="32" s="1"/>
  <c r="P806" i="32" a="1"/>
  <c r="P806" i="32" s="1"/>
  <c r="N152" i="32" a="1"/>
  <c r="N152" i="32" s="1"/>
  <c r="D152" i="32" s="1"/>
  <c r="P152" i="32" a="1"/>
  <c r="P152" i="32" s="1"/>
  <c r="O152" i="32" a="1"/>
  <c r="O152" i="32" s="1"/>
  <c r="E152" i="32" s="1"/>
  <c r="K160" i="32"/>
  <c r="K456" i="32"/>
  <c r="M154" i="32"/>
  <c r="L154" i="32"/>
  <c r="M808" i="32"/>
  <c r="L808" i="32"/>
  <c r="M450" i="32"/>
  <c r="L450" i="32"/>
  <c r="O8" i="29"/>
  <c r="Q8" i="29"/>
  <c r="P9" i="29" a="1"/>
  <c r="P9" i="29" s="1"/>
  <c r="A158" i="32"/>
  <c r="B812" i="32"/>
  <c r="A454" i="32"/>
  <c r="B454" i="32"/>
  <c r="B158" i="32"/>
  <c r="I2889" i="27"/>
  <c r="H2889" i="27"/>
  <c r="A812" i="32"/>
  <c r="A2889" i="27" l="1"/>
  <c r="F2891" i="27"/>
  <c r="F2892" i="27"/>
  <c r="K1597" i="27"/>
  <c r="K1598" i="27"/>
  <c r="K1010" i="27"/>
  <c r="K1011" i="27"/>
  <c r="K1321" i="27"/>
  <c r="K1320" i="27"/>
  <c r="C454" i="32"/>
  <c r="C158" i="32"/>
  <c r="C812" i="32"/>
  <c r="N450" i="32" a="1"/>
  <c r="N450" i="32" s="1"/>
  <c r="D450" i="32" s="1"/>
  <c r="P450" i="32" a="1"/>
  <c r="P450" i="32" s="1"/>
  <c r="O450" i="32" a="1"/>
  <c r="O450" i="32" s="1"/>
  <c r="E450" i="32" s="1"/>
  <c r="N808" i="32" a="1"/>
  <c r="N808" i="32" s="1"/>
  <c r="D808" i="32" s="1"/>
  <c r="O808" i="32" a="1"/>
  <c r="O808" i="32" s="1"/>
  <c r="E808" i="32" s="1"/>
  <c r="P808" i="32" a="1"/>
  <c r="P808" i="32" s="1"/>
  <c r="K162" i="32"/>
  <c r="O154" i="32" a="1"/>
  <c r="O154" i="32" s="1"/>
  <c r="E154" i="32" s="1"/>
  <c r="P154" i="32" a="1"/>
  <c r="P154" i="32" s="1"/>
  <c r="N154" i="32" a="1"/>
  <c r="N154" i="32" s="1"/>
  <c r="D154" i="32" s="1"/>
  <c r="K816" i="32"/>
  <c r="K458" i="32"/>
  <c r="M452" i="32"/>
  <c r="L452" i="32"/>
  <c r="M156" i="32"/>
  <c r="L156" i="32"/>
  <c r="M810" i="32"/>
  <c r="L810" i="32"/>
  <c r="O9" i="29"/>
  <c r="Q9" i="29"/>
  <c r="P10" i="29" a="1"/>
  <c r="P10" i="29" s="1"/>
  <c r="B456" i="32"/>
  <c r="A456" i="32"/>
  <c r="A160" i="32"/>
  <c r="B160" i="32"/>
  <c r="A814" i="32"/>
  <c r="H2890" i="27"/>
  <c r="B814" i="32"/>
  <c r="I2890" i="27"/>
  <c r="A2890" i="27" l="1"/>
  <c r="F2893" i="27"/>
  <c r="K1600" i="27"/>
  <c r="K1599" i="27"/>
  <c r="K1013" i="27"/>
  <c r="K1012" i="27"/>
  <c r="K1323" i="27"/>
  <c r="K1322" i="27"/>
  <c r="C160" i="32"/>
  <c r="C456" i="32"/>
  <c r="C814" i="32"/>
  <c r="K818" i="32"/>
  <c r="N452" i="32" a="1"/>
  <c r="N452" i="32" s="1"/>
  <c r="D452" i="32" s="1"/>
  <c r="P452" i="32" a="1"/>
  <c r="P452" i="32" s="1"/>
  <c r="O452" i="32" a="1"/>
  <c r="O452" i="32" s="1"/>
  <c r="E452" i="32" s="1"/>
  <c r="M812" i="32"/>
  <c r="L812" i="32"/>
  <c r="O156" i="32" a="1"/>
  <c r="O156" i="32" s="1"/>
  <c r="E156" i="32" s="1"/>
  <c r="N156" i="32" a="1"/>
  <c r="N156" i="32" s="1"/>
  <c r="D156" i="32" s="1"/>
  <c r="P156" i="32" a="1"/>
  <c r="P156" i="32" s="1"/>
  <c r="K460" i="32"/>
  <c r="P810" i="32" a="1"/>
  <c r="P810" i="32" s="1"/>
  <c r="O810" i="32" a="1"/>
  <c r="O810" i="32" s="1"/>
  <c r="E810" i="32" s="1"/>
  <c r="N810" i="32" a="1"/>
  <c r="N810" i="32" s="1"/>
  <c r="D810" i="32" s="1"/>
  <c r="K164" i="32"/>
  <c r="L158" i="32"/>
  <c r="M158" i="32"/>
  <c r="M454" i="32"/>
  <c r="L454" i="32"/>
  <c r="Q10" i="29"/>
  <c r="O10" i="29"/>
  <c r="P11" i="29" a="1"/>
  <c r="P11" i="29" s="1"/>
  <c r="I2892" i="27"/>
  <c r="I2891" i="27"/>
  <c r="B162" i="32"/>
  <c r="A458" i="32"/>
  <c r="H2892" i="27"/>
  <c r="A816" i="32"/>
  <c r="A162" i="32"/>
  <c r="B458" i="32"/>
  <c r="H2891" i="27"/>
  <c r="B816" i="32"/>
  <c r="A2891" i="27" l="1"/>
  <c r="A2892" i="27"/>
  <c r="F2894" i="27"/>
  <c r="K1601" i="27"/>
  <c r="K1602" i="27"/>
  <c r="K1015" i="27"/>
  <c r="K1014" i="27"/>
  <c r="K1325" i="27"/>
  <c r="K1324" i="27"/>
  <c r="C458" i="32"/>
  <c r="C162" i="32"/>
  <c r="C816" i="32"/>
  <c r="K462" i="32"/>
  <c r="O454" i="32" a="1"/>
  <c r="O454" i="32" s="1"/>
  <c r="E454" i="32" s="1"/>
  <c r="N454" i="32" a="1"/>
  <c r="N454" i="32" s="1"/>
  <c r="D454" i="32" s="1"/>
  <c r="P454" i="32" a="1"/>
  <c r="P454" i="32" s="1"/>
  <c r="P158" i="32" a="1"/>
  <c r="P158" i="32" s="1"/>
  <c r="O158" i="32" a="1"/>
  <c r="O158" i="32" s="1"/>
  <c r="E158" i="32" s="1"/>
  <c r="N158" i="32" a="1"/>
  <c r="N158" i="32" s="1"/>
  <c r="D158" i="32" s="1"/>
  <c r="K166" i="32"/>
  <c r="K820" i="32"/>
  <c r="L814" i="32"/>
  <c r="M814" i="32"/>
  <c r="O812" i="32" a="1"/>
  <c r="O812" i="32" s="1"/>
  <c r="E812" i="32" s="1"/>
  <c r="N812" i="32" a="1"/>
  <c r="N812" i="32" s="1"/>
  <c r="D812" i="32" s="1"/>
  <c r="P812" i="32" a="1"/>
  <c r="P812" i="32" s="1"/>
  <c r="L456" i="32"/>
  <c r="M456" i="32"/>
  <c r="M160" i="32"/>
  <c r="L160" i="32"/>
  <c r="O11" i="29"/>
  <c r="Q11" i="29"/>
  <c r="P12" i="29" a="1"/>
  <c r="P12" i="29" s="1"/>
  <c r="H2893" i="27"/>
  <c r="A164" i="32"/>
  <c r="B164" i="32"/>
  <c r="B818" i="32"/>
  <c r="B460" i="32"/>
  <c r="A818" i="32"/>
  <c r="I2893" i="27"/>
  <c r="A460" i="32"/>
  <c r="A2893" i="27" l="1"/>
  <c r="F2895" i="27"/>
  <c r="K1604" i="27"/>
  <c r="K1603" i="27"/>
  <c r="K1017" i="27"/>
  <c r="K1016" i="27"/>
  <c r="K1327" i="27"/>
  <c r="K1326" i="27"/>
  <c r="C818" i="32"/>
  <c r="C460" i="32"/>
  <c r="C164" i="32"/>
  <c r="P160" i="32" a="1"/>
  <c r="P160" i="32" s="1"/>
  <c r="O160" i="32" a="1"/>
  <c r="O160" i="32" s="1"/>
  <c r="E160" i="32" s="1"/>
  <c r="N160" i="32" a="1"/>
  <c r="N160" i="32" s="1"/>
  <c r="D160" i="32" s="1"/>
  <c r="O456" i="32" a="1"/>
  <c r="O456" i="32" s="1"/>
  <c r="E456" i="32" s="1"/>
  <c r="N456" i="32" a="1"/>
  <c r="N456" i="32" s="1"/>
  <c r="D456" i="32" s="1"/>
  <c r="P456" i="32" a="1"/>
  <c r="P456" i="32" s="1"/>
  <c r="K822" i="32"/>
  <c r="K168" i="32"/>
  <c r="P814" i="32" a="1"/>
  <c r="P814" i="32" s="1"/>
  <c r="O814" i="32" a="1"/>
  <c r="O814" i="32" s="1"/>
  <c r="E814" i="32" s="1"/>
  <c r="N814" i="32" a="1"/>
  <c r="N814" i="32" s="1"/>
  <c r="D814" i="32" s="1"/>
  <c r="K464" i="32"/>
  <c r="M816" i="32"/>
  <c r="L816" i="32"/>
  <c r="L162" i="32"/>
  <c r="M162" i="32"/>
  <c r="M458" i="32"/>
  <c r="L458" i="32"/>
  <c r="O12" i="29"/>
  <c r="Q12" i="29"/>
  <c r="P13" i="29" a="1"/>
  <c r="P13" i="29" s="1"/>
  <c r="A820" i="32"/>
  <c r="I2894" i="27"/>
  <c r="B462" i="32"/>
  <c r="A462" i="32"/>
  <c r="A166" i="32"/>
  <c r="H2894" i="27"/>
  <c r="B166" i="32"/>
  <c r="B820" i="32"/>
  <c r="A2894" i="27" l="1"/>
  <c r="F2896" i="27"/>
  <c r="K1606" i="27"/>
  <c r="K1605" i="27"/>
  <c r="K1019" i="27"/>
  <c r="K1018" i="27"/>
  <c r="K1329" i="27"/>
  <c r="K1328" i="27"/>
  <c r="C166" i="32"/>
  <c r="C462" i="32"/>
  <c r="C820" i="32"/>
  <c r="P458" i="32" a="1"/>
  <c r="P458" i="32" s="1"/>
  <c r="O458" i="32" a="1"/>
  <c r="O458" i="32" s="1"/>
  <c r="E458" i="32" s="1"/>
  <c r="N458" i="32" a="1"/>
  <c r="N458" i="32" s="1"/>
  <c r="D458" i="32" s="1"/>
  <c r="N162" i="32" a="1"/>
  <c r="N162" i="32" s="1"/>
  <c r="D162" i="32" s="1"/>
  <c r="P162" i="32" a="1"/>
  <c r="P162" i="32" s="1"/>
  <c r="O162" i="32" a="1"/>
  <c r="O162" i="32" s="1"/>
  <c r="E162" i="32" s="1"/>
  <c r="K1330" i="27" s="1"/>
  <c r="K170" i="32"/>
  <c r="P816" i="32" a="1"/>
  <c r="P816" i="32" s="1"/>
  <c r="O816" i="32" a="1"/>
  <c r="O816" i="32" s="1"/>
  <c r="E816" i="32" s="1"/>
  <c r="N816" i="32" a="1"/>
  <c r="N816" i="32" s="1"/>
  <c r="D816" i="32" s="1"/>
  <c r="K466" i="32"/>
  <c r="K824" i="32"/>
  <c r="M164" i="32"/>
  <c r="L164" i="32"/>
  <c r="M460" i="32"/>
  <c r="L460" i="32"/>
  <c r="L818" i="32"/>
  <c r="M818" i="32"/>
  <c r="Q13" i="29"/>
  <c r="O13" i="29"/>
  <c r="P14" i="29" a="1"/>
  <c r="P14" i="29" s="1"/>
  <c r="H2895" i="27"/>
  <c r="B464" i="32"/>
  <c r="B822" i="32"/>
  <c r="A464" i="32"/>
  <c r="I2895" i="27"/>
  <c r="B168" i="32"/>
  <c r="A822" i="32"/>
  <c r="A168" i="32"/>
  <c r="A2895" i="27" l="1"/>
  <c r="F2898" i="27"/>
  <c r="F2897" i="27"/>
  <c r="K1608" i="27"/>
  <c r="K1607" i="27"/>
  <c r="K1020" i="27"/>
  <c r="K1021" i="27"/>
  <c r="H1336" i="27"/>
  <c r="H1337" i="27"/>
  <c r="C822" i="32"/>
  <c r="C464" i="32"/>
  <c r="C168" i="32"/>
  <c r="K826" i="32"/>
  <c r="K468" i="32"/>
  <c r="P460" i="32" a="1"/>
  <c r="P460" i="32" s="1"/>
  <c r="O460" i="32" a="1"/>
  <c r="O460" i="32" s="1"/>
  <c r="E460" i="32" s="1"/>
  <c r="N460" i="32" a="1"/>
  <c r="N460" i="32" s="1"/>
  <c r="D460" i="32" s="1"/>
  <c r="P164" i="32" a="1"/>
  <c r="P164" i="32" s="1"/>
  <c r="M1333" i="27" s="1"/>
  <c r="A1333" i="27" s="1"/>
  <c r="O164" i="32" a="1"/>
  <c r="O164" i="32" s="1"/>
  <c r="E164" i="32" s="1"/>
  <c r="N164" i="32" a="1"/>
  <c r="N164" i="32" s="1"/>
  <c r="D164" i="32" s="1"/>
  <c r="N818" i="32" a="1"/>
  <c r="N818" i="32" s="1"/>
  <c r="D818" i="32" s="1"/>
  <c r="P818" i="32" a="1"/>
  <c r="P818" i="32" s="1"/>
  <c r="O818" i="32" a="1"/>
  <c r="O818" i="32" s="1"/>
  <c r="E818" i="32" s="1"/>
  <c r="K172" i="32"/>
  <c r="M820" i="32"/>
  <c r="L820" i="32"/>
  <c r="L462" i="32"/>
  <c r="M462" i="32"/>
  <c r="M166" i="32"/>
  <c r="L166" i="32"/>
  <c r="O14" i="29"/>
  <c r="Q14" i="29"/>
  <c r="P15" i="29" a="1"/>
  <c r="P15" i="29" s="1"/>
  <c r="A466" i="32"/>
  <c r="B466" i="32"/>
  <c r="A824" i="32"/>
  <c r="B824" i="32"/>
  <c r="I2896" i="27"/>
  <c r="H2896" i="27"/>
  <c r="A170" i="32"/>
  <c r="B170" i="32"/>
  <c r="A2896" i="27" l="1"/>
  <c r="F2899" i="27"/>
  <c r="K1610" i="27"/>
  <c r="K1609" i="27"/>
  <c r="K1022" i="27"/>
  <c r="K1023" i="27"/>
  <c r="F1333" i="27"/>
  <c r="K1333" i="27"/>
  <c r="H1338" i="27"/>
  <c r="H1339" i="27"/>
  <c r="C466" i="32"/>
  <c r="C170" i="32"/>
  <c r="C824" i="32"/>
  <c r="K828" i="32"/>
  <c r="N166" i="32" a="1"/>
  <c r="N166" i="32" s="1"/>
  <c r="D166" i="32" s="1"/>
  <c r="P166" i="32" a="1"/>
  <c r="P166" i="32" s="1"/>
  <c r="M1335" i="27" s="1"/>
  <c r="O166" i="32" a="1"/>
  <c r="O166" i="32" s="1"/>
  <c r="E166" i="32" s="1"/>
  <c r="P462" i="32" a="1"/>
  <c r="P462" i="32" s="1"/>
  <c r="O462" i="32" a="1"/>
  <c r="O462" i="32" s="1"/>
  <c r="E462" i="32" s="1"/>
  <c r="N462" i="32" a="1"/>
  <c r="N462" i="32" s="1"/>
  <c r="D462" i="32" s="1"/>
  <c r="P820" i="32" a="1"/>
  <c r="P820" i="32" s="1"/>
  <c r="O820" i="32" a="1"/>
  <c r="O820" i="32" s="1"/>
  <c r="E820" i="32" s="1"/>
  <c r="N820" i="32" a="1"/>
  <c r="N820" i="32" s="1"/>
  <c r="D820" i="32" s="1"/>
  <c r="K174" i="32"/>
  <c r="L168" i="32"/>
  <c r="M168" i="32"/>
  <c r="M464" i="32"/>
  <c r="L464" i="32"/>
  <c r="K470" i="32"/>
  <c r="M822" i="32"/>
  <c r="L822" i="32"/>
  <c r="O15" i="29"/>
  <c r="Q15" i="29"/>
  <c r="P16" i="29" a="1"/>
  <c r="P16" i="29" s="1"/>
  <c r="H2898" i="27"/>
  <c r="A826" i="32"/>
  <c r="H2897" i="27"/>
  <c r="B468" i="32"/>
  <c r="A172" i="32"/>
  <c r="A468" i="32"/>
  <c r="B826" i="32"/>
  <c r="B172" i="32"/>
  <c r="I2897" i="27"/>
  <c r="I2898" i="27"/>
  <c r="A2898" i="27" l="1"/>
  <c r="A2897" i="27"/>
  <c r="F2900" i="27"/>
  <c r="K1611" i="27"/>
  <c r="K1612" i="27"/>
  <c r="H1031" i="27"/>
  <c r="H1030" i="27"/>
  <c r="K1025" i="27"/>
  <c r="K1024" i="27"/>
  <c r="J1335" i="27"/>
  <c r="K1335" i="27"/>
  <c r="H1340" i="27"/>
  <c r="H1341" i="27"/>
  <c r="F1335" i="27"/>
  <c r="G1335" i="27"/>
  <c r="A1335" i="27" s="1"/>
  <c r="C172" i="32"/>
  <c r="C826" i="32"/>
  <c r="C468" i="32"/>
  <c r="P464" i="32" a="1"/>
  <c r="P464" i="32" s="1"/>
  <c r="O464" i="32" a="1"/>
  <c r="O464" i="32" s="1"/>
  <c r="E464" i="32" s="1"/>
  <c r="K1026" i="27" s="1"/>
  <c r="N464" i="32" a="1"/>
  <c r="N464" i="32" s="1"/>
  <c r="D464" i="32" s="1"/>
  <c r="O822" i="32" a="1"/>
  <c r="O822" i="32" s="1"/>
  <c r="E822" i="32" s="1"/>
  <c r="N822" i="32" a="1"/>
  <c r="N822" i="32" s="1"/>
  <c r="D822" i="32" s="1"/>
  <c r="P822" i="32" a="1"/>
  <c r="P822" i="32" s="1"/>
  <c r="K176" i="32"/>
  <c r="K472" i="32"/>
  <c r="K830" i="32"/>
  <c r="N168" i="32" a="1"/>
  <c r="N168" i="32" s="1"/>
  <c r="D168" i="32" s="1"/>
  <c r="P168" i="32" a="1"/>
  <c r="P168" i="32" s="1"/>
  <c r="O168" i="32" a="1"/>
  <c r="O168" i="32" s="1"/>
  <c r="E168" i="32" s="1"/>
  <c r="M824" i="32"/>
  <c r="L824" i="32"/>
  <c r="M170" i="32"/>
  <c r="L170" i="32"/>
  <c r="M466" i="32"/>
  <c r="L466" i="32"/>
  <c r="Q16" i="29"/>
  <c r="O16" i="29"/>
  <c r="P17" i="29" a="1"/>
  <c r="P17" i="29" s="1"/>
  <c r="A828" i="32"/>
  <c r="A470" i="32"/>
  <c r="H2899" i="27"/>
  <c r="B470" i="32"/>
  <c r="A174" i="32"/>
  <c r="B828" i="32"/>
  <c r="I2899" i="27"/>
  <c r="B174" i="32"/>
  <c r="A2899" i="27" l="1"/>
  <c r="F2901" i="27"/>
  <c r="K1613" i="27"/>
  <c r="K1614" i="27"/>
  <c r="H1032" i="27"/>
  <c r="H1033" i="27"/>
  <c r="M1337" i="27"/>
  <c r="M1336" i="27"/>
  <c r="L1336" i="27"/>
  <c r="L1337" i="27"/>
  <c r="K1337" i="27"/>
  <c r="K1336" i="27"/>
  <c r="J1337" i="27"/>
  <c r="J1336" i="27"/>
  <c r="I1337" i="27"/>
  <c r="I1336" i="27"/>
  <c r="H1343" i="27"/>
  <c r="H1342" i="27"/>
  <c r="G1337" i="27"/>
  <c r="G1336" i="27"/>
  <c r="F1336" i="27"/>
  <c r="F1337" i="27"/>
  <c r="E1337" i="27"/>
  <c r="E1336" i="27"/>
  <c r="C828" i="32"/>
  <c r="C470" i="32"/>
  <c r="C174" i="32"/>
  <c r="K832" i="32"/>
  <c r="O170" i="32" a="1"/>
  <c r="O170" i="32" s="1"/>
  <c r="E170" i="32" s="1"/>
  <c r="P170" i="32" a="1"/>
  <c r="P170" i="32" s="1"/>
  <c r="N170" i="32" a="1"/>
  <c r="N170" i="32" s="1"/>
  <c r="D170" i="32" s="1"/>
  <c r="K474" i="32"/>
  <c r="N824" i="32" a="1"/>
  <c r="N824" i="32" s="1"/>
  <c r="D824" i="32" s="1"/>
  <c r="P824" i="32" a="1"/>
  <c r="P824" i="32" s="1"/>
  <c r="O824" i="32" a="1"/>
  <c r="O824" i="32" s="1"/>
  <c r="E824" i="32" s="1"/>
  <c r="M468" i="32"/>
  <c r="L468" i="32"/>
  <c r="N466" i="32" a="1"/>
  <c r="N466" i="32" s="1"/>
  <c r="D466" i="32" s="1"/>
  <c r="P466" i="32" a="1"/>
  <c r="P466" i="32" s="1"/>
  <c r="M1029" i="27" s="1"/>
  <c r="A1029" i="27" s="1"/>
  <c r="O466" i="32" a="1"/>
  <c r="O466" i="32" s="1"/>
  <c r="E466" i="32" s="1"/>
  <c r="K1029" i="27" s="1"/>
  <c r="K178" i="32"/>
  <c r="M826" i="32"/>
  <c r="L826" i="32"/>
  <c r="L172" i="32"/>
  <c r="M172" i="32"/>
  <c r="O17" i="29"/>
  <c r="Q17" i="29"/>
  <c r="P18" i="29" a="1"/>
  <c r="P18" i="29" s="1"/>
  <c r="A176" i="32"/>
  <c r="A830" i="32"/>
  <c r="B472" i="32"/>
  <c r="B830" i="32"/>
  <c r="I2900" i="27"/>
  <c r="H2900" i="27"/>
  <c r="B176" i="32"/>
  <c r="A472" i="32"/>
  <c r="A2900" i="27" l="1"/>
  <c r="F2902" i="27"/>
  <c r="K1616" i="27"/>
  <c r="K1615" i="27"/>
  <c r="H1034" i="27"/>
  <c r="H1035" i="27"/>
  <c r="M1339" i="27"/>
  <c r="M1338" i="27"/>
  <c r="L1339" i="27"/>
  <c r="L1338" i="27"/>
  <c r="K1338" i="27"/>
  <c r="K1339" i="27"/>
  <c r="A1337" i="27"/>
  <c r="J1338" i="27"/>
  <c r="J1339" i="27"/>
  <c r="I1339" i="27"/>
  <c r="I1338" i="27"/>
  <c r="H1345" i="27"/>
  <c r="H1344" i="27"/>
  <c r="A1336" i="27"/>
  <c r="G1338" i="27"/>
  <c r="G1339" i="27"/>
  <c r="F1339" i="27"/>
  <c r="F1338" i="27"/>
  <c r="E1339" i="27"/>
  <c r="E1338" i="27"/>
  <c r="C830" i="32"/>
  <c r="C176" i="32"/>
  <c r="C472" i="32"/>
  <c r="O172" i="32" a="1"/>
  <c r="O172" i="32" s="1"/>
  <c r="E172" i="32" s="1"/>
  <c r="N172" i="32" a="1"/>
  <c r="N172" i="32" s="1"/>
  <c r="D172" i="32" s="1"/>
  <c r="P172" i="32" a="1"/>
  <c r="P172" i="32" s="1"/>
  <c r="P826" i="32" a="1"/>
  <c r="P826" i="32" s="1"/>
  <c r="O826" i="32" a="1"/>
  <c r="O826" i="32" s="1"/>
  <c r="E826" i="32" s="1"/>
  <c r="N826" i="32" a="1"/>
  <c r="N826" i="32" s="1"/>
  <c r="D826" i="32" s="1"/>
  <c r="N468" i="32" a="1"/>
  <c r="N468" i="32" s="1"/>
  <c r="D468" i="32" s="1"/>
  <c r="P468" i="32" a="1"/>
  <c r="P468" i="32" s="1"/>
  <c r="O468" i="32" a="1"/>
  <c r="O468" i="32" s="1"/>
  <c r="E468" i="32" s="1"/>
  <c r="K834" i="32"/>
  <c r="K180" i="32"/>
  <c r="K476" i="32"/>
  <c r="M174" i="32"/>
  <c r="L174" i="32"/>
  <c r="M470" i="32"/>
  <c r="L470" i="32"/>
  <c r="L828" i="32"/>
  <c r="M828" i="32"/>
  <c r="Q18" i="29"/>
  <c r="O18" i="29"/>
  <c r="P19" i="29" a="1"/>
  <c r="P19" i="29" s="1"/>
  <c r="A832" i="32"/>
  <c r="B832" i="32"/>
  <c r="A178" i="32"/>
  <c r="A474" i="32"/>
  <c r="B474" i="32"/>
  <c r="I2901" i="27"/>
  <c r="H2901" i="27"/>
  <c r="B178" i="32"/>
  <c r="A2901" i="27" l="1"/>
  <c r="F2904" i="27"/>
  <c r="F2903" i="27"/>
  <c r="K1618" i="27"/>
  <c r="K1617" i="27"/>
  <c r="M1031" i="27"/>
  <c r="M1030" i="27"/>
  <c r="L1030" i="27"/>
  <c r="L1031" i="27"/>
  <c r="K1030" i="27"/>
  <c r="K1031" i="27"/>
  <c r="J1031" i="27"/>
  <c r="J1030" i="27"/>
  <c r="I1031" i="27"/>
  <c r="I1030" i="27"/>
  <c r="H1037" i="27"/>
  <c r="H1036" i="27"/>
  <c r="G1031" i="27"/>
  <c r="G1030" i="27"/>
  <c r="E1030" i="27"/>
  <c r="E1031" i="27"/>
  <c r="A1338" i="27"/>
  <c r="M1340" i="27"/>
  <c r="M1341" i="27"/>
  <c r="L1341" i="27"/>
  <c r="L1340" i="27"/>
  <c r="K1340" i="27"/>
  <c r="K1341" i="27"/>
  <c r="J1340" i="27"/>
  <c r="J1341" i="27"/>
  <c r="I1340" i="27"/>
  <c r="I1341" i="27"/>
  <c r="A1339" i="27"/>
  <c r="H1347" i="27"/>
  <c r="H1346" i="27"/>
  <c r="G1341" i="27"/>
  <c r="G1340" i="27"/>
  <c r="F1341" i="27"/>
  <c r="F1340" i="27"/>
  <c r="E1340" i="27"/>
  <c r="E1341" i="27"/>
  <c r="C178" i="32"/>
  <c r="C832" i="32"/>
  <c r="C474" i="32"/>
  <c r="K478" i="32"/>
  <c r="K182" i="32"/>
  <c r="P174" i="32" a="1"/>
  <c r="P174" i="32" s="1"/>
  <c r="O174" i="32" a="1"/>
  <c r="O174" i="32" s="1"/>
  <c r="E174" i="32" s="1"/>
  <c r="N174" i="32" a="1"/>
  <c r="N174" i="32" s="1"/>
  <c r="D174" i="32" s="1"/>
  <c r="K836" i="32"/>
  <c r="O828" i="32" a="1"/>
  <c r="O828" i="32" s="1"/>
  <c r="E828" i="32" s="1"/>
  <c r="N828" i="32" a="1"/>
  <c r="N828" i="32" s="1"/>
  <c r="D828" i="32" s="1"/>
  <c r="P828" i="32" a="1"/>
  <c r="P828" i="32" s="1"/>
  <c r="O470" i="32" a="1"/>
  <c r="O470" i="32" s="1"/>
  <c r="E470" i="32" s="1"/>
  <c r="N470" i="32" a="1"/>
  <c r="N470" i="32" s="1"/>
  <c r="D470" i="32" s="1"/>
  <c r="P470" i="32" a="1"/>
  <c r="P470" i="32" s="1"/>
  <c r="L472" i="32"/>
  <c r="M472" i="32"/>
  <c r="M176" i="32"/>
  <c r="L176" i="32"/>
  <c r="L830" i="32"/>
  <c r="M830" i="32"/>
  <c r="O19" i="29"/>
  <c r="Q19" i="29"/>
  <c r="P20" i="29" a="1"/>
  <c r="P20" i="29" s="1"/>
  <c r="B180" i="32"/>
  <c r="A476" i="32"/>
  <c r="B834" i="32"/>
  <c r="A834" i="32"/>
  <c r="I2902" i="27"/>
  <c r="A180" i="32"/>
  <c r="B476" i="32"/>
  <c r="H2902" i="27"/>
  <c r="A2902" i="27" l="1"/>
  <c r="F2905" i="27"/>
  <c r="K1620" i="27"/>
  <c r="K1619" i="27"/>
  <c r="M1032" i="27"/>
  <c r="M1033" i="27"/>
  <c r="L1032" i="27"/>
  <c r="L1033" i="27"/>
  <c r="K1032" i="27"/>
  <c r="K1033" i="27"/>
  <c r="J1033" i="27"/>
  <c r="J1032" i="27"/>
  <c r="A1031" i="27"/>
  <c r="A1030" i="27"/>
  <c r="I1032" i="27"/>
  <c r="I1033" i="27"/>
  <c r="H1039" i="27"/>
  <c r="H1038" i="27"/>
  <c r="G1032" i="27"/>
  <c r="G1033" i="27"/>
  <c r="E1032" i="27"/>
  <c r="E1033" i="27"/>
  <c r="M1343" i="27"/>
  <c r="M1342" i="27"/>
  <c r="L1343" i="27"/>
  <c r="L1342" i="27"/>
  <c r="K1343" i="27"/>
  <c r="K1342" i="27"/>
  <c r="A1341" i="27"/>
  <c r="J1343" i="27"/>
  <c r="J1342" i="27"/>
  <c r="I1343" i="27"/>
  <c r="I1342" i="27"/>
  <c r="A1340" i="27"/>
  <c r="H1348" i="27"/>
  <c r="H1349" i="27"/>
  <c r="G1343" i="27"/>
  <c r="G1342" i="27"/>
  <c r="F1343" i="27"/>
  <c r="F1342" i="27"/>
  <c r="E1342" i="27"/>
  <c r="E1343" i="27"/>
  <c r="C834" i="32"/>
  <c r="C476" i="32"/>
  <c r="C180" i="32"/>
  <c r="K184" i="32"/>
  <c r="P176" i="32" a="1"/>
  <c r="P176" i="32" s="1"/>
  <c r="O176" i="32" a="1"/>
  <c r="O176" i="32" s="1"/>
  <c r="E176" i="32" s="1"/>
  <c r="N176" i="32" a="1"/>
  <c r="N176" i="32" s="1"/>
  <c r="D176" i="32" s="1"/>
  <c r="O472" i="32" a="1"/>
  <c r="O472" i="32" s="1"/>
  <c r="E472" i="32" s="1"/>
  <c r="N472" i="32" a="1"/>
  <c r="N472" i="32" s="1"/>
  <c r="D472" i="32" s="1"/>
  <c r="P472" i="32" a="1"/>
  <c r="P472" i="32" s="1"/>
  <c r="K838" i="32"/>
  <c r="K480" i="32"/>
  <c r="M474" i="32"/>
  <c r="L474" i="32"/>
  <c r="P830" i="32" a="1"/>
  <c r="P830" i="32" s="1"/>
  <c r="O830" i="32" a="1"/>
  <c r="O830" i="32" s="1"/>
  <c r="E830" i="32" s="1"/>
  <c r="N830" i="32" a="1"/>
  <c r="N830" i="32" s="1"/>
  <c r="D830" i="32" s="1"/>
  <c r="M832" i="32"/>
  <c r="L832" i="32"/>
  <c r="L178" i="32"/>
  <c r="M178" i="32"/>
  <c r="O20" i="29"/>
  <c r="Q20" i="29"/>
  <c r="P21" i="29" a="1"/>
  <c r="P21" i="29" s="1"/>
  <c r="H2904" i="27"/>
  <c r="A836" i="32"/>
  <c r="A182" i="32"/>
  <c r="B478" i="32"/>
  <c r="I2903" i="27"/>
  <c r="B836" i="32"/>
  <c r="A478" i="32"/>
  <c r="H2903" i="27"/>
  <c r="B182" i="32"/>
  <c r="I2904" i="27"/>
  <c r="A2904" i="27" l="1"/>
  <c r="A2903" i="27"/>
  <c r="F2906" i="27"/>
  <c r="K1621" i="27"/>
  <c r="K1622" i="27"/>
  <c r="A1033" i="27"/>
  <c r="M1035" i="27"/>
  <c r="M1034" i="27"/>
  <c r="A1032" i="27"/>
  <c r="L1035" i="27"/>
  <c r="L1034" i="27"/>
  <c r="K1035" i="27"/>
  <c r="K1034" i="27"/>
  <c r="J1034" i="27"/>
  <c r="J1035" i="27"/>
  <c r="I1035" i="27"/>
  <c r="I1034" i="27"/>
  <c r="H1040" i="27"/>
  <c r="H1041" i="27"/>
  <c r="G1034" i="27"/>
  <c r="G1035" i="27"/>
  <c r="E1035" i="27"/>
  <c r="E1034" i="27"/>
  <c r="A1342" i="27"/>
  <c r="M1344" i="27"/>
  <c r="M1345" i="27"/>
  <c r="L1344" i="27"/>
  <c r="L1345" i="27"/>
  <c r="K1345" i="27"/>
  <c r="K1344" i="27"/>
  <c r="J1344" i="27"/>
  <c r="J1345" i="27"/>
  <c r="A1343" i="27"/>
  <c r="I1345" i="27"/>
  <c r="I1344" i="27"/>
  <c r="H1350" i="27"/>
  <c r="H1351" i="27"/>
  <c r="G1345" i="27"/>
  <c r="G1344" i="27"/>
  <c r="F1345" i="27"/>
  <c r="F1344" i="27"/>
  <c r="E1345" i="27"/>
  <c r="E1344" i="27"/>
  <c r="C836" i="32"/>
  <c r="C478" i="32"/>
  <c r="C182" i="32"/>
  <c r="P178" i="32" a="1"/>
  <c r="P178" i="32" s="1"/>
  <c r="O178" i="32" a="1"/>
  <c r="O178" i="32" s="1"/>
  <c r="E178" i="32" s="1"/>
  <c r="N178" i="32" a="1"/>
  <c r="N178" i="32" s="1"/>
  <c r="D178" i="32" s="1"/>
  <c r="P474" i="32" a="1"/>
  <c r="P474" i="32" s="1"/>
  <c r="O474" i="32" a="1"/>
  <c r="O474" i="32" s="1"/>
  <c r="E474" i="32" s="1"/>
  <c r="N474" i="32" a="1"/>
  <c r="N474" i="32" s="1"/>
  <c r="D474" i="32" s="1"/>
  <c r="P832" i="32" a="1"/>
  <c r="P832" i="32" s="1"/>
  <c r="O832" i="32" a="1"/>
  <c r="O832" i="32" s="1"/>
  <c r="E832" i="32" s="1"/>
  <c r="N832" i="32" a="1"/>
  <c r="N832" i="32" s="1"/>
  <c r="D832" i="32" s="1"/>
  <c r="K482" i="32"/>
  <c r="K840" i="32"/>
  <c r="K186" i="32"/>
  <c r="M180" i="32"/>
  <c r="L180" i="32"/>
  <c r="L476" i="32"/>
  <c r="M476" i="32"/>
  <c r="L834" i="32"/>
  <c r="M834" i="32"/>
  <c r="Q21" i="29"/>
  <c r="O21" i="29"/>
  <c r="P22" i="29" a="1"/>
  <c r="P22" i="29" s="1"/>
  <c r="H2905" i="27"/>
  <c r="A184" i="32"/>
  <c r="B838" i="32"/>
  <c r="B184" i="32"/>
  <c r="A480" i="32"/>
  <c r="I2905" i="27"/>
  <c r="A838" i="32"/>
  <c r="B480" i="32"/>
  <c r="A2905" i="27" l="1"/>
  <c r="F2907" i="27"/>
  <c r="K1624" i="27"/>
  <c r="K1623" i="27"/>
  <c r="M1036" i="27"/>
  <c r="M1037" i="27"/>
  <c r="A1034" i="27"/>
  <c r="L1037" i="27"/>
  <c r="L1036" i="27"/>
  <c r="K1036" i="27"/>
  <c r="K1037" i="27"/>
  <c r="J1037" i="27"/>
  <c r="J1036" i="27"/>
  <c r="A1035" i="27"/>
  <c r="I1036" i="27"/>
  <c r="I1037" i="27"/>
  <c r="H1042" i="27"/>
  <c r="H1043" i="27"/>
  <c r="G1037" i="27"/>
  <c r="G1036" i="27"/>
  <c r="E1037" i="27"/>
  <c r="E1036" i="27"/>
  <c r="M1346" i="27"/>
  <c r="M1347" i="27"/>
  <c r="A1345" i="27"/>
  <c r="L1346" i="27"/>
  <c r="L1347" i="27"/>
  <c r="K1347" i="27"/>
  <c r="K1346" i="27"/>
  <c r="J1347" i="27"/>
  <c r="J1346" i="27"/>
  <c r="I1346" i="27"/>
  <c r="I1347" i="27"/>
  <c r="H1352" i="27"/>
  <c r="H1353" i="27"/>
  <c r="A1344" i="27"/>
  <c r="G1347" i="27"/>
  <c r="G1346" i="27"/>
  <c r="F1346" i="27"/>
  <c r="F1347" i="27"/>
  <c r="E1347" i="27"/>
  <c r="E1346" i="27"/>
  <c r="C184" i="32"/>
  <c r="C838" i="32"/>
  <c r="C480" i="32"/>
  <c r="K188" i="32"/>
  <c r="N834" i="32" a="1"/>
  <c r="N834" i="32" s="1"/>
  <c r="D834" i="32" s="1"/>
  <c r="P834" i="32" a="1"/>
  <c r="P834" i="32" s="1"/>
  <c r="O834" i="32" a="1"/>
  <c r="O834" i="32" s="1"/>
  <c r="E834" i="32" s="1"/>
  <c r="K842" i="32"/>
  <c r="P476" i="32" a="1"/>
  <c r="P476" i="32" s="1"/>
  <c r="O476" i="32" a="1"/>
  <c r="O476" i="32" s="1"/>
  <c r="E476" i="32" s="1"/>
  <c r="N476" i="32" a="1"/>
  <c r="N476" i="32" s="1"/>
  <c r="D476" i="32" s="1"/>
  <c r="P180" i="32" a="1"/>
  <c r="P180" i="32" s="1"/>
  <c r="O180" i="32" a="1"/>
  <c r="O180" i="32" s="1"/>
  <c r="E180" i="32" s="1"/>
  <c r="N180" i="32" a="1"/>
  <c r="N180" i="32" s="1"/>
  <c r="D180" i="32" s="1"/>
  <c r="K484" i="32"/>
  <c r="M182" i="32"/>
  <c r="L182" i="32"/>
  <c r="L478" i="32"/>
  <c r="M478" i="32"/>
  <c r="M836" i="32"/>
  <c r="L836" i="32"/>
  <c r="Q22" i="29"/>
  <c r="O22" i="29"/>
  <c r="P23" i="29" a="1"/>
  <c r="P23" i="29" s="1"/>
  <c r="B186" i="32"/>
  <c r="B840" i="32"/>
  <c r="A840" i="32"/>
  <c r="A186" i="32"/>
  <c r="H2906" i="27"/>
  <c r="A482" i="32"/>
  <c r="I2906" i="27"/>
  <c r="B482" i="32"/>
  <c r="A2906" i="27" l="1"/>
  <c r="F2908" i="27"/>
  <c r="K1625" i="27"/>
  <c r="K1626" i="27"/>
  <c r="M1038" i="27"/>
  <c r="M1039" i="27"/>
  <c r="A1036" i="27"/>
  <c r="L1039" i="27"/>
  <c r="L1038" i="27"/>
  <c r="K1039" i="27"/>
  <c r="K1038" i="27"/>
  <c r="A1037" i="27"/>
  <c r="J1038" i="27"/>
  <c r="J1039" i="27"/>
  <c r="I1039" i="27"/>
  <c r="I1038" i="27"/>
  <c r="H1045" i="27"/>
  <c r="H1044" i="27"/>
  <c r="G1039" i="27"/>
  <c r="G1038" i="27"/>
  <c r="E1039" i="27"/>
  <c r="E1038" i="27"/>
  <c r="M1348" i="27"/>
  <c r="M1349" i="27"/>
  <c r="L1348" i="27"/>
  <c r="L1349" i="27"/>
  <c r="K1348" i="27"/>
  <c r="K1349" i="27"/>
  <c r="J1348" i="27"/>
  <c r="J1349" i="27"/>
  <c r="I1348" i="27"/>
  <c r="I1349" i="27"/>
  <c r="H1354" i="27"/>
  <c r="H1355" i="27"/>
  <c r="A1346" i="27"/>
  <c r="A1347" i="27"/>
  <c r="G1348" i="27"/>
  <c r="G1349" i="27"/>
  <c r="F1349" i="27"/>
  <c r="F1348" i="27"/>
  <c r="E1349" i="27"/>
  <c r="E1348" i="27"/>
  <c r="C186" i="32"/>
  <c r="C482" i="32"/>
  <c r="C840" i="32"/>
  <c r="N182" i="32" a="1"/>
  <c r="N182" i="32" s="1"/>
  <c r="D182" i="32" s="1"/>
  <c r="P182" i="32" a="1"/>
  <c r="P182" i="32" s="1"/>
  <c r="O182" i="32" a="1"/>
  <c r="O182" i="32" s="1"/>
  <c r="E182" i="32" s="1"/>
  <c r="K486" i="32"/>
  <c r="K190" i="32"/>
  <c r="K844" i="32"/>
  <c r="M480" i="32"/>
  <c r="L480" i="32"/>
  <c r="P478" i="32" a="1"/>
  <c r="P478" i="32" s="1"/>
  <c r="N478" i="32" a="1"/>
  <c r="N478" i="32" s="1"/>
  <c r="D478" i="32" s="1"/>
  <c r="O478" i="32" a="1"/>
  <c r="O478" i="32" s="1"/>
  <c r="E478" i="32" s="1"/>
  <c r="P836" i="32" a="1"/>
  <c r="P836" i="32" s="1"/>
  <c r="N836" i="32" a="1"/>
  <c r="N836" i="32" s="1"/>
  <c r="D836" i="32" s="1"/>
  <c r="O836" i="32" a="1"/>
  <c r="O836" i="32" s="1"/>
  <c r="E836" i="32" s="1"/>
  <c r="M838" i="32"/>
  <c r="L838" i="32"/>
  <c r="L184" i="32"/>
  <c r="M184" i="32"/>
  <c r="Q23" i="29"/>
  <c r="O23" i="29"/>
  <c r="P24" i="29" a="1"/>
  <c r="P24" i="29" s="1"/>
  <c r="A188" i="32"/>
  <c r="B842" i="32"/>
  <c r="A484" i="32"/>
  <c r="B188" i="32"/>
  <c r="H2907" i="27"/>
  <c r="I2907" i="27"/>
  <c r="A842" i="32"/>
  <c r="B484" i="32"/>
  <c r="A2907" i="27" l="1"/>
  <c r="F2909" i="27"/>
  <c r="F2910" i="27"/>
  <c r="K1627" i="27"/>
  <c r="K1628" i="27"/>
  <c r="M1040" i="27"/>
  <c r="M1041" i="27"/>
  <c r="L1040" i="27"/>
  <c r="L1041" i="27"/>
  <c r="K1040" i="27"/>
  <c r="K1041" i="27"/>
  <c r="A1039" i="27"/>
  <c r="J1040" i="27"/>
  <c r="J1041" i="27"/>
  <c r="I1040" i="27"/>
  <c r="I1041" i="27"/>
  <c r="H1047" i="27"/>
  <c r="H1046" i="27"/>
  <c r="A1038" i="27"/>
  <c r="G1041" i="27"/>
  <c r="G1040" i="27"/>
  <c r="E1040" i="27"/>
  <c r="E1041" i="27"/>
  <c r="A1348" i="27"/>
  <c r="M1350" i="27"/>
  <c r="M1351" i="27"/>
  <c r="L1351" i="27"/>
  <c r="L1350" i="27"/>
  <c r="K1351" i="27"/>
  <c r="K1350" i="27"/>
  <c r="J1351" i="27"/>
  <c r="J1350" i="27"/>
  <c r="I1350" i="27"/>
  <c r="I1351" i="27"/>
  <c r="H1356" i="27"/>
  <c r="H1357" i="27"/>
  <c r="A1349" i="27"/>
  <c r="G1351" i="27"/>
  <c r="G1350" i="27"/>
  <c r="F1351" i="27"/>
  <c r="F1350" i="27"/>
  <c r="E1351" i="27"/>
  <c r="E1350" i="27"/>
  <c r="C188" i="32"/>
  <c r="C484" i="32"/>
  <c r="C842" i="32"/>
  <c r="M482" i="32"/>
  <c r="L482" i="32"/>
  <c r="K488" i="32"/>
  <c r="M186" i="32"/>
  <c r="L186" i="32"/>
  <c r="O838" i="32" a="1"/>
  <c r="O838" i="32" s="1"/>
  <c r="E838" i="32" s="1"/>
  <c r="N838" i="32" a="1"/>
  <c r="N838" i="32" s="1"/>
  <c r="D838" i="32" s="1"/>
  <c r="P838" i="32" a="1"/>
  <c r="P838" i="32" s="1"/>
  <c r="P480" i="32" a="1"/>
  <c r="P480" i="32" s="1"/>
  <c r="O480" i="32" a="1"/>
  <c r="O480" i="32" s="1"/>
  <c r="E480" i="32" s="1"/>
  <c r="N480" i="32" a="1"/>
  <c r="N480" i="32" s="1"/>
  <c r="D480" i="32" s="1"/>
  <c r="K846" i="32"/>
  <c r="K192" i="32"/>
  <c r="N184" i="32" a="1"/>
  <c r="N184" i="32" s="1"/>
  <c r="D184" i="32" s="1"/>
  <c r="P184" i="32" a="1"/>
  <c r="P184" i="32" s="1"/>
  <c r="O184" i="32" a="1"/>
  <c r="O184" i="32" s="1"/>
  <c r="E184" i="32" s="1"/>
  <c r="M840" i="32"/>
  <c r="L840" i="32"/>
  <c r="O24" i="29"/>
  <c r="Q24" i="29"/>
  <c r="P25" i="29" a="1"/>
  <c r="P25" i="29" s="1"/>
  <c r="P26" i="29" s="1" a="1"/>
  <c r="P26" i="29" s="1"/>
  <c r="B486" i="32"/>
  <c r="A190" i="32"/>
  <c r="I2908" i="27"/>
  <c r="H2908" i="27"/>
  <c r="A844" i="32"/>
  <c r="B190" i="32"/>
  <c r="A486" i="32"/>
  <c r="B844" i="32"/>
  <c r="A2908" i="27" l="1"/>
  <c r="F2911" i="27"/>
  <c r="K1629" i="27"/>
  <c r="K1630" i="27"/>
  <c r="M1043" i="27"/>
  <c r="M1042" i="27"/>
  <c r="L1043" i="27"/>
  <c r="L1042" i="27"/>
  <c r="K1042" i="27"/>
  <c r="K1043" i="27"/>
  <c r="J1042" i="27"/>
  <c r="J1043" i="27"/>
  <c r="I1043" i="27"/>
  <c r="I1042" i="27"/>
  <c r="A1041" i="27"/>
  <c r="H1048" i="27"/>
  <c r="H1049" i="27"/>
  <c r="A1040" i="27"/>
  <c r="G1042" i="27"/>
  <c r="G1043" i="27"/>
  <c r="E1043" i="27"/>
  <c r="E1042" i="27"/>
  <c r="M1353" i="27"/>
  <c r="M1352" i="27"/>
  <c r="L1352" i="27"/>
  <c r="L1353" i="27"/>
  <c r="K1353" i="27"/>
  <c r="K1352" i="27"/>
  <c r="A1351" i="27"/>
  <c r="J1352" i="27"/>
  <c r="J1353" i="27"/>
  <c r="I1353" i="27"/>
  <c r="I1352" i="27"/>
  <c r="H1359" i="27"/>
  <c r="H1358" i="27"/>
  <c r="A1350" i="27"/>
  <c r="G1353" i="27"/>
  <c r="G1352" i="27"/>
  <c r="F1352" i="27"/>
  <c r="F1353" i="27"/>
  <c r="E1353" i="27"/>
  <c r="E1352" i="27"/>
  <c r="C486" i="32"/>
  <c r="C190" i="32"/>
  <c r="C844" i="32"/>
  <c r="K490" i="32"/>
  <c r="N482" i="32" a="1"/>
  <c r="N482" i="32" s="1"/>
  <c r="D482" i="32" s="1"/>
  <c r="P482" i="32" a="1"/>
  <c r="P482" i="32" s="1"/>
  <c r="O482" i="32" a="1"/>
  <c r="O482" i="32" s="1"/>
  <c r="E482" i="32" s="1"/>
  <c r="M842" i="32"/>
  <c r="L842" i="32"/>
  <c r="K194" i="32"/>
  <c r="N840" i="32" a="1"/>
  <c r="N840" i="32" s="1"/>
  <c r="D840" i="32" s="1"/>
  <c r="P840" i="32" a="1"/>
  <c r="P840" i="32" s="1"/>
  <c r="O840" i="32" a="1"/>
  <c r="O840" i="32" s="1"/>
  <c r="E840" i="32" s="1"/>
  <c r="K848" i="32"/>
  <c r="M484" i="32"/>
  <c r="L484" i="32"/>
  <c r="O186" i="32" a="1"/>
  <c r="O186" i="32" s="1"/>
  <c r="E186" i="32" s="1"/>
  <c r="P186" i="32" a="1"/>
  <c r="P186" i="32" s="1"/>
  <c r="N186" i="32" a="1"/>
  <c r="N186" i="32" s="1"/>
  <c r="D186" i="32" s="1"/>
  <c r="L188" i="32"/>
  <c r="M188" i="32"/>
  <c r="Q26" i="29"/>
  <c r="O26" i="29"/>
  <c r="P27" i="29" a="1"/>
  <c r="P27" i="29" s="1"/>
  <c r="P28" i="29" s="1" a="1"/>
  <c r="P28" i="29" s="1"/>
  <c r="Q25" i="29"/>
  <c r="O25" i="29"/>
  <c r="H2910" i="27"/>
  <c r="H2909" i="27"/>
  <c r="A846" i="32"/>
  <c r="I2909" i="27"/>
  <c r="B488" i="32"/>
  <c r="A488" i="32"/>
  <c r="B846" i="32"/>
  <c r="A192" i="32"/>
  <c r="B192" i="32"/>
  <c r="I2910" i="27"/>
  <c r="A2909" i="27" l="1"/>
  <c r="A2910" i="27"/>
  <c r="F2912" i="27"/>
  <c r="K1632" i="27"/>
  <c r="K1631" i="27"/>
  <c r="M1044" i="27"/>
  <c r="M1045" i="27"/>
  <c r="L1044" i="27"/>
  <c r="L1045" i="27"/>
  <c r="K1045" i="27"/>
  <c r="K1044" i="27"/>
  <c r="J1045" i="27"/>
  <c r="J1044" i="27"/>
  <c r="I1045" i="27"/>
  <c r="I1044" i="27"/>
  <c r="A1042" i="27"/>
  <c r="H1050" i="27"/>
  <c r="H1051" i="27"/>
  <c r="A1043" i="27"/>
  <c r="G1045" i="27"/>
  <c r="G1044" i="27"/>
  <c r="E1044" i="27"/>
  <c r="E1045" i="27"/>
  <c r="A1353" i="27"/>
  <c r="M1355" i="27"/>
  <c r="M1354" i="27"/>
  <c r="L1354" i="27"/>
  <c r="L1355" i="27"/>
  <c r="K1355" i="27"/>
  <c r="K1354" i="27"/>
  <c r="J1354" i="27"/>
  <c r="J1355" i="27"/>
  <c r="I1354" i="27"/>
  <c r="I1355" i="27"/>
  <c r="A1352" i="27"/>
  <c r="H1361" i="27"/>
  <c r="H1360" i="27"/>
  <c r="G1354" i="27"/>
  <c r="G1355" i="27"/>
  <c r="F1355" i="27"/>
  <c r="F1354" i="27"/>
  <c r="E1354" i="27"/>
  <c r="E1355" i="27"/>
  <c r="C192" i="32"/>
  <c r="C488" i="32"/>
  <c r="C846" i="32"/>
  <c r="N484" i="32" a="1"/>
  <c r="N484" i="32" s="1"/>
  <c r="D484" i="32" s="1"/>
  <c r="P484" i="32" a="1"/>
  <c r="P484" i="32" s="1"/>
  <c r="O484" i="32" a="1"/>
  <c r="O484" i="32" s="1"/>
  <c r="E484" i="32" s="1"/>
  <c r="K492" i="32"/>
  <c r="K196" i="32"/>
  <c r="O188" i="32" a="1"/>
  <c r="O188" i="32" s="1"/>
  <c r="E188" i="32" s="1"/>
  <c r="N188" i="32" a="1"/>
  <c r="N188" i="32" s="1"/>
  <c r="D188" i="32" s="1"/>
  <c r="P188" i="32" a="1"/>
  <c r="P188" i="32" s="1"/>
  <c r="M844" i="32"/>
  <c r="L844" i="32"/>
  <c r="K850" i="32"/>
  <c r="P842" i="32" a="1"/>
  <c r="P842" i="32" s="1"/>
  <c r="O842" i="32" a="1"/>
  <c r="O842" i="32" s="1"/>
  <c r="E842" i="32" s="1"/>
  <c r="N842" i="32" a="1"/>
  <c r="N842" i="32" s="1"/>
  <c r="D842" i="32" s="1"/>
  <c r="M190" i="32"/>
  <c r="L190" i="32"/>
  <c r="M486" i="32"/>
  <c r="L486" i="32"/>
  <c r="Q28" i="29"/>
  <c r="O28" i="29"/>
  <c r="P29" i="29" a="1"/>
  <c r="P29" i="29" s="1"/>
  <c r="O27" i="29"/>
  <c r="Q27" i="29"/>
  <c r="B848" i="32"/>
  <c r="I2911" i="27"/>
  <c r="B194" i="32"/>
  <c r="B490" i="32"/>
  <c r="A490" i="32"/>
  <c r="A194" i="32"/>
  <c r="A848" i="32"/>
  <c r="H2911" i="27"/>
  <c r="A2911" i="27" l="1"/>
  <c r="F2913" i="27"/>
  <c r="K1634" i="27"/>
  <c r="K1633" i="27"/>
  <c r="M1046" i="27"/>
  <c r="M1047" i="27"/>
  <c r="A1044" i="27"/>
  <c r="L1047" i="27"/>
  <c r="L1046" i="27"/>
  <c r="K1047" i="27"/>
  <c r="K1046" i="27"/>
  <c r="J1046" i="27"/>
  <c r="J1047" i="27"/>
  <c r="I1047" i="27"/>
  <c r="I1046" i="27"/>
  <c r="A1045" i="27"/>
  <c r="H1053" i="27"/>
  <c r="H1052" i="27"/>
  <c r="G1046" i="27"/>
  <c r="G1047" i="27"/>
  <c r="E1046" i="27"/>
  <c r="E1047" i="27"/>
  <c r="M1357" i="27"/>
  <c r="M1356" i="27"/>
  <c r="L1357" i="27"/>
  <c r="L1356" i="27"/>
  <c r="K1357" i="27"/>
  <c r="K1356" i="27"/>
  <c r="J1357" i="27"/>
  <c r="J1356" i="27"/>
  <c r="I1356" i="27"/>
  <c r="I1357" i="27"/>
  <c r="A1355" i="27"/>
  <c r="H1363" i="27"/>
  <c r="H1362" i="27"/>
  <c r="G1356" i="27"/>
  <c r="G1357" i="27"/>
  <c r="A1354" i="27"/>
  <c r="F1356" i="27"/>
  <c r="F1357" i="27"/>
  <c r="E1356" i="27"/>
  <c r="E1357" i="27"/>
  <c r="C848" i="32"/>
  <c r="C490" i="32"/>
  <c r="C194" i="32"/>
  <c r="K852" i="32"/>
  <c r="K198" i="32"/>
  <c r="O486" i="32" a="1"/>
  <c r="O486" i="32" s="1"/>
  <c r="E486" i="32" s="1"/>
  <c r="N486" i="32" a="1"/>
  <c r="N486" i="32" s="1"/>
  <c r="D486" i="32" s="1"/>
  <c r="P486" i="32" a="1"/>
  <c r="P486" i="32" s="1"/>
  <c r="L488" i="32"/>
  <c r="M488" i="32"/>
  <c r="M192" i="32"/>
  <c r="L192" i="32"/>
  <c r="P190" i="32" a="1"/>
  <c r="P190" i="32" s="1"/>
  <c r="O190" i="32" a="1"/>
  <c r="O190" i="32" s="1"/>
  <c r="E190" i="32" s="1"/>
  <c r="N190" i="32" a="1"/>
  <c r="N190" i="32" s="1"/>
  <c r="D190" i="32" s="1"/>
  <c r="O844" i="32" a="1"/>
  <c r="O844" i="32" s="1"/>
  <c r="E844" i="32" s="1"/>
  <c r="N844" i="32" a="1"/>
  <c r="N844" i="32" s="1"/>
  <c r="D844" i="32" s="1"/>
  <c r="P844" i="32" a="1"/>
  <c r="P844" i="32" s="1"/>
  <c r="K494" i="32"/>
  <c r="L846" i="32"/>
  <c r="M846" i="32"/>
  <c r="P30" i="29" a="1"/>
  <c r="P30" i="29" s="1"/>
  <c r="P31" i="29" s="1" a="1"/>
  <c r="P31" i="29" s="1"/>
  <c r="O29" i="29"/>
  <c r="Q29" i="29"/>
  <c r="B850" i="32"/>
  <c r="H2912" i="27"/>
  <c r="B196" i="32"/>
  <c r="A196" i="32"/>
  <c r="A492" i="32"/>
  <c r="I2912" i="27"/>
  <c r="B492" i="32"/>
  <c r="A850" i="32"/>
  <c r="A2912" i="27" l="1"/>
  <c r="F2914" i="27"/>
  <c r="K1635" i="27"/>
  <c r="K1636" i="27"/>
  <c r="M1048" i="27"/>
  <c r="M1049" i="27"/>
  <c r="L1048" i="27"/>
  <c r="L1049" i="27"/>
  <c r="K1048" i="27"/>
  <c r="K1049" i="27"/>
  <c r="J1048" i="27"/>
  <c r="J1049" i="27"/>
  <c r="A1046" i="27"/>
  <c r="I1048" i="27"/>
  <c r="I1049" i="27"/>
  <c r="A1047" i="27"/>
  <c r="H1055" i="27"/>
  <c r="H1054" i="27"/>
  <c r="G1048" i="27"/>
  <c r="G1049" i="27"/>
  <c r="E1049" i="27"/>
  <c r="E1048" i="27"/>
  <c r="M1358" i="27"/>
  <c r="M1359" i="27"/>
  <c r="L1359" i="27"/>
  <c r="L1358" i="27"/>
  <c r="K1359" i="27"/>
  <c r="K1358" i="27"/>
  <c r="J1359" i="27"/>
  <c r="J1358" i="27"/>
  <c r="A1357" i="27"/>
  <c r="A1356" i="27"/>
  <c r="I1358" i="27"/>
  <c r="I1359" i="27"/>
  <c r="H1365" i="27"/>
  <c r="H1364" i="27"/>
  <c r="G1359" i="27"/>
  <c r="G1358" i="27"/>
  <c r="F1359" i="27"/>
  <c r="F1358" i="27"/>
  <c r="E1359" i="27"/>
  <c r="E1358" i="27"/>
  <c r="C196" i="32"/>
  <c r="C492" i="32"/>
  <c r="C850" i="32"/>
  <c r="P846" i="32" a="1"/>
  <c r="P846" i="32" s="1"/>
  <c r="O846" i="32" a="1"/>
  <c r="O846" i="32" s="1"/>
  <c r="E846" i="32" s="1"/>
  <c r="N846" i="32" a="1"/>
  <c r="N846" i="32" s="1"/>
  <c r="D846" i="32" s="1"/>
  <c r="M848" i="32"/>
  <c r="L848" i="32"/>
  <c r="K200" i="32"/>
  <c r="K496" i="32"/>
  <c r="P192" i="32" a="1"/>
  <c r="P192" i="32" s="1"/>
  <c r="O192" i="32" a="1"/>
  <c r="O192" i="32" s="1"/>
  <c r="E192" i="32" s="1"/>
  <c r="N192" i="32" a="1"/>
  <c r="N192" i="32" s="1"/>
  <c r="D192" i="32" s="1"/>
  <c r="O488" i="32" a="1"/>
  <c r="O488" i="32" s="1"/>
  <c r="E488" i="32" s="1"/>
  <c r="N488" i="32" a="1"/>
  <c r="N488" i="32" s="1"/>
  <c r="D488" i="32" s="1"/>
  <c r="P488" i="32" a="1"/>
  <c r="P488" i="32" s="1"/>
  <c r="K854" i="32"/>
  <c r="L194" i="32"/>
  <c r="M194" i="32"/>
  <c r="M490" i="32"/>
  <c r="L490" i="32"/>
  <c r="O31" i="29"/>
  <c r="Q31" i="29"/>
  <c r="O30" i="29"/>
  <c r="Q30" i="29"/>
  <c r="P32" i="29" a="1"/>
  <c r="P32" i="29" s="1"/>
  <c r="I2913" i="27"/>
  <c r="B494" i="32"/>
  <c r="A852" i="32"/>
  <c r="B852" i="32"/>
  <c r="H2913" i="27"/>
  <c r="B198" i="32"/>
  <c r="A494" i="32"/>
  <c r="A198" i="32"/>
  <c r="A2913" i="27" l="1"/>
  <c r="F2915" i="27"/>
  <c r="F2916" i="27"/>
  <c r="K1638" i="27"/>
  <c r="K1637" i="27"/>
  <c r="M1051" i="27"/>
  <c r="M1050" i="27"/>
  <c r="L1051" i="27"/>
  <c r="L1050" i="27"/>
  <c r="K1050" i="27"/>
  <c r="K1051" i="27"/>
  <c r="J1050" i="27"/>
  <c r="J1051" i="27"/>
  <c r="I1051" i="27"/>
  <c r="I1050" i="27"/>
  <c r="A1048" i="27"/>
  <c r="A1049" i="27"/>
  <c r="H1056" i="27"/>
  <c r="H1057" i="27"/>
  <c r="G1050" i="27"/>
  <c r="G1051" i="27"/>
  <c r="E1050" i="27"/>
  <c r="E1051" i="27"/>
  <c r="A1358" i="27"/>
  <c r="M1361" i="27"/>
  <c r="M1360" i="27"/>
  <c r="L1361" i="27"/>
  <c r="L1360" i="27"/>
  <c r="K1361" i="27"/>
  <c r="K1360" i="27"/>
  <c r="J1360" i="27"/>
  <c r="J1361" i="27"/>
  <c r="I1361" i="27"/>
  <c r="I1360" i="27"/>
  <c r="A1359" i="27"/>
  <c r="H1367" i="27"/>
  <c r="H1366" i="27"/>
  <c r="G1361" i="27"/>
  <c r="G1360" i="27"/>
  <c r="F1361" i="27"/>
  <c r="F1360" i="27"/>
  <c r="E1361" i="27"/>
  <c r="E1360" i="27"/>
  <c r="C852" i="32"/>
  <c r="C494" i="32"/>
  <c r="C198" i="32"/>
  <c r="K498" i="32"/>
  <c r="P490" i="32" a="1"/>
  <c r="P490" i="32" s="1"/>
  <c r="O490" i="32" a="1"/>
  <c r="O490" i="32" s="1"/>
  <c r="E490" i="32" s="1"/>
  <c r="N490" i="32" a="1"/>
  <c r="N490" i="32" s="1"/>
  <c r="D490" i="32" s="1"/>
  <c r="P194" i="32" a="1"/>
  <c r="P194" i="32" s="1"/>
  <c r="O194" i="32" a="1"/>
  <c r="O194" i="32" s="1"/>
  <c r="E194" i="32" s="1"/>
  <c r="N194" i="32" a="1"/>
  <c r="N194" i="32" s="1"/>
  <c r="D194" i="32" s="1"/>
  <c r="P848" i="32" a="1"/>
  <c r="P848" i="32" s="1"/>
  <c r="O848" i="32" a="1"/>
  <c r="O848" i="32" s="1"/>
  <c r="E848" i="32" s="1"/>
  <c r="N848" i="32" a="1"/>
  <c r="N848" i="32" s="1"/>
  <c r="D848" i="32" s="1"/>
  <c r="K202" i="32"/>
  <c r="L850" i="32"/>
  <c r="M850" i="32"/>
  <c r="M492" i="32"/>
  <c r="L492" i="32"/>
  <c r="K856" i="32"/>
  <c r="M196" i="32"/>
  <c r="L196" i="32"/>
  <c r="Q32" i="29"/>
  <c r="O32" i="29"/>
  <c r="P33" i="29" a="1"/>
  <c r="P33" i="29" s="1"/>
  <c r="P34" i="29" s="1" a="1"/>
  <c r="P34" i="29" s="1"/>
  <c r="H2914" i="27"/>
  <c r="A854" i="32"/>
  <c r="A200" i="32"/>
  <c r="A496" i="32"/>
  <c r="B496" i="32"/>
  <c r="B854" i="32"/>
  <c r="B200" i="32"/>
  <c r="I2914" i="27"/>
  <c r="A2914" i="27" l="1"/>
  <c r="F2917" i="27"/>
  <c r="K1640" i="27"/>
  <c r="K1639" i="27"/>
  <c r="M1052" i="27"/>
  <c r="M1053" i="27"/>
  <c r="L1052" i="27"/>
  <c r="L1053" i="27"/>
  <c r="K1052" i="27"/>
  <c r="K1053" i="27"/>
  <c r="J1053" i="27"/>
  <c r="J1052" i="27"/>
  <c r="I1052" i="27"/>
  <c r="I1053" i="27"/>
  <c r="A1051" i="27"/>
  <c r="A1050" i="27"/>
  <c r="H1058" i="27"/>
  <c r="H1059" i="27"/>
  <c r="G1052" i="27"/>
  <c r="G1053" i="27"/>
  <c r="E1053" i="27"/>
  <c r="E1052" i="27"/>
  <c r="M1363" i="27"/>
  <c r="M1362" i="27"/>
  <c r="A1360" i="27"/>
  <c r="L1363" i="27"/>
  <c r="L1362" i="27"/>
  <c r="K1362" i="27"/>
  <c r="K1363" i="27"/>
  <c r="J1363" i="27"/>
  <c r="J1362" i="27"/>
  <c r="A1361" i="27"/>
  <c r="I1363" i="27"/>
  <c r="I1362" i="27"/>
  <c r="H1368" i="27"/>
  <c r="H1369" i="27"/>
  <c r="G1363" i="27"/>
  <c r="G1362" i="27"/>
  <c r="F1363" i="27"/>
  <c r="F1362" i="27"/>
  <c r="E1362" i="27"/>
  <c r="E1363" i="27"/>
  <c r="C854" i="32"/>
  <c r="C200" i="32"/>
  <c r="C496" i="32"/>
  <c r="P196" i="32" a="1"/>
  <c r="P196" i="32" s="1"/>
  <c r="O196" i="32" a="1"/>
  <c r="O196" i="32" s="1"/>
  <c r="E196" i="32" s="1"/>
  <c r="N196" i="32" a="1"/>
  <c r="N196" i="32" s="1"/>
  <c r="D196" i="32" s="1"/>
  <c r="K858" i="32"/>
  <c r="K204" i="32"/>
  <c r="K500" i="32"/>
  <c r="P492" i="32" a="1"/>
  <c r="P492" i="32" s="1"/>
  <c r="O492" i="32" a="1"/>
  <c r="O492" i="32" s="1"/>
  <c r="E492" i="32" s="1"/>
  <c r="N492" i="32" a="1"/>
  <c r="N492" i="32" s="1"/>
  <c r="D492" i="32" s="1"/>
  <c r="N850" i="32" a="1"/>
  <c r="N850" i="32" s="1"/>
  <c r="D850" i="32" s="1"/>
  <c r="P850" i="32" a="1"/>
  <c r="P850" i="32" s="1"/>
  <c r="O850" i="32" a="1"/>
  <c r="O850" i="32" s="1"/>
  <c r="E850" i="32" s="1"/>
  <c r="M198" i="32"/>
  <c r="L198" i="32"/>
  <c r="L494" i="32"/>
  <c r="M494" i="32"/>
  <c r="M852" i="32"/>
  <c r="L852" i="32"/>
  <c r="O34" i="29"/>
  <c r="Q34" i="29"/>
  <c r="P35" i="29" a="1"/>
  <c r="P35" i="29" s="1"/>
  <c r="O33" i="29"/>
  <c r="Q33" i="29"/>
  <c r="H2915" i="27"/>
  <c r="A202" i="32"/>
  <c r="H2916" i="27"/>
  <c r="B202" i="32"/>
  <c r="A498" i="32"/>
  <c r="B856" i="32"/>
  <c r="I2916" i="27"/>
  <c r="A856" i="32"/>
  <c r="B498" i="32"/>
  <c r="I2915" i="27"/>
  <c r="A2915" i="27" l="1"/>
  <c r="A2916" i="27"/>
  <c r="F2918" i="27"/>
  <c r="K1641" i="27"/>
  <c r="K1642" i="27"/>
  <c r="M1055" i="27"/>
  <c r="M1054" i="27"/>
  <c r="L1054" i="27"/>
  <c r="L1055" i="27"/>
  <c r="K1055" i="27"/>
  <c r="K1054" i="27"/>
  <c r="J1055" i="27"/>
  <c r="J1054" i="27"/>
  <c r="I1054" i="27"/>
  <c r="I1055" i="27"/>
  <c r="A1053" i="27"/>
  <c r="H1061" i="27"/>
  <c r="H1060" i="27"/>
  <c r="A1052" i="27"/>
  <c r="G1054" i="27"/>
  <c r="G1055" i="27"/>
  <c r="E1054" i="27"/>
  <c r="E1055" i="27"/>
  <c r="M1364" i="27"/>
  <c r="M1365" i="27"/>
  <c r="A1362" i="27"/>
  <c r="L1364" i="27"/>
  <c r="L1365" i="27"/>
  <c r="K1365" i="27"/>
  <c r="K1364" i="27"/>
  <c r="A1363" i="27"/>
  <c r="J1365" i="27"/>
  <c r="J1364" i="27"/>
  <c r="I1365" i="27"/>
  <c r="I1364" i="27"/>
  <c r="H1371" i="27"/>
  <c r="H1370" i="27"/>
  <c r="G1365" i="27"/>
  <c r="G1364" i="27"/>
  <c r="F1365" i="27"/>
  <c r="F1364" i="27"/>
  <c r="E1365" i="27"/>
  <c r="E1364" i="27"/>
  <c r="C498" i="32"/>
  <c r="C856" i="32"/>
  <c r="C202" i="32"/>
  <c r="P494" i="32" a="1"/>
  <c r="P494" i="32" s="1"/>
  <c r="O494" i="32" a="1"/>
  <c r="O494" i="32" s="1"/>
  <c r="E494" i="32" s="1"/>
  <c r="N494" i="32" a="1"/>
  <c r="N494" i="32" s="1"/>
  <c r="D494" i="32" s="1"/>
  <c r="N198" i="32" a="1"/>
  <c r="N198" i="32" s="1"/>
  <c r="D198" i="32" s="1"/>
  <c r="P198" i="32" a="1"/>
  <c r="P198" i="32" s="1"/>
  <c r="O198" i="32" a="1"/>
  <c r="O198" i="32" s="1"/>
  <c r="E198" i="32" s="1"/>
  <c r="P852" i="32" a="1"/>
  <c r="P852" i="32" s="1"/>
  <c r="O852" i="32" a="1"/>
  <c r="O852" i="32" s="1"/>
  <c r="E852" i="32" s="1"/>
  <c r="N852" i="32" a="1"/>
  <c r="N852" i="32" s="1"/>
  <c r="D852" i="32" s="1"/>
  <c r="K502" i="32"/>
  <c r="K206" i="32"/>
  <c r="M496" i="32"/>
  <c r="L496" i="32"/>
  <c r="L200" i="32"/>
  <c r="M200" i="32"/>
  <c r="K860" i="32"/>
  <c r="M854" i="32"/>
  <c r="L854" i="32"/>
  <c r="Q35" i="29"/>
  <c r="O35" i="29"/>
  <c r="P36" i="29" a="1"/>
  <c r="P36" i="29" s="1"/>
  <c r="P37" i="29" s="1" a="1"/>
  <c r="P37" i="29" s="1"/>
  <c r="B500" i="32"/>
  <c r="A204" i="32"/>
  <c r="B204" i="32"/>
  <c r="I2917" i="27"/>
  <c r="B858" i="32"/>
  <c r="H2917" i="27"/>
  <c r="A500" i="32"/>
  <c r="A858" i="32"/>
  <c r="A2917" i="27" l="1"/>
  <c r="F2919" i="27"/>
  <c r="K1643" i="27"/>
  <c r="K1644" i="27"/>
  <c r="M1056" i="27"/>
  <c r="M1057" i="27"/>
  <c r="L1056" i="27"/>
  <c r="L1057" i="27"/>
  <c r="K1056" i="27"/>
  <c r="K1057" i="27"/>
  <c r="J1056" i="27"/>
  <c r="J1057" i="27"/>
  <c r="I1056" i="27"/>
  <c r="I1057" i="27"/>
  <c r="A1054" i="27"/>
  <c r="H1063" i="27"/>
  <c r="H1062" i="27"/>
  <c r="A1055" i="27"/>
  <c r="G1057" i="27"/>
  <c r="G1056" i="27"/>
  <c r="E1057" i="27"/>
  <c r="E1056" i="27"/>
  <c r="M1366" i="27"/>
  <c r="M1367" i="27"/>
  <c r="L1366" i="27"/>
  <c r="L1367" i="27"/>
  <c r="K1367" i="27"/>
  <c r="K1366" i="27"/>
  <c r="J1367" i="27"/>
  <c r="J1366" i="27"/>
  <c r="I1366" i="27"/>
  <c r="I1367" i="27"/>
  <c r="H1373" i="27"/>
  <c r="H1372" i="27"/>
  <c r="A1365" i="27"/>
  <c r="G1367" i="27"/>
  <c r="G1366" i="27"/>
  <c r="A1364" i="27"/>
  <c r="F1367" i="27"/>
  <c r="F1366" i="27"/>
  <c r="E1366" i="27"/>
  <c r="E1367" i="27"/>
  <c r="C858" i="32"/>
  <c r="C204" i="32"/>
  <c r="C500" i="32"/>
  <c r="P496" i="32" a="1"/>
  <c r="P496" i="32" s="1"/>
  <c r="O496" i="32" a="1"/>
  <c r="O496" i="32" s="1"/>
  <c r="E496" i="32" s="1"/>
  <c r="N496" i="32" a="1"/>
  <c r="N496" i="32" s="1"/>
  <c r="D496" i="32" s="1"/>
  <c r="O854" i="32" a="1"/>
  <c r="O854" i="32" s="1"/>
  <c r="E854" i="32" s="1"/>
  <c r="N854" i="32" a="1"/>
  <c r="N854" i="32" s="1"/>
  <c r="D854" i="32" s="1"/>
  <c r="P854" i="32" a="1"/>
  <c r="P854" i="32" s="1"/>
  <c r="K208" i="32"/>
  <c r="K504" i="32"/>
  <c r="K862" i="32"/>
  <c r="N200" i="32" a="1"/>
  <c r="N200" i="32" s="1"/>
  <c r="D200" i="32" s="1"/>
  <c r="P200" i="32" a="1"/>
  <c r="P200" i="32" s="1"/>
  <c r="O200" i="32" a="1"/>
  <c r="O200" i="32" s="1"/>
  <c r="E200" i="32" s="1"/>
  <c r="M202" i="32"/>
  <c r="L202" i="32"/>
  <c r="M856" i="32"/>
  <c r="L856" i="32"/>
  <c r="M498" i="32"/>
  <c r="L498" i="32"/>
  <c r="O37" i="29"/>
  <c r="Q37" i="29"/>
  <c r="P38" i="29" a="1"/>
  <c r="P38" i="29" s="1"/>
  <c r="O38" i="29" s="1"/>
  <c r="O36" i="29"/>
  <c r="Q36" i="29"/>
  <c r="A206" i="32"/>
  <c r="B206" i="32"/>
  <c r="A860" i="32"/>
  <c r="B860" i="32"/>
  <c r="A502" i="32"/>
  <c r="I2918" i="27"/>
  <c r="B502" i="32"/>
  <c r="H2918" i="27"/>
  <c r="A2918" i="27" l="1"/>
  <c r="F2920" i="27"/>
  <c r="K1645" i="27"/>
  <c r="K1646" i="27"/>
  <c r="M1059" i="27"/>
  <c r="M1058" i="27"/>
  <c r="A1056" i="27"/>
  <c r="L1059" i="27"/>
  <c r="L1058" i="27"/>
  <c r="K1058" i="27"/>
  <c r="K1059" i="27"/>
  <c r="J1058" i="27"/>
  <c r="J1059" i="27"/>
  <c r="I1059" i="27"/>
  <c r="I1058" i="27"/>
  <c r="A1057" i="27"/>
  <c r="H1064" i="27"/>
  <c r="H1065" i="27"/>
  <c r="G1059" i="27"/>
  <c r="G1058" i="27"/>
  <c r="E1058" i="27"/>
  <c r="E1059" i="27"/>
  <c r="A1366" i="27"/>
  <c r="M1368" i="27"/>
  <c r="M1369" i="27"/>
  <c r="A1367" i="27"/>
  <c r="L1369" i="27"/>
  <c r="L1368" i="27"/>
  <c r="K1369" i="27"/>
  <c r="K1368" i="27"/>
  <c r="J1369" i="27"/>
  <c r="J1368" i="27"/>
  <c r="I1369" i="27"/>
  <c r="I1368" i="27"/>
  <c r="H1374" i="27"/>
  <c r="H1375" i="27"/>
  <c r="G1369" i="27"/>
  <c r="G1368" i="27"/>
  <c r="F1368" i="27"/>
  <c r="F1369" i="27"/>
  <c r="E1369" i="27"/>
  <c r="E1368" i="27"/>
  <c r="C860" i="32"/>
  <c r="C502" i="32"/>
  <c r="C206" i="32"/>
  <c r="N856" i="32" a="1"/>
  <c r="N856" i="32" s="1"/>
  <c r="D856" i="32" s="1"/>
  <c r="P856" i="32" a="1"/>
  <c r="P856" i="32" s="1"/>
  <c r="O856" i="32" a="1"/>
  <c r="O856" i="32" s="1"/>
  <c r="E856" i="32" s="1"/>
  <c r="K864" i="32"/>
  <c r="K506" i="32"/>
  <c r="O202" i="32" a="1"/>
  <c r="O202" i="32" s="1"/>
  <c r="E202" i="32" s="1"/>
  <c r="P202" i="32" a="1"/>
  <c r="P202" i="32" s="1"/>
  <c r="N202" i="32" a="1"/>
  <c r="N202" i="32" s="1"/>
  <c r="D202" i="32" s="1"/>
  <c r="M500" i="32"/>
  <c r="L500" i="32"/>
  <c r="N498" i="32" a="1"/>
  <c r="N498" i="32" s="1"/>
  <c r="D498" i="32" s="1"/>
  <c r="P498" i="32" a="1"/>
  <c r="P498" i="32" s="1"/>
  <c r="O498" i="32" a="1"/>
  <c r="O498" i="32" s="1"/>
  <c r="E498" i="32" s="1"/>
  <c r="K210" i="32"/>
  <c r="L204" i="32"/>
  <c r="M204" i="32"/>
  <c r="M858" i="32"/>
  <c r="L858" i="32"/>
  <c r="P39" i="29" a="1"/>
  <c r="P39" i="29" s="1"/>
  <c r="O39" i="29" s="1"/>
  <c r="Q38" i="29"/>
  <c r="A862" i="32"/>
  <c r="A504" i="32"/>
  <c r="B208" i="32"/>
  <c r="A208" i="32"/>
  <c r="B504" i="32"/>
  <c r="B862" i="32"/>
  <c r="I2919" i="27"/>
  <c r="H2919" i="27"/>
  <c r="A2919" i="27" l="1"/>
  <c r="F2921" i="27"/>
  <c r="F2922" i="27"/>
  <c r="K1647" i="27"/>
  <c r="K1648" i="27"/>
  <c r="M1061" i="27"/>
  <c r="M1060" i="27"/>
  <c r="L1061" i="27"/>
  <c r="L1060" i="27"/>
  <c r="K1061" i="27"/>
  <c r="K1060" i="27"/>
  <c r="J1061" i="27"/>
  <c r="J1060" i="27"/>
  <c r="A1058" i="27"/>
  <c r="I1060" i="27"/>
  <c r="I1061" i="27"/>
  <c r="A1059" i="27"/>
  <c r="H1066" i="27"/>
  <c r="H1067" i="27"/>
  <c r="G1061" i="27"/>
  <c r="G1060" i="27"/>
  <c r="E1061" i="27"/>
  <c r="E1060" i="27"/>
  <c r="M1371" i="27"/>
  <c r="M1370" i="27"/>
  <c r="L1370" i="27"/>
  <c r="L1371" i="27"/>
  <c r="K1370" i="27"/>
  <c r="K1371" i="27"/>
  <c r="J1370" i="27"/>
  <c r="J1371" i="27"/>
  <c r="A1368" i="27"/>
  <c r="A1369" i="27"/>
  <c r="I1370" i="27"/>
  <c r="I1371" i="27"/>
  <c r="H1377" i="27"/>
  <c r="H1376" i="27"/>
  <c r="G1370" i="27"/>
  <c r="G1371" i="27"/>
  <c r="F1370" i="27"/>
  <c r="F1371" i="27"/>
  <c r="E1371" i="27"/>
  <c r="E1370" i="27"/>
  <c r="C862" i="32"/>
  <c r="C504" i="32"/>
  <c r="C208" i="32"/>
  <c r="K212" i="32"/>
  <c r="K508" i="32"/>
  <c r="M502" i="32"/>
  <c r="L502" i="32"/>
  <c r="O204" i="32" a="1"/>
  <c r="O204" i="32" s="1"/>
  <c r="E204" i="32" s="1"/>
  <c r="N204" i="32" a="1"/>
  <c r="N204" i="32" s="1"/>
  <c r="D204" i="32" s="1"/>
  <c r="P204" i="32" a="1"/>
  <c r="P204" i="32" s="1"/>
  <c r="M860" i="32"/>
  <c r="L860" i="32"/>
  <c r="N500" i="32" a="1"/>
  <c r="N500" i="32" s="1"/>
  <c r="D500" i="32" s="1"/>
  <c r="P500" i="32" a="1"/>
  <c r="P500" i="32" s="1"/>
  <c r="O500" i="32" a="1"/>
  <c r="O500" i="32" s="1"/>
  <c r="E500" i="32" s="1"/>
  <c r="K866" i="32"/>
  <c r="M206" i="32"/>
  <c r="L206" i="32"/>
  <c r="P858" i="32" a="1"/>
  <c r="P858" i="32" s="1"/>
  <c r="O858" i="32" a="1"/>
  <c r="O858" i="32" s="1"/>
  <c r="E858" i="32" s="1"/>
  <c r="N858" i="32" a="1"/>
  <c r="N858" i="32" s="1"/>
  <c r="D858" i="32" s="1"/>
  <c r="P40" i="29" a="1"/>
  <c r="P40" i="29" s="1"/>
  <c r="O40" i="29" s="1"/>
  <c r="Q39" i="29"/>
  <c r="A864" i="32"/>
  <c r="H2920" i="27"/>
  <c r="B506" i="32"/>
  <c r="B210" i="32"/>
  <c r="A210" i="32"/>
  <c r="I2920" i="27"/>
  <c r="A506" i="32"/>
  <c r="B864" i="32"/>
  <c r="A2920" i="27" l="1"/>
  <c r="F2923" i="27"/>
  <c r="K1650" i="27"/>
  <c r="K1649" i="27"/>
  <c r="M1062" i="27"/>
  <c r="M1063" i="27"/>
  <c r="L1062" i="27"/>
  <c r="L1063" i="27"/>
  <c r="K1062" i="27"/>
  <c r="K1063" i="27"/>
  <c r="J1063" i="27"/>
  <c r="J1062" i="27"/>
  <c r="I1062" i="27"/>
  <c r="I1063" i="27"/>
  <c r="A1060" i="27"/>
  <c r="A1061" i="27"/>
  <c r="H1069" i="27"/>
  <c r="H1068" i="27"/>
  <c r="G1063" i="27"/>
  <c r="G1062" i="27"/>
  <c r="E1062" i="27"/>
  <c r="E1063" i="27"/>
  <c r="M1372" i="27"/>
  <c r="M1373" i="27"/>
  <c r="A1371" i="27"/>
  <c r="L1373" i="27"/>
  <c r="L1372" i="27"/>
  <c r="K1372" i="27"/>
  <c r="K1373" i="27"/>
  <c r="J1373" i="27"/>
  <c r="J1372" i="27"/>
  <c r="I1373" i="27"/>
  <c r="I1372" i="27"/>
  <c r="A1370" i="27"/>
  <c r="H1378" i="27"/>
  <c r="H1379" i="27"/>
  <c r="G1373" i="27"/>
  <c r="G1372" i="27"/>
  <c r="F1372" i="27"/>
  <c r="F1373" i="27"/>
  <c r="E1372" i="27"/>
  <c r="E1373" i="27"/>
  <c r="C506" i="32"/>
  <c r="C210" i="32"/>
  <c r="C864" i="32"/>
  <c r="L862" i="32"/>
  <c r="M862" i="32"/>
  <c r="P206" i="32" a="1"/>
  <c r="P206" i="32" s="1"/>
  <c r="O206" i="32" a="1"/>
  <c r="O206" i="32" s="1"/>
  <c r="E206" i="32" s="1"/>
  <c r="N206" i="32" a="1"/>
  <c r="N206" i="32" s="1"/>
  <c r="D206" i="32" s="1"/>
  <c r="O860" i="32" a="1"/>
  <c r="O860" i="32" s="1"/>
  <c r="E860" i="32" s="1"/>
  <c r="N860" i="32" a="1"/>
  <c r="N860" i="32" s="1"/>
  <c r="D860" i="32" s="1"/>
  <c r="P860" i="32" a="1"/>
  <c r="P860" i="32" s="1"/>
  <c r="K510" i="32"/>
  <c r="K214" i="32"/>
  <c r="K868" i="32"/>
  <c r="M208" i="32"/>
  <c r="L208" i="32"/>
  <c r="O502" i="32" a="1"/>
  <c r="O502" i="32" s="1"/>
  <c r="E502" i="32" s="1"/>
  <c r="N502" i="32" a="1"/>
  <c r="N502" i="32" s="1"/>
  <c r="D502" i="32" s="1"/>
  <c r="P502" i="32" a="1"/>
  <c r="P502" i="32" s="1"/>
  <c r="L504" i="32"/>
  <c r="M504" i="32"/>
  <c r="P41" i="29" a="1"/>
  <c r="P41" i="29" s="1"/>
  <c r="O41" i="29" s="1"/>
  <c r="Q40" i="29"/>
  <c r="A508" i="32"/>
  <c r="A866" i="32"/>
  <c r="B212" i="32"/>
  <c r="H2921" i="27"/>
  <c r="I2922" i="27"/>
  <c r="I2921" i="27"/>
  <c r="B866" i="32"/>
  <c r="B508" i="32"/>
  <c r="A212" i="32"/>
  <c r="H2922" i="27"/>
  <c r="A2921" i="27" l="1"/>
  <c r="A2922" i="27"/>
  <c r="F2924" i="27"/>
  <c r="K1652" i="27"/>
  <c r="K1651" i="27"/>
  <c r="M1064" i="27"/>
  <c r="M1065" i="27"/>
  <c r="L1064" i="27"/>
  <c r="L1065" i="27"/>
  <c r="K1064" i="27"/>
  <c r="K1065" i="27"/>
  <c r="J1065" i="27"/>
  <c r="J1064" i="27"/>
  <c r="I1064" i="27"/>
  <c r="I1065" i="27"/>
  <c r="A1063" i="27"/>
  <c r="A1062" i="27"/>
  <c r="H1070" i="27"/>
  <c r="H1071" i="27"/>
  <c r="G1064" i="27"/>
  <c r="G1065" i="27"/>
  <c r="E1064" i="27"/>
  <c r="E1065" i="27"/>
  <c r="M1374" i="27"/>
  <c r="M1375" i="27"/>
  <c r="L1374" i="27"/>
  <c r="L1375" i="27"/>
  <c r="K1375" i="27"/>
  <c r="K1374" i="27"/>
  <c r="A1373" i="27"/>
  <c r="J1375" i="27"/>
  <c r="J1374" i="27"/>
  <c r="I1375" i="27"/>
  <c r="I1374" i="27"/>
  <c r="H1380" i="27"/>
  <c r="H1381" i="27"/>
  <c r="A1372" i="27"/>
  <c r="G1375" i="27"/>
  <c r="G1374" i="27"/>
  <c r="F1375" i="27"/>
  <c r="F1374" i="27"/>
  <c r="E1374" i="27"/>
  <c r="E1375" i="27"/>
  <c r="C212" i="32"/>
  <c r="C866" i="32"/>
  <c r="C508" i="32"/>
  <c r="O504" i="32" a="1"/>
  <c r="O504" i="32" s="1"/>
  <c r="E504" i="32" s="1"/>
  <c r="N504" i="32" a="1"/>
  <c r="N504" i="32" s="1"/>
  <c r="D504" i="32" s="1"/>
  <c r="P504" i="32" a="1"/>
  <c r="P504" i="32" s="1"/>
  <c r="K216" i="32"/>
  <c r="K870" i="32"/>
  <c r="P208" i="32" a="1"/>
  <c r="P208" i="32" s="1"/>
  <c r="O208" i="32" a="1"/>
  <c r="O208" i="32" s="1"/>
  <c r="E208" i="32" s="1"/>
  <c r="N208" i="32" a="1"/>
  <c r="N208" i="32" s="1"/>
  <c r="D208" i="32" s="1"/>
  <c r="P862" i="32" a="1"/>
  <c r="P862" i="32" s="1"/>
  <c r="O862" i="32" a="1"/>
  <c r="O862" i="32" s="1"/>
  <c r="E862" i="32" s="1"/>
  <c r="N862" i="32" a="1"/>
  <c r="N862" i="32" s="1"/>
  <c r="D862" i="32" s="1"/>
  <c r="K512" i="32"/>
  <c r="M864" i="32"/>
  <c r="L864" i="32"/>
  <c r="L210" i="32"/>
  <c r="M210" i="32"/>
  <c r="L506" i="32"/>
  <c r="M506" i="32"/>
  <c r="P42" i="29" a="1"/>
  <c r="P42" i="29" s="1"/>
  <c r="Q42" i="29" s="1"/>
  <c r="Q41" i="29"/>
  <c r="I2923" i="27"/>
  <c r="B510" i="32"/>
  <c r="A868" i="32"/>
  <c r="A214" i="32"/>
  <c r="B214" i="32"/>
  <c r="A510" i="32"/>
  <c r="B868" i="32"/>
  <c r="H2923" i="27"/>
  <c r="A2923" i="27" l="1"/>
  <c r="F2925" i="27"/>
  <c r="K1654" i="27"/>
  <c r="K1653" i="27"/>
  <c r="M1067" i="27"/>
  <c r="M1066" i="27"/>
  <c r="L1067" i="27"/>
  <c r="L1066" i="27"/>
  <c r="K1066" i="27"/>
  <c r="K1067" i="27"/>
  <c r="J1066" i="27"/>
  <c r="J1067" i="27"/>
  <c r="I1067" i="27"/>
  <c r="I1066" i="27"/>
  <c r="A1065" i="27"/>
  <c r="A1064" i="27"/>
  <c r="H1072" i="27"/>
  <c r="H1073" i="27"/>
  <c r="G1067" i="27"/>
  <c r="G1066" i="27"/>
  <c r="E1066" i="27"/>
  <c r="E1067" i="27"/>
  <c r="M1377" i="27"/>
  <c r="M1376" i="27"/>
  <c r="L1377" i="27"/>
  <c r="L1376" i="27"/>
  <c r="K1377" i="27"/>
  <c r="K1376" i="27"/>
  <c r="J1376" i="27"/>
  <c r="J1377" i="27"/>
  <c r="I1377" i="27"/>
  <c r="I1376" i="27"/>
  <c r="A1375" i="27"/>
  <c r="H1382" i="27"/>
  <c r="H1383" i="27"/>
  <c r="A1374" i="27"/>
  <c r="G1377" i="27"/>
  <c r="G1376" i="27"/>
  <c r="F1377" i="27"/>
  <c r="F1376" i="27"/>
  <c r="E1377" i="27"/>
  <c r="E1376" i="27"/>
  <c r="C214" i="32"/>
  <c r="C510" i="32"/>
  <c r="C868" i="32"/>
  <c r="P864" i="32" a="1"/>
  <c r="P864" i="32" s="1"/>
  <c r="O864" i="32" a="1"/>
  <c r="O864" i="32" s="1"/>
  <c r="E864" i="32" s="1"/>
  <c r="N864" i="32" a="1"/>
  <c r="N864" i="32" s="1"/>
  <c r="D864" i="32" s="1"/>
  <c r="P210" i="32" a="1"/>
  <c r="P210" i="32" s="1"/>
  <c r="O210" i="32" a="1"/>
  <c r="O210" i="32" s="1"/>
  <c r="E210" i="32" s="1"/>
  <c r="N210" i="32" a="1"/>
  <c r="N210" i="32" s="1"/>
  <c r="D210" i="32" s="1"/>
  <c r="K514" i="32"/>
  <c r="O506" i="32" a="1"/>
  <c r="O506" i="32" s="1"/>
  <c r="E506" i="32" s="1"/>
  <c r="P506" i="32" a="1"/>
  <c r="P506" i="32" s="1"/>
  <c r="N506" i="32" a="1"/>
  <c r="N506" i="32" s="1"/>
  <c r="D506" i="32" s="1"/>
  <c r="K872" i="32"/>
  <c r="L508" i="32"/>
  <c r="M508" i="32"/>
  <c r="L866" i="32"/>
  <c r="M866" i="32"/>
  <c r="K218" i="32"/>
  <c r="M212" i="32"/>
  <c r="L212" i="32"/>
  <c r="P43" i="29" a="1"/>
  <c r="P43" i="29" s="1"/>
  <c r="O43" i="29" s="1"/>
  <c r="O42" i="29"/>
  <c r="H2924" i="27"/>
  <c r="B512" i="32"/>
  <c r="A512" i="32"/>
  <c r="A216" i="32"/>
  <c r="A870" i="32"/>
  <c r="B870" i="32"/>
  <c r="I2924" i="27"/>
  <c r="B216" i="32"/>
  <c r="A2924" i="27" l="1"/>
  <c r="F2926" i="27"/>
  <c r="K1655" i="27"/>
  <c r="K1656" i="27"/>
  <c r="A1066" i="27"/>
  <c r="M1069" i="27"/>
  <c r="M1068" i="27"/>
  <c r="L1069" i="27"/>
  <c r="L1068" i="27"/>
  <c r="K1069" i="27"/>
  <c r="K1068" i="27"/>
  <c r="J1069" i="27"/>
  <c r="J1068" i="27"/>
  <c r="I1069" i="27"/>
  <c r="I1068" i="27"/>
  <c r="A1067" i="27"/>
  <c r="H1074" i="27"/>
  <c r="H1075" i="27"/>
  <c r="G1069" i="27"/>
  <c r="G1068" i="27"/>
  <c r="E1068" i="27"/>
  <c r="E1069" i="27"/>
  <c r="A1376" i="27"/>
  <c r="M1378" i="27"/>
  <c r="M1379" i="27"/>
  <c r="L1378" i="27"/>
  <c r="L1379" i="27"/>
  <c r="A1377" i="27"/>
  <c r="K1378" i="27"/>
  <c r="K1379" i="27"/>
  <c r="J1378" i="27"/>
  <c r="J1379" i="27"/>
  <c r="I1378" i="27"/>
  <c r="I1379" i="27"/>
  <c r="H1384" i="27"/>
  <c r="H1385" i="27"/>
  <c r="G1378" i="27"/>
  <c r="G1379" i="27"/>
  <c r="F1378" i="27"/>
  <c r="F1379" i="27"/>
  <c r="E1378" i="27"/>
  <c r="E1379" i="27"/>
  <c r="C870" i="32"/>
  <c r="C512" i="32"/>
  <c r="C216" i="32"/>
  <c r="P508" i="32" a="1"/>
  <c r="P508" i="32" s="1"/>
  <c r="O508" i="32" a="1"/>
  <c r="O508" i="32" s="1"/>
  <c r="E508" i="32" s="1"/>
  <c r="N508" i="32" a="1"/>
  <c r="N508" i="32" s="1"/>
  <c r="D508" i="32" s="1"/>
  <c r="K220" i="32"/>
  <c r="K516" i="32"/>
  <c r="M868" i="32"/>
  <c r="L868" i="32"/>
  <c r="N866" i="32" a="1"/>
  <c r="N866" i="32" s="1"/>
  <c r="D866" i="32" s="1"/>
  <c r="P866" i="32" a="1"/>
  <c r="P866" i="32" s="1"/>
  <c r="O866" i="32" a="1"/>
  <c r="O866" i="32" s="1"/>
  <c r="E866" i="32" s="1"/>
  <c r="P212" i="32" a="1"/>
  <c r="P212" i="32" s="1"/>
  <c r="O212" i="32" a="1"/>
  <c r="O212" i="32" s="1"/>
  <c r="E212" i="32" s="1"/>
  <c r="N212" i="32" a="1"/>
  <c r="N212" i="32" s="1"/>
  <c r="D212" i="32" s="1"/>
  <c r="K874" i="32"/>
  <c r="M510" i="32"/>
  <c r="L510" i="32"/>
  <c r="M214" i="32"/>
  <c r="L214" i="32"/>
  <c r="P44" i="29" a="1"/>
  <c r="P44" i="29" s="1"/>
  <c r="O44" i="29" s="1"/>
  <c r="Q43" i="29"/>
  <c r="B872" i="32"/>
  <c r="B514" i="32"/>
  <c r="H2925" i="27"/>
  <c r="B218" i="32"/>
  <c r="A872" i="32"/>
  <c r="A218" i="32"/>
  <c r="I2925" i="27"/>
  <c r="A514" i="32"/>
  <c r="A2925" i="27" l="1"/>
  <c r="F2928" i="27"/>
  <c r="F2927" i="27"/>
  <c r="K1658" i="27"/>
  <c r="K1657" i="27"/>
  <c r="M1070" i="27"/>
  <c r="M1071" i="27"/>
  <c r="L1071" i="27"/>
  <c r="L1070" i="27"/>
  <c r="K1070" i="27"/>
  <c r="K1071" i="27"/>
  <c r="J1071" i="27"/>
  <c r="J1070" i="27"/>
  <c r="A1068" i="27"/>
  <c r="I1071" i="27"/>
  <c r="I1070" i="27"/>
  <c r="A1069" i="27"/>
  <c r="H1077" i="27"/>
  <c r="H1076" i="27"/>
  <c r="G1070" i="27"/>
  <c r="G1071" i="27"/>
  <c r="E1070" i="27"/>
  <c r="E1071" i="27"/>
  <c r="M1380" i="27"/>
  <c r="M1381" i="27"/>
  <c r="L1380" i="27"/>
  <c r="L1381" i="27"/>
  <c r="K1380" i="27"/>
  <c r="K1381" i="27"/>
  <c r="A1378" i="27"/>
  <c r="J1380" i="27"/>
  <c r="J1381" i="27"/>
  <c r="A1379" i="27"/>
  <c r="I1380" i="27"/>
  <c r="I1381" i="27"/>
  <c r="H1387" i="27"/>
  <c r="H1386" i="27"/>
  <c r="G1381" i="27"/>
  <c r="G1380" i="27"/>
  <c r="F1381" i="27"/>
  <c r="F1380" i="27"/>
  <c r="E1380" i="27"/>
  <c r="E1381" i="27"/>
  <c r="C872" i="32"/>
  <c r="C514" i="32"/>
  <c r="C218" i="32"/>
  <c r="K222" i="32"/>
  <c r="K876" i="32"/>
  <c r="P868" i="32" a="1"/>
  <c r="P868" i="32" s="1"/>
  <c r="O868" i="32" a="1"/>
  <c r="O868" i="32" s="1"/>
  <c r="E868" i="32" s="1"/>
  <c r="N868" i="32" a="1"/>
  <c r="N868" i="32" s="1"/>
  <c r="D868" i="32" s="1"/>
  <c r="K518" i="32"/>
  <c r="L216" i="32"/>
  <c r="M216" i="32"/>
  <c r="P510" i="32" a="1"/>
  <c r="P510" i="32" s="1"/>
  <c r="O510" i="32" a="1"/>
  <c r="O510" i="32" s="1"/>
  <c r="E510" i="32" s="1"/>
  <c r="N510" i="32" a="1"/>
  <c r="N510" i="32" s="1"/>
  <c r="D510" i="32" s="1"/>
  <c r="N214" i="32" a="1"/>
  <c r="N214" i="32" s="1"/>
  <c r="D214" i="32" s="1"/>
  <c r="P214" i="32" a="1"/>
  <c r="P214" i="32" s="1"/>
  <c r="O214" i="32" a="1"/>
  <c r="O214" i="32" s="1"/>
  <c r="E214" i="32" s="1"/>
  <c r="L512" i="32"/>
  <c r="M512" i="32"/>
  <c r="M870" i="32"/>
  <c r="L870" i="32"/>
  <c r="Q44" i="29"/>
  <c r="P45" i="29" a="1"/>
  <c r="P45" i="29" s="1"/>
  <c r="Q45" i="29" s="1"/>
  <c r="I2926" i="27"/>
  <c r="H2926" i="27"/>
  <c r="B874" i="32"/>
  <c r="A220" i="32"/>
  <c r="A874" i="32"/>
  <c r="B516" i="32"/>
  <c r="A516" i="32"/>
  <c r="B220" i="32"/>
  <c r="A2926" i="27" l="1"/>
  <c r="F2929" i="27"/>
  <c r="K1660" i="27"/>
  <c r="K1659" i="27"/>
  <c r="M1072" i="27"/>
  <c r="M1073" i="27"/>
  <c r="L1072" i="27"/>
  <c r="L1073" i="27"/>
  <c r="K1072" i="27"/>
  <c r="K1073" i="27"/>
  <c r="J1072" i="27"/>
  <c r="J1073" i="27"/>
  <c r="A1071" i="27"/>
  <c r="I1072" i="27"/>
  <c r="I1073" i="27"/>
  <c r="A1070" i="27"/>
  <c r="H1079" i="27"/>
  <c r="H1078" i="27"/>
  <c r="G1073" i="27"/>
  <c r="G1072" i="27"/>
  <c r="E1072" i="27"/>
  <c r="E1073" i="27"/>
  <c r="M1383" i="27"/>
  <c r="M1382" i="27"/>
  <c r="L1382" i="27"/>
  <c r="L1383" i="27"/>
  <c r="K1383" i="27"/>
  <c r="K1382" i="27"/>
  <c r="J1383" i="27"/>
  <c r="J1382" i="27"/>
  <c r="I1382" i="27"/>
  <c r="I1383" i="27"/>
  <c r="A1381" i="27"/>
  <c r="A1380" i="27"/>
  <c r="H1389" i="27"/>
  <c r="H1388" i="27"/>
  <c r="G1383" i="27"/>
  <c r="G1382" i="27"/>
  <c r="F1383" i="27"/>
  <c r="F1382" i="27"/>
  <c r="E1382" i="27"/>
  <c r="E1383" i="27"/>
  <c r="C874" i="32"/>
  <c r="C516" i="32"/>
  <c r="C220" i="32"/>
  <c r="L514" i="32"/>
  <c r="M514" i="32"/>
  <c r="N512" i="32" a="1"/>
  <c r="N512" i="32" s="1"/>
  <c r="D512" i="32" s="1"/>
  <c r="P512" i="32" a="1"/>
  <c r="P512" i="32" s="1"/>
  <c r="O512" i="32" a="1"/>
  <c r="O512" i="32" s="1"/>
  <c r="E512" i="32" s="1"/>
  <c r="N216" i="32" a="1"/>
  <c r="N216" i="32" s="1"/>
  <c r="D216" i="32" s="1"/>
  <c r="P216" i="32" a="1"/>
  <c r="P216" i="32" s="1"/>
  <c r="O216" i="32" a="1"/>
  <c r="O216" i="32" s="1"/>
  <c r="E216" i="32" s="1"/>
  <c r="M872" i="32"/>
  <c r="L872" i="32"/>
  <c r="K878" i="32"/>
  <c r="K520" i="32"/>
  <c r="K224" i="32"/>
  <c r="M218" i="32"/>
  <c r="L218" i="32"/>
  <c r="O870" i="32" a="1"/>
  <c r="O870" i="32" s="1"/>
  <c r="E870" i="32" s="1"/>
  <c r="N870" i="32" a="1"/>
  <c r="N870" i="32" s="1"/>
  <c r="D870" i="32" s="1"/>
  <c r="P870" i="32" a="1"/>
  <c r="P870" i="32" s="1"/>
  <c r="O45" i="29"/>
  <c r="P46" i="29" a="1"/>
  <c r="P46" i="29" s="1"/>
  <c r="O46" i="29" s="1"/>
  <c r="A518" i="32"/>
  <c r="B222" i="32"/>
  <c r="A876" i="32"/>
  <c r="H2927" i="27"/>
  <c r="I2927" i="27"/>
  <c r="B876" i="32"/>
  <c r="H2928" i="27"/>
  <c r="B518" i="32"/>
  <c r="I2928" i="27"/>
  <c r="A222" i="32"/>
  <c r="A2928" i="27" l="1"/>
  <c r="A2927" i="27"/>
  <c r="F2930" i="27"/>
  <c r="K1661" i="27"/>
  <c r="K1662" i="27"/>
  <c r="M1075" i="27"/>
  <c r="M1074" i="27"/>
  <c r="L1075" i="27"/>
  <c r="L1074" i="27"/>
  <c r="K1074" i="27"/>
  <c r="K1075" i="27"/>
  <c r="J1075" i="27"/>
  <c r="J1074" i="27"/>
  <c r="I1075" i="27"/>
  <c r="I1074" i="27"/>
  <c r="A1073" i="27"/>
  <c r="A1072" i="27"/>
  <c r="H1080" i="27"/>
  <c r="H1081" i="27"/>
  <c r="G1075" i="27"/>
  <c r="G1074" i="27"/>
  <c r="E1074" i="27"/>
  <c r="E1075" i="27"/>
  <c r="M1384" i="27"/>
  <c r="M1385" i="27"/>
  <c r="L1385" i="27"/>
  <c r="L1384" i="27"/>
  <c r="K1385" i="27"/>
  <c r="K1384" i="27"/>
  <c r="J1385" i="27"/>
  <c r="J1384" i="27"/>
  <c r="I1385" i="27"/>
  <c r="I1384" i="27"/>
  <c r="A1383" i="27"/>
  <c r="A1382" i="27"/>
  <c r="H1390" i="27"/>
  <c r="H1391" i="27"/>
  <c r="G1385" i="27"/>
  <c r="G1384" i="27"/>
  <c r="F1384" i="27"/>
  <c r="F1385" i="27"/>
  <c r="E1385" i="27"/>
  <c r="E1384" i="27"/>
  <c r="C518" i="32"/>
  <c r="C222" i="32"/>
  <c r="C876" i="32"/>
  <c r="K880" i="32"/>
  <c r="K522" i="32"/>
  <c r="O218" i="32" a="1"/>
  <c r="O218" i="32" s="1"/>
  <c r="E218" i="32" s="1"/>
  <c r="P218" i="32" a="1"/>
  <c r="P218" i="32" s="1"/>
  <c r="N218" i="32" a="1"/>
  <c r="N218" i="32" s="1"/>
  <c r="D218" i="32" s="1"/>
  <c r="O514" i="32" a="1"/>
  <c r="O514" i="32" s="1"/>
  <c r="E514" i="32" s="1"/>
  <c r="P514" i="32" a="1"/>
  <c r="P514" i="32" s="1"/>
  <c r="N514" i="32" a="1"/>
  <c r="N514" i="32" s="1"/>
  <c r="D514" i="32" s="1"/>
  <c r="K226" i="32"/>
  <c r="N872" i="32" a="1"/>
  <c r="N872" i="32" s="1"/>
  <c r="D872" i="32" s="1"/>
  <c r="O872" i="32" a="1"/>
  <c r="O872" i="32" s="1"/>
  <c r="E872" i="32" s="1"/>
  <c r="P872" i="32" a="1"/>
  <c r="P872" i="32" s="1"/>
  <c r="L220" i="32"/>
  <c r="M220" i="32"/>
  <c r="M516" i="32"/>
  <c r="L516" i="32"/>
  <c r="M874" i="32"/>
  <c r="L874" i="32"/>
  <c r="Q46" i="29"/>
  <c r="P47" i="29" a="1"/>
  <c r="P47" i="29" s="1"/>
  <c r="Q47" i="29" s="1"/>
  <c r="A224" i="32"/>
  <c r="I2929" i="27"/>
  <c r="A520" i="32"/>
  <c r="A878" i="32"/>
  <c r="B878" i="32"/>
  <c r="H2929" i="27"/>
  <c r="B224" i="32"/>
  <c r="B520" i="32"/>
  <c r="A2929" i="27" l="1"/>
  <c r="F2931" i="27"/>
  <c r="K1664" i="27"/>
  <c r="K1663" i="27"/>
  <c r="M1077" i="27"/>
  <c r="M1076" i="27"/>
  <c r="L1076" i="27"/>
  <c r="L1077" i="27"/>
  <c r="K1077" i="27"/>
  <c r="K1076" i="27"/>
  <c r="J1077" i="27"/>
  <c r="J1076" i="27"/>
  <c r="I1077" i="27"/>
  <c r="I1076" i="27"/>
  <c r="A1075" i="27"/>
  <c r="A1074" i="27"/>
  <c r="H1082" i="27"/>
  <c r="H1083" i="27"/>
  <c r="G1076" i="27"/>
  <c r="G1077" i="27"/>
  <c r="E1077" i="27"/>
  <c r="E1076" i="27"/>
  <c r="A1384" i="27"/>
  <c r="M1387" i="27"/>
  <c r="M1386" i="27"/>
  <c r="L1386" i="27"/>
  <c r="L1387" i="27"/>
  <c r="K1386" i="27"/>
  <c r="K1387" i="27"/>
  <c r="J1387" i="27"/>
  <c r="J1386" i="27"/>
  <c r="I1386" i="27"/>
  <c r="I1387" i="27"/>
  <c r="H1392" i="27"/>
  <c r="H1393" i="27"/>
  <c r="A1385" i="27"/>
  <c r="G1387" i="27"/>
  <c r="G1386" i="27"/>
  <c r="F1386" i="27"/>
  <c r="F1387" i="27"/>
  <c r="E1387" i="27"/>
  <c r="E1386" i="27"/>
  <c r="C224" i="32"/>
  <c r="C520" i="32"/>
  <c r="C878" i="32"/>
  <c r="M222" i="32"/>
  <c r="L222" i="32"/>
  <c r="L518" i="32"/>
  <c r="M518" i="32"/>
  <c r="O516" i="32" a="1"/>
  <c r="O516" i="32" s="1"/>
  <c r="E516" i="32" s="1"/>
  <c r="N516" i="32" a="1"/>
  <c r="N516" i="32" s="1"/>
  <c r="D516" i="32" s="1"/>
  <c r="P516" i="32" a="1"/>
  <c r="P516" i="32" s="1"/>
  <c r="K228" i="32"/>
  <c r="K524" i="32"/>
  <c r="O220" i="32" a="1"/>
  <c r="O220" i="32" s="1"/>
  <c r="E220" i="32" s="1"/>
  <c r="N220" i="32" a="1"/>
  <c r="N220" i="32" s="1"/>
  <c r="D220" i="32" s="1"/>
  <c r="P220" i="32" a="1"/>
  <c r="P220" i="32" s="1"/>
  <c r="K882" i="32"/>
  <c r="M876" i="32"/>
  <c r="L876" i="32"/>
  <c r="P874" i="32" a="1"/>
  <c r="P874" i="32" s="1"/>
  <c r="O874" i="32" a="1"/>
  <c r="O874" i="32" s="1"/>
  <c r="E874" i="32" s="1"/>
  <c r="N874" i="32" a="1"/>
  <c r="N874" i="32" s="1"/>
  <c r="D874" i="32" s="1"/>
  <c r="P48" i="29" a="1"/>
  <c r="P48" i="29" s="1"/>
  <c r="Q48" i="29" s="1"/>
  <c r="O47" i="29"/>
  <c r="B880" i="32"/>
  <c r="B522" i="32"/>
  <c r="A226" i="32"/>
  <c r="I2930" i="27"/>
  <c r="A880" i="32"/>
  <c r="H2930" i="27"/>
  <c r="A522" i="32"/>
  <c r="B226" i="32"/>
  <c r="A2930" i="27" l="1"/>
  <c r="F2932" i="27"/>
  <c r="K1666" i="27"/>
  <c r="K1665" i="27"/>
  <c r="M1079" i="27"/>
  <c r="M1078" i="27"/>
  <c r="A1077" i="27"/>
  <c r="L1079" i="27"/>
  <c r="L1078" i="27"/>
  <c r="K1078" i="27"/>
  <c r="K1079" i="27"/>
  <c r="J1078" i="27"/>
  <c r="J1079" i="27"/>
  <c r="I1079" i="27"/>
  <c r="I1078" i="27"/>
  <c r="A1076" i="27"/>
  <c r="H1085" i="27"/>
  <c r="H1084" i="27"/>
  <c r="G1078" i="27"/>
  <c r="G1079" i="27"/>
  <c r="E1078" i="27"/>
  <c r="E1079" i="27"/>
  <c r="A1386" i="27"/>
  <c r="M1388" i="27"/>
  <c r="M1389" i="27"/>
  <c r="L1388" i="27"/>
  <c r="L1389" i="27"/>
  <c r="K1388" i="27"/>
  <c r="K1389" i="27"/>
  <c r="A1387" i="27"/>
  <c r="J1389" i="27"/>
  <c r="J1388" i="27"/>
  <c r="I1389" i="27"/>
  <c r="I1388" i="27"/>
  <c r="H1395" i="27"/>
  <c r="H1394" i="27"/>
  <c r="G1388" i="27"/>
  <c r="G1389" i="27"/>
  <c r="F1389" i="27"/>
  <c r="F1388" i="27"/>
  <c r="E1389" i="27"/>
  <c r="E1388" i="27"/>
  <c r="C880" i="32"/>
  <c r="C522" i="32"/>
  <c r="C226" i="32"/>
  <c r="K526" i="32"/>
  <c r="O876" i="32" a="1"/>
  <c r="O876" i="32" s="1"/>
  <c r="E876" i="32" s="1"/>
  <c r="N876" i="32" a="1"/>
  <c r="N876" i="32" s="1"/>
  <c r="D876" i="32" s="1"/>
  <c r="P876" i="32" a="1"/>
  <c r="P876" i="32" s="1"/>
  <c r="P518" i="32" a="1"/>
  <c r="P518" i="32" s="1"/>
  <c r="N518" i="32" a="1"/>
  <c r="N518" i="32" s="1"/>
  <c r="D518" i="32" s="1"/>
  <c r="O518" i="32" a="1"/>
  <c r="O518" i="32" s="1"/>
  <c r="E518" i="32" s="1"/>
  <c r="K884" i="32"/>
  <c r="K230" i="32"/>
  <c r="P222" i="32" a="1"/>
  <c r="P222" i="32" s="1"/>
  <c r="O222" i="32" a="1"/>
  <c r="O222" i="32" s="1"/>
  <c r="E222" i="32" s="1"/>
  <c r="N222" i="32" a="1"/>
  <c r="N222" i="32" s="1"/>
  <c r="D222" i="32" s="1"/>
  <c r="L878" i="32"/>
  <c r="M878" i="32"/>
  <c r="M520" i="32"/>
  <c r="L520" i="32"/>
  <c r="M224" i="32"/>
  <c r="L224" i="32"/>
  <c r="O48" i="29"/>
  <c r="P49" i="29" a="1"/>
  <c r="P49" i="29" s="1"/>
  <c r="Q49" i="29" s="1"/>
  <c r="A882" i="32"/>
  <c r="B228" i="32"/>
  <c r="A524" i="32"/>
  <c r="I2931" i="27"/>
  <c r="B882" i="32"/>
  <c r="H2931" i="27"/>
  <c r="B524" i="32"/>
  <c r="A228" i="32"/>
  <c r="A2931" i="27" l="1"/>
  <c r="F2933" i="27"/>
  <c r="F2934" i="27"/>
  <c r="K1667" i="27"/>
  <c r="K1668" i="27"/>
  <c r="M1080" i="27"/>
  <c r="M1081" i="27"/>
  <c r="L1080" i="27"/>
  <c r="L1081" i="27"/>
  <c r="K1080" i="27"/>
  <c r="K1081" i="27"/>
  <c r="J1081" i="27"/>
  <c r="J1080" i="27"/>
  <c r="I1080" i="27"/>
  <c r="I1081" i="27"/>
  <c r="A1079" i="27"/>
  <c r="H1087" i="27"/>
  <c r="H1086" i="27"/>
  <c r="A1078" i="27"/>
  <c r="G1081" i="27"/>
  <c r="G1080" i="27"/>
  <c r="E1081" i="27"/>
  <c r="E1080" i="27"/>
  <c r="M1390" i="27"/>
  <c r="M1391" i="27"/>
  <c r="L1390" i="27"/>
  <c r="L1391" i="27"/>
  <c r="A1388" i="27"/>
  <c r="K1391" i="27"/>
  <c r="K1390" i="27"/>
  <c r="J1391" i="27"/>
  <c r="J1390" i="27"/>
  <c r="I1390" i="27"/>
  <c r="I1391" i="27"/>
  <c r="H1397" i="27"/>
  <c r="H1396" i="27"/>
  <c r="A1389" i="27"/>
  <c r="G1391" i="27"/>
  <c r="G1390" i="27"/>
  <c r="F1391" i="27"/>
  <c r="F1390" i="27"/>
  <c r="E1391" i="27"/>
  <c r="E1390" i="27"/>
  <c r="C228" i="32"/>
  <c r="C524" i="32"/>
  <c r="C882" i="32"/>
  <c r="P224" i="32" a="1"/>
  <c r="P224" i="32" s="1"/>
  <c r="O224" i="32" a="1"/>
  <c r="O224" i="32" s="1"/>
  <c r="E224" i="32" s="1"/>
  <c r="N224" i="32" a="1"/>
  <c r="N224" i="32" s="1"/>
  <c r="D224" i="32" s="1"/>
  <c r="K232" i="32"/>
  <c r="P520" i="32" a="1"/>
  <c r="P520" i="32" s="1"/>
  <c r="O520" i="32" a="1"/>
  <c r="O520" i="32" s="1"/>
  <c r="E520" i="32" s="1"/>
  <c r="N520" i="32" a="1"/>
  <c r="N520" i="32" s="1"/>
  <c r="D520" i="32" s="1"/>
  <c r="P878" i="32" a="1"/>
  <c r="P878" i="32" s="1"/>
  <c r="O878" i="32" a="1"/>
  <c r="O878" i="32" s="1"/>
  <c r="E878" i="32" s="1"/>
  <c r="N878" i="32" a="1"/>
  <c r="N878" i="32" s="1"/>
  <c r="D878" i="32" s="1"/>
  <c r="K886" i="32"/>
  <c r="K528" i="32"/>
  <c r="L226" i="32"/>
  <c r="M226" i="32"/>
  <c r="L522" i="32"/>
  <c r="M522" i="32"/>
  <c r="M880" i="32"/>
  <c r="L880" i="32"/>
  <c r="O49" i="29"/>
  <c r="P50" i="29" a="1"/>
  <c r="P50" i="29" s="1"/>
  <c r="Q50" i="29" s="1"/>
  <c r="H2932" i="27"/>
  <c r="B884" i="32"/>
  <c r="B526" i="32"/>
  <c r="A230" i="32"/>
  <c r="A526" i="32"/>
  <c r="I2932" i="27"/>
  <c r="A884" i="32"/>
  <c r="B230" i="32"/>
  <c r="A2932" i="27" l="1"/>
  <c r="F2935" i="27"/>
  <c r="K1669" i="27"/>
  <c r="K1670" i="27"/>
  <c r="M1083" i="27"/>
  <c r="M1082" i="27"/>
  <c r="A1080" i="27"/>
  <c r="L1083" i="27"/>
  <c r="L1082" i="27"/>
  <c r="K1082" i="27"/>
  <c r="K1083" i="27"/>
  <c r="J1083" i="27"/>
  <c r="J1082" i="27"/>
  <c r="I1083" i="27"/>
  <c r="I1082" i="27"/>
  <c r="A1081" i="27"/>
  <c r="H1088" i="27"/>
  <c r="H1089" i="27"/>
  <c r="G1083" i="27"/>
  <c r="G1082" i="27"/>
  <c r="E1083" i="27"/>
  <c r="E1082" i="27"/>
  <c r="M1392" i="27"/>
  <c r="M1393" i="27"/>
  <c r="A1390" i="27"/>
  <c r="L1393" i="27"/>
  <c r="L1392" i="27"/>
  <c r="K1393" i="27"/>
  <c r="K1392" i="27"/>
  <c r="J1393" i="27"/>
  <c r="J1392" i="27"/>
  <c r="I1393" i="27"/>
  <c r="I1392" i="27"/>
  <c r="H1399" i="27"/>
  <c r="H1398" i="27"/>
  <c r="A1391" i="27"/>
  <c r="G1393" i="27"/>
  <c r="G1392" i="27"/>
  <c r="F1393" i="27"/>
  <c r="F1392" i="27"/>
  <c r="E1393" i="27"/>
  <c r="E1392" i="27"/>
  <c r="C230" i="32"/>
  <c r="C526" i="32"/>
  <c r="C884" i="32"/>
  <c r="M524" i="32"/>
  <c r="L524" i="32"/>
  <c r="O522" i="32" a="1"/>
  <c r="O522" i="32" s="1"/>
  <c r="E522" i="32" s="1"/>
  <c r="P522" i="32" a="1"/>
  <c r="P522" i="32" s="1"/>
  <c r="N522" i="32" a="1"/>
  <c r="N522" i="32" s="1"/>
  <c r="D522" i="32" s="1"/>
  <c r="K888" i="32"/>
  <c r="K234" i="32"/>
  <c r="M228" i="32"/>
  <c r="L228" i="32"/>
  <c r="P226" i="32" a="1"/>
  <c r="P226" i="32" s="1"/>
  <c r="O226" i="32" a="1"/>
  <c r="O226" i="32" s="1"/>
  <c r="E226" i="32" s="1"/>
  <c r="N226" i="32" a="1"/>
  <c r="N226" i="32" s="1"/>
  <c r="D226" i="32" s="1"/>
  <c r="K530" i="32"/>
  <c r="L882" i="32"/>
  <c r="M882" i="32"/>
  <c r="P880" i="32" a="1"/>
  <c r="P880" i="32" s="1"/>
  <c r="O880" i="32" a="1"/>
  <c r="O880" i="32" s="1"/>
  <c r="E880" i="32" s="1"/>
  <c r="N880" i="32" a="1"/>
  <c r="N880" i="32" s="1"/>
  <c r="D880" i="32" s="1"/>
  <c r="O50" i="29"/>
  <c r="B528" i="32"/>
  <c r="A232" i="32"/>
  <c r="H2934" i="27"/>
  <c r="I2933" i="27"/>
  <c r="B232" i="32"/>
  <c r="A886" i="32"/>
  <c r="A528" i="32"/>
  <c r="H2933" i="27"/>
  <c r="I2934" i="27"/>
  <c r="B886" i="32"/>
  <c r="A2934" i="27" l="1"/>
  <c r="A2933" i="27"/>
  <c r="F2936" i="27"/>
  <c r="K1671" i="27"/>
  <c r="K1672" i="27"/>
  <c r="M1084" i="27"/>
  <c r="M1085" i="27"/>
  <c r="L1084" i="27"/>
  <c r="L1085" i="27"/>
  <c r="K1084" i="27"/>
  <c r="K1085" i="27"/>
  <c r="J1085" i="27"/>
  <c r="J1084" i="27"/>
  <c r="A1083" i="27"/>
  <c r="I1085" i="27"/>
  <c r="I1084" i="27"/>
  <c r="A1082" i="27"/>
  <c r="H1090" i="27"/>
  <c r="H1091" i="27"/>
  <c r="G1085" i="27"/>
  <c r="G1084" i="27"/>
  <c r="E1085" i="27"/>
  <c r="E1084" i="27"/>
  <c r="A1393" i="27"/>
  <c r="M1395" i="27"/>
  <c r="M1394" i="27"/>
  <c r="L1394" i="27"/>
  <c r="L1395" i="27"/>
  <c r="K1395" i="27"/>
  <c r="K1394" i="27"/>
  <c r="A1392" i="27"/>
  <c r="J1394" i="27"/>
  <c r="J1395" i="27"/>
  <c r="I1394" i="27"/>
  <c r="I1395" i="27"/>
  <c r="H1400" i="27"/>
  <c r="H1401" i="27"/>
  <c r="G1395" i="27"/>
  <c r="G1394" i="27"/>
  <c r="F1394" i="27"/>
  <c r="F1395" i="27"/>
  <c r="E1394" i="27"/>
  <c r="E1395" i="27"/>
  <c r="C528" i="32"/>
  <c r="C232" i="32"/>
  <c r="C886" i="32"/>
  <c r="N882" i="32" a="1"/>
  <c r="N882" i="32" s="1"/>
  <c r="D882" i="32" s="1"/>
  <c r="P882" i="32" a="1"/>
  <c r="P882" i="32" s="1"/>
  <c r="O882" i="32" a="1"/>
  <c r="O882" i="32" s="1"/>
  <c r="E882" i="32" s="1"/>
  <c r="K532" i="32"/>
  <c r="P228" i="32" a="1"/>
  <c r="P228" i="32" s="1"/>
  <c r="O228" i="32" a="1"/>
  <c r="O228" i="32" s="1"/>
  <c r="E228" i="32" s="1"/>
  <c r="N228" i="32" a="1"/>
  <c r="N228" i="32" s="1"/>
  <c r="D228" i="32" s="1"/>
  <c r="K236" i="32"/>
  <c r="O524" i="32" a="1"/>
  <c r="O524" i="32" s="1"/>
  <c r="E524" i="32" s="1"/>
  <c r="N524" i="32" a="1"/>
  <c r="N524" i="32" s="1"/>
  <c r="D524" i="32" s="1"/>
  <c r="P524" i="32" a="1"/>
  <c r="P524" i="32" s="1"/>
  <c r="K890" i="32"/>
  <c r="M884" i="32"/>
  <c r="L884" i="32"/>
  <c r="M526" i="32"/>
  <c r="L526" i="32"/>
  <c r="M230" i="32"/>
  <c r="L230" i="32"/>
  <c r="A234" i="32"/>
  <c r="A530" i="32"/>
  <c r="B888" i="32"/>
  <c r="H2935" i="27"/>
  <c r="B234" i="32"/>
  <c r="B530" i="32"/>
  <c r="A888" i="32"/>
  <c r="I2935" i="27"/>
  <c r="A2935" i="27" l="1"/>
  <c r="F2937" i="27"/>
  <c r="K1674" i="27"/>
  <c r="K1673" i="27"/>
  <c r="M1087" i="27"/>
  <c r="M1086" i="27"/>
  <c r="A1085" i="27"/>
  <c r="L1086" i="27"/>
  <c r="L1087" i="27"/>
  <c r="K1087" i="27"/>
  <c r="K1086" i="27"/>
  <c r="J1087" i="27"/>
  <c r="J1086" i="27"/>
  <c r="I1087" i="27"/>
  <c r="I1086" i="27"/>
  <c r="A1084" i="27"/>
  <c r="H1093" i="27"/>
  <c r="H1092" i="27"/>
  <c r="G1087" i="27"/>
  <c r="G1086" i="27"/>
  <c r="E1087" i="27"/>
  <c r="E1086" i="27"/>
  <c r="M1396" i="27"/>
  <c r="M1397" i="27"/>
  <c r="A1394" i="27"/>
  <c r="L1397" i="27"/>
  <c r="L1396" i="27"/>
  <c r="K1396" i="27"/>
  <c r="K1397" i="27"/>
  <c r="J1397" i="27"/>
  <c r="J1396" i="27"/>
  <c r="I1397" i="27"/>
  <c r="I1396" i="27"/>
  <c r="A1395" i="27"/>
  <c r="H1403" i="27"/>
  <c r="H1402" i="27"/>
  <c r="G1396" i="27"/>
  <c r="G1397" i="27"/>
  <c r="F1396" i="27"/>
  <c r="F1397" i="27"/>
  <c r="E1397" i="27"/>
  <c r="E1396" i="27"/>
  <c r="C234" i="32"/>
  <c r="C530" i="32"/>
  <c r="C888" i="32"/>
  <c r="K534" i="32"/>
  <c r="N526" i="32" a="1"/>
  <c r="N526" i="32" s="1"/>
  <c r="D526" i="32" s="1"/>
  <c r="P526" i="32" a="1"/>
  <c r="P526" i="32" s="1"/>
  <c r="O526" i="32" a="1"/>
  <c r="O526" i="32" s="1"/>
  <c r="E526" i="32" s="1"/>
  <c r="P884" i="32" a="1"/>
  <c r="P884" i="32" s="1"/>
  <c r="O884" i="32" a="1"/>
  <c r="O884" i="32" s="1"/>
  <c r="E884" i="32" s="1"/>
  <c r="N884" i="32" a="1"/>
  <c r="N884" i="32" s="1"/>
  <c r="D884" i="32" s="1"/>
  <c r="K238" i="32"/>
  <c r="K892" i="32"/>
  <c r="M886" i="32"/>
  <c r="L886" i="32"/>
  <c r="N230" i="32" a="1"/>
  <c r="N230" i="32" s="1"/>
  <c r="D230" i="32" s="1"/>
  <c r="P230" i="32" a="1"/>
  <c r="P230" i="32" s="1"/>
  <c r="O230" i="32" a="1"/>
  <c r="O230" i="32" s="1"/>
  <c r="E230" i="32" s="1"/>
  <c r="L232" i="32"/>
  <c r="M232" i="32"/>
  <c r="M528" i="32"/>
  <c r="L528" i="32"/>
  <c r="A236" i="32"/>
  <c r="B890" i="32"/>
  <c r="A532" i="32"/>
  <c r="H2936" i="27"/>
  <c r="B236" i="32"/>
  <c r="B532" i="32"/>
  <c r="A890" i="32"/>
  <c r="I2936" i="27"/>
  <c r="A2936" i="27" l="1"/>
  <c r="F2938" i="27"/>
  <c r="K1675" i="27"/>
  <c r="K1676" i="27"/>
  <c r="M1088" i="27"/>
  <c r="M1089" i="27"/>
  <c r="L1088" i="27"/>
  <c r="L1089" i="27"/>
  <c r="K1088" i="27"/>
  <c r="K1089" i="27"/>
  <c r="J1089" i="27"/>
  <c r="J1088" i="27"/>
  <c r="I1088" i="27"/>
  <c r="I1089" i="27"/>
  <c r="A1086" i="27"/>
  <c r="H1095" i="27"/>
  <c r="H1094" i="27"/>
  <c r="G1088" i="27"/>
  <c r="G1089" i="27"/>
  <c r="A1087" i="27"/>
  <c r="E1089" i="27"/>
  <c r="E1088" i="27"/>
  <c r="A1397" i="27"/>
  <c r="M1399" i="27"/>
  <c r="M1398" i="27"/>
  <c r="L1399" i="27"/>
  <c r="L1398" i="27"/>
  <c r="K1399" i="27"/>
  <c r="K1398" i="27"/>
  <c r="J1399" i="27"/>
  <c r="J1398" i="27"/>
  <c r="A1396" i="27"/>
  <c r="I1399" i="27"/>
  <c r="I1398" i="27"/>
  <c r="H1404" i="27"/>
  <c r="H1405" i="27"/>
  <c r="G1399" i="27"/>
  <c r="G1398" i="27"/>
  <c r="F1399" i="27"/>
  <c r="F1398" i="27"/>
  <c r="E1399" i="27"/>
  <c r="E1398" i="27"/>
  <c r="C236" i="32"/>
  <c r="C532" i="32"/>
  <c r="C890" i="32"/>
  <c r="K894" i="32"/>
  <c r="K536" i="32"/>
  <c r="M888" i="32"/>
  <c r="L888" i="32"/>
  <c r="L530" i="32"/>
  <c r="M530" i="32"/>
  <c r="K240" i="32"/>
  <c r="O886" i="32" a="1"/>
  <c r="O886" i="32" s="1"/>
  <c r="E886" i="32" s="1"/>
  <c r="N886" i="32" a="1"/>
  <c r="N886" i="32" s="1"/>
  <c r="D886" i="32" s="1"/>
  <c r="P886" i="32" a="1"/>
  <c r="P886" i="32" s="1"/>
  <c r="N528" i="32" a="1"/>
  <c r="N528" i="32" s="1"/>
  <c r="D528" i="32" s="1"/>
  <c r="P528" i="32" a="1"/>
  <c r="P528" i="32" s="1"/>
  <c r="O528" i="32" a="1"/>
  <c r="O528" i="32" s="1"/>
  <c r="E528" i="32" s="1"/>
  <c r="N232" i="32" a="1"/>
  <c r="N232" i="32" s="1"/>
  <c r="D232" i="32" s="1"/>
  <c r="P232" i="32" a="1"/>
  <c r="P232" i="32" s="1"/>
  <c r="O232" i="32" a="1"/>
  <c r="O232" i="32" s="1"/>
  <c r="E232" i="32" s="1"/>
  <c r="M234" i="32"/>
  <c r="L234" i="32"/>
  <c r="B534" i="32"/>
  <c r="A892" i="32"/>
  <c r="A534" i="32"/>
  <c r="H2937" i="27"/>
  <c r="B892" i="32"/>
  <c r="I2937" i="27"/>
  <c r="B238" i="32"/>
  <c r="A238" i="32"/>
  <c r="A2937" i="27" l="1"/>
  <c r="F2940" i="27"/>
  <c r="F2939" i="27"/>
  <c r="K1677" i="27"/>
  <c r="K1678" i="27"/>
  <c r="M1091" i="27"/>
  <c r="M1090" i="27"/>
  <c r="A1089" i="27"/>
  <c r="L1091" i="27"/>
  <c r="L1090" i="27"/>
  <c r="K1091" i="27"/>
  <c r="K1090" i="27"/>
  <c r="J1091" i="27"/>
  <c r="J1090" i="27"/>
  <c r="A1088" i="27"/>
  <c r="I1091" i="27"/>
  <c r="I1090" i="27"/>
  <c r="H1096" i="27"/>
  <c r="H1097" i="27"/>
  <c r="G1091" i="27"/>
  <c r="G1090" i="27"/>
  <c r="E1091" i="27"/>
  <c r="E1090" i="27"/>
  <c r="M1401" i="27"/>
  <c r="M1400" i="27"/>
  <c r="A1398" i="27"/>
  <c r="L1400" i="27"/>
  <c r="L1401" i="27"/>
  <c r="K1401" i="27"/>
  <c r="K1400" i="27"/>
  <c r="J1401" i="27"/>
  <c r="J1400" i="27"/>
  <c r="I1401" i="27"/>
  <c r="I1400" i="27"/>
  <c r="A1399" i="27"/>
  <c r="G1401" i="27"/>
  <c r="G1400" i="27"/>
  <c r="F1400" i="27"/>
  <c r="F1401" i="27"/>
  <c r="E1401" i="27"/>
  <c r="E1400" i="27"/>
  <c r="C238" i="32"/>
  <c r="C534" i="32"/>
  <c r="C892" i="32"/>
  <c r="O234" i="32" a="1"/>
  <c r="O234" i="32" s="1"/>
  <c r="E234" i="32" s="1"/>
  <c r="P234" i="32" a="1"/>
  <c r="P234" i="32" s="1"/>
  <c r="N234" i="32" a="1"/>
  <c r="N234" i="32" s="1"/>
  <c r="D234" i="32" s="1"/>
  <c r="K242" i="32"/>
  <c r="O530" i="32" a="1"/>
  <c r="O530" i="32" s="1"/>
  <c r="E530" i="32" s="1"/>
  <c r="P530" i="32" a="1"/>
  <c r="P530" i="32" s="1"/>
  <c r="N530" i="32" a="1"/>
  <c r="N530" i="32" s="1"/>
  <c r="D530" i="32" s="1"/>
  <c r="K538" i="32"/>
  <c r="K896" i="32"/>
  <c r="M890" i="32"/>
  <c r="L890" i="32"/>
  <c r="N888" i="32" a="1"/>
  <c r="N888" i="32" s="1"/>
  <c r="D888" i="32" s="1"/>
  <c r="P888" i="32" a="1"/>
  <c r="P888" i="32" s="1"/>
  <c r="O888" i="32" a="1"/>
  <c r="O888" i="32" s="1"/>
  <c r="E888" i="32" s="1"/>
  <c r="M532" i="32"/>
  <c r="L532" i="32"/>
  <c r="L236" i="32"/>
  <c r="M236" i="32"/>
  <c r="I2938" i="27"/>
  <c r="A894" i="32"/>
  <c r="B894" i="32"/>
  <c r="B240" i="32"/>
  <c r="H2938" i="27"/>
  <c r="A240" i="32"/>
  <c r="A536" i="32"/>
  <c r="B536" i="32"/>
  <c r="A2938" i="27" l="1"/>
  <c r="F2941" i="27"/>
  <c r="K1680" i="27"/>
  <c r="K1679" i="27"/>
  <c r="M1093" i="27"/>
  <c r="M1092" i="27"/>
  <c r="A1090" i="27"/>
  <c r="L1092" i="27"/>
  <c r="L1093" i="27"/>
  <c r="K1093" i="27"/>
  <c r="K1092" i="27"/>
  <c r="J1093" i="27"/>
  <c r="J1092" i="27"/>
  <c r="I1092" i="27"/>
  <c r="I1093" i="27"/>
  <c r="H1098" i="27"/>
  <c r="H1099" i="27"/>
  <c r="A1091" i="27"/>
  <c r="G1093" i="27"/>
  <c r="G1092" i="27"/>
  <c r="E1092" i="27"/>
  <c r="E1093" i="27"/>
  <c r="A1400" i="27"/>
  <c r="M1403" i="27"/>
  <c r="M1402" i="27"/>
  <c r="L1402" i="27"/>
  <c r="L1403" i="27"/>
  <c r="K1403" i="27"/>
  <c r="K1402" i="27"/>
  <c r="J1403" i="27"/>
  <c r="J1402" i="27"/>
  <c r="A1401" i="27"/>
  <c r="I1403" i="27"/>
  <c r="I1402" i="27"/>
  <c r="G1402" i="27"/>
  <c r="G1403" i="27"/>
  <c r="F1402" i="27"/>
  <c r="F1403" i="27"/>
  <c r="E1402" i="27"/>
  <c r="E1403" i="27"/>
  <c r="C240" i="32"/>
  <c r="C536" i="32"/>
  <c r="C894" i="32"/>
  <c r="K540" i="32"/>
  <c r="O532" i="32" a="1"/>
  <c r="O532" i="32" s="1"/>
  <c r="E532" i="32" s="1"/>
  <c r="P532" i="32" a="1"/>
  <c r="P532" i="32" s="1"/>
  <c r="N532" i="32" a="1"/>
  <c r="N532" i="32" s="1"/>
  <c r="D532" i="32" s="1"/>
  <c r="K898" i="32"/>
  <c r="K244" i="32"/>
  <c r="L892" i="32"/>
  <c r="M892" i="32"/>
  <c r="M534" i="32"/>
  <c r="L534" i="32"/>
  <c r="O236" i="32" a="1"/>
  <c r="O236" i="32" s="1"/>
  <c r="E236" i="32" s="1"/>
  <c r="N236" i="32" a="1"/>
  <c r="N236" i="32" s="1"/>
  <c r="D236" i="32" s="1"/>
  <c r="P236" i="32" a="1"/>
  <c r="P236" i="32" s="1"/>
  <c r="P890" i="32" a="1"/>
  <c r="P890" i="32" s="1"/>
  <c r="O890" i="32" a="1"/>
  <c r="O890" i="32" s="1"/>
  <c r="E890" i="32" s="1"/>
  <c r="N890" i="32" a="1"/>
  <c r="N890" i="32" s="1"/>
  <c r="D890" i="32" s="1"/>
  <c r="M238" i="32"/>
  <c r="L238" i="32"/>
  <c r="A538" i="32"/>
  <c r="B538" i="32"/>
  <c r="I2940" i="27"/>
  <c r="A896" i="32"/>
  <c r="A242" i="32"/>
  <c r="H2939" i="27"/>
  <c r="B242" i="32"/>
  <c r="B896" i="32"/>
  <c r="I2939" i="27"/>
  <c r="H2940" i="27"/>
  <c r="A2940" i="27" l="1"/>
  <c r="A2939" i="27"/>
  <c r="F2942" i="27"/>
  <c r="K1681" i="27"/>
  <c r="K1682" i="27"/>
  <c r="A1092" i="27"/>
  <c r="M1095" i="27"/>
  <c r="M1094" i="27"/>
  <c r="L1094" i="27"/>
  <c r="L1095" i="27"/>
  <c r="K1094" i="27"/>
  <c r="K1095" i="27"/>
  <c r="A1093" i="27"/>
  <c r="J1095" i="27"/>
  <c r="J1094" i="27"/>
  <c r="I1094" i="27"/>
  <c r="I1095" i="27"/>
  <c r="H1101" i="27"/>
  <c r="H1100" i="27"/>
  <c r="G1094" i="27"/>
  <c r="G1095" i="27"/>
  <c r="E1095" i="27"/>
  <c r="E1094" i="27"/>
  <c r="M1404" i="27"/>
  <c r="M1405" i="27"/>
  <c r="L1404" i="27"/>
  <c r="L1405" i="27"/>
  <c r="A1402" i="27"/>
  <c r="K1404" i="27"/>
  <c r="K1405" i="27"/>
  <c r="J1404" i="27"/>
  <c r="J1405" i="27"/>
  <c r="I1404" i="27"/>
  <c r="I1405" i="27"/>
  <c r="A1403" i="27"/>
  <c r="G1404" i="27"/>
  <c r="G1405" i="27"/>
  <c r="F1405" i="27"/>
  <c r="F1404" i="27"/>
  <c r="E1405" i="27"/>
  <c r="E1404" i="27"/>
  <c r="C896" i="32"/>
  <c r="C538" i="32"/>
  <c r="C242" i="32"/>
  <c r="K246" i="32"/>
  <c r="K542" i="32"/>
  <c r="K900" i="32"/>
  <c r="L894" i="32"/>
  <c r="M894" i="32"/>
  <c r="P892" i="32" a="1"/>
  <c r="P892" i="32" s="1"/>
  <c r="O892" i="32" a="1"/>
  <c r="O892" i="32" s="1"/>
  <c r="E892" i="32" s="1"/>
  <c r="N892" i="32" a="1"/>
  <c r="N892" i="32" s="1"/>
  <c r="D892" i="32" s="1"/>
  <c r="P238" i="32" a="1"/>
  <c r="P238" i="32" s="1"/>
  <c r="O238" i="32" a="1"/>
  <c r="O238" i="32" s="1"/>
  <c r="E238" i="32" s="1"/>
  <c r="N238" i="32" a="1"/>
  <c r="N238" i="32" s="1"/>
  <c r="D238" i="32" s="1"/>
  <c r="P534" i="32" a="1"/>
  <c r="P534" i="32" s="1"/>
  <c r="N534" i="32" a="1"/>
  <c r="N534" i="32" s="1"/>
  <c r="D534" i="32" s="1"/>
  <c r="O534" i="32" a="1"/>
  <c r="O534" i="32" s="1"/>
  <c r="E534" i="32" s="1"/>
  <c r="L536" i="32"/>
  <c r="M536" i="32"/>
  <c r="M240" i="32"/>
  <c r="L240" i="32"/>
  <c r="B244" i="32"/>
  <c r="B540" i="32"/>
  <c r="H2941" i="27"/>
  <c r="A898" i="32"/>
  <c r="I2941" i="27"/>
  <c r="A540" i="32"/>
  <c r="A244" i="32"/>
  <c r="B898" i="32"/>
  <c r="A2941" i="27" l="1"/>
  <c r="F2943" i="27"/>
  <c r="K1684" i="27"/>
  <c r="K1683" i="27"/>
  <c r="M1096" i="27"/>
  <c r="M1097" i="27"/>
  <c r="L1096" i="27"/>
  <c r="L1097" i="27"/>
  <c r="A1095" i="27"/>
  <c r="K1096" i="27"/>
  <c r="K1097" i="27"/>
  <c r="A1094" i="27"/>
  <c r="J1097" i="27"/>
  <c r="J1096" i="27"/>
  <c r="I1096" i="27"/>
  <c r="I1097" i="27"/>
  <c r="H1102" i="27"/>
  <c r="H1103" i="27"/>
  <c r="G1096" i="27"/>
  <c r="G1097" i="27"/>
  <c r="E1096" i="27"/>
  <c r="E1097" i="27"/>
  <c r="A1405" i="27"/>
  <c r="A1404" i="27"/>
  <c r="C540" i="32"/>
  <c r="C244" i="32"/>
  <c r="C898" i="32"/>
  <c r="P894" i="32" a="1"/>
  <c r="P894" i="32" s="1"/>
  <c r="O894" i="32" a="1"/>
  <c r="O894" i="32" s="1"/>
  <c r="E894" i="32" s="1"/>
  <c r="N894" i="32" a="1"/>
  <c r="N894" i="32" s="1"/>
  <c r="D894" i="32" s="1"/>
  <c r="K248" i="32"/>
  <c r="K902" i="32"/>
  <c r="L242" i="32"/>
  <c r="M242" i="32"/>
  <c r="P536" i="32" a="1"/>
  <c r="P536" i="32" s="1"/>
  <c r="O536" i="32" a="1"/>
  <c r="O536" i="32" s="1"/>
  <c r="E536" i="32" s="1"/>
  <c r="N536" i="32" a="1"/>
  <c r="N536" i="32" s="1"/>
  <c r="D536" i="32" s="1"/>
  <c r="P240" i="32" a="1"/>
  <c r="P240" i="32" s="1"/>
  <c r="O240" i="32" a="1"/>
  <c r="O240" i="32" s="1"/>
  <c r="E240" i="32" s="1"/>
  <c r="N240" i="32" a="1"/>
  <c r="N240" i="32" s="1"/>
  <c r="D240" i="32" s="1"/>
  <c r="L538" i="32"/>
  <c r="M538" i="32"/>
  <c r="K544" i="32"/>
  <c r="M896" i="32"/>
  <c r="L896" i="32"/>
  <c r="B246" i="32"/>
  <c r="A900" i="32"/>
  <c r="B900" i="32"/>
  <c r="A246" i="32"/>
  <c r="I2942" i="27"/>
  <c r="B542" i="32"/>
  <c r="H2942" i="27"/>
  <c r="A542" i="32"/>
  <c r="A2942" i="27" l="1"/>
  <c r="F2944" i="27"/>
  <c r="K1686" i="27"/>
  <c r="K1685" i="27"/>
  <c r="M1099" i="27"/>
  <c r="M1098" i="27"/>
  <c r="A1097" i="27"/>
  <c r="L1099" i="27"/>
  <c r="L1098" i="27"/>
  <c r="K1099" i="27"/>
  <c r="K1098" i="27"/>
  <c r="J1098" i="27"/>
  <c r="J1099" i="27"/>
  <c r="I1099" i="27"/>
  <c r="I1098" i="27"/>
  <c r="H1104" i="27"/>
  <c r="H1105" i="27"/>
  <c r="A1096" i="27"/>
  <c r="G1099" i="27"/>
  <c r="G1098" i="27"/>
  <c r="E1099" i="27"/>
  <c r="E1098" i="27"/>
  <c r="C246" i="32"/>
  <c r="C542" i="32"/>
  <c r="C900" i="32"/>
  <c r="K904" i="32"/>
  <c r="P896" i="32" a="1"/>
  <c r="P896" i="32" s="1"/>
  <c r="O896" i="32" a="1"/>
  <c r="O896" i="32" s="1"/>
  <c r="E896" i="32" s="1"/>
  <c r="N896" i="32" a="1"/>
  <c r="N896" i="32" s="1"/>
  <c r="D896" i="32" s="1"/>
  <c r="K546" i="32"/>
  <c r="O538" i="32" a="1"/>
  <c r="O538" i="32" s="1"/>
  <c r="E538" i="32" s="1"/>
  <c r="P538" i="32" a="1"/>
  <c r="P538" i="32" s="1"/>
  <c r="N538" i="32" a="1"/>
  <c r="N538" i="32" s="1"/>
  <c r="D538" i="32" s="1"/>
  <c r="P242" i="32" a="1"/>
  <c r="P242" i="32" s="1"/>
  <c r="O242" i="32" a="1"/>
  <c r="O242" i="32" s="1"/>
  <c r="E242" i="32" s="1"/>
  <c r="N242" i="32" a="1"/>
  <c r="N242" i="32" s="1"/>
  <c r="D242" i="32" s="1"/>
  <c r="M898" i="32"/>
  <c r="L898" i="32"/>
  <c r="M244" i="32"/>
  <c r="L244" i="32"/>
  <c r="K250" i="32"/>
  <c r="M540" i="32"/>
  <c r="L540" i="32"/>
  <c r="H2943" i="27"/>
  <c r="A544" i="32"/>
  <c r="A248" i="32"/>
  <c r="B544" i="32"/>
  <c r="B248" i="32"/>
  <c r="I2943" i="27"/>
  <c r="B902" i="32"/>
  <c r="A902" i="32"/>
  <c r="A2943" i="27" l="1"/>
  <c r="F2945" i="27"/>
  <c r="F2946" i="27"/>
  <c r="K1687" i="27"/>
  <c r="K1688" i="27"/>
  <c r="M1101" i="27"/>
  <c r="M1100" i="27"/>
  <c r="L1100" i="27"/>
  <c r="L1101" i="27"/>
  <c r="K1101" i="27"/>
  <c r="K1100" i="27"/>
  <c r="J1101" i="27"/>
  <c r="J1100" i="27"/>
  <c r="A1099" i="27"/>
  <c r="I1101" i="27"/>
  <c r="I1100" i="27"/>
  <c r="A1098" i="27"/>
  <c r="H1106" i="27"/>
  <c r="H1107" i="27"/>
  <c r="G1100" i="27"/>
  <c r="G1101" i="27"/>
  <c r="E1101" i="27"/>
  <c r="E1100" i="27"/>
  <c r="C902" i="32"/>
  <c r="C248" i="32"/>
  <c r="C544" i="32"/>
  <c r="K906" i="32"/>
  <c r="P244" i="32" a="1"/>
  <c r="P244" i="32" s="1"/>
  <c r="O244" i="32" a="1"/>
  <c r="O244" i="32" s="1"/>
  <c r="E244" i="32" s="1"/>
  <c r="N244" i="32" a="1"/>
  <c r="N244" i="32" s="1"/>
  <c r="D244" i="32" s="1"/>
  <c r="K252" i="32"/>
  <c r="K548" i="32"/>
  <c r="N898" i="32" a="1"/>
  <c r="N898" i="32" s="1"/>
  <c r="D898" i="32" s="1"/>
  <c r="P898" i="32" a="1"/>
  <c r="P898" i="32" s="1"/>
  <c r="O898" i="32" a="1"/>
  <c r="O898" i="32" s="1"/>
  <c r="E898" i="32" s="1"/>
  <c r="M900" i="32"/>
  <c r="L900" i="32"/>
  <c r="P540" i="32" a="1"/>
  <c r="P540" i="32" s="1"/>
  <c r="O540" i="32" a="1"/>
  <c r="O540" i="32" s="1"/>
  <c r="E540" i="32" s="1"/>
  <c r="N540" i="32" a="1"/>
  <c r="N540" i="32" s="1"/>
  <c r="D540" i="32" s="1"/>
  <c r="M542" i="32"/>
  <c r="L542" i="32"/>
  <c r="M246" i="32"/>
  <c r="L246" i="32"/>
  <c r="A250" i="32"/>
  <c r="B250" i="32"/>
  <c r="A546" i="32"/>
  <c r="I2944" i="27"/>
  <c r="H2944" i="27"/>
  <c r="B904" i="32"/>
  <c r="A904" i="32"/>
  <c r="B546" i="32"/>
  <c r="A2944" i="27" l="1"/>
  <c r="F2947" i="27"/>
  <c r="K1690" i="27"/>
  <c r="K1689" i="27"/>
  <c r="M1102" i="27"/>
  <c r="M1103" i="27"/>
  <c r="L1103" i="27"/>
  <c r="L1102" i="27"/>
  <c r="K1103" i="27"/>
  <c r="K1102" i="27"/>
  <c r="J1103" i="27"/>
  <c r="J1102" i="27"/>
  <c r="A1101" i="27"/>
  <c r="I1103" i="27"/>
  <c r="I1102" i="27"/>
  <c r="H1109" i="27"/>
  <c r="H1108" i="27"/>
  <c r="G1102" i="27"/>
  <c r="G1103" i="27"/>
  <c r="A1100" i="27"/>
  <c r="E1102" i="27"/>
  <c r="E1103" i="27"/>
  <c r="C546" i="32"/>
  <c r="C250" i="32"/>
  <c r="C904" i="32"/>
  <c r="K550" i="32"/>
  <c r="K908" i="32"/>
  <c r="N246" i="32" a="1"/>
  <c r="N246" i="32" s="1"/>
  <c r="D246" i="32" s="1"/>
  <c r="P246" i="32" a="1"/>
  <c r="P246" i="32" s="1"/>
  <c r="O246" i="32" a="1"/>
  <c r="O246" i="32" s="1"/>
  <c r="E246" i="32" s="1"/>
  <c r="N542" i="32" a="1"/>
  <c r="N542" i="32" s="1"/>
  <c r="D542" i="32" s="1"/>
  <c r="P542" i="32" a="1"/>
  <c r="P542" i="32" s="1"/>
  <c r="O542" i="32" a="1"/>
  <c r="O542" i="32" s="1"/>
  <c r="E542" i="32" s="1"/>
  <c r="N900" i="32" a="1"/>
  <c r="N900" i="32" s="1"/>
  <c r="D900" i="32" s="1"/>
  <c r="P900" i="32" a="1"/>
  <c r="P900" i="32" s="1"/>
  <c r="O900" i="32" a="1"/>
  <c r="O900" i="32" s="1"/>
  <c r="E900" i="32" s="1"/>
  <c r="K254" i="32"/>
  <c r="M544" i="32"/>
  <c r="L544" i="32"/>
  <c r="L248" i="32"/>
  <c r="M248" i="32"/>
  <c r="M902" i="32"/>
  <c r="L902" i="32"/>
  <c r="A548" i="32"/>
  <c r="A252" i="32"/>
  <c r="B252" i="32"/>
  <c r="H2946" i="27"/>
  <c r="B906" i="32"/>
  <c r="I2946" i="27"/>
  <c r="B548" i="32"/>
  <c r="A906" i="32"/>
  <c r="H2945" i="27"/>
  <c r="I2945" i="27"/>
  <c r="A2945" i="27" l="1"/>
  <c r="A2946" i="27"/>
  <c r="F2948" i="27"/>
  <c r="K1692" i="27"/>
  <c r="K1691" i="27"/>
  <c r="M1104" i="27"/>
  <c r="M1105" i="27"/>
  <c r="A1103" i="27"/>
  <c r="L1104" i="27"/>
  <c r="L1105" i="27"/>
  <c r="K1104" i="27"/>
  <c r="K1105" i="27"/>
  <c r="J1105" i="27"/>
  <c r="J1104" i="27"/>
  <c r="A1102" i="27"/>
  <c r="I1104" i="27"/>
  <c r="I1105" i="27"/>
  <c r="H1111" i="27"/>
  <c r="H1110" i="27"/>
  <c r="G1105" i="27"/>
  <c r="G1104" i="27"/>
  <c r="E1105" i="27"/>
  <c r="E1104" i="27"/>
  <c r="C906" i="32"/>
  <c r="C548" i="32"/>
  <c r="C252" i="32"/>
  <c r="K910" i="32"/>
  <c r="K552" i="32"/>
  <c r="N248" i="32" a="1"/>
  <c r="N248" i="32" s="1"/>
  <c r="D248" i="32" s="1"/>
  <c r="P248" i="32" a="1"/>
  <c r="P248" i="32" s="1"/>
  <c r="O248" i="32" a="1"/>
  <c r="O248" i="32" s="1"/>
  <c r="E248" i="32" s="1"/>
  <c r="N544" i="32" a="1"/>
  <c r="N544" i="32" s="1"/>
  <c r="D544" i="32" s="1"/>
  <c r="P544" i="32" a="1"/>
  <c r="P544" i="32" s="1"/>
  <c r="O544" i="32" a="1"/>
  <c r="O544" i="32" s="1"/>
  <c r="E544" i="32" s="1"/>
  <c r="K256" i="32"/>
  <c r="M904" i="32"/>
  <c r="L904" i="32"/>
  <c r="O902" i="32" a="1"/>
  <c r="O902" i="32" s="1"/>
  <c r="E902" i="32" s="1"/>
  <c r="N902" i="32" a="1"/>
  <c r="N902" i="32" s="1"/>
  <c r="D902" i="32" s="1"/>
  <c r="P902" i="32" a="1"/>
  <c r="P902" i="32" s="1"/>
  <c r="M250" i="32"/>
  <c r="L250" i="32"/>
  <c r="L546" i="32"/>
  <c r="M546" i="32"/>
  <c r="I2947" i="27"/>
  <c r="B254" i="32"/>
  <c r="A908" i="32"/>
  <c r="A550" i="32"/>
  <c r="H2947" i="27"/>
  <c r="B908" i="32"/>
  <c r="B550" i="32"/>
  <c r="A254" i="32"/>
  <c r="A2947" i="27" l="1"/>
  <c r="F2949" i="27"/>
  <c r="K1694" i="27"/>
  <c r="K1693" i="27"/>
  <c r="M1107" i="27"/>
  <c r="M1106" i="27"/>
  <c r="A1104" i="27"/>
  <c r="L1107" i="27"/>
  <c r="L1106" i="27"/>
  <c r="K1106" i="27"/>
  <c r="K1107" i="27"/>
  <c r="J1106" i="27"/>
  <c r="J1107" i="27"/>
  <c r="I1107" i="27"/>
  <c r="I1106" i="27"/>
  <c r="H1112" i="27"/>
  <c r="H1113" i="27"/>
  <c r="G1106" i="27"/>
  <c r="G1107" i="27"/>
  <c r="A1105" i="27"/>
  <c r="E1107" i="27"/>
  <c r="E1106" i="27"/>
  <c r="C550" i="32"/>
  <c r="C908" i="32"/>
  <c r="C254" i="32"/>
  <c r="M548" i="32"/>
  <c r="L548" i="32"/>
  <c r="M906" i="32"/>
  <c r="L906" i="32"/>
  <c r="O250" i="32" a="1"/>
  <c r="O250" i="32" s="1"/>
  <c r="E250" i="32" s="1"/>
  <c r="P250" i="32" a="1"/>
  <c r="P250" i="32" s="1"/>
  <c r="N250" i="32" a="1"/>
  <c r="N250" i="32" s="1"/>
  <c r="D250" i="32" s="1"/>
  <c r="K258" i="32"/>
  <c r="K554" i="32"/>
  <c r="K912" i="32"/>
  <c r="O546" i="32" a="1"/>
  <c r="O546" i="32" s="1"/>
  <c r="E546" i="32" s="1"/>
  <c r="N546" i="32" a="1"/>
  <c r="N546" i="32" s="1"/>
  <c r="D546" i="32" s="1"/>
  <c r="P546" i="32" a="1"/>
  <c r="P546" i="32" s="1"/>
  <c r="O904" i="32" a="1"/>
  <c r="O904" i="32" s="1"/>
  <c r="E904" i="32" s="1"/>
  <c r="N904" i="32" a="1"/>
  <c r="N904" i="32" s="1"/>
  <c r="D904" i="32" s="1"/>
  <c r="P904" i="32" a="1"/>
  <c r="P904" i="32" s="1"/>
  <c r="L252" i="32"/>
  <c r="M252" i="32"/>
  <c r="B552" i="32"/>
  <c r="H2948" i="27"/>
  <c r="A552" i="32"/>
  <c r="A910" i="32"/>
  <c r="B910" i="32"/>
  <c r="I2948" i="27"/>
  <c r="A256" i="32"/>
  <c r="B256" i="32"/>
  <c r="A2948" i="27" l="1"/>
  <c r="F2950" i="27"/>
  <c r="K1695" i="27"/>
  <c r="K1696" i="27"/>
  <c r="A1106" i="27"/>
  <c r="M1108" i="27"/>
  <c r="M1109" i="27"/>
  <c r="L1108" i="27"/>
  <c r="L1109" i="27"/>
  <c r="K1109" i="27"/>
  <c r="K1108" i="27"/>
  <c r="J1109" i="27"/>
  <c r="J1108" i="27"/>
  <c r="A1107" i="27"/>
  <c r="I1109" i="27"/>
  <c r="I1108" i="27"/>
  <c r="H1114" i="27"/>
  <c r="H1115" i="27"/>
  <c r="G1108" i="27"/>
  <c r="G1109" i="27"/>
  <c r="E1108" i="27"/>
  <c r="E1109" i="27"/>
  <c r="C256" i="32"/>
  <c r="C552" i="32"/>
  <c r="C910" i="32"/>
  <c r="K914" i="32"/>
  <c r="K556" i="32"/>
  <c r="P906" i="32" a="1"/>
  <c r="P906" i="32" s="1"/>
  <c r="O906" i="32" a="1"/>
  <c r="O906" i="32" s="1"/>
  <c r="E906" i="32" s="1"/>
  <c r="N906" i="32" a="1"/>
  <c r="N906" i="32" s="1"/>
  <c r="D906" i="32" s="1"/>
  <c r="O548" i="32" a="1"/>
  <c r="O548" i="32" s="1"/>
  <c r="E548" i="32" s="1"/>
  <c r="P548" i="32" a="1"/>
  <c r="P548" i="32" s="1"/>
  <c r="N548" i="32" a="1"/>
  <c r="N548" i="32" s="1"/>
  <c r="D548" i="32" s="1"/>
  <c r="O252" i="32" a="1"/>
  <c r="O252" i="32" s="1"/>
  <c r="E252" i="32" s="1"/>
  <c r="N252" i="32" a="1"/>
  <c r="N252" i="32" s="1"/>
  <c r="D252" i="32" s="1"/>
  <c r="P252" i="32" a="1"/>
  <c r="P252" i="32" s="1"/>
  <c r="K260" i="32"/>
  <c r="M254" i="32"/>
  <c r="L254" i="32"/>
  <c r="L908" i="32"/>
  <c r="M908" i="32"/>
  <c r="M550" i="32"/>
  <c r="L550" i="32"/>
  <c r="I2949" i="27"/>
  <c r="A554" i="32"/>
  <c r="A912" i="32"/>
  <c r="B554" i="32"/>
  <c r="A258" i="32"/>
  <c r="B258" i="32"/>
  <c r="B912" i="32"/>
  <c r="H2949" i="27"/>
  <c r="A2949" i="27" l="1"/>
  <c r="F2952" i="27"/>
  <c r="F2951" i="27"/>
  <c r="K1697" i="27"/>
  <c r="K1698" i="27"/>
  <c r="M1111" i="27"/>
  <c r="M1110" i="27"/>
  <c r="L1110" i="27"/>
  <c r="L1111" i="27"/>
  <c r="K1111" i="27"/>
  <c r="K1110" i="27"/>
  <c r="J1110" i="27"/>
  <c r="J1111" i="27"/>
  <c r="I1111" i="27"/>
  <c r="I1110" i="27"/>
  <c r="A1109" i="27"/>
  <c r="H1117" i="27"/>
  <c r="H1116" i="27"/>
  <c r="G1111" i="27"/>
  <c r="G1110" i="27"/>
  <c r="A1108" i="27"/>
  <c r="E1110" i="27"/>
  <c r="E1111" i="27"/>
  <c r="C912" i="32"/>
  <c r="C258" i="32"/>
  <c r="C554" i="32"/>
  <c r="P254" i="32" a="1"/>
  <c r="P254" i="32" s="1"/>
  <c r="N254" i="32" a="1"/>
  <c r="N254" i="32" s="1"/>
  <c r="D254" i="32" s="1"/>
  <c r="O254" i="32" a="1"/>
  <c r="O254" i="32" s="1"/>
  <c r="E254" i="32" s="1"/>
  <c r="P908" i="32" a="1"/>
  <c r="P908" i="32" s="1"/>
  <c r="O908" i="32" a="1"/>
  <c r="O908" i="32" s="1"/>
  <c r="E908" i="32" s="1"/>
  <c r="N908" i="32" a="1"/>
  <c r="N908" i="32" s="1"/>
  <c r="D908" i="32" s="1"/>
  <c r="K558" i="32"/>
  <c r="K916" i="32"/>
  <c r="L910" i="32"/>
  <c r="M910" i="32"/>
  <c r="M552" i="32"/>
  <c r="L552" i="32"/>
  <c r="K262" i="32"/>
  <c r="P550" i="32" a="1"/>
  <c r="P550" i="32" s="1"/>
  <c r="O550" i="32" a="1"/>
  <c r="O550" i="32" s="1"/>
  <c r="E550" i="32" s="1"/>
  <c r="N550" i="32" a="1"/>
  <c r="N550" i="32" s="1"/>
  <c r="D550" i="32" s="1"/>
  <c r="L256" i="32"/>
  <c r="M256" i="32"/>
  <c r="H2950" i="27"/>
  <c r="A914" i="32"/>
  <c r="I2950" i="27"/>
  <c r="A556" i="32"/>
  <c r="B556" i="32"/>
  <c r="A260" i="32"/>
  <c r="B260" i="32"/>
  <c r="B914" i="32"/>
  <c r="A2950" i="27" l="1"/>
  <c r="F2953" i="27"/>
  <c r="K1700" i="27"/>
  <c r="K1699" i="27"/>
  <c r="M1112" i="27"/>
  <c r="M1113" i="27"/>
  <c r="L1112" i="27"/>
  <c r="L1113" i="27"/>
  <c r="K1112" i="27"/>
  <c r="K1113" i="27"/>
  <c r="J1112" i="27"/>
  <c r="J1113" i="27"/>
  <c r="A1111" i="27"/>
  <c r="I1112" i="27"/>
  <c r="I1113" i="27"/>
  <c r="A1110" i="27"/>
  <c r="H1118" i="27"/>
  <c r="H1119" i="27"/>
  <c r="G1112" i="27"/>
  <c r="G1113" i="27"/>
  <c r="E1113" i="27"/>
  <c r="E1112" i="27"/>
  <c r="C260" i="32"/>
  <c r="C914" i="32"/>
  <c r="C556" i="32"/>
  <c r="K264" i="32"/>
  <c r="P910" i="32" a="1"/>
  <c r="P910" i="32" s="1"/>
  <c r="O910" i="32" a="1"/>
  <c r="O910" i="32" s="1"/>
  <c r="E910" i="32" s="1"/>
  <c r="N910" i="32" a="1"/>
  <c r="N910" i="32" s="1"/>
  <c r="D910" i="32" s="1"/>
  <c r="P256" i="32" a="1"/>
  <c r="P256" i="32" s="1"/>
  <c r="O256" i="32" a="1"/>
  <c r="O256" i="32" s="1"/>
  <c r="E256" i="32" s="1"/>
  <c r="N256" i="32" a="1"/>
  <c r="N256" i="32" s="1"/>
  <c r="D256" i="32" s="1"/>
  <c r="K560" i="32"/>
  <c r="L554" i="32"/>
  <c r="M554" i="32"/>
  <c r="K918" i="32"/>
  <c r="P552" i="32" a="1"/>
  <c r="P552" i="32" s="1"/>
  <c r="O552" i="32" a="1"/>
  <c r="O552" i="32" s="1"/>
  <c r="E552" i="32" s="1"/>
  <c r="N552" i="32" a="1"/>
  <c r="N552" i="32" s="1"/>
  <c r="D552" i="32" s="1"/>
  <c r="L258" i="32"/>
  <c r="M258" i="32"/>
  <c r="M912" i="32"/>
  <c r="L912" i="32"/>
  <c r="A558" i="32"/>
  <c r="A916" i="32"/>
  <c r="B558" i="32"/>
  <c r="A262" i="32"/>
  <c r="H2952" i="27"/>
  <c r="I2952" i="27"/>
  <c r="B916" i="32"/>
  <c r="B262" i="32"/>
  <c r="H2951" i="27"/>
  <c r="I2951" i="27"/>
  <c r="A2952" i="27" l="1"/>
  <c r="A2951" i="27"/>
  <c r="F2954" i="27"/>
  <c r="K1701" i="27"/>
  <c r="K1702" i="27"/>
  <c r="A1112" i="27"/>
  <c r="M1115" i="27"/>
  <c r="M1114" i="27"/>
  <c r="L1115" i="27"/>
  <c r="L1114" i="27"/>
  <c r="K1114" i="27"/>
  <c r="K1115" i="27"/>
  <c r="J1114" i="27"/>
  <c r="J1115" i="27"/>
  <c r="A1113" i="27"/>
  <c r="I1115" i="27"/>
  <c r="I1114" i="27"/>
  <c r="H1120" i="27"/>
  <c r="H1121" i="27"/>
  <c r="G1115" i="27"/>
  <c r="G1114" i="27"/>
  <c r="E1114" i="27"/>
  <c r="E1115" i="27"/>
  <c r="C558" i="32"/>
  <c r="C262" i="32"/>
  <c r="C916" i="32"/>
  <c r="K266" i="32"/>
  <c r="K562" i="32"/>
  <c r="K920" i="32"/>
  <c r="P258" i="32" a="1"/>
  <c r="P258" i="32" s="1"/>
  <c r="O258" i="32" a="1"/>
  <c r="O258" i="32" s="1"/>
  <c r="E258" i="32" s="1"/>
  <c r="N258" i="32" a="1"/>
  <c r="N258" i="32" s="1"/>
  <c r="D258" i="32" s="1"/>
  <c r="M556" i="32"/>
  <c r="L556" i="32"/>
  <c r="P554" i="32" a="1"/>
  <c r="P554" i="32" s="1"/>
  <c r="O554" i="32" a="1"/>
  <c r="O554" i="32" s="1"/>
  <c r="E554" i="32" s="1"/>
  <c r="N554" i="32" a="1"/>
  <c r="N554" i="32" s="1"/>
  <c r="D554" i="32" s="1"/>
  <c r="P912" i="32" a="1"/>
  <c r="P912" i="32" s="1"/>
  <c r="O912" i="32" a="1"/>
  <c r="O912" i="32" s="1"/>
  <c r="E912" i="32" s="1"/>
  <c r="N912" i="32" a="1"/>
  <c r="N912" i="32" s="1"/>
  <c r="D912" i="32" s="1"/>
  <c r="M914" i="32"/>
  <c r="L914" i="32"/>
  <c r="M260" i="32"/>
  <c r="L260" i="32"/>
  <c r="I2953" i="27"/>
  <c r="A918" i="32"/>
  <c r="B264" i="32"/>
  <c r="B560" i="32"/>
  <c r="H2953" i="27"/>
  <c r="B918" i="32"/>
  <c r="A264" i="32"/>
  <c r="A560" i="32"/>
  <c r="A2953" i="27" l="1"/>
  <c r="F2955" i="27"/>
  <c r="K1703" i="27"/>
  <c r="K1704" i="27"/>
  <c r="A1114" i="27"/>
  <c r="M1117" i="27"/>
  <c r="M1116" i="27"/>
  <c r="L1117" i="27"/>
  <c r="L1116" i="27"/>
  <c r="K1116" i="27"/>
  <c r="K1117" i="27"/>
  <c r="J1117" i="27"/>
  <c r="J1116" i="27"/>
  <c r="A1115" i="27"/>
  <c r="I1116" i="27"/>
  <c r="I1117" i="27"/>
  <c r="H1122" i="27"/>
  <c r="H1123" i="27"/>
  <c r="G1116" i="27"/>
  <c r="G1117" i="27"/>
  <c r="E1116" i="27"/>
  <c r="E1117" i="27"/>
  <c r="C560" i="32"/>
  <c r="C264" i="32"/>
  <c r="C918" i="32"/>
  <c r="P260" i="32" a="1"/>
  <c r="P260" i="32" s="1"/>
  <c r="O260" i="32" a="1"/>
  <c r="O260" i="32" s="1"/>
  <c r="E260" i="32" s="1"/>
  <c r="N260" i="32" a="1"/>
  <c r="N260" i="32" s="1"/>
  <c r="D260" i="32" s="1"/>
  <c r="N914" i="32" a="1"/>
  <c r="N914" i="32" s="1"/>
  <c r="D914" i="32" s="1"/>
  <c r="P914" i="32" a="1"/>
  <c r="P914" i="32" s="1"/>
  <c r="O914" i="32" a="1"/>
  <c r="O914" i="32" s="1"/>
  <c r="E914" i="32" s="1"/>
  <c r="P556" i="32" a="1"/>
  <c r="P556" i="32" s="1"/>
  <c r="O556" i="32" a="1"/>
  <c r="O556" i="32" s="1"/>
  <c r="E556" i="32" s="1"/>
  <c r="N556" i="32" a="1"/>
  <c r="N556" i="32" s="1"/>
  <c r="D556" i="32" s="1"/>
  <c r="K268" i="32"/>
  <c r="K922" i="32"/>
  <c r="M916" i="32"/>
  <c r="L916" i="32"/>
  <c r="M262" i="32"/>
  <c r="L262" i="32"/>
  <c r="K564" i="32"/>
  <c r="M558" i="32"/>
  <c r="L558" i="32"/>
  <c r="B266" i="32"/>
  <c r="B562" i="32"/>
  <c r="A920" i="32"/>
  <c r="H2954" i="27"/>
  <c r="B920" i="32"/>
  <c r="A562" i="32"/>
  <c r="I2954" i="27"/>
  <c r="A266" i="32"/>
  <c r="A2954" i="27" l="1"/>
  <c r="F2956" i="27"/>
  <c r="K1706" i="27"/>
  <c r="K1705" i="27"/>
  <c r="A1116" i="27"/>
  <c r="M1118" i="27"/>
  <c r="M1119" i="27"/>
  <c r="A1117" i="27"/>
  <c r="L1119" i="27"/>
  <c r="L1118" i="27"/>
  <c r="K1119" i="27"/>
  <c r="K1118" i="27"/>
  <c r="J1118" i="27"/>
  <c r="J1119" i="27"/>
  <c r="I1118" i="27"/>
  <c r="I1119" i="27"/>
  <c r="H1125" i="27"/>
  <c r="H1124" i="27"/>
  <c r="G1119" i="27"/>
  <c r="G1118" i="27"/>
  <c r="E1118" i="27"/>
  <c r="E1119" i="27"/>
  <c r="C920" i="32"/>
  <c r="C562" i="32"/>
  <c r="C266" i="32"/>
  <c r="N916" i="32" a="1"/>
  <c r="N916" i="32" s="1"/>
  <c r="D916" i="32" s="1"/>
  <c r="P916" i="32" a="1"/>
  <c r="P916" i="32" s="1"/>
  <c r="O916" i="32" a="1"/>
  <c r="O916" i="32" s="1"/>
  <c r="E916" i="32" s="1"/>
  <c r="K924" i="32"/>
  <c r="K270" i="32"/>
  <c r="N558" i="32" a="1"/>
  <c r="N558" i="32" s="1"/>
  <c r="D558" i="32" s="1"/>
  <c r="P558" i="32" a="1"/>
  <c r="P558" i="32" s="1"/>
  <c r="O558" i="32" a="1"/>
  <c r="O558" i="32" s="1"/>
  <c r="E558" i="32" s="1"/>
  <c r="K566" i="32"/>
  <c r="N262" i="32" a="1"/>
  <c r="N262" i="32" s="1"/>
  <c r="D262" i="32" s="1"/>
  <c r="P262" i="32" a="1"/>
  <c r="P262" i="32" s="1"/>
  <c r="O262" i="32" a="1"/>
  <c r="O262" i="32" s="1"/>
  <c r="E262" i="32" s="1"/>
  <c r="M918" i="32"/>
  <c r="L918" i="32"/>
  <c r="L264" i="32"/>
  <c r="M264" i="32"/>
  <c r="M560" i="32"/>
  <c r="L560" i="32"/>
  <c r="A564" i="32"/>
  <c r="H2955" i="27"/>
  <c r="B564" i="32"/>
  <c r="A922" i="32"/>
  <c r="B268" i="32"/>
  <c r="I2955" i="27"/>
  <c r="A268" i="32"/>
  <c r="B922" i="32"/>
  <c r="A2955" i="27" l="1"/>
  <c r="F2958" i="27"/>
  <c r="F2957" i="27"/>
  <c r="K1708" i="27"/>
  <c r="K1707" i="27"/>
  <c r="A1119" i="27"/>
  <c r="M1120" i="27"/>
  <c r="M1121" i="27"/>
  <c r="L1120" i="27"/>
  <c r="L1121" i="27"/>
  <c r="K1120" i="27"/>
  <c r="K1121" i="27"/>
  <c r="J1121" i="27"/>
  <c r="J1120" i="27"/>
  <c r="A1118" i="27"/>
  <c r="I1120" i="27"/>
  <c r="I1121" i="27"/>
  <c r="H1126" i="27"/>
  <c r="H1127" i="27"/>
  <c r="G1120" i="27"/>
  <c r="G1121" i="27"/>
  <c r="E1121" i="27"/>
  <c r="E1120" i="27"/>
  <c r="C268" i="32"/>
  <c r="C922" i="32"/>
  <c r="C564" i="32"/>
  <c r="M266" i="32"/>
  <c r="L266" i="32"/>
  <c r="N560" i="32" a="1"/>
  <c r="N560" i="32" s="1"/>
  <c r="D560" i="32" s="1"/>
  <c r="P560" i="32" a="1"/>
  <c r="P560" i="32" s="1"/>
  <c r="O560" i="32" a="1"/>
  <c r="O560" i="32" s="1"/>
  <c r="E560" i="32" s="1"/>
  <c r="L562" i="32"/>
  <c r="M562" i="32"/>
  <c r="N264" i="32" a="1"/>
  <c r="N264" i="32" s="1"/>
  <c r="D264" i="32" s="1"/>
  <c r="P264" i="32" a="1"/>
  <c r="P264" i="32" s="1"/>
  <c r="O264" i="32" a="1"/>
  <c r="O264" i="32" s="1"/>
  <c r="E264" i="32" s="1"/>
  <c r="K568" i="32"/>
  <c r="L920" i="32"/>
  <c r="M920" i="32"/>
  <c r="K926" i="32"/>
  <c r="O918" i="32" a="1"/>
  <c r="O918" i="32" s="1"/>
  <c r="E918" i="32" s="1"/>
  <c r="N918" i="32" a="1"/>
  <c r="N918" i="32" s="1"/>
  <c r="D918" i="32" s="1"/>
  <c r="P918" i="32" a="1"/>
  <c r="P918" i="32" s="1"/>
  <c r="K272" i="32"/>
  <c r="A270" i="32"/>
  <c r="I2956" i="27"/>
  <c r="B566" i="32"/>
  <c r="B270" i="32"/>
  <c r="B924" i="32"/>
  <c r="H2956" i="27"/>
  <c r="A566" i="32"/>
  <c r="A924" i="32"/>
  <c r="A2956" i="27" l="1"/>
  <c r="F2959" i="27"/>
  <c r="K1709" i="27"/>
  <c r="K1710" i="27"/>
  <c r="M1123" i="27"/>
  <c r="M1122" i="27"/>
  <c r="L1123" i="27"/>
  <c r="L1122" i="27"/>
  <c r="A1121" i="27"/>
  <c r="K1123" i="27"/>
  <c r="K1122" i="27"/>
  <c r="J1123" i="27"/>
  <c r="J1122" i="27"/>
  <c r="A1120" i="27"/>
  <c r="I1123" i="27"/>
  <c r="I1122" i="27"/>
  <c r="H1128" i="27"/>
  <c r="H1129" i="27"/>
  <c r="G1123" i="27"/>
  <c r="G1122" i="27"/>
  <c r="E1123" i="27"/>
  <c r="E1122" i="27"/>
  <c r="C566" i="32"/>
  <c r="C270" i="32"/>
  <c r="C924" i="32"/>
  <c r="O266" i="32" a="1"/>
  <c r="O266" i="32" s="1"/>
  <c r="E266" i="32" s="1"/>
  <c r="P266" i="32" a="1"/>
  <c r="P266" i="32" s="1"/>
  <c r="N266" i="32" a="1"/>
  <c r="N266" i="32" s="1"/>
  <c r="D266" i="32" s="1"/>
  <c r="M564" i="32"/>
  <c r="L564" i="32"/>
  <c r="K570" i="32"/>
  <c r="O562" i="32" a="1"/>
  <c r="O562" i="32" s="1"/>
  <c r="E562" i="32" s="1"/>
  <c r="N562" i="32" a="1"/>
  <c r="N562" i="32" s="1"/>
  <c r="D562" i="32" s="1"/>
  <c r="P562" i="32" a="1"/>
  <c r="P562" i="32" s="1"/>
  <c r="M922" i="32"/>
  <c r="L922" i="32"/>
  <c r="K928" i="32"/>
  <c r="P920" i="32" a="1"/>
  <c r="P920" i="32" s="1"/>
  <c r="O920" i="32" a="1"/>
  <c r="O920" i="32" s="1"/>
  <c r="E920" i="32" s="1"/>
  <c r="N920" i="32" a="1"/>
  <c r="N920" i="32" s="1"/>
  <c r="D920" i="32" s="1"/>
  <c r="K274" i="32"/>
  <c r="L268" i="32"/>
  <c r="M268" i="32"/>
  <c r="A272" i="32"/>
  <c r="A926" i="32"/>
  <c r="B272" i="32"/>
  <c r="H2957" i="27"/>
  <c r="B926" i="32"/>
  <c r="I2957" i="27"/>
  <c r="B568" i="32"/>
  <c r="A568" i="32"/>
  <c r="I2958" i="27"/>
  <c r="H2958" i="27"/>
  <c r="A2958" i="27" l="1"/>
  <c r="A2957" i="27"/>
  <c r="F2960" i="27"/>
  <c r="K1712" i="27"/>
  <c r="K1711" i="27"/>
  <c r="M1124" i="27"/>
  <c r="M1125" i="27"/>
  <c r="A1122" i="27"/>
  <c r="A1123" i="27"/>
  <c r="L1124" i="27"/>
  <c r="L1125" i="27"/>
  <c r="K1125" i="27"/>
  <c r="K1124" i="27"/>
  <c r="J1125" i="27"/>
  <c r="J1124" i="27"/>
  <c r="I1125" i="27"/>
  <c r="I1124" i="27"/>
  <c r="H1130" i="27"/>
  <c r="H1131" i="27"/>
  <c r="G1125" i="27"/>
  <c r="G1124" i="27"/>
  <c r="E1125" i="27"/>
  <c r="E1124" i="27"/>
  <c r="C926" i="32"/>
  <c r="C568" i="32"/>
  <c r="C272" i="32"/>
  <c r="O268" i="32" a="1"/>
  <c r="O268" i="32" s="1"/>
  <c r="E268" i="32" s="1"/>
  <c r="N268" i="32" a="1"/>
  <c r="N268" i="32" s="1"/>
  <c r="D268" i="32" s="1"/>
  <c r="P268" i="32" a="1"/>
  <c r="P268" i="32" s="1"/>
  <c r="M270" i="32"/>
  <c r="L270" i="32"/>
  <c r="K930" i="32"/>
  <c r="K572" i="32"/>
  <c r="M566" i="32"/>
  <c r="L566" i="32"/>
  <c r="K276" i="32"/>
  <c r="N922" i="32" a="1"/>
  <c r="N922" i="32" s="1"/>
  <c r="D922" i="32" s="1"/>
  <c r="P922" i="32" a="1"/>
  <c r="P922" i="32" s="1"/>
  <c r="O922" i="32" a="1"/>
  <c r="O922" i="32" s="1"/>
  <c r="E922" i="32" s="1"/>
  <c r="O564" i="32" a="1"/>
  <c r="O564" i="32" s="1"/>
  <c r="E564" i="32" s="1"/>
  <c r="P564" i="32" a="1"/>
  <c r="P564" i="32" s="1"/>
  <c r="N564" i="32" a="1"/>
  <c r="N564" i="32" s="1"/>
  <c r="D564" i="32" s="1"/>
  <c r="M924" i="32"/>
  <c r="L924" i="32"/>
  <c r="A570" i="32"/>
  <c r="H2959" i="27"/>
  <c r="A928" i="32"/>
  <c r="A274" i="32"/>
  <c r="B928" i="32"/>
  <c r="B570" i="32"/>
  <c r="I2959" i="27"/>
  <c r="B274" i="32"/>
  <c r="A2959" i="27" l="1"/>
  <c r="F2961" i="27"/>
  <c r="K1713" i="27"/>
  <c r="K1714" i="27"/>
  <c r="M1127" i="27"/>
  <c r="M1126" i="27"/>
  <c r="L1127" i="27"/>
  <c r="L1126" i="27"/>
  <c r="K1126" i="27"/>
  <c r="K1127" i="27"/>
  <c r="J1126" i="27"/>
  <c r="J1127" i="27"/>
  <c r="A1124" i="27"/>
  <c r="I1126" i="27"/>
  <c r="I1127" i="27"/>
  <c r="H1133" i="27"/>
  <c r="H1132" i="27"/>
  <c r="G1127" i="27"/>
  <c r="G1126" i="27"/>
  <c r="A1125" i="27"/>
  <c r="E1127" i="27"/>
  <c r="E1126" i="27"/>
  <c r="C570" i="32"/>
  <c r="C274" i="32"/>
  <c r="C928" i="32"/>
  <c r="P566" i="32" a="1"/>
  <c r="P566" i="32" s="1"/>
  <c r="O566" i="32" a="1"/>
  <c r="O566" i="32" s="1"/>
  <c r="E566" i="32" s="1"/>
  <c r="N566" i="32" a="1"/>
  <c r="N566" i="32" s="1"/>
  <c r="D566" i="32" s="1"/>
  <c r="P270" i="32" a="1"/>
  <c r="P270" i="32" s="1"/>
  <c r="O270" i="32" a="1"/>
  <c r="O270" i="32" s="1"/>
  <c r="E270" i="32" s="1"/>
  <c r="N270" i="32" a="1"/>
  <c r="N270" i="32" s="1"/>
  <c r="D270" i="32" s="1"/>
  <c r="K574" i="32"/>
  <c r="L272" i="32"/>
  <c r="M272" i="32"/>
  <c r="P924" i="32" a="1"/>
  <c r="P924" i="32" s="1"/>
  <c r="N924" i="32" a="1"/>
  <c r="N924" i="32" s="1"/>
  <c r="D924" i="32" s="1"/>
  <c r="O924" i="32" a="1"/>
  <c r="O924" i="32" s="1"/>
  <c r="E924" i="32" s="1"/>
  <c r="K278" i="32"/>
  <c r="M568" i="32"/>
  <c r="L568" i="32"/>
  <c r="K932" i="32"/>
  <c r="M926" i="32"/>
  <c r="L926" i="32"/>
  <c r="A276" i="32"/>
  <c r="H2960" i="27"/>
  <c r="B930" i="32"/>
  <c r="A930" i="32"/>
  <c r="A572" i="32"/>
  <c r="I2960" i="27"/>
  <c r="B572" i="32"/>
  <c r="B276" i="32"/>
  <c r="A2960" i="27" l="1"/>
  <c r="F2962" i="27"/>
  <c r="K1715" i="27"/>
  <c r="K1716" i="27"/>
  <c r="M1128" i="27"/>
  <c r="M1129" i="27"/>
  <c r="A1126" i="27"/>
  <c r="L1128" i="27"/>
  <c r="L1129" i="27"/>
  <c r="K1128" i="27"/>
  <c r="K1129" i="27"/>
  <c r="A1127" i="27"/>
  <c r="J1128" i="27"/>
  <c r="J1129" i="27"/>
  <c r="I1128" i="27"/>
  <c r="I1129" i="27"/>
  <c r="H1135" i="27"/>
  <c r="H1134" i="27"/>
  <c r="G1129" i="27"/>
  <c r="G1128" i="27"/>
  <c r="E1129" i="27"/>
  <c r="E1128" i="27"/>
  <c r="C930" i="32"/>
  <c r="C572" i="32"/>
  <c r="C276" i="32"/>
  <c r="P568" i="32" a="1"/>
  <c r="P568" i="32" s="1"/>
  <c r="O568" i="32" a="1"/>
  <c r="O568" i="32" s="1"/>
  <c r="E568" i="32" s="1"/>
  <c r="N568" i="32" a="1"/>
  <c r="N568" i="32" s="1"/>
  <c r="D568" i="32" s="1"/>
  <c r="K576" i="32"/>
  <c r="L928" i="32"/>
  <c r="M928" i="32"/>
  <c r="K934" i="32"/>
  <c r="P272" i="32" a="1"/>
  <c r="P272" i="32" s="1"/>
  <c r="O272" i="32" a="1"/>
  <c r="O272" i="32" s="1"/>
  <c r="E272" i="32" s="1"/>
  <c r="N272" i="32" a="1"/>
  <c r="N272" i="32" s="1"/>
  <c r="D272" i="32" s="1"/>
  <c r="K280" i="32"/>
  <c r="N926" i="32" a="1"/>
  <c r="N926" i="32" s="1"/>
  <c r="D926" i="32" s="1"/>
  <c r="P926" i="32" a="1"/>
  <c r="P926" i="32" s="1"/>
  <c r="O926" i="32" a="1"/>
  <c r="O926" i="32" s="1"/>
  <c r="E926" i="32" s="1"/>
  <c r="L274" i="32"/>
  <c r="M274" i="32"/>
  <c r="L570" i="32"/>
  <c r="M570" i="32"/>
  <c r="H2961" i="27"/>
  <c r="A574" i="32"/>
  <c r="A278" i="32"/>
  <c r="B574" i="32"/>
  <c r="B932" i="32"/>
  <c r="B278" i="32"/>
  <c r="A932" i="32"/>
  <c r="I2961" i="27"/>
  <c r="A2961" i="27" l="1"/>
  <c r="F2964" i="27"/>
  <c r="F2963" i="27"/>
  <c r="K1718" i="27"/>
  <c r="K1717" i="27"/>
  <c r="M1131" i="27"/>
  <c r="M1130" i="27"/>
  <c r="A1128" i="27"/>
  <c r="L1131" i="27"/>
  <c r="L1130" i="27"/>
  <c r="K1130" i="27"/>
  <c r="K1131" i="27"/>
  <c r="A1129" i="27"/>
  <c r="J1130" i="27"/>
  <c r="J1131" i="27"/>
  <c r="I1131" i="27"/>
  <c r="I1130" i="27"/>
  <c r="H1136" i="27"/>
  <c r="H1137" i="27"/>
  <c r="G1130" i="27"/>
  <c r="G1131" i="27"/>
  <c r="E1130" i="27"/>
  <c r="E1131" i="27"/>
  <c r="C574" i="32"/>
  <c r="C932" i="32"/>
  <c r="C278" i="32"/>
  <c r="N274" i="32" a="1"/>
  <c r="N274" i="32" s="1"/>
  <c r="D274" i="32" s="1"/>
  <c r="P274" i="32" a="1"/>
  <c r="P274" i="32" s="1"/>
  <c r="O274" i="32" a="1"/>
  <c r="O274" i="32" s="1"/>
  <c r="E274" i="32" s="1"/>
  <c r="P928" i="32" a="1"/>
  <c r="P928" i="32" s="1"/>
  <c r="O928" i="32" a="1"/>
  <c r="O928" i="32" s="1"/>
  <c r="E928" i="32" s="1"/>
  <c r="N928" i="32" a="1"/>
  <c r="N928" i="32" s="1"/>
  <c r="D928" i="32" s="1"/>
  <c r="M276" i="32"/>
  <c r="L276" i="32"/>
  <c r="K936" i="32"/>
  <c r="K282" i="32"/>
  <c r="P570" i="32" a="1"/>
  <c r="P570" i="32" s="1"/>
  <c r="O570" i="32" a="1"/>
  <c r="O570" i="32" s="1"/>
  <c r="E570" i="32" s="1"/>
  <c r="N570" i="32" a="1"/>
  <c r="N570" i="32" s="1"/>
  <c r="D570" i="32" s="1"/>
  <c r="M572" i="32"/>
  <c r="L572" i="32"/>
  <c r="K578" i="32"/>
  <c r="M930" i="32"/>
  <c r="L930" i="32"/>
  <c r="H2962" i="27"/>
  <c r="B576" i="32"/>
  <c r="I2962" i="27"/>
  <c r="B280" i="32"/>
  <c r="B934" i="32"/>
  <c r="A576" i="32"/>
  <c r="A934" i="32"/>
  <c r="A280" i="32"/>
  <c r="A2962" i="27" l="1"/>
  <c r="F2965" i="27"/>
  <c r="K1719" i="27"/>
  <c r="K1720" i="27"/>
  <c r="M1132" i="27"/>
  <c r="M1133" i="27"/>
  <c r="A1131" i="27"/>
  <c r="L1132" i="27"/>
  <c r="L1133" i="27"/>
  <c r="K1133" i="27"/>
  <c r="K1132" i="27"/>
  <c r="J1133" i="27"/>
  <c r="J1132" i="27"/>
  <c r="A1130" i="27"/>
  <c r="I1133" i="27"/>
  <c r="I1132" i="27"/>
  <c r="H1138" i="27"/>
  <c r="H1139" i="27"/>
  <c r="G1133" i="27"/>
  <c r="G1132" i="27"/>
  <c r="E1133" i="27"/>
  <c r="E1132" i="27"/>
  <c r="C576" i="32"/>
  <c r="C280" i="32"/>
  <c r="C934" i="32"/>
  <c r="P930" i="32" a="1"/>
  <c r="P930" i="32" s="1"/>
  <c r="O930" i="32" a="1"/>
  <c r="O930" i="32" s="1"/>
  <c r="E930" i="32" s="1"/>
  <c r="N930" i="32" a="1"/>
  <c r="N930" i="32" s="1"/>
  <c r="D930" i="32" s="1"/>
  <c r="K580" i="32"/>
  <c r="K284" i="32"/>
  <c r="P572" i="32" a="1"/>
  <c r="P572" i="32" s="1"/>
  <c r="O572" i="32" a="1"/>
  <c r="O572" i="32" s="1"/>
  <c r="E572" i="32" s="1"/>
  <c r="N572" i="32" a="1"/>
  <c r="N572" i="32" s="1"/>
  <c r="D572" i="32" s="1"/>
  <c r="K938" i="32"/>
  <c r="M278" i="32"/>
  <c r="L278" i="32"/>
  <c r="P276" i="32" a="1"/>
  <c r="P276" i="32" s="1"/>
  <c r="O276" i="32" a="1"/>
  <c r="O276" i="32" s="1"/>
  <c r="E276" i="32" s="1"/>
  <c r="N276" i="32" a="1"/>
  <c r="N276" i="32" s="1"/>
  <c r="D276" i="32" s="1"/>
  <c r="L932" i="32"/>
  <c r="M932" i="32"/>
  <c r="M574" i="32"/>
  <c r="L574" i="32"/>
  <c r="A282" i="32"/>
  <c r="I2963" i="27"/>
  <c r="H2963" i="27"/>
  <c r="H2964" i="27"/>
  <c r="B936" i="32"/>
  <c r="B282" i="32"/>
  <c r="B578" i="32"/>
  <c r="A936" i="32"/>
  <c r="A578" i="32"/>
  <c r="I2964" i="27"/>
  <c r="A2964" i="27" l="1"/>
  <c r="A2963" i="27"/>
  <c r="F2966" i="27"/>
  <c r="K1721" i="27"/>
  <c r="K1722" i="27"/>
  <c r="A1132" i="27"/>
  <c r="M1134" i="27"/>
  <c r="M1135" i="27"/>
  <c r="A1133" i="27"/>
  <c r="L1134" i="27"/>
  <c r="L1135" i="27"/>
  <c r="K1134" i="27"/>
  <c r="K1135" i="27"/>
  <c r="J1135" i="27"/>
  <c r="J1134" i="27"/>
  <c r="I1135" i="27"/>
  <c r="I1134" i="27"/>
  <c r="H1141" i="27"/>
  <c r="H1140" i="27"/>
  <c r="G1134" i="27"/>
  <c r="G1135" i="27"/>
  <c r="E1135" i="27"/>
  <c r="E1134" i="27"/>
  <c r="C578" i="32"/>
  <c r="C282" i="32"/>
  <c r="C936" i="32"/>
  <c r="K940" i="32"/>
  <c r="K582" i="32"/>
  <c r="N278" i="32" a="1"/>
  <c r="N278" i="32" s="1"/>
  <c r="D278" i="32" s="1"/>
  <c r="P278" i="32" a="1"/>
  <c r="P278" i="32" s="1"/>
  <c r="O278" i="32" a="1"/>
  <c r="O278" i="32" s="1"/>
  <c r="E278" i="32" s="1"/>
  <c r="K286" i="32"/>
  <c r="M934" i="32"/>
  <c r="L934" i="32"/>
  <c r="N574" i="32" a="1"/>
  <c r="N574" i="32" s="1"/>
  <c r="D574" i="32" s="1"/>
  <c r="P574" i="32" a="1"/>
  <c r="P574" i="32" s="1"/>
  <c r="O574" i="32" a="1"/>
  <c r="O574" i="32" s="1"/>
  <c r="E574" i="32" s="1"/>
  <c r="L280" i="32"/>
  <c r="M280" i="32"/>
  <c r="N932" i="32" a="1"/>
  <c r="N932" i="32" s="1"/>
  <c r="D932" i="32" s="1"/>
  <c r="P932" i="32" a="1"/>
  <c r="P932" i="32" s="1"/>
  <c r="O932" i="32" a="1"/>
  <c r="O932" i="32" s="1"/>
  <c r="E932" i="32" s="1"/>
  <c r="M576" i="32"/>
  <c r="L576" i="32"/>
  <c r="A284" i="32"/>
  <c r="B284" i="32"/>
  <c r="B580" i="32"/>
  <c r="I2965" i="27"/>
  <c r="A580" i="32"/>
  <c r="A938" i="32"/>
  <c r="B938" i="32"/>
  <c r="H2965" i="27"/>
  <c r="A2965" i="27" l="1"/>
  <c r="F2967" i="27"/>
  <c r="K1723" i="27"/>
  <c r="K1724" i="27"/>
  <c r="M1136" i="27"/>
  <c r="M1137" i="27"/>
  <c r="L1136" i="27"/>
  <c r="L1137" i="27"/>
  <c r="K1136" i="27"/>
  <c r="K1137" i="27"/>
  <c r="J1137" i="27"/>
  <c r="J1136" i="27"/>
  <c r="A1134" i="27"/>
  <c r="A1135" i="27"/>
  <c r="I1136" i="27"/>
  <c r="I1137" i="27"/>
  <c r="H1142" i="27"/>
  <c r="H1143" i="27"/>
  <c r="G1137" i="27"/>
  <c r="G1136" i="27"/>
  <c r="E1137" i="27"/>
  <c r="E1136" i="27"/>
  <c r="C284" i="32"/>
  <c r="C938" i="32"/>
  <c r="C580" i="32"/>
  <c r="M936" i="32"/>
  <c r="L936" i="32"/>
  <c r="N576" i="32" a="1"/>
  <c r="N576" i="32" s="1"/>
  <c r="D576" i="32" s="1"/>
  <c r="P576" i="32" a="1"/>
  <c r="P576" i="32" s="1"/>
  <c r="O576" i="32" a="1"/>
  <c r="O576" i="32" s="1"/>
  <c r="E576" i="32" s="1"/>
  <c r="K288" i="32"/>
  <c r="K942" i="32"/>
  <c r="P934" i="32" a="1"/>
  <c r="P934" i="32" s="1"/>
  <c r="O934" i="32" a="1"/>
  <c r="O934" i="32" s="1"/>
  <c r="E934" i="32" s="1"/>
  <c r="N934" i="32" a="1"/>
  <c r="N934" i="32" s="1"/>
  <c r="D934" i="32" s="1"/>
  <c r="K584" i="32"/>
  <c r="N280" i="32" a="1"/>
  <c r="N280" i="32" s="1"/>
  <c r="D280" i="32" s="1"/>
  <c r="P280" i="32" a="1"/>
  <c r="P280" i="32" s="1"/>
  <c r="O280" i="32" a="1"/>
  <c r="O280" i="32" s="1"/>
  <c r="E280" i="32" s="1"/>
  <c r="M282" i="32"/>
  <c r="L282" i="32"/>
  <c r="L578" i="32"/>
  <c r="M578" i="32"/>
  <c r="I2966" i="27"/>
  <c r="A582" i="32"/>
  <c r="A286" i="32"/>
  <c r="B940" i="32"/>
  <c r="B286" i="32"/>
  <c r="A940" i="32"/>
  <c r="H2966" i="27"/>
  <c r="B582" i="32"/>
  <c r="A2966" i="27" l="1"/>
  <c r="F2968" i="27"/>
  <c r="K1726" i="27"/>
  <c r="K1725" i="27"/>
  <c r="M1139" i="27"/>
  <c r="M1138" i="27"/>
  <c r="L1139" i="27"/>
  <c r="L1138" i="27"/>
  <c r="K1139" i="27"/>
  <c r="K1138" i="27"/>
  <c r="J1139" i="27"/>
  <c r="J1138" i="27"/>
  <c r="I1139" i="27"/>
  <c r="I1138" i="27"/>
  <c r="A1136" i="27"/>
  <c r="H1144" i="27"/>
  <c r="H1145" i="27"/>
  <c r="G1139" i="27"/>
  <c r="G1138" i="27"/>
  <c r="A1137" i="27"/>
  <c r="E1139" i="27"/>
  <c r="E1138" i="27"/>
  <c r="C940" i="32"/>
  <c r="C582" i="32"/>
  <c r="C286" i="32"/>
  <c r="O282" i="32" a="1"/>
  <c r="O282" i="32" s="1"/>
  <c r="E282" i="32" s="1"/>
  <c r="P282" i="32" a="1"/>
  <c r="P282" i="32" s="1"/>
  <c r="N282" i="32" a="1"/>
  <c r="N282" i="32" s="1"/>
  <c r="D282" i="32" s="1"/>
  <c r="K944" i="32"/>
  <c r="P936" i="32" a="1"/>
  <c r="P936" i="32" s="1"/>
  <c r="O936" i="32" a="1"/>
  <c r="O936" i="32" s="1"/>
  <c r="E936" i="32" s="1"/>
  <c r="N936" i="32" a="1"/>
  <c r="N936" i="32" s="1"/>
  <c r="D936" i="32" s="1"/>
  <c r="O578" i="32" a="1"/>
  <c r="O578" i="32" s="1"/>
  <c r="E578" i="32" s="1"/>
  <c r="N578" i="32" a="1"/>
  <c r="N578" i="32" s="1"/>
  <c r="D578" i="32" s="1"/>
  <c r="P578" i="32" a="1"/>
  <c r="P578" i="32" s="1"/>
  <c r="M580" i="32"/>
  <c r="L580" i="32"/>
  <c r="K586" i="32"/>
  <c r="M938" i="32"/>
  <c r="L938" i="32"/>
  <c r="K290" i="32"/>
  <c r="L284" i="32"/>
  <c r="M284" i="32"/>
  <c r="A288" i="32"/>
  <c r="B288" i="32"/>
  <c r="I2967" i="27"/>
  <c r="B942" i="32"/>
  <c r="H2967" i="27"/>
  <c r="A942" i="32"/>
  <c r="A584" i="32"/>
  <c r="B584" i="32"/>
  <c r="A2967" i="27" l="1"/>
  <c r="F2969" i="27"/>
  <c r="F2970" i="27"/>
  <c r="K1727" i="27"/>
  <c r="K1728" i="27"/>
  <c r="M1140" i="27"/>
  <c r="M1141" i="27"/>
  <c r="L1141" i="27"/>
  <c r="L1140" i="27"/>
  <c r="K1140" i="27"/>
  <c r="K1141" i="27"/>
  <c r="A1139" i="27"/>
  <c r="J1141" i="27"/>
  <c r="J1140" i="27"/>
  <c r="I1141" i="27"/>
  <c r="I1140" i="27"/>
  <c r="A1138" i="27"/>
  <c r="H1146" i="27"/>
  <c r="H1147" i="27"/>
  <c r="G1141" i="27"/>
  <c r="G1140" i="27"/>
  <c r="E1141" i="27"/>
  <c r="E1140" i="27"/>
  <c r="C288" i="32"/>
  <c r="C942" i="32"/>
  <c r="C584" i="32"/>
  <c r="M582" i="32"/>
  <c r="L582" i="32"/>
  <c r="K946" i="32"/>
  <c r="L940" i="32"/>
  <c r="M940" i="32"/>
  <c r="O580" i="32" a="1"/>
  <c r="O580" i="32" s="1"/>
  <c r="E580" i="32" s="1"/>
  <c r="P580" i="32" a="1"/>
  <c r="P580" i="32" s="1"/>
  <c r="N580" i="32" a="1"/>
  <c r="N580" i="32" s="1"/>
  <c r="D580" i="32" s="1"/>
  <c r="K292" i="32"/>
  <c r="N938" i="32" a="1"/>
  <c r="N938" i="32" s="1"/>
  <c r="D938" i="32" s="1"/>
  <c r="P938" i="32" a="1"/>
  <c r="P938" i="32" s="1"/>
  <c r="O938" i="32" a="1"/>
  <c r="O938" i="32" s="1"/>
  <c r="E938" i="32" s="1"/>
  <c r="O284" i="32" a="1"/>
  <c r="O284" i="32" s="1"/>
  <c r="E284" i="32" s="1"/>
  <c r="N284" i="32" a="1"/>
  <c r="N284" i="32" s="1"/>
  <c r="D284" i="32" s="1"/>
  <c r="P284" i="32" a="1"/>
  <c r="P284" i="32" s="1"/>
  <c r="M286" i="32"/>
  <c r="L286" i="32"/>
  <c r="K588" i="32"/>
  <c r="A586" i="32"/>
  <c r="I2968" i="27"/>
  <c r="A944" i="32"/>
  <c r="A290" i="32"/>
  <c r="B944" i="32"/>
  <c r="H2968" i="27"/>
  <c r="B290" i="32"/>
  <c r="B586" i="32"/>
  <c r="A2968" i="27" l="1"/>
  <c r="F2971" i="27"/>
  <c r="K1729" i="27"/>
  <c r="K1730" i="27"/>
  <c r="M1143" i="27"/>
  <c r="M1142" i="27"/>
  <c r="A1140" i="27"/>
  <c r="L1143" i="27"/>
  <c r="L1142" i="27"/>
  <c r="K1142" i="27"/>
  <c r="K1143" i="27"/>
  <c r="J1142" i="27"/>
  <c r="J1143" i="27"/>
  <c r="I1142" i="27"/>
  <c r="I1143" i="27"/>
  <c r="H1149" i="27"/>
  <c r="H1148" i="27"/>
  <c r="G1143" i="27"/>
  <c r="G1142" i="27"/>
  <c r="A1141" i="27"/>
  <c r="E1142" i="27"/>
  <c r="E1143" i="27"/>
  <c r="C290" i="32"/>
  <c r="C586" i="32"/>
  <c r="C944" i="32"/>
  <c r="L288" i="32"/>
  <c r="M288" i="32"/>
  <c r="P286" i="32" a="1"/>
  <c r="P286" i="32" s="1"/>
  <c r="O286" i="32" a="1"/>
  <c r="O286" i="32" s="1"/>
  <c r="E286" i="32" s="1"/>
  <c r="N286" i="32" a="1"/>
  <c r="N286" i="32" s="1"/>
  <c r="D286" i="32" s="1"/>
  <c r="K294" i="32"/>
  <c r="K948" i="32"/>
  <c r="P582" i="32" a="1"/>
  <c r="P582" i="32" s="1"/>
  <c r="O582" i="32" a="1"/>
  <c r="O582" i="32" s="1"/>
  <c r="E582" i="32" s="1"/>
  <c r="N582" i="32" a="1"/>
  <c r="N582" i="32" s="1"/>
  <c r="D582" i="32" s="1"/>
  <c r="M584" i="32"/>
  <c r="L584" i="32"/>
  <c r="P940" i="32" a="1"/>
  <c r="P940" i="32" s="1"/>
  <c r="O940" i="32" a="1"/>
  <c r="O940" i="32" s="1"/>
  <c r="E940" i="32" s="1"/>
  <c r="N940" i="32" a="1"/>
  <c r="N940" i="32" s="1"/>
  <c r="D940" i="32" s="1"/>
  <c r="M942" i="32"/>
  <c r="L942" i="32"/>
  <c r="K590" i="32"/>
  <c r="B292" i="32"/>
  <c r="B946" i="32"/>
  <c r="B588" i="32"/>
  <c r="H2970" i="27"/>
  <c r="A588" i="32"/>
  <c r="I2970" i="27"/>
  <c r="A946" i="32"/>
  <c r="A292" i="32"/>
  <c r="H2969" i="27"/>
  <c r="I2969" i="27"/>
  <c r="A2969" i="27" l="1"/>
  <c r="A2970" i="27"/>
  <c r="F2972" i="27"/>
  <c r="K1732" i="27"/>
  <c r="K1731" i="27"/>
  <c r="M1144" i="27"/>
  <c r="M1145" i="27"/>
  <c r="L1144" i="27"/>
  <c r="L1145" i="27"/>
  <c r="K1144" i="27"/>
  <c r="K1145" i="27"/>
  <c r="J1144" i="27"/>
  <c r="J1145" i="27"/>
  <c r="A1142" i="27"/>
  <c r="I1144" i="27"/>
  <c r="I1145" i="27"/>
  <c r="H1151" i="27"/>
  <c r="H1150" i="27"/>
  <c r="A1143" i="27"/>
  <c r="G1145" i="27"/>
  <c r="G1144" i="27"/>
  <c r="E1145" i="27"/>
  <c r="E1144" i="27"/>
  <c r="C946" i="32"/>
  <c r="C292" i="32"/>
  <c r="C588" i="32"/>
  <c r="O942" i="32" a="1"/>
  <c r="O942" i="32" s="1"/>
  <c r="E942" i="32" s="1"/>
  <c r="N942" i="32" a="1"/>
  <c r="N942" i="32" s="1"/>
  <c r="D942" i="32" s="1"/>
  <c r="P942" i="32" a="1"/>
  <c r="P942" i="32" s="1"/>
  <c r="K950" i="32"/>
  <c r="P288" i="32" a="1"/>
  <c r="P288" i="32" s="1"/>
  <c r="O288" i="32" a="1"/>
  <c r="O288" i="32" s="1"/>
  <c r="E288" i="32" s="1"/>
  <c r="N288" i="32" a="1"/>
  <c r="N288" i="32" s="1"/>
  <c r="D288" i="32" s="1"/>
  <c r="L944" i="32"/>
  <c r="M944" i="32"/>
  <c r="K592" i="32"/>
  <c r="P584" i="32" a="1"/>
  <c r="P584" i="32" s="1"/>
  <c r="O584" i="32" a="1"/>
  <c r="O584" i="32" s="1"/>
  <c r="E584" i="32" s="1"/>
  <c r="N584" i="32" a="1"/>
  <c r="N584" i="32" s="1"/>
  <c r="D584" i="32" s="1"/>
  <c r="K296" i="32"/>
  <c r="L586" i="32"/>
  <c r="M586" i="32"/>
  <c r="L290" i="32"/>
  <c r="M290" i="32"/>
  <c r="A948" i="32"/>
  <c r="H2971" i="27"/>
  <c r="A294" i="32"/>
  <c r="A590" i="32"/>
  <c r="I2971" i="27"/>
  <c r="B294" i="32"/>
  <c r="B948" i="32"/>
  <c r="B590" i="32"/>
  <c r="A2971" i="27" l="1"/>
  <c r="F2973" i="27"/>
  <c r="K1734" i="27"/>
  <c r="K1733" i="27"/>
  <c r="A1145" i="27"/>
  <c r="M1147" i="27"/>
  <c r="M1146" i="27"/>
  <c r="L1147" i="27"/>
  <c r="L1146" i="27"/>
  <c r="K1147" i="27"/>
  <c r="K1146" i="27"/>
  <c r="J1146" i="27"/>
  <c r="J1147" i="27"/>
  <c r="I1147" i="27"/>
  <c r="I1146" i="27"/>
  <c r="A1144" i="27"/>
  <c r="H1152" i="27"/>
  <c r="H1153" i="27"/>
  <c r="G1146" i="27"/>
  <c r="G1147" i="27"/>
  <c r="E1147" i="27"/>
  <c r="E1146" i="27"/>
  <c r="C294" i="32"/>
  <c r="C590" i="32"/>
  <c r="C948" i="32"/>
  <c r="N944" i="32" a="1"/>
  <c r="N944" i="32" s="1"/>
  <c r="D944" i="32" s="1"/>
  <c r="P944" i="32" a="1"/>
  <c r="P944" i="32" s="1"/>
  <c r="O944" i="32" a="1"/>
  <c r="O944" i="32" s="1"/>
  <c r="E944" i="32" s="1"/>
  <c r="K952" i="32"/>
  <c r="K298" i="32"/>
  <c r="N290" i="32" a="1"/>
  <c r="N290" i="32" s="1"/>
  <c r="D290" i="32" s="1"/>
  <c r="P290" i="32" a="1"/>
  <c r="P290" i="32" s="1"/>
  <c r="O290" i="32" a="1"/>
  <c r="O290" i="32" s="1"/>
  <c r="E290" i="32" s="1"/>
  <c r="M588" i="32"/>
  <c r="L588" i="32"/>
  <c r="M292" i="32"/>
  <c r="L292" i="32"/>
  <c r="P586" i="32" a="1"/>
  <c r="P586" i="32" s="1"/>
  <c r="O586" i="32" a="1"/>
  <c r="O586" i="32" s="1"/>
  <c r="E586" i="32" s="1"/>
  <c r="N586" i="32" a="1"/>
  <c r="N586" i="32" s="1"/>
  <c r="D586" i="32" s="1"/>
  <c r="K594" i="32"/>
  <c r="M946" i="32"/>
  <c r="L946" i="32"/>
  <c r="I2972" i="27"/>
  <c r="B296" i="32"/>
  <c r="A950" i="32"/>
  <c r="B950" i="32"/>
  <c r="B592" i="32"/>
  <c r="A296" i="32"/>
  <c r="H2972" i="27"/>
  <c r="A592" i="32"/>
  <c r="A2972" i="27" l="1"/>
  <c r="F2974" i="27"/>
  <c r="K1736" i="27"/>
  <c r="K1735" i="27"/>
  <c r="A1147" i="27"/>
  <c r="M1148" i="27"/>
  <c r="M1149" i="27"/>
  <c r="L1149" i="27"/>
  <c r="L1148" i="27"/>
  <c r="K1148" i="27"/>
  <c r="K1149" i="27"/>
  <c r="A1146" i="27"/>
  <c r="J1149" i="27"/>
  <c r="J1148" i="27"/>
  <c r="I1149" i="27"/>
  <c r="I1148" i="27"/>
  <c r="H1154" i="27"/>
  <c r="H1155" i="27"/>
  <c r="G1148" i="27"/>
  <c r="G1149" i="27"/>
  <c r="E1148" i="27"/>
  <c r="E1149" i="27"/>
  <c r="C950" i="32"/>
  <c r="C592" i="32"/>
  <c r="C296" i="32"/>
  <c r="L948" i="32"/>
  <c r="M948" i="32"/>
  <c r="P946" i="32" a="1"/>
  <c r="P946" i="32" s="1"/>
  <c r="O946" i="32" a="1"/>
  <c r="O946" i="32" s="1"/>
  <c r="E946" i="32" s="1"/>
  <c r="N946" i="32" a="1"/>
  <c r="N946" i="32" s="1"/>
  <c r="D946" i="32" s="1"/>
  <c r="P292" i="32" a="1"/>
  <c r="P292" i="32" s="1"/>
  <c r="O292" i="32" a="1"/>
  <c r="O292" i="32" s="1"/>
  <c r="E292" i="32" s="1"/>
  <c r="N292" i="32" a="1"/>
  <c r="N292" i="32" s="1"/>
  <c r="D292" i="32" s="1"/>
  <c r="M590" i="32"/>
  <c r="L590" i="32"/>
  <c r="K596" i="32"/>
  <c r="M294" i="32"/>
  <c r="L294" i="32"/>
  <c r="P588" i="32" a="1"/>
  <c r="P588" i="32" s="1"/>
  <c r="O588" i="32" a="1"/>
  <c r="O588" i="32" s="1"/>
  <c r="E588" i="32" s="1"/>
  <c r="N588" i="32" a="1"/>
  <c r="N588" i="32" s="1"/>
  <c r="D588" i="32" s="1"/>
  <c r="K954" i="32"/>
  <c r="K300" i="32"/>
  <c r="H2973" i="27"/>
  <c r="A298" i="32"/>
  <c r="I2973" i="27"/>
  <c r="B298" i="32"/>
  <c r="A952" i="32"/>
  <c r="B594" i="32"/>
  <c r="B952" i="32"/>
  <c r="A594" i="32"/>
  <c r="A2973" i="27" l="1"/>
  <c r="F2976" i="27"/>
  <c r="F2975" i="27"/>
  <c r="K1738" i="27"/>
  <c r="K1737" i="27"/>
  <c r="A1149" i="27"/>
  <c r="M1151" i="27"/>
  <c r="M1150" i="27"/>
  <c r="L1151" i="27"/>
  <c r="L1150" i="27"/>
  <c r="K1150" i="27"/>
  <c r="K1151" i="27"/>
  <c r="J1151" i="27"/>
  <c r="J1150" i="27"/>
  <c r="I1151" i="27"/>
  <c r="I1150" i="27"/>
  <c r="H1157" i="27"/>
  <c r="H1156" i="27"/>
  <c r="G1150" i="27"/>
  <c r="G1151" i="27"/>
  <c r="A1148" i="27"/>
  <c r="E1151" i="27"/>
  <c r="E1150" i="27"/>
  <c r="C594" i="32"/>
  <c r="C952" i="32"/>
  <c r="C298" i="32"/>
  <c r="O948" i="32" a="1"/>
  <c r="O948" i="32" s="1"/>
  <c r="E948" i="32" s="1"/>
  <c r="N948" i="32" a="1"/>
  <c r="N948" i="32" s="1"/>
  <c r="D948" i="32" s="1"/>
  <c r="P948" i="32" a="1"/>
  <c r="P948" i="32" s="1"/>
  <c r="K598" i="32"/>
  <c r="K956" i="32"/>
  <c r="N590" i="32" a="1"/>
  <c r="N590" i="32" s="1"/>
  <c r="D590" i="32" s="1"/>
  <c r="P590" i="32" a="1"/>
  <c r="P590" i="32" s="1"/>
  <c r="O590" i="32" a="1"/>
  <c r="O590" i="32" s="1"/>
  <c r="E590" i="32" s="1"/>
  <c r="K302" i="32"/>
  <c r="L296" i="32"/>
  <c r="M296" i="32"/>
  <c r="M592" i="32"/>
  <c r="L592" i="32"/>
  <c r="N294" i="32" a="1"/>
  <c r="N294" i="32" s="1"/>
  <c r="D294" i="32" s="1"/>
  <c r="P294" i="32" a="1"/>
  <c r="P294" i="32" s="1"/>
  <c r="O294" i="32" a="1"/>
  <c r="O294" i="32" s="1"/>
  <c r="E294" i="32" s="1"/>
  <c r="M950" i="32"/>
  <c r="L950" i="32"/>
  <c r="B596" i="32"/>
  <c r="I2974" i="27"/>
  <c r="A596" i="32"/>
  <c r="A954" i="32"/>
  <c r="A300" i="32"/>
  <c r="B954" i="32"/>
  <c r="H2974" i="27"/>
  <c r="B300" i="32"/>
  <c r="A2974" i="27" l="1"/>
  <c r="F2977" i="27"/>
  <c r="K1740" i="27"/>
  <c r="K1739" i="27"/>
  <c r="M1152" i="27"/>
  <c r="M1153" i="27"/>
  <c r="L1152" i="27"/>
  <c r="L1153" i="27"/>
  <c r="K1152" i="27"/>
  <c r="K1153" i="27"/>
  <c r="J1152" i="27"/>
  <c r="J1153" i="27"/>
  <c r="A1151" i="27"/>
  <c r="I1152" i="27"/>
  <c r="I1153" i="27"/>
  <c r="H1158" i="27"/>
  <c r="H1159" i="27"/>
  <c r="G1152" i="27"/>
  <c r="G1153" i="27"/>
  <c r="A1150" i="27"/>
  <c r="E1152" i="27"/>
  <c r="E1153" i="27"/>
  <c r="C300" i="32"/>
  <c r="C954" i="32"/>
  <c r="C596" i="32"/>
  <c r="N592" i="32" a="1"/>
  <c r="N592" i="32" s="1"/>
  <c r="D592" i="32" s="1"/>
  <c r="P592" i="32" a="1"/>
  <c r="P592" i="32" s="1"/>
  <c r="O592" i="32" a="1"/>
  <c r="O592" i="32" s="1"/>
  <c r="E592" i="32" s="1"/>
  <c r="K600" i="32"/>
  <c r="N296" i="32" a="1"/>
  <c r="N296" i="32" s="1"/>
  <c r="D296" i="32" s="1"/>
  <c r="P296" i="32" a="1"/>
  <c r="P296" i="32" s="1"/>
  <c r="O296" i="32" a="1"/>
  <c r="O296" i="32" s="1"/>
  <c r="E296" i="32" s="1"/>
  <c r="K958" i="32"/>
  <c r="M298" i="32"/>
  <c r="L298" i="32"/>
  <c r="P950" i="32" a="1"/>
  <c r="P950" i="32" s="1"/>
  <c r="N950" i="32" a="1"/>
  <c r="N950" i="32" s="1"/>
  <c r="D950" i="32" s="1"/>
  <c r="O950" i="32" a="1"/>
  <c r="O950" i="32" s="1"/>
  <c r="E950" i="32" s="1"/>
  <c r="M952" i="32"/>
  <c r="L952" i="32"/>
  <c r="K304" i="32"/>
  <c r="L594" i="32"/>
  <c r="M594" i="32"/>
  <c r="B956" i="32"/>
  <c r="A598" i="32"/>
  <c r="I2975" i="27"/>
  <c r="I2976" i="27"/>
  <c r="H2975" i="27"/>
  <c r="B598" i="32"/>
  <c r="A302" i="32"/>
  <c r="A956" i="32"/>
  <c r="H2976" i="27"/>
  <c r="B302" i="32"/>
  <c r="A2976" i="27" l="1"/>
  <c r="A2975" i="27"/>
  <c r="F2978" i="27"/>
  <c r="K1741" i="27"/>
  <c r="K1742" i="27"/>
  <c r="A1152" i="27"/>
  <c r="A1153" i="27"/>
  <c r="M1155" i="27"/>
  <c r="M1154" i="27"/>
  <c r="L1155" i="27"/>
  <c r="L1154" i="27"/>
  <c r="K1155" i="27"/>
  <c r="K1154" i="27"/>
  <c r="J1155" i="27"/>
  <c r="J1154" i="27"/>
  <c r="I1155" i="27"/>
  <c r="I1154" i="27"/>
  <c r="H1160" i="27"/>
  <c r="H1161" i="27"/>
  <c r="G1155" i="27"/>
  <c r="G1154" i="27"/>
  <c r="E1154" i="27"/>
  <c r="E1155" i="27"/>
  <c r="C302" i="32"/>
  <c r="C598" i="32"/>
  <c r="C956" i="32"/>
  <c r="M954" i="32"/>
  <c r="L954" i="32"/>
  <c r="L300" i="32"/>
  <c r="M300" i="32"/>
  <c r="O298" i="32" a="1"/>
  <c r="O298" i="32" s="1"/>
  <c r="E298" i="32" s="1"/>
  <c r="N298" i="32" a="1"/>
  <c r="N298" i="32" s="1"/>
  <c r="D298" i="32" s="1"/>
  <c r="P298" i="32" a="1"/>
  <c r="P298" i="32" s="1"/>
  <c r="K602" i="32"/>
  <c r="P952" i="32" a="1"/>
  <c r="P952" i="32" s="1"/>
  <c r="O952" i="32" a="1"/>
  <c r="O952" i="32" s="1"/>
  <c r="E952" i="32" s="1"/>
  <c r="N952" i="32" a="1"/>
  <c r="N952" i="32" s="1"/>
  <c r="D952" i="32" s="1"/>
  <c r="K960" i="32"/>
  <c r="M596" i="32"/>
  <c r="L596" i="32"/>
  <c r="O594" i="32" a="1"/>
  <c r="O594" i="32" s="1"/>
  <c r="E594" i="32" s="1"/>
  <c r="N594" i="32" a="1"/>
  <c r="N594" i="32" s="1"/>
  <c r="D594" i="32" s="1"/>
  <c r="P594" i="32" a="1"/>
  <c r="P594" i="32" s="1"/>
  <c r="A304" i="32"/>
  <c r="B304" i="32"/>
  <c r="H2977" i="27"/>
  <c r="A600" i="32"/>
  <c r="A958" i="32"/>
  <c r="I2977" i="27"/>
  <c r="B600" i="32"/>
  <c r="B958" i="32"/>
  <c r="A2977" i="27" l="1"/>
  <c r="F2979" i="27"/>
  <c r="K1743" i="27"/>
  <c r="K1744" i="27"/>
  <c r="M1157" i="27"/>
  <c r="M1156" i="27"/>
  <c r="L1157" i="27"/>
  <c r="L1156" i="27"/>
  <c r="K1156" i="27"/>
  <c r="K1157" i="27"/>
  <c r="J1157" i="27"/>
  <c r="J1156" i="27"/>
  <c r="A1155" i="27"/>
  <c r="A1154" i="27"/>
  <c r="I1157" i="27"/>
  <c r="I1156" i="27"/>
  <c r="H1162" i="27"/>
  <c r="H1163" i="27"/>
  <c r="G1156" i="27"/>
  <c r="G1157" i="27"/>
  <c r="E1156" i="27"/>
  <c r="E1157" i="27"/>
  <c r="C600" i="32"/>
  <c r="C958" i="32"/>
  <c r="C304" i="32"/>
  <c r="O300" i="32" a="1"/>
  <c r="O300" i="32" s="1"/>
  <c r="E300" i="32" s="1"/>
  <c r="N300" i="32" a="1"/>
  <c r="N300" i="32" s="1"/>
  <c r="D300" i="32" s="1"/>
  <c r="P300" i="32" a="1"/>
  <c r="P300" i="32" s="1"/>
  <c r="O596" i="32" a="1"/>
  <c r="O596" i="32" s="1"/>
  <c r="E596" i="32" s="1"/>
  <c r="P596" i="32" a="1"/>
  <c r="P596" i="32" s="1"/>
  <c r="N596" i="32" a="1"/>
  <c r="N596" i="32" s="1"/>
  <c r="D596" i="32" s="1"/>
  <c r="K604" i="32"/>
  <c r="K962" i="32"/>
  <c r="N954" i="32" a="1"/>
  <c r="N954" i="32" s="1"/>
  <c r="D954" i="32" s="1"/>
  <c r="O954" i="32" a="1"/>
  <c r="O954" i="32" s="1"/>
  <c r="E954" i="32" s="1"/>
  <c r="P954" i="32" a="1"/>
  <c r="P954" i="32" s="1"/>
  <c r="L956" i="32"/>
  <c r="M956" i="32"/>
  <c r="M598" i="32"/>
  <c r="L598" i="32"/>
  <c r="M302" i="32"/>
  <c r="L302" i="32"/>
  <c r="I2978" i="27"/>
  <c r="A960" i="32"/>
  <c r="A602" i="32"/>
  <c r="H2978" i="27"/>
  <c r="B602" i="32"/>
  <c r="B960" i="32"/>
  <c r="A2978" i="27" l="1"/>
  <c r="F2980" i="27"/>
  <c r="K1745" i="27"/>
  <c r="K1746" i="27"/>
  <c r="M1158" i="27"/>
  <c r="M1159" i="27"/>
  <c r="L1158" i="27"/>
  <c r="L1159" i="27"/>
  <c r="K1159" i="27"/>
  <c r="K1158" i="27"/>
  <c r="J1159" i="27"/>
  <c r="J1158" i="27"/>
  <c r="I1159" i="27"/>
  <c r="I1158" i="27"/>
  <c r="A1157" i="27"/>
  <c r="H1165" i="27"/>
  <c r="H1164" i="27"/>
  <c r="G1159" i="27"/>
  <c r="G1158" i="27"/>
  <c r="A1156" i="27"/>
  <c r="E1159" i="27"/>
  <c r="E1158" i="27"/>
  <c r="C960" i="32"/>
  <c r="C602" i="32"/>
  <c r="P302" i="32" a="1"/>
  <c r="P302" i="32" s="1"/>
  <c r="O302" i="32" a="1"/>
  <c r="O302" i="32" s="1"/>
  <c r="E302" i="32" s="1"/>
  <c r="N302" i="32" a="1"/>
  <c r="N302" i="32" s="1"/>
  <c r="D302" i="32" s="1"/>
  <c r="K964" i="32"/>
  <c r="P598" i="32" a="1"/>
  <c r="P598" i="32" s="1"/>
  <c r="O598" i="32" a="1"/>
  <c r="O598" i="32" s="1"/>
  <c r="E598" i="32" s="1"/>
  <c r="N598" i="32" a="1"/>
  <c r="N598" i="32" s="1"/>
  <c r="D598" i="32" s="1"/>
  <c r="P956" i="32" a="1"/>
  <c r="P956" i="32" s="1"/>
  <c r="O956" i="32" a="1"/>
  <c r="O956" i="32" s="1"/>
  <c r="E956" i="32" s="1"/>
  <c r="N956" i="32" a="1"/>
  <c r="N956" i="32" s="1"/>
  <c r="D956" i="32" s="1"/>
  <c r="M304" i="32"/>
  <c r="L304" i="32"/>
  <c r="K606" i="32"/>
  <c r="M958" i="32"/>
  <c r="L958" i="32"/>
  <c r="M600" i="32"/>
  <c r="L600" i="32"/>
  <c r="B962" i="32"/>
  <c r="A962" i="32"/>
  <c r="I2979" i="27"/>
  <c r="B604" i="32"/>
  <c r="A604" i="32"/>
  <c r="H2979" i="27"/>
  <c r="A2979" i="27" l="1"/>
  <c r="F2982" i="27"/>
  <c r="F2981" i="27"/>
  <c r="K1747" i="27"/>
  <c r="K1748" i="27"/>
  <c r="M1160" i="27"/>
  <c r="M1161" i="27"/>
  <c r="L1160" i="27"/>
  <c r="L1161" i="27"/>
  <c r="K1160" i="27"/>
  <c r="K1161" i="27"/>
  <c r="J1161" i="27"/>
  <c r="J1160" i="27"/>
  <c r="A1158" i="27"/>
  <c r="I1160" i="27"/>
  <c r="I1161" i="27"/>
  <c r="A1159" i="27"/>
  <c r="H1167" i="27"/>
  <c r="H1166" i="27"/>
  <c r="G1160" i="27"/>
  <c r="G1161" i="27"/>
  <c r="E1160" i="27"/>
  <c r="E1161" i="27"/>
  <c r="C604" i="32"/>
  <c r="C962" i="32"/>
  <c r="L960" i="32"/>
  <c r="M960" i="32"/>
  <c r="K966" i="32"/>
  <c r="P304" i="32" a="1"/>
  <c r="P304" i="32" s="1"/>
  <c r="O304" i="32" a="1"/>
  <c r="O304" i="32" s="1"/>
  <c r="E304" i="32" s="1"/>
  <c r="N304" i="32" a="1"/>
  <c r="N304" i="32" s="1"/>
  <c r="D304" i="32" s="1"/>
  <c r="P600" i="32" a="1"/>
  <c r="P600" i="32" s="1"/>
  <c r="O600" i="32" a="1"/>
  <c r="O600" i="32" s="1"/>
  <c r="E600" i="32" s="1"/>
  <c r="N600" i="32" a="1"/>
  <c r="N600" i="32" s="1"/>
  <c r="D600" i="32" s="1"/>
  <c r="O958" i="32" a="1"/>
  <c r="O958" i="32" s="1"/>
  <c r="E958" i="32" s="1"/>
  <c r="N958" i="32" a="1"/>
  <c r="N958" i="32" s="1"/>
  <c r="D958" i="32" s="1"/>
  <c r="P958" i="32" a="1"/>
  <c r="P958" i="32" s="1"/>
  <c r="K608" i="32"/>
  <c r="L602" i="32"/>
  <c r="M602" i="32"/>
  <c r="B964" i="32"/>
  <c r="A964" i="32"/>
  <c r="A606" i="32"/>
  <c r="I2980" i="27"/>
  <c r="H2980" i="27"/>
  <c r="B606" i="32"/>
  <c r="A2980" i="27" l="1"/>
  <c r="F2983" i="27"/>
  <c r="K1750" i="27"/>
  <c r="K1749" i="27"/>
  <c r="M1163" i="27"/>
  <c r="M1162" i="27"/>
  <c r="L1163" i="27"/>
  <c r="L1162" i="27"/>
  <c r="K1163" i="27"/>
  <c r="K1162" i="27"/>
  <c r="J1162" i="27"/>
  <c r="J1163" i="27"/>
  <c r="I1163" i="27"/>
  <c r="I1162" i="27"/>
  <c r="A1161" i="27"/>
  <c r="H1168" i="27"/>
  <c r="H1169" i="27"/>
  <c r="G1162" i="27"/>
  <c r="G1163" i="27"/>
  <c r="A1160" i="27"/>
  <c r="E1162" i="27"/>
  <c r="E1163" i="27"/>
  <c r="C964" i="32"/>
  <c r="C606" i="32"/>
  <c r="K968" i="32"/>
  <c r="K610" i="32"/>
  <c r="P602" i="32" a="1"/>
  <c r="P602" i="32" s="1"/>
  <c r="O602" i="32" a="1"/>
  <c r="O602" i="32" s="1"/>
  <c r="E602" i="32" s="1"/>
  <c r="N602" i="32" a="1"/>
  <c r="N602" i="32" s="1"/>
  <c r="D602" i="32" s="1"/>
  <c r="N960" i="32" a="1"/>
  <c r="N960" i="32" s="1"/>
  <c r="D960" i="32" s="1"/>
  <c r="P960" i="32" a="1"/>
  <c r="P960" i="32" s="1"/>
  <c r="O960" i="32" a="1"/>
  <c r="O960" i="32" s="1"/>
  <c r="E960" i="32" s="1"/>
  <c r="M962" i="32"/>
  <c r="L962" i="32"/>
  <c r="M604" i="32"/>
  <c r="L604" i="32"/>
  <c r="B966" i="32"/>
  <c r="B608" i="32"/>
  <c r="I2981" i="27"/>
  <c r="H2981" i="27"/>
  <c r="I2982" i="27"/>
  <c r="A966" i="32"/>
  <c r="A608" i="32"/>
  <c r="H2982" i="27"/>
  <c r="A2981" i="27" l="1"/>
  <c r="A2982" i="27"/>
  <c r="F2984" i="27"/>
  <c r="K1752" i="27"/>
  <c r="K1751" i="27"/>
  <c r="A1163" i="27"/>
  <c r="M1164" i="27"/>
  <c r="M1165" i="27"/>
  <c r="L1164" i="27"/>
  <c r="L1165" i="27"/>
  <c r="K1164" i="27"/>
  <c r="K1165" i="27"/>
  <c r="J1165" i="27"/>
  <c r="J1164" i="27"/>
  <c r="I1165" i="27"/>
  <c r="I1164" i="27"/>
  <c r="A1162" i="27"/>
  <c r="H1170" i="27"/>
  <c r="H1171" i="27"/>
  <c r="G1165" i="27"/>
  <c r="G1164" i="27"/>
  <c r="E1164" i="27"/>
  <c r="E1165" i="27"/>
  <c r="C608" i="32"/>
  <c r="C966" i="32"/>
  <c r="M964" i="32"/>
  <c r="L964" i="32"/>
  <c r="N962" i="32" a="1"/>
  <c r="N962" i="32" s="1"/>
  <c r="D962" i="32" s="1"/>
  <c r="P962" i="32" a="1"/>
  <c r="P962" i="32" s="1"/>
  <c r="O962" i="32" a="1"/>
  <c r="O962" i="32" s="1"/>
  <c r="E962" i="32" s="1"/>
  <c r="K970" i="32"/>
  <c r="M606" i="32"/>
  <c r="L606" i="32"/>
  <c r="P604" i="32" a="1"/>
  <c r="P604" i="32" s="1"/>
  <c r="O604" i="32" a="1"/>
  <c r="O604" i="32" s="1"/>
  <c r="E604" i="32" s="1"/>
  <c r="N604" i="32" a="1"/>
  <c r="N604" i="32" s="1"/>
  <c r="D604" i="32" s="1"/>
  <c r="A610" i="32"/>
  <c r="A968" i="32"/>
  <c r="B610" i="32"/>
  <c r="H2983" i="27"/>
  <c r="B968" i="32"/>
  <c r="I2983" i="27"/>
  <c r="A2983" i="27" l="1"/>
  <c r="F2985" i="27"/>
  <c r="K1754" i="27"/>
  <c r="K1753" i="27"/>
  <c r="A1165" i="27"/>
  <c r="A1164" i="27"/>
  <c r="M1166" i="27"/>
  <c r="M1167" i="27"/>
  <c r="L1167" i="27"/>
  <c r="L1166" i="27"/>
  <c r="K1166" i="27"/>
  <c r="K1167" i="27"/>
  <c r="J1166" i="27"/>
  <c r="J1167" i="27"/>
  <c r="I1166" i="27"/>
  <c r="I1167" i="27"/>
  <c r="H1174" i="27"/>
  <c r="H1176" i="27"/>
  <c r="H1175" i="27"/>
  <c r="H1173" i="27"/>
  <c r="H1172" i="27"/>
  <c r="G1167" i="27"/>
  <c r="G1166" i="27"/>
  <c r="E1167" i="27"/>
  <c r="E1166" i="27"/>
  <c r="C610" i="32"/>
  <c r="C968" i="32"/>
  <c r="N606" i="32" a="1"/>
  <c r="N606" i="32" s="1"/>
  <c r="D606" i="32" s="1"/>
  <c r="P606" i="32" a="1"/>
  <c r="P606" i="32" s="1"/>
  <c r="O606" i="32" a="1"/>
  <c r="O606" i="32" s="1"/>
  <c r="E606" i="32" s="1"/>
  <c r="O964" i="32" a="1"/>
  <c r="O964" i="32" s="1"/>
  <c r="E964" i="32" s="1"/>
  <c r="N964" i="32" a="1"/>
  <c r="N964" i="32" s="1"/>
  <c r="D964" i="32" s="1"/>
  <c r="P964" i="32" a="1"/>
  <c r="P964" i="32" s="1"/>
  <c r="K972" i="32"/>
  <c r="M966" i="32"/>
  <c r="L966" i="32"/>
  <c r="M608" i="32"/>
  <c r="L608" i="32"/>
  <c r="A970" i="32"/>
  <c r="I2984" i="27"/>
  <c r="H2984" i="27"/>
  <c r="B970" i="32"/>
  <c r="A2984" i="27" l="1"/>
  <c r="F2986" i="27"/>
  <c r="K1755" i="27"/>
  <c r="K1756" i="27"/>
  <c r="A1167" i="27"/>
  <c r="A1166" i="27"/>
  <c r="M1168" i="27"/>
  <c r="M1169" i="27"/>
  <c r="L1168" i="27"/>
  <c r="L1169" i="27"/>
  <c r="K1168" i="27"/>
  <c r="K1169" i="27"/>
  <c r="J1168" i="27"/>
  <c r="J1169" i="27"/>
  <c r="I1168" i="27"/>
  <c r="I1169" i="27"/>
  <c r="G1168" i="27"/>
  <c r="G1169" i="27"/>
  <c r="E1168" i="27"/>
  <c r="E1169" i="27"/>
  <c r="C970" i="32"/>
  <c r="O966" i="32" a="1"/>
  <c r="O966" i="32" s="1"/>
  <c r="E966" i="32" s="1"/>
  <c r="N966" i="32" a="1"/>
  <c r="N966" i="32" s="1"/>
  <c r="D966" i="32" s="1"/>
  <c r="P966" i="32" a="1"/>
  <c r="P966" i="32" s="1"/>
  <c r="N608" i="32" a="1"/>
  <c r="N608" i="32" s="1"/>
  <c r="D608" i="32" s="1"/>
  <c r="P608" i="32" a="1"/>
  <c r="P608" i="32" s="1"/>
  <c r="O608" i="32" a="1"/>
  <c r="O608" i="32" s="1"/>
  <c r="E608" i="32" s="1"/>
  <c r="M968" i="32"/>
  <c r="L968" i="32"/>
  <c r="K974" i="32"/>
  <c r="L610" i="32"/>
  <c r="M610" i="32"/>
  <c r="I2985" i="27"/>
  <c r="H2985" i="27"/>
  <c r="A972" i="32"/>
  <c r="B972" i="32"/>
  <c r="A2985" i="27" l="1"/>
  <c r="F2987" i="27"/>
  <c r="F2988" i="27"/>
  <c r="K1758" i="27"/>
  <c r="K1757" i="27"/>
  <c r="M1171" i="27"/>
  <c r="M1170" i="27"/>
  <c r="L1171" i="27"/>
  <c r="L1170" i="27"/>
  <c r="A1169" i="27"/>
  <c r="K1171" i="27"/>
  <c r="K1170" i="27"/>
  <c r="J1170" i="27"/>
  <c r="J1171" i="27"/>
  <c r="I1171" i="27"/>
  <c r="I1170" i="27"/>
  <c r="G1170" i="27"/>
  <c r="G1171" i="27"/>
  <c r="A1168" i="27"/>
  <c r="E1170" i="27"/>
  <c r="E1171" i="27"/>
  <c r="C972" i="32"/>
  <c r="M970" i="32"/>
  <c r="L970" i="32"/>
  <c r="P968" i="32" a="1"/>
  <c r="P968" i="32" s="1"/>
  <c r="O968" i="32" a="1"/>
  <c r="O968" i="32" s="1"/>
  <c r="E968" i="32" s="1"/>
  <c r="N968" i="32" a="1"/>
  <c r="N968" i="32" s="1"/>
  <c r="D968" i="32" s="1"/>
  <c r="O610" i="32" a="1"/>
  <c r="O610" i="32" s="1"/>
  <c r="E610" i="32" s="1"/>
  <c r="N610" i="32" a="1"/>
  <c r="N610" i="32" s="1"/>
  <c r="D610" i="32" s="1"/>
  <c r="P610" i="32" a="1"/>
  <c r="P610" i="32" s="1"/>
  <c r="K976" i="32"/>
  <c r="A974" i="32"/>
  <c r="B974" i="32"/>
  <c r="I2986" i="27"/>
  <c r="H2986" i="27"/>
  <c r="A2986" i="27" l="1"/>
  <c r="F2989" i="27"/>
  <c r="K1759" i="27"/>
  <c r="K1760" i="27"/>
  <c r="A1171" i="27"/>
  <c r="A1170" i="27"/>
  <c r="M1176" i="27"/>
  <c r="M1174" i="27"/>
  <c r="M1173" i="27"/>
  <c r="M1175" i="27"/>
  <c r="M1172" i="27"/>
  <c r="L1174" i="27"/>
  <c r="L1175" i="27"/>
  <c r="L1176" i="27"/>
  <c r="L1172" i="27"/>
  <c r="L1173" i="27"/>
  <c r="K1176" i="27"/>
  <c r="K1172" i="27"/>
  <c r="K1175" i="27"/>
  <c r="K1173" i="27"/>
  <c r="K1174" i="27"/>
  <c r="J1175" i="27"/>
  <c r="J1176" i="27"/>
  <c r="J1174" i="27"/>
  <c r="J1173" i="27"/>
  <c r="J1172" i="27"/>
  <c r="I1175" i="27"/>
  <c r="I1176" i="27"/>
  <c r="I1174" i="27"/>
  <c r="I1173" i="27"/>
  <c r="I1172" i="27"/>
  <c r="G1174" i="27"/>
  <c r="G1173" i="27"/>
  <c r="G1176" i="27"/>
  <c r="G1175" i="27"/>
  <c r="G1172" i="27"/>
  <c r="E1174" i="27"/>
  <c r="E1176" i="27"/>
  <c r="E1173" i="27"/>
  <c r="E1175" i="27"/>
  <c r="E1172" i="27"/>
  <c r="C974" i="32"/>
  <c r="K978" i="32"/>
  <c r="P970" i="32" a="1"/>
  <c r="P970" i="32" s="1"/>
  <c r="O970" i="32" a="1"/>
  <c r="O970" i="32" s="1"/>
  <c r="E970" i="32" s="1"/>
  <c r="N970" i="32" a="1"/>
  <c r="N970" i="32" s="1"/>
  <c r="D970" i="32" s="1"/>
  <c r="L972" i="32"/>
  <c r="M972" i="32"/>
  <c r="H2988" i="27"/>
  <c r="A976" i="32"/>
  <c r="H2987" i="27"/>
  <c r="B976" i="32"/>
  <c r="I2987" i="27"/>
  <c r="I2988" i="27"/>
  <c r="A2987" i="27" l="1"/>
  <c r="A2988" i="27"/>
  <c r="F2990" i="27"/>
  <c r="K1762" i="27"/>
  <c r="K1761" i="27"/>
  <c r="A1172" i="27"/>
  <c r="A1175" i="27"/>
  <c r="A1174" i="27"/>
  <c r="A1173" i="27"/>
  <c r="A1176" i="27"/>
  <c r="C976" i="32"/>
  <c r="P972" i="32" a="1"/>
  <c r="P972" i="32" s="1"/>
  <c r="O972" i="32" a="1"/>
  <c r="O972" i="32" s="1"/>
  <c r="E972" i="32" s="1"/>
  <c r="N972" i="32" a="1"/>
  <c r="N972" i="32" s="1"/>
  <c r="D972" i="32" s="1"/>
  <c r="M974" i="32"/>
  <c r="L974" i="32"/>
  <c r="K980" i="32"/>
  <c r="I2989" i="27"/>
  <c r="H2989" i="27"/>
  <c r="B978" i="32"/>
  <c r="A978" i="32"/>
  <c r="A2989" i="27" l="1"/>
  <c r="F2991" i="27"/>
  <c r="K1763" i="27"/>
  <c r="K1764" i="27"/>
  <c r="C978" i="32"/>
  <c r="K982" i="32"/>
  <c r="M976" i="32"/>
  <c r="L976" i="32"/>
  <c r="P974" i="32" a="1"/>
  <c r="P974" i="32" s="1"/>
  <c r="O974" i="32" a="1"/>
  <c r="O974" i="32" s="1"/>
  <c r="E974" i="32" s="1"/>
  <c r="N974" i="32" a="1"/>
  <c r="N974" i="32" s="1"/>
  <c r="D974" i="32" s="1"/>
  <c r="H2990" i="27"/>
  <c r="B980" i="32"/>
  <c r="A980" i="32"/>
  <c r="I2990" i="27"/>
  <c r="A2990" i="27" l="1"/>
  <c r="F2992" i="27"/>
  <c r="K1765" i="27"/>
  <c r="K1766" i="27"/>
  <c r="C980" i="32"/>
  <c r="M978" i="32"/>
  <c r="L978" i="32"/>
  <c r="N976" i="32" a="1"/>
  <c r="N976" i="32" s="1"/>
  <c r="D976" i="32" s="1"/>
  <c r="P976" i="32" a="1"/>
  <c r="P976" i="32" s="1"/>
  <c r="O976" i="32" a="1"/>
  <c r="O976" i="32" s="1"/>
  <c r="E976" i="32" s="1"/>
  <c r="K984" i="32"/>
  <c r="A982" i="32"/>
  <c r="I2991" i="27"/>
  <c r="B982" i="32"/>
  <c r="H2991" i="27"/>
  <c r="A2991" i="27" l="1"/>
  <c r="F2994" i="27"/>
  <c r="F2993" i="27"/>
  <c r="K1768" i="27"/>
  <c r="K1767" i="27"/>
  <c r="C982" i="32"/>
  <c r="K986" i="32"/>
  <c r="M980" i="32"/>
  <c r="L980" i="32"/>
  <c r="N978" i="32" a="1"/>
  <c r="N978" i="32" s="1"/>
  <c r="D978" i="32" s="1"/>
  <c r="P978" i="32" a="1"/>
  <c r="P978" i="32" s="1"/>
  <c r="O978" i="32" a="1"/>
  <c r="O978" i="32" s="1"/>
  <c r="E978" i="32" s="1"/>
  <c r="H2992" i="27"/>
  <c r="I2992" i="27"/>
  <c r="B984" i="32"/>
  <c r="A984" i="32"/>
  <c r="A2992" i="27" l="1"/>
  <c r="F2995" i="27"/>
  <c r="K1769" i="27"/>
  <c r="K1770" i="27"/>
  <c r="C984" i="32"/>
  <c r="O980" i="32" a="1"/>
  <c r="O980" i="32" s="1"/>
  <c r="E980" i="32" s="1"/>
  <c r="N980" i="32" a="1"/>
  <c r="N980" i="32" s="1"/>
  <c r="D980" i="32" s="1"/>
  <c r="P980" i="32" a="1"/>
  <c r="P980" i="32" s="1"/>
  <c r="K988" i="32"/>
  <c r="M982" i="32"/>
  <c r="L982" i="32"/>
  <c r="B986" i="32"/>
  <c r="I2993" i="27"/>
  <c r="I2994" i="27"/>
  <c r="H2993" i="27"/>
  <c r="H2994" i="27"/>
  <c r="A986" i="32"/>
  <c r="A2994" i="27" l="1"/>
  <c r="A2993" i="27"/>
  <c r="F2996" i="27"/>
  <c r="K1772" i="27"/>
  <c r="K1771" i="27"/>
  <c r="C986" i="32"/>
  <c r="M984" i="32"/>
  <c r="L984" i="32"/>
  <c r="O982" i="32" a="1"/>
  <c r="O982" i="32" s="1"/>
  <c r="E982" i="32" s="1"/>
  <c r="N982" i="32" a="1"/>
  <c r="N982" i="32" s="1"/>
  <c r="D982" i="32" s="1"/>
  <c r="P982" i="32" a="1"/>
  <c r="P982" i="32" s="1"/>
  <c r="K990" i="32"/>
  <c r="A988" i="32"/>
  <c r="I2995" i="27"/>
  <c r="B988" i="32"/>
  <c r="H2995" i="27"/>
  <c r="A2995" i="27" l="1"/>
  <c r="F2997" i="27"/>
  <c r="K1773" i="27"/>
  <c r="K1774" i="27"/>
  <c r="C988" i="32"/>
  <c r="P984" i="32" a="1"/>
  <c r="P984" i="32" s="1"/>
  <c r="O984" i="32" a="1"/>
  <c r="O984" i="32" s="1"/>
  <c r="E984" i="32" s="1"/>
  <c r="N984" i="32" a="1"/>
  <c r="N984" i="32" s="1"/>
  <c r="D984" i="32" s="1"/>
  <c r="M986" i="32"/>
  <c r="L986" i="32"/>
  <c r="K992" i="32"/>
  <c r="B990" i="32"/>
  <c r="A990" i="32"/>
  <c r="H2996" i="27"/>
  <c r="I2996" i="27"/>
  <c r="A2996" i="27" l="1"/>
  <c r="F2998" i="27"/>
  <c r="K1775" i="27"/>
  <c r="K1776" i="27"/>
  <c r="C990" i="32"/>
  <c r="L988" i="32"/>
  <c r="M988" i="32"/>
  <c r="K994" i="32"/>
  <c r="P986" i="32" a="1"/>
  <c r="P986" i="32" s="1"/>
  <c r="O986" i="32" a="1"/>
  <c r="O986" i="32" s="1"/>
  <c r="E986" i="32" s="1"/>
  <c r="N986" i="32" a="1"/>
  <c r="N986" i="32" s="1"/>
  <c r="D986" i="32" s="1"/>
  <c r="H2997" i="27"/>
  <c r="B992" i="32"/>
  <c r="A992" i="32"/>
  <c r="I2997" i="27"/>
  <c r="A2997" i="27" l="1"/>
  <c r="F2999" i="27"/>
  <c r="F3000" i="27"/>
  <c r="K1778" i="27"/>
  <c r="K1777" i="27"/>
  <c r="C992" i="32"/>
  <c r="K996" i="32"/>
  <c r="P988" i="32" a="1"/>
  <c r="P988" i="32" s="1"/>
  <c r="O988" i="32" a="1"/>
  <c r="O988" i="32" s="1"/>
  <c r="E988" i="32" s="1"/>
  <c r="N988" i="32" a="1"/>
  <c r="N988" i="32" s="1"/>
  <c r="D988" i="32" s="1"/>
  <c r="M990" i="32"/>
  <c r="L990" i="32"/>
  <c r="H2998" i="27"/>
  <c r="A994" i="32"/>
  <c r="B994" i="32"/>
  <c r="I2998" i="27"/>
  <c r="A2998" i="27" l="1"/>
  <c r="F3001" i="27"/>
  <c r="K1780" i="27"/>
  <c r="K1779" i="27"/>
  <c r="C994" i="32"/>
  <c r="M992" i="32"/>
  <c r="L992" i="32"/>
  <c r="P990" i="32" a="1"/>
  <c r="P990" i="32" s="1"/>
  <c r="O990" i="32" a="1"/>
  <c r="O990" i="32" s="1"/>
  <c r="E990" i="32" s="1"/>
  <c r="N990" i="32" a="1"/>
  <c r="N990" i="32" s="1"/>
  <c r="D990" i="32" s="1"/>
  <c r="K998" i="32"/>
  <c r="A996" i="32"/>
  <c r="H2999" i="27"/>
  <c r="I3000" i="27"/>
  <c r="I2999" i="27"/>
  <c r="H3000" i="27"/>
  <c r="B996" i="32"/>
  <c r="A2999" i="27" l="1"/>
  <c r="A3000" i="27"/>
  <c r="F3002" i="27"/>
  <c r="K1781" i="27"/>
  <c r="K1782" i="27"/>
  <c r="C996" i="32"/>
  <c r="N992" i="32" a="1"/>
  <c r="N992" i="32" s="1"/>
  <c r="D992" i="32" s="1"/>
  <c r="P992" i="32" a="1"/>
  <c r="P992" i="32" s="1"/>
  <c r="O992" i="32" a="1"/>
  <c r="O992" i="32" s="1"/>
  <c r="E992" i="32" s="1"/>
  <c r="K1000" i="32"/>
  <c r="M994" i="32"/>
  <c r="L994" i="32"/>
  <c r="A998" i="32"/>
  <c r="I3001" i="27"/>
  <c r="H3001" i="27"/>
  <c r="B998" i="32"/>
  <c r="A3001" i="27" l="1"/>
  <c r="F3003" i="27"/>
  <c r="K1784" i="27"/>
  <c r="K1783" i="27"/>
  <c r="C998" i="32"/>
  <c r="M996" i="32"/>
  <c r="L996" i="32"/>
  <c r="N994" i="32" a="1"/>
  <c r="N994" i="32" s="1"/>
  <c r="D994" i="32" s="1"/>
  <c r="P994" i="32" a="1"/>
  <c r="P994" i="32" s="1"/>
  <c r="O994" i="32" a="1"/>
  <c r="O994" i="32" s="1"/>
  <c r="E994" i="32" s="1"/>
  <c r="K1002" i="32"/>
  <c r="H3002" i="27"/>
  <c r="I3002" i="27"/>
  <c r="A1000" i="32"/>
  <c r="B1000" i="32"/>
  <c r="A3002" i="27" l="1"/>
  <c r="F3004" i="27"/>
  <c r="K1785" i="27"/>
  <c r="K1786" i="27"/>
  <c r="C1000" i="32"/>
  <c r="O996" i="32" a="1"/>
  <c r="O996" i="32" s="1"/>
  <c r="E996" i="32" s="1"/>
  <c r="N996" i="32" a="1"/>
  <c r="N996" i="32" s="1"/>
  <c r="D996" i="32" s="1"/>
  <c r="P996" i="32" a="1"/>
  <c r="P996" i="32" s="1"/>
  <c r="M998" i="32"/>
  <c r="L998" i="32"/>
  <c r="K1004" i="32"/>
  <c r="A1002" i="32"/>
  <c r="B1002" i="32"/>
  <c r="H3003" i="27"/>
  <c r="I3003" i="27"/>
  <c r="A3003" i="27" l="1"/>
  <c r="F3005" i="27"/>
  <c r="F3006" i="27"/>
  <c r="K1787" i="27"/>
  <c r="K1788" i="27"/>
  <c r="C1002" i="32"/>
  <c r="M1000" i="32"/>
  <c r="L1000" i="32"/>
  <c r="K1006" i="32"/>
  <c r="O998" i="32" a="1"/>
  <c r="O998" i="32" s="1"/>
  <c r="E998" i="32" s="1"/>
  <c r="N998" i="32" a="1"/>
  <c r="N998" i="32" s="1"/>
  <c r="D998" i="32" s="1"/>
  <c r="P998" i="32" a="1"/>
  <c r="P998" i="32" s="1"/>
  <c r="H3004" i="27"/>
  <c r="B1004" i="32"/>
  <c r="A1004" i="32"/>
  <c r="I3004" i="27"/>
  <c r="A3004" i="27" l="1"/>
  <c r="F3007" i="27"/>
  <c r="K1790" i="27"/>
  <c r="K1789" i="27"/>
  <c r="C1004" i="32"/>
  <c r="K1008" i="32"/>
  <c r="P1000" i="32" a="1"/>
  <c r="P1000" i="32" s="1"/>
  <c r="O1000" i="32" a="1"/>
  <c r="O1000" i="32" s="1"/>
  <c r="E1000" i="32" s="1"/>
  <c r="N1000" i="32" a="1"/>
  <c r="N1000" i="32" s="1"/>
  <c r="D1000" i="32" s="1"/>
  <c r="M1002" i="32"/>
  <c r="L1002" i="32"/>
  <c r="I3006" i="27"/>
  <c r="I3005" i="27"/>
  <c r="H3006" i="27"/>
  <c r="B1006" i="32"/>
  <c r="A1006" i="32"/>
  <c r="H3005" i="27"/>
  <c r="A3005" i="27" l="1"/>
  <c r="A3006" i="27"/>
  <c r="F3008" i="27"/>
  <c r="K1792" i="27"/>
  <c r="K1791" i="27"/>
  <c r="C1006" i="32"/>
  <c r="K1010" i="32"/>
  <c r="L1004" i="32"/>
  <c r="M1004" i="32"/>
  <c r="P1002" i="32" a="1"/>
  <c r="P1002" i="32" s="1"/>
  <c r="O1002" i="32" a="1"/>
  <c r="O1002" i="32" s="1"/>
  <c r="E1002" i="32" s="1"/>
  <c r="N1002" i="32" a="1"/>
  <c r="N1002" i="32" s="1"/>
  <c r="D1002" i="32" s="1"/>
  <c r="I3007" i="27"/>
  <c r="H3007" i="27"/>
  <c r="B1008" i="32"/>
  <c r="A1008" i="32"/>
  <c r="A3007" i="27" l="1"/>
  <c r="F3009" i="27"/>
  <c r="K1793" i="27"/>
  <c r="K1794" i="27"/>
  <c r="C1008" i="32"/>
  <c r="P1004" i="32" a="1"/>
  <c r="P1004" i="32" s="1"/>
  <c r="O1004" i="32" a="1"/>
  <c r="O1004" i="32" s="1"/>
  <c r="E1004" i="32" s="1"/>
  <c r="N1004" i="32" a="1"/>
  <c r="N1004" i="32" s="1"/>
  <c r="D1004" i="32" s="1"/>
  <c r="K1012" i="32"/>
  <c r="M1006" i="32"/>
  <c r="L1006" i="32"/>
  <c r="A1010" i="32"/>
  <c r="H3008" i="27"/>
  <c r="B1010" i="32"/>
  <c r="I3008" i="27"/>
  <c r="A3008" i="27" l="1"/>
  <c r="F3010" i="27"/>
  <c r="K1796" i="27"/>
  <c r="K1795" i="27"/>
  <c r="C1010" i="32"/>
  <c r="M1008" i="32"/>
  <c r="L1008" i="32"/>
  <c r="P1006" i="32" a="1"/>
  <c r="P1006" i="32" s="1"/>
  <c r="O1006" i="32" a="1"/>
  <c r="O1006" i="32" s="1"/>
  <c r="E1006" i="32" s="1"/>
  <c r="N1006" i="32" a="1"/>
  <c r="N1006" i="32" s="1"/>
  <c r="D1006" i="32" s="1"/>
  <c r="K1014" i="32"/>
  <c r="I3009" i="27"/>
  <c r="H3009" i="27"/>
  <c r="A1012" i="32"/>
  <c r="B1012" i="32"/>
  <c r="A3009" i="27" l="1"/>
  <c r="F3011" i="27"/>
  <c r="F3012" i="27"/>
  <c r="K1798" i="27"/>
  <c r="K1797" i="27"/>
  <c r="C1012" i="32"/>
  <c r="N1008" i="32" a="1"/>
  <c r="N1008" i="32" s="1"/>
  <c r="D1008" i="32" s="1"/>
  <c r="P1008" i="32" a="1"/>
  <c r="P1008" i="32" s="1"/>
  <c r="O1008" i="32" a="1"/>
  <c r="O1008" i="32" s="1"/>
  <c r="E1008" i="32" s="1"/>
  <c r="K1016" i="32"/>
  <c r="M1010" i="32"/>
  <c r="L1010" i="32"/>
  <c r="A1014" i="32"/>
  <c r="H3010" i="27"/>
  <c r="I3010" i="27"/>
  <c r="B1014" i="32"/>
  <c r="A3010" i="27" l="1"/>
  <c r="F3013" i="27"/>
  <c r="K1799" i="27"/>
  <c r="K1800" i="27"/>
  <c r="C1014" i="32"/>
  <c r="M1012" i="32"/>
  <c r="L1012" i="32"/>
  <c r="N1010" i="32" a="1"/>
  <c r="N1010" i="32" s="1"/>
  <c r="D1010" i="32" s="1"/>
  <c r="P1010" i="32" a="1"/>
  <c r="P1010" i="32" s="1"/>
  <c r="O1010" i="32" a="1"/>
  <c r="O1010" i="32" s="1"/>
  <c r="E1010" i="32" s="1"/>
  <c r="K1018" i="32"/>
  <c r="H3011" i="27"/>
  <c r="H3012" i="27"/>
  <c r="A1016" i="32"/>
  <c r="I3012" i="27"/>
  <c r="I3011" i="27"/>
  <c r="B1016" i="32"/>
  <c r="A3012" i="27" l="1"/>
  <c r="A3011" i="27"/>
  <c r="F3014" i="27"/>
  <c r="K1802" i="27"/>
  <c r="K1801" i="27"/>
  <c r="C1016" i="32"/>
  <c r="O1012" i="32" a="1"/>
  <c r="O1012" i="32" s="1"/>
  <c r="E1012" i="32" s="1"/>
  <c r="N1012" i="32" a="1"/>
  <c r="N1012" i="32" s="1"/>
  <c r="D1012" i="32" s="1"/>
  <c r="P1012" i="32" a="1"/>
  <c r="P1012" i="32" s="1"/>
  <c r="M1014" i="32"/>
  <c r="L1014" i="32"/>
  <c r="K1020" i="32"/>
  <c r="I3013" i="27"/>
  <c r="H3013" i="27"/>
  <c r="B1018" i="32"/>
  <c r="A1018" i="32"/>
  <c r="A3013" i="27" l="1"/>
  <c r="F3015" i="27"/>
  <c r="K1803" i="27"/>
  <c r="K1804" i="27"/>
  <c r="C1018" i="32"/>
  <c r="M1016" i="32"/>
  <c r="L1016" i="32"/>
  <c r="K1022" i="32"/>
  <c r="O1014" i="32" a="1"/>
  <c r="O1014" i="32" s="1"/>
  <c r="E1014" i="32" s="1"/>
  <c r="N1014" i="32" a="1"/>
  <c r="N1014" i="32" s="1"/>
  <c r="D1014" i="32" s="1"/>
  <c r="P1014" i="32" a="1"/>
  <c r="P1014" i="32" s="1"/>
  <c r="B1020" i="32"/>
  <c r="A1020" i="32"/>
  <c r="I3014" i="27"/>
  <c r="H3014" i="27"/>
  <c r="A3014" i="27" l="1"/>
  <c r="F3016" i="27"/>
  <c r="K1806" i="27"/>
  <c r="K1805" i="27"/>
  <c r="C1020" i="32"/>
  <c r="K1024" i="32"/>
  <c r="P1016" i="32" a="1"/>
  <c r="P1016" i="32" s="1"/>
  <c r="O1016" i="32" a="1"/>
  <c r="O1016" i="32" s="1"/>
  <c r="E1016" i="32" s="1"/>
  <c r="N1016" i="32" a="1"/>
  <c r="N1016" i="32" s="1"/>
  <c r="D1016" i="32" s="1"/>
  <c r="M1018" i="32"/>
  <c r="L1018" i="32"/>
  <c r="B1022" i="32"/>
  <c r="A1022" i="32"/>
  <c r="H3015" i="27"/>
  <c r="I3015" i="27"/>
  <c r="A3015" i="27" l="1"/>
  <c r="F3017" i="27"/>
  <c r="F3018" i="27"/>
  <c r="K1808" i="27"/>
  <c r="K1807" i="27"/>
  <c r="C1022" i="32"/>
  <c r="K1026" i="32"/>
  <c r="L1020" i="32"/>
  <c r="M1020" i="32"/>
  <c r="P1018" i="32" a="1"/>
  <c r="P1018" i="32" s="1"/>
  <c r="O1018" i="32" a="1"/>
  <c r="O1018" i="32" s="1"/>
  <c r="E1018" i="32" s="1"/>
  <c r="N1018" i="32" a="1"/>
  <c r="N1018" i="32" s="1"/>
  <c r="D1018" i="32" s="1"/>
  <c r="I3016" i="27"/>
  <c r="H3016" i="27"/>
  <c r="B1024" i="32"/>
  <c r="A1024" i="32"/>
  <c r="A3016" i="27" l="1"/>
  <c r="F3019" i="27"/>
  <c r="K1810" i="27"/>
  <c r="K1809" i="27"/>
  <c r="C1024" i="32"/>
  <c r="P1020" i="32" a="1"/>
  <c r="P1020" i="32" s="1"/>
  <c r="O1020" i="32" a="1"/>
  <c r="O1020" i="32" s="1"/>
  <c r="E1020" i="32" s="1"/>
  <c r="N1020" i="32" a="1"/>
  <c r="N1020" i="32" s="1"/>
  <c r="D1020" i="32" s="1"/>
  <c r="K1028" i="32"/>
  <c r="M1022" i="32"/>
  <c r="L1022" i="32"/>
  <c r="B1026" i="32"/>
  <c r="I3018" i="27"/>
  <c r="H3018" i="27"/>
  <c r="I3017" i="27"/>
  <c r="H3017" i="27"/>
  <c r="A1026" i="32"/>
  <c r="A3017" i="27" l="1"/>
  <c r="A3018" i="27"/>
  <c r="F3020" i="27"/>
  <c r="K1812" i="27"/>
  <c r="K1811" i="27"/>
  <c r="C1026" i="32"/>
  <c r="M1024" i="32"/>
  <c r="L1024" i="32"/>
  <c r="P1022" i="32" a="1"/>
  <c r="P1022" i="32" s="1"/>
  <c r="O1022" i="32" a="1"/>
  <c r="O1022" i="32" s="1"/>
  <c r="E1022" i="32" s="1"/>
  <c r="N1022" i="32" a="1"/>
  <c r="N1022" i="32" s="1"/>
  <c r="D1022" i="32" s="1"/>
  <c r="K1030" i="32"/>
  <c r="B1028" i="32"/>
  <c r="A1028" i="32"/>
  <c r="I3019" i="27"/>
  <c r="H3019" i="27"/>
  <c r="A3019" i="27" l="1"/>
  <c r="F3021" i="27"/>
  <c r="K1814" i="27"/>
  <c r="K1813" i="27"/>
  <c r="C1028" i="32"/>
  <c r="N1024" i="32" a="1"/>
  <c r="N1024" i="32" s="1"/>
  <c r="D1024" i="32" s="1"/>
  <c r="P1024" i="32" a="1"/>
  <c r="P1024" i="32" s="1"/>
  <c r="O1024" i="32" a="1"/>
  <c r="O1024" i="32" s="1"/>
  <c r="E1024" i="32" s="1"/>
  <c r="K1032" i="32"/>
  <c r="M1026" i="32"/>
  <c r="L1026" i="32"/>
  <c r="A1030" i="32"/>
  <c r="H3020" i="27"/>
  <c r="B1030" i="32"/>
  <c r="I3020" i="27"/>
  <c r="A3020" i="27" l="1"/>
  <c r="F3022" i="27"/>
  <c r="K1815" i="27"/>
  <c r="K1816" i="27"/>
  <c r="C1030" i="32"/>
  <c r="K1034" i="32"/>
  <c r="N1026" i="32" a="1"/>
  <c r="N1026" i="32" s="1"/>
  <c r="D1026" i="32" s="1"/>
  <c r="P1026" i="32" a="1"/>
  <c r="P1026" i="32" s="1"/>
  <c r="O1026" i="32" a="1"/>
  <c r="O1026" i="32" s="1"/>
  <c r="E1026" i="32" s="1"/>
  <c r="M1028" i="32"/>
  <c r="L1028" i="32"/>
  <c r="B1032" i="32"/>
  <c r="A1032" i="32"/>
  <c r="H3021" i="27"/>
  <c r="I3021" i="27"/>
  <c r="A3021" i="27" l="1"/>
  <c r="F3023" i="27"/>
  <c r="F3024" i="27"/>
  <c r="K1818" i="27"/>
  <c r="K1817" i="27"/>
  <c r="C1032" i="32"/>
  <c r="O1028" i="32" a="1"/>
  <c r="O1028" i="32" s="1"/>
  <c r="E1028" i="32" s="1"/>
  <c r="N1028" i="32" a="1"/>
  <c r="N1028" i="32" s="1"/>
  <c r="D1028" i="32" s="1"/>
  <c r="P1028" i="32" a="1"/>
  <c r="P1028" i="32" s="1"/>
  <c r="K1036" i="32"/>
  <c r="M1030" i="32"/>
  <c r="L1030" i="32"/>
  <c r="I3022" i="27"/>
  <c r="H3022" i="27"/>
  <c r="B1034" i="32"/>
  <c r="A1034" i="32"/>
  <c r="A3022" i="27" l="1"/>
  <c r="F3025" i="27"/>
  <c r="K1819" i="27"/>
  <c r="K1820" i="27"/>
  <c r="C1034" i="32"/>
  <c r="M1032" i="32"/>
  <c r="L1032" i="32"/>
  <c r="O1030" i="32" a="1"/>
  <c r="O1030" i="32" s="1"/>
  <c r="E1030" i="32" s="1"/>
  <c r="N1030" i="32" a="1"/>
  <c r="N1030" i="32" s="1"/>
  <c r="D1030" i="32" s="1"/>
  <c r="P1030" i="32" a="1"/>
  <c r="P1030" i="32" s="1"/>
  <c r="K1038" i="32"/>
  <c r="I3024" i="27"/>
  <c r="I3023" i="27"/>
  <c r="B1036" i="32"/>
  <c r="A1036" i="32"/>
  <c r="H3024" i="27"/>
  <c r="H3023" i="27"/>
  <c r="A3024" i="27" l="1"/>
  <c r="A3023" i="27"/>
  <c r="F3026" i="27"/>
  <c r="K1821" i="27"/>
  <c r="K1822" i="27"/>
  <c r="C1036" i="32"/>
  <c r="P1032" i="32" a="1"/>
  <c r="P1032" i="32" s="1"/>
  <c r="O1032" i="32" a="1"/>
  <c r="O1032" i="32" s="1"/>
  <c r="E1032" i="32" s="1"/>
  <c r="N1032" i="32" a="1"/>
  <c r="N1032" i="32" s="1"/>
  <c r="D1032" i="32" s="1"/>
  <c r="M1034" i="32"/>
  <c r="L1034" i="32"/>
  <c r="K1040" i="32"/>
  <c r="I3025" i="27"/>
  <c r="H3025" i="27"/>
  <c r="A1038" i="32"/>
  <c r="B1038" i="32"/>
  <c r="A3025" i="27" l="1"/>
  <c r="F3027" i="27"/>
  <c r="K1823" i="27"/>
  <c r="K1824" i="27"/>
  <c r="C1038" i="32"/>
  <c r="L1036" i="32"/>
  <c r="M1036" i="32"/>
  <c r="K1042" i="32"/>
  <c r="P1034" i="32" a="1"/>
  <c r="P1034" i="32" s="1"/>
  <c r="O1034" i="32" a="1"/>
  <c r="O1034" i="32" s="1"/>
  <c r="E1034" i="32" s="1"/>
  <c r="N1034" i="32" a="1"/>
  <c r="N1034" i="32" s="1"/>
  <c r="D1034" i="32" s="1"/>
  <c r="H3026" i="27"/>
  <c r="I3026" i="27"/>
  <c r="B1040" i="32"/>
  <c r="A1040" i="32"/>
  <c r="A3026" i="27" l="1"/>
  <c r="F3028" i="27"/>
  <c r="K1826" i="27"/>
  <c r="K1825" i="27"/>
  <c r="C1040" i="32"/>
  <c r="K1044" i="32"/>
  <c r="P1036" i="32" a="1"/>
  <c r="P1036" i="32" s="1"/>
  <c r="O1036" i="32" a="1"/>
  <c r="O1036" i="32" s="1"/>
  <c r="E1036" i="32" s="1"/>
  <c r="N1036" i="32" a="1"/>
  <c r="N1036" i="32" s="1"/>
  <c r="D1036" i="32" s="1"/>
  <c r="M1038" i="32"/>
  <c r="L1038" i="32"/>
  <c r="B1042" i="32"/>
  <c r="A1042" i="32"/>
  <c r="H3027" i="27"/>
  <c r="I3027" i="27"/>
  <c r="A3027" i="27" l="1"/>
  <c r="F3029" i="27"/>
  <c r="F3030" i="27"/>
  <c r="K1828" i="27"/>
  <c r="K1827" i="27"/>
  <c r="C1042" i="32"/>
  <c r="M1040" i="32"/>
  <c r="L1040" i="32"/>
  <c r="P1038" i="32" a="1"/>
  <c r="P1038" i="32" s="1"/>
  <c r="O1038" i="32" a="1"/>
  <c r="O1038" i="32" s="1"/>
  <c r="E1038" i="32" s="1"/>
  <c r="N1038" i="32" a="1"/>
  <c r="N1038" i="32" s="1"/>
  <c r="D1038" i="32" s="1"/>
  <c r="K1046" i="32"/>
  <c r="H3028" i="27"/>
  <c r="B1044" i="32"/>
  <c r="A1044" i="32"/>
  <c r="I3028" i="27"/>
  <c r="A3028" i="27" l="1"/>
  <c r="F3031" i="27"/>
  <c r="K1830" i="27"/>
  <c r="K1829" i="27"/>
  <c r="C1044" i="32"/>
  <c r="N1040" i="32" a="1"/>
  <c r="N1040" i="32" s="1"/>
  <c r="D1040" i="32" s="1"/>
  <c r="P1040" i="32" a="1"/>
  <c r="P1040" i="32" s="1"/>
  <c r="O1040" i="32" a="1"/>
  <c r="O1040" i="32" s="1"/>
  <c r="E1040" i="32" s="1"/>
  <c r="K1048" i="32"/>
  <c r="M1042" i="32"/>
  <c r="L1042" i="32"/>
  <c r="B1046" i="32"/>
  <c r="I3030" i="27"/>
  <c r="H3029" i="27"/>
  <c r="A1046" i="32"/>
  <c r="I3029" i="27"/>
  <c r="H3030" i="27"/>
  <c r="A3029" i="27" l="1"/>
  <c r="A3030" i="27"/>
  <c r="F3032" i="27"/>
  <c r="K1831" i="27"/>
  <c r="K1832" i="27"/>
  <c r="C1046" i="32"/>
  <c r="M1044" i="32"/>
  <c r="L1044" i="32"/>
  <c r="N1042" i="32" a="1"/>
  <c r="N1042" i="32" s="1"/>
  <c r="D1042" i="32" s="1"/>
  <c r="P1042" i="32" a="1"/>
  <c r="P1042" i="32" s="1"/>
  <c r="O1042" i="32" a="1"/>
  <c r="O1042" i="32" s="1"/>
  <c r="E1042" i="32" s="1"/>
  <c r="K1050" i="32"/>
  <c r="A1048" i="32"/>
  <c r="I3031" i="27"/>
  <c r="B1048" i="32"/>
  <c r="H3031" i="27"/>
  <c r="A3031" i="27" l="1"/>
  <c r="F3033" i="27"/>
  <c r="K1833" i="27"/>
  <c r="K1834" i="27"/>
  <c r="C1048" i="32"/>
  <c r="K1052" i="32"/>
  <c r="M1046" i="32"/>
  <c r="L1046" i="32"/>
  <c r="O1044" i="32" a="1"/>
  <c r="O1044" i="32" s="1"/>
  <c r="E1044" i="32" s="1"/>
  <c r="N1044" i="32" a="1"/>
  <c r="N1044" i="32" s="1"/>
  <c r="D1044" i="32" s="1"/>
  <c r="P1044" i="32" a="1"/>
  <c r="P1044" i="32" s="1"/>
  <c r="I3032" i="27"/>
  <c r="B1050" i="32"/>
  <c r="A1050" i="32"/>
  <c r="H3032" i="27"/>
  <c r="A3032" i="27" l="1"/>
  <c r="F3034" i="27"/>
  <c r="K1836" i="27"/>
  <c r="K1835" i="27"/>
  <c r="C1050" i="32"/>
  <c r="O1046" i="32" a="1"/>
  <c r="O1046" i="32" s="1"/>
  <c r="E1046" i="32" s="1"/>
  <c r="N1046" i="32" a="1"/>
  <c r="N1046" i="32" s="1"/>
  <c r="D1046" i="32" s="1"/>
  <c r="P1046" i="32" a="1"/>
  <c r="P1046" i="32" s="1"/>
  <c r="K1054" i="32"/>
  <c r="M1048" i="32"/>
  <c r="L1048" i="32"/>
  <c r="A1052" i="32"/>
  <c r="B1052" i="32"/>
  <c r="H3033" i="27"/>
  <c r="I3033" i="27"/>
  <c r="A3033" i="27" l="1"/>
  <c r="F3035" i="27"/>
  <c r="F3036" i="27"/>
  <c r="K1838" i="27"/>
  <c r="K1837" i="27"/>
  <c r="C1052" i="32"/>
  <c r="M1050" i="32"/>
  <c r="L1050" i="32"/>
  <c r="P1048" i="32" a="1"/>
  <c r="P1048" i="32" s="1"/>
  <c r="O1048" i="32" a="1"/>
  <c r="O1048" i="32" s="1"/>
  <c r="E1048" i="32" s="1"/>
  <c r="N1048" i="32" a="1"/>
  <c r="N1048" i="32" s="1"/>
  <c r="D1048" i="32" s="1"/>
  <c r="K1056" i="32"/>
  <c r="B1054" i="32"/>
  <c r="H3034" i="27"/>
  <c r="A1054" i="32"/>
  <c r="I3034" i="27"/>
  <c r="A3034" i="27" l="1"/>
  <c r="F3037" i="27"/>
  <c r="K1839" i="27"/>
  <c r="K1840" i="27"/>
  <c r="C1054" i="32"/>
  <c r="P1050" i="32" a="1"/>
  <c r="P1050" i="32" s="1"/>
  <c r="O1050" i="32" a="1"/>
  <c r="O1050" i="32" s="1"/>
  <c r="E1050" i="32" s="1"/>
  <c r="N1050" i="32" a="1"/>
  <c r="N1050" i="32" s="1"/>
  <c r="D1050" i="32" s="1"/>
  <c r="L1052" i="32"/>
  <c r="M1052" i="32"/>
  <c r="K1058" i="32"/>
  <c r="B1056" i="32"/>
  <c r="I3035" i="27"/>
  <c r="I3036" i="27"/>
  <c r="H3036" i="27"/>
  <c r="A1056" i="32"/>
  <c r="H3035" i="27"/>
  <c r="A3035" i="27" l="1"/>
  <c r="A3036" i="27"/>
  <c r="F3038" i="27"/>
  <c r="K1841" i="27"/>
  <c r="K1842" i="27"/>
  <c r="C1056" i="32"/>
  <c r="K1060" i="32"/>
  <c r="M1054" i="32"/>
  <c r="L1054" i="32"/>
  <c r="P1052" i="32" a="1"/>
  <c r="P1052" i="32" s="1"/>
  <c r="O1052" i="32" a="1"/>
  <c r="O1052" i="32" s="1"/>
  <c r="E1052" i="32" s="1"/>
  <c r="N1052" i="32" a="1"/>
  <c r="N1052" i="32" s="1"/>
  <c r="D1052" i="32" s="1"/>
  <c r="I3037" i="27"/>
  <c r="H3037" i="27"/>
  <c r="B1058" i="32"/>
  <c r="A1058" i="32"/>
  <c r="A3037" i="27" l="1"/>
  <c r="F3039" i="27"/>
  <c r="K1843" i="27"/>
  <c r="K1844" i="27"/>
  <c r="C1058" i="32"/>
  <c r="P1054" i="32" a="1"/>
  <c r="P1054" i="32" s="1"/>
  <c r="O1054" i="32" a="1"/>
  <c r="O1054" i="32" s="1"/>
  <c r="E1054" i="32" s="1"/>
  <c r="N1054" i="32" a="1"/>
  <c r="N1054" i="32" s="1"/>
  <c r="D1054" i="32" s="1"/>
  <c r="K1062" i="32"/>
  <c r="M1056" i="32"/>
  <c r="L1056" i="32"/>
  <c r="A1060" i="32"/>
  <c r="H3038" i="27"/>
  <c r="I3038" i="27"/>
  <c r="B1060" i="32"/>
  <c r="A3038" i="27" l="1"/>
  <c r="F3040" i="27"/>
  <c r="K1845" i="27"/>
  <c r="K1846" i="27"/>
  <c r="C1060" i="32"/>
  <c r="M1058" i="32"/>
  <c r="L1058" i="32"/>
  <c r="N1056" i="32" a="1"/>
  <c r="N1056" i="32" s="1"/>
  <c r="D1056" i="32" s="1"/>
  <c r="P1056" i="32" a="1"/>
  <c r="P1056" i="32" s="1"/>
  <c r="O1056" i="32" a="1"/>
  <c r="O1056" i="32" s="1"/>
  <c r="E1056" i="32" s="1"/>
  <c r="K1064" i="32"/>
  <c r="A1062" i="32"/>
  <c r="H3039" i="27"/>
  <c r="I3039" i="27"/>
  <c r="B1062" i="32"/>
  <c r="A3039" i="27" l="1"/>
  <c r="F3042" i="27"/>
  <c r="F3041" i="27"/>
  <c r="K1847" i="27"/>
  <c r="K1848" i="27"/>
  <c r="C1062" i="32"/>
  <c r="N1058" i="32" a="1"/>
  <c r="N1058" i="32" s="1"/>
  <c r="D1058" i="32" s="1"/>
  <c r="P1058" i="32" a="1"/>
  <c r="P1058" i="32" s="1"/>
  <c r="O1058" i="32" a="1"/>
  <c r="O1058" i="32" s="1"/>
  <c r="E1058" i="32" s="1"/>
  <c r="K1066" i="32"/>
  <c r="M1060" i="32"/>
  <c r="L1060" i="32"/>
  <c r="A1064" i="32"/>
  <c r="I3040" i="27"/>
  <c r="H3040" i="27"/>
  <c r="B1064" i="32"/>
  <c r="A3040" i="27" l="1"/>
  <c r="F3043" i="27"/>
  <c r="K1849" i="27"/>
  <c r="K1850" i="27"/>
  <c r="C1064" i="32"/>
  <c r="M1062" i="32"/>
  <c r="L1062" i="32"/>
  <c r="O1060" i="32" a="1"/>
  <c r="O1060" i="32" s="1"/>
  <c r="E1060" i="32" s="1"/>
  <c r="N1060" i="32" a="1"/>
  <c r="N1060" i="32" s="1"/>
  <c r="D1060" i="32" s="1"/>
  <c r="P1060" i="32" a="1"/>
  <c r="P1060" i="32" s="1"/>
  <c r="K1068" i="32"/>
  <c r="H3041" i="27"/>
  <c r="A1066" i="32"/>
  <c r="I3041" i="27"/>
  <c r="H3042" i="27"/>
  <c r="I3042" i="27"/>
  <c r="B1066" i="32"/>
  <c r="A3042" i="27" l="1"/>
  <c r="A3041" i="27"/>
  <c r="F3044" i="27"/>
  <c r="K1851" i="27"/>
  <c r="K1852" i="27"/>
  <c r="C1066" i="32"/>
  <c r="O1062" i="32" a="1"/>
  <c r="O1062" i="32" s="1"/>
  <c r="E1062" i="32" s="1"/>
  <c r="N1062" i="32" a="1"/>
  <c r="N1062" i="32" s="1"/>
  <c r="D1062" i="32" s="1"/>
  <c r="P1062" i="32" a="1"/>
  <c r="P1062" i="32" s="1"/>
  <c r="M1064" i="32"/>
  <c r="L1064" i="32"/>
  <c r="K1070" i="32"/>
  <c r="I3043" i="27"/>
  <c r="H3043" i="27"/>
  <c r="B1068" i="32"/>
  <c r="A1068" i="32"/>
  <c r="A3043" i="27" l="1"/>
  <c r="F3045" i="27"/>
  <c r="K1854" i="27"/>
  <c r="K1853" i="27"/>
  <c r="C1068" i="32"/>
  <c r="M1066" i="32"/>
  <c r="L1066" i="32"/>
  <c r="K1072" i="32"/>
  <c r="P1064" i="32" a="1"/>
  <c r="P1064" i="32" s="1"/>
  <c r="O1064" i="32" a="1"/>
  <c r="O1064" i="32" s="1"/>
  <c r="E1064" i="32" s="1"/>
  <c r="N1064" i="32" a="1"/>
  <c r="N1064" i="32" s="1"/>
  <c r="D1064" i="32" s="1"/>
  <c r="I3044" i="27"/>
  <c r="A1070" i="32"/>
  <c r="H3044" i="27"/>
  <c r="B1070" i="32"/>
  <c r="A3044" i="27" l="1"/>
  <c r="F3046" i="27"/>
  <c r="K1855" i="27"/>
  <c r="K1856" i="27"/>
  <c r="C1070" i="32"/>
  <c r="K1074" i="32"/>
  <c r="P1066" i="32" a="1"/>
  <c r="P1066" i="32" s="1"/>
  <c r="O1066" i="32" a="1"/>
  <c r="O1066" i="32" s="1"/>
  <c r="E1066" i="32" s="1"/>
  <c r="N1066" i="32" a="1"/>
  <c r="N1066" i="32" s="1"/>
  <c r="D1066" i="32" s="1"/>
  <c r="L1068" i="32"/>
  <c r="M1068" i="32"/>
  <c r="I3045" i="27"/>
  <c r="H3045" i="27"/>
  <c r="A1072" i="32"/>
  <c r="B1072" i="32"/>
  <c r="A3045" i="27" l="1"/>
  <c r="F3047" i="27"/>
  <c r="F3048" i="27"/>
  <c r="K1857" i="27"/>
  <c r="K1858" i="27"/>
  <c r="C1072" i="32"/>
  <c r="P1068" i="32" a="1"/>
  <c r="P1068" i="32" s="1"/>
  <c r="O1068" i="32" a="1"/>
  <c r="O1068" i="32" s="1"/>
  <c r="E1068" i="32" s="1"/>
  <c r="N1068" i="32" a="1"/>
  <c r="N1068" i="32" s="1"/>
  <c r="D1068" i="32" s="1"/>
  <c r="M1070" i="32"/>
  <c r="L1070" i="32"/>
  <c r="K1076" i="32"/>
  <c r="B1074" i="32"/>
  <c r="A1074" i="32"/>
  <c r="H3046" i="27"/>
  <c r="I3046" i="27"/>
  <c r="A3046" i="27" l="1"/>
  <c r="F3049" i="27"/>
  <c r="K1860" i="27"/>
  <c r="K1859" i="27"/>
  <c r="C1074" i="32"/>
  <c r="K1078" i="32"/>
  <c r="M1072" i="32"/>
  <c r="L1072" i="32"/>
  <c r="P1070" i="32" a="1"/>
  <c r="P1070" i="32" s="1"/>
  <c r="O1070" i="32" a="1"/>
  <c r="O1070" i="32" s="1"/>
  <c r="E1070" i="32" s="1"/>
  <c r="N1070" i="32" a="1"/>
  <c r="N1070" i="32" s="1"/>
  <c r="D1070" i="32" s="1"/>
  <c r="H3048" i="27"/>
  <c r="A1076" i="32"/>
  <c r="I3047" i="27"/>
  <c r="I3048" i="27"/>
  <c r="B1076" i="32"/>
  <c r="H3047" i="27"/>
  <c r="A3047" i="27" l="1"/>
  <c r="A3048" i="27"/>
  <c r="F3050" i="27"/>
  <c r="K1861" i="27"/>
  <c r="K1862" i="27"/>
  <c r="C1076" i="32"/>
  <c r="N1072" i="32" a="1"/>
  <c r="N1072" i="32" s="1"/>
  <c r="D1072" i="32" s="1"/>
  <c r="P1072" i="32" a="1"/>
  <c r="P1072" i="32" s="1"/>
  <c r="O1072" i="32" a="1"/>
  <c r="O1072" i="32" s="1"/>
  <c r="E1072" i="32" s="1"/>
  <c r="K1080" i="32"/>
  <c r="M1074" i="32"/>
  <c r="L1074" i="32"/>
  <c r="B1078" i="32"/>
  <c r="A1078" i="32"/>
  <c r="I3049" i="27"/>
  <c r="H3049" i="27"/>
  <c r="A3049" i="27" l="1"/>
  <c r="F3051" i="27"/>
  <c r="K1864" i="27"/>
  <c r="K1863" i="27"/>
  <c r="C1078" i="32"/>
  <c r="M1076" i="32"/>
  <c r="L1076" i="32"/>
  <c r="N1074" i="32" a="1"/>
  <c r="N1074" i="32" s="1"/>
  <c r="D1074" i="32" s="1"/>
  <c r="P1074" i="32" a="1"/>
  <c r="P1074" i="32" s="1"/>
  <c r="O1074" i="32" a="1"/>
  <c r="O1074" i="32" s="1"/>
  <c r="E1074" i="32" s="1"/>
  <c r="K1082" i="32"/>
  <c r="A1080" i="32"/>
  <c r="H3050" i="27"/>
  <c r="B1080" i="32"/>
  <c r="I3050" i="27"/>
  <c r="A3050" i="27" l="1"/>
  <c r="F3052" i="27"/>
  <c r="K1866" i="27"/>
  <c r="K1865" i="27"/>
  <c r="C1080" i="32"/>
  <c r="K1084" i="32"/>
  <c r="M1078" i="32"/>
  <c r="L1078" i="32"/>
  <c r="N1076" i="32" a="1"/>
  <c r="N1076" i="32" s="1"/>
  <c r="D1076" i="32" s="1"/>
  <c r="P1076" i="32" a="1"/>
  <c r="P1076" i="32" s="1"/>
  <c r="O1076" i="32" a="1"/>
  <c r="O1076" i="32" s="1"/>
  <c r="E1076" i="32" s="1"/>
  <c r="B1082" i="32"/>
  <c r="I3051" i="27"/>
  <c r="H3051" i="27"/>
  <c r="A1082" i="32"/>
  <c r="A3051" i="27" l="1"/>
  <c r="F3053" i="27"/>
  <c r="F3054" i="27"/>
  <c r="K1867" i="27"/>
  <c r="K1868" i="27"/>
  <c r="C1082" i="32"/>
  <c r="M1080" i="32"/>
  <c r="L1080" i="32"/>
  <c r="O1078" i="32" a="1"/>
  <c r="O1078" i="32" s="1"/>
  <c r="E1078" i="32" s="1"/>
  <c r="P1078" i="32" a="1"/>
  <c r="P1078" i="32" s="1"/>
  <c r="N1078" i="32" a="1"/>
  <c r="N1078" i="32" s="1"/>
  <c r="D1078" i="32" s="1"/>
  <c r="K1086" i="32"/>
  <c r="H3052" i="27"/>
  <c r="A1084" i="32"/>
  <c r="B1084" i="32"/>
  <c r="I3052" i="27"/>
  <c r="A3052" i="27" l="1"/>
  <c r="F3055" i="27"/>
  <c r="K1869" i="27"/>
  <c r="K1870" i="27"/>
  <c r="C1084" i="32"/>
  <c r="K1088" i="32"/>
  <c r="O1080" i="32" a="1"/>
  <c r="O1080" i="32" s="1"/>
  <c r="E1080" i="32" s="1"/>
  <c r="N1080" i="32" a="1"/>
  <c r="N1080" i="32" s="1"/>
  <c r="D1080" i="32" s="1"/>
  <c r="P1080" i="32" a="1"/>
  <c r="P1080" i="32" s="1"/>
  <c r="L1082" i="32"/>
  <c r="M1082" i="32"/>
  <c r="H3053" i="27"/>
  <c r="H3054" i="27"/>
  <c r="I3053" i="27"/>
  <c r="A1086" i="32"/>
  <c r="I3054" i="27"/>
  <c r="B1086" i="32"/>
  <c r="A3054" i="27" l="1"/>
  <c r="A3053" i="27"/>
  <c r="F3056" i="27"/>
  <c r="K1871" i="27"/>
  <c r="K1872" i="27"/>
  <c r="C1086" i="32"/>
  <c r="P1082" i="32" a="1"/>
  <c r="P1082" i="32" s="1"/>
  <c r="O1082" i="32" a="1"/>
  <c r="O1082" i="32" s="1"/>
  <c r="E1082" i="32" s="1"/>
  <c r="N1082" i="32" a="1"/>
  <c r="N1082" i="32" s="1"/>
  <c r="D1082" i="32" s="1"/>
  <c r="M1084" i="32"/>
  <c r="L1084" i="32"/>
  <c r="K1090" i="32"/>
  <c r="B1088" i="32"/>
  <c r="I3055" i="27"/>
  <c r="H3055" i="27"/>
  <c r="A1088" i="32"/>
  <c r="A3055" i="27" l="1"/>
  <c r="F3057" i="27"/>
  <c r="K1874" i="27"/>
  <c r="K1873" i="27"/>
  <c r="C1088" i="32"/>
  <c r="L1086" i="32"/>
  <c r="M1086" i="32"/>
  <c r="K1092" i="32"/>
  <c r="P1084" i="32" a="1"/>
  <c r="P1084" i="32" s="1"/>
  <c r="O1084" i="32" a="1"/>
  <c r="O1084" i="32" s="1"/>
  <c r="E1084" i="32" s="1"/>
  <c r="N1084" i="32" a="1"/>
  <c r="N1084" i="32" s="1"/>
  <c r="D1084" i="32" s="1"/>
  <c r="I3056" i="27"/>
  <c r="B1090" i="32"/>
  <c r="A1090" i="32"/>
  <c r="H3056" i="27"/>
  <c r="A3056" i="27" l="1"/>
  <c r="F3058" i="27"/>
  <c r="K1875" i="27"/>
  <c r="K1876" i="27"/>
  <c r="C1090" i="32"/>
  <c r="K1094" i="32"/>
  <c r="N1086" i="32" a="1"/>
  <c r="N1086" i="32" s="1"/>
  <c r="D1086" i="32" s="1"/>
  <c r="P1086" i="32" a="1"/>
  <c r="P1086" i="32" s="1"/>
  <c r="O1086" i="32" a="1"/>
  <c r="O1086" i="32" s="1"/>
  <c r="E1086" i="32" s="1"/>
  <c r="M1088" i="32"/>
  <c r="L1088" i="32"/>
  <c r="B1092" i="32"/>
  <c r="A1092" i="32"/>
  <c r="H3057" i="27"/>
  <c r="I3057" i="27"/>
  <c r="A3057" i="27" l="1"/>
  <c r="F3059" i="27"/>
  <c r="F3060" i="27"/>
  <c r="K1877" i="27"/>
  <c r="K1878" i="27"/>
  <c r="C1092" i="32"/>
  <c r="M1090" i="32"/>
  <c r="L1090" i="32"/>
  <c r="P1088" i="32" a="1"/>
  <c r="P1088" i="32" s="1"/>
  <c r="O1088" i="32" a="1"/>
  <c r="O1088" i="32" s="1"/>
  <c r="E1088" i="32" s="1"/>
  <c r="N1088" i="32" a="1"/>
  <c r="N1088" i="32" s="1"/>
  <c r="D1088" i="32" s="1"/>
  <c r="K1096" i="32"/>
  <c r="B1094" i="32"/>
  <c r="A1094" i="32"/>
  <c r="I3058" i="27"/>
  <c r="H3058" i="27"/>
  <c r="A3058" i="27" l="1"/>
  <c r="F3061" i="27"/>
  <c r="K1880" i="27"/>
  <c r="K1879" i="27"/>
  <c r="C1094" i="32"/>
  <c r="L1092" i="32"/>
  <c r="M1092" i="32"/>
  <c r="K1098" i="32"/>
  <c r="N1090" i="32" a="1"/>
  <c r="N1090" i="32" s="1"/>
  <c r="D1090" i="32" s="1"/>
  <c r="O1090" i="32" a="1"/>
  <c r="O1090" i="32" s="1"/>
  <c r="E1090" i="32" s="1"/>
  <c r="P1090" i="32" a="1"/>
  <c r="P1090" i="32" s="1"/>
  <c r="I3060" i="27"/>
  <c r="H3059" i="27"/>
  <c r="A1096" i="32"/>
  <c r="H3060" i="27"/>
  <c r="I3059" i="27"/>
  <c r="B1096" i="32"/>
  <c r="A3059" i="27" l="1"/>
  <c r="A3060" i="27"/>
  <c r="F3062" i="27"/>
  <c r="K1881" i="27"/>
  <c r="K1882" i="27"/>
  <c r="C1096" i="32"/>
  <c r="M1094" i="32"/>
  <c r="L1094" i="32"/>
  <c r="K1100" i="32"/>
  <c r="N1092" i="32" a="1"/>
  <c r="N1092" i="32" s="1"/>
  <c r="D1092" i="32" s="1"/>
  <c r="P1092" i="32" a="1"/>
  <c r="P1092" i="32" s="1"/>
  <c r="O1092" i="32" a="1"/>
  <c r="O1092" i="32" s="1"/>
  <c r="E1092" i="32" s="1"/>
  <c r="I3061" i="27"/>
  <c r="H3061" i="27"/>
  <c r="B1098" i="32"/>
  <c r="A1098" i="32"/>
  <c r="A3061" i="27" l="1"/>
  <c r="F3063" i="27"/>
  <c r="K1884" i="27"/>
  <c r="K1883" i="27"/>
  <c r="C1098" i="32"/>
  <c r="M1096" i="32"/>
  <c r="L1096" i="32"/>
  <c r="K1102" i="32"/>
  <c r="O1094" i="32" a="1"/>
  <c r="O1094" i="32" s="1"/>
  <c r="E1094" i="32" s="1"/>
  <c r="P1094" i="32" a="1"/>
  <c r="P1094" i="32" s="1"/>
  <c r="N1094" i="32" a="1"/>
  <c r="N1094" i="32" s="1"/>
  <c r="D1094" i="32" s="1"/>
  <c r="A1100" i="32"/>
  <c r="H3062" i="27"/>
  <c r="I3062" i="27"/>
  <c r="B1100" i="32"/>
  <c r="A3062" i="27" l="1"/>
  <c r="F3064" i="27"/>
  <c r="K1886" i="27"/>
  <c r="K1885" i="27"/>
  <c r="C1100" i="32"/>
  <c r="L1098" i="32"/>
  <c r="M1098" i="32"/>
  <c r="K1104" i="32"/>
  <c r="O1096" i="32" a="1"/>
  <c r="O1096" i="32" s="1"/>
  <c r="E1096" i="32" s="1"/>
  <c r="N1096" i="32" a="1"/>
  <c r="N1096" i="32" s="1"/>
  <c r="D1096" i="32" s="1"/>
  <c r="P1096" i="32" a="1"/>
  <c r="P1096" i="32" s="1"/>
  <c r="A1102" i="32"/>
  <c r="I3063" i="27"/>
  <c r="H3063" i="27"/>
  <c r="B1102" i="32"/>
  <c r="A3063" i="27" l="1"/>
  <c r="F3066" i="27"/>
  <c r="F3065" i="27"/>
  <c r="K1888" i="27"/>
  <c r="K1887" i="27"/>
  <c r="C1102" i="32"/>
  <c r="K1106" i="32"/>
  <c r="P1098" i="32" a="1"/>
  <c r="P1098" i="32" s="1"/>
  <c r="O1098" i="32" a="1"/>
  <c r="O1098" i="32" s="1"/>
  <c r="E1098" i="32" s="1"/>
  <c r="N1098" i="32" a="1"/>
  <c r="N1098" i="32" s="1"/>
  <c r="D1098" i="32" s="1"/>
  <c r="M1100" i="32"/>
  <c r="L1100" i="32"/>
  <c r="I3064" i="27"/>
  <c r="A1104" i="32"/>
  <c r="B1104" i="32"/>
  <c r="H3064" i="27"/>
  <c r="A3064" i="27" l="1"/>
  <c r="F3067" i="27"/>
  <c r="K1890" i="27"/>
  <c r="K1889" i="27"/>
  <c r="C1104" i="32"/>
  <c r="L1102" i="32"/>
  <c r="M1102" i="32"/>
  <c r="P1100" i="32" a="1"/>
  <c r="P1100" i="32" s="1"/>
  <c r="O1100" i="32" a="1"/>
  <c r="O1100" i="32" s="1"/>
  <c r="E1100" i="32" s="1"/>
  <c r="N1100" i="32" a="1"/>
  <c r="N1100" i="32" s="1"/>
  <c r="D1100" i="32" s="1"/>
  <c r="K1108" i="32"/>
  <c r="B1106" i="32"/>
  <c r="I3065" i="27"/>
  <c r="I3066" i="27"/>
  <c r="A1106" i="32"/>
  <c r="H3066" i="27"/>
  <c r="H3065" i="27"/>
  <c r="A3066" i="27" l="1"/>
  <c r="A3065" i="27"/>
  <c r="F3068" i="27"/>
  <c r="K1891" i="27"/>
  <c r="K1892" i="27"/>
  <c r="C1106" i="32"/>
  <c r="N1102" i="32" a="1"/>
  <c r="N1102" i="32" s="1"/>
  <c r="D1102" i="32" s="1"/>
  <c r="P1102" i="32" a="1"/>
  <c r="P1102" i="32" s="1"/>
  <c r="O1102" i="32" a="1"/>
  <c r="O1102" i="32" s="1"/>
  <c r="E1102" i="32" s="1"/>
  <c r="K1110" i="32"/>
  <c r="M1104" i="32"/>
  <c r="L1104" i="32"/>
  <c r="H3067" i="27"/>
  <c r="B1108" i="32"/>
  <c r="I3067" i="27"/>
  <c r="A1108" i="32"/>
  <c r="A3067" i="27" l="1"/>
  <c r="F3069" i="27"/>
  <c r="K1894" i="27"/>
  <c r="K1893" i="27"/>
  <c r="C1108" i="32"/>
  <c r="M1106" i="32"/>
  <c r="L1106" i="32"/>
  <c r="P1104" i="32" a="1"/>
  <c r="P1104" i="32" s="1"/>
  <c r="O1104" i="32" a="1"/>
  <c r="O1104" i="32" s="1"/>
  <c r="E1104" i="32" s="1"/>
  <c r="N1104" i="32" a="1"/>
  <c r="N1104" i="32" s="1"/>
  <c r="D1104" i="32" s="1"/>
  <c r="K1112" i="32"/>
  <c r="B1110" i="32"/>
  <c r="I3068" i="27"/>
  <c r="A1110" i="32"/>
  <c r="H3068" i="27"/>
  <c r="A3068" i="27" l="1"/>
  <c r="F3070" i="27"/>
  <c r="K1895" i="27"/>
  <c r="K1896" i="27"/>
  <c r="C1110" i="32"/>
  <c r="N1106" i="32" a="1"/>
  <c r="N1106" i="32" s="1"/>
  <c r="D1106" i="32" s="1"/>
  <c r="O1106" i="32" a="1"/>
  <c r="O1106" i="32" s="1"/>
  <c r="E1106" i="32" s="1"/>
  <c r="P1106" i="32" a="1"/>
  <c r="P1106" i="32" s="1"/>
  <c r="K1114" i="32"/>
  <c r="L1108" i="32"/>
  <c r="M1108" i="32"/>
  <c r="A1112" i="32"/>
  <c r="H3069" i="27"/>
  <c r="B1112" i="32"/>
  <c r="I3069" i="27"/>
  <c r="A3069" i="27" l="1"/>
  <c r="F3071" i="27"/>
  <c r="F3072" i="27"/>
  <c r="K1897" i="27"/>
  <c r="K1898" i="27"/>
  <c r="C1112" i="32"/>
  <c r="N1108" i="32" a="1"/>
  <c r="N1108" i="32" s="1"/>
  <c r="D1108" i="32" s="1"/>
  <c r="P1108" i="32" a="1"/>
  <c r="P1108" i="32" s="1"/>
  <c r="O1108" i="32" a="1"/>
  <c r="O1108" i="32" s="1"/>
  <c r="E1108" i="32" s="1"/>
  <c r="M1110" i="32"/>
  <c r="L1110" i="32"/>
  <c r="K1116" i="32"/>
  <c r="A1114" i="32"/>
  <c r="I3070" i="27"/>
  <c r="H3070" i="27"/>
  <c r="B1114" i="32"/>
  <c r="A3070" i="27" l="1"/>
  <c r="F3073" i="27"/>
  <c r="K1900" i="27"/>
  <c r="K1899" i="27"/>
  <c r="C1114" i="32"/>
  <c r="M1112" i="32"/>
  <c r="L1112" i="32"/>
  <c r="K1118" i="32"/>
  <c r="O1110" i="32" a="1"/>
  <c r="O1110" i="32" s="1"/>
  <c r="E1110" i="32" s="1"/>
  <c r="N1110" i="32" a="1"/>
  <c r="N1110" i="32" s="1"/>
  <c r="D1110" i="32" s="1"/>
  <c r="P1110" i="32" a="1"/>
  <c r="P1110" i="32" s="1"/>
  <c r="B1116" i="32"/>
  <c r="I3071" i="27"/>
  <c r="H3071" i="27"/>
  <c r="I3072" i="27"/>
  <c r="A1116" i="32"/>
  <c r="H3072" i="27"/>
  <c r="A3072" i="27" l="1"/>
  <c r="A3071" i="27"/>
  <c r="F3074" i="27"/>
  <c r="K1902" i="27"/>
  <c r="K1901" i="27"/>
  <c r="C1116" i="32"/>
  <c r="L1114" i="32"/>
  <c r="M1114" i="32"/>
  <c r="K1120" i="32"/>
  <c r="P1112" i="32" a="1"/>
  <c r="P1112" i="32" s="1"/>
  <c r="O1112" i="32" a="1"/>
  <c r="O1112" i="32" s="1"/>
  <c r="E1112" i="32" s="1"/>
  <c r="N1112" i="32" a="1"/>
  <c r="N1112" i="32" s="1"/>
  <c r="D1112" i="32" s="1"/>
  <c r="H3073" i="27"/>
  <c r="I3073" i="27"/>
  <c r="A1118" i="32"/>
  <c r="B1118" i="32"/>
  <c r="A3073" i="27" l="1"/>
  <c r="F3075" i="27"/>
  <c r="K1904" i="27"/>
  <c r="K1903" i="27"/>
  <c r="C1118" i="32"/>
  <c r="L1116" i="32"/>
  <c r="M1116" i="32"/>
  <c r="K1122" i="32"/>
  <c r="P1114" i="32" a="1"/>
  <c r="P1114" i="32" s="1"/>
  <c r="O1114" i="32" a="1"/>
  <c r="O1114" i="32" s="1"/>
  <c r="E1114" i="32" s="1"/>
  <c r="N1114" i="32" a="1"/>
  <c r="N1114" i="32" s="1"/>
  <c r="D1114" i="32" s="1"/>
  <c r="H3074" i="27"/>
  <c r="B1120" i="32"/>
  <c r="A1120" i="32"/>
  <c r="I3074" i="27"/>
  <c r="A3074" i="27" l="1"/>
  <c r="F3076" i="27"/>
  <c r="K1906" i="27"/>
  <c r="K1905" i="27"/>
  <c r="C1120" i="32"/>
  <c r="M1118" i="32"/>
  <c r="L1118" i="32"/>
  <c r="K1124" i="32"/>
  <c r="P1116" i="32" a="1"/>
  <c r="P1116" i="32" s="1"/>
  <c r="O1116" i="32" a="1"/>
  <c r="O1116" i="32" s="1"/>
  <c r="E1116" i="32" s="1"/>
  <c r="N1116" i="32" a="1"/>
  <c r="N1116" i="32" s="1"/>
  <c r="D1116" i="32" s="1"/>
  <c r="H3075" i="27"/>
  <c r="I3075" i="27"/>
  <c r="B1122" i="32"/>
  <c r="A1122" i="32"/>
  <c r="A3075" i="27" l="1"/>
  <c r="F3077" i="27"/>
  <c r="F3078" i="27"/>
  <c r="K1908" i="27"/>
  <c r="K1907" i="27"/>
  <c r="C1122" i="32"/>
  <c r="K1126" i="32"/>
  <c r="P1118" i="32" a="1"/>
  <c r="P1118" i="32" s="1"/>
  <c r="N1118" i="32" a="1"/>
  <c r="N1118" i="32" s="1"/>
  <c r="D1118" i="32" s="1"/>
  <c r="O1118" i="32" a="1"/>
  <c r="O1118" i="32" s="1"/>
  <c r="E1118" i="32" s="1"/>
  <c r="M1120" i="32"/>
  <c r="L1120" i="32"/>
  <c r="H3076" i="27"/>
  <c r="B1124" i="32"/>
  <c r="I3076" i="27"/>
  <c r="A1124" i="32"/>
  <c r="A3076" i="27" l="1"/>
  <c r="F3079" i="27"/>
  <c r="K1910" i="27"/>
  <c r="K1909" i="27"/>
  <c r="C1124" i="32"/>
  <c r="M1122" i="32"/>
  <c r="L1122" i="32"/>
  <c r="N1120" i="32" a="1"/>
  <c r="N1120" i="32" s="1"/>
  <c r="D1120" i="32" s="1"/>
  <c r="P1120" i="32" a="1"/>
  <c r="P1120" i="32" s="1"/>
  <c r="O1120" i="32" a="1"/>
  <c r="O1120" i="32" s="1"/>
  <c r="E1120" i="32" s="1"/>
  <c r="K1128" i="32"/>
  <c r="B1126" i="32"/>
  <c r="I3078" i="27"/>
  <c r="A1126" i="32"/>
  <c r="H3078" i="27"/>
  <c r="H3077" i="27"/>
  <c r="I3077" i="27"/>
  <c r="A3078" i="27" l="1"/>
  <c r="A3077" i="27"/>
  <c r="F3080" i="27"/>
  <c r="K1911" i="27"/>
  <c r="K1912" i="27"/>
  <c r="C1126" i="32"/>
  <c r="K1130" i="32"/>
  <c r="M1124" i="32"/>
  <c r="L1124" i="32"/>
  <c r="N1122" i="32" a="1"/>
  <c r="N1122" i="32" s="1"/>
  <c r="D1122" i="32" s="1"/>
  <c r="O1122" i="32" a="1"/>
  <c r="O1122" i="32" s="1"/>
  <c r="E1122" i="32" s="1"/>
  <c r="P1122" i="32" a="1"/>
  <c r="P1122" i="32" s="1"/>
  <c r="I3079" i="27"/>
  <c r="H3079" i="27"/>
  <c r="B1128" i="32"/>
  <c r="A1128" i="32"/>
  <c r="A3079" i="27" l="1"/>
  <c r="F3081" i="27"/>
  <c r="K1914" i="27"/>
  <c r="K1913" i="27"/>
  <c r="C1128" i="32"/>
  <c r="M1126" i="32"/>
  <c r="L1126" i="32"/>
  <c r="O1124" i="32" a="1"/>
  <c r="O1124" i="32" s="1"/>
  <c r="E1124" i="32" s="1"/>
  <c r="N1124" i="32" a="1"/>
  <c r="N1124" i="32" s="1"/>
  <c r="D1124" i="32" s="1"/>
  <c r="P1124" i="32" a="1"/>
  <c r="P1124" i="32" s="1"/>
  <c r="K1132" i="32"/>
  <c r="B1130" i="32"/>
  <c r="A1130" i="32"/>
  <c r="I3080" i="27"/>
  <c r="H3080" i="27"/>
  <c r="A3080" i="27" l="1"/>
  <c r="F3082" i="27"/>
  <c r="K1915" i="27"/>
  <c r="K1916" i="27"/>
  <c r="C1130" i="32"/>
  <c r="M1128" i="32"/>
  <c r="L1128" i="32"/>
  <c r="K1134" i="32"/>
  <c r="O1126" i="32" a="1"/>
  <c r="O1126" i="32" s="1"/>
  <c r="E1126" i="32" s="1"/>
  <c r="N1126" i="32" a="1"/>
  <c r="N1126" i="32" s="1"/>
  <c r="D1126" i="32" s="1"/>
  <c r="P1126" i="32" a="1"/>
  <c r="P1126" i="32" s="1"/>
  <c r="A1132" i="32"/>
  <c r="I3081" i="27"/>
  <c r="H3081" i="27"/>
  <c r="B1132" i="32"/>
  <c r="A3081" i="27" l="1"/>
  <c r="F3083" i="27"/>
  <c r="F3084" i="27"/>
  <c r="K1918" i="27"/>
  <c r="K1917" i="27"/>
  <c r="C1132" i="32"/>
  <c r="P1128" i="32" a="1"/>
  <c r="P1128" i="32" s="1"/>
  <c r="O1128" i="32" a="1"/>
  <c r="O1128" i="32" s="1"/>
  <c r="E1128" i="32" s="1"/>
  <c r="N1128" i="32" a="1"/>
  <c r="N1128" i="32" s="1"/>
  <c r="D1128" i="32" s="1"/>
  <c r="K1136" i="32"/>
  <c r="L1130" i="32"/>
  <c r="M1130" i="32"/>
  <c r="I3082" i="27"/>
  <c r="H3082" i="27"/>
  <c r="A1134" i="32"/>
  <c r="B1134" i="32"/>
  <c r="A3082" i="27" l="1"/>
  <c r="F3085" i="27"/>
  <c r="K1919" i="27"/>
  <c r="K1920" i="27"/>
  <c r="C1134" i="32"/>
  <c r="K1138" i="32"/>
  <c r="P1130" i="32" a="1"/>
  <c r="P1130" i="32" s="1"/>
  <c r="O1130" i="32" a="1"/>
  <c r="O1130" i="32" s="1"/>
  <c r="E1130" i="32" s="1"/>
  <c r="N1130" i="32" a="1"/>
  <c r="N1130" i="32" s="1"/>
  <c r="D1130" i="32" s="1"/>
  <c r="L1132" i="32"/>
  <c r="M1132" i="32"/>
  <c r="B1136" i="32"/>
  <c r="H3083" i="27"/>
  <c r="H3084" i="27"/>
  <c r="A1136" i="32"/>
  <c r="I3083" i="27"/>
  <c r="I3084" i="27"/>
  <c r="A3083" i="27" l="1"/>
  <c r="A3084" i="27"/>
  <c r="F3086" i="27"/>
  <c r="K1921" i="27"/>
  <c r="K1922" i="27"/>
  <c r="C1136" i="32"/>
  <c r="K1140" i="32"/>
  <c r="P1132" i="32" a="1"/>
  <c r="P1132" i="32" s="1"/>
  <c r="O1132" i="32" a="1"/>
  <c r="O1132" i="32" s="1"/>
  <c r="E1132" i="32" s="1"/>
  <c r="N1132" i="32" a="1"/>
  <c r="N1132" i="32" s="1"/>
  <c r="D1132" i="32" s="1"/>
  <c r="M1134" i="32"/>
  <c r="L1134" i="32"/>
  <c r="B1138" i="32"/>
  <c r="A1138" i="32"/>
  <c r="I3085" i="27"/>
  <c r="H3085" i="27"/>
  <c r="A3085" i="27" l="1"/>
  <c r="F3087" i="27"/>
  <c r="K1923" i="27"/>
  <c r="K1924" i="27"/>
  <c r="C1138" i="32"/>
  <c r="P1134" i="32" a="1"/>
  <c r="P1134" i="32" s="1"/>
  <c r="O1134" i="32" a="1"/>
  <c r="O1134" i="32" s="1"/>
  <c r="E1134" i="32" s="1"/>
  <c r="N1134" i="32" a="1"/>
  <c r="N1134" i="32" s="1"/>
  <c r="D1134" i="32" s="1"/>
  <c r="K1142" i="32"/>
  <c r="M1136" i="32"/>
  <c r="L1136" i="32"/>
  <c r="A1140" i="32"/>
  <c r="H3086" i="27"/>
  <c r="B1140" i="32"/>
  <c r="I3086" i="27"/>
  <c r="A3086" i="27" l="1"/>
  <c r="F3088" i="27"/>
  <c r="K1925" i="27"/>
  <c r="K1926" i="27"/>
  <c r="C1140" i="32"/>
  <c r="K1144" i="32"/>
  <c r="N1136" i="32" a="1"/>
  <c r="N1136" i="32" s="1"/>
  <c r="D1136" i="32" s="1"/>
  <c r="P1136" i="32" a="1"/>
  <c r="P1136" i="32" s="1"/>
  <c r="O1136" i="32" a="1"/>
  <c r="O1136" i="32" s="1"/>
  <c r="E1136" i="32" s="1"/>
  <c r="M1138" i="32"/>
  <c r="L1138" i="32"/>
  <c r="I3087" i="27"/>
  <c r="A1142" i="32"/>
  <c r="H3087" i="27"/>
  <c r="B1142" i="32"/>
  <c r="A3087" i="27" l="1"/>
  <c r="F3089" i="27"/>
  <c r="F3090" i="27"/>
  <c r="K1928" i="27"/>
  <c r="K1927" i="27"/>
  <c r="C1142" i="32"/>
  <c r="N1138" i="32" a="1"/>
  <c r="N1138" i="32" s="1"/>
  <c r="D1138" i="32" s="1"/>
  <c r="P1138" i="32" a="1"/>
  <c r="P1138" i="32" s="1"/>
  <c r="O1138" i="32" a="1"/>
  <c r="O1138" i="32" s="1"/>
  <c r="E1138" i="32" s="1"/>
  <c r="K1146" i="32"/>
  <c r="M1140" i="32"/>
  <c r="L1140" i="32"/>
  <c r="B1144" i="32"/>
  <c r="A1144" i="32"/>
  <c r="I3088" i="27"/>
  <c r="H3088" i="27"/>
  <c r="A3088" i="27" l="1"/>
  <c r="F3091" i="27"/>
  <c r="K1929" i="27"/>
  <c r="K1930" i="27"/>
  <c r="C1144" i="32"/>
  <c r="O1140" i="32" a="1"/>
  <c r="O1140" i="32" s="1"/>
  <c r="E1140" i="32" s="1"/>
  <c r="N1140" i="32" a="1"/>
  <c r="N1140" i="32" s="1"/>
  <c r="D1140" i="32" s="1"/>
  <c r="P1140" i="32" a="1"/>
  <c r="P1140" i="32" s="1"/>
  <c r="M1142" i="32"/>
  <c r="L1142" i="32"/>
  <c r="K1148" i="32"/>
  <c r="A1146" i="32"/>
  <c r="H3090" i="27"/>
  <c r="I3089" i="27"/>
  <c r="I3090" i="27"/>
  <c r="H3089" i="27"/>
  <c r="B1146" i="32"/>
  <c r="A3089" i="27" l="1"/>
  <c r="A3090" i="27"/>
  <c r="F3092" i="27"/>
  <c r="K1932" i="27"/>
  <c r="K1931" i="27"/>
  <c r="C1146" i="32"/>
  <c r="M1144" i="32"/>
  <c r="L1144" i="32"/>
  <c r="K1150" i="32"/>
  <c r="O1142" i="32" a="1"/>
  <c r="O1142" i="32" s="1"/>
  <c r="E1142" i="32" s="1"/>
  <c r="N1142" i="32" a="1"/>
  <c r="N1142" i="32" s="1"/>
  <c r="D1142" i="32" s="1"/>
  <c r="P1142" i="32" a="1"/>
  <c r="P1142" i="32" s="1"/>
  <c r="H3091" i="27"/>
  <c r="I3091" i="27"/>
  <c r="A1148" i="32"/>
  <c r="B1148" i="32"/>
  <c r="A3091" i="27" l="1"/>
  <c r="F3093" i="27"/>
  <c r="K1934" i="27"/>
  <c r="K1933" i="27"/>
  <c r="C1148" i="32"/>
  <c r="L1146" i="32"/>
  <c r="M1146" i="32"/>
  <c r="K1152" i="32"/>
  <c r="P1144" i="32" a="1"/>
  <c r="P1144" i="32" s="1"/>
  <c r="O1144" i="32" a="1"/>
  <c r="O1144" i="32" s="1"/>
  <c r="E1144" i="32" s="1"/>
  <c r="N1144" i="32" a="1"/>
  <c r="N1144" i="32" s="1"/>
  <c r="D1144" i="32" s="1"/>
  <c r="H3092" i="27"/>
  <c r="I3092" i="27"/>
  <c r="B1150" i="32"/>
  <c r="A1150" i="32"/>
  <c r="A3092" i="27" l="1"/>
  <c r="F3094" i="27"/>
  <c r="K1936" i="27"/>
  <c r="K1935" i="27"/>
  <c r="C1150" i="32"/>
  <c r="L1148" i="32"/>
  <c r="M1148" i="32"/>
  <c r="K1154" i="32"/>
  <c r="P1146" i="32" a="1"/>
  <c r="P1146" i="32" s="1"/>
  <c r="O1146" i="32" a="1"/>
  <c r="O1146" i="32" s="1"/>
  <c r="E1146" i="32" s="1"/>
  <c r="N1146" i="32" a="1"/>
  <c r="N1146" i="32" s="1"/>
  <c r="D1146" i="32" s="1"/>
  <c r="H3093" i="27"/>
  <c r="I3093" i="27"/>
  <c r="B1152" i="32"/>
  <c r="A1152" i="32"/>
  <c r="A3093" i="27" l="1"/>
  <c r="F3095" i="27"/>
  <c r="F3096" i="27"/>
  <c r="K1937" i="27"/>
  <c r="K1938" i="27"/>
  <c r="C1152" i="32"/>
  <c r="K1156" i="32"/>
  <c r="P1148" i="32" a="1"/>
  <c r="P1148" i="32" s="1"/>
  <c r="O1148" i="32" a="1"/>
  <c r="O1148" i="32" s="1"/>
  <c r="E1148" i="32" s="1"/>
  <c r="N1148" i="32" a="1"/>
  <c r="N1148" i="32" s="1"/>
  <c r="D1148" i="32" s="1"/>
  <c r="M1150" i="32"/>
  <c r="L1150" i="32"/>
  <c r="H3094" i="27"/>
  <c r="B1154" i="32"/>
  <c r="I3094" i="27"/>
  <c r="A1154" i="32"/>
  <c r="A3094" i="27" l="1"/>
  <c r="F3097" i="27"/>
  <c r="K1939" i="27"/>
  <c r="K1940" i="27"/>
  <c r="C1154" i="32"/>
  <c r="P1150" i="32" a="1"/>
  <c r="P1150" i="32" s="1"/>
  <c r="O1150" i="32" a="1"/>
  <c r="O1150" i="32" s="1"/>
  <c r="E1150" i="32" s="1"/>
  <c r="N1150" i="32" a="1"/>
  <c r="N1150" i="32" s="1"/>
  <c r="D1150" i="32" s="1"/>
  <c r="K1158" i="32"/>
  <c r="M1152" i="32"/>
  <c r="L1152" i="32"/>
  <c r="B1156" i="32"/>
  <c r="H3096" i="27"/>
  <c r="H3095" i="27"/>
  <c r="I3096" i="27"/>
  <c r="I3095" i="27"/>
  <c r="A1156" i="32"/>
  <c r="A3095" i="27" l="1"/>
  <c r="A3096" i="27"/>
  <c r="F3098" i="27"/>
  <c r="K1941" i="27"/>
  <c r="K1942" i="27"/>
  <c r="C1156" i="32"/>
  <c r="M1154" i="32"/>
  <c r="L1154" i="32"/>
  <c r="N1152" i="32" a="1"/>
  <c r="N1152" i="32" s="1"/>
  <c r="D1152" i="32" s="1"/>
  <c r="P1152" i="32" a="1"/>
  <c r="P1152" i="32" s="1"/>
  <c r="O1152" i="32" a="1"/>
  <c r="O1152" i="32" s="1"/>
  <c r="E1152" i="32" s="1"/>
  <c r="K1160" i="32"/>
  <c r="A1158" i="32"/>
  <c r="I3097" i="27"/>
  <c r="B1158" i="32"/>
  <c r="H3097" i="27"/>
  <c r="A3097" i="27" l="1"/>
  <c r="F3099" i="27"/>
  <c r="K1943" i="27"/>
  <c r="K1944" i="27"/>
  <c r="C1158" i="32"/>
  <c r="M1156" i="32"/>
  <c r="L1156" i="32"/>
  <c r="N1154" i="32" a="1"/>
  <c r="N1154" i="32" s="1"/>
  <c r="D1154" i="32" s="1"/>
  <c r="P1154" i="32" a="1"/>
  <c r="P1154" i="32" s="1"/>
  <c r="O1154" i="32" a="1"/>
  <c r="O1154" i="32" s="1"/>
  <c r="E1154" i="32" s="1"/>
  <c r="K1162" i="32"/>
  <c r="A1160" i="32"/>
  <c r="I3098" i="27"/>
  <c r="H3098" i="27"/>
  <c r="B1160" i="32"/>
  <c r="A3098" i="27" l="1"/>
  <c r="F3100" i="27"/>
  <c r="K1946" i="27"/>
  <c r="K1945" i="27"/>
  <c r="C1160" i="32"/>
  <c r="M1158" i="32"/>
  <c r="L1158" i="32"/>
  <c r="K1164" i="32"/>
  <c r="O1156" i="32" a="1"/>
  <c r="O1156" i="32" s="1"/>
  <c r="E1156" i="32" s="1"/>
  <c r="N1156" i="32" a="1"/>
  <c r="N1156" i="32" s="1"/>
  <c r="D1156" i="32" s="1"/>
  <c r="P1156" i="32" a="1"/>
  <c r="P1156" i="32" s="1"/>
  <c r="I3099" i="27"/>
  <c r="B1162" i="32"/>
  <c r="A1162" i="32"/>
  <c r="H3099" i="27"/>
  <c r="A3099" i="27" l="1"/>
  <c r="F3102" i="27"/>
  <c r="F3101" i="27"/>
  <c r="K1947" i="27"/>
  <c r="K1948" i="27"/>
  <c r="C1162" i="32"/>
  <c r="M1160" i="32"/>
  <c r="L1160" i="32"/>
  <c r="K1166" i="32"/>
  <c r="O1158" i="32" a="1"/>
  <c r="O1158" i="32" s="1"/>
  <c r="E1158" i="32" s="1"/>
  <c r="N1158" i="32" a="1"/>
  <c r="N1158" i="32" s="1"/>
  <c r="D1158" i="32" s="1"/>
  <c r="P1158" i="32" a="1"/>
  <c r="P1158" i="32" s="1"/>
  <c r="I3100" i="27"/>
  <c r="H3100" i="27"/>
  <c r="A1164" i="32"/>
  <c r="B1164" i="32"/>
  <c r="A3100" i="27" l="1"/>
  <c r="F3103" i="27"/>
  <c r="K1949" i="27"/>
  <c r="K1950" i="27"/>
  <c r="C1164" i="32"/>
  <c r="L1162" i="32"/>
  <c r="M1162" i="32"/>
  <c r="K1168" i="32"/>
  <c r="P1160" i="32" a="1"/>
  <c r="P1160" i="32" s="1"/>
  <c r="O1160" i="32" a="1"/>
  <c r="O1160" i="32" s="1"/>
  <c r="E1160" i="32" s="1"/>
  <c r="N1160" i="32" a="1"/>
  <c r="N1160" i="32" s="1"/>
  <c r="D1160" i="32" s="1"/>
  <c r="I3102" i="27"/>
  <c r="H3101" i="27"/>
  <c r="A1166" i="32"/>
  <c r="B1166" i="32"/>
  <c r="I3101" i="27"/>
  <c r="H3102" i="27"/>
  <c r="A3102" i="27" l="1"/>
  <c r="A3101" i="27"/>
  <c r="F3104" i="27"/>
  <c r="K1951" i="27"/>
  <c r="K1952" i="27"/>
  <c r="C1166" i="32"/>
  <c r="L1164" i="32"/>
  <c r="M1164" i="32"/>
  <c r="K1170" i="32"/>
  <c r="P1162" i="32" a="1"/>
  <c r="P1162" i="32" s="1"/>
  <c r="O1162" i="32" a="1"/>
  <c r="O1162" i="32" s="1"/>
  <c r="E1162" i="32" s="1"/>
  <c r="N1162" i="32" a="1"/>
  <c r="N1162" i="32" s="1"/>
  <c r="D1162" i="32" s="1"/>
  <c r="H3103" i="27"/>
  <c r="I3103" i="27"/>
  <c r="B1168" i="32"/>
  <c r="A1168" i="32"/>
  <c r="A3103" i="27" l="1"/>
  <c r="F3105" i="27"/>
  <c r="K1954" i="27"/>
  <c r="K1953" i="27"/>
  <c r="C1168" i="32"/>
  <c r="M1166" i="32"/>
  <c r="L1166" i="32"/>
  <c r="K1172" i="32"/>
  <c r="P1164" i="32" a="1"/>
  <c r="P1164" i="32" s="1"/>
  <c r="O1164" i="32" a="1"/>
  <c r="O1164" i="32" s="1"/>
  <c r="E1164" i="32" s="1"/>
  <c r="N1164" i="32" a="1"/>
  <c r="N1164" i="32" s="1"/>
  <c r="D1164" i="32" s="1"/>
  <c r="B1170" i="32"/>
  <c r="A1170" i="32"/>
  <c r="I3104" i="27"/>
  <c r="H3104" i="27"/>
  <c r="A3104" i="27" l="1"/>
  <c r="F3106" i="27"/>
  <c r="K1956" i="27"/>
  <c r="K1955" i="27"/>
  <c r="C1170" i="32"/>
  <c r="K1174" i="32"/>
  <c r="P1166" i="32" a="1"/>
  <c r="P1166" i="32" s="1"/>
  <c r="O1166" i="32" a="1"/>
  <c r="O1166" i="32" s="1"/>
  <c r="E1166" i="32" s="1"/>
  <c r="N1166" i="32" a="1"/>
  <c r="N1166" i="32" s="1"/>
  <c r="D1166" i="32" s="1"/>
  <c r="M1168" i="32"/>
  <c r="L1168" i="32"/>
  <c r="I3105" i="27"/>
  <c r="B1172" i="32"/>
  <c r="H3105" i="27"/>
  <c r="A1172" i="32"/>
  <c r="A3105" i="27" l="1"/>
  <c r="F3108" i="27"/>
  <c r="F3107" i="27"/>
  <c r="K1958" i="27"/>
  <c r="K1957" i="27"/>
  <c r="C1172" i="32"/>
  <c r="N1168" i="32" a="1"/>
  <c r="N1168" i="32" s="1"/>
  <c r="D1168" i="32" s="1"/>
  <c r="P1168" i="32" a="1"/>
  <c r="P1168" i="32" s="1"/>
  <c r="O1168" i="32" a="1"/>
  <c r="O1168" i="32" s="1"/>
  <c r="E1168" i="32" s="1"/>
  <c r="K1176" i="32"/>
  <c r="M1170" i="32"/>
  <c r="L1170" i="32"/>
  <c r="B1174" i="32"/>
  <c r="A1174" i="32"/>
  <c r="H3106" i="27"/>
  <c r="I3106" i="27"/>
  <c r="A3106" i="27" l="1"/>
  <c r="F3109" i="27"/>
  <c r="K1960" i="27"/>
  <c r="K1959" i="27"/>
  <c r="C1174" i="32"/>
  <c r="N1170" i="32" a="1"/>
  <c r="N1170" i="32" s="1"/>
  <c r="D1170" i="32" s="1"/>
  <c r="P1170" i="32" a="1"/>
  <c r="P1170" i="32" s="1"/>
  <c r="O1170" i="32" a="1"/>
  <c r="O1170" i="32" s="1"/>
  <c r="E1170" i="32" s="1"/>
  <c r="M1172" i="32"/>
  <c r="L1172" i="32"/>
  <c r="K1178" i="32"/>
  <c r="B1176" i="32"/>
  <c r="I3107" i="27"/>
  <c r="I3108" i="27"/>
  <c r="H3107" i="27"/>
  <c r="H3108" i="27"/>
  <c r="A1176" i="32"/>
  <c r="A3108" i="27" l="1"/>
  <c r="A3107" i="27"/>
  <c r="F3110" i="27"/>
  <c r="K1961" i="27"/>
  <c r="K1962" i="27"/>
  <c r="C1176" i="32"/>
  <c r="M1174" i="32"/>
  <c r="L1174" i="32"/>
  <c r="K1180" i="32"/>
  <c r="O1172" i="32" a="1"/>
  <c r="O1172" i="32" s="1"/>
  <c r="E1172" i="32" s="1"/>
  <c r="N1172" i="32" a="1"/>
  <c r="N1172" i="32" s="1"/>
  <c r="D1172" i="32" s="1"/>
  <c r="P1172" i="32" a="1"/>
  <c r="P1172" i="32" s="1"/>
  <c r="H3109" i="27"/>
  <c r="I3109" i="27"/>
  <c r="A1178" i="32"/>
  <c r="B1178" i="32"/>
  <c r="A3109" i="27" l="1"/>
  <c r="F3111" i="27"/>
  <c r="K1963" i="27"/>
  <c r="K1964" i="27"/>
  <c r="C1178" i="32"/>
  <c r="M1176" i="32"/>
  <c r="L1176" i="32"/>
  <c r="K1182" i="32"/>
  <c r="O1174" i="32" a="1"/>
  <c r="O1174" i="32" s="1"/>
  <c r="E1174" i="32" s="1"/>
  <c r="N1174" i="32" a="1"/>
  <c r="N1174" i="32" s="1"/>
  <c r="D1174" i="32" s="1"/>
  <c r="P1174" i="32" a="1"/>
  <c r="P1174" i="32" s="1"/>
  <c r="I3110" i="27"/>
  <c r="A1180" i="32"/>
  <c r="B1180" i="32"/>
  <c r="H3110" i="27"/>
  <c r="A3110" i="27" l="1"/>
  <c r="F3112" i="27"/>
  <c r="K1966" i="27"/>
  <c r="K1965" i="27"/>
  <c r="C1180" i="32"/>
  <c r="K1184" i="32"/>
  <c r="P1176" i="32" a="1"/>
  <c r="P1176" i="32" s="1"/>
  <c r="O1176" i="32" a="1"/>
  <c r="O1176" i="32" s="1"/>
  <c r="E1176" i="32" s="1"/>
  <c r="N1176" i="32" a="1"/>
  <c r="N1176" i="32" s="1"/>
  <c r="D1176" i="32" s="1"/>
  <c r="L1178" i="32"/>
  <c r="M1178" i="32"/>
  <c r="B1182" i="32"/>
  <c r="I3111" i="27"/>
  <c r="H3111" i="27"/>
  <c r="A1182" i="32"/>
  <c r="A3111" i="27" l="1"/>
  <c r="F3114" i="27"/>
  <c r="F3113" i="27"/>
  <c r="K1967" i="27"/>
  <c r="K1968" i="27"/>
  <c r="C1182" i="32"/>
  <c r="L1180" i="32"/>
  <c r="M1180" i="32"/>
  <c r="K1186" i="32"/>
  <c r="P1178" i="32" a="1"/>
  <c r="P1178" i="32" s="1"/>
  <c r="O1178" i="32" a="1"/>
  <c r="O1178" i="32" s="1"/>
  <c r="E1178" i="32" s="1"/>
  <c r="N1178" i="32" a="1"/>
  <c r="N1178" i="32" s="1"/>
  <c r="D1178" i="32" s="1"/>
  <c r="I3112" i="27"/>
  <c r="H3112" i="27"/>
  <c r="B1184" i="32"/>
  <c r="A1184" i="32"/>
  <c r="A3112" i="27" l="1"/>
  <c r="F3115" i="27"/>
  <c r="K1969" i="27"/>
  <c r="K1970" i="27"/>
  <c r="C1184" i="32"/>
  <c r="M1182" i="32"/>
  <c r="L1182" i="32"/>
  <c r="K1188" i="32"/>
  <c r="P1180" i="32" a="1"/>
  <c r="P1180" i="32" s="1"/>
  <c r="O1180" i="32" a="1"/>
  <c r="O1180" i="32" s="1"/>
  <c r="E1180" i="32" s="1"/>
  <c r="N1180" i="32" a="1"/>
  <c r="N1180" i="32" s="1"/>
  <c r="D1180" i="32" s="1"/>
  <c r="H3113" i="27"/>
  <c r="I3113" i="27"/>
  <c r="I3114" i="27"/>
  <c r="B1186" i="32"/>
  <c r="H3114" i="27"/>
  <c r="A1186" i="32"/>
  <c r="A3114" i="27" l="1"/>
  <c r="A3113" i="27"/>
  <c r="F3116" i="27"/>
  <c r="K1972" i="27"/>
  <c r="K1971" i="27"/>
  <c r="C1186" i="32"/>
  <c r="K1190" i="32"/>
  <c r="P1182" i="32" a="1"/>
  <c r="P1182" i="32" s="1"/>
  <c r="O1182" i="32" a="1"/>
  <c r="O1182" i="32" s="1"/>
  <c r="E1182" i="32" s="1"/>
  <c r="N1182" i="32" a="1"/>
  <c r="N1182" i="32" s="1"/>
  <c r="D1182" i="32" s="1"/>
  <c r="M1184" i="32"/>
  <c r="L1184" i="32"/>
  <c r="I3115" i="27"/>
  <c r="B1188" i="32"/>
  <c r="A1188" i="32"/>
  <c r="H3115" i="27"/>
  <c r="A3115" i="27" l="1"/>
  <c r="F3117" i="27"/>
  <c r="K1973" i="27"/>
  <c r="K1974" i="27"/>
  <c r="C1188" i="32"/>
  <c r="N1184" i="32" a="1"/>
  <c r="N1184" i="32" s="1"/>
  <c r="D1184" i="32" s="1"/>
  <c r="P1184" i="32" a="1"/>
  <c r="P1184" i="32" s="1"/>
  <c r="O1184" i="32" a="1"/>
  <c r="O1184" i="32" s="1"/>
  <c r="E1184" i="32" s="1"/>
  <c r="K1192" i="32"/>
  <c r="M1186" i="32"/>
  <c r="L1186" i="32"/>
  <c r="A1190" i="32"/>
  <c r="B1190" i="32"/>
  <c r="H3116" i="27"/>
  <c r="I3116" i="27"/>
  <c r="A3116" i="27" l="1"/>
  <c r="F3118" i="27"/>
  <c r="K1975" i="27"/>
  <c r="K1976" i="27"/>
  <c r="C1190" i="32"/>
  <c r="M1188" i="32"/>
  <c r="L1188" i="32"/>
  <c r="N1186" i="32" a="1"/>
  <c r="N1186" i="32" s="1"/>
  <c r="D1186" i="32" s="1"/>
  <c r="P1186" i="32" a="1"/>
  <c r="P1186" i="32" s="1"/>
  <c r="O1186" i="32" a="1"/>
  <c r="O1186" i="32" s="1"/>
  <c r="E1186" i="32" s="1"/>
  <c r="K1194" i="32"/>
  <c r="H3117" i="27"/>
  <c r="A1192" i="32"/>
  <c r="I3117" i="27"/>
  <c r="B1192" i="32"/>
  <c r="A3117" i="27" l="1"/>
  <c r="F3120" i="27"/>
  <c r="F3119" i="27"/>
  <c r="K1978" i="27"/>
  <c r="K1977" i="27"/>
  <c r="C1192" i="32"/>
  <c r="K1196" i="32"/>
  <c r="M1190" i="32"/>
  <c r="L1190" i="32"/>
  <c r="O1188" i="32" a="1"/>
  <c r="O1188" i="32" s="1"/>
  <c r="E1188" i="32" s="1"/>
  <c r="N1188" i="32" a="1"/>
  <c r="N1188" i="32" s="1"/>
  <c r="D1188" i="32" s="1"/>
  <c r="P1188" i="32" a="1"/>
  <c r="P1188" i="32" s="1"/>
  <c r="H3118" i="27"/>
  <c r="I3118" i="27"/>
  <c r="A1194" i="32"/>
  <c r="B1194" i="32"/>
  <c r="A3118" i="27" l="1"/>
  <c r="F3121" i="27"/>
  <c r="K1980" i="27"/>
  <c r="K1979" i="27"/>
  <c r="C1194" i="32"/>
  <c r="M1192" i="32"/>
  <c r="L1192" i="32"/>
  <c r="O1190" i="32" a="1"/>
  <c r="O1190" i="32" s="1"/>
  <c r="E1190" i="32" s="1"/>
  <c r="N1190" i="32" a="1"/>
  <c r="N1190" i="32" s="1"/>
  <c r="D1190" i="32" s="1"/>
  <c r="P1190" i="32" a="1"/>
  <c r="P1190" i="32" s="1"/>
  <c r="K1198" i="32"/>
  <c r="B1196" i="32"/>
  <c r="I3120" i="27"/>
  <c r="H3120" i="27"/>
  <c r="H3119" i="27"/>
  <c r="A1196" i="32"/>
  <c r="I3119" i="27"/>
  <c r="A3120" i="27" l="1"/>
  <c r="A3119" i="27"/>
  <c r="F3122" i="27"/>
  <c r="K1981" i="27"/>
  <c r="K1982" i="27"/>
  <c r="C1196" i="32"/>
  <c r="P1192" i="32" a="1"/>
  <c r="P1192" i="32" s="1"/>
  <c r="O1192" i="32" a="1"/>
  <c r="O1192" i="32" s="1"/>
  <c r="E1192" i="32" s="1"/>
  <c r="N1192" i="32" a="1"/>
  <c r="N1192" i="32" s="1"/>
  <c r="D1192" i="32" s="1"/>
  <c r="L1194" i="32"/>
  <c r="M1194" i="32"/>
  <c r="K1200" i="32"/>
  <c r="B1198" i="32"/>
  <c r="I3121" i="27"/>
  <c r="H3121" i="27"/>
  <c r="A1198" i="32"/>
  <c r="A3121" i="27" l="1"/>
  <c r="F3123" i="27"/>
  <c r="K1984" i="27"/>
  <c r="K1983" i="27"/>
  <c r="C1198" i="32"/>
  <c r="L1196" i="32"/>
  <c r="M1196" i="32"/>
  <c r="K1202" i="32"/>
  <c r="P1194" i="32" a="1"/>
  <c r="P1194" i="32" s="1"/>
  <c r="O1194" i="32" a="1"/>
  <c r="O1194" i="32" s="1"/>
  <c r="E1194" i="32" s="1"/>
  <c r="N1194" i="32" a="1"/>
  <c r="N1194" i="32" s="1"/>
  <c r="D1194" i="32" s="1"/>
  <c r="B1200" i="32"/>
  <c r="I3122" i="27"/>
  <c r="H3122" i="27"/>
  <c r="A1200" i="32"/>
  <c r="A3122" i="27" l="1"/>
  <c r="F3124" i="27"/>
  <c r="K1986" i="27"/>
  <c r="K1985" i="27"/>
  <c r="C1200" i="32"/>
  <c r="M1198" i="32"/>
  <c r="L1198" i="32"/>
  <c r="K1204" i="32"/>
  <c r="P1196" i="32" a="1"/>
  <c r="P1196" i="32" s="1"/>
  <c r="O1196" i="32" a="1"/>
  <c r="O1196" i="32" s="1"/>
  <c r="E1196" i="32" s="1"/>
  <c r="N1196" i="32" a="1"/>
  <c r="N1196" i="32" s="1"/>
  <c r="D1196" i="32" s="1"/>
  <c r="A1202" i="32"/>
  <c r="H3123" i="27"/>
  <c r="I3123" i="27"/>
  <c r="B1202" i="32"/>
  <c r="A3123" i="27" l="1"/>
  <c r="F3125" i="27"/>
  <c r="F3126" i="27"/>
  <c r="K1987" i="27"/>
  <c r="K1988" i="27"/>
  <c r="C1202" i="32"/>
  <c r="K1206" i="32"/>
  <c r="P1198" i="32" a="1"/>
  <c r="P1198" i="32" s="1"/>
  <c r="O1198" i="32" a="1"/>
  <c r="O1198" i="32" s="1"/>
  <c r="E1198" i="32" s="1"/>
  <c r="N1198" i="32" a="1"/>
  <c r="N1198" i="32" s="1"/>
  <c r="D1198" i="32" s="1"/>
  <c r="M1200" i="32"/>
  <c r="L1200" i="32"/>
  <c r="B1204" i="32"/>
  <c r="A1204" i="32"/>
  <c r="H3124" i="27"/>
  <c r="I3124" i="27"/>
  <c r="A3124" i="27" l="1"/>
  <c r="F3127" i="27"/>
  <c r="K1989" i="27"/>
  <c r="K1990" i="27"/>
  <c r="C1204" i="32"/>
  <c r="M1202" i="32"/>
  <c r="L1202" i="32"/>
  <c r="N1200" i="32" a="1"/>
  <c r="N1200" i="32" s="1"/>
  <c r="D1200" i="32" s="1"/>
  <c r="P1200" i="32" a="1"/>
  <c r="P1200" i="32" s="1"/>
  <c r="O1200" i="32" a="1"/>
  <c r="O1200" i="32" s="1"/>
  <c r="E1200" i="32" s="1"/>
  <c r="K1208" i="32"/>
  <c r="H3126" i="27"/>
  <c r="I3125" i="27"/>
  <c r="A1206" i="32"/>
  <c r="I3126" i="27"/>
  <c r="H3125" i="27"/>
  <c r="B1206" i="32"/>
  <c r="A3125" i="27" l="1"/>
  <c r="A3126" i="27"/>
  <c r="F3128" i="27"/>
  <c r="K1992" i="27"/>
  <c r="K1991" i="27"/>
  <c r="C1206" i="32"/>
  <c r="K1210" i="32"/>
  <c r="M1204" i="32"/>
  <c r="L1204" i="32"/>
  <c r="N1202" i="32" a="1"/>
  <c r="N1202" i="32" s="1"/>
  <c r="D1202" i="32" s="1"/>
  <c r="P1202" i="32" a="1"/>
  <c r="P1202" i="32" s="1"/>
  <c r="O1202" i="32" a="1"/>
  <c r="O1202" i="32" s="1"/>
  <c r="E1202" i="32" s="1"/>
  <c r="I3127" i="27"/>
  <c r="H3127" i="27"/>
  <c r="B1208" i="32"/>
  <c r="A1208" i="32"/>
  <c r="A3127" i="27" l="1"/>
  <c r="F3129" i="27"/>
  <c r="K1994" i="27"/>
  <c r="K1993" i="27"/>
  <c r="C1208" i="32"/>
  <c r="M1206" i="32"/>
  <c r="L1206" i="32"/>
  <c r="O1204" i="32" a="1"/>
  <c r="O1204" i="32" s="1"/>
  <c r="E1204" i="32" s="1"/>
  <c r="N1204" i="32" a="1"/>
  <c r="N1204" i="32" s="1"/>
  <c r="D1204" i="32" s="1"/>
  <c r="P1204" i="32" a="1"/>
  <c r="P1204" i="32" s="1"/>
  <c r="K1212" i="32"/>
  <c r="H3128" i="27"/>
  <c r="I3128" i="27"/>
  <c r="A1210" i="32"/>
  <c r="B1210" i="32"/>
  <c r="A3128" i="27" l="1"/>
  <c r="F3130" i="27"/>
  <c r="K1995" i="27"/>
  <c r="K1996" i="27"/>
  <c r="C1210" i="32"/>
  <c r="M1208" i="32"/>
  <c r="L1208" i="32"/>
  <c r="K1214" i="32"/>
  <c r="O1206" i="32" a="1"/>
  <c r="O1206" i="32" s="1"/>
  <c r="E1206" i="32" s="1"/>
  <c r="N1206" i="32" a="1"/>
  <c r="N1206" i="32" s="1"/>
  <c r="D1206" i="32" s="1"/>
  <c r="P1206" i="32" a="1"/>
  <c r="P1206" i="32" s="1"/>
  <c r="I3129" i="27"/>
  <c r="H3129" i="27"/>
  <c r="B1212" i="32"/>
  <c r="A1212" i="32"/>
  <c r="A3129" i="27" l="1"/>
  <c r="F3131" i="27"/>
  <c r="F3132" i="27"/>
  <c r="K1998" i="27"/>
  <c r="K1997" i="27"/>
  <c r="C1212" i="32"/>
  <c r="M1210" i="32"/>
  <c r="L1210" i="32"/>
  <c r="K1216" i="32"/>
  <c r="P1208" i="32" a="1"/>
  <c r="P1208" i="32" s="1"/>
  <c r="O1208" i="32" a="1"/>
  <c r="O1208" i="32" s="1"/>
  <c r="E1208" i="32" s="1"/>
  <c r="N1208" i="32" a="1"/>
  <c r="N1208" i="32" s="1"/>
  <c r="D1208" i="32" s="1"/>
  <c r="H3130" i="27"/>
  <c r="I3130" i="27"/>
  <c r="B1214" i="32"/>
  <c r="A1214" i="32"/>
  <c r="A3130" i="27" l="1"/>
  <c r="F3133" i="27"/>
  <c r="K1999" i="27"/>
  <c r="K2000" i="27"/>
  <c r="C1214" i="32"/>
  <c r="M1212" i="32"/>
  <c r="L1212" i="32"/>
  <c r="K1218" i="32"/>
  <c r="O1210" i="32" a="1"/>
  <c r="O1210" i="32" s="1"/>
  <c r="E1210" i="32" s="1"/>
  <c r="P1210" i="32" a="1"/>
  <c r="P1210" i="32" s="1"/>
  <c r="N1210" i="32" a="1"/>
  <c r="N1210" i="32" s="1"/>
  <c r="D1210" i="32" s="1"/>
  <c r="I3131" i="27"/>
  <c r="H3131" i="27"/>
  <c r="B1216" i="32"/>
  <c r="H3132" i="27"/>
  <c r="I3132" i="27"/>
  <c r="A1216" i="32"/>
  <c r="A3132" i="27" l="1"/>
  <c r="A3131" i="27"/>
  <c r="F3134" i="27"/>
  <c r="K2001" i="27"/>
  <c r="K2002" i="27"/>
  <c r="C1216" i="32"/>
  <c r="L1214" i="32"/>
  <c r="M1214" i="32"/>
  <c r="K1220" i="32"/>
  <c r="N1212" i="32" a="1"/>
  <c r="N1212" i="32" s="1"/>
  <c r="D1212" i="32" s="1"/>
  <c r="P1212" i="32" a="1"/>
  <c r="P1212" i="32" s="1"/>
  <c r="O1212" i="32" a="1"/>
  <c r="O1212" i="32" s="1"/>
  <c r="E1212" i="32" s="1"/>
  <c r="I3133" i="27"/>
  <c r="H3133" i="27"/>
  <c r="A1218" i="32"/>
  <c r="B1218" i="32"/>
  <c r="A3133" i="27" l="1"/>
  <c r="F3135" i="27"/>
  <c r="K2004" i="27"/>
  <c r="K2003" i="27"/>
  <c r="C1218" i="32"/>
  <c r="M1216" i="32"/>
  <c r="L1216" i="32"/>
  <c r="K1222" i="32"/>
  <c r="P1214" i="32" a="1"/>
  <c r="P1214" i="32" s="1"/>
  <c r="O1214" i="32" a="1"/>
  <c r="O1214" i="32" s="1"/>
  <c r="E1214" i="32" s="1"/>
  <c r="N1214" i="32" a="1"/>
  <c r="N1214" i="32" s="1"/>
  <c r="D1214" i="32" s="1"/>
  <c r="A1220" i="32"/>
  <c r="B1220" i="32"/>
  <c r="I3134" i="27"/>
  <c r="H3134" i="27"/>
  <c r="A3134" i="27" l="1"/>
  <c r="F3136" i="27"/>
  <c r="K2006" i="27"/>
  <c r="K2005" i="27"/>
  <c r="C1220" i="32"/>
  <c r="L1218" i="32"/>
  <c r="M1218" i="32"/>
  <c r="K1224" i="32"/>
  <c r="O1216" i="32" a="1"/>
  <c r="O1216" i="32" s="1"/>
  <c r="E1216" i="32" s="1"/>
  <c r="P1216" i="32" a="1"/>
  <c r="P1216" i="32" s="1"/>
  <c r="N1216" i="32" a="1"/>
  <c r="N1216" i="32" s="1"/>
  <c r="D1216" i="32" s="1"/>
  <c r="I3135" i="27"/>
  <c r="H3135" i="27"/>
  <c r="B1222" i="32"/>
  <c r="A1222" i="32"/>
  <c r="A3135" i="27" l="1"/>
  <c r="F3137" i="27"/>
  <c r="F3138" i="27"/>
  <c r="K2008" i="27"/>
  <c r="K2007" i="27"/>
  <c r="C1222" i="32"/>
  <c r="M1220" i="32"/>
  <c r="L1220" i="32"/>
  <c r="K1226" i="32"/>
  <c r="N1218" i="32" a="1"/>
  <c r="N1218" i="32" s="1"/>
  <c r="D1218" i="32" s="1"/>
  <c r="P1218" i="32" a="1"/>
  <c r="P1218" i="32" s="1"/>
  <c r="O1218" i="32" a="1"/>
  <c r="O1218" i="32" s="1"/>
  <c r="E1218" i="32" s="1"/>
  <c r="K2009" i="27" s="1"/>
  <c r="H3136" i="27"/>
  <c r="I3136" i="27"/>
  <c r="B1224" i="32"/>
  <c r="A1224" i="32"/>
  <c r="A3136" i="27" l="1"/>
  <c r="F3139" i="27"/>
  <c r="C1224" i="32"/>
  <c r="M1222" i="32"/>
  <c r="L1222" i="32"/>
  <c r="K1228" i="32"/>
  <c r="P1220" i="32" a="1"/>
  <c r="P1220" i="32" s="1"/>
  <c r="O1220" i="32" a="1"/>
  <c r="O1220" i="32" s="1"/>
  <c r="E1220" i="32" s="1"/>
  <c r="N1220" i="32" a="1"/>
  <c r="N1220" i="32" s="1"/>
  <c r="D1220" i="32" s="1"/>
  <c r="I3138" i="27"/>
  <c r="I3137" i="27"/>
  <c r="A1226" i="32"/>
  <c r="H3137" i="27"/>
  <c r="H3138" i="27"/>
  <c r="B1226" i="32"/>
  <c r="A3137" i="27" l="1"/>
  <c r="A3138" i="27"/>
  <c r="F3140" i="27"/>
  <c r="C1226" i="32"/>
  <c r="L1224" i="32"/>
  <c r="M1224" i="32"/>
  <c r="K1230" i="32"/>
  <c r="N1222" i="32" a="1"/>
  <c r="N1222" i="32" s="1"/>
  <c r="D1222" i="32" s="1"/>
  <c r="P1222" i="32" a="1"/>
  <c r="P1222" i="32" s="1"/>
  <c r="O1222" i="32" a="1"/>
  <c r="O1222" i="32" s="1"/>
  <c r="E1222" i="32" s="1"/>
  <c r="A1228" i="32"/>
  <c r="I3139" i="27"/>
  <c r="H3139" i="27"/>
  <c r="B1228" i="32"/>
  <c r="A3139" i="27" l="1"/>
  <c r="F3141" i="27"/>
  <c r="C1228" i="32"/>
  <c r="K1232" i="32"/>
  <c r="P1224" i="32" a="1"/>
  <c r="P1224" i="32" s="1"/>
  <c r="O1224" i="32" a="1"/>
  <c r="O1224" i="32" s="1"/>
  <c r="E1224" i="32" s="1"/>
  <c r="N1224" i="32" a="1"/>
  <c r="N1224" i="32" s="1"/>
  <c r="D1224" i="32" s="1"/>
  <c r="M1226" i="32"/>
  <c r="L1226" i="32"/>
  <c r="I3140" i="27"/>
  <c r="H3140" i="27"/>
  <c r="B1230" i="32"/>
  <c r="A1230" i="32"/>
  <c r="A3140" i="27" l="1"/>
  <c r="F3142" i="27"/>
  <c r="C1230" i="32"/>
  <c r="L1228" i="32"/>
  <c r="M1228" i="32"/>
  <c r="O1226" i="32" a="1"/>
  <c r="O1226" i="32" s="1"/>
  <c r="E1226" i="32" s="1"/>
  <c r="N1226" i="32" a="1"/>
  <c r="N1226" i="32" s="1"/>
  <c r="D1226" i="32" s="1"/>
  <c r="P1226" i="32" a="1"/>
  <c r="P1226" i="32" s="1"/>
  <c r="K1234" i="32"/>
  <c r="I3141" i="27"/>
  <c r="H3141" i="27"/>
  <c r="B1232" i="32"/>
  <c r="A1232" i="32"/>
  <c r="A3141" i="27" l="1"/>
  <c r="F3144" i="27"/>
  <c r="F3143" i="27"/>
  <c r="C1232" i="32"/>
  <c r="K1236" i="32"/>
  <c r="M1230" i="32"/>
  <c r="L1230" i="32"/>
  <c r="N1228" i="32" a="1"/>
  <c r="N1228" i="32" s="1"/>
  <c r="D1228" i="32" s="1"/>
  <c r="P1228" i="32" a="1"/>
  <c r="P1228" i="32" s="1"/>
  <c r="O1228" i="32" a="1"/>
  <c r="O1228" i="32" s="1"/>
  <c r="E1228" i="32" s="1"/>
  <c r="H3142" i="27"/>
  <c r="I3142" i="27"/>
  <c r="B1234" i="32"/>
  <c r="A1234" i="32"/>
  <c r="A3142" i="27" l="1"/>
  <c r="F3145" i="27"/>
  <c r="C1234" i="32"/>
  <c r="M1232" i="32"/>
  <c r="L1232" i="32"/>
  <c r="P1230" i="32" a="1"/>
  <c r="P1230" i="32" s="1"/>
  <c r="O1230" i="32" a="1"/>
  <c r="O1230" i="32" s="1"/>
  <c r="E1230" i="32" s="1"/>
  <c r="N1230" i="32" a="1"/>
  <c r="N1230" i="32" s="1"/>
  <c r="D1230" i="32" s="1"/>
  <c r="K1238" i="32"/>
  <c r="I3143" i="27"/>
  <c r="H3144" i="27"/>
  <c r="B1236" i="32"/>
  <c r="H3143" i="27"/>
  <c r="I3144" i="27"/>
  <c r="A1236" i="32"/>
  <c r="A3144" i="27" l="1"/>
  <c r="A3143" i="27"/>
  <c r="F3146" i="27"/>
  <c r="C1236" i="32"/>
  <c r="L1234" i="32"/>
  <c r="M1234" i="32"/>
  <c r="K1240" i="32"/>
  <c r="O1232" i="32" a="1"/>
  <c r="O1232" i="32" s="1"/>
  <c r="E1232" i="32" s="1"/>
  <c r="P1232" i="32" a="1"/>
  <c r="P1232" i="32" s="1"/>
  <c r="N1232" i="32" a="1"/>
  <c r="N1232" i="32" s="1"/>
  <c r="D1232" i="32" s="1"/>
  <c r="I3145" i="27"/>
  <c r="H3145" i="27"/>
  <c r="A1238" i="32"/>
  <c r="B1238" i="32"/>
  <c r="A3145" i="27" l="1"/>
  <c r="F3147" i="27"/>
  <c r="C1238" i="32"/>
  <c r="M1236" i="32"/>
  <c r="L1236" i="32"/>
  <c r="K1242" i="32"/>
  <c r="P1234" i="32" a="1"/>
  <c r="P1234" i="32" s="1"/>
  <c r="O1234" i="32" a="1"/>
  <c r="O1234" i="32" s="1"/>
  <c r="E1234" i="32" s="1"/>
  <c r="N1234" i="32" a="1"/>
  <c r="N1234" i="32" s="1"/>
  <c r="D1234" i="32" s="1"/>
  <c r="I3146" i="27"/>
  <c r="H3146" i="27"/>
  <c r="B1240" i="32"/>
  <c r="A1240" i="32"/>
  <c r="A3146" i="27" l="1"/>
  <c r="F3148" i="27"/>
  <c r="C1240" i="32"/>
  <c r="M1238" i="32"/>
  <c r="L1238" i="32"/>
  <c r="K1244" i="32"/>
  <c r="P1236" i="32" a="1"/>
  <c r="P1236" i="32" s="1"/>
  <c r="N1236" i="32" a="1"/>
  <c r="N1236" i="32" s="1"/>
  <c r="D1236" i="32" s="1"/>
  <c r="O1236" i="32" a="1"/>
  <c r="O1236" i="32" s="1"/>
  <c r="E1236" i="32" s="1"/>
  <c r="I3147" i="27"/>
  <c r="H3147" i="27"/>
  <c r="B1242" i="32"/>
  <c r="A1242" i="32"/>
  <c r="A3147" i="27" l="1"/>
  <c r="F3150" i="27"/>
  <c r="F3149" i="27"/>
  <c r="C1242" i="32"/>
  <c r="K1246" i="32"/>
  <c r="N1238" i="32" a="1"/>
  <c r="N1238" i="32" s="1"/>
  <c r="D1238" i="32" s="1"/>
  <c r="P1238" i="32" a="1"/>
  <c r="P1238" i="32" s="1"/>
  <c r="O1238" i="32" a="1"/>
  <c r="O1238" i="32" s="1"/>
  <c r="E1238" i="32" s="1"/>
  <c r="M1240" i="32"/>
  <c r="L1240" i="32"/>
  <c r="I3148" i="27"/>
  <c r="H3148" i="27"/>
  <c r="B1244" i="32"/>
  <c r="A1244" i="32"/>
  <c r="A3148" i="27" l="1"/>
  <c r="F3151" i="27"/>
  <c r="C1244" i="32"/>
  <c r="M1242" i="32"/>
  <c r="L1242" i="32"/>
  <c r="P1240" i="32" a="1"/>
  <c r="P1240" i="32" s="1"/>
  <c r="O1240" i="32" a="1"/>
  <c r="O1240" i="32" s="1"/>
  <c r="E1240" i="32" s="1"/>
  <c r="N1240" i="32" a="1"/>
  <c r="N1240" i="32" s="1"/>
  <c r="D1240" i="32" s="1"/>
  <c r="K1248" i="32"/>
  <c r="I3149" i="27"/>
  <c r="H3150" i="27"/>
  <c r="B1246" i="32"/>
  <c r="H3149" i="27"/>
  <c r="I3150" i="27"/>
  <c r="A1246" i="32"/>
  <c r="A3150" i="27" l="1"/>
  <c r="A3149" i="27"/>
  <c r="F3152" i="27"/>
  <c r="C1246" i="32"/>
  <c r="K1250" i="32"/>
  <c r="O1242" i="32" a="1"/>
  <c r="O1242" i="32" s="1"/>
  <c r="E1242" i="32" s="1"/>
  <c r="N1242" i="32" a="1"/>
  <c r="N1242" i="32" s="1"/>
  <c r="D1242" i="32" s="1"/>
  <c r="P1242" i="32" a="1"/>
  <c r="P1242" i="32" s="1"/>
  <c r="M1244" i="32"/>
  <c r="L1244" i="32"/>
  <c r="I3151" i="27"/>
  <c r="H3151" i="27"/>
  <c r="B1248" i="32"/>
  <c r="A1248" i="32"/>
  <c r="A3151" i="27" l="1"/>
  <c r="F3153" i="27"/>
  <c r="C1248" i="32"/>
  <c r="L1246" i="32"/>
  <c r="M1246" i="32"/>
  <c r="N1244" i="32" a="1"/>
  <c r="N1244" i="32" s="1"/>
  <c r="D1244" i="32" s="1"/>
  <c r="O1244" i="32" a="1"/>
  <c r="O1244" i="32" s="1"/>
  <c r="E1244" i="32" s="1"/>
  <c r="P1244" i="32" a="1"/>
  <c r="P1244" i="32" s="1"/>
  <c r="K1252" i="32"/>
  <c r="I3152" i="27"/>
  <c r="H3152" i="27"/>
  <c r="B1250" i="32"/>
  <c r="A1250" i="32"/>
  <c r="A3152" i="27" l="1"/>
  <c r="F3154" i="27"/>
  <c r="H2041" i="27"/>
  <c r="H2042" i="27"/>
  <c r="C1250" i="32"/>
  <c r="K1254" i="32"/>
  <c r="M1248" i="32"/>
  <c r="L1248" i="32"/>
  <c r="P1246" i="32" a="1"/>
  <c r="P1246" i="32" s="1"/>
  <c r="O1246" i="32" a="1"/>
  <c r="O1246" i="32" s="1"/>
  <c r="E1246" i="32" s="1"/>
  <c r="N1246" i="32" a="1"/>
  <c r="N1246" i="32" s="1"/>
  <c r="D1246" i="32" s="1"/>
  <c r="I3153" i="27"/>
  <c r="H3153" i="27"/>
  <c r="A1252" i="32"/>
  <c r="B1252" i="32"/>
  <c r="A3153" i="27" l="1"/>
  <c r="F3156" i="27"/>
  <c r="F3155" i="27"/>
  <c r="H2044" i="27"/>
  <c r="H2043" i="27"/>
  <c r="C1252" i="32"/>
  <c r="L1250" i="32"/>
  <c r="M1250" i="32"/>
  <c r="O1248" i="32" a="1"/>
  <c r="O1248" i="32" s="1"/>
  <c r="E1248" i="32" s="1"/>
  <c r="P1248" i="32" a="1"/>
  <c r="P1248" i="32" s="1"/>
  <c r="M2040" i="27" s="1"/>
  <c r="A2040" i="27" s="1"/>
  <c r="N1248" i="32" a="1"/>
  <c r="N1248" i="32" s="1"/>
  <c r="D1248" i="32" s="1"/>
  <c r="K1256" i="32"/>
  <c r="H3154" i="27"/>
  <c r="I3154" i="27"/>
  <c r="B1254" i="32"/>
  <c r="A1254" i="32"/>
  <c r="A3154" i="27" l="1"/>
  <c r="F3157" i="27"/>
  <c r="F2040" i="27"/>
  <c r="K2040" i="27"/>
  <c r="H2046" i="27"/>
  <c r="H2045" i="27"/>
  <c r="C1254" i="32"/>
  <c r="P1250" i="32" a="1"/>
  <c r="P1250" i="32" s="1"/>
  <c r="O1250" i="32" a="1"/>
  <c r="O1250" i="32" s="1"/>
  <c r="E1250" i="32" s="1"/>
  <c r="N2042" i="27" s="1"/>
  <c r="N1250" i="32" a="1"/>
  <c r="N1250" i="32" s="1"/>
  <c r="D1250" i="32" s="1"/>
  <c r="K1258" i="32"/>
  <c r="M1252" i="32"/>
  <c r="L1252" i="32"/>
  <c r="H3156" i="27"/>
  <c r="A1256" i="32"/>
  <c r="I3156" i="27"/>
  <c r="B1256" i="32"/>
  <c r="H3155" i="27"/>
  <c r="I3155" i="27"/>
  <c r="A3156" i="27" l="1"/>
  <c r="A3155" i="27"/>
  <c r="F3158" i="27"/>
  <c r="M2042" i="27"/>
  <c r="M2041" i="27"/>
  <c r="K2042" i="27"/>
  <c r="K2041" i="27"/>
  <c r="J2041" i="27"/>
  <c r="J2042" i="27"/>
  <c r="I2041" i="27"/>
  <c r="I2042" i="27"/>
  <c r="H2047" i="27"/>
  <c r="H2048" i="27"/>
  <c r="G2041" i="27"/>
  <c r="G2042" i="27"/>
  <c r="F2042" i="27"/>
  <c r="F2041" i="27"/>
  <c r="E2041" i="27"/>
  <c r="E2042" i="27"/>
  <c r="C1256" i="32"/>
  <c r="L1254" i="32"/>
  <c r="M1254" i="32"/>
  <c r="P1252" i="32" a="1"/>
  <c r="P1252" i="32" s="1"/>
  <c r="N1252" i="32" a="1"/>
  <c r="N1252" i="32" s="1"/>
  <c r="D1252" i="32" s="1"/>
  <c r="O1252" i="32" a="1"/>
  <c r="O1252" i="32" s="1"/>
  <c r="E1252" i="32" s="1"/>
  <c r="K1260" i="32"/>
  <c r="A1258" i="32"/>
  <c r="I3157" i="27"/>
  <c r="H3157" i="27"/>
  <c r="B1258" i="32"/>
  <c r="A3157" i="27" l="1"/>
  <c r="A2041" i="27"/>
  <c r="F3159" i="27"/>
  <c r="A2042" i="27"/>
  <c r="N2043" i="27"/>
  <c r="N2044" i="27"/>
  <c r="M2043" i="27"/>
  <c r="M2044" i="27"/>
  <c r="K2044" i="27"/>
  <c r="K2043" i="27"/>
  <c r="J2043" i="27"/>
  <c r="J2044" i="27"/>
  <c r="I2043" i="27"/>
  <c r="I2044" i="27"/>
  <c r="H2050" i="27"/>
  <c r="H2049" i="27"/>
  <c r="G2043" i="27"/>
  <c r="G2044" i="27"/>
  <c r="F2043" i="27"/>
  <c r="F2044" i="27"/>
  <c r="E2043" i="27"/>
  <c r="E2044" i="27"/>
  <c r="C1258" i="32"/>
  <c r="M1256" i="32"/>
  <c r="L1256" i="32"/>
  <c r="N1254" i="32" a="1"/>
  <c r="N1254" i="32" s="1"/>
  <c r="D1254" i="32" s="1"/>
  <c r="P1254" i="32" a="1"/>
  <c r="P1254" i="32" s="1"/>
  <c r="O1254" i="32" a="1"/>
  <c r="O1254" i="32" s="1"/>
  <c r="E1254" i="32" s="1"/>
  <c r="K1262" i="32"/>
  <c r="I3158" i="27"/>
  <c r="H3158" i="27"/>
  <c r="B1260" i="32"/>
  <c r="A1260" i="32"/>
  <c r="A3158" i="27" l="1"/>
  <c r="F3160" i="27"/>
  <c r="A2043" i="27"/>
  <c r="A2044" i="27"/>
  <c r="N2046" i="27"/>
  <c r="N2045" i="27"/>
  <c r="M2046" i="27"/>
  <c r="M2045" i="27"/>
  <c r="K2046" i="27"/>
  <c r="K2045" i="27"/>
  <c r="J2045" i="27"/>
  <c r="J2046" i="27"/>
  <c r="I2045" i="27"/>
  <c r="I2046" i="27"/>
  <c r="H2051" i="27"/>
  <c r="H2052" i="27"/>
  <c r="G2045" i="27"/>
  <c r="G2046" i="27"/>
  <c r="F2046" i="27"/>
  <c r="F2045" i="27"/>
  <c r="E2045" i="27"/>
  <c r="E2046" i="27"/>
  <c r="C1260" i="32"/>
  <c r="K1264" i="32"/>
  <c r="M1258" i="32"/>
  <c r="L1258" i="32"/>
  <c r="O1256" i="32" a="1"/>
  <c r="O1256" i="32" s="1"/>
  <c r="E1256" i="32" s="1"/>
  <c r="P1256" i="32" a="1"/>
  <c r="P1256" i="32" s="1"/>
  <c r="N1256" i="32" a="1"/>
  <c r="N1256" i="32" s="1"/>
  <c r="D1256" i="32" s="1"/>
  <c r="A1262" i="32"/>
  <c r="I3159" i="27"/>
  <c r="H3159" i="27"/>
  <c r="B1262" i="32"/>
  <c r="A3159" i="27" l="1"/>
  <c r="F3161" i="27"/>
  <c r="F3162" i="27"/>
  <c r="A2046" i="27"/>
  <c r="A2045" i="27"/>
  <c r="N2047" i="27"/>
  <c r="N2048" i="27"/>
  <c r="M2047" i="27"/>
  <c r="M2048" i="27"/>
  <c r="K2048" i="27"/>
  <c r="K2047" i="27"/>
  <c r="J2048" i="27"/>
  <c r="J2047" i="27"/>
  <c r="I2047" i="27"/>
  <c r="I2048" i="27"/>
  <c r="H2054" i="27"/>
  <c r="H2053" i="27"/>
  <c r="G2047" i="27"/>
  <c r="G2048" i="27"/>
  <c r="F2048" i="27"/>
  <c r="F2047" i="27"/>
  <c r="E2047" i="27"/>
  <c r="E2048" i="27"/>
  <c r="C1262" i="32"/>
  <c r="L1260" i="32"/>
  <c r="M1260" i="32"/>
  <c r="O1258" i="32" a="1"/>
  <c r="O1258" i="32" s="1"/>
  <c r="E1258" i="32" s="1"/>
  <c r="N1258" i="32" a="1"/>
  <c r="N1258" i="32" s="1"/>
  <c r="D1258" i="32" s="1"/>
  <c r="P1258" i="32" a="1"/>
  <c r="P1258" i="32" s="1"/>
  <c r="K1266" i="32"/>
  <c r="B1264" i="32"/>
  <c r="A1264" i="32"/>
  <c r="I3160" i="27"/>
  <c r="H3160" i="27"/>
  <c r="A3160" i="27" l="1"/>
  <c r="F3163" i="27"/>
  <c r="A2048" i="27"/>
  <c r="A2047" i="27"/>
  <c r="N2050" i="27"/>
  <c r="N2049" i="27"/>
  <c r="M2050" i="27"/>
  <c r="M2049" i="27"/>
  <c r="K2050" i="27"/>
  <c r="K2049" i="27"/>
  <c r="J2049" i="27"/>
  <c r="J2050" i="27"/>
  <c r="I2049" i="27"/>
  <c r="I2050" i="27"/>
  <c r="H2056" i="27"/>
  <c r="H2055" i="27"/>
  <c r="G2049" i="27"/>
  <c r="G2050" i="27"/>
  <c r="F2049" i="27"/>
  <c r="F2050" i="27"/>
  <c r="E2049" i="27"/>
  <c r="E2050" i="27"/>
  <c r="C1264" i="32"/>
  <c r="L1262" i="32"/>
  <c r="M1262" i="32"/>
  <c r="K1268" i="32"/>
  <c r="P1260" i="32" a="1"/>
  <c r="P1260" i="32" s="1"/>
  <c r="N1260" i="32" a="1"/>
  <c r="N1260" i="32" s="1"/>
  <c r="D1260" i="32" s="1"/>
  <c r="O1260" i="32" a="1"/>
  <c r="O1260" i="32" s="1"/>
  <c r="E1260" i="32" s="1"/>
  <c r="I3161" i="27"/>
  <c r="A1266" i="32"/>
  <c r="B1266" i="32"/>
  <c r="H3162" i="27"/>
  <c r="H3161" i="27"/>
  <c r="I3162" i="27"/>
  <c r="A3161" i="27" l="1"/>
  <c r="A3162" i="27"/>
  <c r="F3164" i="27"/>
  <c r="A2050" i="27"/>
  <c r="N2051" i="27"/>
  <c r="N2052" i="27"/>
  <c r="A2049" i="27"/>
  <c r="M2052" i="27"/>
  <c r="M2051" i="27"/>
  <c r="K2052" i="27"/>
  <c r="K2051" i="27"/>
  <c r="J2051" i="27"/>
  <c r="J2052" i="27"/>
  <c r="I2051" i="27"/>
  <c r="I2052" i="27"/>
  <c r="H2057" i="27"/>
  <c r="H2058" i="27"/>
  <c r="G2052" i="27"/>
  <c r="G2051" i="27"/>
  <c r="F2052" i="27"/>
  <c r="F2051" i="27"/>
  <c r="E2052" i="27"/>
  <c r="E2051" i="27"/>
  <c r="C1266" i="32"/>
  <c r="L1264" i="32"/>
  <c r="M1264" i="32"/>
  <c r="K1270" i="32"/>
  <c r="P1262" i="32" a="1"/>
  <c r="P1262" i="32" s="1"/>
  <c r="O1262" i="32" a="1"/>
  <c r="O1262" i="32" s="1"/>
  <c r="E1262" i="32" s="1"/>
  <c r="N1262" i="32" a="1"/>
  <c r="N1262" i="32" s="1"/>
  <c r="D1262" i="32" s="1"/>
  <c r="B1268" i="32"/>
  <c r="I3163" i="27"/>
  <c r="A1268" i="32"/>
  <c r="H3163" i="27"/>
  <c r="A3163" i="27" l="1"/>
  <c r="F3165" i="27"/>
  <c r="A2051" i="27"/>
  <c r="A2052" i="27"/>
  <c r="N2054" i="27"/>
  <c r="N2053" i="27"/>
  <c r="M2053" i="27"/>
  <c r="M2054" i="27"/>
  <c r="K2053" i="27"/>
  <c r="K2054" i="27"/>
  <c r="J2053" i="27"/>
  <c r="J2054" i="27"/>
  <c r="I2053" i="27"/>
  <c r="I2054" i="27"/>
  <c r="H2060" i="27"/>
  <c r="H2059" i="27"/>
  <c r="G2054" i="27"/>
  <c r="G2053" i="27"/>
  <c r="F2053" i="27"/>
  <c r="F2054" i="27"/>
  <c r="E2053" i="27"/>
  <c r="E2054" i="27"/>
  <c r="C1268" i="32"/>
  <c r="M1266" i="32"/>
  <c r="L1266" i="32"/>
  <c r="K1272" i="32"/>
  <c r="P1264" i="32" a="1"/>
  <c r="P1264" i="32" s="1"/>
  <c r="O1264" i="32" a="1"/>
  <c r="O1264" i="32" s="1"/>
  <c r="E1264" i="32" s="1"/>
  <c r="N1264" i="32" a="1"/>
  <c r="N1264" i="32" s="1"/>
  <c r="D1264" i="32" s="1"/>
  <c r="A1270" i="32"/>
  <c r="B1270" i="32"/>
  <c r="I3164" i="27"/>
  <c r="H3164" i="27"/>
  <c r="A3164" i="27" l="1"/>
  <c r="F3166" i="27"/>
  <c r="A2053" i="27"/>
  <c r="A2054" i="27"/>
  <c r="N2055" i="27"/>
  <c r="N2056" i="27"/>
  <c r="M2055" i="27"/>
  <c r="M2056" i="27"/>
  <c r="K2056" i="27"/>
  <c r="K2055" i="27"/>
  <c r="J2055" i="27"/>
  <c r="J2056" i="27"/>
  <c r="I2056" i="27"/>
  <c r="I2055" i="27"/>
  <c r="H2062" i="27"/>
  <c r="H2061" i="27"/>
  <c r="G2056" i="27"/>
  <c r="G2055" i="27"/>
  <c r="F2056" i="27"/>
  <c r="F2055" i="27"/>
  <c r="E2056" i="27"/>
  <c r="E2055" i="27"/>
  <c r="C1270" i="32"/>
  <c r="M1268" i="32"/>
  <c r="L1268" i="32"/>
  <c r="K1274" i="32"/>
  <c r="P1266" i="32" a="1"/>
  <c r="P1266" i="32" s="1"/>
  <c r="N1266" i="32" a="1"/>
  <c r="N1266" i="32" s="1"/>
  <c r="D1266" i="32" s="1"/>
  <c r="O1266" i="32" a="1"/>
  <c r="O1266" i="32" s="1"/>
  <c r="E1266" i="32" s="1"/>
  <c r="I3165" i="27"/>
  <c r="H3165" i="27"/>
  <c r="B1272" i="32"/>
  <c r="A1272" i="32"/>
  <c r="A3165" i="27" l="1"/>
  <c r="F3167" i="27"/>
  <c r="F3168" i="27"/>
  <c r="A2056" i="27"/>
  <c r="A2055" i="27"/>
  <c r="N2058" i="27"/>
  <c r="N2057" i="27"/>
  <c r="M2057" i="27"/>
  <c r="M2058" i="27"/>
  <c r="K2057" i="27"/>
  <c r="K2058" i="27"/>
  <c r="J2057" i="27"/>
  <c r="J2058" i="27"/>
  <c r="I2058" i="27"/>
  <c r="I2057" i="27"/>
  <c r="H2063" i="27"/>
  <c r="H2064" i="27"/>
  <c r="G2057" i="27"/>
  <c r="G2058" i="27"/>
  <c r="F2058" i="27"/>
  <c r="F2057" i="27"/>
  <c r="E2057" i="27"/>
  <c r="E2058" i="27"/>
  <c r="C1272" i="32"/>
  <c r="K1276" i="32"/>
  <c r="N1268" i="32" a="1"/>
  <c r="N1268" i="32" s="1"/>
  <c r="D1268" i="32" s="1"/>
  <c r="P1268" i="32" a="1"/>
  <c r="P1268" i="32" s="1"/>
  <c r="O1268" i="32" a="1"/>
  <c r="O1268" i="32" s="1"/>
  <c r="E1268" i="32" s="1"/>
  <c r="M1270" i="32"/>
  <c r="L1270" i="32"/>
  <c r="H3166" i="27"/>
  <c r="I3166" i="27"/>
  <c r="B1274" i="32"/>
  <c r="A1274" i="32"/>
  <c r="A3166" i="27" l="1"/>
  <c r="F3169" i="27"/>
  <c r="N2060" i="27"/>
  <c r="N2059" i="27"/>
  <c r="M2059" i="27"/>
  <c r="M2060" i="27"/>
  <c r="K2059" i="27"/>
  <c r="K2060" i="27"/>
  <c r="A2058" i="27"/>
  <c r="A2057" i="27"/>
  <c r="J2060" i="27"/>
  <c r="J2059" i="27"/>
  <c r="I2059" i="27"/>
  <c r="I2060" i="27"/>
  <c r="H2065" i="27"/>
  <c r="H2066" i="27"/>
  <c r="G2059" i="27"/>
  <c r="G2060" i="27"/>
  <c r="F2060" i="27"/>
  <c r="F2059" i="27"/>
  <c r="E2059" i="27"/>
  <c r="E2060" i="27"/>
  <c r="C1274" i="32"/>
  <c r="M1272" i="32"/>
  <c r="L1272" i="32"/>
  <c r="N1270" i="32" a="1"/>
  <c r="N1270" i="32" s="1"/>
  <c r="D1270" i="32" s="1"/>
  <c r="O1270" i="32" a="1"/>
  <c r="O1270" i="32" s="1"/>
  <c r="E1270" i="32" s="1"/>
  <c r="P1270" i="32" a="1"/>
  <c r="P1270" i="32" s="1"/>
  <c r="K1278" i="32"/>
  <c r="H3168" i="27"/>
  <c r="H3167" i="27"/>
  <c r="B1276" i="32"/>
  <c r="I3168" i="27"/>
  <c r="I3167" i="27"/>
  <c r="A1276" i="32"/>
  <c r="A3167" i="27" l="1"/>
  <c r="A3168" i="27"/>
  <c r="F3170" i="27"/>
  <c r="A2060" i="27"/>
  <c r="A2059" i="27"/>
  <c r="N2062" i="27"/>
  <c r="N2061" i="27"/>
  <c r="M2061" i="27"/>
  <c r="M2062" i="27"/>
  <c r="K2062" i="27"/>
  <c r="K2061" i="27"/>
  <c r="J2061" i="27"/>
  <c r="J2062" i="27"/>
  <c r="I2061" i="27"/>
  <c r="I2062" i="27"/>
  <c r="H2067" i="27"/>
  <c r="H2068" i="27"/>
  <c r="G2061" i="27"/>
  <c r="G2062" i="27"/>
  <c r="F2062" i="27"/>
  <c r="F2061" i="27"/>
  <c r="E2061" i="27"/>
  <c r="E2062" i="27"/>
  <c r="C1276" i="32"/>
  <c r="M1274" i="32"/>
  <c r="L1274" i="32"/>
  <c r="K1280" i="32"/>
  <c r="O1272" i="32" a="1"/>
  <c r="O1272" i="32" s="1"/>
  <c r="E1272" i="32" s="1"/>
  <c r="N1272" i="32" a="1"/>
  <c r="N1272" i="32" s="1"/>
  <c r="D1272" i="32" s="1"/>
  <c r="P1272" i="32" a="1"/>
  <c r="P1272" i="32" s="1"/>
  <c r="A1278" i="32"/>
  <c r="H3169" i="27"/>
  <c r="B1278" i="32"/>
  <c r="I3169" i="27"/>
  <c r="A3169" i="27" l="1"/>
  <c r="F3171" i="27"/>
  <c r="A2061" i="27"/>
  <c r="N2063" i="27"/>
  <c r="N2064" i="27"/>
  <c r="A2062" i="27"/>
  <c r="M2063" i="27"/>
  <c r="M2064" i="27"/>
  <c r="K2063" i="27"/>
  <c r="K2064" i="27"/>
  <c r="J2064" i="27"/>
  <c r="J2063" i="27"/>
  <c r="I2063" i="27"/>
  <c r="I2064" i="27"/>
  <c r="H2070" i="27"/>
  <c r="H2069" i="27"/>
  <c r="G2064" i="27"/>
  <c r="G2063" i="27"/>
  <c r="F2064" i="27"/>
  <c r="F2063" i="27"/>
  <c r="E2063" i="27"/>
  <c r="E2064" i="27"/>
  <c r="C1278" i="32"/>
  <c r="M1276" i="32"/>
  <c r="L1276" i="32"/>
  <c r="K1282" i="32"/>
  <c r="O1274" i="32" a="1"/>
  <c r="O1274" i="32" s="1"/>
  <c r="E1274" i="32" s="1"/>
  <c r="N1274" i="32" a="1"/>
  <c r="N1274" i="32" s="1"/>
  <c r="D1274" i="32" s="1"/>
  <c r="P1274" i="32" a="1"/>
  <c r="P1274" i="32" s="1"/>
  <c r="A1280" i="32"/>
  <c r="B1280" i="32"/>
  <c r="I3170" i="27"/>
  <c r="H3170" i="27"/>
  <c r="A3170" i="27" l="1"/>
  <c r="F3172" i="27"/>
  <c r="N2066" i="27"/>
  <c r="N2065" i="27"/>
  <c r="A2064" i="27"/>
  <c r="A2063" i="27"/>
  <c r="M2065" i="27"/>
  <c r="M2066" i="27"/>
  <c r="K2065" i="27"/>
  <c r="K2066" i="27"/>
  <c r="J2065" i="27"/>
  <c r="J2066" i="27"/>
  <c r="I2065" i="27"/>
  <c r="I2066" i="27"/>
  <c r="H2071" i="27"/>
  <c r="H2072" i="27"/>
  <c r="G2066" i="27"/>
  <c r="G2065" i="27"/>
  <c r="F2066" i="27"/>
  <c r="F2065" i="27"/>
  <c r="E2066" i="27"/>
  <c r="E2065" i="27"/>
  <c r="C1280" i="32"/>
  <c r="K1284" i="32"/>
  <c r="P1276" i="32" a="1"/>
  <c r="P1276" i="32" s="1"/>
  <c r="O1276" i="32" a="1"/>
  <c r="O1276" i="32" s="1"/>
  <c r="E1276" i="32" s="1"/>
  <c r="N1276" i="32" a="1"/>
  <c r="N1276" i="32" s="1"/>
  <c r="D1276" i="32" s="1"/>
  <c r="L1278" i="32"/>
  <c r="M1278" i="32"/>
  <c r="A1282" i="32"/>
  <c r="B1282" i="32"/>
  <c r="I3171" i="27"/>
  <c r="H3171" i="27"/>
  <c r="A3171" i="27" l="1"/>
  <c r="F3174" i="27"/>
  <c r="F3173" i="27"/>
  <c r="A2065" i="27"/>
  <c r="N2067" i="27"/>
  <c r="N2068" i="27"/>
  <c r="A2066" i="27"/>
  <c r="M2067" i="27"/>
  <c r="M2068" i="27"/>
  <c r="K2067" i="27"/>
  <c r="K2068" i="27"/>
  <c r="J2068" i="27"/>
  <c r="J2067" i="27"/>
  <c r="I2068" i="27"/>
  <c r="I2067" i="27"/>
  <c r="H2073" i="27"/>
  <c r="H2074" i="27"/>
  <c r="G2068" i="27"/>
  <c r="G2067" i="27"/>
  <c r="F2067" i="27"/>
  <c r="F2068" i="27"/>
  <c r="E2068" i="27"/>
  <c r="E2067" i="27"/>
  <c r="C1282" i="32"/>
  <c r="P1278" i="32" a="1"/>
  <c r="P1278" i="32" s="1"/>
  <c r="O1278" i="32" a="1"/>
  <c r="O1278" i="32" s="1"/>
  <c r="E1278" i="32" s="1"/>
  <c r="N1278" i="32" a="1"/>
  <c r="N1278" i="32" s="1"/>
  <c r="D1278" i="32" s="1"/>
  <c r="L1280" i="32"/>
  <c r="M1280" i="32"/>
  <c r="K1286" i="32"/>
  <c r="A1284" i="32"/>
  <c r="H3172" i="27"/>
  <c r="B1284" i="32"/>
  <c r="I3172" i="27"/>
  <c r="A3172" i="27" l="1"/>
  <c r="F3175" i="27"/>
  <c r="A2068" i="27"/>
  <c r="N2070" i="27"/>
  <c r="N2069" i="27"/>
  <c r="A2067" i="27"/>
  <c r="M2070" i="27"/>
  <c r="M2069" i="27"/>
  <c r="K2069" i="27"/>
  <c r="K2070" i="27"/>
  <c r="J2070" i="27"/>
  <c r="J2069" i="27"/>
  <c r="I2070" i="27"/>
  <c r="I2069" i="27"/>
  <c r="H2075" i="27"/>
  <c r="H2076" i="27"/>
  <c r="G2069" i="27"/>
  <c r="G2070" i="27"/>
  <c r="F2069" i="27"/>
  <c r="F2070" i="27"/>
  <c r="E2069" i="27"/>
  <c r="E2070" i="27"/>
  <c r="C1284" i="32"/>
  <c r="P1280" i="32" a="1"/>
  <c r="P1280" i="32" s="1"/>
  <c r="O1280" i="32" a="1"/>
  <c r="O1280" i="32" s="1"/>
  <c r="E1280" i="32" s="1"/>
  <c r="N1280" i="32" a="1"/>
  <c r="N1280" i="32" s="1"/>
  <c r="D1280" i="32" s="1"/>
  <c r="K1288" i="32"/>
  <c r="M1282" i="32"/>
  <c r="L1282" i="32"/>
  <c r="H3174" i="27"/>
  <c r="A1286" i="32"/>
  <c r="B1286" i="32"/>
  <c r="I3173" i="27"/>
  <c r="H3173" i="27"/>
  <c r="I3174" i="27"/>
  <c r="A3174" i="27" l="1"/>
  <c r="A3173" i="27"/>
  <c r="F3176" i="27"/>
  <c r="A2069" i="27"/>
  <c r="A2070" i="27"/>
  <c r="N2071" i="27"/>
  <c r="N2072" i="27"/>
  <c r="M2071" i="27"/>
  <c r="M2072" i="27"/>
  <c r="K2071" i="27"/>
  <c r="K2072" i="27"/>
  <c r="J2072" i="27"/>
  <c r="J2071" i="27"/>
  <c r="I2072" i="27"/>
  <c r="I2071" i="27"/>
  <c r="H2078" i="27"/>
  <c r="H2077" i="27"/>
  <c r="G2071" i="27"/>
  <c r="G2072" i="27"/>
  <c r="F2072" i="27"/>
  <c r="F2071" i="27"/>
  <c r="E2072" i="27"/>
  <c r="E2071" i="27"/>
  <c r="C1286" i="32"/>
  <c r="M1284" i="32"/>
  <c r="L1284" i="32"/>
  <c r="P1282" i="32" a="1"/>
  <c r="P1282" i="32" s="1"/>
  <c r="O1282" i="32" a="1"/>
  <c r="O1282" i="32" s="1"/>
  <c r="E1282" i="32" s="1"/>
  <c r="N1282" i="32" a="1"/>
  <c r="N1282" i="32" s="1"/>
  <c r="D1282" i="32" s="1"/>
  <c r="K1290" i="32"/>
  <c r="B1288" i="32"/>
  <c r="A1288" i="32"/>
  <c r="I3175" i="27"/>
  <c r="H3175" i="27"/>
  <c r="A3175" i="27" l="1"/>
  <c r="F3177" i="27"/>
  <c r="A2071" i="27"/>
  <c r="N2074" i="27"/>
  <c r="N2073" i="27"/>
  <c r="A2072" i="27"/>
  <c r="M2074" i="27"/>
  <c r="M2073" i="27"/>
  <c r="K2074" i="27"/>
  <c r="K2073" i="27"/>
  <c r="J2073" i="27"/>
  <c r="J2074" i="27"/>
  <c r="I2074" i="27"/>
  <c r="I2073" i="27"/>
  <c r="H2079" i="27"/>
  <c r="H2080" i="27"/>
  <c r="G2073" i="27"/>
  <c r="G2074" i="27"/>
  <c r="F2074" i="27"/>
  <c r="F2073" i="27"/>
  <c r="E2073" i="27"/>
  <c r="E2074" i="27"/>
  <c r="C1288" i="32"/>
  <c r="K1292" i="32"/>
  <c r="M1286" i="32"/>
  <c r="L1286" i="32"/>
  <c r="N1284" i="32" a="1"/>
  <c r="N1284" i="32" s="1"/>
  <c r="D1284" i="32" s="1"/>
  <c r="P1284" i="32" a="1"/>
  <c r="P1284" i="32" s="1"/>
  <c r="O1284" i="32" a="1"/>
  <c r="O1284" i="32" s="1"/>
  <c r="E1284" i="32" s="1"/>
  <c r="B1290" i="32"/>
  <c r="H3176" i="27"/>
  <c r="A1290" i="32"/>
  <c r="I3176" i="27"/>
  <c r="A3176" i="27" l="1"/>
  <c r="F3178" i="27"/>
  <c r="N2076" i="27"/>
  <c r="N2075" i="27"/>
  <c r="M2075" i="27"/>
  <c r="M2076" i="27"/>
  <c r="K2076" i="27"/>
  <c r="K2075" i="27"/>
  <c r="J2076" i="27"/>
  <c r="J2075" i="27"/>
  <c r="A2074" i="27"/>
  <c r="I2075" i="27"/>
  <c r="I2076" i="27"/>
  <c r="H2082" i="27"/>
  <c r="H2081" i="27"/>
  <c r="A2073" i="27"/>
  <c r="G2076" i="27"/>
  <c r="G2075" i="27"/>
  <c r="F2076" i="27"/>
  <c r="F2075" i="27"/>
  <c r="E2076" i="27"/>
  <c r="E2075" i="27"/>
  <c r="C1290" i="32"/>
  <c r="M1288" i="32"/>
  <c r="L1288" i="32"/>
  <c r="N1286" i="32" a="1"/>
  <c r="N1286" i="32" s="1"/>
  <c r="D1286" i="32" s="1"/>
  <c r="P1286" i="32" a="1"/>
  <c r="P1286" i="32" s="1"/>
  <c r="O1286" i="32" a="1"/>
  <c r="O1286" i="32" s="1"/>
  <c r="E1286" i="32" s="1"/>
  <c r="K1294" i="32"/>
  <c r="I3177" i="27"/>
  <c r="H3177" i="27"/>
  <c r="A1292" i="32"/>
  <c r="B1292" i="32"/>
  <c r="A2075" i="27" l="1"/>
  <c r="A3177" i="27"/>
  <c r="F3179" i="27"/>
  <c r="F3180" i="27"/>
  <c r="A2076" i="27"/>
  <c r="N2078" i="27"/>
  <c r="N2077" i="27"/>
  <c r="M2077" i="27"/>
  <c r="M2078" i="27"/>
  <c r="K2077" i="27"/>
  <c r="K2078" i="27"/>
  <c r="J2077" i="27"/>
  <c r="J2078" i="27"/>
  <c r="I2077" i="27"/>
  <c r="I2078" i="27"/>
  <c r="H2083" i="27"/>
  <c r="H2084" i="27"/>
  <c r="G2077" i="27"/>
  <c r="G2078" i="27"/>
  <c r="F2078" i="27"/>
  <c r="F2077" i="27"/>
  <c r="E2077" i="27"/>
  <c r="E2078" i="27"/>
  <c r="C1292" i="32"/>
  <c r="M1290" i="32"/>
  <c r="L1290" i="32"/>
  <c r="K1296" i="32"/>
  <c r="O1288" i="32" a="1"/>
  <c r="O1288" i="32" s="1"/>
  <c r="E1288" i="32" s="1"/>
  <c r="N1288" i="32" a="1"/>
  <c r="N1288" i="32" s="1"/>
  <c r="D1288" i="32" s="1"/>
  <c r="P1288" i="32" a="1"/>
  <c r="P1288" i="32" s="1"/>
  <c r="A1294" i="32"/>
  <c r="H3178" i="27"/>
  <c r="B1294" i="32"/>
  <c r="I3178" i="27"/>
  <c r="A2077" i="27" l="1"/>
  <c r="A3178" i="27"/>
  <c r="F3181" i="27"/>
  <c r="A2078" i="27"/>
  <c r="N2079" i="27"/>
  <c r="N2080" i="27"/>
  <c r="M2080" i="27"/>
  <c r="M2079" i="27"/>
  <c r="K2080" i="27"/>
  <c r="K2079" i="27"/>
  <c r="J2079" i="27"/>
  <c r="J2080" i="27"/>
  <c r="I2080" i="27"/>
  <c r="I2079" i="27"/>
  <c r="G2080" i="27"/>
  <c r="G2079" i="27"/>
  <c r="F2080" i="27"/>
  <c r="F2079" i="27"/>
  <c r="E2079" i="27"/>
  <c r="E2080" i="27"/>
  <c r="C1294" i="32"/>
  <c r="M1292" i="32"/>
  <c r="L1292" i="32"/>
  <c r="K1298" i="32"/>
  <c r="O1290" i="32" a="1"/>
  <c r="O1290" i="32" s="1"/>
  <c r="E1290" i="32" s="1"/>
  <c r="N1290" i="32" a="1"/>
  <c r="N1290" i="32" s="1"/>
  <c r="D1290" i="32" s="1"/>
  <c r="P1290" i="32" a="1"/>
  <c r="P1290" i="32" s="1"/>
  <c r="I3179" i="27"/>
  <c r="H3179" i="27"/>
  <c r="H3180" i="27"/>
  <c r="I3180" i="27"/>
  <c r="B1296" i="32"/>
  <c r="A1296" i="32"/>
  <c r="A2079" i="27" l="1"/>
  <c r="A3179" i="27"/>
  <c r="A3180" i="27"/>
  <c r="F3182" i="27"/>
  <c r="A2080" i="27"/>
  <c r="N2082" i="27"/>
  <c r="N2081" i="27"/>
  <c r="M2082" i="27"/>
  <c r="M2081" i="27"/>
  <c r="K2081" i="27"/>
  <c r="K2082" i="27"/>
  <c r="J2082" i="27"/>
  <c r="J2081" i="27"/>
  <c r="I2082" i="27"/>
  <c r="I2081" i="27"/>
  <c r="G2082" i="27"/>
  <c r="G2081" i="27"/>
  <c r="F2082" i="27"/>
  <c r="F2081" i="27"/>
  <c r="E2082" i="27"/>
  <c r="E2081" i="27"/>
  <c r="C1296" i="32"/>
  <c r="K1300" i="32"/>
  <c r="N1292" i="32" a="1"/>
  <c r="N1292" i="32" s="1"/>
  <c r="D1292" i="32" s="1"/>
  <c r="P1292" i="32" a="1"/>
  <c r="P1292" i="32" s="1"/>
  <c r="O1292" i="32" a="1"/>
  <c r="O1292" i="32" s="1"/>
  <c r="E1292" i="32" s="1"/>
  <c r="M1294" i="32"/>
  <c r="L1294" i="32"/>
  <c r="I3181" i="27"/>
  <c r="H3181" i="27"/>
  <c r="A1298" i="32"/>
  <c r="B1298" i="32"/>
  <c r="A3181" i="27" l="1"/>
  <c r="F3183" i="27"/>
  <c r="A2081" i="27"/>
  <c r="N2084" i="27"/>
  <c r="N2083" i="27"/>
  <c r="A2082" i="27"/>
  <c r="M2084" i="27"/>
  <c r="M2083" i="27"/>
  <c r="K2083" i="27"/>
  <c r="K2084" i="27"/>
  <c r="J2084" i="27"/>
  <c r="J2083" i="27"/>
  <c r="I2083" i="27"/>
  <c r="I2084" i="27"/>
  <c r="G2083" i="27"/>
  <c r="G2084" i="27"/>
  <c r="F2084" i="27"/>
  <c r="F2083" i="27"/>
  <c r="E2083" i="27"/>
  <c r="E2084" i="27"/>
  <c r="C1298" i="32"/>
  <c r="O1294" i="32" a="1"/>
  <c r="O1294" i="32" s="1"/>
  <c r="E1294" i="32" s="1"/>
  <c r="N1294" i="32" a="1"/>
  <c r="N1294" i="32" s="1"/>
  <c r="D1294" i="32" s="1"/>
  <c r="P1294" i="32" a="1"/>
  <c r="P1294" i="32" s="1"/>
  <c r="K1302" i="32"/>
  <c r="L1296" i="32"/>
  <c r="M1296" i="32"/>
  <c r="I3182" i="27"/>
  <c r="B1300" i="32"/>
  <c r="H3182" i="27"/>
  <c r="A1300" i="32"/>
  <c r="A3182" i="27" l="1"/>
  <c r="F3184" i="27"/>
  <c r="A2084" i="27"/>
  <c r="A2083" i="27"/>
  <c r="C1300" i="32"/>
  <c r="O1296" i="32" a="1"/>
  <c r="O1296" i="32" s="1"/>
  <c r="E1296" i="32" s="1"/>
  <c r="N1296" i="32" a="1"/>
  <c r="N1296" i="32" s="1"/>
  <c r="D1296" i="32" s="1"/>
  <c r="P1296" i="32" a="1"/>
  <c r="P1296" i="32" s="1"/>
  <c r="M1298" i="32"/>
  <c r="L1298" i="32"/>
  <c r="K1304" i="32"/>
  <c r="B1302" i="32"/>
  <c r="I3183" i="27"/>
  <c r="A1302" i="32"/>
  <c r="H3183" i="27"/>
  <c r="A3183" i="27" l="1"/>
  <c r="F3185" i="27"/>
  <c r="F3186" i="27"/>
  <c r="C1302" i="32"/>
  <c r="L1300" i="32"/>
  <c r="M1300" i="32"/>
  <c r="K1306" i="32"/>
  <c r="P1298" i="32" a="1"/>
  <c r="P1298" i="32" s="1"/>
  <c r="O1298" i="32" a="1"/>
  <c r="O1298" i="32" s="1"/>
  <c r="E1298" i="32" s="1"/>
  <c r="N1298" i="32" a="1"/>
  <c r="N1298" i="32" s="1"/>
  <c r="D1298" i="32" s="1"/>
  <c r="A1304" i="32"/>
  <c r="H3184" i="27"/>
  <c r="I3184" i="27"/>
  <c r="B1304" i="32"/>
  <c r="A3184" i="27" l="1"/>
  <c r="F3187" i="27"/>
  <c r="C1304" i="32"/>
  <c r="M1302" i="32"/>
  <c r="L1302" i="32"/>
  <c r="K1308" i="32"/>
  <c r="P1300" i="32" a="1"/>
  <c r="P1300" i="32" s="1"/>
  <c r="O1300" i="32" a="1"/>
  <c r="O1300" i="32" s="1"/>
  <c r="E1300" i="32" s="1"/>
  <c r="N1300" i="32" a="1"/>
  <c r="N1300" i="32" s="1"/>
  <c r="D1300" i="32" s="1"/>
  <c r="I3185" i="27"/>
  <c r="H3186" i="27"/>
  <c r="B1306" i="32"/>
  <c r="A1306" i="32"/>
  <c r="I3186" i="27"/>
  <c r="H3185" i="27"/>
  <c r="A3185" i="27" l="1"/>
  <c r="A3186" i="27"/>
  <c r="F3188" i="27"/>
  <c r="C1306" i="32"/>
  <c r="K1310" i="32"/>
  <c r="P1302" i="32" a="1"/>
  <c r="P1302" i="32" s="1"/>
  <c r="O1302" i="32" a="1"/>
  <c r="O1302" i="32" s="1"/>
  <c r="E1302" i="32" s="1"/>
  <c r="N1302" i="32" a="1"/>
  <c r="N1302" i="32" s="1"/>
  <c r="D1302" i="32" s="1"/>
  <c r="L1304" i="32"/>
  <c r="M1304" i="32"/>
  <c r="I3187" i="27"/>
  <c r="H3187" i="27"/>
  <c r="B1308" i="32"/>
  <c r="A1308" i="32"/>
  <c r="A3187" i="27" l="1"/>
  <c r="F3189" i="27"/>
  <c r="C1308" i="32"/>
  <c r="P1304" i="32" a="1"/>
  <c r="P1304" i="32" s="1"/>
  <c r="O1304" i="32" a="1"/>
  <c r="O1304" i="32" s="1"/>
  <c r="E1304" i="32" s="1"/>
  <c r="N1304" i="32" a="1"/>
  <c r="N1304" i="32" s="1"/>
  <c r="D1304" i="32" s="1"/>
  <c r="K1312" i="32"/>
  <c r="M1306" i="32"/>
  <c r="L1306" i="32"/>
  <c r="I3188" i="27"/>
  <c r="H3188" i="27"/>
  <c r="B1310" i="32"/>
  <c r="A1310" i="32"/>
  <c r="A3188" i="27" l="1"/>
  <c r="F3190" i="27"/>
  <c r="C1310" i="32"/>
  <c r="P1306" i="32" a="1"/>
  <c r="P1306" i="32" s="1"/>
  <c r="O1306" i="32" a="1"/>
  <c r="O1306" i="32" s="1"/>
  <c r="E1306" i="32" s="1"/>
  <c r="N1306" i="32" a="1"/>
  <c r="N1306" i="32" s="1"/>
  <c r="D1306" i="32" s="1"/>
  <c r="K1314" i="32"/>
  <c r="L1308" i="32"/>
  <c r="M1308" i="32"/>
  <c r="B1312" i="32"/>
  <c r="A1312" i="32"/>
  <c r="I3189" i="27"/>
  <c r="H3189" i="27"/>
  <c r="A3189" i="27" l="1"/>
  <c r="F3192" i="27"/>
  <c r="F3191" i="27"/>
  <c r="C1312" i="32"/>
  <c r="K1316" i="32"/>
  <c r="N1308" i="32" a="1"/>
  <c r="N1308" i="32" s="1"/>
  <c r="D1308" i="32" s="1"/>
  <c r="P1308" i="32" a="1"/>
  <c r="P1308" i="32" s="1"/>
  <c r="O1308" i="32" a="1"/>
  <c r="O1308" i="32" s="1"/>
  <c r="E1308" i="32" s="1"/>
  <c r="M1310" i="32"/>
  <c r="L1310" i="32"/>
  <c r="I3190" i="27"/>
  <c r="B1314" i="32"/>
  <c r="A1314" i="32"/>
  <c r="H3190" i="27"/>
  <c r="A3190" i="27" l="1"/>
  <c r="F3193" i="27"/>
  <c r="C1314" i="32"/>
  <c r="P1310" i="32" a="1"/>
  <c r="P1310" i="32" s="1"/>
  <c r="O1310" i="32" a="1"/>
  <c r="O1310" i="32" s="1"/>
  <c r="E1310" i="32" s="1"/>
  <c r="N1310" i="32" a="1"/>
  <c r="N1310" i="32" s="1"/>
  <c r="D1310" i="32" s="1"/>
  <c r="K1318" i="32"/>
  <c r="M1312" i="32"/>
  <c r="L1312" i="32"/>
  <c r="H3191" i="27"/>
  <c r="I3191" i="27"/>
  <c r="I3192" i="27"/>
  <c r="H3192" i="27"/>
  <c r="B1316" i="32"/>
  <c r="A1316" i="32"/>
  <c r="A3192" i="27" l="1"/>
  <c r="A3191" i="27"/>
  <c r="F3194" i="27"/>
  <c r="C1316" i="32"/>
  <c r="O1312" i="32" a="1"/>
  <c r="O1312" i="32" s="1"/>
  <c r="E1312" i="32" s="1"/>
  <c r="N1312" i="32" a="1"/>
  <c r="N1312" i="32" s="1"/>
  <c r="D1312" i="32" s="1"/>
  <c r="P1312" i="32" a="1"/>
  <c r="P1312" i="32" s="1"/>
  <c r="L1314" i="32"/>
  <c r="M1314" i="32"/>
  <c r="K1320" i="32"/>
  <c r="I3193" i="27"/>
  <c r="H3193" i="27"/>
  <c r="B1318" i="32"/>
  <c r="A1318" i="32"/>
  <c r="A3193" i="27" l="1"/>
  <c r="F3195" i="27"/>
  <c r="C1318" i="32"/>
  <c r="M1316" i="32"/>
  <c r="L1316" i="32"/>
  <c r="K1322" i="32"/>
  <c r="P1314" i="32" a="1"/>
  <c r="P1314" i="32" s="1"/>
  <c r="O1314" i="32" a="1"/>
  <c r="O1314" i="32" s="1"/>
  <c r="E1314" i="32" s="1"/>
  <c r="N1314" i="32" a="1"/>
  <c r="N1314" i="32" s="1"/>
  <c r="D1314" i="32" s="1"/>
  <c r="I3194" i="27"/>
  <c r="H3194" i="27"/>
  <c r="B1320" i="32"/>
  <c r="A1320" i="32"/>
  <c r="A3194" i="27" l="1"/>
  <c r="F3196" i="27"/>
  <c r="C1320" i="32"/>
  <c r="M1318" i="32"/>
  <c r="L1318" i="32"/>
  <c r="K1324" i="32"/>
  <c r="P1316" i="32" a="1"/>
  <c r="P1316" i="32" s="1"/>
  <c r="O1316" i="32" a="1"/>
  <c r="O1316" i="32" s="1"/>
  <c r="E1316" i="32" s="1"/>
  <c r="N1316" i="32" a="1"/>
  <c r="N1316" i="32" s="1"/>
  <c r="D1316" i="32" s="1"/>
  <c r="I3195" i="27"/>
  <c r="H3195" i="27"/>
  <c r="B1322" i="32"/>
  <c r="A1322" i="32"/>
  <c r="A3195" i="27" l="1"/>
  <c r="F3197" i="27"/>
  <c r="F3198" i="27"/>
  <c r="C1322" i="32"/>
  <c r="L1320" i="32"/>
  <c r="M1320" i="32"/>
  <c r="K1326" i="32"/>
  <c r="P1318" i="32" a="1"/>
  <c r="P1318" i="32" s="1"/>
  <c r="O1318" i="32" a="1"/>
  <c r="O1318" i="32" s="1"/>
  <c r="E1318" i="32" s="1"/>
  <c r="N1318" i="32" a="1"/>
  <c r="N1318" i="32" s="1"/>
  <c r="D1318" i="32" s="1"/>
  <c r="H3196" i="27"/>
  <c r="I3196" i="27"/>
  <c r="B1324" i="32"/>
  <c r="A1324" i="32"/>
  <c r="A3196" i="27" l="1"/>
  <c r="F3199" i="27"/>
  <c r="C1324" i="32"/>
  <c r="K1328" i="32"/>
  <c r="P1320" i="32" a="1"/>
  <c r="P1320" i="32" s="1"/>
  <c r="O1320" i="32" a="1"/>
  <c r="O1320" i="32" s="1"/>
  <c r="E1320" i="32" s="1"/>
  <c r="N1320" i="32" a="1"/>
  <c r="N1320" i="32" s="1"/>
  <c r="D1320" i="32" s="1"/>
  <c r="M1322" i="32"/>
  <c r="L1322" i="32"/>
  <c r="I3198" i="27"/>
  <c r="A1326" i="32"/>
  <c r="I3197" i="27"/>
  <c r="H3198" i="27"/>
  <c r="H3197" i="27"/>
  <c r="B1326" i="32"/>
  <c r="A3197" i="27" l="1"/>
  <c r="A3198" i="27"/>
  <c r="F3200" i="27"/>
  <c r="C1326" i="32"/>
  <c r="L1324" i="32"/>
  <c r="M1324" i="32"/>
  <c r="N1322" i="32" a="1"/>
  <c r="N1322" i="32" s="1"/>
  <c r="D1322" i="32" s="1"/>
  <c r="P1322" i="32" a="1"/>
  <c r="P1322" i="32" s="1"/>
  <c r="O1322" i="32" a="1"/>
  <c r="O1322" i="32" s="1"/>
  <c r="E1322" i="32" s="1"/>
  <c r="K1330" i="32"/>
  <c r="I3199" i="27"/>
  <c r="H3199" i="27"/>
  <c r="B1328" i="32"/>
  <c r="A1328" i="32"/>
  <c r="A3199" i="27" l="1"/>
  <c r="F3201" i="27"/>
  <c r="C1328" i="32"/>
  <c r="M1326" i="32"/>
  <c r="L1326" i="32"/>
  <c r="N1324" i="32" a="1"/>
  <c r="N1324" i="32" s="1"/>
  <c r="D1324" i="32" s="1"/>
  <c r="P1324" i="32" a="1"/>
  <c r="P1324" i="32" s="1"/>
  <c r="O1324" i="32" a="1"/>
  <c r="O1324" i="32" s="1"/>
  <c r="E1324" i="32" s="1"/>
  <c r="K1332" i="32"/>
  <c r="I3200" i="27"/>
  <c r="H3200" i="27"/>
  <c r="A1330" i="32"/>
  <c r="B1330" i="32"/>
  <c r="A3200" i="27" l="1"/>
  <c r="F3202" i="27"/>
  <c r="C1330" i="32"/>
  <c r="L1328" i="32"/>
  <c r="M1328" i="32"/>
  <c r="K1334" i="32"/>
  <c r="O1326" i="32" a="1"/>
  <c r="O1326" i="32" s="1"/>
  <c r="E1326" i="32" s="1"/>
  <c r="N1326" i="32" a="1"/>
  <c r="N1326" i="32" s="1"/>
  <c r="D1326" i="32" s="1"/>
  <c r="P1326" i="32" a="1"/>
  <c r="P1326" i="32" s="1"/>
  <c r="B1332" i="32"/>
  <c r="I3201" i="27"/>
  <c r="H3201" i="27"/>
  <c r="A1332" i="32"/>
  <c r="A3201" i="27" l="1"/>
  <c r="F3204" i="27"/>
  <c r="F3203" i="27"/>
  <c r="C1332" i="32"/>
  <c r="M1330" i="32"/>
  <c r="L1330" i="32"/>
  <c r="K1336" i="32"/>
  <c r="O1328" i="32" a="1"/>
  <c r="O1328" i="32" s="1"/>
  <c r="E1328" i="32" s="1"/>
  <c r="N1328" i="32" a="1"/>
  <c r="N1328" i="32" s="1"/>
  <c r="D1328" i="32" s="1"/>
  <c r="P1328" i="32" a="1"/>
  <c r="P1328" i="32" s="1"/>
  <c r="B1334" i="32"/>
  <c r="A1334" i="32"/>
  <c r="I3202" i="27"/>
  <c r="H3202" i="27"/>
  <c r="A3202" i="27" l="1"/>
  <c r="F3205" i="27"/>
  <c r="C1334" i="32"/>
  <c r="K1338" i="32"/>
  <c r="P1330" i="32" a="1"/>
  <c r="P1330" i="32" s="1"/>
  <c r="O1330" i="32" a="1"/>
  <c r="O1330" i="32" s="1"/>
  <c r="E1330" i="32" s="1"/>
  <c r="N1330" i="32" a="1"/>
  <c r="N1330" i="32" s="1"/>
  <c r="D1330" i="32" s="1"/>
  <c r="L1332" i="32"/>
  <c r="M1332" i="32"/>
  <c r="A1336" i="32"/>
  <c r="I3204" i="27"/>
  <c r="H3204" i="27"/>
  <c r="H3203" i="27"/>
  <c r="I3203" i="27"/>
  <c r="B1336" i="32"/>
  <c r="A3204" i="27" l="1"/>
  <c r="A3203" i="27"/>
  <c r="F3206" i="27"/>
  <c r="C1336" i="32"/>
  <c r="M1334" i="32"/>
  <c r="L1334" i="32"/>
  <c r="K1340" i="32"/>
  <c r="P1332" i="32" a="1"/>
  <c r="P1332" i="32" s="1"/>
  <c r="O1332" i="32" a="1"/>
  <c r="O1332" i="32" s="1"/>
  <c r="E1332" i="32" s="1"/>
  <c r="N1332" i="32" a="1"/>
  <c r="N1332" i="32" s="1"/>
  <c r="D1332" i="32" s="1"/>
  <c r="B1338" i="32"/>
  <c r="A1338" i="32"/>
  <c r="H3205" i="27"/>
  <c r="I3205" i="27"/>
  <c r="A3205" i="27" l="1"/>
  <c r="F3207" i="27"/>
  <c r="C1338" i="32"/>
  <c r="L1336" i="32"/>
  <c r="M1336" i="32"/>
  <c r="K1342" i="32"/>
  <c r="P1334" i="32" a="1"/>
  <c r="P1334" i="32" s="1"/>
  <c r="O1334" i="32" a="1"/>
  <c r="O1334" i="32" s="1"/>
  <c r="E1334" i="32" s="1"/>
  <c r="N1334" i="32" a="1"/>
  <c r="N1334" i="32" s="1"/>
  <c r="D1334" i="32" s="1"/>
  <c r="I3206" i="27"/>
  <c r="H3206" i="27"/>
  <c r="B1340" i="32"/>
  <c r="A1340" i="32"/>
  <c r="A3206" i="27" l="1"/>
  <c r="F3208" i="27"/>
  <c r="C1340" i="32"/>
  <c r="K1344" i="32"/>
  <c r="P1336" i="32" a="1"/>
  <c r="P1336" i="32" s="1"/>
  <c r="O1336" i="32" a="1"/>
  <c r="O1336" i="32" s="1"/>
  <c r="E1336" i="32" s="1"/>
  <c r="N1336" i="32" a="1"/>
  <c r="N1336" i="32" s="1"/>
  <c r="D1336" i="32" s="1"/>
  <c r="M1338" i="32"/>
  <c r="L1338" i="32"/>
  <c r="B1342" i="32"/>
  <c r="I3207" i="27"/>
  <c r="A1342" i="32"/>
  <c r="H3207" i="27"/>
  <c r="A3207" i="27" l="1"/>
  <c r="F3210" i="27"/>
  <c r="F3209" i="27"/>
  <c r="C1342" i="32"/>
  <c r="P1338" i="32" a="1"/>
  <c r="P1338" i="32" s="1"/>
  <c r="O1338" i="32" a="1"/>
  <c r="O1338" i="32" s="1"/>
  <c r="E1338" i="32" s="1"/>
  <c r="N1338" i="32" a="1"/>
  <c r="N1338" i="32" s="1"/>
  <c r="D1338" i="32" s="1"/>
  <c r="K1346" i="32"/>
  <c r="L1340" i="32"/>
  <c r="M1340" i="32"/>
  <c r="I3208" i="27"/>
  <c r="B1344" i="32"/>
  <c r="A1344" i="32"/>
  <c r="H3208" i="27"/>
  <c r="A3208" i="27" l="1"/>
  <c r="F3211" i="27"/>
  <c r="C1344" i="32"/>
  <c r="N1340" i="32" a="1"/>
  <c r="N1340" i="32" s="1"/>
  <c r="D1340" i="32" s="1"/>
  <c r="P1340" i="32" a="1"/>
  <c r="P1340" i="32" s="1"/>
  <c r="O1340" i="32" a="1"/>
  <c r="O1340" i="32" s="1"/>
  <c r="E1340" i="32" s="1"/>
  <c r="M1342" i="32"/>
  <c r="L1342" i="32"/>
  <c r="K1348" i="32"/>
  <c r="B1346" i="32"/>
  <c r="H3209" i="27"/>
  <c r="I3209" i="27"/>
  <c r="I3210" i="27"/>
  <c r="H3210" i="27"/>
  <c r="A1346" i="32"/>
  <c r="A3210" i="27" l="1"/>
  <c r="A3209" i="27"/>
  <c r="F3212" i="27"/>
  <c r="C1346" i="32"/>
  <c r="L1344" i="32"/>
  <c r="M1344" i="32"/>
  <c r="K1350" i="32"/>
  <c r="P1342" i="32" a="1"/>
  <c r="P1342" i="32" s="1"/>
  <c r="N1342" i="32" a="1"/>
  <c r="N1342" i="32" s="1"/>
  <c r="D1342" i="32" s="1"/>
  <c r="O1342" i="32" a="1"/>
  <c r="O1342" i="32" s="1"/>
  <c r="E1342" i="32" s="1"/>
  <c r="I3211" i="27"/>
  <c r="H3211" i="27"/>
  <c r="B1348" i="32"/>
  <c r="A1348" i="32"/>
  <c r="A3211" i="27" l="1"/>
  <c r="F3213" i="27"/>
  <c r="C1348" i="32"/>
  <c r="K1352" i="32"/>
  <c r="O1344" i="32" a="1"/>
  <c r="O1344" i="32" s="1"/>
  <c r="E1344" i="32" s="1"/>
  <c r="N1344" i="32" a="1"/>
  <c r="N1344" i="32" s="1"/>
  <c r="D1344" i="32" s="1"/>
  <c r="P1344" i="32" a="1"/>
  <c r="P1344" i="32" s="1"/>
  <c r="M1346" i="32"/>
  <c r="L1346" i="32"/>
  <c r="I3212" i="27"/>
  <c r="B1350" i="32"/>
  <c r="H3212" i="27"/>
  <c r="A1350" i="32"/>
  <c r="A3212" i="27" l="1"/>
  <c r="F3214" i="27"/>
  <c r="C1350" i="32"/>
  <c r="L1348" i="32"/>
  <c r="M1348" i="32"/>
  <c r="P1346" i="32" a="1"/>
  <c r="P1346" i="32" s="1"/>
  <c r="O1346" i="32" a="1"/>
  <c r="O1346" i="32" s="1"/>
  <c r="E1346" i="32" s="1"/>
  <c r="N1346" i="32" a="1"/>
  <c r="N1346" i="32" s="1"/>
  <c r="D1346" i="32" s="1"/>
  <c r="K1354" i="32"/>
  <c r="I3213" i="27"/>
  <c r="H3213" i="27"/>
  <c r="B1352" i="32"/>
  <c r="A1352" i="32"/>
  <c r="A3213" i="27" l="1"/>
  <c r="F3215" i="27"/>
  <c r="C1352" i="32"/>
  <c r="L1350" i="32"/>
  <c r="M1350" i="32"/>
  <c r="K1356" i="32"/>
  <c r="P1348" i="32" a="1"/>
  <c r="P1348" i="32" s="1"/>
  <c r="O1348" i="32" a="1"/>
  <c r="O1348" i="32" s="1"/>
  <c r="E1348" i="32" s="1"/>
  <c r="N1348" i="32" a="1"/>
  <c r="N1348" i="32" s="1"/>
  <c r="D1348" i="32" s="1"/>
  <c r="B1354" i="32"/>
  <c r="I3214" i="27"/>
  <c r="H3214" i="27"/>
  <c r="A1354" i="32"/>
  <c r="A3214" i="27" l="1"/>
  <c r="C1354" i="32"/>
  <c r="K1358" i="32"/>
  <c r="P1350" i="32" a="1"/>
  <c r="P1350" i="32" s="1"/>
  <c r="O1350" i="32" a="1"/>
  <c r="O1350" i="32" s="1"/>
  <c r="E1350" i="32" s="1"/>
  <c r="N1350" i="32" a="1"/>
  <c r="N1350" i="32" s="1"/>
  <c r="D1350" i="32" s="1"/>
  <c r="L1352" i="32"/>
  <c r="M1352" i="32"/>
  <c r="I3215" i="27"/>
  <c r="H3215" i="27"/>
  <c r="B1356" i="32"/>
  <c r="A1356" i="32"/>
  <c r="A3215" i="27" l="1"/>
  <c r="C1356" i="32"/>
  <c r="K1360" i="32"/>
  <c r="P1352" i="32" a="1"/>
  <c r="P1352" i="32" s="1"/>
  <c r="O1352" i="32" a="1"/>
  <c r="O1352" i="32" s="1"/>
  <c r="E1352" i="32" s="1"/>
  <c r="N1352" i="32" a="1"/>
  <c r="N1352" i="32" s="1"/>
  <c r="D1352" i="32" s="1"/>
  <c r="M1354" i="32"/>
  <c r="L1354" i="32"/>
  <c r="B1358" i="32"/>
  <c r="A1358" i="32"/>
  <c r="C1358" i="32" l="1"/>
  <c r="K1362" i="32"/>
  <c r="L1356" i="32"/>
  <c r="M1356" i="32"/>
  <c r="N1354" i="32" a="1"/>
  <c r="N1354" i="32" s="1"/>
  <c r="D1354" i="32" s="1"/>
  <c r="P1354" i="32" a="1"/>
  <c r="P1354" i="32" s="1"/>
  <c r="O1354" i="32" a="1"/>
  <c r="O1354" i="32" s="1"/>
  <c r="E1354" i="32" s="1"/>
  <c r="B1360" i="32"/>
  <c r="A1360" i="32"/>
  <c r="C1360" i="32" l="1"/>
  <c r="M1358" i="32"/>
  <c r="L1358" i="32"/>
  <c r="N1356" i="32" a="1"/>
  <c r="N1356" i="32" s="1"/>
  <c r="D1356" i="32" s="1"/>
  <c r="P1356" i="32" a="1"/>
  <c r="P1356" i="32" s="1"/>
  <c r="O1356" i="32" a="1"/>
  <c r="O1356" i="32" s="1"/>
  <c r="E1356" i="32" s="1"/>
  <c r="K1364" i="32"/>
  <c r="A1362" i="32"/>
  <c r="B1362" i="32"/>
  <c r="C1362" i="32" l="1"/>
  <c r="L1360" i="32"/>
  <c r="M1360" i="32"/>
  <c r="K1366" i="32"/>
  <c r="O1358" i="32" a="1"/>
  <c r="O1358" i="32" s="1"/>
  <c r="E1358" i="32" s="1"/>
  <c r="P1358" i="32" a="1"/>
  <c r="P1358" i="32" s="1"/>
  <c r="N1358" i="32" a="1"/>
  <c r="N1358" i="32" s="1"/>
  <c r="D1358" i="32" s="1"/>
  <c r="A1364" i="32"/>
  <c r="B1364" i="32"/>
  <c r="C1364" i="32" l="1"/>
  <c r="M1362" i="32"/>
  <c r="L1362" i="32"/>
  <c r="K1368" i="32"/>
  <c r="O1360" i="32" a="1"/>
  <c r="O1360" i="32" s="1"/>
  <c r="E1360" i="32" s="1"/>
  <c r="N1360" i="32" a="1"/>
  <c r="N1360" i="32" s="1"/>
  <c r="D1360" i="32" s="1"/>
  <c r="P1360" i="32" a="1"/>
  <c r="P1360" i="32" s="1"/>
  <c r="B1366" i="32"/>
  <c r="A1366" i="32"/>
  <c r="C1366" i="32" l="1"/>
  <c r="L1364" i="32"/>
  <c r="M1364" i="32"/>
  <c r="K1370" i="32"/>
  <c r="P1362" i="32" a="1"/>
  <c r="P1362" i="32" s="1"/>
  <c r="O1362" i="32" a="1"/>
  <c r="O1362" i="32" s="1"/>
  <c r="E1362" i="32" s="1"/>
  <c r="N1362" i="32" a="1"/>
  <c r="N1362" i="32" s="1"/>
  <c r="D1362" i="32" s="1"/>
  <c r="B1368" i="32"/>
  <c r="A1368" i="32"/>
  <c r="C1368" i="32" l="1"/>
  <c r="L1366" i="32"/>
  <c r="M1366" i="32"/>
  <c r="K1372" i="32"/>
  <c r="P1364" i="32" a="1"/>
  <c r="P1364" i="32" s="1"/>
  <c r="O1364" i="32" a="1"/>
  <c r="O1364" i="32" s="1"/>
  <c r="E1364" i="32" s="1"/>
  <c r="N1364" i="32" a="1"/>
  <c r="N1364" i="32" s="1"/>
  <c r="D1364" i="32" s="1"/>
  <c r="A1370" i="32"/>
  <c r="B1370" i="32"/>
  <c r="C1370" i="32" l="1"/>
  <c r="K1374" i="32"/>
  <c r="P1366" i="32" a="1"/>
  <c r="P1366" i="32" s="1"/>
  <c r="O1366" i="32" a="1"/>
  <c r="O1366" i="32" s="1"/>
  <c r="E1366" i="32" s="1"/>
  <c r="N1366" i="32" a="1"/>
  <c r="N1366" i="32" s="1"/>
  <c r="D1366" i="32" s="1"/>
  <c r="L1368" i="32"/>
  <c r="M1368" i="32"/>
  <c r="A1372" i="32"/>
  <c r="B1372" i="32"/>
  <c r="C1372" i="32" l="1"/>
  <c r="P1368" i="32" a="1"/>
  <c r="P1368" i="32" s="1"/>
  <c r="O1368" i="32" a="1"/>
  <c r="O1368" i="32" s="1"/>
  <c r="E1368" i="32" s="1"/>
  <c r="N1368" i="32" a="1"/>
  <c r="N1368" i="32" s="1"/>
  <c r="D1368" i="32" s="1"/>
  <c r="M1370" i="32"/>
  <c r="L1370" i="32"/>
  <c r="K1376" i="32"/>
  <c r="A1374" i="32"/>
  <c r="B1374" i="32"/>
  <c r="C1374" i="32" l="1"/>
  <c r="L1372" i="32"/>
  <c r="M1372" i="32"/>
  <c r="K1378" i="32"/>
  <c r="N1370" i="32" a="1"/>
  <c r="N1370" i="32" s="1"/>
  <c r="D1370" i="32" s="1"/>
  <c r="P1370" i="32" a="1"/>
  <c r="P1370" i="32" s="1"/>
  <c r="O1370" i="32" a="1"/>
  <c r="O1370" i="32" s="1"/>
  <c r="E1370" i="32" s="1"/>
  <c r="B1376" i="32"/>
  <c r="A1376" i="32"/>
  <c r="C1376" i="32" l="1"/>
  <c r="K1380" i="32"/>
  <c r="N1372" i="32" a="1"/>
  <c r="N1372" i="32" s="1"/>
  <c r="D1372" i="32" s="1"/>
  <c r="P1372" i="32" a="1"/>
  <c r="P1372" i="32" s="1"/>
  <c r="O1372" i="32" a="1"/>
  <c r="O1372" i="32" s="1"/>
  <c r="E1372" i="32" s="1"/>
  <c r="M1374" i="32"/>
  <c r="L1374" i="32"/>
  <c r="A1378" i="32"/>
  <c r="B1378" i="32"/>
  <c r="C1378" i="32" l="1"/>
  <c r="K1382" i="32"/>
  <c r="O1374" i="32" a="1"/>
  <c r="O1374" i="32" s="1"/>
  <c r="E1374" i="32" s="1"/>
  <c r="P1374" i="32" a="1"/>
  <c r="P1374" i="32" s="1"/>
  <c r="N1374" i="32" a="1"/>
  <c r="N1374" i="32" s="1"/>
  <c r="D1374" i="32" s="1"/>
  <c r="L1376" i="32"/>
  <c r="M1376" i="32"/>
  <c r="B1380" i="32"/>
  <c r="A1380" i="32"/>
  <c r="C1380" i="32" l="1"/>
  <c r="M1378" i="32"/>
  <c r="L1378" i="32"/>
  <c r="O1376" i="32" a="1"/>
  <c r="O1376" i="32" s="1"/>
  <c r="E1376" i="32" s="1"/>
  <c r="N1376" i="32" a="1"/>
  <c r="N1376" i="32" s="1"/>
  <c r="D1376" i="32" s="1"/>
  <c r="P1376" i="32" a="1"/>
  <c r="P1376" i="32" s="1"/>
  <c r="K1384" i="32"/>
  <c r="B1382" i="32"/>
  <c r="A1382" i="32"/>
  <c r="C1382" i="32" l="1"/>
  <c r="P1378" i="32" a="1"/>
  <c r="P1378" i="32" s="1"/>
  <c r="O1378" i="32" a="1"/>
  <c r="O1378" i="32" s="1"/>
  <c r="E1378" i="32" s="1"/>
  <c r="N1378" i="32" a="1"/>
  <c r="N1378" i="32" s="1"/>
  <c r="D1378" i="32" s="1"/>
  <c r="K1386" i="32"/>
  <c r="L1380" i="32"/>
  <c r="M1380" i="32"/>
  <c r="A1384" i="32"/>
  <c r="B1384" i="32"/>
  <c r="C1384" i="32" l="1"/>
  <c r="L1382" i="32"/>
  <c r="M1382" i="32"/>
  <c r="P1380" i="32" a="1"/>
  <c r="P1380" i="32" s="1"/>
  <c r="O1380" i="32" a="1"/>
  <c r="O1380" i="32" s="1"/>
  <c r="E1380" i="32" s="1"/>
  <c r="N1380" i="32" a="1"/>
  <c r="N1380" i="32" s="1"/>
  <c r="D1380" i="32" s="1"/>
  <c r="K1388" i="32"/>
  <c r="A1386" i="32"/>
  <c r="B1386" i="32"/>
  <c r="C1386" i="32" l="1"/>
  <c r="L1384" i="32"/>
  <c r="M1384" i="32"/>
  <c r="K1390" i="32"/>
  <c r="P1382" i="32" a="1"/>
  <c r="P1382" i="32" s="1"/>
  <c r="O1382" i="32" a="1"/>
  <c r="O1382" i="32" s="1"/>
  <c r="E1382" i="32" s="1"/>
  <c r="N1382" i="32" a="1"/>
  <c r="N1382" i="32" s="1"/>
  <c r="D1382" i="32" s="1"/>
  <c r="B1388" i="32"/>
  <c r="A1388" i="32"/>
  <c r="C1388" i="32" l="1"/>
  <c r="M1386" i="32"/>
  <c r="L1386" i="32"/>
  <c r="K1392" i="32"/>
  <c r="P1384" i="32" a="1"/>
  <c r="P1384" i="32" s="1"/>
  <c r="O1384" i="32" a="1"/>
  <c r="O1384" i="32" s="1"/>
  <c r="E1384" i="32" s="1"/>
  <c r="N1384" i="32" a="1"/>
  <c r="N1384" i="32" s="1"/>
  <c r="D1384" i="32" s="1"/>
  <c r="B1390" i="32"/>
  <c r="A1390" i="32"/>
  <c r="C1390" i="32" l="1"/>
  <c r="L1388" i="32"/>
  <c r="M1388" i="32"/>
  <c r="K1394" i="32"/>
  <c r="N1386" i="32" a="1"/>
  <c r="N1386" i="32" s="1"/>
  <c r="D1386" i="32" s="1"/>
  <c r="P1386" i="32" a="1"/>
  <c r="P1386" i="32" s="1"/>
  <c r="O1386" i="32" a="1"/>
  <c r="O1386" i="32" s="1"/>
  <c r="E1386" i="32" s="1"/>
  <c r="A1392" i="32"/>
  <c r="B1392" i="32"/>
  <c r="C1392" i="32" l="1"/>
  <c r="M1390" i="32"/>
  <c r="L1390" i="32"/>
  <c r="K1396" i="32"/>
  <c r="N1388" i="32" a="1"/>
  <c r="N1388" i="32" s="1"/>
  <c r="D1388" i="32" s="1"/>
  <c r="P1388" i="32" a="1"/>
  <c r="P1388" i="32" s="1"/>
  <c r="O1388" i="32" a="1"/>
  <c r="O1388" i="32" s="1"/>
  <c r="E1388" i="32" s="1"/>
  <c r="A1394" i="32"/>
  <c r="B1394" i="32"/>
  <c r="C1394" i="32" l="1"/>
  <c r="L1392" i="32"/>
  <c r="M1392" i="32"/>
  <c r="K1398" i="32"/>
  <c r="O1390" i="32" a="1"/>
  <c r="O1390" i="32" s="1"/>
  <c r="E1390" i="32" s="1"/>
  <c r="P1390" i="32" a="1"/>
  <c r="P1390" i="32" s="1"/>
  <c r="N1390" i="32" a="1"/>
  <c r="N1390" i="32" s="1"/>
  <c r="D1390" i="32" s="1"/>
  <c r="A1396" i="32"/>
  <c r="B1396" i="32"/>
  <c r="C1396" i="32" l="1"/>
  <c r="M1394" i="32"/>
  <c r="L1394" i="32"/>
  <c r="K1400" i="32"/>
  <c r="O1392" i="32" a="1"/>
  <c r="O1392" i="32" s="1"/>
  <c r="E1392" i="32" s="1"/>
  <c r="N1392" i="32" a="1"/>
  <c r="N1392" i="32" s="1"/>
  <c r="D1392" i="32" s="1"/>
  <c r="P1392" i="32" a="1"/>
  <c r="P1392" i="32" s="1"/>
  <c r="A1398" i="32"/>
  <c r="B1398" i="32"/>
  <c r="C1398" i="32" l="1"/>
  <c r="L1396" i="32"/>
  <c r="M1396" i="32"/>
  <c r="K1402" i="32"/>
  <c r="P1394" i="32" a="1"/>
  <c r="P1394" i="32" s="1"/>
  <c r="O1394" i="32" a="1"/>
  <c r="O1394" i="32" s="1"/>
  <c r="E1394" i="32" s="1"/>
  <c r="N1394" i="32" a="1"/>
  <c r="N1394" i="32" s="1"/>
  <c r="D1394" i="32" s="1"/>
  <c r="A1400" i="32"/>
  <c r="B1400" i="32"/>
  <c r="C1400" i="32" l="1"/>
  <c r="L1398" i="32"/>
  <c r="M1398" i="32"/>
  <c r="K1404" i="32"/>
  <c r="P1396" i="32" a="1"/>
  <c r="P1396" i="32" s="1"/>
  <c r="O1396" i="32" a="1"/>
  <c r="O1396" i="32" s="1"/>
  <c r="E1396" i="32" s="1"/>
  <c r="N1396" i="32" a="1"/>
  <c r="N1396" i="32" s="1"/>
  <c r="D1396" i="32" s="1"/>
  <c r="B1402" i="32"/>
  <c r="A1402" i="32"/>
  <c r="C1402" i="32" l="1"/>
  <c r="L1400" i="32"/>
  <c r="M1400" i="32"/>
  <c r="K1406" i="32"/>
  <c r="P1398" i="32" a="1"/>
  <c r="P1398" i="32" s="1"/>
  <c r="O1398" i="32" a="1"/>
  <c r="O1398" i="32" s="1"/>
  <c r="E1398" i="32" s="1"/>
  <c r="N1398" i="32" a="1"/>
  <c r="N1398" i="32" s="1"/>
  <c r="D1398" i="32" s="1"/>
  <c r="B1404" i="32"/>
  <c r="A1404" i="32"/>
  <c r="C1404" i="32" l="1"/>
  <c r="M1402" i="32"/>
  <c r="L1402" i="32"/>
  <c r="K1408" i="32"/>
  <c r="P1400" i="32" a="1"/>
  <c r="P1400" i="32" s="1"/>
  <c r="O1400" i="32" a="1"/>
  <c r="O1400" i="32" s="1"/>
  <c r="E1400" i="32" s="1"/>
  <c r="N1400" i="32" a="1"/>
  <c r="N1400" i="32" s="1"/>
  <c r="D1400" i="32" s="1"/>
  <c r="A1406" i="32"/>
  <c r="B1406" i="32"/>
  <c r="C1406" i="32" l="1"/>
  <c r="L1404" i="32"/>
  <c r="M1404" i="32"/>
  <c r="K1410" i="32"/>
  <c r="N1402" i="32" a="1"/>
  <c r="N1402" i="32" s="1"/>
  <c r="D1402" i="32" s="1"/>
  <c r="P1402" i="32" a="1"/>
  <c r="P1402" i="32" s="1"/>
  <c r="O1402" i="32" a="1"/>
  <c r="O1402" i="32" s="1"/>
  <c r="E1402" i="32" s="1"/>
  <c r="B1408" i="32"/>
  <c r="A1408" i="32"/>
  <c r="C1408" i="32" l="1"/>
  <c r="M1406" i="32"/>
  <c r="L1406" i="32"/>
  <c r="K1412" i="32"/>
  <c r="N1404" i="32" a="1"/>
  <c r="N1404" i="32" s="1"/>
  <c r="D1404" i="32" s="1"/>
  <c r="P1404" i="32" a="1"/>
  <c r="P1404" i="32" s="1"/>
  <c r="O1404" i="32" a="1"/>
  <c r="O1404" i="32" s="1"/>
  <c r="E1404" i="32" s="1"/>
  <c r="A1410" i="32"/>
  <c r="B1410" i="32"/>
  <c r="C1410" i="32" l="1"/>
  <c r="M1408" i="32"/>
  <c r="L1408" i="32"/>
  <c r="K1414" i="32"/>
  <c r="O1406" i="32" a="1"/>
  <c r="O1406" i="32" s="1"/>
  <c r="E1406" i="32" s="1"/>
  <c r="P1406" i="32" a="1"/>
  <c r="P1406" i="32" s="1"/>
  <c r="N1406" i="32" a="1"/>
  <c r="N1406" i="32" s="1"/>
  <c r="D1406" i="32" s="1"/>
  <c r="B1412" i="32"/>
  <c r="A1412" i="32"/>
  <c r="C1412" i="32" l="1"/>
  <c r="M1410" i="32"/>
  <c r="L1410" i="32"/>
  <c r="K1416" i="32"/>
  <c r="O1408" i="32" a="1"/>
  <c r="O1408" i="32" s="1"/>
  <c r="E1408" i="32" s="1"/>
  <c r="P1408" i="32" a="1"/>
  <c r="P1408" i="32" s="1"/>
  <c r="N1408" i="32" a="1"/>
  <c r="N1408" i="32" s="1"/>
  <c r="D1408" i="32" s="1"/>
  <c r="A1414" i="32"/>
  <c r="B1414" i="32"/>
  <c r="C1414" i="32" l="1"/>
  <c r="K1418" i="32"/>
  <c r="N1410" i="32" a="1"/>
  <c r="N1410" i="32" s="1"/>
  <c r="D1410" i="32" s="1"/>
  <c r="P1410" i="32" a="1"/>
  <c r="P1410" i="32" s="1"/>
  <c r="O1410" i="32" a="1"/>
  <c r="O1410" i="32" s="1"/>
  <c r="E1410" i="32" s="1"/>
  <c r="M1412" i="32"/>
  <c r="L1412" i="32"/>
  <c r="B1416" i="32"/>
  <c r="A1416" i="32"/>
  <c r="C1416" i="32" l="1"/>
  <c r="L1414" i="32"/>
  <c r="M1414" i="32"/>
  <c r="P1412" i="32" a="1"/>
  <c r="P1412" i="32" s="1"/>
  <c r="N1412" i="32" a="1"/>
  <c r="N1412" i="32" s="1"/>
  <c r="D1412" i="32" s="1"/>
  <c r="O1412" i="32" a="1"/>
  <c r="O1412" i="32" s="1"/>
  <c r="E1412" i="32" s="1"/>
  <c r="K1420" i="32"/>
  <c r="B1418" i="32"/>
  <c r="A1418" i="32"/>
  <c r="C1418" i="32" l="1"/>
  <c r="L1416" i="32"/>
  <c r="M1416" i="32"/>
  <c r="K1422" i="32"/>
  <c r="O1414" i="32" a="1"/>
  <c r="O1414" i="32" s="1"/>
  <c r="E1414" i="32" s="1"/>
  <c r="N1414" i="32" a="1"/>
  <c r="N1414" i="32" s="1"/>
  <c r="D1414" i="32" s="1"/>
  <c r="P1414" i="32" a="1"/>
  <c r="P1414" i="32" s="1"/>
  <c r="B1420" i="32"/>
  <c r="A1420" i="32"/>
  <c r="C1420" i="32" l="1"/>
  <c r="K1424" i="32"/>
  <c r="O1416" i="32" a="1"/>
  <c r="O1416" i="32" s="1"/>
  <c r="E1416" i="32" s="1"/>
  <c r="P1416" i="32" a="1"/>
  <c r="P1416" i="32" s="1"/>
  <c r="N1416" i="32" a="1"/>
  <c r="N1416" i="32" s="1"/>
  <c r="D1416" i="32" s="1"/>
  <c r="M1418" i="32"/>
  <c r="L1418" i="32"/>
  <c r="B1422" i="32"/>
  <c r="A1422" i="32"/>
  <c r="C1422" i="32" l="1"/>
  <c r="P1418" i="32" a="1"/>
  <c r="P1418" i="32" s="1"/>
  <c r="N1418" i="32" a="1"/>
  <c r="N1418" i="32" s="1"/>
  <c r="D1418" i="32" s="1"/>
  <c r="O1418" i="32" a="1"/>
  <c r="O1418" i="32" s="1"/>
  <c r="E1418" i="32" s="1"/>
  <c r="K1426" i="32"/>
  <c r="M1420" i="32"/>
  <c r="L1420" i="32"/>
  <c r="A1424" i="32"/>
  <c r="B1424" i="32"/>
  <c r="C1424" i="32" l="1"/>
  <c r="L1422" i="32"/>
  <c r="M1422" i="32"/>
  <c r="N1420" i="32" a="1"/>
  <c r="N1420" i="32" s="1"/>
  <c r="D1420" i="32" s="1"/>
  <c r="P1420" i="32" a="1"/>
  <c r="P1420" i="32" s="1"/>
  <c r="O1420" i="32" a="1"/>
  <c r="O1420" i="32" s="1"/>
  <c r="E1420" i="32" s="1"/>
  <c r="K1428" i="32"/>
  <c r="A1426" i="32"/>
  <c r="B1426" i="32"/>
  <c r="C1426" i="32" l="1"/>
  <c r="K1430" i="32"/>
  <c r="M1424" i="32"/>
  <c r="L1424" i="32"/>
  <c r="O1422" i="32" a="1"/>
  <c r="O1422" i="32" s="1"/>
  <c r="E1422" i="32" s="1"/>
  <c r="N1422" i="32" a="1"/>
  <c r="N1422" i="32" s="1"/>
  <c r="D1422" i="32" s="1"/>
  <c r="P1422" i="32" a="1"/>
  <c r="P1422" i="32" s="1"/>
  <c r="A1428" i="32"/>
  <c r="B1428" i="32"/>
  <c r="C1428" i="32" l="1"/>
  <c r="M1426" i="32"/>
  <c r="L1426" i="32"/>
  <c r="O1424" i="32" a="1"/>
  <c r="O1424" i="32" s="1"/>
  <c r="E1424" i="32" s="1"/>
  <c r="P1424" i="32" a="1"/>
  <c r="P1424" i="32" s="1"/>
  <c r="N1424" i="32" a="1"/>
  <c r="N1424" i="32" s="1"/>
  <c r="D1424" i="32" s="1"/>
  <c r="K1432" i="32"/>
  <c r="A1430" i="32"/>
  <c r="B1430" i="32"/>
  <c r="C1430" i="32" l="1"/>
  <c r="M1428" i="32"/>
  <c r="L1428" i="32"/>
  <c r="K1434" i="32"/>
  <c r="N1426" i="32" a="1"/>
  <c r="N1426" i="32" s="1"/>
  <c r="D1426" i="32" s="1"/>
  <c r="P1426" i="32" a="1"/>
  <c r="P1426" i="32" s="1"/>
  <c r="O1426" i="32" a="1"/>
  <c r="O1426" i="32" s="1"/>
  <c r="E1426" i="32" s="1"/>
  <c r="A1432" i="32"/>
  <c r="B1432" i="32"/>
  <c r="C1432" i="32" l="1"/>
  <c r="L1430" i="32"/>
  <c r="M1430" i="32"/>
  <c r="K1436" i="32"/>
  <c r="P1428" i="32" a="1"/>
  <c r="P1428" i="32" s="1"/>
  <c r="N1428" i="32" a="1"/>
  <c r="N1428" i="32" s="1"/>
  <c r="D1428" i="32" s="1"/>
  <c r="O1428" i="32" a="1"/>
  <c r="O1428" i="32" s="1"/>
  <c r="E1428" i="32" s="1"/>
  <c r="A1434" i="32"/>
  <c r="B1434" i="32"/>
  <c r="C1434" i="32" l="1"/>
  <c r="K1438" i="32"/>
  <c r="O1430" i="32" a="1"/>
  <c r="O1430" i="32" s="1"/>
  <c r="E1430" i="32" s="1"/>
  <c r="N1430" i="32" a="1"/>
  <c r="N1430" i="32" s="1"/>
  <c r="D1430" i="32" s="1"/>
  <c r="P1430" i="32" a="1"/>
  <c r="P1430" i="32" s="1"/>
  <c r="L1432" i="32"/>
  <c r="M1432" i="32"/>
  <c r="A1436" i="32"/>
  <c r="B1436" i="32"/>
  <c r="C1436" i="32" l="1"/>
  <c r="K1440" i="32"/>
  <c r="O1432" i="32" a="1"/>
  <c r="O1432" i="32" s="1"/>
  <c r="E1432" i="32" s="1"/>
  <c r="P1432" i="32" a="1"/>
  <c r="P1432" i="32" s="1"/>
  <c r="N1432" i="32" a="1"/>
  <c r="N1432" i="32" s="1"/>
  <c r="D1432" i="32" s="1"/>
  <c r="M1434" i="32"/>
  <c r="L1434" i="32"/>
  <c r="A1438" i="32"/>
  <c r="B1438" i="32"/>
  <c r="C1438" i="32" l="1"/>
  <c r="L1436" i="32"/>
  <c r="M1436" i="32"/>
  <c r="P1434" i="32" a="1"/>
  <c r="P1434" i="32" s="1"/>
  <c r="O1434" i="32" a="1"/>
  <c r="O1434" i="32" s="1"/>
  <c r="E1434" i="32" s="1"/>
  <c r="N1434" i="32" a="1"/>
  <c r="N1434" i="32" s="1"/>
  <c r="D1434" i="32" s="1"/>
  <c r="K1442" i="32"/>
  <c r="A1440" i="32"/>
  <c r="B1440" i="32"/>
  <c r="C1440" i="32" l="1"/>
  <c r="K1444" i="32"/>
  <c r="L1438" i="32"/>
  <c r="M1438" i="32"/>
  <c r="N1436" i="32" a="1"/>
  <c r="N1436" i="32" s="1"/>
  <c r="D1436" i="32" s="1"/>
  <c r="P1436" i="32" a="1"/>
  <c r="P1436" i="32" s="1"/>
  <c r="O1436" i="32" a="1"/>
  <c r="O1436" i="32" s="1"/>
  <c r="E1436" i="32" s="1"/>
  <c r="B1442" i="32"/>
  <c r="A1442" i="32"/>
  <c r="C1442" i="32" l="1"/>
  <c r="M1440" i="32"/>
  <c r="L1440" i="32"/>
  <c r="P1438" i="32" a="1"/>
  <c r="P1438" i="32" s="1"/>
  <c r="O1438" i="32" a="1"/>
  <c r="O1438" i="32" s="1"/>
  <c r="E1438" i="32" s="1"/>
  <c r="N1438" i="32" a="1"/>
  <c r="N1438" i="32" s="1"/>
  <c r="D1438" i="32" s="1"/>
  <c r="K1446" i="32"/>
  <c r="B1444" i="32"/>
  <c r="A1444" i="32"/>
  <c r="C1444" i="32" l="1"/>
  <c r="M1442" i="32"/>
  <c r="L1442" i="32"/>
  <c r="K1448" i="32"/>
  <c r="O1440" i="32" a="1"/>
  <c r="O1440" i="32" s="1"/>
  <c r="E1440" i="32" s="1"/>
  <c r="P1440" i="32" a="1"/>
  <c r="P1440" i="32" s="1"/>
  <c r="N1440" i="32" a="1"/>
  <c r="N1440" i="32" s="1"/>
  <c r="D1440" i="32" s="1"/>
  <c r="A1446" i="32"/>
  <c r="B1446" i="32"/>
  <c r="C1446" i="32" l="1"/>
  <c r="M1444" i="32"/>
  <c r="L1444" i="32"/>
  <c r="K1450" i="32"/>
  <c r="N1442" i="32" a="1"/>
  <c r="N1442" i="32" s="1"/>
  <c r="D1442" i="32" s="1"/>
  <c r="P1442" i="32" a="1"/>
  <c r="P1442" i="32" s="1"/>
  <c r="O1442" i="32" a="1"/>
  <c r="O1442" i="32" s="1"/>
  <c r="E1442" i="32" s="1"/>
  <c r="A1448" i="32"/>
  <c r="B1448" i="32"/>
  <c r="C1448" i="32" l="1"/>
  <c r="K1452" i="32"/>
  <c r="L1446" i="32"/>
  <c r="M1446" i="32"/>
  <c r="P1444" i="32" a="1"/>
  <c r="P1444" i="32" s="1"/>
  <c r="N1444" i="32" a="1"/>
  <c r="N1444" i="32" s="1"/>
  <c r="D1444" i="32" s="1"/>
  <c r="O1444" i="32" a="1"/>
  <c r="O1444" i="32" s="1"/>
  <c r="E1444" i="32" s="1"/>
  <c r="A1450" i="32"/>
  <c r="B1450" i="32"/>
  <c r="C1450" i="32" l="1"/>
  <c r="L1448" i="32"/>
  <c r="M1448" i="32"/>
  <c r="O1446" i="32" a="1"/>
  <c r="O1446" i="32" s="1"/>
  <c r="E1446" i="32" s="1"/>
  <c r="N1446" i="32" a="1"/>
  <c r="N1446" i="32" s="1"/>
  <c r="D1446" i="32" s="1"/>
  <c r="P1446" i="32" a="1"/>
  <c r="P1446" i="32" s="1"/>
  <c r="K1454" i="32"/>
  <c r="A1452" i="32"/>
  <c r="B1452" i="32"/>
  <c r="C1452" i="32" l="1"/>
  <c r="M1450" i="32"/>
  <c r="L1450" i="32"/>
  <c r="K1456" i="32"/>
  <c r="O1448" i="32" a="1"/>
  <c r="O1448" i="32" s="1"/>
  <c r="E1448" i="32" s="1"/>
  <c r="P1448" i="32" a="1"/>
  <c r="P1448" i="32" s="1"/>
  <c r="N1448" i="32" a="1"/>
  <c r="N1448" i="32" s="1"/>
  <c r="D1448" i="32" s="1"/>
  <c r="B1454" i="32"/>
  <c r="A1454" i="32"/>
  <c r="C1454" i="32" l="1"/>
  <c r="L1452" i="32"/>
  <c r="M1452" i="32"/>
  <c r="K1458" i="32"/>
  <c r="P1450" i="32" a="1"/>
  <c r="P1450" i="32" s="1"/>
  <c r="O1450" i="32" a="1"/>
  <c r="O1450" i="32" s="1"/>
  <c r="E1450" i="32" s="1"/>
  <c r="N1450" i="32" a="1"/>
  <c r="N1450" i="32" s="1"/>
  <c r="D1450" i="32" s="1"/>
  <c r="B1456" i="32"/>
  <c r="A1456" i="32"/>
  <c r="C1456" i="32" l="1"/>
  <c r="K1460" i="32"/>
  <c r="N1452" i="32" a="1"/>
  <c r="N1452" i="32" s="1"/>
  <c r="D1452" i="32" s="1"/>
  <c r="P1452" i="32" a="1"/>
  <c r="P1452" i="32" s="1"/>
  <c r="O1452" i="32" a="1"/>
  <c r="O1452" i="32" s="1"/>
  <c r="E1452" i="32" s="1"/>
  <c r="M1454" i="32"/>
  <c r="L1454" i="32"/>
  <c r="B1458" i="32"/>
  <c r="A1458" i="32"/>
  <c r="C1458" i="32" l="1"/>
  <c r="M1456" i="32"/>
  <c r="L1456" i="32"/>
  <c r="P1454" i="32" a="1"/>
  <c r="P1454" i="32" s="1"/>
  <c r="O1454" i="32" a="1"/>
  <c r="O1454" i="32" s="1"/>
  <c r="E1454" i="32" s="1"/>
  <c r="N1454" i="32" a="1"/>
  <c r="N1454" i="32" s="1"/>
  <c r="D1454" i="32" s="1"/>
  <c r="K1462" i="32"/>
  <c r="B1460" i="32"/>
  <c r="A1460" i="32"/>
  <c r="C1460" i="32" l="1"/>
  <c r="M1458" i="32"/>
  <c r="L1458" i="32"/>
  <c r="K1464" i="32"/>
  <c r="O1456" i="32" a="1"/>
  <c r="O1456" i="32" s="1"/>
  <c r="E1456" i="32" s="1"/>
  <c r="N1456" i="32" a="1"/>
  <c r="N1456" i="32" s="1"/>
  <c r="D1456" i="32" s="1"/>
  <c r="P1456" i="32" a="1"/>
  <c r="P1456" i="32" s="1"/>
  <c r="B1462" i="32"/>
  <c r="A1462" i="32"/>
  <c r="C1462" i="32" l="1"/>
  <c r="K1466" i="32"/>
  <c r="N1458" i="32" a="1"/>
  <c r="N1458" i="32" s="1"/>
  <c r="D1458" i="32" s="1"/>
  <c r="P1458" i="32" a="1"/>
  <c r="P1458" i="32" s="1"/>
  <c r="O1458" i="32" a="1"/>
  <c r="O1458" i="32" s="1"/>
  <c r="E1458" i="32" s="1"/>
  <c r="M1460" i="32"/>
  <c r="L1460" i="32"/>
  <c r="A1464" i="32"/>
  <c r="B1464" i="32"/>
  <c r="C1464" i="32" l="1"/>
  <c r="L1462" i="32"/>
  <c r="M1462" i="32"/>
  <c r="P1460" i="32" a="1"/>
  <c r="P1460" i="32" s="1"/>
  <c r="O1460" i="32" a="1"/>
  <c r="O1460" i="32" s="1"/>
  <c r="E1460" i="32" s="1"/>
  <c r="N1460" i="32" a="1"/>
  <c r="N1460" i="32" s="1"/>
  <c r="D1460" i="32" s="1"/>
  <c r="K1468" i="32"/>
  <c r="A1466" i="32"/>
  <c r="B1466" i="32"/>
  <c r="C1466" i="32" l="1"/>
  <c r="L1464" i="32"/>
  <c r="M1464" i="32"/>
  <c r="K1470" i="32"/>
  <c r="O1462" i="32" a="1"/>
  <c r="O1462" i="32" s="1"/>
  <c r="E1462" i="32" s="1"/>
  <c r="N1462" i="32" a="1"/>
  <c r="N1462" i="32" s="1"/>
  <c r="D1462" i="32" s="1"/>
  <c r="P1462" i="32" a="1"/>
  <c r="P1462" i="32" s="1"/>
  <c r="A1468" i="32"/>
  <c r="B1468" i="32"/>
  <c r="C1468" i="32" l="1"/>
  <c r="K1472" i="32"/>
  <c r="P1464" i="32" a="1"/>
  <c r="P1464" i="32" s="1"/>
  <c r="O1464" i="32" a="1"/>
  <c r="O1464" i="32" s="1"/>
  <c r="E1464" i="32" s="1"/>
  <c r="N1464" i="32" a="1"/>
  <c r="N1464" i="32" s="1"/>
  <c r="D1464" i="32" s="1"/>
  <c r="M1466" i="32"/>
  <c r="L1466" i="32"/>
  <c r="A1470" i="32"/>
  <c r="B1470" i="32"/>
  <c r="C1470" i="32" l="1"/>
  <c r="P1466" i="32" a="1"/>
  <c r="P1466" i="32" s="1"/>
  <c r="O1466" i="32" a="1"/>
  <c r="O1466" i="32" s="1"/>
  <c r="E1466" i="32" s="1"/>
  <c r="N1466" i="32" a="1"/>
  <c r="N1466" i="32" s="1"/>
  <c r="D1466" i="32" s="1"/>
  <c r="K1474" i="32"/>
  <c r="L1468" i="32"/>
  <c r="M1468" i="32"/>
  <c r="B1472" i="32"/>
  <c r="A1472" i="32"/>
  <c r="C1472" i="32" l="1"/>
  <c r="M1470" i="32"/>
  <c r="L1470" i="32"/>
  <c r="K1476" i="32"/>
  <c r="N1468" i="32" a="1"/>
  <c r="N1468" i="32" s="1"/>
  <c r="D1468" i="32" s="1"/>
  <c r="P1468" i="32" a="1"/>
  <c r="P1468" i="32" s="1"/>
  <c r="O1468" i="32" a="1"/>
  <c r="O1468" i="32" s="1"/>
  <c r="E1468" i="32" s="1"/>
  <c r="B1474" i="32"/>
  <c r="A1474" i="32"/>
  <c r="C1474" i="32" l="1"/>
  <c r="M1472" i="32"/>
  <c r="L1472" i="32"/>
  <c r="K1478" i="32"/>
  <c r="P1470" i="32" a="1"/>
  <c r="P1470" i="32" s="1"/>
  <c r="O1470" i="32" a="1"/>
  <c r="O1470" i="32" s="1"/>
  <c r="E1470" i="32" s="1"/>
  <c r="N1470" i="32" a="1"/>
  <c r="N1470" i="32" s="1"/>
  <c r="D1470" i="32" s="1"/>
  <c r="A1476" i="32"/>
  <c r="B1476" i="32"/>
  <c r="C1476" i="32" l="1"/>
  <c r="K1480" i="32"/>
  <c r="O1472" i="32" a="1"/>
  <c r="O1472" i="32" s="1"/>
  <c r="E1472" i="32" s="1"/>
  <c r="N1472" i="32" a="1"/>
  <c r="N1472" i="32" s="1"/>
  <c r="D1472" i="32" s="1"/>
  <c r="P1472" i="32" a="1"/>
  <c r="P1472" i="32" s="1"/>
  <c r="M1474" i="32"/>
  <c r="L1474" i="32"/>
  <c r="B1478" i="32"/>
  <c r="A1478" i="32"/>
  <c r="C1478" i="32" l="1"/>
  <c r="N1474" i="32" a="1"/>
  <c r="N1474" i="32" s="1"/>
  <c r="D1474" i="32" s="1"/>
  <c r="P1474" i="32" a="1"/>
  <c r="P1474" i="32" s="1"/>
  <c r="O1474" i="32" a="1"/>
  <c r="O1474" i="32" s="1"/>
  <c r="E1474" i="32" s="1"/>
  <c r="K1482" i="32"/>
  <c r="M1476" i="32"/>
  <c r="L1476" i="32"/>
  <c r="B1480" i="32"/>
  <c r="A1480" i="32"/>
  <c r="C1480" i="32" l="1"/>
  <c r="K1484" i="32"/>
  <c r="P1476" i="32" a="1"/>
  <c r="P1476" i="32" s="1"/>
  <c r="O1476" i="32" a="1"/>
  <c r="O1476" i="32" s="1"/>
  <c r="E1476" i="32" s="1"/>
  <c r="N1476" i="32" a="1"/>
  <c r="N1476" i="32" s="1"/>
  <c r="D1476" i="32" s="1"/>
  <c r="L1478" i="32"/>
  <c r="M1478" i="32"/>
  <c r="A1482" i="32"/>
  <c r="B1482" i="32"/>
  <c r="C1482" i="32" l="1"/>
  <c r="O1478" i="32" a="1"/>
  <c r="O1478" i="32" s="1"/>
  <c r="E1478" i="32" s="1"/>
  <c r="N1478" i="32" a="1"/>
  <c r="N1478" i="32" s="1"/>
  <c r="D1478" i="32" s="1"/>
  <c r="P1478" i="32" a="1"/>
  <c r="P1478" i="32" s="1"/>
  <c r="L1480" i="32"/>
  <c r="M1480" i="32"/>
  <c r="K1486" i="32"/>
  <c r="B1484" i="32"/>
  <c r="A1484" i="32"/>
  <c r="C1484" i="32" l="1"/>
  <c r="M1482" i="32"/>
  <c r="L1482" i="32"/>
  <c r="K1488" i="32"/>
  <c r="P1480" i="32" a="1"/>
  <c r="P1480" i="32" s="1"/>
  <c r="O1480" i="32" a="1"/>
  <c r="O1480" i="32" s="1"/>
  <c r="E1480" i="32" s="1"/>
  <c r="N1480" i="32" a="1"/>
  <c r="N1480" i="32" s="1"/>
  <c r="D1480" i="32" s="1"/>
  <c r="A1486" i="32"/>
  <c r="B1486" i="32"/>
  <c r="C1486" i="32" l="1"/>
  <c r="M1484" i="32"/>
  <c r="L1484" i="32"/>
  <c r="K1490" i="32"/>
  <c r="P1482" i="32" a="1"/>
  <c r="P1482" i="32" s="1"/>
  <c r="O1482" i="32" a="1"/>
  <c r="O1482" i="32" s="1"/>
  <c r="E1482" i="32" s="1"/>
  <c r="N1482" i="32" a="1"/>
  <c r="N1482" i="32" s="1"/>
  <c r="D1482" i="32" s="1"/>
  <c r="A1488" i="32"/>
  <c r="B1488" i="32"/>
  <c r="C1488" i="32" l="1"/>
  <c r="L1486" i="32"/>
  <c r="M1486" i="32"/>
  <c r="K1492" i="32"/>
  <c r="N1484" i="32" a="1"/>
  <c r="N1484" i="32" s="1"/>
  <c r="D1484" i="32" s="1"/>
  <c r="P1484" i="32" a="1"/>
  <c r="P1484" i="32" s="1"/>
  <c r="O1484" i="32" a="1"/>
  <c r="O1484" i="32" s="1"/>
  <c r="E1484" i="32" s="1"/>
  <c r="B1490" i="32"/>
  <c r="A1490" i="32"/>
  <c r="C1490" i="32" l="1"/>
  <c r="M1488" i="32"/>
  <c r="L1488" i="32"/>
  <c r="K1494" i="32"/>
  <c r="O1486" i="32" a="1"/>
  <c r="O1486" i="32" s="1"/>
  <c r="E1486" i="32" s="1"/>
  <c r="P1486" i="32" a="1"/>
  <c r="P1486" i="32" s="1"/>
  <c r="N1486" i="32" a="1"/>
  <c r="N1486" i="32" s="1"/>
  <c r="D1486" i="32" s="1"/>
  <c r="B1492" i="32"/>
  <c r="A1492" i="32"/>
  <c r="C1492" i="32" l="1"/>
  <c r="M1490" i="32"/>
  <c r="L1490" i="32"/>
  <c r="K1496" i="32"/>
  <c r="O1488" i="32" a="1"/>
  <c r="O1488" i="32" s="1"/>
  <c r="E1488" i="32" s="1"/>
  <c r="P1488" i="32" a="1"/>
  <c r="P1488" i="32" s="1"/>
  <c r="N1488" i="32" a="1"/>
  <c r="N1488" i="32" s="1"/>
  <c r="D1488" i="32" s="1"/>
  <c r="A1494" i="32"/>
  <c r="B1494" i="32"/>
  <c r="C1494" i="32" l="1"/>
  <c r="L1492" i="32"/>
  <c r="M1492" i="32"/>
  <c r="K1498" i="32"/>
  <c r="P1490" i="32" a="1"/>
  <c r="P1490" i="32" s="1"/>
  <c r="N1490" i="32" a="1"/>
  <c r="N1490" i="32" s="1"/>
  <c r="D1490" i="32" s="1"/>
  <c r="O1490" i="32" a="1"/>
  <c r="O1490" i="32" s="1"/>
  <c r="E1490" i="32" s="1"/>
  <c r="B1496" i="32"/>
  <c r="A1496" i="32"/>
  <c r="C1496" i="32" l="1"/>
  <c r="K1500" i="32"/>
  <c r="P1492" i="32" a="1"/>
  <c r="P1492" i="32" s="1"/>
  <c r="N1492" i="32" a="1"/>
  <c r="N1492" i="32" s="1"/>
  <c r="D1492" i="32" s="1"/>
  <c r="O1492" i="32" a="1"/>
  <c r="O1492" i="32" s="1"/>
  <c r="E1492" i="32" s="1"/>
  <c r="L1494" i="32"/>
  <c r="M1494" i="32"/>
  <c r="A1498" i="32"/>
  <c r="B1498" i="32"/>
  <c r="C1498" i="32" l="1"/>
  <c r="M1496" i="32"/>
  <c r="L1496" i="32"/>
  <c r="K1502" i="32"/>
  <c r="O1494" i="32" a="1"/>
  <c r="O1494" i="32" s="1"/>
  <c r="E1494" i="32" s="1"/>
  <c r="P1494" i="32" a="1"/>
  <c r="P1494" i="32" s="1"/>
  <c r="N1494" i="32" a="1"/>
  <c r="N1494" i="32" s="1"/>
  <c r="D1494" i="32" s="1"/>
  <c r="B1500" i="32"/>
  <c r="A1500" i="32"/>
  <c r="C1500" i="32" l="1"/>
  <c r="M1498" i="32"/>
  <c r="L1498" i="32"/>
  <c r="K1504" i="32"/>
  <c r="O1496" i="32" a="1"/>
  <c r="O1496" i="32" s="1"/>
  <c r="E1496" i="32" s="1"/>
  <c r="N1496" i="32" a="1"/>
  <c r="N1496" i="32" s="1"/>
  <c r="D1496" i="32" s="1"/>
  <c r="P1496" i="32" a="1"/>
  <c r="P1496" i="32" s="1"/>
  <c r="A1502" i="32"/>
  <c r="B1502" i="32"/>
  <c r="C1502" i="32" l="1"/>
  <c r="M1500" i="32"/>
  <c r="L1500" i="32"/>
  <c r="K1506" i="32"/>
  <c r="N1498" i="32" a="1"/>
  <c r="N1498" i="32" s="1"/>
  <c r="D1498" i="32" s="1"/>
  <c r="P1498" i="32" a="1"/>
  <c r="P1498" i="32" s="1"/>
  <c r="O1498" i="32" a="1"/>
  <c r="O1498" i="32" s="1"/>
  <c r="E1498" i="32" s="1"/>
  <c r="B1504" i="32"/>
  <c r="A1504" i="32"/>
  <c r="C1504" i="32" l="1"/>
  <c r="K1508" i="32"/>
  <c r="N1500" i="32" a="1"/>
  <c r="N1500" i="32" s="1"/>
  <c r="D1500" i="32" s="1"/>
  <c r="P1500" i="32" a="1"/>
  <c r="P1500" i="32" s="1"/>
  <c r="O1500" i="32" a="1"/>
  <c r="O1500" i="32" s="1"/>
  <c r="E1500" i="32" s="1"/>
  <c r="L1502" i="32"/>
  <c r="M1502" i="32"/>
  <c r="A1506" i="32"/>
  <c r="B1506" i="32"/>
  <c r="C1506" i="32" l="1"/>
  <c r="M1504" i="32"/>
  <c r="L1504" i="32"/>
  <c r="K1510" i="32"/>
  <c r="O1502" i="32" a="1"/>
  <c r="O1502" i="32" s="1"/>
  <c r="E1502" i="32" s="1"/>
  <c r="N1502" i="32" a="1"/>
  <c r="N1502" i="32" s="1"/>
  <c r="D1502" i="32" s="1"/>
  <c r="P1502" i="32" a="1"/>
  <c r="P1502" i="32" s="1"/>
  <c r="B1508" i="32"/>
  <c r="A1508" i="32"/>
  <c r="C1508" i="32" l="1"/>
  <c r="M1506" i="32"/>
  <c r="L1506" i="32"/>
  <c r="K1512" i="32"/>
  <c r="O1504" i="32" a="1"/>
  <c r="O1504" i="32" s="1"/>
  <c r="E1504" i="32" s="1"/>
  <c r="N1504" i="32" a="1"/>
  <c r="N1504" i="32" s="1"/>
  <c r="D1504" i="32" s="1"/>
  <c r="P1504" i="32" a="1"/>
  <c r="P1504" i="32" s="1"/>
  <c r="A1510" i="32"/>
  <c r="B1510" i="32"/>
  <c r="C1510" i="32" l="1"/>
  <c r="K1514" i="32"/>
  <c r="P1506" i="32" a="1"/>
  <c r="P1506" i="32" s="1"/>
  <c r="O1506" i="32" a="1"/>
  <c r="O1506" i="32" s="1"/>
  <c r="E1506" i="32" s="1"/>
  <c r="N1506" i="32" a="1"/>
  <c r="N1506" i="32" s="1"/>
  <c r="D1506" i="32" s="1"/>
  <c r="M1508" i="32"/>
  <c r="L1508" i="32"/>
  <c r="B1512" i="32"/>
  <c r="A1512" i="32"/>
  <c r="C1512" i="32" l="1"/>
  <c r="L1510" i="32"/>
  <c r="M1510" i="32"/>
  <c r="P1508" i="32" a="1"/>
  <c r="P1508" i="32" s="1"/>
  <c r="N1508" i="32" a="1"/>
  <c r="N1508" i="32" s="1"/>
  <c r="D1508" i="32" s="1"/>
  <c r="O1508" i="32" a="1"/>
  <c r="O1508" i="32" s="1"/>
  <c r="E1508" i="32" s="1"/>
  <c r="K1516" i="32"/>
  <c r="B1514" i="32"/>
  <c r="A1514" i="32"/>
  <c r="C1514" i="32" l="1"/>
  <c r="K1518" i="32"/>
  <c r="M1512" i="32"/>
  <c r="L1512" i="32"/>
  <c r="P1510" i="32" a="1"/>
  <c r="P1510" i="32" s="1"/>
  <c r="O1510" i="32" a="1"/>
  <c r="O1510" i="32" s="1"/>
  <c r="E1510" i="32" s="1"/>
  <c r="N1510" i="32" a="1"/>
  <c r="N1510" i="32" s="1"/>
  <c r="D1510" i="32" s="1"/>
  <c r="A1516" i="32"/>
  <c r="B1516" i="32"/>
  <c r="C1516" i="32" l="1"/>
  <c r="M1514" i="32"/>
  <c r="L1514" i="32"/>
  <c r="N1512" i="32" a="1"/>
  <c r="N1512" i="32" s="1"/>
  <c r="D1512" i="32" s="1"/>
  <c r="P1512" i="32" a="1"/>
  <c r="P1512" i="32" s="1"/>
  <c r="O1512" i="32" a="1"/>
  <c r="O1512" i="32" s="1"/>
  <c r="E1512" i="32" s="1"/>
  <c r="K1520" i="32"/>
  <c r="A1518" i="32"/>
  <c r="B1518" i="32"/>
  <c r="C1518" i="32" l="1"/>
  <c r="K1522" i="32"/>
  <c r="M1516" i="32"/>
  <c r="L1516" i="32"/>
  <c r="N1514" i="32" a="1"/>
  <c r="N1514" i="32" s="1"/>
  <c r="D1514" i="32" s="1"/>
  <c r="P1514" i="32" a="1"/>
  <c r="P1514" i="32" s="1"/>
  <c r="O1514" i="32" a="1"/>
  <c r="O1514" i="32" s="1"/>
  <c r="E1514" i="32" s="1"/>
  <c r="A1520" i="32"/>
  <c r="B1520" i="32"/>
  <c r="C1520" i="32" l="1"/>
  <c r="O1516" i="32" a="1"/>
  <c r="O1516" i="32" s="1"/>
  <c r="E1516" i="32" s="1"/>
  <c r="N1516" i="32" a="1"/>
  <c r="N1516" i="32" s="1"/>
  <c r="D1516" i="32" s="1"/>
  <c r="P1516" i="32" a="1"/>
  <c r="P1516" i="32" s="1"/>
  <c r="K1524" i="32"/>
  <c r="M1518" i="32"/>
  <c r="L1518" i="32"/>
  <c r="B1522" i="32"/>
  <c r="A1522" i="32"/>
  <c r="C1522" i="32" l="1"/>
  <c r="O1518" i="32" a="1"/>
  <c r="O1518" i="32" s="1"/>
  <c r="E1518" i="32" s="1"/>
  <c r="N1518" i="32" a="1"/>
  <c r="N1518" i="32" s="1"/>
  <c r="D1518" i="32" s="1"/>
  <c r="P1518" i="32" a="1"/>
  <c r="P1518" i="32" s="1"/>
  <c r="K1526" i="32"/>
  <c r="M1520" i="32"/>
  <c r="L1520" i="32"/>
  <c r="B1524" i="32"/>
  <c r="A1524" i="32"/>
  <c r="C1524" i="32" l="1"/>
  <c r="P1520" i="32" a="1"/>
  <c r="P1520" i="32" s="1"/>
  <c r="O1520" i="32" a="1"/>
  <c r="O1520" i="32" s="1"/>
  <c r="E1520" i="32" s="1"/>
  <c r="N1520" i="32" a="1"/>
  <c r="N1520" i="32" s="1"/>
  <c r="D1520" i="32" s="1"/>
  <c r="K1528" i="32"/>
  <c r="M1522" i="32"/>
  <c r="L1522" i="32"/>
  <c r="A1526" i="32"/>
  <c r="B1526" i="32"/>
  <c r="C1526" i="32" l="1"/>
  <c r="P1522" i="32" a="1"/>
  <c r="P1522" i="32" s="1"/>
  <c r="O1522" i="32" a="1"/>
  <c r="O1522" i="32" s="1"/>
  <c r="E1522" i="32" s="1"/>
  <c r="N1522" i="32" a="1"/>
  <c r="N1522" i="32" s="1"/>
  <c r="D1522" i="32" s="1"/>
  <c r="K1530" i="32"/>
  <c r="L1524" i="32"/>
  <c r="M1524" i="32"/>
  <c r="B1528" i="32"/>
  <c r="A1528" i="32"/>
  <c r="C1528" i="32" l="1"/>
  <c r="K1532" i="32"/>
  <c r="P1524" i="32" a="1"/>
  <c r="P1524" i="32" s="1"/>
  <c r="O1524" i="32" a="1"/>
  <c r="O1524" i="32" s="1"/>
  <c r="E1524" i="32" s="1"/>
  <c r="N1524" i="32" a="1"/>
  <c r="N1524" i="32" s="1"/>
  <c r="D1524" i="32" s="1"/>
  <c r="M1526" i="32"/>
  <c r="L1526" i="32"/>
  <c r="A1530" i="32"/>
  <c r="B1530" i="32"/>
  <c r="C1530" i="32" l="1"/>
  <c r="M1528" i="32"/>
  <c r="L1528" i="32"/>
  <c r="P1526" i="32" a="1"/>
  <c r="P1526" i="32" s="1"/>
  <c r="O1526" i="32" a="1"/>
  <c r="O1526" i="32" s="1"/>
  <c r="E1526" i="32" s="1"/>
  <c r="N1526" i="32" a="1"/>
  <c r="N1526" i="32" s="1"/>
  <c r="D1526" i="32" s="1"/>
  <c r="K1534" i="32"/>
  <c r="B1532" i="32"/>
  <c r="A1532" i="32"/>
  <c r="C1532" i="32" l="1"/>
  <c r="K1536" i="32"/>
  <c r="M1530" i="32"/>
  <c r="L1530" i="32"/>
  <c r="N1528" i="32" a="1"/>
  <c r="N1528" i="32" s="1"/>
  <c r="D1528" i="32" s="1"/>
  <c r="P1528" i="32" a="1"/>
  <c r="P1528" i="32" s="1"/>
  <c r="O1528" i="32" a="1"/>
  <c r="O1528" i="32" s="1"/>
  <c r="E1528" i="32" s="1"/>
  <c r="A1534" i="32"/>
  <c r="B1534" i="32"/>
  <c r="C1534" i="32" l="1"/>
  <c r="M1532" i="32"/>
  <c r="L1532" i="32"/>
  <c r="K1538" i="32"/>
  <c r="N1530" i="32" a="1"/>
  <c r="N1530" i="32" s="1"/>
  <c r="D1530" i="32" s="1"/>
  <c r="P1530" i="32" a="1"/>
  <c r="P1530" i="32" s="1"/>
  <c r="O1530" i="32" a="1"/>
  <c r="O1530" i="32" s="1"/>
  <c r="E1530" i="32" s="1"/>
  <c r="A1536" i="32"/>
  <c r="B1536" i="32"/>
  <c r="C1536" i="32" l="1"/>
  <c r="O1532" i="32" a="1"/>
  <c r="O1532" i="32" s="1"/>
  <c r="E1532" i="32" s="1"/>
  <c r="N1532" i="32" a="1"/>
  <c r="N1532" i="32" s="1"/>
  <c r="D1532" i="32" s="1"/>
  <c r="P1532" i="32" a="1"/>
  <c r="P1532" i="32" s="1"/>
  <c r="M1534" i="32"/>
  <c r="L1534" i="32"/>
  <c r="K1540" i="32"/>
  <c r="A1538" i="32"/>
  <c r="B1538" i="32"/>
  <c r="C1538" i="32" l="1"/>
  <c r="M1536" i="32"/>
  <c r="L1536" i="32"/>
  <c r="K1542" i="32"/>
  <c r="O1534" i="32" a="1"/>
  <c r="O1534" i="32" s="1"/>
  <c r="E1534" i="32" s="1"/>
  <c r="P1534" i="32" a="1"/>
  <c r="P1534" i="32" s="1"/>
  <c r="N1534" i="32" a="1"/>
  <c r="N1534" i="32" s="1"/>
  <c r="D1534" i="32" s="1"/>
  <c r="B1540" i="32"/>
  <c r="A1540" i="32"/>
  <c r="C1540" i="32" l="1"/>
  <c r="M1538" i="32"/>
  <c r="L1538" i="32"/>
  <c r="K1544" i="32"/>
  <c r="O1536" i="32" a="1"/>
  <c r="O1536" i="32" s="1"/>
  <c r="E1536" i="32" s="1"/>
  <c r="P1536" i="32" a="1"/>
  <c r="P1536" i="32" s="1"/>
  <c r="N1536" i="32" a="1"/>
  <c r="N1536" i="32" s="1"/>
  <c r="D1536" i="32" s="1"/>
  <c r="A1542" i="32"/>
  <c r="B1542" i="32"/>
  <c r="C1542" i="32" l="1"/>
  <c r="K1546" i="32"/>
  <c r="P1538" i="32" a="1"/>
  <c r="P1538" i="32" s="1"/>
  <c r="O1538" i="32" a="1"/>
  <c r="O1538" i="32" s="1"/>
  <c r="E1538" i="32" s="1"/>
  <c r="N1538" i="32" a="1"/>
  <c r="N1538" i="32" s="1"/>
  <c r="D1538" i="32" s="1"/>
  <c r="M1540" i="32"/>
  <c r="L1540" i="32"/>
  <c r="B1544" i="32"/>
  <c r="A1544" i="32"/>
  <c r="C1544" i="32" l="1"/>
  <c r="L1542" i="32"/>
  <c r="M1542" i="32"/>
  <c r="P1540" i="32" a="1"/>
  <c r="P1540" i="32" s="1"/>
  <c r="O1540" i="32" a="1"/>
  <c r="O1540" i="32" s="1"/>
  <c r="E1540" i="32" s="1"/>
  <c r="N1540" i="32" a="1"/>
  <c r="N1540" i="32" s="1"/>
  <c r="D1540" i="32" s="1"/>
  <c r="K1548" i="32"/>
  <c r="A1546" i="32"/>
  <c r="B1546" i="32"/>
  <c r="C1546" i="32" l="1"/>
  <c r="K1550" i="32"/>
  <c r="M1544" i="32"/>
  <c r="L1544" i="32"/>
  <c r="P1542" i="32" a="1"/>
  <c r="P1542" i="32" s="1"/>
  <c r="O1542" i="32" a="1"/>
  <c r="O1542" i="32" s="1"/>
  <c r="E1542" i="32" s="1"/>
  <c r="N1542" i="32" a="1"/>
  <c r="N1542" i="32" s="1"/>
  <c r="D1542" i="32" s="1"/>
  <c r="A1548" i="32"/>
  <c r="B1548" i="32"/>
  <c r="C1548" i="32" l="1"/>
  <c r="M1546" i="32"/>
  <c r="L1546" i="32"/>
  <c r="O1544" i="32" a="1"/>
  <c r="O1544" i="32" s="1"/>
  <c r="E1544" i="32" s="1"/>
  <c r="N1544" i="32" a="1"/>
  <c r="N1544" i="32" s="1"/>
  <c r="D1544" i="32" s="1"/>
  <c r="P1544" i="32" a="1"/>
  <c r="P1544" i="32" s="1"/>
  <c r="K1552" i="32"/>
  <c r="B1550" i="32"/>
  <c r="A1550" i="32"/>
  <c r="C1550" i="32" l="1"/>
  <c r="L1548" i="32"/>
  <c r="M1548" i="32"/>
  <c r="K1554" i="32"/>
  <c r="O1546" i="32" a="1"/>
  <c r="O1546" i="32" s="1"/>
  <c r="E1546" i="32" s="1"/>
  <c r="N1546" i="32" a="1"/>
  <c r="N1546" i="32" s="1"/>
  <c r="D1546" i="32" s="1"/>
  <c r="P1546" i="32" a="1"/>
  <c r="P1546" i="32" s="1"/>
  <c r="A1552" i="32"/>
  <c r="B1552" i="32"/>
  <c r="C1552" i="32" l="1"/>
  <c r="M1550" i="32"/>
  <c r="L1550" i="32"/>
  <c r="K1556" i="32"/>
  <c r="N1548" i="32" a="1"/>
  <c r="N1548" i="32" s="1"/>
  <c r="D1548" i="32" s="1"/>
  <c r="P1548" i="32" a="1"/>
  <c r="P1548" i="32" s="1"/>
  <c r="O1548" i="32" a="1"/>
  <c r="O1548" i="32" s="1"/>
  <c r="E1548" i="32" s="1"/>
  <c r="A1554" i="32"/>
  <c r="B1554" i="32"/>
  <c r="C1554" i="32" l="1"/>
  <c r="M1552" i="32"/>
  <c r="L1552" i="32"/>
  <c r="K1558" i="32"/>
  <c r="P1550" i="32" a="1"/>
  <c r="P1550" i="32" s="1"/>
  <c r="O1550" i="32" a="1"/>
  <c r="O1550" i="32" s="1"/>
  <c r="E1550" i="32" s="1"/>
  <c r="N1550" i="32" a="1"/>
  <c r="N1550" i="32" s="1"/>
  <c r="D1550" i="32" s="1"/>
  <c r="B1556" i="32"/>
  <c r="A1556" i="32"/>
  <c r="C1556" i="32" l="1"/>
  <c r="K1560" i="32"/>
  <c r="O1552" i="32" a="1"/>
  <c r="O1552" i="32" s="1"/>
  <c r="E1552" i="32" s="1"/>
  <c r="P1552" i="32" a="1"/>
  <c r="P1552" i="32" s="1"/>
  <c r="N1552" i="32" a="1"/>
  <c r="N1552" i="32" s="1"/>
  <c r="D1552" i="32" s="1"/>
  <c r="L1554" i="32"/>
  <c r="M1554" i="32"/>
  <c r="B1558" i="32"/>
  <c r="A1558" i="32"/>
  <c r="C1558" i="32" l="1"/>
  <c r="K1562" i="32"/>
  <c r="P1554" i="32" a="1"/>
  <c r="P1554" i="32" s="1"/>
  <c r="N1554" i="32" a="1"/>
  <c r="N1554" i="32" s="1"/>
  <c r="D1554" i="32" s="1"/>
  <c r="O1554" i="32" a="1"/>
  <c r="O1554" i="32" s="1"/>
  <c r="E1554" i="32" s="1"/>
  <c r="M1556" i="32"/>
  <c r="L1556" i="32"/>
  <c r="A1560" i="32"/>
  <c r="B1560" i="32"/>
  <c r="C1560" i="32" l="1"/>
  <c r="L1558" i="32"/>
  <c r="M1558" i="32"/>
  <c r="P1556" i="32" a="1"/>
  <c r="P1556" i="32" s="1"/>
  <c r="O1556" i="32" a="1"/>
  <c r="O1556" i="32" s="1"/>
  <c r="E1556" i="32" s="1"/>
  <c r="N1556" i="32" a="1"/>
  <c r="N1556" i="32" s="1"/>
  <c r="D1556" i="32" s="1"/>
  <c r="K1564" i="32"/>
  <c r="B1562" i="32"/>
  <c r="A1562" i="32"/>
  <c r="C1562" i="32" l="1"/>
  <c r="M1560" i="32"/>
  <c r="L1560" i="32"/>
  <c r="N1558" i="32" a="1"/>
  <c r="N1558" i="32" s="1"/>
  <c r="D1558" i="32" s="1"/>
  <c r="P1558" i="32" a="1"/>
  <c r="P1558" i="32" s="1"/>
  <c r="O1558" i="32" a="1"/>
  <c r="O1558" i="32" s="1"/>
  <c r="E1558" i="32" s="1"/>
  <c r="K1566" i="32"/>
  <c r="B1564" i="32"/>
  <c r="A1564" i="32"/>
  <c r="C1564" i="32" l="1"/>
  <c r="M1562" i="32"/>
  <c r="L1562" i="32"/>
  <c r="K1568" i="32"/>
  <c r="P1560" i="32" a="1"/>
  <c r="P1560" i="32" s="1"/>
  <c r="O1560" i="32" a="1"/>
  <c r="O1560" i="32" s="1"/>
  <c r="E1560" i="32" s="1"/>
  <c r="N1560" i="32" a="1"/>
  <c r="N1560" i="32" s="1"/>
  <c r="D1560" i="32" s="1"/>
  <c r="A1566" i="32"/>
  <c r="B1566" i="32"/>
  <c r="C1566" i="32" l="1"/>
  <c r="M1564" i="32"/>
  <c r="L1564" i="32"/>
  <c r="K1570" i="32"/>
  <c r="O1562" i="32" a="1"/>
  <c r="O1562" i="32" s="1"/>
  <c r="E1562" i="32" s="1"/>
  <c r="N1562" i="32" a="1"/>
  <c r="N1562" i="32" s="1"/>
  <c r="D1562" i="32" s="1"/>
  <c r="P1562" i="32" a="1"/>
  <c r="P1562" i="32" s="1"/>
  <c r="A1568" i="32"/>
  <c r="B1568" i="32"/>
  <c r="C1568" i="32" l="1"/>
  <c r="L1566" i="32"/>
  <c r="M1566" i="32"/>
  <c r="K1572" i="32"/>
  <c r="N1564" i="32" a="1"/>
  <c r="N1564" i="32" s="1"/>
  <c r="D1564" i="32" s="1"/>
  <c r="O1564" i="32" a="1"/>
  <c r="O1564" i="32" s="1"/>
  <c r="E1564" i="32" s="1"/>
  <c r="P1564" i="32" a="1"/>
  <c r="P1564" i="32" s="1"/>
  <c r="B1570" i="32"/>
  <c r="A1570" i="32"/>
  <c r="C1570" i="32" l="1"/>
  <c r="M1568" i="32"/>
  <c r="L1568" i="32"/>
  <c r="K1574" i="32"/>
  <c r="P1566" i="32" a="1"/>
  <c r="P1566" i="32" s="1"/>
  <c r="O1566" i="32" a="1"/>
  <c r="O1566" i="32" s="1"/>
  <c r="E1566" i="32" s="1"/>
  <c r="N1566" i="32" a="1"/>
  <c r="N1566" i="32" s="1"/>
  <c r="D1566" i="32" s="1"/>
  <c r="B1572" i="32"/>
  <c r="A1572" i="32"/>
  <c r="C1572" i="32" l="1"/>
  <c r="K1576" i="32"/>
  <c r="O1568" i="32" a="1"/>
  <c r="O1568" i="32" s="1"/>
  <c r="E1568" i="32" s="1"/>
  <c r="P1568" i="32" a="1"/>
  <c r="P1568" i="32" s="1"/>
  <c r="N1568" i="32" a="1"/>
  <c r="N1568" i="32" s="1"/>
  <c r="D1568" i="32" s="1"/>
  <c r="L1570" i="32"/>
  <c r="M1570" i="32"/>
  <c r="B1574" i="32"/>
  <c r="A1574" i="32"/>
  <c r="C1574" i="32" l="1"/>
  <c r="M1572" i="32"/>
  <c r="L1572" i="32"/>
  <c r="K1578" i="32"/>
  <c r="P1570" i="32" a="1"/>
  <c r="P1570" i="32" s="1"/>
  <c r="O1570" i="32" a="1"/>
  <c r="O1570" i="32" s="1"/>
  <c r="E1570" i="32" s="1"/>
  <c r="N1570" i="32" a="1"/>
  <c r="N1570" i="32" s="1"/>
  <c r="D1570" i="32" s="1"/>
  <c r="A1576" i="32"/>
  <c r="B1576" i="32"/>
  <c r="C1576" i="32" l="1"/>
  <c r="L1574" i="32"/>
  <c r="M1574" i="32"/>
  <c r="K1580" i="32"/>
  <c r="P1572" i="32" a="1"/>
  <c r="P1572" i="32" s="1"/>
  <c r="N1572" i="32" a="1"/>
  <c r="N1572" i="32" s="1"/>
  <c r="D1572" i="32" s="1"/>
  <c r="O1572" i="32" a="1"/>
  <c r="O1572" i="32" s="1"/>
  <c r="E1572" i="32" s="1"/>
  <c r="B1578" i="32"/>
  <c r="A1578" i="32"/>
  <c r="C1578" i="32" l="1"/>
  <c r="K1582" i="32"/>
  <c r="N1574" i="32" a="1"/>
  <c r="N1574" i="32" s="1"/>
  <c r="D1574" i="32" s="1"/>
  <c r="P1574" i="32" a="1"/>
  <c r="P1574" i="32" s="1"/>
  <c r="O1574" i="32" a="1"/>
  <c r="O1574" i="32" s="1"/>
  <c r="E1574" i="32" s="1"/>
  <c r="M1576" i="32"/>
  <c r="L1576" i="32"/>
  <c r="A1580" i="32"/>
  <c r="B1580" i="32"/>
  <c r="C1580" i="32" l="1"/>
  <c r="M1578" i="32"/>
  <c r="L1578" i="32"/>
  <c r="P1576" i="32" a="1"/>
  <c r="P1576" i="32" s="1"/>
  <c r="O1576" i="32" a="1"/>
  <c r="O1576" i="32" s="1"/>
  <c r="E1576" i="32" s="1"/>
  <c r="N1576" i="32" a="1"/>
  <c r="N1576" i="32" s="1"/>
  <c r="D1576" i="32" s="1"/>
  <c r="K1584" i="32"/>
  <c r="A1582" i="32"/>
  <c r="B1582" i="32"/>
  <c r="C1582" i="32" l="1"/>
  <c r="K1586" i="32"/>
  <c r="O1578" i="32" a="1"/>
  <c r="O1578" i="32" s="1"/>
  <c r="E1578" i="32" s="1"/>
  <c r="N1578" i="32" a="1"/>
  <c r="N1578" i="32" s="1"/>
  <c r="D1578" i="32" s="1"/>
  <c r="P1578" i="32" a="1"/>
  <c r="P1578" i="32" s="1"/>
  <c r="M1580" i="32"/>
  <c r="L1580" i="32"/>
  <c r="A1584" i="32"/>
  <c r="B1584" i="32"/>
  <c r="C1584" i="32" l="1"/>
  <c r="N1580" i="32" a="1"/>
  <c r="N1580" i="32" s="1"/>
  <c r="D1580" i="32" s="1"/>
  <c r="P1580" i="32" a="1"/>
  <c r="P1580" i="32" s="1"/>
  <c r="O1580" i="32" a="1"/>
  <c r="O1580" i="32" s="1"/>
  <c r="E1580" i="32" s="1"/>
  <c r="K1588" i="32"/>
  <c r="M1582" i="32"/>
  <c r="L1582" i="32"/>
  <c r="B1586" i="32"/>
  <c r="A1586" i="32"/>
  <c r="C1586" i="32" l="1"/>
  <c r="P1582" i="32" a="1"/>
  <c r="P1582" i="32" s="1"/>
  <c r="O1582" i="32" a="1"/>
  <c r="O1582" i="32" s="1"/>
  <c r="E1582" i="32" s="1"/>
  <c r="N1582" i="32" a="1"/>
  <c r="N1582" i="32" s="1"/>
  <c r="D1582" i="32" s="1"/>
  <c r="K1590" i="32"/>
  <c r="M1584" i="32"/>
  <c r="L1584" i="32"/>
  <c r="A1588" i="32"/>
  <c r="B1588" i="32"/>
  <c r="C1588" i="32" l="1"/>
  <c r="L1586" i="32"/>
  <c r="M1586" i="32"/>
  <c r="O1584" i="32" a="1"/>
  <c r="O1584" i="32" s="1"/>
  <c r="E1584" i="32" s="1"/>
  <c r="P1584" i="32" a="1"/>
  <c r="P1584" i="32" s="1"/>
  <c r="N1584" i="32" a="1"/>
  <c r="N1584" i="32" s="1"/>
  <c r="D1584" i="32" s="1"/>
  <c r="K1592" i="32"/>
  <c r="B1590" i="32"/>
  <c r="A1590" i="32"/>
  <c r="C1590" i="32" l="1"/>
  <c r="P1586" i="32" a="1"/>
  <c r="P1586" i="32" s="1"/>
  <c r="O1586" i="32" a="1"/>
  <c r="O1586" i="32" s="1"/>
  <c r="E1586" i="32" s="1"/>
  <c r="N1586" i="32" a="1"/>
  <c r="N1586" i="32" s="1"/>
  <c r="D1586" i="32" s="1"/>
  <c r="K1594" i="32"/>
  <c r="M1588" i="32"/>
  <c r="L1588" i="32"/>
  <c r="A1592" i="32"/>
  <c r="B1592" i="32"/>
  <c r="C1592" i="32" l="1"/>
  <c r="L1590" i="32"/>
  <c r="M1590" i="32"/>
  <c r="O1588" i="32" a="1"/>
  <c r="O1588" i="32" s="1"/>
  <c r="E1588" i="32" s="1"/>
  <c r="P1588" i="32" a="1"/>
  <c r="P1588" i="32" s="1"/>
  <c r="N1588" i="32" a="1"/>
  <c r="N1588" i="32" s="1"/>
  <c r="D1588" i="32" s="1"/>
  <c r="K1596" i="32"/>
  <c r="B1594" i="32"/>
  <c r="A1594" i="32"/>
  <c r="C1594" i="32" l="1"/>
  <c r="M1592" i="32"/>
  <c r="L1592" i="32"/>
  <c r="N1590" i="32" a="1"/>
  <c r="N1590" i="32" s="1"/>
  <c r="D1590" i="32" s="1"/>
  <c r="P1590" i="32" a="1"/>
  <c r="P1590" i="32" s="1"/>
  <c r="O1590" i="32" a="1"/>
  <c r="O1590" i="32" s="1"/>
  <c r="E1590" i="32" s="1"/>
  <c r="K1598" i="32"/>
  <c r="B1596" i="32"/>
  <c r="A1596" i="32"/>
  <c r="C1596" i="32" l="1"/>
  <c r="M1594" i="32"/>
  <c r="L1594" i="32"/>
  <c r="K1600" i="32"/>
  <c r="P1592" i="32" a="1"/>
  <c r="P1592" i="32" s="1"/>
  <c r="N1592" i="32" a="1"/>
  <c r="N1592" i="32" s="1"/>
  <c r="D1592" i="32" s="1"/>
  <c r="O1592" i="32" a="1"/>
  <c r="O1592" i="32" s="1"/>
  <c r="E1592" i="32" s="1"/>
  <c r="A1598" i="32"/>
  <c r="B1598" i="32"/>
  <c r="C1598" i="32" l="1"/>
  <c r="L1596" i="32"/>
  <c r="M1596" i="32"/>
  <c r="K1602" i="32"/>
  <c r="O1594" i="32" a="1"/>
  <c r="O1594" i="32" s="1"/>
  <c r="E1594" i="32" s="1"/>
  <c r="N1594" i="32" a="1"/>
  <c r="N1594" i="32" s="1"/>
  <c r="D1594" i="32" s="1"/>
  <c r="P1594" i="32" a="1"/>
  <c r="P1594" i="32" s="1"/>
  <c r="B1600" i="32"/>
  <c r="A1600" i="32"/>
  <c r="C1600" i="32" l="1"/>
  <c r="K1604" i="32"/>
  <c r="M1598" i="32"/>
  <c r="L1598" i="32"/>
  <c r="O1596" i="32" a="1"/>
  <c r="O1596" i="32" s="1"/>
  <c r="E1596" i="32" s="1"/>
  <c r="N1596" i="32" a="1"/>
  <c r="N1596" i="32" s="1"/>
  <c r="D1596" i="32" s="1"/>
  <c r="P1596" i="32" a="1"/>
  <c r="P1596" i="32" s="1"/>
  <c r="B1602" i="32"/>
  <c r="A1602" i="32"/>
  <c r="C1602" i="32" l="1"/>
  <c r="P1598" i="32" a="1"/>
  <c r="P1598" i="32" s="1"/>
  <c r="O1598" i="32" a="1"/>
  <c r="O1598" i="32" s="1"/>
  <c r="E1598" i="32" s="1"/>
  <c r="N1598" i="32" a="1"/>
  <c r="N1598" i="32" s="1"/>
  <c r="D1598" i="32" s="1"/>
  <c r="K1606" i="32"/>
  <c r="M1600" i="32"/>
  <c r="L1600" i="32"/>
  <c r="B1604" i="32"/>
  <c r="A1604" i="32"/>
  <c r="C1604" i="32" l="1"/>
  <c r="L1602" i="32"/>
  <c r="M1602" i="32"/>
  <c r="P1600" i="32" a="1"/>
  <c r="P1600" i="32" s="1"/>
  <c r="O1600" i="32" a="1"/>
  <c r="O1600" i="32" s="1"/>
  <c r="E1600" i="32" s="1"/>
  <c r="N1600" i="32" a="1"/>
  <c r="N1600" i="32" s="1"/>
  <c r="D1600" i="32" s="1"/>
  <c r="K1608" i="32"/>
  <c r="A1606" i="32"/>
  <c r="B1606" i="32"/>
  <c r="C1606" i="32" l="1"/>
  <c r="M1604" i="32"/>
  <c r="L1604" i="32"/>
  <c r="K1610" i="32"/>
  <c r="N1602" i="32" a="1"/>
  <c r="N1602" i="32" s="1"/>
  <c r="D1602" i="32" s="1"/>
  <c r="P1602" i="32" a="1"/>
  <c r="P1602" i="32" s="1"/>
  <c r="O1602" i="32" a="1"/>
  <c r="O1602" i="32" s="1"/>
  <c r="E1602" i="32" s="1"/>
  <c r="B1608" i="32"/>
  <c r="A1608" i="32"/>
  <c r="C1608" i="32" l="1"/>
  <c r="L1606" i="32"/>
  <c r="M1606" i="32"/>
  <c r="K1612" i="32"/>
  <c r="P1604" i="32" a="1"/>
  <c r="P1604" i="32" s="1"/>
  <c r="O1604" i="32" a="1"/>
  <c r="O1604" i="32" s="1"/>
  <c r="E1604" i="32" s="1"/>
  <c r="N1604" i="32" a="1"/>
  <c r="N1604" i="32" s="1"/>
  <c r="D1604" i="32" s="1"/>
  <c r="B1610" i="32"/>
  <c r="A1610" i="32"/>
  <c r="C1610" i="32" l="1"/>
  <c r="K1614" i="32"/>
  <c r="O1606" i="32" a="1"/>
  <c r="O1606" i="32" s="1"/>
  <c r="E1606" i="32" s="1"/>
  <c r="N1606" i="32" a="1"/>
  <c r="N1606" i="32" s="1"/>
  <c r="D1606" i="32" s="1"/>
  <c r="P1606" i="32" a="1"/>
  <c r="P1606" i="32" s="1"/>
  <c r="M1608" i="32"/>
  <c r="L1608" i="32"/>
  <c r="A1612" i="32"/>
  <c r="B1612" i="32"/>
  <c r="C1612" i="32" l="1"/>
  <c r="L1610" i="32"/>
  <c r="M1610" i="32"/>
  <c r="P1608" i="32" a="1"/>
  <c r="P1608" i="32" s="1"/>
  <c r="O1608" i="32" a="1"/>
  <c r="O1608" i="32" s="1"/>
  <c r="E1608" i="32" s="1"/>
  <c r="N1608" i="32" a="1"/>
  <c r="N1608" i="32" s="1"/>
  <c r="D1608" i="32" s="1"/>
  <c r="K1616" i="32"/>
  <c r="B1614" i="32"/>
  <c r="A1614" i="32"/>
  <c r="C1614" i="32" l="1"/>
  <c r="K1618" i="32"/>
  <c r="M1612" i="32"/>
  <c r="L1612" i="32"/>
  <c r="P1610" i="32" a="1"/>
  <c r="P1610" i="32" s="1"/>
  <c r="O1610" i="32" a="1"/>
  <c r="O1610" i="32" s="1"/>
  <c r="E1610" i="32" s="1"/>
  <c r="N1610" i="32" a="1"/>
  <c r="N1610" i="32" s="1"/>
  <c r="D1610" i="32" s="1"/>
  <c r="B1616" i="32"/>
  <c r="A1616" i="32"/>
  <c r="C1616" i="32" l="1"/>
  <c r="L1614" i="32"/>
  <c r="M1614" i="32"/>
  <c r="P1612" i="32" a="1"/>
  <c r="P1612" i="32" s="1"/>
  <c r="O1612" i="32" a="1"/>
  <c r="O1612" i="32" s="1"/>
  <c r="E1612" i="32" s="1"/>
  <c r="N1612" i="32" a="1"/>
  <c r="N1612" i="32" s="1"/>
  <c r="D1612" i="32" s="1"/>
  <c r="K1620" i="32"/>
  <c r="B1618" i="32"/>
  <c r="A1618" i="32"/>
  <c r="C1618" i="32" l="1"/>
  <c r="P1614" i="32" a="1"/>
  <c r="P1614" i="32" s="1"/>
  <c r="O1614" i="32" a="1"/>
  <c r="O1614" i="32" s="1"/>
  <c r="E1614" i="32" s="1"/>
  <c r="N1614" i="32" a="1"/>
  <c r="N1614" i="32" s="1"/>
  <c r="D1614" i="32" s="1"/>
  <c r="M1616" i="32"/>
  <c r="L1616" i="32"/>
  <c r="K1622" i="32"/>
  <c r="A1620" i="32"/>
  <c r="B1620" i="32"/>
  <c r="C1620" i="32" l="1"/>
  <c r="L1618" i="32"/>
  <c r="M1618" i="32"/>
  <c r="K1624" i="32"/>
  <c r="P1616" i="32" a="1"/>
  <c r="P1616" i="32" s="1"/>
  <c r="O1616" i="32" a="1"/>
  <c r="O1616" i="32" s="1"/>
  <c r="E1616" i="32" s="1"/>
  <c r="N1616" i="32" a="1"/>
  <c r="N1616" i="32" s="1"/>
  <c r="D1616" i="32" s="1"/>
  <c r="B1622" i="32"/>
  <c r="A1622" i="32"/>
  <c r="C1622" i="32" l="1"/>
  <c r="M1620" i="32"/>
  <c r="L1620" i="32"/>
  <c r="K1626" i="32"/>
  <c r="N1618" i="32" a="1"/>
  <c r="N1618" i="32" s="1"/>
  <c r="D1618" i="32" s="1"/>
  <c r="P1618" i="32" a="1"/>
  <c r="P1618" i="32" s="1"/>
  <c r="O1618" i="32" a="1"/>
  <c r="O1618" i="32" s="1"/>
  <c r="E1618" i="32" s="1"/>
  <c r="B1624" i="32"/>
  <c r="A1624" i="32"/>
  <c r="C1624" i="32" l="1"/>
  <c r="K1628" i="32"/>
  <c r="P1620" i="32" a="1"/>
  <c r="P1620" i="32" s="1"/>
  <c r="O1620" i="32" a="1"/>
  <c r="O1620" i="32" s="1"/>
  <c r="E1620" i="32" s="1"/>
  <c r="N1620" i="32" a="1"/>
  <c r="N1620" i="32" s="1"/>
  <c r="D1620" i="32" s="1"/>
  <c r="M1622" i="32"/>
  <c r="L1622" i="32"/>
  <c r="B1626" i="32"/>
  <c r="A1626" i="32"/>
  <c r="C1626" i="32" l="1"/>
  <c r="M1624" i="32"/>
  <c r="L1624" i="32"/>
  <c r="O1622" i="32" a="1"/>
  <c r="O1622" i="32" s="1"/>
  <c r="E1622" i="32" s="1"/>
  <c r="N1622" i="32" a="1"/>
  <c r="N1622" i="32" s="1"/>
  <c r="D1622" i="32" s="1"/>
  <c r="P1622" i="32" a="1"/>
  <c r="P1622" i="32" s="1"/>
  <c r="K1630" i="32"/>
  <c r="A1628" i="32"/>
  <c r="B1628" i="32"/>
  <c r="C1628" i="32" l="1"/>
  <c r="L1626" i="32"/>
  <c r="M1626" i="32"/>
  <c r="K1632" i="32"/>
  <c r="N1624" i="32" a="1"/>
  <c r="N1624" i="32" s="1"/>
  <c r="D1624" i="32" s="1"/>
  <c r="P1624" i="32" a="1"/>
  <c r="P1624" i="32" s="1"/>
  <c r="O1624" i="32" a="1"/>
  <c r="O1624" i="32" s="1"/>
  <c r="E1624" i="32" s="1"/>
  <c r="A1630" i="32"/>
  <c r="B1630" i="32"/>
  <c r="C1630" i="32" l="1"/>
  <c r="K1634" i="32"/>
  <c r="M1628" i="32"/>
  <c r="L1628" i="32"/>
  <c r="P1626" i="32" a="1"/>
  <c r="P1626" i="32" s="1"/>
  <c r="O1626" i="32" a="1"/>
  <c r="O1626" i="32" s="1"/>
  <c r="E1626" i="32" s="1"/>
  <c r="N1626" i="32" a="1"/>
  <c r="N1626" i="32" s="1"/>
  <c r="D1626" i="32" s="1"/>
  <c r="A1632" i="32"/>
  <c r="B1632" i="32"/>
  <c r="C1632" i="32" l="1"/>
  <c r="O1628" i="32" a="1"/>
  <c r="O1628" i="32" s="1"/>
  <c r="E1628" i="32" s="1"/>
  <c r="N1628" i="32" a="1"/>
  <c r="N1628" i="32" s="1"/>
  <c r="D1628" i="32" s="1"/>
  <c r="P1628" i="32" a="1"/>
  <c r="P1628" i="32" s="1"/>
  <c r="K1636" i="32"/>
  <c r="L1630" i="32"/>
  <c r="M1630" i="32"/>
  <c r="A1634" i="32"/>
  <c r="B1634" i="32"/>
  <c r="C1634" i="32" l="1"/>
  <c r="P1630" i="32" a="1"/>
  <c r="P1630" i="32" s="1"/>
  <c r="O1630" i="32" a="1"/>
  <c r="O1630" i="32" s="1"/>
  <c r="E1630" i="32" s="1"/>
  <c r="N1630" i="32" a="1"/>
  <c r="N1630" i="32" s="1"/>
  <c r="D1630" i="32" s="1"/>
  <c r="M1632" i="32"/>
  <c r="L1632" i="32"/>
  <c r="K1638" i="32"/>
  <c r="B1636" i="32"/>
  <c r="A1636" i="32"/>
  <c r="C1636" i="32" l="1"/>
  <c r="P1632" i="32" a="1"/>
  <c r="P1632" i="32" s="1"/>
  <c r="O1632" i="32" a="1"/>
  <c r="O1632" i="32" s="1"/>
  <c r="E1632" i="32" s="1"/>
  <c r="N1632" i="32" a="1"/>
  <c r="N1632" i="32" s="1"/>
  <c r="D1632" i="32" s="1"/>
  <c r="K1640" i="32"/>
  <c r="L1634" i="32"/>
  <c r="M1634" i="32"/>
  <c r="B1638" i="32"/>
  <c r="A1638" i="32"/>
  <c r="C1638" i="32" l="1"/>
  <c r="M1636" i="32"/>
  <c r="L1636" i="32"/>
  <c r="N1634" i="32" a="1"/>
  <c r="N1634" i="32" s="1"/>
  <c r="D1634" i="32" s="1"/>
  <c r="P1634" i="32" a="1"/>
  <c r="P1634" i="32" s="1"/>
  <c r="O1634" i="32" a="1"/>
  <c r="O1634" i="32" s="1"/>
  <c r="E1634" i="32" s="1"/>
  <c r="K1642" i="32"/>
  <c r="B1640" i="32"/>
  <c r="A1640" i="32"/>
  <c r="C1640" i="32" l="1"/>
  <c r="K1644" i="32"/>
  <c r="M1638" i="32"/>
  <c r="L1638" i="32"/>
  <c r="N1636" i="32" a="1"/>
  <c r="N1636" i="32" s="1"/>
  <c r="D1636" i="32" s="1"/>
  <c r="O1636" i="32" a="1"/>
  <c r="O1636" i="32" s="1"/>
  <c r="E1636" i="32" s="1"/>
  <c r="P1636" i="32" a="1"/>
  <c r="P1636" i="32" s="1"/>
  <c r="B1642" i="32"/>
  <c r="A1642" i="32"/>
  <c r="C1642" i="32" l="1"/>
  <c r="M1640" i="32"/>
  <c r="L1640" i="32"/>
  <c r="O1638" i="32" a="1"/>
  <c r="O1638" i="32" s="1"/>
  <c r="E1638" i="32" s="1"/>
  <c r="N1638" i="32" a="1"/>
  <c r="N1638" i="32" s="1"/>
  <c r="D1638" i="32" s="1"/>
  <c r="P1638" i="32" a="1"/>
  <c r="P1638" i="32" s="1"/>
  <c r="K1646" i="32"/>
  <c r="B1644" i="32"/>
  <c r="A1644" i="32"/>
  <c r="C1644" i="32" l="1"/>
  <c r="O1640" i="32" a="1"/>
  <c r="O1640" i="32" s="1"/>
  <c r="E1640" i="32" s="1"/>
  <c r="N1640" i="32" a="1"/>
  <c r="N1640" i="32" s="1"/>
  <c r="D1640" i="32" s="1"/>
  <c r="P1640" i="32" a="1"/>
  <c r="P1640" i="32" s="1"/>
  <c r="L1642" i="32"/>
  <c r="M1642" i="32"/>
  <c r="K1648" i="32"/>
  <c r="A1646" i="32"/>
  <c r="B1646" i="32"/>
  <c r="C1646" i="32" l="1"/>
  <c r="M1644" i="32"/>
  <c r="L1644" i="32"/>
  <c r="K1650" i="32"/>
  <c r="P1642" i="32" a="1"/>
  <c r="P1642" i="32" s="1"/>
  <c r="O1642" i="32" a="1"/>
  <c r="O1642" i="32" s="1"/>
  <c r="E1642" i="32" s="1"/>
  <c r="N1642" i="32" a="1"/>
  <c r="N1642" i="32" s="1"/>
  <c r="D1642" i="32" s="1"/>
  <c r="A1648" i="32"/>
  <c r="B1648" i="32"/>
  <c r="C1648" i="32" l="1"/>
  <c r="K1652" i="32"/>
  <c r="P1644" i="32" a="1"/>
  <c r="P1644" i="32" s="1"/>
  <c r="O1644" i="32" a="1"/>
  <c r="O1644" i="32" s="1"/>
  <c r="E1644" i="32" s="1"/>
  <c r="N1644" i="32" a="1"/>
  <c r="N1644" i="32" s="1"/>
  <c r="D1644" i="32" s="1"/>
  <c r="L1646" i="32"/>
  <c r="M1646" i="32"/>
  <c r="B1650" i="32"/>
  <c r="A1650" i="32"/>
  <c r="C1650" i="32" l="1"/>
  <c r="M1648" i="32"/>
  <c r="L1648" i="32"/>
  <c r="K1654" i="32"/>
  <c r="P1646" i="32" a="1"/>
  <c r="P1646" i="32" s="1"/>
  <c r="O1646" i="32" a="1"/>
  <c r="O1646" i="32" s="1"/>
  <c r="E1646" i="32" s="1"/>
  <c r="N1646" i="32" a="1"/>
  <c r="N1646" i="32" s="1"/>
  <c r="D1646" i="32" s="1"/>
  <c r="A1652" i="32"/>
  <c r="B1652" i="32"/>
  <c r="C1652" i="32" l="1"/>
  <c r="M1650" i="32"/>
  <c r="L1650" i="32"/>
  <c r="K1656" i="32"/>
  <c r="P1648" i="32" a="1"/>
  <c r="P1648" i="32" s="1"/>
  <c r="O1648" i="32" a="1"/>
  <c r="O1648" i="32" s="1"/>
  <c r="E1648" i="32" s="1"/>
  <c r="N1648" i="32" a="1"/>
  <c r="N1648" i="32" s="1"/>
  <c r="D1648" i="32" s="1"/>
  <c r="B1654" i="32"/>
  <c r="A1654" i="32"/>
  <c r="C1654" i="32" l="1"/>
  <c r="M1652" i="32"/>
  <c r="L1652" i="32"/>
  <c r="K1658" i="32"/>
  <c r="N1650" i="32" a="1"/>
  <c r="N1650" i="32" s="1"/>
  <c r="D1650" i="32" s="1"/>
  <c r="P1650" i="32" a="1"/>
  <c r="P1650" i="32" s="1"/>
  <c r="O1650" i="32" a="1"/>
  <c r="O1650" i="32" s="1"/>
  <c r="E1650" i="32" s="1"/>
  <c r="B1656" i="32"/>
  <c r="A1656" i="32"/>
  <c r="C1656" i="32" l="1"/>
  <c r="K1660" i="32"/>
  <c r="N1652" i="32" a="1"/>
  <c r="N1652" i="32" s="1"/>
  <c r="D1652" i="32" s="1"/>
  <c r="P1652" i="32" a="1"/>
  <c r="P1652" i="32" s="1"/>
  <c r="O1652" i="32" a="1"/>
  <c r="O1652" i="32" s="1"/>
  <c r="E1652" i="32" s="1"/>
  <c r="M1654" i="32"/>
  <c r="L1654" i="32"/>
  <c r="B1658" i="32"/>
  <c r="A1658" i="32"/>
  <c r="C1658" i="32" l="1"/>
  <c r="M1656" i="32"/>
  <c r="L1656" i="32"/>
  <c r="O1654" i="32" a="1"/>
  <c r="O1654" i="32" s="1"/>
  <c r="E1654" i="32" s="1"/>
  <c r="N1654" i="32" a="1"/>
  <c r="N1654" i="32" s="1"/>
  <c r="D1654" i="32" s="1"/>
  <c r="P1654" i="32" a="1"/>
  <c r="P1654" i="32" s="1"/>
  <c r="K1662" i="32"/>
  <c r="A1660" i="32"/>
  <c r="B1660" i="32"/>
  <c r="C1660" i="32" l="1"/>
  <c r="M1658" i="32"/>
  <c r="L1658" i="32"/>
  <c r="K1664" i="32"/>
  <c r="O1656" i="32" a="1"/>
  <c r="O1656" i="32" s="1"/>
  <c r="E1656" i="32" s="1"/>
  <c r="N1656" i="32" a="1"/>
  <c r="N1656" i="32" s="1"/>
  <c r="D1656" i="32" s="1"/>
  <c r="P1656" i="32" a="1"/>
  <c r="P1656" i="32" s="1"/>
  <c r="A1662" i="32"/>
  <c r="B1662" i="32"/>
  <c r="C1662" i="32" l="1"/>
  <c r="M1660" i="32"/>
  <c r="L1660" i="32"/>
  <c r="K1666" i="32"/>
  <c r="P1658" i="32" a="1"/>
  <c r="P1658" i="32" s="1"/>
  <c r="O1658" i="32" a="1"/>
  <c r="O1658" i="32" s="1"/>
  <c r="E1658" i="32" s="1"/>
  <c r="N1658" i="32" a="1"/>
  <c r="N1658" i="32" s="1"/>
  <c r="D1658" i="32" s="1"/>
  <c r="B1664" i="32"/>
  <c r="A1664" i="32"/>
  <c r="C1664" i="32" l="1"/>
  <c r="K1668" i="32"/>
  <c r="P1660" i="32" a="1"/>
  <c r="P1660" i="32" s="1"/>
  <c r="O1660" i="32" a="1"/>
  <c r="O1660" i="32" s="1"/>
  <c r="E1660" i="32" s="1"/>
  <c r="N1660" i="32" a="1"/>
  <c r="N1660" i="32" s="1"/>
  <c r="D1660" i="32" s="1"/>
  <c r="M1662" i="32"/>
  <c r="L1662" i="32"/>
  <c r="A1666" i="32"/>
  <c r="B1666" i="32"/>
  <c r="C1666" i="32" l="1"/>
  <c r="M1664" i="32"/>
  <c r="L1664" i="32"/>
  <c r="O1662" i="32" a="1"/>
  <c r="O1662" i="32" s="1"/>
  <c r="E1662" i="32" s="1"/>
  <c r="P1662" i="32" a="1"/>
  <c r="P1662" i="32" s="1"/>
  <c r="N1662" i="32" a="1"/>
  <c r="N1662" i="32" s="1"/>
  <c r="D1662" i="32" s="1"/>
  <c r="K1670" i="32"/>
  <c r="B1668" i="32"/>
  <c r="A1668" i="32"/>
  <c r="C1668" i="32" l="1"/>
  <c r="L1666" i="32"/>
  <c r="M1666" i="32"/>
  <c r="K1672" i="32"/>
  <c r="P1664" i="32" a="1"/>
  <c r="P1664" i="32" s="1"/>
  <c r="O1664" i="32" a="1"/>
  <c r="O1664" i="32" s="1"/>
  <c r="E1664" i="32" s="1"/>
  <c r="N1664" i="32" a="1"/>
  <c r="N1664" i="32" s="1"/>
  <c r="D1664" i="32" s="1"/>
  <c r="A1670" i="32"/>
  <c r="B1670" i="32"/>
  <c r="C1670" i="32" l="1"/>
  <c r="M1668" i="32"/>
  <c r="L1668" i="32"/>
  <c r="K1674" i="32"/>
  <c r="P1666" i="32" a="1"/>
  <c r="P1666" i="32" s="1"/>
  <c r="O1666" i="32" a="1"/>
  <c r="O1666" i="32" s="1"/>
  <c r="E1666" i="32" s="1"/>
  <c r="N1666" i="32" a="1"/>
  <c r="N1666" i="32" s="1"/>
  <c r="D1666" i="32" s="1"/>
  <c r="B1672" i="32"/>
  <c r="A1672" i="32"/>
  <c r="C1672" i="32" l="1"/>
  <c r="K1676" i="32"/>
  <c r="P1668" i="32" a="1"/>
  <c r="P1668" i="32" s="1"/>
  <c r="O1668" i="32" a="1"/>
  <c r="O1668" i="32" s="1"/>
  <c r="E1668" i="32" s="1"/>
  <c r="N1668" i="32" a="1"/>
  <c r="N1668" i="32" s="1"/>
  <c r="D1668" i="32" s="1"/>
  <c r="M1670" i="32"/>
  <c r="L1670" i="32"/>
  <c r="B1674" i="32"/>
  <c r="A1674" i="32"/>
  <c r="C1674" i="32" l="1"/>
  <c r="M1672" i="32"/>
  <c r="L1672" i="32"/>
  <c r="N1670" i="32" a="1"/>
  <c r="N1670" i="32" s="1"/>
  <c r="D1670" i="32" s="1"/>
  <c r="P1670" i="32" a="1"/>
  <c r="P1670" i="32" s="1"/>
  <c r="O1670" i="32" a="1"/>
  <c r="O1670" i="32" s="1"/>
  <c r="E1670" i="32" s="1"/>
  <c r="K1678" i="32"/>
  <c r="A1676" i="32"/>
  <c r="B1676" i="32"/>
  <c r="C1676" i="32" l="1"/>
  <c r="M1674" i="32"/>
  <c r="L1674" i="32"/>
  <c r="N1672" i="32" a="1"/>
  <c r="N1672" i="32" s="1"/>
  <c r="D1672" i="32" s="1"/>
  <c r="P1672" i="32" a="1"/>
  <c r="P1672" i="32" s="1"/>
  <c r="O1672" i="32" a="1"/>
  <c r="O1672" i="32" s="1"/>
  <c r="E1672" i="32" s="1"/>
  <c r="K1680" i="32"/>
  <c r="B1678" i="32"/>
  <c r="A1678" i="32"/>
  <c r="C1678" i="32" l="1"/>
  <c r="M1676" i="32"/>
  <c r="L1676" i="32"/>
  <c r="K1682" i="32"/>
  <c r="O1674" i="32" a="1"/>
  <c r="O1674" i="32" s="1"/>
  <c r="E1674" i="32" s="1"/>
  <c r="N1674" i="32" a="1"/>
  <c r="N1674" i="32" s="1"/>
  <c r="D1674" i="32" s="1"/>
  <c r="P1674" i="32" a="1"/>
  <c r="P1674" i="32" s="1"/>
  <c r="A1680" i="32"/>
  <c r="B1680" i="32"/>
  <c r="C1680" i="32" l="1"/>
  <c r="M1678" i="32"/>
  <c r="L1678" i="32"/>
  <c r="K1684" i="32"/>
  <c r="O1676" i="32" a="1"/>
  <c r="O1676" i="32" s="1"/>
  <c r="E1676" i="32" s="1"/>
  <c r="N1676" i="32" a="1"/>
  <c r="N1676" i="32" s="1"/>
  <c r="D1676" i="32" s="1"/>
  <c r="P1676" i="32" a="1"/>
  <c r="P1676" i="32" s="1"/>
  <c r="A1682" i="32"/>
  <c r="B1682" i="32"/>
  <c r="C1682" i="32" l="1"/>
  <c r="M1680" i="32"/>
  <c r="L1680" i="32"/>
  <c r="K1686" i="32"/>
  <c r="P1678" i="32" a="1"/>
  <c r="P1678" i="32" s="1"/>
  <c r="O1678" i="32" a="1"/>
  <c r="O1678" i="32" s="1"/>
  <c r="E1678" i="32" s="1"/>
  <c r="N1678" i="32" a="1"/>
  <c r="N1678" i="32" s="1"/>
  <c r="D1678" i="32" s="1"/>
  <c r="B1684" i="32"/>
  <c r="A1684" i="32"/>
  <c r="C1684" i="32" l="1"/>
  <c r="L1682" i="32"/>
  <c r="M1682" i="32"/>
  <c r="K1688" i="32"/>
  <c r="P1680" i="32" a="1"/>
  <c r="P1680" i="32" s="1"/>
  <c r="O1680" i="32" a="1"/>
  <c r="O1680" i="32" s="1"/>
  <c r="E1680" i="32" s="1"/>
  <c r="N1680" i="32" a="1"/>
  <c r="N1680" i="32" s="1"/>
  <c r="D1680" i="32" s="1"/>
  <c r="B1686" i="32"/>
  <c r="A1686" i="32"/>
  <c r="C1686" i="32" l="1"/>
  <c r="M1684" i="32"/>
  <c r="L1684" i="32"/>
  <c r="K1690" i="32"/>
  <c r="P1682" i="32" a="1"/>
  <c r="P1682" i="32" s="1"/>
  <c r="O1682" i="32" a="1"/>
  <c r="O1682" i="32" s="1"/>
  <c r="E1682" i="32" s="1"/>
  <c r="N1682" i="32" a="1"/>
  <c r="N1682" i="32" s="1"/>
  <c r="D1682" i="32" s="1"/>
  <c r="B1688" i="32"/>
  <c r="A1688" i="32"/>
  <c r="C1688" i="32" l="1"/>
  <c r="P1684" i="32" a="1"/>
  <c r="P1684" i="32" s="1"/>
  <c r="O1684" i="32" a="1"/>
  <c r="O1684" i="32" s="1"/>
  <c r="E1684" i="32" s="1"/>
  <c r="N1684" i="32" a="1"/>
  <c r="N1684" i="32" s="1"/>
  <c r="D1684" i="32" s="1"/>
  <c r="K1692" i="32"/>
  <c r="M1686" i="32"/>
  <c r="L1686" i="32"/>
  <c r="B1690" i="32"/>
  <c r="A1690" i="32"/>
  <c r="C1690" i="32" l="1"/>
  <c r="N1686" i="32" a="1"/>
  <c r="N1686" i="32" s="1"/>
  <c r="D1686" i="32" s="1"/>
  <c r="P1686" i="32" a="1"/>
  <c r="P1686" i="32" s="1"/>
  <c r="O1686" i="32" a="1"/>
  <c r="O1686" i="32" s="1"/>
  <c r="E1686" i="32" s="1"/>
  <c r="K1694" i="32"/>
  <c r="M1688" i="32"/>
  <c r="L1688" i="32"/>
  <c r="A1692" i="32"/>
  <c r="B1692" i="32"/>
  <c r="C1692" i="32" l="1"/>
  <c r="K1696" i="32"/>
  <c r="N1688" i="32" a="1"/>
  <c r="N1688" i="32" s="1"/>
  <c r="D1688" i="32" s="1"/>
  <c r="P1688" i="32" a="1"/>
  <c r="P1688" i="32" s="1"/>
  <c r="O1688" i="32" a="1"/>
  <c r="O1688" i="32" s="1"/>
  <c r="E1688" i="32" s="1"/>
  <c r="M1690" i="32"/>
  <c r="L1690" i="32"/>
  <c r="A1694" i="32"/>
  <c r="B1694" i="32"/>
  <c r="C1694" i="32" l="1"/>
  <c r="M1692" i="32"/>
  <c r="L1692" i="32"/>
  <c r="O1690" i="32" a="1"/>
  <c r="O1690" i="32" s="1"/>
  <c r="E1690" i="32" s="1"/>
  <c r="N1690" i="32" a="1"/>
  <c r="N1690" i="32" s="1"/>
  <c r="D1690" i="32" s="1"/>
  <c r="P1690" i="32" a="1"/>
  <c r="P1690" i="32" s="1"/>
  <c r="K1698" i="32"/>
  <c r="A1696" i="32"/>
  <c r="B1696" i="32"/>
  <c r="C1696" i="32" l="1"/>
  <c r="M1694" i="32"/>
  <c r="L1694" i="32"/>
  <c r="K1700" i="32"/>
  <c r="O1692" i="32" a="1"/>
  <c r="O1692" i="32" s="1"/>
  <c r="E1692" i="32" s="1"/>
  <c r="N1692" i="32" a="1"/>
  <c r="N1692" i="32" s="1"/>
  <c r="D1692" i="32" s="1"/>
  <c r="P1692" i="32" a="1"/>
  <c r="P1692" i="32" s="1"/>
  <c r="A1698" i="32"/>
  <c r="B1698" i="32"/>
  <c r="C1698" i="32" l="1"/>
  <c r="M1696" i="32"/>
  <c r="L1696" i="32"/>
  <c r="K1702" i="32"/>
  <c r="P1694" i="32" a="1"/>
  <c r="P1694" i="32" s="1"/>
  <c r="O1694" i="32" a="1"/>
  <c r="O1694" i="32" s="1"/>
  <c r="E1694" i="32" s="1"/>
  <c r="N1694" i="32" a="1"/>
  <c r="N1694" i="32" s="1"/>
  <c r="D1694" i="32" s="1"/>
  <c r="A1700" i="32"/>
  <c r="B1700" i="32"/>
  <c r="C1700" i="32" l="1"/>
  <c r="L1698" i="32"/>
  <c r="M1698" i="32"/>
  <c r="K1704" i="32"/>
  <c r="P1696" i="32" a="1"/>
  <c r="P1696" i="32" s="1"/>
  <c r="O1696" i="32" a="1"/>
  <c r="O1696" i="32" s="1"/>
  <c r="E1696" i="32" s="1"/>
  <c r="N1696" i="32" a="1"/>
  <c r="N1696" i="32" s="1"/>
  <c r="D1696" i="32" s="1"/>
  <c r="B1702" i="32"/>
  <c r="A1702" i="32"/>
  <c r="C1702" i="32" l="1"/>
  <c r="M1700" i="32"/>
  <c r="L1700" i="32"/>
  <c r="K1706" i="32"/>
  <c r="P1698" i="32" a="1"/>
  <c r="P1698" i="32" s="1"/>
  <c r="O1698" i="32" a="1"/>
  <c r="O1698" i="32" s="1"/>
  <c r="E1698" i="32" s="1"/>
  <c r="N1698" i="32" a="1"/>
  <c r="N1698" i="32" s="1"/>
  <c r="D1698" i="32" s="1"/>
  <c r="B1704" i="32"/>
  <c r="A1704" i="32"/>
  <c r="C1704" i="32" l="1"/>
  <c r="M1702" i="32"/>
  <c r="L1702" i="32"/>
  <c r="K1708" i="32"/>
  <c r="P1700" i="32" a="1"/>
  <c r="P1700" i="32" s="1"/>
  <c r="O1700" i="32" a="1"/>
  <c r="O1700" i="32" s="1"/>
  <c r="E1700" i="32" s="1"/>
  <c r="N1700" i="32" a="1"/>
  <c r="N1700" i="32" s="1"/>
  <c r="D1700" i="32" s="1"/>
  <c r="B1706" i="32"/>
  <c r="A1706" i="32"/>
  <c r="C1706" i="32" l="1"/>
  <c r="M1704" i="32"/>
  <c r="L1704" i="32"/>
  <c r="K1710" i="32"/>
  <c r="N1702" i="32" a="1"/>
  <c r="N1702" i="32" s="1"/>
  <c r="D1702" i="32" s="1"/>
  <c r="O1702" i="32" a="1"/>
  <c r="O1702" i="32" s="1"/>
  <c r="E1702" i="32" s="1"/>
  <c r="P1702" i="32" a="1"/>
  <c r="P1702" i="32" s="1"/>
  <c r="A1708" i="32"/>
  <c r="B1708" i="32"/>
  <c r="C1708" i="32" l="1"/>
  <c r="M1706" i="32"/>
  <c r="L1706" i="32"/>
  <c r="K1712" i="32"/>
  <c r="N1704" i="32" a="1"/>
  <c r="N1704" i="32" s="1"/>
  <c r="D1704" i="32" s="1"/>
  <c r="P1704" i="32" a="1"/>
  <c r="P1704" i="32" s="1"/>
  <c r="O1704" i="32" a="1"/>
  <c r="O1704" i="32" s="1"/>
  <c r="E1704" i="32" s="1"/>
  <c r="A1710" i="32"/>
  <c r="B1710" i="32"/>
  <c r="C1710" i="32" l="1"/>
  <c r="K1714" i="32"/>
  <c r="O1706" i="32" a="1"/>
  <c r="O1706" i="32" s="1"/>
  <c r="E1706" i="32" s="1"/>
  <c r="N1706" i="32" a="1"/>
  <c r="N1706" i="32" s="1"/>
  <c r="D1706" i="32" s="1"/>
  <c r="P1706" i="32" a="1"/>
  <c r="P1706" i="32" s="1"/>
  <c r="L1708" i="32"/>
  <c r="M1708" i="32"/>
  <c r="B1712" i="32"/>
  <c r="A1712" i="32"/>
  <c r="C1712" i="32" l="1"/>
  <c r="M1710" i="32"/>
  <c r="L1710" i="32"/>
  <c r="K1716" i="32"/>
  <c r="O1708" i="32" a="1"/>
  <c r="O1708" i="32" s="1"/>
  <c r="E1708" i="32" s="1"/>
  <c r="N1708" i="32" a="1"/>
  <c r="N1708" i="32" s="1"/>
  <c r="D1708" i="32" s="1"/>
  <c r="P1708" i="32" a="1"/>
  <c r="P1708" i="32" s="1"/>
  <c r="B1714" i="32"/>
  <c r="A1714" i="32"/>
  <c r="C1714" i="32" l="1"/>
  <c r="M1712" i="32"/>
  <c r="L1712" i="32"/>
  <c r="K1718" i="32"/>
  <c r="P1710" i="32" a="1"/>
  <c r="P1710" i="32" s="1"/>
  <c r="O1710" i="32" a="1"/>
  <c r="O1710" i="32" s="1"/>
  <c r="E1710" i="32" s="1"/>
  <c r="N1710" i="32" a="1"/>
  <c r="N1710" i="32" s="1"/>
  <c r="D1710" i="32" s="1"/>
  <c r="A1716" i="32"/>
  <c r="B1716" i="32"/>
  <c r="C1716" i="32" l="1"/>
  <c r="L1714" i="32"/>
  <c r="M1714" i="32"/>
  <c r="K1720" i="32"/>
  <c r="P1712" i="32" a="1"/>
  <c r="P1712" i="32" s="1"/>
  <c r="O1712" i="32" a="1"/>
  <c r="O1712" i="32" s="1"/>
  <c r="E1712" i="32" s="1"/>
  <c r="N1712" i="32" a="1"/>
  <c r="N1712" i="32" s="1"/>
  <c r="D1712" i="32" s="1"/>
  <c r="A1718" i="32"/>
  <c r="B1718" i="32"/>
  <c r="C1718" i="32" l="1"/>
  <c r="M1716" i="32"/>
  <c r="L1716" i="32"/>
  <c r="K1722" i="32"/>
  <c r="P1714" i="32" a="1"/>
  <c r="P1714" i="32" s="1"/>
  <c r="O1714" i="32" a="1"/>
  <c r="O1714" i="32" s="1"/>
  <c r="E1714" i="32" s="1"/>
  <c r="N1714" i="32" a="1"/>
  <c r="N1714" i="32" s="1"/>
  <c r="D1714" i="32" s="1"/>
  <c r="B1720" i="32"/>
  <c r="A1720" i="32"/>
  <c r="C1720" i="32" l="1"/>
  <c r="K1724" i="32"/>
  <c r="P1716" i="32" a="1"/>
  <c r="P1716" i="32" s="1"/>
  <c r="O1716" i="32" a="1"/>
  <c r="O1716" i="32" s="1"/>
  <c r="E1716" i="32" s="1"/>
  <c r="N1716" i="32" a="1"/>
  <c r="N1716" i="32" s="1"/>
  <c r="D1716" i="32" s="1"/>
  <c r="M1718" i="32"/>
  <c r="L1718" i="32"/>
  <c r="A1722" i="32"/>
  <c r="B1722" i="32"/>
  <c r="C1722" i="32" l="1"/>
  <c r="L1720" i="32"/>
  <c r="M1720" i="32"/>
  <c r="N1718" i="32" a="1"/>
  <c r="N1718" i="32" s="1"/>
  <c r="D1718" i="32" s="1"/>
  <c r="P1718" i="32" a="1"/>
  <c r="P1718" i="32" s="1"/>
  <c r="O1718" i="32" a="1"/>
  <c r="O1718" i="32" s="1"/>
  <c r="E1718" i="32" s="1"/>
  <c r="K1726" i="32"/>
  <c r="A1724" i="32"/>
  <c r="B1724" i="32"/>
  <c r="C1724" i="32" l="1"/>
  <c r="M1722" i="32"/>
  <c r="L1722" i="32"/>
  <c r="K1728" i="32"/>
  <c r="O1720" i="32" a="1"/>
  <c r="O1720" i="32" s="1"/>
  <c r="E1720" i="32" s="1"/>
  <c r="P1720" i="32" a="1"/>
  <c r="P1720" i="32" s="1"/>
  <c r="N1720" i="32" a="1"/>
  <c r="N1720" i="32" s="1"/>
  <c r="D1720" i="32" s="1"/>
  <c r="B1726" i="32"/>
  <c r="A1726" i="32"/>
  <c r="C1726" i="32" l="1"/>
  <c r="L1724" i="32"/>
  <c r="M1724" i="32"/>
  <c r="K1730" i="32"/>
  <c r="O1722" i="32" a="1"/>
  <c r="O1722" i="32" s="1"/>
  <c r="E1722" i="32" s="1"/>
  <c r="N1722" i="32" a="1"/>
  <c r="N1722" i="32" s="1"/>
  <c r="D1722" i="32" s="1"/>
  <c r="P1722" i="32" a="1"/>
  <c r="P1722" i="32" s="1"/>
  <c r="A1728" i="32"/>
  <c r="B1728" i="32"/>
  <c r="C1728" i="32" l="1"/>
  <c r="M1726" i="32"/>
  <c r="L1726" i="32"/>
  <c r="K1732" i="32"/>
  <c r="N1724" i="32" a="1"/>
  <c r="N1724" i="32" s="1"/>
  <c r="D1724" i="32" s="1"/>
  <c r="P1724" i="32" a="1"/>
  <c r="P1724" i="32" s="1"/>
  <c r="O1724" i="32" a="1"/>
  <c r="O1724" i="32" s="1"/>
  <c r="E1724" i="32" s="1"/>
  <c r="A1730" i="32"/>
  <c r="B1730" i="32"/>
  <c r="C1730" i="32" l="1"/>
  <c r="L1728" i="32"/>
  <c r="M1728" i="32"/>
  <c r="K1734" i="32"/>
  <c r="O1726" i="32" a="1"/>
  <c r="O1726" i="32" s="1"/>
  <c r="E1726" i="32" s="1"/>
  <c r="N1726" i="32" a="1"/>
  <c r="N1726" i="32" s="1"/>
  <c r="D1726" i="32" s="1"/>
  <c r="P1726" i="32" a="1"/>
  <c r="P1726" i="32" s="1"/>
  <c r="A1732" i="32"/>
  <c r="B1732" i="32"/>
  <c r="C1732" i="32" l="1"/>
  <c r="M1730" i="32"/>
  <c r="L1730" i="32"/>
  <c r="K1736" i="32"/>
  <c r="O1728" i="32" a="1"/>
  <c r="O1728" i="32" s="1"/>
  <c r="E1728" i="32" s="1"/>
  <c r="P1728" i="32" a="1"/>
  <c r="P1728" i="32" s="1"/>
  <c r="N1728" i="32" a="1"/>
  <c r="N1728" i="32" s="1"/>
  <c r="D1728" i="32" s="1"/>
  <c r="B1734" i="32"/>
  <c r="A1734" i="32"/>
  <c r="C1734" i="32" l="1"/>
  <c r="K1738" i="32"/>
  <c r="P1730" i="32" a="1"/>
  <c r="P1730" i="32" s="1"/>
  <c r="O1730" i="32" a="1"/>
  <c r="O1730" i="32" s="1"/>
  <c r="E1730" i="32" s="1"/>
  <c r="N1730" i="32" a="1"/>
  <c r="N1730" i="32" s="1"/>
  <c r="D1730" i="32" s="1"/>
  <c r="M1732" i="32"/>
  <c r="L1732" i="32"/>
  <c r="B1736" i="32"/>
  <c r="A1736" i="32"/>
  <c r="C1736" i="32" l="1"/>
  <c r="L1734" i="32"/>
  <c r="M1734" i="32"/>
  <c r="P1732" i="32" a="1"/>
  <c r="P1732" i="32" s="1"/>
  <c r="N1732" i="32" a="1"/>
  <c r="N1732" i="32" s="1"/>
  <c r="D1732" i="32" s="1"/>
  <c r="O1732" i="32" a="1"/>
  <c r="O1732" i="32" s="1"/>
  <c r="E1732" i="32" s="1"/>
  <c r="K1740" i="32"/>
  <c r="B1738" i="32"/>
  <c r="A1738" i="32"/>
  <c r="C1738" i="32" l="1"/>
  <c r="L1736" i="32"/>
  <c r="M1736" i="32"/>
  <c r="K1742" i="32"/>
  <c r="O1734" i="32" a="1"/>
  <c r="O1734" i="32" s="1"/>
  <c r="E1734" i="32" s="1"/>
  <c r="P1734" i="32" a="1"/>
  <c r="P1734" i="32" s="1"/>
  <c r="N1734" i="32" a="1"/>
  <c r="N1734" i="32" s="1"/>
  <c r="D1734" i="32" s="1"/>
  <c r="B1740" i="32"/>
  <c r="A1740" i="32"/>
  <c r="C1740" i="32" l="1"/>
  <c r="M1738" i="32"/>
  <c r="L1738" i="32"/>
  <c r="K1744" i="32"/>
  <c r="O1736" i="32" a="1"/>
  <c r="O1736" i="32" s="1"/>
  <c r="E1736" i="32" s="1"/>
  <c r="P1736" i="32" a="1"/>
  <c r="P1736" i="32" s="1"/>
  <c r="N1736" i="32" a="1"/>
  <c r="N1736" i="32" s="1"/>
  <c r="D1736" i="32" s="1"/>
  <c r="A1742" i="32"/>
  <c r="B1742" i="32"/>
  <c r="C1742" i="32" l="1"/>
  <c r="K1746" i="32"/>
  <c r="P1738" i="32" a="1"/>
  <c r="P1738" i="32" s="1"/>
  <c r="N1738" i="32" a="1"/>
  <c r="N1738" i="32" s="1"/>
  <c r="D1738" i="32" s="1"/>
  <c r="O1738" i="32" a="1"/>
  <c r="O1738" i="32" s="1"/>
  <c r="E1738" i="32" s="1"/>
  <c r="M1740" i="32"/>
  <c r="L1740" i="32"/>
  <c r="B1744" i="32"/>
  <c r="A1744" i="32"/>
  <c r="C1744" i="32" l="1"/>
  <c r="N1740" i="32" a="1"/>
  <c r="N1740" i="32" s="1"/>
  <c r="D1740" i="32" s="1"/>
  <c r="P1740" i="32" a="1"/>
  <c r="P1740" i="32" s="1"/>
  <c r="O1740" i="32" a="1"/>
  <c r="O1740" i="32" s="1"/>
  <c r="E1740" i="32" s="1"/>
  <c r="K1748" i="32"/>
  <c r="L1742" i="32"/>
  <c r="M1742" i="32"/>
  <c r="B1746" i="32"/>
  <c r="A1746" i="32"/>
  <c r="C1746" i="32" l="1"/>
  <c r="M1744" i="32"/>
  <c r="L1744" i="32"/>
  <c r="K1750" i="32"/>
  <c r="O1742" i="32" a="1"/>
  <c r="O1742" i="32" s="1"/>
  <c r="E1742" i="32" s="1"/>
  <c r="P1742" i="32" a="1"/>
  <c r="P1742" i="32" s="1"/>
  <c r="N1742" i="32" a="1"/>
  <c r="N1742" i="32" s="1"/>
  <c r="D1742" i="32" s="1"/>
  <c r="B1748" i="32"/>
  <c r="A1748" i="32"/>
  <c r="C1748" i="32" l="1"/>
  <c r="K1752" i="32"/>
  <c r="O1744" i="32" a="1"/>
  <c r="O1744" i="32" s="1"/>
  <c r="E1744" i="32" s="1"/>
  <c r="P1744" i="32" a="1"/>
  <c r="P1744" i="32" s="1"/>
  <c r="N1744" i="32" a="1"/>
  <c r="N1744" i="32" s="1"/>
  <c r="D1744" i="32" s="1"/>
  <c r="M1746" i="32"/>
  <c r="L1746" i="32"/>
  <c r="B1750" i="32"/>
  <c r="A1750" i="32"/>
  <c r="C1750" i="32" l="1"/>
  <c r="M1748" i="32"/>
  <c r="L1748" i="32"/>
  <c r="N1746" i="32" a="1"/>
  <c r="N1746" i="32" s="1"/>
  <c r="D1746" i="32" s="1"/>
  <c r="P1746" i="32" a="1"/>
  <c r="P1746" i="32" s="1"/>
  <c r="O1746" i="32" a="1"/>
  <c r="O1746" i="32" s="1"/>
  <c r="E1746" i="32" s="1"/>
  <c r="K1754" i="32"/>
  <c r="A1752" i="32"/>
  <c r="B1752" i="32"/>
  <c r="C1752" i="32" l="1"/>
  <c r="P1748" i="32" a="1"/>
  <c r="P1748" i="32" s="1"/>
  <c r="N1748" i="32" a="1"/>
  <c r="N1748" i="32" s="1"/>
  <c r="D1748" i="32" s="1"/>
  <c r="O1748" i="32" a="1"/>
  <c r="O1748" i="32" s="1"/>
  <c r="E1748" i="32" s="1"/>
  <c r="K1756" i="32"/>
  <c r="L1750" i="32"/>
  <c r="M1750" i="32"/>
  <c r="A1754" i="32"/>
  <c r="B1754" i="32"/>
  <c r="C1754" i="32" l="1"/>
  <c r="O1750" i="32" a="1"/>
  <c r="O1750" i="32" s="1"/>
  <c r="E1750" i="32" s="1"/>
  <c r="P1750" i="32" a="1"/>
  <c r="P1750" i="32" s="1"/>
  <c r="N1750" i="32" a="1"/>
  <c r="N1750" i="32" s="1"/>
  <c r="D1750" i="32" s="1"/>
  <c r="L1752" i="32"/>
  <c r="M1752" i="32"/>
  <c r="K1758" i="32"/>
  <c r="B1756" i="32"/>
  <c r="A1756" i="32"/>
  <c r="C1756" i="32" l="1"/>
  <c r="M1754" i="32"/>
  <c r="L1754" i="32"/>
  <c r="K1760" i="32"/>
  <c r="O1752" i="32" a="1"/>
  <c r="O1752" i="32" s="1"/>
  <c r="E1752" i="32" s="1"/>
  <c r="P1752" i="32" a="1"/>
  <c r="P1752" i="32" s="1"/>
  <c r="N1752" i="32" a="1"/>
  <c r="N1752" i="32" s="1"/>
  <c r="D1752" i="32" s="1"/>
  <c r="A1758" i="32"/>
  <c r="B1758" i="32"/>
  <c r="C1758" i="32" l="1"/>
  <c r="K1762" i="32"/>
  <c r="P1754" i="32" a="1"/>
  <c r="P1754" i="32" s="1"/>
  <c r="N1754" i="32" a="1"/>
  <c r="N1754" i="32" s="1"/>
  <c r="D1754" i="32" s="1"/>
  <c r="O1754" i="32" a="1"/>
  <c r="O1754" i="32" s="1"/>
  <c r="E1754" i="32" s="1"/>
  <c r="M1756" i="32"/>
  <c r="L1756" i="32"/>
  <c r="A1760" i="32"/>
  <c r="B1760" i="32"/>
  <c r="C1760" i="32" l="1"/>
  <c r="L1758" i="32"/>
  <c r="M1758" i="32"/>
  <c r="N1756" i="32" a="1"/>
  <c r="N1756" i="32" s="1"/>
  <c r="D1756" i="32" s="1"/>
  <c r="P1756" i="32" a="1"/>
  <c r="P1756" i="32" s="1"/>
  <c r="O1756" i="32" a="1"/>
  <c r="O1756" i="32" s="1"/>
  <c r="E1756" i="32" s="1"/>
  <c r="K1764" i="32"/>
  <c r="B1762" i="32"/>
  <c r="A1762" i="32"/>
  <c r="C1762" i="32" l="1"/>
  <c r="M1760" i="32"/>
  <c r="L1760" i="32"/>
  <c r="O1758" i="32" a="1"/>
  <c r="O1758" i="32" s="1"/>
  <c r="E1758" i="32" s="1"/>
  <c r="P1758" i="32" a="1"/>
  <c r="P1758" i="32" s="1"/>
  <c r="N1758" i="32" a="1"/>
  <c r="N1758" i="32" s="1"/>
  <c r="D1758" i="32" s="1"/>
  <c r="K1766" i="32"/>
  <c r="B1764" i="32"/>
  <c r="A1764" i="32"/>
  <c r="C1764" i="32" l="1"/>
  <c r="M1762" i="32"/>
  <c r="L1762" i="32"/>
  <c r="K1768" i="32"/>
  <c r="O1760" i="32" a="1"/>
  <c r="O1760" i="32" s="1"/>
  <c r="E1760" i="32" s="1"/>
  <c r="P1760" i="32" a="1"/>
  <c r="P1760" i="32" s="1"/>
  <c r="N1760" i="32" a="1"/>
  <c r="N1760" i="32" s="1"/>
  <c r="D1760" i="32" s="1"/>
  <c r="A1766" i="32"/>
  <c r="B1766" i="32"/>
  <c r="C1766" i="32" l="1"/>
  <c r="M1764" i="32"/>
  <c r="L1764" i="32"/>
  <c r="K1770" i="32"/>
  <c r="N1762" i="32" a="1"/>
  <c r="N1762" i="32" s="1"/>
  <c r="D1762" i="32" s="1"/>
  <c r="P1762" i="32" a="1"/>
  <c r="P1762" i="32" s="1"/>
  <c r="O1762" i="32" a="1"/>
  <c r="O1762" i="32" s="1"/>
  <c r="E1762" i="32" s="1"/>
  <c r="A1768" i="32"/>
  <c r="B1768" i="32"/>
  <c r="C1768" i="32" l="1"/>
  <c r="L1766" i="32"/>
  <c r="M1766" i="32"/>
  <c r="K1772" i="32"/>
  <c r="P1764" i="32" a="1"/>
  <c r="P1764" i="32" s="1"/>
  <c r="N1764" i="32" a="1"/>
  <c r="N1764" i="32" s="1"/>
  <c r="D1764" i="32" s="1"/>
  <c r="O1764" i="32" a="1"/>
  <c r="O1764" i="32" s="1"/>
  <c r="E1764" i="32" s="1"/>
  <c r="A1770" i="32"/>
  <c r="B1770" i="32"/>
  <c r="C1770" i="32" l="1"/>
  <c r="K1774" i="32"/>
  <c r="O1766" i="32" a="1"/>
  <c r="O1766" i="32" s="1"/>
  <c r="E1766" i="32" s="1"/>
  <c r="P1766" i="32" a="1"/>
  <c r="P1766" i="32" s="1"/>
  <c r="N1766" i="32" a="1"/>
  <c r="N1766" i="32" s="1"/>
  <c r="D1766" i="32" s="1"/>
  <c r="L1768" i="32"/>
  <c r="M1768" i="32"/>
  <c r="A1772" i="32"/>
  <c r="B1772" i="32"/>
  <c r="C1772" i="32" l="1"/>
  <c r="M1770" i="32"/>
  <c r="L1770" i="32"/>
  <c r="K1776" i="32"/>
  <c r="O1768" i="32" a="1"/>
  <c r="O1768" i="32" s="1"/>
  <c r="E1768" i="32" s="1"/>
  <c r="P1768" i="32" a="1"/>
  <c r="P1768" i="32" s="1"/>
  <c r="N1768" i="32" a="1"/>
  <c r="N1768" i="32" s="1"/>
  <c r="D1768" i="32" s="1"/>
  <c r="A1774" i="32"/>
  <c r="B1774" i="32"/>
  <c r="C1774" i="32" l="1"/>
  <c r="M1772" i="32"/>
  <c r="L1772" i="32"/>
  <c r="K1778" i="32"/>
  <c r="P1770" i="32" a="1"/>
  <c r="P1770" i="32" s="1"/>
  <c r="O1770" i="32" a="1"/>
  <c r="O1770" i="32" s="1"/>
  <c r="E1770" i="32" s="1"/>
  <c r="N1770" i="32" a="1"/>
  <c r="N1770" i="32" s="1"/>
  <c r="D1770" i="32" s="1"/>
  <c r="A1776" i="32"/>
  <c r="B1776" i="32"/>
  <c r="C1776" i="32" l="1"/>
  <c r="L1774" i="32"/>
  <c r="M1774" i="32"/>
  <c r="K1780" i="32"/>
  <c r="N1772" i="32" a="1"/>
  <c r="N1772" i="32" s="1"/>
  <c r="D1772" i="32" s="1"/>
  <c r="P1772" i="32" a="1"/>
  <c r="P1772" i="32" s="1"/>
  <c r="O1772" i="32" a="1"/>
  <c r="O1772" i="32" s="1"/>
  <c r="E1772" i="32" s="1"/>
  <c r="B1778" i="32"/>
  <c r="A1778" i="32"/>
  <c r="C1778" i="32" l="1"/>
  <c r="K1782" i="32"/>
  <c r="N1774" i="32" a="1"/>
  <c r="N1774" i="32" s="1"/>
  <c r="D1774" i="32" s="1"/>
  <c r="P1774" i="32" a="1"/>
  <c r="P1774" i="32" s="1"/>
  <c r="O1774" i="32" a="1"/>
  <c r="O1774" i="32" s="1"/>
  <c r="E1774" i="32" s="1"/>
  <c r="M1776" i="32"/>
  <c r="L1776" i="32"/>
  <c r="A1780" i="32"/>
  <c r="B1780" i="32"/>
  <c r="C1780" i="32" l="1"/>
  <c r="M1778" i="32"/>
  <c r="L1778" i="32"/>
  <c r="O1776" i="32" a="1"/>
  <c r="O1776" i="32" s="1"/>
  <c r="E1776" i="32" s="1"/>
  <c r="P1776" i="32" a="1"/>
  <c r="P1776" i="32" s="1"/>
  <c r="N1776" i="32" a="1"/>
  <c r="N1776" i="32" s="1"/>
  <c r="D1776" i="32" s="1"/>
  <c r="K1784" i="32"/>
  <c r="B1782" i="32"/>
  <c r="A1782" i="32"/>
  <c r="C1782" i="32" l="1"/>
  <c r="M1780" i="32"/>
  <c r="L1780" i="32"/>
  <c r="K1786" i="32"/>
  <c r="O1778" i="32" a="1"/>
  <c r="O1778" i="32" s="1"/>
  <c r="E1778" i="32" s="1"/>
  <c r="N1778" i="32" a="1"/>
  <c r="N1778" i="32" s="1"/>
  <c r="D1778" i="32" s="1"/>
  <c r="P1778" i="32" a="1"/>
  <c r="P1778" i="32" s="1"/>
  <c r="B1784" i="32"/>
  <c r="A1784" i="32"/>
  <c r="C1784" i="32" l="1"/>
  <c r="L1782" i="32"/>
  <c r="M1782" i="32"/>
  <c r="K1788" i="32"/>
  <c r="P1780" i="32" a="1"/>
  <c r="P1780" i="32" s="1"/>
  <c r="N1780" i="32" a="1"/>
  <c r="N1780" i="32" s="1"/>
  <c r="D1780" i="32" s="1"/>
  <c r="O1780" i="32" a="1"/>
  <c r="O1780" i="32" s="1"/>
  <c r="E1780" i="32" s="1"/>
  <c r="A1786" i="32"/>
  <c r="B1786" i="32"/>
  <c r="C1786" i="32" l="1"/>
  <c r="K1790" i="32"/>
  <c r="P1782" i="32" a="1"/>
  <c r="P1782" i="32" s="1"/>
  <c r="O1782" i="32" a="1"/>
  <c r="O1782" i="32" s="1"/>
  <c r="E1782" i="32" s="1"/>
  <c r="N1782" i="32" a="1"/>
  <c r="N1782" i="32" s="1"/>
  <c r="D1782" i="32" s="1"/>
  <c r="L1784" i="32"/>
  <c r="M1784" i="32"/>
  <c r="B1788" i="32"/>
  <c r="A1788" i="32"/>
  <c r="C1788" i="32" l="1"/>
  <c r="O1784" i="32" a="1"/>
  <c r="O1784" i="32" s="1"/>
  <c r="E1784" i="32" s="1"/>
  <c r="P1784" i="32" a="1"/>
  <c r="P1784" i="32" s="1"/>
  <c r="N1784" i="32" a="1"/>
  <c r="N1784" i="32" s="1"/>
  <c r="D1784" i="32" s="1"/>
  <c r="M1786" i="32"/>
  <c r="L1786" i="32"/>
  <c r="K1792" i="32"/>
  <c r="B1790" i="32"/>
  <c r="A1790" i="32"/>
  <c r="C1790" i="32" l="1"/>
  <c r="K1794" i="32"/>
  <c r="M1788" i="32"/>
  <c r="L1788" i="32"/>
  <c r="P1786" i="32" a="1"/>
  <c r="P1786" i="32" s="1"/>
  <c r="O1786" i="32" a="1"/>
  <c r="O1786" i="32" s="1"/>
  <c r="E1786" i="32" s="1"/>
  <c r="N1786" i="32" a="1"/>
  <c r="N1786" i="32" s="1"/>
  <c r="D1786" i="32" s="1"/>
  <c r="B1792" i="32"/>
  <c r="A1792" i="32"/>
  <c r="C1792" i="32" l="1"/>
  <c r="N1788" i="32" a="1"/>
  <c r="N1788" i="32" s="1"/>
  <c r="D1788" i="32" s="1"/>
  <c r="P1788" i="32" a="1"/>
  <c r="P1788" i="32" s="1"/>
  <c r="O1788" i="32" a="1"/>
  <c r="O1788" i="32" s="1"/>
  <c r="E1788" i="32" s="1"/>
  <c r="K1796" i="32"/>
  <c r="L1790" i="32"/>
  <c r="M1790" i="32"/>
  <c r="B1794" i="32"/>
  <c r="A1794" i="32"/>
  <c r="C1794" i="32" l="1"/>
  <c r="N1790" i="32" a="1"/>
  <c r="N1790" i="32" s="1"/>
  <c r="D1790" i="32" s="1"/>
  <c r="P1790" i="32" a="1"/>
  <c r="P1790" i="32" s="1"/>
  <c r="O1790" i="32" a="1"/>
  <c r="O1790" i="32" s="1"/>
  <c r="E1790" i="32" s="1"/>
  <c r="M1792" i="32"/>
  <c r="L1792" i="32"/>
  <c r="K1798" i="32"/>
  <c r="B1796" i="32"/>
  <c r="A1796" i="32"/>
  <c r="C1796" i="32" l="1"/>
  <c r="M1794" i="32"/>
  <c r="L1794" i="32"/>
  <c r="K1800" i="32"/>
  <c r="O1792" i="32" a="1"/>
  <c r="O1792" i="32" s="1"/>
  <c r="E1792" i="32" s="1"/>
  <c r="P1792" i="32" a="1"/>
  <c r="P1792" i="32" s="1"/>
  <c r="N1792" i="32" a="1"/>
  <c r="N1792" i="32" s="1"/>
  <c r="D1792" i="32" s="1"/>
  <c r="B1798" i="32"/>
  <c r="A1798" i="32"/>
  <c r="C1798" i="32" l="1"/>
  <c r="K1802" i="32"/>
  <c r="O1794" i="32" a="1"/>
  <c r="O1794" i="32" s="1"/>
  <c r="E1794" i="32" s="1"/>
  <c r="N1794" i="32" a="1"/>
  <c r="N1794" i="32" s="1"/>
  <c r="D1794" i="32" s="1"/>
  <c r="P1794" i="32" a="1"/>
  <c r="P1794" i="32" s="1"/>
  <c r="M1796" i="32"/>
  <c r="L1796" i="32"/>
  <c r="A1800" i="32"/>
  <c r="B1800" i="32"/>
  <c r="C1800" i="32" l="1"/>
  <c r="L1798" i="32"/>
  <c r="M1798" i="32"/>
  <c r="P1796" i="32" a="1"/>
  <c r="P1796" i="32" s="1"/>
  <c r="N1796" i="32" a="1"/>
  <c r="N1796" i="32" s="1"/>
  <c r="D1796" i="32" s="1"/>
  <c r="O1796" i="32" a="1"/>
  <c r="O1796" i="32" s="1"/>
  <c r="E1796" i="32" s="1"/>
  <c r="K1804" i="32"/>
  <c r="A1802" i="32"/>
  <c r="B1802" i="32"/>
  <c r="C1802" i="32" l="1"/>
  <c r="K1806" i="32"/>
  <c r="L1800" i="32"/>
  <c r="M1800" i="32"/>
  <c r="P1798" i="32" a="1"/>
  <c r="P1798" i="32" s="1"/>
  <c r="O1798" i="32" a="1"/>
  <c r="O1798" i="32" s="1"/>
  <c r="E1798" i="32" s="1"/>
  <c r="N1798" i="32" a="1"/>
  <c r="N1798" i="32" s="1"/>
  <c r="D1798" i="32" s="1"/>
  <c r="A1804" i="32"/>
  <c r="B1804" i="32"/>
  <c r="C1804" i="32" l="1"/>
  <c r="P1800" i="32" a="1"/>
  <c r="P1800" i="32" s="1"/>
  <c r="O1800" i="32" a="1"/>
  <c r="O1800" i="32" s="1"/>
  <c r="E1800" i="32" s="1"/>
  <c r="N1800" i="32" a="1"/>
  <c r="N1800" i="32" s="1"/>
  <c r="D1800" i="32" s="1"/>
  <c r="K1808" i="32"/>
  <c r="M1802" i="32"/>
  <c r="L1802" i="32"/>
  <c r="B1806" i="32"/>
  <c r="A1806" i="32"/>
  <c r="C1806" i="32" l="1"/>
  <c r="P1802" i="32" a="1"/>
  <c r="P1802" i="32" s="1"/>
  <c r="O1802" i="32" a="1"/>
  <c r="O1802" i="32" s="1"/>
  <c r="E1802" i="32" s="1"/>
  <c r="N1802" i="32" a="1"/>
  <c r="N1802" i="32" s="1"/>
  <c r="D1802" i="32" s="1"/>
  <c r="M1804" i="32"/>
  <c r="L1804" i="32"/>
  <c r="K1810" i="32"/>
  <c r="B1808" i="32"/>
  <c r="A1808" i="32"/>
  <c r="C1808" i="32" l="1"/>
  <c r="N1804" i="32" a="1"/>
  <c r="N1804" i="32" s="1"/>
  <c r="D1804" i="32" s="1"/>
  <c r="P1804" i="32" a="1"/>
  <c r="P1804" i="32" s="1"/>
  <c r="O1804" i="32" a="1"/>
  <c r="O1804" i="32" s="1"/>
  <c r="E1804" i="32" s="1"/>
  <c r="M1806" i="32"/>
  <c r="L1806" i="32"/>
  <c r="K1812" i="32"/>
  <c r="B1810" i="32"/>
  <c r="A1810" i="32"/>
  <c r="C1810" i="32" l="1"/>
  <c r="K1814" i="32"/>
  <c r="M1808" i="32"/>
  <c r="L1808" i="32"/>
  <c r="N1806" i="32" a="1"/>
  <c r="N1806" i="32" s="1"/>
  <c r="D1806" i="32" s="1"/>
  <c r="P1806" i="32" a="1"/>
  <c r="P1806" i="32" s="1"/>
  <c r="O1806" i="32" a="1"/>
  <c r="O1806" i="32" s="1"/>
  <c r="E1806" i="32" s="1"/>
  <c r="A1812" i="32"/>
  <c r="B1812" i="32"/>
  <c r="C1812" i="32" l="1"/>
  <c r="M1810" i="32"/>
  <c r="L1810" i="32"/>
  <c r="O1808" i="32" a="1"/>
  <c r="O1808" i="32" s="1"/>
  <c r="E1808" i="32" s="1"/>
  <c r="N1808" i="32" a="1"/>
  <c r="N1808" i="32" s="1"/>
  <c r="D1808" i="32" s="1"/>
  <c r="P1808" i="32" a="1"/>
  <c r="P1808" i="32" s="1"/>
  <c r="B1814" i="32"/>
  <c r="A1814" i="32"/>
  <c r="C1814" i="32" l="1"/>
  <c r="M1812" i="32"/>
  <c r="L1812" i="32"/>
  <c r="O1810" i="32" a="1"/>
  <c r="O1810" i="32" s="1"/>
  <c r="E1810" i="32" s="1"/>
  <c r="N1810" i="32" a="1"/>
  <c r="N1810" i="32" s="1"/>
  <c r="D1810" i="32" s="1"/>
  <c r="P1810" i="32" a="1"/>
  <c r="P1810" i="32" s="1"/>
  <c r="M1814" i="32" l="1"/>
  <c r="L1814" i="32"/>
  <c r="P1812" i="32" a="1"/>
  <c r="P1812" i="32" s="1"/>
  <c r="O1812" i="32" a="1"/>
  <c r="O1812" i="32" s="1"/>
  <c r="E1812" i="32" s="1"/>
  <c r="N1812" i="32" a="1"/>
  <c r="N1812" i="32" s="1"/>
  <c r="D1812" i="32" s="1"/>
  <c r="P1814" i="32" l="1" a="1"/>
  <c r="P1814" i="32" s="1"/>
  <c r="O1814" i="32" a="1"/>
  <c r="O1814" i="32" s="1"/>
  <c r="E1814" i="32" s="1"/>
  <c r="N1814" i="32" a="1"/>
  <c r="N1814" i="32" s="1"/>
  <c r="D1814" i="32" s="1"/>
  <c r="O39" i="27"/>
  <c r="C39" i="27" s="1"/>
  <c r="O129" i="27" l="1"/>
  <c r="O121" i="27"/>
  <c r="O113" i="27"/>
  <c r="O105" i="27"/>
  <c r="O97" i="27"/>
  <c r="O89" i="27"/>
  <c r="O81" i="27"/>
  <c r="O73" i="27"/>
  <c r="O65" i="27"/>
  <c r="O57" i="27"/>
  <c r="O49" i="27"/>
  <c r="O41" i="27"/>
  <c r="O91" i="27"/>
  <c r="O128" i="27"/>
  <c r="O120" i="27"/>
  <c r="O112" i="27"/>
  <c r="O104" i="27"/>
  <c r="O96" i="27"/>
  <c r="O88" i="27"/>
  <c r="O80" i="27"/>
  <c r="O72" i="27"/>
  <c r="O64" i="27"/>
  <c r="O56" i="27"/>
  <c r="O48" i="27"/>
  <c r="O40" i="27"/>
  <c r="O123" i="27"/>
  <c r="O43" i="27"/>
  <c r="O127" i="27"/>
  <c r="O119" i="27"/>
  <c r="O111" i="27"/>
  <c r="O103" i="27"/>
  <c r="O95" i="27"/>
  <c r="O87" i="27"/>
  <c r="O79" i="27"/>
  <c r="O71" i="27"/>
  <c r="O63" i="27"/>
  <c r="O55" i="27"/>
  <c r="O47" i="27"/>
  <c r="O115" i="27"/>
  <c r="O51" i="27"/>
  <c r="O126" i="27"/>
  <c r="O118" i="27"/>
  <c r="O110" i="27"/>
  <c r="O102" i="27"/>
  <c r="O94" i="27"/>
  <c r="O86" i="27"/>
  <c r="O78" i="27"/>
  <c r="O70" i="27"/>
  <c r="O62" i="27"/>
  <c r="O54" i="27"/>
  <c r="O46" i="27"/>
  <c r="O99" i="27"/>
  <c r="O67" i="27"/>
  <c r="O125" i="27"/>
  <c r="O117" i="27"/>
  <c r="O109" i="27"/>
  <c r="O101" i="27"/>
  <c r="O93" i="27"/>
  <c r="O85" i="27"/>
  <c r="O77" i="27"/>
  <c r="O69" i="27"/>
  <c r="O61" i="27"/>
  <c r="O53" i="27"/>
  <c r="O45" i="27"/>
  <c r="O107" i="27"/>
  <c r="O59" i="27"/>
  <c r="O124" i="27"/>
  <c r="O116" i="27"/>
  <c r="O108" i="27"/>
  <c r="O100" i="27"/>
  <c r="O92" i="27"/>
  <c r="O84" i="27"/>
  <c r="O76" i="27"/>
  <c r="O68" i="27"/>
  <c r="O60" i="27"/>
  <c r="O52" i="27"/>
  <c r="O44" i="27"/>
  <c r="O75" i="27"/>
  <c r="O122" i="27"/>
  <c r="O114" i="27"/>
  <c r="O106" i="27"/>
  <c r="O98" i="27"/>
  <c r="O90" i="27"/>
  <c r="O82" i="27"/>
  <c r="O74" i="27"/>
  <c r="O66" i="27"/>
  <c r="O58" i="27"/>
  <c r="O50" i="27"/>
  <c r="O42" i="27"/>
  <c r="O83" i="27"/>
  <c r="C259" i="27"/>
  <c r="F259" i="27"/>
  <c r="E261" i="27" l="1"/>
  <c r="E260" i="27"/>
  <c r="E262" i="27"/>
  <c r="E264" i="27"/>
  <c r="H266" i="27" s="1"/>
  <c r="H267" i="27" s="1"/>
  <c r="H268" i="27" s="1"/>
  <c r="H269" i="27" s="1"/>
  <c r="H270" i="27" s="1"/>
  <c r="E263" i="27"/>
  <c r="E259" i="27"/>
  <c r="H271" i="27" l="1"/>
  <c r="H272" i="27"/>
  <c r="H273" i="27" s="1"/>
  <c r="H274" i="27" s="1"/>
  <c r="H275" i="27" s="1"/>
  <c r="H276" i="27" s="1"/>
  <c r="L259" i="27"/>
  <c r="N259" i="27"/>
  <c r="H259" i="27"/>
  <c r="K259" i="27"/>
  <c r="M259" i="27"/>
  <c r="J259" i="27"/>
  <c r="I259" i="27"/>
  <c r="H277" i="27" l="1"/>
  <c r="H278" i="27"/>
  <c r="H279" i="27" s="1"/>
  <c r="H280" i="27" s="1"/>
  <c r="H281" i="27" s="1"/>
  <c r="H282" i="27" s="1"/>
  <c r="A259" i="27"/>
  <c r="G765" i="27"/>
  <c r="H284" i="27" l="1"/>
  <c r="H285" i="27" s="1"/>
  <c r="H286" i="27" s="1"/>
  <c r="H287" i="27" s="1"/>
  <c r="H288" i="27" s="1"/>
  <c r="H283" i="27"/>
  <c r="H290" i="27" l="1"/>
  <c r="H291" i="27" s="1"/>
  <c r="H292" i="27" s="1"/>
  <c r="H293" i="27" s="1"/>
  <c r="H294" i="27" s="1"/>
  <c r="H289" i="27"/>
  <c r="H295" i="27" l="1"/>
  <c r="H296" i="27"/>
  <c r="H297" i="27" s="1"/>
  <c r="H298" i="27" s="1"/>
  <c r="H299" i="27" s="1"/>
  <c r="H300" i="27" s="1"/>
  <c r="H301" i="27" l="1"/>
  <c r="H302" i="27"/>
  <c r="H303" i="27" s="1"/>
  <c r="H304" i="27" s="1"/>
  <c r="H305" i="27" s="1"/>
  <c r="H306" i="27" s="1"/>
  <c r="H308" i="27" l="1"/>
  <c r="H309" i="27" s="1"/>
  <c r="H310" i="27" s="1"/>
  <c r="H311" i="27" s="1"/>
  <c r="H312" i="27" s="1"/>
  <c r="H307" i="27"/>
  <c r="H314" i="27" l="1"/>
  <c r="H315" i="27" s="1"/>
  <c r="H316" i="27" s="1"/>
  <c r="H317" i="27" s="1"/>
  <c r="H318" i="27" s="1"/>
  <c r="H313" i="27"/>
  <c r="H319" i="27" l="1"/>
  <c r="H320" i="27"/>
  <c r="H321" i="27" s="1"/>
  <c r="H322" i="27" s="1"/>
  <c r="H323" i="27" s="1"/>
  <c r="H324" i="27" s="1"/>
  <c r="H325" i="27" l="1"/>
  <c r="H326" i="27"/>
  <c r="H327" i="27" s="1"/>
  <c r="H328" i="27" s="1"/>
  <c r="H329" i="27" s="1"/>
  <c r="H330" i="27" s="1"/>
  <c r="H332" i="27" l="1"/>
  <c r="H333" i="27" s="1"/>
  <c r="H334" i="27" s="1"/>
  <c r="H335" i="27" s="1"/>
  <c r="H336" i="27" s="1"/>
  <c r="H331" i="27"/>
  <c r="H338" i="27" l="1"/>
  <c r="H339" i="27" s="1"/>
  <c r="H340" i="27" s="1"/>
  <c r="H341" i="27" s="1"/>
  <c r="H342" i="27" s="1"/>
  <c r="H337" i="27"/>
  <c r="H343" i="27" l="1"/>
  <c r="H344" i="27"/>
  <c r="H345" i="27" s="1"/>
  <c r="H346" i="27" s="1"/>
  <c r="H347" i="27" s="1"/>
  <c r="H348" i="27" s="1"/>
  <c r="H349" i="27" s="1"/>
  <c r="N509" i="27"/>
  <c r="F509" i="27" s="1"/>
  <c r="D509" i="27"/>
  <c r="M509" i="27"/>
  <c r="C509" i="27" s="1"/>
  <c r="N689" i="27" l="1"/>
  <c r="N681" i="27"/>
  <c r="N673" i="27"/>
  <c r="N665" i="27"/>
  <c r="N657" i="27"/>
  <c r="N649" i="27"/>
  <c r="N641" i="27"/>
  <c r="N633" i="27"/>
  <c r="N625" i="27"/>
  <c r="N617" i="27"/>
  <c r="N609" i="27"/>
  <c r="N601" i="27"/>
  <c r="N593" i="27"/>
  <c r="N585" i="27"/>
  <c r="N577" i="27"/>
  <c r="N569" i="27"/>
  <c r="N561" i="27"/>
  <c r="N553" i="27"/>
  <c r="N545" i="27"/>
  <c r="N537" i="27"/>
  <c r="N529" i="27"/>
  <c r="N521" i="27"/>
  <c r="N513" i="27"/>
  <c r="N688" i="27"/>
  <c r="N680" i="27"/>
  <c r="N672" i="27"/>
  <c r="N664" i="27"/>
  <c r="N656" i="27"/>
  <c r="N648" i="27"/>
  <c r="N640" i="27"/>
  <c r="N632" i="27"/>
  <c r="N624" i="27"/>
  <c r="N616" i="27"/>
  <c r="N608" i="27"/>
  <c r="N600" i="27"/>
  <c r="N592" i="27"/>
  <c r="N584" i="27"/>
  <c r="N576" i="27"/>
  <c r="N568" i="27"/>
  <c r="N560" i="27"/>
  <c r="N552" i="27"/>
  <c r="N544" i="27"/>
  <c r="N536" i="27"/>
  <c r="N528" i="27"/>
  <c r="N520" i="27"/>
  <c r="N512" i="27"/>
  <c r="N628" i="27"/>
  <c r="N580" i="27"/>
  <c r="N572" i="27"/>
  <c r="N540" i="27"/>
  <c r="N524" i="27"/>
  <c r="N675" i="27"/>
  <c r="N643" i="27"/>
  <c r="N619" i="27"/>
  <c r="N595" i="27"/>
  <c r="N555" i="27"/>
  <c r="N547" i="27"/>
  <c r="N687" i="27"/>
  <c r="N679" i="27"/>
  <c r="N671" i="27"/>
  <c r="N663" i="27"/>
  <c r="N655" i="27"/>
  <c r="N647" i="27"/>
  <c r="N639" i="27"/>
  <c r="N631" i="27"/>
  <c r="N623" i="27"/>
  <c r="N615" i="27"/>
  <c r="N607" i="27"/>
  <c r="N599" i="27"/>
  <c r="N591" i="27"/>
  <c r="N583" i="27"/>
  <c r="N575" i="27"/>
  <c r="N567" i="27"/>
  <c r="N559" i="27"/>
  <c r="N551" i="27"/>
  <c r="N543" i="27"/>
  <c r="N535" i="27"/>
  <c r="N527" i="27"/>
  <c r="N519" i="27"/>
  <c r="N511" i="27"/>
  <c r="N620" i="27"/>
  <c r="N588" i="27"/>
  <c r="N564" i="27"/>
  <c r="N548" i="27"/>
  <c r="N516" i="27"/>
  <c r="N683" i="27"/>
  <c r="N635" i="27"/>
  <c r="N627" i="27"/>
  <c r="N587" i="27"/>
  <c r="N563" i="27"/>
  <c r="N539" i="27"/>
  <c r="N515" i="27"/>
  <c r="N686" i="27"/>
  <c r="N678" i="27"/>
  <c r="N670" i="27"/>
  <c r="N662" i="27"/>
  <c r="N654" i="27"/>
  <c r="N646" i="27"/>
  <c r="N638" i="27"/>
  <c r="N630" i="27"/>
  <c r="N622" i="27"/>
  <c r="N614" i="27"/>
  <c r="N606" i="27"/>
  <c r="N598" i="27"/>
  <c r="N590" i="27"/>
  <c r="N582" i="27"/>
  <c r="N574" i="27"/>
  <c r="N566" i="27"/>
  <c r="N558" i="27"/>
  <c r="N550" i="27"/>
  <c r="N542" i="27"/>
  <c r="N534" i="27"/>
  <c r="N526" i="27"/>
  <c r="N518" i="27"/>
  <c r="N510" i="27"/>
  <c r="N604" i="27"/>
  <c r="N667" i="27"/>
  <c r="N611" i="27"/>
  <c r="N579" i="27"/>
  <c r="N531" i="27"/>
  <c r="N685" i="27"/>
  <c r="N677" i="27"/>
  <c r="N669" i="27"/>
  <c r="N661" i="27"/>
  <c r="N653" i="27"/>
  <c r="N645" i="27"/>
  <c r="N637" i="27"/>
  <c r="N629" i="27"/>
  <c r="N621" i="27"/>
  <c r="N613" i="27"/>
  <c r="N605" i="27"/>
  <c r="N597" i="27"/>
  <c r="N589" i="27"/>
  <c r="N581" i="27"/>
  <c r="N573" i="27"/>
  <c r="N565" i="27"/>
  <c r="N557" i="27"/>
  <c r="N549" i="27"/>
  <c r="N541" i="27"/>
  <c r="N533" i="27"/>
  <c r="N525" i="27"/>
  <c r="N517" i="27"/>
  <c r="N612" i="27"/>
  <c r="N556" i="27"/>
  <c r="N532" i="27"/>
  <c r="N659" i="27"/>
  <c r="N603" i="27"/>
  <c r="N571" i="27"/>
  <c r="N523" i="27"/>
  <c r="N684" i="27"/>
  <c r="N676" i="27"/>
  <c r="N668" i="27"/>
  <c r="N660" i="27"/>
  <c r="N652" i="27"/>
  <c r="N644" i="27"/>
  <c r="N636" i="27"/>
  <c r="N596" i="27"/>
  <c r="N651" i="27"/>
  <c r="N682" i="27"/>
  <c r="N674" i="27"/>
  <c r="N666" i="27"/>
  <c r="N658" i="27"/>
  <c r="N650" i="27"/>
  <c r="N642" i="27"/>
  <c r="N634" i="27"/>
  <c r="N626" i="27"/>
  <c r="N618" i="27"/>
  <c r="N610" i="27"/>
  <c r="N602" i="27"/>
  <c r="N594" i="27"/>
  <c r="N586" i="27"/>
  <c r="N578" i="27"/>
  <c r="N570" i="27"/>
  <c r="N562" i="27"/>
  <c r="N554" i="27"/>
  <c r="N546" i="27"/>
  <c r="N538" i="27"/>
  <c r="N530" i="27"/>
  <c r="N522" i="27"/>
  <c r="N514" i="27"/>
  <c r="M689" i="27"/>
  <c r="M681" i="27"/>
  <c r="M673" i="27"/>
  <c r="M665" i="27"/>
  <c r="M657" i="27"/>
  <c r="M649" i="27"/>
  <c r="M641" i="27"/>
  <c r="M633" i="27"/>
  <c r="M625" i="27"/>
  <c r="M617" i="27"/>
  <c r="M609" i="27"/>
  <c r="M601" i="27"/>
  <c r="M593" i="27"/>
  <c r="M561" i="27"/>
  <c r="M537" i="27"/>
  <c r="M529" i="27"/>
  <c r="M587" i="27"/>
  <c r="M688" i="27"/>
  <c r="M680" i="27"/>
  <c r="M672" i="27"/>
  <c r="M664" i="27"/>
  <c r="M656" i="27"/>
  <c r="M648" i="27"/>
  <c r="M640" i="27"/>
  <c r="M632" i="27"/>
  <c r="M624" i="27"/>
  <c r="M616" i="27"/>
  <c r="M608" i="27"/>
  <c r="M600" i="27"/>
  <c r="M592" i="27"/>
  <c r="M584" i="27"/>
  <c r="M576" i="27"/>
  <c r="M568" i="27"/>
  <c r="M560" i="27"/>
  <c r="M552" i="27"/>
  <c r="M544" i="27"/>
  <c r="M536" i="27"/>
  <c r="M528" i="27"/>
  <c r="M520" i="27"/>
  <c r="M512" i="27"/>
  <c r="M621" i="27"/>
  <c r="M581" i="27"/>
  <c r="M565" i="27"/>
  <c r="M541" i="27"/>
  <c r="M525" i="27"/>
  <c r="M667" i="27"/>
  <c r="M659" i="27"/>
  <c r="M643" i="27"/>
  <c r="M619" i="27"/>
  <c r="M579" i="27"/>
  <c r="M555" i="27"/>
  <c r="M523" i="27"/>
  <c r="M687" i="27"/>
  <c r="M679" i="27"/>
  <c r="M671" i="27"/>
  <c r="M663" i="27"/>
  <c r="M655" i="27"/>
  <c r="M647" i="27"/>
  <c r="M639" i="27"/>
  <c r="M631" i="27"/>
  <c r="M623" i="27"/>
  <c r="M615" i="27"/>
  <c r="M607" i="27"/>
  <c r="M599" i="27"/>
  <c r="M591" i="27"/>
  <c r="M583" i="27"/>
  <c r="M575" i="27"/>
  <c r="M567" i="27"/>
  <c r="M559" i="27"/>
  <c r="M551" i="27"/>
  <c r="M543" i="27"/>
  <c r="M535" i="27"/>
  <c r="M527" i="27"/>
  <c r="M519" i="27"/>
  <c r="M511" i="27"/>
  <c r="M590" i="27"/>
  <c r="M582" i="27"/>
  <c r="M574" i="27"/>
  <c r="M566" i="27"/>
  <c r="M558" i="27"/>
  <c r="M550" i="27"/>
  <c r="M542" i="27"/>
  <c r="M534" i="27"/>
  <c r="M526" i="27"/>
  <c r="M510" i="27"/>
  <c r="M637" i="27"/>
  <c r="M605" i="27"/>
  <c r="M597" i="27"/>
  <c r="M589" i="27"/>
  <c r="M573" i="27"/>
  <c r="M557" i="27"/>
  <c r="M533" i="27"/>
  <c r="M517" i="27"/>
  <c r="M686" i="27"/>
  <c r="M678" i="27"/>
  <c r="M670" i="27"/>
  <c r="M662" i="27"/>
  <c r="M654" i="27"/>
  <c r="M646" i="27"/>
  <c r="M638" i="27"/>
  <c r="M630" i="27"/>
  <c r="M622" i="27"/>
  <c r="M614" i="27"/>
  <c r="M606" i="27"/>
  <c r="M598" i="27"/>
  <c r="M518" i="27"/>
  <c r="M675" i="27"/>
  <c r="M635" i="27"/>
  <c r="M611" i="27"/>
  <c r="M571" i="27"/>
  <c r="M547" i="27"/>
  <c r="M515" i="27"/>
  <c r="M685" i="27"/>
  <c r="M677" i="27"/>
  <c r="M669" i="27"/>
  <c r="M661" i="27"/>
  <c r="M653" i="27"/>
  <c r="M645" i="27"/>
  <c r="M629" i="27"/>
  <c r="M613" i="27"/>
  <c r="M549" i="27"/>
  <c r="M595" i="27"/>
  <c r="M684" i="27"/>
  <c r="M676" i="27"/>
  <c r="M668" i="27"/>
  <c r="M660" i="27"/>
  <c r="M652" i="27"/>
  <c r="M644" i="27"/>
  <c r="M636" i="27"/>
  <c r="M628" i="27"/>
  <c r="M620" i="27"/>
  <c r="M612" i="27"/>
  <c r="M604" i="27"/>
  <c r="M596" i="27"/>
  <c r="M588" i="27"/>
  <c r="M580" i="27"/>
  <c r="M572" i="27"/>
  <c r="M564" i="27"/>
  <c r="M556" i="27"/>
  <c r="M548" i="27"/>
  <c r="M540" i="27"/>
  <c r="M532" i="27"/>
  <c r="M524" i="27"/>
  <c r="M516" i="27"/>
  <c r="M531" i="27"/>
  <c r="M682" i="27"/>
  <c r="M674" i="27"/>
  <c r="M666" i="27"/>
  <c r="M658" i="27"/>
  <c r="M650" i="27"/>
  <c r="M642" i="27"/>
  <c r="M634" i="27"/>
  <c r="M626" i="27"/>
  <c r="M618" i="27"/>
  <c r="M610" i="27"/>
  <c r="M602" i="27"/>
  <c r="M594" i="27"/>
  <c r="M586" i="27"/>
  <c r="M578" i="27"/>
  <c r="M570" i="27"/>
  <c r="M562" i="27"/>
  <c r="M554" i="27"/>
  <c r="M546" i="27"/>
  <c r="M538" i="27"/>
  <c r="M530" i="27"/>
  <c r="M522" i="27"/>
  <c r="M514" i="27"/>
  <c r="M585" i="27"/>
  <c r="M577" i="27"/>
  <c r="M569" i="27"/>
  <c r="M553" i="27"/>
  <c r="M545" i="27"/>
  <c r="M521" i="27"/>
  <c r="M513" i="27"/>
  <c r="M683" i="27"/>
  <c r="M651" i="27"/>
  <c r="M627" i="27"/>
  <c r="M603" i="27"/>
  <c r="M563" i="27"/>
  <c r="M539" i="27"/>
  <c r="E574" i="27"/>
  <c r="E573" i="27"/>
  <c r="E571" i="27"/>
  <c r="E572" i="27"/>
  <c r="E547" i="27"/>
  <c r="E521" i="27"/>
  <c r="E519" i="27"/>
  <c r="E517" i="27"/>
  <c r="E531" i="27"/>
  <c r="E542" i="27"/>
  <c r="E544" i="27"/>
  <c r="E546" i="27"/>
  <c r="E538" i="27"/>
  <c r="E562" i="27"/>
  <c r="E555" i="27"/>
  <c r="E513" i="27"/>
  <c r="E511" i="27"/>
  <c r="E539" i="27"/>
  <c r="E514" i="27"/>
  <c r="E550" i="27"/>
  <c r="E552" i="27"/>
  <c r="E554" i="27"/>
  <c r="E558" i="27"/>
  <c r="E560" i="27"/>
  <c r="E563" i="27"/>
  <c r="E536" i="27"/>
  <c r="E534" i="27"/>
  <c r="E523" i="27"/>
  <c r="E548" i="27"/>
  <c r="E528" i="27"/>
  <c r="E526" i="27"/>
  <c r="E515" i="27"/>
  <c r="E530" i="27"/>
  <c r="E566" i="27"/>
  <c r="E568" i="27"/>
  <c r="E570" i="27"/>
  <c r="E556" i="27"/>
  <c r="E520" i="27"/>
  <c r="E518" i="27"/>
  <c r="E540" i="27"/>
  <c r="E522" i="27"/>
  <c r="E543" i="27"/>
  <c r="E545" i="27"/>
  <c r="E564" i="27"/>
  <c r="E512" i="27"/>
  <c r="E541" i="27"/>
  <c r="E532" i="27"/>
  <c r="E549" i="27"/>
  <c r="E551" i="27"/>
  <c r="E553" i="27"/>
  <c r="E529" i="27"/>
  <c r="E516" i="27"/>
  <c r="E567" i="27"/>
  <c r="E537" i="27"/>
  <c r="E535" i="27"/>
  <c r="E533" i="27"/>
  <c r="E524" i="27"/>
  <c r="E557" i="27"/>
  <c r="E559" i="27"/>
  <c r="E561" i="27"/>
  <c r="E527" i="27"/>
  <c r="E525" i="27"/>
  <c r="E565" i="27"/>
  <c r="E569" i="27"/>
  <c r="E510" i="27"/>
  <c r="E509" i="27"/>
  <c r="H516" i="27" l="1"/>
  <c r="H517" i="27" s="1"/>
  <c r="H518" i="27" s="1"/>
  <c r="H519" i="27" s="1"/>
  <c r="H520" i="27" s="1"/>
  <c r="K509" i="27"/>
  <c r="J509" i="27"/>
  <c r="L509" i="27"/>
  <c r="I509" i="27"/>
  <c r="H509" i="27"/>
  <c r="A509" i="27" l="1"/>
  <c r="H521" i="27"/>
  <c r="H522" i="27"/>
  <c r="H523" i="27" s="1"/>
  <c r="H524" i="27" s="1"/>
  <c r="H525" i="27" s="1"/>
  <c r="H526" i="27" s="1"/>
  <c r="H527" i="27" l="1"/>
  <c r="H528" i="27"/>
  <c r="H529" i="27" s="1"/>
  <c r="H530" i="27" s="1"/>
  <c r="H531" i="27" s="1"/>
  <c r="H532" i="27" s="1"/>
  <c r="H533" i="27" l="1"/>
  <c r="H534" i="27"/>
  <c r="H535" i="27" s="1"/>
  <c r="H536" i="27" s="1"/>
  <c r="H537" i="27" s="1"/>
  <c r="H538" i="27" s="1"/>
  <c r="H539" i="27" l="1"/>
  <c r="H540" i="27"/>
  <c r="H541" i="27" s="1"/>
  <c r="H542" i="27" s="1"/>
  <c r="H543" i="27" s="1"/>
  <c r="H544" i="27" s="1"/>
  <c r="H546" i="27" l="1"/>
  <c r="H547" i="27" s="1"/>
  <c r="H548" i="27" s="1"/>
  <c r="H549" i="27" s="1"/>
  <c r="H550" i="27" s="1"/>
  <c r="H545" i="27"/>
  <c r="H551" i="27" l="1"/>
  <c r="H552" i="27"/>
  <c r="H553" i="27" s="1"/>
  <c r="H554" i="27" s="1"/>
  <c r="H555" i="27" s="1"/>
  <c r="H556" i="27" s="1"/>
  <c r="H557" i="27" l="1"/>
  <c r="H558" i="27"/>
  <c r="H559" i="27" s="1"/>
  <c r="H560" i="27" s="1"/>
  <c r="H561" i="27" s="1"/>
  <c r="H562" i="27" s="1"/>
  <c r="H564" i="27" l="1"/>
  <c r="H565" i="27" s="1"/>
  <c r="H566" i="27" s="1"/>
  <c r="H567" i="27" s="1"/>
  <c r="H568" i="27" s="1"/>
  <c r="H563" i="27"/>
  <c r="H569" i="27" l="1"/>
  <c r="H570" i="27"/>
  <c r="H571" i="27" s="1"/>
  <c r="H572" i="27" s="1"/>
  <c r="H573" i="27" s="1"/>
  <c r="H574" i="27" s="1"/>
  <c r="H576" i="27" l="1"/>
  <c r="H577" i="27" s="1"/>
  <c r="H578" i="27" s="1"/>
  <c r="H579" i="27" s="1"/>
  <c r="H580" i="27" s="1"/>
  <c r="H575" i="27"/>
  <c r="H582" i="27" l="1"/>
  <c r="H583" i="27" s="1"/>
  <c r="H584" i="27" s="1"/>
  <c r="H585" i="27" s="1"/>
  <c r="H586" i="27" s="1"/>
  <c r="H581" i="27"/>
  <c r="H588" i="27" l="1"/>
  <c r="H589" i="27" s="1"/>
  <c r="H590" i="27" s="1"/>
  <c r="H591" i="27" s="1"/>
  <c r="H592" i="27" s="1"/>
  <c r="H587" i="27"/>
  <c r="H593" i="27" l="1"/>
  <c r="H594" i="27"/>
  <c r="H595" i="27" s="1"/>
  <c r="H596" i="27" s="1"/>
  <c r="H597" i="27" s="1"/>
  <c r="H598" i="27" s="1"/>
  <c r="H600" i="27" l="1"/>
  <c r="H601" i="27" s="1"/>
  <c r="H602" i="27" s="1"/>
  <c r="H603" i="27" s="1"/>
  <c r="H604" i="27" s="1"/>
  <c r="H599" i="27"/>
  <c r="H606" i="27" l="1"/>
  <c r="H607" i="27" s="1"/>
  <c r="H608" i="27" s="1"/>
  <c r="H609" i="27" s="1"/>
  <c r="H610" i="27" s="1"/>
  <c r="H605" i="27"/>
  <c r="H611" i="27" l="1"/>
  <c r="H612" i="27"/>
  <c r="H613" i="27" s="1"/>
  <c r="H614" i="27" s="1"/>
  <c r="H615" i="27" s="1"/>
  <c r="H616" i="27" s="1"/>
  <c r="H617" i="27" l="1"/>
  <c r="H618" i="27"/>
  <c r="H619" i="27" s="1"/>
  <c r="H620" i="27" s="1"/>
  <c r="H621" i="27" s="1"/>
  <c r="H622" i="27" s="1"/>
  <c r="H624" i="27" l="1"/>
  <c r="H625" i="27" s="1"/>
  <c r="H626" i="27" s="1"/>
  <c r="H627" i="27" s="1"/>
  <c r="H628" i="27" s="1"/>
  <c r="H623" i="27"/>
  <c r="H630" i="27" l="1"/>
  <c r="H631" i="27" s="1"/>
  <c r="H632" i="27" s="1"/>
  <c r="H633" i="27" s="1"/>
  <c r="H634" i="27" s="1"/>
  <c r="H629" i="27"/>
  <c r="H636" i="27" l="1"/>
  <c r="H637" i="27" s="1"/>
  <c r="H638" i="27" s="1"/>
  <c r="H639" i="27" s="1"/>
  <c r="H640" i="27" s="1"/>
  <c r="H635" i="27"/>
  <c r="H641" i="27" l="1"/>
  <c r="H642" i="27"/>
  <c r="H643" i="27" s="1"/>
  <c r="H644" i="27" s="1"/>
  <c r="H645" i="27" s="1"/>
  <c r="H646" i="27" s="1"/>
  <c r="H648" i="27" l="1"/>
  <c r="H649" i="27" s="1"/>
  <c r="H650" i="27" s="1"/>
  <c r="H651" i="27" s="1"/>
  <c r="H652" i="27" s="1"/>
  <c r="H647" i="27"/>
  <c r="H654" i="27" l="1"/>
  <c r="H655" i="27" s="1"/>
  <c r="H656" i="27" s="1"/>
  <c r="H657" i="27" s="1"/>
  <c r="H658" i="27" s="1"/>
  <c r="H653" i="27"/>
  <c r="H660" i="27" l="1"/>
  <c r="H661" i="27" s="1"/>
  <c r="H662" i="27" s="1"/>
  <c r="H663" i="27" s="1"/>
  <c r="H664" i="27" s="1"/>
  <c r="H659" i="27"/>
  <c r="H665" i="27" l="1"/>
  <c r="H666" i="27"/>
  <c r="H667" i="27" s="1"/>
  <c r="H668" i="27" s="1"/>
  <c r="H669" i="27" s="1"/>
  <c r="H670" i="27" s="1"/>
  <c r="H672" i="27" l="1"/>
  <c r="H673" i="27" s="1"/>
  <c r="H674" i="27" s="1"/>
  <c r="H675" i="27" s="1"/>
  <c r="H676" i="27" s="1"/>
  <c r="H671" i="27"/>
  <c r="H678" i="27" l="1"/>
  <c r="H679" i="27" s="1"/>
  <c r="H680" i="27" s="1"/>
  <c r="H681" i="27" s="1"/>
  <c r="H682" i="27" s="1"/>
  <c r="H677" i="27"/>
  <c r="H684" i="27" l="1"/>
  <c r="H685" i="27" s="1"/>
  <c r="H686" i="27" s="1"/>
  <c r="H687" i="27" s="1"/>
  <c r="H688" i="27" s="1"/>
  <c r="H683" i="27"/>
  <c r="C876" i="27"/>
  <c r="G876" i="27" s="1"/>
  <c r="H689" i="27" l="1"/>
  <c r="H690" i="27"/>
  <c r="M876" i="27"/>
  <c r="K876" i="27"/>
  <c r="I876" i="27"/>
  <c r="H876" i="27"/>
  <c r="J876" i="27"/>
  <c r="E876" i="27"/>
  <c r="L876" i="27"/>
  <c r="J690" i="27"/>
  <c r="L690" i="27"/>
  <c r="K690" i="27"/>
  <c r="H691" i="27" l="1"/>
  <c r="A876" i="27"/>
  <c r="L691" i="27"/>
  <c r="I690" i="27"/>
  <c r="K691" i="27"/>
  <c r="J691" i="27"/>
  <c r="A690" i="27" l="1"/>
  <c r="H692" i="27"/>
  <c r="L692" i="27"/>
  <c r="I691" i="27"/>
  <c r="K692" i="27"/>
  <c r="A691" i="27" l="1"/>
  <c r="H693" i="27"/>
  <c r="I692" i="27"/>
  <c r="J693" i="27"/>
  <c r="K693" i="27"/>
  <c r="J692" i="27"/>
  <c r="L693" i="27"/>
  <c r="A692" i="27" l="1"/>
  <c r="H694" i="27"/>
  <c r="I693" i="27"/>
  <c r="J694" i="27"/>
  <c r="A693" i="27" l="1"/>
  <c r="H695" i="27"/>
  <c r="I694" i="27"/>
  <c r="J695" i="27"/>
  <c r="L694" i="27"/>
  <c r="K695" i="27"/>
  <c r="K694" i="27"/>
  <c r="L695" i="27"/>
  <c r="A694" i="27" l="1"/>
  <c r="H696" i="27"/>
  <c r="K696" i="27"/>
  <c r="I695" i="27"/>
  <c r="A695" i="27" l="1"/>
  <c r="H697" i="27"/>
  <c r="J696" i="27"/>
  <c r="L696" i="27"/>
  <c r="I696" i="27"/>
  <c r="K697" i="27"/>
  <c r="H698" i="27" l="1"/>
  <c r="A696" i="27"/>
  <c r="J697" i="27"/>
  <c r="I697" i="27"/>
  <c r="L697" i="27"/>
  <c r="K698" i="27"/>
  <c r="A697" i="27" l="1"/>
  <c r="H699" i="27"/>
  <c r="L698" i="27"/>
  <c r="I698" i="27"/>
  <c r="J698" i="27"/>
  <c r="H700" i="27" l="1"/>
  <c r="A698" i="27"/>
  <c r="L699" i="27"/>
  <c r="I699" i="27"/>
  <c r="J699" i="27"/>
  <c r="K699" i="27"/>
  <c r="A699" i="27" l="1"/>
  <c r="H701" i="27"/>
  <c r="I700" i="27"/>
  <c r="L700" i="27"/>
  <c r="K700" i="27"/>
  <c r="J700" i="27"/>
  <c r="A700" i="27" l="1"/>
  <c r="H702" i="27"/>
  <c r="J701" i="27"/>
  <c r="K701" i="27"/>
  <c r="L701" i="27"/>
  <c r="I701" i="27"/>
  <c r="A701" i="27" l="1"/>
  <c r="H703" i="27"/>
  <c r="J702" i="27"/>
  <c r="L702" i="27"/>
  <c r="K702" i="27"/>
  <c r="I702" i="27"/>
  <c r="A702" i="27" l="1"/>
  <c r="H704" i="27"/>
  <c r="J703" i="27"/>
  <c r="L703" i="27"/>
  <c r="I703" i="27"/>
  <c r="K703" i="27"/>
  <c r="A703" i="27" l="1"/>
  <c r="H705" i="27"/>
  <c r="K704" i="27"/>
  <c r="L704" i="27"/>
  <c r="J704" i="27"/>
  <c r="I704" i="27"/>
  <c r="A704" i="27" l="1"/>
  <c r="H706" i="27"/>
  <c r="I705" i="27"/>
  <c r="K705" i="27"/>
  <c r="L705" i="27"/>
  <c r="J705" i="27"/>
  <c r="A705" i="27" l="1"/>
  <c r="H707" i="27"/>
  <c r="L706" i="27"/>
  <c r="J706" i="27"/>
  <c r="K706" i="27"/>
  <c r="I706" i="27"/>
  <c r="A706" i="27" l="1"/>
  <c r="H708" i="27"/>
  <c r="J707" i="27"/>
  <c r="I707" i="27"/>
  <c r="K707" i="27"/>
  <c r="L707" i="27"/>
  <c r="A707" i="27" l="1"/>
  <c r="H709" i="27"/>
  <c r="K708" i="27"/>
  <c r="I708" i="27"/>
  <c r="L708" i="27"/>
  <c r="J708" i="27"/>
  <c r="A708" i="27" l="1"/>
  <c r="H710" i="27"/>
  <c r="L709" i="27"/>
  <c r="I709" i="27"/>
  <c r="K709" i="27"/>
  <c r="J709" i="27"/>
  <c r="A709" i="27" l="1"/>
  <c r="H711" i="27"/>
  <c r="J710" i="27"/>
  <c r="K710" i="27"/>
  <c r="L710" i="27"/>
  <c r="I710" i="27"/>
  <c r="A710" i="27" l="1"/>
  <c r="H712" i="27"/>
  <c r="I711" i="27"/>
  <c r="K711" i="27"/>
  <c r="L711" i="27"/>
  <c r="J711" i="27"/>
  <c r="A711" i="27" l="1"/>
  <c r="H713" i="27"/>
  <c r="I712" i="27"/>
  <c r="J712" i="27"/>
  <c r="L712" i="27"/>
  <c r="K712" i="27"/>
  <c r="A712" i="27" l="1"/>
  <c r="H714" i="27"/>
  <c r="J713" i="27"/>
  <c r="I713" i="27"/>
  <c r="K713" i="27"/>
  <c r="L713" i="27"/>
  <c r="A713" i="27" l="1"/>
  <c r="H715" i="27"/>
  <c r="I714" i="27"/>
  <c r="L714" i="27"/>
  <c r="J714" i="27"/>
  <c r="K714" i="27"/>
  <c r="A714" i="27" l="1"/>
  <c r="H716" i="27"/>
  <c r="I715" i="27"/>
  <c r="L715" i="27"/>
  <c r="K715" i="27"/>
  <c r="J715" i="27"/>
  <c r="A715" i="27" l="1"/>
  <c r="H717" i="27"/>
  <c r="I716" i="27"/>
  <c r="K716" i="27"/>
  <c r="L716" i="27"/>
  <c r="J716" i="27"/>
  <c r="A716" i="27" l="1"/>
  <c r="H718" i="27"/>
  <c r="L717" i="27"/>
  <c r="I717" i="27"/>
  <c r="J717" i="27"/>
  <c r="K717" i="27"/>
  <c r="A717" i="27" l="1"/>
  <c r="H719" i="27"/>
  <c r="J718" i="27"/>
  <c r="I718" i="27"/>
  <c r="L718" i="27"/>
  <c r="K718" i="27"/>
  <c r="A718" i="27" l="1"/>
  <c r="H720" i="27"/>
  <c r="K719" i="27"/>
  <c r="L719" i="27"/>
  <c r="J719" i="27"/>
  <c r="I719" i="27"/>
  <c r="A719" i="27" l="1"/>
  <c r="H721" i="27"/>
  <c r="J720" i="27"/>
  <c r="L720" i="27"/>
  <c r="I720" i="27"/>
  <c r="K720" i="27"/>
  <c r="A720" i="27" l="1"/>
  <c r="H722" i="27"/>
  <c r="J721" i="27"/>
  <c r="I721" i="27"/>
  <c r="L721" i="27"/>
  <c r="K721" i="27"/>
  <c r="A721" i="27" l="1"/>
  <c r="H723" i="27"/>
  <c r="K722" i="27"/>
  <c r="J722" i="27"/>
  <c r="I722" i="27"/>
  <c r="L722" i="27"/>
  <c r="A722" i="27" l="1"/>
  <c r="H724" i="27"/>
  <c r="L723" i="27"/>
  <c r="K723" i="27"/>
  <c r="I723" i="27"/>
  <c r="J723" i="27"/>
  <c r="A723" i="27" l="1"/>
  <c r="H725" i="27"/>
  <c r="K724" i="27"/>
  <c r="I724" i="27"/>
  <c r="J724" i="27"/>
  <c r="L724" i="27"/>
  <c r="A724" i="27" l="1"/>
  <c r="H726" i="27"/>
  <c r="K725" i="27"/>
  <c r="I725" i="27"/>
  <c r="J725" i="27"/>
  <c r="L725" i="27"/>
  <c r="A725" i="27" l="1"/>
  <c r="H727" i="27"/>
  <c r="K726" i="27"/>
  <c r="I726" i="27"/>
  <c r="J726" i="27"/>
  <c r="L726" i="27"/>
  <c r="A726" i="27" l="1"/>
  <c r="H728" i="27"/>
  <c r="L727" i="27"/>
  <c r="J727" i="27"/>
  <c r="I727" i="27"/>
  <c r="K727" i="27"/>
  <c r="A727" i="27" l="1"/>
  <c r="H729" i="27"/>
  <c r="K728" i="27"/>
  <c r="I728" i="27"/>
  <c r="L728" i="27"/>
  <c r="J728" i="27"/>
  <c r="A728" i="27" l="1"/>
  <c r="H730" i="27"/>
  <c r="J729" i="27"/>
  <c r="L729" i="27"/>
  <c r="I729" i="27"/>
  <c r="K729" i="27"/>
  <c r="A729" i="27" l="1"/>
  <c r="H731" i="27"/>
  <c r="I730" i="27"/>
  <c r="K730" i="27"/>
  <c r="L730" i="27"/>
  <c r="J730" i="27"/>
  <c r="A730" i="27" l="1"/>
  <c r="H732" i="27"/>
  <c r="I731" i="27"/>
  <c r="K731" i="27"/>
  <c r="J731" i="27"/>
  <c r="L731" i="27"/>
  <c r="A731" i="27" l="1"/>
  <c r="H733" i="27"/>
  <c r="J732" i="27"/>
  <c r="K732" i="27"/>
  <c r="L732" i="27"/>
  <c r="I732" i="27"/>
  <c r="A732" i="27" l="1"/>
  <c r="H734" i="27"/>
  <c r="J733" i="27"/>
  <c r="L733" i="27"/>
  <c r="K733" i="27"/>
  <c r="I733" i="27"/>
  <c r="A733" i="27" l="1"/>
  <c r="H735" i="27"/>
  <c r="K734" i="27"/>
  <c r="I734" i="27"/>
  <c r="J734" i="27"/>
  <c r="L734" i="27"/>
  <c r="A734" i="27" l="1"/>
  <c r="H736" i="27"/>
  <c r="L735" i="27"/>
  <c r="J735" i="27"/>
  <c r="I735" i="27"/>
  <c r="K735" i="27"/>
  <c r="A735" i="27" l="1"/>
  <c r="H737" i="27"/>
  <c r="K736" i="27"/>
  <c r="L736" i="27"/>
  <c r="J736" i="27"/>
  <c r="I736" i="27"/>
  <c r="A736" i="27" l="1"/>
  <c r="H738" i="27"/>
  <c r="I737" i="27"/>
  <c r="L737" i="27"/>
  <c r="K737" i="27"/>
  <c r="J737" i="27"/>
  <c r="A737" i="27" l="1"/>
  <c r="H739" i="27"/>
  <c r="J738" i="27"/>
  <c r="L738" i="27"/>
  <c r="I738" i="27"/>
  <c r="K738" i="27"/>
  <c r="A738" i="27" l="1"/>
  <c r="H740" i="27"/>
  <c r="L739" i="27"/>
  <c r="K739" i="27"/>
  <c r="J739" i="27"/>
  <c r="I739" i="27"/>
  <c r="A739" i="27" l="1"/>
  <c r="H741" i="27"/>
  <c r="J740" i="27"/>
  <c r="I740" i="27"/>
  <c r="K740" i="27"/>
  <c r="L740" i="27"/>
  <c r="A740" i="27" l="1"/>
  <c r="H742" i="27"/>
  <c r="I741" i="27"/>
  <c r="K741" i="27"/>
  <c r="J741" i="27"/>
  <c r="L741" i="27"/>
  <c r="A741" i="27" l="1"/>
  <c r="H743" i="27"/>
  <c r="K742" i="27"/>
  <c r="I742" i="27"/>
  <c r="L742" i="27"/>
  <c r="J742" i="27"/>
  <c r="A742" i="27" l="1"/>
  <c r="H744" i="27"/>
  <c r="J743" i="27"/>
  <c r="I743" i="27"/>
  <c r="K743" i="27"/>
  <c r="L743" i="27"/>
  <c r="A743" i="27" l="1"/>
  <c r="H745" i="27"/>
  <c r="K744" i="27"/>
  <c r="J744" i="27"/>
  <c r="I744" i="27"/>
  <c r="L744" i="27"/>
  <c r="A744" i="27" l="1"/>
  <c r="H746" i="27"/>
  <c r="J745" i="27"/>
  <c r="L745" i="27"/>
  <c r="I745" i="27"/>
  <c r="K745" i="27"/>
  <c r="A745" i="27" l="1"/>
  <c r="H747" i="27"/>
  <c r="J746" i="27"/>
  <c r="I746" i="27"/>
  <c r="K746" i="27"/>
  <c r="L746" i="27"/>
  <c r="A746" i="27" l="1"/>
  <c r="H748" i="27"/>
  <c r="K747" i="27"/>
  <c r="L747" i="27"/>
  <c r="I747" i="27"/>
  <c r="J747" i="27"/>
  <c r="A747" i="27" l="1"/>
  <c r="H749" i="27"/>
  <c r="J748" i="27"/>
  <c r="K748" i="27"/>
  <c r="L748" i="27"/>
  <c r="I748" i="27"/>
  <c r="A748" i="27" l="1"/>
  <c r="H750" i="27"/>
  <c r="J749" i="27"/>
  <c r="I749" i="27"/>
  <c r="L749" i="27"/>
  <c r="K749" i="27"/>
  <c r="A749" i="27" l="1"/>
  <c r="H751" i="27"/>
  <c r="L750" i="27"/>
  <c r="I750" i="27"/>
  <c r="K750" i="27"/>
  <c r="J750" i="27"/>
  <c r="A750" i="27" l="1"/>
  <c r="H752" i="27"/>
  <c r="K751" i="27"/>
  <c r="J751" i="27"/>
  <c r="L751" i="27"/>
  <c r="I751" i="27"/>
  <c r="A751" i="27" l="1"/>
  <c r="H753" i="27"/>
  <c r="K752" i="27"/>
  <c r="L752" i="27"/>
  <c r="J752" i="27"/>
  <c r="I752" i="27"/>
  <c r="A752" i="27" l="1"/>
  <c r="H754" i="27"/>
  <c r="L753" i="27"/>
  <c r="K753" i="27"/>
  <c r="I753" i="27"/>
  <c r="J753" i="27"/>
  <c r="A753" i="27" l="1"/>
  <c r="H756" i="27"/>
  <c r="H755" i="27"/>
  <c r="L754" i="27"/>
  <c r="I754" i="27"/>
  <c r="J754" i="27"/>
  <c r="K754" i="27"/>
  <c r="A754" i="27" l="1"/>
  <c r="H757" i="27"/>
  <c r="H758" i="27" s="1"/>
  <c r="I756" i="27"/>
  <c r="K756" i="27"/>
  <c r="I755" i="27"/>
  <c r="L755" i="27"/>
  <c r="K755" i="27"/>
  <c r="L756" i="27"/>
  <c r="J755" i="27"/>
  <c r="J756" i="27"/>
  <c r="A756" i="27" l="1"/>
  <c r="A755" i="27"/>
  <c r="H759" i="27"/>
  <c r="H760" i="27" s="1"/>
  <c r="L757" i="27"/>
  <c r="I758" i="27"/>
  <c r="I757" i="27"/>
  <c r="K757" i="27"/>
  <c r="J758" i="27"/>
  <c r="K758" i="27"/>
  <c r="L758" i="27"/>
  <c r="J757" i="27"/>
  <c r="A757" i="27" l="1"/>
  <c r="A758" i="27"/>
  <c r="H762" i="27"/>
  <c r="H761" i="27"/>
  <c r="K759" i="27"/>
  <c r="L760" i="27"/>
  <c r="L759" i="27"/>
  <c r="I760" i="27"/>
  <c r="J759" i="27"/>
  <c r="I759" i="27"/>
  <c r="J760" i="27"/>
  <c r="K760" i="27"/>
  <c r="A759" i="27" l="1"/>
  <c r="A760" i="27"/>
  <c r="H763" i="27"/>
  <c r="I762" i="27"/>
  <c r="J761" i="27"/>
  <c r="I761" i="27"/>
  <c r="K762" i="27"/>
  <c r="L761" i="27"/>
  <c r="J762" i="27"/>
  <c r="L762" i="27"/>
  <c r="K761" i="27"/>
  <c r="A761" i="27" l="1"/>
  <c r="A762" i="27"/>
  <c r="H764" i="27"/>
  <c r="I763" i="27"/>
  <c r="J763" i="27"/>
  <c r="L763" i="27"/>
  <c r="K763" i="27"/>
  <c r="A763" i="27" l="1"/>
  <c r="H765" i="27"/>
  <c r="J764" i="27"/>
  <c r="I764" i="27"/>
  <c r="K764" i="27"/>
  <c r="L764" i="27"/>
  <c r="A764" i="27" l="1"/>
  <c r="H766" i="27"/>
  <c r="K765" i="27"/>
  <c r="J765" i="27"/>
  <c r="I765" i="27"/>
  <c r="L765" i="27"/>
  <c r="A765" i="27" l="1"/>
  <c r="H768" i="27"/>
  <c r="H767" i="27"/>
  <c r="K766" i="27"/>
  <c r="J766" i="27"/>
  <c r="I766" i="27"/>
  <c r="L766" i="27"/>
  <c r="A766" i="27" l="1"/>
  <c r="H769" i="27"/>
  <c r="H770" i="27" s="1"/>
  <c r="J768" i="27"/>
  <c r="I767" i="27"/>
  <c r="L768" i="27"/>
  <c r="K767" i="27"/>
  <c r="J767" i="27"/>
  <c r="I768" i="27"/>
  <c r="L767" i="27"/>
  <c r="K768" i="27"/>
  <c r="A767" i="27" l="1"/>
  <c r="A768" i="27"/>
  <c r="H771" i="27"/>
  <c r="H772" i="27" s="1"/>
  <c r="I770" i="27"/>
  <c r="K769" i="27"/>
  <c r="L769" i="27"/>
  <c r="K770" i="27"/>
  <c r="J770" i="27"/>
  <c r="J769" i="27"/>
  <c r="L770" i="27"/>
  <c r="I769" i="27"/>
  <c r="A770" i="27" l="1"/>
  <c r="A769" i="27"/>
  <c r="H774" i="27"/>
  <c r="H773" i="27"/>
  <c r="J771" i="27"/>
  <c r="I772" i="27"/>
  <c r="I771" i="27"/>
  <c r="J772" i="27"/>
  <c r="L771" i="27"/>
  <c r="K771" i="27"/>
  <c r="L772" i="27"/>
  <c r="K772" i="27"/>
  <c r="A772" i="27" l="1"/>
  <c r="A771" i="27"/>
  <c r="H775" i="27"/>
  <c r="H776" i="27" s="1"/>
  <c r="K774" i="27"/>
  <c r="L773" i="27"/>
  <c r="I773" i="27"/>
  <c r="K773" i="27"/>
  <c r="L774" i="27"/>
  <c r="J773" i="27"/>
  <c r="J774" i="27"/>
  <c r="I774" i="27"/>
  <c r="A773" i="27" l="1"/>
  <c r="A774" i="27"/>
  <c r="H777" i="27"/>
  <c r="I775" i="27"/>
  <c r="I776" i="27"/>
  <c r="J775" i="27"/>
  <c r="J776" i="27"/>
  <c r="K776" i="27"/>
  <c r="K775" i="27"/>
  <c r="L776" i="27"/>
  <c r="L775" i="27"/>
  <c r="A775" i="27" l="1"/>
  <c r="A776" i="27"/>
  <c r="H778" i="27"/>
  <c r="L777" i="27"/>
  <c r="K777" i="27"/>
  <c r="J777" i="27"/>
  <c r="I777" i="27"/>
  <c r="A777" i="27" l="1"/>
  <c r="H780" i="27"/>
  <c r="H779" i="27"/>
  <c r="L778" i="27"/>
  <c r="K778" i="27"/>
  <c r="J778" i="27"/>
  <c r="I778" i="27"/>
  <c r="A778" i="27" l="1"/>
  <c r="H781" i="27"/>
  <c r="H782" i="27" s="1"/>
  <c r="L780" i="27"/>
  <c r="K779" i="27"/>
  <c r="K780" i="27"/>
  <c r="L779" i="27"/>
  <c r="J780" i="27"/>
  <c r="I779" i="27"/>
  <c r="I780" i="27"/>
  <c r="J779" i="27"/>
  <c r="A779" i="27" l="1"/>
  <c r="A780" i="27"/>
  <c r="H783" i="27"/>
  <c r="J781" i="27"/>
  <c r="I782" i="27"/>
  <c r="I781" i="27"/>
  <c r="K782" i="27"/>
  <c r="L782" i="27"/>
  <c r="K781" i="27"/>
  <c r="J782" i="27"/>
  <c r="L781" i="27"/>
  <c r="A782" i="27" l="1"/>
  <c r="A781" i="27"/>
  <c r="H784" i="27"/>
  <c r="L783" i="27"/>
  <c r="I783" i="27"/>
  <c r="K783" i="27"/>
  <c r="J783" i="27"/>
  <c r="A783" i="27" l="1"/>
  <c r="H786" i="27"/>
  <c r="H785" i="27"/>
  <c r="K784" i="27"/>
  <c r="I784" i="27"/>
  <c r="L784" i="27"/>
  <c r="J784" i="27"/>
  <c r="A784" i="27" l="1"/>
  <c r="H787" i="27"/>
  <c r="H788" i="27" s="1"/>
  <c r="J786" i="27"/>
  <c r="L785" i="27"/>
  <c r="K786" i="27"/>
  <c r="K785" i="27"/>
  <c r="J785" i="27"/>
  <c r="L786" i="27"/>
  <c r="I786" i="27"/>
  <c r="I785" i="27"/>
  <c r="A785" i="27" l="1"/>
  <c r="A786" i="27"/>
  <c r="H789" i="27"/>
  <c r="H790" i="27" s="1"/>
  <c r="J788" i="27"/>
  <c r="I788" i="27"/>
  <c r="L787" i="27"/>
  <c r="K787" i="27"/>
  <c r="L788" i="27"/>
  <c r="J787" i="27"/>
  <c r="K788" i="27"/>
  <c r="I787" i="27"/>
  <c r="A787" i="27" l="1"/>
  <c r="A788" i="27"/>
  <c r="H792" i="27"/>
  <c r="H791" i="27"/>
  <c r="I789" i="27"/>
  <c r="L790" i="27"/>
  <c r="I790" i="27"/>
  <c r="J790" i="27"/>
  <c r="L789" i="27"/>
  <c r="J789" i="27"/>
  <c r="K790" i="27"/>
  <c r="K789" i="27"/>
  <c r="A789" i="27" l="1"/>
  <c r="A790" i="27"/>
  <c r="H793" i="27"/>
  <c r="K792" i="27"/>
  <c r="I791" i="27"/>
  <c r="L791" i="27"/>
  <c r="L792" i="27"/>
  <c r="I792" i="27"/>
  <c r="J791" i="27"/>
  <c r="K791" i="27"/>
  <c r="J792" i="27"/>
  <c r="A792" i="27" l="1"/>
  <c r="A791" i="27"/>
  <c r="H794" i="27"/>
  <c r="H795" i="27" s="1"/>
  <c r="J793" i="27"/>
  <c r="K793" i="27"/>
  <c r="I793" i="27"/>
  <c r="L793" i="27"/>
  <c r="A793" i="27" l="1"/>
  <c r="H796" i="27"/>
  <c r="L794" i="27"/>
  <c r="J795" i="27"/>
  <c r="I795" i="27"/>
  <c r="L795" i="27"/>
  <c r="I794" i="27"/>
  <c r="K794" i="27"/>
  <c r="J794" i="27"/>
  <c r="K795" i="27"/>
  <c r="A794" i="27" l="1"/>
  <c r="A795" i="27"/>
  <c r="H798" i="27"/>
  <c r="H797" i="27"/>
  <c r="L796" i="27"/>
  <c r="I796" i="27"/>
  <c r="J796" i="27"/>
  <c r="K796" i="27"/>
  <c r="A796" i="27" l="1"/>
  <c r="H799" i="27"/>
  <c r="H800" i="27" s="1"/>
  <c r="L798" i="27"/>
  <c r="I797" i="27"/>
  <c r="J797" i="27"/>
  <c r="K798" i="27"/>
  <c r="K797" i="27"/>
  <c r="I798" i="27"/>
  <c r="J798" i="27"/>
  <c r="L797" i="27"/>
  <c r="A797" i="27" l="1"/>
  <c r="A798" i="27"/>
  <c r="H801" i="27"/>
  <c r="K800" i="27"/>
  <c r="J799" i="27"/>
  <c r="L800" i="27"/>
  <c r="K799" i="27"/>
  <c r="I799" i="27"/>
  <c r="L799" i="27"/>
  <c r="J800" i="27"/>
  <c r="I800" i="27"/>
  <c r="A800" i="27" l="1"/>
  <c r="A799" i="27"/>
  <c r="H802" i="27"/>
  <c r="K801" i="27"/>
  <c r="J801" i="27"/>
  <c r="L801" i="27"/>
  <c r="I801" i="27"/>
  <c r="A801" i="27" l="1"/>
  <c r="H804" i="27"/>
  <c r="H803" i="27"/>
  <c r="I802" i="27"/>
  <c r="L802" i="27"/>
  <c r="J802" i="27"/>
  <c r="K802" i="27"/>
  <c r="A802" i="27" l="1"/>
  <c r="H805" i="27"/>
  <c r="H806" i="27" s="1"/>
  <c r="L803" i="27"/>
  <c r="J803" i="27"/>
  <c r="K803" i="27"/>
  <c r="J804" i="27"/>
  <c r="I804" i="27"/>
  <c r="I803" i="27"/>
  <c r="K804" i="27"/>
  <c r="L804" i="27"/>
  <c r="A803" i="27" l="1"/>
  <c r="A804" i="27"/>
  <c r="H807" i="27"/>
  <c r="H808" i="27" s="1"/>
  <c r="K806" i="27"/>
  <c r="K805" i="27"/>
  <c r="L806" i="27"/>
  <c r="I805" i="27"/>
  <c r="L805" i="27"/>
  <c r="I806" i="27"/>
  <c r="J805" i="27"/>
  <c r="J806" i="27"/>
  <c r="A806" i="27" l="1"/>
  <c r="A805" i="27"/>
  <c r="H810" i="27"/>
  <c r="H809" i="27"/>
  <c r="K808" i="27"/>
  <c r="L807" i="27"/>
  <c r="K807" i="27"/>
  <c r="J808" i="27"/>
  <c r="L808" i="27"/>
  <c r="J807" i="27"/>
  <c r="I807" i="27"/>
  <c r="I808" i="27"/>
  <c r="A808" i="27" l="1"/>
  <c r="A807" i="27"/>
  <c r="H811" i="27"/>
  <c r="H812" i="27" s="1"/>
  <c r="I810" i="27"/>
  <c r="K809" i="27"/>
  <c r="J810" i="27"/>
  <c r="J809" i="27"/>
  <c r="K810" i="27"/>
  <c r="I809" i="27"/>
  <c r="L809" i="27"/>
  <c r="L810" i="27"/>
  <c r="A810" i="27" l="1"/>
  <c r="A809" i="27"/>
  <c r="H813" i="27"/>
  <c r="J812" i="27"/>
  <c r="I812" i="27"/>
  <c r="L812" i="27"/>
  <c r="I811" i="27"/>
  <c r="J811" i="27"/>
  <c r="K812" i="27"/>
  <c r="L811" i="27"/>
  <c r="K811" i="27"/>
  <c r="A811" i="27" l="1"/>
  <c r="A812" i="27"/>
  <c r="H814" i="27"/>
  <c r="L813" i="27"/>
  <c r="I813" i="27"/>
  <c r="J813" i="27"/>
  <c r="K813" i="27"/>
  <c r="A813" i="27" l="1"/>
  <c r="H816" i="27"/>
  <c r="H815" i="27"/>
  <c r="J814" i="27"/>
  <c r="L814" i="27"/>
  <c r="I814" i="27"/>
  <c r="K814" i="27"/>
  <c r="A814" i="27" l="1"/>
  <c r="H817" i="27"/>
  <c r="H818" i="27" s="1"/>
  <c r="L815" i="27"/>
  <c r="L816" i="27"/>
  <c r="K815" i="27"/>
  <c r="J815" i="27"/>
  <c r="I816" i="27"/>
  <c r="K816" i="27"/>
  <c r="I815" i="27"/>
  <c r="J816" i="27"/>
  <c r="A816" i="27" l="1"/>
  <c r="A815" i="27"/>
  <c r="H819" i="27"/>
  <c r="H820" i="27" s="1"/>
  <c r="L817" i="27"/>
  <c r="J817" i="27"/>
  <c r="L818" i="27"/>
  <c r="I818" i="27"/>
  <c r="J818" i="27"/>
  <c r="I817" i="27"/>
  <c r="K818" i="27"/>
  <c r="K817" i="27"/>
  <c r="A818" i="27" l="1"/>
  <c r="A817" i="27"/>
  <c r="H822" i="27"/>
  <c r="H821" i="27"/>
  <c r="I819" i="27"/>
  <c r="J820" i="27"/>
  <c r="K820" i="27"/>
  <c r="L820" i="27"/>
  <c r="L819" i="27"/>
  <c r="I820" i="27"/>
  <c r="J819" i="27"/>
  <c r="K819" i="27"/>
  <c r="A819" i="27" l="1"/>
  <c r="A820" i="27"/>
  <c r="H823" i="27"/>
  <c r="H824" i="27" s="1"/>
  <c r="L821" i="27"/>
  <c r="L822" i="27"/>
  <c r="K822" i="27"/>
  <c r="I821" i="27"/>
  <c r="J822" i="27"/>
  <c r="J821" i="27"/>
  <c r="K821" i="27"/>
  <c r="I822" i="27"/>
  <c r="A821" i="27" l="1"/>
  <c r="A822" i="27"/>
  <c r="H825" i="27"/>
  <c r="L823" i="27"/>
  <c r="K823" i="27"/>
  <c r="L824" i="27"/>
  <c r="J824" i="27"/>
  <c r="K824" i="27"/>
  <c r="I823" i="27"/>
  <c r="I824" i="27"/>
  <c r="J823" i="27"/>
  <c r="A823" i="27" l="1"/>
  <c r="A824" i="27"/>
  <c r="H826" i="27"/>
  <c r="I825" i="27"/>
  <c r="K825" i="27"/>
  <c r="J825" i="27"/>
  <c r="L825" i="27"/>
  <c r="A825" i="27" l="1"/>
  <c r="H828" i="27"/>
  <c r="H827" i="27"/>
  <c r="K826" i="27"/>
  <c r="L826" i="27"/>
  <c r="I826" i="27"/>
  <c r="J826" i="27"/>
  <c r="A826" i="27" l="1"/>
  <c r="H829" i="27"/>
  <c r="J828" i="27"/>
  <c r="K828" i="27"/>
  <c r="L828" i="27"/>
  <c r="J827" i="27"/>
  <c r="I828" i="27"/>
  <c r="K827" i="27"/>
  <c r="L827" i="27"/>
  <c r="I827" i="27"/>
  <c r="A828" i="27" l="1"/>
  <c r="A827" i="27"/>
  <c r="H830" i="27"/>
  <c r="L829" i="27"/>
  <c r="J829" i="27"/>
  <c r="I829" i="27"/>
  <c r="K829" i="27"/>
  <c r="A829" i="27" l="1"/>
  <c r="H831" i="27"/>
  <c r="H832" i="27" s="1"/>
  <c r="K830" i="27"/>
  <c r="L830" i="27"/>
  <c r="J830" i="27"/>
  <c r="I830" i="27"/>
  <c r="A830" i="27" l="1"/>
  <c r="H834" i="27"/>
  <c r="H833" i="27"/>
  <c r="L831" i="27"/>
  <c r="I831" i="27"/>
  <c r="L832" i="27"/>
  <c r="K832" i="27"/>
  <c r="J832" i="27"/>
  <c r="K831" i="27"/>
  <c r="J831" i="27"/>
  <c r="I832" i="27"/>
  <c r="A832" i="27" l="1"/>
  <c r="A831" i="27"/>
  <c r="H835" i="27"/>
  <c r="J833" i="27"/>
  <c r="K833" i="27"/>
  <c r="I833" i="27"/>
  <c r="L834" i="27"/>
  <c r="J834" i="27"/>
  <c r="L833" i="27"/>
  <c r="K834" i="27"/>
  <c r="I834" i="27"/>
  <c r="A834" i="27" l="1"/>
  <c r="A833" i="27"/>
  <c r="H836" i="27"/>
  <c r="J835" i="27"/>
  <c r="I835" i="27"/>
  <c r="K835" i="27"/>
  <c r="L835" i="27"/>
  <c r="A835" i="27" l="1"/>
  <c r="H837" i="27"/>
  <c r="L836" i="27"/>
  <c r="J836" i="27"/>
  <c r="K836" i="27"/>
  <c r="I836" i="27"/>
  <c r="A836" i="27" l="1"/>
  <c r="H838" i="27"/>
  <c r="H839" i="27" s="1"/>
  <c r="J837" i="27"/>
  <c r="L837" i="27"/>
  <c r="K837" i="27"/>
  <c r="I837" i="27"/>
  <c r="A837" i="27" l="1"/>
  <c r="H840" i="27"/>
  <c r="H841" i="27" s="1"/>
  <c r="K838" i="27"/>
  <c r="J838" i="27"/>
  <c r="I839" i="27"/>
  <c r="L838" i="27"/>
  <c r="I838" i="27"/>
  <c r="L839" i="27"/>
  <c r="J839" i="27"/>
  <c r="K839" i="27"/>
  <c r="A839" i="27" l="1"/>
  <c r="A838" i="27"/>
  <c r="H842" i="27"/>
  <c r="I840" i="27"/>
  <c r="J841" i="27"/>
  <c r="I841" i="27"/>
  <c r="J840" i="27"/>
  <c r="K840" i="27"/>
  <c r="L840" i="27"/>
  <c r="K841" i="27"/>
  <c r="L841" i="27"/>
  <c r="A841" i="27" l="1"/>
  <c r="A840" i="27"/>
  <c r="H843" i="27"/>
  <c r="J842" i="27"/>
  <c r="I842" i="27"/>
  <c r="L842" i="27"/>
  <c r="K842" i="27"/>
  <c r="A842" i="27" l="1"/>
  <c r="H844" i="27"/>
  <c r="K843" i="27"/>
  <c r="L843" i="27"/>
  <c r="I843" i="27"/>
  <c r="J843" i="27"/>
  <c r="A843" i="27" l="1"/>
  <c r="H846" i="27"/>
  <c r="H845" i="27"/>
  <c r="J844" i="27"/>
  <c r="L844" i="27"/>
  <c r="I844" i="27"/>
  <c r="K844" i="27"/>
  <c r="A844" i="27" l="1"/>
  <c r="H847" i="27"/>
  <c r="H848" i="27" s="1"/>
  <c r="L845" i="27"/>
  <c r="I846" i="27"/>
  <c r="J845" i="27"/>
  <c r="L846" i="27"/>
  <c r="I845" i="27"/>
  <c r="J846" i="27"/>
  <c r="K845" i="27"/>
  <c r="K846" i="27"/>
  <c r="A845" i="27" l="1"/>
  <c r="A846" i="27"/>
  <c r="H849" i="27"/>
  <c r="H850" i="27" s="1"/>
  <c r="J847" i="27"/>
  <c r="I847" i="27"/>
  <c r="J848" i="27"/>
  <c r="I848" i="27"/>
  <c r="K847" i="27"/>
  <c r="L848" i="27"/>
  <c r="K848" i="27"/>
  <c r="L847" i="27"/>
  <c r="A848" i="27" l="1"/>
  <c r="A847" i="27"/>
  <c r="H852" i="27"/>
  <c r="H851" i="27"/>
  <c r="L849" i="27"/>
  <c r="I849" i="27"/>
  <c r="K849" i="27"/>
  <c r="K850" i="27"/>
  <c r="J849" i="27"/>
  <c r="I850" i="27"/>
  <c r="L850" i="27"/>
  <c r="J850" i="27"/>
  <c r="A849" i="27" l="1"/>
  <c r="A850" i="27"/>
  <c r="H853" i="27"/>
  <c r="H854" i="27" s="1"/>
  <c r="J851" i="27"/>
  <c r="J852" i="27"/>
  <c r="L852" i="27"/>
  <c r="I852" i="27"/>
  <c r="L851" i="27"/>
  <c r="K852" i="27"/>
  <c r="I851" i="27"/>
  <c r="K851" i="27"/>
  <c r="A852" i="27" l="1"/>
  <c r="A851" i="27"/>
  <c r="H855" i="27"/>
  <c r="H856" i="27" s="1"/>
  <c r="K853" i="27"/>
  <c r="J853" i="27"/>
  <c r="L854" i="27"/>
  <c r="I854" i="27"/>
  <c r="I853" i="27"/>
  <c r="L853" i="27"/>
  <c r="K854" i="27"/>
  <c r="J854" i="27"/>
  <c r="A854" i="27" l="1"/>
  <c r="A853" i="27"/>
  <c r="H858" i="27"/>
  <c r="H857" i="27"/>
  <c r="J855" i="27"/>
  <c r="L855" i="27"/>
  <c r="K855" i="27"/>
  <c r="K856" i="27"/>
  <c r="L856" i="27"/>
  <c r="J856" i="27"/>
  <c r="I856" i="27"/>
  <c r="I855" i="27"/>
  <c r="A856" i="27" l="1"/>
  <c r="A855" i="27"/>
  <c r="H859" i="27"/>
  <c r="H860" i="27" s="1"/>
  <c r="L857" i="27"/>
  <c r="I857" i="27"/>
  <c r="J857" i="27"/>
  <c r="I858" i="27"/>
  <c r="J858" i="27"/>
  <c r="L858" i="27"/>
  <c r="K857" i="27"/>
  <c r="K858" i="27"/>
  <c r="A857" i="27" l="1"/>
  <c r="A858" i="27"/>
  <c r="H861" i="27"/>
  <c r="L860" i="27"/>
  <c r="J859" i="27"/>
  <c r="J860" i="27"/>
  <c r="I859" i="27"/>
  <c r="L859" i="27"/>
  <c r="I860" i="27"/>
  <c r="K859" i="27"/>
  <c r="K860" i="27"/>
  <c r="A860" i="27" l="1"/>
  <c r="A859" i="27"/>
  <c r="H862" i="27"/>
  <c r="K861" i="27"/>
  <c r="L861" i="27"/>
  <c r="I861" i="27"/>
  <c r="J861" i="27"/>
  <c r="A861" i="27" l="1"/>
  <c r="H864" i="27"/>
  <c r="H863" i="27"/>
  <c r="K862" i="27"/>
  <c r="L862" i="27"/>
  <c r="I862" i="27"/>
  <c r="J862" i="27"/>
  <c r="A862" i="27" l="1"/>
  <c r="H865" i="27"/>
  <c r="H866" i="27" s="1"/>
  <c r="I863" i="27"/>
  <c r="I864" i="27"/>
  <c r="L863" i="27"/>
  <c r="J863" i="27"/>
  <c r="J864" i="27"/>
  <c r="K863" i="27"/>
  <c r="L864" i="27"/>
  <c r="K864" i="27"/>
  <c r="A863" i="27" l="1"/>
  <c r="A864" i="27"/>
  <c r="H867" i="27"/>
  <c r="H868" i="27" s="1"/>
  <c r="L865" i="27"/>
  <c r="J865" i="27"/>
  <c r="I866" i="27"/>
  <c r="K866" i="27"/>
  <c r="J866" i="27"/>
  <c r="I865" i="27"/>
  <c r="L866" i="27"/>
  <c r="K865" i="27"/>
  <c r="A866" i="27" l="1"/>
  <c r="A865" i="27"/>
  <c r="H869" i="27"/>
  <c r="I867" i="27"/>
  <c r="L867" i="27"/>
  <c r="I868" i="27"/>
  <c r="K868" i="27"/>
  <c r="L868" i="27"/>
  <c r="K867" i="27"/>
  <c r="J868" i="27"/>
  <c r="J867" i="27"/>
  <c r="A867" i="27" l="1"/>
  <c r="A868" i="27"/>
  <c r="J869" i="27"/>
  <c r="L869" i="27"/>
  <c r="I869" i="27"/>
  <c r="K869" i="27"/>
  <c r="A869" i="27" l="1"/>
  <c r="C1180" i="27"/>
  <c r="J1180" i="27" s="1"/>
  <c r="C1409" i="27"/>
  <c r="J1409" i="27" s="1"/>
  <c r="E1180" i="27" l="1"/>
  <c r="H1180" i="27"/>
  <c r="L1180" i="27"/>
  <c r="I1180" i="27"/>
  <c r="M1180" i="27"/>
  <c r="I1409" i="27"/>
  <c r="E1409" i="27"/>
  <c r="K1409" i="27"/>
  <c r="F1180" i="27"/>
  <c r="F1409" i="27"/>
  <c r="H1409" i="27"/>
  <c r="M1409" i="27"/>
  <c r="G1180" i="27"/>
  <c r="G1409" i="27"/>
  <c r="N1409" i="27"/>
  <c r="K1180" i="27"/>
  <c r="A1180" i="27" l="1"/>
  <c r="A1409" i="27"/>
  <c r="C2089" i="27"/>
</calcChain>
</file>

<file path=xl/sharedStrings.xml><?xml version="1.0" encoding="utf-8"?>
<sst xmlns="http://schemas.openxmlformats.org/spreadsheetml/2006/main" count="16915" uniqueCount="6281">
  <si>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</si>
  <si>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</si>
  <si>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</si>
  <si>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</si>
  <si>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</si>
  <si>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</si>
  <si>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</si>
  <si>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</si>
  <si>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</si>
  <si>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</si>
  <si>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</si>
  <si>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</si>
  <si>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</si>
  <si>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</si>
  <si>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</si>
  <si>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</si>
  <si>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</si>
  <si>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</si>
  <si>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</si>
  <si>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</si>
  <si>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</si>
  <si>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</si>
  <si>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</si>
  <si>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</si>
  <si>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</si>
  <si>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</si>
  <si>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</si>
  <si>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</si>
  <si>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</si>
  <si>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</si>
  <si>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</si>
  <si>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</si>
  <si>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</si>
  <si>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</si>
  <si>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</si>
  <si>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</si>
  <si>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</si>
  <si>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</si>
  <si>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</si>
  <si>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</si>
  <si>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</si>
  <si>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</si>
  <si>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</si>
  <si>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</si>
  <si>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</si>
  <si>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</si>
  <si>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</si>
  <si>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</si>
  <si>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</si>
  <si>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</si>
  <si>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</si>
  <si>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</si>
  <si>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</si>
  <si>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</si>
  <si>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</si>
  <si>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</si>
  <si>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</si>
  <si>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</si>
  <si>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</si>
  <si>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</si>
  <si>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</si>
  <si>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</si>
  <si>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</si>
  <si>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</si>
  <si>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</si>
  <si>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</si>
  <si>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</si>
  <si>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</si>
  <si>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</si>
  <si>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</si>
  <si>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</si>
  <si>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</si>
  <si>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</si>
  <si>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</si>
  <si>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</si>
  <si>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</si>
  <si>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</si>
  <si>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</si>
  <si>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</si>
  <si>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</si>
  <si>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</si>
  <si>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</si>
  <si>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</si>
  <si>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</si>
  <si>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</si>
  <si>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</si>
  <si>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</si>
  <si>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</si>
  <si>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</si>
  <si>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</si>
  <si>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</si>
  <si>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</si>
  <si>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</si>
  <si>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</si>
  <si>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</si>
  <si>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</si>
  <si>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</si>
  <si>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</si>
  <si>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</si>
  <si>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</si>
  <si>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</si>
  <si>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</si>
  <si>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</si>
  <si>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</si>
  <si>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</si>
  <si>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</si>
  <si>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</si>
  <si>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</si>
  <si>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</si>
  <si>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</si>
  <si>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</si>
  <si>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</si>
  <si>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</si>
  <si>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</si>
  <si>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</si>
  <si>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</si>
  <si>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</si>
  <si>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</si>
  <si>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</si>
  <si>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</si>
  <si>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</si>
  <si>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</si>
  <si>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</si>
  <si>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</si>
  <si>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</si>
  <si>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</si>
  <si>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</si>
  <si>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</si>
  <si>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Criterion for Completion</t>
  </si>
  <si>
    <t>Module Data - Component - Indicator Reference</t>
  </si>
  <si>
    <t>[Module (Name)]</t>
  </si>
  <si>
    <t>Column1</t>
  </si>
  <si>
    <t>Column2</t>
  </si>
  <si>
    <t>Column3</t>
  </si>
  <si>
    <t>Column4</t>
  </si>
  <si>
    <t>Name ID</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</si>
  <si>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</si>
  <si>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</si>
  <si>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</si>
  <si>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</si>
  <si>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</si>
  <si>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</si>
  <si>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</si>
  <si>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</si>
  <si>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</si>
  <si>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</si>
  <si>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</si>
  <si>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</si>
  <si>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</si>
  <si>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</si>
  <si>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</si>
  <si>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</si>
  <si>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</si>
  <si>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</si>
  <si>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</si>
  <si>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</si>
  <si>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</si>
  <si>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[Component Name]</t>
  </si>
  <si>
    <t>Component Name</t>
  </si>
  <si>
    <t>Programmatic Report Period Frequency</t>
  </si>
  <si>
    <t>Cumulation type</t>
  </si>
  <si>
    <t>Key Activities</t>
  </si>
  <si>
    <t>WPTM/Targets</t>
  </si>
  <si>
    <t>Coverage Data - Module-Coverage-Intervention Reference</t>
  </si>
  <si>
    <t>Column8</t>
  </si>
  <si>
    <t>Column12</t>
  </si>
  <si>
    <t>Column13</t>
  </si>
  <si>
    <t>Performance Framework - Coverage Indicators - Section D</t>
  </si>
  <si>
    <t>Performance Framework - Disaggregation - Section E</t>
  </si>
  <si>
    <t>Performance Framework - WPTM - Section E</t>
  </si>
  <si>
    <t>Period</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</si>
  <si>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</si>
  <si>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</si>
  <si>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</si>
  <si>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</si>
  <si>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</si>
  <si>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</si>
  <si>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</si>
  <si>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</si>
  <si>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</si>
  <si>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</si>
  <si>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</si>
  <si>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</si>
  <si>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</si>
  <si>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</si>
  <si>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</si>
  <si>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</si>
  <si>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</si>
  <si>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</si>
  <si>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</si>
  <si>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</si>
  <si>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</si>
  <si>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</si>
  <si>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</si>
  <si>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</si>
  <si>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</si>
  <si>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</si>
  <si>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</si>
  <si>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</si>
  <si>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</si>
  <si>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</si>
  <si>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</si>
  <si>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</si>
  <si>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</si>
  <si>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</si>
  <si>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</si>
  <si>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</si>
  <si>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</si>
  <si>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</si>
  <si>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</si>
  <si>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</si>
  <si>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</si>
  <si>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</si>
  <si>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</si>
  <si>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</si>
  <si>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</si>
  <si>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</si>
  <si>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</si>
  <si>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</si>
  <si>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</si>
  <si>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</si>
  <si>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</si>
  <si>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</si>
  <si>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T</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</si>
  <si>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</si>
  <si>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</si>
  <si>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</si>
  <si>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</si>
  <si>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</si>
  <si>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</si>
  <si>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</si>
  <si>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</si>
  <si>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</si>
  <si>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</si>
  <si>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</si>
  <si>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</si>
  <si>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</si>
  <si>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</si>
  <si>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</si>
  <si>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</si>
  <si>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</si>
  <si>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</si>
  <si>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</si>
  <si>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</si>
  <si>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</si>
  <si>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</si>
  <si>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</si>
  <si>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</si>
  <si>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</si>
  <si>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</si>
  <si>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</si>
  <si>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</si>
  <si>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</si>
  <si>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</si>
  <si>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</si>
  <si>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</si>
  <si>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</si>
  <si>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</si>
  <si>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Impact Indicator Record ID</t>
  </si>
  <si>
    <t>Outcome Indicator Record ID</t>
  </si>
  <si>
    <t xml:space="preserve">Reporting Period </t>
  </si>
  <si>
    <t>Custom Intervention (only if "Other" intervention is chosen)</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</si>
  <si>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</si>
  <si>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</si>
  <si>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</si>
  <si>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</si>
  <si>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</si>
  <si>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</si>
  <si>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</si>
  <si>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</si>
  <si>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</si>
  <si>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</si>
  <si>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Free Comments 1</t>
  </si>
  <si>
    <t>Free Comments 2</t>
  </si>
  <si>
    <t>Free Comments 3</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</si>
  <si>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</si>
  <si>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</si>
  <si>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</si>
  <si>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</si>
  <si>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</si>
  <si>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</si>
  <si>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</si>
  <si>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</si>
  <si>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</si>
  <si>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</si>
  <si>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</si>
  <si>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</si>
  <si>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</si>
  <si>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</si>
  <si>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</si>
  <si>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</si>
  <si>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</si>
  <si>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Data Type from Reference</t>
  </si>
  <si>
    <t>formula to format based on data type</t>
  </si>
  <si>
    <t>Guiding messages</t>
  </si>
  <si>
    <t>[Intervention ID]</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</si>
  <si>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</si>
  <si>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</si>
  <si>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</si>
  <si>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</si>
  <si>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</si>
  <si>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</si>
  <si>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</si>
  <si>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</si>
  <si>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</si>
  <si>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</si>
  <si>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</si>
  <si>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</si>
  <si>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</si>
  <si>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</si>
  <si>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Version 7</t>
  </si>
  <si>
    <t>Baseline #N
Baseline #D</t>
  </si>
  <si>
    <t>2018</t>
  </si>
  <si>
    <t>Target #N
Target #D</t>
  </si>
  <si>
    <t>Report Due
Date</t>
  </si>
  <si>
    <t>2019</t>
  </si>
  <si>
    <t>2020</t>
  </si>
  <si>
    <t>2021</t>
  </si>
  <si>
    <t>2022</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</si>
  <si>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</si>
  <si>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</si>
  <si>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</si>
  <si>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</si>
  <si>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</si>
  <si>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</si>
  <si>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</si>
  <si>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</si>
  <si>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</si>
  <si>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</si>
  <si>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</si>
  <si>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</si>
  <si>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</si>
  <si>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</si>
  <si>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AIM_Impact_Outcome_References__c.Impact.AIM_Data_Type_Target__c</t>
  </si>
  <si>
    <t>AIM_Impact_Outcome_References__c.Outcome.AIM_Data_Type_Target__c</t>
  </si>
  <si>
    <t>AIM_Impact_Outcome_References__c.Master.AIM_Data_Type_Target__c</t>
  </si>
  <si>
    <t>AIM_Module_Coverage_Interventio_Comp_Ref__c.Coverage.AIM_Data_Type__c</t>
  </si>
  <si>
    <t>AIM_Module_Coverage_Interventio_Comp_Ref__c.Intervention.AIM_Data_Type__c</t>
  </si>
  <si>
    <t>PickListValue</t>
  </si>
  <si>
    <t>PickListKey</t>
  </si>
  <si>
    <t>Impact</t>
  </si>
  <si>
    <t>Outcome</t>
  </si>
  <si>
    <t>Master</t>
  </si>
  <si>
    <t>RSSH</t>
  </si>
  <si>
    <t>impIndRowNo</t>
  </si>
  <si>
    <t>Impact Indicator Disaggregation</t>
  </si>
  <si>
    <t>Outcome Indicator Disaggregation</t>
  </si>
  <si>
    <t>Coverage Indicator Disaggregation</t>
  </si>
  <si>
    <t>end1</t>
  </si>
  <si>
    <t>end2</t>
  </si>
  <si>
    <t>end3</t>
  </si>
  <si>
    <t>Population</t>
  </si>
  <si>
    <t>Performance Framework - WPTM - Section F</t>
  </si>
  <si>
    <t>No</t>
  </si>
  <si>
    <t>[Allocation Cycle]</t>
  </si>
  <si>
    <t>Allocation Cycle</t>
  </si>
  <si>
    <t>[Allocation Cycle (Name)]</t>
  </si>
  <si>
    <t>Allocation Cycle (Name)</t>
  </si>
  <si>
    <t>Row Count</t>
  </si>
  <si>
    <t>Section B</t>
  </si>
  <si>
    <t>Section C</t>
  </si>
  <si>
    <t>recordid</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</si>
  <si>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</si>
  <si>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</si>
  <si>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</si>
  <si>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</si>
  <si>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</si>
  <si>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</si>
  <si>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</si>
  <si>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</si>
  <si>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</si>
  <si>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</si>
  <si>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</si>
  <si>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</si>
  <si>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</si>
  <si>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a71fc15b-e461-46a4-963b-e82470b1bb03</t>
  </si>
  <si>
    <t>Custom Indicator (EN)</t>
  </si>
  <si>
    <t>Baseline Source (EN)</t>
  </si>
  <si>
    <t>Comments (local)</t>
  </si>
  <si>
    <t>English</t>
  </si>
  <si>
    <t>Language</t>
  </si>
  <si>
    <t>Instructions for completing the performance framework template</t>
  </si>
  <si>
    <t>I. Introduction</t>
  </si>
  <si>
    <r>
      <t>1.</t>
    </r>
    <r>
      <rPr>
        <sz val="7"/>
        <color rgb="FF000000"/>
        <rFont val="Times New Roman"/>
        <family val="1"/>
      </rPr>
      <t xml:space="preserve">       </t>
    </r>
    <r>
      <rPr>
        <sz val="11"/>
        <color rgb="FF000000"/>
        <rFont val="Calibri"/>
        <family val="2"/>
        <scheme val="minor"/>
      </rPr>
      <t xml:space="preserve">The purpose of this document is to provide guidance to all stakeholders involved in the development and review of Performance Frameworks at funding request and grant making stages of the grant lifecycle. This includes Country Coordinating Mechanisms (CCMs), Principal Recipients (PRs), other grant implementers, technical assistance providers, the Technical Review Panel, the Global Fund Secretariat and Local Fund Agents (LFAs). </t>
    </r>
  </si>
  <si>
    <r>
      <t>2.</t>
    </r>
    <r>
      <rPr>
        <sz val="7"/>
        <color rgb="FF212121"/>
        <rFont val="Times New Roman"/>
        <family val="1"/>
      </rPr>
      <t xml:space="preserve">       </t>
    </r>
    <r>
      <rPr>
        <sz val="11"/>
        <color rgb="FF000000"/>
        <rFont val="Calibri"/>
        <family val="2"/>
        <scheme val="minor"/>
      </rPr>
      <t xml:space="preserve">A performance framework is submitted at the funding request stage and is developed further with additional information at grant making stage. It </t>
    </r>
    <r>
      <rPr>
        <sz val="11"/>
        <color rgb="FF212121"/>
        <rFont val="Calibri"/>
        <family val="2"/>
        <scheme val="minor"/>
      </rPr>
      <t xml:space="preserve">is part of the Grant Agreement between the Global Fund and the country/Principal Recipient and defines the indicators and targets to be achieved over the grant period. </t>
    </r>
  </si>
  <si>
    <r>
      <t>3.</t>
    </r>
    <r>
      <rPr>
        <sz val="7"/>
        <color rgb="FF212121"/>
        <rFont val="Times New Roman"/>
        <family val="1"/>
      </rPr>
      <t xml:space="preserve">       </t>
    </r>
    <r>
      <rPr>
        <sz val="11"/>
        <color rgb="FF212121"/>
        <rFont val="Calibri"/>
        <family val="2"/>
        <scheme val="minor"/>
      </rPr>
      <t>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t>
    </r>
    <r>
      <rPr>
        <sz val="7"/>
        <color rgb="FF212121"/>
        <rFont val="Calibri"/>
        <family val="2"/>
        <scheme val="minor"/>
      </rPr>
      <t xml:space="preserve">1 </t>
    </r>
    <r>
      <rPr>
        <sz val="11"/>
        <color rgb="FF212121"/>
        <rFont val="Calibri"/>
        <family val="2"/>
        <scheme val="minor"/>
      </rPr>
      <t xml:space="preserve">to select from. These are derived from technical partner guidance to ensure consistent and harmonized reporting. </t>
    </r>
  </si>
  <si>
    <r>
      <t>4.</t>
    </r>
    <r>
      <rPr>
        <sz val="7"/>
        <color rgb="FF000000"/>
        <rFont val="Times New Roman"/>
        <family val="1"/>
      </rPr>
      <t xml:space="preserve">       </t>
    </r>
    <r>
      <rPr>
        <sz val="11"/>
        <color rgb="FF000000"/>
        <rFont val="Calibri"/>
        <family val="2"/>
        <scheme val="minor"/>
      </rPr>
      <t xml:space="preserve">The level of detail and type of information required in the Performance Framework varies at funding request and grant making stages. Please look for the icon at the beginning of this paragraph throughout these instructions that highlights the sections where differentiated level of information may be required. </t>
    </r>
  </si>
  <si>
    <t>II. General Guidance</t>
  </si>
  <si>
    <r>
      <t>5.</t>
    </r>
    <r>
      <rPr>
        <sz val="7"/>
        <color rgb="FF000000"/>
        <rFont val="Times New Roman"/>
        <family val="1"/>
      </rPr>
      <t xml:space="preserve">     </t>
    </r>
    <r>
      <rPr>
        <sz val="11"/>
        <color rgb="FF000000"/>
        <rFont val="Calibri"/>
        <family val="2"/>
        <scheme val="minor"/>
      </rPr>
      <t xml:space="preserve">This Performance Framework is an Excel template. It is compatible with MS Excel 2010 or later versions only. Some drop-down menus and formulae might not work in MS Excel 2007 or earlier versions. Hence, applicants/Principal Recipients with earlier MS versions are requested to upgrade to MS Excel 2010 or later versions before working on this file. </t>
    </r>
  </si>
  <si>
    <r>
      <t>6.</t>
    </r>
    <r>
      <rPr>
        <sz val="7"/>
        <color rgb="FF000000"/>
        <rFont val="Times New Roman"/>
        <family val="1"/>
      </rPr>
      <t>      </t>
    </r>
    <r>
      <rPr>
        <sz val="11"/>
        <color rgb="FF000000"/>
        <rFont val="Calibri"/>
        <family val="2"/>
        <scheme val="minor"/>
      </rPr>
      <t xml:space="preserve">Users are requested not to tamper with the file. Performance Frameworks that were subject to tampering (e.g. where the template’s password protection was broken, drop-down menus were overwritten by copying or pasting values, or structure of the form was changed by adding or deleting columns, etc.) </t>
    </r>
    <r>
      <rPr>
        <b/>
        <sz val="11"/>
        <color rgb="FF000000"/>
        <rFont val="Calibri"/>
        <family val="2"/>
        <scheme val="minor"/>
      </rPr>
      <t>will be rejected</t>
    </r>
    <r>
      <rPr>
        <sz val="11"/>
        <color rgb="FF000000"/>
        <rFont val="Calibri"/>
        <family val="2"/>
        <scheme val="minor"/>
      </rPr>
      <t xml:space="preserve"> and users will be required to resubmit the information in a new template. </t>
    </r>
  </si>
  <si>
    <r>
      <t>7.</t>
    </r>
    <r>
      <rPr>
        <sz val="7"/>
        <color rgb="FF000000"/>
        <rFont val="Times New Roman"/>
        <family val="1"/>
      </rPr>
      <t xml:space="preserve">     </t>
    </r>
    <r>
      <rPr>
        <sz val="11"/>
        <color rgb="FF000000"/>
        <rFont val="Calibri"/>
        <family val="2"/>
        <scheme val="minor"/>
      </rPr>
      <t xml:space="preserve">The Performance Framework template is available in English, which is the official Global Fund working language. The template is also available in French and Spanish. </t>
    </r>
  </si>
  <si>
    <r>
      <t>8.</t>
    </r>
    <r>
      <rPr>
        <sz val="7"/>
        <color rgb="FF000000"/>
        <rFont val="Times New Roman"/>
        <family val="1"/>
      </rPr>
      <t>      </t>
    </r>
    <r>
      <rPr>
        <b/>
        <sz val="11"/>
        <color rgb="FF000000"/>
        <rFont val="Calibri"/>
        <family val="2"/>
        <scheme val="minor"/>
      </rPr>
      <t>At the funding request stage:</t>
    </r>
    <r>
      <rPr>
        <sz val="11"/>
        <color rgb="FF000000"/>
        <rFont val="Calibri"/>
        <family val="2"/>
        <scheme val="minor"/>
      </rPr>
      <t xml:space="preserve"> The applicants should request the Country Team for a Performance Framework template. In their request the applicants should specify the component(s)2 to be covered in their funding application(s). The Global Fund Country Teams will generate and share a Performance Framework template, specific for each applicant. The applicants will use one Performance Framework template to cover the full funding request for all nominated Principal Recipients.</t>
    </r>
  </si>
  <si>
    <r>
      <t>9.</t>
    </r>
    <r>
      <rPr>
        <sz val="7"/>
        <color rgb="FF000000"/>
        <rFont val="Times New Roman"/>
        <family val="1"/>
      </rPr>
      <t>      </t>
    </r>
    <r>
      <rPr>
        <b/>
        <sz val="11"/>
        <color rgb="FF000000"/>
        <rFont val="Calibri"/>
        <family val="2"/>
        <scheme val="minor"/>
      </rPr>
      <t xml:space="preserve">At the grant making stage: </t>
    </r>
    <r>
      <rPr>
        <sz val="11"/>
        <color rgb="FF000000"/>
        <rFont val="Calibri"/>
        <family val="2"/>
        <scheme val="minor"/>
      </rPr>
      <t xml:space="preserve">After the funding application is reviewed and recommended for funding by the Technical Review Panel (TRP), the nominated Principal Recipient(s) will be requested to proceed with grant making. At this stage, the Performance Framework template(s), pre-populated with the indicators and baselines from the TRP reviewed funding request, will be shared by the Country Team with each nominated Principal Recipient(s). If more than one Principal Recipient was nominated at the funding request stage, the performance framework will be separated by implementer and made available to the different Principal Recipients. This will then serve as the basis for the negotiation of the indicators and targets during the Grant Making process. </t>
    </r>
  </si>
  <si>
    <r>
      <t>10.</t>
    </r>
    <r>
      <rPr>
        <sz val="7"/>
        <color rgb="FF000000"/>
        <rFont val="Times New Roman"/>
        <family val="1"/>
      </rPr>
      <t xml:space="preserve">       </t>
    </r>
    <r>
      <rPr>
        <sz val="11"/>
        <color rgb="FF000000"/>
        <rFont val="Calibri"/>
        <family val="2"/>
        <scheme val="minor"/>
      </rPr>
      <t xml:space="preserve">The instructions follow the structure of the Performance Framework template and are divided accordingly into the following sections: </t>
    </r>
  </si>
  <si>
    <r>
      <t xml:space="preserve">o </t>
    </r>
    <r>
      <rPr>
        <b/>
        <sz val="11"/>
        <color rgb="FF000000"/>
        <rFont val="Calibri"/>
        <family val="2"/>
        <scheme val="minor"/>
      </rPr>
      <t xml:space="preserve">Section A: </t>
    </r>
    <r>
      <rPr>
        <sz val="11"/>
        <color rgb="FF000000"/>
        <rFont val="Calibri"/>
        <family val="2"/>
        <scheme val="minor"/>
      </rPr>
      <t xml:space="preserve">Overview </t>
    </r>
  </si>
  <si>
    <r>
      <t xml:space="preserve">o </t>
    </r>
    <r>
      <rPr>
        <b/>
        <sz val="11"/>
        <color rgb="FF000000"/>
        <rFont val="Calibri"/>
        <family val="2"/>
        <scheme val="minor"/>
      </rPr>
      <t xml:space="preserve">Section B: </t>
    </r>
    <r>
      <rPr>
        <sz val="11"/>
        <color rgb="FF000000"/>
        <rFont val="Calibri"/>
        <family val="2"/>
        <scheme val="minor"/>
      </rPr>
      <t xml:space="preserve">Impact Indicators </t>
    </r>
  </si>
  <si>
    <r>
      <t xml:space="preserve">o </t>
    </r>
    <r>
      <rPr>
        <b/>
        <sz val="11"/>
        <color rgb="FF000000"/>
        <rFont val="Calibri"/>
        <family val="2"/>
        <scheme val="minor"/>
      </rPr>
      <t xml:space="preserve">Section C: </t>
    </r>
    <r>
      <rPr>
        <sz val="11"/>
        <color rgb="FF000000"/>
        <rFont val="Calibri"/>
        <family val="2"/>
        <scheme val="minor"/>
      </rPr>
      <t xml:space="preserve">Outcome Indicators </t>
    </r>
  </si>
  <si>
    <r>
      <t xml:space="preserve">o </t>
    </r>
    <r>
      <rPr>
        <b/>
        <sz val="11"/>
        <color rgb="FF000000"/>
        <rFont val="Calibri"/>
        <family val="2"/>
        <scheme val="minor"/>
      </rPr>
      <t xml:space="preserve">Section D: </t>
    </r>
    <r>
      <rPr>
        <sz val="11"/>
        <color rgb="FF000000"/>
        <rFont val="Calibri"/>
        <family val="2"/>
        <scheme val="minor"/>
      </rPr>
      <t xml:space="preserve">Coverage Indicators </t>
    </r>
  </si>
  <si>
    <r>
      <t xml:space="preserve">o </t>
    </r>
    <r>
      <rPr>
        <b/>
        <sz val="11"/>
        <color rgb="FF000000"/>
        <rFont val="Calibri"/>
        <family val="2"/>
        <scheme val="minor"/>
      </rPr>
      <t xml:space="preserve">Section E: </t>
    </r>
    <r>
      <rPr>
        <sz val="11"/>
        <color rgb="FF000000"/>
        <rFont val="Calibri"/>
        <family val="2"/>
        <scheme val="minor"/>
      </rPr>
      <t xml:space="preserve">Disaggregation (Impact, Outcome and Coverage indicators) </t>
    </r>
  </si>
  <si>
    <r>
      <t xml:space="preserve">o </t>
    </r>
    <r>
      <rPr>
        <b/>
        <sz val="11"/>
        <color rgb="FF000000"/>
        <rFont val="Calibri"/>
        <family val="2"/>
        <scheme val="minor"/>
      </rPr>
      <t xml:space="preserve">Section F: </t>
    </r>
    <r>
      <rPr>
        <sz val="11"/>
        <color rgb="FF000000"/>
        <rFont val="Calibri"/>
        <family val="2"/>
        <scheme val="minor"/>
      </rPr>
      <t xml:space="preserve">Work Plan Tracking Measures </t>
    </r>
  </si>
  <si>
    <r>
      <t>11.</t>
    </r>
    <r>
      <rPr>
        <sz val="7"/>
        <color rgb="FF000000"/>
        <rFont val="Times New Roman"/>
        <family val="1"/>
      </rPr>
      <t xml:space="preserve">       </t>
    </r>
    <r>
      <rPr>
        <sz val="11"/>
        <color rgb="FF000000"/>
        <rFont val="Calibri"/>
        <family val="2"/>
        <scheme val="minor"/>
      </rPr>
      <t xml:space="preserve">The last tab of the Performance Framework labelled “Print View” provides an overview of the information inputted in each of the sections to facilitate printing and review of the document. The columns can be hidden if needed to aid with printing. </t>
    </r>
  </si>
  <si>
    <t>III. Instructions</t>
  </si>
  <si>
    <t xml:space="preserve">12.    The detailed instructions for completing different sections of the Performance Framework template are provided below: </t>
  </si>
  <si>
    <t xml:space="preserve">Overview- Section A </t>
  </si>
  <si>
    <t xml:space="preserve">Country/applicant </t>
  </si>
  <si>
    <r>
      <t>·</t>
    </r>
    <r>
      <rPr>
        <sz val="7"/>
        <color rgb="FF000000"/>
        <rFont val="Times New Roman"/>
        <family val="1"/>
      </rPr>
      <t xml:space="preserve">     </t>
    </r>
    <r>
      <rPr>
        <sz val="11"/>
        <color rgb="FF000000"/>
        <rFont val="Calibri"/>
        <family val="2"/>
      </rPr>
      <t xml:space="preserve">This field will be pre-populated by the Global Fund and sent to each country/applicant. </t>
    </r>
  </si>
  <si>
    <t xml:space="preserve">Application Name </t>
  </si>
  <si>
    <r>
      <t>·</t>
    </r>
    <r>
      <rPr>
        <sz val="7"/>
        <color rgb="FF000000"/>
        <rFont val="Times New Roman"/>
        <family val="1"/>
      </rPr>
      <t xml:space="preserve">     </t>
    </r>
    <r>
      <rPr>
        <sz val="11"/>
        <color rgb="FF000000"/>
        <rFont val="Calibri"/>
        <family val="2"/>
      </rPr>
      <t xml:space="preserve">This field will be pre-populated by the Global Fund </t>
    </r>
  </si>
  <si>
    <t xml:space="preserve">At the Funding Request Stage: </t>
  </si>
  <si>
    <r>
      <t>·</t>
    </r>
    <r>
      <rPr>
        <sz val="7"/>
        <color rgb="FF000000"/>
        <rFont val="Times New Roman"/>
        <family val="1"/>
      </rPr>
      <t xml:space="preserve">     </t>
    </r>
    <r>
      <rPr>
        <sz val="11"/>
        <color rgb="FF000000"/>
        <rFont val="Calibri"/>
        <family val="2"/>
      </rPr>
      <t xml:space="preserve">Before making the Performance Framework template available to the applicant, the application name will be pre-filled and will refer to the name of the application at the Funding Request stage. </t>
    </r>
  </si>
  <si>
    <t xml:space="preserve">At the Grant Making Stage: </t>
  </si>
  <si>
    <r>
      <t>·</t>
    </r>
    <r>
      <rPr>
        <sz val="7"/>
        <color rgb="FF000000"/>
        <rFont val="Times New Roman"/>
        <family val="1"/>
      </rPr>
      <t xml:space="preserve">     </t>
    </r>
    <r>
      <rPr>
        <sz val="11"/>
        <color rgb="FF000000"/>
        <rFont val="Calibri"/>
        <family val="2"/>
      </rPr>
      <t xml:space="preserve">Once the request is recommended for funding, this field will refer to the name of the grant that will be based on the name of the country or the multi-country applicant, the disease component and the selected Principal Recipient. </t>
    </r>
  </si>
  <si>
    <t xml:space="preserve">Proposed Implementation Period Start Date </t>
  </si>
  <si>
    <r>
      <t>·</t>
    </r>
    <r>
      <rPr>
        <sz val="7"/>
        <color rgb="FF000000"/>
        <rFont val="Times New Roman"/>
        <family val="1"/>
      </rPr>
      <t xml:space="preserve">     </t>
    </r>
    <r>
      <rPr>
        <sz val="11"/>
        <color rgb="FF000000"/>
        <rFont val="Calibri"/>
        <family val="2"/>
      </rPr>
      <t xml:space="preserve">This field refers to the start date of the Implementation Period, which will generally follow the end date of the previous Implementation Period, or the end date of the extension for the previous Implementation Period in case the applicant/Principal Recipient has an existing Global Fund grant. If the applicant has no existing Global Fund grants the Implementation Period Start Date will be the start date of the program as requested by the applicant. </t>
    </r>
  </si>
  <si>
    <r>
      <t>·</t>
    </r>
    <r>
      <rPr>
        <sz val="7"/>
        <color rgb="FF000000"/>
        <rFont val="Times New Roman"/>
        <family val="1"/>
      </rPr>
      <t xml:space="preserve">     </t>
    </r>
    <r>
      <rPr>
        <sz val="11"/>
        <color rgb="FF000000"/>
        <rFont val="Calibri"/>
        <family val="2"/>
      </rPr>
      <t>The date will be pre-populated in the Performance Framework template made available at the Funding Request stage. In case of a need to change the date, this can be made directly in the template by the applicants/Principal Recipients after informing the Country Team.</t>
    </r>
  </si>
  <si>
    <r>
      <t>·</t>
    </r>
    <r>
      <rPr>
        <sz val="7"/>
        <color rgb="FF000000"/>
        <rFont val="Times New Roman"/>
        <family val="1"/>
      </rPr>
      <t xml:space="preserve">     </t>
    </r>
    <r>
      <rPr>
        <sz val="11"/>
        <color rgb="FF000000"/>
        <rFont val="Calibri"/>
        <family val="2"/>
      </rPr>
      <t xml:space="preserve">The start of the Implementation Period should always be the first day of the month. </t>
    </r>
  </si>
  <si>
    <r>
      <t>·</t>
    </r>
    <r>
      <rPr>
        <sz val="7"/>
        <color rgb="FF000000"/>
        <rFont val="Times New Roman"/>
        <family val="1"/>
      </rPr>
      <t xml:space="preserve">     </t>
    </r>
    <r>
      <rPr>
        <sz val="11"/>
        <color rgb="FF000000"/>
        <rFont val="Calibri"/>
        <family val="2"/>
      </rPr>
      <t xml:space="preserve">This date should be consistent across all Funding Request and grant related documents (e.g. List of health products and Budget). </t>
    </r>
  </si>
  <si>
    <t xml:space="preserve">Proposed Implementation Period End Date </t>
  </si>
  <si>
    <r>
      <t>·</t>
    </r>
    <r>
      <rPr>
        <sz val="7"/>
        <color rgb="FF000000"/>
        <rFont val="Times New Roman"/>
        <family val="1"/>
      </rPr>
      <t xml:space="preserve">     </t>
    </r>
    <r>
      <rPr>
        <sz val="11"/>
        <color rgb="FF000000"/>
        <rFont val="Calibri"/>
        <family val="2"/>
      </rPr>
      <t xml:space="preserve">This field refers to the proposed end date of the Implementation Period. </t>
    </r>
  </si>
  <si>
    <r>
      <t>·</t>
    </r>
    <r>
      <rPr>
        <sz val="7"/>
        <color rgb="FF000000"/>
        <rFont val="Times New Roman"/>
        <family val="1"/>
      </rPr>
      <t xml:space="preserve">     </t>
    </r>
    <r>
      <rPr>
        <sz val="11"/>
        <color rgb="FF000000"/>
        <rFont val="Calibri"/>
        <family val="2"/>
      </rPr>
      <t xml:space="preserve">The date will be pre-populated in the Performance Framework template made available during the Funding Request stage. In case of a need to change the date, this can be made directly in the template by the applicants/Principal Recipients. </t>
    </r>
  </si>
  <si>
    <r>
      <t>·</t>
    </r>
    <r>
      <rPr>
        <sz val="7"/>
        <color rgb="FF000000"/>
        <rFont val="Times New Roman"/>
        <family val="1"/>
      </rPr>
      <t xml:space="preserve">     </t>
    </r>
    <r>
      <rPr>
        <sz val="11"/>
        <color rgb="FF000000"/>
        <rFont val="Calibri"/>
        <family val="2"/>
      </rPr>
      <t xml:space="preserve">The end of the Implementation Period should be the last day of the month. </t>
    </r>
  </si>
  <si>
    <r>
      <t>·</t>
    </r>
    <r>
      <rPr>
        <sz val="7"/>
        <color rgb="FF000000"/>
        <rFont val="Times New Roman"/>
        <family val="1"/>
      </rPr>
      <t xml:space="preserve">     </t>
    </r>
    <r>
      <rPr>
        <sz val="11"/>
        <color rgb="FF000000"/>
        <rFont val="Calibri"/>
        <family val="2"/>
      </rPr>
      <t xml:space="preserve">This date should be consistent across all Funding Request and grant related documents (List of Health Products and Budget). </t>
    </r>
  </si>
  <si>
    <t xml:space="preserve">Fiscal Cycle Start Date </t>
  </si>
  <si>
    <r>
      <t>·</t>
    </r>
    <r>
      <rPr>
        <sz val="7"/>
        <color rgb="FF000000"/>
        <rFont val="Times New Roman"/>
        <family val="1"/>
      </rPr>
      <t xml:space="preserve">     </t>
    </r>
    <r>
      <rPr>
        <sz val="11"/>
        <color rgb="FF000000"/>
        <rFont val="Calibri"/>
        <family val="2"/>
      </rPr>
      <t xml:space="preserve">This refers to the start date (day and month) of the period the applicant/Principal Recipient uses for accounting purposes and preparing financial statements. </t>
    </r>
  </si>
  <si>
    <r>
      <t>·</t>
    </r>
    <r>
      <rPr>
        <sz val="7"/>
        <color rgb="FF000000"/>
        <rFont val="Times New Roman"/>
        <family val="1"/>
      </rPr>
      <t xml:space="preserve">     </t>
    </r>
    <r>
      <rPr>
        <sz val="11"/>
        <color rgb="FF000000"/>
        <rFont val="Calibri"/>
        <family val="2"/>
      </rPr>
      <t xml:space="preserve">The applicant/Principal Recipient should ensure that the programmatic and financial reporting cycles are aligned. In cases where in-country programmatic reporting cycles and fiscal cycles are different, there should be an agreement to have one common reporting cycle i.e. either aligned to the programmatic reporting cycle or to the fiscal cycle. </t>
    </r>
  </si>
  <si>
    <t xml:space="preserve">Fiscal Cycle End Date </t>
  </si>
  <si>
    <r>
      <t>·</t>
    </r>
    <r>
      <rPr>
        <sz val="7"/>
        <color rgb="FF000000"/>
        <rFont val="Times New Roman"/>
        <family val="1"/>
      </rPr>
      <t xml:space="preserve">     </t>
    </r>
    <r>
      <rPr>
        <sz val="11"/>
        <color rgb="FF000000"/>
        <rFont val="Calibri"/>
        <family val="2"/>
      </rPr>
      <t xml:space="preserve">This refers to the end date (day and month) of the period the country uses for accounting purposes and should be the cut-off date for the preparation of the financial statements. </t>
    </r>
  </si>
  <si>
    <r>
      <t>·</t>
    </r>
    <r>
      <rPr>
        <sz val="7"/>
        <color rgb="FF000000"/>
        <rFont val="Times New Roman"/>
        <family val="1"/>
      </rPr>
      <t xml:space="preserve">     </t>
    </r>
    <r>
      <rPr>
        <sz val="11"/>
        <color rgb="FF000000"/>
        <rFont val="Calibri"/>
        <family val="2"/>
      </rPr>
      <t xml:space="preserve">The Fiscal Year End Date should be 12 months after the Fiscal Year Start Date. </t>
    </r>
  </si>
  <si>
    <t xml:space="preserve">Page Navigation </t>
  </si>
  <si>
    <r>
      <t>·</t>
    </r>
    <r>
      <rPr>
        <sz val="7"/>
        <color rgb="FF000000"/>
        <rFont val="Times New Roman"/>
        <family val="1"/>
      </rPr>
      <t xml:space="preserve">     </t>
    </r>
    <r>
      <rPr>
        <sz val="11"/>
        <color rgb="FF000000"/>
        <rFont val="Calibri"/>
        <family val="2"/>
      </rPr>
      <t xml:space="preserve">This includes links to facilitate the navigation within each page. </t>
    </r>
  </si>
  <si>
    <t xml:space="preserve">Component </t>
  </si>
  <si>
    <r>
      <t>·</t>
    </r>
    <r>
      <rPr>
        <sz val="7"/>
        <color rgb="FF000000"/>
        <rFont val="Times New Roman"/>
        <family val="1"/>
      </rPr>
      <t xml:space="preserve">     </t>
    </r>
    <r>
      <rPr>
        <sz val="11"/>
        <color rgb="FF000000"/>
        <rFont val="Calibri"/>
        <family val="2"/>
      </rPr>
      <t xml:space="preserve">The component will be selected for the applicant/Principal Recipient when the Performance Framework template is shared by the Country Team, as requested by the applicant. </t>
    </r>
  </si>
  <si>
    <r>
      <t>·</t>
    </r>
    <r>
      <rPr>
        <sz val="7"/>
        <color rgb="FF000000"/>
        <rFont val="Times New Roman"/>
        <family val="1"/>
      </rPr>
      <t xml:space="preserve">     </t>
    </r>
    <r>
      <rPr>
        <sz val="11"/>
        <color rgb="FF000000"/>
        <rFont val="Calibri"/>
        <family val="2"/>
      </rPr>
      <t xml:space="preserve">It will automatically populate the drop-down menus with relevant list of modules, interventions and indicators that are applicable to the component(s) selected. </t>
    </r>
  </si>
  <si>
    <t xml:space="preserve">Principal Recipients </t>
  </si>
  <si>
    <r>
      <t>·</t>
    </r>
    <r>
      <rPr>
        <sz val="7"/>
        <color rgb="FF000000"/>
        <rFont val="Times New Roman"/>
        <family val="1"/>
      </rPr>
      <t xml:space="preserve">     </t>
    </r>
    <r>
      <rPr>
        <sz val="11"/>
        <color rgb="FF000000"/>
        <rFont val="Calibri"/>
        <family val="2"/>
      </rPr>
      <t xml:space="preserve">Under the </t>
    </r>
    <r>
      <rPr>
        <b/>
        <sz val="11"/>
        <color rgb="FF000000"/>
        <rFont val="Calibri"/>
        <family val="2"/>
      </rPr>
      <t xml:space="preserve">Principal Recipient Name </t>
    </r>
    <r>
      <rPr>
        <sz val="11"/>
        <color rgb="FF000000"/>
        <rFont val="Calibri"/>
        <family val="2"/>
      </rPr>
      <t xml:space="preserve">column, users will include the name of the implementer(s). </t>
    </r>
  </si>
  <si>
    <r>
      <t>·</t>
    </r>
    <r>
      <rPr>
        <sz val="7"/>
        <color rgb="FF000000"/>
        <rFont val="Times New Roman"/>
        <family val="1"/>
      </rPr>
      <t xml:space="preserve">     </t>
    </r>
    <r>
      <rPr>
        <sz val="11"/>
        <color rgb="FF000000"/>
        <rFont val="Calibri"/>
        <family val="2"/>
      </rPr>
      <t xml:space="preserve">This can be done by using a drop-down menu that contains the list of all implementers who have previously managed a Global Fund grant. </t>
    </r>
  </si>
  <si>
    <r>
      <t>·</t>
    </r>
    <r>
      <rPr>
        <sz val="7"/>
        <color rgb="FF000000"/>
        <rFont val="Times New Roman"/>
        <family val="1"/>
      </rPr>
      <t xml:space="preserve">     </t>
    </r>
    <r>
      <rPr>
        <sz val="11"/>
        <color rgb="FF000000"/>
        <rFont val="Calibri"/>
        <family val="2"/>
      </rPr>
      <t xml:space="preserve">If the selected implementer is new and has not previously managed Global Fund grants, the user can manually type their name under the </t>
    </r>
    <r>
      <rPr>
        <b/>
        <sz val="11"/>
        <color rgb="FF000000"/>
        <rFont val="Calibri"/>
        <family val="2"/>
      </rPr>
      <t xml:space="preserve">New Principal Recipient Name </t>
    </r>
    <r>
      <rPr>
        <sz val="11"/>
        <color rgb="FF000000"/>
        <rFont val="Calibri"/>
        <family val="2"/>
      </rPr>
      <t>column.</t>
    </r>
  </si>
  <si>
    <t xml:space="preserve">Reporting periods </t>
  </si>
  <si>
    <r>
      <t>·</t>
    </r>
    <r>
      <rPr>
        <sz val="7"/>
        <color rgb="FF000000"/>
        <rFont val="Times New Roman"/>
        <family val="1"/>
      </rPr>
      <t xml:space="preserve">     </t>
    </r>
    <r>
      <rPr>
        <sz val="11"/>
        <color rgb="FF000000"/>
        <rFont val="Calibri"/>
        <family val="2"/>
      </rPr>
      <t xml:space="preserve">The reporting periods will be pre-populated based on the annual reporting cycle and the reporting frequency agreed with the country. </t>
    </r>
  </si>
  <si>
    <r>
      <t>·</t>
    </r>
    <r>
      <rPr>
        <sz val="7"/>
        <color rgb="FF000000"/>
        <rFont val="Times New Roman"/>
        <family val="1"/>
      </rPr>
      <t xml:space="preserve">     </t>
    </r>
    <r>
      <rPr>
        <sz val="11"/>
        <color rgb="FF000000"/>
        <rFont val="Calibri"/>
        <family val="2"/>
      </rPr>
      <t xml:space="preserve">In order to align the grant start dates with the country’s programmatic and fiscal reporting cycles, the first and last reporting periods of a grant could be longer or shorter than 12 months. </t>
    </r>
  </si>
  <si>
    <r>
      <t>·</t>
    </r>
    <r>
      <rPr>
        <sz val="7"/>
        <color rgb="FF000000"/>
        <rFont val="Times New Roman"/>
        <family val="1"/>
      </rPr>
      <t xml:space="preserve">     </t>
    </r>
    <r>
      <rPr>
        <sz val="11"/>
        <color rgb="FF000000"/>
        <rFont val="Calibri"/>
        <family val="2"/>
      </rPr>
      <t xml:space="preserve">The reporting frequency is set to 12 months for all funding requests by default. </t>
    </r>
  </si>
  <si>
    <r>
      <t>·</t>
    </r>
    <r>
      <rPr>
        <sz val="7"/>
        <color rgb="FF000000"/>
        <rFont val="Times New Roman"/>
        <family val="1"/>
      </rPr>
      <t xml:space="preserve">     </t>
    </r>
    <r>
      <rPr>
        <sz val="11"/>
        <color rgb="FF000000"/>
        <rFont val="Calibri"/>
        <family val="2"/>
      </rPr>
      <t xml:space="preserve">The reporting frequency may be adjusted based on the category of the country under the Global Fund differentiation framework. </t>
    </r>
  </si>
  <si>
    <r>
      <t>·</t>
    </r>
    <r>
      <rPr>
        <sz val="7"/>
        <color rgb="FF000000"/>
        <rFont val="Times New Roman"/>
        <family val="1"/>
      </rPr>
      <t xml:space="preserve">     </t>
    </r>
    <r>
      <rPr>
        <sz val="11"/>
        <color rgb="FF000000"/>
        <rFont val="Calibri"/>
        <family val="2"/>
      </rPr>
      <t xml:space="preserve">Focused Portfolios: Portfolios categorized as Focused will report on an annual basis. </t>
    </r>
  </si>
  <si>
    <r>
      <t>·</t>
    </r>
    <r>
      <rPr>
        <sz val="7"/>
        <color rgb="FF000000"/>
        <rFont val="Times New Roman"/>
        <family val="1"/>
      </rPr>
      <t xml:space="preserve">     </t>
    </r>
    <r>
      <rPr>
        <sz val="11"/>
        <color rgb="FF000000"/>
        <rFont val="Calibri"/>
        <family val="2"/>
      </rPr>
      <t xml:space="preserve">Core/High Impact Portfolios: Portfolios categorized as Core or High Impact are expected to report semi-annually. </t>
    </r>
  </si>
  <si>
    <t xml:space="preserve">Reporting periods start date </t>
  </si>
  <si>
    <t xml:space="preserve">The start date of the first reporting period should be aligned with the start date of the grant. The next reporting periods should start the day following the end date of the previous reporting period. </t>
  </si>
  <si>
    <t xml:space="preserve">Reporting periods end date </t>
  </si>
  <si>
    <t xml:space="preserve">The end date of the reporting period is usually 6 or 12 months after the start date of the reporting period. The length of the reporting period may change to ensure alignment in the reporting cycle. </t>
  </si>
  <si>
    <t xml:space="preserve">Disbursement request </t>
  </si>
  <si>
    <t xml:space="preserve">Indicate when a disbursement request will be submitted with the progress update. </t>
  </si>
  <si>
    <t xml:space="preserve">Goal number </t>
  </si>
  <si>
    <t xml:space="preserve">Include the serial number of the program goal. </t>
  </si>
  <si>
    <t xml:space="preserve">Goal description </t>
  </si>
  <si>
    <t xml:space="preserve"> Goal(s) are broad and overarching statements of a desired, medium to long-term impact of the program and should be consistent with the national strategic plans or regional strategies. </t>
  </si>
  <si>
    <t xml:space="preserve">Objective number </t>
  </si>
  <si>
    <t xml:space="preserve">Include the serial number of the program objective. </t>
  </si>
  <si>
    <t xml:space="preserve">Objective description </t>
  </si>
  <si>
    <t xml:space="preserve">Each goal should have a set of related, more specific objectives that will allow the program to achieve the stated goal(s). These objectives should be consistent with the objectives of the national strategic plans or regional strategies. </t>
  </si>
  <si>
    <t xml:space="preserve">Module order </t>
  </si>
  <si>
    <t xml:space="preserve">This refers to the module number. The number of modules to be enlisted are restricted to fifteen. Users are encouraged to respect this number and avoid including many modules as part of their application/grant. </t>
  </si>
  <si>
    <t xml:space="preserve">Module name </t>
  </si>
  <si>
    <t xml:space="preserve">Select the modules supported by the funding request from the drop-down menu. It is not possible to add any other modules outside this list. </t>
  </si>
  <si>
    <t xml:space="preserve">In case the funding request includes more than one component, the drop-down menu will show all the modules related to these components as well as various RSSH modules. </t>
  </si>
  <si>
    <t xml:space="preserve">For multi-component funding requests, it is recommended to include modules related to each of the components in order, rather than mixing them. For example, in a joint HIV and TB funding request, include all relevant HIV modules first, followed by the TB modules or vice versa. </t>
  </si>
  <si>
    <t xml:space="preserve">Interventions </t>
  </si>
  <si>
    <t xml:space="preserve">For regional applicants/Principal Recipients only: If you are using Work Plan Tracking Measures to track progress against key activities, please include the list of interventions associated with the selected activities from the drop-down list. The inclusion of custom interventions (i.e. interventions not in the drop-down list) is not recommended. These can be used only in exceptional circumstances and if these are absolutely necessary. The inclusion of custom interventions will require review and validation by the Country Team. </t>
  </si>
  <si>
    <t>Impact Indicators – Section B</t>
  </si>
  <si>
    <t xml:space="preserve">Impact indicator number </t>
  </si>
  <si>
    <t xml:space="preserve">Include the serial number of the impact indicator. The indicators will appear in the same order in the performance framework as indicated. Please note that this is different from the indicator code. </t>
  </si>
  <si>
    <t xml:space="preserve">Standard impact indicator </t>
  </si>
  <si>
    <t xml:space="preserve">Select the relevant impact indicators from the drop-down menu. The impact indicators are related to the defined goal(s). </t>
  </si>
  <si>
    <t xml:space="preserve">The drop-down menu includes a list of standard impact indicators, with a standard indicator code, for Global Fund reporting. These are derived from the technical partner recommended indicators used for global and national reporting. </t>
  </si>
  <si>
    <t xml:space="preserve">For multi-component funding requests, it is recommended to include indicators related to each of the components in order, rather than mixing them. For example, in a joint HIV and TB funding request, include all relevant HIV indicators first, followed by the TB indicators or vice versa. </t>
  </si>
  <si>
    <t xml:space="preserve">Custom impact indicator </t>
  </si>
  <si>
    <t xml:space="preserve">Custom impact indicators, outside of the list of standard indicators provided, is allowed only in exceptional cases. </t>
  </si>
  <si>
    <t xml:space="preserve">Custom impact indicators should be coded as follows: (Component) then I (for Impact) - other 1 (the count for number of custom impact indicators). For example, a custom indicator for HIV would have the following code: HIV I - Other 1: Percentage of... </t>
  </si>
  <si>
    <t xml:space="preserve">At the Grant Making Stage </t>
  </si>
  <si>
    <t xml:space="preserve">The inclusion of any custom indicators will require review and approval by the Monitoring &amp; Evaluation and Country Analysis team at the Global Fund. </t>
  </si>
  <si>
    <t xml:space="preserve">Baseline value </t>
  </si>
  <si>
    <t xml:space="preserve">The baseline data (value, year and source) for each impact indicator should be provided. Baselines serve as the starting point against which the performance of the program will be measured. Baselines refer to the latest available results from valid data sources. </t>
  </si>
  <si>
    <t xml:space="preserve">If no data is available at the funding request stage, then the baselines should be determined during grant making or during the implementation of the grant. </t>
  </si>
  <si>
    <t xml:space="preserve">Baseline year </t>
  </si>
  <si>
    <t xml:space="preserve">The year of the baseline data should be indicated. </t>
  </si>
  <si>
    <t xml:space="preserve">Baseline source </t>
  </si>
  <si>
    <t xml:space="preserve">The data source for the baseline value should be indicated. It could refer to, for example, the name of the data system or the name of the survey/study, title of a report, etc. </t>
  </si>
  <si>
    <t xml:space="preserve">If the data source of the baseline is different from the data source that will be used to report on the indicator, this should be explained in the "comments" field. </t>
  </si>
  <si>
    <t xml:space="preserve">Required disaggregation </t>
  </si>
  <si>
    <t xml:space="preserve">In order to ensure equity and to ensure that programs are reaching the key populations at risk or most affected by the diseases, some selected indicators from the Global Fund core list of indicators require reporting of disaggregated results. </t>
  </si>
  <si>
    <t xml:space="preserve">This column will be prepopulated based on this list and will indicate the disaggregation categories against which results should be reported in the progress updates that will be submitted during grant implementation. </t>
  </si>
  <si>
    <t xml:space="preserve">The baselines (value, year and source) for each of the required disaggregation categories are to be included in the tab titled "Disaggregation- Section E". </t>
  </si>
  <si>
    <t xml:space="preserve">Responsible Principal Recipient for reporting to the Global Fund </t>
  </si>
  <si>
    <t xml:space="preserve">Impact indicators are to be reported at the national program level. In case multiple Principal Recipients were selected under one component, a common set of impact indicators and targets should be included in all grants across all Principal Recipients. </t>
  </si>
  <si>
    <t xml:space="preserve">Under this field, the applicant/Principal Recipient is expected to identify and include the name of one Principal Recipient (among all the Principal Recipients nominated or selected under the funding request/grant) who will be responsible for reporting on these indicators to the Global Fund. </t>
  </si>
  <si>
    <t xml:space="preserve">Country </t>
  </si>
  <si>
    <t xml:space="preserve">This field is applicable in case of regional grants, whereby the applicant/Principal Recipient must specify the name of the country pertaining to each selected indicator. </t>
  </si>
  <si>
    <t xml:space="preserve">For regional applications, if an indicator covers two or more countries in the regional application, the field can be left blank and the related countries/geographic area can be specified in the comments column </t>
  </si>
  <si>
    <t xml:space="preserve">Comments </t>
  </si>
  <si>
    <t xml:space="preserve">This column should be used to provide additional information related to the indicator and targets, such as: </t>
  </si>
  <si>
    <t xml:space="preserve">o Target assumptions; </t>
  </si>
  <si>
    <t xml:space="preserve">o Data sources, if they are different from baseline data sources; </t>
  </si>
  <si>
    <t xml:space="preserve">o Target population, if this is not already indicated in the standard indicator definition; </t>
  </si>
  <si>
    <t xml:space="preserve">o Description of geographic area if targets are sub-national (for example, in case of NGO Principal Recipients reporting from specific project sites.) </t>
  </si>
  <si>
    <t xml:space="preserve">o Entity responsible for data collection and reporting, e.g. conducting modeling or surveys; </t>
  </si>
  <si>
    <t xml:space="preserve">o Area covered by the surveys; </t>
  </si>
  <si>
    <t xml:space="preserve">o Any change in measurement methodology from previous year; </t>
  </si>
  <si>
    <t xml:space="preserve">o In case of missing baselines and/or targets, indicate when this information will be available and the performance framework updated. </t>
  </si>
  <si>
    <t xml:space="preserve">Target year </t>
  </si>
  <si>
    <t xml:space="preserve">Specify the year for which the target is applicable. </t>
  </si>
  <si>
    <t xml:space="preserve">Target numerator </t>
  </si>
  <si>
    <t xml:space="preserve">Include the numerical target when relevant. </t>
  </si>
  <si>
    <t xml:space="preserve">Targets should be consistent with the national strategic plan or any other updated and agreed country targets. These should be included according to the frequency of their measurement. For example, if surveys are conducted in years 1 and 3, only in these years the targets should be provided. </t>
  </si>
  <si>
    <t xml:space="preserve">Target denominator </t>
  </si>
  <si>
    <t xml:space="preserve">Provide an appropriate denominator for the target where relevant. </t>
  </si>
  <si>
    <t xml:space="preserve">Target % </t>
  </si>
  <si>
    <t xml:space="preserve">Where applicable, this field will be automatically calculated based on the target numerator and denominator values inputted for the indicator. </t>
  </si>
  <si>
    <t xml:space="preserve">Report due date </t>
  </si>
  <si>
    <t xml:space="preserve">Indicate the timelines when results for the impact indicators will be available in the country. This may be different from the date they will be reported to the Global Fund with the Progress Update. </t>
  </si>
  <si>
    <t xml:space="preserve">Mark if target is “TBD” </t>
  </si>
  <si>
    <t xml:space="preserve">Input “TBD” if the targets will be determined at a later stage (for example, in cases where accurate baseline data is not available or survey results are awaited at the time of developing the performance framework and therefore it is not possible to set a target at the time of the submission of the Performance Framework). </t>
  </si>
  <si>
    <t xml:space="preserve">Outcome Indicators- Section C </t>
  </si>
  <si>
    <t xml:space="preserve">Outcome indicator number </t>
  </si>
  <si>
    <t xml:space="preserve">Include serial number of the outcome indicator. The indicators will appear in the same order in the Performance Framework as indicated. Please note that this is different from the indicator code. </t>
  </si>
  <si>
    <t xml:space="preserve">Standard outcome indicator </t>
  </si>
  <si>
    <t xml:space="preserve">Select the relevant outcome indicators from the drop-down menu. The outcome indicators are related to the defined goal(s). </t>
  </si>
  <si>
    <t xml:space="preserve">The drop-down menu includes a list of standard outcome indicators, with a standard indicator code, for Global Fund reporting. These are derived from the technical partner recommended indicators used for global and national reporting. </t>
  </si>
  <si>
    <t xml:space="preserve">Custom outcome indicator </t>
  </si>
  <si>
    <t xml:space="preserve">Customized outcome indicators, outside of the list of standard indicators provided, is allowed only in exceptional cases. </t>
  </si>
  <si>
    <t xml:space="preserve">Custom outcome indicators should be coded as follows: (Component) then O (for Outcome) - other 1 (the count for number of outcome indicators). For example, a custom indicator for HIV would have the following code: HIV O - other 1: Percentage of... </t>
  </si>
  <si>
    <t xml:space="preserve">The inclusion of custom indicators will require review and approval by the Monitoring &amp; Evaluation and Country Analysis team at the Global Fund. </t>
  </si>
  <si>
    <t xml:space="preserve">The baseline data (value, year and source) for each outcome indicator should be provided. Baselines serve as the starting point against which the performance of the program will be measured. Baselines refer to the latest available results from valid data sources. </t>
  </si>
  <si>
    <t xml:space="preserve">Indicate the data source for the baseline value. It could refer, for example, to the name of the data system or the name of the survey/study, title of a report, etc. </t>
  </si>
  <si>
    <t xml:space="preserve">If the data source of the baseline is different from the data source that will be used to report on the indicator, this needs to be explained in the “comments” field. </t>
  </si>
  <si>
    <t xml:space="preserve">In order to ensure equity and that the programs are reaching the key populations at risk or most affected, some selected indicators from the Global Fund core list of indicators will require reporting of disaggregated results. </t>
  </si>
  <si>
    <t xml:space="preserve">This column will be prepopulated based on this list and will indicate the disaggregation categories against which results will be reported in the progress updates during grant implementation. </t>
  </si>
  <si>
    <t xml:space="preserve">The baselines (values, year and source) for each of the required disaggregation categories should be inputted in the tab titled “Disaggregation- Section E”. </t>
  </si>
  <si>
    <t xml:space="preserve">Outcome indicators are to be reported at the national program level. In case multiple Principal Recipients were nominated under one component, a common set of outcome indicators and targets should be included in all grants across all Principal Recipients. </t>
  </si>
  <si>
    <t xml:space="preserve">Under this field, the applicant/ Principal Recipient is expected to identify and include the name of one Principal Recipient (among all the Principal Recipients nominated or selected under the funding request/grant) who will be responsible for reporting on these indicators to the Global Fund. </t>
  </si>
  <si>
    <t xml:space="preserve">Where applicable, this field will be automatically calculated based on the numerator and denominator values inputted for the indicator. </t>
  </si>
  <si>
    <t xml:space="preserve">Indicate the timelines when results for the outcome indicators will be available in the country. </t>
  </si>
  <si>
    <t xml:space="preserve">This may be different from the date they will be reported to the Global Fund with the Progress Update. </t>
  </si>
  <si>
    <t xml:space="preserve">Coverage Indicators - Section D </t>
  </si>
  <si>
    <t xml:space="preserve">Coverage indicator number </t>
  </si>
  <si>
    <t xml:space="preserve">Include serial number of the coverage indicators. The indicators will appear in the same order in the performance framework as indicated. Please note that this is different from the indicator code. </t>
  </si>
  <si>
    <t xml:space="preserve">Select the module name from the drop-down menu. The list will include all the modules supported by the grant and included in the Overview - Section A. </t>
  </si>
  <si>
    <t xml:space="preserve">Standard indicator </t>
  </si>
  <si>
    <t xml:space="preserve">Select the relevant coverage indicators from the drop-down menu. The list includes standard coverage indicators, with a standard indicator code, for Global Fund reporting. These are derived from the technical partner recommended indicators used for global and national reporting. </t>
  </si>
  <si>
    <t xml:space="preserve">Focused Portfolios: Under the differentiated reporting requirements, the countries classified as “Focused Portfolios” by the Global Fund are expected to have fewer indicators in their Performance Frameworks. The recommended indicators are marked with an (M) in the Modular Framework Handbook and in the drop down list in the performance framework template. For further guidance please contact your Country Teams. </t>
  </si>
  <si>
    <t xml:space="preserve">For multi-component funding requests: It is recommended to include indicators related to each of the components in order, rather than mixing them. For example, in a joint HIV and TB funding request, include all relevant HIV indicators first, followed by the TB indicators or vice versa. </t>
  </si>
  <si>
    <t xml:space="preserve">Custom indicator </t>
  </si>
  <si>
    <t xml:space="preserve">Customized coverage indicators, outside of the list of standard indicators provided, is allowed only in exceptional cases. </t>
  </si>
  <si>
    <t xml:space="preserve">Custom coverage indicators should be coded as follows: </t>
  </si>
  <si>
    <t xml:space="preserve">Module name (abbreviated as in the standard indicator list) - Other 1 (the count for number of custom coverage indicators). For example, a custom indicator related to the Malaria module “Case Management” should have the following code: CM - Other 1: Percentage of.... </t>
  </si>
  <si>
    <t xml:space="preserve">Baseline data (value, year and source) should be provided for each indicator. Baselines serve as the starting point against which the performance of the program will be measured. Baselines refer to the latest available results from valid data sources. </t>
  </si>
  <si>
    <t xml:space="preserve">Baseline N# </t>
  </si>
  <si>
    <t xml:space="preserve">Include the numerical value in this column. </t>
  </si>
  <si>
    <t xml:space="preserve">Baseline D# </t>
  </si>
  <si>
    <t xml:space="preserve">Include the denominator value in this column. If a denominator value is not available or not relevant, this cell can be left blank. </t>
  </si>
  <si>
    <t xml:space="preserve">Baseline % </t>
  </si>
  <si>
    <t xml:space="preserve">The percentage value is automatically calculated when the numerator and denominator values are inputted. </t>
  </si>
  <si>
    <t xml:space="preserve">The year for the baseline data should be indicated. </t>
  </si>
  <si>
    <t xml:space="preserve">Indicate the data source for the baseline value in this column. </t>
  </si>
  <si>
    <t xml:space="preserve">If the data source for the baseline is different from the data source that will be used to report on the indicator, this should be specified in the “comments” field. </t>
  </si>
  <si>
    <t xml:space="preserve">In order to ensure equity and that the programs are reaching the key populations at risk or most affected, some selected indicators from the Global Fund core list of indicators require reporting of disaggregated results. </t>
  </si>
  <si>
    <t xml:space="preserve">In case of missing baselines, indicate in comments box actions being taken and when this information will be available and the performance framework updated </t>
  </si>
  <si>
    <t>If subset of another indicator (when applicable)</t>
  </si>
  <si>
    <t xml:space="preserve">If an indicator is a subset of another indicator, the coverage indicator of the relevant indicator needs to be indicated in this column. </t>
  </si>
  <si>
    <t xml:space="preserve">Principal Recipients that include in their performance frameworks an indicator that is a subset of another indicator to be reported by another Principal Recipient, will need to specify the relevant indicator number and code in the “comments” column. This is to improve the verification of reported results, ensure data quality and avoid double counting of portfolio wide results. </t>
  </si>
  <si>
    <t xml:space="preserve">Responsible Principal Recipient </t>
  </si>
  <si>
    <t xml:space="preserve">The applicant must select the names of the nominated Principal Recipient(s) that will be responsible for implementing and reporting on the relevant indicator from a drop-down menu that will be pre-populated with the values inputted in the “Overview-Section A” tab. </t>
  </si>
  <si>
    <t xml:space="preserve">If more than one Principal Recipient was nominated at the funding request stage, the performance framework will be separated by implementer and made available to the different Principal Recipients for negotiation at the grant making stage. </t>
  </si>
  <si>
    <t xml:space="preserve">Geographic area (If Sub-National, specify under comments) </t>
  </si>
  <si>
    <t xml:space="preserve">Indicate for each coverage indicator whether targets refer to the whole country (National) or to targeted geographical areas (Sub-National). If Sub-National, specify the coverage area in the comments field for the indicator. </t>
  </si>
  <si>
    <t xml:space="preserve">Cumulation type for annual funding decision </t>
  </si>
  <si>
    <t xml:space="preserve">At the funding request stage, only annual targets are required. The applicants should select the category “Cumulative Annually” from the drop down list. </t>
  </si>
  <si>
    <t xml:space="preserve">Focused Portfolios: As per the differentiated reporting requirements, the grants in countries categorized as Focused should include annual targets. </t>
  </si>
  <si>
    <t xml:space="preserve">Core/High Impact Portfolios: The grants in Core and High Impact countries may include six-monthly targets depending on the type of indicator </t>
  </si>
  <si>
    <t xml:space="preserve">Under this column, indicate how the targets are set, i.e. the cumulation type for each indicator. Accordingly the targets will be aggregated over the reporting periods to assess the combined performance over the reporting periods at the time of Annual Funding Decision. The drop down menu provides four possibilities: </t>
  </si>
  <si>
    <r>
      <t xml:space="preserve">o </t>
    </r>
    <r>
      <rPr>
        <b/>
        <sz val="11"/>
        <color rgb="FF000000"/>
        <rFont val="Calibri"/>
        <family val="2"/>
      </rPr>
      <t xml:space="preserve">Non-Cumulative- (A or C): </t>
    </r>
    <r>
      <rPr>
        <sz val="11"/>
        <color rgb="FF000000"/>
        <rFont val="Calibri"/>
        <family val="2"/>
      </rPr>
      <t xml:space="preserve">These reflect period specific targets i.e. the value refers to what will be achieved in a particular reporting period irrespective of the targets in the previous periods. In such cases, the relevant periodic targets (numerators or numerators and denominators as applicable) will be added up to calculate the indicator rating at the time of the Annual Funding Decision. </t>
    </r>
  </si>
  <si>
    <r>
      <t xml:space="preserve">o </t>
    </r>
    <r>
      <rPr>
        <b/>
        <sz val="11"/>
        <color rgb="FF000000"/>
        <rFont val="Calibri"/>
        <family val="2"/>
      </rPr>
      <t xml:space="preserve">Non-Cumulative- Special (B): </t>
    </r>
    <r>
      <rPr>
        <sz val="11"/>
        <color rgb="FF000000"/>
        <rFont val="Calibri"/>
        <family val="2"/>
      </rPr>
      <t xml:space="preserve">These also reflect period specific targets similar to the types A or C above, except that in such cases the denominators are common over the reporting periods (for example, population size estimates for Key Populations). Relevant periodic targets (numerators) will be added up however the denominator in the current reporting period will be used to calculate the indicator rating at the time of the Annual Funding Decision. </t>
    </r>
  </si>
  <si>
    <r>
      <t xml:space="preserve">o </t>
    </r>
    <r>
      <rPr>
        <b/>
        <sz val="11"/>
        <color rgb="FF000000"/>
        <rFont val="Calibri"/>
        <family val="2"/>
      </rPr>
      <t xml:space="preserve">Cumulative Annually- D: </t>
    </r>
    <r>
      <rPr>
        <sz val="11"/>
        <color rgb="FF000000"/>
        <rFont val="Calibri"/>
        <family val="2"/>
      </rPr>
      <t xml:space="preserve">It refers to targets that are already cumulated over the year/reporting period. In such cases, the targets in the last reporting period will be used to calculate the indicator ratings at the time of Annual Funding Decision. </t>
    </r>
  </si>
  <si>
    <r>
      <t xml:space="preserve">o </t>
    </r>
    <r>
      <rPr>
        <b/>
        <sz val="11"/>
        <color rgb="FF000000"/>
        <rFont val="Calibri"/>
        <family val="2"/>
      </rPr>
      <t xml:space="preserve">Non-Cumulative- Other (E): </t>
    </r>
    <r>
      <rPr>
        <sz val="11"/>
        <color rgb="FF000000"/>
        <rFont val="Calibri"/>
        <family val="2"/>
      </rPr>
      <t xml:space="preserve">This is applied to the indicators that refer to people currently receiving services irrespective of the targets in previous periods. For example, “Percentage of people living with HIV currently receiving ART”. In such cases, the relevant periodic targets in the last reporting period will be used to calculate the indicator rating at the time of the Annual Funding Decision. </t>
    </r>
  </si>
  <si>
    <t xml:space="preserve">This column should be used to provide additional information related to the coverage indicator and set targets, such as: </t>
  </si>
  <si>
    <t xml:space="preserve">o Target population, if it is not already indicated in the standard indicator definition; </t>
  </si>
  <si>
    <t xml:space="preserve">o In cases of sub-national targets, specify the geographic area from where results will be reported; </t>
  </si>
  <si>
    <t xml:space="preserve">o Coverage of related key services (e.g. describing the ANC attendance rates when setting PMTCT targets), the data sources used to generate the population size estimates; </t>
  </si>
  <si>
    <t xml:space="preserve">o In case of missing baselines and/or targets, indicate when this information will be available and the performance framework updated; </t>
  </si>
  <si>
    <t xml:space="preserve">o For interventions that include a package of services, describe components of the package; </t>
  </si>
  <si>
    <t xml:space="preserve">o Any M&amp;E system issues that may limit the ability to report on this indicator. </t>
  </si>
  <si>
    <t xml:space="preserve">Target numerator (N#) </t>
  </si>
  <si>
    <t xml:space="preserve">Include the numerical target when relevant. Targets should be consistent with the national strategic plan or any other updated and agreed country targets and based on the programmatic gap analysis in the funding request. </t>
  </si>
  <si>
    <t xml:space="preserve">Not all indicators need to be reported during each period. </t>
  </si>
  <si>
    <t xml:space="preserve">Only include targets for periods when data will be collected and reported to the Global Fund. </t>
  </si>
  <si>
    <t xml:space="preserve">Target denominator (D#) </t>
  </si>
  <si>
    <t xml:space="preserve">Provide appropriate denominator for the target where relevant. </t>
  </si>
  <si>
    <t xml:space="preserve">Where applicable, this field will be automatically calculated for the relevant indicators. </t>
  </si>
  <si>
    <t xml:space="preserve">For relevant indicators the results will be required to be reported as numerator, denominator and percentage. </t>
  </si>
  <si>
    <t xml:space="preserve">Input “TBD”, if the targets will be determined at a later stage (for example, in cases where accurate baseline data is not available or survey results are awaited at the time of developing the performance framework and therefore it is not possible to set a target). </t>
  </si>
  <si>
    <t xml:space="preserve">Disaggregation (Impact, Outcome and Coverage indicators) - Section E </t>
  </si>
  <si>
    <t xml:space="preserve">Indicator number, Indicator, disaggregation category and disaggregation value </t>
  </si>
  <si>
    <t xml:space="preserve">These fields will be pre-populated based on the required disaggregation categories for the standard impact, outcome and coverage indicators selected in the previous sections. </t>
  </si>
  <si>
    <t xml:space="preserve">Include the baseline values for required disaggregation categories and variables. </t>
  </si>
  <si>
    <t xml:space="preserve">Include source of baselines for the disaggregated data. </t>
  </si>
  <si>
    <t xml:space="preserve">Include year of the baseline for the disaggregated data. </t>
  </si>
  <si>
    <t xml:space="preserve">Provide any relevant information related to disaggregated data. Indicate if the data source for disaggregation is different from the overall baselines. </t>
  </si>
  <si>
    <r>
      <t>13.</t>
    </r>
    <r>
      <rPr>
        <sz val="7"/>
        <color rgb="FF000000"/>
        <rFont val="Times New Roman"/>
        <family val="1"/>
      </rPr>
      <t xml:space="preserve">       </t>
    </r>
    <r>
      <rPr>
        <sz val="11"/>
        <color rgb="FF000000"/>
        <rFont val="Calibri"/>
        <family val="2"/>
      </rPr>
      <t xml:space="preserve">Work Plan Tracking Measures (WPTMs) could be included in the funding request for regional or multi-country applications, for modules and interventions that do not have suitable coverage indicators to measure progress over the grant implementation period. For example, those modules and interventions related to RSSH, or Human Rights, etc. </t>
    </r>
  </si>
  <si>
    <t xml:space="preserve">Work Plan Tracking Measures - Section F </t>
  </si>
  <si>
    <t xml:space="preserve">To be completed by regional applicants/ Principal Recipients </t>
  </si>
  <si>
    <t xml:space="preserve">Key activity number </t>
  </si>
  <si>
    <t xml:space="preserve">Include the serial number of the work plan tracking measures (WPTMs) that will be monitored over the implementation period </t>
  </si>
  <si>
    <t xml:space="preserve">Insert the name of the module related to the activity from the drop-down menu. </t>
  </si>
  <si>
    <t xml:space="preserve">Intervention </t>
  </si>
  <si>
    <t xml:space="preserve">Under each module, select the intervention related to the tracking measure from the drop-down menu. </t>
  </si>
  <si>
    <t xml:space="preserve">The interventions should be linked to the interventions in the detailed budget. </t>
  </si>
  <si>
    <t xml:space="preserve">Key Activities </t>
  </si>
  <si>
    <t xml:space="preserve">Include the key activity to be monitored using the WPTMs. </t>
  </si>
  <si>
    <t xml:space="preserve">Specify the name of the country pertaining to each selected activity. </t>
  </si>
  <si>
    <t xml:space="preserve">Provide any relevant information related to the activity and/or the WPTM </t>
  </si>
  <si>
    <t xml:space="preserve">Milestones/Targets description </t>
  </si>
  <si>
    <t xml:space="preserve">WPTMs could be qualitative milestones or quantitative targets. </t>
  </si>
  <si>
    <t xml:space="preserve">Identify the relevant measures to track progress of the selected activities in various reporting periods. </t>
  </si>
  <si>
    <t xml:space="preserve">Include limited number of WPTMs (up to five across all modules) to be reported over the implementation period of the grant. All reporting periods need not have WPTMs (i.e. a milestone or target). </t>
  </si>
  <si>
    <t xml:space="preserve">If the grant includes custom indicators, WPTMs should not be included. </t>
  </si>
  <si>
    <t xml:space="preserve">Milestone description should not exceed 200 characters. </t>
  </si>
  <si>
    <t xml:space="preserve">Criterion for completion of the milestone/target </t>
  </si>
  <si>
    <t xml:space="preserve">Specify the criterion when the WPTM i.e. the milestone/target will be considered as "started", "Advanced" or "completed". </t>
  </si>
  <si>
    <t xml:space="preserve">These criteria will be used for scoring and rating of WPTMs to assess progress in the implementation of key activities. For example, for the milestone "Needs assessment conducted", the criterion for assessing progress could be as follows: </t>
  </si>
  <si>
    <r>
      <t xml:space="preserve">o </t>
    </r>
    <r>
      <rPr>
        <b/>
        <sz val="11"/>
        <color rgb="FF000000"/>
        <rFont val="Calibri"/>
        <family val="2"/>
      </rPr>
      <t xml:space="preserve">STARTED: </t>
    </r>
    <r>
      <rPr>
        <sz val="11"/>
        <color rgb="FF000000"/>
        <rFont val="Calibri"/>
        <family val="2"/>
      </rPr>
      <t xml:space="preserve">Protocol developed </t>
    </r>
  </si>
  <si>
    <r>
      <t xml:space="preserve">o </t>
    </r>
    <r>
      <rPr>
        <b/>
        <sz val="11"/>
        <color rgb="FF000000"/>
        <rFont val="Calibri"/>
        <family val="2"/>
      </rPr>
      <t xml:space="preserve">ADVANCED: </t>
    </r>
    <r>
      <rPr>
        <sz val="11"/>
        <color rgb="FF000000"/>
        <rFont val="Calibri"/>
        <family val="2"/>
      </rPr>
      <t xml:space="preserve">Field work completed </t>
    </r>
  </si>
  <si>
    <r>
      <t xml:space="preserve">o </t>
    </r>
    <r>
      <rPr>
        <b/>
        <sz val="11"/>
        <color rgb="FF000000"/>
        <rFont val="Calibri"/>
        <family val="2"/>
      </rPr>
      <t xml:space="preserve">COMPLETED: </t>
    </r>
    <r>
      <rPr>
        <sz val="11"/>
        <color rgb="FF000000"/>
        <rFont val="Calibri"/>
        <family val="2"/>
      </rPr>
      <t xml:space="preserve">Report of the needs assessment is endorsed by relevant authorities, published and disseminated on the website. </t>
    </r>
  </si>
  <si>
    <t xml:space="preserve">Reporting period </t>
  </si>
  <si>
    <t xml:space="preserve">Indicate the reporting period when the WPTM (milestone or target) is expected to be achieved and reported. </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</si>
  <si>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</si>
  <si>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</si>
  <si>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</si>
  <si>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</si>
  <si>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</si>
  <si>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</si>
  <si>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</si>
  <si>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</si>
  <si>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</si>
  <si>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</si>
  <si>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</si>
  <si>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</si>
  <si>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</si>
  <si>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</si>
  <si>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</si>
  <si>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</si>
  <si>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</si>
  <si>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</si>
  <si>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</si>
  <si>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</si>
  <si>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</si>
  <si>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</si>
  <si>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</si>
  <si>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</si>
  <si>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</si>
  <si>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</si>
  <si>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</si>
  <si>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</si>
  <si>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Multicountry</t>
  </si>
  <si>
    <t>cumulative type</t>
  </si>
  <si>
    <t>record id</t>
  </si>
  <si>
    <t>date format</t>
  </si>
  <si>
    <t>impact reference</t>
  </si>
  <si>
    <t>Custom Outcome Indicator</t>
  </si>
  <si>
    <t>Outcome indicators Targets (section C)</t>
  </si>
  <si>
    <t>record_id-1</t>
  </si>
  <si>
    <t>record_id-2</t>
  </si>
  <si>
    <t>record_id-3</t>
  </si>
  <si>
    <t>record_id-4</t>
  </si>
  <si>
    <t>record_id-5</t>
  </si>
  <si>
    <t>Impact Indicator (Name)</t>
  </si>
  <si>
    <t>countif</t>
  </si>
  <si>
    <t>Outcome Indicator Baseline ID (Name)</t>
  </si>
  <si>
    <t>record_id</t>
  </si>
  <si>
    <t>record-id</t>
  </si>
  <si>
    <t xml:space="preserve"> Disaggregation - Section E </t>
  </si>
  <si>
    <t>Module ID (Name)</t>
  </si>
  <si>
    <t>recordID</t>
  </si>
  <si>
    <t>Coverage Indicator ID (Name)</t>
  </si>
  <si>
    <t>Population (Name)</t>
  </si>
  <si>
    <t>Custom Coverage Indicator Name - EN</t>
  </si>
  <si>
    <t>Key Activity Milestone ID</t>
  </si>
  <si>
    <t>[Responsible PR (Name)]</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</si>
  <si>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</si>
  <si>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</si>
  <si>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</si>
  <si>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</si>
  <si>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</si>
  <si>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</si>
  <si>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</si>
  <si>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</si>
  <si>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</si>
  <si>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</si>
  <si>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</si>
  <si>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</si>
  <si>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</si>
  <si>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</si>
  <si>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Outcome Number</t>
  </si>
  <si>
    <t>WPTM  - Section F</t>
  </si>
  <si>
    <t>Indicator-Disaggregation Reference (Name)</t>
  </si>
  <si>
    <t>[Disaggregation Reference ID]</t>
  </si>
  <si>
    <t>Disaggregation Reference ID</t>
  </si>
  <si>
    <t>Not applicable</t>
  </si>
  <si>
    <t>population section a distinct</t>
  </si>
  <si>
    <t>From:</t>
  </si>
  <si>
    <t>To:</t>
  </si>
  <si>
    <t>Baseline Year &amp; Source</t>
  </si>
  <si>
    <t>Target Value</t>
  </si>
  <si>
    <t>Dates</t>
  </si>
  <si>
    <t>Milestones</t>
  </si>
  <si>
    <t>Criteria for Completion</t>
  </si>
  <si>
    <t>WPTM Results</t>
  </si>
  <si>
    <t>Key Activity Milestone Number</t>
  </si>
  <si>
    <t>concat module&amp;int</t>
  </si>
  <si>
    <t>concat module&amp;inter</t>
  </si>
  <si>
    <t>calculated record id</t>
  </si>
  <si>
    <t>calculated Coverage Indicator Number</t>
  </si>
  <si>
    <t>Label</t>
  </si>
  <si>
    <t>French</t>
  </si>
  <si>
    <t>Spanish</t>
  </si>
  <si>
    <t>Language:</t>
  </si>
  <si>
    <t>Langue :</t>
  </si>
  <si>
    <t>Cadre de résultats  - Overview - Section A</t>
  </si>
  <si>
    <t>Marco de desempeño  - Overview - Section A</t>
  </si>
  <si>
    <t>Pays / Candidat</t>
  </si>
  <si>
    <t>País / Solicitante:</t>
  </si>
  <si>
    <t>Funding Request/Grant Name</t>
  </si>
  <si>
    <t>Date de début du programme</t>
  </si>
  <si>
    <t>Date de fin du programme</t>
  </si>
  <si>
    <t>Composante:</t>
  </si>
  <si>
    <t>Fecha de inicio del programa</t>
  </si>
  <si>
    <t>Fecha final del programa</t>
  </si>
  <si>
    <t>Navegación</t>
  </si>
  <si>
    <t>Componente</t>
  </si>
  <si>
    <t>Récipiendaires principal (numero)</t>
  </si>
  <si>
    <t>Receptores principales (número)</t>
  </si>
  <si>
    <t xml:space="preserve">Récipiendaires principal </t>
  </si>
  <si>
    <t>Receptores principales</t>
  </si>
  <si>
    <r>
      <rPr>
        <b/>
        <sz val="12"/>
        <color theme="1"/>
        <rFont val="Calibri"/>
        <family val="2"/>
        <charset val="238"/>
        <scheme val="minor"/>
      </rPr>
      <t>Principal Recipient Name</t>
    </r>
    <r>
      <rPr>
        <sz val="12"/>
        <color theme="1"/>
        <rFont val="Calibri"/>
        <family val="2"/>
        <scheme val="minor"/>
      </rPr>
      <t xml:space="preserve"> (Select PRs that have previously had Grants with the Global Fund)</t>
    </r>
  </si>
  <si>
    <t>Buts numero</t>
  </si>
  <si>
    <t>Description Buts</t>
  </si>
  <si>
    <t xml:space="preserve"> Description Objectifs</t>
  </si>
  <si>
    <t>Intervention standard</t>
  </si>
  <si>
    <t xml:space="preserve">Intervención estándar </t>
  </si>
  <si>
    <t>Intervention personnalisé (description)</t>
  </si>
  <si>
    <t>Intervención personalizado</t>
  </si>
  <si>
    <t>Baseline #N Baseline #D</t>
  </si>
  <si>
    <t>Référence %</t>
  </si>
  <si>
    <t>Línea de base %</t>
  </si>
  <si>
    <t>Key Activity-Milestone ID (Name)</t>
  </si>
  <si>
    <t>[Module ID]</t>
  </si>
  <si>
    <t>module name repeated</t>
  </si>
  <si>
    <t xml:space="preserve">Reporting PeriodsPériode </t>
  </si>
  <si>
    <t>Periodos de presentación de informes</t>
  </si>
  <si>
    <t>Indicador personalizado</t>
  </si>
  <si>
    <t>Desglose requerido</t>
  </si>
  <si>
    <t>Receptor principales</t>
  </si>
  <si>
    <t>País</t>
  </si>
  <si>
    <t>Pays</t>
  </si>
  <si>
    <t xml:space="preserve">Récipiendaires principaux responsables </t>
  </si>
  <si>
    <t>Ventilation obligatoire</t>
  </si>
  <si>
    <t>Commentaires</t>
  </si>
  <si>
    <t>Comentarios</t>
  </si>
  <si>
    <t>'Date de début</t>
  </si>
  <si>
    <t>'Fecha de inicio</t>
  </si>
  <si>
    <t xml:space="preserve">'Date de fin </t>
  </si>
  <si>
    <t>'Fecha final</t>
  </si>
  <si>
    <t>'Buts</t>
  </si>
  <si>
    <t xml:space="preserve">'Metas </t>
  </si>
  <si>
    <t>'Metas número</t>
  </si>
  <si>
    <t>'Descripción de meta</t>
  </si>
  <si>
    <t>'Objectifs</t>
  </si>
  <si>
    <t>'Objetivos</t>
  </si>
  <si>
    <t>'Objectifs numero</t>
  </si>
  <si>
    <t>'Objetivo número</t>
  </si>
  <si>
    <t>'Objetivo Descripción</t>
  </si>
  <si>
    <t>'Módulos</t>
  </si>
  <si>
    <t>'Module numero</t>
  </si>
  <si>
    <t>'Módulos número</t>
  </si>
  <si>
    <t xml:space="preserve">'Módulos </t>
  </si>
  <si>
    <t>'Intervention numero</t>
  </si>
  <si>
    <t>'Intervención número</t>
  </si>
  <si>
    <t>'Cadre de résultats - Impact Indicators - Section B</t>
  </si>
  <si>
    <t>'Marco de desempeño - Impact Indicators - Section B</t>
  </si>
  <si>
    <t>'Indicateurs d'impact numero</t>
  </si>
  <si>
    <t xml:space="preserve">'Indicador de impacto número </t>
  </si>
  <si>
    <t>'Indicateurs d'impact standard</t>
  </si>
  <si>
    <t xml:space="preserve">'Indicador de impacto estándar </t>
  </si>
  <si>
    <t>'Indicateurs d'impact personnalisé</t>
  </si>
  <si>
    <t>'Indicador personalizado</t>
  </si>
  <si>
    <t>Référence #N 'Référence #D</t>
  </si>
  <si>
    <t>Línea de base #N 'Línea de base #D</t>
  </si>
  <si>
    <t>'Référence Année</t>
  </si>
  <si>
    <t>'Línea de base año</t>
  </si>
  <si>
    <t>'Référence Source</t>
  </si>
  <si>
    <t>'Línea de base año fuente</t>
  </si>
  <si>
    <t>Principal Recipients</t>
  </si>
  <si>
    <t>Intervención</t>
  </si>
  <si>
    <t>Reporting Periods</t>
  </si>
  <si>
    <t>Période</t>
  </si>
  <si>
    <t>New Principal Recipient Name (use if the entity has never been a Global Fund PR or does not appear in dropdown list in previous column)</t>
  </si>
  <si>
    <t>Nouveau Récipiendaire principal  (use if the entity has never been a Global Fund PR or does not appear in dropdown list in previous column)</t>
  </si>
  <si>
    <t>Nuevo Receptores principales (use if the entity has never been a Global Fund PR or does not appear in dropdown list in previous column)</t>
  </si>
  <si>
    <t>Target #N</t>
  </si>
  <si>
    <t>Cible N#</t>
  </si>
  <si>
    <t>Meta N#</t>
  </si>
  <si>
    <t>Target #D</t>
  </si>
  <si>
    <t>Cible D#</t>
  </si>
  <si>
    <t>Meta D#</t>
  </si>
  <si>
    <t>Date de remise du rapport</t>
  </si>
  <si>
    <t>Fecha prevista del informe</t>
  </si>
  <si>
    <t>Cadre de résultats - Outcome Indicators - Section C</t>
  </si>
  <si>
    <t>Marco de desempeño - Outcome Indicators - Section C</t>
  </si>
  <si>
    <t>Indicateur</t>
  </si>
  <si>
    <t xml:space="preserve">Indicador de </t>
  </si>
  <si>
    <t>Indicator</t>
  </si>
  <si>
    <t xml:space="preserve"> d'effet</t>
  </si>
  <si>
    <t xml:space="preserve"> resultados</t>
  </si>
  <si>
    <t xml:space="preserve"> numero</t>
  </si>
  <si>
    <t xml:space="preserve"> número</t>
  </si>
  <si>
    <t>Cible %</t>
  </si>
  <si>
    <t>Meta %</t>
  </si>
  <si>
    <t>Cadre de résultats - Coverage Indicators - Section D</t>
  </si>
  <si>
    <t>Marco de desempeño - Coverage Indicators - Section D</t>
  </si>
  <si>
    <t>Indicateur de couverture/produit numero</t>
  </si>
  <si>
    <t>Indicador de cobertura/producto número</t>
  </si>
  <si>
    <t>Cadre de résultats - Disaggregation - Section E</t>
  </si>
  <si>
    <t>Marco de desempeño - Disaggregation - Section E</t>
  </si>
  <si>
    <t>impacto</t>
  </si>
  <si>
    <t>Couverture/produit</t>
  </si>
  <si>
    <t xml:space="preserve">cobertura/producto </t>
  </si>
  <si>
    <t>Indicador de impacto</t>
  </si>
  <si>
    <t>Indicateurs d'impact</t>
  </si>
  <si>
    <t>Catégorie</t>
  </si>
  <si>
    <t>Categoría</t>
  </si>
  <si>
    <t>Ventilation</t>
  </si>
  <si>
    <t>Deglose</t>
  </si>
  <si>
    <t>Indicateur d'effet cibles</t>
  </si>
  <si>
    <t xml:space="preserve">Indicador de resultados </t>
  </si>
  <si>
    <t>Indicateur d'effet numero</t>
  </si>
  <si>
    <t>Indicador de resultados número</t>
  </si>
  <si>
    <t>Effet</t>
  </si>
  <si>
    <t xml:space="preserve">Resultados </t>
  </si>
  <si>
    <t>Indicateur d'effet</t>
  </si>
  <si>
    <t>Indicateur de couverture/produit cibles</t>
  </si>
  <si>
    <t>Indicador de cobertura/producto</t>
  </si>
  <si>
    <t>Indicateur de couverture/produit</t>
  </si>
  <si>
    <t>Cadre de résultats- WPTM - Section E</t>
  </si>
  <si>
    <t>Marco de desempeño - Indicator Selection - Section E</t>
  </si>
  <si>
    <t>Activités principales numero</t>
  </si>
  <si>
    <t>Actividades clave  número</t>
  </si>
  <si>
    <t>Activités principale</t>
  </si>
  <si>
    <t>Actividades clave</t>
  </si>
  <si>
    <t>Repères/Cible</t>
  </si>
  <si>
    <t>Hitos/Objetivos</t>
  </si>
  <si>
    <t>Critère de réalisation</t>
  </si>
  <si>
    <t>Criterio para la finalización</t>
  </si>
  <si>
    <t>Cadre de résultats</t>
  </si>
  <si>
    <t>Marco de desempeño</t>
  </si>
  <si>
    <t>Indicateurs d'impact personnalisé</t>
  </si>
  <si>
    <t>Helper1 module + int + pop</t>
  </si>
  <si>
    <t>helper 2</t>
  </si>
  <si>
    <t>rank</t>
  </si>
  <si>
    <t>sorted</t>
  </si>
  <si>
    <t>module</t>
  </si>
  <si>
    <t>pop</t>
  </si>
  <si>
    <t>module+pop</t>
  </si>
  <si>
    <t>Non cumulative</t>
  </si>
  <si>
    <t>Non cumulative – other</t>
  </si>
  <si>
    <t>Non cumulative - special</t>
  </si>
  <si>
    <t>AIM_Reporting_Period__c.AIM_Report_Period_Category__c</t>
  </si>
  <si>
    <t>Implementation</t>
  </si>
  <si>
    <t>AIM_Coverage_Indicator__c.AIM_Geographic_Coverage__c</t>
  </si>
  <si>
    <t>National</t>
  </si>
  <si>
    <t>Subnational</t>
  </si>
  <si>
    <t>AIM_Coverage_Indicator__c.AIM_Rating_Cumulation_Type__c</t>
  </si>
  <si>
    <t>Y- Cumulative annually</t>
  </si>
  <si>
    <t>AIM_Coverage_Indicator__c.AIM_Year__c</t>
  </si>
  <si>
    <t>2002</t>
  </si>
  <si>
    <t>2003</t>
  </si>
  <si>
    <t>2004</t>
  </si>
  <si>
    <t>2005</t>
  </si>
  <si>
    <t>2006</t>
  </si>
  <si>
    <t>2007</t>
  </si>
  <si>
    <t>2008</t>
  </si>
  <si>
    <t>2009</t>
  </si>
  <si>
    <t>2010</t>
  </si>
  <si>
    <t>2011</t>
  </si>
  <si>
    <t>2012</t>
  </si>
  <si>
    <t>2013</t>
  </si>
  <si>
    <t>2014</t>
  </si>
  <si>
    <t>2015</t>
  </si>
  <si>
    <t>2016</t>
  </si>
  <si>
    <t>2017</t>
  </si>
  <si>
    <t>2023</t>
  </si>
  <si>
    <t>2024</t>
  </si>
  <si>
    <t>2025</t>
  </si>
  <si>
    <t>AIM_Coverage_Indicator_Targets_Results__c.AIM_Due_for_Reporting__c</t>
  </si>
  <si>
    <t>Yes</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</si>
  <si>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</si>
  <si>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</si>
  <si>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</si>
  <si>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</si>
  <si>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</si>
  <si>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</si>
  <si>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</si>
  <si>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</si>
  <si>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</si>
  <si>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</si>
  <si>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</si>
  <si>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</si>
  <si>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</si>
  <si>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</si>
  <si>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</si>
  <si>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</si>
  <si>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AIM_Module_Coverage_Interventio_Comp_Ref__c.L1FR_Cumulation_Type__c</t>
  </si>
  <si>
    <t>AIM_Module_Coverage_Interventio_Comp_Ref__c.Module.AIM_Data_Type__c</t>
  </si>
  <si>
    <t>AIM_Module_Coverage_Interventio_Comp_Ref__c.Master.AIM_Data_Type__c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</si>
  <si>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</si>
  <si>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</si>
  <si>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</si>
  <si>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</si>
  <si>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a1K1R00000RjOvrUAF</t>
  </si>
  <si>
    <t>FR709-BGD-M</t>
  </si>
  <si>
    <t>Bangladesh</t>
  </si>
  <si>
    <t>a1A360000013M0REAU</t>
  </si>
  <si>
    <t>a1I1R00000MwegwUAB</t>
  </si>
  <si>
    <t>a1I1R00000MwegxUAB</t>
  </si>
  <si>
    <t>a1I1R00000MwegyUAB</t>
  </si>
  <si>
    <t>a1I1R00000MwegzUAB</t>
  </si>
  <si>
    <t>a1I1R00000Mweh0UAB</t>
  </si>
  <si>
    <t>a1I1R00000Mweh1UAB</t>
  </si>
  <si>
    <t>a1I1R00000Mweh2UAB</t>
  </si>
  <si>
    <t>a1I1R00000Mweh3UAB</t>
  </si>
  <si>
    <t>a1I1R00000Mweh4UAB</t>
  </si>
  <si>
    <t>a1I1R00000Mweh5UAB</t>
  </si>
  <si>
    <t>a1I1R00000Mweh6UAB</t>
  </si>
  <si>
    <t>a1I1R00000Mweh7UAB</t>
  </si>
  <si>
    <t>a1I1R00000Mweh8UAB</t>
  </si>
  <si>
    <t>a1I1R00000Mweh9UAB</t>
  </si>
  <si>
    <t>a1I1R00000MwehAUAR</t>
  </si>
  <si>
    <t>a1Y1R000005cldsUAA</t>
  </si>
  <si>
    <t>a1W1R00000BcX36UAF</t>
  </si>
  <si>
    <t>a1Y1R000005cldtUAA</t>
  </si>
  <si>
    <t>a1W1R00000BcX3LUAV</t>
  </si>
  <si>
    <t>a1Y1R000005clduUAA</t>
  </si>
  <si>
    <t>a1W1R00000BcX3aUAF</t>
  </si>
  <si>
    <t>a1Y1R000005cldvUAA</t>
  </si>
  <si>
    <t>a1W1R00000BcX3pUAF</t>
  </si>
  <si>
    <t>a1Y1R000005cldwUAA</t>
  </si>
  <si>
    <t>a1W1R00000BcX44UAF</t>
  </si>
  <si>
    <t>a1Y1R000005cldxUAA</t>
  </si>
  <si>
    <t>a1W1R00000BcX4JUAV</t>
  </si>
  <si>
    <t>a1W1R00000BcX37UAF</t>
  </si>
  <si>
    <t>a1W1R00000BcX3MUAV</t>
  </si>
  <si>
    <t>a1W1R00000BcX3bUAF</t>
  </si>
  <si>
    <t>a1W1R00000BcX3qUAF</t>
  </si>
  <si>
    <t>a1W1R00000BcX45UAF</t>
  </si>
  <si>
    <t>a1W1R00000BcX4KUAV</t>
  </si>
  <si>
    <t>a1W1R00000BcX38UAF</t>
  </si>
  <si>
    <t>a1W1R00000BcX3NUAV</t>
  </si>
  <si>
    <t>a1W1R00000BcX3cUAF</t>
  </si>
  <si>
    <t>a1W1R00000BcX3rUAF</t>
  </si>
  <si>
    <t>a1W1R00000BcX46UAF</t>
  </si>
  <si>
    <t>a1W1R00000BcX4LUAV</t>
  </si>
  <si>
    <t>a1W1R00000BcX39UAF</t>
  </si>
  <si>
    <t>a1W1R00000BcX3OUAV</t>
  </si>
  <si>
    <t>a1W1R00000BcX3dUAF</t>
  </si>
  <si>
    <t>a1W1R00000BcX3sUAF</t>
  </si>
  <si>
    <t>a1W1R00000BcX47UAF</t>
  </si>
  <si>
    <t>a1W1R00000BcX4MUAV</t>
  </si>
  <si>
    <t>a1W1R00000BcX3AUAV</t>
  </si>
  <si>
    <t>a1W1R00000BcX3PUAV</t>
  </si>
  <si>
    <t>a1W1R00000BcX3eUAF</t>
  </si>
  <si>
    <t>a1W1R00000BcX3tUAF</t>
  </si>
  <si>
    <t>a1W1R00000BcX48UAF</t>
  </si>
  <si>
    <t>a1W1R00000BcX4NUAV</t>
  </si>
  <si>
    <t>a1W1R00000BcX3BUAV</t>
  </si>
  <si>
    <t>a1W1R00000BcX3QUAV</t>
  </si>
  <si>
    <t>a1W1R00000BcX3fUAF</t>
  </si>
  <si>
    <t>a1W1R00000BcX3uUAF</t>
  </si>
  <si>
    <t>a1W1R00000BcX49UAF</t>
  </si>
  <si>
    <t>a1W1R00000BcX4OUAV</t>
  </si>
  <si>
    <t>a1W1R00000BcX3CUAV</t>
  </si>
  <si>
    <t>a1W1R00000BcX3RUAV</t>
  </si>
  <si>
    <t>a1W1R00000BcX3gUAF</t>
  </si>
  <si>
    <t>a1W1R00000BcX3vUAF</t>
  </si>
  <si>
    <t>a1W1R00000BcX4AUAV</t>
  </si>
  <si>
    <t>a1W1R00000BcX4PUAV</t>
  </si>
  <si>
    <t>a1W1R00000BcX3DUAV</t>
  </si>
  <si>
    <t>a1W1R00000BcX3SUAV</t>
  </si>
  <si>
    <t>a1W1R00000BcX3hUAF</t>
  </si>
  <si>
    <t>a1W1R00000BcX3wUAF</t>
  </si>
  <si>
    <t>a1W1R00000BcX4BUAV</t>
  </si>
  <si>
    <t>a1W1R00000BcX4QUAV</t>
  </si>
  <si>
    <t>a1W1R00000BcX3EUAV</t>
  </si>
  <si>
    <t>a1W1R00000BcX3TUAV</t>
  </si>
  <si>
    <t>a1W1R00000BcX3iUAF</t>
  </si>
  <si>
    <t>a1W1R00000BcX3xUAF</t>
  </si>
  <si>
    <t>a1W1R00000BcX4CUAV</t>
  </si>
  <si>
    <t>a1W1R00000BcX4RUAV</t>
  </si>
  <si>
    <t>a1W1R00000BcX3FUAV</t>
  </si>
  <si>
    <t>a1W1R00000BcX3UUAV</t>
  </si>
  <si>
    <t>a1W1R00000BcX3jUAF</t>
  </si>
  <si>
    <t>a1W1R00000BcX3yUAF</t>
  </si>
  <si>
    <t>a1W1R00000BcX4DUAV</t>
  </si>
  <si>
    <t>a1W1R00000BcX4SUAV</t>
  </si>
  <si>
    <t>a1W1R00000BcX3GUAV</t>
  </si>
  <si>
    <t>a1W1R00000BcX3VUAV</t>
  </si>
  <si>
    <t>a1W1R00000BcX3kUAF</t>
  </si>
  <si>
    <t>a1W1R00000BcX3zUAF</t>
  </si>
  <si>
    <t>a1W1R00000BcX4EUAV</t>
  </si>
  <si>
    <t>a1W1R00000BcX4TUAV</t>
  </si>
  <si>
    <t>a1W1R00000BcX3HUAV</t>
  </si>
  <si>
    <t>a1W1R00000BcX3WUAV</t>
  </si>
  <si>
    <t>a1W1R00000BcX3lUAF</t>
  </si>
  <si>
    <t>a1W1R00000BcX40UAF</t>
  </si>
  <si>
    <t>a1W1R00000BcX4FUAV</t>
  </si>
  <si>
    <t>a1W1R00000BcX4UUAV</t>
  </si>
  <si>
    <t>a1W1R00000BcX3IUAV</t>
  </si>
  <si>
    <t>a1W1R00000BcX3XUAV</t>
  </si>
  <si>
    <t>a1W1R00000BcX3mUAF</t>
  </si>
  <si>
    <t>a1W1R00000BcX41UAF</t>
  </si>
  <si>
    <t>a1W1R00000BcX4GUAV</t>
  </si>
  <si>
    <t>a1W1R00000BcX4VUAV</t>
  </si>
  <si>
    <t>a1W1R00000BcX3JUAV</t>
  </si>
  <si>
    <t>a1W1R00000BcX3YUAV</t>
  </si>
  <si>
    <t>a1W1R00000BcX3nUAF</t>
  </si>
  <si>
    <t>a1W1R00000BcX42UAF</t>
  </si>
  <si>
    <t>a1W1R00000BcX4HUAV</t>
  </si>
  <si>
    <t>a1W1R00000BcX4WUAV</t>
  </si>
  <si>
    <t>a1W1R00000BcX3KUAV</t>
  </si>
  <si>
    <t>a1W1R00000BcX3ZUAV</t>
  </si>
  <si>
    <t>a1W1R00000BcX3oUAF</t>
  </si>
  <si>
    <t>a1W1R00000BcX43UAF</t>
  </si>
  <si>
    <t>a1W1R00000BcX4IUAV</t>
  </si>
  <si>
    <t>a1W1R00000BcX4XUAV</t>
  </si>
  <si>
    <t>a1C1R00000H88YpUAJ</t>
  </si>
  <si>
    <t>a1C1R00000H88YqUAJ</t>
  </si>
  <si>
    <t>a1C1R00000H88YrUAJ</t>
  </si>
  <si>
    <t>a1C1R00000H88YsUAJ</t>
  </si>
  <si>
    <t>a1C1R00000H88YtUAJ</t>
  </si>
  <si>
    <t>a1C1R00000H88YuUAJ</t>
  </si>
  <si>
    <t>a1C1R00000H88YvUAJ</t>
  </si>
  <si>
    <t>a1C1R00000H88YwUAJ</t>
  </si>
  <si>
    <t>a1C1R00000H88YxUAJ</t>
  </si>
  <si>
    <t>a1C1R00000H88YyUAJ</t>
  </si>
  <si>
    <t>a1C1R00000H88YzUAJ</t>
  </si>
  <si>
    <t>a1C1R00000H88Z0UAJ</t>
  </si>
  <si>
    <t>a1R1R0000060wMYUAY</t>
  </si>
  <si>
    <t>a1R1R0000060wMZUAY</t>
  </si>
  <si>
    <t>a1R1R0000060wMaUAI</t>
  </si>
  <si>
    <t>a1R1R0000060wMbUAI</t>
  </si>
  <si>
    <t>a1R1R0000060wMcUAI</t>
  </si>
  <si>
    <t>a1R1R0000060wMdUAI</t>
  </si>
  <si>
    <t>a1R1R0000060wMeUAI</t>
  </si>
  <si>
    <t>a1R1R0000060wMfUAI</t>
  </si>
  <si>
    <t>a1R1R0000060wMgUAI</t>
  </si>
  <si>
    <t>a1R1R0000060wMhUAI</t>
  </si>
  <si>
    <t>a1R1R0000060wMiUAI</t>
  </si>
  <si>
    <t>a1R1R0000060wMjUAI</t>
  </si>
  <si>
    <t>M-30874</t>
  </si>
  <si>
    <t>a1P1R000007FRvwUAG</t>
  </si>
  <si>
    <t>M-30875</t>
  </si>
  <si>
    <t>a1P1R000007FRvxUAG</t>
  </si>
  <si>
    <t>M-30876</t>
  </si>
  <si>
    <t>a1P1R000007FRvyUAG</t>
  </si>
  <si>
    <t>M-30877</t>
  </si>
  <si>
    <t>a1P1R000007FRvzUAG</t>
  </si>
  <si>
    <t>M-30878</t>
  </si>
  <si>
    <t>a1P1R000007FRw0UAG</t>
  </si>
  <si>
    <t>M-30879</t>
  </si>
  <si>
    <t>a1P1R000007FRw1UAG</t>
  </si>
  <si>
    <t>M-30880</t>
  </si>
  <si>
    <t>a1P1R000007FRw2UAG</t>
  </si>
  <si>
    <t>M-30881</t>
  </si>
  <si>
    <t>a1P1R000007FRw3UAG</t>
  </si>
  <si>
    <t>M-30882</t>
  </si>
  <si>
    <t>a1P1R000007FRw4UAG</t>
  </si>
  <si>
    <t>M-30883</t>
  </si>
  <si>
    <t>a1P1R000007FRw5UAG</t>
  </si>
  <si>
    <t>M-30884</t>
  </si>
  <si>
    <t>a1P1R000007FRw6UAG</t>
  </si>
  <si>
    <t>M-30885</t>
  </si>
  <si>
    <t>a1P1R000007FRw7UAG</t>
  </si>
  <si>
    <t>M-30886</t>
  </si>
  <si>
    <t>a1P1R000007FRw8UAG</t>
  </si>
  <si>
    <t>M-30887</t>
  </si>
  <si>
    <t>a1P1R000007FRw9UAG</t>
  </si>
  <si>
    <t>M-30888</t>
  </si>
  <si>
    <t>a1P1R000007FRwAUAW</t>
  </si>
  <si>
    <t>a1M1R00000BL9SmUAL</t>
  </si>
  <si>
    <t>INT-116034</t>
  </si>
  <si>
    <t>a1M1R00000BL9SnUAL</t>
  </si>
  <si>
    <t>INT-116035</t>
  </si>
  <si>
    <t>a1M1R00000BL9SoUAL</t>
  </si>
  <si>
    <t>INT-116036</t>
  </si>
  <si>
    <t>a1M1R00000BL9SpUAL</t>
  </si>
  <si>
    <t>INT-116037</t>
  </si>
  <si>
    <t>a1M1R00000BL9SqUAL</t>
  </si>
  <si>
    <t>INT-116038</t>
  </si>
  <si>
    <t>a1M1R00000BL9SrUAL</t>
  </si>
  <si>
    <t>INT-116039</t>
  </si>
  <si>
    <t>a1M1R00000BL9SsUAL</t>
  </si>
  <si>
    <t>INT-116040</t>
  </si>
  <si>
    <t>a1M1R00000BL9StUAL</t>
  </si>
  <si>
    <t>INT-116041</t>
  </si>
  <si>
    <t>a1M1R00000BL9SuUAL</t>
  </si>
  <si>
    <t>INT-116042</t>
  </si>
  <si>
    <t>a1M1R00000BL9SvUAL</t>
  </si>
  <si>
    <t>INT-116043</t>
  </si>
  <si>
    <t>a1M1R00000BL9SwUAL</t>
  </si>
  <si>
    <t>INT-116044</t>
  </si>
  <si>
    <t>a1M1R00000BL9SxUAL</t>
  </si>
  <si>
    <t>INT-116045</t>
  </si>
  <si>
    <t>a1M1R00000BL9SyUAL</t>
  </si>
  <si>
    <t>INT-116046</t>
  </si>
  <si>
    <t>a1M1R00000BL9SzUAL</t>
  </si>
  <si>
    <t>INT-116047</t>
  </si>
  <si>
    <t>a1M1R00000BL9T0UAL</t>
  </si>
  <si>
    <t>INT-116048</t>
  </si>
  <si>
    <t>a1M1R00000BL9T1UAL</t>
  </si>
  <si>
    <t>INT-116049</t>
  </si>
  <si>
    <t>a1M1R00000BL9T2UAL</t>
  </si>
  <si>
    <t>INT-116050</t>
  </si>
  <si>
    <t>a1M1R00000BL9T3UAL</t>
  </si>
  <si>
    <t>INT-116051</t>
  </si>
  <si>
    <t>a1M1R00000BL9T4UAL</t>
  </si>
  <si>
    <t>INT-116052</t>
  </si>
  <si>
    <t>a1M1R00000BL9T5UAL</t>
  </si>
  <si>
    <t>INT-116053</t>
  </si>
  <si>
    <t>a1M1R00000BL9T6UAL</t>
  </si>
  <si>
    <t>INT-116054</t>
  </si>
  <si>
    <t>a1M1R00000BL9T7UAL</t>
  </si>
  <si>
    <t>INT-116055</t>
  </si>
  <si>
    <t>a1M1R00000BL9T8UAL</t>
  </si>
  <si>
    <t>INT-116056</t>
  </si>
  <si>
    <t>a1M1R00000BL9T9UAL</t>
  </si>
  <si>
    <t>INT-116057</t>
  </si>
  <si>
    <t>a1M1R00000BL9TAUA1</t>
  </si>
  <si>
    <t>INT-116058</t>
  </si>
  <si>
    <t>a1M1R00000BL9TBUA1</t>
  </si>
  <si>
    <t>INT-116059</t>
  </si>
  <si>
    <t>a1M1R00000BL9TCUA1</t>
  </si>
  <si>
    <t>INT-116060</t>
  </si>
  <si>
    <t>a1M1R00000BL9TDUA1</t>
  </si>
  <si>
    <t>INT-116061</t>
  </si>
  <si>
    <t>a1M1R00000BL9TEUA1</t>
  </si>
  <si>
    <t>INT-116062</t>
  </si>
  <si>
    <t>a1M1R00000BL9TFUA1</t>
  </si>
  <si>
    <t>INT-116063</t>
  </si>
  <si>
    <t>a1M1R00000BL9TGUA1</t>
  </si>
  <si>
    <t>INT-116064</t>
  </si>
  <si>
    <t>a1M1R00000BL9THUA1</t>
  </si>
  <si>
    <t>INT-116065</t>
  </si>
  <si>
    <t>a1M1R00000BL9TIUA1</t>
  </si>
  <si>
    <t>INT-116066</t>
  </si>
  <si>
    <t>a1M1R00000BL9TJUA1</t>
  </si>
  <si>
    <t>INT-116067</t>
  </si>
  <si>
    <t>a1M1R00000BL9TKUA1</t>
  </si>
  <si>
    <t>INT-116068</t>
  </si>
  <si>
    <t>a1M1R00000BL9TLUA1</t>
  </si>
  <si>
    <t>INT-116069</t>
  </si>
  <si>
    <t>a1M1R00000BL9TMUA1</t>
  </si>
  <si>
    <t>INT-116070</t>
  </si>
  <si>
    <t>a1M1R00000BL9TNUA1</t>
  </si>
  <si>
    <t>INT-116071</t>
  </si>
  <si>
    <t>a1M1R00000BL9TOUA1</t>
  </si>
  <si>
    <t>INT-116072</t>
  </si>
  <si>
    <t>a1M1R00000BL9TPUA1</t>
  </si>
  <si>
    <t>INT-116073</t>
  </si>
  <si>
    <t>a1M1R00000BL9TQUA1</t>
  </si>
  <si>
    <t>INT-116074</t>
  </si>
  <si>
    <t>a1M1R00000BL9TRUA1</t>
  </si>
  <si>
    <t>INT-116075</t>
  </si>
  <si>
    <t>a1M1R00000BL9TSUA1</t>
  </si>
  <si>
    <t>INT-116076</t>
  </si>
  <si>
    <t>a1M1R00000BL9TTUA1</t>
  </si>
  <si>
    <t>INT-116077</t>
  </si>
  <si>
    <t>a1M1R00000BL9TUUA1</t>
  </si>
  <si>
    <t>INT-116078</t>
  </si>
  <si>
    <t>a1M1R00000BL9TVUA1</t>
  </si>
  <si>
    <t>INT-116079</t>
  </si>
  <si>
    <t>a1M1R00000BL9TWUA1</t>
  </si>
  <si>
    <t>INT-116080</t>
  </si>
  <si>
    <t>a1M1R00000BL9TXUA1</t>
  </si>
  <si>
    <t>INT-116081</t>
  </si>
  <si>
    <t>a1M1R00000BL9TYUA1</t>
  </si>
  <si>
    <t>INT-116082</t>
  </si>
  <si>
    <t>a1M1R00000BL9TZUA1</t>
  </si>
  <si>
    <t>INT-116083</t>
  </si>
  <si>
    <t>a1H1R00000HfVTnUAN</t>
  </si>
  <si>
    <t>a1H1R00000HfVU2UAN</t>
  </si>
  <si>
    <t>a1H1R00000HfVUHUA3</t>
  </si>
  <si>
    <t>a1H1R00000HfVUWUA3</t>
  </si>
  <si>
    <t>a1H1R00000HfVUlUAN</t>
  </si>
  <si>
    <t>a1H1R00000HfVV0UAN</t>
  </si>
  <si>
    <t>a1H1R00000HfVToUAN</t>
  </si>
  <si>
    <t>a1H1R00000HfVU3UAN</t>
  </si>
  <si>
    <t>a1H1R00000HfVUIUA3</t>
  </si>
  <si>
    <t>a1H1R00000HfVUXUA3</t>
  </si>
  <si>
    <t>a1H1R00000HfVUmUAN</t>
  </si>
  <si>
    <t>a1H1R00000HfVV1UAN</t>
  </si>
  <si>
    <t>a1H1R00000HfVTpUAN</t>
  </si>
  <si>
    <t>a1H1R00000HfVU4UAN</t>
  </si>
  <si>
    <t>a1H1R00000HfVUJUA3</t>
  </si>
  <si>
    <t>a1H1R00000HfVUYUA3</t>
  </si>
  <si>
    <t>a1H1R00000HfVUnUAN</t>
  </si>
  <si>
    <t>a1H1R00000HfVV2UAN</t>
  </si>
  <si>
    <t>a1H1R00000HfVTqUAN</t>
  </si>
  <si>
    <t>a1H1R00000HfVU5UAN</t>
  </si>
  <si>
    <t>a1H1R00000HfVUKUA3</t>
  </si>
  <si>
    <t>a1H1R00000HfVUZUA3</t>
  </si>
  <si>
    <t>a1H1R00000HfVUoUAN</t>
  </si>
  <si>
    <t>a1H1R00000HfVV3UAN</t>
  </si>
  <si>
    <t>a1H1R00000HfVTrUAN</t>
  </si>
  <si>
    <t>a1H1R00000HfVU6UAN</t>
  </si>
  <si>
    <t>a1H1R00000HfVULUA3</t>
  </si>
  <si>
    <t>a1H1R00000HfVUaUAN</t>
  </si>
  <si>
    <t>a1H1R00000HfVUpUAN</t>
  </si>
  <si>
    <t>a1H1R00000HfVV4UAN</t>
  </si>
  <si>
    <t>a1H1R00000HfVTsUAN</t>
  </si>
  <si>
    <t>a1H1R00000HfVU7UAN</t>
  </si>
  <si>
    <t>a1H1R00000HfVUMUA3</t>
  </si>
  <si>
    <t>a1H1R00000HfVUbUAN</t>
  </si>
  <si>
    <t>a1H1R00000HfVUqUAN</t>
  </si>
  <si>
    <t>a1H1R00000HfVV5UAN</t>
  </si>
  <si>
    <t>a1H1R00000HfVTtUAN</t>
  </si>
  <si>
    <t>a1H1R00000HfVU8UAN</t>
  </si>
  <si>
    <t>a1H1R00000HfVUNUA3</t>
  </si>
  <si>
    <t>a1H1R00000HfVUcUAN</t>
  </si>
  <si>
    <t>a1H1R00000HfVUrUAN</t>
  </si>
  <si>
    <t>a1H1R00000HfVV6UAN</t>
  </si>
  <si>
    <t>a1H1R00000HfVTuUAN</t>
  </si>
  <si>
    <t>a1H1R00000HfVU9UAN</t>
  </si>
  <si>
    <t>a1H1R00000HfVUOUA3</t>
  </si>
  <si>
    <t>a1H1R00000HfVUdUAN</t>
  </si>
  <si>
    <t>a1H1R00000HfVUsUAN</t>
  </si>
  <si>
    <t>a1H1R00000HfVV7UAN</t>
  </si>
  <si>
    <t>a1H1R00000HfVTvUAN</t>
  </si>
  <si>
    <t>a1H1R00000HfVUAUA3</t>
  </si>
  <si>
    <t>a1H1R00000HfVUPUA3</t>
  </si>
  <si>
    <t>a1H1R00000HfVUeUAN</t>
  </si>
  <si>
    <t>a1H1R00000HfVUtUAN</t>
  </si>
  <si>
    <t>a1H1R00000HfVV8UAN</t>
  </si>
  <si>
    <t>a1H1R00000HfVTwUAN</t>
  </si>
  <si>
    <t>a1H1R00000HfVUBUA3</t>
  </si>
  <si>
    <t>a1H1R00000HfVUQUA3</t>
  </si>
  <si>
    <t>a1H1R00000HfVUfUAN</t>
  </si>
  <si>
    <t>a1H1R00000HfVUuUAN</t>
  </si>
  <si>
    <t>a1H1R00000HfVV9UAN</t>
  </si>
  <si>
    <t>a1H1R00000HfVTxUAN</t>
  </si>
  <si>
    <t>a1H1R00000HfVUCUA3</t>
  </si>
  <si>
    <t>a1H1R00000HfVURUA3</t>
  </si>
  <si>
    <t>a1H1R00000HfVUgUAN</t>
  </si>
  <si>
    <t>a1H1R00000HfVUvUAN</t>
  </si>
  <si>
    <t>a1H1R00000HfVVAUA3</t>
  </si>
  <si>
    <t>a1H1R00000HfVTyUAN</t>
  </si>
  <si>
    <t>a1H1R00000HfVUDUA3</t>
  </si>
  <si>
    <t>a1H1R00000HfVUSUA3</t>
  </si>
  <si>
    <t>a1H1R00000HfVUhUAN</t>
  </si>
  <si>
    <t>a1H1R00000HfVUwUAN</t>
  </si>
  <si>
    <t>a1H1R00000HfVVBUA3</t>
  </si>
  <si>
    <t>a1H1R00000HfVTzUAN</t>
  </si>
  <si>
    <t>a1H1R00000HfVUEUA3</t>
  </si>
  <si>
    <t>a1H1R00000HfVUTUA3</t>
  </si>
  <si>
    <t>a1H1R00000HfVUiUAN</t>
  </si>
  <si>
    <t>a1H1R00000HfVUxUAN</t>
  </si>
  <si>
    <t>a1H1R00000HfVVCUA3</t>
  </si>
  <si>
    <t>a1H1R00000HfVU0UAN</t>
  </si>
  <si>
    <t>a1H1R00000HfVUFUA3</t>
  </si>
  <si>
    <t>a1H1R00000HfVUUUA3</t>
  </si>
  <si>
    <t>a1H1R00000HfVUjUAN</t>
  </si>
  <si>
    <t>a1H1R00000HfVUyUAN</t>
  </si>
  <si>
    <t>a1H1R00000HfVVDUA3</t>
  </si>
  <si>
    <t>a1H1R00000HfVU1UAN</t>
  </si>
  <si>
    <t>a1H1R00000HfVUGUA3</t>
  </si>
  <si>
    <t>a1H1R00000HfVUVUA3</t>
  </si>
  <si>
    <t>a1H1R00000HfVUkUAN</t>
  </si>
  <si>
    <t>a1H1R00000HfVUzUAN</t>
  </si>
  <si>
    <t>a1H1R00000HfVVEUA3</t>
  </si>
  <si>
    <t>a1X1R000008ttCuUAI</t>
  </si>
  <si>
    <t>a1X1R000008ttCvUAI</t>
  </si>
  <si>
    <t>a1X1R000008ttCwUAI</t>
  </si>
  <si>
    <t>a1X1R000008ttCxUAI</t>
  </si>
  <si>
    <t>a1X1R000008ttCyUAI</t>
  </si>
  <si>
    <t>a1X1R000008ttCzUAI</t>
  </si>
  <si>
    <t>a1X1R000008ttD0UAI</t>
  </si>
  <si>
    <t>a1X1R000008ttD1UAI</t>
  </si>
  <si>
    <t>a1X1R000008ttD2UAI</t>
  </si>
  <si>
    <t>a1X1R000008ttD3UAI</t>
  </si>
  <si>
    <t>a1X1R000008ttD4UAI</t>
  </si>
  <si>
    <t>a1X1R000008ttD5UAI</t>
  </si>
  <si>
    <t>a1X1R000008ttD6UAI</t>
  </si>
  <si>
    <t>a1X1R000008ttD7UAI</t>
  </si>
  <si>
    <t>a1X1R000008ttD8UAI</t>
  </si>
  <si>
    <t>a181R00000BbBy9QAF</t>
  </si>
  <si>
    <t>a181R00000BbByAQAV</t>
  </si>
  <si>
    <t>a181R00000BbByBQAV</t>
  </si>
  <si>
    <t>a181R00000BbByCQAV</t>
  </si>
  <si>
    <t>a181R00000BbByDQAV</t>
  </si>
  <si>
    <t>a181R00000BbByEQAV</t>
  </si>
  <si>
    <t>a181R00000BbByFQAV</t>
  </si>
  <si>
    <t>a181R00000BbByGQAV</t>
  </si>
  <si>
    <t>a181R00000BbByHQAV</t>
  </si>
  <si>
    <t>a181R00000BbByIQAV</t>
  </si>
  <si>
    <t>a181R00000BbByJQAV</t>
  </si>
  <si>
    <t>a181R00000BbByKQAV</t>
  </si>
  <si>
    <t>a181R00000BbByLQAV</t>
  </si>
  <si>
    <t>a181R00000BbByMQAV</t>
  </si>
  <si>
    <t>a181R00000BbByNQAV</t>
  </si>
  <si>
    <t>a181R00000BbByOQAV</t>
  </si>
  <si>
    <t>a181R00000BbByPQAV</t>
  </si>
  <si>
    <t>a181R00000BbByQQAV</t>
  </si>
  <si>
    <t>a181R00000BbByRQAV</t>
  </si>
  <si>
    <t>a181R00000BbBySQAV</t>
  </si>
  <si>
    <t>a181R00000BbByTQAV</t>
  </si>
  <si>
    <t>a181R00000BbByUQAV</t>
  </si>
  <si>
    <t>a181R00000BbByVQAV</t>
  </si>
  <si>
    <t>a181R00000BbByWQAV</t>
  </si>
  <si>
    <t>a181R00000BbByXQAV</t>
  </si>
  <si>
    <t>a181R00000BbByYQAV</t>
  </si>
  <si>
    <t>a181R00000BbByZQAV</t>
  </si>
  <si>
    <t>a181R00000BbByaQAF</t>
  </si>
  <si>
    <t>a181R00000BbBybQAF</t>
  </si>
  <si>
    <t>a181R00000BbBycQAF</t>
  </si>
  <si>
    <t>a171R00000RNFI7QAP</t>
  </si>
  <si>
    <t>a171R00000RNFIbQAP</t>
  </si>
  <si>
    <t>a171R00000RNFJ5QAP</t>
  </si>
  <si>
    <t>a171R00000RNFJZQA5</t>
  </si>
  <si>
    <t>a171R00000RNFK3QAP</t>
  </si>
  <si>
    <t>a171R00000RNFKXQA5</t>
  </si>
  <si>
    <t>a171R00000RNFI8QAP</t>
  </si>
  <si>
    <t>a171R00000RNFIcQAP</t>
  </si>
  <si>
    <t>a171R00000RNFJ6QAP</t>
  </si>
  <si>
    <t>a171R00000RNFJaQAP</t>
  </si>
  <si>
    <t>a171R00000RNFK4QAP</t>
  </si>
  <si>
    <t>a171R00000RNFKYQA5</t>
  </si>
  <si>
    <t>a171R00000RNFI9QAP</t>
  </si>
  <si>
    <t>a171R00000RNFIdQAP</t>
  </si>
  <si>
    <t>a171R00000RNFJ7QAP</t>
  </si>
  <si>
    <t>a171R00000RNFJbQAP</t>
  </si>
  <si>
    <t>a171R00000RNFK5QAP</t>
  </si>
  <si>
    <t>a171R00000RNFKZQA5</t>
  </si>
  <si>
    <t>a171R00000RNFIAQA5</t>
  </si>
  <si>
    <t>a171R00000RNFIeQAP</t>
  </si>
  <si>
    <t>a171R00000RNFJ8QAP</t>
  </si>
  <si>
    <t>a171R00000RNFJcQAP</t>
  </si>
  <si>
    <t>a171R00000RNFK6QAP</t>
  </si>
  <si>
    <t>a171R00000RNFKaQAP</t>
  </si>
  <si>
    <t>a171R00000RNFIBQA5</t>
  </si>
  <si>
    <t>a171R00000RNFIfQAP</t>
  </si>
  <si>
    <t>a171R00000RNFJ9QAP</t>
  </si>
  <si>
    <t>a171R00000RNFJdQAP</t>
  </si>
  <si>
    <t>a171R00000RNFK7QAP</t>
  </si>
  <si>
    <t>a171R00000RNFKbQAP</t>
  </si>
  <si>
    <t>a171R00000RNFICQA5</t>
  </si>
  <si>
    <t>a171R00000RNFIgQAP</t>
  </si>
  <si>
    <t>a171R00000RNFJAQA5</t>
  </si>
  <si>
    <t>a171R00000RNFJeQAP</t>
  </si>
  <si>
    <t>a171R00000RNFK8QAP</t>
  </si>
  <si>
    <t>a171R00000RNFKcQAP</t>
  </si>
  <si>
    <t>a171R00000RNFIDQA5</t>
  </si>
  <si>
    <t>a171R00000RNFIhQAP</t>
  </si>
  <si>
    <t>a171R00000RNFJBQA5</t>
  </si>
  <si>
    <t>a171R00000RNFJfQAP</t>
  </si>
  <si>
    <t>a171R00000RNFK9QAP</t>
  </si>
  <si>
    <t>a171R00000RNFKdQAP</t>
  </si>
  <si>
    <t>a171R00000RNFIEQA5</t>
  </si>
  <si>
    <t>a171R00000RNFIiQAP</t>
  </si>
  <si>
    <t>a171R00000RNFJCQA5</t>
  </si>
  <si>
    <t>a171R00000RNFJgQAP</t>
  </si>
  <si>
    <t>a171R00000RNFKAQA5</t>
  </si>
  <si>
    <t>a171R00000RNFKeQAP</t>
  </si>
  <si>
    <t>a171R00000RNFIFQA5</t>
  </si>
  <si>
    <t>a171R00000RNFIjQAP</t>
  </si>
  <si>
    <t>a171R00000RNFJDQA5</t>
  </si>
  <si>
    <t>a171R00000RNFJhQAP</t>
  </si>
  <si>
    <t>a171R00000RNFKBQA5</t>
  </si>
  <si>
    <t>a171R00000RNFKfQAP</t>
  </si>
  <si>
    <t>a171R00000RNFIGQA5</t>
  </si>
  <si>
    <t>a171R00000RNFIkQAP</t>
  </si>
  <si>
    <t>a171R00000RNFJEQA5</t>
  </si>
  <si>
    <t>a171R00000RNFJiQAP</t>
  </si>
  <si>
    <t>a171R00000RNFKCQA5</t>
  </si>
  <si>
    <t>a171R00000RNFKgQAP</t>
  </si>
  <si>
    <t>a171R00000RNFIHQA5</t>
  </si>
  <si>
    <t>a171R00000RNFIlQAP</t>
  </si>
  <si>
    <t>a171R00000RNFJFQA5</t>
  </si>
  <si>
    <t>a171R00000RNFJjQAP</t>
  </si>
  <si>
    <t>a171R00000RNFKDQA5</t>
  </si>
  <si>
    <t>a171R00000RNFKhQAP</t>
  </si>
  <si>
    <t>a171R00000RNFIIQA5</t>
  </si>
  <si>
    <t>a171R00000RNFImQAP</t>
  </si>
  <si>
    <t>a171R00000RNFJGQA5</t>
  </si>
  <si>
    <t>a171R00000RNFJkQAP</t>
  </si>
  <si>
    <t>a171R00000RNFKEQA5</t>
  </si>
  <si>
    <t>a171R00000RNFKiQAP</t>
  </si>
  <si>
    <t>a171R00000RNFIJQA5</t>
  </si>
  <si>
    <t>a171R00000RNFInQAP</t>
  </si>
  <si>
    <t>a171R00000RNFJHQA5</t>
  </si>
  <si>
    <t>a171R00000RNFJlQAP</t>
  </si>
  <si>
    <t>a171R00000RNFKFQA5</t>
  </si>
  <si>
    <t>a171R00000RNFKjQAP</t>
  </si>
  <si>
    <t>a171R00000RNFIKQA5</t>
  </si>
  <si>
    <t>a171R00000RNFIoQAP</t>
  </si>
  <si>
    <t>a171R00000RNFJIQA5</t>
  </si>
  <si>
    <t>a171R00000RNFJmQAP</t>
  </si>
  <si>
    <t>a171R00000RNFKGQA5</t>
  </si>
  <si>
    <t>a171R00000RNFKkQAP</t>
  </si>
  <si>
    <t>a171R00000RNFILQA5</t>
  </si>
  <si>
    <t>a171R00000RNFIpQAP</t>
  </si>
  <si>
    <t>a171R00000RNFJJQA5</t>
  </si>
  <si>
    <t>a171R00000RNFJnQAP</t>
  </si>
  <si>
    <t>a171R00000RNFKHQA5</t>
  </si>
  <si>
    <t>a171R00000RNFKlQAP</t>
  </si>
  <si>
    <t>a171R00000RNFIMQA5</t>
  </si>
  <si>
    <t>a171R00000RNFIqQAP</t>
  </si>
  <si>
    <t>a171R00000RNFJKQA5</t>
  </si>
  <si>
    <t>a171R00000RNFJoQAP</t>
  </si>
  <si>
    <t>a171R00000RNFKIQA5</t>
  </si>
  <si>
    <t>a171R00000RNFKmQAP</t>
  </si>
  <si>
    <t>a171R00000RNFINQA5</t>
  </si>
  <si>
    <t>a171R00000RNFIrQAP</t>
  </si>
  <si>
    <t>a171R00000RNFJLQA5</t>
  </si>
  <si>
    <t>a171R00000RNFJpQAP</t>
  </si>
  <si>
    <t>a171R00000RNFKJQA5</t>
  </si>
  <si>
    <t>a171R00000RNFKnQAP</t>
  </si>
  <si>
    <t>a171R00000RNFIOQA5</t>
  </si>
  <si>
    <t>a171R00000RNFIsQAP</t>
  </si>
  <si>
    <t>a171R00000RNFJMQA5</t>
  </si>
  <si>
    <t>a171R00000RNFJqQAP</t>
  </si>
  <si>
    <t>a171R00000RNFKKQA5</t>
  </si>
  <si>
    <t>a171R00000RNFKoQAP</t>
  </si>
  <si>
    <t>a171R00000RNFIPQA5</t>
  </si>
  <si>
    <t>a171R00000RNFItQAP</t>
  </si>
  <si>
    <t>a171R00000RNFJNQA5</t>
  </si>
  <si>
    <t>a171R00000RNFJrQAP</t>
  </si>
  <si>
    <t>a171R00000RNFKLQA5</t>
  </si>
  <si>
    <t>a171R00000RNFKpQAP</t>
  </si>
  <si>
    <t>a171R00000RNFIQQA5</t>
  </si>
  <si>
    <t>a171R00000RNFIuQAP</t>
  </si>
  <si>
    <t>a171R00000RNFJOQA5</t>
  </si>
  <si>
    <t>a171R00000RNFJsQAP</t>
  </si>
  <si>
    <t>a171R00000RNFKMQA5</t>
  </si>
  <si>
    <t>a171R00000RNFKqQAP</t>
  </si>
  <si>
    <t>a171R00000RNFIRQA5</t>
  </si>
  <si>
    <t>a171R00000RNFIvQAP</t>
  </si>
  <si>
    <t>a171R00000RNFJPQA5</t>
  </si>
  <si>
    <t>a171R00000RNFJtQAP</t>
  </si>
  <si>
    <t>a171R00000RNFKNQA5</t>
  </si>
  <si>
    <t>a171R00000RNFKrQAP</t>
  </si>
  <si>
    <t>a171R00000RNFISQA5</t>
  </si>
  <si>
    <t>a171R00000RNFIwQAP</t>
  </si>
  <si>
    <t>a171R00000RNFJQQA5</t>
  </si>
  <si>
    <t>a171R00000RNFJuQAP</t>
  </si>
  <si>
    <t>a171R00000RNFKOQA5</t>
  </si>
  <si>
    <t>a171R00000RNFKsQAP</t>
  </si>
  <si>
    <t>a171R00000RNFITQA5</t>
  </si>
  <si>
    <t>a171R00000RNFIxQAP</t>
  </si>
  <si>
    <t>a171R00000RNFJRQA5</t>
  </si>
  <si>
    <t>a171R00000RNFJvQAP</t>
  </si>
  <si>
    <t>a171R00000RNFKPQA5</t>
  </si>
  <si>
    <t>a171R00000RNFKtQAP</t>
  </si>
  <si>
    <t>a171R00000RNFIUQA5</t>
  </si>
  <si>
    <t>a171R00000RNFIyQAP</t>
  </si>
  <si>
    <t>a171R00000RNFJSQA5</t>
  </si>
  <si>
    <t>a171R00000RNFJwQAP</t>
  </si>
  <si>
    <t>a171R00000RNFKQQA5</t>
  </si>
  <si>
    <t>a171R00000RNFKuQAP</t>
  </si>
  <si>
    <t>a171R00000RNFIVQA5</t>
  </si>
  <si>
    <t>a171R00000RNFIzQAP</t>
  </si>
  <si>
    <t>a171R00000RNFJTQA5</t>
  </si>
  <si>
    <t>a171R00000RNFJxQAP</t>
  </si>
  <si>
    <t>a171R00000RNFKRQA5</t>
  </si>
  <si>
    <t>a171R00000RNFKvQAP</t>
  </si>
  <si>
    <t>a171R00000RNFIWQA5</t>
  </si>
  <si>
    <t>a171R00000RNFJ0QAP</t>
  </si>
  <si>
    <t>a171R00000RNFJUQA5</t>
  </si>
  <si>
    <t>a171R00000RNFJyQAP</t>
  </si>
  <si>
    <t>a171R00000RNFKSQA5</t>
  </si>
  <si>
    <t>a171R00000RNFKwQAP</t>
  </si>
  <si>
    <t>a171R00000RNFIXQA5</t>
  </si>
  <si>
    <t>a171R00000RNFJ1QAP</t>
  </si>
  <si>
    <t>a171R00000RNFJVQA5</t>
  </si>
  <si>
    <t>a171R00000RNFJzQAP</t>
  </si>
  <si>
    <t>a171R00000RNFKTQA5</t>
  </si>
  <si>
    <t>a171R00000RNFKxQAP</t>
  </si>
  <si>
    <t>a171R00000RNFIYQA5</t>
  </si>
  <si>
    <t>a171R00000RNFJ2QAP</t>
  </si>
  <si>
    <t>a171R00000RNFJWQA5</t>
  </si>
  <si>
    <t>a171R00000RNFK0QAP</t>
  </si>
  <si>
    <t>a171R00000RNFKUQA5</t>
  </si>
  <si>
    <t>a171R00000RNFKyQAP</t>
  </si>
  <si>
    <t>a171R00000RNFIZQA5</t>
  </si>
  <si>
    <t>a171R00000RNFJ3QAP</t>
  </si>
  <si>
    <t>a171R00000RNFJXQA5</t>
  </si>
  <si>
    <t>a171R00000RNFK1QAP</t>
  </si>
  <si>
    <t>a171R00000RNFKVQA5</t>
  </si>
  <si>
    <t>a171R00000RNFKzQAP</t>
  </si>
  <si>
    <t>a171R00000RNFIaQAP</t>
  </si>
  <si>
    <t>a171R00000RNFJ4QAP</t>
  </si>
  <si>
    <t>a171R00000RNFJYQA5</t>
  </si>
  <si>
    <t>a171R00000RNFK2QAP</t>
  </si>
  <si>
    <t>a171R00000RNFKWQA5</t>
  </si>
  <si>
    <t>a171R00000RNFL0QAP</t>
  </si>
  <si>
    <t>a1N1R00000BiDO9UAN</t>
  </si>
  <si>
    <t>a1N1R00000BiDOAUA3</t>
  </si>
  <si>
    <t>a1N1R00000BiDOBUA3</t>
  </si>
  <si>
    <t>a1N1R00000BiDOCUA3</t>
  </si>
  <si>
    <t>a1N1R00000BiDODUA3</t>
  </si>
  <si>
    <t>a1N1R00000BiDOEUA3</t>
  </si>
  <si>
    <t>a1N1R00000BiDOFUA3</t>
  </si>
  <si>
    <t>a1N1R00000BiDOGUA3</t>
  </si>
  <si>
    <t>a1N1R00000BiDOHUA3</t>
  </si>
  <si>
    <t>a1N1R00000BiDOIUA3</t>
  </si>
  <si>
    <t>a1N1R00000BiDOJUA3</t>
  </si>
  <si>
    <t>a1N1R00000BiDOKUA3</t>
  </si>
  <si>
    <t>a1N1R00000BiDOLUA3</t>
  </si>
  <si>
    <t>a1N1R00000BiDOMUA3</t>
  </si>
  <si>
    <t>a1N1R00000BiDONUA3</t>
  </si>
  <si>
    <t>a1N1R00000BiDOOUA3</t>
  </si>
  <si>
    <t>a1N1R00000BiDOPUA3</t>
  </si>
  <si>
    <t>a1N1R00000BiDOQUA3</t>
  </si>
  <si>
    <t>a1N1R00000BiDORUA3</t>
  </si>
  <si>
    <t>a1N1R00000BiDOSUA3</t>
  </si>
  <si>
    <t>a1N1R00000BiDOTUA3</t>
  </si>
  <si>
    <t>a1N1R00000BiDOUUA3</t>
  </si>
  <si>
    <t>a1N1R00000BiDOVUA3</t>
  </si>
  <si>
    <t>a1N1R00000BiDOWUA3</t>
  </si>
  <si>
    <t>a1N1R00000BiDOXUA3</t>
  </si>
  <si>
    <t>a1N1R00000BiDOYUA3</t>
  </si>
  <si>
    <t>a1N1R00000BiDOZUA3</t>
  </si>
  <si>
    <t>a1N1R00000BiDOaUAN</t>
  </si>
  <si>
    <t>a1N1R00000BiDObUAN</t>
  </si>
  <si>
    <t>a1N1R00000BiDOcUAN</t>
  </si>
  <si>
    <t>a1N1R00000BiDOdUAN</t>
  </si>
  <si>
    <t>a1N1R00000BiDOeUAN</t>
  </si>
  <si>
    <t>a1N1R00000BiDOfUAN</t>
  </si>
  <si>
    <t>a1N1R00000BiDOgUAN</t>
  </si>
  <si>
    <t>a1N1R00000BiDOhUAN</t>
  </si>
  <si>
    <t>a1N1R00000BiDOiUAN</t>
  </si>
  <si>
    <t>a1N1R00000BiDOjUAN</t>
  </si>
  <si>
    <t>a1N1R00000BiDOkUAN</t>
  </si>
  <si>
    <t>a1N1R00000BiDOlUAN</t>
  </si>
  <si>
    <t>a1N1R00000BiDOmUAN</t>
  </si>
  <si>
    <t>a1N1R00000BiDOnUAN</t>
  </si>
  <si>
    <t>a1N1R00000BiDOoUAN</t>
  </si>
  <si>
    <t>a1N1R00000BiDOpUAN</t>
  </si>
  <si>
    <t>a1N1R00000BiDOqUAN</t>
  </si>
  <si>
    <t>a1N1R00000BiDOrUAN</t>
  </si>
  <si>
    <t>a1N1R00000BiDOsUAN</t>
  </si>
  <si>
    <t>a1N1R00000BiDOtUAN</t>
  </si>
  <si>
    <t>a1N1R00000BiDOuUAN</t>
  </si>
  <si>
    <t>a1N1R00000BiDOvUAN</t>
  </si>
  <si>
    <t>a1N1R00000BiDOwUAN</t>
  </si>
  <si>
    <t>a1N1R00000BiDOxUAN</t>
  </si>
  <si>
    <t>a1N1R00000BiDOyUAN</t>
  </si>
  <si>
    <t>a1N1R00000BiDOzUAN</t>
  </si>
  <si>
    <t>a1N1R00000BiDP0UAN</t>
  </si>
  <si>
    <t>a1N1R00000BiDP1UAN</t>
  </si>
  <si>
    <t>a1N1R00000BiDP2UAN</t>
  </si>
  <si>
    <t>a1N1R00000BiDP3UAN</t>
  </si>
  <si>
    <t>a1N1R00000BiDP4UAN</t>
  </si>
  <si>
    <t>a1N1R00000BiDP5UAN</t>
  </si>
  <si>
    <t>a1N1R00000BiDP6UAN</t>
  </si>
  <si>
    <t>a1N1R00000BiDP7UAN</t>
  </si>
  <si>
    <t>a1N1R00000BiDP8UAN</t>
  </si>
  <si>
    <t>a1N1R00000BiDP9UAN</t>
  </si>
  <si>
    <t>a1N1R00000BiDPAUA3</t>
  </si>
  <si>
    <t>a1N1R00000BiDPBUA3</t>
  </si>
  <si>
    <t>a1N1R00000BiDPCUA3</t>
  </si>
  <si>
    <t>a1N1R00000BiDPDUA3</t>
  </si>
  <si>
    <t>a1N1R00000BiDPEUA3</t>
  </si>
  <si>
    <t>a1N1R00000BiDPFUA3</t>
  </si>
  <si>
    <t>a1N1R00000BiDPGUA3</t>
  </si>
  <si>
    <t>a1N1R00000BiDPHUA3</t>
  </si>
  <si>
    <t>a1N1R00000BiDPIUA3</t>
  </si>
  <si>
    <t>a1N1R00000BiDPJUA3</t>
  </si>
  <si>
    <t>a1N1R00000BiDPKUA3</t>
  </si>
  <si>
    <t>a1N1R00000BiDPLUA3</t>
  </si>
  <si>
    <t>a1N1R00000BiDPMUA3</t>
  </si>
  <si>
    <t>a1N1R00000BiDPNUA3</t>
  </si>
  <si>
    <t>a1N1R00000BiDPOUA3</t>
  </si>
  <si>
    <t>a1N1R00000BiDPPUA3</t>
  </si>
  <si>
    <t>a1N1R00000BiDPQUA3</t>
  </si>
  <si>
    <t>a1b1R000008yMieQAE</t>
  </si>
  <si>
    <t>a1b1R000008yMjwQAE</t>
  </si>
  <si>
    <t>a1b1R000008yMlEQAU</t>
  </si>
  <si>
    <t>a1b1R000008yMmWQAU</t>
  </si>
  <si>
    <t>a1b1R000008yMnoQAE</t>
  </si>
  <si>
    <t>a1b1R000008yMp6QAE</t>
  </si>
  <si>
    <t>a1b1R000008yMifQAE</t>
  </si>
  <si>
    <t>a1b1R000008yMjxQAE</t>
  </si>
  <si>
    <t>a1b1R000008yMlFQAU</t>
  </si>
  <si>
    <t>a1b1R000008yMmXQAU</t>
  </si>
  <si>
    <t>a1b1R000008yMnpQAE</t>
  </si>
  <si>
    <t>a1b1R000008yMp7QAE</t>
  </si>
  <si>
    <t>a1b1R000008yMigQAE</t>
  </si>
  <si>
    <t>a1b1R000008yMjyQAE</t>
  </si>
  <si>
    <t>a1b1R000008yMlGQAU</t>
  </si>
  <si>
    <t>a1b1R000008yMmYQAU</t>
  </si>
  <si>
    <t>a1b1R000008yMnqQAE</t>
  </si>
  <si>
    <t>a1b1R000008yMp8QAE</t>
  </si>
  <si>
    <t>a1b1R000008yMihQAE</t>
  </si>
  <si>
    <t>a1b1R000008yMjzQAE</t>
  </si>
  <si>
    <t>a1b1R000008yMlHQAU</t>
  </si>
  <si>
    <t>a1b1R000008yMmZQAU</t>
  </si>
  <si>
    <t>a1b1R000008yMnrQAE</t>
  </si>
  <si>
    <t>a1b1R000008yMp9QAE</t>
  </si>
  <si>
    <t>a1b1R000008yMiiQAE</t>
  </si>
  <si>
    <t>a1b1R000008yMk0QAE</t>
  </si>
  <si>
    <t>a1b1R000008yMlIQAU</t>
  </si>
  <si>
    <t>a1b1R000008yMmaQAE</t>
  </si>
  <si>
    <t>a1b1R000008yMnsQAE</t>
  </si>
  <si>
    <t>a1b1R000008yMpAQAU</t>
  </si>
  <si>
    <t>a1b1R000008yMijQAE</t>
  </si>
  <si>
    <t>a1b1R000008yMk1QAE</t>
  </si>
  <si>
    <t>a1b1R000008yMlJQAU</t>
  </si>
  <si>
    <t>a1b1R000008yMmbQAE</t>
  </si>
  <si>
    <t>a1b1R000008yMntQAE</t>
  </si>
  <si>
    <t>a1b1R000008yMpBQAU</t>
  </si>
  <si>
    <t>a1b1R000008yMikQAE</t>
  </si>
  <si>
    <t>a1b1R000008yMk2QAE</t>
  </si>
  <si>
    <t>a1b1R000008yMlKQAU</t>
  </si>
  <si>
    <t>a1b1R000008yMmcQAE</t>
  </si>
  <si>
    <t>a1b1R000008yMnuQAE</t>
  </si>
  <si>
    <t>a1b1R000008yMpCQAU</t>
  </si>
  <si>
    <t>a1b1R000008yMilQAE</t>
  </si>
  <si>
    <t>a1b1R000008yMk3QAE</t>
  </si>
  <si>
    <t>a1b1R000008yMlLQAU</t>
  </si>
  <si>
    <t>a1b1R000008yMmdQAE</t>
  </si>
  <si>
    <t>a1b1R000008yMnvQAE</t>
  </si>
  <si>
    <t>a1b1R000008yMpDQAU</t>
  </si>
  <si>
    <t>a1b1R000008yMimQAE</t>
  </si>
  <si>
    <t>a1b1R000008yMk4QAE</t>
  </si>
  <si>
    <t>a1b1R000008yMlMQAU</t>
  </si>
  <si>
    <t>a1b1R000008yMmeQAE</t>
  </si>
  <si>
    <t>a1b1R000008yMnwQAE</t>
  </si>
  <si>
    <t>a1b1R000008yMpEQAU</t>
  </si>
  <si>
    <t>a1b1R000008yMinQAE</t>
  </si>
  <si>
    <t>a1b1R000008yMk5QAE</t>
  </si>
  <si>
    <t>a1b1R000008yMlNQAU</t>
  </si>
  <si>
    <t>a1b1R000008yMmfQAE</t>
  </si>
  <si>
    <t>a1b1R000008yMnxQAE</t>
  </si>
  <si>
    <t>a1b1R000008yMpFQAU</t>
  </si>
  <si>
    <t>a1b1R000008yMioQAE</t>
  </si>
  <si>
    <t>a1b1R000008yMk6QAE</t>
  </si>
  <si>
    <t>a1b1R000008yMlOQAU</t>
  </si>
  <si>
    <t>a1b1R000008yMmgQAE</t>
  </si>
  <si>
    <t>a1b1R000008yMnyQAE</t>
  </si>
  <si>
    <t>a1b1R000008yMpGQAU</t>
  </si>
  <si>
    <t>a1b1R000008yMipQAE</t>
  </si>
  <si>
    <t>a1b1R000008yMk7QAE</t>
  </si>
  <si>
    <t>a1b1R000008yMlPQAU</t>
  </si>
  <si>
    <t>a1b1R000008yMmhQAE</t>
  </si>
  <si>
    <t>a1b1R000008yMnzQAE</t>
  </si>
  <si>
    <t>a1b1R000008yMpHQAU</t>
  </si>
  <si>
    <t>a1b1R000008yMiqQAE</t>
  </si>
  <si>
    <t>a1b1R000008yMk8QAE</t>
  </si>
  <si>
    <t>a1b1R000008yMlQQAU</t>
  </si>
  <si>
    <t>a1b1R000008yMmiQAE</t>
  </si>
  <si>
    <t>a1b1R000008yMo0QAE</t>
  </si>
  <si>
    <t>a1b1R000008yMpIQAU</t>
  </si>
  <si>
    <t>a1b1R000008yMirQAE</t>
  </si>
  <si>
    <t>a1b1R000008yMk9QAE</t>
  </si>
  <si>
    <t>a1b1R000008yMlRQAU</t>
  </si>
  <si>
    <t>a1b1R000008yMmjQAE</t>
  </si>
  <si>
    <t>a1b1R000008yMo1QAE</t>
  </si>
  <si>
    <t>a1b1R000008yMpJQAU</t>
  </si>
  <si>
    <t>a1b1R000008yMisQAE</t>
  </si>
  <si>
    <t>a1b1R000008yMkAQAU</t>
  </si>
  <si>
    <t>a1b1R000008yMlSQAU</t>
  </si>
  <si>
    <t>a1b1R000008yMmkQAE</t>
  </si>
  <si>
    <t>a1b1R000008yMo2QAE</t>
  </si>
  <si>
    <t>a1b1R000008yMpKQAU</t>
  </si>
  <si>
    <t>a1b1R000008yMitQAE</t>
  </si>
  <si>
    <t>a1b1R000008yMkBQAU</t>
  </si>
  <si>
    <t>a1b1R000008yMlTQAU</t>
  </si>
  <si>
    <t>a1b1R000008yMmlQAE</t>
  </si>
  <si>
    <t>a1b1R000008yMo3QAE</t>
  </si>
  <si>
    <t>a1b1R000008yMpLQAU</t>
  </si>
  <si>
    <t>a1b1R000008yMiuQAE</t>
  </si>
  <si>
    <t>a1b1R000008yMkCQAU</t>
  </si>
  <si>
    <t>a1b1R000008yMlUQAU</t>
  </si>
  <si>
    <t>a1b1R000008yMmmQAE</t>
  </si>
  <si>
    <t>a1b1R000008yMo4QAE</t>
  </si>
  <si>
    <t>a1b1R000008yMpMQAU</t>
  </si>
  <si>
    <t>a1b1R000008yMivQAE</t>
  </si>
  <si>
    <t>a1b1R000008yMkDQAU</t>
  </si>
  <si>
    <t>a1b1R000008yMlVQAU</t>
  </si>
  <si>
    <t>a1b1R000008yMmnQAE</t>
  </si>
  <si>
    <t>a1b1R000008yMo5QAE</t>
  </si>
  <si>
    <t>a1b1R000008yMpNQAU</t>
  </si>
  <si>
    <t>a1b1R000008yMiwQAE</t>
  </si>
  <si>
    <t>a1b1R000008yMkEQAU</t>
  </si>
  <si>
    <t>a1b1R000008yMlWQAU</t>
  </si>
  <si>
    <t>a1b1R000008yMmoQAE</t>
  </si>
  <si>
    <t>a1b1R000008yMo6QAE</t>
  </si>
  <si>
    <t>a1b1R000008yMpOQAU</t>
  </si>
  <si>
    <t>a1b1R000008yMixQAE</t>
  </si>
  <si>
    <t>a1b1R000008yMkFQAU</t>
  </si>
  <si>
    <t>a1b1R000008yMlXQAU</t>
  </si>
  <si>
    <t>a1b1R000008yMmpQAE</t>
  </si>
  <si>
    <t>a1b1R000008yMo7QAE</t>
  </si>
  <si>
    <t>a1b1R000008yMpPQAU</t>
  </si>
  <si>
    <t>a1b1R000008yMiyQAE</t>
  </si>
  <si>
    <t>a1b1R000008yMkGQAU</t>
  </si>
  <si>
    <t>a1b1R000008yMlYQAU</t>
  </si>
  <si>
    <t>a1b1R000008yMmqQAE</t>
  </si>
  <si>
    <t>a1b1R000008yMo8QAE</t>
  </si>
  <si>
    <t>a1b1R000008yMpQQAU</t>
  </si>
  <si>
    <t>a1b1R000008yMizQAE</t>
  </si>
  <si>
    <t>a1b1R000008yMkHQAU</t>
  </si>
  <si>
    <t>a1b1R000008yMlZQAU</t>
  </si>
  <si>
    <t>a1b1R000008yMmrQAE</t>
  </si>
  <si>
    <t>a1b1R000008yMo9QAE</t>
  </si>
  <si>
    <t>a1b1R000008yMpRQAU</t>
  </si>
  <si>
    <t>a1b1R000008yMj0QAE</t>
  </si>
  <si>
    <t>a1b1R000008yMkIQAU</t>
  </si>
  <si>
    <t>a1b1R000008yMlaQAE</t>
  </si>
  <si>
    <t>a1b1R000008yMmsQAE</t>
  </si>
  <si>
    <t>a1b1R000008yMoAQAU</t>
  </si>
  <si>
    <t>a1b1R000008yMpSQAU</t>
  </si>
  <si>
    <t>a1b1R000008yMj1QAE</t>
  </si>
  <si>
    <t>a1b1R000008yMkJQAU</t>
  </si>
  <si>
    <t>a1b1R000008yMlbQAE</t>
  </si>
  <si>
    <t>a1b1R000008yMmtQAE</t>
  </si>
  <si>
    <t>a1b1R000008yMoBQAU</t>
  </si>
  <si>
    <t>a1b1R000008yMpTQAU</t>
  </si>
  <si>
    <t>a1b1R000008yMj2QAE</t>
  </si>
  <si>
    <t>a1b1R000008yMkKQAU</t>
  </si>
  <si>
    <t>a1b1R000008yMlcQAE</t>
  </si>
  <si>
    <t>a1b1R000008yMmuQAE</t>
  </si>
  <si>
    <t>a1b1R000008yMoCQAU</t>
  </si>
  <si>
    <t>a1b1R000008yMpUQAU</t>
  </si>
  <si>
    <t>a1b1R000008yMj3QAE</t>
  </si>
  <si>
    <t>a1b1R000008yMkLQAU</t>
  </si>
  <si>
    <t>a1b1R000008yMldQAE</t>
  </si>
  <si>
    <t>a1b1R000008yMmvQAE</t>
  </si>
  <si>
    <t>a1b1R000008yMoDQAU</t>
  </si>
  <si>
    <t>a1b1R000008yMpVQAU</t>
  </si>
  <si>
    <t>a1b1R000008yMj4QAE</t>
  </si>
  <si>
    <t>a1b1R000008yMkMQAU</t>
  </si>
  <si>
    <t>a1b1R000008yMleQAE</t>
  </si>
  <si>
    <t>a1b1R000008yMmwQAE</t>
  </si>
  <si>
    <t>a1b1R000008yMoEQAU</t>
  </si>
  <si>
    <t>a1b1R000008yMpWQAU</t>
  </si>
  <si>
    <t>a1b1R000008yMj5QAE</t>
  </si>
  <si>
    <t>a1b1R000008yMkNQAU</t>
  </si>
  <si>
    <t>a1b1R000008yMlfQAE</t>
  </si>
  <si>
    <t>a1b1R000008yMmxQAE</t>
  </si>
  <si>
    <t>a1b1R000008yMoFQAU</t>
  </si>
  <si>
    <t>a1b1R000008yMpXQAU</t>
  </si>
  <si>
    <t>a1b1R000008yMj6QAE</t>
  </si>
  <si>
    <t>a1b1R000008yMkOQAU</t>
  </si>
  <si>
    <t>a1b1R000008yMlgQAE</t>
  </si>
  <si>
    <t>a1b1R000008yMmyQAE</t>
  </si>
  <si>
    <t>a1b1R000008yMoGQAU</t>
  </si>
  <si>
    <t>a1b1R000008yMpYQAU</t>
  </si>
  <si>
    <t>a1b1R000008yMj7QAE</t>
  </si>
  <si>
    <t>a1b1R000008yMkPQAU</t>
  </si>
  <si>
    <t>a1b1R000008yMlhQAE</t>
  </si>
  <si>
    <t>a1b1R000008yMmzQAE</t>
  </si>
  <si>
    <t>a1b1R000008yMoHQAU</t>
  </si>
  <si>
    <t>a1b1R000008yMpZQAU</t>
  </si>
  <si>
    <t>a1b1R000008yMj8QAE</t>
  </si>
  <si>
    <t>a1b1R000008yMkQQAU</t>
  </si>
  <si>
    <t>a1b1R000008yMliQAE</t>
  </si>
  <si>
    <t>a1b1R000008yMn0QAE</t>
  </si>
  <si>
    <t>a1b1R000008yMoIQAU</t>
  </si>
  <si>
    <t>a1b1R000008yMpaQAE</t>
  </si>
  <si>
    <t>a1b1R000008yMj9QAE</t>
  </si>
  <si>
    <t>a1b1R000008yMkRQAU</t>
  </si>
  <si>
    <t>a1b1R000008yMljQAE</t>
  </si>
  <si>
    <t>a1b1R000008yMn1QAE</t>
  </si>
  <si>
    <t>a1b1R000008yMoJQAU</t>
  </si>
  <si>
    <t>a1b1R000008yMpbQAE</t>
  </si>
  <si>
    <t>a1b1R000008yMjAQAU</t>
  </si>
  <si>
    <t>a1b1R000008yMkSQAU</t>
  </si>
  <si>
    <t>a1b1R000008yMlkQAE</t>
  </si>
  <si>
    <t>a1b1R000008yMn2QAE</t>
  </si>
  <si>
    <t>a1b1R000008yMoKQAU</t>
  </si>
  <si>
    <t>a1b1R000008yMpcQAE</t>
  </si>
  <si>
    <t>a1b1R000008yMjBQAU</t>
  </si>
  <si>
    <t>a1b1R000008yMkTQAU</t>
  </si>
  <si>
    <t>a1b1R000008yMllQAE</t>
  </si>
  <si>
    <t>a1b1R000008yMn3QAE</t>
  </si>
  <si>
    <t>a1b1R000008yMoLQAU</t>
  </si>
  <si>
    <t>a1b1R000008yMpdQAE</t>
  </si>
  <si>
    <t>a1b1R000008yMjCQAU</t>
  </si>
  <si>
    <t>a1b1R000008yMkUQAU</t>
  </si>
  <si>
    <t>a1b1R000008yMlmQAE</t>
  </si>
  <si>
    <t>a1b1R000008yMn4QAE</t>
  </si>
  <si>
    <t>a1b1R000008yMoMQAU</t>
  </si>
  <si>
    <t>a1b1R000008yMpeQAE</t>
  </si>
  <si>
    <t>a1b1R000008yMjDQAU</t>
  </si>
  <si>
    <t>a1b1R000008yMkVQAU</t>
  </si>
  <si>
    <t>a1b1R000008yMlnQAE</t>
  </si>
  <si>
    <t>a1b1R000008yMn5QAE</t>
  </si>
  <si>
    <t>a1b1R000008yMoNQAU</t>
  </si>
  <si>
    <t>a1b1R000008yMpfQAE</t>
  </si>
  <si>
    <t>a1b1R000008yMjEQAU</t>
  </si>
  <si>
    <t>a1b1R000008yMkWQAU</t>
  </si>
  <si>
    <t>a1b1R000008yMloQAE</t>
  </si>
  <si>
    <t>a1b1R000008yMn6QAE</t>
  </si>
  <si>
    <t>a1b1R000008yMoOQAU</t>
  </si>
  <si>
    <t>a1b1R000008yMpgQAE</t>
  </si>
  <si>
    <t>a1b1R000008yMjFQAU</t>
  </si>
  <si>
    <t>a1b1R000008yMkXQAU</t>
  </si>
  <si>
    <t>a1b1R000008yMlpQAE</t>
  </si>
  <si>
    <t>a1b1R000008yMn7QAE</t>
  </si>
  <si>
    <t>a1b1R000008yMoPQAU</t>
  </si>
  <si>
    <t>a1b1R000008yMphQAE</t>
  </si>
  <si>
    <t>a1b1R000008yMjGQAU</t>
  </si>
  <si>
    <t>a1b1R000008yMkYQAU</t>
  </si>
  <si>
    <t>a1b1R000008yMlqQAE</t>
  </si>
  <si>
    <t>a1b1R000008yMn8QAE</t>
  </si>
  <si>
    <t>a1b1R000008yMoQQAU</t>
  </si>
  <si>
    <t>a1b1R000008yMpiQAE</t>
  </si>
  <si>
    <t>a1b1R000008yMjHQAU</t>
  </si>
  <si>
    <t>a1b1R000008yMkZQAU</t>
  </si>
  <si>
    <t>a1b1R000008yMlrQAE</t>
  </si>
  <si>
    <t>a1b1R000008yMn9QAE</t>
  </si>
  <si>
    <t>a1b1R000008yMoRQAU</t>
  </si>
  <si>
    <t>a1b1R000008yMpjQAE</t>
  </si>
  <si>
    <t>a1b1R000008yMjIQAU</t>
  </si>
  <si>
    <t>a1b1R000008yMkaQAE</t>
  </si>
  <si>
    <t>a1b1R000008yMlsQAE</t>
  </si>
  <si>
    <t>a1b1R000008yMnAQAU</t>
  </si>
  <si>
    <t>a1b1R000008yMoSQAU</t>
  </si>
  <si>
    <t>a1b1R000008yMpkQAE</t>
  </si>
  <si>
    <t>a1b1R000008yMjJQAU</t>
  </si>
  <si>
    <t>a1b1R000008yMkbQAE</t>
  </si>
  <si>
    <t>a1b1R000008yMltQAE</t>
  </si>
  <si>
    <t>a1b1R000008yMnBQAU</t>
  </si>
  <si>
    <t>a1b1R000008yMoTQAU</t>
  </si>
  <si>
    <t>a1b1R000008yMplQAE</t>
  </si>
  <si>
    <t>a1b1R000008yMjKQAU</t>
  </si>
  <si>
    <t>a1b1R000008yMkcQAE</t>
  </si>
  <si>
    <t>a1b1R000008yMluQAE</t>
  </si>
  <si>
    <t>a1b1R000008yMnCQAU</t>
  </si>
  <si>
    <t>a1b1R000008yMoUQAU</t>
  </si>
  <si>
    <t>a1b1R000008yMpmQAE</t>
  </si>
  <si>
    <t>a1b1R000008yMjLQAU</t>
  </si>
  <si>
    <t>a1b1R000008yMkdQAE</t>
  </si>
  <si>
    <t>a1b1R000008yMlvQAE</t>
  </si>
  <si>
    <t>a1b1R000008yMnDQAU</t>
  </si>
  <si>
    <t>a1b1R000008yMoVQAU</t>
  </si>
  <si>
    <t>a1b1R000008yMpnQAE</t>
  </si>
  <si>
    <t>a1b1R000008yMjMQAU</t>
  </si>
  <si>
    <t>a1b1R000008yMkeQAE</t>
  </si>
  <si>
    <t>a1b1R000008yMlwQAE</t>
  </si>
  <si>
    <t>a1b1R000008yMnEQAU</t>
  </si>
  <si>
    <t>a1b1R000008yMoWQAU</t>
  </si>
  <si>
    <t>a1b1R000008yMpoQAE</t>
  </si>
  <si>
    <t>a1b1R000008yMjNQAU</t>
  </si>
  <si>
    <t>a1b1R000008yMkfQAE</t>
  </si>
  <si>
    <t>a1b1R000008yMlxQAE</t>
  </si>
  <si>
    <t>a1b1R000008yMnFQAU</t>
  </si>
  <si>
    <t>a1b1R000008yMoXQAU</t>
  </si>
  <si>
    <t>a1b1R000008yMppQAE</t>
  </si>
  <si>
    <t>a1b1R000008yMjOQAU</t>
  </si>
  <si>
    <t>a1b1R000008yMkgQAE</t>
  </si>
  <si>
    <t>a1b1R000008yMlyQAE</t>
  </si>
  <si>
    <t>a1b1R000008yMnGQAU</t>
  </si>
  <si>
    <t>a1b1R000008yMoYQAU</t>
  </si>
  <si>
    <t>a1b1R000008yMpqQAE</t>
  </si>
  <si>
    <t>a1b1R000008yMjPQAU</t>
  </si>
  <si>
    <t>a1b1R000008yMkhQAE</t>
  </si>
  <si>
    <t>a1b1R000008yMlzQAE</t>
  </si>
  <si>
    <t>a1b1R000008yMnHQAU</t>
  </si>
  <si>
    <t>a1b1R000008yMoZQAU</t>
  </si>
  <si>
    <t>a1b1R000008yMprQAE</t>
  </si>
  <si>
    <t>a1b1R000008yMjQQAU</t>
  </si>
  <si>
    <t>a1b1R000008yMkiQAE</t>
  </si>
  <si>
    <t>a1b1R000008yMm0QAE</t>
  </si>
  <si>
    <t>a1b1R000008yMnIQAU</t>
  </si>
  <si>
    <t>a1b1R000008yMoaQAE</t>
  </si>
  <si>
    <t>a1b1R000008yMpsQAE</t>
  </si>
  <si>
    <t>a1b1R000008yMjRQAU</t>
  </si>
  <si>
    <t>a1b1R000008yMkjQAE</t>
  </si>
  <si>
    <t>a1b1R000008yMm1QAE</t>
  </si>
  <si>
    <t>a1b1R000008yMnJQAU</t>
  </si>
  <si>
    <t>a1b1R000008yMobQAE</t>
  </si>
  <si>
    <t>a1b1R000008yMptQAE</t>
  </si>
  <si>
    <t>a1b1R000008yMjSQAU</t>
  </si>
  <si>
    <t>a1b1R000008yMkkQAE</t>
  </si>
  <si>
    <t>a1b1R000008yMm2QAE</t>
  </si>
  <si>
    <t>a1b1R000008yMnKQAU</t>
  </si>
  <si>
    <t>a1b1R000008yMocQAE</t>
  </si>
  <si>
    <t>a1b1R000008yMpuQAE</t>
  </si>
  <si>
    <t>a1b1R000008yMjTQAU</t>
  </si>
  <si>
    <t>a1b1R000008yMklQAE</t>
  </si>
  <si>
    <t>a1b1R000008yMm3QAE</t>
  </si>
  <si>
    <t>a1b1R000008yMnLQAU</t>
  </si>
  <si>
    <t>a1b1R000008yModQAE</t>
  </si>
  <si>
    <t>a1b1R000008yMpvQAE</t>
  </si>
  <si>
    <t>a1b1R000008yMjUQAU</t>
  </si>
  <si>
    <t>a1b1R000008yMkmQAE</t>
  </si>
  <si>
    <t>a1b1R000008yMm4QAE</t>
  </si>
  <si>
    <t>a1b1R000008yMnMQAU</t>
  </si>
  <si>
    <t>a1b1R000008yMoeQAE</t>
  </si>
  <si>
    <t>a1b1R000008yMpwQAE</t>
  </si>
  <si>
    <t>a1b1R000008yMjVQAU</t>
  </si>
  <si>
    <t>a1b1R000008yMknQAE</t>
  </si>
  <si>
    <t>a1b1R000008yMm5QAE</t>
  </si>
  <si>
    <t>a1b1R000008yMnNQAU</t>
  </si>
  <si>
    <t>a1b1R000008yMofQAE</t>
  </si>
  <si>
    <t>a1b1R000008yMpxQAE</t>
  </si>
  <si>
    <t>a1b1R000008yMjWQAU</t>
  </si>
  <si>
    <t>a1b1R000008yMkoQAE</t>
  </si>
  <si>
    <t>a1b1R000008yMm6QAE</t>
  </si>
  <si>
    <t>a1b1R000008yMnOQAU</t>
  </si>
  <si>
    <t>a1b1R000008yMogQAE</t>
  </si>
  <si>
    <t>a1b1R000008yMpyQAE</t>
  </si>
  <si>
    <t>a1b1R000008yMjXQAU</t>
  </si>
  <si>
    <t>a1b1R000008yMkpQAE</t>
  </si>
  <si>
    <t>a1b1R000008yMm7QAE</t>
  </si>
  <si>
    <t>a1b1R000008yMnPQAU</t>
  </si>
  <si>
    <t>a1b1R000008yMohQAE</t>
  </si>
  <si>
    <t>a1b1R000008yMpzQAE</t>
  </si>
  <si>
    <t>a1b1R000008yMjYQAU</t>
  </si>
  <si>
    <t>a1b1R000008yMkqQAE</t>
  </si>
  <si>
    <t>a1b1R000008yMm8QAE</t>
  </si>
  <si>
    <t>a1b1R000008yMnQQAU</t>
  </si>
  <si>
    <t>a1b1R000008yMoiQAE</t>
  </si>
  <si>
    <t>a1b1R000008yMq0QAE</t>
  </si>
  <si>
    <t>a1b1R000008yMjZQAU</t>
  </si>
  <si>
    <t>a1b1R000008yMkrQAE</t>
  </si>
  <si>
    <t>a1b1R000008yMm9QAE</t>
  </si>
  <si>
    <t>a1b1R000008yMnRQAU</t>
  </si>
  <si>
    <t>a1b1R000008yMojQAE</t>
  </si>
  <si>
    <t>a1b1R000008yMq1QAE</t>
  </si>
  <si>
    <t>a1b1R000008yMjaQAE</t>
  </si>
  <si>
    <t>a1b1R000008yMksQAE</t>
  </si>
  <si>
    <t>a1b1R000008yMmAQAU</t>
  </si>
  <si>
    <t>a1b1R000008yMnSQAU</t>
  </si>
  <si>
    <t>a1b1R000008yMokQAE</t>
  </si>
  <si>
    <t>a1b1R000008yMq2QAE</t>
  </si>
  <si>
    <t>a1b1R000008yMjbQAE</t>
  </si>
  <si>
    <t>a1b1R000008yMktQAE</t>
  </si>
  <si>
    <t>a1b1R000008yMmBQAU</t>
  </si>
  <si>
    <t>a1b1R000008yMnTQAU</t>
  </si>
  <si>
    <t>a1b1R000008yMolQAE</t>
  </si>
  <si>
    <t>a1b1R000008yMq3QAE</t>
  </si>
  <si>
    <t>a1b1R000008yMjcQAE</t>
  </si>
  <si>
    <t>a1b1R000008yMkuQAE</t>
  </si>
  <si>
    <t>a1b1R000008yMmCQAU</t>
  </si>
  <si>
    <t>a1b1R000008yMnUQAU</t>
  </si>
  <si>
    <t>a1b1R000008yMomQAE</t>
  </si>
  <si>
    <t>a1b1R000008yMq4QAE</t>
  </si>
  <si>
    <t>a1b1R000008yMjdQAE</t>
  </si>
  <si>
    <t>a1b1R000008yMkvQAE</t>
  </si>
  <si>
    <t>a1b1R000008yMmDQAU</t>
  </si>
  <si>
    <t>a1b1R000008yMnVQAU</t>
  </si>
  <si>
    <t>a1b1R000008yMonQAE</t>
  </si>
  <si>
    <t>a1b1R000008yMq5QAE</t>
  </si>
  <si>
    <t>a1b1R000008yMjeQAE</t>
  </si>
  <si>
    <t>a1b1R000008yMkwQAE</t>
  </si>
  <si>
    <t>a1b1R000008yMmEQAU</t>
  </si>
  <si>
    <t>a1b1R000008yMnWQAU</t>
  </si>
  <si>
    <t>a1b1R000008yMooQAE</t>
  </si>
  <si>
    <t>a1b1R000008yMq6QAE</t>
  </si>
  <si>
    <t>a1b1R000008yMjfQAE</t>
  </si>
  <si>
    <t>a1b1R000008yMkxQAE</t>
  </si>
  <si>
    <t>a1b1R000008yMmFQAU</t>
  </si>
  <si>
    <t>a1b1R000008yMnXQAU</t>
  </si>
  <si>
    <t>a1b1R000008yMopQAE</t>
  </si>
  <si>
    <t>a1b1R000008yMq7QAE</t>
  </si>
  <si>
    <t>a1b1R000008yMjgQAE</t>
  </si>
  <si>
    <t>a1b1R000008yMkyQAE</t>
  </si>
  <si>
    <t>a1b1R000008yMmGQAU</t>
  </si>
  <si>
    <t>a1b1R000008yMnYQAU</t>
  </si>
  <si>
    <t>a1b1R000008yMoqQAE</t>
  </si>
  <si>
    <t>a1b1R000008yMq8QAE</t>
  </si>
  <si>
    <t>a1b1R000008yMjhQAE</t>
  </si>
  <si>
    <t>a1b1R000008yMkzQAE</t>
  </si>
  <si>
    <t>a1b1R000008yMmHQAU</t>
  </si>
  <si>
    <t>a1b1R000008yMnZQAU</t>
  </si>
  <si>
    <t>a1b1R000008yMorQAE</t>
  </si>
  <si>
    <t>a1b1R000008yMq9QAE</t>
  </si>
  <si>
    <t>a1b1R000008yMjiQAE</t>
  </si>
  <si>
    <t>a1b1R000008yMl0QAE</t>
  </si>
  <si>
    <t>a1b1R000008yMmIQAU</t>
  </si>
  <si>
    <t>a1b1R000008yMnaQAE</t>
  </si>
  <si>
    <t>a1b1R000008yMosQAE</t>
  </si>
  <si>
    <t>a1b1R000008yMqAQAU</t>
  </si>
  <si>
    <t>a1b1R000008yMjjQAE</t>
  </si>
  <si>
    <t>a1b1R000008yMl1QAE</t>
  </si>
  <si>
    <t>a1b1R000008yMmJQAU</t>
  </si>
  <si>
    <t>a1b1R000008yMnbQAE</t>
  </si>
  <si>
    <t>a1b1R000008yMotQAE</t>
  </si>
  <si>
    <t>a1b1R000008yMqBQAU</t>
  </si>
  <si>
    <t>a1b1R000008yMjkQAE</t>
  </si>
  <si>
    <t>a1b1R000008yMl2QAE</t>
  </si>
  <si>
    <t>a1b1R000008yMmKQAU</t>
  </si>
  <si>
    <t>a1b1R000008yMncQAE</t>
  </si>
  <si>
    <t>a1b1R000008yMouQAE</t>
  </si>
  <si>
    <t>a1b1R000008yMqCQAU</t>
  </si>
  <si>
    <t>a1b1R000008yMjlQAE</t>
  </si>
  <si>
    <t>a1b1R000008yMl3QAE</t>
  </si>
  <si>
    <t>a1b1R000008yMmLQAU</t>
  </si>
  <si>
    <t>a1b1R000008yMndQAE</t>
  </si>
  <si>
    <t>a1b1R000008yMovQAE</t>
  </si>
  <si>
    <t>a1b1R000008yMqDQAU</t>
  </si>
  <si>
    <t>a1b1R000008yMjmQAE</t>
  </si>
  <si>
    <t>a1b1R000008yMl4QAE</t>
  </si>
  <si>
    <t>a1b1R000008yMmMQAU</t>
  </si>
  <si>
    <t>a1b1R000008yMneQAE</t>
  </si>
  <si>
    <t>a1b1R000008yMowQAE</t>
  </si>
  <si>
    <t>a1b1R000008yMqEQAU</t>
  </si>
  <si>
    <t>a1b1R000008yMjnQAE</t>
  </si>
  <si>
    <t>a1b1R000008yMl5QAE</t>
  </si>
  <si>
    <t>a1b1R000008yMmNQAU</t>
  </si>
  <si>
    <t>a1b1R000008yMnfQAE</t>
  </si>
  <si>
    <t>a1b1R000008yMoxQAE</t>
  </si>
  <si>
    <t>a1b1R000008yMqFQAU</t>
  </si>
  <si>
    <t>a1b1R000008yMjoQAE</t>
  </si>
  <si>
    <t>a1b1R000008yMl6QAE</t>
  </si>
  <si>
    <t>a1b1R000008yMmOQAU</t>
  </si>
  <si>
    <t>a1b1R000008yMngQAE</t>
  </si>
  <si>
    <t>a1b1R000008yMoyQAE</t>
  </si>
  <si>
    <t>a1b1R000008yMqGQAU</t>
  </si>
  <si>
    <t>a1b1R000008yMjpQAE</t>
  </si>
  <si>
    <t>a1b1R000008yMl7QAE</t>
  </si>
  <si>
    <t>a1b1R000008yMmPQAU</t>
  </si>
  <si>
    <t>a1b1R000008yMnhQAE</t>
  </si>
  <si>
    <t>a1b1R000008yMozQAE</t>
  </si>
  <si>
    <t>a1b1R000008yMqHQAU</t>
  </si>
  <si>
    <t>a1b1R000008yMjqQAE</t>
  </si>
  <si>
    <t>a1b1R000008yMl8QAE</t>
  </si>
  <si>
    <t>a1b1R000008yMmQQAU</t>
  </si>
  <si>
    <t>a1b1R000008yMniQAE</t>
  </si>
  <si>
    <t>a1b1R000008yMp0QAE</t>
  </si>
  <si>
    <t>a1b1R000008yMqIQAU</t>
  </si>
  <si>
    <t>a1b1R000008yMjrQAE</t>
  </si>
  <si>
    <t>a1b1R000008yMl9QAE</t>
  </si>
  <si>
    <t>a1b1R000008yMmRQAU</t>
  </si>
  <si>
    <t>a1b1R000008yMnjQAE</t>
  </si>
  <si>
    <t>a1b1R000008yMp1QAE</t>
  </si>
  <si>
    <t>a1b1R000008yMqJQAU</t>
  </si>
  <si>
    <t>a1b1R000008yMjsQAE</t>
  </si>
  <si>
    <t>a1b1R000008yMlAQAU</t>
  </si>
  <si>
    <t>a1b1R000008yMmSQAU</t>
  </si>
  <si>
    <t>a1b1R000008yMnkQAE</t>
  </si>
  <si>
    <t>a1b1R000008yMp2QAE</t>
  </si>
  <si>
    <t>a1b1R000008yMqKQAU</t>
  </si>
  <si>
    <t>a1b1R000008yMjtQAE</t>
  </si>
  <si>
    <t>a1b1R000008yMlBQAU</t>
  </si>
  <si>
    <t>a1b1R000008yMmTQAU</t>
  </si>
  <si>
    <t>a1b1R000008yMnlQAE</t>
  </si>
  <si>
    <t>a1b1R000008yMp3QAE</t>
  </si>
  <si>
    <t>a1b1R000008yMqLQAU</t>
  </si>
  <si>
    <t>a1b1R000008yMjuQAE</t>
  </si>
  <si>
    <t>a1b1R000008yMlCQAU</t>
  </si>
  <si>
    <t>a1b1R000008yMmUQAU</t>
  </si>
  <si>
    <t>a1b1R000008yMnmQAE</t>
  </si>
  <si>
    <t>a1b1R000008yMp4QAE</t>
  </si>
  <si>
    <t>a1b1R000008yMqMQAU</t>
  </si>
  <si>
    <t>a1b1R000008yMjvQAE</t>
  </si>
  <si>
    <t>a1b1R000008yMlDQAU</t>
  </si>
  <si>
    <t>a1b1R000008yMmVQAU</t>
  </si>
  <si>
    <t>a1b1R000008yMnnQAE</t>
  </si>
  <si>
    <t>a1b1R000008yMp5QAE</t>
  </si>
  <si>
    <t>a1b1R000008yMqNQAU</t>
  </si>
  <si>
    <t>a1G1R000006s1xSUAQ</t>
  </si>
  <si>
    <t>a1G1R000006s1xTUAQ</t>
  </si>
  <si>
    <t>a1G1R000006s1xUUAQ</t>
  </si>
  <si>
    <t>a1G1R000006s1xVUAQ</t>
  </si>
  <si>
    <t>a1G1R000006s1xWUAQ</t>
  </si>
  <si>
    <t>a1G1R000006s1xXUAQ</t>
  </si>
  <si>
    <t>a1G1R000006s1xYUAQ</t>
  </si>
  <si>
    <t>a1G1R000006s1xZUAQ</t>
  </si>
  <si>
    <t>a1G1R000006s1xaUAA</t>
  </si>
  <si>
    <t>a1G1R000006s1xbUAA</t>
  </si>
  <si>
    <t>a1G1R000006s1xcUAA</t>
  </si>
  <si>
    <t>a1G1R000006s1xdUAA</t>
  </si>
  <si>
    <t>a1G1R000006s1xeUAA</t>
  </si>
  <si>
    <t>a1G1R000006s1xfUAA</t>
  </si>
  <si>
    <t>a1G1R000006s1xgUAA</t>
  </si>
  <si>
    <t>a1G1R000006s1xhUAA</t>
  </si>
  <si>
    <t>a1G1R000006s1xiUAA</t>
  </si>
  <si>
    <t>a1G1R000006s1xjUAA</t>
  </si>
  <si>
    <t>a1G1R000006s1xkUAA</t>
  </si>
  <si>
    <t>a1G1R000006s1xlUAA</t>
  </si>
  <si>
    <t>a1G1R000006s1xmUAA</t>
  </si>
  <si>
    <t>a1G1R000006s1xnUAA</t>
  </si>
  <si>
    <t>a1G1R000006s1xoUAA</t>
  </si>
  <si>
    <t>a1G1R000006s1xpUAA</t>
  </si>
  <si>
    <t>a1G1R000006s1xqUAA</t>
  </si>
  <si>
    <t>a1G1R000006s1xrUAA</t>
  </si>
  <si>
    <t>a1G1R000006s1xsUAA</t>
  </si>
  <si>
    <t>a1G1R000006s1xtUAA</t>
  </si>
  <si>
    <t>a1G1R000006s1xuUAA</t>
  </si>
  <si>
    <t>a1G1R000006s1xvUAA</t>
  </si>
  <si>
    <t>a1G1R000006s1xwUAA</t>
  </si>
  <si>
    <t>a1G1R000006s1xxUAA</t>
  </si>
  <si>
    <t>a1G1R000006s1xyUAA</t>
  </si>
  <si>
    <t>a1G1R000006s1xzUAA</t>
  </si>
  <si>
    <t>a1G1R000006s1y0UAA</t>
  </si>
  <si>
    <t>a1G1R000006s1y1UAA</t>
  </si>
  <si>
    <t>a1G1R000006s1y2UAA</t>
  </si>
  <si>
    <t>a1G1R000006s1y3UAA</t>
  </si>
  <si>
    <t>a1G1R000006s1y4UAA</t>
  </si>
  <si>
    <t>a1G1R000006s1y5UAA</t>
  </si>
  <si>
    <t>a1G1R000006s1y6UAA</t>
  </si>
  <si>
    <t>a1G1R000006s1y7UAA</t>
  </si>
  <si>
    <t>a1G1R000006s1y8UAA</t>
  </si>
  <si>
    <t>a1G1R000006s1y9UAA</t>
  </si>
  <si>
    <t>a1G1R000006s1yAUAQ</t>
  </si>
  <si>
    <t>a1G1R000006s1yBUAQ</t>
  </si>
  <si>
    <t>a1G1R000006s1yCUAQ</t>
  </si>
  <si>
    <t>a1G1R000006s1yDUAQ</t>
  </si>
  <si>
    <t>a1G1R000006s1yEUAQ</t>
  </si>
  <si>
    <t>a1G1R000006s1yFUAQ</t>
  </si>
  <si>
    <t>a1G1R000006s1yGUAQ</t>
  </si>
  <si>
    <t>a1G1R000006s1yHUAQ</t>
  </si>
  <si>
    <t>a1G1R000006s1yIUAQ</t>
  </si>
  <si>
    <t>a1G1R000006s1yJUAQ</t>
  </si>
  <si>
    <t>a1G1R000006s1yKUAQ</t>
  </si>
  <si>
    <t>a1G1R000006s1yLUAQ</t>
  </si>
  <si>
    <t>a1G1R000006s1yMUAQ</t>
  </si>
  <si>
    <t>a1G1R000006s1yNUAQ</t>
  </si>
  <si>
    <t>a1G1R000006s1yOUAQ</t>
  </si>
  <si>
    <t>a1G1R000006s1yPUAQ</t>
  </si>
  <si>
    <t>a1G1R000006s1yQUAQ</t>
  </si>
  <si>
    <t>a1G1R000006s1yRUAQ</t>
  </si>
  <si>
    <t>a1G1R000006s1ySUAQ</t>
  </si>
  <si>
    <t>a1G1R000006s1yTUAQ</t>
  </si>
  <si>
    <t>a1G1R000006s1yUUAQ</t>
  </si>
  <si>
    <t>a1G1R000006s1yVUAQ</t>
  </si>
  <si>
    <t>a1G1R000006s1yWUAQ</t>
  </si>
  <si>
    <t>a1G1R000006s1yXUAQ</t>
  </si>
  <si>
    <t>a1G1R000006s1yYUAQ</t>
  </si>
  <si>
    <t>a1G1R000006s1yZUAQ</t>
  </si>
  <si>
    <t>a1G1R000006s1yaUAA</t>
  </si>
  <si>
    <t>a1G1R000006s1ybUAA</t>
  </si>
  <si>
    <t>a1G1R000006s1ycUAA</t>
  </si>
  <si>
    <t>a1G1R000006s1ydUAA</t>
  </si>
  <si>
    <t>a1G1R000006s1yeUAA</t>
  </si>
  <si>
    <t>a1G1R000006s1yfUAA</t>
  </si>
  <si>
    <t>a1G1R000006s1ygUAA</t>
  </si>
  <si>
    <t>a1G1R000006s1yhUAA</t>
  </si>
  <si>
    <t>a1G1R000006s1yiUAA</t>
  </si>
  <si>
    <t>a1G1R000006s1yjUAA</t>
  </si>
  <si>
    <t>a1G1R000006s1ykUAA</t>
  </si>
  <si>
    <t>a1G1R000006s1ylUAA</t>
  </si>
  <si>
    <t>a1G1R000006s1ymUAA</t>
  </si>
  <si>
    <t>a1G1R000006s1ynUAA</t>
  </si>
  <si>
    <t>a1G1R000006s1yoUAA</t>
  </si>
  <si>
    <t>a1G1R000006s1ypUAA</t>
  </si>
  <si>
    <t>a1G1R000006s1yqUAA</t>
  </si>
  <si>
    <t>a1G1R000006s1yrUAA</t>
  </si>
  <si>
    <t>a1G1R000006s1ysUAA</t>
  </si>
  <si>
    <t>a1G1R000006s1ytUAA</t>
  </si>
  <si>
    <t>a1G1R000006s1yuUAA</t>
  </si>
  <si>
    <t>a1G1R000006s1yvUAA</t>
  </si>
  <si>
    <t>a1G1R000006s1ywUAA</t>
  </si>
  <si>
    <t>a1G1R000006s1yxUAA</t>
  </si>
  <si>
    <t>a1G1R000006s1yyUAA</t>
  </si>
  <si>
    <t>a1G1R000006s1yzUAA</t>
  </si>
  <si>
    <t>a1G1R000006s1z0UAA</t>
  </si>
  <si>
    <t>a1G1R000006s1z1UAA</t>
  </si>
  <si>
    <t>a1G1R000006s1z2UAA</t>
  </si>
  <si>
    <t>a1G1R000006s1z3UAA</t>
  </si>
  <si>
    <t>a1G1R000006s1z4UAA</t>
  </si>
  <si>
    <t>a1G1R000006s1z5UAA</t>
  </si>
  <si>
    <t>a1G1R000006s1z6UAA</t>
  </si>
  <si>
    <t>a1G1R000006s1z7UAA</t>
  </si>
  <si>
    <t>a1G1R000006s1z8UAA</t>
  </si>
  <si>
    <t>a1G1R000006s1z9UAA</t>
  </si>
  <si>
    <t>a1G1R000006s1zAUAQ</t>
  </si>
  <si>
    <t>a1G1R000006s1zBUAQ</t>
  </si>
  <si>
    <t>a1G1R000006s1zCUAQ</t>
  </si>
  <si>
    <t>a1G1R000006s1zDUAQ</t>
  </si>
  <si>
    <t>a1G1R000006s1zEUAQ</t>
  </si>
  <si>
    <t>a1G1R000006s1zFUAQ</t>
  </si>
  <si>
    <t>a1G1R000006s1zGUAQ</t>
  </si>
  <si>
    <t>a1G1R000006s1zHUAQ</t>
  </si>
  <si>
    <t>a1G1R000006s1zIUAQ</t>
  </si>
  <si>
    <t>a1G1R000006s1zJUAQ</t>
  </si>
  <si>
    <t>a1G1R000006s1zKUAQ</t>
  </si>
  <si>
    <t>a1G1R000006s1zLUAQ</t>
  </si>
  <si>
    <t>a1G1R000006s1zMUAQ</t>
  </si>
  <si>
    <t>a1G1R000006s1zNUAQ</t>
  </si>
  <si>
    <t>a1G1R000006s1zOUAQ</t>
  </si>
  <si>
    <t>a1G1R000006s1zPUAQ</t>
  </si>
  <si>
    <t>a1G1R000006s1zQUAQ</t>
  </si>
  <si>
    <t>a1G1R000006s1zRUAQ</t>
  </si>
  <si>
    <t>a1G1R000006s1zSUAQ</t>
  </si>
  <si>
    <t>a1G1R000006s1zTUAQ</t>
  </si>
  <si>
    <t>a1G1R000006s1zUUAQ</t>
  </si>
  <si>
    <t>a1G1R000006s1zVUAQ</t>
  </si>
  <si>
    <t>a1G1R000006s1zWUAQ</t>
  </si>
  <si>
    <t>a1G1R000006s1zXUAQ</t>
  </si>
  <si>
    <t>a1G1R000006s1zYUAQ</t>
  </si>
  <si>
    <t>a1G1R000006s1zZUAQ</t>
  </si>
  <si>
    <t>a1G1R000006s1zaUAA</t>
  </si>
  <si>
    <t>a1G1R000006s1zbUAA</t>
  </si>
  <si>
    <t>a1G1R000006s1zcUAA</t>
  </si>
  <si>
    <t>a1G1R000006s1zdUAA</t>
  </si>
  <si>
    <t>a1G1R000006s1zeUAA</t>
  </si>
  <si>
    <t>a1G1R000006s1zfUAA</t>
  </si>
  <si>
    <t>a1G1R000006s1zgUAA</t>
  </si>
  <si>
    <t>a1G1R000006s1zhUAA</t>
  </si>
  <si>
    <t>a1G1R000006s1ziUAA</t>
  </si>
  <si>
    <t>a1G1R000006s1zjUAA</t>
  </si>
  <si>
    <t>a1G1R000006s1zkUAA</t>
  </si>
  <si>
    <t>a1G1R000006s1zlUAA</t>
  </si>
  <si>
    <t>a1G1R000006s1zmUAA</t>
  </si>
  <si>
    <t>a1G1R000006s1znUAA</t>
  </si>
  <si>
    <t>a1G1R000006s1zoUAA</t>
  </si>
  <si>
    <t>a1G1R000006s1zpUAA</t>
  </si>
  <si>
    <t>a1G1R000006s1zqUAA</t>
  </si>
  <si>
    <t>a1G1R000006s1zrUAA</t>
  </si>
  <si>
    <t>a1V1R00000DyKNHUA3</t>
  </si>
  <si>
    <t>a1V1R00000DyKNIUA3</t>
  </si>
  <si>
    <t>a1V1R00000DyKNJUA3</t>
  </si>
  <si>
    <t>a1V1R00000DyKNKUA3</t>
  </si>
  <si>
    <t>a1V1R00000DyKNLUA3</t>
  </si>
  <si>
    <t>a1V1R00000DyKNMUA3</t>
  </si>
  <si>
    <t>a1V1R00000DyKNNUA3</t>
  </si>
  <si>
    <t>a1V1R00000DyKNOUA3</t>
  </si>
  <si>
    <t>a1V1R00000DyKNPUA3</t>
  </si>
  <si>
    <t>a1V1R00000DyKNQUA3</t>
  </si>
  <si>
    <t>a1V1R00000DyKNRUA3</t>
  </si>
  <si>
    <t>a1V1R00000DyKNSUA3</t>
  </si>
  <si>
    <t>a1V1R00000DyKNTUA3</t>
  </si>
  <si>
    <t>a1V1R00000DyKNUUA3</t>
  </si>
  <si>
    <t>a1V1R00000DyKNVUA3</t>
  </si>
  <si>
    <t>a1V1R00000DyKNWUA3</t>
  </si>
  <si>
    <t>a1V1R00000DyKNXUA3</t>
  </si>
  <si>
    <t>a1V1R00000DyKNYUA3</t>
  </si>
  <si>
    <t>a1V1R00000DyKNZUA3</t>
  </si>
  <si>
    <t>a1V1R00000DyKNaUAN</t>
  </si>
  <si>
    <t>a1V1R00000DyKNbUAN</t>
  </si>
  <si>
    <t>a1V1R00000DyKNcUAN</t>
  </si>
  <si>
    <t>a1V1R00000DyKNdUAN</t>
  </si>
  <si>
    <t>a1V1R00000DyKNeUAN</t>
  </si>
  <si>
    <t>a1V1R00000DyKNfUAN</t>
  </si>
  <si>
    <t>a1V1R00000DyKNgUAN</t>
  </si>
  <si>
    <t>a1V1R00000DyKNhUAN</t>
  </si>
  <si>
    <t>a1V1R00000DyKNiUAN</t>
  </si>
  <si>
    <t>a1V1R00000DyKNjUAN</t>
  </si>
  <si>
    <t>a1V1R00000DyKNkUAN</t>
  </si>
  <si>
    <t>a1V1R00000DyKNlUAN</t>
  </si>
  <si>
    <t>a1V1R00000DyKNmUAN</t>
  </si>
  <si>
    <t>a1V1R00000DyKNnUAN</t>
  </si>
  <si>
    <t>a1V1R00000DyKNoUAN</t>
  </si>
  <si>
    <t>a1V1R00000DyKNpUAN</t>
  </si>
  <si>
    <t>a1V1R00000DyKNqUAN</t>
  </si>
  <si>
    <t>a1V1R00000DyKNrUAN</t>
  </si>
  <si>
    <t>a1V1R00000DyKNsUAN</t>
  </si>
  <si>
    <t>a1V1R00000DyKNtUAN</t>
  </si>
  <si>
    <t>a1V1R00000DyKNuUAN</t>
  </si>
  <si>
    <t>a1V1R00000DyKNvUAN</t>
  </si>
  <si>
    <t>a1V1R00000DyKNwUAN</t>
  </si>
  <si>
    <t>a1V1R00000DyKNxUAN</t>
  </si>
  <si>
    <t>a1V1R00000DyKNyUAN</t>
  </si>
  <si>
    <t>a1V1R00000DyKNzUAN</t>
  </si>
  <si>
    <t>a1V1R00000DyKO0UAN</t>
  </si>
  <si>
    <t>a1V1R00000DyKO1UAN</t>
  </si>
  <si>
    <t>a1V1R00000DyKO2UAN</t>
  </si>
  <si>
    <t>a1V1R00000DyKO3UAN</t>
  </si>
  <si>
    <t>a1V1R00000DyKO4UAN</t>
  </si>
  <si>
    <t>a1V1R00000DyKO5UAN</t>
  </si>
  <si>
    <t>a1V1R00000DyKO6UAN</t>
  </si>
  <si>
    <t>a1V1R00000DyKO7UAN</t>
  </si>
  <si>
    <t>a1V1R00000DyKO8UAN</t>
  </si>
  <si>
    <t>a1V1R00000DyKO9UAN</t>
  </si>
  <si>
    <t>a1V1R00000DyKOAUA3</t>
  </si>
  <si>
    <t>a1V1R00000DyKOBUA3</t>
  </si>
  <si>
    <t>a1V1R00000DyKOCUA3</t>
  </si>
  <si>
    <t>a1V1R00000DyKODUA3</t>
  </si>
  <si>
    <t>a1V1R00000DyKOEUA3</t>
  </si>
  <si>
    <t>a1V1R00000DyKOFUA3</t>
  </si>
  <si>
    <t>a1V1R00000DyKOGUA3</t>
  </si>
  <si>
    <t>a1V1R00000DyKOHUA3</t>
  </si>
  <si>
    <t>a1V1R00000DyKOIUA3</t>
  </si>
  <si>
    <t>a1V1R00000DyKOJUA3</t>
  </si>
  <si>
    <t>a1V1R00000DyKOKUA3</t>
  </si>
  <si>
    <t>a1V1R00000DyKOLUA3</t>
  </si>
  <si>
    <t>a1V1R00000DyKOMUA3</t>
  </si>
  <si>
    <t>a1V1R00000DyKONUA3</t>
  </si>
  <si>
    <t>a1V1R00000DyKOOUA3</t>
  </si>
  <si>
    <t>a1V1R00000DyKOPUA3</t>
  </si>
  <si>
    <t>a1V1R00000DyKOQUA3</t>
  </si>
  <si>
    <t>a1V1R00000DyKORUA3</t>
  </si>
  <si>
    <t>a1V1R00000DyKOSUA3</t>
  </si>
  <si>
    <t>a1V1R00000DyKOTUA3</t>
  </si>
  <si>
    <t>a1V1R00000DyKOUUA3</t>
  </si>
  <si>
    <t>a1V1R00000DyKOVUA3</t>
  </si>
  <si>
    <t>a1V1R00000DyKOWUA3</t>
  </si>
  <si>
    <t>a1V1R00000DyKOXUA3</t>
  </si>
  <si>
    <t>a1V1R00000DyKOYUA3</t>
  </si>
  <si>
    <t>a1V1R00000DyKOZUA3</t>
  </si>
  <si>
    <t>a1V1R00000DyKOaUAN</t>
  </si>
  <si>
    <t>a1V1R00000DyKObUAN</t>
  </si>
  <si>
    <t>a1V1R00000DyKOcUAN</t>
  </si>
  <si>
    <t>a1V1R00000DyKOdUAN</t>
  </si>
  <si>
    <t>a1V1R00000DyKOeUAN</t>
  </si>
  <si>
    <t>a1V1R00000DyKOfUAN</t>
  </si>
  <si>
    <t>a1V1R00000DyKOgUAN</t>
  </si>
  <si>
    <t>a1V1R00000DyKOhUAN</t>
  </si>
  <si>
    <t>a1V1R00000DyKOiUAN</t>
  </si>
  <si>
    <t>a1V1R00000DyKOjUAN</t>
  </si>
  <si>
    <t>a1V1R00000DyKOkUAN</t>
  </si>
  <si>
    <t>a1V1R00000DyKOlUAN</t>
  </si>
  <si>
    <t>a1V1R00000DyKOmUAN</t>
  </si>
  <si>
    <t>a1V1R00000DyKOnUAN</t>
  </si>
  <si>
    <t>a1V1R00000DyKOoUAN</t>
  </si>
  <si>
    <t>a1V1R00000DyKOpUAN</t>
  </si>
  <si>
    <t>a1V1R00000DyKOqUAN</t>
  </si>
  <si>
    <t>a1V1R00000DyKOrUAN</t>
  </si>
  <si>
    <t>a1V1R00000DyKOsUAN</t>
  </si>
  <si>
    <t>a1V1R00000DyKOtUAN</t>
  </si>
  <si>
    <t>a1V1R00000DyKOuUAN</t>
  </si>
  <si>
    <t>a1V1R00000DyKOvUAN</t>
  </si>
  <si>
    <t>a1V1R00000DyKOwUAN</t>
  </si>
  <si>
    <t>a1V1R00000DyKOxUAN</t>
  </si>
  <si>
    <t>a1V1R00000DyKOyUAN</t>
  </si>
  <si>
    <t>a1V1R00000DyKOzUAN</t>
  </si>
  <si>
    <t>a1V1R00000DyKP0UAN</t>
  </si>
  <si>
    <t>a1V1R00000DyKP1UAN</t>
  </si>
  <si>
    <t>a1V1R00000DyKP2UAN</t>
  </si>
  <si>
    <t>a1V1R00000DyKP3UAN</t>
  </si>
  <si>
    <t>a1V1R00000DyKP4UAN</t>
  </si>
  <si>
    <t>a1V1R00000DyKP5UAN</t>
  </si>
  <si>
    <t>a1V1R00000DyKP6UAN</t>
  </si>
  <si>
    <t>a1V1R00000DyKP7UAN</t>
  </si>
  <si>
    <t>a1V1R00000DyKP8UAN</t>
  </si>
  <si>
    <t>a1V1R00000DyKP9UAN</t>
  </si>
  <si>
    <t>a1V1R00000DyKPAUA3</t>
  </si>
  <si>
    <t>a1V1R00000DyKPBUA3</t>
  </si>
  <si>
    <t>a1V1R00000DyKPCUA3</t>
  </si>
  <si>
    <t>a1V1R00000DyKPDUA3</t>
  </si>
  <si>
    <t>a1V1R00000DyKPEUA3</t>
  </si>
  <si>
    <t>a1V1R00000DyKPFUA3</t>
  </si>
  <si>
    <t>a1V1R00000DyKPGUA3</t>
  </si>
  <si>
    <t>a1V1R00000DyKPHUA3</t>
  </si>
  <si>
    <t>a1V1R00000DyKPIUA3</t>
  </si>
  <si>
    <t>a1V1R00000DyKPJUA3</t>
  </si>
  <si>
    <t>a1V1R00000DyKPKUA3</t>
  </si>
  <si>
    <t>a1V1R00000DyKPLUA3</t>
  </si>
  <si>
    <t>a1V1R00000DyKPMUA3</t>
  </si>
  <si>
    <t>a1V1R00000DyKPNUA3</t>
  </si>
  <si>
    <t>a1V1R00000DyKPOUA3</t>
  </si>
  <si>
    <t>a1V1R00000DyKPPUA3</t>
  </si>
  <si>
    <t>a1V1R00000DyKPQUA3</t>
  </si>
  <si>
    <t>a1V1R00000DyKPRUA3</t>
  </si>
  <si>
    <t>a1V1R00000DyKPSUA3</t>
  </si>
  <si>
    <t>a1V1R00000DyKPTUA3</t>
  </si>
  <si>
    <t>a1V1R00000DyKPUUA3</t>
  </si>
  <si>
    <t>a1V1R00000DyKPVUA3</t>
  </si>
  <si>
    <t>a1V1R00000DyKPWUA3</t>
  </si>
  <si>
    <t>a1V1R00000DyKPXUA3</t>
  </si>
  <si>
    <t>a1V1R00000DyKPYUA3</t>
  </si>
  <si>
    <t>a1V1R00000DyKPZUA3</t>
  </si>
  <si>
    <t>a1V1R00000DyKPaUAN</t>
  </si>
  <si>
    <t>a1V1R00000DyKPbUAN</t>
  </si>
  <si>
    <t>a1V1R00000DyKPcUAN</t>
  </si>
  <si>
    <t>a1V1R00000DyKPdUAN</t>
  </si>
  <si>
    <t>a1V1R00000DyKPeUAN</t>
  </si>
  <si>
    <t>a1V1R00000DyKPfUAN</t>
  </si>
  <si>
    <t>a1V1R00000DyKPgUAN</t>
  </si>
  <si>
    <t>a161R00000O3JxCQAV</t>
  </si>
  <si>
    <t>a161R00000O3JxDQAV</t>
  </si>
  <si>
    <t>a161R00000O3JxEQAV</t>
  </si>
  <si>
    <t>a161R00000O3JxFQAV</t>
  </si>
  <si>
    <t>a161R00000O3JxGQAV</t>
  </si>
  <si>
    <t>a161R00000O3JxHQAV</t>
  </si>
  <si>
    <t>a161R00000O3JxIQAV</t>
  </si>
  <si>
    <t>a161R00000O3JxJQAV</t>
  </si>
  <si>
    <t>a161R00000O3JxKQAV</t>
  </si>
  <si>
    <t>a161R00000O3JxLQAV</t>
  </si>
  <si>
    <t>a161R00000O3JxMQAV</t>
  </si>
  <si>
    <t>a161R00000O3JxNQAV</t>
  </si>
  <si>
    <t>a161R00000O3JxOQAV</t>
  </si>
  <si>
    <t>a161R00000O3JxPQAV</t>
  </si>
  <si>
    <t>a161R00000O3JxQQAV</t>
  </si>
  <si>
    <t>a161R00000O3JxRQAV</t>
  </si>
  <si>
    <t>a161R00000O3JxSQAV</t>
  </si>
  <si>
    <t>a161R00000O3JxTQAV</t>
  </si>
  <si>
    <t>a161R00000O3JxUQAV</t>
  </si>
  <si>
    <t>a161R00000O3JxVQAV</t>
  </si>
  <si>
    <t>a161R00000O3JxWQAV</t>
  </si>
  <si>
    <t>a161R00000O3JxXQAV</t>
  </si>
  <si>
    <t>a161R00000O3JxYQAV</t>
  </si>
  <si>
    <t>a161R00000O3JxZQAV</t>
  </si>
  <si>
    <t>a161R00000O3JxaQAF</t>
  </si>
  <si>
    <t>a161R00000O3JxbQAF</t>
  </si>
  <si>
    <t>a161R00000O3JxcQAF</t>
  </si>
  <si>
    <t>a161R00000O3JxdQAF</t>
  </si>
  <si>
    <t>a161R00000O3JxeQAF</t>
  </si>
  <si>
    <t>a161R00000O3JxfQAF</t>
  </si>
  <si>
    <t>a161R00000O3JxgQAF</t>
  </si>
  <si>
    <t>a161R00000O3JxhQAF</t>
  </si>
  <si>
    <t>a161R00000O3JxiQAF</t>
  </si>
  <si>
    <t>a161R00000O3JxjQAF</t>
  </si>
  <si>
    <t>a161R00000O3JxkQAF</t>
  </si>
  <si>
    <t>a161R00000O3JxlQAF</t>
  </si>
  <si>
    <t>a161R00000O3JxmQAF</t>
  </si>
  <si>
    <t>a161R00000O3JxnQAF</t>
  </si>
  <si>
    <t>a161R00000O3JxoQAF</t>
  </si>
  <si>
    <t>a161R00000O3JxpQAF</t>
  </si>
  <si>
    <t>a161R00000O3JxqQAF</t>
  </si>
  <si>
    <t>a161R00000O3JxrQAF</t>
  </si>
  <si>
    <t>a161R00000O3JxsQAF</t>
  </si>
  <si>
    <t>a161R00000O3JxtQAF</t>
  </si>
  <si>
    <t>a161R00000O3JxuQAF</t>
  </si>
  <si>
    <t>a161R00000O3JxvQAF</t>
  </si>
  <si>
    <t>a161R00000O3JxwQAF</t>
  </si>
  <si>
    <t>a161R00000O3JxxQAF</t>
  </si>
  <si>
    <t>a161R00000O3JxyQAF</t>
  </si>
  <si>
    <t>a161R00000O3JxzQAF</t>
  </si>
  <si>
    <t>a161R00000O3Jy0QAF</t>
  </si>
  <si>
    <t>a161R00000O3Jy1QAF</t>
  </si>
  <si>
    <t>a161R00000O3Jy2QAF</t>
  </si>
  <si>
    <t>a161R00000O3Jy3QAF</t>
  </si>
  <si>
    <t>a161R00000O3Jy4QAF</t>
  </si>
  <si>
    <t>a161R00000O3Jy5QAF</t>
  </si>
  <si>
    <t>a161R00000O3Jy6QAF</t>
  </si>
  <si>
    <t>a161R00000O3Jy7QAF</t>
  </si>
  <si>
    <t>a161R00000O3Jy8QAF</t>
  </si>
  <si>
    <t>a161R00000O3Jy9QAF</t>
  </si>
  <si>
    <t>a161R00000O3JyAQAV</t>
  </si>
  <si>
    <t>a161R00000O3JyBQAV</t>
  </si>
  <si>
    <t>a161R00000O3JyCQAV</t>
  </si>
  <si>
    <t>a161R00000O3JyDQAV</t>
  </si>
  <si>
    <t>a161R00000O3JyEQAV</t>
  </si>
  <si>
    <t>a161R00000O3JyFQAV</t>
  </si>
  <si>
    <t>a161R00000O3JyGQAV</t>
  </si>
  <si>
    <t>a161R00000O3JyHQAV</t>
  </si>
  <si>
    <t>a161R00000O3JyIQAV</t>
  </si>
  <si>
    <t>a161R00000O3JyJQAV</t>
  </si>
  <si>
    <t>a161R00000O3JyKQAV</t>
  </si>
  <si>
    <t>a161R00000O3JyLQAV</t>
  </si>
  <si>
    <t>a161R00000O3JyMQAV</t>
  </si>
  <si>
    <t>a161R00000O3JyNQAV</t>
  </si>
  <si>
    <t>a161R00000O3JyOQAV</t>
  </si>
  <si>
    <t>a161R00000O3JyPQAV</t>
  </si>
  <si>
    <t>a161R00000O3JyQQAV</t>
  </si>
  <si>
    <t>a161R00000O3JyRQAV</t>
  </si>
  <si>
    <t>a161R00000O3JySQAV</t>
  </si>
  <si>
    <t>a161R00000O3JyTQAV</t>
  </si>
  <si>
    <t>a161R00000O3JyUQAV</t>
  </si>
  <si>
    <t>a161R00000O3JyVQAV</t>
  </si>
  <si>
    <t>a161R00000O3JyWQAV</t>
  </si>
  <si>
    <t>a161R00000O3JyXQAV</t>
  </si>
  <si>
    <t>a161R00000O3JyYQAV</t>
  </si>
  <si>
    <t>a161R00000O3JyZQAV</t>
  </si>
  <si>
    <t>a161R00000O3JyaQAF</t>
  </si>
  <si>
    <t>a161R00000O3JybQAF</t>
  </si>
  <si>
    <t>a161R00000O3JycQAF</t>
  </si>
  <si>
    <t>a161R00000O3JydQAF</t>
  </si>
  <si>
    <t>a161R00000O3JyeQAF</t>
  </si>
  <si>
    <t>a161R00000O3JyfQAF</t>
  </si>
  <si>
    <t>a161R00000O3JygQAF</t>
  </si>
  <si>
    <t>a161R00000O3JyhQAF</t>
  </si>
  <si>
    <t>a161R00000O3JyiQAF</t>
  </si>
  <si>
    <t>a161R00000O3JyjQAF</t>
  </si>
  <si>
    <t>a161R00000O3JykQAF</t>
  </si>
  <si>
    <t>a161R00000O3JylQAF</t>
  </si>
  <si>
    <t>a161R00000O3JymQAF</t>
  </si>
  <si>
    <t>a161R00000O3JynQAF</t>
  </si>
  <si>
    <t>a161R00000O3JyoQAF</t>
  </si>
  <si>
    <t>a161R00000O3JypQAF</t>
  </si>
  <si>
    <t>a161R00000O3JyqQAF</t>
  </si>
  <si>
    <t>a161R00000O3JyrQAF</t>
  </si>
  <si>
    <t>a161R00000O3JysQAF</t>
  </si>
  <si>
    <t>a161R00000O3JytQAF</t>
  </si>
  <si>
    <t>a161R00000O3JyuQAF</t>
  </si>
  <si>
    <t>a161R00000O3JyvQAF</t>
  </si>
  <si>
    <t>a161R00000O3JywQAF</t>
  </si>
  <si>
    <t>a161R00000O3JyxQAF</t>
  </si>
  <si>
    <t>a161R00000O3JyyQAF</t>
  </si>
  <si>
    <t>a161R00000O3JyzQAF</t>
  </si>
  <si>
    <t>a161R00000O3Jz0QAF</t>
  </si>
  <si>
    <t>a161R00000O3Jz1QAF</t>
  </si>
  <si>
    <t>a161R00000O3Jz2QAF</t>
  </si>
  <si>
    <t>a161R00000O3Jz3QAF</t>
  </si>
  <si>
    <t>a161R00000O3Jz4QAF</t>
  </si>
  <si>
    <t>a161R00000O3Jz5QAF</t>
  </si>
  <si>
    <t>a161R00000O3Jz6QAF</t>
  </si>
  <si>
    <t>a161R00000O3Jz7QAF</t>
  </si>
  <si>
    <t>a161R00000O3Jz8QAF</t>
  </si>
  <si>
    <t>a161R00000O3Jz9QAF</t>
  </si>
  <si>
    <t>a161R00000O3JzAQAV</t>
  </si>
  <si>
    <t>a161R00000O3JzBQAV</t>
  </si>
  <si>
    <t>a161R00000O3JzCQAV</t>
  </si>
  <si>
    <t>a161R00000O3JzDQAV</t>
  </si>
  <si>
    <t>a161R00000O3JzEQAV</t>
  </si>
  <si>
    <t>a161R00000O3JzFQAV</t>
  </si>
  <si>
    <t>a161R00000O3JzGQAV</t>
  </si>
  <si>
    <t>a161R00000O3JzHQAV</t>
  </si>
  <si>
    <t>a161R00000O3JzIQAV</t>
  </si>
  <si>
    <t>a161R00000O3JzJQAV</t>
  </si>
  <si>
    <t>a161R00000O3JzKQAV</t>
  </si>
  <si>
    <t>a161R00000O3JzLQAV</t>
  </si>
  <si>
    <t>a161R00000O3JzMQAV</t>
  </si>
  <si>
    <t>a161R00000O3JzNQAV</t>
  </si>
  <si>
    <t>a161R00000O3JzOQAV</t>
  </si>
  <si>
    <t>a161R00000O3JzPQAV</t>
  </si>
  <si>
    <t>a161R00000O3JzQQAV</t>
  </si>
  <si>
    <t>a161R00000O3JzRQAV</t>
  </si>
  <si>
    <t>a161R00000O3JzSQAV</t>
  </si>
  <si>
    <t>a161R00000O3JzTQAV</t>
  </si>
  <si>
    <t>a161R00000O3JzUQAV</t>
  </si>
  <si>
    <t>a161R00000O3JzVQAV</t>
  </si>
  <si>
    <t>a161R00000O3JzWQAV</t>
  </si>
  <si>
    <t>a161R00000O3JzXQAV</t>
  </si>
  <si>
    <t>a161R00000O3JzYQAV</t>
  </si>
  <si>
    <t>a161R00000O3JzZQAV</t>
  </si>
  <si>
    <t>a161R00000O3JzaQAF</t>
  </si>
  <si>
    <t>a161R00000O3JzbQAF</t>
  </si>
  <si>
    <t>a161R00000O3JzcQAF</t>
  </si>
  <si>
    <t>a161R00000O3JzdQAF</t>
  </si>
  <si>
    <t>a161R00000O3JzeQAF</t>
  </si>
  <si>
    <t>a161R00000O3JzfQAF</t>
  </si>
  <si>
    <t>a161R00000O3JzgQAF</t>
  </si>
  <si>
    <t>a161R00000O3JzhQAF</t>
  </si>
  <si>
    <t>a161R00000O3JziQAF</t>
  </si>
  <si>
    <t>a161R00000O3JzjQAF</t>
  </si>
  <si>
    <t>a161R00000O3JzkQAF</t>
  </si>
  <si>
    <t>a161R00000O3JzlQAF</t>
  </si>
  <si>
    <t>a161R00000O3JzmQAF</t>
  </si>
  <si>
    <t>a161R00000O3JznQAF</t>
  </si>
  <si>
    <t>a161R00000O3JzoQAF</t>
  </si>
  <si>
    <t>a161R00000O3JzpQAF</t>
  </si>
  <si>
    <t>a161R00000O3JzqQAF</t>
  </si>
  <si>
    <t>a161R00000O3JzrQAF</t>
  </si>
  <si>
    <t>a161R00000O3JzsQAF</t>
  </si>
  <si>
    <t>a161R00000O3JztQAF</t>
  </si>
  <si>
    <t>a161R00000O3JzuQAF</t>
  </si>
  <si>
    <t>a161R00000O3JzvQAF</t>
  </si>
  <si>
    <t>a161R00000O3JzwQAF</t>
  </si>
  <si>
    <t>a161R00000O3JzxQAF</t>
  </si>
  <si>
    <t>a161R00000O3JzyQAF</t>
  </si>
  <si>
    <t>a161R00000O3JzzQAF</t>
  </si>
  <si>
    <t>a161R00000O3K00QAF</t>
  </si>
  <si>
    <t>a161R00000O3K01QAF</t>
  </si>
  <si>
    <t>a161R00000O3K02QAF</t>
  </si>
  <si>
    <t>a161R00000O3K03QAF</t>
  </si>
  <si>
    <t>a161R00000O3K04QAF</t>
  </si>
  <si>
    <t>a161R00000O3K05QAF</t>
  </si>
  <si>
    <t>a161R00000O3K06QAF</t>
  </si>
  <si>
    <t>a161R00000O3K07QAF</t>
  </si>
  <si>
    <t>a161R00000O3K08QAF</t>
  </si>
  <si>
    <t>a161R00000O3K09QAF</t>
  </si>
  <si>
    <t>a161R00000O3K0AQAV</t>
  </si>
  <si>
    <t>a161R00000O3K0BQAV</t>
  </si>
  <si>
    <t>a161R00000O3K0CQAV</t>
  </si>
  <si>
    <t>a161R00000O3K0DQAV</t>
  </si>
  <si>
    <t>a161R00000O3K0EQAV</t>
  </si>
  <si>
    <t>a161R00000O3K0FQAV</t>
  </si>
  <si>
    <t>a161R00000O3K0GQAV</t>
  </si>
  <si>
    <t>a161R00000O3K0HQAV</t>
  </si>
  <si>
    <t>a161R00000O3K0IQAV</t>
  </si>
  <si>
    <t>a161R00000O3K0JQAV</t>
  </si>
  <si>
    <t>a161R00000O3K0KQAV</t>
  </si>
  <si>
    <t>a161R00000O3K0LQAV</t>
  </si>
  <si>
    <t>a161R00000O3K0MQAV</t>
  </si>
  <si>
    <t>a161R00000O3K0NQAV</t>
  </si>
  <si>
    <t>a161R00000O3K0OQAV</t>
  </si>
  <si>
    <t>a161R00000O3K0PQAV</t>
  </si>
  <si>
    <t>a161R00000O3K0QQAV</t>
  </si>
  <si>
    <t>a161R00000O3K0RQAV</t>
  </si>
  <si>
    <t>a161R00000O3K0SQAV</t>
  </si>
  <si>
    <t>a161R00000O3K0TQAV</t>
  </si>
  <si>
    <t>a161R00000O3K0UQAV</t>
  </si>
  <si>
    <t>a161R00000O3K0VQAV</t>
  </si>
  <si>
    <t>a161R00000O3K0WQAV</t>
  </si>
  <si>
    <t>a161R00000O3K0XQAV</t>
  </si>
  <si>
    <t>a161R00000O3K0YQAV</t>
  </si>
  <si>
    <t>a161R00000O3K0ZQAV</t>
  </si>
  <si>
    <t>a161R00000O3K0aQAF</t>
  </si>
  <si>
    <t>a161R00000O3K0bQAF</t>
  </si>
  <si>
    <t>a161R00000O3K0cQAF</t>
  </si>
  <si>
    <t>a161R00000O3K0dQAF</t>
  </si>
  <si>
    <t>a161R00000O3K0eQAF</t>
  </si>
  <si>
    <t>a161R00000O3K0fQAF</t>
  </si>
  <si>
    <t>a161R00000O3K0gQAF</t>
  </si>
  <si>
    <t>a161R00000O3K0hQAF</t>
  </si>
  <si>
    <t>a161R00000O3K0iQAF</t>
  </si>
  <si>
    <t>a161R00000O3K0jQAF</t>
  </si>
  <si>
    <t>a161R00000O3K0kQAF</t>
  </si>
  <si>
    <t>a161R00000O3K0lQAF</t>
  </si>
  <si>
    <t>a161R00000O3K0mQAF</t>
  </si>
  <si>
    <t>a161R00000O3K0nQAF</t>
  </si>
  <si>
    <t>a161R00000O3K0oQAF</t>
  </si>
  <si>
    <t>a161R00000O3K0pQAF</t>
  </si>
  <si>
    <t>a161R00000O3K0qQAF</t>
  </si>
  <si>
    <t>a161R00000O3K0rQAF</t>
  </si>
  <si>
    <t>a161R00000O3K0sQAF</t>
  </si>
  <si>
    <t>a161R00000O3K0tQAF</t>
  </si>
  <si>
    <t>a161R00000O3K0uQAF</t>
  </si>
  <si>
    <t>a161R00000O3K0vQAF</t>
  </si>
  <si>
    <t>a161R00000O3K0wQAF</t>
  </si>
  <si>
    <t>a161R00000O3K0xQAF</t>
  </si>
  <si>
    <t>a161R00000O3K0yQAF</t>
  </si>
  <si>
    <t>a161R00000O3K0zQAF</t>
  </si>
  <si>
    <t>a161R00000O3K10QAF</t>
  </si>
  <si>
    <t>a161R00000O3K11QAF</t>
  </si>
  <si>
    <t>a161R00000O3K12QAF</t>
  </si>
  <si>
    <t>a161R00000O3K13QAF</t>
  </si>
  <si>
    <t>a161R00000O3K14QAF</t>
  </si>
  <si>
    <t>a161R00000O3K15QAF</t>
  </si>
  <si>
    <t>a161R00000O3K16QAF</t>
  </si>
  <si>
    <t>a161R00000O3K17QAF</t>
  </si>
  <si>
    <t>a161R00000O3K18QAF</t>
  </si>
  <si>
    <t>a161R00000O3K19QAF</t>
  </si>
  <si>
    <t>a161R00000O3K1AQAV</t>
  </si>
  <si>
    <t>a161R00000O3K1BQAV</t>
  </si>
  <si>
    <t>a161R00000O3K1CQAV</t>
  </si>
  <si>
    <t>a161R00000O3K1DQAV</t>
  </si>
  <si>
    <t>a161R00000O3K1EQAV</t>
  </si>
  <si>
    <t>a161R00000O3K1FQAV</t>
  </si>
  <si>
    <t>a161R00000O3K1GQAV</t>
  </si>
  <si>
    <t>a161R00000O3K1HQAV</t>
  </si>
  <si>
    <t>a161R00000O3K1IQAV</t>
  </si>
  <si>
    <t>a161R00000O3K1JQAV</t>
  </si>
  <si>
    <t>a161R00000O3K1KQAV</t>
  </si>
  <si>
    <t>a161R00000O3K1LQAV</t>
  </si>
  <si>
    <t>a161R00000O3K1MQAV</t>
  </si>
  <si>
    <t>a161R00000O3K1NQAV</t>
  </si>
  <si>
    <t>a161R00000O3K1OQAV</t>
  </si>
  <si>
    <t>a161R00000O3K1PQAV</t>
  </si>
  <si>
    <t>a161R00000O3K1QQAV</t>
  </si>
  <si>
    <t>a161R00000O3K1RQAV</t>
  </si>
  <si>
    <t>a161R00000O3K1SQAV</t>
  </si>
  <si>
    <t>a161R00000O3K1TQAV</t>
  </si>
  <si>
    <t>a161R00000O3K1UQAV</t>
  </si>
  <si>
    <t>a161R00000O3K1VQAV</t>
  </si>
  <si>
    <t>a161R00000O3K1WQAV</t>
  </si>
  <si>
    <t>a161R00000O3K1XQAV</t>
  </si>
  <si>
    <t>a161R00000O3K1YQAV</t>
  </si>
  <si>
    <t>a161R00000O3K1ZQAV</t>
  </si>
  <si>
    <t>a161R00000O3K1aQAF</t>
  </si>
  <si>
    <t>a161R00000O3K1bQAF</t>
  </si>
  <si>
    <t>a161R00000O3K1cQAF</t>
  </si>
  <si>
    <t>a161R00000O3K1dQAF</t>
  </si>
  <si>
    <t>a161R00000O3K1eQAF</t>
  </si>
  <si>
    <t>a161R00000O3K1fQAF</t>
  </si>
  <si>
    <t>a161R00000O3K1gQAF</t>
  </si>
  <si>
    <t>a161R00000O3K1hQAF</t>
  </si>
  <si>
    <t>a161R00000O3K1iQAF</t>
  </si>
  <si>
    <t>a161R00000O3K1jQAF</t>
  </si>
  <si>
    <t>a161R00000O3K1kQAF</t>
  </si>
  <si>
    <t>a161R00000O3K1lQAF</t>
  </si>
  <si>
    <t>a161R00000O3K1mQAF</t>
  </si>
  <si>
    <t>a161R00000O3K1nQAF</t>
  </si>
  <si>
    <t>a161R00000O3K1oQAF</t>
  </si>
  <si>
    <t>a161R00000O3K1pQAF</t>
  </si>
  <si>
    <t>a161R00000O3K1qQAF</t>
  </si>
  <si>
    <t>a161R00000O3K1rQAF</t>
  </si>
  <si>
    <t>a161R00000O3K1sQAF</t>
  </si>
  <si>
    <t>a161R00000O3K1tQAF</t>
  </si>
  <si>
    <t>a161R00000O3K1uQAF</t>
  </si>
  <si>
    <t>a161R00000O3K1vQAF</t>
  </si>
  <si>
    <t>a161R00000O3K1wQAF</t>
  </si>
  <si>
    <t>a161R00000O3K1xQAF</t>
  </si>
  <si>
    <t>a161R00000O3K1yQAF</t>
  </si>
  <si>
    <t>a161R00000O3K1zQAF</t>
  </si>
  <si>
    <t>a161R00000O3K20QAF</t>
  </si>
  <si>
    <t>a161R00000O3K21QAF</t>
  </si>
  <si>
    <t>a161R00000O3K22QAF</t>
  </si>
  <si>
    <t>a161R00000O3K23QAF</t>
  </si>
  <si>
    <t>a161R00000O3K24QAF</t>
  </si>
  <si>
    <t>a161R00000O3K25QAF</t>
  </si>
  <si>
    <t>a161R00000O3K26QAF</t>
  </si>
  <si>
    <t>a161R00000O3K27QAF</t>
  </si>
  <si>
    <t>a161R00000O3K28QAF</t>
  </si>
  <si>
    <t>a161R00000O3K29QAF</t>
  </si>
  <si>
    <t>a161R00000O3K2AQAV</t>
  </si>
  <si>
    <t>a161R00000O3K2BQAV</t>
  </si>
  <si>
    <t>a161R00000O3K2CQAV</t>
  </si>
  <si>
    <t>a161R00000O3K2DQAV</t>
  </si>
  <si>
    <t>a161R00000O3K2EQAV</t>
  </si>
  <si>
    <t>a161R00000O3K2FQAV</t>
  </si>
  <si>
    <t>a161R00000O3K2GQAV</t>
  </si>
  <si>
    <t>a161R00000O3K2HQAV</t>
  </si>
  <si>
    <t>a161R00000O3K2IQAV</t>
  </si>
  <si>
    <t>a161R00000O3K2JQAV</t>
  </si>
  <si>
    <t>a161R00000O3K2KQAV</t>
  </si>
  <si>
    <t>a161R00000O3K2LQAV</t>
  </si>
  <si>
    <t>a161R00000O3K2MQAV</t>
  </si>
  <si>
    <t>a161R00000O3K2NQAV</t>
  </si>
  <si>
    <t>a161R00000O3K2OQAV</t>
  </si>
  <si>
    <t>a161R00000O3K2PQAV</t>
  </si>
  <si>
    <t>a161R00000O3K2QQAV</t>
  </si>
  <si>
    <t>a161R00000O3K2RQAV</t>
  </si>
  <si>
    <t>a161R00000O3K2SQAV</t>
  </si>
  <si>
    <t>a161R00000O3K2TQAV</t>
  </si>
  <si>
    <t>a161R00000O3K2UQAV</t>
  </si>
  <si>
    <t>a161R00000O3K2VQAV</t>
  </si>
  <si>
    <t>a161R00000O3K2WQAV</t>
  </si>
  <si>
    <t>a161R00000O3K2XQAV</t>
  </si>
  <si>
    <t>a161R00000O3K2YQAV</t>
  </si>
  <si>
    <t>a161R00000O3K2ZQAV</t>
  </si>
  <si>
    <t>a161R00000O3K2aQAF</t>
  </si>
  <si>
    <t>a161R00000O3K2bQAF</t>
  </si>
  <si>
    <t>a161R00000O3K2cQAF</t>
  </si>
  <si>
    <t>a161R00000O3K2dQAF</t>
  </si>
  <si>
    <t>a161R00000O3K2eQAF</t>
  </si>
  <si>
    <t>a161R00000O3K2fQAF</t>
  </si>
  <si>
    <t>a161R00000O3K2gQAF</t>
  </si>
  <si>
    <t>a161R00000O3K2hQAF</t>
  </si>
  <si>
    <t>a161R00000O3K2iQAF</t>
  </si>
  <si>
    <t>a161R00000O3K2jQAF</t>
  </si>
  <si>
    <t>a161R00000O3K2kQAF</t>
  </si>
  <si>
    <t>a161R00000O3K2lQAF</t>
  </si>
  <si>
    <t>a161R00000O3K2mQAF</t>
  </si>
  <si>
    <t>a161R00000O3K2nQAF</t>
  </si>
  <si>
    <t>a161R00000O3K2oQAF</t>
  </si>
  <si>
    <t>a161R00000O3K2pQAF</t>
  </si>
  <si>
    <t>a161R00000O3K2qQAF</t>
  </si>
  <si>
    <t>a161R00000O3K2rQAF</t>
  </si>
  <si>
    <t>a161R00000O3K2sQAF</t>
  </si>
  <si>
    <t>a161R00000O3K2tQAF</t>
  </si>
  <si>
    <t>a161R00000O3K2uQAF</t>
  </si>
  <si>
    <t>a161R00000O3K2vQAF</t>
  </si>
  <si>
    <t>a161R00000O3K2wQAF</t>
  </si>
  <si>
    <t>a161R00000O3K2xQAF</t>
  </si>
  <si>
    <t>a161R00000O3K2yQAF</t>
  </si>
  <si>
    <t>a161R00000O3K2zQAF</t>
  </si>
  <si>
    <t>a161R00000O3K30QAF</t>
  </si>
  <si>
    <t>a161R00000O3K31QAF</t>
  </si>
  <si>
    <t>a161R00000O3K32QAF</t>
  </si>
  <si>
    <t>a161R00000O3K33QAF</t>
  </si>
  <si>
    <t>a161R00000O3K34QAF</t>
  </si>
  <si>
    <t>a161R00000O3K35QAF</t>
  </si>
  <si>
    <t>a161R00000O3K36QAF</t>
  </si>
  <si>
    <t>a161R00000O3K37QAF</t>
  </si>
  <si>
    <t>a161R00000O3K38QAF</t>
  </si>
  <si>
    <t>a161R00000O3K39QAF</t>
  </si>
  <si>
    <t>a161R00000O3K3AQAV</t>
  </si>
  <si>
    <t>a161R00000O3K3BQAV</t>
  </si>
  <si>
    <t>a161R00000O3K3CQAV</t>
  </si>
  <si>
    <t>a161R00000O3K3DQAV</t>
  </si>
  <si>
    <t>a161R00000O3K3EQAV</t>
  </si>
  <si>
    <t>a161R00000O3K3FQAV</t>
  </si>
  <si>
    <t>a161R00000O3K3GQAV</t>
  </si>
  <si>
    <t>a161R00000O3K3HQAV</t>
  </si>
  <si>
    <t>a161R00000O3K3IQAV</t>
  </si>
  <si>
    <t>a161R00000O3K3JQAV</t>
  </si>
  <si>
    <t>a161R00000O3K3KQAV</t>
  </si>
  <si>
    <t>a161R00000O3K3LQAV</t>
  </si>
  <si>
    <t>a161R00000O3K3MQAV</t>
  </si>
  <si>
    <t>a161R00000O3K3NQAV</t>
  </si>
  <si>
    <t>a161R00000O3K3OQAV</t>
  </si>
  <si>
    <t>a161R00000O3K3PQAV</t>
  </si>
  <si>
    <t>a161R00000O3K3QQAV</t>
  </si>
  <si>
    <t>a161R00000O3K3RQAV</t>
  </si>
  <si>
    <t>a161R00000O3K3SQAV</t>
  </si>
  <si>
    <t>a161R00000O3K3TQAV</t>
  </si>
  <si>
    <t>a161R00000O3K3UQAV</t>
  </si>
  <si>
    <t>a161R00000O3K3VQAV</t>
  </si>
  <si>
    <t>a161R00000O3K3WQAV</t>
  </si>
  <si>
    <t>a161R00000O3K3XQAV</t>
  </si>
  <si>
    <t>a161R00000O3K3YQAV</t>
  </si>
  <si>
    <t>a161R00000O3K3ZQAV</t>
  </si>
  <si>
    <t>a161R00000O3K3aQAF</t>
  </si>
  <si>
    <t>a161R00000O3K3bQAF</t>
  </si>
  <si>
    <t>a161R00000O3K3cQAF</t>
  </si>
  <si>
    <t>a161R00000O3K3dQAF</t>
  </si>
  <si>
    <t>a161R00000O3K3eQAF</t>
  </si>
  <si>
    <t>a161R00000O3K3fQAF</t>
  </si>
  <si>
    <t>a161R00000O3K3gQAF</t>
  </si>
  <si>
    <t>a161R00000O3K3hQAF</t>
  </si>
  <si>
    <t>a161R00000O3K3iQAF</t>
  </si>
  <si>
    <t>a161R00000O3K3jQAF</t>
  </si>
  <si>
    <t>a161R00000O3K3kQAF</t>
  </si>
  <si>
    <t>a161R00000O3K3lQAF</t>
  </si>
  <si>
    <t>a161R00000O3K3mQAF</t>
  </si>
  <si>
    <t>a161R00000O3K3nQAF</t>
  </si>
  <si>
    <t>a161R00000O3K3oQAF</t>
  </si>
  <si>
    <t>a161R00000O3K3pQAF</t>
  </si>
  <si>
    <t>a161R00000O3K3qQAF</t>
  </si>
  <si>
    <t>a161R00000O3K3rQAF</t>
  </si>
  <si>
    <t>a161R00000O3K3sQAF</t>
  </si>
  <si>
    <t>a161R00000O3K3tQAF</t>
  </si>
  <si>
    <t>a161R00000O3K3uQAF</t>
  </si>
  <si>
    <t>a161R00000O3K3vQAF</t>
  </si>
  <si>
    <t>a161R00000O3K3wQAF</t>
  </si>
  <si>
    <t>a161R00000O3K3xQAF</t>
  </si>
  <si>
    <t>a161R00000O3K3yQAF</t>
  </si>
  <si>
    <t>a161R00000O3K3zQAF</t>
  </si>
  <si>
    <t>a161R00000O3K40QAF</t>
  </si>
  <si>
    <t>a161R00000O3K41QAF</t>
  </si>
  <si>
    <t>a161R00000O3K42QAF</t>
  </si>
  <si>
    <t>a161R00000O3K43QAF</t>
  </si>
  <si>
    <t>a161R00000O3K44QAF</t>
  </si>
  <si>
    <t>a161R00000O3K45QAF</t>
  </si>
  <si>
    <t>a161R00000O3K46QAF</t>
  </si>
  <si>
    <t>a161R00000O3K47QAF</t>
  </si>
  <si>
    <t>a161R00000O3K48QAF</t>
  </si>
  <si>
    <t>a161R00000O3K49QAF</t>
  </si>
  <si>
    <t>a161R00000O3K4AQAV</t>
  </si>
  <si>
    <t>a161R00000O3K4BQAV</t>
  </si>
  <si>
    <t>a161R00000O3K4CQAV</t>
  </si>
  <si>
    <t>a161R00000O3K4DQAV</t>
  </si>
  <si>
    <t>a161R00000O3K4EQAV</t>
  </si>
  <si>
    <t>a161R00000O3K4FQAV</t>
  </si>
  <si>
    <t>a161R00000O3K4GQAV</t>
  </si>
  <si>
    <t>a161R00000O3K4HQAV</t>
  </si>
  <si>
    <t>a161R00000O3K4IQAV</t>
  </si>
  <si>
    <t>a161R00000O3K4JQAV</t>
  </si>
  <si>
    <t>a161R00000O3K4KQAV</t>
  </si>
  <si>
    <t>a161R00000O3K4LQAV</t>
  </si>
  <si>
    <t>a161R00000O3K4MQAV</t>
  </si>
  <si>
    <t>a161R00000O3K4NQAV</t>
  </si>
  <si>
    <t>a161R00000O3K4OQAV</t>
  </si>
  <si>
    <t>a161R00000O3K4PQAV</t>
  </si>
  <si>
    <t>a161R00000O3K4QQAV</t>
  </si>
  <si>
    <t>a161R00000O3K4RQAV</t>
  </si>
  <si>
    <t>a161R00000O3K4SQAV</t>
  </si>
  <si>
    <t>a161R00000O3K4TQAV</t>
  </si>
  <si>
    <t>a161R00000O3K4UQAV</t>
  </si>
  <si>
    <t>a161R00000O3K4VQAV</t>
  </si>
  <si>
    <t>a161R00000O3K4WQAV</t>
  </si>
  <si>
    <t>a161R00000O3K4XQAV</t>
  </si>
  <si>
    <t>a161R00000O3K4YQAV</t>
  </si>
  <si>
    <t>a161R00000O3K4ZQAV</t>
  </si>
  <si>
    <t>a161R00000O3K4aQAF</t>
  </si>
  <si>
    <t>a161R00000O3K4bQAF</t>
  </si>
  <si>
    <t>a161R00000O3K4cQAF</t>
  </si>
  <si>
    <t>a161R00000O3K4dQAF</t>
  </si>
  <si>
    <t>a161R00000O3K4eQAF</t>
  </si>
  <si>
    <t>a161R00000O3K4fQAF</t>
  </si>
  <si>
    <t>a161R00000O3K4gQAF</t>
  </si>
  <si>
    <t>a161R00000O3K4hQAF</t>
  </si>
  <si>
    <t>a161R00000O3K4iQAF</t>
  </si>
  <si>
    <t>a161R00000O3K4jQAF</t>
  </si>
  <si>
    <t>a161R00000O3K4kQAF</t>
  </si>
  <si>
    <t>a161R00000O3K4lQAF</t>
  </si>
  <si>
    <t>a161R00000O3K4mQAF</t>
  </si>
  <si>
    <t>a161R00000O3K4nQAF</t>
  </si>
  <si>
    <t>a161R00000O3K4oQAF</t>
  </si>
  <si>
    <t>a161R00000O3K4pQAF</t>
  </si>
  <si>
    <t>a161R00000O3K4qQAF</t>
  </si>
  <si>
    <t>a161R00000O3K4rQAF</t>
  </si>
  <si>
    <t>a161R00000O3K4sQAF</t>
  </si>
  <si>
    <t>a161R00000O3K4tQAF</t>
  </si>
  <si>
    <t>a161R00000O3K4uQAF</t>
  </si>
  <si>
    <t>a161R00000O3K4vQAF</t>
  </si>
  <si>
    <t>a161R00000O3K4wQAF</t>
  </si>
  <si>
    <t>a161R00000O3K4xQAF</t>
  </si>
  <si>
    <t>a161R00000O3K4yQAF</t>
  </si>
  <si>
    <t>a161R00000O3K4zQAF</t>
  </si>
  <si>
    <t>a161R00000O3K50QAF</t>
  </si>
  <si>
    <t>a161R00000O3K51QAF</t>
  </si>
  <si>
    <t>a161R00000O3K52QAF</t>
  </si>
  <si>
    <t>a161R00000O3K53QAF</t>
  </si>
  <si>
    <t>a161R00000O3K54QAF</t>
  </si>
  <si>
    <t>a161R00000O3K55QAF</t>
  </si>
  <si>
    <t>a161R00000O3K56QAF</t>
  </si>
  <si>
    <t>a161R00000O3K57QAF</t>
  </si>
  <si>
    <t>a161R00000O3K58QAF</t>
  </si>
  <si>
    <t>a161R00000O3K59QAF</t>
  </si>
  <si>
    <t>a161R00000O3K5AQAV</t>
  </si>
  <si>
    <t>a161R00000O3K5BQAV</t>
  </si>
  <si>
    <t>a161R00000O3K5CQAV</t>
  </si>
  <si>
    <t>a161R00000O3K5DQAV</t>
  </si>
  <si>
    <t>a161R00000O3K5EQAV</t>
  </si>
  <si>
    <t>a161R00000O3K5FQAV</t>
  </si>
  <si>
    <t>a161R00000O3K5GQAV</t>
  </si>
  <si>
    <t>a161R00000O3K5HQAV</t>
  </si>
  <si>
    <t>a161R00000O3K5IQAV</t>
  </si>
  <si>
    <t>a161R00000O3K5JQAV</t>
  </si>
  <si>
    <t>a161R00000O3K5KQAV</t>
  </si>
  <si>
    <t>a161R00000O3K5LQAV</t>
  </si>
  <si>
    <t>a161R00000O3K5MQAV</t>
  </si>
  <si>
    <t>a161R00000O3K5NQAV</t>
  </si>
  <si>
    <t>a161R00000O3K5OQAV</t>
  </si>
  <si>
    <t>a161R00000O3K5PQAV</t>
  </si>
  <si>
    <t>a161R00000O3K5QQAV</t>
  </si>
  <si>
    <t>a161R00000O3K5RQAV</t>
  </si>
  <si>
    <t>a161R00000O3K5SQAV</t>
  </si>
  <si>
    <t>a161R00000O3K5TQAV</t>
  </si>
  <si>
    <t>a161R00000O3K5UQAV</t>
  </si>
  <si>
    <t>a161R00000O3K5VQAV</t>
  </si>
  <si>
    <t>a161R00000O3K5WQAV</t>
  </si>
  <si>
    <t>a161R00000O3K5XQAV</t>
  </si>
  <si>
    <t>a161R00000O3K5YQAV</t>
  </si>
  <si>
    <t>a161R00000O3K5ZQAV</t>
  </si>
  <si>
    <t>a161R00000O3K5aQAF</t>
  </si>
  <si>
    <t>a161R00000O3K5bQAF</t>
  </si>
  <si>
    <t>a161R00000O3K5cQAF</t>
  </si>
  <si>
    <t>a161R00000O3K5dQAF</t>
  </si>
  <si>
    <t>a161R00000O3K5eQAF</t>
  </si>
  <si>
    <t>a161R00000O3K5fQAF</t>
  </si>
  <si>
    <t>a161R00000O3K5gQAF</t>
  </si>
  <si>
    <t>a161R00000O3K5hQAF</t>
  </si>
  <si>
    <t>a161R00000O3K5iQAF</t>
  </si>
  <si>
    <t>a161R00000O3K5jQAF</t>
  </si>
  <si>
    <t>a161R00000O3K5kQAF</t>
  </si>
  <si>
    <t>a161R00000O3K5lQAF</t>
  </si>
  <si>
    <t>a161R00000O3K5mQAF</t>
  </si>
  <si>
    <t>a161R00000O3K5nQAF</t>
  </si>
  <si>
    <t>a161R00000O3K5oQAF</t>
  </si>
  <si>
    <t>a161R00000O3K5pQAF</t>
  </si>
  <si>
    <t>a161R00000O3K5qQAF</t>
  </si>
  <si>
    <t>a161R00000O3K5rQAF</t>
  </si>
  <si>
    <t>a161R00000O3K5sQAF</t>
  </si>
  <si>
    <t>a161R00000O3K5tQAF</t>
  </si>
  <si>
    <t>a161R00000O3K5uQAF</t>
  </si>
  <si>
    <t>a161R00000O3K5vQAF</t>
  </si>
  <si>
    <t>a161R00000O3K5wQAF</t>
  </si>
  <si>
    <t>a161R00000O3K5xQAF</t>
  </si>
  <si>
    <t>a161R00000O3K5yQAF</t>
  </si>
  <si>
    <t>a161R00000O3K5zQAF</t>
  </si>
  <si>
    <t>a161R00000O3K60QAF</t>
  </si>
  <si>
    <t>a161R00000O3K61QAF</t>
  </si>
  <si>
    <t>a161R00000O3K62QAF</t>
  </si>
  <si>
    <t>a161R00000O3K63QAF</t>
  </si>
  <si>
    <t>a161R00000O3K64QAF</t>
  </si>
  <si>
    <t>a161R00000O3K65QAF</t>
  </si>
  <si>
    <t>a161R00000O3K66QAF</t>
  </si>
  <si>
    <t>a161R00000O3K67QAF</t>
  </si>
  <si>
    <t>a161R00000O3K68QAF</t>
  </si>
  <si>
    <t>a161R00000O3K69QAF</t>
  </si>
  <si>
    <t>a161R00000O3K6AQAV</t>
  </si>
  <si>
    <t>a161R00000O3K6BQAV</t>
  </si>
  <si>
    <t>a161R00000O3K6CQAV</t>
  </si>
  <si>
    <t>a161R00000O3K6DQAV</t>
  </si>
  <si>
    <t>a161R00000O3K6EQAV</t>
  </si>
  <si>
    <t>a161R00000O3K6FQAV</t>
  </si>
  <si>
    <t>a161R00000O3K6GQAV</t>
  </si>
  <si>
    <t>a161R00000O3K6HQAV</t>
  </si>
  <si>
    <t>a161R00000O3K6IQAV</t>
  </si>
  <si>
    <t>a161R00000O3K6JQAV</t>
  </si>
  <si>
    <t>a161R00000O3K6KQAV</t>
  </si>
  <si>
    <t>a161R00000O3K6LQAV</t>
  </si>
  <si>
    <t>a161R00000O3K6MQAV</t>
  </si>
  <si>
    <t>a161R00000O3K6NQAV</t>
  </si>
  <si>
    <t>a161R00000O3K6OQAV</t>
  </si>
  <si>
    <t>a161R00000O3K6PQAV</t>
  </si>
  <si>
    <t>a161R00000O3K6QQAV</t>
  </si>
  <si>
    <t>a161R00000O3K6RQAV</t>
  </si>
  <si>
    <t>a161R00000O3K6SQAV</t>
  </si>
  <si>
    <t>a161R00000O3K6TQAV</t>
  </si>
  <si>
    <t>a161R00000O3K6UQAV</t>
  </si>
  <si>
    <t>a161R00000O3K6VQAV</t>
  </si>
  <si>
    <t>a161R00000O3K6WQAV</t>
  </si>
  <si>
    <t>a161R00000O3K6XQAV</t>
  </si>
  <si>
    <t>a161R00000O3K6YQAV</t>
  </si>
  <si>
    <t>a161R00000O3K6ZQAV</t>
  </si>
  <si>
    <t>a161R00000O3K6aQAF</t>
  </si>
  <si>
    <t>a161R00000O3K6bQAF</t>
  </si>
  <si>
    <t>a161R00000O3K6cQAF</t>
  </si>
  <si>
    <t>a161R00000O3K6dQAF</t>
  </si>
  <si>
    <t>a161R00000O3K6eQAF</t>
  </si>
  <si>
    <t>a161R00000O3K6fQAF</t>
  </si>
  <si>
    <t>a161R00000O3K6gQAF</t>
  </si>
  <si>
    <t>a161R00000O3K6hQAF</t>
  </si>
  <si>
    <t>a161R00000O3K6iQAF</t>
  </si>
  <si>
    <t>a161R00000O3K6jQAF</t>
  </si>
  <si>
    <t>a161R00000O3K6kQAF</t>
  </si>
  <si>
    <t>a161R00000O3K6lQAF</t>
  </si>
  <si>
    <t>a161R00000O3K6mQAF</t>
  </si>
  <si>
    <t>a161R00000O3K6nQAF</t>
  </si>
  <si>
    <t>a161R00000O3K6oQAF</t>
  </si>
  <si>
    <t>a161R00000O3K6pQAF</t>
  </si>
  <si>
    <t>a161R00000O3K6qQAF</t>
  </si>
  <si>
    <t>a161R00000O3K6rQAF</t>
  </si>
  <si>
    <t>Malaria</t>
  </si>
  <si>
    <t>IOR-00079</t>
  </si>
  <si>
    <t>HIV I-13 Percentage of people living with HIV</t>
  </si>
  <si>
    <t>Age</t>
  </si>
  <si>
    <t>&lt;15</t>
  </si>
  <si>
    <t>a1L1R00000J6DJzUAN</t>
  </si>
  <si>
    <t>IDR-00649</t>
  </si>
  <si>
    <t>15+</t>
  </si>
  <si>
    <t>a1L1R00000J6DK0UAN</t>
  </si>
  <si>
    <t>IDR-00650</t>
  </si>
  <si>
    <t>Gender</t>
  </si>
  <si>
    <t>Male</t>
  </si>
  <si>
    <t>a1L1R00000J6DLuUAN</t>
  </si>
  <si>
    <t>IDR-00768</t>
  </si>
  <si>
    <t>Female</t>
  </si>
  <si>
    <t>a1L1R00000J6DLvUAN</t>
  </si>
  <si>
    <t>IDR-00769</t>
  </si>
  <si>
    <t>Gender | Age</t>
  </si>
  <si>
    <t>Male 15-19</t>
  </si>
  <si>
    <t>a1L1R00000J6DNaUAN</t>
  </si>
  <si>
    <t>IDR-00872</t>
  </si>
  <si>
    <t>Female 15-19</t>
  </si>
  <si>
    <t>a1L1R00000J6DNbUAN</t>
  </si>
  <si>
    <t>IDR-00873</t>
  </si>
  <si>
    <t>Male 20-24</t>
  </si>
  <si>
    <t>a1L1R00000J6DNcUAN</t>
  </si>
  <si>
    <t>IDR-00874</t>
  </si>
  <si>
    <t>Female 20-24</t>
  </si>
  <si>
    <t>a1L1R00000J6DNdUAN</t>
  </si>
  <si>
    <t>IDR-00875</t>
  </si>
  <si>
    <t>IOR-00080</t>
  </si>
  <si>
    <t>HIV I-14 Number of new HIV infections per 1000 uninfected population</t>
  </si>
  <si>
    <t>a1L1R00000J6DK1UAN</t>
  </si>
  <si>
    <t>IDR-00651</t>
  </si>
  <si>
    <t>a1L1R00000J6DK2UAN</t>
  </si>
  <si>
    <t>IDR-00652</t>
  </si>
  <si>
    <t>a1L1R00000J6DLwUAN</t>
  </si>
  <si>
    <t>IDR-00770</t>
  </si>
  <si>
    <t>a1L1R00000J6DLxUAN</t>
  </si>
  <si>
    <t>IDR-00771</t>
  </si>
  <si>
    <t>a1L1R00000J6DNeUAN</t>
  </si>
  <si>
    <t>IDR-00876</t>
  </si>
  <si>
    <t>a1L1R00000J6DNfUAN</t>
  </si>
  <si>
    <t>IDR-00877</t>
  </si>
  <si>
    <t>a1L1R00000J6DNgUAN</t>
  </si>
  <si>
    <t>IDR-00878</t>
  </si>
  <si>
    <t>a1L1R00000J6DNhUAN</t>
  </si>
  <si>
    <t>IDR-00879</t>
  </si>
  <si>
    <t>IOR-00081</t>
  </si>
  <si>
    <t>HIV I-4 Number of AIDS-related deaths per 100,000 population</t>
  </si>
  <si>
    <t>&lt;5</t>
  </si>
  <si>
    <t>a1L1R00000J6DK3UAN</t>
  </si>
  <si>
    <t>IDR-00653</t>
  </si>
  <si>
    <t>5-14</t>
  </si>
  <si>
    <t>a1L1R00000J6DK4UAN</t>
  </si>
  <si>
    <t>IDR-00654</t>
  </si>
  <si>
    <t>a1L1R00000J6DK5UAN</t>
  </si>
  <si>
    <t>IDR-00655</t>
  </si>
  <si>
    <t>a1L1R00000J6DLyUAN</t>
  </si>
  <si>
    <t>IDR-00772</t>
  </si>
  <si>
    <t>a1L1R00000J6DLzUAN</t>
  </si>
  <si>
    <t>IDR-00773</t>
  </si>
  <si>
    <t>a1L1R00000J6DNiUAN</t>
  </si>
  <si>
    <t>IDR-00880</t>
  </si>
  <si>
    <t>a1L1R00000J6DNjUAN</t>
  </si>
  <si>
    <t>IDR-00881</t>
  </si>
  <si>
    <t>a1L1R00000J6DNkUAN</t>
  </si>
  <si>
    <t>IDR-00882</t>
  </si>
  <si>
    <t>a1L1R00000J6DNlUAN</t>
  </si>
  <si>
    <t>IDR-00883</t>
  </si>
  <si>
    <t>IOR-00083</t>
  </si>
  <si>
    <t>HIV I-9a⁽ᴹ⁾ Percentage of men who have sex with men who are living with HIV</t>
  </si>
  <si>
    <t>&lt;25</t>
  </si>
  <si>
    <t>a1L1R00000J6DK6UAN</t>
  </si>
  <si>
    <t>IDR-00656</t>
  </si>
  <si>
    <t>25+</t>
  </si>
  <si>
    <t>a1L1R00000J6DK7UAN</t>
  </si>
  <si>
    <t>IDR-00657</t>
  </si>
  <si>
    <t>IOR-00084</t>
  </si>
  <si>
    <t>HIV I-9b⁽ᴹ⁾ Percentage of transgender people who are living with HIV</t>
  </si>
  <si>
    <t>a1L1R00000J6DK8UAN</t>
  </si>
  <si>
    <t>IDR-00658</t>
  </si>
  <si>
    <t>a1L1R00000J6DK9UAN</t>
  </si>
  <si>
    <t>IDR-00659</t>
  </si>
  <si>
    <t>IOR-00085</t>
  </si>
  <si>
    <t>HIV I-10⁽ᴹ⁾ Percentage of sex workers who are living with HIV</t>
  </si>
  <si>
    <t>a1L1R00000J6DKAUA3</t>
  </si>
  <si>
    <t>IDR-00660</t>
  </si>
  <si>
    <t>a1L1R00000J6DKBUA3</t>
  </si>
  <si>
    <t>IDR-00661</t>
  </si>
  <si>
    <t>a1L1R00000J6DM0UAN</t>
  </si>
  <si>
    <t>IDR-00774</t>
  </si>
  <si>
    <t>a1L1R00000J6DM1UAN</t>
  </si>
  <si>
    <t>IDR-00775</t>
  </si>
  <si>
    <t>Transgender</t>
  </si>
  <si>
    <t>a1L1R00000J6DM2UAN</t>
  </si>
  <si>
    <t>IDR-00776</t>
  </si>
  <si>
    <t>IOR-00086</t>
  </si>
  <si>
    <t>HIV I-11⁽ᴹ⁾ Percentage of people who inject drugs who are living with HIV</t>
  </si>
  <si>
    <t>a1L1R00000J6DKCUA3</t>
  </si>
  <si>
    <t>IDR-00662</t>
  </si>
  <si>
    <t>a1L1R00000J6DKDUA3</t>
  </si>
  <si>
    <t>IDR-00663</t>
  </si>
  <si>
    <t>a1L1R00000J6DM3UAN</t>
  </si>
  <si>
    <t>IDR-00777</t>
  </si>
  <si>
    <t>a1L1R00000J6DM4UAN</t>
  </si>
  <si>
    <t>IDR-00778</t>
  </si>
  <si>
    <t>a1L1R00000J6DM5UAN</t>
  </si>
  <si>
    <t>IDR-00779</t>
  </si>
  <si>
    <t>IOR-00092</t>
  </si>
  <si>
    <t>Malaria I-1⁽ᴹ⁾ Reported malaria cases (presumed and confirmed)</t>
  </si>
  <si>
    <t>a1L1R00000J6DKEUA3</t>
  </si>
  <si>
    <t>IDR-00664</t>
  </si>
  <si>
    <t>5+</t>
  </si>
  <si>
    <t>a1L1R00000J6DKFUA3</t>
  </si>
  <si>
    <t>IDR-00665</t>
  </si>
  <si>
    <t>Malaria case definition</t>
  </si>
  <si>
    <t>Confirmed</t>
  </si>
  <si>
    <t>a1L1R00000J6DOjUAN</t>
  </si>
  <si>
    <t>IDR-00943</t>
  </si>
  <si>
    <t>Presumptive</t>
  </si>
  <si>
    <t>a1L1R00000J6DOkUAN</t>
  </si>
  <si>
    <t>IDR-00944</t>
  </si>
  <si>
    <t>IOR-00093</t>
  </si>
  <si>
    <t>Malaria I-2.1 Confirmed malaria cases (microscopy or RDT): rate per 1000 persons per year</t>
  </si>
  <si>
    <t>a1L1R00000J6DKGUA3</t>
  </si>
  <si>
    <t>IDR-00666</t>
  </si>
  <si>
    <t>a1L1R00000J6DKHUA3</t>
  </si>
  <si>
    <t>IDR-00667</t>
  </si>
  <si>
    <t>Species</t>
  </si>
  <si>
    <t>P. Vivax</t>
  </si>
  <si>
    <t>a1L1R00000J6DP4UAN</t>
  </si>
  <si>
    <t>IDR-00964</t>
  </si>
  <si>
    <t>P. Falciparum</t>
  </si>
  <si>
    <t>a1L1R00000J6DP5UAN</t>
  </si>
  <si>
    <t>IDR-00965</t>
  </si>
  <si>
    <t>Mixed</t>
  </si>
  <si>
    <t>a1L1R00000J6DP6UAN</t>
  </si>
  <si>
    <t>IDR-00966</t>
  </si>
  <si>
    <t>Other species</t>
  </si>
  <si>
    <t>a1L1R00000J6DP7UAN</t>
  </si>
  <si>
    <t>IDR-00967</t>
  </si>
  <si>
    <t>IOR-00094</t>
  </si>
  <si>
    <t>Malaria I-3.1⁽ᴹ⁾ Inpatient malaria deaths per year: rate per 100,000 persons per year</t>
  </si>
  <si>
    <t>a1L1R00000J6DKIUA3</t>
  </si>
  <si>
    <t>IDR-00668</t>
  </si>
  <si>
    <t>a1L1R00000J6DKJUA3</t>
  </si>
  <si>
    <t>IDR-00669</t>
  </si>
  <si>
    <t>IOR-00095</t>
  </si>
  <si>
    <t>Malaria I-4 Malaria test positivity rate</t>
  </si>
  <si>
    <t>a1L1R00000J6DP8UAN</t>
  </si>
  <si>
    <t>IDR-00968</t>
  </si>
  <si>
    <t>Type of testing</t>
  </si>
  <si>
    <t>Microscopy</t>
  </si>
  <si>
    <t>a1L1R00000J6DPsUAN</t>
  </si>
  <si>
    <t>IDR-01014</t>
  </si>
  <si>
    <t>Rapid diagnostic test</t>
  </si>
  <si>
    <t>a1L1R00000J6DPtUAN</t>
  </si>
  <si>
    <t>IDR-01015</t>
  </si>
  <si>
    <t>IOR-00096</t>
  </si>
  <si>
    <t>Malaria I-5 Malaria parasite prevalence: Proportion of children aged 6-59 months with malaria infection</t>
  </si>
  <si>
    <t>a1L1R00000J6DM6UAN</t>
  </si>
  <si>
    <t>IDR-00780</t>
  </si>
  <si>
    <t>a1L1R00000J6DM7UAN</t>
  </si>
  <si>
    <t>IDR-00781</t>
  </si>
  <si>
    <t>IOR-00097</t>
  </si>
  <si>
    <t>Malaria I-6 All-cause under-5 mortality rate per 1000 live births</t>
  </si>
  <si>
    <t>a1L1R00000J6DM8UAN</t>
  </si>
  <si>
    <t>IDR-00782</t>
  </si>
  <si>
    <t>a1L1R00000J6DM9UAN</t>
  </si>
  <si>
    <t>IDR-00783</t>
  </si>
  <si>
    <t>IOR-00099</t>
  </si>
  <si>
    <t>Malaria I-10⁽ᴹ⁾ Annual parasite incidence: Confirmed malaria cases (microscopy or RDT): rate per 1000 persons per year (Elimination settings)</t>
  </si>
  <si>
    <t>Source of infection</t>
  </si>
  <si>
    <t>Imported</t>
  </si>
  <si>
    <t>a1L1R00000J6DP0UAN</t>
  </si>
  <si>
    <t>IDR-00960</t>
  </si>
  <si>
    <t>Induced</t>
  </si>
  <si>
    <t>a1L1R00000J6DP1UAN</t>
  </si>
  <si>
    <t>IDR-00961</t>
  </si>
  <si>
    <t>Local-indigenous</t>
  </si>
  <si>
    <t>a1L1R00000J6DP2UAN</t>
  </si>
  <si>
    <t>IDR-00962</t>
  </si>
  <si>
    <t>Local-introduced</t>
  </si>
  <si>
    <t>a1L1R00000J6DP3UAN</t>
  </si>
  <si>
    <t>IDR-00963</t>
  </si>
  <si>
    <t>IOR-00100</t>
  </si>
  <si>
    <t>HIV O-10 Percent of respondents who say they used a condom the last time they had sex with a non-marital, non-cohabiting partner, of those who have had sex with such a partner in the last 12 months</t>
  </si>
  <si>
    <t>15-19</t>
  </si>
  <si>
    <t>a1L1R00000J6DKUUA3</t>
  </si>
  <si>
    <t>IDR-00680</t>
  </si>
  <si>
    <t>20-24</t>
  </si>
  <si>
    <t>a1L1R00000J6DKVUA3</t>
  </si>
  <si>
    <t>IDR-00681</t>
  </si>
  <si>
    <t>a1L1R00000J6DKWUA3</t>
  </si>
  <si>
    <t>IDR-00682</t>
  </si>
  <si>
    <t>a1L1R00000J6DMJUA3</t>
  </si>
  <si>
    <t>IDR-00793</t>
  </si>
  <si>
    <t>a1L1R00000J6DMKUA3</t>
  </si>
  <si>
    <t>IDR-00794</t>
  </si>
  <si>
    <t>IOR-00101</t>
  </si>
  <si>
    <t>HIV O-4a⁽ᴹ⁾ Percentage of men reporting the use of a condom the last time they had anal sex with a non regular partner</t>
  </si>
  <si>
    <t>a1L1R00000J6DKKUA3</t>
  </si>
  <si>
    <t>IDR-00670</t>
  </si>
  <si>
    <t>a1L1R00000J6DKLUA3</t>
  </si>
  <si>
    <t>IDR-00671</t>
  </si>
  <si>
    <t>IOR-00102</t>
  </si>
  <si>
    <t>HIV O-4.1b⁽ᴹ⁾ Percentage of transgender people reporting using a condom in their last anal sex with a non-regular male partner</t>
  </si>
  <si>
    <t>a1L1R00000J6DKMUA3</t>
  </si>
  <si>
    <t>IDR-00672</t>
  </si>
  <si>
    <t>a1L1R00000J6DKNUA3</t>
  </si>
  <si>
    <t>IDR-00673</t>
  </si>
  <si>
    <t>IOR-00103</t>
  </si>
  <si>
    <t>HIV O-5⁽ᴹ⁾ Percentage of sex workers reporting the use of a condom with their most recent client</t>
  </si>
  <si>
    <t>a1L1R00000J6DKOUA3</t>
  </si>
  <si>
    <t>IDR-00674</t>
  </si>
  <si>
    <t>a1L1R00000J6DKPUA3</t>
  </si>
  <si>
    <t>IDR-00675</t>
  </si>
  <si>
    <t>a1L1R00000J6DMAUA3</t>
  </si>
  <si>
    <t>IDR-00784</t>
  </si>
  <si>
    <t>a1L1R00000J6DMBUA3</t>
  </si>
  <si>
    <t>IDR-00785</t>
  </si>
  <si>
    <t>a1L1R00000J6DMCUA3</t>
  </si>
  <si>
    <t>IDR-00786</t>
  </si>
  <si>
    <t>IOR-00104</t>
  </si>
  <si>
    <t>HIV O-6⁽ᴹ⁾ Percentage of people who inject drugs reporting the use of sterile injecting equipment the last time they injected</t>
  </si>
  <si>
    <t>a1L1R00000J6DKQUA3</t>
  </si>
  <si>
    <t>IDR-00676</t>
  </si>
  <si>
    <t>a1L1R00000J6DKRUA3</t>
  </si>
  <si>
    <t>IDR-00677</t>
  </si>
  <si>
    <t>a1L1R00000J6DMDUA3</t>
  </si>
  <si>
    <t>IDR-00787</t>
  </si>
  <si>
    <t>a1L1R00000J6DMEUA3</t>
  </si>
  <si>
    <t>IDR-00788</t>
  </si>
  <si>
    <t>a1L1R00000J6DMFUA3</t>
  </si>
  <si>
    <t>IDR-00789</t>
  </si>
  <si>
    <t>IOR-00105</t>
  </si>
  <si>
    <t>HIV O-9 Percentage of people who inject drugs reporting condom use at last sex</t>
  </si>
  <si>
    <t>a1L1R00000J6DKSUA3</t>
  </si>
  <si>
    <t>IDR-00678</t>
  </si>
  <si>
    <t>a1L1R00000J6DKTUA3</t>
  </si>
  <si>
    <t>IDR-00679</t>
  </si>
  <si>
    <t>a1L1R00000J6DMGUA3</t>
  </si>
  <si>
    <t>IDR-00790</t>
  </si>
  <si>
    <t>a1L1R00000J6DMHUA3</t>
  </si>
  <si>
    <t>IDR-00791</t>
  </si>
  <si>
    <t>a1L1R00000J6DMIUA3</t>
  </si>
  <si>
    <t>IDR-00792</t>
  </si>
  <si>
    <t>IOR-00107</t>
  </si>
  <si>
    <t>HIV O-11⁽ᴹ⁾ Percentage of people living with HIV who know their HIV status at the end of the reporting period</t>
  </si>
  <si>
    <t>a1L1R00000J6DMLUA3</t>
  </si>
  <si>
    <t>IDR-00795</t>
  </si>
  <si>
    <t>a1L1R00000J6DMOUA3</t>
  </si>
  <si>
    <t>IDR-00798</t>
  </si>
  <si>
    <t>a1L1R00000J6DMPUA3</t>
  </si>
  <si>
    <t>IDR-00799</t>
  </si>
  <si>
    <t>IOR-00108</t>
  </si>
  <si>
    <t>HIV O-12 Percentage of people living with HIV and on ART who are virologically suppressed</t>
  </si>
  <si>
    <t>a1L1R00000J6DMMUA3</t>
  </si>
  <si>
    <t>IDR-00796</t>
  </si>
  <si>
    <t>a1L1R00000J6DMNUA3</t>
  </si>
  <si>
    <t>IDR-00797</t>
  </si>
  <si>
    <t>a1L1R00000J6DMQUA3</t>
  </si>
  <si>
    <t>IDR-00800</t>
  </si>
  <si>
    <t>IOR-00109</t>
  </si>
  <si>
    <t>HIV O-13 Proportion of ever-married or partnered women aged 15-49 who experienced physical or sexual violence from a male intimate partner in the past 12 months</t>
  </si>
  <si>
    <t>a1L1R00000J6DKXUA3</t>
  </si>
  <si>
    <t>IDR-00683</t>
  </si>
  <si>
    <t>a1L1R00000J6DKYUA3</t>
  </si>
  <si>
    <t>IDR-00684</t>
  </si>
  <si>
    <t>IOR-00112</t>
  </si>
  <si>
    <t>HIV O-16a Percentage of men who have sex with men who avoid health care because of stigma and discrimination</t>
  </si>
  <si>
    <t>a1L1R00000J6DKZUA3</t>
  </si>
  <si>
    <t>IDR-00685</t>
  </si>
  <si>
    <t>a1L1R00000J6DKaUAN</t>
  </si>
  <si>
    <t>IDR-00686</t>
  </si>
  <si>
    <t>IOR-00113</t>
  </si>
  <si>
    <t>HIV O-16b Percentage of transgender people who avoid health care because of stigma and discrimination</t>
  </si>
  <si>
    <t>a1L1R00000J6DKbUAN</t>
  </si>
  <si>
    <t>IDR-00687</t>
  </si>
  <si>
    <t>a1L1R00000J6DKcUAN</t>
  </si>
  <si>
    <t>IDR-00688</t>
  </si>
  <si>
    <t>IOR-00114</t>
  </si>
  <si>
    <t>HIV O-16c Percentage of sex workers who avoid health care because of stigma and discrimination</t>
  </si>
  <si>
    <t>a1L1R00000J6DKdUAN</t>
  </si>
  <si>
    <t>IDR-00689</t>
  </si>
  <si>
    <t>a1L1R00000J6DKeUAN</t>
  </si>
  <si>
    <t>IDR-00690</t>
  </si>
  <si>
    <t>a1L1R00000J6DMRUA3</t>
  </si>
  <si>
    <t>IDR-00801</t>
  </si>
  <si>
    <t>a1L1R00000J6DMSUA3</t>
  </si>
  <si>
    <t>IDR-00802</t>
  </si>
  <si>
    <t>a1L1R00000J6DMTUA3</t>
  </si>
  <si>
    <t>IDR-00803</t>
  </si>
  <si>
    <t>IOR-00115</t>
  </si>
  <si>
    <t>HIV O-16d Percentage of people who inject drugs who avoid health care because of stigma and discrimination</t>
  </si>
  <si>
    <t>a1L1R00000J6DKfUAN</t>
  </si>
  <si>
    <t>IDR-00691</t>
  </si>
  <si>
    <t>a1L1R00000J6DKgUAN</t>
  </si>
  <si>
    <t>IDR-00692</t>
  </si>
  <si>
    <t>a1L1R00000J6DMUUA3</t>
  </si>
  <si>
    <t>IDR-00804</t>
  </si>
  <si>
    <t>a1L1R00000J6DMVUA3</t>
  </si>
  <si>
    <t>IDR-00805</t>
  </si>
  <si>
    <t>a1L1R00000J6DMWUA3</t>
  </si>
  <si>
    <t>IDR-00806</t>
  </si>
  <si>
    <t>IOR-00116</t>
  </si>
  <si>
    <t>HIV O-17 Percentage of people living with HIV reporting their rights were violated who sought legal redress</t>
  </si>
  <si>
    <t>a1L1R00000J6DKhUAN</t>
  </si>
  <si>
    <t>IDR-00693</t>
  </si>
  <si>
    <t>a1L1R00000J6DKiUAN</t>
  </si>
  <si>
    <t>IDR-00694</t>
  </si>
  <si>
    <t>a1L1R00000J6DMXUA3</t>
  </si>
  <si>
    <t>IDR-00807</t>
  </si>
  <si>
    <t>a1L1R00000J6DMYUA3</t>
  </si>
  <si>
    <t>IDR-00808</t>
  </si>
  <si>
    <t>a1L1R00000J6DMZUA3</t>
  </si>
  <si>
    <t>IDR-00809</t>
  </si>
  <si>
    <t>Target / Risk population group</t>
  </si>
  <si>
    <t>MSM</t>
  </si>
  <si>
    <t>a1L1R00000J6DP9UAN</t>
  </si>
  <si>
    <t>IDR-00969</t>
  </si>
  <si>
    <t>Sex workers</t>
  </si>
  <si>
    <t>a1L1R00000J6DPAUA3</t>
  </si>
  <si>
    <t>IDR-00970</t>
  </si>
  <si>
    <t>PWIDs</t>
  </si>
  <si>
    <t>a1L1R00000J6DPBUA3</t>
  </si>
  <si>
    <t>IDR-00971</t>
  </si>
  <si>
    <t>Prisoners</t>
  </si>
  <si>
    <t>a1L1R00000J6DPCUA3</t>
  </si>
  <si>
    <t>IDR-00972</t>
  </si>
  <si>
    <t>IOR-00120</t>
  </si>
  <si>
    <t>HIV O-21 Percentage of people living with HIV not on ART at the end of the reporting period among people living with HIV who were either on ART at the end of the last reporting period or newly initiated on ART during the reporting period</t>
  </si>
  <si>
    <t>a1L1R00000J6DKjUAN</t>
  </si>
  <si>
    <t>IDR-00695</t>
  </si>
  <si>
    <t>a1L1R00000J6DKkUAN</t>
  </si>
  <si>
    <t>IDR-00696</t>
  </si>
  <si>
    <t>a1L1R00000J6DMaUAN</t>
  </si>
  <si>
    <t>IDR-00810</t>
  </si>
  <si>
    <t>a1L1R00000J6DMbUAN</t>
  </si>
  <si>
    <t>IDR-00811</t>
  </si>
  <si>
    <t>a1L1R00000J6DMcUAN</t>
  </si>
  <si>
    <t>IDR-00812</t>
  </si>
  <si>
    <t>Treatment outcome</t>
  </si>
  <si>
    <t>Stopped treatment</t>
  </si>
  <si>
    <t>a1L1R00000J6DPiUAN</t>
  </si>
  <si>
    <t>IDR-01004</t>
  </si>
  <si>
    <t>Lost to follow up</t>
  </si>
  <si>
    <t>a1L1R00000J6DPjUAN</t>
  </si>
  <si>
    <t>IDR-01005</t>
  </si>
  <si>
    <t>Died</t>
  </si>
  <si>
    <t>a1L1R00000J6DPhUAN</t>
  </si>
  <si>
    <t>IDR-01003</t>
  </si>
  <si>
    <t>IOR-00126</t>
  </si>
  <si>
    <t>TB O-7 Percentage of people diagnosed with TB who experienced self-stigma that inhibited them from seeking and accessing TB services</t>
  </si>
  <si>
    <t>a1L1R00000J6DMdUAN</t>
  </si>
  <si>
    <t>IDR-00813</t>
  </si>
  <si>
    <t>a1L1R00000J6DMeUAN</t>
  </si>
  <si>
    <t>IDR-00814</t>
  </si>
  <si>
    <t>IOR-00127</t>
  </si>
  <si>
    <t>TB O-8 Percentage of people diagnosed with TB who report stigma in health care settings that inhibited them from seeking and accessing TB services</t>
  </si>
  <si>
    <t>a1L1R00000J6DMfUAN</t>
  </si>
  <si>
    <t>IDR-00815</t>
  </si>
  <si>
    <t>a1L1R00000J6DMgUAN</t>
  </si>
  <si>
    <t>IDR-00816</t>
  </si>
  <si>
    <t>IOR-00128</t>
  </si>
  <si>
    <t>TB O-9 Percentage of people diagnosed with TB who report stigma in community settings that inhibited them from seeking and accessing TB services</t>
  </si>
  <si>
    <t>a1L1R00000J6DMhUAN</t>
  </si>
  <si>
    <t>IDR-00817</t>
  </si>
  <si>
    <t>a1L1R00000J6DMiUAN</t>
  </si>
  <si>
    <t>IDR-00818</t>
  </si>
  <si>
    <t>IOR-00129</t>
  </si>
  <si>
    <t>Malaria O-1a Proportion of population that slept under an insecticide-treated net the previous night</t>
  </si>
  <si>
    <t>a1L1R00000J6DMjUAN</t>
  </si>
  <si>
    <t>IDR-00819</t>
  </si>
  <si>
    <t>a1L1R00000J6DMkUAN</t>
  </si>
  <si>
    <t>IDR-00820</t>
  </si>
  <si>
    <t>IOR-00133</t>
  </si>
  <si>
    <t>Malaria O-3 Proportion of population using an insecticide-treated net among those with access to an insecticide-treated net</t>
  </si>
  <si>
    <t>a1L1R00000J6DMlUAN</t>
  </si>
  <si>
    <t>IDR-00821</t>
  </si>
  <si>
    <t>a1L1R00000J6DMmUAN</t>
  </si>
  <si>
    <t>IDR-00822</t>
  </si>
  <si>
    <t>IOR-00136</t>
  </si>
  <si>
    <t>Malaria O-9⁽ᴹ⁾ Annual blood examination rate: per 100 population per year (Elimination settings)</t>
  </si>
  <si>
    <t>Case detection</t>
  </si>
  <si>
    <t>Active</t>
  </si>
  <si>
    <t>a1L1R00000J6DO2UAN</t>
  </si>
  <si>
    <t>IDR-00900</t>
  </si>
  <si>
    <t>Passive</t>
  </si>
  <si>
    <t>a1L1R00000J6DO3UAN</t>
  </si>
  <si>
    <t>IDR-00901</t>
  </si>
  <si>
    <t>IOR-00140</t>
  </si>
  <si>
    <t>HSS O-8 Active health workers per 10,000 population</t>
  </si>
  <si>
    <t>Occupation group</t>
  </si>
  <si>
    <t>Physicians</t>
  </si>
  <si>
    <t>a1L1R00000J6DOlUAN</t>
  </si>
  <si>
    <t>IDR-00945</t>
  </si>
  <si>
    <t>Nurses and midwives</t>
  </si>
  <si>
    <t>a1L1R00000J6DOmUAN</t>
  </si>
  <si>
    <t>IDR-00946</t>
  </si>
  <si>
    <t>Laboratory technicians</t>
  </si>
  <si>
    <t>a1L1R00000J6DOnUAN</t>
  </si>
  <si>
    <t>IDR-00947</t>
  </si>
  <si>
    <t>Pharmacists</t>
  </si>
  <si>
    <t>a1L1R00000J6DOoUAN</t>
  </si>
  <si>
    <t>IDR-00948</t>
  </si>
  <si>
    <t>Community health workers</t>
  </si>
  <si>
    <t>a1L1R00000J6DOpUAN</t>
  </si>
  <si>
    <t>IDR-00949</t>
  </si>
  <si>
    <t>IOR-00141</t>
  </si>
  <si>
    <t>HSS O-9 Percentage of antenatal clients with 1st visit before 12 weeks</t>
  </si>
  <si>
    <t>10-14</t>
  </si>
  <si>
    <t>a1L1R00000J6DKlUAN</t>
  </si>
  <si>
    <t>IDR-00697</t>
  </si>
  <si>
    <t>a1L1R00000J6DKmUAN</t>
  </si>
  <si>
    <t>IDR-00698</t>
  </si>
  <si>
    <t>MCI-01045</t>
  </si>
  <si>
    <t>KP-1a⁽ᴹ⁾ Percentage of men who have sex with men reached with HIV prevention programs - defined package of services</t>
  </si>
  <si>
    <t>a1L1R00000J6DKnUAN</t>
  </si>
  <si>
    <t>IDR-00699</t>
  </si>
  <si>
    <t>a1L1R00000J6DKoUAN</t>
  </si>
  <si>
    <t>IDR-00700</t>
  </si>
  <si>
    <t>MCI-01046</t>
  </si>
  <si>
    <t>KP-1b⁽ᴹ⁾ Percentage of transgender people reached with HIV prevention programs - defined package of services</t>
  </si>
  <si>
    <t>a1L1R00000J6DKpUAN</t>
  </si>
  <si>
    <t>IDR-00701</t>
  </si>
  <si>
    <t>a1L1R00000J6DKqUAN</t>
  </si>
  <si>
    <t>IDR-00702</t>
  </si>
  <si>
    <t>MCI-01047</t>
  </si>
  <si>
    <t>KP-1c⁽ᴹ⁾ Percentage of sex workers reached with HIV prevention programs - defined package of services</t>
  </si>
  <si>
    <t>a1L1R00000J6DKrUAN</t>
  </si>
  <si>
    <t>IDR-00703</t>
  </si>
  <si>
    <t>a1L1R00000J6DKsUAN</t>
  </si>
  <si>
    <t>IDR-00704</t>
  </si>
  <si>
    <t>a1L1R00000J6DMnUAN</t>
  </si>
  <si>
    <t>IDR-00823</t>
  </si>
  <si>
    <t>a1L1R00000J6DMoUAN</t>
  </si>
  <si>
    <t>IDR-00824</t>
  </si>
  <si>
    <t>a1L1R00000J6DMpUAN</t>
  </si>
  <si>
    <t>IDR-00825</t>
  </si>
  <si>
    <t>MCI-01048</t>
  </si>
  <si>
    <t>KP-1d⁽ᴹ⁾ Percentage of people who inject drugs reached with HIV prevention programs - defined package of services</t>
  </si>
  <si>
    <t>a1L1R00000J6DKtUAN</t>
  </si>
  <si>
    <t>IDR-00705</t>
  </si>
  <si>
    <t>a1L1R00000J6DKuUAN</t>
  </si>
  <si>
    <t>IDR-00706</t>
  </si>
  <si>
    <t>a1L1R00000J6DMqUAN</t>
  </si>
  <si>
    <t>IDR-00826</t>
  </si>
  <si>
    <t>a1L1R00000J6DMrUAN</t>
  </si>
  <si>
    <t>IDR-00827</t>
  </si>
  <si>
    <t>a1L1R00000J6DMsUAN</t>
  </si>
  <si>
    <t>IDR-00828</t>
  </si>
  <si>
    <t>MCI-01056</t>
  </si>
  <si>
    <t>YP-1a Percentage of young people aged 10-24 years attending school reached by compehensive sexuality education and/or life skills-based HIV education in schools</t>
  </si>
  <si>
    <t>a1L1R00000J6DMtUAN</t>
  </si>
  <si>
    <t>IDR-00829</t>
  </si>
  <si>
    <t>a1L1R00000J6DMuUAN</t>
  </si>
  <si>
    <t>IDR-00830</t>
  </si>
  <si>
    <t>MCI-01057</t>
  </si>
  <si>
    <t>YP-1b Percentage of young people aged 10–24 years reached by comprehensive sexuality education and/or life skills–based HIV education out of schools</t>
  </si>
  <si>
    <t>a1L1R00000J6DMvUAN</t>
  </si>
  <si>
    <t>IDR-00831</t>
  </si>
  <si>
    <t>a1L1R00000J6DMwUAN</t>
  </si>
  <si>
    <t>IDR-00832</t>
  </si>
  <si>
    <t>MCI-01058</t>
  </si>
  <si>
    <t>YP-2 Percentage of adolescent girls and young women reached with HIV prevention programs- defined package of services</t>
  </si>
  <si>
    <t>a1L1R00000J6DKvUAN</t>
  </si>
  <si>
    <t>IDR-00707</t>
  </si>
  <si>
    <t>a1L1R00000J6DKwUAN</t>
  </si>
  <si>
    <t>IDR-00708</t>
  </si>
  <si>
    <t>a1L1R00000J6DKxUAN</t>
  </si>
  <si>
    <t>IDR-00709</t>
  </si>
  <si>
    <t>MCI-01060</t>
  </si>
  <si>
    <t>PMTCT-1 Percentage of pregnant women who know their HIV status</t>
  </si>
  <si>
    <t>HIV test status</t>
  </si>
  <si>
    <t>Positive</t>
  </si>
  <si>
    <t>a1L1R00000J6DOEUA3</t>
  </si>
  <si>
    <t>IDR-00912</t>
  </si>
  <si>
    <t>Negative</t>
  </si>
  <si>
    <t>a1L1R00000J6DOFUA3</t>
  </si>
  <si>
    <t>IDR-00913</t>
  </si>
  <si>
    <t>MCI-01062</t>
  </si>
  <si>
    <t>PMTCT-3.1 Percentage of HIV-exposed infants receiving a virological test for HIV within 2 months of birth</t>
  </si>
  <si>
    <t>a1L1R00000J6DOGUA3</t>
  </si>
  <si>
    <t>IDR-00914</t>
  </si>
  <si>
    <t>a1L1R00000J6DOHUA3</t>
  </si>
  <si>
    <t>IDR-00915</t>
  </si>
  <si>
    <t>Indeterminate</t>
  </si>
  <si>
    <t>a1L1R00000J6DOIUA3</t>
  </si>
  <si>
    <t>IDR-00916</t>
  </si>
  <si>
    <t>MCI-01064</t>
  </si>
  <si>
    <t>HTS-2 Number of adolescent girls and young women who were tested for HIV and received their results during the reporting period</t>
  </si>
  <si>
    <t>a1L1R00000J6DKyUAN</t>
  </si>
  <si>
    <t>IDR-00710</t>
  </si>
  <si>
    <t>a1L1R00000J6DKzUAN</t>
  </si>
  <si>
    <t>IDR-00711</t>
  </si>
  <si>
    <t>15-24</t>
  </si>
  <si>
    <t>a1L1R00000J6DL0UAN</t>
  </si>
  <si>
    <t>IDR-00712</t>
  </si>
  <si>
    <t>a1L1R00000J6DOJUA3</t>
  </si>
  <si>
    <t>IDR-00917</t>
  </si>
  <si>
    <t>a1L1R00000J6DOKUA3</t>
  </si>
  <si>
    <t>IDR-00918</t>
  </si>
  <si>
    <t>MCI-01065</t>
  </si>
  <si>
    <t>HTS-3a⁽ᴹ⁾ Percentage of men who have sex with men that have received an HIV test during the reporting period and know their results</t>
  </si>
  <si>
    <t>a1L1R00000J6DL1UAN</t>
  </si>
  <si>
    <t>IDR-00713</t>
  </si>
  <si>
    <t>a1L1R00000J6DL2UAN</t>
  </si>
  <si>
    <t>IDR-00714</t>
  </si>
  <si>
    <t>a1L1R00000J6DOLUA3</t>
  </si>
  <si>
    <t>IDR-00919</t>
  </si>
  <si>
    <t>a1L1R00000J6DOMUA3</t>
  </si>
  <si>
    <t>IDR-00920</t>
  </si>
  <si>
    <t>MCI-01066</t>
  </si>
  <si>
    <t>HTS-3b⁽ᴹ⁾ Percentage of transgender people that have received an HIV test during the reporting period and know their results</t>
  </si>
  <si>
    <t>a1L1R00000J6DL3UAN</t>
  </si>
  <si>
    <t>IDR-00715</t>
  </si>
  <si>
    <t>a1L1R00000J6DL4UAN</t>
  </si>
  <si>
    <t>IDR-00716</t>
  </si>
  <si>
    <t>a1L1R00000J6DONUA3</t>
  </si>
  <si>
    <t>IDR-00921</t>
  </si>
  <si>
    <t>a1L1R00000J6DOOUA3</t>
  </si>
  <si>
    <t>IDR-00922</t>
  </si>
  <si>
    <t>MCI-01067</t>
  </si>
  <si>
    <t>HTS-3c⁽ᴹ⁾ Percentage of sex workers that have received an HIV test during the reporting period and know their results</t>
  </si>
  <si>
    <t>a1L1R00000J6DL5UAN</t>
  </si>
  <si>
    <t>IDR-00717</t>
  </si>
  <si>
    <t>a1L1R00000J6DL6UAN</t>
  </si>
  <si>
    <t>IDR-00718</t>
  </si>
  <si>
    <t>a1L1R00000J6DMxUAN</t>
  </si>
  <si>
    <t>IDR-00833</t>
  </si>
  <si>
    <t>a1L1R00000J6DMyUAN</t>
  </si>
  <si>
    <t>IDR-00834</t>
  </si>
  <si>
    <t>a1L1R00000J6DMzUAN</t>
  </si>
  <si>
    <t>IDR-00835</t>
  </si>
  <si>
    <t>a1L1R00000J6DOPUA3</t>
  </si>
  <si>
    <t>IDR-00923</t>
  </si>
  <si>
    <t>a1L1R00000J6DOQUA3</t>
  </si>
  <si>
    <t>IDR-00924</t>
  </si>
  <si>
    <t>MCI-01068</t>
  </si>
  <si>
    <t>HTS-3d⁽ᴹ⁾ Percentage of people who inject drugs that have received an HIV test during the reporting period and know their results</t>
  </si>
  <si>
    <t>a1L1R00000J6DL7UAN</t>
  </si>
  <si>
    <t>IDR-00719</t>
  </si>
  <si>
    <t>a1L1R00000J6DL8UAN</t>
  </si>
  <si>
    <t>IDR-00720</t>
  </si>
  <si>
    <t>a1L1R00000J6DN0UAN</t>
  </si>
  <si>
    <t>IDR-00836</t>
  </si>
  <si>
    <t>a1L1R00000J6DN1UAN</t>
  </si>
  <si>
    <t>IDR-00837</t>
  </si>
  <si>
    <t>a1L1R00000J6DN2UAN</t>
  </si>
  <si>
    <t>IDR-00838</t>
  </si>
  <si>
    <t>a1L1R00000J6DORUA3</t>
  </si>
  <si>
    <t>IDR-00925</t>
  </si>
  <si>
    <t>a1L1R00000J6DOSUA3</t>
  </si>
  <si>
    <t>IDR-00926</t>
  </si>
  <si>
    <t>MCI-01069</t>
  </si>
  <si>
    <t>HTS-3e Percentage of other vulnerable populations that have received an HIV test during the reporting period and know their results</t>
  </si>
  <si>
    <t>a1L1R00000J6DOTUA3</t>
  </si>
  <si>
    <t>IDR-00927</t>
  </si>
  <si>
    <t>a1L1R00000J6DOUUA3</t>
  </si>
  <si>
    <t>IDR-00928</t>
  </si>
  <si>
    <t>MCI-01070</t>
  </si>
  <si>
    <t>HTS-3f⁽ᴹ⁾ Number of people in prisons or other closed settings that have received an HIV test during the reporting period and know their results</t>
  </si>
  <si>
    <t>a1L1R00000J6DOVUA3</t>
  </si>
  <si>
    <t>IDR-00929</t>
  </si>
  <si>
    <t>a1L1R00000J6DOWUA3</t>
  </si>
  <si>
    <t>IDR-00930</t>
  </si>
  <si>
    <t>MCI-01071</t>
  </si>
  <si>
    <t>HTS-4 Percentage of HIV-positive results among the total HIV tests performed during the reporting period</t>
  </si>
  <si>
    <t>a1L1R00000J6DL9UAN</t>
  </si>
  <si>
    <t>IDR-00721</t>
  </si>
  <si>
    <t>a1L1R00000J6DLAUA3</t>
  </si>
  <si>
    <t>IDR-00722</t>
  </si>
  <si>
    <t>Community testing</t>
  </si>
  <si>
    <t>Mobile testing</t>
  </si>
  <si>
    <t>a1L1R00000J6DO4UAN</t>
  </si>
  <si>
    <t>IDR-00902</t>
  </si>
  <si>
    <t>Community VCT</t>
  </si>
  <si>
    <t>a1L1R00000J6DO5UAN</t>
  </si>
  <si>
    <t>IDR-00903</t>
  </si>
  <si>
    <t>Facility testing</t>
  </si>
  <si>
    <t>ANC clinics</t>
  </si>
  <si>
    <t>a1L1R00000J6DO9UAN</t>
  </si>
  <si>
    <t>IDR-00907</t>
  </si>
  <si>
    <t>Family Planning clinics</t>
  </si>
  <si>
    <t>a1L1R00000J6DOAUA3</t>
  </si>
  <si>
    <t>IDR-00908</t>
  </si>
  <si>
    <t>TB clinics</t>
  </si>
  <si>
    <t>a1L1R00000J6DOBUA3</t>
  </si>
  <si>
    <t>IDR-00909</t>
  </si>
  <si>
    <t>VCT centers</t>
  </si>
  <si>
    <t>a1L1R00000J6DOCUA3</t>
  </si>
  <si>
    <t>IDR-00910</t>
  </si>
  <si>
    <t>Other</t>
  </si>
  <si>
    <t>a1L1R00000J6DODUA3</t>
  </si>
  <si>
    <t>IDR-00911</t>
  </si>
  <si>
    <t>a1L1R00000J6DN3UAN</t>
  </si>
  <si>
    <t>IDR-00839</t>
  </si>
  <si>
    <t>a1L1R00000J6DN4UAN</t>
  </si>
  <si>
    <t>IDR-00840</t>
  </si>
  <si>
    <t>MCI-01072</t>
  </si>
  <si>
    <t>HTS-5 Percentage of people newly diagnosed with HIV initiated on ART</t>
  </si>
  <si>
    <t>a1L1R00000J6DN5UAN</t>
  </si>
  <si>
    <t>IDR-00841</t>
  </si>
  <si>
    <t>a1L1R00000J6DN6UAN</t>
  </si>
  <si>
    <t>IDR-00842</t>
  </si>
  <si>
    <t>a1L1R00000J6DN7UAN</t>
  </si>
  <si>
    <t>IDR-00843</t>
  </si>
  <si>
    <t>a1L1R00000J6DPDUA3</t>
  </si>
  <si>
    <t>IDR-00973</t>
  </si>
  <si>
    <t>a1L1R00000J6DPEUA3</t>
  </si>
  <si>
    <t>IDR-00974</t>
  </si>
  <si>
    <t>a1L1R00000J6DPFUA3</t>
  </si>
  <si>
    <t>IDR-00975</t>
  </si>
  <si>
    <t>a1L1R00000J6DPGUA3</t>
  </si>
  <si>
    <t>IDR-00976</t>
  </si>
  <si>
    <t>MCI-01073</t>
  </si>
  <si>
    <t>TCS-1.1⁽ᴹ⁾ Percentage of people on ART among all people living with HIV at the end of the reporting period</t>
  </si>
  <si>
    <t>a1L1R00000J6DLBUA3</t>
  </si>
  <si>
    <t>IDR-00723</t>
  </si>
  <si>
    <t>a1L1R00000J6DLCUA3</t>
  </si>
  <si>
    <t>IDR-00724</t>
  </si>
  <si>
    <t>Duration of treatment</t>
  </si>
  <si>
    <t>Newly initiating ART</t>
  </si>
  <si>
    <t>a1L1R00000J6DO6UAN</t>
  </si>
  <si>
    <t>IDR-00904</t>
  </si>
  <si>
    <t>a1L1R00000J6DN8UAN</t>
  </si>
  <si>
    <t>IDR-00844</t>
  </si>
  <si>
    <t>a1L1R00000J6DN9UAN</t>
  </si>
  <si>
    <t>IDR-00845</t>
  </si>
  <si>
    <t>a1L1R00000J6DNAUA3</t>
  </si>
  <si>
    <t>IDR-00846</t>
  </si>
  <si>
    <t>Male 15+</t>
  </si>
  <si>
    <t>a1L1R00000J6DNmUAN</t>
  </si>
  <si>
    <t>IDR-00884</t>
  </si>
  <si>
    <t>Female 15+</t>
  </si>
  <si>
    <t>a1L1R00000J6DNnUAN</t>
  </si>
  <si>
    <t>IDR-00885</t>
  </si>
  <si>
    <t>a1L1R00000J6DNoUAN</t>
  </si>
  <si>
    <t>IDR-00886</t>
  </si>
  <si>
    <t>a1L1R00000J6DNpUAN</t>
  </si>
  <si>
    <t>IDR-00887</t>
  </si>
  <si>
    <t>a1L1R00000J6DNqUAN</t>
  </si>
  <si>
    <t>IDR-00888</t>
  </si>
  <si>
    <t>a1L1R00000J6DNrUAN</t>
  </si>
  <si>
    <t>IDR-00889</t>
  </si>
  <si>
    <t>Male 15-24</t>
  </si>
  <si>
    <t>a1L1R00000J6DNsUAN</t>
  </si>
  <si>
    <t>IDR-00890</t>
  </si>
  <si>
    <t>Female 15-24</t>
  </si>
  <si>
    <t>a1L1R00000J6DNtUAN</t>
  </si>
  <si>
    <t>IDR-00891</t>
  </si>
  <si>
    <t>a1L1R00000J6DPHUA3</t>
  </si>
  <si>
    <t>IDR-00977</t>
  </si>
  <si>
    <t>a1L1R00000J6DPIUA3</t>
  </si>
  <si>
    <t>IDR-00978</t>
  </si>
  <si>
    <t>a1L1R00000J6DPJUA3</t>
  </si>
  <si>
    <t>IDR-00979</t>
  </si>
  <si>
    <t>a1L1R00000J6DPKUA3</t>
  </si>
  <si>
    <t>IDR-00980</t>
  </si>
  <si>
    <t>MCI-01074</t>
  </si>
  <si>
    <t>TCS-1b⁽ᴹ⁾ Percentage of adults (15 and above) on ART among all adults living with HIV at the end of the reporting period</t>
  </si>
  <si>
    <t>a1L1R00000J6DO7UAN</t>
  </si>
  <si>
    <t>IDR-00905</t>
  </si>
  <si>
    <t>a1L1R00000J6DNBUA3</t>
  </si>
  <si>
    <t>IDR-00847</t>
  </si>
  <si>
    <t>a1L1R00000J6DNCUA3</t>
  </si>
  <si>
    <t>IDR-00848</t>
  </si>
  <si>
    <t>a1L1R00000J6DNDUA3</t>
  </si>
  <si>
    <t>IDR-00849</t>
  </si>
  <si>
    <t>a1L1R00000J6DNuUAN</t>
  </si>
  <si>
    <t>IDR-00892</t>
  </si>
  <si>
    <t>a1L1R00000J6DNvUAN</t>
  </si>
  <si>
    <t>IDR-00893</t>
  </si>
  <si>
    <t>a1L1R00000J6DNwUAN</t>
  </si>
  <si>
    <t>IDR-00894</t>
  </si>
  <si>
    <t>a1L1R00000J6DNxUAN</t>
  </si>
  <si>
    <t>IDR-00895</t>
  </si>
  <si>
    <t>a1L1R00000J6DNyUAN</t>
  </si>
  <si>
    <t>IDR-00896</t>
  </si>
  <si>
    <t>a1L1R00000J6DNzUAN</t>
  </si>
  <si>
    <t>IDR-00897</t>
  </si>
  <si>
    <t>a1L1R00000J6DO0UAN</t>
  </si>
  <si>
    <t>IDR-00898</t>
  </si>
  <si>
    <t>a1L1R00000J6DO1UAN</t>
  </si>
  <si>
    <t>IDR-00899</t>
  </si>
  <si>
    <t>a1L1R00000J6DPLUA3</t>
  </si>
  <si>
    <t>IDR-00981</t>
  </si>
  <si>
    <t>a1L1R00000J6DPMUA3</t>
  </si>
  <si>
    <t>IDR-00982</t>
  </si>
  <si>
    <t>a1L1R00000J6DPNUA3</t>
  </si>
  <si>
    <t>IDR-00983</t>
  </si>
  <si>
    <t>a1L1R00000J6DPOUA3</t>
  </si>
  <si>
    <t>IDR-00984</t>
  </si>
  <si>
    <t>MCI-01075</t>
  </si>
  <si>
    <t>TCS-1c⁽ᴹ⁾ Percentage of children (under 15) on ART among all children living with HIV at the end of the reporting period</t>
  </si>
  <si>
    <t>a1L1R00000J6DO8UAN</t>
  </si>
  <si>
    <t>IDR-00906</t>
  </si>
  <si>
    <t>a1L1R00000J6DNEUA3</t>
  </si>
  <si>
    <t>IDR-00850</t>
  </si>
  <si>
    <t>a1L1R00000J6DNFUA3</t>
  </si>
  <si>
    <t>IDR-00851</t>
  </si>
  <si>
    <t>MCI-01076</t>
  </si>
  <si>
    <t>TCP-1⁽ᴹ⁾ Number of notified cases of all forms of TB (i.e. bacteriologically confirmed + clinically diagnosed), new and relapse cases</t>
  </si>
  <si>
    <t>a1L1R00000J6DLDUA3</t>
  </si>
  <si>
    <t>IDR-00725</t>
  </si>
  <si>
    <t>a1L1R00000J6DLEUA3</t>
  </si>
  <si>
    <t>IDR-00726</t>
  </si>
  <si>
    <t>a1L1R00000J6DNGUA3</t>
  </si>
  <si>
    <t>IDR-00852</t>
  </si>
  <si>
    <t>a1L1R00000J6DNHUA3</t>
  </si>
  <si>
    <t>IDR-00853</t>
  </si>
  <si>
    <t>a1L1R00000J6DOXUA3</t>
  </si>
  <si>
    <t>IDR-00931</t>
  </si>
  <si>
    <t>a1L1R00000J6DOYUA3</t>
  </si>
  <si>
    <t>IDR-00932</t>
  </si>
  <si>
    <t>Not documented</t>
  </si>
  <si>
    <t>a1L1R00000J6DOZUA3</t>
  </si>
  <si>
    <t>IDR-00933</t>
  </si>
  <si>
    <t>TB case definition</t>
  </si>
  <si>
    <t>Bacteriologically confirmed</t>
  </si>
  <si>
    <t>a1L1R00000J6DPYUA3</t>
  </si>
  <si>
    <t>IDR-00994</t>
  </si>
  <si>
    <t>MCI-01077</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</si>
  <si>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</si>
  <si>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a1L1R00000J6DLFUA3</t>
  </si>
  <si>
    <t>IDR-00727</t>
  </si>
  <si>
    <t>a1L1R00000J6DLGUA3</t>
  </si>
  <si>
    <t>IDR-00728</t>
  </si>
  <si>
    <t>a1L1R00000J6DNIUA3</t>
  </si>
  <si>
    <t>IDR-00854</t>
  </si>
  <si>
    <t>a1L1R00000J6DNJUA3</t>
  </si>
  <si>
    <t>IDR-00855</t>
  </si>
  <si>
    <t>a1L1R00000J6DOaUAN</t>
  </si>
  <si>
    <t>IDR-00934</t>
  </si>
  <si>
    <t>a1L1R00000J6DObUAN</t>
  </si>
  <si>
    <t>IDR-00935</t>
  </si>
  <si>
    <t>a1L1R00000J6DOcUAN</t>
  </si>
  <si>
    <t>IDR-00936</t>
  </si>
  <si>
    <t>MCI-01079</t>
  </si>
  <si>
    <t>TCP-5.1 Number of people in contact with TB patients who began preventive therapy</t>
  </si>
  <si>
    <t>a1L1R00000J6DLHUA3</t>
  </si>
  <si>
    <t>IDR-00729</t>
  </si>
  <si>
    <t>a1L1R00000J6DLIUA3</t>
  </si>
  <si>
    <t>IDR-00730</t>
  </si>
  <si>
    <t>a1L1R00000J6DLJUA3</t>
  </si>
  <si>
    <t>IDR-00731</t>
  </si>
  <si>
    <t>MCI-01081</t>
  </si>
  <si>
    <t>TCP-6b Number of TB cases (all forms) notified among key affected populations/ high risk groups (other than prisoners)</t>
  </si>
  <si>
    <t>Migrants/ refugees/ IDPs</t>
  </si>
  <si>
    <t>a1L1R00000J6DPPUA3</t>
  </si>
  <si>
    <t>IDR-00985</t>
  </si>
  <si>
    <t>Other population group</t>
  </si>
  <si>
    <t>a1L1R00000J6DPQUA3</t>
  </si>
  <si>
    <t>IDR-00986</t>
  </si>
  <si>
    <t>MCI-01086</t>
  </si>
  <si>
    <t>MDR TB-2⁽ᴹ⁾ Number of TB cases with RR-TB and/or MDR-TB notified</t>
  </si>
  <si>
    <t>a1L1R00000J6DLWUA3</t>
  </si>
  <si>
    <t>IDR-00744</t>
  </si>
  <si>
    <t>a1L1R00000J6DLXUA3</t>
  </si>
  <si>
    <t>IDR-00745</t>
  </si>
  <si>
    <t>a1L1R00000J6DNSUA3</t>
  </si>
  <si>
    <t>IDR-00864</t>
  </si>
  <si>
    <t>a1L1R00000J6DNTUA3</t>
  </si>
  <si>
    <t>IDR-00865</t>
  </si>
  <si>
    <t>MCI-01087</t>
  </si>
  <si>
    <t>MDR TB-3⁽ᴹ⁾ Number of cases with RR-TB and/or MDR-TB that began second-line treatment</t>
  </si>
  <si>
    <t>a1L1R00000J6DLYUA3</t>
  </si>
  <si>
    <t>IDR-00746</t>
  </si>
  <si>
    <t>a1L1R00000J6DLZUA3</t>
  </si>
  <si>
    <t>IDR-00747</t>
  </si>
  <si>
    <t>a1L1R00000J6DNUUA3</t>
  </si>
  <si>
    <t>IDR-00866</t>
  </si>
  <si>
    <t>a1L1R00000J6DNVUA3</t>
  </si>
  <si>
    <t>IDR-00867</t>
  </si>
  <si>
    <t>TB regimen</t>
  </si>
  <si>
    <t>New TB drugs</t>
  </si>
  <si>
    <t>a1L1R00000J6DPaUAN</t>
  </si>
  <si>
    <t>IDR-00996</t>
  </si>
  <si>
    <t>Short regimens</t>
  </si>
  <si>
    <t>a1L1R00000J6DPbUAN</t>
  </si>
  <si>
    <t>IDR-00997</t>
  </si>
  <si>
    <t>MCI-01093</t>
  </si>
  <si>
    <t>MDR TB-9 Treatment success rate of RR TB and/or MDR-TB: Percentage of cases with RR and/or MDR-TB successfully treated</t>
  </si>
  <si>
    <t>a1L1R00000J6DLaUAN</t>
  </si>
  <si>
    <t>IDR-00748</t>
  </si>
  <si>
    <t>a1L1R00000J6DLbUAN</t>
  </si>
  <si>
    <t>IDR-00749</t>
  </si>
  <si>
    <t>a1L1R00000J6DNWUA3</t>
  </si>
  <si>
    <t>IDR-00868</t>
  </si>
  <si>
    <t>a1L1R00000J6DNXUA3</t>
  </si>
  <si>
    <t>IDR-00869</t>
  </si>
  <si>
    <t>a1L1R00000J6DOeUAN</t>
  </si>
  <si>
    <t>IDR-00938</t>
  </si>
  <si>
    <t>XDR TB</t>
  </si>
  <si>
    <t>a1L1R00000J6DPZUA3</t>
  </si>
  <si>
    <t>IDR-00995</t>
  </si>
  <si>
    <t>MCI-01094</t>
  </si>
  <si>
    <t>TB/HIV-5 Percentage of registered new and relapse TB patients with documented HIV status</t>
  </si>
  <si>
    <t>a1L1R00000J6DLNUA3</t>
  </si>
  <si>
    <t>IDR-00735</t>
  </si>
  <si>
    <t>a1L1R00000J6DLOUA3</t>
  </si>
  <si>
    <t>IDR-00736</t>
  </si>
  <si>
    <t>a1L1R00000J6DLPUA3</t>
  </si>
  <si>
    <t>IDR-00737</t>
  </si>
  <si>
    <t>a1L1R00000J6DNMUA3</t>
  </si>
  <si>
    <t>IDR-00858</t>
  </si>
  <si>
    <t>a1L1R00000J6DNNUA3</t>
  </si>
  <si>
    <t>IDR-00859</t>
  </si>
  <si>
    <t>a1L1R00000J6DOdUAN</t>
  </si>
  <si>
    <t>IDR-00937</t>
  </si>
  <si>
    <t>MCI-01095</t>
  </si>
  <si>
    <t>TB/HIV-6⁽ᴹ⁾ Percentage of HIV-positive new and relapse TB patients on ART during TB treatment</t>
  </si>
  <si>
    <t>a1L1R00000J6DLQUA3</t>
  </si>
  <si>
    <t>IDR-00738</t>
  </si>
  <si>
    <t>a1L1R00000J6DLRUA3</t>
  </si>
  <si>
    <t>IDR-00739</t>
  </si>
  <si>
    <t>a1L1R00000J6DLSUA3</t>
  </si>
  <si>
    <t>IDR-00740</t>
  </si>
  <si>
    <t>a1L1R00000J6DNOUA3</t>
  </si>
  <si>
    <t>IDR-00860</t>
  </si>
  <si>
    <t>a1L1R00000J6DNPUA3</t>
  </si>
  <si>
    <t>IDR-00861</t>
  </si>
  <si>
    <t>MCI-01097</t>
  </si>
  <si>
    <t>TB/HIV-7 Percentage of PLHIV on ART who initiated TB preventive therapy among those eligible during the reporting period</t>
  </si>
  <si>
    <t>a1L1R00000J6DLTUA3</t>
  </si>
  <si>
    <t>IDR-00741</t>
  </si>
  <si>
    <t>a1L1R00000J6DLUUA3</t>
  </si>
  <si>
    <t>IDR-00742</t>
  </si>
  <si>
    <t>a1L1R00000J6DLVUA3</t>
  </si>
  <si>
    <t>IDR-00743</t>
  </si>
  <si>
    <t>a1L1R00000J6DNQUA3</t>
  </si>
  <si>
    <t>IDR-00862</t>
  </si>
  <si>
    <t>a1L1R00000J6DNRUA3</t>
  </si>
  <si>
    <t>IDR-00863</t>
  </si>
  <si>
    <t>TPT regimen</t>
  </si>
  <si>
    <t>3HP</t>
  </si>
  <si>
    <t>a1L1R00000J6DPcUAN</t>
  </si>
  <si>
    <t>IDR-00998</t>
  </si>
  <si>
    <t>1HP</t>
  </si>
  <si>
    <t>a1L1R00000J6DPdUAN</t>
  </si>
  <si>
    <t>IDR-00999</t>
  </si>
  <si>
    <t>RIF</t>
  </si>
  <si>
    <t>a1L1R00000J6DPeUAN</t>
  </si>
  <si>
    <t>IDR-01000</t>
  </si>
  <si>
    <t>3RH</t>
  </si>
  <si>
    <t>a1L1R00000J6DPfUAN</t>
  </si>
  <si>
    <t>IDR-01001</t>
  </si>
  <si>
    <t>INH</t>
  </si>
  <si>
    <t>a1L1R00000J6DPgUAN</t>
  </si>
  <si>
    <t>IDR-01002</t>
  </si>
  <si>
    <t>MCI-01098</t>
  </si>
  <si>
    <t>VC-1⁽ᴹ⁾ Number of long-lasting insecticidal nets distributed to at-risk populations through mass campaigns</t>
  </si>
  <si>
    <t>a1L1R00000J6DPRUA3</t>
  </si>
  <si>
    <t>IDR-00987</t>
  </si>
  <si>
    <t>a1L1R00000J6DPSUA3</t>
  </si>
  <si>
    <t>IDR-00988</t>
  </si>
  <si>
    <t>a1L1R00000J6DPTUA3</t>
  </si>
  <si>
    <t>IDR-00989</t>
  </si>
  <si>
    <t>MCI-01099</t>
  </si>
  <si>
    <t>VC-3⁽ᴹ⁾ Number of long-lasting insecticidal nets distributed to targeted risk groups through continuous distribution</t>
  </si>
  <si>
    <t>Pregnant women</t>
  </si>
  <si>
    <t>a1L1R00000J6DPUUA3</t>
  </si>
  <si>
    <t>IDR-00990</t>
  </si>
  <si>
    <t>Children 0-5</t>
  </si>
  <si>
    <t>a1L1R00000J6DPVUA3</t>
  </si>
  <si>
    <t>IDR-00991</t>
  </si>
  <si>
    <t>School children</t>
  </si>
  <si>
    <t>a1L1R00000J6DPWUA3</t>
  </si>
  <si>
    <t>IDR-00992</t>
  </si>
  <si>
    <t>a1L1R00000J6DPXUA3</t>
  </si>
  <si>
    <t>IDR-00993</t>
  </si>
  <si>
    <t>MCI-01102</t>
  </si>
  <si>
    <t>CM-1a⁽ᴹ⁾ Proportion of suspected malaria cases that receive a parasitological test at public sector health facilities</t>
  </si>
  <si>
    <t>a1L1R00000J6DLcUAN</t>
  </si>
  <si>
    <t>IDR-00750</t>
  </si>
  <si>
    <t>a1L1R00000J6DLdUAN</t>
  </si>
  <si>
    <t>IDR-00751</t>
  </si>
  <si>
    <t>a1L1R00000J6DPuUAN</t>
  </si>
  <si>
    <t>IDR-01016</t>
  </si>
  <si>
    <t>a1L1R00000J6DPvUAN</t>
  </si>
  <si>
    <t>IDR-01017</t>
  </si>
  <si>
    <t>MCI-01103</t>
  </si>
  <si>
    <t>CM-1b⁽ᴹ⁾ Proportion of suspected malaria cases that receive a parasitological test in the community</t>
  </si>
  <si>
    <t>a1L1R00000J6DLeUAN</t>
  </si>
  <si>
    <t>IDR-00752</t>
  </si>
  <si>
    <t>a1L1R00000J6DLfUAN</t>
  </si>
  <si>
    <t>IDR-00753</t>
  </si>
  <si>
    <t>a1L1R00000J6DPwUAN</t>
  </si>
  <si>
    <t>IDR-01018</t>
  </si>
  <si>
    <t>a1L1R00000J6DPxUAN</t>
  </si>
  <si>
    <t>IDR-01019</t>
  </si>
  <si>
    <t>MCI-01104</t>
  </si>
  <si>
    <t>CM-1c⁽ᴹ⁾ Proportion of suspected malaria cases that receive a parasitological test at private sector sites</t>
  </si>
  <si>
    <t>a1L1R00000J6DLgUAN</t>
  </si>
  <si>
    <t>IDR-00754</t>
  </si>
  <si>
    <t>a1L1R00000J6DLhUAN</t>
  </si>
  <si>
    <t>IDR-00755</t>
  </si>
  <si>
    <t>a1L1R00000J6DPyUAN</t>
  </si>
  <si>
    <t>IDR-01020</t>
  </si>
  <si>
    <t>a1L1R00000J6DPzUAN</t>
  </si>
  <si>
    <t>IDR-01021</t>
  </si>
  <si>
    <t>MCI-01105</t>
  </si>
  <si>
    <t>CM-2a⁽ᴹ⁾ Proportion of confirmed malaria cases that received first-line antimalarial treatment at public sector health facilities</t>
  </si>
  <si>
    <t>a1L1R00000J6DLiUAN</t>
  </si>
  <si>
    <t>IDR-00756</t>
  </si>
  <si>
    <t>a1L1R00000J6DLjUAN</t>
  </si>
  <si>
    <t>IDR-00757</t>
  </si>
  <si>
    <t>MCI-01106</t>
  </si>
  <si>
    <t>CM-2b⁽ᴹ⁾ Proportion of confirmed malaria cases that received first-line antimalarial treatment in the community</t>
  </si>
  <si>
    <t>a1L1R00000J6DLkUAN</t>
  </si>
  <si>
    <t>IDR-00758</t>
  </si>
  <si>
    <t>a1L1R00000J6DLlUAN</t>
  </si>
  <si>
    <t>IDR-00759</t>
  </si>
  <si>
    <t>MCI-01107</t>
  </si>
  <si>
    <t>CM-2c⁽ᴹ⁾ Proportion of confirmed malaria cases that received first-line antimalarial treatment at private sector sites</t>
  </si>
  <si>
    <t>a1L1R00000J6DLmUAN</t>
  </si>
  <si>
    <t>IDR-00760</t>
  </si>
  <si>
    <t>a1L1R00000J6DLnUAN</t>
  </si>
  <si>
    <t>IDR-00761</t>
  </si>
  <si>
    <t>MCI-01108</t>
  </si>
  <si>
    <t>CM-3a Proportion of malaria cases (presumed and confirmed) that received first line antimalarial treatment at public sector health facilities</t>
  </si>
  <si>
    <t>a1L1R00000J6DLoUAN</t>
  </si>
  <si>
    <t>IDR-00762</t>
  </si>
  <si>
    <t>a1L1R00000J6DLpUAN</t>
  </si>
  <si>
    <t>IDR-00763</t>
  </si>
  <si>
    <t>MCI-01109</t>
  </si>
  <si>
    <t>CM-3b Proportion of malaria cases (presumed and confirmed) that received first line antimalarial treatment in the community</t>
  </si>
  <si>
    <t>a1L1R00000J6DLqUAN</t>
  </si>
  <si>
    <t>IDR-00764</t>
  </si>
  <si>
    <t>a1L1R00000J6DLrUAN</t>
  </si>
  <si>
    <t>IDR-00765</t>
  </si>
  <si>
    <t>MCI-01110</t>
  </si>
  <si>
    <t>CM-3c Proportion of malaria cases (presumed and confirmed) that received first line antimalarial treatment at private sector sites</t>
  </si>
  <si>
    <t>a1L1R00000J6DLsUAN</t>
  </si>
  <si>
    <t>IDR-00766</t>
  </si>
  <si>
    <t>a1L1R00000J6DLtUAN</t>
  </si>
  <si>
    <t>IDR-00767</t>
  </si>
  <si>
    <t>MCI-01114</t>
  </si>
  <si>
    <t>SPI-2 Percentage of children aged 3–59 months who received the full number of courses of SMC (3 or 4) per transmission season in the targeted areas</t>
  </si>
  <si>
    <t>a1L1R00000J6DNYUA3</t>
  </si>
  <si>
    <t>IDR-00870</t>
  </si>
  <si>
    <t>a1L1R00000J6DNZUA3</t>
  </si>
  <si>
    <t>IDR-00871</t>
  </si>
  <si>
    <t>MCI-01120</t>
  </si>
  <si>
    <t>M&amp;E-2a Completeness of facility reporting: Percentage of expected facility monthly reports (for the reporting period) that are actually received</t>
  </si>
  <si>
    <t>Type of report</t>
  </si>
  <si>
    <t>HIV reports</t>
  </si>
  <si>
    <t>a1L1R00000J6DPkUAN</t>
  </si>
  <si>
    <t>IDR-01006</t>
  </si>
  <si>
    <t>TB reports</t>
  </si>
  <si>
    <t>a1L1R00000J6DPlUAN</t>
  </si>
  <si>
    <t>IDR-01007</t>
  </si>
  <si>
    <t>Malaria reports</t>
  </si>
  <si>
    <t>a1L1R00000J6DPmUAN</t>
  </si>
  <si>
    <t>IDR-01008</t>
  </si>
  <si>
    <t>Integrated reports</t>
  </si>
  <si>
    <t>a1L1R00000J6DPnUAN</t>
  </si>
  <si>
    <t>IDR-01009</t>
  </si>
  <si>
    <t>MCI-01121</t>
  </si>
  <si>
    <t>M&amp;E-2b Timeliness of facility reporting: Percentage of submitted facility monthly reports (for the reporting period) that are received on time per the national guidelines</t>
  </si>
  <si>
    <t>a1L1R00000J6DPoUAN</t>
  </si>
  <si>
    <t>IDR-01010</t>
  </si>
  <si>
    <t>a1L1R00000J6DPpUAN</t>
  </si>
  <si>
    <t>IDR-01011</t>
  </si>
  <si>
    <t>a1L1R00000J6DPqUAN</t>
  </si>
  <si>
    <t>IDR-01012</t>
  </si>
  <si>
    <t>a1L1R00000J6DPrUAN</t>
  </si>
  <si>
    <t>IDR-01013</t>
  </si>
  <si>
    <t>MCI-01125</t>
  </si>
  <si>
    <t>HRH-1 Vacancy rate: Number of full time posts unfilled for at least 6 months as a percentage of total number of funded posts</t>
  </si>
  <si>
    <t>a1L1R00000J6DOqUAN</t>
  </si>
  <si>
    <t>IDR-00950</t>
  </si>
  <si>
    <t>a1L1R00000J6DOrUAN</t>
  </si>
  <si>
    <t>IDR-00951</t>
  </si>
  <si>
    <t>a1L1R00000J6DOsUAN</t>
  </si>
  <si>
    <t>IDR-00952</t>
  </si>
  <si>
    <t>a1L1R00000J6DOtUAN</t>
  </si>
  <si>
    <t>IDR-00953</t>
  </si>
  <si>
    <t>a1L1R00000J6DOuUAN</t>
  </si>
  <si>
    <t>IDR-00954</t>
  </si>
  <si>
    <t>MCI-01126</t>
  </si>
  <si>
    <t>HRH-2 Proportion of students graduating from a health workforce education and training program to the number of students enrolled in first year</t>
  </si>
  <si>
    <t>a1L1R00000J6DOvUAN</t>
  </si>
  <si>
    <t>IDR-00955</t>
  </si>
  <si>
    <t>a1L1R00000J6DOwUAN</t>
  </si>
  <si>
    <t>IDR-00956</t>
  </si>
  <si>
    <t>a1L1R00000J6DOxUAN</t>
  </si>
  <si>
    <t>IDR-00957</t>
  </si>
  <si>
    <t>a1L1R00000J6DOyUAN</t>
  </si>
  <si>
    <t>IDR-00958</t>
  </si>
  <si>
    <t>a1L1R00000J6DOzUAN</t>
  </si>
  <si>
    <t>IDR-00959</t>
  </si>
  <si>
    <t>MCI-01131</t>
  </si>
  <si>
    <t>SD-6 Number of iCCM conditions treated among children under five in target areas during the reporting period</t>
  </si>
  <si>
    <t>iCCM condition</t>
  </si>
  <si>
    <t>a1L1R00000J6DOfUAN</t>
  </si>
  <si>
    <t>IDR-00939</t>
  </si>
  <si>
    <t>Pneumonia</t>
  </si>
  <si>
    <t>a1L1R00000J6DOgUAN</t>
  </si>
  <si>
    <t>IDR-00940</t>
  </si>
  <si>
    <t>Diarrhoea</t>
  </si>
  <si>
    <t>a1L1R00000J6DOhUAN</t>
  </si>
  <si>
    <t>IDR-00941</t>
  </si>
  <si>
    <t>Malnutrition</t>
  </si>
  <si>
    <t>a1L1R00000J6DOiUAN</t>
  </si>
  <si>
    <t>IDR-00942</t>
  </si>
  <si>
    <t>MCI-01230</t>
  </si>
  <si>
    <t>TB/HIV-3.1a Percentage of people living with HIV newly initiated on ART who were screened for TB</t>
  </si>
  <si>
    <t>a1L1R00000J6DLKUA3</t>
  </si>
  <si>
    <t>IDR-00732</t>
  </si>
  <si>
    <t>a1L1R00000J6DLLUA3</t>
  </si>
  <si>
    <t>IDR-00733</t>
  </si>
  <si>
    <t>a1L1R00000J6DLMUA3</t>
  </si>
  <si>
    <t>IDR-00734</t>
  </si>
  <si>
    <t>a1L1R00000J6DNKUA3</t>
  </si>
  <si>
    <t>IDR-00856</t>
  </si>
  <si>
    <t>a1L1R00000J6DNLUA3</t>
  </si>
  <si>
    <t>IDR-00857</t>
  </si>
  <si>
    <t>Age,Malaria case definition</t>
  </si>
  <si>
    <t>a1J1R000008lToXUAU</t>
  </si>
  <si>
    <t>a3z1R0000007SGR</t>
  </si>
  <si>
    <t>2020-2022</t>
  </si>
  <si>
    <t>Age,Species</t>
  </si>
  <si>
    <t>a1J1R000008lToYUAU</t>
  </si>
  <si>
    <t>a3z1R0000007SGS</t>
  </si>
  <si>
    <t>a1J1R000008lToZUAU</t>
  </si>
  <si>
    <t>a3z1R0000007SGT</t>
  </si>
  <si>
    <t>Species,Type of testing</t>
  </si>
  <si>
    <t>a1J1R000008lToaUAE</t>
  </si>
  <si>
    <t>a3z1R0000007SGU</t>
  </si>
  <si>
    <t>a1J1R000008lTobUAE</t>
  </si>
  <si>
    <t>a3z1R0000007SGV</t>
  </si>
  <si>
    <t>a1J1R000008lTocUAE</t>
  </si>
  <si>
    <t>a3z1R0000007SGW</t>
  </si>
  <si>
    <t>IOR-00098</t>
  </si>
  <si>
    <t>Malaria I-9⁽ᴹ⁾ Number of active foci of malaria</t>
  </si>
  <si>
    <t>a1J1R000008lTodUAE</t>
  </si>
  <si>
    <t>a3z1R0000007SGX</t>
  </si>
  <si>
    <t>a1J1R000008lToeUAE</t>
  </si>
  <si>
    <t>a3z1R0000007SGY</t>
  </si>
  <si>
    <t>a1J1R000008lTp8UAE</t>
  </si>
  <si>
    <t>a3z1R0000007SH2</t>
  </si>
  <si>
    <t>IOR-00130</t>
  </si>
  <si>
    <t>Malaria O-1b Proportion of children under five years old who slept under an insecticide-treated net the previous night</t>
  </si>
  <si>
    <t>a1J1R000008lTp9UAE</t>
  </si>
  <si>
    <t>a3z1R0000007SH3</t>
  </si>
  <si>
    <t>IOR-00131</t>
  </si>
  <si>
    <t>Malaria O-1c Proportion of pregnant women who slept under an insecticide-treated net the previous night</t>
  </si>
  <si>
    <t>a1J1R000008lTpAUAU</t>
  </si>
  <si>
    <t>a3z1R0000007SH4</t>
  </si>
  <si>
    <t>IOR-00132</t>
  </si>
  <si>
    <t>Malaria O-2 Proportion of population with access to an ITN within their household</t>
  </si>
  <si>
    <t>a1J1R000008lTpBUAU</t>
  </si>
  <si>
    <t>a3z1R0000007SH5</t>
  </si>
  <si>
    <t>a1J1R000008lTpCUAU</t>
  </si>
  <si>
    <t>a3z1R0000007SH6</t>
  </si>
  <si>
    <t>IOR-00134</t>
  </si>
  <si>
    <t>Malaria O-4 Proportion of households with at least one insecticide-treated net for every two people and/or sprayed by IRS within the last 12 months</t>
  </si>
  <si>
    <t>a1J1R000008lTpDUAU</t>
  </si>
  <si>
    <t>a3z1R0000007SH7</t>
  </si>
  <si>
    <t>IOR-00135</t>
  </si>
  <si>
    <t>Malaria O-8 Proportion of households sprayed by IRS within the last 12 months</t>
  </si>
  <si>
    <t>a1J1R000008lTpEUAU</t>
  </si>
  <si>
    <t>a3z1R0000007SH8</t>
  </si>
  <si>
    <t>a1J1R000008lTpFUAU</t>
  </si>
  <si>
    <t>a3z1R0000007SH9</t>
  </si>
  <si>
    <t>IOR-00137</t>
  </si>
  <si>
    <t>HSS O-5 Percentage of health facilities with tracer medicines for the three diseases available on the day of the visit or day of reporting</t>
  </si>
  <si>
    <t>a1J1R000008lTpGUAU</t>
  </si>
  <si>
    <t>a3z1R0000007SHG</t>
  </si>
  <si>
    <t>a3z1R0000007SHS</t>
  </si>
  <si>
    <t>IOR-00138</t>
  </si>
  <si>
    <t>HSS O-6 Percentage of facilities providing diagnostic services on the day of the assessment</t>
  </si>
  <si>
    <t>a1J1R000008lTpHUAU</t>
  </si>
  <si>
    <t>a3z1R0000007SHH</t>
  </si>
  <si>
    <t>a3z1R0000007SHT</t>
  </si>
  <si>
    <t>IOR-00139</t>
  </si>
  <si>
    <t>HSS O-7 National aggregate HMIS fully deployed and functional: Percentage of HMIS components in place (HIS deployment, completeness, timeliness, and integration of aggregate disease reporting for HIV, TB and malaria indicators)</t>
  </si>
  <si>
    <t>a1J1R000008lTpIUAU</t>
  </si>
  <si>
    <t>a3z1R0000007SHI</t>
  </si>
  <si>
    <t>a3z1R0000007SHU</t>
  </si>
  <si>
    <t>a1J1R000008lTpJUAU</t>
  </si>
  <si>
    <t>a3z1R0000007SHJ</t>
  </si>
  <si>
    <t>a3z1R0000007SHV</t>
  </si>
  <si>
    <t>a1J1R000008lTpKUAU</t>
  </si>
  <si>
    <t>a3z1R0000007SHK</t>
  </si>
  <si>
    <t>a3z1R0000007SHW</t>
  </si>
  <si>
    <t>IOR-00142</t>
  </si>
  <si>
    <t>HSS O-10 Proportion of population with large household expenditure on health as a share of total household expenditure or income (catastrophic spending on health)</t>
  </si>
  <si>
    <t>a1J1R000008lTpLUAU</t>
  </si>
  <si>
    <t>a3z1R0000007SHL</t>
  </si>
  <si>
    <t>a3z1R0000007SHX</t>
  </si>
  <si>
    <t>Case management</t>
  </si>
  <si>
    <t>MCI-00658</t>
  </si>
  <si>
    <t>a3z1R0000007SFXQA2</t>
  </si>
  <si>
    <t>a1O1R000006c5MjUAI</t>
  </si>
  <si>
    <t>a3z1R0000007SFX</t>
  </si>
  <si>
    <t>Payment for results</t>
  </si>
  <si>
    <t>MCI-00669</t>
  </si>
  <si>
    <t>a3z1R0000007SFsQAM</t>
  </si>
  <si>
    <t>a1O1R000006c5MuUAI</t>
  </si>
  <si>
    <t>a3z1R0000007SFs</t>
  </si>
  <si>
    <t>a3z1R0000007SGCQA2</t>
  </si>
  <si>
    <t>a3z1R0000007SGC</t>
  </si>
  <si>
    <t>Program management</t>
  </si>
  <si>
    <t>MCI-00660</t>
  </si>
  <si>
    <t>a3z1R0000007SFjQAM</t>
  </si>
  <si>
    <t>a1O1R000006c5MlUAI</t>
  </si>
  <si>
    <t>a3z1R0000007SFj</t>
  </si>
  <si>
    <t>a3z1R0000007SG3QAM</t>
  </si>
  <si>
    <t>a3z1R0000007SG3</t>
  </si>
  <si>
    <t>RSSH: Community systems strengthening</t>
  </si>
  <si>
    <t>MCI-00667</t>
  </si>
  <si>
    <t>a3z1R0000007SFqQAM</t>
  </si>
  <si>
    <t>a1O1R000006c5MsUAI</t>
  </si>
  <si>
    <t>a3z1R0000007SFq</t>
  </si>
  <si>
    <t>a3z1R0000007SGAQA2</t>
  </si>
  <si>
    <t>a3z1R0000007SGA</t>
  </si>
  <si>
    <t>RSSH: Financial management systems</t>
  </si>
  <si>
    <t>MCI-00665</t>
  </si>
  <si>
    <t>a3z1R0000007SFoQAM</t>
  </si>
  <si>
    <t>a1O1R000006c5MqUAI</t>
  </si>
  <si>
    <t>a3z1R0000007SFo</t>
  </si>
  <si>
    <t>a3z1R0000007SG8QAM</t>
  </si>
  <si>
    <t>a3z1R0000007SG8</t>
  </si>
  <si>
    <t>RSSH: Health management information systems and M&amp;E</t>
  </si>
  <si>
    <t>MCI-00662</t>
  </si>
  <si>
    <t>a3z1R0000007SFlQAM</t>
  </si>
  <si>
    <t>a1O1R000006c5MnUAI</t>
  </si>
  <si>
    <t>a3z1R0000007SFl</t>
  </si>
  <si>
    <t>a3z1R0000007SG5QAM</t>
  </si>
  <si>
    <t>a3z1R0000007SG5</t>
  </si>
  <si>
    <t>RSSH: Health products management systems</t>
  </si>
  <si>
    <t>MCI-00661</t>
  </si>
  <si>
    <t>a3z1R0000007SFkQAM</t>
  </si>
  <si>
    <t>a1O1R000006c5MmUAI</t>
  </si>
  <si>
    <t>a3z1R0000007SFk</t>
  </si>
  <si>
    <t>a3z1R0000007SG4QAM</t>
  </si>
  <si>
    <t>a3z1R0000007SG4</t>
  </si>
  <si>
    <t>RSSH: Health sector governance and planning</t>
  </si>
  <si>
    <t>MCI-00666</t>
  </si>
  <si>
    <t>a3z1R0000007SFpQAM</t>
  </si>
  <si>
    <t>a1O1R000006c5MrUAI</t>
  </si>
  <si>
    <t>a3z1R0000007SFp</t>
  </si>
  <si>
    <t>a3z1R0000007SG9QAM</t>
  </si>
  <si>
    <t>a3z1R0000007SG9</t>
  </si>
  <si>
    <t>RSSH: Human resources for health, including community health workers</t>
  </si>
  <si>
    <t>MCI-00663</t>
  </si>
  <si>
    <t>a3z1R0000007SFmQAM</t>
  </si>
  <si>
    <t>a1O1R000006c5MoUAI</t>
  </si>
  <si>
    <t>a3z1R0000007SFm</t>
  </si>
  <si>
    <t>a3z1R0000007SG6QAM</t>
  </si>
  <si>
    <t>a3z1R0000007SG6</t>
  </si>
  <si>
    <t>RSSH: Integrated service delivery and quality improvement</t>
  </si>
  <si>
    <t>MCI-00664</t>
  </si>
  <si>
    <t>a3z1R0000007SFnQAM</t>
  </si>
  <si>
    <t>a1O1R000006c5MpUAI</t>
  </si>
  <si>
    <t>a3z1R0000007SFn</t>
  </si>
  <si>
    <t>a3z1R0000007SG7QAM</t>
  </si>
  <si>
    <t>a3z1R0000007SG7</t>
  </si>
  <si>
    <t>RSSH: Laboratory systems</t>
  </si>
  <si>
    <t>MCI-00668</t>
  </si>
  <si>
    <t>a3z1R0000007SFrQAM</t>
  </si>
  <si>
    <t>a1O1R000006c5MtUAI</t>
  </si>
  <si>
    <t>a3z1R0000007SFr</t>
  </si>
  <si>
    <t>a3z1R0000007SGBQA2</t>
  </si>
  <si>
    <t>a3z1R0000007SGB</t>
  </si>
  <si>
    <t>Specific prevention interventions (SPI)</t>
  </si>
  <si>
    <t>MCI-00659</t>
  </si>
  <si>
    <t>a3z1R0000007SFYQA2</t>
  </si>
  <si>
    <t>a1O1R000006c5MkUAI</t>
  </si>
  <si>
    <t>a3z1R0000007SFY</t>
  </si>
  <si>
    <t>Vector control</t>
  </si>
  <si>
    <t>MCI-00657</t>
  </si>
  <si>
    <t>a3z1R0000007SFWQA2</t>
  </si>
  <si>
    <t>a1O1R000006c5MiUAI</t>
  </si>
  <si>
    <t>a3z1R0000007SFW</t>
  </si>
  <si>
    <t>a1O1R000006c5oOUAQ</t>
  </si>
  <si>
    <t>true</t>
  </si>
  <si>
    <t>a1O1R000006c5oPUAQ</t>
  </si>
  <si>
    <t>MCI-01100</t>
  </si>
  <si>
    <t>VC-5 Proportion of households in targeted areas that received Indoor Residual Spraying during the reporting period</t>
  </si>
  <si>
    <t>a1O1R000006c5oQUAQ</t>
  </si>
  <si>
    <t>Non cumulative – other;Non cumulative - special</t>
  </si>
  <si>
    <t>MCI-01101</t>
  </si>
  <si>
    <t>VC-6.1 Proportion of population protected by IRS within the last 12 months in areas targeted for IRS</t>
  </si>
  <si>
    <t>a1O1R000006c5oRUAQ</t>
  </si>
  <si>
    <t>Age,Type of testing</t>
  </si>
  <si>
    <t>a1O1R000006c5oSUAQ</t>
  </si>
  <si>
    <t>a1O1R000006c5oTUAQ</t>
  </si>
  <si>
    <t>a1O1R000006c5oUUAQ</t>
  </si>
  <si>
    <t>a1O1R000006c5oVUAQ</t>
  </si>
  <si>
    <t>a1O1R000006c5oWUAQ</t>
  </si>
  <si>
    <t>a1O1R000006c5oXUAQ</t>
  </si>
  <si>
    <t>a1O1R000006c5oYUAQ</t>
  </si>
  <si>
    <t>a1O1R000006c5oZUAQ</t>
  </si>
  <si>
    <t>a1O1R000006c5oaUAA</t>
  </si>
  <si>
    <t>MCI-01111</t>
  </si>
  <si>
    <t>CM-5⁽ᴹ⁾ Percentage of confirmed cases fully investigated and classified</t>
  </si>
  <si>
    <t>a1O1R000006c5obUAA</t>
  </si>
  <si>
    <t>MCI-01112</t>
  </si>
  <si>
    <t>CM-6⁽ᴹ⁾ Percentage of malaria foci fully investigated and classified</t>
  </si>
  <si>
    <t>a1O1R000006c5ocUAA</t>
  </si>
  <si>
    <t>MCI-01113</t>
  </si>
  <si>
    <t>SPI-1 Proportion of pregnant women attending antenatal clinics who received three or more doses of intermittent preventive treatment for malaria</t>
  </si>
  <si>
    <t>a1O1R000006c5odUAA</t>
  </si>
  <si>
    <t>a1O1R000006c5oeUAA</t>
  </si>
  <si>
    <t>MCI-01115</t>
  </si>
  <si>
    <t>PSM-3 Percentage of health facilities providing diagnostic services with tracer items available on the day of the visit or day of reporting</t>
  </si>
  <si>
    <t>a1O1R000006c5ofUAA</t>
  </si>
  <si>
    <t>MCI-01116</t>
  </si>
  <si>
    <t>PSM-4 Percentage of health facilities with tracer medicines for the three diseases available on the day of the visit or day of reporting</t>
  </si>
  <si>
    <t>a1O1R000006c5ogUAA</t>
  </si>
  <si>
    <t>MCI-01117</t>
  </si>
  <si>
    <t>PSM-5 Percentage of consignments delivered on-time and in-full among the total number of consignments expected to be delivered for the three diseases during the reporting period</t>
  </si>
  <si>
    <t>a1O1R000006c5ohUAA</t>
  </si>
  <si>
    <t>MCI-01118</t>
  </si>
  <si>
    <t>PSM-6 Percentage of health products for Purchase Orders confirmed with suppliers among the projected quantities, for the three diseases during the reporting period</t>
  </si>
  <si>
    <t>a1O1R000006c5oiUAA</t>
  </si>
  <si>
    <t>MCI-01119</t>
  </si>
  <si>
    <t>PSM-7 Percentage of health product batches for the three diseases tested for quality in line with Global Fund Quality Assurance policy</t>
  </si>
  <si>
    <t>a1O1R000006c5ojUAA</t>
  </si>
  <si>
    <t>a1O1R000006c5okUAA</t>
  </si>
  <si>
    <t>a1O1R000006c5olUAA</t>
  </si>
  <si>
    <t>MCI-01122</t>
  </si>
  <si>
    <t>M&amp;E-4 Percentage of service delivery reports from community health workers integrated into HMIS</t>
  </si>
  <si>
    <t>a1O1R000006c5omUAA</t>
  </si>
  <si>
    <t>MCI-01123</t>
  </si>
  <si>
    <t>M&amp;E-5 Percentage of facilities which record and submit data using the electronic information system</t>
  </si>
  <si>
    <t>a1O1R000006c5onUAA</t>
  </si>
  <si>
    <t>MCI-01124</t>
  </si>
  <si>
    <t>M&amp;E-6 Percentage of districts that produce periodic analytical report(s) as per nationally agreed plan and reporting format during the reporting period</t>
  </si>
  <si>
    <t>a1O1R000006c5ooUAA</t>
  </si>
  <si>
    <t>a1O1R000006c5opUAA</t>
  </si>
  <si>
    <t>a1O1R000006c5oqUAA</t>
  </si>
  <si>
    <t>MCI-01127</t>
  </si>
  <si>
    <t>HRH-3 Proportion of community health workers who received at least one supportive supervision during the reporting period</t>
  </si>
  <si>
    <t>a1O1R000006c5orUAA</t>
  </si>
  <si>
    <t>MCI-01128</t>
  </si>
  <si>
    <t>SD-3 Number of outpatient department visits per person per year</t>
  </si>
  <si>
    <t>a1O1R000006c5osUAA</t>
  </si>
  <si>
    <t>MCI-01129</t>
  </si>
  <si>
    <t>SD-4 Percentage of facilities with functioning health committee (or similar) that includes community members and meets at least quarterly</t>
  </si>
  <si>
    <t>a1O1R000006c5otUAA</t>
  </si>
  <si>
    <t>MCI-01130</t>
  </si>
  <si>
    <t>SD-5 Percentage of facilities that receive supportive supervision – at least once per quarter</t>
  </si>
  <si>
    <t>a1O1R000006c5ouUAA</t>
  </si>
  <si>
    <t>a1O1R000006c5ovUAA</t>
  </si>
  <si>
    <t>MCI-01132</t>
  </si>
  <si>
    <t>FMS-1 Percentage of public financial management system components used for grant financial management</t>
  </si>
  <si>
    <t>a1O1R000006c5owUAA</t>
  </si>
  <si>
    <t>MCI-01133</t>
  </si>
  <si>
    <t>HSG-1 Percent of district health management teams or other administrative units that have developed a monitoring plan, including annual work objectives and performance measures</t>
  </si>
  <si>
    <t>a1O1R000006c5oxUAA</t>
  </si>
  <si>
    <t>MCI-01134</t>
  </si>
  <si>
    <t>CSS-1 Percentage of community based monitoring reports presented to relevant oversight mechanisms</t>
  </si>
  <si>
    <t>a1O1R000006c5oyUAA</t>
  </si>
  <si>
    <t>MCI-01135</t>
  </si>
  <si>
    <t>CSS-2 Number of community based organizations that received a pre-defined package of training</t>
  </si>
  <si>
    <t>a1O1R000006c5ozUAA</t>
  </si>
  <si>
    <t>MCI-01136</t>
  </si>
  <si>
    <t>LAB-1 Percentage of National Reference Laboratories accredited according to ISO15189 standard or achieving at least 4 stars towards accreditation</t>
  </si>
  <si>
    <t>a1O1R000006c5p0UAA</t>
  </si>
  <si>
    <t>MCI-00758</t>
  </si>
  <si>
    <t>Entomological monitoring</t>
  </si>
  <si>
    <t>a1O1R000006c5iuUAA</t>
  </si>
  <si>
    <t>MCI-00759</t>
  </si>
  <si>
    <t>IEC/BCC (Vector control)</t>
  </si>
  <si>
    <t>a1O1R000006c5ivUAA</t>
  </si>
  <si>
    <t>MCI-00756</t>
  </si>
  <si>
    <t>Indoor residual spraying (IRS)</t>
  </si>
  <si>
    <t>a1O1R000006c5isUAA</t>
  </si>
  <si>
    <t>MCI-00752</t>
  </si>
  <si>
    <t>Long-lasting insecticidal nets (LLIN) - Continuous distribution - ANC</t>
  </si>
  <si>
    <t>a1O1R000006c5ioUAA</t>
  </si>
  <si>
    <t>MCI-00755</t>
  </si>
  <si>
    <t>Long-lasting insecticidal nets (LLIN) - Continuous distribution - Community-based</t>
  </si>
  <si>
    <t>a1O1R000006c5irUAA</t>
  </si>
  <si>
    <t>MCI-00753</t>
  </si>
  <si>
    <t>Long-lasting insecticidal nets (LLIN) - Continuous distribution - EPI</t>
  </si>
  <si>
    <t>a1O1R000006c5ipUAA</t>
  </si>
  <si>
    <t>MCI-00754</t>
  </si>
  <si>
    <t>Long-lasting insecticidal nets (LLIN) - Continuous distribution - School-based</t>
  </si>
  <si>
    <t>a1O1R000006c5iqUAA</t>
  </si>
  <si>
    <t>MCI-00751</t>
  </si>
  <si>
    <t>Long-lasting insecticidal nets (LLIN) - Mass campaign - Specific risk groups</t>
  </si>
  <si>
    <t>a1O1R000006c5inUAA</t>
  </si>
  <si>
    <t>MCI-00750</t>
  </si>
  <si>
    <t>Long-lasting insecticidal nets (LLIN) - Mass campaign - Universal</t>
  </si>
  <si>
    <t>a1O1R000006c5imUAA</t>
  </si>
  <si>
    <t>MCI-00757</t>
  </si>
  <si>
    <t>Other vector control measures</t>
  </si>
  <si>
    <t>a1O1R000006c5itUAA</t>
  </si>
  <si>
    <t>MCI-00760</t>
  </si>
  <si>
    <t>Removing human rights and gender related barriers to vector control programs</t>
  </si>
  <si>
    <t>a1O1R000006c5iwUAA</t>
  </si>
  <si>
    <t>MCI-00765</t>
  </si>
  <si>
    <t>Active case detection and investigation (elimination phase)</t>
  </si>
  <si>
    <t>a1O1R000006c5j1UAA</t>
  </si>
  <si>
    <t>MCI-00767</t>
  </si>
  <si>
    <t>Ensuring drug quality</t>
  </si>
  <si>
    <t>a1O1R000006c5j3UAA</t>
  </si>
  <si>
    <t>MCI-00764</t>
  </si>
  <si>
    <t>Epidemic preparedness</t>
  </si>
  <si>
    <t>a1O1R000006c5j0UAA</t>
  </si>
  <si>
    <t>MCI-00761</t>
  </si>
  <si>
    <t>Facility-based treatment</t>
  </si>
  <si>
    <t>a1O1R000006c5ixUAA</t>
  </si>
  <si>
    <t>MCI-00768</t>
  </si>
  <si>
    <t>IEC/BCC (Case management)</t>
  </si>
  <si>
    <t>a1O1R000006c5j4UAA</t>
  </si>
  <si>
    <t>MCI-00762</t>
  </si>
  <si>
    <t>Integrated community case management (ICCM)</t>
  </si>
  <si>
    <t>a1O1R000006c5iyUAA</t>
  </si>
  <si>
    <t>MCI-00770</t>
  </si>
  <si>
    <t>Other case management intervention(s)</t>
  </si>
  <si>
    <t>a1O1R000006c5j6UAA</t>
  </si>
  <si>
    <t>MCI-00763</t>
  </si>
  <si>
    <t>Private sector case management</t>
  </si>
  <si>
    <t>a1O1R000006c5izUAA</t>
  </si>
  <si>
    <t>MCI-00769</t>
  </si>
  <si>
    <t>Removing human rights and gender related barriers to case management</t>
  </si>
  <si>
    <t>a1O1R000006c5j5UAA</t>
  </si>
  <si>
    <t>MCI-00766</t>
  </si>
  <si>
    <t>Therapeutic efficacy surveillance</t>
  </si>
  <si>
    <t>a1O1R000006c5j2UAA</t>
  </si>
  <si>
    <t>MCI-00775</t>
  </si>
  <si>
    <t>IEC/BCC (SPI)</t>
  </si>
  <si>
    <t>a1O1R000006c5jBUAQ</t>
  </si>
  <si>
    <t>MCI-00772</t>
  </si>
  <si>
    <t>Intermittent preventive treatment (IPT) - In infancy</t>
  </si>
  <si>
    <t>a1O1R000006c5j8UAA</t>
  </si>
  <si>
    <t>MCI-00771</t>
  </si>
  <si>
    <t>Intermittent preventive treatment (IPT) - In pregnancy</t>
  </si>
  <si>
    <t>a1O1R000006c5j7UAA</t>
  </si>
  <si>
    <t>MCI-00774</t>
  </si>
  <si>
    <t>Mass drug administration</t>
  </si>
  <si>
    <t>a1O1R000006c5jAUAQ</t>
  </si>
  <si>
    <t>MCI-00777</t>
  </si>
  <si>
    <t>Other specific prevention intervention(s)</t>
  </si>
  <si>
    <t>a1O1R000006c5jDUAQ</t>
  </si>
  <si>
    <t>MCI-00776</t>
  </si>
  <si>
    <t>Removing human rights and gender related barriers to specific prevention interventions</t>
  </si>
  <si>
    <t>a1O1R000006c5jCUAQ</t>
  </si>
  <si>
    <t>MCI-00773</t>
  </si>
  <si>
    <t>Seasonal malaria chemoprevention</t>
  </si>
  <si>
    <t>a1O1R000006c5j9UAA</t>
  </si>
  <si>
    <t>MCI-00778</t>
  </si>
  <si>
    <t>Coordination and management of national disease control programs</t>
  </si>
  <si>
    <t>a1O1R000006c5jEUAQ</t>
  </si>
  <si>
    <t>MCI-00779</t>
  </si>
  <si>
    <t>Grant management</t>
  </si>
  <si>
    <t>a1O1R000006c5jFUAQ</t>
  </si>
  <si>
    <t>MCI-00784</t>
  </si>
  <si>
    <t>Avoidance, reduction and management of health care waste</t>
  </si>
  <si>
    <t>a1O1R000006c5jKUAQ</t>
  </si>
  <si>
    <t>MCI-00780</t>
  </si>
  <si>
    <t>Policy, strategy, governance</t>
  </si>
  <si>
    <t>a1O1R000006c5jGUAQ</t>
  </si>
  <si>
    <t>MCI-00782</t>
  </si>
  <si>
    <t>Procurement capacity</t>
  </si>
  <si>
    <t>a1O1R000006c5jIUAQ</t>
  </si>
  <si>
    <t>MCI-00783</t>
  </si>
  <si>
    <t>Regulatory/quality assurance support</t>
  </si>
  <si>
    <t>a1O1R000006c5jJUAQ</t>
  </si>
  <si>
    <t>MCI-00781</t>
  </si>
  <si>
    <t>Storage and distribution capacity</t>
  </si>
  <si>
    <t>a1O1R000006c5jHUAQ</t>
  </si>
  <si>
    <t>MCI-00789</t>
  </si>
  <si>
    <t>Administrative and finance data sources</t>
  </si>
  <si>
    <t>a1O1R000006c5jPUAQ</t>
  </si>
  <si>
    <t>MCI-00787</t>
  </si>
  <si>
    <t>Analysis, evaluations, reviews and transparency</t>
  </si>
  <si>
    <t>a1O1R000006c5jNUAQ</t>
  </si>
  <si>
    <t>MCI-00790</t>
  </si>
  <si>
    <t>Civil registration and vital statistics</t>
  </si>
  <si>
    <t>a1O1R000006c5jQUAQ</t>
  </si>
  <si>
    <t>MCI-00786</t>
  </si>
  <si>
    <t>Program and data quality</t>
  </si>
  <si>
    <t>a1O1R000006c5jMUAQ</t>
  </si>
  <si>
    <t>MCI-00785</t>
  </si>
  <si>
    <t>Routine reporting</t>
  </si>
  <si>
    <t>a1O1R000006c5jLUAQ</t>
  </si>
  <si>
    <t>MCI-00788</t>
  </si>
  <si>
    <t>Surveys</t>
  </si>
  <si>
    <t>a1O1R000006c5jOUAQ</t>
  </si>
  <si>
    <t>MCI-00795</t>
  </si>
  <si>
    <t>Community health workers: Education and production</t>
  </si>
  <si>
    <t>a1O1R000006c5jVUAQ</t>
  </si>
  <si>
    <t>MCI-00797</t>
  </si>
  <si>
    <t>Community health workers: In-service training</t>
  </si>
  <si>
    <t>a1O1R000006c5jXUAQ</t>
  </si>
  <si>
    <t>MCI-00796</t>
  </si>
  <si>
    <t>Community health workers: Remuneration and deployment</t>
  </si>
  <si>
    <t>a1O1R000006c5jWUAQ</t>
  </si>
  <si>
    <t>MCI-00791</t>
  </si>
  <si>
    <t>Education and production of new health workers (excluding community health workers)</t>
  </si>
  <si>
    <t>a1O1R000006c5jRUAQ</t>
  </si>
  <si>
    <t>MCI-00794</t>
  </si>
  <si>
    <t>HRH policy and governance</t>
  </si>
  <si>
    <t>a1O1R000006c5jUUAQ</t>
  </si>
  <si>
    <t>MCI-00793</t>
  </si>
  <si>
    <t>In-service training (excluding community health workers)</t>
  </si>
  <si>
    <t>a1O1R000006c5jTUAQ</t>
  </si>
  <si>
    <t>MCI-00792</t>
  </si>
  <si>
    <t>Remuneration &amp; deployment of existing/new staff (excluding community health workers)</t>
  </si>
  <si>
    <t>a1O1R000006c5jSUAQ</t>
  </si>
  <si>
    <t>MCI-00798</t>
  </si>
  <si>
    <t>Quality of care</t>
  </si>
  <si>
    <t>a1O1R000006c5jYUAQ</t>
  </si>
  <si>
    <t>MCI-00800</t>
  </si>
  <si>
    <t>Service delivery infrastructure</t>
  </si>
  <si>
    <t>a1O1R000006c5jaUAA</t>
  </si>
  <si>
    <t>MCI-00799</t>
  </si>
  <si>
    <t>Service organization and facility management</t>
  </si>
  <si>
    <t>a1O1R000006c5jZUAQ</t>
  </si>
  <si>
    <t>MCI-00801</t>
  </si>
  <si>
    <t>Public financial management (country or donor harmonized) systems</t>
  </si>
  <si>
    <t>a1O1R000006c5jbUAA</t>
  </si>
  <si>
    <t>MCI-00802</t>
  </si>
  <si>
    <t>Routine grant financial management</t>
  </si>
  <si>
    <t>a1O1R000006c5jcUAA</t>
  </si>
  <si>
    <t>MCI-00803</t>
  </si>
  <si>
    <t>National health sector strategies and financing</t>
  </si>
  <si>
    <t>a1O1R000006c5jdUAA</t>
  </si>
  <si>
    <t>MCI-00804</t>
  </si>
  <si>
    <t>Policy and planning for national disease control programs</t>
  </si>
  <si>
    <t>a1O1R000006c5jeUAA</t>
  </si>
  <si>
    <t>MCI-00805</t>
  </si>
  <si>
    <t>Community-based monitoring</t>
  </si>
  <si>
    <t>a1O1R000006c5jfUAA</t>
  </si>
  <si>
    <t>MCI-00806</t>
  </si>
  <si>
    <t>Community-led advocacy and research</t>
  </si>
  <si>
    <t>a1O1R000006c5jgUAA</t>
  </si>
  <si>
    <t>MCI-00808</t>
  </si>
  <si>
    <t>Institutional capacity building, planning and leadership development</t>
  </si>
  <si>
    <t>a1O1R000006c5jiUAA</t>
  </si>
  <si>
    <t>MCI-00807</t>
  </si>
  <si>
    <t>Social mobilization, building community linkages and coordination</t>
  </si>
  <si>
    <t>a1O1R000006c5jhUAA</t>
  </si>
  <si>
    <t>MCI-00812</t>
  </si>
  <si>
    <t>Information systems and integrated specimen transport networks</t>
  </si>
  <si>
    <t>a1O1R000006c5jmUAA</t>
  </si>
  <si>
    <t>MCI-00810</t>
  </si>
  <si>
    <t>Infrastructure and equipment management systems</t>
  </si>
  <si>
    <t>a1O1R000006c5jkUAA</t>
  </si>
  <si>
    <t>MCI-00813</t>
  </si>
  <si>
    <t>Laboratory supply chain systems</t>
  </si>
  <si>
    <t>a1O1R000006c5jnUAA</t>
  </si>
  <si>
    <t>MCI-00809</t>
  </si>
  <si>
    <t>National laboratory governance and management structures</t>
  </si>
  <si>
    <t>a1O1R000006c5jjUAA</t>
  </si>
  <si>
    <t>MCI-00811</t>
  </si>
  <si>
    <t>Quality management systems and accreditation</t>
  </si>
  <si>
    <t>a1O1R000006c5jlUAA</t>
  </si>
  <si>
    <t>MCI-00814</t>
  </si>
  <si>
    <t>a1O1R000006c5joUAA</t>
  </si>
  <si>
    <t>AR-01304</t>
  </si>
  <si>
    <t>BRAC</t>
  </si>
  <si>
    <t>0013600000xoEFdAAM</t>
  </si>
  <si>
    <t>a1236000007WBgtAAG</t>
  </si>
  <si>
    <t>AR-01225</t>
  </si>
  <si>
    <t>Economic Relations Division, Ministry of Finance of the People's Republic of Bangladesh</t>
  </si>
  <si>
    <t>0013600000xoEGSAA2</t>
  </si>
  <si>
    <t>a1236000007WBfcAAG</t>
  </si>
  <si>
    <t>AR-01227</t>
  </si>
  <si>
    <t>a1236000007WBfeAAG</t>
  </si>
  <si>
    <t>AR-01305</t>
  </si>
  <si>
    <t>a1236000007WBguAAG</t>
  </si>
  <si>
    <t>AR-01285</t>
  </si>
  <si>
    <t>International Centre for Diarrhoeal Disease Research, Bangladesh</t>
  </si>
  <si>
    <t>0013600000xoEHvAAM</t>
  </si>
  <si>
    <t>a1236000007WBgaAAG</t>
  </si>
  <si>
    <t>AR-01223</t>
  </si>
  <si>
    <t>a1236000007WBfaAAG</t>
  </si>
  <si>
    <t>AR-01092</t>
  </si>
  <si>
    <t>Save the Children Federation, Inc.</t>
  </si>
  <si>
    <t>0013600000xoEKAAA2</t>
  </si>
  <si>
    <t>a1236000007WBdTAAW</t>
  </si>
  <si>
    <t>AR-01284</t>
  </si>
  <si>
    <t>a1236000007WBgZAAW</t>
  </si>
  <si>
    <t>AR-00957</t>
  </si>
  <si>
    <t>a1236000007WBbIAAW</t>
  </si>
  <si>
    <t>AR-03747</t>
  </si>
  <si>
    <t>a1236000008I46CAAS</t>
  </si>
  <si>
    <t>AR-03748</t>
  </si>
  <si>
    <t>a1236000008I46DAAS</t>
  </si>
  <si>
    <t>AR-03749</t>
  </si>
  <si>
    <t>a1236000008I46EAAS</t>
  </si>
  <si>
    <t>AR-03756</t>
  </si>
  <si>
    <t>a1236000008I46VAAS</t>
  </si>
  <si>
    <t>AR-03757</t>
  </si>
  <si>
    <t>a1236000008I46WAAS</t>
  </si>
  <si>
    <t>AR-03765</t>
  </si>
  <si>
    <t>a1236000008I46jAAC</t>
  </si>
  <si>
    <t>AR-03766</t>
  </si>
  <si>
    <t>a1236000008I46kAAC</t>
  </si>
  <si>
    <t>ID-221054</t>
  </si>
  <si>
    <t>II-25291</t>
  </si>
  <si>
    <t>ID-221055</t>
  </si>
  <si>
    <t>ID-221056</t>
  </si>
  <si>
    <t>ID-221057</t>
  </si>
  <si>
    <t>ID-221058</t>
  </si>
  <si>
    <t>ID-221059</t>
  </si>
  <si>
    <t>ID-221060</t>
  </si>
  <si>
    <t>ID-221061</t>
  </si>
  <si>
    <t>ID-221062</t>
  </si>
  <si>
    <t>ID-221063</t>
  </si>
  <si>
    <t>ID-221064</t>
  </si>
  <si>
    <t>II-25292</t>
  </si>
  <si>
    <t>ID-221065</t>
  </si>
  <si>
    <t>ID-221066</t>
  </si>
  <si>
    <t>ID-221067</t>
  </si>
  <si>
    <t>ID-221068</t>
  </si>
  <si>
    <t>ID-221069</t>
  </si>
  <si>
    <t>ID-221070</t>
  </si>
  <si>
    <t>ID-221071</t>
  </si>
  <si>
    <t>ID-221072</t>
  </si>
  <si>
    <t>ID-221073</t>
  </si>
  <si>
    <t>ID-221074</t>
  </si>
  <si>
    <t>II-25293</t>
  </si>
  <si>
    <t>ID-221075</t>
  </si>
  <si>
    <t>ID-221076</t>
  </si>
  <si>
    <t>ID-221077</t>
  </si>
  <si>
    <t>ID-221078</t>
  </si>
  <si>
    <t>ID-221079</t>
  </si>
  <si>
    <t>ID-221080</t>
  </si>
  <si>
    <t>ID-221081</t>
  </si>
  <si>
    <t>ID-221082</t>
  </si>
  <si>
    <t>ID-221083</t>
  </si>
  <si>
    <t>ID-221084</t>
  </si>
  <si>
    <t>II-25294</t>
  </si>
  <si>
    <t>ID-221085</t>
  </si>
  <si>
    <t>ID-221086</t>
  </si>
  <si>
    <t>ID-221087</t>
  </si>
  <si>
    <t>ID-221088</t>
  </si>
  <si>
    <t>ID-221089</t>
  </si>
  <si>
    <t>ID-221090</t>
  </si>
  <si>
    <t>ID-221091</t>
  </si>
  <si>
    <t>ID-221092</t>
  </si>
  <si>
    <t>ID-221093</t>
  </si>
  <si>
    <t>ID-221094</t>
  </si>
  <si>
    <t>II-25295</t>
  </si>
  <si>
    <t>ID-221095</t>
  </si>
  <si>
    <t>ID-221096</t>
  </si>
  <si>
    <t>ID-221097</t>
  </si>
  <si>
    <t>ID-221098</t>
  </si>
  <si>
    <t>ID-221099</t>
  </si>
  <si>
    <t>ID-221100</t>
  </si>
  <si>
    <t>ID-221101</t>
  </si>
  <si>
    <t>ID-221102</t>
  </si>
  <si>
    <t>ID-221103</t>
  </si>
  <si>
    <t>ID-221104</t>
  </si>
  <si>
    <t>II-25296</t>
  </si>
  <si>
    <t>ID-221105</t>
  </si>
  <si>
    <t>ID-221106</t>
  </si>
  <si>
    <t>ID-221107</t>
  </si>
  <si>
    <t>ID-221108</t>
  </si>
  <si>
    <t>ID-221109</t>
  </si>
  <si>
    <t>ID-221110</t>
  </si>
  <si>
    <t>ID-221111</t>
  </si>
  <si>
    <t>ID-221112</t>
  </si>
  <si>
    <t>ID-221113</t>
  </si>
  <si>
    <t>ID-221114</t>
  </si>
  <si>
    <t>II-25297</t>
  </si>
  <si>
    <t>ID-221115</t>
  </si>
  <si>
    <t>ID-221116</t>
  </si>
  <si>
    <t>ID-221117</t>
  </si>
  <si>
    <t>ID-221118</t>
  </si>
  <si>
    <t>ID-221119</t>
  </si>
  <si>
    <t>ID-221120</t>
  </si>
  <si>
    <t>ID-221121</t>
  </si>
  <si>
    <t>ID-221122</t>
  </si>
  <si>
    <t>ID-221123</t>
  </si>
  <si>
    <t>ID-221124</t>
  </si>
  <si>
    <t>II-25298</t>
  </si>
  <si>
    <t>ID-221125</t>
  </si>
  <si>
    <t>ID-221126</t>
  </si>
  <si>
    <t>ID-221127</t>
  </si>
  <si>
    <t>ID-221128</t>
  </si>
  <si>
    <t>ID-221129</t>
  </si>
  <si>
    <t>ID-221130</t>
  </si>
  <si>
    <t>ID-221131</t>
  </si>
  <si>
    <t>ID-221132</t>
  </si>
  <si>
    <t>ID-221133</t>
  </si>
  <si>
    <t>ID-221134</t>
  </si>
  <si>
    <t>II-25299</t>
  </si>
  <si>
    <t>ID-221135</t>
  </si>
  <si>
    <t>ID-221136</t>
  </si>
  <si>
    <t>ID-221137</t>
  </si>
  <si>
    <t>ID-221138</t>
  </si>
  <si>
    <t>ID-221139</t>
  </si>
  <si>
    <t>ID-221140</t>
  </si>
  <si>
    <t>ID-221141</t>
  </si>
  <si>
    <t>ID-221142</t>
  </si>
  <si>
    <t>ID-221143</t>
  </si>
  <si>
    <t>ID-221144</t>
  </si>
  <si>
    <t>II-25300</t>
  </si>
  <si>
    <t>ID-221145</t>
  </si>
  <si>
    <t>ID-221146</t>
  </si>
  <si>
    <t>ID-221147</t>
  </si>
  <si>
    <t>ID-221148</t>
  </si>
  <si>
    <t>ID-221149</t>
  </si>
  <si>
    <t>ID-221150</t>
  </si>
  <si>
    <t>ID-221151</t>
  </si>
  <si>
    <t>ID-221152</t>
  </si>
  <si>
    <t>ID-221153</t>
  </si>
  <si>
    <t>ID-221154</t>
  </si>
  <si>
    <t>II-25301</t>
  </si>
  <si>
    <t>ID-221155</t>
  </si>
  <si>
    <t>ID-221156</t>
  </si>
  <si>
    <t>ID-221157</t>
  </si>
  <si>
    <t>ID-221158</t>
  </si>
  <si>
    <t>ID-221159</t>
  </si>
  <si>
    <t>ID-221160</t>
  </si>
  <si>
    <t>ID-221161</t>
  </si>
  <si>
    <t>ID-221162</t>
  </si>
  <si>
    <t>ID-221163</t>
  </si>
  <si>
    <t>ID-221164</t>
  </si>
  <si>
    <t>II-25302</t>
  </si>
  <si>
    <t>ID-221165</t>
  </si>
  <si>
    <t>ID-221166</t>
  </si>
  <si>
    <t>ID-221167</t>
  </si>
  <si>
    <t>ID-221168</t>
  </si>
  <si>
    <t>ID-221169</t>
  </si>
  <si>
    <t>ID-221170</t>
  </si>
  <si>
    <t>ID-221171</t>
  </si>
  <si>
    <t>ID-221172</t>
  </si>
  <si>
    <t>ID-221173</t>
  </si>
  <si>
    <t>ID-221174</t>
  </si>
  <si>
    <t>II-25303</t>
  </si>
  <si>
    <t>ID-221175</t>
  </si>
  <si>
    <t>ID-221176</t>
  </si>
  <si>
    <t>ID-221177</t>
  </si>
  <si>
    <t>ID-221178</t>
  </si>
  <si>
    <t>ID-221179</t>
  </si>
  <si>
    <t>ID-221180</t>
  </si>
  <si>
    <t>ID-221181</t>
  </si>
  <si>
    <t>ID-221182</t>
  </si>
  <si>
    <t>ID-221183</t>
  </si>
  <si>
    <t>ID-221184</t>
  </si>
  <si>
    <t>II-25304</t>
  </si>
  <si>
    <t>ID-221185</t>
  </si>
  <si>
    <t>ID-221186</t>
  </si>
  <si>
    <t>ID-221187</t>
  </si>
  <si>
    <t>ID-221188</t>
  </si>
  <si>
    <t>ID-221189</t>
  </si>
  <si>
    <t>ID-221190</t>
  </si>
  <si>
    <t>ID-221191</t>
  </si>
  <si>
    <t>ID-221192</t>
  </si>
  <si>
    <t>ID-221193</t>
  </si>
  <si>
    <t>ID-221194</t>
  </si>
  <si>
    <t>II-25305</t>
  </si>
  <si>
    <t>ID-221195</t>
  </si>
  <si>
    <t>ID-221196</t>
  </si>
  <si>
    <t>ID-221197</t>
  </si>
  <si>
    <t>ID-221198</t>
  </si>
  <si>
    <t>ID-221199</t>
  </si>
  <si>
    <t>ID-221200</t>
  </si>
  <si>
    <t>ID-221201</t>
  </si>
  <si>
    <t>ID-221202</t>
  </si>
  <si>
    <t>ID-221203</t>
  </si>
  <si>
    <t>ODN-218520</t>
  </si>
  <si>
    <t>OI-24500</t>
  </si>
  <si>
    <t>ODN-218521</t>
  </si>
  <si>
    <t>ODN-218522</t>
  </si>
  <si>
    <t>ODN-218523</t>
  </si>
  <si>
    <t>ODN-218524</t>
  </si>
  <si>
    <t>ODN-218525</t>
  </si>
  <si>
    <t>ODN-218526</t>
  </si>
  <si>
    <t>ODN-218527</t>
  </si>
  <si>
    <t>ODN-218528</t>
  </si>
  <si>
    <t>ODN-218529</t>
  </si>
  <si>
    <t>ODN-218530</t>
  </si>
  <si>
    <t>OI-24501</t>
  </si>
  <si>
    <t>ODN-218531</t>
  </si>
  <si>
    <t>ODN-218532</t>
  </si>
  <si>
    <t>ODN-218533</t>
  </si>
  <si>
    <t>ODN-218534</t>
  </si>
  <si>
    <t>ODN-218535</t>
  </si>
  <si>
    <t>ODN-218536</t>
  </si>
  <si>
    <t>ODN-218537</t>
  </si>
  <si>
    <t>ODN-218538</t>
  </si>
  <si>
    <t>ODN-218539</t>
  </si>
  <si>
    <t>ODN-218540</t>
  </si>
  <si>
    <t>OI-24502</t>
  </si>
  <si>
    <t>ODN-218541</t>
  </si>
  <si>
    <t>ODN-218542</t>
  </si>
  <si>
    <t>ODN-218543</t>
  </si>
  <si>
    <t>ODN-218544</t>
  </si>
  <si>
    <t>ODN-218545</t>
  </si>
  <si>
    <t>ODN-218546</t>
  </si>
  <si>
    <t>ODN-218547</t>
  </si>
  <si>
    <t>ODN-218548</t>
  </si>
  <si>
    <t>ODN-218549</t>
  </si>
  <si>
    <t>ODN-218550</t>
  </si>
  <si>
    <t>OI-24503</t>
  </si>
  <si>
    <t>ODN-218551</t>
  </si>
  <si>
    <t>ODN-218552</t>
  </si>
  <si>
    <t>ODN-218553</t>
  </si>
  <si>
    <t>ODN-218554</t>
  </si>
  <si>
    <t>ODN-218555</t>
  </si>
  <si>
    <t>ODN-218556</t>
  </si>
  <si>
    <t>ODN-218557</t>
  </si>
  <si>
    <t>ODN-218558</t>
  </si>
  <si>
    <t>ODN-218559</t>
  </si>
  <si>
    <t>ODN-218560</t>
  </si>
  <si>
    <t>OI-24504</t>
  </si>
  <si>
    <t>ODN-218561</t>
  </si>
  <si>
    <t>ODN-218562</t>
  </si>
  <si>
    <t>ODN-218563</t>
  </si>
  <si>
    <t>ODN-218564</t>
  </si>
  <si>
    <t>ODN-218565</t>
  </si>
  <si>
    <t>ODN-218566</t>
  </si>
  <si>
    <t>ODN-218567</t>
  </si>
  <si>
    <t>ODN-218568</t>
  </si>
  <si>
    <t>ODN-218569</t>
  </si>
  <si>
    <t>ODN-218570</t>
  </si>
  <si>
    <t>OI-24505</t>
  </si>
  <si>
    <t>ODN-218571</t>
  </si>
  <si>
    <t>ODN-218572</t>
  </si>
  <si>
    <t>ODN-218573</t>
  </si>
  <si>
    <t>ODN-218574</t>
  </si>
  <si>
    <t>ODN-218575</t>
  </si>
  <si>
    <t>ODN-218576</t>
  </si>
  <si>
    <t>ODN-218577</t>
  </si>
  <si>
    <t>ODN-218578</t>
  </si>
  <si>
    <t>ODN-218579</t>
  </si>
  <si>
    <t>ODN-218580</t>
  </si>
  <si>
    <t>OI-24506</t>
  </si>
  <si>
    <t>ODN-218581</t>
  </si>
  <si>
    <t>ODN-218582</t>
  </si>
  <si>
    <t>ODN-218583</t>
  </si>
  <si>
    <t>ODN-218584</t>
  </si>
  <si>
    <t>ODN-218585</t>
  </si>
  <si>
    <t>ODN-218586</t>
  </si>
  <si>
    <t>ODN-218587</t>
  </si>
  <si>
    <t>ODN-218588</t>
  </si>
  <si>
    <t>ODN-218589</t>
  </si>
  <si>
    <t>ODN-218590</t>
  </si>
  <si>
    <t>OI-24507</t>
  </si>
  <si>
    <t>ODN-218591</t>
  </si>
  <si>
    <t>ODN-218592</t>
  </si>
  <si>
    <t>ODN-218593</t>
  </si>
  <si>
    <t>ODN-218594</t>
  </si>
  <si>
    <t>ODN-218595</t>
  </si>
  <si>
    <t>ODN-218596</t>
  </si>
  <si>
    <t>ODN-218597</t>
  </si>
  <si>
    <t>ODN-218598</t>
  </si>
  <si>
    <t>ODN-218599</t>
  </si>
  <si>
    <t>ODN-218600</t>
  </si>
  <si>
    <t>OI-24508</t>
  </si>
  <si>
    <t>ODN-218601</t>
  </si>
  <si>
    <t>ODN-218602</t>
  </si>
  <si>
    <t>ODN-218603</t>
  </si>
  <si>
    <t>ODN-218604</t>
  </si>
  <si>
    <t>ODN-218605</t>
  </si>
  <si>
    <t>ODN-218606</t>
  </si>
  <si>
    <t>ODN-218607</t>
  </si>
  <si>
    <t>ODN-218608</t>
  </si>
  <si>
    <t>ODN-218609</t>
  </si>
  <si>
    <t>ODN-218610</t>
  </si>
  <si>
    <t>OI-24509</t>
  </si>
  <si>
    <t>ODN-218611</t>
  </si>
  <si>
    <t>ODN-218612</t>
  </si>
  <si>
    <t>ODN-218613</t>
  </si>
  <si>
    <t>ODN-218614</t>
  </si>
  <si>
    <t>ODN-218615</t>
  </si>
  <si>
    <t>ODN-218616</t>
  </si>
  <si>
    <t>ODN-218617</t>
  </si>
  <si>
    <t>ODN-218618</t>
  </si>
  <si>
    <t>ODN-218619</t>
  </si>
  <si>
    <t>ODN-218620</t>
  </si>
  <si>
    <t>OI-24510</t>
  </si>
  <si>
    <t>ODN-218621</t>
  </si>
  <si>
    <t>ODN-218622</t>
  </si>
  <si>
    <t>ODN-218623</t>
  </si>
  <si>
    <t>ODN-218624</t>
  </si>
  <si>
    <t>ODN-218625</t>
  </si>
  <si>
    <t>ODN-218626</t>
  </si>
  <si>
    <t>ODN-218627</t>
  </si>
  <si>
    <t>ODN-218628</t>
  </si>
  <si>
    <t>ODN-218629</t>
  </si>
  <si>
    <t>ODN-218630</t>
  </si>
  <si>
    <t>OI-24511</t>
  </si>
  <si>
    <t>ODN-218631</t>
  </si>
  <si>
    <t>ODN-218632</t>
  </si>
  <si>
    <t>ODN-218633</t>
  </si>
  <si>
    <t>ODN-218634</t>
  </si>
  <si>
    <t>ODN-218635</t>
  </si>
  <si>
    <t>ODN-218636</t>
  </si>
  <si>
    <t>ODN-218637</t>
  </si>
  <si>
    <t>ODN-218638</t>
  </si>
  <si>
    <t>ODN-218639</t>
  </si>
  <si>
    <t>ODN-218640</t>
  </si>
  <si>
    <t>OI-24512</t>
  </si>
  <si>
    <t>ODN-218641</t>
  </si>
  <si>
    <t>ODN-218642</t>
  </si>
  <si>
    <t>ODN-218643</t>
  </si>
  <si>
    <t>ODN-218644</t>
  </si>
  <si>
    <t>ODN-218645</t>
  </si>
  <si>
    <t>ODN-218646</t>
  </si>
  <si>
    <t>ODN-218647</t>
  </si>
  <si>
    <t>ODN-218648</t>
  </si>
  <si>
    <t>ODN-218649</t>
  </si>
  <si>
    <t>ODN-218650</t>
  </si>
  <si>
    <t>OI-24513</t>
  </si>
  <si>
    <t>ODN-218651</t>
  </si>
  <si>
    <t>ODN-218652</t>
  </si>
  <si>
    <t>ODN-218653</t>
  </si>
  <si>
    <t>ODN-218654</t>
  </si>
  <si>
    <t>ODN-218655</t>
  </si>
  <si>
    <t>ODN-218656</t>
  </si>
  <si>
    <t>ODN-218657</t>
  </si>
  <si>
    <t>ODN-218658</t>
  </si>
  <si>
    <t>ODN-218659</t>
  </si>
  <si>
    <t>ODN-218660</t>
  </si>
  <si>
    <t>OI-24514</t>
  </si>
  <si>
    <t>ODN-218661</t>
  </si>
  <si>
    <t>ODN-218662</t>
  </si>
  <si>
    <t>ODN-218663</t>
  </si>
  <si>
    <t>ODN-218664</t>
  </si>
  <si>
    <t>ODN-218665</t>
  </si>
  <si>
    <t>ODN-218666</t>
  </si>
  <si>
    <t>ODN-218667</t>
  </si>
  <si>
    <t>ODN-218668</t>
  </si>
  <si>
    <t>ODN-218669</t>
  </si>
  <si>
    <t>CD-440944</t>
  </si>
  <si>
    <t>CI-49910</t>
  </si>
  <si>
    <t>CD-440945</t>
  </si>
  <si>
    <t>CD-440946</t>
  </si>
  <si>
    <t>CD-440947</t>
  </si>
  <si>
    <t>CD-440948</t>
  </si>
  <si>
    <t>CD-440949</t>
  </si>
  <si>
    <t>CD-440950</t>
  </si>
  <si>
    <t>CD-440951</t>
  </si>
  <si>
    <t>CD-440952</t>
  </si>
  <si>
    <t>CD-440953</t>
  </si>
  <si>
    <t>CD-440954</t>
  </si>
  <si>
    <t>CD-440955</t>
  </si>
  <si>
    <t>CD-440956</t>
  </si>
  <si>
    <t>CD-440957</t>
  </si>
  <si>
    <t>CD-440958</t>
  </si>
  <si>
    <t>CD-440959</t>
  </si>
  <si>
    <t>CD-440960</t>
  </si>
  <si>
    <t>CD-440961</t>
  </si>
  <si>
    <t>CD-440962</t>
  </si>
  <si>
    <t>CD-440963</t>
  </si>
  <si>
    <t>CD-440964</t>
  </si>
  <si>
    <t>CI-49911</t>
  </si>
  <si>
    <t>CD-440965</t>
  </si>
  <si>
    <t>CD-440966</t>
  </si>
  <si>
    <t>CD-440967</t>
  </si>
  <si>
    <t>CD-440968</t>
  </si>
  <si>
    <t>CD-440969</t>
  </si>
  <si>
    <t>CD-440970</t>
  </si>
  <si>
    <t>CD-440971</t>
  </si>
  <si>
    <t>CD-440972</t>
  </si>
  <si>
    <t>CD-440973</t>
  </si>
  <si>
    <t>CD-440974</t>
  </si>
  <si>
    <t>CD-440975</t>
  </si>
  <si>
    <t>CD-440976</t>
  </si>
  <si>
    <t>CD-440977</t>
  </si>
  <si>
    <t>CD-440978</t>
  </si>
  <si>
    <t>CD-440979</t>
  </si>
  <si>
    <t>CD-440980</t>
  </si>
  <si>
    <t>CD-440981</t>
  </si>
  <si>
    <t>CD-440982</t>
  </si>
  <si>
    <t>CD-440983</t>
  </si>
  <si>
    <t>CD-440984</t>
  </si>
  <si>
    <t>CI-49912</t>
  </si>
  <si>
    <t>CD-440985</t>
  </si>
  <si>
    <t>CD-440986</t>
  </si>
  <si>
    <t>CD-440987</t>
  </si>
  <si>
    <t>CD-440988</t>
  </si>
  <si>
    <t>CD-440989</t>
  </si>
  <si>
    <t>CD-440990</t>
  </si>
  <si>
    <t>CD-440991</t>
  </si>
  <si>
    <t>CD-440992</t>
  </si>
  <si>
    <t>CD-440993</t>
  </si>
  <si>
    <t>CD-440994</t>
  </si>
  <si>
    <t>CD-440995</t>
  </si>
  <si>
    <t>CD-440996</t>
  </si>
  <si>
    <t>CD-440997</t>
  </si>
  <si>
    <t>CD-440998</t>
  </si>
  <si>
    <t>CD-440999</t>
  </si>
  <si>
    <t>CD-441000</t>
  </si>
  <si>
    <t>CD-441001</t>
  </si>
  <si>
    <t>CD-441002</t>
  </si>
  <si>
    <t>CD-441003</t>
  </si>
  <si>
    <t>CD-441004</t>
  </si>
  <si>
    <t>CI-49913</t>
  </si>
  <si>
    <t>CD-441005</t>
  </si>
  <si>
    <t>CD-441006</t>
  </si>
  <si>
    <t>CD-441007</t>
  </si>
  <si>
    <t>CD-441008</t>
  </si>
  <si>
    <t>CD-441009</t>
  </si>
  <si>
    <t>CD-441010</t>
  </si>
  <si>
    <t>CD-441011</t>
  </si>
  <si>
    <t>CD-441012</t>
  </si>
  <si>
    <t>CD-441013</t>
  </si>
  <si>
    <t>CD-441014</t>
  </si>
  <si>
    <t>CD-441015</t>
  </si>
  <si>
    <t>CD-441016</t>
  </si>
  <si>
    <t>CD-441017</t>
  </si>
  <si>
    <t>CD-441018</t>
  </si>
  <si>
    <t>CD-441019</t>
  </si>
  <si>
    <t>CD-441020</t>
  </si>
  <si>
    <t>CD-441021</t>
  </si>
  <si>
    <t>CD-441022</t>
  </si>
  <si>
    <t>CD-441023</t>
  </si>
  <si>
    <t>CD-441024</t>
  </si>
  <si>
    <t>CI-49914</t>
  </si>
  <si>
    <t>CD-441025</t>
  </si>
  <si>
    <t>CD-441026</t>
  </si>
  <si>
    <t>CD-441027</t>
  </si>
  <si>
    <t>CD-441028</t>
  </si>
  <si>
    <t>CD-441029</t>
  </si>
  <si>
    <t>CD-441030</t>
  </si>
  <si>
    <t>CD-441031</t>
  </si>
  <si>
    <t>CD-441032</t>
  </si>
  <si>
    <t>CD-441033</t>
  </si>
  <si>
    <t>CD-441034</t>
  </si>
  <si>
    <t>CD-441035</t>
  </si>
  <si>
    <t>CD-441036</t>
  </si>
  <si>
    <t>CD-441037</t>
  </si>
  <si>
    <t>CD-441038</t>
  </si>
  <si>
    <t>CD-441039</t>
  </si>
  <si>
    <t>CD-441040</t>
  </si>
  <si>
    <t>CD-441041</t>
  </si>
  <si>
    <t>CD-441042</t>
  </si>
  <si>
    <t>CD-441043</t>
  </si>
  <si>
    <t>CD-441044</t>
  </si>
  <si>
    <t>CI-49915</t>
  </si>
  <si>
    <t>CD-441045</t>
  </si>
  <si>
    <t>CD-441046</t>
  </si>
  <si>
    <t>CD-441047</t>
  </si>
  <si>
    <t>CD-441048</t>
  </si>
  <si>
    <t>CD-441049</t>
  </si>
  <si>
    <t>CD-441050</t>
  </si>
  <si>
    <t>CD-441051</t>
  </si>
  <si>
    <t>CD-441052</t>
  </si>
  <si>
    <t>CD-441053</t>
  </si>
  <si>
    <t>CD-441054</t>
  </si>
  <si>
    <t>CD-441055</t>
  </si>
  <si>
    <t>CD-441056</t>
  </si>
  <si>
    <t>CD-441057</t>
  </si>
  <si>
    <t>CD-441058</t>
  </si>
  <si>
    <t>CD-441059</t>
  </si>
  <si>
    <t>CD-441060</t>
  </si>
  <si>
    <t>CD-441061</t>
  </si>
  <si>
    <t>CD-441062</t>
  </si>
  <si>
    <t>CD-441063</t>
  </si>
  <si>
    <t>CD-441064</t>
  </si>
  <si>
    <t>CI-49916</t>
  </si>
  <si>
    <t>CD-441065</t>
  </si>
  <si>
    <t>CD-441066</t>
  </si>
  <si>
    <t>CD-441067</t>
  </si>
  <si>
    <t>CD-441068</t>
  </si>
  <si>
    <t>CD-441069</t>
  </si>
  <si>
    <t>CD-441070</t>
  </si>
  <si>
    <t>CD-441071</t>
  </si>
  <si>
    <t>CD-441072</t>
  </si>
  <si>
    <t>CD-441073</t>
  </si>
  <si>
    <t>CD-441074</t>
  </si>
  <si>
    <t>CD-441075</t>
  </si>
  <si>
    <t>CD-441076</t>
  </si>
  <si>
    <t>CD-441077</t>
  </si>
  <si>
    <t>CD-441078</t>
  </si>
  <si>
    <t>CD-441079</t>
  </si>
  <si>
    <t>CD-441080</t>
  </si>
  <si>
    <t>CD-441081</t>
  </si>
  <si>
    <t>CD-441082</t>
  </si>
  <si>
    <t>CD-441083</t>
  </si>
  <si>
    <t>CD-441084</t>
  </si>
  <si>
    <t>CI-49917</t>
  </si>
  <si>
    <t>CD-441085</t>
  </si>
  <si>
    <t>CD-441086</t>
  </si>
  <si>
    <t>CD-441087</t>
  </si>
  <si>
    <t>CD-441088</t>
  </si>
  <si>
    <t>CD-441089</t>
  </si>
  <si>
    <t>CD-441090</t>
  </si>
  <si>
    <t>CD-441091</t>
  </si>
  <si>
    <t>CD-441092</t>
  </si>
  <si>
    <t>CD-441093</t>
  </si>
  <si>
    <t>CD-441094</t>
  </si>
  <si>
    <t>CD-441095</t>
  </si>
  <si>
    <t>CD-441096</t>
  </si>
  <si>
    <t>CD-441097</t>
  </si>
  <si>
    <t>CD-441098</t>
  </si>
  <si>
    <t>CD-441099</t>
  </si>
  <si>
    <t>CD-441100</t>
  </si>
  <si>
    <t>CD-441101</t>
  </si>
  <si>
    <t>CD-441102</t>
  </si>
  <si>
    <t>CD-441103</t>
  </si>
  <si>
    <t>CD-441104</t>
  </si>
  <si>
    <t>CI-49918</t>
  </si>
  <si>
    <t>CD-441105</t>
  </si>
  <si>
    <t>CD-441106</t>
  </si>
  <si>
    <t>CD-441107</t>
  </si>
  <si>
    <t>CD-441108</t>
  </si>
  <si>
    <t>CD-441109</t>
  </si>
  <si>
    <t>CD-441110</t>
  </si>
  <si>
    <t>CD-441111</t>
  </si>
  <si>
    <t>CD-441112</t>
  </si>
  <si>
    <t>CD-441113</t>
  </si>
  <si>
    <t>CD-441114</t>
  </si>
  <si>
    <t>CD-441115</t>
  </si>
  <si>
    <t>CD-441116</t>
  </si>
  <si>
    <t>CD-441117</t>
  </si>
  <si>
    <t>CD-441118</t>
  </si>
  <si>
    <t>CD-441119</t>
  </si>
  <si>
    <t>CD-441120</t>
  </si>
  <si>
    <t>CD-441121</t>
  </si>
  <si>
    <t>CD-441122</t>
  </si>
  <si>
    <t>CD-441123</t>
  </si>
  <si>
    <t>CD-441124</t>
  </si>
  <si>
    <t>CI-49919</t>
  </si>
  <si>
    <t>CD-441125</t>
  </si>
  <si>
    <t>CD-441126</t>
  </si>
  <si>
    <t>CD-441127</t>
  </si>
  <si>
    <t>CD-441128</t>
  </si>
  <si>
    <t>CD-441129</t>
  </si>
  <si>
    <t>CD-441130</t>
  </si>
  <si>
    <t>CD-441131</t>
  </si>
  <si>
    <t>CD-441132</t>
  </si>
  <si>
    <t>CD-441133</t>
  </si>
  <si>
    <t>CD-441134</t>
  </si>
  <si>
    <t>CD-441135</t>
  </si>
  <si>
    <t>CD-441136</t>
  </si>
  <si>
    <t>CD-441137</t>
  </si>
  <si>
    <t>CD-441138</t>
  </si>
  <si>
    <t>CD-441139</t>
  </si>
  <si>
    <t>CD-441140</t>
  </si>
  <si>
    <t>CD-441141</t>
  </si>
  <si>
    <t>CD-441142</t>
  </si>
  <si>
    <t>CD-441143</t>
  </si>
  <si>
    <t>CD-441144</t>
  </si>
  <si>
    <t>CI-49920</t>
  </si>
  <si>
    <t>CD-441145</t>
  </si>
  <si>
    <t>CD-441146</t>
  </si>
  <si>
    <t>CD-441147</t>
  </si>
  <si>
    <t>CD-441148</t>
  </si>
  <si>
    <t>CD-441149</t>
  </si>
  <si>
    <t>CD-441150</t>
  </si>
  <si>
    <t>CD-441151</t>
  </si>
  <si>
    <t>CD-441152</t>
  </si>
  <si>
    <t>CD-441153</t>
  </si>
  <si>
    <t>CD-441154</t>
  </si>
  <si>
    <t>CD-441155</t>
  </si>
  <si>
    <t>CD-441156</t>
  </si>
  <si>
    <t>CD-441157</t>
  </si>
  <si>
    <t>CD-441158</t>
  </si>
  <si>
    <t>CD-441159</t>
  </si>
  <si>
    <t>CD-441160</t>
  </si>
  <si>
    <t>CD-441161</t>
  </si>
  <si>
    <t>CD-441162</t>
  </si>
  <si>
    <t>CD-441163</t>
  </si>
  <si>
    <t>CD-441164</t>
  </si>
  <si>
    <t>CI-49921</t>
  </si>
  <si>
    <t>CD-441165</t>
  </si>
  <si>
    <t>CD-441166</t>
  </si>
  <si>
    <t>CD-441167</t>
  </si>
  <si>
    <t>CD-441168</t>
  </si>
  <si>
    <t>CD-441169</t>
  </si>
  <si>
    <t>CD-441170</t>
  </si>
  <si>
    <t>CD-441171</t>
  </si>
  <si>
    <t>CD-441172</t>
  </si>
  <si>
    <t>CD-441173</t>
  </si>
  <si>
    <t>CD-441174</t>
  </si>
  <si>
    <t>CD-441175</t>
  </si>
  <si>
    <t>CD-441176</t>
  </si>
  <si>
    <t>CD-441177</t>
  </si>
  <si>
    <t>CD-441178</t>
  </si>
  <si>
    <t>CD-441179</t>
  </si>
  <si>
    <t>CD-441180</t>
  </si>
  <si>
    <t>CD-441181</t>
  </si>
  <si>
    <t>CD-441182</t>
  </si>
  <si>
    <t>CD-441183</t>
  </si>
  <si>
    <t>CD-441184</t>
  </si>
  <si>
    <t>CI-49922</t>
  </si>
  <si>
    <t>CD-441185</t>
  </si>
  <si>
    <t>CD-441186</t>
  </si>
  <si>
    <t>CD-441187</t>
  </si>
  <si>
    <t>CD-441188</t>
  </si>
  <si>
    <t>CD-441189</t>
  </si>
  <si>
    <t>CD-441190</t>
  </si>
  <si>
    <t>CD-441191</t>
  </si>
  <si>
    <t>CD-441192</t>
  </si>
  <si>
    <t>CD-441193</t>
  </si>
  <si>
    <t>CD-441194</t>
  </si>
  <si>
    <t>CD-441195</t>
  </si>
  <si>
    <t>CD-441196</t>
  </si>
  <si>
    <t>CD-441197</t>
  </si>
  <si>
    <t>CD-441198</t>
  </si>
  <si>
    <t>CD-441199</t>
  </si>
  <si>
    <t>CD-441200</t>
  </si>
  <si>
    <t>CD-441201</t>
  </si>
  <si>
    <t>CD-441202</t>
  </si>
  <si>
    <t>CD-441203</t>
  </si>
  <si>
    <t>CD-441204</t>
  </si>
  <si>
    <t>CI-49923</t>
  </si>
  <si>
    <t>CD-441205</t>
  </si>
  <si>
    <t>CD-441206</t>
  </si>
  <si>
    <t>CD-441207</t>
  </si>
  <si>
    <t>CD-441208</t>
  </si>
  <si>
    <t>CD-441209</t>
  </si>
  <si>
    <t>CD-441210</t>
  </si>
  <si>
    <t>CD-441211</t>
  </si>
  <si>
    <t>CD-441212</t>
  </si>
  <si>
    <t>CD-441213</t>
  </si>
  <si>
    <t>CD-441214</t>
  </si>
  <si>
    <t>CD-441215</t>
  </si>
  <si>
    <t>CD-441216</t>
  </si>
  <si>
    <t>CD-441217</t>
  </si>
  <si>
    <t>CD-441218</t>
  </si>
  <si>
    <t>CD-441219</t>
  </si>
  <si>
    <t>CD-441220</t>
  </si>
  <si>
    <t>CD-441221</t>
  </si>
  <si>
    <t>CD-441222</t>
  </si>
  <si>
    <t>CD-441223</t>
  </si>
  <si>
    <t>CD-441224</t>
  </si>
  <si>
    <t>CI-49924</t>
  </si>
  <si>
    <t>CD-441225</t>
  </si>
  <si>
    <t>CD-441226</t>
  </si>
  <si>
    <t>CD-441227</t>
  </si>
  <si>
    <t>CD-441228</t>
  </si>
  <si>
    <t>CD-441229</t>
  </si>
  <si>
    <t>CD-441230</t>
  </si>
  <si>
    <t>CD-441231</t>
  </si>
  <si>
    <t>CD-441232</t>
  </si>
  <si>
    <t>CD-441233</t>
  </si>
  <si>
    <t>CD-441234</t>
  </si>
  <si>
    <t>CD-441235</t>
  </si>
  <si>
    <t>CD-441236</t>
  </si>
  <si>
    <t>CD-441237</t>
  </si>
  <si>
    <t>CD-441238</t>
  </si>
  <si>
    <t>CD-441239</t>
  </si>
  <si>
    <t>CD-441240</t>
  </si>
  <si>
    <t>CD-441241</t>
  </si>
  <si>
    <t>CD-441242</t>
  </si>
  <si>
    <t>CD-441243</t>
  </si>
  <si>
    <t>CD-441244</t>
  </si>
  <si>
    <t>CI-49925</t>
  </si>
  <si>
    <t>CD-441245</t>
  </si>
  <si>
    <t>CD-441246</t>
  </si>
  <si>
    <t>CD-441247</t>
  </si>
  <si>
    <t>CD-441248</t>
  </si>
  <si>
    <t>CD-441249</t>
  </si>
  <si>
    <t>CD-441250</t>
  </si>
  <si>
    <t>CD-441251</t>
  </si>
  <si>
    <t>CD-441252</t>
  </si>
  <si>
    <t>CD-441253</t>
  </si>
  <si>
    <t>CD-441254</t>
  </si>
  <si>
    <t>CD-441255</t>
  </si>
  <si>
    <t>CD-441256</t>
  </si>
  <si>
    <t>CD-441257</t>
  </si>
  <si>
    <t>CD-441258</t>
  </si>
  <si>
    <t>CD-441259</t>
  </si>
  <si>
    <t>CD-441260</t>
  </si>
  <si>
    <t>CD-441261</t>
  </si>
  <si>
    <t>CD-441262</t>
  </si>
  <si>
    <t>CD-441263</t>
  </si>
  <si>
    <t>CD-441264</t>
  </si>
  <si>
    <t>CI-49926</t>
  </si>
  <si>
    <t>CD-441265</t>
  </si>
  <si>
    <t>CD-441266</t>
  </si>
  <si>
    <t>CD-441267</t>
  </si>
  <si>
    <t>CD-441268</t>
  </si>
  <si>
    <t>CD-441269</t>
  </si>
  <si>
    <t>CD-441270</t>
  </si>
  <si>
    <t>CD-441271</t>
  </si>
  <si>
    <t>CD-441272</t>
  </si>
  <si>
    <t>CD-441273</t>
  </si>
  <si>
    <t>CD-441274</t>
  </si>
  <si>
    <t>CD-441275</t>
  </si>
  <si>
    <t>CD-441276</t>
  </si>
  <si>
    <t>CD-441277</t>
  </si>
  <si>
    <t>CD-441278</t>
  </si>
  <si>
    <t>CD-441279</t>
  </si>
  <si>
    <t>CD-441280</t>
  </si>
  <si>
    <t>CD-441281</t>
  </si>
  <si>
    <t>CD-441282</t>
  </si>
  <si>
    <t>CD-441283</t>
  </si>
  <si>
    <t>CD-441284</t>
  </si>
  <si>
    <t>CI-49927</t>
  </si>
  <si>
    <t>CD-441285</t>
  </si>
  <si>
    <t>CD-441286</t>
  </si>
  <si>
    <t>CD-441287</t>
  </si>
  <si>
    <t>CD-441288</t>
  </si>
  <si>
    <t>CD-441289</t>
  </si>
  <si>
    <t>CD-441290</t>
  </si>
  <si>
    <t>CD-441291</t>
  </si>
  <si>
    <t>CD-441292</t>
  </si>
  <si>
    <t>CD-441293</t>
  </si>
  <si>
    <t>CD-441294</t>
  </si>
  <si>
    <t>CD-441295</t>
  </si>
  <si>
    <t>CD-441296</t>
  </si>
  <si>
    <t>CD-441297</t>
  </si>
  <si>
    <t>CD-441298</t>
  </si>
  <si>
    <t>CD-441299</t>
  </si>
  <si>
    <t>CD-441300</t>
  </si>
  <si>
    <t>CD-441301</t>
  </si>
  <si>
    <t>CD-441302</t>
  </si>
  <si>
    <t>CD-441303</t>
  </si>
  <si>
    <t>CD-441304</t>
  </si>
  <si>
    <t>CI-49928</t>
  </si>
  <si>
    <t>CD-441305</t>
  </si>
  <si>
    <t>CD-441306</t>
  </si>
  <si>
    <t>CD-441307</t>
  </si>
  <si>
    <t>CD-441308</t>
  </si>
  <si>
    <t>CD-441309</t>
  </si>
  <si>
    <t>CD-441310</t>
  </si>
  <si>
    <t>CD-441311</t>
  </si>
  <si>
    <t>CD-441312</t>
  </si>
  <si>
    <t>CD-441313</t>
  </si>
  <si>
    <t>CD-441314</t>
  </si>
  <si>
    <t>CD-441315</t>
  </si>
  <si>
    <t>CD-441316</t>
  </si>
  <si>
    <t>CD-441317</t>
  </si>
  <si>
    <t>CD-441318</t>
  </si>
  <si>
    <t>CD-441319</t>
  </si>
  <si>
    <t>CD-441320</t>
  </si>
  <si>
    <t>CD-441321</t>
  </si>
  <si>
    <t>CD-441322</t>
  </si>
  <si>
    <t>CD-441323</t>
  </si>
  <si>
    <t>CD-441324</t>
  </si>
  <si>
    <t>CI-49929</t>
  </si>
  <si>
    <t>CD-441325</t>
  </si>
  <si>
    <t>CD-441326</t>
  </si>
  <si>
    <t>CD-441327</t>
  </si>
  <si>
    <t>CD-441328</t>
  </si>
  <si>
    <t>CD-441329</t>
  </si>
  <si>
    <t>CD-441330</t>
  </si>
  <si>
    <t>CD-441331</t>
  </si>
  <si>
    <t>CD-441332</t>
  </si>
  <si>
    <t>CD-441333</t>
  </si>
  <si>
    <t>CD-441334</t>
  </si>
  <si>
    <t>CD-441335</t>
  </si>
  <si>
    <t>CD-441336</t>
  </si>
  <si>
    <t>CD-441337</t>
  </si>
  <si>
    <t>CD-441338</t>
  </si>
  <si>
    <t>CD-441339</t>
  </si>
  <si>
    <t>CD-441340</t>
  </si>
  <si>
    <t>CD-441341</t>
  </si>
  <si>
    <t>CD-441342</t>
  </si>
  <si>
    <t>CD-441343</t>
  </si>
  <si>
    <t>CD-441344</t>
  </si>
  <si>
    <t>CI-49930</t>
  </si>
  <si>
    <t>CD-441345</t>
  </si>
  <si>
    <t>CD-441346</t>
  </si>
  <si>
    <t>CD-441347</t>
  </si>
  <si>
    <t>CD-441348</t>
  </si>
  <si>
    <t>CD-441349</t>
  </si>
  <si>
    <t>CD-441350</t>
  </si>
  <si>
    <t>CD-441351</t>
  </si>
  <si>
    <t>CD-441352</t>
  </si>
  <si>
    <t>CD-441353</t>
  </si>
  <si>
    <t>CD-441354</t>
  </si>
  <si>
    <t>CD-441355</t>
  </si>
  <si>
    <t>CD-441356</t>
  </si>
  <si>
    <t>CD-441357</t>
  </si>
  <si>
    <t>CD-441358</t>
  </si>
  <si>
    <t>CD-441359</t>
  </si>
  <si>
    <t>CD-441360</t>
  </si>
  <si>
    <t>CD-441361</t>
  </si>
  <si>
    <t>CD-441362</t>
  </si>
  <si>
    <t>CD-441363</t>
  </si>
  <si>
    <t>CD-441364</t>
  </si>
  <si>
    <t>CI-49931</t>
  </si>
  <si>
    <t>CD-441365</t>
  </si>
  <si>
    <t>CD-441366</t>
  </si>
  <si>
    <t>CD-441367</t>
  </si>
  <si>
    <t>CD-441368</t>
  </si>
  <si>
    <t>CD-441369</t>
  </si>
  <si>
    <t>CD-441370</t>
  </si>
  <si>
    <t>CD-441371</t>
  </si>
  <si>
    <t>CD-441372</t>
  </si>
  <si>
    <t>CD-441373</t>
  </si>
  <si>
    <t>CD-441374</t>
  </si>
  <si>
    <t>CD-441375</t>
  </si>
  <si>
    <t>CD-441376</t>
  </si>
  <si>
    <t>CD-441377</t>
  </si>
  <si>
    <t>CD-441378</t>
  </si>
  <si>
    <t>CD-441379</t>
  </si>
  <si>
    <t>CD-441380</t>
  </si>
  <si>
    <t>CD-441381</t>
  </si>
  <si>
    <t>CD-441382</t>
  </si>
  <si>
    <t>CD-441383</t>
  </si>
  <si>
    <t>CD-441384</t>
  </si>
  <si>
    <t>CI-49932</t>
  </si>
  <si>
    <t>CD-441385</t>
  </si>
  <si>
    <t>CD-441386</t>
  </si>
  <si>
    <t>CD-441387</t>
  </si>
  <si>
    <t>CD-441388</t>
  </si>
  <si>
    <t>CD-441389</t>
  </si>
  <si>
    <t>CD-441390</t>
  </si>
  <si>
    <t>CD-441391</t>
  </si>
  <si>
    <t>CD-441392</t>
  </si>
  <si>
    <t>CD-441393</t>
  </si>
  <si>
    <t>CD-441394</t>
  </si>
  <si>
    <t>CD-441395</t>
  </si>
  <si>
    <t>CD-441396</t>
  </si>
  <si>
    <t>CD-441397</t>
  </si>
  <si>
    <t>CD-441398</t>
  </si>
  <si>
    <t>CD-441399</t>
  </si>
  <si>
    <t>CD-441400</t>
  </si>
  <si>
    <t>CD-441401</t>
  </si>
  <si>
    <t>CD-441402</t>
  </si>
  <si>
    <t>CD-441403</t>
  </si>
  <si>
    <t>CD-441404</t>
  </si>
  <si>
    <t>CI-49933</t>
  </si>
  <si>
    <t>CD-441405</t>
  </si>
  <si>
    <t>CD-441406</t>
  </si>
  <si>
    <t>CD-441407</t>
  </si>
  <si>
    <t>CD-441408</t>
  </si>
  <si>
    <t>CD-441409</t>
  </si>
  <si>
    <t>CD-441410</t>
  </si>
  <si>
    <t>CD-441411</t>
  </si>
  <si>
    <t>CD-441412</t>
  </si>
  <si>
    <t>CD-441413</t>
  </si>
  <si>
    <t>CD-441414</t>
  </si>
  <si>
    <t>CD-441415</t>
  </si>
  <si>
    <t>CD-441416</t>
  </si>
  <si>
    <t>CD-441417</t>
  </si>
  <si>
    <t>CD-441418</t>
  </si>
  <si>
    <t>CD-441419</t>
  </si>
  <si>
    <t>CD-441420</t>
  </si>
  <si>
    <t>CD-441421</t>
  </si>
  <si>
    <t>CD-441422</t>
  </si>
  <si>
    <t>CD-441423</t>
  </si>
  <si>
    <t>CD-441424</t>
  </si>
  <si>
    <t>CI-49934</t>
  </si>
  <si>
    <t>CD-441425</t>
  </si>
  <si>
    <t>CD-441426</t>
  </si>
  <si>
    <t>CD-441427</t>
  </si>
  <si>
    <t>CD-441428</t>
  </si>
  <si>
    <t>CD-441429</t>
  </si>
  <si>
    <t>CD-441430</t>
  </si>
  <si>
    <t>CD-441431</t>
  </si>
  <si>
    <t>CD-441432</t>
  </si>
  <si>
    <t>CD-441433</t>
  </si>
  <si>
    <t>CD-441434</t>
  </si>
  <si>
    <t>CD-441435</t>
  </si>
  <si>
    <t>CD-441436</t>
  </si>
  <si>
    <t>CD-441437</t>
  </si>
  <si>
    <t>CD-441438</t>
  </si>
  <si>
    <t>CD-441439</t>
  </si>
  <si>
    <t>CD-441440</t>
  </si>
  <si>
    <t>CD-441441</t>
  </si>
  <si>
    <t>CD-441442</t>
  </si>
  <si>
    <t>CD-441443</t>
  </si>
  <si>
    <t>CD-441444</t>
  </si>
  <si>
    <t>CI-49935</t>
  </si>
  <si>
    <t>CD-441445</t>
  </si>
  <si>
    <t>CD-441446</t>
  </si>
  <si>
    <t>CD-441447</t>
  </si>
  <si>
    <t>CD-441448</t>
  </si>
  <si>
    <t>CD-441449</t>
  </si>
  <si>
    <t>CD-441450</t>
  </si>
  <si>
    <t>CD-441451</t>
  </si>
  <si>
    <t>CD-441452</t>
  </si>
  <si>
    <t>CD-441453</t>
  </si>
  <si>
    <t>CD-441454</t>
  </si>
  <si>
    <t>CD-441455</t>
  </si>
  <si>
    <t>CD-441456</t>
  </si>
  <si>
    <t>CD-441457</t>
  </si>
  <si>
    <t>CD-441458</t>
  </si>
  <si>
    <t>CD-441459</t>
  </si>
  <si>
    <t>CD-441460</t>
  </si>
  <si>
    <t>CD-441461</t>
  </si>
  <si>
    <t>CD-441462</t>
  </si>
  <si>
    <t>CD-441463</t>
  </si>
  <si>
    <t>CD-441464</t>
  </si>
  <si>
    <t>CI-49936</t>
  </si>
  <si>
    <t>CD-441465</t>
  </si>
  <si>
    <t>CD-441466</t>
  </si>
  <si>
    <t>CD-441467</t>
  </si>
  <si>
    <t>CD-441468</t>
  </si>
  <si>
    <t>CD-441469</t>
  </si>
  <si>
    <t>CD-441470</t>
  </si>
  <si>
    <t>CD-441471</t>
  </si>
  <si>
    <t>CD-441472</t>
  </si>
  <si>
    <t>CD-441473</t>
  </si>
  <si>
    <t>CD-441474</t>
  </si>
  <si>
    <t>CD-441475</t>
  </si>
  <si>
    <t>CD-441476</t>
  </si>
  <si>
    <t>CD-441477</t>
  </si>
  <si>
    <t>CD-441478</t>
  </si>
  <si>
    <t>CD-441479</t>
  </si>
  <si>
    <t>CD-441480</t>
  </si>
  <si>
    <t>CD-441481</t>
  </si>
  <si>
    <t>CD-441482</t>
  </si>
  <si>
    <t>CD-441483</t>
  </si>
  <si>
    <t>CD-441484</t>
  </si>
  <si>
    <t>CI-49937</t>
  </si>
  <si>
    <t>CD-441485</t>
  </si>
  <si>
    <t>CD-441486</t>
  </si>
  <si>
    <t>CD-441487</t>
  </si>
  <si>
    <t>CD-441488</t>
  </si>
  <si>
    <t>CD-441489</t>
  </si>
  <si>
    <t>CD-441490</t>
  </si>
  <si>
    <t>CD-441491</t>
  </si>
  <si>
    <t>CD-441492</t>
  </si>
  <si>
    <t>CD-441493</t>
  </si>
  <si>
    <t>CD-441494</t>
  </si>
  <si>
    <t>CD-441495</t>
  </si>
  <si>
    <t>CD-441496</t>
  </si>
  <si>
    <t>CD-441497</t>
  </si>
  <si>
    <t>CD-441498</t>
  </si>
  <si>
    <t>CD-441499</t>
  </si>
  <si>
    <t>CD-441500</t>
  </si>
  <si>
    <t>CD-441501</t>
  </si>
  <si>
    <t>CD-441502</t>
  </si>
  <si>
    <t>CD-441503</t>
  </si>
  <si>
    <t>CD-441504</t>
  </si>
  <si>
    <t>CI-49938</t>
  </si>
  <si>
    <t>CD-441505</t>
  </si>
  <si>
    <t>CD-441506</t>
  </si>
  <si>
    <t>CD-441507</t>
  </si>
  <si>
    <t>CD-441508</t>
  </si>
  <si>
    <t>CD-441509</t>
  </si>
  <si>
    <t>CD-441510</t>
  </si>
  <si>
    <t>CD-441511</t>
  </si>
  <si>
    <t>CD-441512</t>
  </si>
  <si>
    <t>CD-441513</t>
  </si>
  <si>
    <t>CD-441514</t>
  </si>
  <si>
    <t>CD-441515</t>
  </si>
  <si>
    <t>CD-441516</t>
  </si>
  <si>
    <t>CD-441517</t>
  </si>
  <si>
    <t>CD-441518</t>
  </si>
  <si>
    <t>CD-441519</t>
  </si>
  <si>
    <t>CD-441520</t>
  </si>
  <si>
    <t>CD-441521</t>
  </si>
  <si>
    <t>CD-441522</t>
  </si>
  <si>
    <t>CD-441523</t>
  </si>
  <si>
    <t>CD-441524</t>
  </si>
  <si>
    <t>CI-49939</t>
  </si>
  <si>
    <t>CD-441525</t>
  </si>
  <si>
    <t>CD-441526</t>
  </si>
  <si>
    <t>CD-441527</t>
  </si>
  <si>
    <t>CD-441528</t>
  </si>
  <si>
    <t>CD-441529</t>
  </si>
  <si>
    <t>CD-441530</t>
  </si>
  <si>
    <t>CD-441531</t>
  </si>
  <si>
    <t>CD-441532</t>
  </si>
  <si>
    <t>CD-441533</t>
  </si>
  <si>
    <t>CD-441534</t>
  </si>
  <si>
    <t>CD-441535</t>
  </si>
  <si>
    <t>CD-441536</t>
  </si>
  <si>
    <t>CD-441537</t>
  </si>
  <si>
    <t>CD-441538</t>
  </si>
  <si>
    <t>CD-441539</t>
  </si>
  <si>
    <t>CD-441540</t>
  </si>
  <si>
    <t>CD-441541</t>
  </si>
  <si>
    <t>CD-441542</t>
  </si>
  <si>
    <t>CD-441543</t>
  </si>
  <si>
    <t>Turkmenistan</t>
  </si>
  <si>
    <t>a1A360000013M06EAE</t>
  </si>
  <si>
    <t>Tajikistan</t>
  </si>
  <si>
    <t>a1A360000013M05EAE</t>
  </si>
  <si>
    <t>Azerbaijan</t>
  </si>
  <si>
    <t>a1A360000013M0aEAE</t>
  </si>
  <si>
    <t>Ethiopia</t>
  </si>
  <si>
    <t>a1A360000013M2MEAU</t>
  </si>
  <si>
    <t>Sudan</t>
  </si>
  <si>
    <t>a1A360000013M33EAE</t>
  </si>
  <si>
    <t>Uganda</t>
  </si>
  <si>
    <t>a1A360000013M2kEAE</t>
  </si>
  <si>
    <t>Benin</t>
  </si>
  <si>
    <t>a1A360000013M3CEAU</t>
  </si>
  <si>
    <t>Moldova</t>
  </si>
  <si>
    <t>a1A360000013M0wEAE</t>
  </si>
  <si>
    <t>South Sudan</t>
  </si>
  <si>
    <t>a1A360000013M1zEAE</t>
  </si>
  <si>
    <t>Kazakhstan</t>
  </si>
  <si>
    <t>a1A360000013M03EAE</t>
  </si>
  <si>
    <t>Belarus</t>
  </si>
  <si>
    <t>a1A360000013M0rEAE</t>
  </si>
  <si>
    <t>Kenya</t>
  </si>
  <si>
    <t>a1A360000013M2XEAU</t>
  </si>
  <si>
    <t>Armenia</t>
  </si>
  <si>
    <t>a1A360000013M0ZEAU</t>
  </si>
  <si>
    <t>Kyrgyzstan</t>
  </si>
  <si>
    <t>a1A360000013M04EAE</t>
  </si>
  <si>
    <t>Djibouti</t>
  </si>
  <si>
    <t>a1A360000013M21EAE</t>
  </si>
  <si>
    <t>Uzbekistan</t>
  </si>
  <si>
    <t>a1A360000013M07EAE</t>
  </si>
  <si>
    <t>Georgia</t>
  </si>
  <si>
    <t>a1A360000013M0dEAE</t>
  </si>
  <si>
    <t>Somalia</t>
  </si>
  <si>
    <t>a1A360000013M2jEAE</t>
  </si>
  <si>
    <t>Ukraine</t>
  </si>
  <si>
    <t>a1A360000013M10EAE</t>
  </si>
  <si>
    <t>Timor-Leste</t>
  </si>
  <si>
    <t>a1A360000013M0NEAU</t>
  </si>
  <si>
    <t>Mongolia</t>
  </si>
  <si>
    <t>a1A360000013M0CEAU</t>
  </si>
  <si>
    <t>Papua New Guinea</t>
  </si>
  <si>
    <t>a1A360000013M1dEAE</t>
  </si>
  <si>
    <t>Malaysia</t>
  </si>
  <si>
    <t>a1A360000013M0IEAU</t>
  </si>
  <si>
    <t>Lao (Peoples Democratic Republic)</t>
  </si>
  <si>
    <t>a1A360000013M0HEAU</t>
  </si>
  <si>
    <t>Bhutan</t>
  </si>
  <si>
    <t>a1A360000013M0SEAU</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</si>
  <si>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</si>
  <si>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</si>
  <si>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</si>
  <si>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</si>
  <si>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</si>
  <si>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</si>
  <si>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</si>
  <si>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Kazakh scientific center of dermatology and infectious diseases of the Ministry of Health of the Republic of Kazakhstan</t>
  </si>
  <si>
    <t>0013600000xoEIZAA2</t>
  </si>
  <si>
    <t>AR-02572</t>
  </si>
  <si>
    <t>AR-03357</t>
  </si>
  <si>
    <t>AR-06232</t>
  </si>
  <si>
    <t>AR-01028</t>
  </si>
  <si>
    <t>United Nations Development Programme</t>
  </si>
  <si>
    <t>0013600000xoEIwAAM</t>
  </si>
  <si>
    <t>AR-01029</t>
  </si>
  <si>
    <t>AR-01030</t>
  </si>
  <si>
    <t>AR-01618</t>
  </si>
  <si>
    <t>0013600000xoEGGAA2</t>
  </si>
  <si>
    <t>AR-01027</t>
  </si>
  <si>
    <t>AR-04177</t>
  </si>
  <si>
    <t>AR-01617</t>
  </si>
  <si>
    <t>AR-01620</t>
  </si>
  <si>
    <t>Republican Center of Tuberculosis Control - Tajikistan</t>
  </si>
  <si>
    <t>0013600000xoEKeAAM</t>
  </si>
  <si>
    <t>AR-01164</t>
  </si>
  <si>
    <t>0013600000xoEJ2AAM</t>
  </si>
  <si>
    <t>AR-01212</t>
  </si>
  <si>
    <t>AR-01619</t>
  </si>
  <si>
    <t>AR-02643</t>
  </si>
  <si>
    <t>AR-02645</t>
  </si>
  <si>
    <t>AR-03114</t>
  </si>
  <si>
    <t>AR-03420</t>
  </si>
  <si>
    <t>AR-03421</t>
  </si>
  <si>
    <t>AR-01213</t>
  </si>
  <si>
    <t>0013600000xoEIxAAM</t>
  </si>
  <si>
    <t>AR-01166</t>
  </si>
  <si>
    <t>AR-03510</t>
  </si>
  <si>
    <t>AR-06750</t>
  </si>
  <si>
    <t>Republican Specialized Scientific-Practical Medical Center of Phthisiology and Pulmonology</t>
  </si>
  <si>
    <t>0011R00002AIPnkQAH</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</si>
  <si>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</si>
  <si>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</si>
  <si>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</si>
  <si>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</si>
  <si>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</si>
  <si>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</si>
  <si>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</si>
  <si>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</si>
  <si>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</si>
  <si>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</si>
  <si>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Republican Center to Fight AIDS</t>
  </si>
  <si>
    <t>0013600000xoEKzAAM</t>
  </si>
  <si>
    <t>AR-01639</t>
  </si>
  <si>
    <t>AR-04028</t>
  </si>
  <si>
    <t>AR-04033</t>
  </si>
  <si>
    <t>AR-06749</t>
  </si>
  <si>
    <t>AR-04031</t>
  </si>
  <si>
    <t>AR-01493</t>
  </si>
  <si>
    <t>Ministry of Health of Mongolia</t>
  </si>
  <si>
    <t>0013600000xoEIFAA2</t>
  </si>
  <si>
    <t>AR-01494</t>
  </si>
  <si>
    <t>AR-03429</t>
  </si>
  <si>
    <t>AR-04069</t>
  </si>
  <si>
    <t>AR-01455</t>
  </si>
  <si>
    <t>Ministry of Health of the Lao People's Democratic Republic</t>
  </si>
  <si>
    <t>0013600000xoEHUAA2</t>
  </si>
  <si>
    <t>AR-01452</t>
  </si>
  <si>
    <t>AR-01454</t>
  </si>
  <si>
    <t>AR-01453</t>
  </si>
  <si>
    <t>AR-02574</t>
  </si>
  <si>
    <t>AR-04328</t>
  </si>
  <si>
    <t>AR-03267</t>
  </si>
  <si>
    <t>AR-01520</t>
  </si>
  <si>
    <t>Malaysian AIDS Council</t>
  </si>
  <si>
    <t>0013600000xoEFcAAM</t>
  </si>
  <si>
    <t>AR-05118</t>
  </si>
  <si>
    <t>AR-05119</t>
  </si>
  <si>
    <t>AR-01621</t>
  </si>
  <si>
    <t>Ministry of Health of the Democratic Republic of Timor-Leste</t>
  </si>
  <si>
    <t>0013600000xoEIeAAM</t>
  </si>
  <si>
    <t>AR-01623</t>
  </si>
  <si>
    <t>AR-01622</t>
  </si>
  <si>
    <t>AR-03033</t>
  </si>
  <si>
    <t>AR-03078</t>
  </si>
  <si>
    <t>AR-01315</t>
  </si>
  <si>
    <t>Ministry of Health of the Royal Government of Bhutan</t>
  </si>
  <si>
    <t>0013600000xoEHnAAM</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</si>
  <si>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</si>
  <si>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</si>
  <si>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</si>
  <si>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</si>
  <si>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</si>
  <si>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</si>
  <si>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</si>
  <si>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</si>
  <si>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</si>
  <si>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</si>
  <si>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</si>
  <si>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</si>
  <si>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</si>
  <si>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AR-05283</t>
  </si>
  <si>
    <t>AR-06064</t>
  </si>
  <si>
    <t>AR-06162</t>
  </si>
  <si>
    <t>AR-06165</t>
  </si>
  <si>
    <t>AR-01279</t>
  </si>
  <si>
    <t>Ministry of Health of the Republic of Azerbaijan</t>
  </si>
  <si>
    <t>0013600000xoEHXAA2</t>
  </si>
  <si>
    <t>AR-01280</t>
  </si>
  <si>
    <t>AR-01282</t>
  </si>
  <si>
    <t>AR-01283</t>
  </si>
  <si>
    <t>Main Medical Department of the Ministry of Justice of the Republic of Azerbaijan</t>
  </si>
  <si>
    <t>0013600000xoEF5AAM</t>
  </si>
  <si>
    <t>AR-01281</t>
  </si>
  <si>
    <t>AR-04132</t>
  </si>
  <si>
    <t>AR-04141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</si>
  <si>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</si>
  <si>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</si>
  <si>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</si>
  <si>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</si>
  <si>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</si>
  <si>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</si>
  <si>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</si>
  <si>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</si>
  <si>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</si>
  <si>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</si>
  <si>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</si>
  <si>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</si>
  <si>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</si>
  <si>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</si>
  <si>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</si>
  <si>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</si>
  <si>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</si>
  <si>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AR-01478</t>
  </si>
  <si>
    <t>Public Institution - Coordination, Implementation and Monitoring Unit of the Health  System Projects</t>
  </si>
  <si>
    <t>0013600000xoEHCAA2</t>
  </si>
  <si>
    <t>AR-01477</t>
  </si>
  <si>
    <t>AR-01497</t>
  </si>
  <si>
    <t>Center for Health Policies and Studies</t>
  </si>
  <si>
    <t>0013600000xoEGDAA2</t>
  </si>
  <si>
    <t>AR-01496</t>
  </si>
  <si>
    <t>AR-01495</t>
  </si>
  <si>
    <t>AR-03990</t>
  </si>
  <si>
    <t>AR-03991</t>
  </si>
  <si>
    <t>AR-04018</t>
  </si>
  <si>
    <t>AR-04019</t>
  </si>
  <si>
    <t>AR-04474</t>
  </si>
  <si>
    <t>AR-01216</t>
  </si>
  <si>
    <t>United Nations Children's Fund</t>
  </si>
  <si>
    <t>0013600000xoEHWAA2</t>
  </si>
  <si>
    <t>AR-01636</t>
  </si>
  <si>
    <t>International Charitable Foundation “Alliance for Public Health”</t>
  </si>
  <si>
    <t>0013600000xoEHGAA2</t>
  </si>
  <si>
    <t>AR-01637</t>
  </si>
  <si>
    <t>Charitable Organization "All-Ukrainian Network of People Living with HIV/AIDS"</t>
  </si>
  <si>
    <t>0013600000xoEFOAA2</t>
  </si>
  <si>
    <t>AR-01634</t>
  </si>
  <si>
    <t>State Institution "Public Health Center of the Ministry of Health of Ukraine"</t>
  </si>
  <si>
    <t>0013600000xoEHhAAM</t>
  </si>
  <si>
    <t>AR-01633</t>
  </si>
  <si>
    <t>AR-01635</t>
  </si>
  <si>
    <t>AR-01631</t>
  </si>
  <si>
    <t>AR-01632</t>
  </si>
  <si>
    <t>AR-03177</t>
  </si>
  <si>
    <t>AR-03178</t>
  </si>
  <si>
    <t>AR-03179</t>
  </si>
  <si>
    <t>AR-01558</t>
  </si>
  <si>
    <t>Oil Search Foundation</t>
  </si>
  <si>
    <t>0013600000xoEHKAA2</t>
  </si>
  <si>
    <t>AR-00985</t>
  </si>
  <si>
    <t>Population Services International</t>
  </si>
  <si>
    <t>0013600000xoEIOAA2</t>
  </si>
  <si>
    <t>AR-01559</t>
  </si>
  <si>
    <t>The Rotary Club of Port Moresby Inc.</t>
  </si>
  <si>
    <t>0013600000xoEIbAAM</t>
  </si>
  <si>
    <t>AR-01101</t>
  </si>
  <si>
    <t>World Vision (PNG) Trust</t>
  </si>
  <si>
    <t>0013600000xoEKJAA2</t>
  </si>
  <si>
    <t>AR-06746</t>
  </si>
  <si>
    <t>AR-03105</t>
  </si>
  <si>
    <t>AR-03106</t>
  </si>
  <si>
    <t>AR-04097</t>
  </si>
  <si>
    <t>AR-04469</t>
  </si>
  <si>
    <t>AR-01141</t>
  </si>
  <si>
    <t>0013600000xoEIuAAM</t>
  </si>
  <si>
    <t>AR-01144</t>
  </si>
  <si>
    <t>AR-00981</t>
  </si>
  <si>
    <t>AR-01140</t>
  </si>
  <si>
    <t>AR-01145</t>
  </si>
  <si>
    <t>AR-01142</t>
  </si>
  <si>
    <t>AR-01143</t>
  </si>
  <si>
    <t>AR-04376</t>
  </si>
  <si>
    <t>AR-04401</t>
  </si>
  <si>
    <t>AR-04402</t>
  </si>
  <si>
    <t>AR-04410</t>
  </si>
  <si>
    <t>AR-00999</t>
  </si>
  <si>
    <t>0013600000xoEJAAA2</t>
  </si>
  <si>
    <t>AR-00998</t>
  </si>
  <si>
    <t>AR-01001</t>
  </si>
  <si>
    <t>AR-01000</t>
  </si>
  <si>
    <t>AR-03918</t>
  </si>
  <si>
    <t>AR-03919</t>
  </si>
  <si>
    <t>AR-03927</t>
  </si>
  <si>
    <t>AR-03928</t>
  </si>
  <si>
    <t>AR-06767</t>
  </si>
  <si>
    <t>UNICEF Ethiopia</t>
  </si>
  <si>
    <t>0011R00002FW6goQAD</t>
  </si>
  <si>
    <t>AR-06768</t>
  </si>
  <si>
    <t>AR-01385</t>
  </si>
  <si>
    <t>Federal Ministry of Health of the Federal Democratic Republic of Ethiopia</t>
  </si>
  <si>
    <t>0013600000xoEHiAAM</t>
  </si>
  <si>
    <t>AR-01383</t>
  </si>
  <si>
    <t>AR-01386</t>
  </si>
  <si>
    <t>AR-01382</t>
  </si>
  <si>
    <t>HIV/AIDS Prevention and Control Office</t>
  </si>
  <si>
    <t>0013600000xoEHsAAM</t>
  </si>
  <si>
    <t>AR-01381</t>
  </si>
  <si>
    <t>AR-01384</t>
  </si>
  <si>
    <t>AR-01387</t>
  </si>
  <si>
    <t>AR-03168</t>
  </si>
  <si>
    <t>AR-03972</t>
  </si>
  <si>
    <t>AR-04119</t>
  </si>
  <si>
    <t>AR-04120</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</si>
  <si>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</si>
  <si>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</si>
  <si>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</si>
  <si>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</si>
  <si>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</si>
  <si>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</si>
  <si>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</si>
  <si>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</si>
  <si>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</si>
  <si>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</si>
  <si>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</si>
  <si>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</si>
  <si>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</si>
  <si>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</si>
  <si>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</si>
  <si>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</si>
  <si>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</si>
  <si>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AR-01133</t>
  </si>
  <si>
    <t>AR-01135</t>
  </si>
  <si>
    <t>AR-01136</t>
  </si>
  <si>
    <t>World Vision Somalia</t>
  </si>
  <si>
    <t>0013600000xoEIgAAM</t>
  </si>
  <si>
    <t>AR-01130</t>
  </si>
  <si>
    <t>AR-01131</t>
  </si>
  <si>
    <t>AR-03204</t>
  </si>
  <si>
    <t>AR-03222</t>
  </si>
  <si>
    <t>AR-04067</t>
  </si>
  <si>
    <t>AR-01255</t>
  </si>
  <si>
    <t>Ministry of Finance, Planning and Economic Development of the Republic of Uganda</t>
  </si>
  <si>
    <t>0013600000xoEI0AAM</t>
  </si>
  <si>
    <t>AR-01257</t>
  </si>
  <si>
    <t>AR-01263</t>
  </si>
  <si>
    <t>AR-01629</t>
  </si>
  <si>
    <t>The AIDS Support Organisation (Uganda) Limited</t>
  </si>
  <si>
    <t>0013600000xoEGeAAM</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</si>
  <si>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</si>
  <si>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</si>
  <si>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</si>
  <si>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</si>
  <si>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</si>
  <si>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</si>
  <si>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</si>
  <si>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</si>
  <si>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</si>
  <si>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</si>
  <si>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</si>
  <si>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</si>
  <si>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</si>
  <si>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</si>
  <si>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</si>
  <si>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</si>
  <si>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</si>
  <si>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</si>
  <si>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</si>
  <si>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</si>
  <si>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</si>
  <si>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</si>
  <si>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</si>
  <si>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</si>
  <si>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AR-06680</t>
  </si>
  <si>
    <t>Conseil National de Lutte contre le VIH/SIDA, la Tuberculose, le Paludisme, les Hépatites, les Infections sexuellement transmissibles et les Epidémies</t>
  </si>
  <si>
    <t>0013600001xf7DgAAI</t>
  </si>
  <si>
    <t>AR-01295</t>
  </si>
  <si>
    <t>Programme santé de lutte contre le Sida</t>
  </si>
  <si>
    <t>0013600000xoEGoAAM</t>
  </si>
  <si>
    <t>AR-01294</t>
  </si>
  <si>
    <t>Africare</t>
  </si>
  <si>
    <t>0013600000xoEFKAA2</t>
  </si>
  <si>
    <t>AR-00952</t>
  </si>
  <si>
    <t>Catholic Relief Services - United States Conference of Catholic Bishops</t>
  </si>
  <si>
    <t>0013600000xoEG6AAM</t>
  </si>
  <si>
    <t>AR-01298</t>
  </si>
  <si>
    <t>Programme National contre la Tuberculose de la République du Bénin</t>
  </si>
  <si>
    <t>0013600000xoEF9AAM</t>
  </si>
  <si>
    <t>AR-00953</t>
  </si>
  <si>
    <t>Plan International, Inc.</t>
  </si>
  <si>
    <t>0013600000xoEHAAA2</t>
  </si>
  <si>
    <t>AR-01297</t>
  </si>
  <si>
    <t>Health System Performance Program</t>
  </si>
  <si>
    <t>0013600000xoEJNAA2</t>
  </si>
  <si>
    <t>AR-01296</t>
  </si>
  <si>
    <t>Programme National de Lutte contre le Paludisme de la République du Bénin</t>
  </si>
  <si>
    <t>0013600000xoEKkAAM</t>
  </si>
  <si>
    <t>AR-04030</t>
  </si>
  <si>
    <t>AR-04244</t>
  </si>
  <si>
    <t>AR-04050</t>
  </si>
  <si>
    <t>AR-04243</t>
  </si>
  <si>
    <t>AR-06638</t>
  </si>
  <si>
    <t>AR-06639</t>
  </si>
  <si>
    <t>0013600000zN6z8AAC</t>
  </si>
  <si>
    <t>a121R00000MSQ4hQAH</t>
  </si>
  <si>
    <t>Funding Request Place Holder</t>
  </si>
  <si>
    <t>AR-07066</t>
  </si>
  <si>
    <t>a121R00000MSQ4iQAH</t>
  </si>
  <si>
    <t>AR-07067</t>
  </si>
  <si>
    <t>a121R00000MSQ4jQAH</t>
  </si>
  <si>
    <t>AR-07068</t>
  </si>
  <si>
    <t>a121R00000MSQ4kQAH</t>
  </si>
  <si>
    <t>AR-07069</t>
  </si>
  <si>
    <t>a121R00000MSQ4lQAH</t>
  </si>
  <si>
    <t>AR-07070</t>
  </si>
  <si>
    <t>a121R00000MSQ4mQAH</t>
  </si>
  <si>
    <t>AR-07071</t>
  </si>
  <si>
    <t>a121R00000MSQ4nQAH</t>
  </si>
  <si>
    <t>AR-07072</t>
  </si>
  <si>
    <t>a121R00000MSQ4oQAH</t>
  </si>
  <si>
    <t>AR-07073</t>
  </si>
  <si>
    <t>a121R00000MSQ4pQAH</t>
  </si>
  <si>
    <t>AR-07074</t>
  </si>
  <si>
    <t>a3z1R0000007SGRQA2</t>
  </si>
  <si>
    <t>a3z1R0000007SGSQA2</t>
  </si>
  <si>
    <t>a3z1R0000007SGTQA2</t>
  </si>
  <si>
    <t>a3z1R0000007SGUQA2</t>
  </si>
  <si>
    <t>a3z1R0000007SGVQA2</t>
  </si>
  <si>
    <t>a3z1R0000007SGWQA2</t>
  </si>
  <si>
    <t>a3z1R0000007SGXQA2</t>
  </si>
  <si>
    <t>a3z1R0000007SGYQA2</t>
  </si>
  <si>
    <t>a3z1R0000007SH2QAM</t>
  </si>
  <si>
    <t>a3z1R0000007SH3QAM</t>
  </si>
  <si>
    <t>a3z1R0000007SH4QAM</t>
  </si>
  <si>
    <t>a3z1R0000007SH5QAM</t>
  </si>
  <si>
    <t>a3z1R0000007SH6QAM</t>
  </si>
  <si>
    <t>a3z1R0000007SH7QAM</t>
  </si>
  <si>
    <t>a3z1R0000007SH8QAM</t>
  </si>
  <si>
    <t>a3z1R0000007SH9QAM</t>
  </si>
  <si>
    <t>a3z1R0000007SHGQA2</t>
  </si>
  <si>
    <t>a3z1R0000007SHHQA2</t>
  </si>
  <si>
    <t>a3z1R0000007SHIQA2</t>
  </si>
  <si>
    <t>a3z1R0000007SHJQA2</t>
  </si>
  <si>
    <t>a3z1R0000007SHKQA2</t>
  </si>
  <si>
    <t>a3z1R0000007SHLQA2</t>
  </si>
  <si>
    <t>a3z1R0000007SHSQA2</t>
  </si>
  <si>
    <t>a3z1R0000007SHTQA2</t>
  </si>
  <si>
    <t>a3z1R0000007SHUQA2</t>
  </si>
  <si>
    <t>a3z1R0000007SHVQA2</t>
  </si>
  <si>
    <t>a3z1R0000007SHWQA2</t>
  </si>
  <si>
    <t>a3z1R0000007SHXQA2</t>
  </si>
  <si>
    <t>IOR-00014</t>
  </si>
  <si>
    <t>Malaria O-1a: Proportion of population that slept under an insecticide-treated net the previous night</t>
  </si>
  <si>
    <t>a3z360000009C3oAAE</t>
  </si>
  <si>
    <t>IOR-00015</t>
  </si>
  <si>
    <t>Malaria O-1b: Proportion of children under five years old who slept under an insecticide-treated net the previous night</t>
  </si>
  <si>
    <t>a3z360000009C3pAAE</t>
  </si>
  <si>
    <t>IOR-00016</t>
  </si>
  <si>
    <t>Malaria O-1c: Proportion of pregnant women who slept under an insecticide-treated net the previous night</t>
  </si>
  <si>
    <t>a3z360000009C3qAAE</t>
  </si>
  <si>
    <t>IOR-00017</t>
  </si>
  <si>
    <t>Malaria O-2: Proportion of population with access to an ITN within their household</t>
  </si>
  <si>
    <t>a3z360000009C3rAAE</t>
  </si>
  <si>
    <t>IOR-00018</t>
  </si>
  <si>
    <t>Malaria O-3: Proportion of population using an insecticide-treated net among those with access to an insecticide-treated net</t>
  </si>
  <si>
    <t>a3z360000009C3sAAE</t>
  </si>
  <si>
    <t>IOR-00019</t>
  </si>
  <si>
    <t>Malaria O-4: Proportion of households with at least one insecticide-treated net for every two people and/or sprayed by IRS within the last 12 months</t>
  </si>
  <si>
    <t>a3z360000009C3tAAE</t>
  </si>
  <si>
    <t>IOR-00020</t>
  </si>
  <si>
    <t>Malaria O-5: Proportion of households with at least one insecticide-treated net</t>
  </si>
  <si>
    <t>a3z360000009C3uAAE</t>
  </si>
  <si>
    <t>IOR-00021</t>
  </si>
  <si>
    <t>Malaria O-6: Proportion of households with at least one insecticide-treated net for every two people</t>
  </si>
  <si>
    <t>a3z360000009C3vAAE</t>
  </si>
  <si>
    <t>IOR-00022</t>
  </si>
  <si>
    <t>HSS O-1: Percentage of women attending antenatal care</t>
  </si>
  <si>
    <t>a3z360000009C3wAAE</t>
  </si>
  <si>
    <t>IOR-00023</t>
  </si>
  <si>
    <t>HSS O-2: Percentage of births attended by skilled health professional</t>
  </si>
  <si>
    <t>a3z360000009C3xAAE</t>
  </si>
  <si>
    <t>IOR-00001</t>
  </si>
  <si>
    <t>HSS O-3: Ratio of household out-of-pocket payments for health to total expenditure on health</t>
  </si>
  <si>
    <t>a3z360000009C3yAAE</t>
  </si>
  <si>
    <t>IOR-00026</t>
  </si>
  <si>
    <t>HSS O-5: Specific services readiness score for health facilities</t>
  </si>
  <si>
    <t>a3z360000009C3zAAE</t>
  </si>
  <si>
    <t>IOR-00027</t>
  </si>
  <si>
    <t>HSS O-4: General service readiness score for health facilities</t>
  </si>
  <si>
    <t>a3z360000009C40AAE</t>
  </si>
  <si>
    <t>IOR-00073</t>
  </si>
  <si>
    <t>Malaria O-7(M): Percentage of existing ITNs used the previous night</t>
  </si>
  <si>
    <t>a3z360000009C41AAE</t>
  </si>
  <si>
    <t>IOR-00074</t>
  </si>
  <si>
    <t>Malaria O-8: Proportion of households sprayed by IRS within the last 12 months</t>
  </si>
  <si>
    <t>a3z360000009C42AAE</t>
  </si>
  <si>
    <t>IOR-00075</t>
  </si>
  <si>
    <t>Malaria O-9(M): Annual blood examination rate: per 100 population per year (Elimination settings)</t>
  </si>
  <si>
    <t>a3z360000009C43AAE</t>
  </si>
  <si>
    <t>a3z360000009C44AAE</t>
  </si>
  <si>
    <t>a3z360000009C45AAE</t>
  </si>
  <si>
    <t>a3z360000009C46AAE</t>
  </si>
  <si>
    <t>a3z360000009C47AAE</t>
  </si>
  <si>
    <t>a3z360000009C48AAE</t>
  </si>
  <si>
    <t>MCI-00011</t>
  </si>
  <si>
    <t>a1O36000001EGFLEA4</t>
  </si>
  <si>
    <t>a3z360000009C26AAE</t>
  </si>
  <si>
    <t>MCI-00012</t>
  </si>
  <si>
    <t>a1O36000001EGFMEA4</t>
  </si>
  <si>
    <t>a3z360000009C27AAE</t>
  </si>
  <si>
    <t>MCI-00013</t>
  </si>
  <si>
    <t>a1O36000001EGFNEA4</t>
  </si>
  <si>
    <t>a3z360000009C28AAE</t>
  </si>
  <si>
    <t>MCI-00014</t>
  </si>
  <si>
    <t>a1O36000001EGFOEA4</t>
  </si>
  <si>
    <t>a3z360000009C29AAE</t>
  </si>
  <si>
    <t>MCI-00015</t>
  </si>
  <si>
    <t>RSSH: Human resources for health (HRH), including community health workers</t>
  </si>
  <si>
    <t>a1O36000001EGFPEA4</t>
  </si>
  <si>
    <t>a3z360000009C2AAAU</t>
  </si>
  <si>
    <t>MCI-00016</t>
  </si>
  <si>
    <t>RSSH: Procurement and supply chain management systems</t>
  </si>
  <si>
    <t>a1O36000001EGFQEA4</t>
  </si>
  <si>
    <t>a3z360000009C2BAAU</t>
  </si>
  <si>
    <t>MCI-00017</t>
  </si>
  <si>
    <t>HSS - Policy and governance</t>
  </si>
  <si>
    <t>a1O36000001EGFREA4</t>
  </si>
  <si>
    <t>a3z360000009C2CAAU</t>
  </si>
  <si>
    <t>MCI-00018</t>
  </si>
  <si>
    <t>HSS - Healthcare financing</t>
  </si>
  <si>
    <t>a1O36000001EGFSEA4</t>
  </si>
  <si>
    <t>a3z360000009C2DAAU</t>
  </si>
  <si>
    <t>MCI-00019</t>
  </si>
  <si>
    <t>a1O36000001EGFTEA4</t>
  </si>
  <si>
    <t>a3z360000009C2EAAU</t>
  </si>
  <si>
    <t>MCI-00021</t>
  </si>
  <si>
    <t>RSSH: Community responses and systems</t>
  </si>
  <si>
    <t>a1O36000001EGFVEA4</t>
  </si>
  <si>
    <t>a3z360000009C2FAAU</t>
  </si>
  <si>
    <t>MCI-00022</t>
  </si>
  <si>
    <t>a1O36000001EGFWEA4</t>
  </si>
  <si>
    <t>a3z360000009C2GAAU</t>
  </si>
  <si>
    <t>MCI-00023</t>
  </si>
  <si>
    <t>a1O36000001EGFXEA4</t>
  </si>
  <si>
    <t>a3z360000009C2HAAU</t>
  </si>
  <si>
    <t>MCI-00024</t>
  </si>
  <si>
    <t>a1O36000001EGFYEA4</t>
  </si>
  <si>
    <t>a3z360000009C2IAAU</t>
  </si>
  <si>
    <t>MCI-00071</t>
  </si>
  <si>
    <t>Other module</t>
  </si>
  <si>
    <t>a1O36000001EGGJEA4</t>
  </si>
  <si>
    <t>a3z360000009C2JAAU</t>
  </si>
  <si>
    <t>a3z360000009C2KAAU</t>
  </si>
  <si>
    <t>a3z360000009C2LAAU</t>
  </si>
  <si>
    <t>a3z360000009C2MAAU</t>
  </si>
  <si>
    <t>a3z360000009C2NAAU</t>
  </si>
  <si>
    <t>a3z360000009C2OAAU</t>
  </si>
  <si>
    <t>a3z360000009C2PAAU</t>
  </si>
  <si>
    <t>a3z360000009C2QAAU</t>
  </si>
  <si>
    <t>a3z360000009C2RAAU</t>
  </si>
  <si>
    <t>a3z360000009C2SAAU</t>
  </si>
  <si>
    <t>a3z360000009C2TAAU</t>
  </si>
  <si>
    <t>MCI-00536</t>
  </si>
  <si>
    <t>RSSH: National health strategies</t>
  </si>
  <si>
    <t>a1O36000001qZ7xEAE</t>
  </si>
  <si>
    <t>a3z360000009C4DAAU</t>
  </si>
  <si>
    <t>a3z360000009C4EAAU</t>
  </si>
  <si>
    <t>a3p1R0000018qtDQAQ</t>
  </si>
  <si>
    <t>a1O1R000006c5mTUAQ</t>
  </si>
  <si>
    <t>MCI-00979</t>
  </si>
  <si>
    <t>a1O1R000006c5mUUAQ</t>
  </si>
  <si>
    <t>MCI-00980</t>
  </si>
  <si>
    <t>a1O1R000006c5mVUAQ</t>
  </si>
  <si>
    <t>MCI-00981</t>
  </si>
  <si>
    <t>a1O1R000006c5mWUAQ</t>
  </si>
  <si>
    <t>MCI-00982</t>
  </si>
  <si>
    <t>a1O1R000006c5mXUAQ</t>
  </si>
  <si>
    <t>MCI-00983</t>
  </si>
  <si>
    <t>a1O1R000006c5mYUAQ</t>
  </si>
  <si>
    <t>MCI-00984</t>
  </si>
  <si>
    <t>a1O1R000006c5mZUAQ</t>
  </si>
  <si>
    <t>MCI-00985</t>
  </si>
  <si>
    <t>a1O1R000006c5maUAA</t>
  </si>
  <si>
    <t>MCI-00986</t>
  </si>
  <si>
    <t>a1O1R000006c5mbUAA</t>
  </si>
  <si>
    <t>MCI-00987</t>
  </si>
  <si>
    <t>a1O1R000006c5mcUAA</t>
  </si>
  <si>
    <t>MCI-00988</t>
  </si>
  <si>
    <t>a1O1R000006c5mdUAA</t>
  </si>
  <si>
    <t>MCI-00989</t>
  </si>
  <si>
    <t>a1O1R000006c5meUAA</t>
  </si>
  <si>
    <t>MCI-00990</t>
  </si>
  <si>
    <t>a1O1R000006c5mfUAA</t>
  </si>
  <si>
    <t>MCI-00991</t>
  </si>
  <si>
    <t>a1O1R000006c5mgUAA</t>
  </si>
  <si>
    <t>MCI-00992</t>
  </si>
  <si>
    <t>a1O1R000006c5mhUAA</t>
  </si>
  <si>
    <t>MCI-00993</t>
  </si>
  <si>
    <t>a1O1R000006c5miUAA</t>
  </si>
  <si>
    <t>MCI-00994</t>
  </si>
  <si>
    <t>a1O1R000006c5mjUAA</t>
  </si>
  <si>
    <t>MCI-00995</t>
  </si>
  <si>
    <t>a1O1R000006c5mkUAA</t>
  </si>
  <si>
    <t>MCI-00996</t>
  </si>
  <si>
    <t>a1O1R000006c5mlUAA</t>
  </si>
  <si>
    <t>MCI-00997</t>
  </si>
  <si>
    <t>a1O1R000006c5mmUAA</t>
  </si>
  <si>
    <t>MCI-00998</t>
  </si>
  <si>
    <t>a1O1R000006c5mnUAA</t>
  </si>
  <si>
    <t>MCI-00999</t>
  </si>
  <si>
    <t>a1O1R000006c5moUAA</t>
  </si>
  <si>
    <t>MCI-01000</t>
  </si>
  <si>
    <t>a1O1R000006c5mpUAA</t>
  </si>
  <si>
    <t>MCI-01001</t>
  </si>
  <si>
    <t>a1O1R000006c5mqUAA</t>
  </si>
  <si>
    <t>MCI-01002</t>
  </si>
  <si>
    <t>a1O1R000006c5mrUAA</t>
  </si>
  <si>
    <t>MCI-01003</t>
  </si>
  <si>
    <t>a1O1R000006c5msUAA</t>
  </si>
  <si>
    <t>MCI-01004</t>
  </si>
  <si>
    <t>a1O1R000006c5mtUAA</t>
  </si>
  <si>
    <t>MCI-01005</t>
  </si>
  <si>
    <t>a1O1R000006c5muUAA</t>
  </si>
  <si>
    <t>MCI-01006</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</si>
  <si>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</si>
  <si>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</si>
  <si>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</si>
  <si>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</si>
  <si>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</si>
  <si>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</si>
  <si>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</si>
  <si>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</si>
  <si>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</si>
  <si>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</si>
  <si>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</si>
  <si>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</si>
  <si>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</si>
  <si>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</si>
  <si>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</si>
  <si>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</si>
  <si>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</si>
  <si>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</si>
  <si>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</si>
  <si>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</si>
  <si>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</si>
  <si>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</si>
  <si>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</si>
  <si>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</si>
  <si>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</si>
  <si>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</si>
  <si>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</si>
  <si>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</si>
  <si>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</si>
  <si>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</si>
  <si>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</si>
  <si>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</si>
  <si>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</si>
  <si>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</si>
  <si>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</si>
  <si>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</si>
  <si>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</si>
  <si>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</si>
  <si>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</si>
  <si>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</si>
  <si>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</si>
  <si>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</si>
  <si>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</si>
  <si>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</si>
  <si>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</si>
  <si>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</si>
  <si>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</si>
  <si>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</si>
  <si>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</si>
  <si>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</si>
  <si>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</si>
  <si>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</si>
  <si>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</si>
  <si>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</si>
  <si>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</si>
  <si>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</si>
  <si>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</si>
  <si>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</si>
  <si>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</si>
  <si>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</si>
  <si>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</si>
  <si>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</si>
  <si>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</si>
  <si>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</si>
  <si>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</si>
  <si>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</si>
  <si>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</si>
  <si>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</si>
  <si>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</si>
  <si>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</si>
  <si>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</si>
  <si>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</si>
  <si>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</si>
  <si>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</si>
  <si>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a1O1R000006c5psUAA</t>
  </si>
  <si>
    <t>MCI-01190</t>
  </si>
  <si>
    <t>a1O1R000006c5ptUAA</t>
  </si>
  <si>
    <t>MCI-01191</t>
  </si>
  <si>
    <t>a1O1R000006c5puUAA</t>
  </si>
  <si>
    <t>MCI-01192</t>
  </si>
  <si>
    <t>a1O1R000006c5pvUAA</t>
  </si>
  <si>
    <t>MCI-01193</t>
  </si>
  <si>
    <t>a1O1R000006c5pwUAA</t>
  </si>
  <si>
    <t>MCI-01194</t>
  </si>
  <si>
    <t>a1O1R000006c5pxUAA</t>
  </si>
  <si>
    <t>MCI-01195</t>
  </si>
  <si>
    <t>a1O1R000006c5pyUAA</t>
  </si>
  <si>
    <t>MCI-01196</t>
  </si>
  <si>
    <t>a1O1R000006c5pzUAA</t>
  </si>
  <si>
    <t>MCI-01197</t>
  </si>
  <si>
    <t>a1O1R000006c5q0UAA</t>
  </si>
  <si>
    <t>MCI-01198</t>
  </si>
  <si>
    <t>a1O1R000006c5q1UAA</t>
  </si>
  <si>
    <t>MCI-01199</t>
  </si>
  <si>
    <t>a1O1R000006c5q2UAA</t>
  </si>
  <si>
    <t>MCI-01200</t>
  </si>
  <si>
    <t>a1O1R000006c5q3UAA</t>
  </si>
  <si>
    <t>MCI-01201</t>
  </si>
  <si>
    <t>a1O1R000006c5q4UAA</t>
  </si>
  <si>
    <t>MCI-01202</t>
  </si>
  <si>
    <t>a1O1R000006c5q5UAA</t>
  </si>
  <si>
    <t>MCI-01203</t>
  </si>
  <si>
    <t>a1O1R000006c5q6UAA</t>
  </si>
  <si>
    <t>MCI-01204</t>
  </si>
  <si>
    <t>a1O1R000006c5q7UAA</t>
  </si>
  <si>
    <t>MCI-01205</t>
  </si>
  <si>
    <t>a1O1R000006c5q8UAA</t>
  </si>
  <si>
    <t>MCI-01206</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</si>
  <si>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</si>
  <si>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</si>
  <si>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</si>
  <si>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</si>
  <si>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</si>
  <si>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</si>
  <si>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</si>
  <si>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</si>
  <si>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</si>
  <si>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</si>
  <si>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</si>
  <si>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</si>
  <si>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</si>
  <si>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</si>
  <si>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</si>
  <si>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</si>
  <si>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</si>
  <si>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</si>
  <si>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</si>
  <si>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</si>
  <si>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</si>
  <si>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</si>
  <si>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</si>
  <si>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</si>
  <si>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</si>
  <si>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</si>
  <si>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</si>
  <si>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</si>
  <si>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</si>
  <si>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</si>
  <si>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</si>
  <si>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</si>
  <si>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</si>
  <si>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</si>
  <si>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</si>
  <si>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</si>
  <si>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</si>
  <si>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</si>
  <si>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</si>
  <si>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</si>
  <si>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</si>
  <si>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</si>
  <si>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</si>
  <si>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</si>
  <si>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KAM-117788</t>
  </si>
  <si>
    <t>KAM-117789</t>
  </si>
  <si>
    <t>KAM-117790</t>
  </si>
  <si>
    <t>KAM-117791</t>
  </si>
  <si>
    <t>KAM-117792</t>
  </si>
  <si>
    <t>KAM-117793</t>
  </si>
  <si>
    <t>KAM-117794</t>
  </si>
  <si>
    <t>KAM-117795</t>
  </si>
  <si>
    <t>KAM-117796</t>
  </si>
  <si>
    <t>KAM-117797</t>
  </si>
  <si>
    <t>KAM-117798</t>
  </si>
  <si>
    <t>KAM-117799</t>
  </si>
  <si>
    <t>KAM-117800</t>
  </si>
  <si>
    <t>KAM-117801</t>
  </si>
  <si>
    <t>KAM-117802</t>
  </si>
  <si>
    <t>KAM-117803</t>
  </si>
  <si>
    <t>KAM-117804</t>
  </si>
  <si>
    <t>KAM-117805</t>
  </si>
  <si>
    <t>KAM-117806</t>
  </si>
  <si>
    <t>KAM-117807</t>
  </si>
  <si>
    <t>KAM-117808</t>
  </si>
  <si>
    <t>KAM-117809</t>
  </si>
  <si>
    <t>KAM-117810</t>
  </si>
  <si>
    <t>KAM-117811</t>
  </si>
  <si>
    <t>KAM-117812</t>
  </si>
  <si>
    <t>KAM-117813</t>
  </si>
  <si>
    <t>KAM-117814</t>
  </si>
  <si>
    <t>KAM-117815</t>
  </si>
  <si>
    <t>KAM-117816</t>
  </si>
  <si>
    <t>KAM-117817</t>
  </si>
  <si>
    <t>KAM-117818</t>
  </si>
  <si>
    <t>KAM-117819</t>
  </si>
  <si>
    <t>KAM-117820</t>
  </si>
  <si>
    <t>KAM-117821</t>
  </si>
  <si>
    <t>KAM-117822</t>
  </si>
  <si>
    <t>KAM-117823</t>
  </si>
  <si>
    <t>KAM-117824</t>
  </si>
  <si>
    <t>KAM-117825</t>
  </si>
  <si>
    <t>KAM-117826</t>
  </si>
  <si>
    <t>KAM-117827</t>
  </si>
  <si>
    <t>KAM-117828</t>
  </si>
  <si>
    <t>KAM-117829</t>
  </si>
  <si>
    <t>KAM-117830</t>
  </si>
  <si>
    <t>KAM-117831</t>
  </si>
  <si>
    <t>KAM-117832</t>
  </si>
  <si>
    <t>KAM-117833</t>
  </si>
  <si>
    <t>KAM-117834</t>
  </si>
  <si>
    <t>KAM-117835</t>
  </si>
  <si>
    <t>KAM-117836</t>
  </si>
  <si>
    <t>KAM-117837</t>
  </si>
  <si>
    <t>KAM-117838</t>
  </si>
  <si>
    <t>KAM-117839</t>
  </si>
  <si>
    <t>KAM-117840</t>
  </si>
  <si>
    <t>KAM-117841</t>
  </si>
  <si>
    <t>KAM-117842</t>
  </si>
  <si>
    <t>KAM-117843</t>
  </si>
  <si>
    <t>KAM-117844</t>
  </si>
  <si>
    <t>KAM-117845</t>
  </si>
  <si>
    <t>KAM-117846</t>
  </si>
  <si>
    <t>KAM-117847</t>
  </si>
  <si>
    <t>KAM-117848</t>
  </si>
  <si>
    <t>KAM-117849</t>
  </si>
  <si>
    <t>KAM-117850</t>
  </si>
  <si>
    <t>KAM-117851</t>
  </si>
  <si>
    <t>KAM-117852</t>
  </si>
  <si>
    <t>KAM-117853</t>
  </si>
  <si>
    <t>KAM-117854</t>
  </si>
  <si>
    <t>KAM-117855</t>
  </si>
  <si>
    <t>KAM-117856</t>
  </si>
  <si>
    <t>KAM-117857</t>
  </si>
  <si>
    <t>KAM-117858</t>
  </si>
  <si>
    <t>KAM-117859</t>
  </si>
  <si>
    <t>KAM-117860</t>
  </si>
  <si>
    <t>KAM-117861</t>
  </si>
  <si>
    <t>KAM-117862</t>
  </si>
  <si>
    <t>KAM-117863</t>
  </si>
  <si>
    <t>KAM-117864</t>
  </si>
  <si>
    <t>KAM-117865</t>
  </si>
  <si>
    <t>KAM-117866</t>
  </si>
  <si>
    <t>KAM-117867</t>
  </si>
  <si>
    <t>By 2025, reduce malaria annual parasite incidence (API) less than 1/1,000 population at risk per year from CHT districts, eliminate indigenous malaria in phased manner from 10 other endemic districts, and determine malaria-free status of remaining 51 districts.</t>
  </si>
  <si>
    <t>To achieve and sustain universal coverage by case detection and prompt and complete treatment of all confirmed cases through 2025</t>
  </si>
  <si>
    <t>To achieve and sustain universal coverage of population at risk with appropriate preventive interventions through 2025</t>
  </si>
  <si>
    <t>To strengthen context-specific surveillance in all malaria settings and outbreak preparedness and response through 2025</t>
  </si>
  <si>
    <t>To achieve universal coverage by Advocacy, Communication and Social Mobilization (ACSM) activities for uptake of preventive and curative interventions, optimal community engagement for malaria elimination and enabling environment through 2025</t>
  </si>
  <si>
    <t>To strengthen program management, monitoring &amp; evaluation and coordination through 2025</t>
  </si>
  <si>
    <t>To strengthen supporting elements for research, innovation through 2025</t>
  </si>
  <si>
    <t>Malaria MIS</t>
  </si>
  <si>
    <t>&gt; The baseline data has been reported from the survey "Exploring utilization, use gaps of Long Lasting Insecticidal Nets (LLINs), and health-seeking of the malaria patients of malaria endemic districts in Bangladesh - 2018", conducted by the Research &amp; Evaluation Division, BRAC.
&gt; The baseline achievement of this indicator is already a huge success. Continuous efforts will be made to sustain this achievement. So, the targets of this indicator for all the 3 years of this grant have been kept same as the baseline data.
&gt; Both of the PRs will report this indicator.
&gt; Necessary disaggregation will be reported.</t>
  </si>
  <si>
    <t>&gt; The baseline data has been reported from the survey "Exploring utilization, use gaps of Long Lasting Insecticidal Nets (LLINs), and health-seeking of the malaria patients of malaria endemic districts in Bangladesh - 2018", conducted by the Research &amp; Evaluation Division, BRAC.
&gt; The baseline achievement of this indicator is already a huge success. Continuous efforts will be made to sustain this achievement. So, the targets of this indicator for all the 3 years of this grant have been kept same as the baseline data.
&gt; Both of the PRs will report this indicator.</t>
  </si>
  <si>
    <t>Case Investigation report</t>
  </si>
  <si>
    <t>LLIN Distribution record</t>
  </si>
  <si>
    <t>BRAC MIS</t>
  </si>
  <si>
    <t>LLIN utilization survey</t>
  </si>
  <si>
    <t>&gt;Indicator covers GoB reporting units at 72 upazila  and 13 districts (total 85 reporting units). 
&gt; Data source: Malaria MIS of NMEP. 
&gt;Data collection/reporting: monthly.</t>
  </si>
  <si>
    <t>&gt;Indicator covers PR2 reporting units at 45 upazila (total 45 reporting units). 
&gt; Data source: BRAC MIS. 
&gt;Data collection/reporting: monthly.</t>
  </si>
  <si>
    <t>14758 cases, out of 17225 positive cases, in 2019 were Pf.
Total projected population 18.74 million</t>
  </si>
  <si>
    <t>2126 cases, out of 17225 positive cases, in 2019 were Pv.
Total projected population 18.74 million</t>
  </si>
  <si>
    <t>833 cases, out of 17225 positive cases, in 2019 were from the U5 age group.
10.46% of the total projected population (18.74 million) in 2019 are from this U5 group.</t>
  </si>
  <si>
    <t>341 cases, out of 17225 positive cases, in 2019 were mixed.
Total projected population 18.74 million</t>
  </si>
  <si>
    <t>No other species were reported.</t>
  </si>
  <si>
    <t>No deaths were reported from U5 age group in 2019.</t>
  </si>
  <si>
    <t>All 9 reported deaths were from  5+ age group.
89.54% of the total projected population (18.74 million) in 2019 are from this 5+ age group.</t>
  </si>
  <si>
    <t>16392 cases, out of 17225 positive cases, in 2019 were from the 5+ age group.
89.54% of the total projected population (18.74 million) in 2019 are from this 5+ age group.</t>
  </si>
  <si>
    <t>No induced cases were reported.</t>
  </si>
  <si>
    <t>No local-introduced cases were reported.</t>
  </si>
  <si>
    <t>The baseline result is 90.2% for the male population</t>
  </si>
  <si>
    <t>The baseline result is 92.5% for the female population</t>
  </si>
  <si>
    <t>&gt; Data collection/reporting: monthly. 
&gt; 2021 onward, only 3 CHT districts will remain in control settings. Other 10 endemic districts will move into the elimination phase where mostly the case-based surveillance will be conducted. So, we will persue to reaching a certain ABER (10% throughout the grant period) in CHT districts only. Therefore, parasitological tests for only the CHT districts were considered for baseline and targets.  
&gt; From 2021 onward, 80% of tests will be RDT-based.
&gt; 20% of the total tests in CHT will be conducted in public health facilities.
&gt; Population of 3 CHT districts for target years (2021, 2022 &amp; 2023) are  2.16, 2.20 and 20.24 million respectively
&gt; Please see worksheet 'Quarterly distribution' in workbook 'BAN quantification Calendar Year_29.02.20.xls' for quarter wise detail assumption of suspected case calculation.</t>
  </si>
  <si>
    <t>&gt; Data collection/reporting: monthly. 
&gt; 2021 onward, only 3 CHT districts will remain in control settings. Other 10 endemic districts will move into the elimination phase where mostly the case-based surveillance will be conducted. So, we will persue to reaching a certain ABER (10% throughout the grant period) in CHT districts only. Therefore, parasitological tests for only the CHT districts were considered for baseline and targets.  
&gt; From 2021 onward, 80% of tests will be RDT-based.
&gt; 80% of the total tests in CHT will be conducted in the community.
&gt; Population of 3 CHT districts for target years (2021, 2022 &amp; 2023) are  2.16, 2.20 and 20.24 million respectively
&gt; Please see worksheet 'Quarterly distribution' in workbook 'BAN quantification Calendar Year_29.02.20.xls' for quarter wise detail assumption of suspected case calculation.</t>
  </si>
  <si>
    <t>&gt; Data collection/reporting: monthly.
&gt; Predicted cases of all 13 endemic districts were considered for calculation. 
&gt; 20% of the those cases will be diagnosed in public health facilities.
&gt; The data for this indicator refers to all malaria cases, reported by PR1.  
&gt; All positive cases, diagnosed in public health facilities, will be treated according to national guidelines.
&gt; Please see worksheet 'Quarterly case, test' in workbook 'BAN quantification Calendar Year_29.02.20.xls' for detail assumption of confirmed case calculation.</t>
  </si>
  <si>
    <t>&gt; Data collection/reporting: monthly.
&gt; Predicted cases of all 13 endemic districts were considered for calculation. 
&gt; 80% of the those cases will be diagnosed in community.
&gt; The data for this indicator refers to all malaria cases, reported by PR2.  
&gt; All positive cases, diagnosed in community, will be treated according to national guidelines.
&gt; Please see worksheet 'Quarterly distribution' in workbook 'BAN quantification Calendar Year_29.02.20.xls' for detail assumption of confirmed case calculation.</t>
  </si>
  <si>
    <t>&gt; Data collection: through case investigation report
&gt; For numerator of the baseline, investigated cases of 8 districts, which were in elimination phase in 2019, were considered.
&gt; For target years, predicted cases of 10 no-CHT districts were considered. Chattogram and Cox's bazar, in addition to 8 districts from Mymensingh and Sylhet zones, will be in elimination phase since 2021 onward.
&gt; Ratio of case investiation will be progressively increased from 80% to 100% during the reporting period of 2021 - 2023.
&gt; Both of the PRs will report this indicator.
&gt; Please see worksheet 'Case Summary' in workbook 'BAN quantification Calendar Year_29.02.20.xls' for assumption of confirmed cases during 2021-2023.</t>
  </si>
  <si>
    <t>&gt; The baseline number of 670,402 LLINs were distributed to the beneficiaries in 2019 by PR2.
&gt; The targeted number of LLINs for mass distribution are 202,496, 262,785 and 1,063,407 for 2021, 2022 and 2023 repectively.  3 CHT districts, Chattogram and Cox'sbazar will be targeted for mass distribution.
&gt; Procurement will be done by GoB PR through GF's Pool Procurement Mechanism (PPM) and supplied to PR2, who is responsible for distribution. The achievement of the indicator will be reported after completion of the mass distribution to beneficiaries. Procurement will take place in the period preceding the distribution period.
&gt; LLIN distribution aims at universal coverage (100%) (1 LLIN per 1.8 person)  based on the following stratification of at-risk populations:
&gt; In the highly receptive 3 CHT districts, universal LLIN coverage will be maintained as an ‘absolute priority’. 
&gt; In 2 above mentioned non-CHT districts (API &lt; 1 in all upazilas) that are in elimination phase since 2021:                                                                                                                                                                                             
&gt;&gt; villages will be prioritized for coverage depending on the number of years in the last 3 years that they have reported malaria cases: 
- reported cases in each of the last three years (3/3) – ‘high priority’; 
- two of the last three years (2/3) – ‘medium priority’ and 
- only once in the last three years 1/3 – ‘low priority’. Low priority villages were excluded.
&gt; 8 elimination districts and the other villages from Chattogram and Cox'sbazar will not receive LLINs under mass distribution. If any cases is reported from there, LLINs will be distributed to those areas from continuous distribution.
&gt; Both of the PRs will report this indicator.
&gt; Please see worksheet 'LLIN Requirement summary' in workbook 'BAN quantification Calendar Year_29.02.20.xls' for details of LLIN requirement quantification.</t>
  </si>
  <si>
    <t>&gt; The baseline number of 56,851 LLINs were distributed in 2019 by PR2.
&gt; A total of 102549, 104452 and 106394 LLINs will be procured and distributed among higher risk groups through continuous distribution channel in 2021, 2022 and 2023 respectively. 
&gt; Targeted Population and estimated numbers: Pregnant women, Jhum cultivators and forest goers,  seasonal workers, new sttlers as well as population in new foci etc. These numbers will be reassessed during the distribution and necessary adjustment, if required, will be done. The target population is situated in the 13 endemic districts. 3% of population at risk of 3 CHT districts and villages from 10 non-CHT districts with cases in at least one of the last three years were targeted for continuous distribution. 
&gt; Both of the PRs will report this indicator.
&gt; Please see worksheet 'LLIN Requirement summary' in workbook 'BAN quantification Calendar Year_29.02.20.xls' for details of LLIN requirement quantification.</t>
  </si>
  <si>
    <t>Baseline result is 0.0004
6, out of 25 investigated cases, were classified as imported.
Denominator: 16.59 million of 10 elimination-targeted districts.</t>
  </si>
  <si>
    <t>Baseline result is 0.0011
19, out of 25 investigated cases, were classified as indigenous.
Denominator: 16.59 million of 10 elimination-targeted districts.</t>
  </si>
  <si>
    <t>&gt; Data source: Malaria MIS of NMEP.                                                                                   
&gt; Baseline refers to Jan - Dec 2019; Baseline population: 18.74 million (Based on HW's routine HH visit in all 72 upazilas of 13 endemic districts). 
&gt;  Numerator for base line year (2019) is 27225 cases. Numerator for target years (2021, 2022 &amp; 2023) are  12432, 9403 and 6248 respectively.  
&gt; Denominator for target years (2021, 2022 &amp; 2023) are  19.37, 19.69 and 20.03 million respectively.                                                                                             
&gt; Denominator for grant period based on 72 upazilas, incorporating upazila wise population growth rate, obtained from Census 2011.
&gt; API modeling is presented in worksheet 'API' of workbook 'BAN quantification Calendar Year_29.02.20.xlsx'.
&gt; The data will be obtained from Routine Reporting of Malaria MIS. 
&gt; This indicator will be reported by both the PRs.
&gt; Required disaggregation will be reported.</t>
  </si>
  <si>
    <t>&gt; Data source: Malaria MIS of NMEP.                                                                                   
&gt; Baseline refers to Jan - Dec 2019; Baseline population: 18.74 million (Based on HW's routine HH visit in all 72 upazilas of 13 endemic districts). 
&gt;  Numerator for base line year (2019) is 9 deaths. Numerator for target years (2021, 2022 &amp; 2023) are  7, 5 and 3 deaths respectively.  
&gt; Denominator for target years (2021, 2022 &amp; 2023) are  19.37, 19.69 and 20.03 million respectively.                                                                                             
&gt; Denominator for grant period based on 72 upazilas, incorporating upazila wise population growth rate, obtained from Census 2011.
&gt; Malaria Mortality modeling is presented in worksheet 'API' of workbook 'BAN quantification Calendar Year_29.02.20.xlsx'.
&gt; The data will be obtained from Routine Reporting of Malaria MIS. 
&gt;This indicator will be reported by both the PRs.
&gt; Required disaggregation will be reported.</t>
  </si>
  <si>
    <t>&gt; Data source: Malaria MIS of NMEP.                                                                                   
&gt; Chattogram and Cox'sbazar, in addition to 8 districts from Mymensingh and Sylhet zones (4 districts from each zone), will also be in elimination-settings since 2021, altogether 10 districts.
&gt; Baseline refers to Jan - Dec 2019; Baseline population: 16.59 million (Based on HW's routine HH visit in all 47 upazilas of 10 elimination-targeted districts).
&gt; Numerator for baseline year (2019) is 801 cases. 
 &gt; Numerator for target years (2021, 2022 &amp; 2023) are  573, 367 and 158 respectively (10 districts considered).  
&gt; Denominator for target years (2021, 2022 &amp; 2023) are  17.13, 17.41 and 17.69 million respectively (10 districts considered).                                                                                             
&gt; Denominator for grant period based on 47 upazilas of 10 districts, incorporating upazila wise population growth rate, obtained from Census 2011.
&gt; Case projection is presented in worksheet 'Case Summary' of workbook 'BAN quantification Calendar Year_29.02.20.xlsx'.
&gt; The data will be obtained from Routine Reporting of Malaria MIS. 
&gt;This indicator will be reported by both the PRs.
&gt; Required disaggregation will be reported.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</si>
</sst>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409]d\-mmm\-yy;@"/>
    <numFmt numFmtId="165" formatCode="0.00##\%;[Red]\(0.00##\%\)"/>
    <numFmt numFmtId="166" formatCode="#.00\%;[Red]\(#.00\%\)"/>
    <numFmt numFmtId="167" formatCode="#,##0.00000"/>
    <numFmt numFmtId="168" formatCode="#.0\%;[Red]\(#.0\%\)"/>
    <numFmt numFmtId="169" formatCode="_(* #,##0.0_);_(* \(#,##0.0\);_(@_)"/>
    <numFmt numFmtId="170" formatCode="dd\.mm\.yyyy"/>
    <numFmt numFmtId="171" formatCode="_(* #,##0.00_);_(* \(#,##0.00\);_(@_)"/>
    <numFmt numFmtId="172" formatCode="_(* #,##0_);_(* \(#,##0\);_(@_)"/>
    <numFmt numFmtId="173" formatCode="dd/mm/yyyy;@"/>
    <numFmt numFmtId="174" formatCode="#,##0.00%"/>
    <numFmt numFmtId="175" formatCode="#\'##0.00"/>
    <numFmt numFmtId="176" formatCode="[$-809]dd\ mmm\ yyyy;@"/>
    <numFmt numFmtId="177" formatCode="0.000000"/>
    <numFmt numFmtId="178" formatCode="_(* #,##0.0000_);_(* \(#,##0.0000\);_(@_)"/>
  </numFmts>
  <fonts count="6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sz val="9"/>
      <color theme="1"/>
      <name val="Calibri"/>
      <family val="2"/>
      <scheme val="minor"/>
    </font>
    <font>
      <sz val="9"/>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family val="2"/>
      <charset val="238"/>
      <scheme val="minor"/>
    </font>
    <font>
      <sz val="12"/>
      <color theme="1"/>
      <name val="Calibri"/>
      <family val="2"/>
      <scheme val="minor"/>
    </font>
    <font>
      <b/>
      <sz val="11"/>
      <color theme="1"/>
      <name val="Calibri"/>
      <family val="2"/>
      <scheme val="minor"/>
    </font>
    <font>
      <b/>
      <sz val="9"/>
      <color theme="1"/>
      <name val="Calibri"/>
      <family val="2"/>
      <scheme val="minor"/>
    </font>
    <font>
      <u/>
      <sz val="9"/>
      <color theme="1"/>
      <name val="Calibri"/>
      <family val="2"/>
      <scheme val="minor"/>
    </font>
    <font>
      <u/>
      <sz val="12"/>
      <color theme="1"/>
      <name val="Calibri"/>
      <family val="2"/>
      <scheme val="minor"/>
    </font>
    <font>
      <b/>
      <sz val="16"/>
      <color theme="1"/>
      <name val="Calibri"/>
      <family val="2"/>
      <charset val="238"/>
      <scheme val="minor"/>
    </font>
    <font>
      <b/>
      <sz val="12"/>
      <color theme="1"/>
      <name val="Calibri"/>
      <family val="2"/>
      <charset val="238"/>
      <scheme val="minor"/>
    </font>
    <font>
      <sz val="11"/>
      <color rgb="FF000000"/>
      <name val="Calibri"/>
      <family val="2"/>
      <scheme val="minor"/>
    </font>
    <font>
      <sz val="11"/>
      <color rgb="FF000000"/>
      <name val="Symbol"/>
      <family val="1"/>
      <charset val="2"/>
    </font>
    <font>
      <sz val="7"/>
      <color rgb="FF000000"/>
      <name val="Times New Roman"/>
      <family val="1"/>
    </font>
    <font>
      <sz val="11"/>
      <color rgb="FF000000"/>
      <name val="Calibri"/>
      <family val="2"/>
    </font>
    <font>
      <b/>
      <sz val="11"/>
      <color rgb="FF000000"/>
      <name val="Calibri"/>
      <family val="2"/>
    </font>
    <font>
      <sz val="12"/>
      <name val="Calibri"/>
      <family val="2"/>
    </font>
    <font>
      <b/>
      <sz val="11"/>
      <color rgb="FF000000"/>
      <name val="Calibri"/>
      <family val="2"/>
      <scheme val="minor"/>
    </font>
    <font>
      <sz val="11"/>
      <color rgb="FF212121"/>
      <name val="Calibri"/>
      <family val="2"/>
      <scheme val="minor"/>
    </font>
    <font>
      <sz val="7"/>
      <color rgb="FF212121"/>
      <name val="Times New Roman"/>
      <family val="1"/>
    </font>
    <font>
      <sz val="7"/>
      <color rgb="FF212121"/>
      <name val="Calibri"/>
      <family val="2"/>
      <scheme val="minor"/>
    </font>
    <font>
      <b/>
      <i/>
      <sz val="11"/>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sz val="10"/>
      <color theme="1"/>
      <name val="Calibri"/>
      <family val="2"/>
      <scheme val="minor"/>
    </font>
    <font>
      <b/>
      <sz val="12"/>
      <color theme="1"/>
      <name val="Arial"/>
      <family val="2"/>
      <charset val="238"/>
    </font>
    <font>
      <sz val="14"/>
      <color theme="1"/>
      <name val="Arial"/>
      <family val="2"/>
    </font>
    <font>
      <sz val="22"/>
      <color theme="1"/>
      <name val="Calibri"/>
      <family val="2"/>
      <scheme val="minor"/>
    </font>
  </fonts>
  <fills count="35">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7030A0"/>
        <bgColor indexed="64"/>
      </patternFill>
    </fill>
    <fill>
      <patternFill patternType="solid">
        <fgColor rgb="FFD9E2F3"/>
        <bgColor indexed="64"/>
      </patternFill>
    </fill>
    <fill>
      <patternFill patternType="solid">
        <fgColor theme="0"/>
        <bgColor theme="0"/>
      </patternFill>
    </fill>
    <fill>
      <patternFill patternType="solid">
        <fgColor theme="4" tint="0.59999389629810485"/>
        <bgColor indexed="64"/>
      </patternFill>
    </fill>
    <fill>
      <patternFill patternType="solid">
        <fgColor theme="0"/>
        <bgColor theme="4"/>
      </patternFill>
    </fill>
    <fill>
      <patternFill patternType="solid">
        <fgColor rgb="FF8EA9DB"/>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rgb="FFD5EEF3"/>
        <bgColor indexed="64"/>
      </patternFill>
    </fill>
    <fill>
      <patternFill patternType="solid">
        <fgColor rgb="FFDDEBF7"/>
        <bgColor theme="0"/>
      </patternFill>
    </fill>
  </fills>
  <borders count="148">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style="medium">
        <color indexed="64"/>
      </top>
      <bottom style="hair">
        <color rgb="FF00B0F0"/>
      </bottom>
      <diagonal/>
    </border>
    <border>
      <left style="hair">
        <color rgb="FF00B0F0"/>
      </left>
      <right style="hair">
        <color rgb="FF00B0F0"/>
      </right>
      <top/>
      <bottom/>
      <diagonal/>
    </border>
    <border>
      <left style="medium">
        <color auto="1"/>
      </left>
      <right style="hair">
        <color rgb="FF00B0F0"/>
      </right>
      <top/>
      <bottom style="hair">
        <color rgb="FF00B0F0"/>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hair">
        <color rgb="FF00B0F0"/>
      </left>
      <right/>
      <top style="hair">
        <color rgb="FF00B0F0"/>
      </top>
      <bottom style="hair">
        <color rgb="FF00B0F0"/>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hair">
        <color rgb="FF00B0F0"/>
      </right>
      <top/>
      <bottom style="hair">
        <color rgb="FF00B0F0"/>
      </bottom>
      <diagonal/>
    </border>
    <border>
      <left/>
      <right style="thin">
        <color indexed="64"/>
      </right>
      <top/>
      <bottom style="medium">
        <color indexed="64"/>
      </bottom>
      <diagonal/>
    </border>
    <border>
      <left style="hair">
        <color rgb="FF00B0F0"/>
      </left>
      <right style="hair">
        <color rgb="FF00B0F0"/>
      </right>
      <top style="hair">
        <color rgb="FF00B0F0"/>
      </top>
      <bottom style="thin">
        <color theme="4"/>
      </bottom>
      <diagonal/>
    </border>
    <border>
      <left style="hair">
        <color rgb="FF00B0F0"/>
      </left>
      <right style="hair">
        <color rgb="FF00B0F0"/>
      </right>
      <top style="medium">
        <color indexed="64"/>
      </top>
      <bottom/>
      <diagonal/>
    </border>
    <border>
      <left style="medium">
        <color auto="1"/>
      </left>
      <right/>
      <top style="hair">
        <color rgb="FF00B0F0"/>
      </top>
      <bottom style="hair">
        <color rgb="FF00B0F0"/>
      </bottom>
      <diagonal/>
    </border>
    <border>
      <left style="hair">
        <color rgb="FF00B0F0"/>
      </left>
      <right/>
      <top style="medium">
        <color indexed="64"/>
      </top>
      <bottom style="hair">
        <color rgb="FF00B0F0"/>
      </bottom>
      <diagonal/>
    </border>
    <border>
      <left/>
      <right style="hair">
        <color rgb="FF00B0F0"/>
      </right>
      <top style="hair">
        <color rgb="FF00B0F0"/>
      </top>
      <bottom style="hair">
        <color rgb="FF00B0F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theme="4" tint="-0.24994659260841701"/>
      </left>
      <right/>
      <top style="medium">
        <color theme="4" tint="-0.24994659260841701"/>
      </top>
      <bottom/>
      <diagonal/>
    </border>
    <border>
      <left style="medium">
        <color theme="4" tint="-0.24994659260841701"/>
      </left>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style="medium">
        <color auto="1"/>
      </left>
      <right/>
      <top style="medium">
        <color indexed="64"/>
      </top>
      <bottom style="hair">
        <color rgb="FF00B0F0"/>
      </bottom>
      <diagonal/>
    </border>
    <border>
      <left/>
      <right style="hair">
        <color rgb="FF00B0F0"/>
      </right>
      <top style="medium">
        <color indexed="64"/>
      </top>
      <bottom style="hair">
        <color rgb="FF00B0F0"/>
      </bottom>
      <diagonal/>
    </border>
    <border>
      <left style="medium">
        <color auto="1"/>
      </left>
      <right/>
      <top style="hair">
        <color rgb="FF00B0F0"/>
      </top>
      <bottom/>
      <diagonal/>
    </border>
    <border>
      <left/>
      <right/>
      <top style="hair">
        <color rgb="FF00B0F0"/>
      </top>
      <bottom/>
      <diagonal/>
    </border>
    <border>
      <left/>
      <right/>
      <top style="medium">
        <color indexed="64"/>
      </top>
      <bottom style="hair">
        <color rgb="FF00B0F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right/>
      <top style="thin">
        <color indexed="64"/>
      </top>
      <bottom/>
      <diagonal/>
    </border>
    <border>
      <left/>
      <right/>
      <top style="thick">
        <color indexed="64"/>
      </top>
      <bottom style="medium">
        <color auto="1"/>
      </bottom>
      <diagonal/>
    </border>
    <border>
      <left/>
      <right style="medium">
        <color auto="1"/>
      </right>
      <top style="hair">
        <color rgb="FF00B0F0"/>
      </top>
      <bottom style="medium">
        <color theme="1"/>
      </bottom>
      <diagonal/>
    </border>
    <border>
      <left/>
      <right/>
      <top style="thin">
        <color indexed="64"/>
      </top>
      <bottom style="medium">
        <color auto="1"/>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style="thin">
        <color indexed="64"/>
      </right>
      <top/>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auto="1"/>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right style="thin">
        <color indexed="64"/>
      </right>
      <top/>
      <bottom/>
      <diagonal/>
    </border>
    <border>
      <left style="medium">
        <color theme="4" tint="-0.24994659260841701"/>
      </left>
      <right/>
      <top style="thin">
        <color indexed="64"/>
      </top>
      <bottom style="thin">
        <color indexed="64"/>
      </bottom>
      <diagonal/>
    </border>
    <border>
      <left/>
      <right style="thin">
        <color indexed="64"/>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style="thin">
        <color theme="4" tint="-0.24994659260841701"/>
      </left>
      <right/>
      <top/>
      <bottom/>
      <diagonal/>
    </border>
    <border>
      <left/>
      <right/>
      <top style="thin">
        <color theme="4" tint="-0.24994659260841701"/>
      </top>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thin">
        <color theme="4"/>
      </left>
      <right/>
      <top style="thin">
        <color theme="4"/>
      </top>
      <bottom/>
      <diagonal/>
    </border>
    <border>
      <left style="thin">
        <color theme="4"/>
      </left>
      <right/>
      <top style="thin">
        <color theme="4"/>
      </top>
      <bottom style="thin">
        <color theme="4"/>
      </bottom>
      <diagonal/>
    </border>
    <border>
      <left/>
      <right style="thin">
        <color theme="4"/>
      </right>
      <top style="thin">
        <color theme="4"/>
      </top>
      <bottom/>
      <diagonal/>
    </border>
    <border>
      <left/>
      <right style="thin">
        <color theme="4"/>
      </right>
      <top style="thin">
        <color theme="4"/>
      </top>
      <bottom style="thin">
        <color theme="4"/>
      </bottom>
      <diagonal/>
    </border>
    <border>
      <left/>
      <right style="thin">
        <color theme="4" tint="-0.24994659260841701"/>
      </right>
      <top style="medium">
        <color theme="4" tint="-0.24994659260841701"/>
      </top>
      <bottom/>
      <diagonal/>
    </border>
    <border>
      <left/>
      <right style="thin">
        <color theme="4" tint="-0.24994659260841701"/>
      </right>
      <top style="thin">
        <color theme="4" tint="-0.24994659260841701"/>
      </top>
      <bottom/>
      <diagonal/>
    </border>
    <border>
      <left style="thin">
        <color theme="4"/>
      </left>
      <right style="thin">
        <color theme="4"/>
      </right>
      <top style="thin">
        <color theme="4"/>
      </top>
      <bottom style="thin">
        <color theme="4"/>
      </bottom>
      <diagonal/>
    </border>
    <border>
      <left style="medium">
        <color theme="4" tint="-0.24994659260841701"/>
      </left>
      <right/>
      <top/>
      <bottom style="thin">
        <color theme="4" tint="-0.24994659260841701"/>
      </bottom>
      <diagonal/>
    </border>
    <border>
      <left style="thin">
        <color theme="4"/>
      </left>
      <right style="thin">
        <color theme="4"/>
      </right>
      <top/>
      <bottom style="thin">
        <color theme="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medium">
        <color theme="4" tint="-0.249977111117893"/>
      </bottom>
      <diagonal/>
    </border>
    <border>
      <left style="thin">
        <color theme="4" tint="-0.249977111117893"/>
      </left>
      <right style="thin">
        <color theme="4" tint="-0.249977111117893"/>
      </right>
      <top/>
      <bottom style="thin">
        <color theme="4" tint="-0.249977111117893"/>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style="medium">
        <color theme="4" tint="-0.249977111117893"/>
      </bottom>
      <diagonal/>
    </border>
    <border>
      <left style="thin">
        <color indexed="64"/>
      </left>
      <right style="medium">
        <color theme="4" tint="-0.249977111117893"/>
      </right>
      <top style="medium">
        <color theme="4" tint="-0.249977111117893"/>
      </top>
      <bottom style="medium">
        <color theme="4" tint="-0.249977111117893"/>
      </bottom>
      <diagonal/>
    </border>
    <border>
      <left style="medium">
        <color theme="4" tint="-0.249977111117893"/>
      </left>
      <right style="thin">
        <color theme="4" tint="-0.249977111117893"/>
      </right>
      <top style="medium">
        <color theme="4" tint="-0.249977111117893"/>
      </top>
      <bottom style="thin">
        <color theme="4" tint="-0.249977111117893"/>
      </bottom>
      <diagonal/>
    </border>
    <border>
      <left style="thin">
        <color theme="4" tint="-0.249977111117893"/>
      </left>
      <right style="thin">
        <color theme="4" tint="-0.249977111117893"/>
      </right>
      <top style="medium">
        <color theme="4" tint="-0.249977111117893"/>
      </top>
      <bottom style="thin">
        <color theme="4" tint="-0.249977111117893"/>
      </bottom>
      <diagonal/>
    </border>
    <border>
      <left style="thin">
        <color theme="4" tint="-0.249977111117893"/>
      </left>
      <right style="medium">
        <color theme="4" tint="-0.249977111117893"/>
      </right>
      <top style="medium">
        <color theme="4" tint="-0.249977111117893"/>
      </top>
      <bottom style="thin">
        <color theme="4" tint="-0.249977111117893"/>
      </bottom>
      <diagonal/>
    </border>
    <border>
      <left style="medium">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medium">
        <color theme="4" tint="-0.249977111117893"/>
      </right>
      <top style="thin">
        <color theme="4" tint="-0.249977111117893"/>
      </top>
      <bottom style="medium">
        <color theme="4" tint="-0.249977111117893"/>
      </bottom>
      <diagonal/>
    </border>
    <border>
      <left/>
      <right style="medium">
        <color theme="4" tint="-0.249977111117893"/>
      </right>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4" tint="-0.24994659260841701"/>
      </left>
      <right/>
      <top/>
      <bottom style="thin">
        <color indexed="64"/>
      </bottom>
      <diagonal/>
    </border>
    <border>
      <left style="medium">
        <color theme="4" tint="-0.24994659260841701"/>
      </left>
      <right/>
      <top style="medium">
        <color theme="4" tint="-0.24994659260841701"/>
      </top>
      <bottom style="thin">
        <color theme="4" tint="-0.24994659260841701"/>
      </bottom>
      <diagonal/>
    </border>
    <border>
      <left/>
      <right style="thin">
        <color theme="4" tint="-0.24994659260841701"/>
      </right>
      <top style="medium">
        <color theme="4" tint="-0.249977111117893"/>
      </top>
      <bottom style="medium">
        <color theme="4" tint="-0.249977111117893"/>
      </bottom>
      <diagonal/>
    </border>
    <border>
      <left style="thin">
        <color theme="4" tint="-0.24994659260841701"/>
      </left>
      <right/>
      <top style="medium">
        <color theme="4" tint="-0.249977111117893"/>
      </top>
      <bottom style="medium">
        <color theme="4" tint="-0.249977111117893"/>
      </bottom>
      <diagonal/>
    </border>
    <border>
      <left style="thin">
        <color theme="4" tint="-0.24994659260841701"/>
      </left>
      <right style="thin">
        <color theme="4" tint="-0.24994659260841701"/>
      </right>
      <top style="medium">
        <color theme="4" tint="-0.249977111117893"/>
      </top>
      <bottom style="medium">
        <color theme="4" tint="-0.249977111117893"/>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diagonalUp="1">
      <left style="thin">
        <color rgb="FFFFFFFF"/>
      </left>
      <right style="thin">
        <color rgb="FFFFFFFF"/>
      </right>
      <top/>
      <bottom style="thin">
        <color rgb="FFFFFFFF"/>
      </bottom>
      <diagonal style="thin">
        <color rgb="FFFFFFFF"/>
      </diagonal>
    </border>
  </borders>
  <cellStyleXfs count="9">
    <xf numFmtId="0" fontId="0" fillId="0" borderId="0"/>
    <xf numFmtId="0" fontId="5" fillId="0" borderId="0" applyNumberFormat="0" applyFill="0" applyBorder="0" applyAlignment="0" applyProtection="0"/>
    <xf numFmtId="0" fontId="6" fillId="0" borderId="0"/>
    <xf numFmtId="0" fontId="3" fillId="0" borderId="0"/>
    <xf numFmtId="0" fontId="43" fillId="0" borderId="0"/>
    <xf numFmtId="0" fontId="5" fillId="0" borderId="0" applyNumberFormat="0" applyFill="0" applyBorder="0" applyAlignment="0" applyProtection="0"/>
    <xf numFmtId="0" fontId="2" fillId="0" borderId="0"/>
    <xf numFmtId="0" fontId="1" fillId="0" borderId="0"/>
    <xf numFmtId="0" fontId="1" fillId="0" borderId="0"/>
  </cellStyleXfs>
  <cellXfs count="1080">
    <xf numFmtId="0" fontId="0" fillId="0" borderId="0" xfId="0"/>
    <xf numFmtId="0" fontId="6" fillId="0" borderId="0" xfId="2"/>
    <xf numFmtId="0" fontId="7" fillId="0" borderId="0" xfId="2" applyFont="1"/>
    <xf numFmtId="0" fontId="8" fillId="4" borderId="0" xfId="0" applyFont="1" applyFill="1" applyProtection="1"/>
    <xf numFmtId="0" fontId="9" fillId="0" borderId="0" xfId="0" applyFont="1" applyProtection="1"/>
    <xf numFmtId="164" fontId="8" fillId="0" borderId="0" xfId="0" applyNumberFormat="1" applyFont="1" applyProtection="1"/>
    <xf numFmtId="0" fontId="0" fillId="0" borderId="0" xfId="0" applyFont="1" applyProtection="1"/>
    <xf numFmtId="0" fontId="7" fillId="0" borderId="0" xfId="2" applyFont="1"/>
    <xf numFmtId="0" fontId="8" fillId="0" borderId="0" xfId="0" applyFont="1" applyProtection="1"/>
    <xf numFmtId="0" fontId="6" fillId="0" borderId="0" xfId="2" quotePrefix="1" applyAlignment="1">
      <alignment horizontal="left"/>
    </xf>
    <xf numFmtId="0" fontId="6" fillId="0" borderId="0" xfId="2"/>
    <xf numFmtId="0" fontId="8" fillId="0" borderId="0" xfId="0" applyFont="1" applyBorder="1" applyProtection="1"/>
    <xf numFmtId="0" fontId="8" fillId="0" borderId="12" xfId="0" applyFont="1" applyBorder="1" applyProtection="1"/>
    <xf numFmtId="0" fontId="8" fillId="0" borderId="23" xfId="0" applyFont="1" applyBorder="1" applyProtection="1"/>
    <xf numFmtId="0" fontId="10" fillId="0" borderId="0" xfId="0" applyFont="1" applyProtection="1"/>
    <xf numFmtId="0" fontId="11" fillId="0" borderId="0" xfId="0" applyFont="1" applyProtection="1"/>
    <xf numFmtId="0" fontId="10" fillId="4" borderId="0" xfId="0" applyFont="1" applyFill="1" applyBorder="1" applyAlignment="1" applyProtection="1">
      <alignment horizontal="center" vertical="center"/>
    </xf>
    <xf numFmtId="0" fontId="10" fillId="4" borderId="0" xfId="0" applyFont="1" applyFill="1" applyProtection="1"/>
    <xf numFmtId="0" fontId="10" fillId="0" borderId="0" xfId="0" applyFont="1" applyBorder="1" applyProtection="1"/>
    <xf numFmtId="0" fontId="10" fillId="0" borderId="24" xfId="0" applyFont="1" applyBorder="1" applyProtection="1"/>
    <xf numFmtId="0" fontId="10" fillId="4" borderId="0" xfId="0" applyFont="1" applyFill="1" applyBorder="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8" fillId="0" borderId="0" xfId="0" applyFont="1" applyAlignment="1" applyProtection="1">
      <alignment vertical="center"/>
    </xf>
    <xf numFmtId="0" fontId="5" fillId="8" borderId="3" xfId="1" applyFont="1" applyFill="1" applyBorder="1" applyAlignment="1" applyProtection="1">
      <alignment horizontal="center" vertical="center"/>
    </xf>
    <xf numFmtId="0" fontId="5" fillId="8" borderId="2" xfId="1" applyFont="1" applyFill="1" applyBorder="1" applyAlignment="1" applyProtection="1">
      <alignment horizontal="center" vertical="center"/>
    </xf>
    <xf numFmtId="0" fontId="5" fillId="8" borderId="10" xfId="1" applyFont="1" applyFill="1" applyBorder="1" applyAlignment="1" applyProtection="1">
      <alignment horizontal="center" vertical="center"/>
    </xf>
    <xf numFmtId="0" fontId="5" fillId="8" borderId="4" xfId="1" applyFont="1" applyFill="1" applyBorder="1" applyAlignment="1" applyProtection="1">
      <alignment horizontal="center" vertical="center"/>
    </xf>
    <xf numFmtId="0" fontId="13" fillId="8" borderId="10" xfId="1" applyFont="1" applyFill="1" applyBorder="1" applyAlignment="1" applyProtection="1">
      <alignment horizontal="center" vertical="center"/>
    </xf>
    <xf numFmtId="0" fontId="10" fillId="4" borderId="22" xfId="0" applyFont="1" applyFill="1" applyBorder="1" applyAlignment="1" applyProtection="1">
      <alignment vertical="center" wrapText="1"/>
    </xf>
    <xf numFmtId="0" fontId="10" fillId="3" borderId="22" xfId="0" applyFont="1" applyFill="1" applyBorder="1" applyAlignment="1" applyProtection="1">
      <alignment vertical="center" wrapText="1"/>
    </xf>
    <xf numFmtId="0" fontId="11" fillId="4" borderId="22" xfId="0" applyFont="1" applyFill="1" applyBorder="1" applyAlignment="1" applyProtection="1">
      <alignment vertical="center" wrapText="1"/>
    </xf>
    <xf numFmtId="0" fontId="10" fillId="4" borderId="23" xfId="0" applyFont="1" applyFill="1" applyBorder="1" applyAlignment="1" applyProtection="1">
      <alignment vertical="center" wrapText="1"/>
    </xf>
    <xf numFmtId="0" fontId="10" fillId="0" borderId="0" xfId="0" applyFont="1" applyAlignment="1" applyProtection="1">
      <alignment wrapText="1"/>
    </xf>
    <xf numFmtId="0" fontId="13" fillId="8" borderId="10" xfId="1" applyFont="1" applyFill="1" applyBorder="1" applyAlignment="1" applyProtection="1">
      <alignment horizontal="center" vertical="center" wrapText="1"/>
    </xf>
    <xf numFmtId="0" fontId="4" fillId="8" borderId="10" xfId="0" applyFont="1" applyFill="1" applyBorder="1" applyAlignment="1" applyProtection="1">
      <alignment horizontal="center" vertical="center" wrapText="1"/>
    </xf>
    <xf numFmtId="0" fontId="12" fillId="8" borderId="10" xfId="0" applyFont="1" applyFill="1" applyBorder="1" applyAlignment="1" applyProtection="1">
      <alignment horizontal="center" vertical="center" wrapText="1"/>
    </xf>
    <xf numFmtId="0" fontId="5" fillId="8" borderId="10"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4" xfId="0" applyFont="1" applyBorder="1" applyProtection="1"/>
    <xf numFmtId="0" fontId="0" fillId="0" borderId="12" xfId="0" applyFont="1" applyBorder="1" applyProtection="1"/>
    <xf numFmtId="0" fontId="0" fillId="0" borderId="20" xfId="0" applyFont="1" applyBorder="1" applyProtection="1"/>
    <xf numFmtId="0" fontId="0" fillId="0" borderId="0" xfId="0" applyFont="1" applyBorder="1" applyProtection="1"/>
    <xf numFmtId="0" fontId="0" fillId="4" borderId="22" xfId="0" applyFont="1" applyFill="1" applyBorder="1" applyAlignment="1" applyProtection="1">
      <alignment vertical="center"/>
    </xf>
    <xf numFmtId="0" fontId="0" fillId="3" borderId="22" xfId="0" applyFont="1" applyFill="1" applyBorder="1" applyAlignment="1" applyProtection="1">
      <alignment vertical="center"/>
    </xf>
    <xf numFmtId="0" fontId="0" fillId="4" borderId="30" xfId="0" applyFont="1" applyFill="1" applyBorder="1" applyAlignment="1" applyProtection="1">
      <alignment vertical="center"/>
    </xf>
    <xf numFmtId="0" fontId="0" fillId="4" borderId="7"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0" borderId="22" xfId="0" applyFont="1" applyBorder="1" applyAlignment="1" applyProtection="1">
      <alignment horizontal="center" vertical="center"/>
    </xf>
    <xf numFmtId="0" fontId="0" fillId="0" borderId="23" xfId="0" applyFont="1" applyBorder="1" applyProtection="1"/>
    <xf numFmtId="0" fontId="5" fillId="0" borderId="0" xfId="1" applyFont="1" applyProtection="1"/>
    <xf numFmtId="17" fontId="0" fillId="0" borderId="0" xfId="0" applyNumberFormat="1" applyFont="1" applyProtection="1"/>
    <xf numFmtId="0" fontId="12" fillId="6" borderId="24" xfId="0" applyFont="1" applyFill="1" applyBorder="1" applyAlignment="1" applyProtection="1">
      <alignment horizontal="center" vertical="center"/>
    </xf>
    <xf numFmtId="0" fontId="0" fillId="0" borderId="21" xfId="0" applyFont="1" applyBorder="1" applyProtection="1"/>
    <xf numFmtId="0" fontId="0" fillId="0" borderId="22" xfId="0" applyFont="1" applyBorder="1" applyProtection="1"/>
    <xf numFmtId="0" fontId="5" fillId="0" borderId="0" xfId="1" quotePrefix="1" applyFont="1" applyProtection="1"/>
    <xf numFmtId="49" fontId="0" fillId="8" borderId="19" xfId="0" applyNumberFormat="1" applyFont="1" applyFill="1" applyBorder="1" applyAlignment="1" applyProtection="1">
      <alignment horizontal="center" vertical="center" wrapText="1"/>
    </xf>
    <xf numFmtId="0" fontId="0" fillId="0" borderId="0" xfId="0" applyFont="1" applyFill="1" applyProtection="1"/>
    <xf numFmtId="17" fontId="5" fillId="0" borderId="0" xfId="1" quotePrefix="1" applyNumberFormat="1" applyFont="1" applyFill="1" applyBorder="1" applyAlignment="1" applyProtection="1">
      <alignment horizontal="center" vertical="center"/>
    </xf>
    <xf numFmtId="17" fontId="5" fillId="4" borderId="0" xfId="1" quotePrefix="1" applyNumberFormat="1"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2" fillId="8" borderId="24" xfId="0" applyFont="1" applyFill="1" applyBorder="1" applyAlignment="1" applyProtection="1">
      <alignment horizontal="center" vertical="center"/>
    </xf>
    <xf numFmtId="0" fontId="12" fillId="8" borderId="21" xfId="0" applyFont="1" applyFill="1" applyBorder="1" applyAlignment="1" applyProtection="1">
      <alignment horizontal="center" vertical="center"/>
    </xf>
    <xf numFmtId="0" fontId="12" fillId="8" borderId="22" xfId="0" applyFont="1" applyFill="1" applyBorder="1" applyAlignment="1" applyProtection="1">
      <alignment horizontal="center" vertical="center"/>
    </xf>
    <xf numFmtId="17" fontId="5" fillId="4" borderId="11" xfId="1" quotePrefix="1" applyNumberFormat="1" applyFont="1" applyFill="1" applyBorder="1" applyAlignment="1" applyProtection="1">
      <alignment horizontal="center" vertical="center"/>
    </xf>
    <xf numFmtId="17" fontId="5" fillId="4" borderId="24" xfId="1" quotePrefix="1" applyNumberFormat="1" applyFont="1" applyFill="1" applyBorder="1" applyAlignment="1" applyProtection="1">
      <alignment horizontal="center" vertical="center"/>
    </xf>
    <xf numFmtId="17" fontId="5" fillId="4" borderId="12" xfId="1" quotePrefix="1" applyNumberFormat="1" applyFont="1" applyFill="1" applyBorder="1" applyAlignment="1" applyProtection="1">
      <alignment horizontal="center" vertical="center"/>
    </xf>
    <xf numFmtId="17" fontId="5" fillId="4" borderId="20" xfId="1" quotePrefix="1" applyNumberFormat="1" applyFont="1" applyFill="1" applyBorder="1" applyAlignment="1" applyProtection="1">
      <alignment horizontal="center" vertical="center"/>
    </xf>
    <xf numFmtId="0" fontId="12" fillId="4" borderId="0" xfId="0" applyFont="1" applyFill="1" applyBorder="1" applyAlignment="1" applyProtection="1">
      <alignment vertical="center"/>
    </xf>
    <xf numFmtId="17" fontId="14"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2" fillId="0" borderId="0" xfId="0" applyFont="1" applyFill="1" applyBorder="1" applyAlignment="1" applyProtection="1">
      <alignment vertical="center"/>
    </xf>
    <xf numFmtId="17" fontId="14" fillId="0" borderId="20" xfId="0" applyNumberFormat="1" applyFont="1" applyFill="1" applyBorder="1" applyAlignment="1" applyProtection="1">
      <alignment horizontal="center" vertical="center"/>
    </xf>
    <xf numFmtId="17" fontId="14" fillId="0" borderId="0" xfId="0" applyNumberFormat="1" applyFont="1" applyFill="1" applyBorder="1" applyAlignment="1" applyProtection="1">
      <alignment vertical="center"/>
    </xf>
    <xf numFmtId="0" fontId="0" fillId="4" borderId="21" xfId="0" applyFont="1" applyFill="1" applyBorder="1" applyAlignment="1" applyProtection="1"/>
    <xf numFmtId="0" fontId="0" fillId="4" borderId="22" xfId="0" applyFont="1" applyFill="1" applyBorder="1" applyAlignment="1" applyProtection="1"/>
    <xf numFmtId="0" fontId="0" fillId="4" borderId="23"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2"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2" fillId="4" borderId="24" xfId="0" applyFont="1" applyFill="1" applyBorder="1" applyAlignment="1" applyProtection="1">
      <alignment vertical="center"/>
    </xf>
    <xf numFmtId="0" fontId="0" fillId="0" borderId="27" xfId="0" applyFont="1" applyBorder="1" applyProtection="1"/>
    <xf numFmtId="0" fontId="0" fillId="0" borderId="28" xfId="0" applyFont="1" applyBorder="1" applyProtection="1"/>
    <xf numFmtId="0" fontId="0" fillId="0" borderId="22" xfId="0" applyFont="1" applyFill="1" applyBorder="1" applyProtection="1"/>
    <xf numFmtId="0" fontId="0" fillId="4" borderId="21" xfId="0" applyFont="1" applyFill="1" applyBorder="1" applyAlignment="1" applyProtection="1">
      <alignment horizontal="left" wrapText="1"/>
    </xf>
    <xf numFmtId="0" fontId="0" fillId="4" borderId="22" xfId="0" applyFont="1" applyFill="1" applyBorder="1" applyAlignment="1" applyProtection="1">
      <alignment horizontal="left" wrapText="1"/>
    </xf>
    <xf numFmtId="0" fontId="0" fillId="4" borderId="22" xfId="0" applyFont="1" applyFill="1" applyBorder="1" applyAlignment="1" applyProtection="1">
      <alignment wrapText="1"/>
    </xf>
    <xf numFmtId="0" fontId="0" fillId="2" borderId="0" xfId="0" applyFont="1" applyFill="1" applyProtection="1"/>
    <xf numFmtId="0" fontId="14" fillId="6" borderId="2" xfId="0" applyFont="1" applyFill="1" applyBorder="1" applyAlignment="1" applyProtection="1">
      <alignment horizontal="center" vertical="center"/>
    </xf>
    <xf numFmtId="0" fontId="14" fillId="6" borderId="32"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0" fillId="4" borderId="31" xfId="0" quotePrefix="1" applyFont="1" applyFill="1" applyBorder="1" applyAlignment="1" applyProtection="1">
      <alignment horizontal="left" vertical="center" wrapText="1"/>
      <protection locked="0"/>
    </xf>
    <xf numFmtId="0" fontId="0" fillId="0" borderId="0" xfId="0" applyFont="1" applyAlignment="1" applyProtection="1">
      <alignment horizontal="center"/>
    </xf>
    <xf numFmtId="0" fontId="9" fillId="4" borderId="22" xfId="0" applyFont="1" applyFill="1" applyBorder="1" applyProtection="1"/>
    <xf numFmtId="0" fontId="19" fillId="0" borderId="0" xfId="0" applyFont="1" applyProtection="1"/>
    <xf numFmtId="0" fontId="14" fillId="6" borderId="13"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protection locked="0"/>
    </xf>
    <xf numFmtId="0" fontId="14" fillId="0" borderId="24"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8" fillId="0" borderId="20" xfId="0" applyFont="1" applyBorder="1" applyProtection="1"/>
    <xf numFmtId="0" fontId="9" fillId="0" borderId="22" xfId="0" applyFont="1" applyBorder="1" applyProtection="1"/>
    <xf numFmtId="0" fontId="0" fillId="0" borderId="0" xfId="0" applyFont="1" applyProtection="1">
      <protection locked="0"/>
    </xf>
    <xf numFmtId="0" fontId="0" fillId="0" borderId="0" xfId="0" applyFont="1" applyBorder="1" applyProtection="1">
      <protection locked="0"/>
    </xf>
    <xf numFmtId="0" fontId="8" fillId="0" borderId="0" xfId="0" applyFont="1" applyProtection="1">
      <protection locked="0"/>
    </xf>
    <xf numFmtId="0" fontId="10" fillId="4" borderId="0" xfId="0" applyFont="1" applyFill="1" applyAlignment="1" applyProtection="1">
      <alignment vertical="center" wrapText="1"/>
      <protection locked="0"/>
    </xf>
    <xf numFmtId="0" fontId="10" fillId="0" borderId="0" xfId="0" applyFont="1" applyProtection="1">
      <protection locked="0"/>
    </xf>
    <xf numFmtId="15" fontId="9" fillId="0" borderId="0" xfId="0" applyNumberFormat="1" applyFont="1" applyFill="1" applyBorder="1" applyAlignment="1" applyProtection="1">
      <alignment horizontal="center" vertical="center" wrapText="1"/>
    </xf>
    <xf numFmtId="17" fontId="12" fillId="0"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vertical="center" wrapText="1"/>
    </xf>
    <xf numFmtId="17" fontId="14" fillId="4" borderId="0" xfId="0" quotePrefix="1" applyNumberFormat="1" applyFont="1" applyFill="1" applyBorder="1" applyAlignment="1" applyProtection="1">
      <alignmen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14" fillId="0" borderId="0" xfId="0" applyFont="1" applyFill="1" applyBorder="1" applyAlignment="1" applyProtection="1">
      <alignment horizontal="center" vertical="center"/>
    </xf>
    <xf numFmtId="17" fontId="14"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wrapText="1"/>
    </xf>
    <xf numFmtId="0" fontId="8" fillId="0" borderId="20" xfId="0" applyFont="1" applyFill="1" applyBorder="1" applyAlignment="1" applyProtection="1">
      <alignment horizontal="left" wrapText="1"/>
    </xf>
    <xf numFmtId="17" fontId="12" fillId="6" borderId="38" xfId="0" applyNumberFormat="1" applyFont="1" applyFill="1" applyBorder="1" applyAlignment="1" applyProtection="1">
      <alignment horizontal="center" vertical="center" wrapText="1"/>
    </xf>
    <xf numFmtId="0" fontId="5" fillId="8" borderId="3" xfId="1" applyFill="1" applyBorder="1" applyAlignment="1" applyProtection="1">
      <alignment horizontal="center" vertical="center"/>
    </xf>
    <xf numFmtId="0" fontId="17" fillId="0" borderId="24" xfId="0" quotePrefix="1" applyFont="1" applyFill="1" applyBorder="1" applyAlignment="1" applyProtection="1">
      <alignment horizontal="center" vertical="center" wrapText="1"/>
    </xf>
    <xf numFmtId="0" fontId="18" fillId="0" borderId="0" xfId="0" applyFont="1" applyFill="1" applyBorder="1" applyAlignment="1" applyProtection="1">
      <alignment horizontal="left" vertical="center" wrapText="1"/>
    </xf>
    <xf numFmtId="0" fontId="14" fillId="0" borderId="0" xfId="0" quotePrefix="1" applyFont="1" applyFill="1" applyBorder="1" applyAlignment="1" applyProtection="1">
      <alignment horizontal="center" vertical="center" wrapText="1"/>
    </xf>
    <xf numFmtId="0" fontId="0" fillId="0" borderId="22" xfId="0" applyFont="1" applyBorder="1" applyProtection="1">
      <protection locked="0"/>
    </xf>
    <xf numFmtId="0" fontId="0" fillId="0" borderId="23" xfId="0" applyFont="1" applyBorder="1" applyProtection="1">
      <protection locked="0"/>
    </xf>
    <xf numFmtId="0" fontId="16" fillId="5" borderId="0"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0" fillId="0" borderId="24" xfId="0" applyFont="1" applyBorder="1" applyProtection="1">
      <protection locked="0"/>
    </xf>
    <xf numFmtId="0" fontId="0" fillId="0" borderId="12" xfId="0" applyFont="1" applyBorder="1" applyProtection="1">
      <protection locked="0"/>
    </xf>
    <xf numFmtId="0" fontId="0" fillId="0" borderId="20" xfId="0" applyFont="1" applyBorder="1" applyProtection="1">
      <protection locked="0"/>
    </xf>
    <xf numFmtId="0" fontId="12" fillId="6" borderId="2" xfId="0" applyFont="1" applyFill="1" applyBorder="1" applyAlignment="1" applyProtection="1">
      <alignment vertical="center"/>
    </xf>
    <xf numFmtId="0" fontId="9" fillId="0" borderId="0" xfId="0" applyFont="1" applyFill="1" applyBorder="1" applyProtection="1"/>
    <xf numFmtId="0" fontId="12" fillId="6" borderId="3" xfId="0" applyFont="1" applyFill="1" applyBorder="1" applyAlignment="1" applyProtection="1">
      <alignment vertical="center"/>
    </xf>
    <xf numFmtId="0" fontId="12" fillId="6" borderId="38"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8"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20" xfId="0" applyNumberFormat="1" applyFont="1" applyBorder="1" applyProtection="1"/>
    <xf numFmtId="17" fontId="0" fillId="0" borderId="22" xfId="0" applyNumberFormat="1" applyFont="1" applyBorder="1" applyProtection="1"/>
    <xf numFmtId="0" fontId="0" fillId="0" borderId="23" xfId="0" applyFont="1" applyFill="1" applyBorder="1" applyProtection="1"/>
    <xf numFmtId="0" fontId="22" fillId="0" borderId="0" xfId="0" applyFont="1" applyProtection="1"/>
    <xf numFmtId="0" fontId="9" fillId="0" borderId="0" xfId="0" applyFont="1" applyBorder="1" applyAlignment="1" applyProtection="1">
      <alignment wrapText="1"/>
    </xf>
    <xf numFmtId="0" fontId="9" fillId="0" borderId="0" xfId="0" quotePrefix="1" applyFont="1" applyFill="1" applyBorder="1" applyAlignment="1" applyProtection="1">
      <alignment horizontal="left" vertical="center" wrapText="1"/>
    </xf>
    <xf numFmtId="0" fontId="15" fillId="0" borderId="0" xfId="0" applyFont="1" applyFill="1" applyBorder="1" applyAlignment="1" applyProtection="1">
      <alignment horizontal="center" vertical="center"/>
    </xf>
    <xf numFmtId="0" fontId="17" fillId="6" borderId="2" xfId="0" applyFont="1" applyFill="1" applyBorder="1" applyAlignment="1" applyProtection="1">
      <alignment horizontal="center" vertical="center"/>
    </xf>
    <xf numFmtId="0" fontId="17" fillId="6" borderId="2" xfId="0" applyFont="1" applyFill="1" applyBorder="1" applyAlignment="1" applyProtection="1">
      <alignment horizontal="center" vertical="center" wrapText="1"/>
    </xf>
    <xf numFmtId="0" fontId="17" fillId="6" borderId="2" xfId="0" quotePrefix="1" applyFont="1" applyFill="1" applyBorder="1" applyAlignment="1" applyProtection="1">
      <alignment horizontal="center" vertical="center" wrapText="1"/>
    </xf>
    <xf numFmtId="0" fontId="18" fillId="0" borderId="2" xfId="0" applyFont="1" applyBorder="1" applyProtection="1"/>
    <xf numFmtId="0" fontId="18" fillId="0" borderId="24" xfId="0" applyFont="1" applyBorder="1" applyProtection="1">
      <protection locked="0"/>
    </xf>
    <xf numFmtId="14" fontId="0" fillId="0" borderId="0" xfId="0" applyNumberFormat="1" applyFont="1" applyProtection="1"/>
    <xf numFmtId="15" fontId="9" fillId="4" borderId="0" xfId="0" applyNumberFormat="1" applyFont="1" applyFill="1" applyBorder="1" applyAlignment="1" applyProtection="1">
      <alignment horizontal="center" vertical="center" wrapText="1"/>
    </xf>
    <xf numFmtId="0" fontId="9" fillId="0" borderId="24" xfId="0" quotePrefix="1" applyFont="1" applyFill="1" applyBorder="1" applyAlignment="1" applyProtection="1">
      <alignment horizontal="center" vertical="center" wrapText="1"/>
    </xf>
    <xf numFmtId="0" fontId="9" fillId="0" borderId="0" xfId="0" applyFont="1" applyFill="1" applyBorder="1" applyAlignment="1" applyProtection="1">
      <alignment horizontal="left" vertical="center" wrapText="1"/>
    </xf>
    <xf numFmtId="0" fontId="16" fillId="5" borderId="0" xfId="0" applyFont="1" applyFill="1" applyBorder="1" applyAlignment="1" applyProtection="1">
      <alignment horizontal="center" vertical="center"/>
    </xf>
    <xf numFmtId="0" fontId="11" fillId="0" borderId="22" xfId="0" applyFont="1" applyBorder="1" applyProtection="1"/>
    <xf numFmtId="0" fontId="8" fillId="0" borderId="20" xfId="0" applyFont="1" applyBorder="1" applyProtection="1"/>
    <xf numFmtId="15" fontId="9" fillId="4" borderId="0" xfId="0" applyNumberFormat="1" applyFont="1" applyFill="1" applyBorder="1" applyAlignment="1" applyProtection="1">
      <alignment horizontal="center" vertical="center"/>
    </xf>
    <xf numFmtId="0" fontId="15" fillId="0" borderId="24" xfId="0" applyFont="1" applyFill="1" applyBorder="1" applyAlignment="1" applyProtection="1">
      <alignment horizontal="center" vertical="center"/>
    </xf>
    <xf numFmtId="0" fontId="15" fillId="0" borderId="12" xfId="0" applyFont="1" applyFill="1" applyBorder="1" applyAlignment="1" applyProtection="1">
      <alignment horizontal="center" vertical="center"/>
    </xf>
    <xf numFmtId="0" fontId="18" fillId="0" borderId="0" xfId="0" applyFont="1"/>
    <xf numFmtId="0" fontId="18" fillId="4" borderId="0" xfId="0" applyFont="1" applyFill="1" applyProtection="1"/>
    <xf numFmtId="0" fontId="27" fillId="0" borderId="0" xfId="0" applyFont="1"/>
    <xf numFmtId="0" fontId="18" fillId="0" borderId="0" xfId="0" applyFont="1" applyAlignment="1">
      <alignment wrapText="1"/>
    </xf>
    <xf numFmtId="0" fontId="18" fillId="0" borderId="0" xfId="0" applyFont="1" applyProtection="1"/>
    <xf numFmtId="49" fontId="18" fillId="0" borderId="0" xfId="0" applyNumberFormat="1" applyFont="1" applyProtection="1"/>
    <xf numFmtId="15" fontId="26" fillId="4" borderId="0" xfId="0" applyNumberFormat="1" applyFont="1" applyFill="1" applyBorder="1" applyAlignment="1" applyProtection="1">
      <alignment horizontal="center" vertical="center" wrapText="1"/>
    </xf>
    <xf numFmtId="0" fontId="0" fillId="4" borderId="6" xfId="0" applyNumberFormat="1" applyFont="1" applyFill="1" applyBorder="1" applyAlignment="1" applyProtection="1">
      <alignment horizontal="left" vertical="center" wrapText="1"/>
      <protection locked="0"/>
    </xf>
    <xf numFmtId="0" fontId="0" fillId="8" borderId="37" xfId="0" applyFont="1" applyFill="1" applyBorder="1" applyProtection="1"/>
    <xf numFmtId="0" fontId="0" fillId="0" borderId="37" xfId="0" applyFont="1" applyBorder="1" applyProtection="1"/>
    <xf numFmtId="0" fontId="16" fillId="6" borderId="2" xfId="0" applyFont="1" applyFill="1" applyBorder="1" applyAlignment="1" applyProtection="1"/>
    <xf numFmtId="0" fontId="0" fillId="8" borderId="15" xfId="0" quotePrefix="1" applyFont="1" applyFill="1" applyBorder="1" applyAlignment="1" applyProtection="1">
      <alignment horizontal="center" vertical="center" wrapText="1"/>
      <protection hidden="1"/>
    </xf>
    <xf numFmtId="0" fontId="0" fillId="8" borderId="14" xfId="0" applyFont="1" applyFill="1" applyBorder="1" applyAlignment="1" applyProtection="1">
      <alignment horizontal="center" vertical="center" wrapText="1"/>
      <protection hidden="1"/>
    </xf>
    <xf numFmtId="0" fontId="9" fillId="0" borderId="20" xfId="0" applyFont="1" applyBorder="1" applyProtection="1">
      <protection locked="0"/>
    </xf>
    <xf numFmtId="0" fontId="9" fillId="0" borderId="0" xfId="0" applyFont="1" applyBorder="1" applyAlignment="1" applyProtection="1">
      <alignment horizontal="center" vertical="center" wrapText="1"/>
    </xf>
    <xf numFmtId="0" fontId="23" fillId="6" borderId="24" xfId="0" applyFont="1" applyFill="1" applyBorder="1" applyAlignment="1" applyProtection="1">
      <alignment horizontal="center" vertical="center"/>
    </xf>
    <xf numFmtId="0" fontId="9" fillId="4" borderId="0" xfId="0" applyFont="1" applyFill="1" applyProtection="1"/>
    <xf numFmtId="49" fontId="18" fillId="4" borderId="0" xfId="0" applyNumberFormat="1" applyFont="1" applyFill="1" applyAlignment="1" applyProtection="1">
      <alignment wrapText="1"/>
    </xf>
    <xf numFmtId="0" fontId="9" fillId="0" borderId="0" xfId="0" applyFont="1"/>
    <xf numFmtId="0" fontId="0" fillId="0" borderId="28" xfId="0" applyFont="1" applyBorder="1" applyProtection="1">
      <protection locked="0"/>
    </xf>
    <xf numFmtId="0" fontId="17" fillId="0" borderId="24" xfId="0" applyFont="1" applyFill="1" applyBorder="1" applyAlignment="1" applyProtection="1">
      <alignment horizontal="center" vertical="center"/>
    </xf>
    <xf numFmtId="0" fontId="12" fillId="6" borderId="34" xfId="0" applyFont="1" applyFill="1" applyBorder="1" applyAlignment="1" applyProtection="1">
      <alignment horizontal="center" vertical="center" wrapText="1"/>
    </xf>
    <xf numFmtId="0" fontId="9" fillId="4" borderId="0" xfId="0" quotePrefix="1" applyFont="1" applyFill="1" applyAlignment="1" applyProtection="1">
      <alignment horizontal="left"/>
    </xf>
    <xf numFmtId="0" fontId="9" fillId="4" borderId="0" xfId="0" applyFont="1" applyFill="1" applyProtection="1">
      <protection locked="0"/>
    </xf>
    <xf numFmtId="0" fontId="18" fillId="4" borderId="22" xfId="0" applyFont="1" applyFill="1" applyBorder="1" applyAlignment="1" applyProtection="1">
      <alignment wrapText="1"/>
    </xf>
    <xf numFmtId="0" fontId="17" fillId="6" borderId="24" xfId="0" applyFont="1" applyFill="1" applyBorder="1" applyAlignment="1" applyProtection="1">
      <alignment horizontal="center" vertical="center"/>
    </xf>
    <xf numFmtId="0" fontId="18" fillId="0" borderId="22" xfId="0" applyFont="1" applyBorder="1" applyProtection="1"/>
    <xf numFmtId="0" fontId="18" fillId="4" borderId="0" xfId="0" applyFont="1" applyFill="1"/>
    <xf numFmtId="0" fontId="9" fillId="4" borderId="0" xfId="0" applyFont="1" applyFill="1"/>
    <xf numFmtId="0" fontId="8" fillId="0" borderId="0" xfId="0" applyFont="1"/>
    <xf numFmtId="0" fontId="39" fillId="0" borderId="0" xfId="0" applyFont="1"/>
    <xf numFmtId="0" fontId="8" fillId="0" borderId="0" xfId="0" applyFont="1" applyAlignment="1">
      <alignment wrapText="1"/>
    </xf>
    <xf numFmtId="15" fontId="0" fillId="8" borderId="15" xfId="0" applyNumberFormat="1" applyFont="1" applyFill="1" applyBorder="1" applyAlignment="1" applyProtection="1">
      <alignment horizontal="center" vertical="center"/>
    </xf>
    <xf numFmtId="15" fontId="0" fillId="8" borderId="16" xfId="0" applyNumberFormat="1" applyFont="1" applyFill="1" applyBorder="1" applyAlignment="1" applyProtection="1">
      <alignment horizontal="center" vertical="center"/>
    </xf>
    <xf numFmtId="0" fontId="12" fillId="6" borderId="55" xfId="0" applyFont="1" applyFill="1" applyBorder="1" applyAlignment="1" applyProtection="1">
      <alignment horizontal="center" vertical="center" wrapText="1"/>
    </xf>
    <xf numFmtId="0" fontId="12" fillId="6" borderId="20" xfId="0" applyFont="1" applyFill="1" applyBorder="1" applyAlignment="1" applyProtection="1">
      <alignment horizontal="center" vertical="center" wrapText="1"/>
    </xf>
    <xf numFmtId="0" fontId="40" fillId="6" borderId="20" xfId="0" applyFont="1" applyFill="1" applyBorder="1" applyAlignment="1" applyProtection="1">
      <alignment horizontal="center" vertical="center" wrapText="1"/>
    </xf>
    <xf numFmtId="0" fontId="9" fillId="0" borderId="0" xfId="0" applyFont="1" applyAlignment="1" applyProtection="1">
      <alignment wrapText="1"/>
    </xf>
    <xf numFmtId="0" fontId="9" fillId="0" borderId="0" xfId="0" applyFont="1" applyFill="1" applyAlignment="1" applyProtection="1">
      <alignment wrapText="1"/>
    </xf>
    <xf numFmtId="0" fontId="12" fillId="6" borderId="54" xfId="0" applyFont="1" applyFill="1" applyBorder="1" applyAlignment="1" applyProtection="1">
      <alignment vertical="center" wrapText="1"/>
    </xf>
    <xf numFmtId="0" fontId="8" fillId="0" borderId="56" xfId="0" applyFont="1" applyFill="1" applyBorder="1" applyAlignment="1" applyProtection="1">
      <alignment vertical="center" wrapText="1"/>
    </xf>
    <xf numFmtId="0" fontId="12" fillId="6" borderId="2" xfId="0" applyFont="1" applyFill="1" applyBorder="1" applyAlignment="1" applyProtection="1">
      <alignment horizontal="center" vertical="center"/>
    </xf>
    <xf numFmtId="0" fontId="8" fillId="0" borderId="0" xfId="0" applyFont="1" applyFill="1" applyAlignment="1" applyProtection="1">
      <alignment wrapText="1"/>
      <protection locked="0"/>
    </xf>
    <xf numFmtId="0" fontId="0" fillId="4" borderId="0" xfId="0" applyFont="1" applyFill="1" applyBorder="1" applyAlignment="1" applyProtection="1">
      <alignment horizontal="center" vertical="center" wrapText="1"/>
      <protection locked="0"/>
    </xf>
    <xf numFmtId="0" fontId="0" fillId="20" borderId="0" xfId="0" applyFont="1" applyFill="1" applyAlignment="1" applyProtection="1">
      <alignment wrapText="1"/>
    </xf>
    <xf numFmtId="11" fontId="0" fillId="0" borderId="0" xfId="0" applyNumberFormat="1"/>
    <xf numFmtId="0" fontId="18" fillId="0" borderId="24" xfId="0" applyFont="1" applyFill="1" applyBorder="1" applyProtection="1"/>
    <xf numFmtId="0" fontId="9" fillId="0" borderId="24" xfId="0" applyFont="1" applyFill="1" applyBorder="1" applyProtection="1"/>
    <xf numFmtId="0" fontId="9" fillId="0" borderId="24" xfId="0" applyFont="1" applyBorder="1" applyProtection="1"/>
    <xf numFmtId="0" fontId="9" fillId="0" borderId="12" xfId="0" applyFont="1" applyBorder="1" applyProtection="1"/>
    <xf numFmtId="0" fontId="3" fillId="0" borderId="36" xfId="3" applyBorder="1"/>
    <xf numFmtId="0" fontId="3" fillId="0" borderId="36" xfId="3" applyBorder="1" applyAlignment="1">
      <alignment wrapText="1"/>
    </xf>
    <xf numFmtId="0" fontId="3" fillId="0" borderId="36" xfId="3" applyBorder="1" applyAlignment="1">
      <alignment horizontal="center" vertical="center"/>
    </xf>
    <xf numFmtId="14" fontId="3" fillId="0" borderId="36" xfId="3" applyNumberFormat="1" applyBorder="1" applyAlignment="1">
      <alignment horizontal="center" vertical="center"/>
    </xf>
    <xf numFmtId="14" fontId="3" fillId="0" borderId="36" xfId="3" applyNumberFormat="1" applyBorder="1"/>
    <xf numFmtId="0" fontId="2" fillId="0" borderId="36" xfId="3" applyFont="1" applyBorder="1" applyAlignment="1">
      <alignment wrapText="1"/>
    </xf>
    <xf numFmtId="0" fontId="22" fillId="4" borderId="0" xfId="0" applyFont="1" applyFill="1" applyProtection="1"/>
    <xf numFmtId="0" fontId="16" fillId="6" borderId="24"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17" fontId="14" fillId="6" borderId="36" xfId="0" applyNumberFormat="1" applyFont="1" applyFill="1" applyBorder="1" applyAlignment="1" applyProtection="1">
      <alignment horizontal="center" vertical="center" wrapText="1"/>
    </xf>
    <xf numFmtId="0" fontId="16" fillId="6" borderId="0" xfId="0" applyFont="1" applyFill="1" applyBorder="1" applyAlignment="1" applyProtection="1">
      <alignment horizontal="center" vertical="center"/>
    </xf>
    <xf numFmtId="0" fontId="4" fillId="0" borderId="10" xfId="0" applyFont="1" applyFill="1" applyBorder="1" applyAlignment="1" applyProtection="1">
      <alignment horizontal="center" vertical="center" wrapText="1"/>
    </xf>
    <xf numFmtId="0" fontId="13" fillId="0" borderId="10" xfId="1" applyFont="1" applyFill="1" applyBorder="1" applyAlignment="1" applyProtection="1">
      <alignment horizontal="center" vertical="center"/>
    </xf>
    <xf numFmtId="0" fontId="13" fillId="0" borderId="10" xfId="1" applyFont="1" applyFill="1" applyBorder="1" applyAlignment="1" applyProtection="1">
      <alignment horizontal="center" vertical="center" wrapText="1"/>
    </xf>
    <xf numFmtId="17" fontId="42" fillId="0" borderId="36" xfId="0" applyNumberFormat="1" applyFont="1" applyFill="1" applyBorder="1" applyAlignment="1" applyProtection="1">
      <alignment horizontal="center" vertical="center" wrapText="1"/>
    </xf>
    <xf numFmtId="17" fontId="42" fillId="0" borderId="0" xfId="0" applyNumberFormat="1" applyFont="1" applyFill="1" applyBorder="1" applyAlignment="1" applyProtection="1">
      <alignment horizontal="center" vertical="center" wrapText="1"/>
    </xf>
    <xf numFmtId="49" fontId="0" fillId="8" borderId="22" xfId="0" applyNumberFormat="1" applyFont="1" applyFill="1" applyBorder="1" applyAlignment="1" applyProtection="1">
      <alignment horizontal="center" vertical="center" wrapText="1"/>
    </xf>
    <xf numFmtId="0" fontId="25" fillId="0" borderId="0" xfId="0" applyFont="1" applyProtection="1"/>
    <xf numFmtId="14" fontId="0" fillId="0" borderId="0" xfId="0" applyNumberFormat="1"/>
    <xf numFmtId="0" fontId="4" fillId="0" borderId="0" xfId="0" applyFont="1" applyFill="1" applyBorder="1" applyAlignment="1" applyProtection="1">
      <alignment horizontal="center" vertical="center" wrapText="1"/>
    </xf>
    <xf numFmtId="0" fontId="13" fillId="0" borderId="0" xfId="1" applyFont="1" applyFill="1" applyBorder="1" applyAlignment="1" applyProtection="1">
      <alignment horizontal="center" vertical="center"/>
    </xf>
    <xf numFmtId="0" fontId="13" fillId="0" borderId="0" xfId="1" applyFont="1" applyFill="1" applyBorder="1" applyAlignment="1" applyProtection="1">
      <alignment horizontal="center" vertical="center" wrapText="1"/>
    </xf>
    <xf numFmtId="0" fontId="0" fillId="4" borderId="22" xfId="0" quotePrefix="1" applyFont="1" applyFill="1" applyBorder="1" applyAlignment="1" applyProtection="1">
      <alignment horizontal="center" vertical="center" wrapText="1"/>
      <protection locked="0"/>
    </xf>
    <xf numFmtId="0" fontId="0" fillId="4" borderId="22" xfId="0" applyFont="1" applyFill="1" applyBorder="1" applyAlignment="1" applyProtection="1">
      <alignment horizontal="left" vertical="center" wrapText="1"/>
      <protection locked="0"/>
    </xf>
    <xf numFmtId="0" fontId="0" fillId="4" borderId="66" xfId="0" quotePrefix="1" applyFont="1"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0" fontId="8" fillId="4" borderId="22" xfId="0" quotePrefix="1" applyFont="1" applyFill="1" applyBorder="1" applyAlignment="1" applyProtection="1">
      <alignment horizontal="center" vertical="center" wrapText="1"/>
      <protection locked="0"/>
    </xf>
    <xf numFmtId="167" fontId="8" fillId="4" borderId="22" xfId="0" quotePrefix="1" applyNumberFormat="1" applyFont="1" applyFill="1" applyBorder="1" applyAlignment="1" applyProtection="1">
      <alignment horizontal="center" vertical="center" wrapText="1"/>
      <protection locked="0"/>
    </xf>
    <xf numFmtId="0" fontId="0" fillId="4" borderId="22" xfId="0" applyFont="1" applyFill="1" applyBorder="1" applyAlignment="1" applyProtection="1">
      <alignment horizontal="center" vertical="center" wrapText="1"/>
      <protection locked="0"/>
    </xf>
    <xf numFmtId="0" fontId="0" fillId="0" borderId="28" xfId="0" applyFont="1" applyBorder="1" applyAlignment="1" applyProtection="1">
      <alignment horizontal="center" vertical="center"/>
    </xf>
    <xf numFmtId="0" fontId="0" fillId="0" borderId="67" xfId="0" applyFont="1" applyBorder="1" applyProtection="1">
      <protection locked="0"/>
    </xf>
    <xf numFmtId="0" fontId="14" fillId="6" borderId="36" xfId="0" applyFont="1" applyFill="1" applyBorder="1" applyAlignment="1" applyProtection="1">
      <alignment horizontal="center" vertical="center" wrapText="1"/>
    </xf>
    <xf numFmtId="49" fontId="0" fillId="0" borderId="0" xfId="0" applyNumberFormat="1"/>
    <xf numFmtId="49" fontId="0" fillId="0" borderId="22" xfId="0" applyNumberFormat="1"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4" fillId="4" borderId="32" xfId="0" applyFont="1" applyFill="1" applyBorder="1" applyAlignment="1" applyProtection="1">
      <alignment horizontal="center" vertical="center" wrapText="1"/>
    </xf>
    <xf numFmtId="0" fontId="0" fillId="0" borderId="68" xfId="0" applyFont="1" applyBorder="1" applyProtection="1"/>
    <xf numFmtId="49" fontId="0" fillId="8" borderId="21" xfId="0" applyNumberFormat="1" applyFont="1" applyFill="1" applyBorder="1" applyAlignment="1" applyProtection="1">
      <alignment vertical="center" wrapText="1"/>
    </xf>
    <xf numFmtId="0" fontId="0" fillId="8" borderId="22" xfId="0" applyFont="1" applyFill="1" applyBorder="1" applyAlignment="1" applyProtection="1">
      <alignment vertical="center" wrapText="1"/>
    </xf>
    <xf numFmtId="0" fontId="0" fillId="4" borderId="65" xfId="0" quotePrefix="1" applyFont="1" applyFill="1" applyBorder="1" applyAlignment="1" applyProtection="1">
      <alignment vertical="center" wrapText="1"/>
      <protection locked="0"/>
    </xf>
    <xf numFmtId="0" fontId="0" fillId="4" borderId="22" xfId="0" quotePrefix="1" applyFont="1" applyFill="1" applyBorder="1" applyAlignment="1" applyProtection="1">
      <alignment vertical="center" wrapText="1"/>
      <protection locked="0"/>
    </xf>
    <xf numFmtId="0" fontId="0" fillId="4" borderId="0" xfId="0" quotePrefix="1" applyFont="1" applyFill="1" applyBorder="1" applyAlignment="1" applyProtection="1">
      <alignment vertical="center" wrapText="1"/>
      <protection locked="0"/>
    </xf>
    <xf numFmtId="0" fontId="0" fillId="0" borderId="0" xfId="0" applyFont="1" applyFill="1" applyAlignment="1" applyProtection="1">
      <alignment horizontal="center" wrapText="1"/>
    </xf>
    <xf numFmtId="0" fontId="12" fillId="6" borderId="38" xfId="0" applyFont="1" applyFill="1" applyBorder="1" applyAlignment="1" applyProtection="1">
      <alignment horizontal="center" vertical="center" wrapText="1"/>
    </xf>
    <xf numFmtId="0" fontId="12" fillId="6" borderId="38" xfId="0" quotePrefix="1"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49" fontId="0" fillId="8" borderId="38" xfId="0" applyNumberFormat="1" applyFont="1" applyFill="1" applyBorder="1" applyAlignment="1" applyProtection="1">
      <alignment horizontal="center" vertical="center" wrapText="1"/>
    </xf>
    <xf numFmtId="0" fontId="0" fillId="8" borderId="38" xfId="0" applyFont="1" applyFill="1" applyBorder="1" applyAlignment="1" applyProtection="1">
      <alignment horizontal="left" vertical="center" wrapText="1"/>
    </xf>
    <xf numFmtId="0" fontId="0" fillId="8" borderId="38" xfId="0" applyNumberFormat="1" applyFont="1" applyFill="1" applyBorder="1" applyAlignment="1" applyProtection="1">
      <alignment horizontal="center" vertical="center" wrapText="1"/>
    </xf>
    <xf numFmtId="4" fontId="0" fillId="19" borderId="38" xfId="0" applyNumberFormat="1" applyFont="1" applyFill="1" applyBorder="1" applyAlignment="1" applyProtection="1">
      <alignment horizontal="center" vertical="center" wrapText="1"/>
      <protection locked="0"/>
    </xf>
    <xf numFmtId="3" fontId="0" fillId="4" borderId="38" xfId="0" applyNumberFormat="1" applyFont="1" applyFill="1" applyBorder="1" applyAlignment="1" applyProtection="1">
      <alignment horizontal="center" vertical="center" wrapText="1"/>
      <protection locked="0"/>
    </xf>
    <xf numFmtId="168" fontId="0" fillId="4" borderId="38" xfId="0" applyNumberFormat="1" applyFont="1" applyFill="1" applyBorder="1" applyAlignment="1" applyProtection="1">
      <alignment horizontal="center" vertical="center" wrapText="1"/>
      <protection locked="0"/>
    </xf>
    <xf numFmtId="49" fontId="0" fillId="4" borderId="38" xfId="0" applyNumberFormat="1" applyFont="1" applyFill="1" applyBorder="1" applyAlignment="1" applyProtection="1">
      <alignment horizontal="center" vertical="center" wrapText="1"/>
      <protection locked="0"/>
    </xf>
    <xf numFmtId="0" fontId="9" fillId="4" borderId="38" xfId="0" applyFont="1" applyFill="1" applyBorder="1" applyAlignment="1" applyProtection="1">
      <alignment horizontal="center" vertical="center" wrapText="1"/>
    </xf>
    <xf numFmtId="15" fontId="9" fillId="4" borderId="38" xfId="0" applyNumberFormat="1" applyFont="1" applyFill="1" applyBorder="1" applyAlignment="1" applyProtection="1">
      <alignment horizontal="center" vertical="center" wrapText="1"/>
    </xf>
    <xf numFmtId="169" fontId="9" fillId="4" borderId="38" xfId="0" applyNumberFormat="1" applyFont="1" applyFill="1" applyBorder="1" applyAlignment="1" applyProtection="1">
      <alignment horizontal="center" vertical="center" wrapText="1"/>
    </xf>
    <xf numFmtId="17" fontId="24" fillId="6" borderId="38" xfId="0" applyNumberFormat="1" applyFont="1" applyFill="1" applyBorder="1" applyAlignment="1" applyProtection="1">
      <alignment horizontal="center" vertical="center" wrapText="1"/>
    </xf>
    <xf numFmtId="0" fontId="14" fillId="6" borderId="38" xfId="0" applyFont="1" applyFill="1" applyBorder="1" applyAlignment="1" applyProtection="1">
      <alignment horizontal="center" vertical="center" wrapText="1"/>
    </xf>
    <xf numFmtId="0" fontId="9" fillId="0" borderId="38" xfId="0" quotePrefix="1" applyFont="1" applyFill="1" applyBorder="1" applyAlignment="1" applyProtection="1">
      <alignment horizontal="center" vertical="center" wrapText="1"/>
    </xf>
    <xf numFmtId="0" fontId="0" fillId="0" borderId="38" xfId="0" applyFont="1" applyBorder="1" applyAlignment="1" applyProtection="1">
      <alignment horizontal="left" vertical="center" wrapText="1"/>
      <protection locked="0"/>
    </xf>
    <xf numFmtId="49" fontId="0" fillId="0" borderId="38" xfId="0" applyNumberFormat="1" applyFont="1" applyBorder="1" applyAlignment="1" applyProtection="1">
      <alignment horizontal="left" vertical="center" wrapText="1"/>
      <protection locked="0"/>
    </xf>
    <xf numFmtId="0" fontId="0" fillId="0" borderId="38" xfId="0" applyFont="1" applyBorder="1" applyAlignment="1" applyProtection="1">
      <alignment horizontal="center" vertical="center" wrapText="1"/>
      <protection locked="0"/>
    </xf>
    <xf numFmtId="0" fontId="9" fillId="0" borderId="38" xfId="0" applyFont="1" applyBorder="1" applyAlignment="1" applyProtection="1">
      <alignment horizontal="center" vertical="center" wrapText="1"/>
    </xf>
    <xf numFmtId="0" fontId="8" fillId="0" borderId="38" xfId="0" applyFont="1" applyBorder="1" applyAlignment="1" applyProtection="1">
      <alignment horizontal="center" vertical="center" wrapText="1"/>
      <protection locked="0"/>
    </xf>
    <xf numFmtId="0" fontId="0" fillId="0" borderId="38" xfId="0" quotePrefix="1" applyFont="1" applyBorder="1" applyAlignment="1" applyProtection="1">
      <alignment horizontal="center" vertical="center" wrapText="1"/>
      <protection locked="0"/>
    </xf>
    <xf numFmtId="49" fontId="0" fillId="0" borderId="38" xfId="0" quotePrefix="1" applyNumberFormat="1" applyFont="1" applyBorder="1" applyAlignment="1" applyProtection="1">
      <alignment horizontal="left" vertical="center" wrapText="1"/>
      <protection locked="0"/>
    </xf>
    <xf numFmtId="49" fontId="0" fillId="0" borderId="38" xfId="0" quotePrefix="1" applyNumberFormat="1" applyFont="1" applyBorder="1" applyAlignment="1" applyProtection="1">
      <alignment horizontal="center" vertical="center" wrapText="1"/>
      <protection locked="0"/>
    </xf>
    <xf numFmtId="0" fontId="9" fillId="4" borderId="38" xfId="0" applyFont="1" applyFill="1" applyBorder="1" applyAlignment="1" applyProtection="1">
      <alignment horizontal="center" vertical="center"/>
    </xf>
    <xf numFmtId="0" fontId="9" fillId="0" borderId="38" xfId="0" applyFont="1" applyFill="1" applyBorder="1" applyAlignment="1" applyProtection="1">
      <alignment horizontal="left" vertical="center" wrapText="1"/>
    </xf>
    <xf numFmtId="49" fontId="9" fillId="0" borderId="38" xfId="0" applyNumberFormat="1" applyFont="1" applyFill="1" applyBorder="1" applyAlignment="1" applyProtection="1">
      <alignment horizontal="left" vertical="center" wrapText="1"/>
    </xf>
    <xf numFmtId="0" fontId="17" fillId="0" borderId="38" xfId="0" applyFont="1" applyFill="1" applyBorder="1" applyAlignment="1" applyProtection="1">
      <alignment horizontal="center" vertical="center" wrapText="1"/>
    </xf>
    <xf numFmtId="0" fontId="14" fillId="0" borderId="38" xfId="0" applyFont="1" applyFill="1" applyBorder="1" applyAlignment="1" applyProtection="1">
      <alignment horizontal="center" vertical="center" wrapText="1"/>
    </xf>
    <xf numFmtId="49" fontId="8" fillId="0" borderId="38" xfId="0" applyNumberFormat="1" applyFont="1" applyFill="1" applyBorder="1" applyAlignment="1" applyProtection="1">
      <alignment horizontal="left" vertical="center" wrapText="1"/>
      <protection locked="0"/>
    </xf>
    <xf numFmtId="0" fontId="18" fillId="0" borderId="38" xfId="0" applyFont="1" applyFill="1" applyBorder="1" applyAlignment="1" applyProtection="1">
      <alignment horizontal="left" vertical="center" wrapText="1"/>
    </xf>
    <xf numFmtId="15" fontId="18" fillId="0" borderId="38" xfId="0" applyNumberFormat="1" applyFont="1" applyFill="1" applyBorder="1" applyAlignment="1" applyProtection="1">
      <alignment horizontal="center" vertical="center" wrapText="1"/>
    </xf>
    <xf numFmtId="0" fontId="18" fillId="0" borderId="38" xfId="0" applyFont="1" applyFill="1" applyBorder="1" applyAlignment="1" applyProtection="1">
      <alignment horizontal="center" vertical="center" wrapText="1"/>
    </xf>
    <xf numFmtId="0" fontId="8" fillId="0" borderId="38" xfId="0" applyFont="1" applyFill="1" applyBorder="1" applyAlignment="1" applyProtection="1">
      <alignment horizontal="center" vertical="center" wrapText="1"/>
    </xf>
    <xf numFmtId="0" fontId="8" fillId="0" borderId="38" xfId="0" applyFont="1" applyFill="1" applyBorder="1" applyAlignment="1" applyProtection="1">
      <alignment horizontal="left" vertical="center" wrapText="1"/>
    </xf>
    <xf numFmtId="0" fontId="15" fillId="0" borderId="38" xfId="0" applyFont="1" applyFill="1" applyBorder="1" applyAlignment="1" applyProtection="1">
      <alignment horizontal="center" vertical="center" wrapText="1"/>
    </xf>
    <xf numFmtId="0" fontId="15" fillId="0" borderId="38" xfId="0" quotePrefix="1" applyFont="1" applyFill="1" applyBorder="1" applyAlignment="1" applyProtection="1">
      <alignment horizontal="center" vertical="center" wrapText="1"/>
    </xf>
    <xf numFmtId="49" fontId="0" fillId="8" borderId="38" xfId="0" applyNumberFormat="1" applyFont="1" applyFill="1" applyBorder="1" applyAlignment="1" applyProtection="1">
      <alignment vertical="center" wrapText="1"/>
    </xf>
    <xf numFmtId="0" fontId="0" fillId="8" borderId="38" xfId="0" applyFont="1" applyFill="1" applyBorder="1" applyAlignment="1" applyProtection="1">
      <alignment vertical="center" wrapText="1"/>
    </xf>
    <xf numFmtId="49" fontId="0" fillId="4" borderId="38" xfId="0" quotePrefix="1" applyNumberFormat="1" applyFont="1" applyFill="1" applyBorder="1" applyAlignment="1" applyProtection="1">
      <alignment horizontal="center" vertical="center" wrapText="1"/>
      <protection locked="0"/>
    </xf>
    <xf numFmtId="49" fontId="0" fillId="4" borderId="38" xfId="0" quotePrefix="1" applyNumberFormat="1" applyFont="1" applyFill="1" applyBorder="1" applyAlignment="1" applyProtection="1">
      <alignment vertical="center" wrapText="1"/>
      <protection locked="0"/>
    </xf>
    <xf numFmtId="0" fontId="9" fillId="0" borderId="38" xfId="0" applyFont="1" applyFill="1" applyBorder="1" applyAlignment="1" applyProtection="1">
      <alignment horizontal="center" vertical="center" wrapText="1"/>
    </xf>
    <xf numFmtId="0" fontId="9" fillId="0" borderId="38" xfId="0" applyFont="1" applyFill="1" applyBorder="1" applyAlignment="1" applyProtection="1">
      <alignment horizontal="center" vertical="center"/>
    </xf>
    <xf numFmtId="0" fontId="9" fillId="0" borderId="38" xfId="0" applyFont="1" applyFill="1" applyBorder="1" applyProtection="1"/>
    <xf numFmtId="0" fontId="14" fillId="4" borderId="38" xfId="0" applyFont="1" applyFill="1" applyBorder="1" applyAlignment="1" applyProtection="1">
      <alignment horizontal="center" vertical="center" wrapText="1"/>
    </xf>
    <xf numFmtId="0" fontId="23" fillId="0" borderId="38" xfId="0" applyFont="1" applyFill="1" applyBorder="1" applyAlignment="1" applyProtection="1">
      <alignment horizontal="center" vertical="center" wrapText="1"/>
    </xf>
    <xf numFmtId="0" fontId="0" fillId="8" borderId="38" xfId="0" applyFont="1" applyFill="1" applyBorder="1" applyAlignment="1" applyProtection="1">
      <alignment horizontal="center" vertical="center" wrapText="1"/>
    </xf>
    <xf numFmtId="4" fontId="0" fillId="4" borderId="38" xfId="0" applyNumberFormat="1" applyFont="1" applyFill="1" applyBorder="1" applyAlignment="1" applyProtection="1">
      <alignment horizontal="center" vertical="center" wrapText="1"/>
      <protection locked="0"/>
    </xf>
    <xf numFmtId="0" fontId="0" fillId="4" borderId="38" xfId="0" applyNumberFormat="1" applyFont="1" applyFill="1" applyBorder="1" applyAlignment="1" applyProtection="1">
      <alignment horizontal="center" vertical="center" wrapText="1"/>
      <protection locked="0"/>
    </xf>
    <xf numFmtId="49" fontId="0" fillId="4" borderId="38" xfId="0" applyNumberFormat="1" applyFont="1" applyFill="1" applyBorder="1" applyAlignment="1" applyProtection="1">
      <alignment horizontal="left" vertical="center" wrapText="1"/>
      <protection locked="0"/>
    </xf>
    <xf numFmtId="0" fontId="22" fillId="0" borderId="38" xfId="0" applyFont="1" applyFill="1" applyBorder="1" applyAlignment="1" applyProtection="1">
      <alignment horizontal="center" vertical="center"/>
    </xf>
    <xf numFmtId="49" fontId="0" fillId="8" borderId="38" xfId="0" applyNumberFormat="1" applyFont="1" applyFill="1" applyBorder="1" applyAlignment="1" applyProtection="1">
      <alignment horizontal="center" vertical="center"/>
    </xf>
    <xf numFmtId="0" fontId="15" fillId="4" borderId="38" xfId="0" applyFont="1" applyFill="1" applyBorder="1" applyAlignment="1" applyProtection="1">
      <alignment vertical="center"/>
    </xf>
    <xf numFmtId="0" fontId="0" fillId="0" borderId="38" xfId="0" applyFont="1" applyBorder="1" applyProtection="1"/>
    <xf numFmtId="0" fontId="9" fillId="0" borderId="38" xfId="0" applyFont="1" applyBorder="1" applyProtection="1"/>
    <xf numFmtId="15" fontId="0" fillId="8" borderId="38" xfId="0" applyNumberFormat="1" applyFont="1" applyFill="1" applyBorder="1" applyAlignment="1" applyProtection="1">
      <alignment horizontal="center" vertical="center"/>
    </xf>
    <xf numFmtId="0" fontId="0" fillId="0" borderId="38" xfId="0" applyNumberFormat="1" applyFont="1" applyBorder="1" applyAlignment="1" applyProtection="1">
      <alignment horizontal="center" vertical="center"/>
    </xf>
    <xf numFmtId="15" fontId="0" fillId="0" borderId="38" xfId="0" applyNumberFormat="1" applyFont="1" applyFill="1" applyBorder="1" applyAlignment="1" applyProtection="1">
      <alignment horizontal="center" vertical="center"/>
      <protection locked="0"/>
    </xf>
    <xf numFmtId="0" fontId="0" fillId="0" borderId="38" xfId="0" applyNumberFormat="1" applyFont="1" applyFill="1" applyBorder="1" applyAlignment="1" applyProtection="1">
      <alignment horizontal="center" vertical="center"/>
      <protection locked="0"/>
    </xf>
    <xf numFmtId="170" fontId="9" fillId="0" borderId="38" xfId="0" applyNumberFormat="1" applyFont="1" applyBorder="1" applyProtection="1"/>
    <xf numFmtId="15" fontId="9" fillId="0" borderId="38" xfId="0" applyNumberFormat="1" applyFont="1" applyBorder="1" applyProtection="1"/>
    <xf numFmtId="0" fontId="6" fillId="0" borderId="38" xfId="2" applyFill="1" applyBorder="1"/>
    <xf numFmtId="49" fontId="6" fillId="0" borderId="38" xfId="2" applyNumberFormat="1" applyFill="1" applyBorder="1"/>
    <xf numFmtId="49" fontId="6" fillId="0" borderId="38" xfId="2" quotePrefix="1" applyNumberFormat="1" applyFill="1" applyBorder="1"/>
    <xf numFmtId="0" fontId="6" fillId="0" borderId="38" xfId="2" quotePrefix="1" applyFill="1" applyBorder="1" applyAlignment="1">
      <alignment horizontal="left"/>
    </xf>
    <xf numFmtId="0" fontId="6" fillId="0" borderId="38" xfId="2" applyNumberFormat="1" applyFont="1" applyBorder="1" applyAlignment="1"/>
    <xf numFmtId="0" fontId="6" fillId="0" borderId="38" xfId="2" quotePrefix="1" applyFill="1" applyBorder="1"/>
    <xf numFmtId="171" fontId="6" fillId="0" borderId="38" xfId="2" applyNumberFormat="1" applyFill="1" applyBorder="1"/>
    <xf numFmtId="172" fontId="6" fillId="0" borderId="38" xfId="2" applyNumberFormat="1" applyFill="1" applyBorder="1"/>
    <xf numFmtId="169" fontId="6" fillId="0" borderId="38" xfId="2" applyNumberFormat="1" applyFill="1" applyBorder="1"/>
    <xf numFmtId="49" fontId="0" fillId="0" borderId="0" xfId="0" applyNumberFormat="1" applyFont="1" applyProtection="1"/>
    <xf numFmtId="0" fontId="0" fillId="0" borderId="36" xfId="0" applyBorder="1"/>
    <xf numFmtId="17" fontId="14" fillId="6" borderId="69" xfId="0" applyNumberFormat="1" applyFont="1" applyFill="1" applyBorder="1" applyAlignment="1" applyProtection="1">
      <alignment horizontal="center" vertical="center" wrapText="1"/>
    </xf>
    <xf numFmtId="49" fontId="0" fillId="0" borderId="21" xfId="0" applyNumberFormat="1" applyFont="1" applyFill="1" applyBorder="1" applyAlignment="1" applyProtection="1">
      <alignment horizontal="center" vertical="center" wrapText="1"/>
    </xf>
    <xf numFmtId="0" fontId="0" fillId="0" borderId="22" xfId="0"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xf>
    <xf numFmtId="0" fontId="10" fillId="0" borderId="0" xfId="0" applyFont="1" applyFill="1" applyBorder="1" applyProtection="1"/>
    <xf numFmtId="0" fontId="10" fillId="0" borderId="0" xfId="0" applyFont="1" applyFill="1" applyProtection="1"/>
    <xf numFmtId="0" fontId="0" fillId="0" borderId="0" xfId="0" applyNumberFormat="1" applyFont="1" applyFill="1" applyBorder="1" applyAlignment="1" applyProtection="1">
      <alignment horizontal="center" vertical="center" wrapText="1"/>
    </xf>
    <xf numFmtId="3" fontId="0" fillId="0" borderId="0" xfId="0" applyNumberFormat="1" applyFont="1" applyFill="1" applyBorder="1" applyAlignment="1" applyProtection="1">
      <alignment horizontal="center" vertical="center" wrapText="1"/>
      <protection locked="0"/>
    </xf>
    <xf numFmtId="15" fontId="0" fillId="0" borderId="0"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46" fillId="0" borderId="0" xfId="1" quotePrefix="1" applyFont="1" applyBorder="1" applyProtection="1"/>
    <xf numFmtId="165" fontId="10" fillId="4" borderId="0" xfId="0" applyNumberFormat="1" applyFont="1" applyFill="1" applyBorder="1" applyAlignment="1" applyProtection="1">
      <alignment horizontal="center" vertical="center" wrapText="1"/>
    </xf>
    <xf numFmtId="0" fontId="0" fillId="8" borderId="75" xfId="0" applyNumberFormat="1" applyFont="1" applyFill="1" applyBorder="1" applyAlignment="1" applyProtection="1">
      <alignment vertical="center" wrapText="1"/>
    </xf>
    <xf numFmtId="0" fontId="0" fillId="0" borderId="76" xfId="0" applyBorder="1"/>
    <xf numFmtId="0" fontId="0" fillId="0" borderId="0" xfId="0" applyBorder="1"/>
    <xf numFmtId="0" fontId="0" fillId="0" borderId="77" xfId="0" applyBorder="1"/>
    <xf numFmtId="0" fontId="0" fillId="4" borderId="0" xfId="0" applyFont="1" applyFill="1" applyBorder="1" applyProtection="1">
      <protection locked="0"/>
    </xf>
    <xf numFmtId="0" fontId="47" fillId="0" borderId="0" xfId="1" quotePrefix="1" applyFont="1" applyProtection="1"/>
    <xf numFmtId="0" fontId="0" fillId="0" borderId="79" xfId="0" applyBorder="1"/>
    <xf numFmtId="0" fontId="0" fillId="0" borderId="80" xfId="0" applyBorder="1"/>
    <xf numFmtId="0" fontId="0" fillId="0" borderId="81" xfId="0" applyBorder="1"/>
    <xf numFmtId="0" fontId="0" fillId="0" borderId="78" xfId="0" applyBorder="1"/>
    <xf numFmtId="165" fontId="0" fillId="0" borderId="0" xfId="0" applyNumberFormat="1" applyFont="1" applyFill="1" applyBorder="1" applyAlignment="1" applyProtection="1">
      <alignment horizontal="center" vertical="center" wrapText="1"/>
    </xf>
    <xf numFmtId="0" fontId="0" fillId="0" borderId="29"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protection locked="0"/>
    </xf>
    <xf numFmtId="0" fontId="0" fillId="0" borderId="0" xfId="0" applyAlignment="1">
      <alignment wrapText="1"/>
    </xf>
    <xf numFmtId="2" fontId="0" fillId="0" borderId="0" xfId="0" applyNumberFormat="1"/>
    <xf numFmtId="49" fontId="22" fillId="0" borderId="0" xfId="0" applyNumberFormat="1" applyFont="1" applyProtection="1"/>
    <xf numFmtId="17" fontId="14" fillId="6" borderId="59" xfId="0" applyNumberFormat="1" applyFont="1" applyFill="1" applyBorder="1" applyAlignment="1" applyProtection="1">
      <alignment horizontal="center" vertical="center" wrapText="1"/>
    </xf>
    <xf numFmtId="17" fontId="14" fillId="6" borderId="83" xfId="0" applyNumberFormat="1" applyFont="1" applyFill="1" applyBorder="1" applyAlignment="1" applyProtection="1">
      <alignment horizontal="center" vertical="center" wrapText="1"/>
    </xf>
    <xf numFmtId="49" fontId="0" fillId="4" borderId="0" xfId="0" quotePrefix="1" applyNumberFormat="1" applyFont="1" applyFill="1" applyBorder="1" applyAlignment="1" applyProtection="1">
      <alignment vertical="center" wrapText="1"/>
      <protection locked="0"/>
    </xf>
    <xf numFmtId="0" fontId="9" fillId="0" borderId="0"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9" fillId="0" borderId="0" xfId="0" applyFont="1" applyBorder="1" applyAlignment="1" applyProtection="1">
      <alignment vertical="center"/>
    </xf>
    <xf numFmtId="0" fontId="0" fillId="0" borderId="0" xfId="0" applyFont="1" applyBorder="1" applyAlignment="1" applyProtection="1">
      <alignment horizontal="center"/>
    </xf>
    <xf numFmtId="49" fontId="9" fillId="4" borderId="0" xfId="0" quotePrefix="1" applyNumberFormat="1" applyFont="1" applyFill="1" applyBorder="1" applyAlignment="1" applyProtection="1">
      <alignment vertical="center" wrapText="1"/>
      <protection locked="0"/>
    </xf>
    <xf numFmtId="49" fontId="0" fillId="4" borderId="0" xfId="0" applyNumberFormat="1" applyFont="1" applyFill="1" applyBorder="1" applyAlignment="1" applyProtection="1">
      <alignment vertical="center" wrapText="1"/>
    </xf>
    <xf numFmtId="0" fontId="0" fillId="4" borderId="0" xfId="0" applyFont="1" applyFill="1" applyBorder="1" applyAlignment="1" applyProtection="1">
      <alignment vertical="center" wrapText="1"/>
    </xf>
    <xf numFmtId="0" fontId="0" fillId="21" borderId="36" xfId="0" applyFill="1" applyBorder="1" applyAlignment="1"/>
    <xf numFmtId="0" fontId="0" fillId="0" borderId="0" xfId="0" applyBorder="1" applyAlignment="1"/>
    <xf numFmtId="0" fontId="0" fillId="21" borderId="36" xfId="0" applyFill="1" applyBorder="1"/>
    <xf numFmtId="0" fontId="12" fillId="0" borderId="17" xfId="0" applyFont="1" applyFill="1" applyBorder="1" applyAlignment="1" applyProtection="1">
      <alignment horizontal="center" vertical="center" wrapText="1"/>
    </xf>
    <xf numFmtId="0" fontId="0" fillId="21" borderId="36" xfId="0" applyFill="1" applyBorder="1" applyAlignment="1"/>
    <xf numFmtId="49" fontId="0" fillId="8" borderId="87" xfId="0" applyNumberFormat="1" applyFont="1" applyFill="1" applyBorder="1" applyAlignment="1" applyProtection="1">
      <alignment horizontal="center" vertical="center"/>
    </xf>
    <xf numFmtId="49" fontId="0" fillId="4" borderId="86" xfId="0" applyNumberFormat="1" applyFont="1" applyFill="1" applyBorder="1" applyAlignment="1" applyProtection="1">
      <alignment horizontal="center" vertical="center"/>
    </xf>
    <xf numFmtId="0" fontId="0" fillId="21" borderId="36" xfId="0" applyFill="1" applyBorder="1" applyAlignment="1"/>
    <xf numFmtId="0" fontId="0" fillId="4" borderId="0" xfId="0" applyFill="1" applyBorder="1" applyAlignment="1">
      <alignment horizontal="center"/>
    </xf>
    <xf numFmtId="0" fontId="0" fillId="4" borderId="0" xfId="0" applyFill="1" applyBorder="1"/>
    <xf numFmtId="0" fontId="5" fillId="8" borderId="10" xfId="1" applyFill="1" applyBorder="1" applyAlignment="1" applyProtection="1">
      <alignment horizontal="center" vertical="center"/>
    </xf>
    <xf numFmtId="17" fontId="15" fillId="22" borderId="36" xfId="0" applyNumberFormat="1" applyFont="1" applyFill="1" applyBorder="1" applyAlignment="1" applyProtection="1">
      <alignment horizontal="center" vertical="center" wrapText="1"/>
    </xf>
    <xf numFmtId="0" fontId="0" fillId="0" borderId="0" xfId="0" applyAlignment="1"/>
    <xf numFmtId="0" fontId="2" fillId="0" borderId="0" xfId="6"/>
    <xf numFmtId="0" fontId="44" fillId="0" borderId="88" xfId="6" applyFont="1" applyBorder="1" applyAlignment="1">
      <alignment vertical="center" wrapText="1"/>
    </xf>
    <xf numFmtId="0" fontId="51" fillId="0" borderId="23" xfId="6" applyFont="1" applyBorder="1" applyAlignment="1">
      <alignment horizontal="left" vertical="center" wrapText="1" indent="1"/>
    </xf>
    <xf numFmtId="0" fontId="51" fillId="0" borderId="20" xfId="6" applyFont="1" applyBorder="1" applyAlignment="1">
      <alignment horizontal="left" vertical="center" wrapText="1" indent="1"/>
    </xf>
    <xf numFmtId="0" fontId="54" fillId="0" borderId="20" xfId="6" applyFont="1" applyBorder="1" applyAlignment="1">
      <alignment vertical="center" wrapText="1"/>
    </xf>
    <xf numFmtId="0" fontId="53" fillId="0" borderId="20" xfId="6" applyFont="1" applyBorder="1" applyAlignment="1">
      <alignment vertical="center" wrapText="1"/>
    </xf>
    <xf numFmtId="0" fontId="55" fillId="0" borderId="20" xfId="6" applyFont="1" applyBorder="1" applyAlignment="1">
      <alignment vertical="center" wrapText="1"/>
    </xf>
    <xf numFmtId="0" fontId="55" fillId="0" borderId="23" xfId="6" applyFont="1" applyBorder="1" applyAlignment="1">
      <alignment vertical="center" wrapText="1"/>
    </xf>
    <xf numFmtId="0" fontId="53" fillId="0" borderId="23" xfId="6" applyFont="1" applyBorder="1" applyAlignment="1">
      <alignment vertical="center" wrapText="1"/>
    </xf>
    <xf numFmtId="0" fontId="44" fillId="0" borderId="23" xfId="6" applyFont="1" applyBorder="1" applyAlignment="1">
      <alignment vertical="center" wrapText="1"/>
    </xf>
    <xf numFmtId="0" fontId="44" fillId="0" borderId="0" xfId="6" applyFont="1" applyAlignment="1">
      <alignment vertical="center"/>
    </xf>
    <xf numFmtId="0" fontId="2" fillId="0" borderId="0" xfId="6" applyAlignment="1">
      <alignment vertical="top"/>
    </xf>
    <xf numFmtId="0" fontId="2" fillId="0" borderId="0" xfId="6" applyAlignment="1">
      <alignment wrapText="1"/>
    </xf>
    <xf numFmtId="0" fontId="12" fillId="8" borderId="10" xfId="0" applyFont="1" applyFill="1" applyBorder="1" applyAlignment="1" applyProtection="1">
      <alignment vertical="center"/>
    </xf>
    <xf numFmtId="0" fontId="0" fillId="0" borderId="0" xfId="0"/>
    <xf numFmtId="0" fontId="5" fillId="8" borderId="3" xfId="1" applyFill="1" applyBorder="1" applyAlignment="1" applyProtection="1">
      <alignment horizontal="center" vertical="center"/>
    </xf>
    <xf numFmtId="0" fontId="0" fillId="8" borderId="36" xfId="4" applyNumberFormat="1" applyFont="1" applyFill="1" applyBorder="1" applyAlignment="1" applyProtection="1">
      <alignment horizontal="center" vertical="center" wrapText="1"/>
      <protection locked="0" hidden="1"/>
    </xf>
    <xf numFmtId="0" fontId="61" fillId="0" borderId="0" xfId="2" applyFont="1"/>
    <xf numFmtId="0" fontId="12" fillId="6" borderId="91" xfId="0" applyFont="1" applyFill="1" applyBorder="1" applyAlignment="1" applyProtection="1">
      <alignment horizontal="center" vertical="center" wrapText="1"/>
    </xf>
    <xf numFmtId="0" fontId="12" fillId="6" borderId="18" xfId="0" applyFont="1" applyFill="1" applyBorder="1" applyAlignment="1" applyProtection="1">
      <alignment horizontal="center" vertical="center" wrapText="1"/>
    </xf>
    <xf numFmtId="0" fontId="12" fillId="6" borderId="92" xfId="0" quotePrefix="1" applyFont="1" applyFill="1" applyBorder="1" applyAlignment="1" applyProtection="1">
      <alignment horizontal="center" vertical="center" wrapText="1"/>
    </xf>
    <xf numFmtId="1" fontId="0" fillId="8" borderId="0" xfId="0" applyNumberFormat="1" applyFont="1" applyFill="1" applyBorder="1" applyAlignment="1" applyProtection="1">
      <alignment horizontal="center" vertical="center"/>
    </xf>
    <xf numFmtId="49" fontId="0" fillId="8" borderId="0" xfId="0" applyNumberFormat="1" applyFont="1" applyFill="1" applyBorder="1" applyAlignment="1" applyProtection="1">
      <alignment horizontal="center" vertical="center"/>
    </xf>
    <xf numFmtId="49" fontId="2" fillId="8" borderId="0" xfId="0" applyNumberFormat="1" applyFont="1" applyFill="1" applyBorder="1" applyAlignment="1" applyProtection="1">
      <alignment horizontal="left" vertical="center" wrapText="1"/>
    </xf>
    <xf numFmtId="0" fontId="0" fillId="0" borderId="93" xfId="0" applyFont="1" applyBorder="1" applyProtection="1"/>
    <xf numFmtId="49" fontId="6" fillId="0" borderId="0" xfId="2" applyNumberFormat="1"/>
    <xf numFmtId="0" fontId="0" fillId="0" borderId="0" xfId="0" applyFont="1" applyFill="1" applyBorder="1" applyAlignment="1" applyProtection="1">
      <alignment vertical="center"/>
    </xf>
    <xf numFmtId="0" fontId="0" fillId="21" borderId="36" xfId="0" applyFill="1" applyBorder="1" applyAlignment="1"/>
    <xf numFmtId="0" fontId="0" fillId="4" borderId="0" xfId="0" applyFill="1"/>
    <xf numFmtId="0" fontId="0" fillId="4" borderId="0" xfId="0" applyFill="1" applyAlignment="1">
      <alignment shrinkToFit="1"/>
    </xf>
    <xf numFmtId="0" fontId="0" fillId="4" borderId="0" xfId="0" applyFont="1" applyFill="1" applyAlignment="1" applyProtection="1">
      <alignment shrinkToFit="1"/>
    </xf>
    <xf numFmtId="0" fontId="0" fillId="0" borderId="0" xfId="0" applyProtection="1">
      <protection hidden="1"/>
    </xf>
    <xf numFmtId="0" fontId="0" fillId="0" borderId="0" xfId="0"/>
    <xf numFmtId="0" fontId="0" fillId="0" borderId="0" xfId="0" applyBorder="1"/>
    <xf numFmtId="4" fontId="0" fillId="4" borderId="36" xfId="0" applyNumberFormat="1" applyFill="1" applyBorder="1" applyAlignment="1" applyProtection="1">
      <alignment horizontal="center" vertical="center"/>
      <protection locked="0"/>
    </xf>
    <xf numFmtId="0" fontId="0" fillId="0" borderId="36" xfId="0" applyFont="1" applyFill="1" applyBorder="1" applyAlignment="1" applyProtection="1">
      <alignment vertical="center"/>
      <protection locked="0" hidden="1"/>
    </xf>
    <xf numFmtId="0" fontId="0" fillId="0" borderId="59" xfId="0" applyFont="1" applyFill="1" applyBorder="1" applyAlignment="1" applyProtection="1">
      <alignment vertical="center"/>
      <protection locked="0" hidden="1"/>
    </xf>
    <xf numFmtId="0" fontId="0" fillId="0" borderId="36" xfId="0" applyFont="1" applyBorder="1" applyAlignment="1" applyProtection="1">
      <alignment vertical="center"/>
      <protection locked="0" hidden="1"/>
    </xf>
    <xf numFmtId="0" fontId="0" fillId="0" borderId="59" xfId="0" applyFont="1" applyBorder="1" applyAlignment="1" applyProtection="1">
      <alignment vertical="center"/>
      <protection locked="0" hidden="1"/>
    </xf>
    <xf numFmtId="0" fontId="0" fillId="0" borderId="36" xfId="0" applyBorder="1" applyAlignment="1" applyProtection="1">
      <alignment vertical="center"/>
      <protection locked="0" hidden="1"/>
    </xf>
    <xf numFmtId="4" fontId="8" fillId="0" borderId="36" xfId="0" applyNumberFormat="1" applyFont="1" applyFill="1" applyBorder="1" applyAlignment="1" applyProtection="1">
      <alignment horizontal="center" vertical="center" wrapText="1"/>
      <protection locked="0"/>
    </xf>
    <xf numFmtId="4" fontId="0" fillId="0" borderId="36" xfId="0" applyNumberFormat="1" applyFont="1" applyBorder="1" applyAlignment="1" applyProtection="1">
      <alignment horizontal="center" vertical="center"/>
      <protection locked="0"/>
    </xf>
    <xf numFmtId="0" fontId="0" fillId="0" borderId="37" xfId="0" applyBorder="1" applyAlignment="1" applyProtection="1">
      <alignment vertical="center" wrapText="1"/>
      <protection locked="0"/>
    </xf>
    <xf numFmtId="0" fontId="62" fillId="0" borderId="0" xfId="0" applyFont="1"/>
    <xf numFmtId="3" fontId="0" fillId="0" borderId="36" xfId="0" applyNumberFormat="1" applyBorder="1" applyAlignment="1" applyProtection="1">
      <alignment horizontal="center" vertical="center"/>
      <protection locked="0"/>
    </xf>
    <xf numFmtId="0" fontId="29" fillId="26" borderId="0" xfId="0" applyFont="1" applyFill="1" applyBorder="1" applyAlignment="1">
      <alignment horizontal="center" vertical="center" wrapText="1"/>
    </xf>
    <xf numFmtId="0" fontId="8" fillId="4" borderId="0" xfId="0" applyFont="1" applyFill="1"/>
    <xf numFmtId="0" fontId="0" fillId="0" borderId="36" xfId="0"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36" xfId="0" applyBorder="1" applyAlignment="1" applyProtection="1">
      <alignment horizontal="left" vertical="center"/>
      <protection locked="0"/>
    </xf>
    <xf numFmtId="4" fontId="0" fillId="4" borderId="36" xfId="0" applyNumberFormat="1" applyFill="1" applyBorder="1" applyAlignment="1" applyProtection="1">
      <alignment horizontal="center" vertical="center" shrinkToFit="1"/>
      <protection locked="0"/>
    </xf>
    <xf numFmtId="17" fontId="15" fillId="22" borderId="0" xfId="0" applyNumberFormat="1" applyFont="1" applyFill="1" applyBorder="1" applyAlignment="1" applyProtection="1">
      <alignment horizontal="center" vertical="center" wrapText="1"/>
    </xf>
    <xf numFmtId="0" fontId="9" fillId="0" borderId="79" xfId="0" applyFont="1" applyBorder="1"/>
    <xf numFmtId="0" fontId="0" fillId="0" borderId="0" xfId="0"/>
    <xf numFmtId="0" fontId="9" fillId="0" borderId="0" xfId="0" applyFont="1"/>
    <xf numFmtId="0" fontId="0" fillId="0" borderId="0" xfId="0" applyAlignment="1"/>
    <xf numFmtId="0" fontId="62" fillId="0" borderId="0" xfId="0" applyFont="1"/>
    <xf numFmtId="0" fontId="0" fillId="8" borderId="63" xfId="0" applyNumberFormat="1" applyFont="1" applyFill="1" applyBorder="1" applyAlignment="1" applyProtection="1">
      <alignment horizontal="center" vertical="center" wrapText="1"/>
    </xf>
    <xf numFmtId="0" fontId="0" fillId="8" borderId="63" xfId="0" applyNumberFormat="1" applyFont="1" applyFill="1" applyBorder="1" applyAlignment="1" applyProtection="1">
      <alignment horizontal="center" vertical="center" wrapText="1"/>
    </xf>
    <xf numFmtId="0" fontId="0" fillId="0" borderId="0" xfId="0"/>
    <xf numFmtId="0" fontId="9" fillId="0" borderId="80" xfId="0" applyFont="1" applyBorder="1"/>
    <xf numFmtId="0" fontId="9" fillId="0" borderId="0" xfId="0" applyFont="1" applyProtection="1">
      <protection hidden="1"/>
    </xf>
    <xf numFmtId="15" fontId="0" fillId="4" borderId="15" xfId="0" applyNumberFormat="1" applyFont="1" applyFill="1" applyBorder="1" applyAlignment="1" applyProtection="1">
      <alignment horizontal="center" vertical="center"/>
      <protection locked="0"/>
    </xf>
    <xf numFmtId="0" fontId="0" fillId="0" borderId="0" xfId="0" applyAlignment="1">
      <alignment horizontal="center"/>
    </xf>
    <xf numFmtId="0" fontId="18" fillId="4" borderId="0" xfId="0" applyFont="1" applyFill="1"/>
    <xf numFmtId="0" fontId="29" fillId="26" borderId="0" xfId="0" applyFont="1" applyFill="1" applyBorder="1" applyAlignment="1">
      <alignment horizontal="center" vertical="center" wrapText="1"/>
    </xf>
    <xf numFmtId="0" fontId="9" fillId="4" borderId="0" xfId="0" applyFont="1" applyFill="1"/>
    <xf numFmtId="0" fontId="18" fillId="4" borderId="0" xfId="0" applyFont="1" applyFill="1" applyProtection="1"/>
    <xf numFmtId="0" fontId="9" fillId="4" borderId="0" xfId="0" applyFont="1" applyFill="1" applyProtection="1"/>
    <xf numFmtId="15" fontId="28" fillId="4" borderId="0" xfId="0" applyNumberFormat="1" applyFont="1" applyFill="1" applyBorder="1" applyAlignment="1" applyProtection="1">
      <alignment horizontal="center" vertical="center"/>
    </xf>
    <xf numFmtId="0" fontId="18" fillId="4" borderId="0" xfId="0" applyFont="1" applyFill="1" applyBorder="1" applyAlignment="1" applyProtection="1"/>
    <xf numFmtId="0" fontId="41" fillId="4" borderId="0" xfId="0" applyFont="1" applyFill="1" applyBorder="1" applyAlignment="1" applyProtection="1">
      <alignment horizontal="center" vertical="center"/>
    </xf>
    <xf numFmtId="0" fontId="8" fillId="4" borderId="0" xfId="0" applyFont="1" applyFill="1" applyAlignment="1">
      <alignment wrapText="1"/>
    </xf>
    <xf numFmtId="49" fontId="35" fillId="13" borderId="39" xfId="0" applyNumberFormat="1" applyFont="1" applyFill="1" applyBorder="1" applyAlignment="1">
      <alignment vertical="center" wrapText="1"/>
    </xf>
    <xf numFmtId="49" fontId="18" fillId="10" borderId="41" xfId="0" applyNumberFormat="1" applyFont="1" applyFill="1" applyBorder="1" applyProtection="1"/>
    <xf numFmtId="49" fontId="18" fillId="10" borderId="42" xfId="0" applyNumberFormat="1" applyFont="1" applyFill="1" applyBorder="1" applyProtection="1"/>
    <xf numFmtId="49" fontId="28" fillId="9" borderId="46" xfId="0" applyNumberFormat="1" applyFont="1" applyFill="1" applyBorder="1" applyAlignment="1" applyProtection="1">
      <alignment vertical="center" wrapText="1"/>
    </xf>
    <xf numFmtId="49" fontId="18" fillId="4" borderId="0" xfId="0" applyNumberFormat="1" applyFont="1" applyFill="1" applyProtection="1"/>
    <xf numFmtId="49" fontId="31" fillId="8" borderId="50" xfId="0" applyNumberFormat="1" applyFont="1" applyFill="1" applyBorder="1" applyAlignment="1" applyProtection="1">
      <alignment horizontal="left" vertical="center" wrapText="1"/>
    </xf>
    <xf numFmtId="49" fontId="18" fillId="10" borderId="0" xfId="0" applyNumberFormat="1" applyFont="1" applyFill="1" applyBorder="1" applyAlignment="1" applyProtection="1"/>
    <xf numFmtId="49" fontId="35" fillId="13" borderId="39" xfId="0" applyNumberFormat="1" applyFont="1" applyFill="1" applyBorder="1" applyAlignment="1">
      <alignment horizontal="center" vertical="center" wrapText="1"/>
    </xf>
    <xf numFmtId="0" fontId="35" fillId="13" borderId="39" xfId="0" applyNumberFormat="1" applyFont="1" applyFill="1" applyBorder="1" applyAlignment="1">
      <alignment horizontal="center" vertical="center" wrapText="1"/>
    </xf>
    <xf numFmtId="0" fontId="35" fillId="14" borderId="39" xfId="0" applyNumberFormat="1" applyFont="1" applyFill="1" applyBorder="1" applyAlignment="1" applyProtection="1">
      <alignment horizontal="left" vertical="center" wrapText="1"/>
    </xf>
    <xf numFmtId="2" fontId="35" fillId="13" borderId="39" xfId="0" applyNumberFormat="1" applyFont="1" applyFill="1" applyBorder="1" applyAlignment="1">
      <alignment horizontal="center" vertical="center" wrapText="1"/>
    </xf>
    <xf numFmtId="0" fontId="28" fillId="27" borderId="43" xfId="0" applyNumberFormat="1" applyFont="1" applyFill="1" applyBorder="1" applyAlignment="1" applyProtection="1">
      <alignment horizontal="center" vertical="center" wrapText="1"/>
    </xf>
    <xf numFmtId="0" fontId="18" fillId="4" borderId="0" xfId="0" applyFont="1" applyFill="1" applyProtection="1">
      <protection hidden="1"/>
    </xf>
    <xf numFmtId="15" fontId="34" fillId="8" borderId="36" xfId="0" applyNumberFormat="1" applyFont="1" applyFill="1" applyBorder="1" applyAlignment="1" applyProtection="1">
      <alignment horizontal="center" vertical="center" wrapText="1"/>
      <protection hidden="1"/>
    </xf>
    <xf numFmtId="0" fontId="9" fillId="4" borderId="0" xfId="0" applyFont="1" applyFill="1" applyProtection="1">
      <protection hidden="1"/>
    </xf>
    <xf numFmtId="15" fontId="26" fillId="4" borderId="0" xfId="0" applyNumberFormat="1" applyFont="1" applyFill="1" applyBorder="1" applyAlignment="1" applyProtection="1">
      <alignment horizontal="center" vertical="center" wrapText="1"/>
      <protection hidden="1"/>
    </xf>
    <xf numFmtId="0" fontId="0" fillId="21" borderId="36" xfId="0" applyFill="1" applyBorder="1" applyAlignment="1">
      <alignment horizontal="center"/>
    </xf>
    <xf numFmtId="0" fontId="0" fillId="0" borderId="0" xfId="0" applyFont="1" applyFill="1" applyAlignment="1" applyProtection="1">
      <alignment horizontal="center" wrapText="1"/>
    </xf>
    <xf numFmtId="0" fontId="64" fillId="28" borderId="36" xfId="0" applyFont="1" applyFill="1" applyBorder="1" applyAlignment="1" applyProtection="1">
      <alignment horizontal="left" vertical="top" wrapText="1"/>
    </xf>
    <xf numFmtId="0" fontId="64" fillId="0" borderId="0" xfId="0" applyFont="1"/>
    <xf numFmtId="0" fontId="64" fillId="0" borderId="0" xfId="0" applyNumberFormat="1" applyFont="1" applyProtection="1"/>
    <xf numFmtId="17" fontId="14" fillId="6" borderId="36" xfId="0" applyNumberFormat="1" applyFont="1" applyFill="1" applyBorder="1" applyAlignment="1" applyProtection="1">
      <alignment horizontal="center" vertical="center" wrapText="1"/>
      <protection hidden="1"/>
    </xf>
    <xf numFmtId="17" fontId="15" fillId="22" borderId="36" xfId="0" applyNumberFormat="1" applyFont="1" applyFill="1" applyBorder="1" applyAlignment="1" applyProtection="1">
      <alignment horizontal="center" vertical="center" wrapText="1"/>
      <protection hidden="1"/>
    </xf>
    <xf numFmtId="17" fontId="14" fillId="6" borderId="69" xfId="0" applyNumberFormat="1" applyFont="1" applyFill="1" applyBorder="1" applyAlignment="1" applyProtection="1">
      <alignment horizontal="center" vertical="center" wrapText="1"/>
      <protection hidden="1"/>
    </xf>
    <xf numFmtId="0" fontId="12" fillId="8" borderId="10" xfId="0" applyFont="1" applyFill="1" applyBorder="1" applyAlignment="1" applyProtection="1">
      <alignment vertical="center"/>
      <protection hidden="1"/>
    </xf>
    <xf numFmtId="0" fontId="12" fillId="4" borderId="22" xfId="0" applyNumberFormat="1" applyFont="1" applyFill="1" applyBorder="1" applyAlignment="1" applyProtection="1">
      <alignment vertical="center"/>
    </xf>
    <xf numFmtId="0" fontId="0" fillId="0" borderId="0" xfId="0"/>
    <xf numFmtId="0" fontId="0" fillId="0" borderId="0" xfId="0"/>
    <xf numFmtId="0" fontId="64" fillId="28" borderId="36" xfId="0" applyFont="1" applyFill="1" applyBorder="1" applyAlignment="1" applyProtection="1">
      <alignment horizontal="left" vertical="top" wrapText="1"/>
      <protection locked="0"/>
    </xf>
    <xf numFmtId="0" fontId="0" fillId="0" borderId="0" xfId="0"/>
    <xf numFmtId="0" fontId="12" fillId="6" borderId="4" xfId="0" applyFont="1" applyFill="1" applyBorder="1" applyAlignment="1" applyProtection="1">
      <alignment horizontal="center" vertical="center"/>
    </xf>
    <xf numFmtId="17" fontId="14" fillId="6" borderId="36" xfId="0" applyNumberFormat="1" applyFont="1" applyFill="1" applyBorder="1" applyAlignment="1" applyProtection="1">
      <alignment horizontal="center" vertical="center" wrapText="1"/>
    </xf>
    <xf numFmtId="0" fontId="0" fillId="0" borderId="0" xfId="0" applyAlignment="1">
      <alignment wrapText="1"/>
    </xf>
    <xf numFmtId="0" fontId="0" fillId="0" borderId="0" xfId="0" quotePrefix="1"/>
    <xf numFmtId="0" fontId="0" fillId="0" borderId="0" xfId="0" quotePrefix="1" applyAlignment="1">
      <alignment wrapText="1"/>
    </xf>
    <xf numFmtId="0" fontId="0" fillId="31" borderId="0" xfId="0" applyFill="1"/>
    <xf numFmtId="0" fontId="66" fillId="4" borderId="0" xfId="0" applyFont="1" applyFill="1" applyBorder="1" applyAlignment="1" applyProtection="1">
      <alignment horizontal="center" vertical="center"/>
      <protection locked="0"/>
    </xf>
    <xf numFmtId="0" fontId="0" fillId="0" borderId="0" xfId="0"/>
    <xf numFmtId="17" fontId="14" fillId="6" borderId="36" xfId="0" applyNumberFormat="1" applyFont="1" applyFill="1" applyBorder="1" applyAlignment="1" applyProtection="1">
      <alignment horizontal="center" vertical="center" wrapText="1"/>
    </xf>
    <xf numFmtId="0" fontId="14" fillId="6" borderId="36" xfId="0" applyFont="1" applyFill="1" applyBorder="1" applyAlignment="1" applyProtection="1">
      <alignment horizontal="center" vertical="center" wrapText="1"/>
    </xf>
    <xf numFmtId="0" fontId="28" fillId="11" borderId="51" xfId="0" applyNumberFormat="1" applyFont="1" applyFill="1" applyBorder="1" applyAlignment="1">
      <alignment horizontal="center" vertical="center" wrapText="1"/>
    </xf>
    <xf numFmtId="177" fontId="65" fillId="4" borderId="0" xfId="0" applyNumberFormat="1" applyFont="1" applyFill="1" applyBorder="1" applyAlignment="1" applyProtection="1">
      <alignment horizontal="right" vertical="center"/>
    </xf>
    <xf numFmtId="0" fontId="35" fillId="4" borderId="45" xfId="0" applyNumberFormat="1" applyFont="1" applyFill="1" applyBorder="1" applyAlignment="1" applyProtection="1">
      <alignment horizontal="left" vertical="center" wrapText="1"/>
    </xf>
    <xf numFmtId="0" fontId="35" fillId="24" borderId="39" xfId="0" applyNumberFormat="1" applyFont="1" applyFill="1" applyBorder="1" applyAlignment="1" applyProtection="1">
      <alignment horizontal="left" vertical="center" wrapText="1"/>
    </xf>
    <xf numFmtId="0" fontId="0" fillId="0" borderId="0" xfId="0" applyProtection="1"/>
    <xf numFmtId="0" fontId="7" fillId="11" borderId="115" xfId="2" applyNumberFormat="1" applyFont="1" applyFill="1" applyBorder="1" applyAlignment="1"/>
    <xf numFmtId="0" fontId="6" fillId="0" borderId="116" xfId="2" applyNumberFormat="1" applyFont="1" applyBorder="1" applyAlignment="1"/>
    <xf numFmtId="0" fontId="7" fillId="11" borderId="117" xfId="2" applyNumberFormat="1" applyFont="1" applyFill="1" applyBorder="1" applyAlignment="1"/>
    <xf numFmtId="0" fontId="6" fillId="0" borderId="118" xfId="2" applyNumberFormat="1" applyFont="1" applyBorder="1" applyAlignment="1"/>
    <xf numFmtId="0" fontId="0" fillId="4" borderId="0" xfId="0" applyFill="1" applyBorder="1" applyAlignment="1" applyProtection="1">
      <alignment horizontal="center"/>
      <protection locked="0"/>
    </xf>
    <xf numFmtId="0" fontId="0" fillId="0" borderId="0" xfId="0" applyBorder="1" applyProtection="1">
      <protection locked="0"/>
    </xf>
    <xf numFmtId="0" fontId="0" fillId="0" borderId="0" xfId="0" applyProtection="1">
      <protection locked="0"/>
    </xf>
    <xf numFmtId="49" fontId="31" fillId="8" borderId="95" xfId="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28" fillId="11" borderId="119" xfId="0" applyNumberFormat="1" applyFont="1" applyFill="1" applyBorder="1" applyAlignment="1">
      <alignment horizontal="center" vertical="center" wrapText="1"/>
    </xf>
    <xf numFmtId="2" fontId="35" fillId="13" borderId="40" xfId="0" applyNumberFormat="1" applyFont="1" applyFill="1" applyBorder="1" applyAlignment="1">
      <alignment horizontal="center" vertical="center" wrapText="1"/>
    </xf>
    <xf numFmtId="49" fontId="35" fillId="13" borderId="40" xfId="0" applyNumberFormat="1" applyFont="1" applyFill="1" applyBorder="1" applyAlignment="1">
      <alignment horizontal="center" vertical="center" wrapText="1"/>
    </xf>
    <xf numFmtId="49" fontId="35" fillId="13" borderId="40" xfId="0" applyNumberFormat="1" applyFont="1" applyFill="1" applyBorder="1" applyAlignment="1">
      <alignment vertical="center" wrapText="1"/>
    </xf>
    <xf numFmtId="0" fontId="35" fillId="13" borderId="40" xfId="0" applyNumberFormat="1" applyFont="1" applyFill="1" applyBorder="1" applyAlignment="1">
      <alignment horizontal="center" vertical="center" wrapText="1"/>
    </xf>
    <xf numFmtId="0" fontId="35" fillId="14" borderId="40"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vertical="center" wrapText="1"/>
    </xf>
    <xf numFmtId="0" fontId="35" fillId="4" borderId="121"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horizontal="center" vertical="center" wrapText="1"/>
    </xf>
    <xf numFmtId="0" fontId="35" fillId="17" borderId="121" xfId="0" applyNumberFormat="1" applyFont="1" applyFill="1" applyBorder="1" applyAlignment="1">
      <alignment vertical="center" wrapText="1"/>
    </xf>
    <xf numFmtId="49" fontId="35" fillId="13" borderId="121" xfId="0" applyNumberFormat="1" applyFont="1" applyFill="1" applyBorder="1" applyAlignment="1">
      <alignment vertical="center" wrapText="1"/>
    </xf>
    <xf numFmtId="49" fontId="35" fillId="13" borderId="121" xfId="0" applyNumberFormat="1" applyFont="1" applyFill="1" applyBorder="1" applyAlignment="1">
      <alignment horizontal="left" vertical="center" wrapText="1"/>
    </xf>
    <xf numFmtId="49" fontId="35" fillId="13" borderId="121" xfId="0" applyNumberFormat="1" applyFont="1" applyFill="1" applyBorder="1" applyAlignment="1">
      <alignment horizontal="center" vertical="center" wrapText="1"/>
    </xf>
    <xf numFmtId="49" fontId="35" fillId="14" borderId="121" xfId="0" applyNumberFormat="1" applyFont="1" applyFill="1" applyBorder="1" applyAlignment="1" applyProtection="1">
      <alignment horizontal="center" vertical="center" wrapText="1"/>
    </xf>
    <xf numFmtId="49" fontId="35" fillId="14" borderId="121" xfId="0" applyNumberFormat="1" applyFont="1" applyFill="1" applyBorder="1" applyAlignment="1" applyProtection="1">
      <alignment vertical="center" wrapText="1"/>
    </xf>
    <xf numFmtId="0" fontId="35" fillId="14" borderId="121" xfId="0" applyNumberFormat="1" applyFont="1" applyFill="1" applyBorder="1" applyAlignment="1" applyProtection="1">
      <alignment vertical="center" wrapText="1"/>
    </xf>
    <xf numFmtId="0" fontId="35" fillId="14" borderId="121" xfId="0" applyNumberFormat="1" applyFont="1" applyFill="1" applyBorder="1" applyAlignment="1" applyProtection="1">
      <alignment horizontal="center" vertical="center" wrapText="1"/>
    </xf>
    <xf numFmtId="0" fontId="35" fillId="4" borderId="123" xfId="0" applyNumberFormat="1" applyFont="1" applyFill="1" applyBorder="1" applyAlignment="1" applyProtection="1">
      <alignment vertical="center" wrapText="1"/>
    </xf>
    <xf numFmtId="0" fontId="35" fillId="4" borderId="123" xfId="0" applyNumberFormat="1" applyFont="1" applyFill="1" applyBorder="1" applyAlignment="1" applyProtection="1">
      <alignment horizontal="left" vertical="center" wrapText="1"/>
    </xf>
    <xf numFmtId="0" fontId="35" fillId="4" borderId="123" xfId="0" applyNumberFormat="1" applyFont="1" applyFill="1" applyBorder="1" applyAlignment="1" applyProtection="1">
      <alignment horizontal="center" vertical="center" wrapText="1"/>
    </xf>
    <xf numFmtId="0" fontId="35" fillId="17" borderId="123" xfId="0" applyNumberFormat="1" applyFont="1" applyFill="1" applyBorder="1" applyAlignment="1">
      <alignment vertical="center" wrapText="1"/>
    </xf>
    <xf numFmtId="0" fontId="35" fillId="12" borderId="124" xfId="0" applyNumberFormat="1" applyFont="1" applyFill="1" applyBorder="1" applyAlignment="1">
      <alignment horizontal="center" vertical="center" wrapText="1"/>
    </xf>
    <xf numFmtId="0" fontId="35" fillId="12" borderId="124" xfId="0" applyNumberFormat="1" applyFont="1" applyFill="1" applyBorder="1" applyAlignment="1">
      <alignment vertical="center" wrapText="1"/>
    </xf>
    <xf numFmtId="0" fontId="35" fillId="13" borderId="124" xfId="0" applyNumberFormat="1" applyFont="1" applyFill="1" applyBorder="1" applyAlignment="1">
      <alignment horizontal="center" vertical="center" wrapText="1"/>
    </xf>
    <xf numFmtId="49" fontId="18" fillId="4" borderId="125" xfId="0" applyNumberFormat="1" applyFont="1" applyFill="1" applyBorder="1" applyProtection="1"/>
    <xf numFmtId="49" fontId="18" fillId="4" borderId="125" xfId="0" applyNumberFormat="1" applyFont="1" applyFill="1" applyBorder="1" applyAlignment="1" applyProtection="1">
      <alignment wrapText="1"/>
    </xf>
    <xf numFmtId="0" fontId="18" fillId="4" borderId="125" xfId="0" applyFont="1" applyFill="1" applyBorder="1" applyProtection="1"/>
    <xf numFmtId="0" fontId="28" fillId="11" borderId="126" xfId="0" applyNumberFormat="1" applyFont="1" applyFill="1" applyBorder="1" applyAlignment="1">
      <alignment horizontal="center" vertical="center" wrapText="1"/>
    </xf>
    <xf numFmtId="0" fontId="28" fillId="15" borderId="126" xfId="0" applyNumberFormat="1" applyFont="1" applyFill="1" applyBorder="1" applyAlignment="1">
      <alignment horizontal="center" vertical="center" wrapText="1"/>
    </xf>
    <xf numFmtId="49" fontId="18" fillId="10" borderId="127" xfId="0" applyNumberFormat="1" applyFont="1" applyFill="1" applyBorder="1" applyProtection="1"/>
    <xf numFmtId="49" fontId="18" fillId="10" borderId="128" xfId="0" applyNumberFormat="1" applyFont="1" applyFill="1" applyBorder="1" applyProtection="1"/>
    <xf numFmtId="0" fontId="28" fillId="27" borderId="129" xfId="0" applyNumberFormat="1" applyFont="1" applyFill="1" applyBorder="1" applyAlignment="1" applyProtection="1">
      <alignment horizontal="center" vertical="center" wrapText="1"/>
    </xf>
    <xf numFmtId="0" fontId="28" fillId="27" borderId="130" xfId="0" applyNumberFormat="1" applyFont="1" applyFill="1" applyBorder="1" applyAlignment="1" applyProtection="1">
      <alignment horizontal="center" vertical="center" wrapText="1"/>
    </xf>
    <xf numFmtId="0" fontId="28" fillId="27" borderId="131" xfId="0" applyNumberFormat="1" applyFont="1" applyFill="1" applyBorder="1" applyAlignment="1" applyProtection="1">
      <alignment vertical="center" wrapText="1"/>
    </xf>
    <xf numFmtId="0" fontId="28" fillId="27" borderId="132" xfId="0" applyNumberFormat="1" applyFont="1" applyFill="1" applyBorder="1" applyAlignment="1" applyProtection="1">
      <alignment vertical="center" wrapText="1"/>
    </xf>
    <xf numFmtId="0" fontId="28" fillId="27" borderId="133" xfId="0" applyNumberFormat="1" applyFont="1" applyFill="1" applyBorder="1" applyAlignment="1" applyProtection="1">
      <alignment vertical="center" wrapText="1"/>
    </xf>
    <xf numFmtId="0" fontId="28" fillId="27" borderId="134" xfId="0" applyNumberFormat="1" applyFont="1" applyFill="1" applyBorder="1" applyAlignment="1" applyProtection="1">
      <alignment vertical="center" wrapText="1"/>
    </xf>
    <xf numFmtId="0" fontId="28" fillId="27" borderId="135" xfId="0" applyNumberFormat="1" applyFont="1" applyFill="1" applyBorder="1" applyAlignment="1" applyProtection="1">
      <alignment vertical="center" wrapText="1"/>
    </xf>
    <xf numFmtId="0" fontId="28" fillId="27" borderId="136" xfId="0" applyNumberFormat="1" applyFont="1" applyFill="1" applyBorder="1" applyAlignment="1" applyProtection="1">
      <alignment vertical="center" wrapText="1"/>
    </xf>
    <xf numFmtId="0" fontId="28" fillId="11" borderId="126" xfId="0" applyNumberFormat="1" applyFont="1" applyFill="1" applyBorder="1" applyAlignment="1" applyProtection="1">
      <alignment horizontal="center" vertical="center" wrapText="1"/>
      <protection hidden="1"/>
    </xf>
    <xf numFmtId="0" fontId="29" fillId="11" borderId="126" xfId="0" applyNumberFormat="1" applyFont="1" applyFill="1" applyBorder="1" applyAlignment="1" applyProtection="1">
      <alignment horizontal="center" vertical="center" wrapText="1"/>
      <protection hidden="1"/>
    </xf>
    <xf numFmtId="0" fontId="28" fillId="15" borderId="126" xfId="0" applyNumberFormat="1" applyFont="1" applyFill="1" applyBorder="1" applyAlignment="1" applyProtection="1">
      <alignment horizontal="center" vertical="center" wrapText="1"/>
      <protection hidden="1"/>
    </xf>
    <xf numFmtId="49" fontId="18" fillId="10" borderId="125" xfId="0" applyNumberFormat="1" applyFont="1" applyFill="1" applyBorder="1" applyAlignment="1" applyProtection="1"/>
    <xf numFmtId="49" fontId="18" fillId="10" borderId="137" xfId="0" applyNumberFormat="1" applyFont="1" applyFill="1" applyBorder="1" applyAlignment="1" applyProtection="1"/>
    <xf numFmtId="49" fontId="36" fillId="10" borderId="41" xfId="0" applyNumberFormat="1" applyFont="1" applyFill="1" applyBorder="1" applyAlignment="1" applyProtection="1"/>
    <xf numFmtId="49" fontId="36" fillId="10" borderId="42" xfId="0" applyNumberFormat="1" applyFont="1" applyFill="1" applyBorder="1" applyAlignment="1" applyProtection="1"/>
    <xf numFmtId="49" fontId="28" fillId="9" borderId="42" xfId="0" applyNumberFormat="1" applyFont="1" applyFill="1" applyBorder="1" applyAlignment="1" applyProtection="1">
      <alignment vertical="center"/>
    </xf>
    <xf numFmtId="0" fontId="35" fillId="4" borderId="106" xfId="0" applyNumberFormat="1" applyFont="1" applyFill="1" applyBorder="1" applyAlignment="1" applyProtection="1">
      <alignment horizontal="left" vertical="center" wrapText="1"/>
    </xf>
    <xf numFmtId="0" fontId="28" fillId="16" borderId="124" xfId="0" applyNumberFormat="1" applyFont="1" applyFill="1" applyBorder="1" applyAlignment="1" applyProtection="1">
      <alignment horizontal="center" vertical="center" wrapText="1"/>
      <protection hidden="1"/>
    </xf>
    <xf numFmtId="0" fontId="28" fillId="16" borderId="124" xfId="0" quotePrefix="1" applyNumberFormat="1" applyFont="1" applyFill="1" applyBorder="1" applyAlignment="1" applyProtection="1">
      <alignment horizontal="center" vertical="center" wrapText="1"/>
      <protection hidden="1"/>
    </xf>
    <xf numFmtId="0" fontId="28" fillId="16" borderId="124" xfId="0" applyNumberFormat="1" applyFont="1" applyFill="1" applyBorder="1" applyAlignment="1" applyProtection="1">
      <alignment vertical="center" wrapText="1"/>
      <protection hidden="1"/>
    </xf>
    <xf numFmtId="0" fontId="31" fillId="8" borderId="37" xfId="0" applyNumberFormat="1" applyFont="1" applyFill="1" applyBorder="1" applyAlignment="1" applyProtection="1">
      <alignment horizontal="left" vertical="center" wrapText="1"/>
    </xf>
    <xf numFmtId="15" fontId="34" fillId="8" borderId="37" xfId="0" applyNumberFormat="1" applyFont="1" applyFill="1" applyBorder="1" applyAlignment="1" applyProtection="1">
      <alignment horizontal="center" vertical="center" wrapText="1"/>
      <protection hidden="1"/>
    </xf>
    <xf numFmtId="0" fontId="28" fillId="11" borderId="140" xfId="0" applyNumberFormat="1" applyFont="1" applyFill="1" applyBorder="1" applyAlignment="1">
      <alignment horizontal="center" vertical="center" wrapText="1"/>
    </xf>
    <xf numFmtId="2" fontId="35" fillId="13" borderId="112" xfId="0" applyNumberFormat="1" applyFont="1" applyFill="1" applyBorder="1" applyAlignment="1">
      <alignment horizontal="center" vertical="center" wrapText="1"/>
    </xf>
    <xf numFmtId="49" fontId="35" fillId="13" borderId="112" xfId="0" applyNumberFormat="1" applyFont="1" applyFill="1" applyBorder="1" applyAlignment="1">
      <alignment horizontal="center" vertical="center" wrapText="1"/>
    </xf>
    <xf numFmtId="0" fontId="28" fillId="15" borderId="143" xfId="0" applyNumberFormat="1" applyFont="1" applyFill="1" applyBorder="1" applyAlignment="1">
      <alignment horizontal="center" vertical="center" wrapText="1"/>
    </xf>
    <xf numFmtId="0" fontId="28" fillId="11" borderId="143" xfId="0" applyNumberFormat="1" applyFont="1" applyFill="1" applyBorder="1" applyAlignment="1">
      <alignment horizontal="center" vertical="center" wrapText="1"/>
    </xf>
    <xf numFmtId="0" fontId="16" fillId="6" borderId="0" xfId="0" applyFont="1" applyFill="1" applyBorder="1" applyAlignment="1" applyProtection="1">
      <alignment vertical="center"/>
      <protection hidden="1"/>
    </xf>
    <xf numFmtId="0" fontId="16" fillId="6" borderId="85" xfId="0" applyFont="1" applyFill="1" applyBorder="1" applyAlignment="1" applyProtection="1">
      <alignment vertical="center"/>
      <protection hidden="1"/>
    </xf>
    <xf numFmtId="0" fontId="16" fillId="4" borderId="0" xfId="0" applyFont="1" applyFill="1" applyBorder="1" applyAlignment="1" applyProtection="1">
      <alignment vertical="center"/>
      <protection hidden="1"/>
    </xf>
    <xf numFmtId="0" fontId="16" fillId="4" borderId="85" xfId="0" applyFont="1" applyFill="1" applyBorder="1" applyAlignment="1" applyProtection="1">
      <alignment vertical="center"/>
      <protection hidden="1"/>
    </xf>
    <xf numFmtId="0" fontId="16" fillId="4" borderId="0" xfId="0" applyFont="1" applyFill="1" applyBorder="1" applyAlignment="1" applyProtection="1">
      <alignment vertical="center"/>
    </xf>
    <xf numFmtId="0" fontId="16" fillId="4" borderId="0" xfId="0" quotePrefix="1" applyFont="1" applyFill="1" applyBorder="1" applyAlignment="1" applyProtection="1">
      <alignment vertical="center"/>
    </xf>
    <xf numFmtId="0" fontId="16" fillId="4" borderId="24" xfId="0" quotePrefix="1" applyFont="1" applyFill="1" applyBorder="1" applyAlignment="1" applyProtection="1">
      <alignment vertical="center"/>
    </xf>
    <xf numFmtId="0" fontId="0" fillId="0" borderId="147" xfId="0" applyBorder="1"/>
    <xf numFmtId="0" fontId="0" fillId="0" borderId="0" xfId="0" applyFont="1" applyFill="1" applyAlignment="1" applyProtection="1">
      <alignment horizontal="center" vertical="center" wrapText="1"/>
    </xf>
    <xf numFmtId="0" fontId="0" fillId="0" borderId="0" xfId="0" applyAlignment="1">
      <alignment horizontal="center"/>
    </xf>
    <xf numFmtId="0" fontId="0" fillId="0" borderId="37" xfId="0" applyBorder="1" applyAlignment="1" applyProtection="1">
      <alignment vertical="center" wrapText="1"/>
      <protection locked="0"/>
    </xf>
    <xf numFmtId="172" fontId="0" fillId="4" borderId="16" xfId="0" applyNumberFormat="1" applyFont="1" applyFill="1" applyBorder="1" applyAlignment="1" applyProtection="1">
      <alignment horizontal="center" vertical="center"/>
      <protection locked="0" hidden="1"/>
    </xf>
    <xf numFmtId="172" fontId="9" fillId="0" borderId="0" xfId="0" applyNumberFormat="1" applyFont="1" applyProtection="1"/>
    <xf numFmtId="17" fontId="14" fillId="6" borderId="38" xfId="0" applyNumberFormat="1" applyFont="1" applyFill="1" applyBorder="1" applyAlignment="1" applyProtection="1">
      <alignment horizontal="center" vertical="center" wrapText="1"/>
    </xf>
    <xf numFmtId="17" fontId="14" fillId="6" borderId="38" xfId="0" quotePrefix="1" applyNumberFormat="1" applyFont="1" applyFill="1" applyBorder="1" applyAlignment="1" applyProtection="1">
      <alignment horizontal="center" vertical="center" wrapText="1"/>
    </xf>
    <xf numFmtId="0" fontId="25" fillId="4" borderId="38" xfId="0" applyFont="1" applyFill="1" applyBorder="1" applyProtection="1"/>
    <xf numFmtId="0" fontId="25" fillId="4" borderId="38" xfId="0" applyFont="1" applyFill="1" applyBorder="1" applyAlignment="1" applyProtection="1">
      <alignment vertical="center" wrapText="1"/>
    </xf>
    <xf numFmtId="0" fontId="25" fillId="4" borderId="38" xfId="0" quotePrefix="1" applyFont="1" applyFill="1" applyBorder="1" applyAlignment="1" applyProtection="1">
      <alignment horizontal="left" vertical="center" wrapText="1"/>
    </xf>
    <xf numFmtId="0" fontId="20" fillId="4" borderId="38" xfId="0" applyFont="1" applyFill="1" applyBorder="1" applyAlignment="1" applyProtection="1">
      <alignment vertical="center" wrapText="1"/>
    </xf>
    <xf numFmtId="0" fontId="10" fillId="4" borderId="38" xfId="0" applyFont="1" applyFill="1" applyBorder="1" applyAlignment="1" applyProtection="1">
      <alignment vertical="center" wrapText="1"/>
      <protection locked="0"/>
    </xf>
    <xf numFmtId="0" fontId="10" fillId="0" borderId="38" xfId="0" applyFont="1" applyBorder="1" applyProtection="1">
      <protection locked="0"/>
    </xf>
    <xf numFmtId="0" fontId="0" fillId="4" borderId="38" xfId="0" applyFont="1" applyFill="1" applyBorder="1" applyAlignment="1" applyProtection="1">
      <alignment horizontal="left" vertical="center" wrapText="1"/>
      <protection locked="0"/>
    </xf>
    <xf numFmtId="0" fontId="0" fillId="4" borderId="38" xfId="0" quotePrefix="1" applyFont="1" applyFill="1" applyBorder="1" applyAlignment="1" applyProtection="1">
      <alignment horizontal="center" vertical="center" wrapText="1"/>
      <protection locked="0"/>
    </xf>
    <xf numFmtId="171" fontId="0" fillId="4" borderId="38" xfId="0" quotePrefix="1" applyNumberFormat="1" applyFont="1" applyFill="1" applyBorder="1" applyAlignment="1" applyProtection="1">
      <alignment horizontal="center" vertical="center" wrapText="1"/>
      <protection locked="0"/>
    </xf>
    <xf numFmtId="0" fontId="0" fillId="7" borderId="38" xfId="0"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wrapText="1"/>
      <protection locked="0"/>
    </xf>
    <xf numFmtId="0" fontId="0" fillId="0" borderId="38" xfId="0" applyFont="1" applyFill="1" applyBorder="1" applyAlignment="1" applyProtection="1">
      <alignment horizontal="center" vertical="center" wrapText="1"/>
    </xf>
    <xf numFmtId="0" fontId="8" fillId="4" borderId="38" xfId="0" quotePrefix="1" applyFont="1" applyFill="1" applyBorder="1" applyAlignment="1" applyProtection="1">
      <alignment horizontal="center" vertical="center" wrapText="1"/>
      <protection locked="0"/>
    </xf>
    <xf numFmtId="0" fontId="20" fillId="4" borderId="38" xfId="0" applyFont="1" applyFill="1" applyBorder="1" applyProtection="1"/>
    <xf numFmtId="167" fontId="8" fillId="4" borderId="38" xfId="0" quotePrefix="1" applyNumberFormat="1" applyFont="1" applyFill="1" applyBorder="1" applyAlignment="1" applyProtection="1">
      <alignment horizontal="center" vertical="center" wrapText="1"/>
      <protection locked="0"/>
    </xf>
    <xf numFmtId="173" fontId="8" fillId="4" borderId="38" xfId="0" quotePrefix="1" applyNumberFormat="1" applyFont="1" applyFill="1" applyBorder="1" applyAlignment="1" applyProtection="1">
      <alignment horizontal="center" vertical="center" wrapText="1"/>
      <protection locked="0"/>
    </xf>
    <xf numFmtId="49" fontId="8" fillId="4" borderId="38" xfId="0" quotePrefix="1" applyNumberFormat="1" applyFont="1" applyFill="1" applyBorder="1" applyAlignment="1" applyProtection="1">
      <alignment horizontal="center" vertical="center" wrapText="1"/>
      <protection locked="0"/>
    </xf>
    <xf numFmtId="49" fontId="25" fillId="4" borderId="38" xfId="0" applyNumberFormat="1" applyFont="1" applyFill="1" applyBorder="1" applyAlignment="1" applyProtection="1">
      <alignment vertical="center" wrapText="1"/>
    </xf>
    <xf numFmtId="172" fontId="10" fillId="4" borderId="38" xfId="0" applyNumberFormat="1" applyFont="1" applyFill="1" applyBorder="1" applyAlignment="1" applyProtection="1">
      <alignment vertical="center" wrapText="1"/>
      <protection locked="0"/>
    </xf>
    <xf numFmtId="178" fontId="10" fillId="0" borderId="38" xfId="0" applyNumberFormat="1" applyFont="1" applyBorder="1" applyProtection="1">
      <protection locked="0"/>
    </xf>
    <xf numFmtId="0" fontId="12" fillId="0" borderId="38" xfId="0" applyFont="1" applyFill="1" applyBorder="1" applyAlignment="1" applyProtection="1">
      <alignment horizontal="center" vertical="center" wrapText="1"/>
    </xf>
    <xf numFmtId="0" fontId="0" fillId="0" borderId="38" xfId="0" applyFont="1" applyFill="1" applyBorder="1" applyProtection="1"/>
    <xf numFmtId="0" fontId="12" fillId="0" borderId="38" xfId="0" quotePrefix="1" applyFont="1" applyFill="1" applyBorder="1" applyAlignment="1" applyProtection="1">
      <alignment horizontal="center" vertical="center" wrapText="1"/>
    </xf>
    <xf numFmtId="0" fontId="12" fillId="0" borderId="38" xfId="0" applyFont="1" applyFill="1" applyBorder="1" applyAlignment="1" applyProtection="1">
      <alignment horizontal="center" vertical="center" wrapText="1"/>
      <protection locked="0"/>
    </xf>
    <xf numFmtId="49" fontId="0" fillId="0" borderId="38" xfId="0" applyNumberFormat="1" applyFont="1" applyFill="1" applyBorder="1" applyAlignment="1" applyProtection="1">
      <alignment horizontal="center" vertical="center" wrapText="1"/>
    </xf>
    <xf numFmtId="0" fontId="0" fillId="0" borderId="38" xfId="0" applyFont="1" applyFill="1" applyBorder="1" applyAlignment="1" applyProtection="1">
      <alignment horizontal="left" vertical="center" wrapText="1"/>
    </xf>
    <xf numFmtId="4" fontId="0" fillId="0" borderId="38" xfId="0" applyNumberFormat="1" applyFont="1" applyFill="1" applyBorder="1" applyAlignment="1" applyProtection="1">
      <alignment horizontal="center" vertical="center" wrapText="1"/>
      <protection locked="0"/>
    </xf>
    <xf numFmtId="3" fontId="0" fillId="0" borderId="38" xfId="0" applyNumberFormat="1" applyFont="1" applyFill="1" applyBorder="1" applyAlignment="1" applyProtection="1">
      <alignment horizontal="center" vertical="center" wrapText="1"/>
      <protection locked="0"/>
    </xf>
    <xf numFmtId="166" fontId="0" fillId="0" borderId="38" xfId="0" applyNumberFormat="1" applyFont="1" applyFill="1" applyBorder="1" applyAlignment="1" applyProtection="1">
      <alignment horizontal="center" vertical="center" wrapText="1"/>
      <protection locked="0"/>
    </xf>
    <xf numFmtId="15" fontId="0" fillId="0" borderId="38" xfId="0" applyNumberFormat="1" applyFont="1" applyFill="1" applyBorder="1" applyAlignment="1" applyProtection="1">
      <alignment horizontal="center" vertical="center" wrapText="1"/>
      <protection locked="0"/>
    </xf>
    <xf numFmtId="49" fontId="0" fillId="0" borderId="38" xfId="0" applyNumberFormat="1" applyFont="1" applyFill="1" applyBorder="1" applyAlignment="1" applyProtection="1">
      <alignment horizontal="center" vertical="center" wrapText="1"/>
      <protection locked="0"/>
    </xf>
    <xf numFmtId="165" fontId="0" fillId="0" borderId="38" xfId="0" applyNumberFormat="1" applyFont="1" applyFill="1" applyBorder="1" applyAlignment="1" applyProtection="1">
      <alignment horizontal="center" vertical="center" wrapText="1"/>
    </xf>
    <xf numFmtId="15" fontId="0" fillId="0" borderId="38" xfId="0" applyNumberFormat="1" applyFont="1" applyFill="1" applyBorder="1" applyAlignment="1" applyProtection="1">
      <alignment horizontal="center" vertical="center" wrapText="1"/>
    </xf>
    <xf numFmtId="0" fontId="0" fillId="0" borderId="38" xfId="0" applyNumberFormat="1" applyFont="1" applyFill="1" applyBorder="1" applyAlignment="1" applyProtection="1">
      <alignment horizontal="center" vertical="center" wrapText="1"/>
      <protection locked="0"/>
    </xf>
    <xf numFmtId="0" fontId="14" fillId="6" borderId="38" xfId="0" applyFont="1" applyFill="1" applyBorder="1" applyAlignment="1" applyProtection="1">
      <alignment horizontal="center" vertical="center"/>
    </xf>
    <xf numFmtId="17" fontId="14" fillId="6" borderId="38" xfId="0" applyNumberFormat="1" applyFont="1" applyFill="1" applyBorder="1" applyAlignment="1" applyProtection="1">
      <alignment horizontal="center" vertical="center"/>
    </xf>
    <xf numFmtId="17" fontId="15" fillId="0" borderId="38" xfId="0" applyNumberFormat="1" applyFont="1" applyFill="1" applyBorder="1" applyAlignment="1" applyProtection="1">
      <alignment horizontal="center" vertical="center"/>
    </xf>
    <xf numFmtId="0" fontId="9" fillId="0" borderId="38" xfId="0" applyFont="1" applyFill="1" applyBorder="1" applyAlignment="1" applyProtection="1">
      <alignment horizontal="left" wrapText="1"/>
    </xf>
    <xf numFmtId="0" fontId="0" fillId="4" borderId="0" xfId="0" quotePrefix="1" applyFont="1" applyFill="1" applyBorder="1" applyAlignment="1" applyProtection="1">
      <alignment horizontal="left" vertical="center" wrapText="1"/>
      <protection locked="0"/>
    </xf>
    <xf numFmtId="0" fontId="22" fillId="30" borderId="38" xfId="0" applyFont="1" applyFill="1" applyBorder="1" applyProtection="1"/>
    <xf numFmtId="0" fontId="23" fillId="30" borderId="38"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49" fontId="22" fillId="30" borderId="38" xfId="0" quotePrefix="1" applyNumberFormat="1" applyFont="1" applyFill="1" applyBorder="1" applyAlignment="1" applyProtection="1">
      <alignment horizontal="left" wrapText="1"/>
    </xf>
    <xf numFmtId="0" fontId="0" fillId="4" borderId="38" xfId="0" quotePrefix="1" applyFont="1" applyFill="1" applyBorder="1" applyAlignment="1" applyProtection="1">
      <alignment horizontal="left" vertical="center" wrapText="1"/>
      <protection locked="0"/>
    </xf>
    <xf numFmtId="0" fontId="9" fillId="0" borderId="38" xfId="0" quotePrefix="1" applyFont="1" applyFill="1" applyBorder="1" applyAlignment="1" applyProtection="1">
      <alignment horizontal="left" wrapText="1"/>
    </xf>
    <xf numFmtId="0" fontId="9" fillId="0" borderId="38" xfId="0" quotePrefix="1" applyFont="1" applyFill="1" applyBorder="1" applyAlignment="1" applyProtection="1">
      <alignment horizontal="center" wrapText="1"/>
    </xf>
    <xf numFmtId="0" fontId="14" fillId="6" borderId="38" xfId="0" applyFont="1" applyFill="1" applyBorder="1" applyAlignment="1">
      <alignment horizontal="center" vertical="center"/>
    </xf>
    <xf numFmtId="0" fontId="21" fillId="6" borderId="38" xfId="0" applyFont="1" applyFill="1" applyBorder="1" applyAlignment="1">
      <alignment horizontal="center" vertical="center"/>
    </xf>
    <xf numFmtId="0" fontId="14" fillId="6" borderId="38" xfId="0" applyFont="1" applyFill="1" applyBorder="1" applyAlignment="1">
      <alignment horizontal="center" vertical="center" wrapText="1"/>
    </xf>
    <xf numFmtId="17" fontId="15" fillId="4" borderId="38" xfId="0" applyNumberFormat="1" applyFont="1" applyFill="1" applyBorder="1" applyAlignment="1">
      <alignment vertical="center"/>
    </xf>
    <xf numFmtId="17" fontId="15" fillId="4" borderId="38" xfId="0" applyNumberFormat="1" applyFont="1" applyFill="1" applyBorder="1" applyAlignment="1">
      <alignment horizontal="center" vertical="center" wrapText="1"/>
    </xf>
    <xf numFmtId="17" fontId="15" fillId="4" borderId="38" xfId="0" applyNumberFormat="1" applyFont="1" applyFill="1" applyBorder="1" applyAlignment="1" applyProtection="1">
      <alignment vertical="center"/>
    </xf>
    <xf numFmtId="0" fontId="22" fillId="0" borderId="38" xfId="0" applyFont="1" applyBorder="1" applyProtection="1"/>
    <xf numFmtId="17" fontId="23" fillId="4" borderId="38" xfId="0" applyNumberFormat="1" applyFont="1" applyFill="1" applyBorder="1" applyAlignment="1" applyProtection="1">
      <alignment vertical="center"/>
    </xf>
    <xf numFmtId="0" fontId="18" fillId="29" borderId="38" xfId="0" applyFont="1" applyFill="1" applyBorder="1" applyProtection="1"/>
    <xf numFmtId="0" fontId="18" fillId="0" borderId="38" xfId="0" applyFont="1" applyBorder="1" applyProtection="1"/>
    <xf numFmtId="0" fontId="8" fillId="0" borderId="38" xfId="0" applyFont="1" applyBorder="1" applyProtection="1"/>
    <xf numFmtId="49" fontId="9" fillId="4" borderId="38" xfId="0" applyNumberFormat="1" applyFont="1" applyFill="1" applyBorder="1" applyAlignment="1" applyProtection="1">
      <alignment horizontal="center" vertical="center"/>
    </xf>
    <xf numFmtId="0" fontId="8" fillId="4" borderId="38" xfId="0" applyFont="1" applyFill="1" applyBorder="1" applyAlignment="1" applyProtection="1">
      <alignment horizontal="left" vertical="center" wrapText="1"/>
      <protection locked="0"/>
    </xf>
    <xf numFmtId="0" fontId="8" fillId="4" borderId="38" xfId="0" applyFont="1" applyFill="1" applyBorder="1" applyAlignment="1">
      <alignment horizontal="left" vertical="center" wrapText="1"/>
    </xf>
    <xf numFmtId="49" fontId="9" fillId="4" borderId="38" xfId="0" applyNumberFormat="1" applyFont="1" applyFill="1" applyBorder="1" applyAlignment="1">
      <alignment horizontal="left" vertical="center" wrapText="1"/>
    </xf>
    <xf numFmtId="0" fontId="9" fillId="4" borderId="38" xfId="0" applyFont="1" applyFill="1" applyBorder="1" applyAlignment="1">
      <alignment horizontal="left" vertical="center" wrapText="1"/>
    </xf>
    <xf numFmtId="49" fontId="8" fillId="4" borderId="38" xfId="0" applyNumberFormat="1" applyFont="1" applyFill="1" applyBorder="1" applyAlignment="1" applyProtection="1">
      <alignment horizontal="left" vertical="center" wrapText="1"/>
      <protection locked="0"/>
    </xf>
    <xf numFmtId="0" fontId="9" fillId="4" borderId="38" xfId="0" applyFont="1" applyFill="1" applyBorder="1"/>
    <xf numFmtId="0" fontId="9" fillId="4" borderId="38" xfId="0" applyFont="1" applyFill="1" applyBorder="1" applyProtection="1"/>
    <xf numFmtId="49" fontId="9" fillId="0" borderId="38" xfId="0" applyNumberFormat="1" applyFont="1" applyBorder="1" applyProtection="1"/>
    <xf numFmtId="0" fontId="10" fillId="0" borderId="38" xfId="0" applyFont="1" applyFill="1" applyBorder="1" applyProtection="1"/>
    <xf numFmtId="0" fontId="0" fillId="0" borderId="38" xfId="0" applyFont="1" applyFill="1" applyBorder="1" applyProtection="1">
      <protection locked="0"/>
    </xf>
    <xf numFmtId="0" fontId="0" fillId="0" borderId="38" xfId="0" applyNumberFormat="1" applyFont="1" applyFill="1" applyBorder="1" applyAlignment="1" applyProtection="1">
      <alignment horizontal="center" vertical="center" wrapText="1"/>
    </xf>
    <xf numFmtId="167" fontId="0" fillId="0" borderId="38" xfId="0" applyNumberFormat="1" applyFont="1" applyFill="1" applyBorder="1" applyAlignment="1" applyProtection="1">
      <alignment horizontal="center" vertical="center" wrapText="1"/>
      <protection locked="0"/>
    </xf>
    <xf numFmtId="165" fontId="10" fillId="0" borderId="38" xfId="0" applyNumberFormat="1" applyFont="1" applyFill="1" applyBorder="1" applyAlignment="1" applyProtection="1">
      <alignment horizontal="center" vertical="center" wrapText="1"/>
    </xf>
    <xf numFmtId="15" fontId="10" fillId="0" borderId="38" xfId="0" applyNumberFormat="1" applyFont="1" applyFill="1" applyBorder="1" applyAlignment="1" applyProtection="1">
      <alignment horizontal="center" vertical="center" wrapText="1"/>
    </xf>
    <xf numFmtId="0" fontId="10" fillId="0" borderId="38" xfId="0" applyNumberFormat="1" applyFont="1" applyFill="1" applyBorder="1" applyAlignment="1" applyProtection="1">
      <alignment horizontal="center" vertical="center" wrapText="1"/>
    </xf>
    <xf numFmtId="0" fontId="10" fillId="0" borderId="38" xfId="0" applyFont="1" applyFill="1" applyBorder="1" applyProtection="1">
      <protection locked="0"/>
    </xf>
    <xf numFmtId="17" fontId="24" fillId="6" borderId="38" xfId="0" quotePrefix="1" applyNumberFormat="1" applyFont="1" applyFill="1" applyBorder="1" applyAlignment="1" applyProtection="1">
      <alignment horizontal="center" vertical="center" wrapText="1"/>
    </xf>
    <xf numFmtId="0" fontId="9" fillId="4" borderId="38" xfId="0" quotePrefix="1" applyFont="1" applyFill="1" applyBorder="1" applyAlignment="1" applyProtection="1">
      <alignment horizontal="center" vertical="center"/>
    </xf>
    <xf numFmtId="0" fontId="0" fillId="0" borderId="38" xfId="0" applyFont="1" applyBorder="1" applyProtection="1">
      <protection locked="0"/>
    </xf>
    <xf numFmtId="171" fontId="0" fillId="4" borderId="3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wrapText="1"/>
      <protection locked="0"/>
    </xf>
    <xf numFmtId="173" fontId="0" fillId="4" borderId="38" xfId="0" applyNumberFormat="1" applyFont="1" applyFill="1" applyBorder="1" applyAlignment="1" applyProtection="1">
      <alignment horizontal="center" vertical="center" wrapText="1"/>
      <protection locked="0"/>
    </xf>
    <xf numFmtId="0" fontId="9" fillId="0" borderId="38" xfId="0" applyFont="1" applyBorder="1" applyAlignment="1" applyProtection="1">
      <alignment horizontal="center" vertical="center"/>
    </xf>
    <xf numFmtId="49" fontId="9" fillId="0" borderId="38" xfId="0" applyNumberFormat="1" applyFont="1" applyBorder="1" applyAlignment="1" applyProtection="1">
      <alignment horizontal="center" vertical="center"/>
    </xf>
    <xf numFmtId="173" fontId="9" fillId="0" borderId="38" xfId="0" applyNumberFormat="1" applyFont="1" applyBorder="1" applyAlignment="1" applyProtection="1">
      <alignment horizontal="center" vertical="center"/>
    </xf>
    <xf numFmtId="178" fontId="0" fillId="0" borderId="38" xfId="0" applyNumberFormat="1" applyFont="1" applyBorder="1" applyProtection="1">
      <protection locked="0"/>
    </xf>
    <xf numFmtId="172" fontId="0" fillId="0" borderId="38" xfId="0" applyNumberFormat="1" applyFont="1" applyBorder="1" applyProtection="1"/>
    <xf numFmtId="0" fontId="24" fillId="6" borderId="38" xfId="0" applyFont="1" applyFill="1" applyBorder="1" applyAlignment="1" applyProtection="1">
      <alignment horizontal="center" vertical="center" wrapText="1"/>
    </xf>
    <xf numFmtId="0" fontId="17" fillId="6" borderId="38" xfId="0" applyFont="1" applyFill="1" applyBorder="1" applyAlignment="1" applyProtection="1">
      <alignment horizontal="center" vertical="center" wrapText="1"/>
    </xf>
    <xf numFmtId="0" fontId="14" fillId="6" borderId="38" xfId="0" quotePrefix="1" applyFont="1" applyFill="1" applyBorder="1" applyAlignment="1" applyProtection="1">
      <alignment horizontal="center" vertical="center" wrapText="1"/>
    </xf>
    <xf numFmtId="0" fontId="9" fillId="4" borderId="38" xfId="0" applyFont="1" applyFill="1" applyBorder="1" applyAlignment="1" applyProtection="1">
      <alignment wrapText="1"/>
    </xf>
    <xf numFmtId="0" fontId="9" fillId="4" borderId="38" xfId="0" quotePrefix="1" applyFont="1" applyFill="1" applyBorder="1" applyAlignment="1" applyProtection="1">
      <alignment horizontal="left" wrapText="1"/>
    </xf>
    <xf numFmtId="0" fontId="18" fillId="4" borderId="38" xfId="0"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wrapText="1"/>
    </xf>
    <xf numFmtId="0" fontId="0" fillId="0" borderId="38" xfId="0" applyFont="1" applyFill="1" applyBorder="1" applyAlignment="1" applyProtection="1">
      <alignment horizontal="left" vertical="center" wrapText="1"/>
      <protection locked="0"/>
    </xf>
    <xf numFmtId="49" fontId="9" fillId="4" borderId="38" xfId="0" applyNumberFormat="1" applyFont="1" applyFill="1" applyBorder="1" applyProtection="1"/>
    <xf numFmtId="169" fontId="9" fillId="4" borderId="38" xfId="0" applyNumberFormat="1" applyFont="1" applyFill="1" applyBorder="1" applyProtection="1"/>
    <xf numFmtId="0" fontId="8"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wrapText="1"/>
      <protection locked="0"/>
    </xf>
    <xf numFmtId="0" fontId="9" fillId="0" borderId="38" xfId="0" applyFont="1" applyFill="1" applyBorder="1" applyAlignment="1" applyProtection="1">
      <alignment vertical="center" wrapText="1"/>
    </xf>
    <xf numFmtId="0" fontId="8" fillId="0" borderId="38" xfId="0" applyFont="1" applyFill="1" applyBorder="1" applyAlignment="1" applyProtection="1">
      <alignment vertical="center"/>
    </xf>
    <xf numFmtId="0" fontId="0" fillId="0" borderId="38" xfId="0" applyFont="1" applyFill="1" applyBorder="1" applyAlignment="1" applyProtection="1">
      <alignment vertical="center" wrapText="1"/>
    </xf>
    <xf numFmtId="0" fontId="9" fillId="4" borderId="38" xfId="0" applyFont="1" applyFill="1" applyBorder="1" applyAlignment="1" applyProtection="1">
      <alignment vertical="center" wrapText="1"/>
    </xf>
    <xf numFmtId="0" fontId="9" fillId="0" borderId="38" xfId="0" applyFont="1" applyBorder="1" applyAlignment="1" applyProtection="1">
      <alignment vertical="center"/>
    </xf>
    <xf numFmtId="0" fontId="0" fillId="4" borderId="0" xfId="0" applyNumberFormat="1" applyFont="1" applyFill="1" applyBorder="1" applyAlignment="1" applyProtection="1">
      <alignment horizontal="left" vertical="center" wrapText="1"/>
      <protection locked="0"/>
    </xf>
    <xf numFmtId="0" fontId="6" fillId="0" borderId="38" xfId="2" applyFont="1" applyFill="1" applyBorder="1"/>
    <xf numFmtId="0" fontId="6" fillId="0" borderId="0" xfId="2" applyNumberFormat="1" applyFont="1" applyBorder="1" applyAlignment="1"/>
    <xf numFmtId="0" fontId="7" fillId="11" borderId="38" xfId="2" applyNumberFormat="1" applyFont="1" applyFill="1" applyBorder="1" applyAlignment="1"/>
    <xf numFmtId="0" fontId="6" fillId="0" borderId="38" xfId="2" applyBorder="1"/>
    <xf numFmtId="49" fontId="6" fillId="0" borderId="38" xfId="2" applyNumberFormat="1" applyFont="1" applyBorder="1" applyAlignment="1"/>
    <xf numFmtId="0" fontId="6" fillId="0" borderId="38" xfId="2" applyNumberFormat="1" applyFont="1" applyBorder="1" applyAlignment="1">
      <alignment horizontal="left"/>
    </xf>
    <xf numFmtId="49" fontId="6" fillId="0" borderId="38" xfId="2" applyNumberFormat="1" applyBorder="1"/>
    <xf numFmtId="0" fontId="7" fillId="11" borderId="38" xfId="2" applyNumberFormat="1" applyFont="1" applyFill="1" applyBorder="1" applyAlignment="1">
      <alignment horizontal="left"/>
    </xf>
    <xf numFmtId="0" fontId="6" fillId="32" borderId="38" xfId="2" applyNumberFormat="1" applyFont="1" applyFill="1" applyBorder="1" applyAlignment="1"/>
    <xf numFmtId="49" fontId="6" fillId="32" borderId="38" xfId="2" applyNumberFormat="1" applyFont="1" applyFill="1" applyBorder="1" applyAlignment="1"/>
    <xf numFmtId="178" fontId="6" fillId="0" borderId="38" xfId="2" applyNumberFormat="1" applyFill="1" applyBorder="1"/>
    <xf numFmtId="0" fontId="0" fillId="6" borderId="38" xfId="0" quotePrefix="1" applyFont="1" applyFill="1" applyBorder="1" applyAlignment="1" applyProtection="1">
      <alignment horizontal="center" vertical="center" wrapText="1"/>
    </xf>
    <xf numFmtId="17" fontId="0" fillId="6" borderId="38" xfId="0" applyNumberFormat="1" applyFont="1" applyFill="1" applyBorder="1" applyAlignment="1" applyProtection="1">
      <alignment horizontal="center" vertical="center" wrapText="1"/>
    </xf>
    <xf numFmtId="0" fontId="9" fillId="0" borderId="38" xfId="0" applyFont="1" applyBorder="1" applyAlignment="1" applyProtection="1">
      <alignment wrapText="1"/>
    </xf>
    <xf numFmtId="0" fontId="0" fillId="0" borderId="38" xfId="0" applyFont="1" applyBorder="1" applyAlignment="1" applyProtection="1">
      <alignment horizontal="center" vertical="center"/>
    </xf>
    <xf numFmtId="17" fontId="0" fillId="0" borderId="38" xfId="0" applyNumberFormat="1" applyFont="1" applyBorder="1" applyAlignment="1" applyProtection="1">
      <alignment horizontal="center" vertical="center"/>
    </xf>
    <xf numFmtId="17" fontId="9" fillId="0" borderId="38" xfId="0" applyNumberFormat="1" applyFont="1" applyBorder="1" applyAlignment="1" applyProtection="1">
      <alignment vertical="center"/>
    </xf>
    <xf numFmtId="49" fontId="9" fillId="0" borderId="38" xfId="0" applyNumberFormat="1" applyFont="1" applyBorder="1" applyAlignment="1" applyProtection="1">
      <alignment vertical="center"/>
    </xf>
    <xf numFmtId="0" fontId="9" fillId="0" borderId="38" xfId="0" applyNumberFormat="1" applyFont="1" applyBorder="1" applyAlignment="1" applyProtection="1">
      <alignment vertical="center"/>
    </xf>
    <xf numFmtId="17" fontId="9" fillId="0" borderId="38" xfId="0" applyNumberFormat="1" applyFont="1" applyBorder="1" applyProtection="1"/>
    <xf numFmtId="0" fontId="0" fillId="25" borderId="0" xfId="0" applyFill="1" applyAlignment="1" applyProtection="1">
      <protection locked="0"/>
    </xf>
    <xf numFmtId="0" fontId="0" fillId="0" borderId="38" xfId="0" applyFill="1" applyBorder="1" applyProtection="1">
      <protection locked="0"/>
    </xf>
    <xf numFmtId="0" fontId="0" fillId="0" borderId="38" xfId="0" applyFill="1" applyBorder="1" applyAlignment="1" applyProtection="1">
      <alignment wrapText="1"/>
      <protection locked="0"/>
    </xf>
    <xf numFmtId="171" fontId="0" fillId="0" borderId="38" xfId="0" applyNumberFormat="1" applyFill="1" applyBorder="1" applyProtection="1">
      <protection locked="0"/>
    </xf>
    <xf numFmtId="2" fontId="0" fillId="0" borderId="38" xfId="0" applyNumberFormat="1" applyFill="1" applyBorder="1" applyProtection="1">
      <protection locked="0"/>
    </xf>
    <xf numFmtId="178" fontId="0" fillId="0" borderId="38" xfId="0" applyNumberFormat="1" applyFill="1" applyBorder="1" applyProtection="1">
      <protection locked="0"/>
    </xf>
    <xf numFmtId="49" fontId="0" fillId="0" borderId="38" xfId="0" applyNumberFormat="1" applyFill="1" applyBorder="1" applyProtection="1">
      <protection locked="0"/>
    </xf>
    <xf numFmtId="0" fontId="0" fillId="0" borderId="0" xfId="0" applyAlignment="1" applyProtection="1">
      <alignment wrapText="1"/>
      <protection locked="0"/>
    </xf>
    <xf numFmtId="0" fontId="0" fillId="0" borderId="0" xfId="0" applyNumberFormat="1" applyProtection="1">
      <protection locked="0"/>
    </xf>
    <xf numFmtId="2" fontId="0" fillId="0" borderId="0" xfId="0" applyNumberFormat="1" applyProtection="1">
      <protection locked="0"/>
    </xf>
    <xf numFmtId="0" fontId="0" fillId="25" borderId="0" xfId="0" applyFill="1" applyProtection="1">
      <protection locked="0"/>
    </xf>
    <xf numFmtId="0" fontId="63" fillId="0" borderId="0" xfId="0" applyFont="1" applyProtection="1">
      <protection locked="0"/>
    </xf>
    <xf numFmtId="0" fontId="0" fillId="0" borderId="38" xfId="0" applyFill="1" applyBorder="1" applyProtection="1"/>
    <xf numFmtId="1" fontId="0" fillId="0" borderId="38" xfId="0" applyNumberFormat="1" applyFill="1" applyBorder="1" applyProtection="1">
      <protection locked="0"/>
    </xf>
    <xf numFmtId="172" fontId="0" fillId="0" borderId="38" xfId="0" applyNumberFormat="1" applyFill="1" applyBorder="1" applyProtection="1">
      <protection locked="0"/>
    </xf>
    <xf numFmtId="175" fontId="0" fillId="0" borderId="38" xfId="0" applyNumberFormat="1" applyFill="1" applyBorder="1" applyProtection="1">
      <protection locked="0"/>
    </xf>
    <xf numFmtId="14" fontId="0" fillId="0" borderId="38" xfId="0" applyNumberFormat="1" applyFill="1" applyBorder="1" applyProtection="1">
      <protection locked="0"/>
    </xf>
    <xf numFmtId="0" fontId="0" fillId="0" borderId="38" xfId="0" quotePrefix="1" applyFill="1" applyBorder="1" applyProtection="1">
      <protection locked="0"/>
    </xf>
    <xf numFmtId="172" fontId="0" fillId="0" borderId="38" xfId="0" quotePrefix="1" applyNumberFormat="1" applyFill="1" applyBorder="1" applyProtection="1">
      <protection locked="0"/>
    </xf>
    <xf numFmtId="0" fontId="0" fillId="0" borderId="38" xfId="0" quotePrefix="1" applyFill="1" applyBorder="1" applyProtection="1"/>
    <xf numFmtId="169" fontId="0" fillId="0" borderId="38" xfId="0" applyNumberFormat="1" applyFill="1" applyBorder="1" applyProtection="1">
      <protection locked="0"/>
    </xf>
    <xf numFmtId="49" fontId="0" fillId="0" borderId="38" xfId="0" quotePrefix="1" applyNumberFormat="1" applyFill="1" applyBorder="1" applyProtection="1">
      <protection locked="0"/>
    </xf>
    <xf numFmtId="0" fontId="44" fillId="0" borderId="90" xfId="6" applyFont="1" applyBorder="1" applyAlignment="1">
      <alignment vertical="center" wrapText="1"/>
    </xf>
    <xf numFmtId="0" fontId="44" fillId="0" borderId="89" xfId="6" applyFont="1" applyBorder="1" applyAlignment="1">
      <alignment vertical="center" wrapText="1"/>
    </xf>
    <xf numFmtId="0" fontId="44" fillId="0" borderId="88" xfId="6" applyFont="1" applyBorder="1" applyAlignment="1">
      <alignment vertical="center" wrapText="1"/>
    </xf>
    <xf numFmtId="0" fontId="44" fillId="23" borderId="4" xfId="6" applyFont="1" applyFill="1" applyBorder="1" applyAlignment="1">
      <alignment vertical="center" wrapText="1"/>
    </xf>
    <xf numFmtId="0" fontId="44" fillId="23" borderId="3" xfId="6" applyFont="1" applyFill="1" applyBorder="1" applyAlignment="1">
      <alignment vertical="center" wrapText="1"/>
    </xf>
    <xf numFmtId="0" fontId="53" fillId="23" borderId="4" xfId="6" applyFont="1" applyFill="1" applyBorder="1" applyAlignment="1">
      <alignment vertical="center" wrapText="1"/>
    </xf>
    <xf numFmtId="0" fontId="53" fillId="23" borderId="3" xfId="6" applyFont="1" applyFill="1" applyBorder="1" applyAlignment="1">
      <alignment vertical="center" wrapText="1"/>
    </xf>
    <xf numFmtId="0" fontId="55" fillId="23" borderId="4" xfId="6" applyFont="1" applyFill="1" applyBorder="1" applyAlignment="1">
      <alignment vertical="center" wrapText="1"/>
    </xf>
    <xf numFmtId="0" fontId="55" fillId="23" borderId="3" xfId="6" applyFont="1" applyFill="1" applyBorder="1" applyAlignment="1">
      <alignment vertical="center" wrapText="1"/>
    </xf>
    <xf numFmtId="0" fontId="5" fillId="5" borderId="4" xfId="1" applyFill="1" applyBorder="1" applyAlignment="1">
      <alignment vertical="center" wrapText="1"/>
    </xf>
    <xf numFmtId="0" fontId="5" fillId="5" borderId="3" xfId="1" applyFill="1" applyBorder="1" applyAlignment="1">
      <alignment vertical="center" wrapText="1"/>
    </xf>
    <xf numFmtId="0" fontId="44" fillId="18" borderId="4" xfId="6" applyFont="1" applyFill="1" applyBorder="1" applyAlignment="1">
      <alignment vertical="center" wrapText="1"/>
    </xf>
    <xf numFmtId="0" fontId="44" fillId="18" borderId="3" xfId="6" applyFont="1" applyFill="1" applyBorder="1" applyAlignment="1">
      <alignment vertical="center" wrapText="1"/>
    </xf>
    <xf numFmtId="0" fontId="50" fillId="0" borderId="4" xfId="6" applyFont="1" applyBorder="1" applyAlignment="1">
      <alignment horizontal="left" vertical="center" wrapText="1"/>
    </xf>
    <xf numFmtId="0" fontId="50" fillId="0" borderId="3" xfId="6" applyFont="1" applyBorder="1" applyAlignment="1">
      <alignment horizontal="left" vertical="center" wrapText="1"/>
    </xf>
    <xf numFmtId="0" fontId="50" fillId="0" borderId="2" xfId="6" applyFont="1" applyBorder="1" applyAlignment="1">
      <alignment horizontal="left" vertical="top" wrapText="1"/>
    </xf>
    <xf numFmtId="0" fontId="50" fillId="0" borderId="3" xfId="6" applyFont="1" applyBorder="1" applyAlignment="1">
      <alignment horizontal="left" vertical="top" wrapText="1"/>
    </xf>
    <xf numFmtId="0" fontId="56" fillId="0" borderId="90" xfId="6" applyFont="1" applyBorder="1" applyAlignment="1">
      <alignment vertical="center" wrapText="1"/>
    </xf>
    <xf numFmtId="0" fontId="56" fillId="0" borderId="89" xfId="6" applyFont="1" applyBorder="1" applyAlignment="1">
      <alignment vertical="center" wrapText="1"/>
    </xf>
    <xf numFmtId="0" fontId="56" fillId="0" borderId="88" xfId="6" applyFont="1" applyBorder="1" applyAlignment="1">
      <alignment vertical="center" wrapText="1"/>
    </xf>
    <xf numFmtId="0" fontId="44" fillId="0" borderId="0" xfId="6" applyFont="1" applyAlignment="1">
      <alignment horizontal="center" vertical="center"/>
    </xf>
    <xf numFmtId="0" fontId="50" fillId="0" borderId="21" xfId="6" applyFont="1" applyBorder="1" applyAlignment="1">
      <alignment horizontal="left" vertical="top" wrapText="1"/>
    </xf>
    <xf numFmtId="0" fontId="50" fillId="0" borderId="23" xfId="6" applyFont="1" applyBorder="1" applyAlignment="1">
      <alignment horizontal="left" vertical="top" wrapText="1"/>
    </xf>
    <xf numFmtId="0" fontId="50" fillId="0" borderId="4" xfId="6" applyFont="1" applyBorder="1" applyAlignment="1">
      <alignment horizontal="left" vertical="top" wrapText="1"/>
    </xf>
    <xf numFmtId="0" fontId="53" fillId="0" borderId="4" xfId="6" applyFont="1" applyBorder="1" applyAlignment="1">
      <alignment horizontal="left" vertical="top" wrapText="1"/>
    </xf>
    <xf numFmtId="0" fontId="53" fillId="0" borderId="3" xfId="6" applyFont="1" applyBorder="1" applyAlignment="1">
      <alignment horizontal="left" vertical="top" wrapText="1"/>
    </xf>
    <xf numFmtId="0" fontId="60" fillId="23" borderId="21" xfId="6" applyFont="1" applyFill="1" applyBorder="1" applyAlignment="1">
      <alignment vertical="center" wrapText="1"/>
    </xf>
    <xf numFmtId="0" fontId="60" fillId="23" borderId="23" xfId="6" applyFont="1" applyFill="1" applyBorder="1" applyAlignment="1">
      <alignment vertical="center" wrapText="1"/>
    </xf>
    <xf numFmtId="0" fontId="50" fillId="0" borderId="11" xfId="6" applyFont="1" applyBorder="1" applyAlignment="1">
      <alignment horizontal="left" vertical="top" wrapText="1"/>
    </xf>
    <xf numFmtId="0" fontId="50" fillId="0" borderId="12" xfId="6" applyFont="1" applyBorder="1" applyAlignment="1">
      <alignment horizontal="left" vertical="top" wrapText="1"/>
    </xf>
    <xf numFmtId="0" fontId="50" fillId="0" borderId="1" xfId="6" applyFont="1" applyBorder="1" applyAlignment="1">
      <alignment horizontal="left" vertical="top" wrapText="1"/>
    </xf>
    <xf numFmtId="0" fontId="50" fillId="0" borderId="20" xfId="6" applyFont="1" applyBorder="1" applyAlignment="1">
      <alignment horizontal="left" vertical="top" wrapText="1"/>
    </xf>
    <xf numFmtId="0" fontId="12" fillId="6" borderId="11" xfId="0" applyFont="1" applyFill="1" applyBorder="1" applyAlignment="1" applyProtection="1">
      <alignment horizontal="center" vertical="center"/>
    </xf>
    <xf numFmtId="0" fontId="12" fillId="6" borderId="24"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21" xfId="0" applyFont="1" applyFill="1" applyBorder="1" applyAlignment="1" applyProtection="1">
      <alignment horizontal="center" vertical="center"/>
    </xf>
    <xf numFmtId="0" fontId="12" fillId="6" borderId="22" xfId="0" applyFont="1" applyFill="1" applyBorder="1" applyAlignment="1" applyProtection="1">
      <alignment horizontal="center" vertical="center"/>
    </xf>
    <xf numFmtId="0" fontId="12" fillId="6" borderId="23" xfId="0"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12" fillId="5" borderId="4" xfId="0" applyFont="1" applyFill="1" applyBorder="1" applyAlignment="1" applyProtection="1">
      <alignment horizontal="center" vertical="center"/>
    </xf>
    <xf numFmtId="0" fontId="12" fillId="5" borderId="2" xfId="0" applyFont="1" applyFill="1" applyBorder="1" applyAlignment="1" applyProtection="1">
      <alignment horizontal="center" vertical="center"/>
    </xf>
    <xf numFmtId="0" fontId="12" fillId="8" borderId="1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2" fillId="6" borderId="5" xfId="0" applyFont="1" applyFill="1" applyBorder="1" applyAlignment="1" applyProtection="1">
      <alignment horizontal="center" vertical="center"/>
    </xf>
    <xf numFmtId="0" fontId="12" fillId="6" borderId="2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49" fontId="0" fillId="8" borderId="62" xfId="0" applyNumberFormat="1" applyFont="1" applyFill="1" applyBorder="1" applyAlignment="1" applyProtection="1">
      <alignment horizontal="center" vertical="center" wrapText="1"/>
    </xf>
    <xf numFmtId="49" fontId="0" fillId="8" borderId="63" xfId="0" applyNumberFormat="1" applyFont="1" applyFill="1" applyBorder="1" applyAlignment="1" applyProtection="1">
      <alignment horizontal="center" vertical="center" wrapText="1"/>
    </xf>
    <xf numFmtId="49" fontId="0" fillId="8" borderId="64" xfId="0" applyNumberFormat="1" applyFont="1" applyFill="1" applyBorder="1" applyAlignment="1" applyProtection="1">
      <alignment horizontal="center" vertical="center" wrapText="1"/>
    </xf>
    <xf numFmtId="0" fontId="16" fillId="6" borderId="11"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0" fontId="16" fillId="6" borderId="12" xfId="0" applyFont="1" applyFill="1" applyBorder="1" applyAlignment="1" applyProtection="1">
      <alignment horizontal="center" vertical="center"/>
    </xf>
    <xf numFmtId="0" fontId="16" fillId="6" borderId="21" xfId="0" applyFont="1" applyFill="1" applyBorder="1" applyAlignment="1" applyProtection="1">
      <alignment horizontal="center" vertical="center"/>
    </xf>
    <xf numFmtId="0" fontId="16" fillId="6" borderId="22" xfId="0" applyFont="1" applyFill="1" applyBorder="1" applyAlignment="1" applyProtection="1">
      <alignment horizontal="center" vertical="center"/>
    </xf>
    <xf numFmtId="0" fontId="16" fillId="6" borderId="23" xfId="0" applyFont="1" applyFill="1" applyBorder="1" applyAlignment="1" applyProtection="1">
      <alignment horizontal="center" vertical="center"/>
    </xf>
    <xf numFmtId="49" fontId="0" fillId="8" borderId="21" xfId="0" applyNumberFormat="1" applyFont="1" applyFill="1" applyBorder="1" applyAlignment="1" applyProtection="1">
      <alignment horizontal="center" vertical="center" wrapText="1"/>
    </xf>
    <xf numFmtId="49" fontId="0" fillId="8" borderId="22" xfId="0" applyNumberFormat="1" applyFont="1" applyFill="1" applyBorder="1" applyAlignment="1" applyProtection="1">
      <alignment horizontal="center" vertical="center" wrapText="1"/>
    </xf>
    <xf numFmtId="49" fontId="0" fillId="8" borderId="23" xfId="0" applyNumberFormat="1" applyFont="1" applyFill="1" applyBorder="1" applyAlignment="1" applyProtection="1">
      <alignment horizontal="center" vertical="center" wrapText="1"/>
    </xf>
    <xf numFmtId="0" fontId="0" fillId="0" borderId="0" xfId="0" applyBorder="1" applyAlignment="1">
      <alignment horizontal="center"/>
    </xf>
    <xf numFmtId="0" fontId="0" fillId="8" borderId="62" xfId="0" applyNumberFormat="1" applyFont="1" applyFill="1" applyBorder="1" applyAlignment="1" applyProtection="1">
      <alignment horizontal="center" vertical="center" wrapText="1"/>
    </xf>
    <xf numFmtId="0" fontId="0" fillId="8" borderId="63" xfId="0" applyNumberFormat="1" applyFont="1" applyFill="1" applyBorder="1" applyAlignment="1" applyProtection="1">
      <alignment horizontal="center" vertical="center" wrapText="1"/>
    </xf>
    <xf numFmtId="0" fontId="0" fillId="8" borderId="74" xfId="0" applyNumberFormat="1" applyFont="1" applyFill="1" applyBorder="1" applyAlignment="1" applyProtection="1">
      <alignment horizontal="center" vertical="center" wrapText="1"/>
    </xf>
    <xf numFmtId="176" fontId="8" fillId="0" borderId="69" xfId="0" applyNumberFormat="1" applyFont="1" applyFill="1" applyBorder="1" applyAlignment="1" applyProtection="1">
      <alignment horizontal="center" vertical="center" wrapText="1"/>
      <protection locked="0"/>
    </xf>
    <xf numFmtId="176" fontId="8" fillId="0" borderId="37" xfId="0" applyNumberFormat="1" applyFont="1" applyFill="1" applyBorder="1" applyAlignment="1" applyProtection="1">
      <alignment horizontal="center" vertical="center" wrapText="1"/>
      <protection locked="0"/>
    </xf>
    <xf numFmtId="174" fontId="8" fillId="0" borderId="69" xfId="0" applyNumberFormat="1" applyFont="1" applyFill="1" applyBorder="1" applyAlignment="1" applyProtection="1">
      <alignment horizontal="center" vertical="center" wrapText="1"/>
      <protection locked="0"/>
    </xf>
    <xf numFmtId="174" fontId="8" fillId="0" borderId="37" xfId="0" applyNumberFormat="1" applyFont="1" applyFill="1" applyBorder="1" applyAlignment="1" applyProtection="1">
      <alignment horizontal="center" vertical="center" wrapText="1"/>
      <protection locked="0"/>
    </xf>
    <xf numFmtId="0" fontId="8" fillId="0" borderId="69" xfId="0" applyNumberFormat="1" applyFont="1" applyFill="1" applyBorder="1" applyAlignment="1" applyProtection="1">
      <alignment horizontal="left" vertical="center" wrapText="1"/>
      <protection locked="0"/>
    </xf>
    <xf numFmtId="0" fontId="8" fillId="0" borderId="37" xfId="0" applyNumberFormat="1" applyFont="1" applyFill="1" applyBorder="1" applyAlignment="1" applyProtection="1">
      <alignment horizontal="left" vertical="center" wrapText="1"/>
      <protection locked="0"/>
    </xf>
    <xf numFmtId="0" fontId="0" fillId="0" borderId="84" xfId="0" applyBorder="1" applyAlignment="1">
      <alignment horizontal="center"/>
    </xf>
    <xf numFmtId="176" fontId="8" fillId="0" borderId="69" xfId="0" applyNumberFormat="1" applyFont="1" applyFill="1" applyBorder="1" applyAlignment="1" applyProtection="1">
      <alignment horizontal="left" vertical="center" wrapText="1"/>
      <protection locked="0"/>
    </xf>
    <xf numFmtId="176" fontId="8" fillId="0" borderId="37" xfId="0" applyNumberFormat="1" applyFont="1" applyFill="1" applyBorder="1" applyAlignment="1" applyProtection="1">
      <alignment horizontal="left" vertical="center" wrapText="1"/>
      <protection locked="0"/>
    </xf>
    <xf numFmtId="0" fontId="16" fillId="6" borderId="124" xfId="0" applyFont="1" applyFill="1" applyBorder="1" applyAlignment="1" applyProtection="1">
      <alignment horizontal="center" vertical="center"/>
      <protection hidden="1"/>
    </xf>
    <xf numFmtId="0" fontId="16" fillId="4" borderId="0" xfId="0" applyFont="1" applyFill="1" applyBorder="1" applyAlignment="1" applyProtection="1">
      <alignment horizontal="center" vertical="center"/>
      <protection hidden="1"/>
    </xf>
    <xf numFmtId="0" fontId="16" fillId="4" borderId="85" xfId="0" applyFont="1" applyFill="1" applyBorder="1" applyAlignment="1" applyProtection="1">
      <alignment horizontal="center" vertical="center"/>
      <protection hidden="1"/>
    </xf>
    <xf numFmtId="0" fontId="0" fillId="0" borderId="0" xfId="0" applyAlignment="1">
      <alignment horizontal="center"/>
    </xf>
    <xf numFmtId="0" fontId="14" fillId="0" borderId="69" xfId="0" applyNumberFormat="1" applyFont="1" applyFill="1" applyBorder="1" applyAlignment="1" applyProtection="1">
      <alignment horizontal="center" vertical="center" wrapText="1"/>
      <protection locked="0" hidden="1"/>
    </xf>
    <xf numFmtId="0" fontId="14" fillId="0" borderId="7" xfId="0" applyNumberFormat="1" applyFont="1" applyFill="1" applyBorder="1" applyAlignment="1" applyProtection="1">
      <alignment horizontal="center" vertical="center" wrapText="1"/>
      <protection locked="0" hidden="1"/>
    </xf>
    <xf numFmtId="0" fontId="8" fillId="0" borderId="69" xfId="0" applyNumberFormat="1" applyFont="1" applyFill="1" applyBorder="1" applyAlignment="1" applyProtection="1">
      <alignment horizontal="center" vertical="center" wrapText="1"/>
      <protection locked="0"/>
    </xf>
    <xf numFmtId="0" fontId="8" fillId="0" borderId="37" xfId="0" applyNumberFormat="1" applyFont="1" applyFill="1" applyBorder="1" applyAlignment="1" applyProtection="1">
      <alignment horizontal="center" vertical="center" wrapText="1"/>
      <protection locked="0"/>
    </xf>
    <xf numFmtId="174" fontId="8" fillId="0" borderId="73" xfId="0" applyNumberFormat="1" applyFont="1" applyFill="1" applyBorder="1" applyAlignment="1" applyProtection="1">
      <alignment horizontal="center" vertical="center" wrapText="1"/>
      <protection locked="0"/>
    </xf>
    <xf numFmtId="0" fontId="0" fillId="8" borderId="69" xfId="0" applyNumberFormat="1" applyFont="1" applyFill="1" applyBorder="1" applyAlignment="1" applyProtection="1">
      <alignment horizontal="center" vertical="center" wrapText="1"/>
      <protection locked="0" hidden="1"/>
    </xf>
    <xf numFmtId="0" fontId="0" fillId="8" borderId="37" xfId="0" applyNumberFormat="1" applyFont="1" applyFill="1" applyBorder="1" applyAlignment="1" applyProtection="1">
      <alignment horizontal="center" vertical="center" wrapText="1"/>
      <protection locked="0" hidden="1"/>
    </xf>
    <xf numFmtId="0" fontId="8" fillId="0" borderId="69" xfId="0" applyNumberFormat="1" applyFont="1" applyFill="1" applyBorder="1" applyAlignment="1" applyProtection="1">
      <alignment horizontal="left" vertical="center" wrapText="1"/>
      <protection locked="0" hidden="1"/>
    </xf>
    <xf numFmtId="0" fontId="8" fillId="0" borderId="37" xfId="0" applyNumberFormat="1" applyFont="1" applyFill="1" applyBorder="1" applyAlignment="1" applyProtection="1">
      <alignment horizontal="left" vertical="center" wrapText="1"/>
      <protection locked="0" hidden="1"/>
    </xf>
    <xf numFmtId="0" fontId="0" fillId="8" borderId="70" xfId="0" applyNumberFormat="1" applyFont="1" applyFill="1" applyBorder="1" applyAlignment="1" applyProtection="1">
      <alignment horizontal="center" vertical="center" wrapText="1"/>
      <protection hidden="1"/>
    </xf>
    <xf numFmtId="0" fontId="0" fillId="8" borderId="71" xfId="0" applyNumberFormat="1" applyFont="1" applyFill="1" applyBorder="1" applyAlignment="1" applyProtection="1">
      <alignment horizontal="center" vertical="center" wrapText="1"/>
      <protection hidden="1"/>
    </xf>
    <xf numFmtId="0" fontId="0" fillId="0" borderId="69" xfId="0" applyFont="1" applyFill="1" applyBorder="1" applyAlignment="1" applyProtection="1">
      <alignment horizontal="center" vertical="center"/>
      <protection locked="0" hidden="1"/>
    </xf>
    <xf numFmtId="0" fontId="0" fillId="0" borderId="37" xfId="0" applyFont="1" applyFill="1" applyBorder="1" applyAlignment="1" applyProtection="1">
      <alignment horizontal="center" vertical="center"/>
      <protection locked="0" hidden="1"/>
    </xf>
    <xf numFmtId="0" fontId="0" fillId="0" borderId="69" xfId="0" applyFont="1" applyBorder="1" applyAlignment="1" applyProtection="1">
      <alignment horizontal="left" vertical="center" wrapText="1"/>
      <protection locked="0"/>
    </xf>
    <xf numFmtId="0" fontId="0" fillId="0" borderId="37" xfId="0" applyFont="1" applyBorder="1" applyAlignment="1" applyProtection="1">
      <alignment horizontal="left" vertical="center" wrapText="1"/>
      <protection locked="0"/>
    </xf>
    <xf numFmtId="0" fontId="0" fillId="0" borderId="73" xfId="0" applyFont="1" applyBorder="1" applyAlignment="1" applyProtection="1">
      <alignment horizontal="left" vertical="center" wrapText="1"/>
      <protection locked="0"/>
    </xf>
    <xf numFmtId="174" fontId="0" fillId="0" borderId="73" xfId="0" applyNumberFormat="1" applyFont="1" applyBorder="1" applyAlignment="1" applyProtection="1">
      <alignment horizontal="center" vertical="center"/>
      <protection locked="0"/>
    </xf>
    <xf numFmtId="174" fontId="0" fillId="0" borderId="74" xfId="0" applyNumberFormat="1" applyFont="1" applyBorder="1" applyAlignment="1" applyProtection="1">
      <alignment horizontal="center" vertical="center"/>
      <protection locked="0"/>
    </xf>
    <xf numFmtId="0" fontId="0" fillId="0" borderId="72" xfId="0" applyFont="1" applyBorder="1" applyAlignment="1" applyProtection="1">
      <alignment horizontal="center" vertical="center"/>
      <protection locked="0"/>
    </xf>
    <xf numFmtId="0" fontId="0" fillId="0" borderId="82" xfId="0" applyFont="1" applyBorder="1" applyAlignment="1" applyProtection="1">
      <alignment horizontal="center" vertical="center"/>
      <protection locked="0"/>
    </xf>
    <xf numFmtId="0" fontId="0" fillId="0" borderId="72" xfId="0" applyFont="1" applyBorder="1" applyAlignment="1" applyProtection="1">
      <alignment horizontal="center" vertical="center" wrapText="1"/>
      <protection locked="0"/>
    </xf>
    <xf numFmtId="0" fontId="0" fillId="0" borderId="82" xfId="0" applyFont="1" applyBorder="1" applyAlignment="1" applyProtection="1">
      <alignment horizontal="center" vertical="center" wrapText="1"/>
      <protection locked="0"/>
    </xf>
    <xf numFmtId="174" fontId="0" fillId="0" borderId="73" xfId="0" applyNumberFormat="1" applyFont="1" applyBorder="1" applyAlignment="1" applyProtection="1">
      <alignment horizontal="center" vertical="center"/>
    </xf>
    <xf numFmtId="174" fontId="0" fillId="0" borderId="74" xfId="0" applyNumberFormat="1" applyFont="1" applyBorder="1" applyAlignment="1" applyProtection="1">
      <alignment horizontal="center" vertical="center"/>
    </xf>
    <xf numFmtId="176" fontId="0" fillId="0" borderId="69" xfId="0" applyNumberFormat="1" applyFont="1" applyBorder="1" applyAlignment="1" applyProtection="1">
      <alignment horizontal="center" vertical="center"/>
      <protection locked="0"/>
    </xf>
    <xf numFmtId="176" fontId="0" fillId="0" borderId="37" xfId="0" applyNumberFormat="1" applyFont="1" applyBorder="1" applyAlignment="1" applyProtection="1">
      <alignment horizontal="center" vertical="center"/>
      <protection locked="0"/>
    </xf>
    <xf numFmtId="0" fontId="0" fillId="0" borderId="69" xfId="0" applyFont="1" applyBorder="1" applyAlignment="1" applyProtection="1">
      <alignment horizontal="center" vertical="center"/>
      <protection locked="0"/>
    </xf>
    <xf numFmtId="0" fontId="0" fillId="0" borderId="37" xfId="0" applyFont="1" applyBorder="1" applyAlignment="1" applyProtection="1">
      <alignment horizontal="center" vertical="center"/>
      <protection locked="0"/>
    </xf>
    <xf numFmtId="0" fontId="0" fillId="0" borderId="69" xfId="0" applyFont="1" applyBorder="1" applyAlignment="1" applyProtection="1">
      <alignment horizontal="center" vertical="center" wrapText="1"/>
      <protection locked="0"/>
    </xf>
    <xf numFmtId="0" fontId="0" fillId="0" borderId="37" xfId="0" applyFont="1" applyBorder="1" applyAlignment="1" applyProtection="1">
      <alignment horizontal="center" vertical="center" wrapText="1"/>
      <protection locked="0"/>
    </xf>
    <xf numFmtId="0" fontId="16" fillId="6" borderId="124" xfId="0" applyFont="1" applyFill="1" applyBorder="1" applyAlignment="1" applyProtection="1">
      <alignment horizontal="center" vertical="center"/>
    </xf>
    <xf numFmtId="0" fontId="0" fillId="0" borderId="69" xfId="0" applyBorder="1" applyAlignment="1" applyProtection="1">
      <alignment horizontal="center"/>
      <protection locked="0" hidden="1"/>
    </xf>
    <xf numFmtId="0" fontId="0" fillId="0" borderId="37" xfId="0" applyBorder="1" applyAlignment="1" applyProtection="1">
      <alignment horizontal="center"/>
      <protection locked="0" hidden="1"/>
    </xf>
    <xf numFmtId="0" fontId="0" fillId="21" borderId="36" xfId="0" applyFill="1" applyBorder="1" applyAlignment="1"/>
    <xf numFmtId="0" fontId="0" fillId="7" borderId="69" xfId="4" applyFont="1" applyFill="1" applyBorder="1" applyAlignment="1" applyProtection="1">
      <alignment horizontal="center" vertical="center" wrapText="1"/>
    </xf>
    <xf numFmtId="0" fontId="0" fillId="7" borderId="37" xfId="4" applyFont="1" applyFill="1" applyBorder="1" applyAlignment="1" applyProtection="1">
      <alignment horizontal="center" vertical="center" wrapText="1"/>
    </xf>
    <xf numFmtId="0" fontId="0" fillId="0" borderId="7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16" fillId="6" borderId="11" xfId="0" quotePrefix="1" applyFont="1" applyFill="1" applyBorder="1" applyAlignment="1" applyProtection="1">
      <alignment horizontal="center" vertical="center"/>
    </xf>
    <xf numFmtId="0" fontId="16" fillId="6" borderId="24" xfId="0" quotePrefix="1" applyFont="1" applyFill="1" applyBorder="1" applyAlignment="1" applyProtection="1">
      <alignment horizontal="center" vertical="center"/>
    </xf>
    <xf numFmtId="0" fontId="16" fillId="6" borderId="12" xfId="0" quotePrefix="1" applyFont="1" applyFill="1" applyBorder="1" applyAlignment="1" applyProtection="1">
      <alignment horizontal="center" vertical="center"/>
    </xf>
    <xf numFmtId="0" fontId="16" fillId="6" borderId="21" xfId="0" quotePrefix="1" applyFont="1" applyFill="1" applyBorder="1" applyAlignment="1" applyProtection="1">
      <alignment horizontal="center" vertical="center"/>
    </xf>
    <xf numFmtId="0" fontId="16" fillId="6" borderId="22" xfId="0" quotePrefix="1" applyFont="1" applyFill="1" applyBorder="1" applyAlignment="1" applyProtection="1">
      <alignment horizontal="center" vertical="center"/>
    </xf>
    <xf numFmtId="0" fontId="16" fillId="6" borderId="23" xfId="0" quotePrefix="1" applyFont="1" applyFill="1" applyBorder="1" applyAlignment="1" applyProtection="1">
      <alignment horizontal="center" vertical="center"/>
    </xf>
    <xf numFmtId="0" fontId="12" fillId="6" borderId="54" xfId="0" applyFont="1" applyFill="1" applyBorder="1" applyAlignment="1" applyProtection="1">
      <alignment horizontal="center" vertical="center" wrapText="1"/>
      <protection locked="0"/>
    </xf>
    <xf numFmtId="0" fontId="12" fillId="6" borderId="55" xfId="0" applyFont="1" applyFill="1" applyBorder="1" applyAlignment="1" applyProtection="1">
      <alignment horizontal="center" vertical="center" wrapText="1"/>
      <protection locked="0"/>
    </xf>
    <xf numFmtId="0" fontId="12" fillId="6" borderId="34" xfId="0"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0" fillId="4" borderId="33" xfId="0" applyFont="1" applyFill="1" applyBorder="1" applyAlignment="1" applyProtection="1">
      <alignment horizontal="center" vertical="center" wrapText="1"/>
      <protection locked="0"/>
    </xf>
    <xf numFmtId="0" fontId="0" fillId="4" borderId="35" xfId="0" applyFont="1" applyFill="1" applyBorder="1" applyAlignment="1" applyProtection="1">
      <alignment horizontal="center" vertical="center" wrapText="1"/>
      <protection locked="0"/>
    </xf>
    <xf numFmtId="0" fontId="0" fillId="4" borderId="26" xfId="0" applyFont="1" applyFill="1" applyBorder="1" applyAlignment="1" applyProtection="1">
      <alignment horizontal="center" vertical="center" wrapText="1"/>
      <protection locked="0"/>
    </xf>
    <xf numFmtId="0" fontId="44" fillId="21" borderId="36" xfId="0" applyFont="1" applyFill="1" applyBorder="1" applyAlignment="1">
      <alignment horizontal="center" vertical="center"/>
    </xf>
    <xf numFmtId="0" fontId="0" fillId="0" borderId="69"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174" fontId="0" fillId="0" borderId="69" xfId="0" applyNumberFormat="1" applyBorder="1" applyAlignment="1" applyProtection="1">
      <alignment horizontal="center" vertical="center"/>
      <protection locked="0"/>
    </xf>
    <xf numFmtId="174" fontId="0" fillId="0" borderId="37" xfId="0" applyNumberFormat="1" applyBorder="1" applyAlignment="1" applyProtection="1">
      <alignment horizontal="center" vertical="center"/>
      <protection locked="0"/>
    </xf>
    <xf numFmtId="0" fontId="44" fillId="21" borderId="59" xfId="0" applyFont="1" applyFill="1" applyBorder="1" applyAlignment="1">
      <alignment horizontal="center" vertical="center"/>
    </xf>
    <xf numFmtId="0" fontId="44" fillId="21" borderId="60" xfId="0" applyFont="1" applyFill="1" applyBorder="1" applyAlignment="1">
      <alignment horizontal="center" vertical="center"/>
    </xf>
    <xf numFmtId="0" fontId="44" fillId="21" borderId="83" xfId="0" applyFont="1" applyFill="1" applyBorder="1" applyAlignment="1">
      <alignment horizontal="center" vertical="center"/>
    </xf>
    <xf numFmtId="0" fontId="0" fillId="0" borderId="69" xfId="0"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0" fontId="43" fillId="7" borderId="69" xfId="4" applyFont="1" applyFill="1" applyBorder="1" applyAlignment="1" applyProtection="1">
      <alignment horizontal="center" vertical="center" wrapText="1"/>
      <protection hidden="1"/>
    </xf>
    <xf numFmtId="0" fontId="43" fillId="7" borderId="37" xfId="4" applyFont="1" applyFill="1" applyBorder="1" applyAlignment="1" applyProtection="1">
      <alignment horizontal="center" vertical="center" wrapText="1"/>
      <protection hidden="1"/>
    </xf>
    <xf numFmtId="0" fontId="48" fillId="6" borderId="124" xfId="0" applyFont="1" applyFill="1" applyBorder="1" applyAlignment="1" applyProtection="1">
      <alignment horizontal="center" vertical="center" wrapText="1"/>
    </xf>
    <xf numFmtId="0" fontId="49" fillId="6" borderId="124" xfId="0" applyFont="1" applyFill="1" applyBorder="1" applyAlignment="1">
      <alignment horizontal="center" vertical="center"/>
    </xf>
    <xf numFmtId="0" fontId="0" fillId="8" borderId="70" xfId="0" applyNumberFormat="1" applyFont="1" applyFill="1" applyBorder="1" applyAlignment="1" applyProtection="1">
      <alignment horizontal="center" vertical="center" wrapText="1"/>
      <protection locked="0" hidden="1"/>
    </xf>
    <xf numFmtId="0" fontId="0" fillId="8" borderId="71" xfId="0" applyNumberFormat="1" applyFont="1" applyFill="1" applyBorder="1" applyAlignment="1" applyProtection="1">
      <alignment horizontal="center" vertical="center" wrapText="1"/>
      <protection locked="0" hidden="1"/>
    </xf>
    <xf numFmtId="0" fontId="0" fillId="0" borderId="69" xfId="0" applyBorder="1" applyAlignment="1" applyProtection="1">
      <alignment vertical="center" wrapText="1"/>
      <protection locked="0"/>
    </xf>
    <xf numFmtId="0" fontId="0" fillId="0" borderId="37" xfId="0" applyBorder="1" applyAlignment="1" applyProtection="1">
      <alignment vertical="center" wrapText="1"/>
      <protection locked="0"/>
    </xf>
    <xf numFmtId="0" fontId="0" fillId="4" borderId="69" xfId="0" applyFill="1" applyBorder="1" applyAlignment="1" applyProtection="1">
      <alignment horizontal="left" vertical="center" wrapText="1"/>
    </xf>
    <xf numFmtId="0" fontId="0" fillId="4" borderId="37" xfId="0" applyFill="1" applyBorder="1" applyAlignment="1" applyProtection="1">
      <alignment horizontal="left" vertical="center" wrapText="1"/>
    </xf>
    <xf numFmtId="0" fontId="0" fillId="4" borderId="94" xfId="0" applyFill="1" applyBorder="1" applyAlignment="1">
      <alignment horizontal="center"/>
    </xf>
    <xf numFmtId="0" fontId="16" fillId="6" borderId="124" xfId="0" quotePrefix="1" applyFont="1" applyFill="1" applyBorder="1" applyAlignment="1" applyProtection="1">
      <alignment horizontal="center" vertical="center"/>
    </xf>
    <xf numFmtId="0" fontId="0" fillId="4" borderId="84" xfId="0" applyFill="1" applyBorder="1" applyAlignment="1">
      <alignment horizontal="center"/>
    </xf>
    <xf numFmtId="0" fontId="0" fillId="4" borderId="69" xfId="0" applyFill="1" applyBorder="1" applyAlignment="1" applyProtection="1">
      <alignment horizontal="center" vertical="center"/>
      <protection locked="0"/>
    </xf>
    <xf numFmtId="0" fontId="0" fillId="4" borderId="37" xfId="0" applyFill="1" applyBorder="1" applyAlignment="1" applyProtection="1">
      <alignment horizontal="center" vertical="center"/>
      <protection locked="0"/>
    </xf>
    <xf numFmtId="0" fontId="0" fillId="4" borderId="69" xfId="0" applyFill="1" applyBorder="1" applyAlignment="1" applyProtection="1">
      <alignment horizontal="center" vertical="center" wrapText="1"/>
      <protection locked="0"/>
    </xf>
    <xf numFmtId="0" fontId="0" fillId="4" borderId="37" xfId="0" applyFill="1" applyBorder="1" applyAlignment="1" applyProtection="1">
      <alignment horizontal="center" vertical="center" wrapText="1"/>
      <protection locked="0"/>
    </xf>
    <xf numFmtId="0" fontId="0" fillId="4" borderId="69" xfId="0" applyFill="1" applyBorder="1" applyAlignment="1" applyProtection="1">
      <alignment horizontal="left" vertical="center" wrapText="1"/>
      <protection locked="0"/>
    </xf>
    <xf numFmtId="0" fontId="0" fillId="4" borderId="37" xfId="0" applyFill="1" applyBorder="1" applyAlignment="1" applyProtection="1">
      <alignment horizontal="left" vertical="center" wrapText="1"/>
      <protection locked="0"/>
    </xf>
    <xf numFmtId="0" fontId="0" fillId="4" borderId="69" xfId="0" applyFill="1" applyBorder="1" applyAlignment="1" applyProtection="1">
      <alignment horizontal="center" vertical="center" wrapText="1"/>
    </xf>
    <xf numFmtId="0" fontId="0" fillId="4" borderId="37" xfId="0" applyFill="1" applyBorder="1" applyAlignment="1" applyProtection="1">
      <alignment horizontal="center" vertical="center" wrapText="1"/>
    </xf>
    <xf numFmtId="0" fontId="0" fillId="4" borderId="69" xfId="0" applyFill="1" applyBorder="1" applyAlignment="1" applyProtection="1">
      <alignment horizontal="center" vertical="center"/>
    </xf>
    <xf numFmtId="0" fontId="0" fillId="4" borderId="37" xfId="0" applyFill="1" applyBorder="1" applyAlignment="1" applyProtection="1">
      <alignment horizontal="center" vertical="center"/>
    </xf>
    <xf numFmtId="10" fontId="0" fillId="4" borderId="69" xfId="0" applyNumberFormat="1" applyFill="1" applyBorder="1" applyAlignment="1" applyProtection="1">
      <alignment horizontal="center" vertical="center"/>
      <protection locked="0"/>
    </xf>
    <xf numFmtId="10" fontId="0" fillId="4" borderId="37" xfId="0" applyNumberFormat="1" applyFill="1" applyBorder="1" applyAlignment="1" applyProtection="1">
      <alignment horizontal="center" vertical="center"/>
      <protection locked="0"/>
    </xf>
    <xf numFmtId="0" fontId="14" fillId="6" borderId="59" xfId="0"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14" fillId="6" borderId="82" xfId="0" applyFont="1" applyFill="1" applyBorder="1" applyAlignment="1" applyProtection="1">
      <alignment horizontal="center" vertical="center"/>
    </xf>
    <xf numFmtId="0" fontId="14" fillId="6" borderId="63" xfId="0" applyFont="1" applyFill="1" applyBorder="1" applyAlignment="1" applyProtection="1">
      <alignment horizontal="center" vertical="center"/>
    </xf>
    <xf numFmtId="0" fontId="0" fillId="4" borderId="69" xfId="0" applyFill="1" applyBorder="1" applyAlignment="1" applyProtection="1">
      <alignment vertical="center"/>
    </xf>
    <xf numFmtId="0" fontId="0" fillId="4" borderId="37" xfId="0" applyFill="1" applyBorder="1" applyAlignment="1" applyProtection="1">
      <alignment vertical="center"/>
    </xf>
    <xf numFmtId="0" fontId="0" fillId="4" borderId="69" xfId="0" applyFill="1" applyBorder="1" applyAlignment="1" applyProtection="1">
      <alignment vertical="center" wrapText="1"/>
    </xf>
    <xf numFmtId="0" fontId="0" fillId="4" borderId="37" xfId="0" applyFill="1" applyBorder="1" applyAlignment="1" applyProtection="1">
      <alignment vertical="center" wrapText="1"/>
    </xf>
    <xf numFmtId="0" fontId="0" fillId="4" borderId="69" xfId="0" applyFill="1" applyBorder="1" applyAlignment="1" applyProtection="1">
      <alignment vertical="center" wrapText="1"/>
      <protection locked="0"/>
    </xf>
    <xf numFmtId="0" fontId="0" fillId="4" borderId="37" xfId="0" applyFill="1" applyBorder="1" applyAlignment="1" applyProtection="1">
      <alignment vertical="center" wrapText="1"/>
      <protection locked="0"/>
    </xf>
    <xf numFmtId="0" fontId="0" fillId="4" borderId="57" xfId="0" quotePrefix="1" applyFont="1" applyFill="1" applyBorder="1" applyAlignment="1" applyProtection="1">
      <alignment horizontal="center" vertical="center" wrapText="1"/>
      <protection locked="0"/>
    </xf>
    <xf numFmtId="0" fontId="0" fillId="4" borderId="0" xfId="0" quotePrefix="1" applyFont="1" applyFill="1" applyBorder="1" applyAlignment="1" applyProtection="1">
      <alignment horizontal="center" vertical="center" wrapText="1"/>
      <protection locked="0"/>
    </xf>
    <xf numFmtId="0" fontId="14" fillId="6" borderId="2" xfId="0" applyFont="1" applyFill="1" applyBorder="1" applyAlignment="1" applyProtection="1">
      <alignment horizontal="center" vertical="center"/>
    </xf>
    <xf numFmtId="0" fontId="14" fillId="6" borderId="4" xfId="0" applyFont="1" applyFill="1" applyBorder="1" applyAlignment="1" applyProtection="1">
      <alignment horizontal="center" vertical="center"/>
    </xf>
    <xf numFmtId="0" fontId="12" fillId="6" borderId="58" xfId="0" applyFont="1" applyFill="1" applyBorder="1" applyAlignment="1" applyProtection="1">
      <alignment horizontal="center" vertical="center" wrapText="1"/>
    </xf>
    <xf numFmtId="0" fontId="8" fillId="0" borderId="57" xfId="0" applyFont="1" applyFill="1" applyBorder="1" applyAlignment="1" applyProtection="1">
      <alignment horizontal="center" vertical="center" wrapText="1"/>
      <protection locked="0"/>
    </xf>
    <xf numFmtId="16" fontId="44" fillId="21" borderId="59" xfId="0" applyNumberFormat="1" applyFont="1" applyFill="1" applyBorder="1" applyAlignment="1">
      <alignment horizontal="center" vertical="center"/>
    </xf>
    <xf numFmtId="0" fontId="44" fillId="0" borderId="83" xfId="0" applyFont="1" applyBorder="1" applyAlignment="1">
      <alignment horizontal="center" vertical="center"/>
    </xf>
    <xf numFmtId="16" fontId="44" fillId="21" borderId="60" xfId="0" applyNumberFormat="1" applyFont="1" applyFill="1" applyBorder="1" applyAlignment="1">
      <alignment horizontal="center" vertical="center"/>
    </xf>
    <xf numFmtId="0" fontId="16" fillId="6" borderId="36" xfId="0" applyFont="1" applyFill="1" applyBorder="1" applyAlignment="1" applyProtection="1">
      <alignment horizontal="center" vertical="center"/>
    </xf>
    <xf numFmtId="0" fontId="0" fillId="0" borderId="36" xfId="0" applyBorder="1" applyAlignment="1">
      <alignment horizontal="center" vertical="center"/>
    </xf>
    <xf numFmtId="49" fontId="35" fillId="24" borderId="44" xfId="0" applyNumberFormat="1" applyFont="1" applyFill="1" applyBorder="1" applyAlignment="1" applyProtection="1">
      <alignment horizontal="center" vertical="center"/>
    </xf>
    <xf numFmtId="49" fontId="35" fillId="24" borderId="107" xfId="0" applyNumberFormat="1" applyFont="1" applyFill="1" applyBorder="1" applyAlignment="1" applyProtection="1">
      <alignment horizontal="center" vertical="center"/>
    </xf>
    <xf numFmtId="49" fontId="35" fillId="34" borderId="53" xfId="0" applyNumberFormat="1" applyFont="1" applyFill="1" applyBorder="1" applyAlignment="1" applyProtection="1">
      <alignment horizontal="center" vertical="center"/>
    </xf>
    <xf numFmtId="49" fontId="35" fillId="34" borderId="109" xfId="0" applyNumberFormat="1" applyFont="1" applyFill="1" applyBorder="1" applyAlignment="1" applyProtection="1">
      <alignment horizontal="center" vertical="center"/>
    </xf>
    <xf numFmtId="49" fontId="35" fillId="34" borderId="44" xfId="0" applyNumberFormat="1" applyFont="1" applyFill="1" applyBorder="1" applyAlignment="1" applyProtection="1">
      <alignment horizontal="center" vertical="center"/>
    </xf>
    <xf numFmtId="49" fontId="35" fillId="34" borderId="107" xfId="0" applyNumberFormat="1" applyFont="1" applyFill="1" applyBorder="1" applyAlignment="1" applyProtection="1">
      <alignment horizontal="center" vertical="center"/>
    </xf>
    <xf numFmtId="0" fontId="67" fillId="0" borderId="44" xfId="0" applyNumberFormat="1" applyFont="1" applyBorder="1" applyAlignment="1">
      <alignment horizontal="center" vertical="center"/>
    </xf>
    <xf numFmtId="0" fontId="67" fillId="0" borderId="107" xfId="0" applyNumberFormat="1" applyFont="1" applyBorder="1" applyAlignment="1">
      <alignment horizontal="center" vertical="center"/>
    </xf>
    <xf numFmtId="0" fontId="67" fillId="0" borderId="108" xfId="0" applyNumberFormat="1" applyFont="1" applyBorder="1" applyAlignment="1">
      <alignment horizontal="left" vertical="center" wrapText="1"/>
    </xf>
    <xf numFmtId="0" fontId="67" fillId="0" borderId="0" xfId="0" applyNumberFormat="1" applyFont="1" applyBorder="1" applyAlignment="1">
      <alignment horizontal="left" vertical="center" wrapText="1"/>
    </xf>
    <xf numFmtId="0" fontId="67" fillId="18" borderId="108" xfId="0" applyNumberFormat="1" applyFont="1" applyFill="1" applyBorder="1" applyAlignment="1">
      <alignment horizontal="left" vertical="center" wrapText="1"/>
    </xf>
    <xf numFmtId="0" fontId="67" fillId="18" borderId="0" xfId="0" applyNumberFormat="1" applyFont="1" applyFill="1" applyBorder="1" applyAlignment="1">
      <alignment horizontal="left" vertical="center" wrapText="1"/>
    </xf>
    <xf numFmtId="0" fontId="67" fillId="0" borderId="53" xfId="0" applyNumberFormat="1" applyFont="1" applyBorder="1" applyAlignment="1">
      <alignment horizontal="left" vertical="center" wrapText="1"/>
    </xf>
    <xf numFmtId="0" fontId="67" fillId="0" borderId="109" xfId="0" applyNumberFormat="1" applyFont="1" applyBorder="1" applyAlignment="1">
      <alignment horizontal="left" vertical="center" wrapText="1"/>
    </xf>
    <xf numFmtId="0" fontId="67" fillId="18" borderId="121" xfId="0" applyNumberFormat="1" applyFont="1" applyFill="1" applyBorder="1" applyAlignment="1">
      <alignment horizontal="left" vertical="center" wrapText="1"/>
    </xf>
    <xf numFmtId="0" fontId="35" fillId="14" borderId="121"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horizontal="left" vertical="center" wrapText="1"/>
    </xf>
    <xf numFmtId="49" fontId="30" fillId="16" borderId="127" xfId="0" applyNumberFormat="1" applyFont="1" applyFill="1" applyBorder="1" applyAlignment="1" applyProtection="1">
      <alignment horizontal="center" vertical="center" wrapText="1"/>
    </xf>
    <xf numFmtId="49" fontId="30" fillId="16" borderId="128" xfId="0" applyNumberFormat="1" applyFont="1" applyFill="1" applyBorder="1" applyAlignment="1" applyProtection="1">
      <alignment horizontal="center" vertical="center" wrapText="1"/>
    </xf>
    <xf numFmtId="49" fontId="30" fillId="16" borderId="138" xfId="0" applyNumberFormat="1" applyFont="1" applyFill="1" applyBorder="1" applyAlignment="1" applyProtection="1">
      <alignment horizontal="center" vertical="center" wrapText="1"/>
    </xf>
    <xf numFmtId="0" fontId="35" fillId="12" borderId="124" xfId="0" applyNumberFormat="1" applyFont="1" applyFill="1" applyBorder="1" applyAlignment="1">
      <alignment horizontal="center" vertical="center" wrapText="1"/>
    </xf>
    <xf numFmtId="0" fontId="35" fillId="13" borderId="124" xfId="0" applyNumberFormat="1" applyFont="1" applyFill="1" applyBorder="1" applyAlignment="1">
      <alignment horizontal="left" vertical="center" wrapText="1"/>
    </xf>
    <xf numFmtId="0" fontId="35" fillId="12" borderId="124" xfId="0" applyNumberFormat="1" applyFont="1" applyFill="1" applyBorder="1" applyAlignment="1">
      <alignment horizontal="left" vertical="center" wrapText="1"/>
    </xf>
    <xf numFmtId="49" fontId="35" fillId="12" borderId="124" xfId="0" applyNumberFormat="1" applyFont="1" applyFill="1" applyBorder="1" applyAlignment="1">
      <alignment horizontal="center" vertical="center" wrapText="1"/>
    </xf>
    <xf numFmtId="49" fontId="35" fillId="14" borderId="121" xfId="0" applyNumberFormat="1" applyFont="1" applyFill="1" applyBorder="1" applyAlignment="1" applyProtection="1">
      <alignment horizontal="center" vertical="center" wrapText="1"/>
    </xf>
    <xf numFmtId="49" fontId="35" fillId="4" borderId="121" xfId="0" applyNumberFormat="1" applyFont="1" applyFill="1" applyBorder="1" applyAlignment="1" applyProtection="1">
      <alignment horizontal="center" vertical="center" wrapText="1"/>
    </xf>
    <xf numFmtId="49" fontId="35" fillId="4" borderId="123" xfId="0" applyNumberFormat="1" applyFont="1" applyFill="1" applyBorder="1" applyAlignment="1" applyProtection="1">
      <alignment horizontal="center" vertical="center" wrapText="1"/>
    </xf>
    <xf numFmtId="0" fontId="31" fillId="8" borderId="36" xfId="0" applyNumberFormat="1" applyFont="1" applyFill="1" applyBorder="1" applyAlignment="1" applyProtection="1">
      <alignment horizontal="left" vertical="center" wrapText="1"/>
    </xf>
    <xf numFmtId="49" fontId="35" fillId="4" borderId="124" xfId="0" applyNumberFormat="1" applyFont="1" applyFill="1" applyBorder="1" applyAlignment="1" applyProtection="1">
      <alignment horizontal="left" vertical="center" wrapText="1"/>
    </xf>
    <xf numFmtId="0" fontId="28" fillId="11" borderId="126" xfId="0" applyNumberFormat="1" applyFont="1" applyFill="1" applyBorder="1" applyAlignment="1">
      <alignment horizontal="center" vertical="center" wrapText="1"/>
    </xf>
    <xf numFmtId="0" fontId="30" fillId="16" borderId="127" xfId="0" applyNumberFormat="1" applyFont="1" applyFill="1" applyBorder="1" applyAlignment="1" applyProtection="1">
      <alignment horizontal="center" vertical="center" wrapText="1"/>
      <protection hidden="1"/>
    </xf>
    <xf numFmtId="0" fontId="30" fillId="16" borderId="128" xfId="0" applyNumberFormat="1" applyFont="1" applyFill="1" applyBorder="1" applyAlignment="1" applyProtection="1">
      <alignment horizontal="center" vertical="center" wrapText="1"/>
      <protection hidden="1"/>
    </xf>
    <xf numFmtId="0" fontId="30" fillId="16" borderId="138" xfId="0" applyNumberFormat="1" applyFont="1" applyFill="1" applyBorder="1" applyAlignment="1" applyProtection="1">
      <alignment horizontal="center" vertical="center" wrapText="1"/>
      <protection hidden="1"/>
    </xf>
    <xf numFmtId="0" fontId="29" fillId="11" borderId="103" xfId="0" applyNumberFormat="1" applyFont="1" applyFill="1" applyBorder="1" applyAlignment="1" applyProtection="1">
      <alignment horizontal="center" vertical="center" wrapText="1"/>
      <protection hidden="1"/>
    </xf>
    <xf numFmtId="0" fontId="29" fillId="11" borderId="0" xfId="0" applyNumberFormat="1" applyFont="1" applyFill="1" applyBorder="1" applyAlignment="1" applyProtection="1">
      <alignment horizontal="center" vertical="center" wrapText="1"/>
      <protection hidden="1"/>
    </xf>
    <xf numFmtId="49" fontId="35" fillId="13" borderId="44" xfId="0" applyNumberFormat="1" applyFont="1" applyFill="1" applyBorder="1" applyAlignment="1">
      <alignment horizontal="center" vertical="center" wrapText="1"/>
    </xf>
    <xf numFmtId="49" fontId="35" fillId="13" borderId="107" xfId="0" applyNumberFormat="1" applyFont="1" applyFill="1" applyBorder="1" applyAlignment="1">
      <alignment horizontal="center" vertical="center" wrapText="1"/>
    </xf>
    <xf numFmtId="49" fontId="35" fillId="13" borderId="45" xfId="0" applyNumberFormat="1" applyFont="1" applyFill="1" applyBorder="1" applyAlignment="1">
      <alignment horizontal="center" vertical="center" wrapText="1"/>
    </xf>
    <xf numFmtId="49" fontId="35" fillId="4" borderId="44" xfId="0" applyNumberFormat="1" applyFont="1" applyFill="1" applyBorder="1" applyAlignment="1">
      <alignment horizontal="left" vertical="center" wrapText="1"/>
    </xf>
    <xf numFmtId="49" fontId="35" fillId="4" borderId="107" xfId="0" applyNumberFormat="1" applyFont="1" applyFill="1" applyBorder="1" applyAlignment="1">
      <alignment horizontal="left" vertical="center" wrapText="1"/>
    </xf>
    <xf numFmtId="49" fontId="35" fillId="14" borderId="44" xfId="0" applyNumberFormat="1" applyFont="1" applyFill="1" applyBorder="1" applyAlignment="1">
      <alignment horizontal="left" vertical="center" wrapText="1"/>
    </xf>
    <xf numFmtId="49" fontId="35" fillId="14" borderId="107" xfId="0" applyNumberFormat="1" applyFont="1" applyFill="1" applyBorder="1" applyAlignment="1">
      <alignment horizontal="left" vertical="center" wrapText="1"/>
    </xf>
    <xf numFmtId="49" fontId="35" fillId="14" borderId="44" xfId="0" applyNumberFormat="1" applyFont="1" applyFill="1" applyBorder="1" applyAlignment="1">
      <alignment horizontal="center" vertical="center" wrapText="1"/>
    </xf>
    <xf numFmtId="49" fontId="35" fillId="14" borderId="107" xfId="0" applyNumberFormat="1" applyFont="1" applyFill="1" applyBorder="1" applyAlignment="1">
      <alignment horizontal="center" vertical="center" wrapText="1"/>
    </xf>
    <xf numFmtId="49" fontId="35" fillId="4" borderId="44" xfId="0" applyNumberFormat="1" applyFont="1" applyFill="1" applyBorder="1" applyAlignment="1">
      <alignment horizontal="center" vertical="center" wrapText="1"/>
    </xf>
    <xf numFmtId="49" fontId="35" fillId="4" borderId="107" xfId="0" applyNumberFormat="1" applyFont="1" applyFill="1" applyBorder="1" applyAlignment="1">
      <alignment horizontal="center" vertical="center" wrapText="1"/>
    </xf>
    <xf numFmtId="49" fontId="35" fillId="13" borderId="44" xfId="0" applyNumberFormat="1" applyFont="1" applyFill="1" applyBorder="1" applyAlignment="1">
      <alignment horizontal="left" vertical="center" wrapText="1"/>
    </xf>
    <xf numFmtId="49" fontId="35" fillId="13" borderId="107" xfId="0" applyNumberFormat="1" applyFont="1" applyFill="1" applyBorder="1" applyAlignment="1">
      <alignment horizontal="left" vertical="center" wrapText="1"/>
    </xf>
    <xf numFmtId="49" fontId="35" fillId="13" borderId="45" xfId="0" applyNumberFormat="1" applyFont="1" applyFill="1" applyBorder="1" applyAlignment="1">
      <alignment horizontal="left" vertical="center" wrapText="1"/>
    </xf>
    <xf numFmtId="0" fontId="67" fillId="0" borderId="45" xfId="0" applyNumberFormat="1" applyFont="1" applyBorder="1" applyAlignment="1">
      <alignment horizontal="center" vertical="center"/>
    </xf>
    <xf numFmtId="49" fontId="35" fillId="24" borderId="45" xfId="0" applyNumberFormat="1" applyFont="1" applyFill="1" applyBorder="1" applyAlignment="1" applyProtection="1">
      <alignment horizontal="center" vertical="center"/>
    </xf>
    <xf numFmtId="49" fontId="35" fillId="4" borderId="110" xfId="0" applyNumberFormat="1" applyFont="1" applyFill="1" applyBorder="1" applyAlignment="1" applyProtection="1">
      <alignment horizontal="center" vertical="center" wrapText="1"/>
    </xf>
    <xf numFmtId="49" fontId="35" fillId="4" borderId="113" xfId="0" applyNumberFormat="1" applyFont="1" applyFill="1" applyBorder="1" applyAlignment="1" applyProtection="1">
      <alignment horizontal="center" vertical="center" wrapText="1"/>
    </xf>
    <xf numFmtId="49" fontId="35" fillId="4" borderId="111" xfId="0" applyNumberFormat="1" applyFont="1" applyFill="1" applyBorder="1" applyAlignment="1" applyProtection="1">
      <alignment horizontal="center" vertical="center" wrapText="1"/>
    </xf>
    <xf numFmtId="49" fontId="35" fillId="4" borderId="40" xfId="0" applyNumberFormat="1" applyFont="1" applyFill="1" applyBorder="1" applyAlignment="1" applyProtection="1">
      <alignment horizontal="center" vertical="center" wrapText="1"/>
    </xf>
    <xf numFmtId="49" fontId="35" fillId="4" borderId="114" xfId="0" applyNumberFormat="1" applyFont="1" applyFill="1" applyBorder="1" applyAlignment="1" applyProtection="1">
      <alignment horizontal="center" vertical="center" wrapText="1"/>
    </xf>
    <xf numFmtId="49" fontId="35" fillId="4" borderId="112"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horizontal="center" vertical="center" wrapText="1"/>
    </xf>
    <xf numFmtId="0" fontId="35" fillId="4" borderId="114" xfId="0" applyNumberFormat="1" applyFont="1" applyFill="1" applyBorder="1" applyAlignment="1" applyProtection="1">
      <alignment horizontal="center" vertical="center" wrapText="1"/>
    </xf>
    <xf numFmtId="0" fontId="35" fillId="4" borderId="112"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horizontal="center" vertical="center"/>
    </xf>
    <xf numFmtId="0" fontId="35" fillId="4" borderId="114" xfId="0" applyNumberFormat="1" applyFont="1" applyFill="1" applyBorder="1" applyAlignment="1" applyProtection="1">
      <alignment horizontal="center" vertical="center"/>
    </xf>
    <xf numFmtId="0" fontId="35" fillId="4" borderId="112" xfId="0" applyNumberFormat="1" applyFont="1" applyFill="1" applyBorder="1" applyAlignment="1" applyProtection="1">
      <alignment horizontal="center" vertical="center"/>
    </xf>
    <xf numFmtId="49" fontId="35" fillId="4" borderId="40" xfId="0" applyNumberFormat="1" applyFont="1" applyFill="1" applyBorder="1" applyAlignment="1" applyProtection="1">
      <alignment horizontal="center" vertical="center"/>
    </xf>
    <xf numFmtId="49" fontId="35" fillId="4" borderId="114" xfId="0" applyNumberFormat="1" applyFont="1" applyFill="1" applyBorder="1" applyAlignment="1" applyProtection="1">
      <alignment horizontal="center" vertical="center"/>
    </xf>
    <xf numFmtId="49" fontId="35" fillId="4" borderId="112" xfId="0" applyNumberFormat="1" applyFont="1" applyFill="1" applyBorder="1" applyAlignment="1" applyProtection="1">
      <alignment horizontal="center" vertical="center"/>
    </xf>
    <xf numFmtId="0" fontId="35" fillId="4" borderId="110" xfId="0" applyNumberFormat="1" applyFont="1" applyFill="1" applyBorder="1" applyAlignment="1" applyProtection="1">
      <alignment horizontal="center" vertical="center" wrapText="1"/>
    </xf>
    <xf numFmtId="49" fontId="35" fillId="34" borderId="45" xfId="0" applyNumberFormat="1" applyFont="1" applyFill="1" applyBorder="1" applyAlignment="1" applyProtection="1">
      <alignment horizontal="center" vertical="center"/>
    </xf>
    <xf numFmtId="49" fontId="35" fillId="34" borderId="120" xfId="0" applyNumberFormat="1" applyFont="1" applyFill="1" applyBorder="1" applyAlignment="1" applyProtection="1">
      <alignment horizontal="center" vertical="center"/>
    </xf>
    <xf numFmtId="49" fontId="35" fillId="4" borderId="122" xfId="0" applyNumberFormat="1" applyFont="1" applyFill="1" applyBorder="1" applyAlignment="1" applyProtection="1">
      <alignment horizontal="center" vertical="center" wrapText="1"/>
    </xf>
    <xf numFmtId="0" fontId="67" fillId="0" borderId="104" xfId="0" applyNumberFormat="1" applyFont="1" applyBorder="1" applyAlignment="1">
      <alignment horizontal="center" vertical="center"/>
    </xf>
    <xf numFmtId="0" fontId="67" fillId="0" borderId="105" xfId="0" applyNumberFormat="1" applyFont="1" applyBorder="1" applyAlignment="1">
      <alignment horizontal="center" vertical="center"/>
    </xf>
    <xf numFmtId="0" fontId="67" fillId="0" borderId="106" xfId="0" applyNumberFormat="1" applyFont="1" applyBorder="1" applyAlignment="1">
      <alignment horizontal="center" vertical="center"/>
    </xf>
    <xf numFmtId="0" fontId="35" fillId="4" borderId="121" xfId="0" applyNumberFormat="1" applyFont="1" applyFill="1" applyBorder="1" applyAlignment="1" applyProtection="1">
      <alignment horizontal="center" vertical="center" wrapText="1"/>
    </xf>
    <xf numFmtId="49" fontId="36" fillId="10" borderId="42" xfId="0" applyNumberFormat="1" applyFont="1" applyFill="1" applyBorder="1" applyAlignment="1" applyProtection="1">
      <alignment horizontal="center"/>
    </xf>
    <xf numFmtId="0" fontId="28" fillId="16" borderId="124" xfId="0" applyNumberFormat="1" applyFont="1" applyFill="1" applyBorder="1" applyAlignment="1" applyProtection="1">
      <alignment horizontal="center" vertical="center" wrapText="1"/>
      <protection hidden="1"/>
    </xf>
    <xf numFmtId="49" fontId="35" fillId="13" borderId="53" xfId="0" applyNumberFormat="1" applyFont="1" applyFill="1" applyBorder="1" applyAlignment="1">
      <alignment horizontal="left" vertical="center" wrapText="1"/>
    </xf>
    <xf numFmtId="49" fontId="35" fillId="13" borderId="109" xfId="0" applyNumberFormat="1" applyFont="1" applyFill="1" applyBorder="1" applyAlignment="1">
      <alignment horizontal="left" vertical="center" wrapText="1"/>
    </xf>
    <xf numFmtId="49" fontId="35" fillId="13" borderId="120" xfId="0" applyNumberFormat="1" applyFont="1" applyFill="1" applyBorder="1" applyAlignment="1">
      <alignment horizontal="left" vertical="center" wrapText="1"/>
    </xf>
    <xf numFmtId="49" fontId="35" fillId="13" borderId="53" xfId="0" applyNumberFormat="1" applyFont="1" applyFill="1" applyBorder="1" applyAlignment="1">
      <alignment horizontal="center" vertical="center" wrapText="1"/>
    </xf>
    <xf numFmtId="49" fontId="35" fillId="13" borderId="109" xfId="0" applyNumberFormat="1" applyFont="1" applyFill="1" applyBorder="1" applyAlignment="1">
      <alignment horizontal="center" vertical="center" wrapText="1"/>
    </xf>
    <xf numFmtId="49" fontId="35" fillId="13" borderId="120" xfId="0" applyNumberFormat="1" applyFont="1" applyFill="1" applyBorder="1" applyAlignment="1">
      <alignment horizontal="center" vertical="center" wrapText="1"/>
    </xf>
    <xf numFmtId="49" fontId="35" fillId="4" borderId="121" xfId="0" applyNumberFormat="1" applyFont="1" applyFill="1" applyBorder="1" applyAlignment="1">
      <alignment horizontal="left" vertical="center" wrapText="1"/>
    </xf>
    <xf numFmtId="0" fontId="28" fillId="15" borderId="142" xfId="0" applyNumberFormat="1" applyFont="1" applyFill="1" applyBorder="1" applyAlignment="1">
      <alignment horizontal="center" vertical="center" wrapText="1"/>
    </xf>
    <xf numFmtId="0" fontId="28" fillId="15" borderId="128" xfId="0" applyNumberFormat="1" applyFont="1" applyFill="1" applyBorder="1" applyAlignment="1">
      <alignment horizontal="center" vertical="center" wrapText="1"/>
    </xf>
    <xf numFmtId="0" fontId="28" fillId="15" borderId="141" xfId="0" applyNumberFormat="1" applyFont="1" applyFill="1" applyBorder="1" applyAlignment="1">
      <alignment horizontal="center" vertical="center" wrapText="1"/>
    </xf>
    <xf numFmtId="49" fontId="35" fillId="13" borderId="104" xfId="0" applyNumberFormat="1" applyFont="1" applyFill="1" applyBorder="1" applyAlignment="1">
      <alignment horizontal="left" vertical="center" wrapText="1"/>
    </xf>
    <xf numFmtId="49" fontId="35" fillId="13" borderId="105" xfId="0" applyNumberFormat="1" applyFont="1" applyFill="1" applyBorder="1" applyAlignment="1">
      <alignment horizontal="left" vertical="center" wrapText="1"/>
    </xf>
    <xf numFmtId="49" fontId="35" fillId="13" borderId="106" xfId="0" applyNumberFormat="1" applyFont="1" applyFill="1" applyBorder="1" applyAlignment="1">
      <alignment horizontal="left" vertical="center" wrapText="1"/>
    </xf>
    <xf numFmtId="0" fontId="28" fillId="11" borderId="142" xfId="0" applyNumberFormat="1" applyFont="1" applyFill="1" applyBorder="1" applyAlignment="1">
      <alignment horizontal="center" vertical="center" wrapText="1"/>
    </xf>
    <xf numFmtId="0" fontId="28" fillId="11" borderId="128" xfId="0" applyNumberFormat="1" applyFont="1" applyFill="1" applyBorder="1" applyAlignment="1">
      <alignment horizontal="center" vertical="center" wrapText="1"/>
    </xf>
    <xf numFmtId="0" fontId="28" fillId="11" borderId="138" xfId="0" applyNumberFormat="1" applyFont="1" applyFill="1" applyBorder="1" applyAlignment="1">
      <alignment horizontal="center" vertical="center" wrapText="1"/>
    </xf>
    <xf numFmtId="0" fontId="30" fillId="16" borderId="103" xfId="0" applyFont="1" applyFill="1" applyBorder="1" applyAlignment="1" applyProtection="1">
      <alignment horizontal="center" vertical="center" wrapText="1"/>
    </xf>
    <xf numFmtId="0" fontId="30" fillId="16" borderId="0" xfId="0" applyFont="1" applyFill="1" applyBorder="1" applyAlignment="1" applyProtection="1">
      <alignment horizontal="center" vertical="center" wrapText="1"/>
    </xf>
    <xf numFmtId="49" fontId="35" fillId="13" borderId="52" xfId="0" applyNumberFormat="1" applyFont="1" applyFill="1" applyBorder="1" applyAlignment="1">
      <alignment horizontal="center" vertical="center" wrapText="1"/>
    </xf>
    <xf numFmtId="49" fontId="35" fillId="13" borderId="104" xfId="0" applyNumberFormat="1" applyFont="1" applyFill="1" applyBorder="1" applyAlignment="1">
      <alignment horizontal="center" vertical="center" wrapText="1"/>
    </xf>
    <xf numFmtId="49" fontId="35" fillId="13" borderId="105" xfId="0" applyNumberFormat="1" applyFont="1" applyFill="1" applyBorder="1" applyAlignment="1">
      <alignment horizontal="center" vertical="center" wrapText="1"/>
    </xf>
    <xf numFmtId="49" fontId="35" fillId="13" borderId="106" xfId="0" applyNumberFormat="1" applyFont="1" applyFill="1" applyBorder="1" applyAlignment="1">
      <alignment horizontal="center" vertical="center" wrapText="1"/>
    </xf>
    <xf numFmtId="49" fontId="35" fillId="14" borderId="53" xfId="0" applyNumberFormat="1" applyFont="1" applyFill="1" applyBorder="1" applyAlignment="1">
      <alignment horizontal="left" vertical="center" wrapText="1"/>
    </xf>
    <xf numFmtId="49" fontId="35" fillId="14" borderId="109" xfId="0" applyNumberFormat="1" applyFont="1" applyFill="1" applyBorder="1" applyAlignment="1">
      <alignment horizontal="left" vertical="center" wrapText="1"/>
    </xf>
    <xf numFmtId="0" fontId="39" fillId="4" borderId="0" xfId="0" applyFont="1" applyFill="1" applyAlignment="1">
      <alignment horizontal="center"/>
    </xf>
    <xf numFmtId="0" fontId="38" fillId="4" borderId="0" xfId="0" applyFont="1" applyFill="1" applyAlignment="1">
      <alignment horizontal="center"/>
    </xf>
    <xf numFmtId="0" fontId="29" fillId="11" borderId="126" xfId="0" applyNumberFormat="1" applyFont="1" applyFill="1" applyBorder="1" applyAlignment="1">
      <alignment horizontal="center" vertical="center" wrapText="1"/>
    </xf>
    <xf numFmtId="0" fontId="37" fillId="5" borderId="1" xfId="0" applyFont="1" applyFill="1" applyBorder="1" applyAlignment="1" applyProtection="1">
      <alignment horizontal="center" vertical="center"/>
    </xf>
    <xf numFmtId="0" fontId="37" fillId="5" borderId="0" xfId="0" applyFont="1" applyFill="1" applyBorder="1" applyAlignment="1" applyProtection="1">
      <alignment horizontal="center" vertical="center"/>
    </xf>
    <xf numFmtId="0" fontId="29" fillId="11" borderId="47" xfId="0" applyFont="1" applyFill="1" applyBorder="1" applyAlignment="1">
      <alignment horizontal="center" vertical="center" wrapText="1"/>
    </xf>
    <xf numFmtId="0" fontId="29" fillId="11" borderId="48" xfId="0" applyFont="1" applyFill="1" applyBorder="1" applyAlignment="1">
      <alignment horizontal="center" vertical="center" wrapText="1"/>
    </xf>
    <xf numFmtId="0" fontId="29" fillId="11" borderId="49" xfId="0" applyFont="1" applyFill="1" applyBorder="1" applyAlignment="1">
      <alignment horizontal="center" vertical="center" wrapText="1"/>
    </xf>
    <xf numFmtId="0" fontId="29" fillId="11" borderId="97" xfId="0" applyFont="1" applyFill="1" applyBorder="1" applyAlignment="1">
      <alignment horizontal="center" vertical="center" wrapText="1"/>
    </xf>
    <xf numFmtId="15" fontId="34" fillId="8" borderId="99" xfId="0" applyNumberFormat="1" applyFont="1" applyFill="1" applyBorder="1" applyAlignment="1" applyProtection="1">
      <alignment horizontal="center" vertical="center"/>
      <protection locked="0"/>
    </xf>
    <xf numFmtId="15" fontId="34" fillId="8" borderId="61" xfId="0" applyNumberFormat="1" applyFont="1" applyFill="1" applyBorder="1" applyAlignment="1" applyProtection="1">
      <alignment horizontal="center" vertical="center"/>
      <protection locked="0"/>
    </xf>
    <xf numFmtId="0" fontId="29" fillId="11" borderId="95" xfId="0" applyFont="1" applyFill="1" applyBorder="1" applyAlignment="1">
      <alignment horizontal="center" vertical="center" wrapText="1"/>
    </xf>
    <xf numFmtId="0" fontId="29" fillId="11" borderId="60" xfId="0" applyFont="1" applyFill="1" applyBorder="1" applyAlignment="1">
      <alignment horizontal="center" vertical="center" wrapText="1"/>
    </xf>
    <xf numFmtId="0" fontId="29" fillId="11" borderId="98" xfId="0" applyFont="1" applyFill="1" applyBorder="1" applyAlignment="1">
      <alignment horizontal="center" vertical="center" wrapText="1"/>
    </xf>
    <xf numFmtId="0" fontId="33" fillId="11" borderId="49" xfId="0" applyFont="1" applyFill="1" applyBorder="1" applyAlignment="1">
      <alignment horizontal="center" vertical="center" wrapText="1"/>
    </xf>
    <xf numFmtId="0" fontId="33" fillId="11" borderId="48" xfId="0" applyFont="1" applyFill="1" applyBorder="1" applyAlignment="1">
      <alignment horizontal="center" vertical="center" wrapText="1"/>
    </xf>
    <xf numFmtId="0" fontId="33" fillId="11" borderId="96" xfId="0" applyFont="1" applyFill="1" applyBorder="1" applyAlignment="1">
      <alignment horizontal="center" vertical="center" wrapText="1"/>
    </xf>
    <xf numFmtId="0" fontId="32" fillId="8" borderId="95" xfId="0" applyNumberFormat="1" applyFont="1" applyFill="1" applyBorder="1" applyAlignment="1" applyProtection="1">
      <alignment horizontal="center" vertical="center" wrapText="1"/>
    </xf>
    <xf numFmtId="0" fontId="32" fillId="8" borderId="60" xfId="0" applyNumberFormat="1" applyFont="1" applyFill="1" applyBorder="1" applyAlignment="1" applyProtection="1">
      <alignment horizontal="center" vertical="center" wrapText="1"/>
    </xf>
    <xf numFmtId="0" fontId="32" fillId="8" borderId="83" xfId="0" applyNumberFormat="1" applyFont="1" applyFill="1" applyBorder="1" applyAlignment="1" applyProtection="1">
      <alignment horizontal="center" vertical="center" wrapText="1"/>
    </xf>
    <xf numFmtId="0" fontId="29" fillId="11" borderId="127" xfId="0" applyFont="1" applyFill="1" applyBorder="1" applyAlignment="1" applyProtection="1">
      <alignment horizontal="center" vertical="center" wrapText="1"/>
      <protection hidden="1"/>
    </xf>
    <xf numFmtId="0" fontId="29" fillId="11" borderId="128" xfId="0" applyFont="1" applyFill="1" applyBorder="1" applyAlignment="1" applyProtection="1">
      <alignment horizontal="center" vertical="center" wrapText="1"/>
      <protection hidden="1"/>
    </xf>
    <xf numFmtId="0" fontId="29" fillId="11" borderId="138" xfId="0" applyFont="1" applyFill="1" applyBorder="1" applyAlignment="1" applyProtection="1">
      <alignment horizontal="center" vertical="center" wrapText="1"/>
      <protection hidden="1"/>
    </xf>
    <xf numFmtId="15" fontId="34" fillId="8" borderId="139" xfId="0" applyNumberFormat="1" applyFont="1" applyFill="1" applyBorder="1" applyAlignment="1" applyProtection="1">
      <alignment horizontal="center" vertical="center" wrapText="1"/>
      <protection hidden="1"/>
    </xf>
    <xf numFmtId="15" fontId="34" fillId="8" borderId="74" xfId="0" applyNumberFormat="1" applyFont="1" applyFill="1" applyBorder="1" applyAlignment="1" applyProtection="1">
      <alignment horizontal="center" vertical="center" wrapText="1"/>
      <protection hidden="1"/>
    </xf>
    <xf numFmtId="15" fontId="34" fillId="18" borderId="95" xfId="0" applyNumberFormat="1" applyFont="1" applyFill="1" applyBorder="1" applyAlignment="1" applyProtection="1">
      <alignment horizontal="center" vertical="center" wrapText="1"/>
      <protection hidden="1"/>
    </xf>
    <xf numFmtId="15" fontId="34" fillId="18" borderId="83" xfId="0" applyNumberFormat="1" applyFont="1" applyFill="1" applyBorder="1" applyAlignment="1" applyProtection="1">
      <alignment horizontal="center" vertical="center" wrapText="1"/>
      <protection hidden="1"/>
    </xf>
    <xf numFmtId="15" fontId="34" fillId="8" borderId="95" xfId="0" applyNumberFormat="1" applyFont="1" applyFill="1" applyBorder="1" applyAlignment="1" applyProtection="1">
      <alignment horizontal="center" vertical="center" wrapText="1"/>
      <protection hidden="1"/>
    </xf>
    <xf numFmtId="15" fontId="34" fillId="8" borderId="83" xfId="0" applyNumberFormat="1" applyFont="1" applyFill="1" applyBorder="1" applyAlignment="1" applyProtection="1">
      <alignment horizontal="center" vertical="center" wrapText="1"/>
      <protection hidden="1"/>
    </xf>
    <xf numFmtId="15" fontId="34" fillId="33" borderId="95" xfId="0" applyNumberFormat="1" applyFont="1" applyFill="1" applyBorder="1" applyAlignment="1" applyProtection="1">
      <alignment horizontal="center" vertical="center" wrapText="1"/>
      <protection hidden="1"/>
    </xf>
    <xf numFmtId="15" fontId="34" fillId="33" borderId="83" xfId="0" applyNumberFormat="1" applyFont="1" applyFill="1" applyBorder="1" applyAlignment="1" applyProtection="1">
      <alignment horizontal="center" vertical="center" wrapText="1"/>
      <protection hidden="1"/>
    </xf>
    <xf numFmtId="0" fontId="28" fillId="15" borderId="127" xfId="0" applyNumberFormat="1" applyFont="1" applyFill="1" applyBorder="1" applyAlignment="1">
      <alignment horizontal="center" vertical="center" wrapText="1"/>
    </xf>
    <xf numFmtId="0" fontId="39" fillId="0" borderId="0" xfId="0" applyFont="1" applyAlignment="1">
      <alignment horizontal="center"/>
    </xf>
    <xf numFmtId="0" fontId="35" fillId="13" borderId="144" xfId="0" applyNumberFormat="1" applyFont="1" applyFill="1" applyBorder="1" applyAlignment="1">
      <alignment horizontal="center" vertical="center" wrapText="1"/>
    </xf>
    <xf numFmtId="0" fontId="35" fillId="13" borderId="145" xfId="0" applyNumberFormat="1" applyFont="1" applyFill="1" applyBorder="1" applyAlignment="1">
      <alignment horizontal="center" vertical="center" wrapText="1"/>
    </xf>
    <xf numFmtId="0" fontId="35" fillId="13" borderId="146" xfId="0" applyNumberFormat="1" applyFont="1" applyFill="1" applyBorder="1" applyAlignment="1">
      <alignment horizontal="center" vertical="center" wrapText="1"/>
    </xf>
    <xf numFmtId="49" fontId="35" fillId="4" borderId="144" xfId="0" applyNumberFormat="1" applyFont="1" applyFill="1" applyBorder="1" applyAlignment="1" applyProtection="1">
      <alignment horizontal="left" vertical="center" wrapText="1"/>
    </xf>
    <xf numFmtId="49" fontId="35" fillId="4" borderId="145" xfId="0" applyNumberFormat="1" applyFont="1" applyFill="1" applyBorder="1" applyAlignment="1" applyProtection="1">
      <alignment horizontal="left" vertical="center" wrapText="1"/>
    </xf>
    <xf numFmtId="49" fontId="35" fillId="4" borderId="146" xfId="0" applyNumberFormat="1" applyFont="1" applyFill="1" applyBorder="1" applyAlignment="1" applyProtection="1">
      <alignment horizontal="left" vertical="center" wrapText="1"/>
    </xf>
    <xf numFmtId="0" fontId="35" fillId="13" borderId="144" xfId="0" applyNumberFormat="1" applyFont="1" applyFill="1" applyBorder="1" applyAlignment="1">
      <alignment horizontal="left" vertical="center" wrapText="1"/>
    </xf>
    <xf numFmtId="0" fontId="35" fillId="13" borderId="145" xfId="0" applyNumberFormat="1" applyFont="1" applyFill="1" applyBorder="1" applyAlignment="1">
      <alignment horizontal="left" vertical="center" wrapText="1"/>
    </xf>
    <xf numFmtId="0" fontId="35" fillId="13" borderId="146" xfId="0" applyNumberFormat="1" applyFont="1" applyFill="1" applyBorder="1" applyAlignment="1">
      <alignment horizontal="left" vertical="center" wrapText="1"/>
    </xf>
    <xf numFmtId="49" fontId="35" fillId="18" borderId="121" xfId="0" applyNumberFormat="1" applyFont="1" applyFill="1" applyBorder="1" applyAlignment="1" applyProtection="1">
      <alignment horizontal="center" vertical="center" wrapText="1"/>
    </xf>
    <xf numFmtId="0" fontId="29" fillId="11" borderId="127" xfId="0" applyFont="1" applyFill="1" applyBorder="1" applyAlignment="1">
      <alignment horizontal="center" vertical="center" wrapText="1"/>
    </xf>
    <xf numFmtId="0" fontId="29" fillId="11" borderId="128" xfId="0" applyFont="1" applyFill="1" applyBorder="1" applyAlignment="1">
      <alignment horizontal="center" vertical="center" wrapText="1"/>
    </xf>
    <xf numFmtId="0" fontId="29" fillId="11" borderId="138" xfId="0" applyFont="1" applyFill="1" applyBorder="1" applyAlignment="1">
      <alignment horizontal="center" vertical="center" wrapText="1"/>
    </xf>
    <xf numFmtId="0" fontId="31" fillId="8" borderId="37" xfId="0" applyNumberFormat="1" applyFont="1" applyFill="1" applyBorder="1" applyAlignment="1" applyProtection="1">
      <alignment horizontal="left" vertical="center" wrapText="1"/>
    </xf>
    <xf numFmtId="0" fontId="34" fillId="8" borderId="99" xfId="0" applyNumberFormat="1" applyFont="1" applyFill="1" applyBorder="1" applyAlignment="1" applyProtection="1">
      <alignment horizontal="center" vertical="center"/>
      <protection locked="0"/>
    </xf>
    <xf numFmtId="0" fontId="34" fillId="8" borderId="61" xfId="0" applyNumberFormat="1" applyFont="1" applyFill="1" applyBorder="1" applyAlignment="1" applyProtection="1">
      <alignment horizontal="center" vertical="center"/>
      <protection locked="0"/>
    </xf>
    <xf numFmtId="0" fontId="29" fillId="11" borderId="100" xfId="0" applyFont="1" applyFill="1" applyBorder="1" applyAlignment="1">
      <alignment horizontal="center" vertical="center" wrapText="1"/>
    </xf>
    <xf numFmtId="0" fontId="29" fillId="11" borderId="101" xfId="0" applyFont="1" applyFill="1" applyBorder="1" applyAlignment="1">
      <alignment horizontal="center" vertical="center" wrapText="1"/>
    </xf>
    <xf numFmtId="0" fontId="29" fillId="11" borderId="102" xfId="0" applyFont="1" applyFill="1" applyBorder="1" applyAlignment="1">
      <alignment horizontal="center" vertical="center" wrapText="1"/>
    </xf>
    <xf numFmtId="0" fontId="7" fillId="0" borderId="0" xfId="2" applyFont="1" applyAlignment="1">
      <alignment horizontal="center"/>
    </xf>
  </cellXfs>
  <cellStyles count="9">
    <cellStyle name="Hyperlink" xfId="1" builtinId="8"/>
    <cellStyle name="Hyperlink 2" xfId="5"/>
    <cellStyle name="Normal" xfId="0" builtinId="0"/>
    <cellStyle name="Normal 2" xfId="2"/>
    <cellStyle name="Normal 3" xfId="3"/>
    <cellStyle name="Normal 3 2" xfId="6"/>
    <cellStyle name="Normal 3 2 2" xfId="8"/>
    <cellStyle name="Normal 3 3" xfId="7"/>
    <cellStyle name="Normal 4" xfId="4"/>
  </cellStyles>
  <dxfs count="544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patternType="solid">
          <fgColor theme="1" tint="0.499984740745262"/>
          <bgColor theme="4" tint="0.7999816888943144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border>
        <left/>
        <right/>
        <top/>
        <bottom/>
      </border>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ont>
        <color theme="4" tint="0.79998168889431442"/>
      </font>
      <fill>
        <patternFill patternType="solid">
          <fgColor theme="1" tint="0.499984740745262"/>
          <bgColor rgb="FFDAEEF3"/>
        </patternFill>
      </fill>
    </dxf>
    <dxf>
      <font>
        <color rgb="FFDAEEF3"/>
      </font>
      <fill>
        <patternFill>
          <bgColor rgb="FFDAEEF3"/>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ont>
        <color theme="1"/>
      </font>
      <fill>
        <patternFill>
          <bgColor rgb="FF8DB4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bgColor theme="4" tint="0.79998168889431442"/>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DDEBF7"/>
      <color rgb="FFD5EEF3"/>
      <color rgb="FF8DB4E2"/>
      <color rgb="FF8EA9DB"/>
      <color rgb="FF9BC2E6"/>
      <color rgb="FFDAEEF3"/>
      <color rgb="FFDA17F3"/>
      <color rgb="FFFFFFFF"/>
      <color rgb="FF5B9BD5"/>
      <color rgb="FFDAE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0</xdr:row>
      <xdr:rowOff>161925</xdr:rowOff>
    </xdr:from>
    <xdr:to>
      <xdr:col>1</xdr:col>
      <xdr:colOff>1921510</xdr:colOff>
      <xdr:row>4</xdr:row>
      <xdr:rowOff>19706</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1925"/>
          <a:ext cx="3782695" cy="657881"/>
        </a:xfrm>
        <a:prstGeom prst="rect">
          <a:avLst/>
        </a:prstGeom>
      </xdr:spPr>
    </xdr:pic>
    <xdr:clientData/>
  </xdr:twoCellAnchor>
  <xdr:oneCellAnchor>
    <xdr:from>
      <xdr:col>0</xdr:col>
      <xdr:colOff>647700</xdr:colOff>
      <xdr:row>7</xdr:row>
      <xdr:rowOff>53340</xdr:rowOff>
    </xdr:from>
    <xdr:ext cx="184731" cy="264560"/>
    <xdr:sp macro="" textlink="">
      <xdr:nvSpPr>
        <xdr:cNvPr id="3" name="TextBox 2">
          <a:extLst>
            <a:ext uri="{FF2B5EF4-FFF2-40B4-BE49-F238E27FC236}">
              <a16:creationId xmlns="" xmlns:a16="http://schemas.microsoft.com/office/drawing/2014/main" id="{00000000-0008-0000-0000-000003000000}"/>
            </a:ext>
          </a:extLst>
        </xdr:cNvPr>
        <xdr:cNvSpPr txBox="1"/>
      </xdr:nvSpPr>
      <xdr:spPr>
        <a:xfrm>
          <a:off x="647700" y="1453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38099</xdr:colOff>
      <xdr:row>3</xdr:row>
      <xdr:rowOff>38099</xdr:rowOff>
    </xdr:from>
    <xdr:to>
      <xdr:col>1</xdr:col>
      <xdr:colOff>2687909</xdr:colOff>
      <xdr:row>4</xdr:row>
      <xdr:rowOff>149389</xdr:rowOff>
    </xdr:to>
    <xdr:pic>
      <xdr:nvPicPr>
        <xdr:cNvPr id="2" name="Picture 1">
          <a:extLst>
            <a:ext uri="{FF2B5EF4-FFF2-40B4-BE49-F238E27FC236}">
              <a16:creationId xmlns="" xmlns:a16="http://schemas.microsoft.com/office/drawing/2014/main" id="{E182A7F9-C099-4D26-A671-3A388BE8D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49" y="1228724"/>
          <a:ext cx="2646000" cy="46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88900</xdr:colOff>
          <xdr:row>2</xdr:row>
          <xdr:rowOff>114300</xdr:rowOff>
        </xdr:to>
        <xdr:sp macro="" textlink="">
          <xdr:nvSpPr>
            <xdr:cNvPr id="6145" name="Apttus_App" hidden="1">
              <a:extLst>
                <a:ext uri="{63B3BB69-23CF-44E3-9099-C40C66FF867C}">
                  <a14:compatExt spid="_x0000_s6145"/>
                </a:ext>
                <a:ext uri="{FF2B5EF4-FFF2-40B4-BE49-F238E27FC236}">
                  <a16:creationId xmlns="" xmlns:a16="http://schemas.microsoft.com/office/drawing/2014/main" id="{318C2066-5A70-42DF-9765-E957A09339A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114300</xdr:rowOff>
        </xdr:to>
        <xdr:sp macro="" textlink="">
          <xdr:nvSpPr>
            <xdr:cNvPr id="6146" name="Apttus_AppData" hidden="1">
              <a:extLst>
                <a:ext uri="{63B3BB69-23CF-44E3-9099-C40C66FF867C}">
                  <a14:compatExt spid="_x0000_s6146"/>
                </a:ext>
                <a:ext uri="{FF2B5EF4-FFF2-40B4-BE49-F238E27FC236}">
                  <a16:creationId xmlns="" xmlns:a16="http://schemas.microsoft.com/office/drawing/2014/main" id="{D5B2599E-2048-4E09-8FB6-E4235757A6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323850</xdr:colOff>
          <xdr:row>2</xdr:row>
          <xdr:rowOff>114300</xdr:rowOff>
        </xdr:to>
        <xdr:sp macro="" textlink="">
          <xdr:nvSpPr>
            <xdr:cNvPr id="6147" name="Apttus_AppDataTracker" hidden="1">
              <a:extLst>
                <a:ext uri="{63B3BB69-23CF-44E3-9099-C40C66FF867C}">
                  <a14:compatExt spid="_x0000_s6147"/>
                </a:ext>
                <a:ext uri="{FF2B5EF4-FFF2-40B4-BE49-F238E27FC236}">
                  <a16:creationId xmlns="" xmlns:a16="http://schemas.microsoft.com/office/drawing/2014/main" id="{6F188272-2C1D-4BE4-ABC0-F32B8E40B44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266700</xdr:colOff>
          <xdr:row>2</xdr:row>
          <xdr:rowOff>114300</xdr:rowOff>
        </xdr:to>
        <xdr:sp macro="" textlink="">
          <xdr:nvSpPr>
            <xdr:cNvPr id="6148" name="Apttus_DataProtection" hidden="1">
              <a:extLst>
                <a:ext uri="{63B3BB69-23CF-44E3-9099-C40C66FF867C}">
                  <a14:compatExt spid="_x0000_s6148"/>
                </a:ext>
                <a:ext uri="{FF2B5EF4-FFF2-40B4-BE49-F238E27FC236}">
                  <a16:creationId xmlns="" xmlns:a16="http://schemas.microsoft.com/office/drawing/2014/main" id="{B65C300F-2F46-4DEA-B806-168D89DF434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6:B452"/>
  <sheetViews>
    <sheetView showGridLines="0" view="pageLayout" topLeftCell="A385" zoomScaleNormal="100" workbookViewId="0">
      <selection activeCell="A408" sqref="A408:B408"/>
    </sheetView>
  </sheetViews>
  <sheetFormatPr defaultRowHeight="15.5" x14ac:dyDescent="0.35"/>
  <cols>
    <col min="1" max="1" width="29" customWidth="1"/>
    <col min="2" max="2" width="140.58203125" customWidth="1"/>
  </cols>
  <sheetData>
    <row r="6" spans="1:2" x14ac:dyDescent="0.35">
      <c r="A6" s="762" t="s">
        <v>381</v>
      </c>
      <c r="B6" s="762"/>
    </row>
    <row r="7" spans="1:2" ht="16" thickBot="1" x14ac:dyDescent="0.4">
      <c r="A7" s="397"/>
      <c r="B7" s="397"/>
    </row>
    <row r="8" spans="1:2" ht="16" thickBot="1" x14ac:dyDescent="0.4">
      <c r="A8" s="753" t="s">
        <v>382</v>
      </c>
      <c r="B8" s="754"/>
    </row>
    <row r="9" spans="1:2" ht="56.25" customHeight="1" thickBot="1" x14ac:dyDescent="0.4">
      <c r="A9" s="755" t="s">
        <v>383</v>
      </c>
      <c r="B9" s="756"/>
    </row>
    <row r="10" spans="1:2" ht="42.75" customHeight="1" thickBot="1" x14ac:dyDescent="0.4">
      <c r="A10" s="755" t="s">
        <v>384</v>
      </c>
      <c r="B10" s="756"/>
    </row>
    <row r="11" spans="1:2" ht="47.25" customHeight="1" thickBot="1" x14ac:dyDescent="0.4">
      <c r="A11" s="755" t="s">
        <v>385</v>
      </c>
      <c r="B11" s="756"/>
    </row>
    <row r="12" spans="1:2" ht="39" customHeight="1" thickBot="1" x14ac:dyDescent="0.4">
      <c r="A12" s="755" t="s">
        <v>386</v>
      </c>
      <c r="B12" s="756"/>
    </row>
    <row r="13" spans="1:2" ht="16" thickBot="1" x14ac:dyDescent="0.4">
      <c r="A13" s="397"/>
      <c r="B13" s="408"/>
    </row>
    <row r="14" spans="1:2" ht="16" thickBot="1" x14ac:dyDescent="0.4">
      <c r="A14" s="753" t="s">
        <v>387</v>
      </c>
      <c r="B14" s="754"/>
    </row>
    <row r="15" spans="1:2" ht="35.25" customHeight="1" thickBot="1" x14ac:dyDescent="0.4">
      <c r="A15" s="757" t="s">
        <v>388</v>
      </c>
      <c r="B15" s="758"/>
    </row>
    <row r="16" spans="1:2" ht="50.25" customHeight="1" thickBot="1" x14ac:dyDescent="0.4">
      <c r="A16" s="757" t="s">
        <v>389</v>
      </c>
      <c r="B16" s="758"/>
    </row>
    <row r="17" spans="1:2" ht="23.25" customHeight="1" thickBot="1" x14ac:dyDescent="0.4">
      <c r="A17" s="757" t="s">
        <v>390</v>
      </c>
      <c r="B17" s="758"/>
    </row>
    <row r="18" spans="1:2" ht="48.75" customHeight="1" thickBot="1" x14ac:dyDescent="0.4">
      <c r="A18" s="757" t="s">
        <v>391</v>
      </c>
      <c r="B18" s="758"/>
    </row>
    <row r="19" spans="1:2" ht="81" customHeight="1" thickBot="1" x14ac:dyDescent="0.4">
      <c r="A19" s="757" t="s">
        <v>392</v>
      </c>
      <c r="B19" s="758"/>
    </row>
    <row r="20" spans="1:2" ht="15.65" customHeight="1" x14ac:dyDescent="0.35">
      <c r="A20" s="770" t="s">
        <v>393</v>
      </c>
      <c r="B20" s="771"/>
    </row>
    <row r="21" spans="1:2" x14ac:dyDescent="0.35">
      <c r="A21" s="772" t="s">
        <v>394</v>
      </c>
      <c r="B21" s="773"/>
    </row>
    <row r="22" spans="1:2" x14ac:dyDescent="0.35">
      <c r="A22" s="772" t="s">
        <v>395</v>
      </c>
      <c r="B22" s="773"/>
    </row>
    <row r="23" spans="1:2" x14ac:dyDescent="0.35">
      <c r="A23" s="772" t="s">
        <v>396</v>
      </c>
      <c r="B23" s="773"/>
    </row>
    <row r="24" spans="1:2" x14ac:dyDescent="0.35">
      <c r="A24" s="772" t="s">
        <v>397</v>
      </c>
      <c r="B24" s="773"/>
    </row>
    <row r="25" spans="1:2" ht="15.65" customHeight="1" x14ac:dyDescent="0.35">
      <c r="A25" s="772" t="s">
        <v>398</v>
      </c>
      <c r="B25" s="773"/>
    </row>
    <row r="26" spans="1:2" ht="16.149999999999999" customHeight="1" thickBot="1" x14ac:dyDescent="0.4">
      <c r="A26" s="763" t="s">
        <v>399</v>
      </c>
      <c r="B26" s="764"/>
    </row>
    <row r="27" spans="1:2" ht="16.149999999999999" customHeight="1" thickBot="1" x14ac:dyDescent="0.4">
      <c r="A27" s="765" t="s">
        <v>400</v>
      </c>
      <c r="B27" s="758"/>
    </row>
    <row r="28" spans="1:2" ht="16" thickBot="1" x14ac:dyDescent="0.4">
      <c r="A28" s="397"/>
      <c r="B28" s="408"/>
    </row>
    <row r="29" spans="1:2" ht="16" thickBot="1" x14ac:dyDescent="0.4">
      <c r="A29" s="753" t="s">
        <v>401</v>
      </c>
      <c r="B29" s="754"/>
    </row>
    <row r="30" spans="1:2" ht="16.149999999999999" customHeight="1" thickBot="1" x14ac:dyDescent="0.4">
      <c r="A30" s="765" t="s">
        <v>402</v>
      </c>
      <c r="B30" s="758"/>
    </row>
    <row r="31" spans="1:2" ht="16" thickBot="1" x14ac:dyDescent="0.4">
      <c r="A31" s="397"/>
      <c r="B31" s="409"/>
    </row>
    <row r="32" spans="1:2" ht="16" thickBot="1" x14ac:dyDescent="0.4">
      <c r="A32" s="751" t="s">
        <v>403</v>
      </c>
      <c r="B32" s="752"/>
    </row>
    <row r="33" spans="1:2" ht="16" thickBot="1" x14ac:dyDescent="0.4">
      <c r="A33" s="398" t="s">
        <v>404</v>
      </c>
      <c r="B33" s="399" t="s">
        <v>405</v>
      </c>
    </row>
    <row r="34" spans="1:2" x14ac:dyDescent="0.35">
      <c r="A34" s="742" t="s">
        <v>406</v>
      </c>
      <c r="B34" s="400" t="s">
        <v>407</v>
      </c>
    </row>
    <row r="35" spans="1:2" x14ac:dyDescent="0.35">
      <c r="A35" s="743"/>
      <c r="B35" s="401"/>
    </row>
    <row r="36" spans="1:2" x14ac:dyDescent="0.35">
      <c r="A36" s="743"/>
      <c r="B36" s="401" t="s">
        <v>408</v>
      </c>
    </row>
    <row r="37" spans="1:2" ht="29" x14ac:dyDescent="0.35">
      <c r="A37" s="743"/>
      <c r="B37" s="400" t="s">
        <v>409</v>
      </c>
    </row>
    <row r="38" spans="1:2" x14ac:dyDescent="0.35">
      <c r="A38" s="743"/>
      <c r="B38" s="402"/>
    </row>
    <row r="39" spans="1:2" x14ac:dyDescent="0.35">
      <c r="A39" s="743"/>
      <c r="B39" s="401" t="s">
        <v>410</v>
      </c>
    </row>
    <row r="40" spans="1:2" ht="29.5" thickBot="1" x14ac:dyDescent="0.4">
      <c r="A40" s="744"/>
      <c r="B40" s="399" t="s">
        <v>411</v>
      </c>
    </row>
    <row r="41" spans="1:2" ht="43.5" x14ac:dyDescent="0.35">
      <c r="A41" s="742" t="s">
        <v>412</v>
      </c>
      <c r="B41" s="400" t="s">
        <v>413</v>
      </c>
    </row>
    <row r="42" spans="1:2" ht="29" x14ac:dyDescent="0.35">
      <c r="A42" s="743"/>
      <c r="B42" s="400" t="s">
        <v>414</v>
      </c>
    </row>
    <row r="43" spans="1:2" x14ac:dyDescent="0.35">
      <c r="A43" s="743"/>
      <c r="B43" s="400" t="s">
        <v>415</v>
      </c>
    </row>
    <row r="44" spans="1:2" ht="16" thickBot="1" x14ac:dyDescent="0.4">
      <c r="A44" s="744"/>
      <c r="B44" s="399" t="s">
        <v>416</v>
      </c>
    </row>
    <row r="45" spans="1:2" ht="15.65" customHeight="1" x14ac:dyDescent="0.35">
      <c r="A45" s="742" t="s">
        <v>417</v>
      </c>
      <c r="B45" s="400" t="s">
        <v>418</v>
      </c>
    </row>
    <row r="46" spans="1:2" ht="29" x14ac:dyDescent="0.35">
      <c r="A46" s="743"/>
      <c r="B46" s="400" t="s">
        <v>419</v>
      </c>
    </row>
    <row r="47" spans="1:2" x14ac:dyDescent="0.35">
      <c r="A47" s="743"/>
      <c r="B47" s="400" t="s">
        <v>420</v>
      </c>
    </row>
    <row r="48" spans="1:2" ht="16" thickBot="1" x14ac:dyDescent="0.4">
      <c r="A48" s="744"/>
      <c r="B48" s="399" t="s">
        <v>421</v>
      </c>
    </row>
    <row r="49" spans="1:2" x14ac:dyDescent="0.35">
      <c r="A49" s="742" t="s">
        <v>422</v>
      </c>
      <c r="B49" s="400" t="s">
        <v>423</v>
      </c>
    </row>
    <row r="50" spans="1:2" ht="29.5" thickBot="1" x14ac:dyDescent="0.4">
      <c r="A50" s="744"/>
      <c r="B50" s="399" t="s">
        <v>424</v>
      </c>
    </row>
    <row r="51" spans="1:2" ht="29" x14ac:dyDescent="0.35">
      <c r="A51" s="742" t="s">
        <v>425</v>
      </c>
      <c r="B51" s="400" t="s">
        <v>426</v>
      </c>
    </row>
    <row r="52" spans="1:2" ht="16" thickBot="1" x14ac:dyDescent="0.4">
      <c r="A52" s="744"/>
      <c r="B52" s="399" t="s">
        <v>427</v>
      </c>
    </row>
    <row r="53" spans="1:2" ht="16" thickBot="1" x14ac:dyDescent="0.4">
      <c r="A53" s="747"/>
      <c r="B53" s="748"/>
    </row>
    <row r="54" spans="1:2" ht="16" thickBot="1" x14ac:dyDescent="0.4">
      <c r="A54" s="398" t="s">
        <v>428</v>
      </c>
      <c r="B54" s="399" t="s">
        <v>429</v>
      </c>
    </row>
    <row r="55" spans="1:2" ht="16" thickBot="1" x14ac:dyDescent="0.4">
      <c r="A55" s="747"/>
      <c r="B55" s="748"/>
    </row>
    <row r="56" spans="1:2" x14ac:dyDescent="0.35">
      <c r="A56" s="742" t="s">
        <v>430</v>
      </c>
      <c r="B56" s="400" t="s">
        <v>431</v>
      </c>
    </row>
    <row r="57" spans="1:2" ht="16" thickBot="1" x14ac:dyDescent="0.4">
      <c r="A57" s="744"/>
      <c r="B57" s="399" t="s">
        <v>432</v>
      </c>
    </row>
    <row r="58" spans="1:2" ht="16" thickBot="1" x14ac:dyDescent="0.4">
      <c r="A58" s="747"/>
      <c r="B58" s="748"/>
    </row>
    <row r="59" spans="1:2" x14ac:dyDescent="0.35">
      <c r="A59" s="742" t="s">
        <v>433</v>
      </c>
      <c r="B59" s="400" t="s">
        <v>434</v>
      </c>
    </row>
    <row r="60" spans="1:2" x14ac:dyDescent="0.35">
      <c r="A60" s="743"/>
      <c r="B60" s="400" t="s">
        <v>435</v>
      </c>
    </row>
    <row r="61" spans="1:2" ht="16" thickBot="1" x14ac:dyDescent="0.4">
      <c r="A61" s="744"/>
      <c r="B61" s="399" t="s">
        <v>436</v>
      </c>
    </row>
    <row r="62" spans="1:2" ht="16" thickBot="1" x14ac:dyDescent="0.4">
      <c r="A62" s="747"/>
      <c r="B62" s="748"/>
    </row>
    <row r="63" spans="1:2" x14ac:dyDescent="0.35">
      <c r="A63" s="742" t="s">
        <v>437</v>
      </c>
      <c r="B63" s="400" t="s">
        <v>438</v>
      </c>
    </row>
    <row r="64" spans="1:2" ht="29" x14ac:dyDescent="0.35">
      <c r="A64" s="743"/>
      <c r="B64" s="400" t="s">
        <v>439</v>
      </c>
    </row>
    <row r="65" spans="1:2" x14ac:dyDescent="0.35">
      <c r="A65" s="743"/>
      <c r="B65" s="402"/>
    </row>
    <row r="66" spans="1:2" x14ac:dyDescent="0.35">
      <c r="A66" s="743"/>
      <c r="B66" s="401" t="s">
        <v>408</v>
      </c>
    </row>
    <row r="67" spans="1:2" x14ac:dyDescent="0.35">
      <c r="A67" s="743"/>
      <c r="B67" s="400" t="s">
        <v>440</v>
      </c>
    </row>
    <row r="68" spans="1:2" x14ac:dyDescent="0.35">
      <c r="A68" s="743"/>
      <c r="B68" s="402"/>
    </row>
    <row r="69" spans="1:2" x14ac:dyDescent="0.35">
      <c r="A69" s="743"/>
      <c r="B69" s="401" t="s">
        <v>410</v>
      </c>
    </row>
    <row r="70" spans="1:2" x14ac:dyDescent="0.35">
      <c r="A70" s="743"/>
      <c r="B70" s="400" t="s">
        <v>441</v>
      </c>
    </row>
    <row r="71" spans="1:2" x14ac:dyDescent="0.35">
      <c r="A71" s="743"/>
      <c r="B71" s="400" t="s">
        <v>442</v>
      </c>
    </row>
    <row r="72" spans="1:2" ht="16" thickBot="1" x14ac:dyDescent="0.4">
      <c r="A72" s="744"/>
      <c r="B72" s="399" t="s">
        <v>443</v>
      </c>
    </row>
    <row r="73" spans="1:2" x14ac:dyDescent="0.35">
      <c r="A73" s="742" t="s">
        <v>444</v>
      </c>
      <c r="B73" s="403"/>
    </row>
    <row r="74" spans="1:2" ht="29" x14ac:dyDescent="0.35">
      <c r="A74" s="743"/>
      <c r="B74" s="402" t="s">
        <v>445</v>
      </c>
    </row>
    <row r="75" spans="1:2" ht="16" thickBot="1" x14ac:dyDescent="0.4">
      <c r="A75" s="744"/>
      <c r="B75" s="399"/>
    </row>
    <row r="76" spans="1:2" x14ac:dyDescent="0.35">
      <c r="A76" s="742" t="s">
        <v>446</v>
      </c>
      <c r="B76" s="403"/>
    </row>
    <row r="77" spans="1:2" ht="29" x14ac:dyDescent="0.35">
      <c r="A77" s="743"/>
      <c r="B77" s="402" t="s">
        <v>447</v>
      </c>
    </row>
    <row r="78" spans="1:2" ht="16" thickBot="1" x14ac:dyDescent="0.4">
      <c r="A78" s="744"/>
      <c r="B78" s="399"/>
    </row>
    <row r="79" spans="1:2" x14ac:dyDescent="0.35">
      <c r="A79" s="742" t="s">
        <v>448</v>
      </c>
      <c r="B79" s="401" t="s">
        <v>410</v>
      </c>
    </row>
    <row r="80" spans="1:2" x14ac:dyDescent="0.35">
      <c r="A80" s="743"/>
      <c r="B80" s="402" t="s">
        <v>449</v>
      </c>
    </row>
    <row r="81" spans="1:2" ht="16" thickBot="1" x14ac:dyDescent="0.4">
      <c r="A81" s="744"/>
      <c r="B81" s="399"/>
    </row>
    <row r="82" spans="1:2" ht="16" thickBot="1" x14ac:dyDescent="0.4">
      <c r="A82" s="747"/>
      <c r="B82" s="748"/>
    </row>
    <row r="83" spans="1:2" x14ac:dyDescent="0.35">
      <c r="A83" s="742" t="s">
        <v>450</v>
      </c>
      <c r="B83" s="403"/>
    </row>
    <row r="84" spans="1:2" x14ac:dyDescent="0.35">
      <c r="A84" s="743"/>
      <c r="B84" s="402" t="s">
        <v>451</v>
      </c>
    </row>
    <row r="85" spans="1:2" ht="16" thickBot="1" x14ac:dyDescent="0.4">
      <c r="A85" s="744"/>
      <c r="B85" s="399"/>
    </row>
    <row r="86" spans="1:2" x14ac:dyDescent="0.35">
      <c r="A86" s="742" t="s">
        <v>452</v>
      </c>
      <c r="B86" s="403"/>
    </row>
    <row r="87" spans="1:2" ht="29" x14ac:dyDescent="0.35">
      <c r="A87" s="743"/>
      <c r="B87" s="402" t="s">
        <v>453</v>
      </c>
    </row>
    <row r="88" spans="1:2" ht="16" thickBot="1" x14ac:dyDescent="0.4">
      <c r="A88" s="744"/>
      <c r="B88" s="399"/>
    </row>
    <row r="89" spans="1:2" ht="16" thickBot="1" x14ac:dyDescent="0.4">
      <c r="A89" s="749"/>
      <c r="B89" s="750"/>
    </row>
    <row r="90" spans="1:2" x14ac:dyDescent="0.35">
      <c r="A90" s="742" t="s">
        <v>454</v>
      </c>
      <c r="B90" s="403"/>
    </row>
    <row r="91" spans="1:2" x14ac:dyDescent="0.35">
      <c r="A91" s="743"/>
      <c r="B91" s="402" t="s">
        <v>455</v>
      </c>
    </row>
    <row r="92" spans="1:2" ht="16" thickBot="1" x14ac:dyDescent="0.4">
      <c r="A92" s="744"/>
      <c r="B92" s="404"/>
    </row>
    <row r="93" spans="1:2" x14ac:dyDescent="0.35">
      <c r="A93" s="742" t="s">
        <v>456</v>
      </c>
      <c r="B93" s="403"/>
    </row>
    <row r="94" spans="1:2" ht="29" x14ac:dyDescent="0.35">
      <c r="A94" s="743"/>
      <c r="B94" s="402" t="s">
        <v>457</v>
      </c>
    </row>
    <row r="95" spans="1:2" ht="16" thickBot="1" x14ac:dyDescent="0.4">
      <c r="A95" s="744"/>
      <c r="B95" s="404"/>
    </row>
    <row r="96" spans="1:2" x14ac:dyDescent="0.35">
      <c r="A96" s="742" t="s">
        <v>458</v>
      </c>
      <c r="B96" s="403"/>
    </row>
    <row r="97" spans="1:2" ht="29" x14ac:dyDescent="0.35">
      <c r="A97" s="743"/>
      <c r="B97" s="402" t="s">
        <v>459</v>
      </c>
    </row>
    <row r="98" spans="1:2" ht="16" thickBot="1" x14ac:dyDescent="0.4">
      <c r="A98" s="744"/>
      <c r="B98" s="404"/>
    </row>
    <row r="99" spans="1:2" x14ac:dyDescent="0.35">
      <c r="A99" s="742" t="s">
        <v>460</v>
      </c>
      <c r="B99" s="402" t="s">
        <v>461</v>
      </c>
    </row>
    <row r="100" spans="1:2" x14ac:dyDescent="0.35">
      <c r="A100" s="743"/>
      <c r="B100" s="402"/>
    </row>
    <row r="101" spans="1:2" x14ac:dyDescent="0.35">
      <c r="A101" s="743"/>
      <c r="B101" s="402" t="s">
        <v>462</v>
      </c>
    </row>
    <row r="102" spans="1:2" x14ac:dyDescent="0.35">
      <c r="A102" s="743"/>
      <c r="B102" s="402"/>
    </row>
    <row r="103" spans="1:2" ht="29" x14ac:dyDescent="0.35">
      <c r="A103" s="743"/>
      <c r="B103" s="402" t="s">
        <v>463</v>
      </c>
    </row>
    <row r="104" spans="1:2" ht="16" thickBot="1" x14ac:dyDescent="0.4">
      <c r="A104" s="744"/>
      <c r="B104" s="399"/>
    </row>
    <row r="105" spans="1:2" ht="16" thickBot="1" x14ac:dyDescent="0.4">
      <c r="A105" s="749"/>
      <c r="B105" s="750"/>
    </row>
    <row r="106" spans="1:2" x14ac:dyDescent="0.35">
      <c r="A106" s="742" t="s">
        <v>464</v>
      </c>
      <c r="B106" s="403"/>
    </row>
    <row r="107" spans="1:2" ht="43.5" x14ac:dyDescent="0.35">
      <c r="A107" s="743"/>
      <c r="B107" s="402" t="s">
        <v>465</v>
      </c>
    </row>
    <row r="108" spans="1:2" ht="16" thickBot="1" x14ac:dyDescent="0.4">
      <c r="A108" s="744"/>
      <c r="B108" s="404"/>
    </row>
    <row r="109" spans="1:2" ht="16" thickBot="1" x14ac:dyDescent="0.4">
      <c r="A109" s="397"/>
      <c r="B109" s="397"/>
    </row>
    <row r="110" spans="1:2" ht="16" thickBot="1" x14ac:dyDescent="0.4">
      <c r="A110" s="751" t="s">
        <v>466</v>
      </c>
      <c r="B110" s="752"/>
    </row>
    <row r="111" spans="1:2" ht="29.5" thickBot="1" x14ac:dyDescent="0.4">
      <c r="A111" s="398" t="s">
        <v>467</v>
      </c>
      <c r="B111" s="405" t="s">
        <v>468</v>
      </c>
    </row>
    <row r="112" spans="1:2" x14ac:dyDescent="0.35">
      <c r="A112" s="742" t="s">
        <v>469</v>
      </c>
      <c r="B112" s="402" t="s">
        <v>470</v>
      </c>
    </row>
    <row r="113" spans="1:2" ht="29" x14ac:dyDescent="0.35">
      <c r="A113" s="743"/>
      <c r="B113" s="402" t="s">
        <v>471</v>
      </c>
    </row>
    <row r="114" spans="1:2" x14ac:dyDescent="0.35">
      <c r="A114" s="743"/>
      <c r="B114" s="402"/>
    </row>
    <row r="115" spans="1:2" ht="29" x14ac:dyDescent="0.35">
      <c r="A115" s="743"/>
      <c r="B115" s="402" t="s">
        <v>472</v>
      </c>
    </row>
    <row r="116" spans="1:2" ht="16" thickBot="1" x14ac:dyDescent="0.4">
      <c r="A116" s="744"/>
      <c r="B116" s="406"/>
    </row>
    <row r="117" spans="1:2" x14ac:dyDescent="0.35">
      <c r="A117" s="742" t="s">
        <v>473</v>
      </c>
      <c r="B117" s="403"/>
    </row>
    <row r="118" spans="1:2" x14ac:dyDescent="0.35">
      <c r="A118" s="743"/>
      <c r="B118" s="402" t="s">
        <v>474</v>
      </c>
    </row>
    <row r="119" spans="1:2" x14ac:dyDescent="0.35">
      <c r="A119" s="743"/>
      <c r="B119" s="402"/>
    </row>
    <row r="120" spans="1:2" ht="29" x14ac:dyDescent="0.35">
      <c r="A120" s="743"/>
      <c r="B120" s="402" t="s">
        <v>475</v>
      </c>
    </row>
    <row r="121" spans="1:2" x14ac:dyDescent="0.35">
      <c r="A121" s="743"/>
      <c r="B121" s="402"/>
    </row>
    <row r="122" spans="1:2" x14ac:dyDescent="0.35">
      <c r="A122" s="743"/>
      <c r="B122" s="401" t="s">
        <v>476</v>
      </c>
    </row>
    <row r="123" spans="1:2" x14ac:dyDescent="0.35">
      <c r="A123" s="743"/>
      <c r="B123" s="402" t="s">
        <v>477</v>
      </c>
    </row>
    <row r="124" spans="1:2" ht="16" thickBot="1" x14ac:dyDescent="0.4">
      <c r="A124" s="744"/>
      <c r="B124" s="406"/>
    </row>
    <row r="125" spans="1:2" x14ac:dyDescent="0.35">
      <c r="A125" s="742" t="s">
        <v>478</v>
      </c>
      <c r="B125" s="403"/>
    </row>
    <row r="126" spans="1:2" ht="29" x14ac:dyDescent="0.35">
      <c r="A126" s="743"/>
      <c r="B126" s="402" t="s">
        <v>479</v>
      </c>
    </row>
    <row r="127" spans="1:2" x14ac:dyDescent="0.35">
      <c r="A127" s="743"/>
      <c r="B127" s="402"/>
    </row>
    <row r="128" spans="1:2" x14ac:dyDescent="0.35">
      <c r="A128" s="743"/>
      <c r="B128" s="402" t="s">
        <v>480</v>
      </c>
    </row>
    <row r="129" spans="1:2" ht="16" thickBot="1" x14ac:dyDescent="0.4">
      <c r="A129" s="744"/>
      <c r="B129" s="406"/>
    </row>
    <row r="130" spans="1:2" x14ac:dyDescent="0.35">
      <c r="A130" s="742" t="s">
        <v>481</v>
      </c>
      <c r="B130" s="403"/>
    </row>
    <row r="131" spans="1:2" x14ac:dyDescent="0.35">
      <c r="A131" s="743"/>
      <c r="B131" s="402" t="s">
        <v>482</v>
      </c>
    </row>
    <row r="132" spans="1:2" ht="16" thickBot="1" x14ac:dyDescent="0.4">
      <c r="A132" s="744"/>
      <c r="B132" s="406"/>
    </row>
    <row r="133" spans="1:2" x14ac:dyDescent="0.35">
      <c r="A133" s="742" t="s">
        <v>483</v>
      </c>
      <c r="B133" s="403"/>
    </row>
    <row r="134" spans="1:2" x14ac:dyDescent="0.35">
      <c r="A134" s="743"/>
      <c r="B134" s="402" t="s">
        <v>484</v>
      </c>
    </row>
    <row r="135" spans="1:2" x14ac:dyDescent="0.35">
      <c r="A135" s="743"/>
      <c r="B135" s="402"/>
    </row>
    <row r="136" spans="1:2" x14ac:dyDescent="0.35">
      <c r="A136" s="743"/>
      <c r="B136" s="402" t="s">
        <v>485</v>
      </c>
    </row>
    <row r="137" spans="1:2" ht="16" thickBot="1" x14ac:dyDescent="0.4">
      <c r="A137" s="744"/>
      <c r="B137" s="406"/>
    </row>
    <row r="138" spans="1:2" x14ac:dyDescent="0.35">
      <c r="A138" s="742" t="s">
        <v>486</v>
      </c>
      <c r="B138" s="403"/>
    </row>
    <row r="139" spans="1:2" ht="29" x14ac:dyDescent="0.35">
      <c r="A139" s="743"/>
      <c r="B139" s="402" t="s">
        <v>487</v>
      </c>
    </row>
    <row r="140" spans="1:2" x14ac:dyDescent="0.35">
      <c r="A140" s="743"/>
      <c r="B140" s="402"/>
    </row>
    <row r="141" spans="1:2" ht="29" x14ac:dyDescent="0.35">
      <c r="A141" s="743"/>
      <c r="B141" s="402" t="s">
        <v>488</v>
      </c>
    </row>
    <row r="142" spans="1:2" x14ac:dyDescent="0.35">
      <c r="A142" s="743"/>
      <c r="B142" s="402"/>
    </row>
    <row r="143" spans="1:2" x14ac:dyDescent="0.35">
      <c r="A143" s="743"/>
      <c r="B143" s="402" t="s">
        <v>489</v>
      </c>
    </row>
    <row r="144" spans="1:2" ht="16" thickBot="1" x14ac:dyDescent="0.4">
      <c r="A144" s="744"/>
      <c r="B144" s="406"/>
    </row>
    <row r="145" spans="1:2" ht="15.65" customHeight="1" x14ac:dyDescent="0.35">
      <c r="A145" s="742" t="s">
        <v>490</v>
      </c>
      <c r="B145" s="403"/>
    </row>
    <row r="146" spans="1:2" ht="29" x14ac:dyDescent="0.35">
      <c r="A146" s="743"/>
      <c r="B146" s="402" t="s">
        <v>491</v>
      </c>
    </row>
    <row r="147" spans="1:2" x14ac:dyDescent="0.35">
      <c r="A147" s="743"/>
      <c r="B147" s="402"/>
    </row>
    <row r="148" spans="1:2" ht="29" x14ac:dyDescent="0.35">
      <c r="A148" s="743"/>
      <c r="B148" s="402" t="s">
        <v>492</v>
      </c>
    </row>
    <row r="149" spans="1:2" ht="16" thickBot="1" x14ac:dyDescent="0.4">
      <c r="A149" s="744"/>
      <c r="B149" s="406"/>
    </row>
    <row r="150" spans="1:2" x14ac:dyDescent="0.35">
      <c r="A150" s="742" t="s">
        <v>493</v>
      </c>
      <c r="B150" s="403"/>
    </row>
    <row r="151" spans="1:2" x14ac:dyDescent="0.35">
      <c r="A151" s="743"/>
      <c r="B151" s="402" t="s">
        <v>494</v>
      </c>
    </row>
    <row r="152" spans="1:2" ht="29" x14ac:dyDescent="0.35">
      <c r="A152" s="743"/>
      <c r="B152" s="402" t="s">
        <v>495</v>
      </c>
    </row>
    <row r="153" spans="1:2" ht="16" thickBot="1" x14ac:dyDescent="0.4">
      <c r="A153" s="744"/>
      <c r="B153" s="406"/>
    </row>
    <row r="154" spans="1:2" x14ac:dyDescent="0.35">
      <c r="A154" s="742" t="s">
        <v>496</v>
      </c>
      <c r="B154" s="403"/>
    </row>
    <row r="155" spans="1:2" x14ac:dyDescent="0.35">
      <c r="A155" s="743"/>
      <c r="B155" s="402" t="s">
        <v>497</v>
      </c>
    </row>
    <row r="156" spans="1:2" x14ac:dyDescent="0.35">
      <c r="A156" s="743"/>
      <c r="B156" s="402"/>
    </row>
    <row r="157" spans="1:2" x14ac:dyDescent="0.35">
      <c r="A157" s="743"/>
      <c r="B157" s="402" t="s">
        <v>498</v>
      </c>
    </row>
    <row r="158" spans="1:2" x14ac:dyDescent="0.35">
      <c r="A158" s="743"/>
      <c r="B158" s="402" t="s">
        <v>499</v>
      </c>
    </row>
    <row r="159" spans="1:2" x14ac:dyDescent="0.35">
      <c r="A159" s="743"/>
      <c r="B159" s="402" t="s">
        <v>500</v>
      </c>
    </row>
    <row r="160" spans="1:2" x14ac:dyDescent="0.35">
      <c r="A160" s="743"/>
      <c r="B160" s="402" t="s">
        <v>501</v>
      </c>
    </row>
    <row r="161" spans="1:2" x14ac:dyDescent="0.35">
      <c r="A161" s="743"/>
      <c r="B161" s="402" t="s">
        <v>502</v>
      </c>
    </row>
    <row r="162" spans="1:2" x14ac:dyDescent="0.35">
      <c r="A162" s="743"/>
      <c r="B162" s="402" t="s">
        <v>503</v>
      </c>
    </row>
    <row r="163" spans="1:2" x14ac:dyDescent="0.35">
      <c r="A163" s="743"/>
      <c r="B163" s="402" t="s">
        <v>504</v>
      </c>
    </row>
    <row r="164" spans="1:2" x14ac:dyDescent="0.35">
      <c r="A164" s="743"/>
      <c r="B164" s="402" t="s">
        <v>505</v>
      </c>
    </row>
    <row r="165" spans="1:2" ht="16" thickBot="1" x14ac:dyDescent="0.4">
      <c r="A165" s="744"/>
      <c r="B165" s="406"/>
    </row>
    <row r="166" spans="1:2" ht="16" thickBot="1" x14ac:dyDescent="0.4">
      <c r="A166" s="745"/>
      <c r="B166" s="746"/>
    </row>
    <row r="167" spans="1:2" x14ac:dyDescent="0.35">
      <c r="A167" s="742" t="s">
        <v>506</v>
      </c>
      <c r="B167" s="403"/>
    </row>
    <row r="168" spans="1:2" x14ac:dyDescent="0.35">
      <c r="A168" s="743"/>
      <c r="B168" s="402" t="s">
        <v>507</v>
      </c>
    </row>
    <row r="169" spans="1:2" ht="16" thickBot="1" x14ac:dyDescent="0.4">
      <c r="A169" s="744"/>
      <c r="B169" s="406"/>
    </row>
    <row r="170" spans="1:2" x14ac:dyDescent="0.35">
      <c r="A170" s="742" t="s">
        <v>508</v>
      </c>
      <c r="B170" s="403"/>
    </row>
    <row r="171" spans="1:2" x14ac:dyDescent="0.35">
      <c r="A171" s="743"/>
      <c r="B171" s="402" t="s">
        <v>509</v>
      </c>
    </row>
    <row r="172" spans="1:2" x14ac:dyDescent="0.35">
      <c r="A172" s="743"/>
      <c r="B172" s="402"/>
    </row>
    <row r="173" spans="1:2" ht="29" x14ac:dyDescent="0.35">
      <c r="A173" s="743"/>
      <c r="B173" s="402" t="s">
        <v>510</v>
      </c>
    </row>
    <row r="174" spans="1:2" ht="16" thickBot="1" x14ac:dyDescent="0.4">
      <c r="A174" s="744"/>
      <c r="B174" s="406"/>
    </row>
    <row r="175" spans="1:2" x14ac:dyDescent="0.35">
      <c r="A175" s="742" t="s">
        <v>511</v>
      </c>
      <c r="B175" s="403"/>
    </row>
    <row r="176" spans="1:2" x14ac:dyDescent="0.35">
      <c r="A176" s="743"/>
      <c r="B176" s="402" t="s">
        <v>512</v>
      </c>
    </row>
    <row r="177" spans="1:2" ht="16" thickBot="1" x14ac:dyDescent="0.4">
      <c r="A177" s="744"/>
      <c r="B177" s="406"/>
    </row>
    <row r="178" spans="1:2" x14ac:dyDescent="0.35">
      <c r="A178" s="742" t="s">
        <v>513</v>
      </c>
      <c r="B178" s="403"/>
    </row>
    <row r="179" spans="1:2" x14ac:dyDescent="0.35">
      <c r="A179" s="743"/>
      <c r="B179" s="402" t="s">
        <v>514</v>
      </c>
    </row>
    <row r="180" spans="1:2" ht="16" thickBot="1" x14ac:dyDescent="0.4">
      <c r="A180" s="744"/>
      <c r="B180" s="406"/>
    </row>
    <row r="181" spans="1:2" x14ac:dyDescent="0.35">
      <c r="A181" s="742" t="s">
        <v>515</v>
      </c>
      <c r="B181" s="403"/>
    </row>
    <row r="182" spans="1:2" ht="29" x14ac:dyDescent="0.35">
      <c r="A182" s="743"/>
      <c r="B182" s="402" t="s">
        <v>516</v>
      </c>
    </row>
    <row r="183" spans="1:2" ht="16" thickBot="1" x14ac:dyDescent="0.4">
      <c r="A183" s="744"/>
      <c r="B183" s="406"/>
    </row>
    <row r="184" spans="1:2" x14ac:dyDescent="0.35">
      <c r="A184" s="742" t="s">
        <v>517</v>
      </c>
      <c r="B184" s="403"/>
    </row>
    <row r="185" spans="1:2" ht="29" x14ac:dyDescent="0.35">
      <c r="A185" s="743"/>
      <c r="B185" s="402" t="s">
        <v>518</v>
      </c>
    </row>
    <row r="186" spans="1:2" ht="16" thickBot="1" x14ac:dyDescent="0.4">
      <c r="A186" s="744"/>
      <c r="B186" s="406"/>
    </row>
    <row r="187" spans="1:2" ht="16" thickBot="1" x14ac:dyDescent="0.4">
      <c r="A187" s="397"/>
      <c r="B187" s="397"/>
    </row>
    <row r="188" spans="1:2" ht="16" thickBot="1" x14ac:dyDescent="0.4">
      <c r="A188" s="751" t="s">
        <v>519</v>
      </c>
      <c r="B188" s="752"/>
    </row>
    <row r="189" spans="1:2" x14ac:dyDescent="0.35">
      <c r="A189" s="742" t="s">
        <v>520</v>
      </c>
      <c r="B189" s="403"/>
    </row>
    <row r="190" spans="1:2" ht="29" x14ac:dyDescent="0.35">
      <c r="A190" s="743"/>
      <c r="B190" s="402" t="s">
        <v>521</v>
      </c>
    </row>
    <row r="191" spans="1:2" ht="16" thickBot="1" x14ac:dyDescent="0.4">
      <c r="A191" s="744"/>
      <c r="B191" s="406"/>
    </row>
    <row r="192" spans="1:2" x14ac:dyDescent="0.35">
      <c r="A192" s="742" t="s">
        <v>522</v>
      </c>
      <c r="B192" s="403"/>
    </row>
    <row r="193" spans="1:2" x14ac:dyDescent="0.35">
      <c r="A193" s="743"/>
      <c r="B193" s="402" t="s">
        <v>523</v>
      </c>
    </row>
    <row r="194" spans="1:2" x14ac:dyDescent="0.35">
      <c r="A194" s="743"/>
      <c r="B194" s="402"/>
    </row>
    <row r="195" spans="1:2" ht="29" x14ac:dyDescent="0.35">
      <c r="A195" s="743"/>
      <c r="B195" s="402" t="s">
        <v>524</v>
      </c>
    </row>
    <row r="196" spans="1:2" x14ac:dyDescent="0.35">
      <c r="A196" s="743"/>
      <c r="B196" s="402"/>
    </row>
    <row r="197" spans="1:2" ht="29" x14ac:dyDescent="0.35">
      <c r="A197" s="743"/>
      <c r="B197" s="402" t="s">
        <v>472</v>
      </c>
    </row>
    <row r="198" spans="1:2" ht="16" thickBot="1" x14ac:dyDescent="0.4">
      <c r="A198" s="744"/>
      <c r="B198" s="406"/>
    </row>
    <row r="199" spans="1:2" x14ac:dyDescent="0.35">
      <c r="A199" s="742" t="s">
        <v>525</v>
      </c>
      <c r="B199" s="403"/>
    </row>
    <row r="200" spans="1:2" x14ac:dyDescent="0.35">
      <c r="A200" s="743"/>
      <c r="B200" s="402" t="s">
        <v>526</v>
      </c>
    </row>
    <row r="201" spans="1:2" x14ac:dyDescent="0.35">
      <c r="A201" s="743"/>
      <c r="B201" s="402"/>
    </row>
    <row r="202" spans="1:2" ht="29" x14ac:dyDescent="0.35">
      <c r="A202" s="743"/>
      <c r="B202" s="402" t="s">
        <v>527</v>
      </c>
    </row>
    <row r="203" spans="1:2" x14ac:dyDescent="0.35">
      <c r="A203" s="743"/>
      <c r="B203" s="402"/>
    </row>
    <row r="204" spans="1:2" x14ac:dyDescent="0.35">
      <c r="A204" s="743"/>
      <c r="B204" s="401" t="s">
        <v>476</v>
      </c>
    </row>
    <row r="205" spans="1:2" x14ac:dyDescent="0.35">
      <c r="A205" s="743"/>
      <c r="B205" s="402" t="s">
        <v>528</v>
      </c>
    </row>
    <row r="206" spans="1:2" ht="16" thickBot="1" x14ac:dyDescent="0.4">
      <c r="A206" s="744"/>
      <c r="B206" s="406"/>
    </row>
    <row r="207" spans="1:2" x14ac:dyDescent="0.35">
      <c r="A207" s="742" t="s">
        <v>478</v>
      </c>
      <c r="B207" s="403"/>
    </row>
    <row r="208" spans="1:2" ht="29" x14ac:dyDescent="0.35">
      <c r="A208" s="743"/>
      <c r="B208" s="402" t="s">
        <v>529</v>
      </c>
    </row>
    <row r="209" spans="1:2" x14ac:dyDescent="0.35">
      <c r="A209" s="743"/>
      <c r="B209" s="402"/>
    </row>
    <row r="210" spans="1:2" x14ac:dyDescent="0.35">
      <c r="A210" s="743"/>
      <c r="B210" s="402" t="s">
        <v>480</v>
      </c>
    </row>
    <row r="211" spans="1:2" ht="16" thickBot="1" x14ac:dyDescent="0.4">
      <c r="A211" s="744"/>
      <c r="B211" s="406"/>
    </row>
    <row r="212" spans="1:2" x14ac:dyDescent="0.35">
      <c r="A212" s="742" t="s">
        <v>481</v>
      </c>
      <c r="B212" s="403"/>
    </row>
    <row r="213" spans="1:2" x14ac:dyDescent="0.35">
      <c r="A213" s="743"/>
      <c r="B213" s="402" t="s">
        <v>482</v>
      </c>
    </row>
    <row r="214" spans="1:2" ht="16" thickBot="1" x14ac:dyDescent="0.4">
      <c r="A214" s="744"/>
      <c r="B214" s="406"/>
    </row>
    <row r="215" spans="1:2" x14ac:dyDescent="0.35">
      <c r="A215" s="742" t="s">
        <v>483</v>
      </c>
      <c r="B215" s="403"/>
    </row>
    <row r="216" spans="1:2" x14ac:dyDescent="0.35">
      <c r="A216" s="743"/>
      <c r="B216" s="402" t="s">
        <v>530</v>
      </c>
    </row>
    <row r="217" spans="1:2" x14ac:dyDescent="0.35">
      <c r="A217" s="743"/>
      <c r="B217" s="402"/>
    </row>
    <row r="218" spans="1:2" x14ac:dyDescent="0.35">
      <c r="A218" s="743"/>
      <c r="B218" s="402" t="s">
        <v>531</v>
      </c>
    </row>
    <row r="219" spans="1:2" ht="16" thickBot="1" x14ac:dyDescent="0.4">
      <c r="A219" s="744"/>
      <c r="B219" s="404"/>
    </row>
    <row r="220" spans="1:2" x14ac:dyDescent="0.35">
      <c r="A220" s="742" t="s">
        <v>486</v>
      </c>
      <c r="B220" s="403"/>
    </row>
    <row r="221" spans="1:2" ht="29" x14ac:dyDescent="0.35">
      <c r="A221" s="743"/>
      <c r="B221" s="402" t="s">
        <v>532</v>
      </c>
    </row>
    <row r="222" spans="1:2" x14ac:dyDescent="0.35">
      <c r="A222" s="743"/>
      <c r="B222" s="402"/>
    </row>
    <row r="223" spans="1:2" ht="29" x14ac:dyDescent="0.35">
      <c r="A223" s="743"/>
      <c r="B223" s="402" t="s">
        <v>533</v>
      </c>
    </row>
    <row r="224" spans="1:2" x14ac:dyDescent="0.35">
      <c r="A224" s="743"/>
      <c r="B224" s="402"/>
    </row>
    <row r="225" spans="1:2" x14ac:dyDescent="0.35">
      <c r="A225" s="743"/>
      <c r="B225" s="402" t="s">
        <v>534</v>
      </c>
    </row>
    <row r="226" spans="1:2" ht="16" thickBot="1" x14ac:dyDescent="0.4">
      <c r="A226" s="744"/>
      <c r="B226" s="404"/>
    </row>
    <row r="227" spans="1:2" ht="15.65" customHeight="1" x14ac:dyDescent="0.35">
      <c r="A227" s="742" t="s">
        <v>490</v>
      </c>
      <c r="B227" s="403"/>
    </row>
    <row r="228" spans="1:2" ht="29" x14ac:dyDescent="0.35">
      <c r="A228" s="743"/>
      <c r="B228" s="402" t="s">
        <v>535</v>
      </c>
    </row>
    <row r="229" spans="1:2" x14ac:dyDescent="0.35">
      <c r="A229" s="743"/>
      <c r="B229" s="402"/>
    </row>
    <row r="230" spans="1:2" ht="29" x14ac:dyDescent="0.35">
      <c r="A230" s="743"/>
      <c r="B230" s="402" t="s">
        <v>536</v>
      </c>
    </row>
    <row r="231" spans="1:2" ht="16" thickBot="1" x14ac:dyDescent="0.4">
      <c r="A231" s="744"/>
      <c r="B231" s="404"/>
    </row>
    <row r="232" spans="1:2" x14ac:dyDescent="0.35">
      <c r="A232" s="742" t="s">
        <v>493</v>
      </c>
      <c r="B232" s="403"/>
    </row>
    <row r="233" spans="1:2" x14ac:dyDescent="0.35">
      <c r="A233" s="743"/>
      <c r="B233" s="402" t="s">
        <v>494</v>
      </c>
    </row>
    <row r="234" spans="1:2" x14ac:dyDescent="0.35">
      <c r="A234" s="743"/>
      <c r="B234" s="402"/>
    </row>
    <row r="235" spans="1:2" ht="29" x14ac:dyDescent="0.35">
      <c r="A235" s="743"/>
      <c r="B235" s="402" t="s">
        <v>495</v>
      </c>
    </row>
    <row r="236" spans="1:2" ht="16" thickBot="1" x14ac:dyDescent="0.4">
      <c r="A236" s="744"/>
      <c r="B236" s="404"/>
    </row>
    <row r="237" spans="1:2" x14ac:dyDescent="0.35">
      <c r="A237" s="742" t="s">
        <v>496</v>
      </c>
      <c r="B237" s="403"/>
    </row>
    <row r="238" spans="1:2" x14ac:dyDescent="0.35">
      <c r="A238" s="743"/>
      <c r="B238" s="402" t="s">
        <v>497</v>
      </c>
    </row>
    <row r="239" spans="1:2" x14ac:dyDescent="0.35">
      <c r="A239" s="743"/>
      <c r="B239" s="402"/>
    </row>
    <row r="240" spans="1:2" x14ac:dyDescent="0.35">
      <c r="A240" s="743"/>
      <c r="B240" s="402" t="s">
        <v>498</v>
      </c>
    </row>
    <row r="241" spans="1:2" x14ac:dyDescent="0.35">
      <c r="A241" s="743"/>
      <c r="B241" s="402" t="s">
        <v>499</v>
      </c>
    </row>
    <row r="242" spans="1:2" x14ac:dyDescent="0.35">
      <c r="A242" s="743"/>
      <c r="B242" s="402" t="s">
        <v>500</v>
      </c>
    </row>
    <row r="243" spans="1:2" x14ac:dyDescent="0.35">
      <c r="A243" s="743"/>
      <c r="B243" s="402" t="s">
        <v>501</v>
      </c>
    </row>
    <row r="244" spans="1:2" x14ac:dyDescent="0.35">
      <c r="A244" s="743"/>
      <c r="B244" s="402" t="s">
        <v>502</v>
      </c>
    </row>
    <row r="245" spans="1:2" x14ac:dyDescent="0.35">
      <c r="A245" s="743"/>
      <c r="B245" s="402" t="s">
        <v>503</v>
      </c>
    </row>
    <row r="246" spans="1:2" x14ac:dyDescent="0.35">
      <c r="A246" s="743"/>
      <c r="B246" s="402" t="s">
        <v>504</v>
      </c>
    </row>
    <row r="247" spans="1:2" x14ac:dyDescent="0.35">
      <c r="A247" s="743"/>
      <c r="B247" s="402" t="s">
        <v>505</v>
      </c>
    </row>
    <row r="248" spans="1:2" ht="16" thickBot="1" x14ac:dyDescent="0.4">
      <c r="A248" s="744"/>
      <c r="B248" s="404"/>
    </row>
    <row r="249" spans="1:2" x14ac:dyDescent="0.35">
      <c r="A249" s="742" t="s">
        <v>506</v>
      </c>
      <c r="B249" s="403"/>
    </row>
    <row r="250" spans="1:2" x14ac:dyDescent="0.35">
      <c r="A250" s="743"/>
      <c r="B250" s="402" t="s">
        <v>507</v>
      </c>
    </row>
    <row r="251" spans="1:2" ht="16" thickBot="1" x14ac:dyDescent="0.4">
      <c r="A251" s="744"/>
      <c r="B251" s="404"/>
    </row>
    <row r="252" spans="1:2" x14ac:dyDescent="0.35">
      <c r="A252" s="742" t="s">
        <v>508</v>
      </c>
      <c r="B252" s="403"/>
    </row>
    <row r="253" spans="1:2" x14ac:dyDescent="0.35">
      <c r="A253" s="743"/>
      <c r="B253" s="402" t="s">
        <v>509</v>
      </c>
    </row>
    <row r="254" spans="1:2" x14ac:dyDescent="0.35">
      <c r="A254" s="743"/>
      <c r="B254" s="402"/>
    </row>
    <row r="255" spans="1:2" ht="29" x14ac:dyDescent="0.35">
      <c r="A255" s="743"/>
      <c r="B255" s="402" t="s">
        <v>510</v>
      </c>
    </row>
    <row r="256" spans="1:2" ht="16" thickBot="1" x14ac:dyDescent="0.4">
      <c r="A256" s="744"/>
      <c r="B256" s="404"/>
    </row>
    <row r="257" spans="1:2" x14ac:dyDescent="0.35">
      <c r="A257" s="742" t="s">
        <v>511</v>
      </c>
      <c r="B257" s="403"/>
    </row>
    <row r="258" spans="1:2" x14ac:dyDescent="0.35">
      <c r="A258" s="743"/>
      <c r="B258" s="402" t="s">
        <v>512</v>
      </c>
    </row>
    <row r="259" spans="1:2" ht="16" thickBot="1" x14ac:dyDescent="0.4">
      <c r="A259" s="744"/>
      <c r="B259" s="404"/>
    </row>
    <row r="260" spans="1:2" x14ac:dyDescent="0.35">
      <c r="A260" s="742" t="s">
        <v>513</v>
      </c>
      <c r="B260" s="403"/>
    </row>
    <row r="261" spans="1:2" x14ac:dyDescent="0.35">
      <c r="A261" s="743"/>
      <c r="B261" s="402" t="s">
        <v>537</v>
      </c>
    </row>
    <row r="262" spans="1:2" ht="16" thickBot="1" x14ac:dyDescent="0.4">
      <c r="A262" s="744"/>
      <c r="B262" s="404"/>
    </row>
    <row r="263" spans="1:2" x14ac:dyDescent="0.35">
      <c r="A263" s="742" t="s">
        <v>515</v>
      </c>
      <c r="B263" s="403"/>
    </row>
    <row r="264" spans="1:2" x14ac:dyDescent="0.35">
      <c r="A264" s="743"/>
      <c r="B264" s="402" t="s">
        <v>538</v>
      </c>
    </row>
    <row r="265" spans="1:2" x14ac:dyDescent="0.35">
      <c r="A265" s="743"/>
      <c r="B265" s="402"/>
    </row>
    <row r="266" spans="1:2" x14ac:dyDescent="0.35">
      <c r="A266" s="743"/>
      <c r="B266" s="402" t="s">
        <v>539</v>
      </c>
    </row>
    <row r="267" spans="1:2" ht="16" thickBot="1" x14ac:dyDescent="0.4">
      <c r="A267" s="744"/>
      <c r="B267" s="404"/>
    </row>
    <row r="268" spans="1:2" x14ac:dyDescent="0.35">
      <c r="A268" s="742" t="s">
        <v>517</v>
      </c>
      <c r="B268" s="403"/>
    </row>
    <row r="269" spans="1:2" ht="29" x14ac:dyDescent="0.35">
      <c r="A269" s="743"/>
      <c r="B269" s="402" t="s">
        <v>518</v>
      </c>
    </row>
    <row r="270" spans="1:2" ht="16" thickBot="1" x14ac:dyDescent="0.4">
      <c r="A270" s="744"/>
      <c r="B270" s="406"/>
    </row>
    <row r="271" spans="1:2" ht="16" thickBot="1" x14ac:dyDescent="0.4">
      <c r="A271" s="407"/>
      <c r="B271" s="397"/>
    </row>
    <row r="272" spans="1:2" ht="16" thickBot="1" x14ac:dyDescent="0.4">
      <c r="A272" s="751" t="s">
        <v>540</v>
      </c>
      <c r="B272" s="752"/>
    </row>
    <row r="273" spans="1:2" x14ac:dyDescent="0.35">
      <c r="A273" s="742" t="s">
        <v>541</v>
      </c>
      <c r="B273" s="403"/>
    </row>
    <row r="274" spans="1:2" ht="29" x14ac:dyDescent="0.35">
      <c r="A274" s="743"/>
      <c r="B274" s="402" t="s">
        <v>542</v>
      </c>
    </row>
    <row r="275" spans="1:2" ht="16" thickBot="1" x14ac:dyDescent="0.4">
      <c r="A275" s="744"/>
      <c r="B275" s="406"/>
    </row>
    <row r="276" spans="1:2" x14ac:dyDescent="0.35">
      <c r="A276" s="742" t="s">
        <v>460</v>
      </c>
      <c r="B276" s="403"/>
    </row>
    <row r="277" spans="1:2" x14ac:dyDescent="0.35">
      <c r="A277" s="743"/>
      <c r="B277" s="402" t="s">
        <v>543</v>
      </c>
    </row>
    <row r="278" spans="1:2" ht="16" thickBot="1" x14ac:dyDescent="0.4">
      <c r="A278" s="744"/>
      <c r="B278" s="406"/>
    </row>
    <row r="279" spans="1:2" x14ac:dyDescent="0.35">
      <c r="A279" s="742" t="s">
        <v>544</v>
      </c>
      <c r="B279" s="403"/>
    </row>
    <row r="280" spans="1:2" ht="29" x14ac:dyDescent="0.35">
      <c r="A280" s="743"/>
      <c r="B280" s="402" t="s">
        <v>545</v>
      </c>
    </row>
    <row r="281" spans="1:2" x14ac:dyDescent="0.35">
      <c r="A281" s="743"/>
      <c r="B281" s="402"/>
    </row>
    <row r="282" spans="1:2" ht="43.5" x14ac:dyDescent="0.35">
      <c r="A282" s="743"/>
      <c r="B282" s="402" t="s">
        <v>546</v>
      </c>
    </row>
    <row r="283" spans="1:2" x14ac:dyDescent="0.35">
      <c r="A283" s="743"/>
      <c r="B283" s="402"/>
    </row>
    <row r="284" spans="1:2" ht="29" x14ac:dyDescent="0.35">
      <c r="A284" s="743"/>
      <c r="B284" s="402" t="s">
        <v>547</v>
      </c>
    </row>
    <row r="285" spans="1:2" ht="16" thickBot="1" x14ac:dyDescent="0.4">
      <c r="A285" s="744"/>
      <c r="B285" s="406"/>
    </row>
    <row r="286" spans="1:2" x14ac:dyDescent="0.35">
      <c r="A286" s="742" t="s">
        <v>548</v>
      </c>
      <c r="B286" s="403"/>
    </row>
    <row r="287" spans="1:2" x14ac:dyDescent="0.35">
      <c r="A287" s="743"/>
      <c r="B287" s="402" t="s">
        <v>549</v>
      </c>
    </row>
    <row r="288" spans="1:2" x14ac:dyDescent="0.35">
      <c r="A288" s="743"/>
      <c r="B288" s="402"/>
    </row>
    <row r="289" spans="1:2" x14ac:dyDescent="0.35">
      <c r="A289" s="743"/>
      <c r="B289" s="402" t="s">
        <v>550</v>
      </c>
    </row>
    <row r="290" spans="1:2" x14ac:dyDescent="0.35">
      <c r="A290" s="743"/>
      <c r="B290" s="402"/>
    </row>
    <row r="291" spans="1:2" ht="29" x14ac:dyDescent="0.35">
      <c r="A291" s="743"/>
      <c r="B291" s="402" t="s">
        <v>551</v>
      </c>
    </row>
    <row r="292" spans="1:2" x14ac:dyDescent="0.35">
      <c r="A292" s="743"/>
      <c r="B292" s="401" t="s">
        <v>476</v>
      </c>
    </row>
    <row r="293" spans="1:2" x14ac:dyDescent="0.35">
      <c r="A293" s="743"/>
      <c r="B293" s="402" t="s">
        <v>477</v>
      </c>
    </row>
    <row r="294" spans="1:2" ht="16" thickBot="1" x14ac:dyDescent="0.4">
      <c r="A294" s="744"/>
      <c r="B294" s="406"/>
    </row>
    <row r="295" spans="1:2" x14ac:dyDescent="0.35">
      <c r="A295" s="742" t="s">
        <v>478</v>
      </c>
      <c r="B295" s="403"/>
    </row>
    <row r="296" spans="1:2" ht="29" x14ac:dyDescent="0.35">
      <c r="A296" s="743"/>
      <c r="B296" s="402" t="s">
        <v>552</v>
      </c>
    </row>
    <row r="297" spans="1:2" x14ac:dyDescent="0.35">
      <c r="A297" s="743"/>
      <c r="B297" s="402"/>
    </row>
    <row r="298" spans="1:2" x14ac:dyDescent="0.35">
      <c r="A298" s="743"/>
      <c r="B298" s="402" t="s">
        <v>480</v>
      </c>
    </row>
    <row r="299" spans="1:2" ht="16" thickBot="1" x14ac:dyDescent="0.4">
      <c r="A299" s="744"/>
      <c r="B299" s="406"/>
    </row>
    <row r="300" spans="1:2" x14ac:dyDescent="0.35">
      <c r="A300" s="742" t="s">
        <v>553</v>
      </c>
      <c r="B300" s="403"/>
    </row>
    <row r="301" spans="1:2" x14ac:dyDescent="0.35">
      <c r="A301" s="743"/>
      <c r="B301" s="402" t="s">
        <v>554</v>
      </c>
    </row>
    <row r="302" spans="1:2" ht="16" thickBot="1" x14ac:dyDescent="0.4">
      <c r="A302" s="744"/>
      <c r="B302" s="406"/>
    </row>
    <row r="303" spans="1:2" x14ac:dyDescent="0.35">
      <c r="A303" s="742" t="s">
        <v>555</v>
      </c>
      <c r="B303" s="403"/>
    </row>
    <row r="304" spans="1:2" x14ac:dyDescent="0.35">
      <c r="A304" s="743"/>
      <c r="B304" s="402" t="s">
        <v>556</v>
      </c>
    </row>
    <row r="305" spans="1:2" ht="16" thickBot="1" x14ac:dyDescent="0.4">
      <c r="A305" s="744"/>
      <c r="B305" s="406"/>
    </row>
    <row r="306" spans="1:2" x14ac:dyDescent="0.35">
      <c r="A306" s="742" t="s">
        <v>557</v>
      </c>
      <c r="B306" s="403"/>
    </row>
    <row r="307" spans="1:2" x14ac:dyDescent="0.35">
      <c r="A307" s="743"/>
      <c r="B307" s="402" t="s">
        <v>558</v>
      </c>
    </row>
    <row r="308" spans="1:2" ht="16" thickBot="1" x14ac:dyDescent="0.4">
      <c r="A308" s="744"/>
      <c r="B308" s="406"/>
    </row>
    <row r="309" spans="1:2" x14ac:dyDescent="0.35">
      <c r="A309" s="742" t="s">
        <v>481</v>
      </c>
      <c r="B309" s="403"/>
    </row>
    <row r="310" spans="1:2" x14ac:dyDescent="0.35">
      <c r="A310" s="743"/>
      <c r="B310" s="402" t="s">
        <v>559</v>
      </c>
    </row>
    <row r="311" spans="1:2" ht="16" thickBot="1" x14ac:dyDescent="0.4">
      <c r="A311" s="744"/>
      <c r="B311" s="406"/>
    </row>
    <row r="312" spans="1:2" x14ac:dyDescent="0.35">
      <c r="A312" s="742" t="s">
        <v>483</v>
      </c>
      <c r="B312" s="403"/>
    </row>
    <row r="313" spans="1:2" x14ac:dyDescent="0.35">
      <c r="A313" s="743"/>
      <c r="B313" s="402" t="s">
        <v>560</v>
      </c>
    </row>
    <row r="314" spans="1:2" x14ac:dyDescent="0.35">
      <c r="A314" s="743"/>
      <c r="B314" s="402"/>
    </row>
    <row r="315" spans="1:2" x14ac:dyDescent="0.35">
      <c r="A315" s="743"/>
      <c r="B315" s="402" t="s">
        <v>561</v>
      </c>
    </row>
    <row r="316" spans="1:2" ht="16" thickBot="1" x14ac:dyDescent="0.4">
      <c r="A316" s="744"/>
      <c r="B316" s="406"/>
    </row>
    <row r="317" spans="1:2" x14ac:dyDescent="0.35">
      <c r="A317" s="742" t="s">
        <v>486</v>
      </c>
      <c r="B317" s="403"/>
    </row>
    <row r="318" spans="1:2" ht="29" x14ac:dyDescent="0.35">
      <c r="A318" s="743"/>
      <c r="B318" s="402" t="s">
        <v>562</v>
      </c>
    </row>
    <row r="319" spans="1:2" x14ac:dyDescent="0.35">
      <c r="A319" s="743"/>
      <c r="B319" s="402"/>
    </row>
    <row r="320" spans="1:2" ht="29" x14ac:dyDescent="0.35">
      <c r="A320" s="743"/>
      <c r="B320" s="402" t="s">
        <v>533</v>
      </c>
    </row>
    <row r="321" spans="1:2" x14ac:dyDescent="0.35">
      <c r="A321" s="743"/>
      <c r="B321" s="402"/>
    </row>
    <row r="322" spans="1:2" x14ac:dyDescent="0.35">
      <c r="A322" s="743"/>
      <c r="B322" s="402" t="s">
        <v>534</v>
      </c>
    </row>
    <row r="323" spans="1:2" x14ac:dyDescent="0.35">
      <c r="A323" s="743"/>
      <c r="B323" s="402"/>
    </row>
    <row r="324" spans="1:2" x14ac:dyDescent="0.35">
      <c r="A324" s="743"/>
      <c r="B324" s="402" t="s">
        <v>563</v>
      </c>
    </row>
    <row r="325" spans="1:2" ht="16" thickBot="1" x14ac:dyDescent="0.4">
      <c r="A325" s="744"/>
      <c r="B325" s="406"/>
    </row>
    <row r="326" spans="1:2" ht="15.65" customHeight="1" x14ac:dyDescent="0.35">
      <c r="A326" s="759" t="s">
        <v>564</v>
      </c>
      <c r="B326" s="403"/>
    </row>
    <row r="327" spans="1:2" x14ac:dyDescent="0.35">
      <c r="A327" s="760"/>
      <c r="B327" s="402" t="s">
        <v>565</v>
      </c>
    </row>
    <row r="328" spans="1:2" x14ac:dyDescent="0.35">
      <c r="A328" s="760"/>
      <c r="B328" s="401" t="s">
        <v>410</v>
      </c>
    </row>
    <row r="329" spans="1:2" ht="43.5" x14ac:dyDescent="0.35">
      <c r="A329" s="760"/>
      <c r="B329" s="402" t="s">
        <v>566</v>
      </c>
    </row>
    <row r="330" spans="1:2" ht="16" thickBot="1" x14ac:dyDescent="0.4">
      <c r="A330" s="761"/>
      <c r="B330" s="406"/>
    </row>
    <row r="331" spans="1:2" x14ac:dyDescent="0.35">
      <c r="A331" s="742" t="s">
        <v>567</v>
      </c>
      <c r="B331" s="401" t="s">
        <v>408</v>
      </c>
    </row>
    <row r="332" spans="1:2" ht="29" x14ac:dyDescent="0.35">
      <c r="A332" s="743"/>
      <c r="B332" s="402" t="s">
        <v>568</v>
      </c>
    </row>
    <row r="333" spans="1:2" x14ac:dyDescent="0.35">
      <c r="A333" s="743"/>
      <c r="B333" s="402"/>
    </row>
    <row r="334" spans="1:2" x14ac:dyDescent="0.35">
      <c r="A334" s="743"/>
      <c r="B334" s="401" t="s">
        <v>410</v>
      </c>
    </row>
    <row r="335" spans="1:2" ht="29" x14ac:dyDescent="0.35">
      <c r="A335" s="743"/>
      <c r="B335" s="402" t="s">
        <v>569</v>
      </c>
    </row>
    <row r="336" spans="1:2" ht="16" thickBot="1" x14ac:dyDescent="0.4">
      <c r="A336" s="744"/>
      <c r="B336" s="404"/>
    </row>
    <row r="337" spans="1:2" ht="15.65" customHeight="1" x14ac:dyDescent="0.35">
      <c r="A337" s="742" t="s">
        <v>570</v>
      </c>
      <c r="B337" s="403"/>
    </row>
    <row r="338" spans="1:2" ht="29" x14ac:dyDescent="0.35">
      <c r="A338" s="743"/>
      <c r="B338" s="402" t="s">
        <v>571</v>
      </c>
    </row>
    <row r="339" spans="1:2" ht="16" thickBot="1" x14ac:dyDescent="0.4">
      <c r="A339" s="744"/>
      <c r="B339" s="404"/>
    </row>
    <row r="340" spans="1:2" ht="15.65" customHeight="1" x14ac:dyDescent="0.35">
      <c r="A340" s="742" t="s">
        <v>572</v>
      </c>
      <c r="B340" s="401" t="s">
        <v>408</v>
      </c>
    </row>
    <row r="341" spans="1:2" x14ac:dyDescent="0.35">
      <c r="A341" s="743"/>
      <c r="B341" s="402" t="s">
        <v>573</v>
      </c>
    </row>
    <row r="342" spans="1:2" x14ac:dyDescent="0.35">
      <c r="A342" s="743"/>
      <c r="B342" s="402"/>
    </row>
    <row r="343" spans="1:2" x14ac:dyDescent="0.35">
      <c r="A343" s="743"/>
      <c r="B343" s="401" t="s">
        <v>410</v>
      </c>
    </row>
    <row r="344" spans="1:2" x14ac:dyDescent="0.35">
      <c r="A344" s="743"/>
      <c r="B344" s="402" t="s">
        <v>574</v>
      </c>
    </row>
    <row r="345" spans="1:2" x14ac:dyDescent="0.35">
      <c r="A345" s="743"/>
      <c r="B345" s="402"/>
    </row>
    <row r="346" spans="1:2" x14ac:dyDescent="0.35">
      <c r="A346" s="743"/>
      <c r="B346" s="402" t="s">
        <v>575</v>
      </c>
    </row>
    <row r="347" spans="1:2" x14ac:dyDescent="0.35">
      <c r="A347" s="743"/>
      <c r="B347" s="402"/>
    </row>
    <row r="348" spans="1:2" ht="29" x14ac:dyDescent="0.35">
      <c r="A348" s="743"/>
      <c r="B348" s="402" t="s">
        <v>576</v>
      </c>
    </row>
    <row r="349" spans="1:2" x14ac:dyDescent="0.35">
      <c r="A349" s="743"/>
      <c r="B349" s="402"/>
    </row>
    <row r="350" spans="1:2" ht="43.5" x14ac:dyDescent="0.35">
      <c r="A350" s="743"/>
      <c r="B350" s="402" t="s">
        <v>577</v>
      </c>
    </row>
    <row r="351" spans="1:2" ht="43.5" x14ac:dyDescent="0.35">
      <c r="A351" s="743"/>
      <c r="B351" s="402" t="s">
        <v>578</v>
      </c>
    </row>
    <row r="352" spans="1:2" ht="29" x14ac:dyDescent="0.35">
      <c r="A352" s="743"/>
      <c r="B352" s="402" t="s">
        <v>579</v>
      </c>
    </row>
    <row r="353" spans="1:2" ht="43.5" x14ac:dyDescent="0.35">
      <c r="A353" s="743"/>
      <c r="B353" s="402" t="s">
        <v>580</v>
      </c>
    </row>
    <row r="354" spans="1:2" x14ac:dyDescent="0.35">
      <c r="A354" s="743"/>
      <c r="B354" s="402"/>
    </row>
    <row r="355" spans="1:2" ht="16" thickBot="1" x14ac:dyDescent="0.4">
      <c r="A355" s="744"/>
      <c r="B355" s="404"/>
    </row>
    <row r="356" spans="1:2" x14ac:dyDescent="0.35">
      <c r="A356" s="742" t="s">
        <v>496</v>
      </c>
      <c r="B356" s="403"/>
    </row>
    <row r="357" spans="1:2" x14ac:dyDescent="0.35">
      <c r="A357" s="743"/>
      <c r="B357" s="402" t="s">
        <v>581</v>
      </c>
    </row>
    <row r="358" spans="1:2" x14ac:dyDescent="0.35">
      <c r="A358" s="743"/>
      <c r="B358" s="402"/>
    </row>
    <row r="359" spans="1:2" x14ac:dyDescent="0.35">
      <c r="A359" s="743"/>
      <c r="B359" s="402" t="s">
        <v>498</v>
      </c>
    </row>
    <row r="360" spans="1:2" x14ac:dyDescent="0.35">
      <c r="A360" s="743"/>
      <c r="B360" s="402" t="s">
        <v>582</v>
      </c>
    </row>
    <row r="361" spans="1:2" x14ac:dyDescent="0.35">
      <c r="A361" s="743"/>
      <c r="B361" s="402" t="s">
        <v>583</v>
      </c>
    </row>
    <row r="362" spans="1:2" x14ac:dyDescent="0.35">
      <c r="A362" s="743"/>
      <c r="B362" s="402" t="s">
        <v>584</v>
      </c>
    </row>
    <row r="363" spans="1:2" x14ac:dyDescent="0.35">
      <c r="A363" s="743"/>
      <c r="B363" s="402" t="s">
        <v>585</v>
      </c>
    </row>
    <row r="364" spans="1:2" x14ac:dyDescent="0.35">
      <c r="A364" s="743"/>
      <c r="B364" s="402" t="s">
        <v>586</v>
      </c>
    </row>
    <row r="365" spans="1:2" x14ac:dyDescent="0.35">
      <c r="A365" s="743"/>
      <c r="B365" s="402" t="s">
        <v>587</v>
      </c>
    </row>
    <row r="366" spans="1:2" ht="16" thickBot="1" x14ac:dyDescent="0.4">
      <c r="A366" s="744"/>
      <c r="B366" s="404"/>
    </row>
    <row r="367" spans="1:2" ht="16" thickBot="1" x14ac:dyDescent="0.4">
      <c r="A367" s="749"/>
      <c r="B367" s="750"/>
    </row>
    <row r="368" spans="1:2" x14ac:dyDescent="0.35">
      <c r="A368" s="742" t="s">
        <v>588</v>
      </c>
      <c r="B368" s="403"/>
    </row>
    <row r="369" spans="1:2" ht="29" x14ac:dyDescent="0.35">
      <c r="A369" s="743"/>
      <c r="B369" s="402" t="s">
        <v>589</v>
      </c>
    </row>
    <row r="370" spans="1:2" x14ac:dyDescent="0.35">
      <c r="A370" s="743"/>
      <c r="B370" s="402"/>
    </row>
    <row r="371" spans="1:2" x14ac:dyDescent="0.35">
      <c r="A371" s="743"/>
      <c r="B371" s="402" t="s">
        <v>590</v>
      </c>
    </row>
    <row r="372" spans="1:2" x14ac:dyDescent="0.35">
      <c r="A372" s="743"/>
      <c r="B372" s="402"/>
    </row>
    <row r="373" spans="1:2" x14ac:dyDescent="0.35">
      <c r="A373" s="743"/>
      <c r="B373" s="402" t="s">
        <v>591</v>
      </c>
    </row>
    <row r="374" spans="1:2" ht="16" thickBot="1" x14ac:dyDescent="0.4">
      <c r="A374" s="744"/>
      <c r="B374" s="404"/>
    </row>
    <row r="375" spans="1:2" x14ac:dyDescent="0.35">
      <c r="A375" s="742" t="s">
        <v>592</v>
      </c>
      <c r="B375" s="403"/>
    </row>
    <row r="376" spans="1:2" x14ac:dyDescent="0.35">
      <c r="A376" s="743"/>
      <c r="B376" s="402" t="s">
        <v>593</v>
      </c>
    </row>
    <row r="377" spans="1:2" ht="16" thickBot="1" x14ac:dyDescent="0.4">
      <c r="A377" s="744"/>
      <c r="B377" s="404"/>
    </row>
    <row r="378" spans="1:2" x14ac:dyDescent="0.35">
      <c r="A378" s="742" t="s">
        <v>513</v>
      </c>
      <c r="B378" s="403"/>
    </row>
    <row r="379" spans="1:2" x14ac:dyDescent="0.35">
      <c r="A379" s="743"/>
      <c r="B379" s="402" t="s">
        <v>594</v>
      </c>
    </row>
    <row r="380" spans="1:2" x14ac:dyDescent="0.35">
      <c r="A380" s="743"/>
      <c r="B380" s="402"/>
    </row>
    <row r="381" spans="1:2" x14ac:dyDescent="0.35">
      <c r="A381" s="743"/>
      <c r="B381" s="402" t="s">
        <v>595</v>
      </c>
    </row>
    <row r="382" spans="1:2" ht="16" thickBot="1" x14ac:dyDescent="0.4">
      <c r="A382" s="744"/>
      <c r="B382" s="404"/>
    </row>
    <row r="383" spans="1:2" x14ac:dyDescent="0.35">
      <c r="A383" s="742" t="s">
        <v>517</v>
      </c>
      <c r="B383" s="403"/>
    </row>
    <row r="384" spans="1:2" ht="29" x14ac:dyDescent="0.35">
      <c r="A384" s="743"/>
      <c r="B384" s="402" t="s">
        <v>596</v>
      </c>
    </row>
    <row r="385" spans="1:2" ht="16" thickBot="1" x14ac:dyDescent="0.4">
      <c r="A385" s="744"/>
      <c r="B385" s="404"/>
    </row>
    <row r="386" spans="1:2" ht="16" thickBot="1" x14ac:dyDescent="0.4">
      <c r="A386" s="397"/>
      <c r="B386" s="397"/>
    </row>
    <row r="387" spans="1:2" ht="16.149999999999999" customHeight="1" thickBot="1" x14ac:dyDescent="0.4">
      <c r="A387" s="751" t="s">
        <v>597</v>
      </c>
      <c r="B387" s="752"/>
    </row>
    <row r="388" spans="1:2" ht="15.65" customHeight="1" x14ac:dyDescent="0.35">
      <c r="A388" s="742" t="s">
        <v>598</v>
      </c>
      <c r="B388" s="403"/>
    </row>
    <row r="389" spans="1:2" x14ac:dyDescent="0.35">
      <c r="A389" s="743"/>
      <c r="B389" s="402" t="s">
        <v>599</v>
      </c>
    </row>
    <row r="390" spans="1:2" ht="16" thickBot="1" x14ac:dyDescent="0.4">
      <c r="A390" s="744"/>
      <c r="B390" s="406"/>
    </row>
    <row r="391" spans="1:2" x14ac:dyDescent="0.35">
      <c r="A391" s="742" t="s">
        <v>478</v>
      </c>
      <c r="B391" s="403"/>
    </row>
    <row r="392" spans="1:2" x14ac:dyDescent="0.35">
      <c r="A392" s="743"/>
      <c r="B392" s="402" t="s">
        <v>600</v>
      </c>
    </row>
    <row r="393" spans="1:2" x14ac:dyDescent="0.35">
      <c r="A393" s="743"/>
      <c r="B393" s="402"/>
    </row>
    <row r="394" spans="1:2" x14ac:dyDescent="0.35">
      <c r="A394" s="743"/>
      <c r="B394" s="402" t="s">
        <v>563</v>
      </c>
    </row>
    <row r="395" spans="1:2" ht="16" thickBot="1" x14ac:dyDescent="0.4">
      <c r="A395" s="744"/>
      <c r="B395" s="406"/>
    </row>
    <row r="396" spans="1:2" x14ac:dyDescent="0.35">
      <c r="A396" s="742" t="s">
        <v>483</v>
      </c>
      <c r="B396" s="403"/>
    </row>
    <row r="397" spans="1:2" x14ac:dyDescent="0.35">
      <c r="A397" s="743"/>
      <c r="B397" s="402" t="s">
        <v>601</v>
      </c>
    </row>
    <row r="398" spans="1:2" ht="16" thickBot="1" x14ac:dyDescent="0.4">
      <c r="A398" s="744"/>
      <c r="B398" s="406"/>
    </row>
    <row r="399" spans="1:2" x14ac:dyDescent="0.35">
      <c r="A399" s="742" t="s">
        <v>481</v>
      </c>
      <c r="B399" s="403"/>
    </row>
    <row r="400" spans="1:2" x14ac:dyDescent="0.35">
      <c r="A400" s="743"/>
      <c r="B400" s="402" t="s">
        <v>602</v>
      </c>
    </row>
    <row r="401" spans="1:2" ht="16" thickBot="1" x14ac:dyDescent="0.4">
      <c r="A401" s="744"/>
      <c r="B401" s="406"/>
    </row>
    <row r="402" spans="1:2" x14ac:dyDescent="0.35">
      <c r="A402" s="742" t="s">
        <v>496</v>
      </c>
      <c r="B402" s="403"/>
    </row>
    <row r="403" spans="1:2" x14ac:dyDescent="0.35">
      <c r="A403" s="743"/>
      <c r="B403" s="402" t="s">
        <v>603</v>
      </c>
    </row>
    <row r="404" spans="1:2" ht="16" thickBot="1" x14ac:dyDescent="0.4">
      <c r="A404" s="744"/>
      <c r="B404" s="406"/>
    </row>
    <row r="405" spans="1:2" ht="16" thickBot="1" x14ac:dyDescent="0.4">
      <c r="A405" s="397"/>
      <c r="B405" s="397"/>
    </row>
    <row r="406" spans="1:2" ht="16.149999999999999" customHeight="1" thickBot="1" x14ac:dyDescent="0.4">
      <c r="A406" s="766" t="s">
        <v>604</v>
      </c>
      <c r="B406" s="767"/>
    </row>
    <row r="407" spans="1:2" ht="16" thickBot="1" x14ac:dyDescent="0.4">
      <c r="A407" s="397"/>
      <c r="B407" s="397"/>
    </row>
    <row r="408" spans="1:2" ht="15.65" customHeight="1" thickBot="1" x14ac:dyDescent="0.4">
      <c r="A408" s="751" t="s">
        <v>605</v>
      </c>
      <c r="B408" s="752"/>
    </row>
    <row r="409" spans="1:2" ht="16.149999999999999" customHeight="1" thickBot="1" x14ac:dyDescent="0.4">
      <c r="A409" s="768" t="s">
        <v>606</v>
      </c>
      <c r="B409" s="769"/>
    </row>
    <row r="410" spans="1:2" x14ac:dyDescent="0.35">
      <c r="A410" s="742" t="s">
        <v>607</v>
      </c>
      <c r="B410" s="403"/>
    </row>
    <row r="411" spans="1:2" x14ac:dyDescent="0.35">
      <c r="A411" s="743"/>
      <c r="B411" s="402" t="s">
        <v>608</v>
      </c>
    </row>
    <row r="412" spans="1:2" ht="16" thickBot="1" x14ac:dyDescent="0.4">
      <c r="A412" s="744"/>
      <c r="B412" s="406"/>
    </row>
    <row r="413" spans="1:2" x14ac:dyDescent="0.35">
      <c r="A413" s="742" t="s">
        <v>460</v>
      </c>
      <c r="B413" s="403"/>
    </row>
    <row r="414" spans="1:2" x14ac:dyDescent="0.35">
      <c r="A414" s="743"/>
      <c r="B414" s="402" t="s">
        <v>609</v>
      </c>
    </row>
    <row r="415" spans="1:2" ht="16" thickBot="1" x14ac:dyDescent="0.4">
      <c r="A415" s="744"/>
      <c r="B415" s="406"/>
    </row>
    <row r="416" spans="1:2" x14ac:dyDescent="0.35">
      <c r="A416" s="742" t="s">
        <v>610</v>
      </c>
      <c r="B416" s="403"/>
    </row>
    <row r="417" spans="1:2" x14ac:dyDescent="0.35">
      <c r="A417" s="743"/>
      <c r="B417" s="402" t="s">
        <v>611</v>
      </c>
    </row>
    <row r="418" spans="1:2" x14ac:dyDescent="0.35">
      <c r="A418" s="743"/>
      <c r="B418" s="402"/>
    </row>
    <row r="419" spans="1:2" x14ac:dyDescent="0.35">
      <c r="A419" s="743"/>
      <c r="B419" s="402" t="s">
        <v>612</v>
      </c>
    </row>
    <row r="420" spans="1:2" ht="16" thickBot="1" x14ac:dyDescent="0.4">
      <c r="A420" s="744"/>
      <c r="B420" s="406"/>
    </row>
    <row r="421" spans="1:2" x14ac:dyDescent="0.35">
      <c r="A421" s="742" t="s">
        <v>613</v>
      </c>
      <c r="B421" s="403"/>
    </row>
    <row r="422" spans="1:2" x14ac:dyDescent="0.35">
      <c r="A422" s="743"/>
      <c r="B422" s="402" t="s">
        <v>614</v>
      </c>
    </row>
    <row r="423" spans="1:2" ht="16" thickBot="1" x14ac:dyDescent="0.4">
      <c r="A423" s="744"/>
      <c r="B423" s="406"/>
    </row>
    <row r="424" spans="1:2" x14ac:dyDescent="0.35">
      <c r="A424" s="742" t="s">
        <v>567</v>
      </c>
      <c r="B424" s="403"/>
    </row>
    <row r="425" spans="1:2" x14ac:dyDescent="0.35">
      <c r="A425" s="743"/>
      <c r="B425" s="402" t="s">
        <v>615</v>
      </c>
    </row>
    <row r="426" spans="1:2" ht="16" thickBot="1" x14ac:dyDescent="0.4">
      <c r="A426" s="744"/>
      <c r="B426" s="406"/>
    </row>
    <row r="427" spans="1:2" x14ac:dyDescent="0.35">
      <c r="A427" s="742" t="s">
        <v>496</v>
      </c>
      <c r="B427" s="403"/>
    </row>
    <row r="428" spans="1:2" x14ac:dyDescent="0.35">
      <c r="A428" s="743"/>
      <c r="B428" s="402" t="s">
        <v>616</v>
      </c>
    </row>
    <row r="429" spans="1:2" ht="16" thickBot="1" x14ac:dyDescent="0.4">
      <c r="A429" s="744"/>
      <c r="B429" s="406"/>
    </row>
    <row r="430" spans="1:2" ht="16" thickBot="1" x14ac:dyDescent="0.4">
      <c r="A430" s="745"/>
      <c r="B430" s="746"/>
    </row>
    <row r="431" spans="1:2" x14ac:dyDescent="0.35">
      <c r="A431" s="742" t="s">
        <v>617</v>
      </c>
      <c r="B431" s="403"/>
    </row>
    <row r="432" spans="1:2" x14ac:dyDescent="0.35">
      <c r="A432" s="743"/>
      <c r="B432" s="402" t="s">
        <v>618</v>
      </c>
    </row>
    <row r="433" spans="1:2" x14ac:dyDescent="0.35">
      <c r="A433" s="743"/>
      <c r="B433" s="402"/>
    </row>
    <row r="434" spans="1:2" x14ac:dyDescent="0.35">
      <c r="A434" s="743"/>
      <c r="B434" s="402" t="s">
        <v>619</v>
      </c>
    </row>
    <row r="435" spans="1:2" x14ac:dyDescent="0.35">
      <c r="A435" s="743"/>
      <c r="B435" s="402"/>
    </row>
    <row r="436" spans="1:2" ht="29" x14ac:dyDescent="0.35">
      <c r="A436" s="743"/>
      <c r="B436" s="402" t="s">
        <v>620</v>
      </c>
    </row>
    <row r="437" spans="1:2" x14ac:dyDescent="0.35">
      <c r="A437" s="743"/>
      <c r="B437" s="402"/>
    </row>
    <row r="438" spans="1:2" x14ac:dyDescent="0.35">
      <c r="A438" s="743"/>
      <c r="B438" s="402" t="s">
        <v>621</v>
      </c>
    </row>
    <row r="439" spans="1:2" x14ac:dyDescent="0.35">
      <c r="A439" s="743"/>
      <c r="B439" s="402"/>
    </row>
    <row r="440" spans="1:2" x14ac:dyDescent="0.35">
      <c r="A440" s="743"/>
      <c r="B440" s="402" t="s">
        <v>622</v>
      </c>
    </row>
    <row r="441" spans="1:2" ht="16" thickBot="1" x14ac:dyDescent="0.4">
      <c r="A441" s="744"/>
      <c r="B441" s="406"/>
    </row>
    <row r="442" spans="1:2" ht="15.65" customHeight="1" x14ac:dyDescent="0.35">
      <c r="A442" s="742" t="s">
        <v>623</v>
      </c>
      <c r="B442" s="403"/>
    </row>
    <row r="443" spans="1:2" x14ac:dyDescent="0.35">
      <c r="A443" s="743"/>
      <c r="B443" s="402" t="s">
        <v>624</v>
      </c>
    </row>
    <row r="444" spans="1:2" x14ac:dyDescent="0.35">
      <c r="A444" s="743"/>
      <c r="B444" s="402"/>
    </row>
    <row r="445" spans="1:2" ht="29" x14ac:dyDescent="0.35">
      <c r="A445" s="743"/>
      <c r="B445" s="402" t="s">
        <v>625</v>
      </c>
    </row>
    <row r="446" spans="1:2" x14ac:dyDescent="0.35">
      <c r="A446" s="743"/>
      <c r="B446" s="402"/>
    </row>
    <row r="447" spans="1:2" x14ac:dyDescent="0.35">
      <c r="A447" s="743"/>
      <c r="B447" s="402" t="s">
        <v>626</v>
      </c>
    </row>
    <row r="448" spans="1:2" x14ac:dyDescent="0.35">
      <c r="A448" s="743"/>
      <c r="B448" s="402" t="s">
        <v>627</v>
      </c>
    </row>
    <row r="449" spans="1:2" ht="16" thickBot="1" x14ac:dyDescent="0.4">
      <c r="A449" s="744"/>
      <c r="B449" s="405" t="s">
        <v>628</v>
      </c>
    </row>
    <row r="450" spans="1:2" x14ac:dyDescent="0.35">
      <c r="A450" s="742" t="s">
        <v>629</v>
      </c>
      <c r="B450" s="403"/>
    </row>
    <row r="451" spans="1:2" x14ac:dyDescent="0.35">
      <c r="A451" s="743"/>
      <c r="B451" s="402" t="s">
        <v>630</v>
      </c>
    </row>
    <row r="452" spans="1:2" ht="16" thickBot="1" x14ac:dyDescent="0.4">
      <c r="A452" s="744"/>
      <c r="B452" s="404"/>
    </row>
  </sheetData>
  <sheetProtection password="FB8C" sheet="1"/>
  <mergeCells count="123">
    <mergeCell ref="A430:B430"/>
    <mergeCell ref="A431:A441"/>
    <mergeCell ref="A442:A449"/>
    <mergeCell ref="A450:A452"/>
    <mergeCell ref="A6:B6"/>
    <mergeCell ref="A410:A412"/>
    <mergeCell ref="A413:A415"/>
    <mergeCell ref="A416:A420"/>
    <mergeCell ref="A421:A423"/>
    <mergeCell ref="A424:A426"/>
    <mergeCell ref="A427:A429"/>
    <mergeCell ref="A26:B26"/>
    <mergeCell ref="A27:B27"/>
    <mergeCell ref="A30:B30"/>
    <mergeCell ref="A406:B406"/>
    <mergeCell ref="A408:B408"/>
    <mergeCell ref="A409:B409"/>
    <mergeCell ref="A20:B20"/>
    <mergeCell ref="A21:B21"/>
    <mergeCell ref="A22:B22"/>
    <mergeCell ref="A23:B23"/>
    <mergeCell ref="A24:B24"/>
    <mergeCell ref="A25:B25"/>
    <mergeCell ref="A12:B12"/>
    <mergeCell ref="A402:A404"/>
    <mergeCell ref="A383:A385"/>
    <mergeCell ref="A387:B387"/>
    <mergeCell ref="A388:A390"/>
    <mergeCell ref="A279:A285"/>
    <mergeCell ref="A286:A294"/>
    <mergeCell ref="A295:A299"/>
    <mergeCell ref="A368:A374"/>
    <mergeCell ref="A375:A377"/>
    <mergeCell ref="A378:A382"/>
    <mergeCell ref="A326:A330"/>
    <mergeCell ref="A331:A336"/>
    <mergeCell ref="A337:A339"/>
    <mergeCell ref="A340:A355"/>
    <mergeCell ref="A356:A366"/>
    <mergeCell ref="A367:B367"/>
    <mergeCell ref="A300:A302"/>
    <mergeCell ref="A303:A305"/>
    <mergeCell ref="A306:A308"/>
    <mergeCell ref="A309:A311"/>
    <mergeCell ref="A312:A316"/>
    <mergeCell ref="A391:A395"/>
    <mergeCell ref="A396:A398"/>
    <mergeCell ref="A399:A401"/>
    <mergeCell ref="A212:A214"/>
    <mergeCell ref="A215:A219"/>
    <mergeCell ref="A220:A226"/>
    <mergeCell ref="A237:A248"/>
    <mergeCell ref="A317:A325"/>
    <mergeCell ref="A272:B272"/>
    <mergeCell ref="A273:A275"/>
    <mergeCell ref="A276:A278"/>
    <mergeCell ref="A184:A186"/>
    <mergeCell ref="A188:B188"/>
    <mergeCell ref="A189:A191"/>
    <mergeCell ref="A192:A198"/>
    <mergeCell ref="A199:A206"/>
    <mergeCell ref="A207:A211"/>
    <mergeCell ref="A249:A251"/>
    <mergeCell ref="A252:A256"/>
    <mergeCell ref="A257:A259"/>
    <mergeCell ref="A260:A262"/>
    <mergeCell ref="A263:A267"/>
    <mergeCell ref="A268:A270"/>
    <mergeCell ref="A8:B8"/>
    <mergeCell ref="A14:B14"/>
    <mergeCell ref="A29:B29"/>
    <mergeCell ref="A9:B9"/>
    <mergeCell ref="A10:B10"/>
    <mergeCell ref="A11:B11"/>
    <mergeCell ref="A15:B15"/>
    <mergeCell ref="A16:B16"/>
    <mergeCell ref="A17:B17"/>
    <mergeCell ref="A18:B18"/>
    <mergeCell ref="A19:B19"/>
    <mergeCell ref="A32:B32"/>
    <mergeCell ref="A34:A40"/>
    <mergeCell ref="A41:A44"/>
    <mergeCell ref="A45:A48"/>
    <mergeCell ref="A49:A50"/>
    <mergeCell ref="A51:A52"/>
    <mergeCell ref="A63:A72"/>
    <mergeCell ref="A227:A231"/>
    <mergeCell ref="A232:A236"/>
    <mergeCell ref="A53:B53"/>
    <mergeCell ref="A55:B55"/>
    <mergeCell ref="A56:A57"/>
    <mergeCell ref="A58:B58"/>
    <mergeCell ref="A59:A61"/>
    <mergeCell ref="A133:A137"/>
    <mergeCell ref="A138:A144"/>
    <mergeCell ref="A145:A149"/>
    <mergeCell ref="A150:A153"/>
    <mergeCell ref="A154:A165"/>
    <mergeCell ref="A62:B62"/>
    <mergeCell ref="A105:B105"/>
    <mergeCell ref="A106:A108"/>
    <mergeCell ref="A110:B110"/>
    <mergeCell ref="A112:A116"/>
    <mergeCell ref="A167:A169"/>
    <mergeCell ref="A170:A174"/>
    <mergeCell ref="A175:A177"/>
    <mergeCell ref="A178:A180"/>
    <mergeCell ref="A181:A183"/>
    <mergeCell ref="A166:B166"/>
    <mergeCell ref="A73:A75"/>
    <mergeCell ref="A76:A78"/>
    <mergeCell ref="A79:A81"/>
    <mergeCell ref="A82:B82"/>
    <mergeCell ref="A83:A85"/>
    <mergeCell ref="A117:A124"/>
    <mergeCell ref="A125:A129"/>
    <mergeCell ref="A86:A88"/>
    <mergeCell ref="A89:B89"/>
    <mergeCell ref="A90:A92"/>
    <mergeCell ref="A93:A95"/>
    <mergeCell ref="A96:A98"/>
    <mergeCell ref="A99:A104"/>
    <mergeCell ref="A130:A132"/>
  </mergeCells>
  <hyperlinks>
    <hyperlink ref="A32:B32" location="SectionATab" display="Overview- Section A "/>
    <hyperlink ref="A110:B110" location="SectionBTab" display="Impact Indicators – Section B"/>
    <hyperlink ref="A188:B188" location="SectionCTab" display="Outcome Indicators- Section C "/>
    <hyperlink ref="A272:B272" location="SectionDTab" display="Coverage Indicators - Section D "/>
    <hyperlink ref="A387:B387" location="SectionETab" display="Disaggregation (Impact, Outcome and Coverage indicators) - Section E "/>
    <hyperlink ref="A408:B408" location="SectionFTab" display="Work Plan Tracking Measures - Section F "/>
  </hyperlinks>
  <pageMargins left="0.7" right="0.7" top="0.75" bottom="0.75" header="0.3" footer="0.3"/>
  <pageSetup paperSize="9" scale="47" fitToHeight="0" orientation="portrait" r:id="rId1"/>
  <headerFooter>
    <oddFoote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CD142"/>
  <sheetViews>
    <sheetView showGridLines="0" topLeftCell="S1" zoomScale="68" zoomScaleNormal="68" zoomScaleSheetLayoutView="40" workbookViewId="0">
      <selection activeCell="Z9" sqref="Z9"/>
    </sheetView>
  </sheetViews>
  <sheetFormatPr defaultColWidth="11" defaultRowHeight="15.5" x14ac:dyDescent="0.35"/>
  <cols>
    <col min="1" max="1" width="12" style="6" customWidth="1"/>
    <col min="2" max="3" width="30.58203125" style="6" customWidth="1"/>
    <col min="4" max="4" width="23.58203125" style="6" customWidth="1"/>
    <col min="5" max="5" width="22.08203125" style="6" customWidth="1"/>
    <col min="6" max="6" width="22.25" style="6" customWidth="1"/>
    <col min="7" max="7" width="17.58203125" style="6" customWidth="1"/>
    <col min="8" max="8" width="22.58203125" style="6" customWidth="1"/>
    <col min="9" max="9" width="18.58203125" style="6" customWidth="1"/>
    <col min="10" max="10" width="18.25" style="6" customWidth="1"/>
    <col min="11" max="11" width="17.83203125" style="6" customWidth="1"/>
    <col min="12" max="12" width="18.25" style="6" customWidth="1"/>
    <col min="13" max="13" width="20" style="6" customWidth="1"/>
    <col min="14" max="14" width="18.33203125" style="6" customWidth="1"/>
    <col min="15" max="15" width="14.83203125" style="6" customWidth="1"/>
    <col min="16" max="16" width="26.5" style="6" customWidth="1"/>
    <col min="17" max="20" width="29.08203125" style="6" customWidth="1"/>
    <col min="21" max="21" width="63.75" style="6" customWidth="1"/>
    <col min="22" max="22" width="17.08203125" style="6" hidden="1" customWidth="1"/>
    <col min="23" max="23" width="29.5" style="6" hidden="1" customWidth="1"/>
    <col min="24" max="24" width="24.58203125" style="6" hidden="1" customWidth="1"/>
    <col min="25" max="25" width="31.08203125" style="6" hidden="1" customWidth="1"/>
    <col min="26" max="26" width="16.58203125" style="6" customWidth="1"/>
    <col min="27" max="27" width="15.58203125" style="6" customWidth="1"/>
    <col min="28" max="28" width="13.25" style="6" customWidth="1"/>
    <col min="29" max="29" width="11.25" style="6" customWidth="1"/>
    <col min="30" max="30" width="16.75" style="6" customWidth="1"/>
    <col min="31" max="31" width="27.25" style="6" customWidth="1"/>
    <col min="32" max="32" width="15.75" style="6" customWidth="1"/>
    <col min="33" max="52" width="27.5" style="6" customWidth="1"/>
    <col min="53" max="53" width="20.58203125" style="6" customWidth="1"/>
    <col min="54" max="54" width="36" style="6" customWidth="1"/>
    <col min="55" max="55" width="0.25" style="6" customWidth="1"/>
    <col min="56" max="56" width="26.58203125" style="6" customWidth="1"/>
    <col min="57" max="57" width="20.08203125" style="6" hidden="1" customWidth="1"/>
    <col min="58" max="58" width="24.58203125" style="6" hidden="1" customWidth="1"/>
    <col min="59" max="60" width="11" style="6" customWidth="1"/>
    <col min="61" max="61" width="11" style="8" customWidth="1"/>
    <col min="62" max="62" width="22.58203125" style="8" customWidth="1"/>
    <col min="63" max="66" width="11" style="8" customWidth="1"/>
    <col min="67" max="82" width="11" style="8"/>
    <col min="83" max="16384" width="11" style="6"/>
  </cols>
  <sheetData>
    <row r="1" spans="1:58" ht="15" customHeight="1" x14ac:dyDescent="0.35">
      <c r="A1" s="794" t="s">
        <v>44</v>
      </c>
      <c r="B1" s="795"/>
      <c r="C1" s="795"/>
      <c r="D1" s="795"/>
      <c r="E1" s="795"/>
      <c r="F1" s="795"/>
      <c r="G1" s="795"/>
      <c r="H1" s="795"/>
      <c r="I1" s="795"/>
      <c r="J1" s="795"/>
      <c r="K1" s="795"/>
      <c r="L1" s="795"/>
      <c r="M1" s="795"/>
      <c r="N1" s="795"/>
      <c r="O1" s="795"/>
      <c r="P1" s="795"/>
      <c r="Q1" s="796"/>
      <c r="R1" s="240"/>
      <c r="S1" s="240"/>
      <c r="T1" s="240"/>
    </row>
    <row r="2" spans="1:58" ht="32.15" customHeight="1" thickBot="1" x14ac:dyDescent="0.4">
      <c r="A2" s="797"/>
      <c r="B2" s="798"/>
      <c r="C2" s="798"/>
      <c r="D2" s="798"/>
      <c r="E2" s="798"/>
      <c r="F2" s="798"/>
      <c r="G2" s="798"/>
      <c r="H2" s="798"/>
      <c r="I2" s="798"/>
      <c r="J2" s="798"/>
      <c r="K2" s="798"/>
      <c r="L2" s="798"/>
      <c r="M2" s="798"/>
      <c r="N2" s="798"/>
      <c r="O2" s="798"/>
      <c r="P2" s="798"/>
      <c r="Q2" s="799"/>
      <c r="R2" s="240"/>
      <c r="S2" s="240"/>
      <c r="T2" s="240"/>
    </row>
    <row r="4" spans="1:58" ht="39.75" customHeight="1" x14ac:dyDescent="0.35">
      <c r="A4" s="249"/>
      <c r="B4" s="250"/>
      <c r="C4" s="251"/>
    </row>
    <row r="5" spans="1:58" hidden="1" x14ac:dyDescent="0.35"/>
    <row r="6" spans="1:58" x14ac:dyDescent="0.35">
      <c r="Q6" s="8"/>
      <c r="R6" s="8"/>
      <c r="S6" s="8"/>
      <c r="T6" s="8"/>
    </row>
    <row r="7" spans="1:58" ht="24.75" customHeight="1" thickBot="1" x14ac:dyDescent="0.4">
      <c r="A7" s="800"/>
      <c r="B7" s="801"/>
      <c r="C7" s="801"/>
      <c r="D7" s="801"/>
      <c r="E7" s="801"/>
      <c r="F7" s="801"/>
      <c r="G7" s="801"/>
      <c r="H7" s="801"/>
      <c r="I7" s="801"/>
      <c r="J7" s="801"/>
      <c r="K7" s="801"/>
      <c r="L7" s="801"/>
      <c r="M7" s="801"/>
      <c r="N7" s="801"/>
      <c r="O7" s="801"/>
      <c r="P7" s="801"/>
      <c r="Q7" s="801"/>
      <c r="R7" s="800" t="s">
        <v>312</v>
      </c>
      <c r="S7" s="801"/>
      <c r="T7" s="801"/>
      <c r="U7" s="801"/>
      <c r="V7" s="246"/>
      <c r="W7" s="246"/>
      <c r="X7" s="246"/>
      <c r="Y7" s="246"/>
      <c r="Z7" s="246"/>
      <c r="AA7" s="246"/>
      <c r="AB7" s="246"/>
      <c r="AC7" s="246"/>
      <c r="AD7" s="246"/>
      <c r="AE7" s="246"/>
      <c r="AF7" s="246"/>
      <c r="AG7" s="800" t="s">
        <v>315</v>
      </c>
      <c r="AH7" s="801"/>
      <c r="AI7" s="801"/>
      <c r="AJ7" s="801"/>
      <c r="AK7" s="800" t="s">
        <v>316</v>
      </c>
      <c r="AL7" s="801"/>
      <c r="AM7" s="801"/>
      <c r="AN7" s="801"/>
      <c r="AO7" s="800" t="s">
        <v>316</v>
      </c>
      <c r="AP7" s="801"/>
      <c r="AQ7" s="801"/>
      <c r="AR7" s="801"/>
      <c r="AS7" s="800" t="s">
        <v>317</v>
      </c>
      <c r="AT7" s="801"/>
      <c r="AU7" s="801"/>
      <c r="AV7" s="801"/>
      <c r="AW7" s="800" t="s">
        <v>318</v>
      </c>
      <c r="AX7" s="801"/>
      <c r="AY7" s="801"/>
      <c r="AZ7" s="801"/>
      <c r="BA7" s="246"/>
      <c r="BB7" s="246"/>
      <c r="BC7" s="246"/>
    </row>
    <row r="8" spans="1:58" ht="49.5" customHeight="1" x14ac:dyDescent="0.35">
      <c r="A8" s="595" t="s">
        <v>23</v>
      </c>
      <c r="B8" s="595" t="s">
        <v>75</v>
      </c>
      <c r="C8" s="595" t="s">
        <v>10</v>
      </c>
      <c r="D8" s="595" t="s">
        <v>311</v>
      </c>
      <c r="E8" s="595" t="s">
        <v>4</v>
      </c>
      <c r="F8" s="595" t="s">
        <v>33</v>
      </c>
      <c r="G8" s="595" t="s">
        <v>18</v>
      </c>
      <c r="H8" s="595" t="s">
        <v>19</v>
      </c>
      <c r="I8" s="671" t="s">
        <v>244</v>
      </c>
      <c r="J8" s="286" t="s">
        <v>292</v>
      </c>
      <c r="K8" s="286" t="s">
        <v>293</v>
      </c>
      <c r="L8" s="595"/>
      <c r="M8" s="595"/>
      <c r="N8" s="595"/>
      <c r="O8" s="596"/>
      <c r="P8" s="596" t="s">
        <v>241</v>
      </c>
      <c r="Q8" s="596" t="s">
        <v>11</v>
      </c>
      <c r="R8" s="595" t="s">
        <v>313</v>
      </c>
      <c r="S8" s="595" t="s">
        <v>8</v>
      </c>
      <c r="T8" s="595" t="s">
        <v>314</v>
      </c>
      <c r="U8" s="595" t="s">
        <v>138</v>
      </c>
      <c r="V8" s="283" t="s">
        <v>111</v>
      </c>
      <c r="W8" s="297"/>
      <c r="X8" s="297"/>
      <c r="Y8" s="297" t="s">
        <v>142</v>
      </c>
      <c r="Z8" s="297" t="s">
        <v>61</v>
      </c>
      <c r="AA8" s="297"/>
      <c r="AB8" s="672"/>
      <c r="AC8" s="672" t="s">
        <v>188</v>
      </c>
      <c r="AD8" s="672" t="s">
        <v>47</v>
      </c>
      <c r="AE8" s="672" t="s">
        <v>243</v>
      </c>
      <c r="AF8" s="326"/>
      <c r="AG8" s="595" t="s">
        <v>313</v>
      </c>
      <c r="AH8" s="595" t="s">
        <v>8</v>
      </c>
      <c r="AI8" s="595" t="s">
        <v>314</v>
      </c>
      <c r="AJ8" s="595" t="s">
        <v>138</v>
      </c>
      <c r="AK8" s="595" t="s">
        <v>313</v>
      </c>
      <c r="AL8" s="595" t="s">
        <v>8</v>
      </c>
      <c r="AM8" s="595" t="s">
        <v>314</v>
      </c>
      <c r="AN8" s="595" t="s">
        <v>138</v>
      </c>
      <c r="AO8" s="595" t="s">
        <v>313</v>
      </c>
      <c r="AP8" s="595" t="s">
        <v>8</v>
      </c>
      <c r="AQ8" s="595" t="s">
        <v>314</v>
      </c>
      <c r="AR8" s="595" t="s">
        <v>138</v>
      </c>
      <c r="AS8" s="595" t="s">
        <v>313</v>
      </c>
      <c r="AT8" s="595" t="s">
        <v>8</v>
      </c>
      <c r="AU8" s="595" t="s">
        <v>314</v>
      </c>
      <c r="AV8" s="595" t="s">
        <v>138</v>
      </c>
      <c r="AW8" s="595" t="s">
        <v>313</v>
      </c>
      <c r="AX8" s="595" t="s">
        <v>8</v>
      </c>
      <c r="AY8" s="595" t="s">
        <v>314</v>
      </c>
      <c r="AZ8" s="595" t="s">
        <v>138</v>
      </c>
      <c r="BA8" s="672" t="s">
        <v>257</v>
      </c>
      <c r="BB8" s="596" t="s">
        <v>9</v>
      </c>
      <c r="BC8" s="652"/>
      <c r="BD8" s="596"/>
      <c r="BE8" s="673" t="s">
        <v>2</v>
      </c>
      <c r="BF8" s="326" t="s">
        <v>3</v>
      </c>
    </row>
    <row r="9" spans="1:58" ht="121.15" hidden="1" customHeight="1" x14ac:dyDescent="0.35">
      <c r="A9" s="276" t="s">
        <v>82</v>
      </c>
      <c r="B9" s="603" t="str">
        <f>IFERROR(VLOOKUP(AC9,'Reference records(soft deleted)'!$B$20:$D$62,3,FALSE),"")</f>
        <v/>
      </c>
      <c r="C9" s="322" t="s">
        <v>62</v>
      </c>
      <c r="D9" s="326" t="s">
        <v>361</v>
      </c>
      <c r="E9" s="674" t="s">
        <v>216</v>
      </c>
      <c r="F9" s="282" t="s">
        <v>50</v>
      </c>
      <c r="G9" s="282" t="s">
        <v>51</v>
      </c>
      <c r="H9" s="606" t="str">
        <f>IFERROR(IF(INDEX('Reference Records'!$D$19:$D$43,MATCH(LEFT(B9,255),LEFT('Reference Records'!$C$19:$C$43,255),0))=0,"",INDEX('Reference Records'!$D$19:$D$43,MATCH(LEFT(B9,255),LEFT('Reference Records'!$C$19:$C$43,255),0))),"")</f>
        <v/>
      </c>
      <c r="I9" s="675" t="str">
        <f>IFERROR(IF(AE9="","",VLOOKUP(AE9,'Overview - Section A'!$P$30:$Q$40,2,FALSE)),"")</f>
        <v/>
      </c>
      <c r="J9" s="675" t="str">
        <f>IFERROR(VLOOKUP(B9,'Reference records(soft deleted)'!$D$20:$H$62,5,FALSE),"")</f>
        <v/>
      </c>
      <c r="K9" s="675" t="str">
        <f>IF(AND(VLOOKUP(A9,$A$28:$E$120,5,FALSE)&lt;&gt;"",VLOOKUP(A9,$A$28:$F120,6,FALSE)&lt;&gt;"",J9="Number"),"Yes","No")</f>
        <v>No</v>
      </c>
      <c r="L9" s="675"/>
      <c r="M9" s="675"/>
      <c r="N9" s="675"/>
      <c r="O9" s="675"/>
      <c r="P9" s="675" t="str">
        <f>IF('Overview - Section A'!$AN$5="Funding Request",IF(I9="Funding Request Place Holder","",I9),"")</f>
        <v/>
      </c>
      <c r="Q9" s="675" t="str">
        <f>IFERROR(IF(AD9="","",AD9),"")</f>
        <v>[Country (Name)]</v>
      </c>
      <c r="R9" s="675" t="str">
        <f>IFERROR(VLOOKUP($A8&amp;"|"&amp;$R$7,$R$26:$U27,2,0),"")</f>
        <v/>
      </c>
      <c r="S9" s="675" t="str">
        <f>IFERROR(VLOOKUP($A8&amp;"|"&amp;$R$7,$R$26:U27,3,0),"")</f>
        <v/>
      </c>
      <c r="T9" s="676" t="str">
        <f>IFERROR(VLOOKUP($A8&amp;"|"&amp;$R$7,$R$26:U27,4,0),"")</f>
        <v/>
      </c>
      <c r="U9" s="675" t="s">
        <v>326</v>
      </c>
      <c r="V9" s="297" t="str">
        <f>IF(H9&lt;&gt;"",B9&amp;C9,"")</f>
        <v/>
      </c>
      <c r="W9" s="297"/>
      <c r="X9" s="297"/>
      <c r="Y9" s="297" t="str">
        <f>B9&amp;C9</f>
        <v>[Custom Outcome Indicator]</v>
      </c>
      <c r="Z9" s="297" t="s">
        <v>60</v>
      </c>
      <c r="AA9" s="677"/>
      <c r="AB9" s="677"/>
      <c r="AC9" s="677" t="s">
        <v>187</v>
      </c>
      <c r="AD9" s="677" t="s">
        <v>185</v>
      </c>
      <c r="AE9" s="678" t="s">
        <v>240</v>
      </c>
      <c r="AF9" s="326"/>
      <c r="AG9" s="675" t="str">
        <f>IFERROR(VLOOKUP($A8&amp;"|"&amp;$AG$7,$R$26:$U27,2,0),"")</f>
        <v/>
      </c>
      <c r="AH9" s="677" t="str">
        <f>IFERROR(VLOOKUP($A8&amp;"|"&amp;$AG$7,$R$26:$U27,3,0),"")</f>
        <v/>
      </c>
      <c r="AI9" s="679" t="str">
        <f>IFERROR(VLOOKUP($A8&amp;"|"&amp;$AG$7,$R$26:$U27,3,0),"")</f>
        <v/>
      </c>
      <c r="AJ9" s="677" t="str">
        <f>IFERROR(VLOOKUP($A8&amp;"|"&amp;$AG$7,$R$26:$U27,5,0),"")</f>
        <v/>
      </c>
      <c r="AK9" s="677" t="str">
        <f>IFERROR(VLOOKUP($A8&amp;"|"&amp;$AK$7,$R$26:$U27,2,0),"")</f>
        <v/>
      </c>
      <c r="AL9" s="677" t="str">
        <f>IFERROR(VLOOKUP($A8&amp;"|"&amp;$AK$7,$R$26:$U27,3,0),"")</f>
        <v/>
      </c>
      <c r="AM9" s="679" t="str">
        <f>IFERROR(VLOOKUP($A8&amp;"|"&amp;$AK$7,$R$26:$U27,4,0),"")</f>
        <v/>
      </c>
      <c r="AN9" s="677" t="str">
        <f>IFERROR(VLOOKUP($A8&amp;"|"&amp;$AK$7,$R$26:$U27,5,0),"")</f>
        <v/>
      </c>
      <c r="AO9" s="677" t="str">
        <f>IFERROR(VLOOKUP($A8&amp;"|"&amp;$AO$7,$R$26:$U27,2,0),"")</f>
        <v/>
      </c>
      <c r="AP9" s="677" t="str">
        <f>IFERROR(VLOOKUP($A8&amp;"|"&amp;$AO$7,$R$26:$U27,3,0),"")</f>
        <v/>
      </c>
      <c r="AQ9" s="679" t="str">
        <f>IFERROR(VLOOKUP($A8&amp;"|"&amp;$AO$7,$R$26:$U27,4,0),"")</f>
        <v/>
      </c>
      <c r="AR9" s="677" t="str">
        <f>IFERROR(VLOOKUP($A8&amp;"|"&amp;$AO$7,$R$26:$U27,5,0),"")</f>
        <v/>
      </c>
      <c r="AS9" s="677" t="str">
        <f>IFERROR(VLOOKUP($A8&amp;"|"&amp;$AS$7,$R$26:$U27,2,0),"")</f>
        <v/>
      </c>
      <c r="AT9" s="677" t="str">
        <f>IFERROR(VLOOKUP($A8&amp;"|"&amp;$AS$7,$R$26:$U27,3,0),"")</f>
        <v/>
      </c>
      <c r="AU9" s="679" t="str">
        <f>IFERROR(VLOOKUP($A8&amp;"|"&amp;$AS$7,$R$26:$U27,4,0),"")</f>
        <v/>
      </c>
      <c r="AV9" s="677" t="str">
        <f>IFERROR(VLOOKUP($A8&amp;"|"&amp;$AS$7,$R$26:$U27,5,0),"")</f>
        <v/>
      </c>
      <c r="AW9" s="677" t="str">
        <f>IFERROR(VLOOKUP($A8&amp;"|"&amp;$AW$7,$R$26:$U27,2,0),"")</f>
        <v/>
      </c>
      <c r="AX9" s="677" t="str">
        <f>IFERROR(VLOOKUP($A8&amp;"|"&amp;$AW$7,$R$26:$U27,3,0),"")</f>
        <v/>
      </c>
      <c r="AY9" s="679" t="str">
        <f>IFERROR(VLOOKUP($A8&amp;"|"&amp;$AW$7,$R$26:$U27,4,0),"")</f>
        <v/>
      </c>
      <c r="AZ9" s="677" t="str">
        <f>IFERROR(VLOOKUP($A8&amp;"|"&amp;$AW$7,$R$26:$U27,5,0),"")</f>
        <v/>
      </c>
      <c r="BA9" s="677" t="s">
        <v>60</v>
      </c>
      <c r="BB9" s="322" t="s">
        <v>52</v>
      </c>
      <c r="BC9" s="652"/>
      <c r="BD9" s="675"/>
      <c r="BE9" s="680" t="s">
        <v>70</v>
      </c>
      <c r="BF9" s="681" t="s">
        <v>71</v>
      </c>
    </row>
    <row r="10" spans="1:58" ht="121.15" customHeight="1" x14ac:dyDescent="0.35">
      <c r="A10" s="276">
        <v>1</v>
      </c>
      <c r="B10" s="603" t="str">
        <f>IFERROR(VLOOKUP(AC10,'Reference records(soft deleted)'!$B$20:$D$62,3,FALSE),"")</f>
        <v/>
      </c>
      <c r="C10" s="322"/>
      <c r="D10" s="326"/>
      <c r="E10" s="674"/>
      <c r="F10" s="282"/>
      <c r="G10" s="282"/>
      <c r="H10" s="606" t="str">
        <f>IFERROR(IF(INDEX('Reference Records'!$D$19:$D$43,MATCH(LEFT(B10,255),LEFT('Reference Records'!$C$19:$C$43,255),0))=0,"",INDEX('Reference Records'!$D$19:$D$43,MATCH(LEFT(B10,255),LEFT('Reference Records'!$C$19:$C$43,255),0))),"")</f>
        <v/>
      </c>
      <c r="I10" s="675" t="str">
        <f>IFERROR(IF(AE10="","",VLOOKUP(AE10,'Overview - Section A'!$P$30:$Q$40,2,FALSE)),"")</f>
        <v/>
      </c>
      <c r="J10" s="675" t="str">
        <f>IFERROR(VLOOKUP(B10,'Reference records(soft deleted)'!$D$20:$H$62,5,FALSE),"")</f>
        <v/>
      </c>
      <c r="K10" s="675" t="str">
        <f>IF(AND(VLOOKUP(A10,$A$28:$E$120,5,FALSE)&lt;&gt;"",VLOOKUP(A10,$A$28:$F121,6,FALSE)&lt;&gt;"",J10="Number"),"Yes","No")</f>
        <v>No</v>
      </c>
      <c r="L10" s="675"/>
      <c r="M10" s="675"/>
      <c r="N10" s="675"/>
      <c r="O10" s="675"/>
      <c r="P10" s="675" t="str">
        <f>IF('Overview - Section A'!$AN$5="Funding Request",IF(I10="Funding Request Place Holder","",I10),"")</f>
        <v/>
      </c>
      <c r="Q10" s="675" t="str">
        <f t="shared" ref="Q10:Q24" si="0">IFERROR(IF(AD10="","",AD10),"")</f>
        <v/>
      </c>
      <c r="R10" s="675" t="str">
        <f>IFERROR(VLOOKUP($A9&amp;"|"&amp;$R$7,$R$26:$U28,2,0),"")</f>
        <v/>
      </c>
      <c r="S10" s="675" t="str">
        <f>IFERROR(VLOOKUP($A9&amp;"|"&amp;$R$7,$R$26:U28,3,0),"")</f>
        <v/>
      </c>
      <c r="T10" s="676" t="str">
        <f>IFERROR(VLOOKUP($A9&amp;"|"&amp;$R$7,$R$26:U28,4,0),"")</f>
        <v/>
      </c>
      <c r="U10" s="675"/>
      <c r="V10" s="297" t="str">
        <f t="shared" ref="V10:V24" si="1">IF(H10&lt;&gt;"",B10&amp;C10,"")</f>
        <v/>
      </c>
      <c r="W10" s="297"/>
      <c r="X10" s="297"/>
      <c r="Y10" s="297" t="str">
        <f t="shared" ref="Y10:Y24" si="2">B10&amp;C10</f>
        <v/>
      </c>
      <c r="Z10" s="297" t="s">
        <v>1282</v>
      </c>
      <c r="AA10" s="677"/>
      <c r="AB10" s="677"/>
      <c r="AC10" s="677"/>
      <c r="AD10" s="677"/>
      <c r="AE10" s="678"/>
      <c r="AF10" s="326"/>
      <c r="AG10" s="675" t="str">
        <f>IFERROR(VLOOKUP($A9&amp;"|"&amp;$AG$7,$R$26:$U28,2,0),"")</f>
        <v/>
      </c>
      <c r="AH10" s="677" t="str">
        <f>IFERROR(VLOOKUP($A9&amp;"|"&amp;$AG$7,$R$26:$U28,3,0),"")</f>
        <v/>
      </c>
      <c r="AI10" s="679" t="str">
        <f>IFERROR(VLOOKUP($A9&amp;"|"&amp;$AG$7,$R$26:$U28,3,0),"")</f>
        <v/>
      </c>
      <c r="AJ10" s="677" t="str">
        <f>IFERROR(VLOOKUP($A9&amp;"|"&amp;$AG$7,$R$26:$U28,5,0),"")</f>
        <v/>
      </c>
      <c r="AK10" s="677" t="str">
        <f>IFERROR(VLOOKUP($A9&amp;"|"&amp;$AK$7,$R$26:$U28,2,0),"")</f>
        <v/>
      </c>
      <c r="AL10" s="677" t="str">
        <f>IFERROR(VLOOKUP($A9&amp;"|"&amp;$AK$7,$R$26:$U28,3,0),"")</f>
        <v/>
      </c>
      <c r="AM10" s="679" t="str">
        <f>IFERROR(VLOOKUP($A9&amp;"|"&amp;$AK$7,$R$26:$U28,4,0),"")</f>
        <v/>
      </c>
      <c r="AN10" s="677" t="str">
        <f>IFERROR(VLOOKUP($A9&amp;"|"&amp;$AK$7,$R$26:$U28,5,0),"")</f>
        <v/>
      </c>
      <c r="AO10" s="677" t="str">
        <f>IFERROR(VLOOKUP($A9&amp;"|"&amp;$AO$7,$R$26:$U28,2,0),"")</f>
        <v/>
      </c>
      <c r="AP10" s="677" t="str">
        <f>IFERROR(VLOOKUP($A9&amp;"|"&amp;$AO$7,$R$26:$U28,3,0),"")</f>
        <v/>
      </c>
      <c r="AQ10" s="679" t="str">
        <f>IFERROR(VLOOKUP($A9&amp;"|"&amp;$AO$7,$R$26:$U28,4,0),"")</f>
        <v/>
      </c>
      <c r="AR10" s="677" t="str">
        <f>IFERROR(VLOOKUP($A9&amp;"|"&amp;$AO$7,$R$26:$U28,5,0),"")</f>
        <v/>
      </c>
      <c r="AS10" s="677" t="str">
        <f>IFERROR(VLOOKUP($A9&amp;"|"&amp;$AS$7,$R$26:$U28,2,0),"")</f>
        <v/>
      </c>
      <c r="AT10" s="677" t="str">
        <f>IFERROR(VLOOKUP($A9&amp;"|"&amp;$AS$7,$R$26:$U28,3,0),"")</f>
        <v/>
      </c>
      <c r="AU10" s="679" t="str">
        <f>IFERROR(VLOOKUP($A9&amp;"|"&amp;$AS$7,$R$26:$U28,4,0),"")</f>
        <v/>
      </c>
      <c r="AV10" s="677" t="str">
        <f>IFERROR(VLOOKUP($A9&amp;"|"&amp;$AS$7,$R$26:$U28,5,0),"")</f>
        <v/>
      </c>
      <c r="AW10" s="677" t="str">
        <f>IFERROR(VLOOKUP($A9&amp;"|"&amp;$AW$7,$R$26:$U28,2,0),"")</f>
        <v/>
      </c>
      <c r="AX10" s="677" t="str">
        <f>IFERROR(VLOOKUP($A9&amp;"|"&amp;$AW$7,$R$26:$U28,3,0),"")</f>
        <v/>
      </c>
      <c r="AY10" s="679" t="str">
        <f>IFERROR(VLOOKUP($A9&amp;"|"&amp;$AW$7,$R$26:$U28,4,0),"")</f>
        <v/>
      </c>
      <c r="AZ10" s="677" t="str">
        <f>IFERROR(VLOOKUP($A9&amp;"|"&amp;$AW$7,$R$26:$U28,5,0),"")</f>
        <v/>
      </c>
      <c r="BA10" s="677" t="s">
        <v>923</v>
      </c>
      <c r="BB10" s="322"/>
      <c r="BC10" s="652"/>
      <c r="BD10" s="675"/>
      <c r="BE10" s="680"/>
      <c r="BF10" s="681"/>
    </row>
    <row r="11" spans="1:58" ht="121.15" customHeight="1" x14ac:dyDescent="0.35">
      <c r="A11" s="276">
        <v>2</v>
      </c>
      <c r="B11" s="603" t="str">
        <f>IFERROR(VLOOKUP(AC11,'Reference records(soft deleted)'!$B$20:$D$62,3,FALSE),"")</f>
        <v/>
      </c>
      <c r="C11" s="322"/>
      <c r="D11" s="326"/>
      <c r="E11" s="674"/>
      <c r="F11" s="282"/>
      <c r="G11" s="282"/>
      <c r="H11" s="606" t="str">
        <f>IFERROR(IF(INDEX('Reference Records'!$D$19:$D$43,MATCH(LEFT(B11,255),LEFT('Reference Records'!$C$19:$C$43,255),0))=0,"",INDEX('Reference Records'!$D$19:$D$43,MATCH(LEFT(B11,255),LEFT('Reference Records'!$C$19:$C$43,255),0))),"")</f>
        <v/>
      </c>
      <c r="I11" s="675" t="str">
        <f>IFERROR(IF(AE11="","",VLOOKUP(AE11,'Overview - Section A'!$P$30:$Q$40,2,FALSE)),"")</f>
        <v/>
      </c>
      <c r="J11" s="675" t="str">
        <f>IFERROR(VLOOKUP(B11,'Reference records(soft deleted)'!$D$20:$H$62,5,FALSE),"")</f>
        <v/>
      </c>
      <c r="K11" s="675" t="str">
        <f>IF(AND(VLOOKUP(A11,$A$28:$E$120,5,FALSE)&lt;&gt;"",VLOOKUP(A11,$A$28:$F122,6,FALSE)&lt;&gt;"",J11="Number"),"Yes","No")</f>
        <v>No</v>
      </c>
      <c r="L11" s="675"/>
      <c r="M11" s="675"/>
      <c r="N11" s="675"/>
      <c r="O11" s="675"/>
      <c r="P11" s="675" t="str">
        <f>IF('Overview - Section A'!$AN$5="Funding Request",IF(I11="Funding Request Place Holder","",I11),"")</f>
        <v/>
      </c>
      <c r="Q11" s="675" t="str">
        <f t="shared" si="0"/>
        <v/>
      </c>
      <c r="R11" s="675" t="str">
        <f>IFERROR(VLOOKUP($A10&amp;"|"&amp;$R$7,$R$26:$U29,2,0),"")</f>
        <v/>
      </c>
      <c r="S11" s="675" t="str">
        <f>IFERROR(VLOOKUP($A10&amp;"|"&amp;$R$7,$R$26:U29,3,0),"")</f>
        <v/>
      </c>
      <c r="T11" s="676" t="str">
        <f>IFERROR(VLOOKUP($A10&amp;"|"&amp;$R$7,$R$26:U29,4,0),"")</f>
        <v/>
      </c>
      <c r="U11" s="675"/>
      <c r="V11" s="297" t="str">
        <f t="shared" si="1"/>
        <v/>
      </c>
      <c r="W11" s="297"/>
      <c r="X11" s="297"/>
      <c r="Y11" s="297" t="str">
        <f t="shared" si="2"/>
        <v/>
      </c>
      <c r="Z11" s="297" t="s">
        <v>1283</v>
      </c>
      <c r="AA11" s="677"/>
      <c r="AB11" s="677"/>
      <c r="AC11" s="677"/>
      <c r="AD11" s="677"/>
      <c r="AE11" s="678"/>
      <c r="AF11" s="326"/>
      <c r="AG11" s="675" t="str">
        <f>IFERROR(VLOOKUP($A10&amp;"|"&amp;$AG$7,$R$26:$U29,2,0),"")</f>
        <v/>
      </c>
      <c r="AH11" s="677" t="str">
        <f>IFERROR(VLOOKUP($A10&amp;"|"&amp;$AG$7,$R$26:$U29,3,0),"")</f>
        <v/>
      </c>
      <c r="AI11" s="679" t="str">
        <f>IFERROR(VLOOKUP($A10&amp;"|"&amp;$AG$7,$R$26:$U29,3,0),"")</f>
        <v/>
      </c>
      <c r="AJ11" s="677" t="str">
        <f>IFERROR(VLOOKUP($A10&amp;"|"&amp;$AG$7,$R$26:$U29,5,0),"")</f>
        <v/>
      </c>
      <c r="AK11" s="677" t="str">
        <f>IFERROR(VLOOKUP($A10&amp;"|"&amp;$AK$7,$R$26:$U29,2,0),"")</f>
        <v/>
      </c>
      <c r="AL11" s="677" t="str">
        <f>IFERROR(VLOOKUP($A10&amp;"|"&amp;$AK$7,$R$26:$U29,3,0),"")</f>
        <v/>
      </c>
      <c r="AM11" s="679" t="str">
        <f>IFERROR(VLOOKUP($A10&amp;"|"&amp;$AK$7,$R$26:$U29,4,0),"")</f>
        <v/>
      </c>
      <c r="AN11" s="677" t="str">
        <f>IFERROR(VLOOKUP($A10&amp;"|"&amp;$AK$7,$R$26:$U29,5,0),"")</f>
        <v/>
      </c>
      <c r="AO11" s="677" t="str">
        <f>IFERROR(VLOOKUP($A10&amp;"|"&amp;$AO$7,$R$26:$U29,2,0),"")</f>
        <v/>
      </c>
      <c r="AP11" s="677" t="str">
        <f>IFERROR(VLOOKUP($A10&amp;"|"&amp;$AO$7,$R$26:$U29,3,0),"")</f>
        <v/>
      </c>
      <c r="AQ11" s="679" t="str">
        <f>IFERROR(VLOOKUP($A10&amp;"|"&amp;$AO$7,$R$26:$U29,4,0),"")</f>
        <v/>
      </c>
      <c r="AR11" s="677" t="str">
        <f>IFERROR(VLOOKUP($A10&amp;"|"&amp;$AO$7,$R$26:$U29,5,0),"")</f>
        <v/>
      </c>
      <c r="AS11" s="677" t="str">
        <f>IFERROR(VLOOKUP($A10&amp;"|"&amp;$AS$7,$R$26:$U29,2,0),"")</f>
        <v/>
      </c>
      <c r="AT11" s="677" t="str">
        <f>IFERROR(VLOOKUP($A10&amp;"|"&amp;$AS$7,$R$26:$U29,3,0),"")</f>
        <v/>
      </c>
      <c r="AU11" s="679" t="str">
        <f>IFERROR(VLOOKUP($A10&amp;"|"&amp;$AS$7,$R$26:$U29,4,0),"")</f>
        <v/>
      </c>
      <c r="AV11" s="677" t="str">
        <f>IFERROR(VLOOKUP($A10&amp;"|"&amp;$AS$7,$R$26:$U29,5,0),"")</f>
        <v/>
      </c>
      <c r="AW11" s="677" t="str">
        <f>IFERROR(VLOOKUP($A10&amp;"|"&amp;$AW$7,$R$26:$U29,2,0),"")</f>
        <v/>
      </c>
      <c r="AX11" s="677" t="str">
        <f>IFERROR(VLOOKUP($A10&amp;"|"&amp;$AW$7,$R$26:$U29,3,0),"")</f>
        <v/>
      </c>
      <c r="AY11" s="679" t="str">
        <f>IFERROR(VLOOKUP($A10&amp;"|"&amp;$AW$7,$R$26:$U29,4,0),"")</f>
        <v/>
      </c>
      <c r="AZ11" s="677" t="str">
        <f>IFERROR(VLOOKUP($A10&amp;"|"&amp;$AW$7,$R$26:$U29,5,0),"")</f>
        <v/>
      </c>
      <c r="BA11" s="677" t="s">
        <v>923</v>
      </c>
      <c r="BB11" s="322"/>
      <c r="BC11" s="652"/>
      <c r="BD11" s="675"/>
      <c r="BE11" s="680"/>
      <c r="BF11" s="681"/>
    </row>
    <row r="12" spans="1:58" ht="121.15" customHeight="1" x14ac:dyDescent="0.35">
      <c r="A12" s="276">
        <v>3</v>
      </c>
      <c r="B12" s="603" t="str">
        <f>IFERROR(VLOOKUP(AC12,'Reference records(soft deleted)'!$B$20:$D$62,3,FALSE),"")</f>
        <v/>
      </c>
      <c r="C12" s="322"/>
      <c r="D12" s="326"/>
      <c r="E12" s="674"/>
      <c r="F12" s="282"/>
      <c r="G12" s="282"/>
      <c r="H12" s="606" t="str">
        <f>IFERROR(IF(INDEX('Reference Records'!$D$19:$D$43,MATCH(LEFT(B12,255),LEFT('Reference Records'!$C$19:$C$43,255),0))=0,"",INDEX('Reference Records'!$D$19:$D$43,MATCH(LEFT(B12,255),LEFT('Reference Records'!$C$19:$C$43,255),0))),"")</f>
        <v/>
      </c>
      <c r="I12" s="675" t="str">
        <f>IFERROR(IF(AE12="","",VLOOKUP(AE12,'Overview - Section A'!$P$30:$Q$40,2,FALSE)),"")</f>
        <v/>
      </c>
      <c r="J12" s="675" t="str">
        <f>IFERROR(VLOOKUP(B12,'Reference records(soft deleted)'!$D$20:$H$62,5,FALSE),"")</f>
        <v/>
      </c>
      <c r="K12" s="675" t="str">
        <f>IF(AND(VLOOKUP(A12,$A$28:$E$120,5,FALSE)&lt;&gt;"",VLOOKUP(A12,$A$28:$F123,6,FALSE)&lt;&gt;"",J12="Number"),"Yes","No")</f>
        <v>No</v>
      </c>
      <c r="L12" s="675"/>
      <c r="M12" s="675"/>
      <c r="N12" s="675"/>
      <c r="O12" s="675"/>
      <c r="P12" s="675" t="str">
        <f>IF('Overview - Section A'!$AN$5="Funding Request",IF(I12="Funding Request Place Holder","",I12),"")</f>
        <v/>
      </c>
      <c r="Q12" s="675" t="str">
        <f t="shared" si="0"/>
        <v/>
      </c>
      <c r="R12" s="675" t="str">
        <f>IFERROR(VLOOKUP($A11&amp;"|"&amp;$R$7,$R$26:$U30,2,0),"")</f>
        <v/>
      </c>
      <c r="S12" s="675" t="str">
        <f>IFERROR(VLOOKUP($A11&amp;"|"&amp;$R$7,$R$26:U30,3,0),"")</f>
        <v/>
      </c>
      <c r="T12" s="676" t="str">
        <f>IFERROR(VLOOKUP($A11&amp;"|"&amp;$R$7,$R$26:U30,4,0),"")</f>
        <v/>
      </c>
      <c r="U12" s="675"/>
      <c r="V12" s="297" t="str">
        <f t="shared" si="1"/>
        <v/>
      </c>
      <c r="W12" s="297"/>
      <c r="X12" s="297"/>
      <c r="Y12" s="297" t="str">
        <f t="shared" si="2"/>
        <v/>
      </c>
      <c r="Z12" s="297" t="s">
        <v>1284</v>
      </c>
      <c r="AA12" s="677"/>
      <c r="AB12" s="677"/>
      <c r="AC12" s="677"/>
      <c r="AD12" s="677"/>
      <c r="AE12" s="678"/>
      <c r="AF12" s="326"/>
      <c r="AG12" s="675" t="str">
        <f>IFERROR(VLOOKUP($A11&amp;"|"&amp;$AG$7,$R$26:$U30,2,0),"")</f>
        <v/>
      </c>
      <c r="AH12" s="677" t="str">
        <f>IFERROR(VLOOKUP($A11&amp;"|"&amp;$AG$7,$R$26:$U30,3,0),"")</f>
        <v/>
      </c>
      <c r="AI12" s="679" t="str">
        <f>IFERROR(VLOOKUP($A11&amp;"|"&amp;$AG$7,$R$26:$U30,3,0),"")</f>
        <v/>
      </c>
      <c r="AJ12" s="677" t="str">
        <f>IFERROR(VLOOKUP($A11&amp;"|"&amp;$AG$7,$R$26:$U30,5,0),"")</f>
        <v/>
      </c>
      <c r="AK12" s="677" t="str">
        <f>IFERROR(VLOOKUP($A11&amp;"|"&amp;$AK$7,$R$26:$U30,2,0),"")</f>
        <v/>
      </c>
      <c r="AL12" s="677" t="str">
        <f>IFERROR(VLOOKUP($A11&amp;"|"&amp;$AK$7,$R$26:$U30,3,0),"")</f>
        <v/>
      </c>
      <c r="AM12" s="679" t="str">
        <f>IFERROR(VLOOKUP($A11&amp;"|"&amp;$AK$7,$R$26:$U30,4,0),"")</f>
        <v/>
      </c>
      <c r="AN12" s="677" t="str">
        <f>IFERROR(VLOOKUP($A11&amp;"|"&amp;$AK$7,$R$26:$U30,5,0),"")</f>
        <v/>
      </c>
      <c r="AO12" s="677" t="str">
        <f>IFERROR(VLOOKUP($A11&amp;"|"&amp;$AO$7,$R$26:$U30,2,0),"")</f>
        <v/>
      </c>
      <c r="AP12" s="677" t="str">
        <f>IFERROR(VLOOKUP($A11&amp;"|"&amp;$AO$7,$R$26:$U30,3,0),"")</f>
        <v/>
      </c>
      <c r="AQ12" s="679" t="str">
        <f>IFERROR(VLOOKUP($A11&amp;"|"&amp;$AO$7,$R$26:$U30,4,0),"")</f>
        <v/>
      </c>
      <c r="AR12" s="677" t="str">
        <f>IFERROR(VLOOKUP($A11&amp;"|"&amp;$AO$7,$R$26:$U30,5,0),"")</f>
        <v/>
      </c>
      <c r="AS12" s="677" t="str">
        <f>IFERROR(VLOOKUP($A11&amp;"|"&amp;$AS$7,$R$26:$U30,2,0),"")</f>
        <v/>
      </c>
      <c r="AT12" s="677" t="str">
        <f>IFERROR(VLOOKUP($A11&amp;"|"&amp;$AS$7,$R$26:$U30,3,0),"")</f>
        <v/>
      </c>
      <c r="AU12" s="679" t="str">
        <f>IFERROR(VLOOKUP($A11&amp;"|"&amp;$AS$7,$R$26:$U30,4,0),"")</f>
        <v/>
      </c>
      <c r="AV12" s="677" t="str">
        <f>IFERROR(VLOOKUP($A11&amp;"|"&amp;$AS$7,$R$26:$U30,5,0),"")</f>
        <v/>
      </c>
      <c r="AW12" s="677" t="str">
        <f>IFERROR(VLOOKUP($A11&amp;"|"&amp;$AW$7,$R$26:$U30,2,0),"")</f>
        <v/>
      </c>
      <c r="AX12" s="677" t="str">
        <f>IFERROR(VLOOKUP($A11&amp;"|"&amp;$AW$7,$R$26:$U30,3,0),"")</f>
        <v/>
      </c>
      <c r="AY12" s="679" t="str">
        <f>IFERROR(VLOOKUP($A11&amp;"|"&amp;$AW$7,$R$26:$U30,4,0),"")</f>
        <v/>
      </c>
      <c r="AZ12" s="677" t="str">
        <f>IFERROR(VLOOKUP($A11&amp;"|"&amp;$AW$7,$R$26:$U30,5,0),"")</f>
        <v/>
      </c>
      <c r="BA12" s="677" t="s">
        <v>923</v>
      </c>
      <c r="BB12" s="322"/>
      <c r="BC12" s="652"/>
      <c r="BD12" s="675"/>
      <c r="BE12" s="680"/>
      <c r="BF12" s="681"/>
    </row>
    <row r="13" spans="1:58" ht="121.15" customHeight="1" x14ac:dyDescent="0.35">
      <c r="A13" s="276">
        <v>4</v>
      </c>
      <c r="B13" s="603" t="str">
        <f>IFERROR(VLOOKUP(AC13,'Reference records(soft deleted)'!$B$20:$D$62,3,FALSE),"")</f>
        <v/>
      </c>
      <c r="C13" s="322"/>
      <c r="D13" s="326"/>
      <c r="E13" s="674"/>
      <c r="F13" s="282"/>
      <c r="G13" s="282"/>
      <c r="H13" s="606" t="str">
        <f>IFERROR(IF(INDEX('Reference Records'!$D$19:$D$43,MATCH(LEFT(B13,255),LEFT('Reference Records'!$C$19:$C$43,255),0))=0,"",INDEX('Reference Records'!$D$19:$D$43,MATCH(LEFT(B13,255),LEFT('Reference Records'!$C$19:$C$43,255),0))),"")</f>
        <v/>
      </c>
      <c r="I13" s="675" t="str">
        <f>IFERROR(IF(AE13="","",VLOOKUP(AE13,'Overview - Section A'!$P$30:$Q$40,2,FALSE)),"")</f>
        <v/>
      </c>
      <c r="J13" s="675" t="str">
        <f>IFERROR(VLOOKUP(B13,'Reference records(soft deleted)'!$D$20:$H$62,5,FALSE),"")</f>
        <v/>
      </c>
      <c r="K13" s="675" t="str">
        <f>IF(AND(VLOOKUP(A13,$A$28:$E$120,5,FALSE)&lt;&gt;"",VLOOKUP(A13,$A$28:$F124,6,FALSE)&lt;&gt;"",J13="Number"),"Yes","No")</f>
        <v>No</v>
      </c>
      <c r="L13" s="675"/>
      <c r="M13" s="675"/>
      <c r="N13" s="675"/>
      <c r="O13" s="675"/>
      <c r="P13" s="675" t="str">
        <f>IF('Overview - Section A'!$AN$5="Funding Request",IF(I13="Funding Request Place Holder","",I13),"")</f>
        <v/>
      </c>
      <c r="Q13" s="675" t="str">
        <f t="shared" si="0"/>
        <v/>
      </c>
      <c r="R13" s="675" t="str">
        <f>IFERROR(VLOOKUP($A12&amp;"|"&amp;$R$7,$R$26:$U31,2,0),"")</f>
        <v/>
      </c>
      <c r="S13" s="675" t="str">
        <f>IFERROR(VLOOKUP($A12&amp;"|"&amp;$R$7,$R$26:U31,3,0),"")</f>
        <v/>
      </c>
      <c r="T13" s="676" t="str">
        <f>IFERROR(VLOOKUP($A12&amp;"|"&amp;$R$7,$R$26:U31,4,0),"")</f>
        <v/>
      </c>
      <c r="U13" s="675"/>
      <c r="V13" s="297" t="str">
        <f t="shared" si="1"/>
        <v/>
      </c>
      <c r="W13" s="297"/>
      <c r="X13" s="297"/>
      <c r="Y13" s="297" t="str">
        <f t="shared" si="2"/>
        <v/>
      </c>
      <c r="Z13" s="297" t="s">
        <v>1285</v>
      </c>
      <c r="AA13" s="677"/>
      <c r="AB13" s="677"/>
      <c r="AC13" s="677"/>
      <c r="AD13" s="677"/>
      <c r="AE13" s="678"/>
      <c r="AF13" s="326"/>
      <c r="AG13" s="675" t="str">
        <f>IFERROR(VLOOKUP($A12&amp;"|"&amp;$AG$7,$R$26:$U31,2,0),"")</f>
        <v/>
      </c>
      <c r="AH13" s="677" t="str">
        <f>IFERROR(VLOOKUP($A12&amp;"|"&amp;$AG$7,$R$26:$U31,3,0),"")</f>
        <v/>
      </c>
      <c r="AI13" s="679" t="str">
        <f>IFERROR(VLOOKUP($A12&amp;"|"&amp;$AG$7,$R$26:$U31,3,0),"")</f>
        <v/>
      </c>
      <c r="AJ13" s="677" t="str">
        <f>IFERROR(VLOOKUP($A12&amp;"|"&amp;$AG$7,$R$26:$U31,5,0),"")</f>
        <v/>
      </c>
      <c r="AK13" s="677" t="str">
        <f>IFERROR(VLOOKUP($A12&amp;"|"&amp;$AK$7,$R$26:$U31,2,0),"")</f>
        <v/>
      </c>
      <c r="AL13" s="677" t="str">
        <f>IFERROR(VLOOKUP($A12&amp;"|"&amp;$AK$7,$R$26:$U31,3,0),"")</f>
        <v/>
      </c>
      <c r="AM13" s="679" t="str">
        <f>IFERROR(VLOOKUP($A12&amp;"|"&amp;$AK$7,$R$26:$U31,4,0),"")</f>
        <v/>
      </c>
      <c r="AN13" s="677" t="str">
        <f>IFERROR(VLOOKUP($A12&amp;"|"&amp;$AK$7,$R$26:$U31,5,0),"")</f>
        <v/>
      </c>
      <c r="AO13" s="677" t="str">
        <f>IFERROR(VLOOKUP($A12&amp;"|"&amp;$AO$7,$R$26:$U31,2,0),"")</f>
        <v/>
      </c>
      <c r="AP13" s="677" t="str">
        <f>IFERROR(VLOOKUP($A12&amp;"|"&amp;$AO$7,$R$26:$U31,3,0),"")</f>
        <v/>
      </c>
      <c r="AQ13" s="679" t="str">
        <f>IFERROR(VLOOKUP($A12&amp;"|"&amp;$AO$7,$R$26:$U31,4,0),"")</f>
        <v/>
      </c>
      <c r="AR13" s="677" t="str">
        <f>IFERROR(VLOOKUP($A12&amp;"|"&amp;$AO$7,$R$26:$U31,5,0),"")</f>
        <v/>
      </c>
      <c r="AS13" s="677" t="str">
        <f>IFERROR(VLOOKUP($A12&amp;"|"&amp;$AS$7,$R$26:$U31,2,0),"")</f>
        <v/>
      </c>
      <c r="AT13" s="677" t="str">
        <f>IFERROR(VLOOKUP($A12&amp;"|"&amp;$AS$7,$R$26:$U31,3,0),"")</f>
        <v/>
      </c>
      <c r="AU13" s="679" t="str">
        <f>IFERROR(VLOOKUP($A12&amp;"|"&amp;$AS$7,$R$26:$U31,4,0),"")</f>
        <v/>
      </c>
      <c r="AV13" s="677" t="str">
        <f>IFERROR(VLOOKUP($A12&amp;"|"&amp;$AS$7,$R$26:$U31,5,0),"")</f>
        <v/>
      </c>
      <c r="AW13" s="677" t="str">
        <f>IFERROR(VLOOKUP($A12&amp;"|"&amp;$AW$7,$R$26:$U31,2,0),"")</f>
        <v/>
      </c>
      <c r="AX13" s="677" t="str">
        <f>IFERROR(VLOOKUP($A12&amp;"|"&amp;$AW$7,$R$26:$U31,3,0),"")</f>
        <v/>
      </c>
      <c r="AY13" s="679" t="str">
        <f>IFERROR(VLOOKUP($A12&amp;"|"&amp;$AW$7,$R$26:$U31,4,0),"")</f>
        <v/>
      </c>
      <c r="AZ13" s="677" t="str">
        <f>IFERROR(VLOOKUP($A12&amp;"|"&amp;$AW$7,$R$26:$U31,5,0),"")</f>
        <v/>
      </c>
      <c r="BA13" s="677" t="s">
        <v>923</v>
      </c>
      <c r="BB13" s="322"/>
      <c r="BC13" s="652"/>
      <c r="BD13" s="675"/>
      <c r="BE13" s="680"/>
      <c r="BF13" s="681"/>
    </row>
    <row r="14" spans="1:58" ht="121.15" customHeight="1" x14ac:dyDescent="0.35">
      <c r="A14" s="276">
        <v>5</v>
      </c>
      <c r="B14" s="603" t="str">
        <f>IFERROR(VLOOKUP(AC14,'Reference records(soft deleted)'!$B$20:$D$62,3,FALSE),"")</f>
        <v/>
      </c>
      <c r="C14" s="322"/>
      <c r="D14" s="326"/>
      <c r="E14" s="674"/>
      <c r="F14" s="282"/>
      <c r="G14" s="282"/>
      <c r="H14" s="606" t="str">
        <f>IFERROR(IF(INDEX('Reference Records'!$D$19:$D$43,MATCH(LEFT(B14,255),LEFT('Reference Records'!$C$19:$C$43,255),0))=0,"",INDEX('Reference Records'!$D$19:$D$43,MATCH(LEFT(B14,255),LEFT('Reference Records'!$C$19:$C$43,255),0))),"")</f>
        <v/>
      </c>
      <c r="I14" s="675" t="str">
        <f>IFERROR(IF(AE14="","",VLOOKUP(AE14,'Overview - Section A'!$P$30:$Q$40,2,FALSE)),"")</f>
        <v/>
      </c>
      <c r="J14" s="675" t="str">
        <f>IFERROR(VLOOKUP(B14,'Reference records(soft deleted)'!$D$20:$H$62,5,FALSE),"")</f>
        <v/>
      </c>
      <c r="K14" s="675" t="str">
        <f>IF(AND(VLOOKUP(A14,$A$28:$E$120,5,FALSE)&lt;&gt;"",VLOOKUP(A14,$A$28:$F125,6,FALSE)&lt;&gt;"",J14="Number"),"Yes","No")</f>
        <v>No</v>
      </c>
      <c r="L14" s="675"/>
      <c r="M14" s="675"/>
      <c r="N14" s="675"/>
      <c r="O14" s="675"/>
      <c r="P14" s="675" t="str">
        <f>IF('Overview - Section A'!$AN$5="Funding Request",IF(I14="Funding Request Place Holder","",I14),"")</f>
        <v/>
      </c>
      <c r="Q14" s="675" t="str">
        <f t="shared" si="0"/>
        <v/>
      </c>
      <c r="R14" s="675" t="str">
        <f>IFERROR(VLOOKUP($A13&amp;"|"&amp;$R$7,$R$26:$U32,2,0),"")</f>
        <v/>
      </c>
      <c r="S14" s="675" t="str">
        <f>IFERROR(VLOOKUP($A13&amp;"|"&amp;$R$7,$R$26:U32,3,0),"")</f>
        <v/>
      </c>
      <c r="T14" s="676" t="str">
        <f>IFERROR(VLOOKUP($A13&amp;"|"&amp;$R$7,$R$26:U32,4,0),"")</f>
        <v/>
      </c>
      <c r="U14" s="675"/>
      <c r="V14" s="297" t="str">
        <f t="shared" si="1"/>
        <v/>
      </c>
      <c r="W14" s="297"/>
      <c r="X14" s="297"/>
      <c r="Y14" s="297" t="str">
        <f t="shared" si="2"/>
        <v/>
      </c>
      <c r="Z14" s="297" t="s">
        <v>1286</v>
      </c>
      <c r="AA14" s="677"/>
      <c r="AB14" s="677"/>
      <c r="AC14" s="677"/>
      <c r="AD14" s="677"/>
      <c r="AE14" s="678"/>
      <c r="AF14" s="326"/>
      <c r="AG14" s="675" t="str">
        <f>IFERROR(VLOOKUP($A13&amp;"|"&amp;$AG$7,$R$26:$U32,2,0),"")</f>
        <v/>
      </c>
      <c r="AH14" s="677" t="str">
        <f>IFERROR(VLOOKUP($A13&amp;"|"&amp;$AG$7,$R$26:$U32,3,0),"")</f>
        <v/>
      </c>
      <c r="AI14" s="679" t="str">
        <f>IFERROR(VLOOKUP($A13&amp;"|"&amp;$AG$7,$R$26:$U32,3,0),"")</f>
        <v/>
      </c>
      <c r="AJ14" s="677" t="str">
        <f>IFERROR(VLOOKUP($A13&amp;"|"&amp;$AG$7,$R$26:$U32,5,0),"")</f>
        <v/>
      </c>
      <c r="AK14" s="677" t="str">
        <f>IFERROR(VLOOKUP($A13&amp;"|"&amp;$AK$7,$R$26:$U32,2,0),"")</f>
        <v/>
      </c>
      <c r="AL14" s="677" t="str">
        <f>IFERROR(VLOOKUP($A13&amp;"|"&amp;$AK$7,$R$26:$U32,3,0),"")</f>
        <v/>
      </c>
      <c r="AM14" s="679" t="str">
        <f>IFERROR(VLOOKUP($A13&amp;"|"&amp;$AK$7,$R$26:$U32,4,0),"")</f>
        <v/>
      </c>
      <c r="AN14" s="677" t="str">
        <f>IFERROR(VLOOKUP($A13&amp;"|"&amp;$AK$7,$R$26:$U32,5,0),"")</f>
        <v/>
      </c>
      <c r="AO14" s="677" t="str">
        <f>IFERROR(VLOOKUP($A13&amp;"|"&amp;$AO$7,$R$26:$U32,2,0),"")</f>
        <v/>
      </c>
      <c r="AP14" s="677" t="str">
        <f>IFERROR(VLOOKUP($A13&amp;"|"&amp;$AO$7,$R$26:$U32,3,0),"")</f>
        <v/>
      </c>
      <c r="AQ14" s="679" t="str">
        <f>IFERROR(VLOOKUP($A13&amp;"|"&amp;$AO$7,$R$26:$U32,4,0),"")</f>
        <v/>
      </c>
      <c r="AR14" s="677" t="str">
        <f>IFERROR(VLOOKUP($A13&amp;"|"&amp;$AO$7,$R$26:$U32,5,0),"")</f>
        <v/>
      </c>
      <c r="AS14" s="677" t="str">
        <f>IFERROR(VLOOKUP($A13&amp;"|"&amp;$AS$7,$R$26:$U32,2,0),"")</f>
        <v/>
      </c>
      <c r="AT14" s="677" t="str">
        <f>IFERROR(VLOOKUP($A13&amp;"|"&amp;$AS$7,$R$26:$U32,3,0),"")</f>
        <v/>
      </c>
      <c r="AU14" s="679" t="str">
        <f>IFERROR(VLOOKUP($A13&amp;"|"&amp;$AS$7,$R$26:$U32,4,0),"")</f>
        <v/>
      </c>
      <c r="AV14" s="677" t="str">
        <f>IFERROR(VLOOKUP($A13&amp;"|"&amp;$AS$7,$R$26:$U32,5,0),"")</f>
        <v/>
      </c>
      <c r="AW14" s="677" t="str">
        <f>IFERROR(VLOOKUP($A13&amp;"|"&amp;$AW$7,$R$26:$U32,2,0),"")</f>
        <v/>
      </c>
      <c r="AX14" s="677" t="str">
        <f>IFERROR(VLOOKUP($A13&amp;"|"&amp;$AW$7,$R$26:$U32,3,0),"")</f>
        <v/>
      </c>
      <c r="AY14" s="679" t="str">
        <f>IFERROR(VLOOKUP($A13&amp;"|"&amp;$AW$7,$R$26:$U32,4,0),"")</f>
        <v/>
      </c>
      <c r="AZ14" s="677" t="str">
        <f>IFERROR(VLOOKUP($A13&amp;"|"&amp;$AW$7,$R$26:$U32,5,0),"")</f>
        <v/>
      </c>
      <c r="BA14" s="677" t="s">
        <v>923</v>
      </c>
      <c r="BB14" s="322"/>
      <c r="BC14" s="652"/>
      <c r="BD14" s="675"/>
      <c r="BE14" s="680"/>
      <c r="BF14" s="681"/>
    </row>
    <row r="15" spans="1:58" ht="121.15" customHeight="1" x14ac:dyDescent="0.35">
      <c r="A15" s="276">
        <v>6</v>
      </c>
      <c r="B15" s="603" t="str">
        <f>IFERROR(VLOOKUP(AC15,'Reference records(soft deleted)'!$B$20:$D$62,3,FALSE),"")</f>
        <v/>
      </c>
      <c r="C15" s="322"/>
      <c r="D15" s="326"/>
      <c r="E15" s="674"/>
      <c r="F15" s="282"/>
      <c r="G15" s="282"/>
      <c r="H15" s="606" t="str">
        <f>IFERROR(IF(INDEX('Reference Records'!$D$19:$D$43,MATCH(LEFT(B15,255),LEFT('Reference Records'!$C$19:$C$43,255),0))=0,"",INDEX('Reference Records'!$D$19:$D$43,MATCH(LEFT(B15,255),LEFT('Reference Records'!$C$19:$C$43,255),0))),"")</f>
        <v/>
      </c>
      <c r="I15" s="675" t="str">
        <f>IFERROR(IF(AE15="","",VLOOKUP(AE15,'Overview - Section A'!$P$30:$Q$40,2,FALSE)),"")</f>
        <v/>
      </c>
      <c r="J15" s="675" t="str">
        <f>IFERROR(VLOOKUP(B15,'Reference records(soft deleted)'!$D$20:$H$62,5,FALSE),"")</f>
        <v/>
      </c>
      <c r="K15" s="675" t="str">
        <f>IF(AND(VLOOKUP(A15,$A$28:$E$120,5,FALSE)&lt;&gt;"",VLOOKUP(A15,$A$28:$F126,6,FALSE)&lt;&gt;"",J15="Number"),"Yes","No")</f>
        <v>No</v>
      </c>
      <c r="L15" s="675"/>
      <c r="M15" s="675"/>
      <c r="N15" s="675"/>
      <c r="O15" s="675"/>
      <c r="P15" s="675" t="str">
        <f>IF('Overview - Section A'!$AN$5="Funding Request",IF(I15="Funding Request Place Holder","",I15),"")</f>
        <v/>
      </c>
      <c r="Q15" s="675" t="str">
        <f t="shared" si="0"/>
        <v/>
      </c>
      <c r="R15" s="675" t="str">
        <f>IFERROR(VLOOKUP($A14&amp;"|"&amp;$R$7,$R$26:$U33,2,0),"")</f>
        <v/>
      </c>
      <c r="S15" s="675" t="str">
        <f>IFERROR(VLOOKUP($A14&amp;"|"&amp;$R$7,$R$26:U33,3,0),"")</f>
        <v/>
      </c>
      <c r="T15" s="676" t="str">
        <f>IFERROR(VLOOKUP($A14&amp;"|"&amp;$R$7,$R$26:U33,4,0),"")</f>
        <v/>
      </c>
      <c r="U15" s="675"/>
      <c r="V15" s="297" t="str">
        <f t="shared" si="1"/>
        <v/>
      </c>
      <c r="W15" s="297"/>
      <c r="X15" s="297"/>
      <c r="Y15" s="297" t="str">
        <f t="shared" si="2"/>
        <v/>
      </c>
      <c r="Z15" s="297" t="s">
        <v>1287</v>
      </c>
      <c r="AA15" s="677"/>
      <c r="AB15" s="677"/>
      <c r="AC15" s="677"/>
      <c r="AD15" s="677"/>
      <c r="AE15" s="678"/>
      <c r="AF15" s="326"/>
      <c r="AG15" s="675" t="str">
        <f>IFERROR(VLOOKUP($A14&amp;"|"&amp;$AG$7,$R$26:$U33,2,0),"")</f>
        <v/>
      </c>
      <c r="AH15" s="677" t="str">
        <f>IFERROR(VLOOKUP($A14&amp;"|"&amp;$AG$7,$R$26:$U33,3,0),"")</f>
        <v/>
      </c>
      <c r="AI15" s="679" t="str">
        <f>IFERROR(VLOOKUP($A14&amp;"|"&amp;$AG$7,$R$26:$U33,3,0),"")</f>
        <v/>
      </c>
      <c r="AJ15" s="677" t="str">
        <f>IFERROR(VLOOKUP($A14&amp;"|"&amp;$AG$7,$R$26:$U33,5,0),"")</f>
        <v/>
      </c>
      <c r="AK15" s="677" t="str">
        <f>IFERROR(VLOOKUP($A14&amp;"|"&amp;$AK$7,$R$26:$U33,2,0),"")</f>
        <v/>
      </c>
      <c r="AL15" s="677" t="str">
        <f>IFERROR(VLOOKUP($A14&amp;"|"&amp;$AK$7,$R$26:$U33,3,0),"")</f>
        <v/>
      </c>
      <c r="AM15" s="679" t="str">
        <f>IFERROR(VLOOKUP($A14&amp;"|"&amp;$AK$7,$R$26:$U33,4,0),"")</f>
        <v/>
      </c>
      <c r="AN15" s="677" t="str">
        <f>IFERROR(VLOOKUP($A14&amp;"|"&amp;$AK$7,$R$26:$U33,5,0),"")</f>
        <v/>
      </c>
      <c r="AO15" s="677" t="str">
        <f>IFERROR(VLOOKUP($A14&amp;"|"&amp;$AO$7,$R$26:$U33,2,0),"")</f>
        <v/>
      </c>
      <c r="AP15" s="677" t="str">
        <f>IFERROR(VLOOKUP($A14&amp;"|"&amp;$AO$7,$R$26:$U33,3,0),"")</f>
        <v/>
      </c>
      <c r="AQ15" s="679" t="str">
        <f>IFERROR(VLOOKUP($A14&amp;"|"&amp;$AO$7,$R$26:$U33,4,0),"")</f>
        <v/>
      </c>
      <c r="AR15" s="677" t="str">
        <f>IFERROR(VLOOKUP($A14&amp;"|"&amp;$AO$7,$R$26:$U33,5,0),"")</f>
        <v/>
      </c>
      <c r="AS15" s="677" t="str">
        <f>IFERROR(VLOOKUP($A14&amp;"|"&amp;$AS$7,$R$26:$U33,2,0),"")</f>
        <v/>
      </c>
      <c r="AT15" s="677" t="str">
        <f>IFERROR(VLOOKUP($A14&amp;"|"&amp;$AS$7,$R$26:$U33,3,0),"")</f>
        <v/>
      </c>
      <c r="AU15" s="679" t="str">
        <f>IFERROR(VLOOKUP($A14&amp;"|"&amp;$AS$7,$R$26:$U33,4,0),"")</f>
        <v/>
      </c>
      <c r="AV15" s="677" t="str">
        <f>IFERROR(VLOOKUP($A14&amp;"|"&amp;$AS$7,$R$26:$U33,5,0),"")</f>
        <v/>
      </c>
      <c r="AW15" s="677" t="str">
        <f>IFERROR(VLOOKUP($A14&amp;"|"&amp;$AW$7,$R$26:$U33,2,0),"")</f>
        <v/>
      </c>
      <c r="AX15" s="677" t="str">
        <f>IFERROR(VLOOKUP($A14&amp;"|"&amp;$AW$7,$R$26:$U33,3,0),"")</f>
        <v/>
      </c>
      <c r="AY15" s="679" t="str">
        <f>IFERROR(VLOOKUP($A14&amp;"|"&amp;$AW$7,$R$26:$U33,4,0),"")</f>
        <v/>
      </c>
      <c r="AZ15" s="677" t="str">
        <f>IFERROR(VLOOKUP($A14&amp;"|"&amp;$AW$7,$R$26:$U33,5,0),"")</f>
        <v/>
      </c>
      <c r="BA15" s="677" t="s">
        <v>923</v>
      </c>
      <c r="BB15" s="322"/>
      <c r="BC15" s="652"/>
      <c r="BD15" s="675"/>
      <c r="BE15" s="680"/>
      <c r="BF15" s="681"/>
    </row>
    <row r="16" spans="1:58" ht="121.15" customHeight="1" x14ac:dyDescent="0.35">
      <c r="A16" s="276">
        <v>7</v>
      </c>
      <c r="B16" s="603" t="str">
        <f>IFERROR(VLOOKUP(AC16,'Reference records(soft deleted)'!$B$20:$D$62,3,FALSE),"")</f>
        <v/>
      </c>
      <c r="C16" s="322"/>
      <c r="D16" s="326"/>
      <c r="E16" s="674"/>
      <c r="F16" s="282"/>
      <c r="G16" s="282"/>
      <c r="H16" s="606" t="str">
        <f>IFERROR(IF(INDEX('Reference Records'!$D$19:$D$43,MATCH(LEFT(B16,255),LEFT('Reference Records'!$C$19:$C$43,255),0))=0,"",INDEX('Reference Records'!$D$19:$D$43,MATCH(LEFT(B16,255),LEFT('Reference Records'!$C$19:$C$43,255),0))),"")</f>
        <v/>
      </c>
      <c r="I16" s="675" t="str">
        <f>IFERROR(IF(AE16="","",VLOOKUP(AE16,'Overview - Section A'!$P$30:$Q$40,2,FALSE)),"")</f>
        <v/>
      </c>
      <c r="J16" s="675" t="str">
        <f>IFERROR(VLOOKUP(B16,'Reference records(soft deleted)'!$D$20:$H$62,5,FALSE),"")</f>
        <v/>
      </c>
      <c r="K16" s="675" t="str">
        <f>IF(AND(VLOOKUP(A16,$A$28:$E$120,5,FALSE)&lt;&gt;"",VLOOKUP(A16,$A$28:$F127,6,FALSE)&lt;&gt;"",J16="Number"),"Yes","No")</f>
        <v>No</v>
      </c>
      <c r="L16" s="675"/>
      <c r="M16" s="675"/>
      <c r="N16" s="675"/>
      <c r="O16" s="675"/>
      <c r="P16" s="675" t="str">
        <f>IF('Overview - Section A'!$AN$5="Funding Request",IF(I16="Funding Request Place Holder","",I16),"")</f>
        <v/>
      </c>
      <c r="Q16" s="675" t="str">
        <f t="shared" si="0"/>
        <v/>
      </c>
      <c r="R16" s="675" t="str">
        <f>IFERROR(VLOOKUP($A15&amp;"|"&amp;$R$7,$R$26:$U34,2,0),"")</f>
        <v/>
      </c>
      <c r="S16" s="675" t="str">
        <f>IFERROR(VLOOKUP($A15&amp;"|"&amp;$R$7,$R$26:U34,3,0),"")</f>
        <v/>
      </c>
      <c r="T16" s="676" t="str">
        <f>IFERROR(VLOOKUP($A15&amp;"|"&amp;$R$7,$R$26:U34,4,0),"")</f>
        <v/>
      </c>
      <c r="U16" s="675"/>
      <c r="V16" s="297" t="str">
        <f t="shared" si="1"/>
        <v/>
      </c>
      <c r="W16" s="297"/>
      <c r="X16" s="297"/>
      <c r="Y16" s="297" t="str">
        <f t="shared" si="2"/>
        <v/>
      </c>
      <c r="Z16" s="297" t="s">
        <v>1288</v>
      </c>
      <c r="AA16" s="677"/>
      <c r="AB16" s="677"/>
      <c r="AC16" s="677"/>
      <c r="AD16" s="677"/>
      <c r="AE16" s="678"/>
      <c r="AF16" s="326"/>
      <c r="AG16" s="675" t="str">
        <f>IFERROR(VLOOKUP($A15&amp;"|"&amp;$AG$7,$R$26:$U34,2,0),"")</f>
        <v/>
      </c>
      <c r="AH16" s="677" t="str">
        <f>IFERROR(VLOOKUP($A15&amp;"|"&amp;$AG$7,$R$26:$U34,3,0),"")</f>
        <v/>
      </c>
      <c r="AI16" s="679" t="str">
        <f>IFERROR(VLOOKUP($A15&amp;"|"&amp;$AG$7,$R$26:$U34,3,0),"")</f>
        <v/>
      </c>
      <c r="AJ16" s="677" t="str">
        <f>IFERROR(VLOOKUP($A15&amp;"|"&amp;$AG$7,$R$26:$U34,5,0),"")</f>
        <v/>
      </c>
      <c r="AK16" s="677" t="str">
        <f>IFERROR(VLOOKUP($A15&amp;"|"&amp;$AK$7,$R$26:$U34,2,0),"")</f>
        <v/>
      </c>
      <c r="AL16" s="677" t="str">
        <f>IFERROR(VLOOKUP($A15&amp;"|"&amp;$AK$7,$R$26:$U34,3,0),"")</f>
        <v/>
      </c>
      <c r="AM16" s="679" t="str">
        <f>IFERROR(VLOOKUP($A15&amp;"|"&amp;$AK$7,$R$26:$U34,4,0),"")</f>
        <v/>
      </c>
      <c r="AN16" s="677" t="str">
        <f>IFERROR(VLOOKUP($A15&amp;"|"&amp;$AK$7,$R$26:$U34,5,0),"")</f>
        <v/>
      </c>
      <c r="AO16" s="677" t="str">
        <f>IFERROR(VLOOKUP($A15&amp;"|"&amp;$AO$7,$R$26:$U34,2,0),"")</f>
        <v/>
      </c>
      <c r="AP16" s="677" t="str">
        <f>IFERROR(VLOOKUP($A15&amp;"|"&amp;$AO$7,$R$26:$U34,3,0),"")</f>
        <v/>
      </c>
      <c r="AQ16" s="679" t="str">
        <f>IFERROR(VLOOKUP($A15&amp;"|"&amp;$AO$7,$R$26:$U34,4,0),"")</f>
        <v/>
      </c>
      <c r="AR16" s="677" t="str">
        <f>IFERROR(VLOOKUP($A15&amp;"|"&amp;$AO$7,$R$26:$U34,5,0),"")</f>
        <v/>
      </c>
      <c r="AS16" s="677" t="str">
        <f>IFERROR(VLOOKUP($A15&amp;"|"&amp;$AS$7,$R$26:$U34,2,0),"")</f>
        <v/>
      </c>
      <c r="AT16" s="677" t="str">
        <f>IFERROR(VLOOKUP($A15&amp;"|"&amp;$AS$7,$R$26:$U34,3,0),"")</f>
        <v/>
      </c>
      <c r="AU16" s="679" t="str">
        <f>IFERROR(VLOOKUP($A15&amp;"|"&amp;$AS$7,$R$26:$U34,4,0),"")</f>
        <v/>
      </c>
      <c r="AV16" s="677" t="str">
        <f>IFERROR(VLOOKUP($A15&amp;"|"&amp;$AS$7,$R$26:$U34,5,0),"")</f>
        <v/>
      </c>
      <c r="AW16" s="677" t="str">
        <f>IFERROR(VLOOKUP($A15&amp;"|"&amp;$AW$7,$R$26:$U34,2,0),"")</f>
        <v/>
      </c>
      <c r="AX16" s="677" t="str">
        <f>IFERROR(VLOOKUP($A15&amp;"|"&amp;$AW$7,$R$26:$U34,3,0),"")</f>
        <v/>
      </c>
      <c r="AY16" s="679" t="str">
        <f>IFERROR(VLOOKUP($A15&amp;"|"&amp;$AW$7,$R$26:$U34,4,0),"")</f>
        <v/>
      </c>
      <c r="AZ16" s="677" t="str">
        <f>IFERROR(VLOOKUP($A15&amp;"|"&amp;$AW$7,$R$26:$U34,5,0),"")</f>
        <v/>
      </c>
      <c r="BA16" s="677" t="s">
        <v>923</v>
      </c>
      <c r="BB16" s="322"/>
      <c r="BC16" s="652"/>
      <c r="BD16" s="675"/>
      <c r="BE16" s="680"/>
      <c r="BF16" s="681"/>
    </row>
    <row r="17" spans="1:82" ht="121.15" customHeight="1" x14ac:dyDescent="0.35">
      <c r="A17" s="276">
        <v>8</v>
      </c>
      <c r="B17" s="603" t="str">
        <f>IFERROR(VLOOKUP(AC17,'Reference records(soft deleted)'!$B$20:$D$62,3,FALSE),"")</f>
        <v/>
      </c>
      <c r="C17" s="322"/>
      <c r="D17" s="326"/>
      <c r="E17" s="674"/>
      <c r="F17" s="282"/>
      <c r="G17" s="282"/>
      <c r="H17" s="606" t="str">
        <f>IFERROR(IF(INDEX('Reference Records'!$D$19:$D$43,MATCH(LEFT(B17,255),LEFT('Reference Records'!$C$19:$C$43,255),0))=0,"",INDEX('Reference Records'!$D$19:$D$43,MATCH(LEFT(B17,255),LEFT('Reference Records'!$C$19:$C$43,255),0))),"")</f>
        <v/>
      </c>
      <c r="I17" s="675" t="str">
        <f>IFERROR(IF(AE17="","",VLOOKUP(AE17,'Overview - Section A'!$P$30:$Q$40,2,FALSE)),"")</f>
        <v/>
      </c>
      <c r="J17" s="675" t="str">
        <f>IFERROR(VLOOKUP(B17,'Reference records(soft deleted)'!$D$20:$H$62,5,FALSE),"")</f>
        <v/>
      </c>
      <c r="K17" s="675" t="str">
        <f>IF(AND(VLOOKUP(A17,$A$28:$E$120,5,FALSE)&lt;&gt;"",VLOOKUP(A17,$A$28:$F128,6,FALSE)&lt;&gt;"",J17="Number"),"Yes","No")</f>
        <v>No</v>
      </c>
      <c r="L17" s="675"/>
      <c r="M17" s="675"/>
      <c r="N17" s="675"/>
      <c r="O17" s="675"/>
      <c r="P17" s="675" t="str">
        <f>IF('Overview - Section A'!$AN$5="Funding Request",IF(I17="Funding Request Place Holder","",I17),"")</f>
        <v/>
      </c>
      <c r="Q17" s="675" t="str">
        <f t="shared" si="0"/>
        <v/>
      </c>
      <c r="R17" s="675" t="str">
        <f>IFERROR(VLOOKUP($A16&amp;"|"&amp;$R$7,$R$26:$U35,2,0),"")</f>
        <v/>
      </c>
      <c r="S17" s="675" t="str">
        <f>IFERROR(VLOOKUP($A16&amp;"|"&amp;$R$7,$R$26:U35,3,0),"")</f>
        <v/>
      </c>
      <c r="T17" s="676" t="str">
        <f>IFERROR(VLOOKUP($A16&amp;"|"&amp;$R$7,$R$26:U35,4,0),"")</f>
        <v/>
      </c>
      <c r="U17" s="675"/>
      <c r="V17" s="297" t="str">
        <f t="shared" si="1"/>
        <v/>
      </c>
      <c r="W17" s="297"/>
      <c r="X17" s="297"/>
      <c r="Y17" s="297" t="str">
        <f t="shared" si="2"/>
        <v/>
      </c>
      <c r="Z17" s="297" t="s">
        <v>1289</v>
      </c>
      <c r="AA17" s="677"/>
      <c r="AB17" s="677"/>
      <c r="AC17" s="677"/>
      <c r="AD17" s="677"/>
      <c r="AE17" s="678"/>
      <c r="AF17" s="326"/>
      <c r="AG17" s="675" t="str">
        <f>IFERROR(VLOOKUP($A16&amp;"|"&amp;$AG$7,$R$26:$U35,2,0),"")</f>
        <v/>
      </c>
      <c r="AH17" s="677" t="str">
        <f>IFERROR(VLOOKUP($A16&amp;"|"&amp;$AG$7,$R$26:$U35,3,0),"")</f>
        <v/>
      </c>
      <c r="AI17" s="679" t="str">
        <f>IFERROR(VLOOKUP($A16&amp;"|"&amp;$AG$7,$R$26:$U35,3,0),"")</f>
        <v/>
      </c>
      <c r="AJ17" s="677" t="str">
        <f>IFERROR(VLOOKUP($A16&amp;"|"&amp;$AG$7,$R$26:$U35,5,0),"")</f>
        <v/>
      </c>
      <c r="AK17" s="677" t="str">
        <f>IFERROR(VLOOKUP($A16&amp;"|"&amp;$AK$7,$R$26:$U35,2,0),"")</f>
        <v/>
      </c>
      <c r="AL17" s="677" t="str">
        <f>IFERROR(VLOOKUP($A16&amp;"|"&amp;$AK$7,$R$26:$U35,3,0),"")</f>
        <v/>
      </c>
      <c r="AM17" s="679" t="str">
        <f>IFERROR(VLOOKUP($A16&amp;"|"&amp;$AK$7,$R$26:$U35,4,0),"")</f>
        <v/>
      </c>
      <c r="AN17" s="677" t="str">
        <f>IFERROR(VLOOKUP($A16&amp;"|"&amp;$AK$7,$R$26:$U35,5,0),"")</f>
        <v/>
      </c>
      <c r="AO17" s="677" t="str">
        <f>IFERROR(VLOOKUP($A16&amp;"|"&amp;$AO$7,$R$26:$U35,2,0),"")</f>
        <v/>
      </c>
      <c r="AP17" s="677" t="str">
        <f>IFERROR(VLOOKUP($A16&amp;"|"&amp;$AO$7,$R$26:$U35,3,0),"")</f>
        <v/>
      </c>
      <c r="AQ17" s="679" t="str">
        <f>IFERROR(VLOOKUP($A16&amp;"|"&amp;$AO$7,$R$26:$U35,4,0),"")</f>
        <v/>
      </c>
      <c r="AR17" s="677" t="str">
        <f>IFERROR(VLOOKUP($A16&amp;"|"&amp;$AO$7,$R$26:$U35,5,0),"")</f>
        <v/>
      </c>
      <c r="AS17" s="677" t="str">
        <f>IFERROR(VLOOKUP($A16&amp;"|"&amp;$AS$7,$R$26:$U35,2,0),"")</f>
        <v/>
      </c>
      <c r="AT17" s="677" t="str">
        <f>IFERROR(VLOOKUP($A16&amp;"|"&amp;$AS$7,$R$26:$U35,3,0),"")</f>
        <v/>
      </c>
      <c r="AU17" s="679" t="str">
        <f>IFERROR(VLOOKUP($A16&amp;"|"&amp;$AS$7,$R$26:$U35,4,0),"")</f>
        <v/>
      </c>
      <c r="AV17" s="677" t="str">
        <f>IFERROR(VLOOKUP($A16&amp;"|"&amp;$AS$7,$R$26:$U35,5,0),"")</f>
        <v/>
      </c>
      <c r="AW17" s="677" t="str">
        <f>IFERROR(VLOOKUP($A16&amp;"|"&amp;$AW$7,$R$26:$U35,2,0),"")</f>
        <v/>
      </c>
      <c r="AX17" s="677" t="str">
        <f>IFERROR(VLOOKUP($A16&amp;"|"&amp;$AW$7,$R$26:$U35,3,0),"")</f>
        <v/>
      </c>
      <c r="AY17" s="679" t="str">
        <f>IFERROR(VLOOKUP($A16&amp;"|"&amp;$AW$7,$R$26:$U35,4,0),"")</f>
        <v/>
      </c>
      <c r="AZ17" s="677" t="str">
        <f>IFERROR(VLOOKUP($A16&amp;"|"&amp;$AW$7,$R$26:$U35,5,0),"")</f>
        <v/>
      </c>
      <c r="BA17" s="677" t="s">
        <v>923</v>
      </c>
      <c r="BB17" s="322"/>
      <c r="BC17" s="652"/>
      <c r="BD17" s="675"/>
      <c r="BE17" s="680"/>
      <c r="BF17" s="681"/>
    </row>
    <row r="18" spans="1:82" ht="121.15" customHeight="1" x14ac:dyDescent="0.35">
      <c r="A18" s="276">
        <v>9</v>
      </c>
      <c r="B18" s="603" t="str">
        <f>IFERROR(VLOOKUP(AC18,'Reference records(soft deleted)'!$B$20:$D$62,3,FALSE),"")</f>
        <v/>
      </c>
      <c r="C18" s="322"/>
      <c r="D18" s="326"/>
      <c r="E18" s="674"/>
      <c r="F18" s="282"/>
      <c r="G18" s="282"/>
      <c r="H18" s="606" t="str">
        <f>IFERROR(IF(INDEX('Reference Records'!$D$19:$D$43,MATCH(LEFT(B18,255),LEFT('Reference Records'!$C$19:$C$43,255),0))=0,"",INDEX('Reference Records'!$D$19:$D$43,MATCH(LEFT(B18,255),LEFT('Reference Records'!$C$19:$C$43,255),0))),"")</f>
        <v/>
      </c>
      <c r="I18" s="675" t="str">
        <f>IFERROR(IF(AE18="","",VLOOKUP(AE18,'Overview - Section A'!$P$30:$Q$40,2,FALSE)),"")</f>
        <v/>
      </c>
      <c r="J18" s="675" t="str">
        <f>IFERROR(VLOOKUP(B18,'Reference records(soft deleted)'!$D$20:$H$62,5,FALSE),"")</f>
        <v/>
      </c>
      <c r="K18" s="675" t="str">
        <f>IF(AND(VLOOKUP(A18,$A$28:$E$120,5,FALSE)&lt;&gt;"",VLOOKUP(A18,$A$28:$F129,6,FALSE)&lt;&gt;"",J18="Number"),"Yes","No")</f>
        <v>No</v>
      </c>
      <c r="L18" s="675"/>
      <c r="M18" s="675"/>
      <c r="N18" s="675"/>
      <c r="O18" s="675"/>
      <c r="P18" s="675" t="str">
        <f>IF('Overview - Section A'!$AN$5="Funding Request",IF(I18="Funding Request Place Holder","",I18),"")</f>
        <v/>
      </c>
      <c r="Q18" s="675" t="str">
        <f t="shared" si="0"/>
        <v/>
      </c>
      <c r="R18" s="675" t="str">
        <f>IFERROR(VLOOKUP($A17&amp;"|"&amp;$R$7,$R$26:$U36,2,0),"")</f>
        <v/>
      </c>
      <c r="S18" s="675" t="str">
        <f>IFERROR(VLOOKUP($A17&amp;"|"&amp;$R$7,$R$26:U36,3,0),"")</f>
        <v/>
      </c>
      <c r="T18" s="676" t="str">
        <f>IFERROR(VLOOKUP($A17&amp;"|"&amp;$R$7,$R$26:U36,4,0),"")</f>
        <v/>
      </c>
      <c r="U18" s="675"/>
      <c r="V18" s="297" t="str">
        <f t="shared" si="1"/>
        <v/>
      </c>
      <c r="W18" s="297"/>
      <c r="X18" s="297"/>
      <c r="Y18" s="297" t="str">
        <f t="shared" si="2"/>
        <v/>
      </c>
      <c r="Z18" s="297" t="s">
        <v>1290</v>
      </c>
      <c r="AA18" s="677"/>
      <c r="AB18" s="677"/>
      <c r="AC18" s="677"/>
      <c r="AD18" s="677"/>
      <c r="AE18" s="678"/>
      <c r="AF18" s="326"/>
      <c r="AG18" s="675" t="str">
        <f>IFERROR(VLOOKUP($A17&amp;"|"&amp;$AG$7,$R$26:$U36,2,0),"")</f>
        <v/>
      </c>
      <c r="AH18" s="677" t="str">
        <f>IFERROR(VLOOKUP($A17&amp;"|"&amp;$AG$7,$R$26:$U36,3,0),"")</f>
        <v/>
      </c>
      <c r="AI18" s="679" t="str">
        <f>IFERROR(VLOOKUP($A17&amp;"|"&amp;$AG$7,$R$26:$U36,3,0),"")</f>
        <v/>
      </c>
      <c r="AJ18" s="677" t="str">
        <f>IFERROR(VLOOKUP($A17&amp;"|"&amp;$AG$7,$R$26:$U36,5,0),"")</f>
        <v/>
      </c>
      <c r="AK18" s="677" t="str">
        <f>IFERROR(VLOOKUP($A17&amp;"|"&amp;$AK$7,$R$26:$U36,2,0),"")</f>
        <v/>
      </c>
      <c r="AL18" s="677" t="str">
        <f>IFERROR(VLOOKUP($A17&amp;"|"&amp;$AK$7,$R$26:$U36,3,0),"")</f>
        <v/>
      </c>
      <c r="AM18" s="679" t="str">
        <f>IFERROR(VLOOKUP($A17&amp;"|"&amp;$AK$7,$R$26:$U36,4,0),"")</f>
        <v/>
      </c>
      <c r="AN18" s="677" t="str">
        <f>IFERROR(VLOOKUP($A17&amp;"|"&amp;$AK$7,$R$26:$U36,5,0),"")</f>
        <v/>
      </c>
      <c r="AO18" s="677" t="str">
        <f>IFERROR(VLOOKUP($A17&amp;"|"&amp;$AO$7,$R$26:$U36,2,0),"")</f>
        <v/>
      </c>
      <c r="AP18" s="677" t="str">
        <f>IFERROR(VLOOKUP($A17&amp;"|"&amp;$AO$7,$R$26:$U36,3,0),"")</f>
        <v/>
      </c>
      <c r="AQ18" s="679" t="str">
        <f>IFERROR(VLOOKUP($A17&amp;"|"&amp;$AO$7,$R$26:$U36,4,0),"")</f>
        <v/>
      </c>
      <c r="AR18" s="677" t="str">
        <f>IFERROR(VLOOKUP($A17&amp;"|"&amp;$AO$7,$R$26:$U36,5,0),"")</f>
        <v/>
      </c>
      <c r="AS18" s="677" t="str">
        <f>IFERROR(VLOOKUP($A17&amp;"|"&amp;$AS$7,$R$26:$U36,2,0),"")</f>
        <v/>
      </c>
      <c r="AT18" s="677" t="str">
        <f>IFERROR(VLOOKUP($A17&amp;"|"&amp;$AS$7,$R$26:$U36,3,0),"")</f>
        <v/>
      </c>
      <c r="AU18" s="679" t="str">
        <f>IFERROR(VLOOKUP($A17&amp;"|"&amp;$AS$7,$R$26:$U36,4,0),"")</f>
        <v/>
      </c>
      <c r="AV18" s="677" t="str">
        <f>IFERROR(VLOOKUP($A17&amp;"|"&amp;$AS$7,$R$26:$U36,5,0),"")</f>
        <v/>
      </c>
      <c r="AW18" s="677" t="str">
        <f>IFERROR(VLOOKUP($A17&amp;"|"&amp;$AW$7,$R$26:$U36,2,0),"")</f>
        <v/>
      </c>
      <c r="AX18" s="677" t="str">
        <f>IFERROR(VLOOKUP($A17&amp;"|"&amp;$AW$7,$R$26:$U36,3,0),"")</f>
        <v/>
      </c>
      <c r="AY18" s="679" t="str">
        <f>IFERROR(VLOOKUP($A17&amp;"|"&amp;$AW$7,$R$26:$U36,4,0),"")</f>
        <v/>
      </c>
      <c r="AZ18" s="677" t="str">
        <f>IFERROR(VLOOKUP($A17&amp;"|"&amp;$AW$7,$R$26:$U36,5,0),"")</f>
        <v/>
      </c>
      <c r="BA18" s="677" t="s">
        <v>923</v>
      </c>
      <c r="BB18" s="322"/>
      <c r="BC18" s="652"/>
      <c r="BD18" s="675"/>
      <c r="BE18" s="680"/>
      <c r="BF18" s="681"/>
    </row>
    <row r="19" spans="1:82" ht="121.15" customHeight="1" x14ac:dyDescent="0.35">
      <c r="A19" s="276">
        <v>10</v>
      </c>
      <c r="B19" s="603" t="str">
        <f>IFERROR(VLOOKUP(AC19,'Reference records(soft deleted)'!$B$20:$D$62,3,FALSE),"")</f>
        <v/>
      </c>
      <c r="C19" s="322"/>
      <c r="D19" s="326"/>
      <c r="E19" s="674"/>
      <c r="F19" s="282"/>
      <c r="G19" s="282"/>
      <c r="H19" s="606" t="str">
        <f>IFERROR(IF(INDEX('Reference Records'!$D$19:$D$43,MATCH(LEFT(B19,255),LEFT('Reference Records'!$C$19:$C$43,255),0))=0,"",INDEX('Reference Records'!$D$19:$D$43,MATCH(LEFT(B19,255),LEFT('Reference Records'!$C$19:$C$43,255),0))),"")</f>
        <v/>
      </c>
      <c r="I19" s="675" t="str">
        <f>IFERROR(IF(AE19="","",VLOOKUP(AE19,'Overview - Section A'!$P$30:$Q$40,2,FALSE)),"")</f>
        <v/>
      </c>
      <c r="J19" s="675" t="str">
        <f>IFERROR(VLOOKUP(B19,'Reference records(soft deleted)'!$D$20:$H$62,5,FALSE),"")</f>
        <v/>
      </c>
      <c r="K19" s="675" t="str">
        <f>IF(AND(VLOOKUP(A19,$A$28:$E$120,5,FALSE)&lt;&gt;"",VLOOKUP(A19,$A$28:$F130,6,FALSE)&lt;&gt;"",J19="Number"),"Yes","No")</f>
        <v>No</v>
      </c>
      <c r="L19" s="675"/>
      <c r="M19" s="675"/>
      <c r="N19" s="675"/>
      <c r="O19" s="675"/>
      <c r="P19" s="675" t="str">
        <f>IF('Overview - Section A'!$AN$5="Funding Request",IF(I19="Funding Request Place Holder","",I19),"")</f>
        <v/>
      </c>
      <c r="Q19" s="675" t="str">
        <f t="shared" si="0"/>
        <v/>
      </c>
      <c r="R19" s="675" t="str">
        <f>IFERROR(VLOOKUP($A18&amp;"|"&amp;$R$7,$R$26:$U37,2,0),"")</f>
        <v/>
      </c>
      <c r="S19" s="675" t="str">
        <f>IFERROR(VLOOKUP($A18&amp;"|"&amp;$R$7,$R$26:U37,3,0),"")</f>
        <v/>
      </c>
      <c r="T19" s="676" t="str">
        <f>IFERROR(VLOOKUP($A18&amp;"|"&amp;$R$7,$R$26:U37,4,0),"")</f>
        <v/>
      </c>
      <c r="U19" s="675"/>
      <c r="V19" s="297" t="str">
        <f t="shared" si="1"/>
        <v/>
      </c>
      <c r="W19" s="297"/>
      <c r="X19" s="297"/>
      <c r="Y19" s="297" t="str">
        <f t="shared" si="2"/>
        <v/>
      </c>
      <c r="Z19" s="297" t="s">
        <v>1291</v>
      </c>
      <c r="AA19" s="677"/>
      <c r="AB19" s="677"/>
      <c r="AC19" s="677"/>
      <c r="AD19" s="677"/>
      <c r="AE19" s="678"/>
      <c r="AF19" s="326"/>
      <c r="AG19" s="675" t="str">
        <f>IFERROR(VLOOKUP($A18&amp;"|"&amp;$AG$7,$R$26:$U37,2,0),"")</f>
        <v/>
      </c>
      <c r="AH19" s="677" t="str">
        <f>IFERROR(VLOOKUP($A18&amp;"|"&amp;$AG$7,$R$26:$U37,3,0),"")</f>
        <v/>
      </c>
      <c r="AI19" s="679" t="str">
        <f>IFERROR(VLOOKUP($A18&amp;"|"&amp;$AG$7,$R$26:$U37,3,0),"")</f>
        <v/>
      </c>
      <c r="AJ19" s="677" t="str">
        <f>IFERROR(VLOOKUP($A18&amp;"|"&amp;$AG$7,$R$26:$U37,5,0),"")</f>
        <v/>
      </c>
      <c r="AK19" s="677" t="str">
        <f>IFERROR(VLOOKUP($A18&amp;"|"&amp;$AK$7,$R$26:$U37,2,0),"")</f>
        <v/>
      </c>
      <c r="AL19" s="677" t="str">
        <f>IFERROR(VLOOKUP($A18&amp;"|"&amp;$AK$7,$R$26:$U37,3,0),"")</f>
        <v/>
      </c>
      <c r="AM19" s="679" t="str">
        <f>IFERROR(VLOOKUP($A18&amp;"|"&amp;$AK$7,$R$26:$U37,4,0),"")</f>
        <v/>
      </c>
      <c r="AN19" s="677" t="str">
        <f>IFERROR(VLOOKUP($A18&amp;"|"&amp;$AK$7,$R$26:$U37,5,0),"")</f>
        <v/>
      </c>
      <c r="AO19" s="677" t="str">
        <f>IFERROR(VLOOKUP($A18&amp;"|"&amp;$AO$7,$R$26:$U37,2,0),"")</f>
        <v/>
      </c>
      <c r="AP19" s="677" t="str">
        <f>IFERROR(VLOOKUP($A18&amp;"|"&amp;$AO$7,$R$26:$U37,3,0),"")</f>
        <v/>
      </c>
      <c r="AQ19" s="679" t="str">
        <f>IFERROR(VLOOKUP($A18&amp;"|"&amp;$AO$7,$R$26:$U37,4,0),"")</f>
        <v/>
      </c>
      <c r="AR19" s="677" t="str">
        <f>IFERROR(VLOOKUP($A18&amp;"|"&amp;$AO$7,$R$26:$U37,5,0),"")</f>
        <v/>
      </c>
      <c r="AS19" s="677" t="str">
        <f>IFERROR(VLOOKUP($A18&amp;"|"&amp;$AS$7,$R$26:$U37,2,0),"")</f>
        <v/>
      </c>
      <c r="AT19" s="677" t="str">
        <f>IFERROR(VLOOKUP($A18&amp;"|"&amp;$AS$7,$R$26:$U37,3,0),"")</f>
        <v/>
      </c>
      <c r="AU19" s="679" t="str">
        <f>IFERROR(VLOOKUP($A18&amp;"|"&amp;$AS$7,$R$26:$U37,4,0),"")</f>
        <v/>
      </c>
      <c r="AV19" s="677" t="str">
        <f>IFERROR(VLOOKUP($A18&amp;"|"&amp;$AS$7,$R$26:$U37,5,0),"")</f>
        <v/>
      </c>
      <c r="AW19" s="677" t="str">
        <f>IFERROR(VLOOKUP($A18&amp;"|"&amp;$AW$7,$R$26:$U37,2,0),"")</f>
        <v/>
      </c>
      <c r="AX19" s="677" t="str">
        <f>IFERROR(VLOOKUP($A18&amp;"|"&amp;$AW$7,$R$26:$U37,3,0),"")</f>
        <v/>
      </c>
      <c r="AY19" s="679" t="str">
        <f>IFERROR(VLOOKUP($A18&amp;"|"&amp;$AW$7,$R$26:$U37,4,0),"")</f>
        <v/>
      </c>
      <c r="AZ19" s="677" t="str">
        <f>IFERROR(VLOOKUP($A18&amp;"|"&amp;$AW$7,$R$26:$U37,5,0),"")</f>
        <v/>
      </c>
      <c r="BA19" s="677" t="s">
        <v>923</v>
      </c>
      <c r="BB19" s="322"/>
      <c r="BC19" s="652"/>
      <c r="BD19" s="675"/>
      <c r="BE19" s="680"/>
      <c r="BF19" s="681"/>
    </row>
    <row r="20" spans="1:82" ht="121.15" customHeight="1" x14ac:dyDescent="0.35">
      <c r="A20" s="276">
        <v>11</v>
      </c>
      <c r="B20" s="603" t="str">
        <f>IFERROR(VLOOKUP(AC20,'Reference records(soft deleted)'!$B$20:$D$62,3,FALSE),"")</f>
        <v/>
      </c>
      <c r="C20" s="322"/>
      <c r="D20" s="326"/>
      <c r="E20" s="674"/>
      <c r="F20" s="282"/>
      <c r="G20" s="282"/>
      <c r="H20" s="606" t="str">
        <f>IFERROR(IF(INDEX('Reference Records'!$D$19:$D$43,MATCH(LEFT(B20,255),LEFT('Reference Records'!$C$19:$C$43,255),0))=0,"",INDEX('Reference Records'!$D$19:$D$43,MATCH(LEFT(B20,255),LEFT('Reference Records'!$C$19:$C$43,255),0))),"")</f>
        <v/>
      </c>
      <c r="I20" s="675" t="str">
        <f>IFERROR(IF(AE20="","",VLOOKUP(AE20,'Overview - Section A'!$P$30:$Q$40,2,FALSE)),"")</f>
        <v/>
      </c>
      <c r="J20" s="675" t="str">
        <f>IFERROR(VLOOKUP(B20,'Reference records(soft deleted)'!$D$20:$H$62,5,FALSE),"")</f>
        <v/>
      </c>
      <c r="K20" s="675" t="str">
        <f>IF(AND(VLOOKUP(A20,$A$28:$E$120,5,FALSE)&lt;&gt;"",VLOOKUP(A20,$A$28:$F131,6,FALSE)&lt;&gt;"",J20="Number"),"Yes","No")</f>
        <v>No</v>
      </c>
      <c r="L20" s="675"/>
      <c r="M20" s="675"/>
      <c r="N20" s="675"/>
      <c r="O20" s="675"/>
      <c r="P20" s="675" t="str">
        <f>IF('Overview - Section A'!$AN$5="Funding Request",IF(I20="Funding Request Place Holder","",I20),"")</f>
        <v/>
      </c>
      <c r="Q20" s="675" t="str">
        <f t="shared" si="0"/>
        <v/>
      </c>
      <c r="R20" s="675" t="str">
        <f>IFERROR(VLOOKUP($A19&amp;"|"&amp;$R$7,$R$26:$U38,2,0),"")</f>
        <v/>
      </c>
      <c r="S20" s="675" t="str">
        <f>IFERROR(VLOOKUP($A19&amp;"|"&amp;$R$7,$R$26:U38,3,0),"")</f>
        <v/>
      </c>
      <c r="T20" s="676" t="str">
        <f>IFERROR(VLOOKUP($A19&amp;"|"&amp;$R$7,$R$26:U38,4,0),"")</f>
        <v/>
      </c>
      <c r="U20" s="675"/>
      <c r="V20" s="297" t="str">
        <f t="shared" si="1"/>
        <v/>
      </c>
      <c r="W20" s="297"/>
      <c r="X20" s="297"/>
      <c r="Y20" s="297" t="str">
        <f t="shared" si="2"/>
        <v/>
      </c>
      <c r="Z20" s="297" t="s">
        <v>1292</v>
      </c>
      <c r="AA20" s="677"/>
      <c r="AB20" s="677"/>
      <c r="AC20" s="677"/>
      <c r="AD20" s="677"/>
      <c r="AE20" s="678"/>
      <c r="AF20" s="326"/>
      <c r="AG20" s="675" t="str">
        <f>IFERROR(VLOOKUP($A19&amp;"|"&amp;$AG$7,$R$26:$U38,2,0),"")</f>
        <v/>
      </c>
      <c r="AH20" s="677" t="str">
        <f>IFERROR(VLOOKUP($A19&amp;"|"&amp;$AG$7,$R$26:$U38,3,0),"")</f>
        <v/>
      </c>
      <c r="AI20" s="679" t="str">
        <f>IFERROR(VLOOKUP($A19&amp;"|"&amp;$AG$7,$R$26:$U38,3,0),"")</f>
        <v/>
      </c>
      <c r="AJ20" s="677" t="str">
        <f>IFERROR(VLOOKUP($A19&amp;"|"&amp;$AG$7,$R$26:$U38,5,0),"")</f>
        <v/>
      </c>
      <c r="AK20" s="677" t="str">
        <f>IFERROR(VLOOKUP($A19&amp;"|"&amp;$AK$7,$R$26:$U38,2,0),"")</f>
        <v/>
      </c>
      <c r="AL20" s="677" t="str">
        <f>IFERROR(VLOOKUP($A19&amp;"|"&amp;$AK$7,$R$26:$U38,3,0),"")</f>
        <v/>
      </c>
      <c r="AM20" s="679" t="str">
        <f>IFERROR(VLOOKUP($A19&amp;"|"&amp;$AK$7,$R$26:$U38,4,0),"")</f>
        <v/>
      </c>
      <c r="AN20" s="677" t="str">
        <f>IFERROR(VLOOKUP($A19&amp;"|"&amp;$AK$7,$R$26:$U38,5,0),"")</f>
        <v/>
      </c>
      <c r="AO20" s="677" t="str">
        <f>IFERROR(VLOOKUP($A19&amp;"|"&amp;$AO$7,$R$26:$U38,2,0),"")</f>
        <v/>
      </c>
      <c r="AP20" s="677" t="str">
        <f>IFERROR(VLOOKUP($A19&amp;"|"&amp;$AO$7,$R$26:$U38,3,0),"")</f>
        <v/>
      </c>
      <c r="AQ20" s="679" t="str">
        <f>IFERROR(VLOOKUP($A19&amp;"|"&amp;$AO$7,$R$26:$U38,4,0),"")</f>
        <v/>
      </c>
      <c r="AR20" s="677" t="str">
        <f>IFERROR(VLOOKUP($A19&amp;"|"&amp;$AO$7,$R$26:$U38,5,0),"")</f>
        <v/>
      </c>
      <c r="AS20" s="677" t="str">
        <f>IFERROR(VLOOKUP($A19&amp;"|"&amp;$AS$7,$R$26:$U38,2,0),"")</f>
        <v/>
      </c>
      <c r="AT20" s="677" t="str">
        <f>IFERROR(VLOOKUP($A19&amp;"|"&amp;$AS$7,$R$26:$U38,3,0),"")</f>
        <v/>
      </c>
      <c r="AU20" s="679" t="str">
        <f>IFERROR(VLOOKUP($A19&amp;"|"&amp;$AS$7,$R$26:$U38,4,0),"")</f>
        <v/>
      </c>
      <c r="AV20" s="677" t="str">
        <f>IFERROR(VLOOKUP($A19&amp;"|"&amp;$AS$7,$R$26:$U38,5,0),"")</f>
        <v/>
      </c>
      <c r="AW20" s="677" t="str">
        <f>IFERROR(VLOOKUP($A19&amp;"|"&amp;$AW$7,$R$26:$U38,2,0),"")</f>
        <v/>
      </c>
      <c r="AX20" s="677" t="str">
        <f>IFERROR(VLOOKUP($A19&amp;"|"&amp;$AW$7,$R$26:$U38,3,0),"")</f>
        <v/>
      </c>
      <c r="AY20" s="679" t="str">
        <f>IFERROR(VLOOKUP($A19&amp;"|"&amp;$AW$7,$R$26:$U38,4,0),"")</f>
        <v/>
      </c>
      <c r="AZ20" s="677" t="str">
        <f>IFERROR(VLOOKUP($A19&amp;"|"&amp;$AW$7,$R$26:$U38,5,0),"")</f>
        <v/>
      </c>
      <c r="BA20" s="677" t="s">
        <v>923</v>
      </c>
      <c r="BB20" s="322"/>
      <c r="BC20" s="652"/>
      <c r="BD20" s="675"/>
      <c r="BE20" s="680"/>
      <c r="BF20" s="681"/>
    </row>
    <row r="21" spans="1:82" ht="121.15" customHeight="1" x14ac:dyDescent="0.35">
      <c r="A21" s="276">
        <v>12</v>
      </c>
      <c r="B21" s="603" t="str">
        <f>IFERROR(VLOOKUP(AC21,'Reference records(soft deleted)'!$B$20:$D$62,3,FALSE),"")</f>
        <v/>
      </c>
      <c r="C21" s="322"/>
      <c r="D21" s="326"/>
      <c r="E21" s="674"/>
      <c r="F21" s="282"/>
      <c r="G21" s="282"/>
      <c r="H21" s="606" t="str">
        <f>IFERROR(IF(INDEX('Reference Records'!$D$19:$D$43,MATCH(LEFT(B21,255),LEFT('Reference Records'!$C$19:$C$43,255),0))=0,"",INDEX('Reference Records'!$D$19:$D$43,MATCH(LEFT(B21,255),LEFT('Reference Records'!$C$19:$C$43,255),0))),"")</f>
        <v/>
      </c>
      <c r="I21" s="675" t="str">
        <f>IFERROR(IF(AE21="","",VLOOKUP(AE21,'Overview - Section A'!$P$30:$Q$40,2,FALSE)),"")</f>
        <v/>
      </c>
      <c r="J21" s="675" t="str">
        <f>IFERROR(VLOOKUP(B21,'Reference records(soft deleted)'!$D$20:$H$62,5,FALSE),"")</f>
        <v/>
      </c>
      <c r="K21" s="675" t="str">
        <f>IF(AND(VLOOKUP(A21,$A$28:$E$120,5,FALSE)&lt;&gt;"",VLOOKUP(A21,$A$28:$F132,6,FALSE)&lt;&gt;"",J21="Number"),"Yes","No")</f>
        <v>No</v>
      </c>
      <c r="L21" s="675"/>
      <c r="M21" s="675"/>
      <c r="N21" s="675"/>
      <c r="O21" s="675"/>
      <c r="P21" s="675" t="str">
        <f>IF('Overview - Section A'!$AN$5="Funding Request",IF(I21="Funding Request Place Holder","",I21),"")</f>
        <v/>
      </c>
      <c r="Q21" s="675" t="str">
        <f t="shared" si="0"/>
        <v/>
      </c>
      <c r="R21" s="675" t="str">
        <f>IFERROR(VLOOKUP($A20&amp;"|"&amp;$R$7,$R$26:$U39,2,0),"")</f>
        <v/>
      </c>
      <c r="S21" s="675" t="str">
        <f>IFERROR(VLOOKUP($A20&amp;"|"&amp;$R$7,$R$26:U39,3,0),"")</f>
        <v/>
      </c>
      <c r="T21" s="676" t="str">
        <f>IFERROR(VLOOKUP($A20&amp;"|"&amp;$R$7,$R$26:U39,4,0),"")</f>
        <v/>
      </c>
      <c r="U21" s="675"/>
      <c r="V21" s="297" t="str">
        <f t="shared" si="1"/>
        <v/>
      </c>
      <c r="W21" s="297"/>
      <c r="X21" s="297"/>
      <c r="Y21" s="297" t="str">
        <f t="shared" si="2"/>
        <v/>
      </c>
      <c r="Z21" s="297" t="s">
        <v>1293</v>
      </c>
      <c r="AA21" s="677"/>
      <c r="AB21" s="677"/>
      <c r="AC21" s="677"/>
      <c r="AD21" s="677"/>
      <c r="AE21" s="678"/>
      <c r="AF21" s="326"/>
      <c r="AG21" s="675" t="str">
        <f>IFERROR(VLOOKUP($A20&amp;"|"&amp;$AG$7,$R$26:$U39,2,0),"")</f>
        <v/>
      </c>
      <c r="AH21" s="677" t="str">
        <f>IFERROR(VLOOKUP($A20&amp;"|"&amp;$AG$7,$R$26:$U39,3,0),"")</f>
        <v/>
      </c>
      <c r="AI21" s="679" t="str">
        <f>IFERROR(VLOOKUP($A20&amp;"|"&amp;$AG$7,$R$26:$U39,3,0),"")</f>
        <v/>
      </c>
      <c r="AJ21" s="677" t="str">
        <f>IFERROR(VLOOKUP($A20&amp;"|"&amp;$AG$7,$R$26:$U39,5,0),"")</f>
        <v/>
      </c>
      <c r="AK21" s="677" t="str">
        <f>IFERROR(VLOOKUP($A20&amp;"|"&amp;$AK$7,$R$26:$U39,2,0),"")</f>
        <v/>
      </c>
      <c r="AL21" s="677" t="str">
        <f>IFERROR(VLOOKUP($A20&amp;"|"&amp;$AK$7,$R$26:$U39,3,0),"")</f>
        <v/>
      </c>
      <c r="AM21" s="679" t="str">
        <f>IFERROR(VLOOKUP($A20&amp;"|"&amp;$AK$7,$R$26:$U39,4,0),"")</f>
        <v/>
      </c>
      <c r="AN21" s="677" t="str">
        <f>IFERROR(VLOOKUP($A20&amp;"|"&amp;$AK$7,$R$26:$U39,5,0),"")</f>
        <v/>
      </c>
      <c r="AO21" s="677" t="str">
        <f>IFERROR(VLOOKUP($A20&amp;"|"&amp;$AO$7,$R$26:$U39,2,0),"")</f>
        <v/>
      </c>
      <c r="AP21" s="677" t="str">
        <f>IFERROR(VLOOKUP($A20&amp;"|"&amp;$AO$7,$R$26:$U39,3,0),"")</f>
        <v/>
      </c>
      <c r="AQ21" s="679" t="str">
        <f>IFERROR(VLOOKUP($A20&amp;"|"&amp;$AO$7,$R$26:$U39,4,0),"")</f>
        <v/>
      </c>
      <c r="AR21" s="677" t="str">
        <f>IFERROR(VLOOKUP($A20&amp;"|"&amp;$AO$7,$R$26:$U39,5,0),"")</f>
        <v/>
      </c>
      <c r="AS21" s="677" t="str">
        <f>IFERROR(VLOOKUP($A20&amp;"|"&amp;$AS$7,$R$26:$U39,2,0),"")</f>
        <v/>
      </c>
      <c r="AT21" s="677" t="str">
        <f>IFERROR(VLOOKUP($A20&amp;"|"&amp;$AS$7,$R$26:$U39,3,0),"")</f>
        <v/>
      </c>
      <c r="AU21" s="679" t="str">
        <f>IFERROR(VLOOKUP($A20&amp;"|"&amp;$AS$7,$R$26:$U39,4,0),"")</f>
        <v/>
      </c>
      <c r="AV21" s="677" t="str">
        <f>IFERROR(VLOOKUP($A20&amp;"|"&amp;$AS$7,$R$26:$U39,5,0),"")</f>
        <v/>
      </c>
      <c r="AW21" s="677" t="str">
        <f>IFERROR(VLOOKUP($A20&amp;"|"&amp;$AW$7,$R$26:$U39,2,0),"")</f>
        <v/>
      </c>
      <c r="AX21" s="677" t="str">
        <f>IFERROR(VLOOKUP($A20&amp;"|"&amp;$AW$7,$R$26:$U39,3,0),"")</f>
        <v/>
      </c>
      <c r="AY21" s="679" t="str">
        <f>IFERROR(VLOOKUP($A20&amp;"|"&amp;$AW$7,$R$26:$U39,4,0),"")</f>
        <v/>
      </c>
      <c r="AZ21" s="677" t="str">
        <f>IFERROR(VLOOKUP($A20&amp;"|"&amp;$AW$7,$R$26:$U39,5,0),"")</f>
        <v/>
      </c>
      <c r="BA21" s="677" t="s">
        <v>923</v>
      </c>
      <c r="BB21" s="322"/>
      <c r="BC21" s="652"/>
      <c r="BD21" s="675"/>
      <c r="BE21" s="680"/>
      <c r="BF21" s="681"/>
    </row>
    <row r="22" spans="1:82" ht="121.15" customHeight="1" x14ac:dyDescent="0.35">
      <c r="A22" s="276">
        <v>13</v>
      </c>
      <c r="B22" s="603" t="str">
        <f>IFERROR(VLOOKUP(AC22,'Reference records(soft deleted)'!$B$20:$D$62,3,FALSE),"")</f>
        <v/>
      </c>
      <c r="C22" s="322"/>
      <c r="D22" s="326"/>
      <c r="E22" s="674"/>
      <c r="F22" s="282"/>
      <c r="G22" s="282"/>
      <c r="H22" s="606" t="str">
        <f>IFERROR(IF(INDEX('Reference Records'!$D$19:$D$43,MATCH(LEFT(B22,255),LEFT('Reference Records'!$C$19:$C$43,255),0))=0,"",INDEX('Reference Records'!$D$19:$D$43,MATCH(LEFT(B22,255),LEFT('Reference Records'!$C$19:$C$43,255),0))),"")</f>
        <v/>
      </c>
      <c r="I22" s="675" t="str">
        <f>IFERROR(IF(AE22="","",VLOOKUP(AE22,'Overview - Section A'!$P$30:$Q$40,2,FALSE)),"")</f>
        <v/>
      </c>
      <c r="J22" s="675" t="str">
        <f>IFERROR(VLOOKUP(B22,'Reference records(soft deleted)'!$D$20:$H$62,5,FALSE),"")</f>
        <v/>
      </c>
      <c r="K22" s="675" t="str">
        <f>IF(AND(VLOOKUP(A22,$A$28:$E$120,5,FALSE)&lt;&gt;"",VLOOKUP(A22,$A$28:$F133,6,FALSE)&lt;&gt;"",J22="Number"),"Yes","No")</f>
        <v>No</v>
      </c>
      <c r="L22" s="675"/>
      <c r="M22" s="675"/>
      <c r="N22" s="675"/>
      <c r="O22" s="675"/>
      <c r="P22" s="675" t="str">
        <f>IF('Overview - Section A'!$AN$5="Funding Request",IF(I22="Funding Request Place Holder","",I22),"")</f>
        <v/>
      </c>
      <c r="Q22" s="675" t="str">
        <f t="shared" si="0"/>
        <v/>
      </c>
      <c r="R22" s="675" t="str">
        <f>IFERROR(VLOOKUP($A21&amp;"|"&amp;$R$7,$R$26:$U40,2,0),"")</f>
        <v/>
      </c>
      <c r="S22" s="675" t="str">
        <f>IFERROR(VLOOKUP($A21&amp;"|"&amp;$R$7,$R$26:U40,3,0),"")</f>
        <v/>
      </c>
      <c r="T22" s="676" t="str">
        <f>IFERROR(VLOOKUP($A21&amp;"|"&amp;$R$7,$R$26:U40,4,0),"")</f>
        <v/>
      </c>
      <c r="U22" s="675"/>
      <c r="V22" s="297" t="str">
        <f t="shared" si="1"/>
        <v/>
      </c>
      <c r="W22" s="297"/>
      <c r="X22" s="297"/>
      <c r="Y22" s="297" t="str">
        <f t="shared" si="2"/>
        <v/>
      </c>
      <c r="Z22" s="297" t="s">
        <v>1294</v>
      </c>
      <c r="AA22" s="677"/>
      <c r="AB22" s="677"/>
      <c r="AC22" s="677"/>
      <c r="AD22" s="677"/>
      <c r="AE22" s="678"/>
      <c r="AF22" s="326"/>
      <c r="AG22" s="675" t="str">
        <f>IFERROR(VLOOKUP($A21&amp;"|"&amp;$AG$7,$R$26:$U40,2,0),"")</f>
        <v/>
      </c>
      <c r="AH22" s="677" t="str">
        <f>IFERROR(VLOOKUP($A21&amp;"|"&amp;$AG$7,$R$26:$U40,3,0),"")</f>
        <v/>
      </c>
      <c r="AI22" s="679" t="str">
        <f>IFERROR(VLOOKUP($A21&amp;"|"&amp;$AG$7,$R$26:$U40,3,0),"")</f>
        <v/>
      </c>
      <c r="AJ22" s="677" t="str">
        <f>IFERROR(VLOOKUP($A21&amp;"|"&amp;$AG$7,$R$26:$U40,5,0),"")</f>
        <v/>
      </c>
      <c r="AK22" s="677" t="str">
        <f>IFERROR(VLOOKUP($A21&amp;"|"&amp;$AK$7,$R$26:$U40,2,0),"")</f>
        <v/>
      </c>
      <c r="AL22" s="677" t="str">
        <f>IFERROR(VLOOKUP($A21&amp;"|"&amp;$AK$7,$R$26:$U40,3,0),"")</f>
        <v/>
      </c>
      <c r="AM22" s="679" t="str">
        <f>IFERROR(VLOOKUP($A21&amp;"|"&amp;$AK$7,$R$26:$U40,4,0),"")</f>
        <v/>
      </c>
      <c r="AN22" s="677" t="str">
        <f>IFERROR(VLOOKUP($A21&amp;"|"&amp;$AK$7,$R$26:$U40,5,0),"")</f>
        <v/>
      </c>
      <c r="AO22" s="677" t="str">
        <f>IFERROR(VLOOKUP($A21&amp;"|"&amp;$AO$7,$R$26:$U40,2,0),"")</f>
        <v/>
      </c>
      <c r="AP22" s="677" t="str">
        <f>IFERROR(VLOOKUP($A21&amp;"|"&amp;$AO$7,$R$26:$U40,3,0),"")</f>
        <v/>
      </c>
      <c r="AQ22" s="679" t="str">
        <f>IFERROR(VLOOKUP($A21&amp;"|"&amp;$AO$7,$R$26:$U40,4,0),"")</f>
        <v/>
      </c>
      <c r="AR22" s="677" t="str">
        <f>IFERROR(VLOOKUP($A21&amp;"|"&amp;$AO$7,$R$26:$U40,5,0),"")</f>
        <v/>
      </c>
      <c r="AS22" s="677" t="str">
        <f>IFERROR(VLOOKUP($A21&amp;"|"&amp;$AS$7,$R$26:$U40,2,0),"")</f>
        <v/>
      </c>
      <c r="AT22" s="677" t="str">
        <f>IFERROR(VLOOKUP($A21&amp;"|"&amp;$AS$7,$R$26:$U40,3,0),"")</f>
        <v/>
      </c>
      <c r="AU22" s="679" t="str">
        <f>IFERROR(VLOOKUP($A21&amp;"|"&amp;$AS$7,$R$26:$U40,4,0),"")</f>
        <v/>
      </c>
      <c r="AV22" s="677" t="str">
        <f>IFERROR(VLOOKUP($A21&amp;"|"&amp;$AS$7,$R$26:$U40,5,0),"")</f>
        <v/>
      </c>
      <c r="AW22" s="677" t="str">
        <f>IFERROR(VLOOKUP($A21&amp;"|"&amp;$AW$7,$R$26:$U40,2,0),"")</f>
        <v/>
      </c>
      <c r="AX22" s="677" t="str">
        <f>IFERROR(VLOOKUP($A21&amp;"|"&amp;$AW$7,$R$26:$U40,3,0),"")</f>
        <v/>
      </c>
      <c r="AY22" s="679" t="str">
        <f>IFERROR(VLOOKUP($A21&amp;"|"&amp;$AW$7,$R$26:$U40,4,0),"")</f>
        <v/>
      </c>
      <c r="AZ22" s="677" t="str">
        <f>IFERROR(VLOOKUP($A21&amp;"|"&amp;$AW$7,$R$26:$U40,5,0),"")</f>
        <v/>
      </c>
      <c r="BA22" s="677" t="s">
        <v>923</v>
      </c>
      <c r="BB22" s="322"/>
      <c r="BC22" s="652"/>
      <c r="BD22" s="675"/>
      <c r="BE22" s="680"/>
      <c r="BF22" s="681"/>
    </row>
    <row r="23" spans="1:82" ht="121.15" customHeight="1" x14ac:dyDescent="0.35">
      <c r="A23" s="276">
        <v>14</v>
      </c>
      <c r="B23" s="603" t="str">
        <f>IFERROR(VLOOKUP(AC23,'Reference records(soft deleted)'!$B$20:$D$62,3,FALSE),"")</f>
        <v/>
      </c>
      <c r="C23" s="322"/>
      <c r="D23" s="326"/>
      <c r="E23" s="674"/>
      <c r="F23" s="282"/>
      <c r="G23" s="282"/>
      <c r="H23" s="606" t="str">
        <f>IFERROR(IF(INDEX('Reference Records'!$D$19:$D$43,MATCH(LEFT(B23,255),LEFT('Reference Records'!$C$19:$C$43,255),0))=0,"",INDEX('Reference Records'!$D$19:$D$43,MATCH(LEFT(B23,255),LEFT('Reference Records'!$C$19:$C$43,255),0))),"")</f>
        <v/>
      </c>
      <c r="I23" s="675" t="str">
        <f>IFERROR(IF(AE23="","",VLOOKUP(AE23,'Overview - Section A'!$P$30:$Q$40,2,FALSE)),"")</f>
        <v/>
      </c>
      <c r="J23" s="675" t="str">
        <f>IFERROR(VLOOKUP(B23,'Reference records(soft deleted)'!$D$20:$H$62,5,FALSE),"")</f>
        <v/>
      </c>
      <c r="K23" s="675" t="str">
        <f>IF(AND(VLOOKUP(A23,$A$28:$E$120,5,FALSE)&lt;&gt;"",VLOOKUP(A23,$A$28:$F134,6,FALSE)&lt;&gt;"",J23="Number"),"Yes","No")</f>
        <v>No</v>
      </c>
      <c r="L23" s="675"/>
      <c r="M23" s="675"/>
      <c r="N23" s="675"/>
      <c r="O23" s="675"/>
      <c r="P23" s="675" t="str">
        <f>IF('Overview - Section A'!$AN$5="Funding Request",IF(I23="Funding Request Place Holder","",I23),"")</f>
        <v/>
      </c>
      <c r="Q23" s="675" t="str">
        <f t="shared" si="0"/>
        <v/>
      </c>
      <c r="R23" s="675" t="str">
        <f>IFERROR(VLOOKUP($A22&amp;"|"&amp;$R$7,$R$26:$U41,2,0),"")</f>
        <v/>
      </c>
      <c r="S23" s="675" t="str">
        <f>IFERROR(VLOOKUP($A22&amp;"|"&amp;$R$7,$R$26:U41,3,0),"")</f>
        <v/>
      </c>
      <c r="T23" s="676" t="str">
        <f>IFERROR(VLOOKUP($A22&amp;"|"&amp;$R$7,$R$26:U41,4,0),"")</f>
        <v/>
      </c>
      <c r="U23" s="675"/>
      <c r="V23" s="297" t="str">
        <f t="shared" si="1"/>
        <v/>
      </c>
      <c r="W23" s="297"/>
      <c r="X23" s="297"/>
      <c r="Y23" s="297" t="str">
        <f t="shared" si="2"/>
        <v/>
      </c>
      <c r="Z23" s="297" t="s">
        <v>1295</v>
      </c>
      <c r="AA23" s="677"/>
      <c r="AB23" s="677"/>
      <c r="AC23" s="677"/>
      <c r="AD23" s="677"/>
      <c r="AE23" s="678"/>
      <c r="AF23" s="326"/>
      <c r="AG23" s="675" t="str">
        <f>IFERROR(VLOOKUP($A22&amp;"|"&amp;$AG$7,$R$26:$U41,2,0),"")</f>
        <v/>
      </c>
      <c r="AH23" s="677" t="str">
        <f>IFERROR(VLOOKUP($A22&amp;"|"&amp;$AG$7,$R$26:$U41,3,0),"")</f>
        <v/>
      </c>
      <c r="AI23" s="679" t="str">
        <f>IFERROR(VLOOKUP($A22&amp;"|"&amp;$AG$7,$R$26:$U41,3,0),"")</f>
        <v/>
      </c>
      <c r="AJ23" s="677" t="str">
        <f>IFERROR(VLOOKUP($A22&amp;"|"&amp;$AG$7,$R$26:$U41,5,0),"")</f>
        <v/>
      </c>
      <c r="AK23" s="677" t="str">
        <f>IFERROR(VLOOKUP($A22&amp;"|"&amp;$AK$7,$R$26:$U41,2,0),"")</f>
        <v/>
      </c>
      <c r="AL23" s="677" t="str">
        <f>IFERROR(VLOOKUP($A22&amp;"|"&amp;$AK$7,$R$26:$U41,3,0),"")</f>
        <v/>
      </c>
      <c r="AM23" s="679" t="str">
        <f>IFERROR(VLOOKUP($A22&amp;"|"&amp;$AK$7,$R$26:$U41,4,0),"")</f>
        <v/>
      </c>
      <c r="AN23" s="677" t="str">
        <f>IFERROR(VLOOKUP($A22&amp;"|"&amp;$AK$7,$R$26:$U41,5,0),"")</f>
        <v/>
      </c>
      <c r="AO23" s="677" t="str">
        <f>IFERROR(VLOOKUP($A22&amp;"|"&amp;$AO$7,$R$26:$U41,2,0),"")</f>
        <v/>
      </c>
      <c r="AP23" s="677" t="str">
        <f>IFERROR(VLOOKUP($A22&amp;"|"&amp;$AO$7,$R$26:$U41,3,0),"")</f>
        <v/>
      </c>
      <c r="AQ23" s="679" t="str">
        <f>IFERROR(VLOOKUP($A22&amp;"|"&amp;$AO$7,$R$26:$U41,4,0),"")</f>
        <v/>
      </c>
      <c r="AR23" s="677" t="str">
        <f>IFERROR(VLOOKUP($A22&amp;"|"&amp;$AO$7,$R$26:$U41,5,0),"")</f>
        <v/>
      </c>
      <c r="AS23" s="677" t="str">
        <f>IFERROR(VLOOKUP($A22&amp;"|"&amp;$AS$7,$R$26:$U41,2,0),"")</f>
        <v/>
      </c>
      <c r="AT23" s="677" t="str">
        <f>IFERROR(VLOOKUP($A22&amp;"|"&amp;$AS$7,$R$26:$U41,3,0),"")</f>
        <v/>
      </c>
      <c r="AU23" s="679" t="str">
        <f>IFERROR(VLOOKUP($A22&amp;"|"&amp;$AS$7,$R$26:$U41,4,0),"")</f>
        <v/>
      </c>
      <c r="AV23" s="677" t="str">
        <f>IFERROR(VLOOKUP($A22&amp;"|"&amp;$AS$7,$R$26:$U41,5,0),"")</f>
        <v/>
      </c>
      <c r="AW23" s="677" t="str">
        <f>IFERROR(VLOOKUP($A22&amp;"|"&amp;$AW$7,$R$26:$U41,2,0),"")</f>
        <v/>
      </c>
      <c r="AX23" s="677" t="str">
        <f>IFERROR(VLOOKUP($A22&amp;"|"&amp;$AW$7,$R$26:$U41,3,0),"")</f>
        <v/>
      </c>
      <c r="AY23" s="679" t="str">
        <f>IFERROR(VLOOKUP($A22&amp;"|"&amp;$AW$7,$R$26:$U41,4,0),"")</f>
        <v/>
      </c>
      <c r="AZ23" s="677" t="str">
        <f>IFERROR(VLOOKUP($A22&amp;"|"&amp;$AW$7,$R$26:$U41,5,0),"")</f>
        <v/>
      </c>
      <c r="BA23" s="677" t="s">
        <v>923</v>
      </c>
      <c r="BB23" s="322"/>
      <c r="BC23" s="652"/>
      <c r="BD23" s="675"/>
      <c r="BE23" s="680"/>
      <c r="BF23" s="681"/>
    </row>
    <row r="24" spans="1:82" ht="121.15" customHeight="1" x14ac:dyDescent="0.35">
      <c r="A24" s="276">
        <v>15</v>
      </c>
      <c r="B24" s="603" t="str">
        <f>IFERROR(VLOOKUP(AC24,'Reference records(soft deleted)'!$B$20:$D$62,3,FALSE),"")</f>
        <v/>
      </c>
      <c r="C24" s="322"/>
      <c r="D24" s="326"/>
      <c r="E24" s="674"/>
      <c r="F24" s="282"/>
      <c r="G24" s="282"/>
      <c r="H24" s="606" t="str">
        <f>IFERROR(IF(INDEX('Reference Records'!$D$19:$D$43,MATCH(LEFT(B24,255),LEFT('Reference Records'!$C$19:$C$43,255),0))=0,"",INDEX('Reference Records'!$D$19:$D$43,MATCH(LEFT(B24,255),LEFT('Reference Records'!$C$19:$C$43,255),0))),"")</f>
        <v/>
      </c>
      <c r="I24" s="675" t="str">
        <f>IFERROR(IF(AE24="","",VLOOKUP(AE24,'Overview - Section A'!$P$30:$Q$40,2,FALSE)),"")</f>
        <v/>
      </c>
      <c r="J24" s="675" t="str">
        <f>IFERROR(VLOOKUP(B24,'Reference records(soft deleted)'!$D$20:$H$62,5,FALSE),"")</f>
        <v/>
      </c>
      <c r="K24" s="675" t="str">
        <f>IF(AND(VLOOKUP(A24,$A$28:$E$120,5,FALSE)&lt;&gt;"",VLOOKUP(A24,$A$28:$F135,6,FALSE)&lt;&gt;"",J24="Number"),"Yes","No")</f>
        <v>No</v>
      </c>
      <c r="L24" s="675"/>
      <c r="M24" s="675"/>
      <c r="N24" s="675"/>
      <c r="O24" s="675"/>
      <c r="P24" s="675" t="str">
        <f>IF('Overview - Section A'!$AN$5="Funding Request",IF(I24="Funding Request Place Holder","",I24),"")</f>
        <v/>
      </c>
      <c r="Q24" s="675" t="str">
        <f t="shared" si="0"/>
        <v/>
      </c>
      <c r="R24" s="675" t="str">
        <f>IFERROR(VLOOKUP($A23&amp;"|"&amp;$R$7,$R$26:$U42,2,0),"")</f>
        <v/>
      </c>
      <c r="S24" s="675" t="str">
        <f>IFERROR(VLOOKUP($A23&amp;"|"&amp;$R$7,$R$26:U42,3,0),"")</f>
        <v/>
      </c>
      <c r="T24" s="676" t="str">
        <f>IFERROR(VLOOKUP($A23&amp;"|"&amp;$R$7,$R$26:U42,4,0),"")</f>
        <v/>
      </c>
      <c r="U24" s="675"/>
      <c r="V24" s="297" t="str">
        <f t="shared" si="1"/>
        <v/>
      </c>
      <c r="W24" s="297"/>
      <c r="X24" s="297"/>
      <c r="Y24" s="297" t="str">
        <f t="shared" si="2"/>
        <v/>
      </c>
      <c r="Z24" s="297" t="s">
        <v>1296</v>
      </c>
      <c r="AA24" s="677"/>
      <c r="AB24" s="677"/>
      <c r="AC24" s="677"/>
      <c r="AD24" s="677"/>
      <c r="AE24" s="678"/>
      <c r="AF24" s="326"/>
      <c r="AG24" s="675" t="str">
        <f>IFERROR(VLOOKUP($A23&amp;"|"&amp;$AG$7,$R$26:$U42,2,0),"")</f>
        <v/>
      </c>
      <c r="AH24" s="677" t="str">
        <f>IFERROR(VLOOKUP($A23&amp;"|"&amp;$AG$7,$R$26:$U42,3,0),"")</f>
        <v/>
      </c>
      <c r="AI24" s="679" t="str">
        <f>IFERROR(VLOOKUP($A23&amp;"|"&amp;$AG$7,$R$26:$U42,3,0),"")</f>
        <v/>
      </c>
      <c r="AJ24" s="677" t="str">
        <f>IFERROR(VLOOKUP($A23&amp;"|"&amp;$AG$7,$R$26:$U42,5,0),"")</f>
        <v/>
      </c>
      <c r="AK24" s="677" t="str">
        <f>IFERROR(VLOOKUP($A23&amp;"|"&amp;$AK$7,$R$26:$U42,2,0),"")</f>
        <v/>
      </c>
      <c r="AL24" s="677" t="str">
        <f>IFERROR(VLOOKUP($A23&amp;"|"&amp;$AK$7,$R$26:$U42,3,0),"")</f>
        <v/>
      </c>
      <c r="AM24" s="679" t="str">
        <f>IFERROR(VLOOKUP($A23&amp;"|"&amp;$AK$7,$R$26:$U42,4,0),"")</f>
        <v/>
      </c>
      <c r="AN24" s="677" t="str">
        <f>IFERROR(VLOOKUP($A23&amp;"|"&amp;$AK$7,$R$26:$U42,5,0),"")</f>
        <v/>
      </c>
      <c r="AO24" s="677" t="str">
        <f>IFERROR(VLOOKUP($A23&amp;"|"&amp;$AO$7,$R$26:$U42,2,0),"")</f>
        <v/>
      </c>
      <c r="AP24" s="677" t="str">
        <f>IFERROR(VLOOKUP($A23&amp;"|"&amp;$AO$7,$R$26:$U42,3,0),"")</f>
        <v/>
      </c>
      <c r="AQ24" s="679" t="str">
        <f>IFERROR(VLOOKUP($A23&amp;"|"&amp;$AO$7,$R$26:$U42,4,0),"")</f>
        <v/>
      </c>
      <c r="AR24" s="677" t="str">
        <f>IFERROR(VLOOKUP($A23&amp;"|"&amp;$AO$7,$R$26:$U42,5,0),"")</f>
        <v/>
      </c>
      <c r="AS24" s="677" t="str">
        <f>IFERROR(VLOOKUP($A23&amp;"|"&amp;$AS$7,$R$26:$U42,2,0),"")</f>
        <v/>
      </c>
      <c r="AT24" s="677" t="str">
        <f>IFERROR(VLOOKUP($A23&amp;"|"&amp;$AS$7,$R$26:$U42,3,0),"")</f>
        <v/>
      </c>
      <c r="AU24" s="679" t="str">
        <f>IFERROR(VLOOKUP($A23&amp;"|"&amp;$AS$7,$R$26:$U42,4,0),"")</f>
        <v/>
      </c>
      <c r="AV24" s="677" t="str">
        <f>IFERROR(VLOOKUP($A23&amp;"|"&amp;$AS$7,$R$26:$U42,5,0),"")</f>
        <v/>
      </c>
      <c r="AW24" s="677" t="str">
        <f>IFERROR(VLOOKUP($A23&amp;"|"&amp;$AW$7,$R$26:$U42,2,0),"")</f>
        <v/>
      </c>
      <c r="AX24" s="677" t="str">
        <f>IFERROR(VLOOKUP($A23&amp;"|"&amp;$AW$7,$R$26:$U42,3,0),"")</f>
        <v/>
      </c>
      <c r="AY24" s="679" t="str">
        <f>IFERROR(VLOOKUP($A23&amp;"|"&amp;$AW$7,$R$26:$U42,4,0),"")</f>
        <v/>
      </c>
      <c r="AZ24" s="677" t="str">
        <f>IFERROR(VLOOKUP($A23&amp;"|"&amp;$AW$7,$R$26:$U42,5,0),"")</f>
        <v/>
      </c>
      <c r="BA24" s="677" t="s">
        <v>923</v>
      </c>
      <c r="BB24" s="322"/>
      <c r="BC24" s="652"/>
      <c r="BD24" s="675"/>
      <c r="BE24" s="680"/>
      <c r="BF24" s="681"/>
    </row>
    <row r="25" spans="1:82" s="44" customFormat="1" ht="30" customHeight="1" thickBot="1" x14ac:dyDescent="0.4">
      <c r="A25" s="263"/>
      <c r="B25" s="253"/>
      <c r="C25" s="253"/>
      <c r="D25" s="258"/>
      <c r="E25" s="45"/>
      <c r="F25" s="45"/>
      <c r="G25" s="46"/>
      <c r="H25" s="45"/>
      <c r="I25" s="45"/>
      <c r="J25" s="45"/>
      <c r="K25" s="47"/>
      <c r="L25" s="48"/>
      <c r="M25" s="48"/>
      <c r="N25" s="48"/>
      <c r="O25" s="49"/>
      <c r="P25" s="49"/>
      <c r="Q25" s="50"/>
      <c r="R25" s="45"/>
      <c r="S25" s="45"/>
      <c r="T25" s="45"/>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259"/>
      <c r="BC25" s="57"/>
      <c r="BD25" s="260"/>
      <c r="BE25" s="118"/>
      <c r="BI25" s="11"/>
      <c r="BJ25" s="11"/>
      <c r="BK25" s="11"/>
      <c r="BL25" s="11"/>
      <c r="BM25" s="11"/>
      <c r="BN25" s="11"/>
      <c r="BO25" s="11"/>
      <c r="BP25" s="11"/>
      <c r="BQ25" s="11"/>
      <c r="BR25" s="11"/>
      <c r="BS25" s="11"/>
      <c r="BT25" s="11"/>
      <c r="BU25" s="11"/>
      <c r="BV25" s="11"/>
      <c r="BW25" s="11"/>
      <c r="BX25" s="11"/>
      <c r="BY25" s="11"/>
      <c r="BZ25" s="11"/>
      <c r="CA25" s="11"/>
      <c r="CB25" s="11"/>
      <c r="CC25" s="11"/>
      <c r="CD25" s="11"/>
    </row>
    <row r="26" spans="1:82" ht="35.9" customHeight="1" thickBot="1" x14ac:dyDescent="0.4">
      <c r="A26" s="53"/>
      <c r="D26" s="54"/>
      <c r="E26" s="54"/>
      <c r="S26" s="343"/>
      <c r="BD26" s="117"/>
      <c r="BE26" s="117"/>
    </row>
    <row r="27" spans="1:82" s="60" customFormat="1" ht="45.75" customHeight="1" x14ac:dyDescent="0.35">
      <c r="A27" s="617" t="s">
        <v>23</v>
      </c>
      <c r="B27" s="617" t="s">
        <v>69</v>
      </c>
      <c r="C27" s="618"/>
      <c r="D27" s="617" t="s">
        <v>6</v>
      </c>
      <c r="E27" s="617" t="s">
        <v>7</v>
      </c>
      <c r="F27" s="619"/>
      <c r="G27" s="617" t="s">
        <v>27</v>
      </c>
      <c r="H27" s="617" t="s">
        <v>138</v>
      </c>
      <c r="I27" s="619"/>
      <c r="J27" s="617" t="s">
        <v>196</v>
      </c>
      <c r="K27" s="618"/>
      <c r="L27" s="617"/>
      <c r="M27" s="617"/>
      <c r="N27" s="617" t="s">
        <v>217</v>
      </c>
      <c r="O27" s="617" t="s">
        <v>61</v>
      </c>
      <c r="P27" s="620"/>
      <c r="Q27" s="618"/>
      <c r="R27" s="617"/>
      <c r="S27" s="617"/>
      <c r="T27" s="617" t="s">
        <v>195</v>
      </c>
      <c r="U27" s="90"/>
      <c r="V27" s="90"/>
      <c r="W27" s="90"/>
      <c r="X27" s="90"/>
      <c r="Y27" s="90"/>
      <c r="Z27" s="90"/>
      <c r="AA27" s="90"/>
      <c r="AB27" s="90"/>
      <c r="AC27" s="90"/>
      <c r="AD27" s="90"/>
      <c r="AE27" s="90"/>
      <c r="AF27" s="90"/>
      <c r="AG27" s="130" t="s">
        <v>272</v>
      </c>
      <c r="AH27" s="130" t="s">
        <v>273</v>
      </c>
      <c r="AZ27" s="130"/>
      <c r="BB27" s="387" t="s">
        <v>274</v>
      </c>
    </row>
    <row r="28" spans="1:82" s="60" customFormat="1" ht="76.900000000000006" hidden="1" customHeight="1" x14ac:dyDescent="0.35">
      <c r="A28" s="621" t="s">
        <v>82</v>
      </c>
      <c r="B28" s="622" t="str">
        <f t="shared" ref="B28:B59" si="3">IF(A28=A27,"",VLOOKUP(A28,$A$9:$Y$25,22,FALSE))</f>
        <v/>
      </c>
      <c r="C28" s="618"/>
      <c r="D28" s="623" t="s">
        <v>53</v>
      </c>
      <c r="E28" s="624" t="s">
        <v>54</v>
      </c>
      <c r="F28" s="625"/>
      <c r="G28" s="626" t="s">
        <v>55</v>
      </c>
      <c r="H28" s="627" t="s">
        <v>137</v>
      </c>
      <c r="I28" s="628" t="str">
        <f>CONCATENATE(A28,AZ28)</f>
        <v>[Outcome Indicator Number]</v>
      </c>
      <c r="J28" s="629" t="s">
        <v>60</v>
      </c>
      <c r="K28" s="618"/>
      <c r="L28" s="628"/>
      <c r="M28" s="628"/>
      <c r="N28" s="628" t="s">
        <v>194</v>
      </c>
      <c r="O28" s="628" t="s">
        <v>60</v>
      </c>
      <c r="P28" s="630" t="str">
        <f>CONCATENATE(A27,"|",T27)</f>
        <v>Outcome Indicator Number|Year of Target</v>
      </c>
      <c r="Q28" s="618" t="str">
        <f>N27</f>
        <v>Target % from sfdc</v>
      </c>
      <c r="R28" s="630" t="str">
        <f>E27</f>
        <v>Target D#</v>
      </c>
      <c r="S28" s="630" t="str">
        <f>D27</f>
        <v>Target N#</v>
      </c>
      <c r="T28" s="621" t="s">
        <v>222</v>
      </c>
      <c r="U28" s="353" t="str">
        <f>G28</f>
        <v>[Report Due Date]</v>
      </c>
      <c r="V28" s="351"/>
      <c r="W28" s="351"/>
      <c r="X28" s="351"/>
      <c r="Y28" s="351"/>
      <c r="Z28" s="351"/>
      <c r="AA28" s="351"/>
      <c r="AB28" s="351"/>
      <c r="AC28" s="351"/>
      <c r="AD28" s="351"/>
      <c r="AE28" s="351"/>
      <c r="AF28" s="367" t="str">
        <f>H28</f>
        <v>[Mark if target is TBD?]</v>
      </c>
      <c r="AG28" s="351" t="str">
        <f>H27</f>
        <v>Mark if target is TBD?</v>
      </c>
      <c r="AH28" s="351"/>
      <c r="AI28" s="368"/>
      <c r="AJ28" s="369"/>
      <c r="AK28" s="369"/>
      <c r="AL28" s="369"/>
      <c r="AM28" s="369"/>
      <c r="AN28" s="369"/>
      <c r="AO28" s="369"/>
      <c r="AP28" s="369"/>
      <c r="AQ28" s="369"/>
      <c r="AR28" s="369"/>
      <c r="AS28" s="369"/>
      <c r="AT28" s="369"/>
      <c r="AU28" s="369"/>
      <c r="AV28" s="369"/>
      <c r="AW28" s="369"/>
      <c r="AX28" s="369"/>
      <c r="AY28" s="369"/>
      <c r="AZ28" s="351"/>
      <c r="BA28" s="369"/>
      <c r="BB28" s="370"/>
    </row>
    <row r="29" spans="1:82" s="60" customFormat="1" ht="76.900000000000006" customHeight="1" x14ac:dyDescent="0.35">
      <c r="A29" s="621">
        <v>1</v>
      </c>
      <c r="B29" s="622" t="str">
        <f t="shared" si="3"/>
        <v/>
      </c>
      <c r="C29" s="618"/>
      <c r="D29" s="623"/>
      <c r="E29" s="624"/>
      <c r="F29" s="625"/>
      <c r="G29" s="626"/>
      <c r="H29" s="627"/>
      <c r="I29" s="628" t="str">
        <f t="shared" ref="I29:I92" si="4">CONCATENATE(A29,AZ29)</f>
        <v>1</v>
      </c>
      <c r="J29" s="629" t="s">
        <v>942</v>
      </c>
      <c r="K29" s="618"/>
      <c r="L29" s="628"/>
      <c r="M29" s="628"/>
      <c r="N29" s="628"/>
      <c r="O29" s="628" t="s">
        <v>943</v>
      </c>
      <c r="P29" s="630" t="str">
        <f t="shared" ref="P29:P92" si="5">CONCATENATE(A28,"|",T28)</f>
        <v>[Outcome Indicator Number]|[Year of Target]</v>
      </c>
      <c r="Q29" s="618" t="str">
        <f t="shared" ref="Q29:Q92" si="6">N28</f>
        <v>[Target %]</v>
      </c>
      <c r="R29" s="630" t="str">
        <f t="shared" ref="R29:R92" si="7">E28</f>
        <v>[Target D#]</v>
      </c>
      <c r="S29" s="630" t="str">
        <f t="shared" ref="S29:S92" si="8">D28</f>
        <v>[Target N#]</v>
      </c>
      <c r="T29" s="621"/>
      <c r="U29" s="353"/>
      <c r="V29" s="351"/>
      <c r="W29" s="351"/>
      <c r="X29" s="351"/>
      <c r="Y29" s="351"/>
      <c r="Z29" s="351"/>
      <c r="AA29" s="351"/>
      <c r="AB29" s="351"/>
      <c r="AC29" s="351"/>
      <c r="AD29" s="351"/>
      <c r="AE29" s="351"/>
      <c r="AF29" s="367"/>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4"/>
    </row>
    <row r="30" spans="1:82" s="60" customFormat="1" ht="76.900000000000006" customHeight="1" x14ac:dyDescent="0.35">
      <c r="A30" s="621">
        <v>1</v>
      </c>
      <c r="B30" s="622" t="str">
        <f t="shared" si="3"/>
        <v/>
      </c>
      <c r="C30" s="618"/>
      <c r="D30" s="623"/>
      <c r="E30" s="624"/>
      <c r="F30" s="625"/>
      <c r="G30" s="626"/>
      <c r="H30" s="627"/>
      <c r="I30" s="628" t="str">
        <f t="shared" si="4"/>
        <v>1</v>
      </c>
      <c r="J30" s="629" t="s">
        <v>944</v>
      </c>
      <c r="K30" s="618"/>
      <c r="L30" s="628"/>
      <c r="M30" s="628"/>
      <c r="N30" s="628"/>
      <c r="O30" s="628" t="s">
        <v>945</v>
      </c>
      <c r="P30" s="630" t="str">
        <f t="shared" si="5"/>
        <v>1|</v>
      </c>
      <c r="Q30" s="618">
        <f t="shared" si="6"/>
        <v>0</v>
      </c>
      <c r="R30" s="630">
        <f t="shared" si="7"/>
        <v>0</v>
      </c>
      <c r="S30" s="630">
        <f t="shared" si="8"/>
        <v>0</v>
      </c>
      <c r="T30" s="621"/>
      <c r="U30" s="353"/>
      <c r="V30" s="351"/>
      <c r="W30" s="351"/>
      <c r="X30" s="351"/>
      <c r="Y30" s="351"/>
      <c r="Z30" s="351"/>
      <c r="AA30" s="351"/>
      <c r="AB30" s="351"/>
      <c r="AC30" s="351"/>
      <c r="AD30" s="351"/>
      <c r="AE30" s="351"/>
      <c r="AF30" s="367"/>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4"/>
    </row>
    <row r="31" spans="1:82" s="60" customFormat="1" ht="76.900000000000006" customHeight="1" x14ac:dyDescent="0.35">
      <c r="A31" s="621">
        <v>1</v>
      </c>
      <c r="B31" s="622" t="str">
        <f t="shared" si="3"/>
        <v/>
      </c>
      <c r="C31" s="618"/>
      <c r="D31" s="623"/>
      <c r="E31" s="624"/>
      <c r="F31" s="625"/>
      <c r="G31" s="626"/>
      <c r="H31" s="627"/>
      <c r="I31" s="628" t="str">
        <f t="shared" si="4"/>
        <v>1</v>
      </c>
      <c r="J31" s="629" t="s">
        <v>946</v>
      </c>
      <c r="K31" s="618"/>
      <c r="L31" s="628"/>
      <c r="M31" s="628"/>
      <c r="N31" s="628"/>
      <c r="O31" s="628" t="s">
        <v>947</v>
      </c>
      <c r="P31" s="630" t="str">
        <f t="shared" si="5"/>
        <v>1|</v>
      </c>
      <c r="Q31" s="618">
        <f t="shared" si="6"/>
        <v>0</v>
      </c>
      <c r="R31" s="630">
        <f t="shared" si="7"/>
        <v>0</v>
      </c>
      <c r="S31" s="630">
        <f t="shared" si="8"/>
        <v>0</v>
      </c>
      <c r="T31" s="621"/>
      <c r="U31" s="353"/>
      <c r="V31" s="351"/>
      <c r="W31" s="351"/>
      <c r="X31" s="351"/>
      <c r="Y31" s="351"/>
      <c r="Z31" s="351"/>
      <c r="AA31" s="351"/>
      <c r="AB31" s="351"/>
      <c r="AC31" s="351"/>
      <c r="AD31" s="351"/>
      <c r="AE31" s="351"/>
      <c r="AF31" s="367"/>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4"/>
    </row>
    <row r="32" spans="1:82" s="60" customFormat="1" ht="76.900000000000006" customHeight="1" x14ac:dyDescent="0.35">
      <c r="A32" s="621">
        <v>1</v>
      </c>
      <c r="B32" s="622" t="str">
        <f t="shared" si="3"/>
        <v/>
      </c>
      <c r="C32" s="618"/>
      <c r="D32" s="623"/>
      <c r="E32" s="624"/>
      <c r="F32" s="625"/>
      <c r="G32" s="626"/>
      <c r="H32" s="627"/>
      <c r="I32" s="628" t="str">
        <f t="shared" si="4"/>
        <v>1</v>
      </c>
      <c r="J32" s="629" t="s">
        <v>948</v>
      </c>
      <c r="K32" s="618"/>
      <c r="L32" s="628"/>
      <c r="M32" s="628"/>
      <c r="N32" s="628"/>
      <c r="O32" s="628" t="s">
        <v>949</v>
      </c>
      <c r="P32" s="630" t="str">
        <f t="shared" si="5"/>
        <v>1|</v>
      </c>
      <c r="Q32" s="618">
        <f t="shared" si="6"/>
        <v>0</v>
      </c>
      <c r="R32" s="630">
        <f t="shared" si="7"/>
        <v>0</v>
      </c>
      <c r="S32" s="630">
        <f t="shared" si="8"/>
        <v>0</v>
      </c>
      <c r="T32" s="621"/>
      <c r="U32" s="353"/>
      <c r="V32" s="351"/>
      <c r="W32" s="351"/>
      <c r="X32" s="351"/>
      <c r="Y32" s="351"/>
      <c r="Z32" s="351"/>
      <c r="AA32" s="351"/>
      <c r="AB32" s="351"/>
      <c r="AC32" s="351"/>
      <c r="AD32" s="351"/>
      <c r="AE32" s="351"/>
      <c r="AF32" s="367"/>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4"/>
    </row>
    <row r="33" spans="1:54" s="60" customFormat="1" ht="76.900000000000006" customHeight="1" x14ac:dyDescent="0.35">
      <c r="A33" s="621">
        <v>1</v>
      </c>
      <c r="B33" s="622" t="str">
        <f t="shared" si="3"/>
        <v/>
      </c>
      <c r="C33" s="618"/>
      <c r="D33" s="623"/>
      <c r="E33" s="624"/>
      <c r="F33" s="625"/>
      <c r="G33" s="626"/>
      <c r="H33" s="627"/>
      <c r="I33" s="628" t="str">
        <f t="shared" si="4"/>
        <v>1</v>
      </c>
      <c r="J33" s="629" t="s">
        <v>950</v>
      </c>
      <c r="K33" s="618"/>
      <c r="L33" s="628"/>
      <c r="M33" s="628"/>
      <c r="N33" s="628"/>
      <c r="O33" s="628" t="s">
        <v>951</v>
      </c>
      <c r="P33" s="630" t="str">
        <f t="shared" si="5"/>
        <v>1|</v>
      </c>
      <c r="Q33" s="618">
        <f t="shared" si="6"/>
        <v>0</v>
      </c>
      <c r="R33" s="630">
        <f t="shared" si="7"/>
        <v>0</v>
      </c>
      <c r="S33" s="630">
        <f t="shared" si="8"/>
        <v>0</v>
      </c>
      <c r="T33" s="621"/>
      <c r="U33" s="353"/>
      <c r="V33" s="351"/>
      <c r="W33" s="351"/>
      <c r="X33" s="351"/>
      <c r="Y33" s="351"/>
      <c r="Z33" s="351"/>
      <c r="AA33" s="351"/>
      <c r="AB33" s="351"/>
      <c r="AC33" s="351"/>
      <c r="AD33" s="351"/>
      <c r="AE33" s="351"/>
      <c r="AF33" s="367"/>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4"/>
    </row>
    <row r="34" spans="1:54" s="60" customFormat="1" ht="76.900000000000006" customHeight="1" x14ac:dyDescent="0.35">
      <c r="A34" s="621">
        <v>1</v>
      </c>
      <c r="B34" s="622" t="str">
        <f t="shared" si="3"/>
        <v/>
      </c>
      <c r="C34" s="618"/>
      <c r="D34" s="623"/>
      <c r="E34" s="624"/>
      <c r="F34" s="625"/>
      <c r="G34" s="626"/>
      <c r="H34" s="627"/>
      <c r="I34" s="628" t="str">
        <f t="shared" si="4"/>
        <v>1</v>
      </c>
      <c r="J34" s="629" t="s">
        <v>952</v>
      </c>
      <c r="K34" s="618"/>
      <c r="L34" s="628"/>
      <c r="M34" s="628"/>
      <c r="N34" s="628"/>
      <c r="O34" s="628" t="s">
        <v>953</v>
      </c>
      <c r="P34" s="630" t="str">
        <f t="shared" si="5"/>
        <v>1|</v>
      </c>
      <c r="Q34" s="618">
        <f t="shared" si="6"/>
        <v>0</v>
      </c>
      <c r="R34" s="630">
        <f t="shared" si="7"/>
        <v>0</v>
      </c>
      <c r="S34" s="630">
        <f t="shared" si="8"/>
        <v>0</v>
      </c>
      <c r="T34" s="621"/>
      <c r="U34" s="353"/>
      <c r="V34" s="351"/>
      <c r="W34" s="351"/>
      <c r="X34" s="351"/>
      <c r="Y34" s="351"/>
      <c r="Z34" s="351"/>
      <c r="AA34" s="351"/>
      <c r="AB34" s="351"/>
      <c r="AC34" s="351"/>
      <c r="AD34" s="351"/>
      <c r="AE34" s="351"/>
      <c r="AF34" s="367"/>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4"/>
    </row>
    <row r="35" spans="1:54" s="60" customFormat="1" ht="76.900000000000006" customHeight="1" x14ac:dyDescent="0.35">
      <c r="A35" s="621">
        <v>2</v>
      </c>
      <c r="B35" s="622" t="str">
        <f t="shared" si="3"/>
        <v/>
      </c>
      <c r="C35" s="618"/>
      <c r="D35" s="623"/>
      <c r="E35" s="624"/>
      <c r="F35" s="625"/>
      <c r="G35" s="626"/>
      <c r="H35" s="627"/>
      <c r="I35" s="628" t="str">
        <f t="shared" si="4"/>
        <v>2</v>
      </c>
      <c r="J35" s="629" t="s">
        <v>942</v>
      </c>
      <c r="K35" s="618"/>
      <c r="L35" s="628"/>
      <c r="M35" s="628"/>
      <c r="N35" s="628"/>
      <c r="O35" s="628" t="s">
        <v>954</v>
      </c>
      <c r="P35" s="630" t="str">
        <f t="shared" si="5"/>
        <v>1|</v>
      </c>
      <c r="Q35" s="618">
        <f t="shared" si="6"/>
        <v>0</v>
      </c>
      <c r="R35" s="630">
        <f t="shared" si="7"/>
        <v>0</v>
      </c>
      <c r="S35" s="630">
        <f t="shared" si="8"/>
        <v>0</v>
      </c>
      <c r="T35" s="621"/>
      <c r="U35" s="353"/>
      <c r="V35" s="351"/>
      <c r="W35" s="351"/>
      <c r="X35" s="351"/>
      <c r="Y35" s="351"/>
      <c r="Z35" s="351"/>
      <c r="AA35" s="351"/>
      <c r="AB35" s="351"/>
      <c r="AC35" s="351"/>
      <c r="AD35" s="351"/>
      <c r="AE35" s="351"/>
      <c r="AF35" s="367"/>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4"/>
    </row>
    <row r="36" spans="1:54" s="60" customFormat="1" ht="76.900000000000006" customHeight="1" x14ac:dyDescent="0.35">
      <c r="A36" s="621">
        <v>2</v>
      </c>
      <c r="B36" s="622" t="str">
        <f t="shared" si="3"/>
        <v/>
      </c>
      <c r="C36" s="618"/>
      <c r="D36" s="623"/>
      <c r="E36" s="624"/>
      <c r="F36" s="625"/>
      <c r="G36" s="626"/>
      <c r="H36" s="627"/>
      <c r="I36" s="628" t="str">
        <f t="shared" si="4"/>
        <v>2</v>
      </c>
      <c r="J36" s="629" t="s">
        <v>944</v>
      </c>
      <c r="K36" s="618"/>
      <c r="L36" s="628"/>
      <c r="M36" s="628"/>
      <c r="N36" s="628"/>
      <c r="O36" s="628" t="s">
        <v>955</v>
      </c>
      <c r="P36" s="630" t="str">
        <f t="shared" si="5"/>
        <v>2|</v>
      </c>
      <c r="Q36" s="618">
        <f t="shared" si="6"/>
        <v>0</v>
      </c>
      <c r="R36" s="630">
        <f t="shared" si="7"/>
        <v>0</v>
      </c>
      <c r="S36" s="630">
        <f t="shared" si="8"/>
        <v>0</v>
      </c>
      <c r="T36" s="621"/>
      <c r="U36" s="353"/>
      <c r="V36" s="351"/>
      <c r="W36" s="351"/>
      <c r="X36" s="351"/>
      <c r="Y36" s="351"/>
      <c r="Z36" s="351"/>
      <c r="AA36" s="351"/>
      <c r="AB36" s="351"/>
      <c r="AC36" s="351"/>
      <c r="AD36" s="351"/>
      <c r="AE36" s="351"/>
      <c r="AF36" s="367"/>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4"/>
    </row>
    <row r="37" spans="1:54" s="60" customFormat="1" ht="76.900000000000006" customHeight="1" x14ac:dyDescent="0.35">
      <c r="A37" s="621">
        <v>2</v>
      </c>
      <c r="B37" s="622" t="str">
        <f t="shared" si="3"/>
        <v/>
      </c>
      <c r="C37" s="618"/>
      <c r="D37" s="623"/>
      <c r="E37" s="624"/>
      <c r="F37" s="625"/>
      <c r="G37" s="626"/>
      <c r="H37" s="627"/>
      <c r="I37" s="628" t="str">
        <f t="shared" si="4"/>
        <v>2</v>
      </c>
      <c r="J37" s="629" t="s">
        <v>946</v>
      </c>
      <c r="K37" s="618"/>
      <c r="L37" s="628"/>
      <c r="M37" s="628"/>
      <c r="N37" s="628"/>
      <c r="O37" s="628" t="s">
        <v>956</v>
      </c>
      <c r="P37" s="630" t="str">
        <f t="shared" si="5"/>
        <v>2|</v>
      </c>
      <c r="Q37" s="618">
        <f t="shared" si="6"/>
        <v>0</v>
      </c>
      <c r="R37" s="630">
        <f t="shared" si="7"/>
        <v>0</v>
      </c>
      <c r="S37" s="630">
        <f t="shared" si="8"/>
        <v>0</v>
      </c>
      <c r="T37" s="621"/>
      <c r="U37" s="353"/>
      <c r="V37" s="351"/>
      <c r="W37" s="351"/>
      <c r="X37" s="351"/>
      <c r="Y37" s="351"/>
      <c r="Z37" s="351"/>
      <c r="AA37" s="351"/>
      <c r="AB37" s="351"/>
      <c r="AC37" s="351"/>
      <c r="AD37" s="351"/>
      <c r="AE37" s="351"/>
      <c r="AF37" s="367"/>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4"/>
    </row>
    <row r="38" spans="1:54" s="60" customFormat="1" ht="76.900000000000006" customHeight="1" x14ac:dyDescent="0.35">
      <c r="A38" s="621">
        <v>2</v>
      </c>
      <c r="B38" s="622" t="str">
        <f t="shared" si="3"/>
        <v/>
      </c>
      <c r="C38" s="618"/>
      <c r="D38" s="623"/>
      <c r="E38" s="624"/>
      <c r="F38" s="625"/>
      <c r="G38" s="626"/>
      <c r="H38" s="627"/>
      <c r="I38" s="628" t="str">
        <f t="shared" si="4"/>
        <v>2</v>
      </c>
      <c r="J38" s="629" t="s">
        <v>948</v>
      </c>
      <c r="K38" s="618"/>
      <c r="L38" s="628"/>
      <c r="M38" s="628"/>
      <c r="N38" s="628"/>
      <c r="O38" s="628" t="s">
        <v>957</v>
      </c>
      <c r="P38" s="630" t="str">
        <f t="shared" si="5"/>
        <v>2|</v>
      </c>
      <c r="Q38" s="618">
        <f t="shared" si="6"/>
        <v>0</v>
      </c>
      <c r="R38" s="630">
        <f t="shared" si="7"/>
        <v>0</v>
      </c>
      <c r="S38" s="630">
        <f t="shared" si="8"/>
        <v>0</v>
      </c>
      <c r="T38" s="621"/>
      <c r="U38" s="353"/>
      <c r="V38" s="351"/>
      <c r="W38" s="351"/>
      <c r="X38" s="351"/>
      <c r="Y38" s="351"/>
      <c r="Z38" s="351"/>
      <c r="AA38" s="351"/>
      <c r="AB38" s="351"/>
      <c r="AC38" s="351"/>
      <c r="AD38" s="351"/>
      <c r="AE38" s="351"/>
      <c r="AF38" s="367"/>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4"/>
    </row>
    <row r="39" spans="1:54" s="60" customFormat="1" ht="76.900000000000006" customHeight="1" x14ac:dyDescent="0.35">
      <c r="A39" s="621">
        <v>2</v>
      </c>
      <c r="B39" s="622" t="str">
        <f t="shared" si="3"/>
        <v/>
      </c>
      <c r="C39" s="618"/>
      <c r="D39" s="623"/>
      <c r="E39" s="624"/>
      <c r="F39" s="625"/>
      <c r="G39" s="626"/>
      <c r="H39" s="627"/>
      <c r="I39" s="628" t="str">
        <f t="shared" si="4"/>
        <v>2</v>
      </c>
      <c r="J39" s="629" t="s">
        <v>950</v>
      </c>
      <c r="K39" s="618"/>
      <c r="L39" s="628"/>
      <c r="M39" s="628"/>
      <c r="N39" s="628"/>
      <c r="O39" s="628" t="s">
        <v>958</v>
      </c>
      <c r="P39" s="630" t="str">
        <f t="shared" si="5"/>
        <v>2|</v>
      </c>
      <c r="Q39" s="618">
        <f t="shared" si="6"/>
        <v>0</v>
      </c>
      <c r="R39" s="630">
        <f t="shared" si="7"/>
        <v>0</v>
      </c>
      <c r="S39" s="630">
        <f t="shared" si="8"/>
        <v>0</v>
      </c>
      <c r="T39" s="621"/>
      <c r="U39" s="353"/>
      <c r="V39" s="351"/>
      <c r="W39" s="351"/>
      <c r="X39" s="351"/>
      <c r="Y39" s="351"/>
      <c r="Z39" s="351"/>
      <c r="AA39" s="351"/>
      <c r="AB39" s="351"/>
      <c r="AC39" s="351"/>
      <c r="AD39" s="351"/>
      <c r="AE39" s="351"/>
      <c r="AF39" s="367"/>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4"/>
    </row>
    <row r="40" spans="1:54" s="60" customFormat="1" ht="76.900000000000006" customHeight="1" x14ac:dyDescent="0.35">
      <c r="A40" s="621">
        <v>2</v>
      </c>
      <c r="B40" s="622" t="str">
        <f t="shared" si="3"/>
        <v/>
      </c>
      <c r="C40" s="618"/>
      <c r="D40" s="623"/>
      <c r="E40" s="624"/>
      <c r="F40" s="625"/>
      <c r="G40" s="626"/>
      <c r="H40" s="627"/>
      <c r="I40" s="628" t="str">
        <f t="shared" si="4"/>
        <v>2</v>
      </c>
      <c r="J40" s="629" t="s">
        <v>952</v>
      </c>
      <c r="K40" s="618"/>
      <c r="L40" s="628"/>
      <c r="M40" s="628"/>
      <c r="N40" s="628"/>
      <c r="O40" s="628" t="s">
        <v>959</v>
      </c>
      <c r="P40" s="630" t="str">
        <f t="shared" si="5"/>
        <v>2|</v>
      </c>
      <c r="Q40" s="618">
        <f t="shared" si="6"/>
        <v>0</v>
      </c>
      <c r="R40" s="630">
        <f t="shared" si="7"/>
        <v>0</v>
      </c>
      <c r="S40" s="630">
        <f t="shared" si="8"/>
        <v>0</v>
      </c>
      <c r="T40" s="621"/>
      <c r="U40" s="353"/>
      <c r="V40" s="351"/>
      <c r="W40" s="351"/>
      <c r="X40" s="351"/>
      <c r="Y40" s="351"/>
      <c r="Z40" s="351"/>
      <c r="AA40" s="351"/>
      <c r="AB40" s="351"/>
      <c r="AC40" s="351"/>
      <c r="AD40" s="351"/>
      <c r="AE40" s="351"/>
      <c r="AF40" s="367"/>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4"/>
    </row>
    <row r="41" spans="1:54" s="60" customFormat="1" ht="76.900000000000006" customHeight="1" x14ac:dyDescent="0.35">
      <c r="A41" s="621">
        <v>3</v>
      </c>
      <c r="B41" s="622" t="str">
        <f t="shared" si="3"/>
        <v/>
      </c>
      <c r="C41" s="618"/>
      <c r="D41" s="623"/>
      <c r="E41" s="624"/>
      <c r="F41" s="625"/>
      <c r="G41" s="626"/>
      <c r="H41" s="627"/>
      <c r="I41" s="628" t="str">
        <f t="shared" si="4"/>
        <v>3</v>
      </c>
      <c r="J41" s="629" t="s">
        <v>942</v>
      </c>
      <c r="K41" s="618"/>
      <c r="L41" s="628"/>
      <c r="M41" s="628"/>
      <c r="N41" s="628"/>
      <c r="O41" s="628" t="s">
        <v>960</v>
      </c>
      <c r="P41" s="630" t="str">
        <f t="shared" si="5"/>
        <v>2|</v>
      </c>
      <c r="Q41" s="618">
        <f t="shared" si="6"/>
        <v>0</v>
      </c>
      <c r="R41" s="630">
        <f t="shared" si="7"/>
        <v>0</v>
      </c>
      <c r="S41" s="630">
        <f t="shared" si="8"/>
        <v>0</v>
      </c>
      <c r="T41" s="621"/>
      <c r="U41" s="353"/>
      <c r="V41" s="351"/>
      <c r="W41" s="351"/>
      <c r="X41" s="351"/>
      <c r="Y41" s="351"/>
      <c r="Z41" s="351"/>
      <c r="AA41" s="351"/>
      <c r="AB41" s="351"/>
      <c r="AC41" s="351"/>
      <c r="AD41" s="351"/>
      <c r="AE41" s="351"/>
      <c r="AF41" s="367"/>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4"/>
    </row>
    <row r="42" spans="1:54" s="60" customFormat="1" ht="76.900000000000006" customHeight="1" x14ac:dyDescent="0.35">
      <c r="A42" s="621">
        <v>3</v>
      </c>
      <c r="B42" s="622" t="str">
        <f t="shared" si="3"/>
        <v/>
      </c>
      <c r="C42" s="618"/>
      <c r="D42" s="623"/>
      <c r="E42" s="624"/>
      <c r="F42" s="625"/>
      <c r="G42" s="626"/>
      <c r="H42" s="627"/>
      <c r="I42" s="628" t="str">
        <f t="shared" si="4"/>
        <v>3</v>
      </c>
      <c r="J42" s="629" t="s">
        <v>944</v>
      </c>
      <c r="K42" s="618"/>
      <c r="L42" s="628"/>
      <c r="M42" s="628"/>
      <c r="N42" s="628"/>
      <c r="O42" s="628" t="s">
        <v>961</v>
      </c>
      <c r="P42" s="630" t="str">
        <f t="shared" si="5"/>
        <v>3|</v>
      </c>
      <c r="Q42" s="618">
        <f t="shared" si="6"/>
        <v>0</v>
      </c>
      <c r="R42" s="630">
        <f t="shared" si="7"/>
        <v>0</v>
      </c>
      <c r="S42" s="630">
        <f t="shared" si="8"/>
        <v>0</v>
      </c>
      <c r="T42" s="621"/>
      <c r="U42" s="353"/>
      <c r="V42" s="351"/>
      <c r="W42" s="351"/>
      <c r="X42" s="351"/>
      <c r="Y42" s="351"/>
      <c r="Z42" s="351"/>
      <c r="AA42" s="351"/>
      <c r="AB42" s="351"/>
      <c r="AC42" s="351"/>
      <c r="AD42" s="351"/>
      <c r="AE42" s="351"/>
      <c r="AF42" s="367"/>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4"/>
    </row>
    <row r="43" spans="1:54" s="60" customFormat="1" ht="76.900000000000006" customHeight="1" x14ac:dyDescent="0.35">
      <c r="A43" s="621">
        <v>3</v>
      </c>
      <c r="B43" s="622" t="str">
        <f t="shared" si="3"/>
        <v/>
      </c>
      <c r="C43" s="618"/>
      <c r="D43" s="623"/>
      <c r="E43" s="624"/>
      <c r="F43" s="625"/>
      <c r="G43" s="626"/>
      <c r="H43" s="627"/>
      <c r="I43" s="628" t="str">
        <f t="shared" si="4"/>
        <v>3</v>
      </c>
      <c r="J43" s="629" t="s">
        <v>946</v>
      </c>
      <c r="K43" s="618"/>
      <c r="L43" s="628"/>
      <c r="M43" s="628"/>
      <c r="N43" s="628"/>
      <c r="O43" s="628" t="s">
        <v>962</v>
      </c>
      <c r="P43" s="630" t="str">
        <f t="shared" si="5"/>
        <v>3|</v>
      </c>
      <c r="Q43" s="618">
        <f t="shared" si="6"/>
        <v>0</v>
      </c>
      <c r="R43" s="630">
        <f t="shared" si="7"/>
        <v>0</v>
      </c>
      <c r="S43" s="630">
        <f t="shared" si="8"/>
        <v>0</v>
      </c>
      <c r="T43" s="621"/>
      <c r="U43" s="353"/>
      <c r="V43" s="351"/>
      <c r="W43" s="351"/>
      <c r="X43" s="351"/>
      <c r="Y43" s="351"/>
      <c r="Z43" s="351"/>
      <c r="AA43" s="351"/>
      <c r="AB43" s="351"/>
      <c r="AC43" s="351"/>
      <c r="AD43" s="351"/>
      <c r="AE43" s="351"/>
      <c r="AF43" s="367"/>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4"/>
    </row>
    <row r="44" spans="1:54" s="60" customFormat="1" ht="76.900000000000006" customHeight="1" x14ac:dyDescent="0.35">
      <c r="A44" s="621">
        <v>3</v>
      </c>
      <c r="B44" s="622" t="str">
        <f t="shared" si="3"/>
        <v/>
      </c>
      <c r="C44" s="618"/>
      <c r="D44" s="623"/>
      <c r="E44" s="624"/>
      <c r="F44" s="625"/>
      <c r="G44" s="626"/>
      <c r="H44" s="627"/>
      <c r="I44" s="628" t="str">
        <f t="shared" si="4"/>
        <v>3</v>
      </c>
      <c r="J44" s="629" t="s">
        <v>948</v>
      </c>
      <c r="K44" s="618"/>
      <c r="L44" s="628"/>
      <c r="M44" s="628"/>
      <c r="N44" s="628"/>
      <c r="O44" s="628" t="s">
        <v>963</v>
      </c>
      <c r="P44" s="630" t="str">
        <f t="shared" si="5"/>
        <v>3|</v>
      </c>
      <c r="Q44" s="618">
        <f t="shared" si="6"/>
        <v>0</v>
      </c>
      <c r="R44" s="630">
        <f t="shared" si="7"/>
        <v>0</v>
      </c>
      <c r="S44" s="630">
        <f t="shared" si="8"/>
        <v>0</v>
      </c>
      <c r="T44" s="621"/>
      <c r="U44" s="353"/>
      <c r="V44" s="351"/>
      <c r="W44" s="351"/>
      <c r="X44" s="351"/>
      <c r="Y44" s="351"/>
      <c r="Z44" s="351"/>
      <c r="AA44" s="351"/>
      <c r="AB44" s="351"/>
      <c r="AC44" s="351"/>
      <c r="AD44" s="351"/>
      <c r="AE44" s="351"/>
      <c r="AF44" s="367"/>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4"/>
    </row>
    <row r="45" spans="1:54" s="60" customFormat="1" ht="76.900000000000006" customHeight="1" x14ac:dyDescent="0.35">
      <c r="A45" s="621">
        <v>3</v>
      </c>
      <c r="B45" s="622" t="str">
        <f t="shared" si="3"/>
        <v/>
      </c>
      <c r="C45" s="618"/>
      <c r="D45" s="623"/>
      <c r="E45" s="624"/>
      <c r="F45" s="625"/>
      <c r="G45" s="626"/>
      <c r="H45" s="627"/>
      <c r="I45" s="628" t="str">
        <f t="shared" si="4"/>
        <v>3</v>
      </c>
      <c r="J45" s="629" t="s">
        <v>950</v>
      </c>
      <c r="K45" s="618"/>
      <c r="L45" s="628"/>
      <c r="M45" s="628"/>
      <c r="N45" s="628"/>
      <c r="O45" s="628" t="s">
        <v>964</v>
      </c>
      <c r="P45" s="630" t="str">
        <f t="shared" si="5"/>
        <v>3|</v>
      </c>
      <c r="Q45" s="618">
        <f t="shared" si="6"/>
        <v>0</v>
      </c>
      <c r="R45" s="630">
        <f t="shared" si="7"/>
        <v>0</v>
      </c>
      <c r="S45" s="630">
        <f t="shared" si="8"/>
        <v>0</v>
      </c>
      <c r="T45" s="621"/>
      <c r="U45" s="353"/>
      <c r="V45" s="351"/>
      <c r="W45" s="351"/>
      <c r="X45" s="351"/>
      <c r="Y45" s="351"/>
      <c r="Z45" s="351"/>
      <c r="AA45" s="351"/>
      <c r="AB45" s="351"/>
      <c r="AC45" s="351"/>
      <c r="AD45" s="351"/>
      <c r="AE45" s="351"/>
      <c r="AF45" s="367"/>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4"/>
    </row>
    <row r="46" spans="1:54" s="60" customFormat="1" ht="76.900000000000006" customHeight="1" x14ac:dyDescent="0.35">
      <c r="A46" s="621">
        <v>3</v>
      </c>
      <c r="B46" s="622" t="str">
        <f t="shared" si="3"/>
        <v/>
      </c>
      <c r="C46" s="618"/>
      <c r="D46" s="623"/>
      <c r="E46" s="624"/>
      <c r="F46" s="625"/>
      <c r="G46" s="626"/>
      <c r="H46" s="627"/>
      <c r="I46" s="628" t="str">
        <f t="shared" si="4"/>
        <v>3</v>
      </c>
      <c r="J46" s="629" t="s">
        <v>952</v>
      </c>
      <c r="K46" s="618"/>
      <c r="L46" s="628"/>
      <c r="M46" s="628"/>
      <c r="N46" s="628"/>
      <c r="O46" s="628" t="s">
        <v>965</v>
      </c>
      <c r="P46" s="630" t="str">
        <f t="shared" si="5"/>
        <v>3|</v>
      </c>
      <c r="Q46" s="618">
        <f t="shared" si="6"/>
        <v>0</v>
      </c>
      <c r="R46" s="630">
        <f t="shared" si="7"/>
        <v>0</v>
      </c>
      <c r="S46" s="630">
        <f t="shared" si="8"/>
        <v>0</v>
      </c>
      <c r="T46" s="621"/>
      <c r="U46" s="353"/>
      <c r="V46" s="351"/>
      <c r="W46" s="351"/>
      <c r="X46" s="351"/>
      <c r="Y46" s="351"/>
      <c r="Z46" s="351"/>
      <c r="AA46" s="351"/>
      <c r="AB46" s="351"/>
      <c r="AC46" s="351"/>
      <c r="AD46" s="351"/>
      <c r="AE46" s="351"/>
      <c r="AF46" s="367"/>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4"/>
    </row>
    <row r="47" spans="1:54" s="60" customFormat="1" ht="76.900000000000006" customHeight="1" x14ac:dyDescent="0.35">
      <c r="A47" s="621">
        <v>4</v>
      </c>
      <c r="B47" s="622" t="str">
        <f t="shared" si="3"/>
        <v/>
      </c>
      <c r="C47" s="618"/>
      <c r="D47" s="623"/>
      <c r="E47" s="624"/>
      <c r="F47" s="625"/>
      <c r="G47" s="626"/>
      <c r="H47" s="627"/>
      <c r="I47" s="628" t="str">
        <f t="shared" si="4"/>
        <v>4</v>
      </c>
      <c r="J47" s="629" t="s">
        <v>942</v>
      </c>
      <c r="K47" s="618"/>
      <c r="L47" s="628"/>
      <c r="M47" s="628"/>
      <c r="N47" s="628"/>
      <c r="O47" s="628" t="s">
        <v>966</v>
      </c>
      <c r="P47" s="630" t="str">
        <f t="shared" si="5"/>
        <v>3|</v>
      </c>
      <c r="Q47" s="618">
        <f t="shared" si="6"/>
        <v>0</v>
      </c>
      <c r="R47" s="630">
        <f t="shared" si="7"/>
        <v>0</v>
      </c>
      <c r="S47" s="630">
        <f t="shared" si="8"/>
        <v>0</v>
      </c>
      <c r="T47" s="621"/>
      <c r="U47" s="353"/>
      <c r="V47" s="351"/>
      <c r="W47" s="351"/>
      <c r="X47" s="351"/>
      <c r="Y47" s="351"/>
      <c r="Z47" s="351"/>
      <c r="AA47" s="351"/>
      <c r="AB47" s="351"/>
      <c r="AC47" s="351"/>
      <c r="AD47" s="351"/>
      <c r="AE47" s="351"/>
      <c r="AF47" s="367"/>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4"/>
    </row>
    <row r="48" spans="1:54" s="60" customFormat="1" ht="76.900000000000006" customHeight="1" x14ac:dyDescent="0.35">
      <c r="A48" s="621">
        <v>4</v>
      </c>
      <c r="B48" s="622" t="str">
        <f t="shared" si="3"/>
        <v/>
      </c>
      <c r="C48" s="618"/>
      <c r="D48" s="623"/>
      <c r="E48" s="624"/>
      <c r="F48" s="625"/>
      <c r="G48" s="626"/>
      <c r="H48" s="627"/>
      <c r="I48" s="628" t="str">
        <f t="shared" si="4"/>
        <v>4</v>
      </c>
      <c r="J48" s="629" t="s">
        <v>944</v>
      </c>
      <c r="K48" s="618"/>
      <c r="L48" s="628"/>
      <c r="M48" s="628"/>
      <c r="N48" s="628"/>
      <c r="O48" s="628" t="s">
        <v>967</v>
      </c>
      <c r="P48" s="630" t="str">
        <f t="shared" si="5"/>
        <v>4|</v>
      </c>
      <c r="Q48" s="618">
        <f t="shared" si="6"/>
        <v>0</v>
      </c>
      <c r="R48" s="630">
        <f t="shared" si="7"/>
        <v>0</v>
      </c>
      <c r="S48" s="630">
        <f t="shared" si="8"/>
        <v>0</v>
      </c>
      <c r="T48" s="621"/>
      <c r="U48" s="353"/>
      <c r="V48" s="351"/>
      <c r="W48" s="351"/>
      <c r="X48" s="351"/>
      <c r="Y48" s="351"/>
      <c r="Z48" s="351"/>
      <c r="AA48" s="351"/>
      <c r="AB48" s="351"/>
      <c r="AC48" s="351"/>
      <c r="AD48" s="351"/>
      <c r="AE48" s="351"/>
      <c r="AF48" s="367"/>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4"/>
    </row>
    <row r="49" spans="1:54" s="60" customFormat="1" ht="76.900000000000006" customHeight="1" x14ac:dyDescent="0.35">
      <c r="A49" s="621">
        <v>4</v>
      </c>
      <c r="B49" s="622" t="str">
        <f t="shared" si="3"/>
        <v/>
      </c>
      <c r="C49" s="618"/>
      <c r="D49" s="623"/>
      <c r="E49" s="624"/>
      <c r="F49" s="625"/>
      <c r="G49" s="626"/>
      <c r="H49" s="627"/>
      <c r="I49" s="628" t="str">
        <f t="shared" si="4"/>
        <v>4</v>
      </c>
      <c r="J49" s="629" t="s">
        <v>946</v>
      </c>
      <c r="K49" s="618"/>
      <c r="L49" s="628"/>
      <c r="M49" s="628"/>
      <c r="N49" s="628"/>
      <c r="O49" s="628" t="s">
        <v>968</v>
      </c>
      <c r="P49" s="630" t="str">
        <f t="shared" si="5"/>
        <v>4|</v>
      </c>
      <c r="Q49" s="618">
        <f t="shared" si="6"/>
        <v>0</v>
      </c>
      <c r="R49" s="630">
        <f t="shared" si="7"/>
        <v>0</v>
      </c>
      <c r="S49" s="630">
        <f t="shared" si="8"/>
        <v>0</v>
      </c>
      <c r="T49" s="621"/>
      <c r="U49" s="353"/>
      <c r="V49" s="351"/>
      <c r="W49" s="351"/>
      <c r="X49" s="351"/>
      <c r="Y49" s="351"/>
      <c r="Z49" s="351"/>
      <c r="AA49" s="351"/>
      <c r="AB49" s="351"/>
      <c r="AC49" s="351"/>
      <c r="AD49" s="351"/>
      <c r="AE49" s="351"/>
      <c r="AF49" s="367"/>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4"/>
    </row>
    <row r="50" spans="1:54" s="60" customFormat="1" ht="76.900000000000006" customHeight="1" x14ac:dyDescent="0.35">
      <c r="A50" s="621">
        <v>4</v>
      </c>
      <c r="B50" s="622" t="str">
        <f t="shared" si="3"/>
        <v/>
      </c>
      <c r="C50" s="618"/>
      <c r="D50" s="623"/>
      <c r="E50" s="624"/>
      <c r="F50" s="625"/>
      <c r="G50" s="626"/>
      <c r="H50" s="627"/>
      <c r="I50" s="628" t="str">
        <f t="shared" si="4"/>
        <v>4</v>
      </c>
      <c r="J50" s="629" t="s">
        <v>948</v>
      </c>
      <c r="K50" s="618"/>
      <c r="L50" s="628"/>
      <c r="M50" s="628"/>
      <c r="N50" s="628"/>
      <c r="O50" s="628" t="s">
        <v>969</v>
      </c>
      <c r="P50" s="630" t="str">
        <f t="shared" si="5"/>
        <v>4|</v>
      </c>
      <c r="Q50" s="618">
        <f t="shared" si="6"/>
        <v>0</v>
      </c>
      <c r="R50" s="630">
        <f t="shared" si="7"/>
        <v>0</v>
      </c>
      <c r="S50" s="630">
        <f t="shared" si="8"/>
        <v>0</v>
      </c>
      <c r="T50" s="621"/>
      <c r="U50" s="353"/>
      <c r="V50" s="351"/>
      <c r="W50" s="351"/>
      <c r="X50" s="351"/>
      <c r="Y50" s="351"/>
      <c r="Z50" s="351"/>
      <c r="AA50" s="351"/>
      <c r="AB50" s="351"/>
      <c r="AC50" s="351"/>
      <c r="AD50" s="351"/>
      <c r="AE50" s="351"/>
      <c r="AF50" s="367"/>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4"/>
    </row>
    <row r="51" spans="1:54" s="60" customFormat="1" ht="76.900000000000006" customHeight="1" x14ac:dyDescent="0.35">
      <c r="A51" s="621">
        <v>4</v>
      </c>
      <c r="B51" s="622" t="str">
        <f t="shared" si="3"/>
        <v/>
      </c>
      <c r="C51" s="618"/>
      <c r="D51" s="623"/>
      <c r="E51" s="624"/>
      <c r="F51" s="625"/>
      <c r="G51" s="626"/>
      <c r="H51" s="627"/>
      <c r="I51" s="628" t="str">
        <f t="shared" si="4"/>
        <v>4</v>
      </c>
      <c r="J51" s="629" t="s">
        <v>950</v>
      </c>
      <c r="K51" s="618"/>
      <c r="L51" s="628"/>
      <c r="M51" s="628"/>
      <c r="N51" s="628"/>
      <c r="O51" s="628" t="s">
        <v>970</v>
      </c>
      <c r="P51" s="630" t="str">
        <f t="shared" si="5"/>
        <v>4|</v>
      </c>
      <c r="Q51" s="618">
        <f t="shared" si="6"/>
        <v>0</v>
      </c>
      <c r="R51" s="630">
        <f t="shared" si="7"/>
        <v>0</v>
      </c>
      <c r="S51" s="630">
        <f t="shared" si="8"/>
        <v>0</v>
      </c>
      <c r="T51" s="621"/>
      <c r="U51" s="353"/>
      <c r="V51" s="351"/>
      <c r="W51" s="351"/>
      <c r="X51" s="351"/>
      <c r="Y51" s="351"/>
      <c r="Z51" s="351"/>
      <c r="AA51" s="351"/>
      <c r="AB51" s="351"/>
      <c r="AC51" s="351"/>
      <c r="AD51" s="351"/>
      <c r="AE51" s="351"/>
      <c r="AF51" s="367"/>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4"/>
    </row>
    <row r="52" spans="1:54" s="60" customFormat="1" ht="76.900000000000006" customHeight="1" x14ac:dyDescent="0.35">
      <c r="A52" s="621">
        <v>4</v>
      </c>
      <c r="B52" s="622" t="str">
        <f t="shared" si="3"/>
        <v/>
      </c>
      <c r="C52" s="618"/>
      <c r="D52" s="623"/>
      <c r="E52" s="624"/>
      <c r="F52" s="625"/>
      <c r="G52" s="626"/>
      <c r="H52" s="627"/>
      <c r="I52" s="628" t="str">
        <f t="shared" si="4"/>
        <v>4</v>
      </c>
      <c r="J52" s="629" t="s">
        <v>952</v>
      </c>
      <c r="K52" s="618"/>
      <c r="L52" s="628"/>
      <c r="M52" s="628"/>
      <c r="N52" s="628"/>
      <c r="O52" s="628" t="s">
        <v>971</v>
      </c>
      <c r="P52" s="630" t="str">
        <f t="shared" si="5"/>
        <v>4|</v>
      </c>
      <c r="Q52" s="618">
        <f t="shared" si="6"/>
        <v>0</v>
      </c>
      <c r="R52" s="630">
        <f t="shared" si="7"/>
        <v>0</v>
      </c>
      <c r="S52" s="630">
        <f t="shared" si="8"/>
        <v>0</v>
      </c>
      <c r="T52" s="621"/>
      <c r="U52" s="353"/>
      <c r="V52" s="351"/>
      <c r="W52" s="351"/>
      <c r="X52" s="351"/>
      <c r="Y52" s="351"/>
      <c r="Z52" s="351"/>
      <c r="AA52" s="351"/>
      <c r="AB52" s="351"/>
      <c r="AC52" s="351"/>
      <c r="AD52" s="351"/>
      <c r="AE52" s="351"/>
      <c r="AF52" s="367"/>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4"/>
    </row>
    <row r="53" spans="1:54" s="60" customFormat="1" ht="76.900000000000006" customHeight="1" x14ac:dyDescent="0.35">
      <c r="A53" s="621">
        <v>5</v>
      </c>
      <c r="B53" s="622" t="str">
        <f t="shared" si="3"/>
        <v/>
      </c>
      <c r="C53" s="618"/>
      <c r="D53" s="623"/>
      <c r="E53" s="624"/>
      <c r="F53" s="625"/>
      <c r="G53" s="626"/>
      <c r="H53" s="627"/>
      <c r="I53" s="628" t="str">
        <f t="shared" si="4"/>
        <v>5</v>
      </c>
      <c r="J53" s="629" t="s">
        <v>942</v>
      </c>
      <c r="K53" s="618"/>
      <c r="L53" s="628"/>
      <c r="M53" s="628"/>
      <c r="N53" s="628"/>
      <c r="O53" s="628" t="s">
        <v>972</v>
      </c>
      <c r="P53" s="630" t="str">
        <f t="shared" si="5"/>
        <v>4|</v>
      </c>
      <c r="Q53" s="618">
        <f t="shared" si="6"/>
        <v>0</v>
      </c>
      <c r="R53" s="630">
        <f t="shared" si="7"/>
        <v>0</v>
      </c>
      <c r="S53" s="630">
        <f t="shared" si="8"/>
        <v>0</v>
      </c>
      <c r="T53" s="621"/>
      <c r="U53" s="353"/>
      <c r="V53" s="351"/>
      <c r="W53" s="351"/>
      <c r="X53" s="351"/>
      <c r="Y53" s="351"/>
      <c r="Z53" s="351"/>
      <c r="AA53" s="351"/>
      <c r="AB53" s="351"/>
      <c r="AC53" s="351"/>
      <c r="AD53" s="351"/>
      <c r="AE53" s="351"/>
      <c r="AF53" s="367"/>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4"/>
    </row>
    <row r="54" spans="1:54" s="60" customFormat="1" ht="76.900000000000006" customHeight="1" x14ac:dyDescent="0.35">
      <c r="A54" s="621">
        <v>5</v>
      </c>
      <c r="B54" s="622" t="str">
        <f t="shared" si="3"/>
        <v/>
      </c>
      <c r="C54" s="618"/>
      <c r="D54" s="623"/>
      <c r="E54" s="624"/>
      <c r="F54" s="625"/>
      <c r="G54" s="626"/>
      <c r="H54" s="627"/>
      <c r="I54" s="628" t="str">
        <f t="shared" si="4"/>
        <v>5</v>
      </c>
      <c r="J54" s="629" t="s">
        <v>944</v>
      </c>
      <c r="K54" s="618"/>
      <c r="L54" s="628"/>
      <c r="M54" s="628"/>
      <c r="N54" s="628"/>
      <c r="O54" s="628" t="s">
        <v>973</v>
      </c>
      <c r="P54" s="630" t="str">
        <f t="shared" si="5"/>
        <v>5|</v>
      </c>
      <c r="Q54" s="618">
        <f t="shared" si="6"/>
        <v>0</v>
      </c>
      <c r="R54" s="630">
        <f t="shared" si="7"/>
        <v>0</v>
      </c>
      <c r="S54" s="630">
        <f t="shared" si="8"/>
        <v>0</v>
      </c>
      <c r="T54" s="621"/>
      <c r="U54" s="353"/>
      <c r="V54" s="351"/>
      <c r="W54" s="351"/>
      <c r="X54" s="351"/>
      <c r="Y54" s="351"/>
      <c r="Z54" s="351"/>
      <c r="AA54" s="351"/>
      <c r="AB54" s="351"/>
      <c r="AC54" s="351"/>
      <c r="AD54" s="351"/>
      <c r="AE54" s="351"/>
      <c r="AF54" s="367"/>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4"/>
    </row>
    <row r="55" spans="1:54" s="60" customFormat="1" ht="76.900000000000006" customHeight="1" x14ac:dyDescent="0.35">
      <c r="A55" s="621">
        <v>5</v>
      </c>
      <c r="B55" s="622" t="str">
        <f t="shared" si="3"/>
        <v/>
      </c>
      <c r="C55" s="618"/>
      <c r="D55" s="623"/>
      <c r="E55" s="624"/>
      <c r="F55" s="625"/>
      <c r="G55" s="626"/>
      <c r="H55" s="627"/>
      <c r="I55" s="628" t="str">
        <f t="shared" si="4"/>
        <v>5</v>
      </c>
      <c r="J55" s="629" t="s">
        <v>946</v>
      </c>
      <c r="K55" s="618"/>
      <c r="L55" s="628"/>
      <c r="M55" s="628"/>
      <c r="N55" s="628"/>
      <c r="O55" s="628" t="s">
        <v>974</v>
      </c>
      <c r="P55" s="630" t="str">
        <f t="shared" si="5"/>
        <v>5|</v>
      </c>
      <c r="Q55" s="618">
        <f t="shared" si="6"/>
        <v>0</v>
      </c>
      <c r="R55" s="630">
        <f t="shared" si="7"/>
        <v>0</v>
      </c>
      <c r="S55" s="630">
        <f t="shared" si="8"/>
        <v>0</v>
      </c>
      <c r="T55" s="621"/>
      <c r="U55" s="353"/>
      <c r="V55" s="351"/>
      <c r="W55" s="351"/>
      <c r="X55" s="351"/>
      <c r="Y55" s="351"/>
      <c r="Z55" s="351"/>
      <c r="AA55" s="351"/>
      <c r="AB55" s="351"/>
      <c r="AC55" s="351"/>
      <c r="AD55" s="351"/>
      <c r="AE55" s="351"/>
      <c r="AF55" s="367"/>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4"/>
    </row>
    <row r="56" spans="1:54" s="60" customFormat="1" ht="76.900000000000006" customHeight="1" x14ac:dyDescent="0.35">
      <c r="A56" s="621">
        <v>5</v>
      </c>
      <c r="B56" s="622" t="str">
        <f t="shared" si="3"/>
        <v/>
      </c>
      <c r="C56" s="618"/>
      <c r="D56" s="623"/>
      <c r="E56" s="624"/>
      <c r="F56" s="625"/>
      <c r="G56" s="626"/>
      <c r="H56" s="627"/>
      <c r="I56" s="628" t="str">
        <f t="shared" si="4"/>
        <v>5</v>
      </c>
      <c r="J56" s="629" t="s">
        <v>948</v>
      </c>
      <c r="K56" s="618"/>
      <c r="L56" s="628"/>
      <c r="M56" s="628"/>
      <c r="N56" s="628"/>
      <c r="O56" s="628" t="s">
        <v>975</v>
      </c>
      <c r="P56" s="630" t="str">
        <f t="shared" si="5"/>
        <v>5|</v>
      </c>
      <c r="Q56" s="618">
        <f t="shared" si="6"/>
        <v>0</v>
      </c>
      <c r="R56" s="630">
        <f t="shared" si="7"/>
        <v>0</v>
      </c>
      <c r="S56" s="630">
        <f t="shared" si="8"/>
        <v>0</v>
      </c>
      <c r="T56" s="621"/>
      <c r="U56" s="353"/>
      <c r="V56" s="351"/>
      <c r="W56" s="351"/>
      <c r="X56" s="351"/>
      <c r="Y56" s="351"/>
      <c r="Z56" s="351"/>
      <c r="AA56" s="351"/>
      <c r="AB56" s="351"/>
      <c r="AC56" s="351"/>
      <c r="AD56" s="351"/>
      <c r="AE56" s="351"/>
      <c r="AF56" s="367"/>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4"/>
    </row>
    <row r="57" spans="1:54" s="60" customFormat="1" ht="76.900000000000006" customHeight="1" x14ac:dyDescent="0.35">
      <c r="A57" s="621">
        <v>5</v>
      </c>
      <c r="B57" s="622" t="str">
        <f t="shared" si="3"/>
        <v/>
      </c>
      <c r="C57" s="618"/>
      <c r="D57" s="623"/>
      <c r="E57" s="624"/>
      <c r="F57" s="625"/>
      <c r="G57" s="626"/>
      <c r="H57" s="627"/>
      <c r="I57" s="628" t="str">
        <f t="shared" si="4"/>
        <v>5</v>
      </c>
      <c r="J57" s="629" t="s">
        <v>950</v>
      </c>
      <c r="K57" s="618"/>
      <c r="L57" s="628"/>
      <c r="M57" s="628"/>
      <c r="N57" s="628"/>
      <c r="O57" s="628" t="s">
        <v>976</v>
      </c>
      <c r="P57" s="630" t="str">
        <f t="shared" si="5"/>
        <v>5|</v>
      </c>
      <c r="Q57" s="618">
        <f t="shared" si="6"/>
        <v>0</v>
      </c>
      <c r="R57" s="630">
        <f t="shared" si="7"/>
        <v>0</v>
      </c>
      <c r="S57" s="630">
        <f t="shared" si="8"/>
        <v>0</v>
      </c>
      <c r="T57" s="621"/>
      <c r="U57" s="353"/>
      <c r="V57" s="351"/>
      <c r="W57" s="351"/>
      <c r="X57" s="351"/>
      <c r="Y57" s="351"/>
      <c r="Z57" s="351"/>
      <c r="AA57" s="351"/>
      <c r="AB57" s="351"/>
      <c r="AC57" s="351"/>
      <c r="AD57" s="351"/>
      <c r="AE57" s="351"/>
      <c r="AF57" s="367"/>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4"/>
    </row>
    <row r="58" spans="1:54" s="60" customFormat="1" ht="76.900000000000006" customHeight="1" x14ac:dyDescent="0.35">
      <c r="A58" s="621">
        <v>5</v>
      </c>
      <c r="B58" s="622" t="str">
        <f t="shared" si="3"/>
        <v/>
      </c>
      <c r="C58" s="618"/>
      <c r="D58" s="623"/>
      <c r="E58" s="624"/>
      <c r="F58" s="625"/>
      <c r="G58" s="626"/>
      <c r="H58" s="627"/>
      <c r="I58" s="628" t="str">
        <f t="shared" si="4"/>
        <v>5</v>
      </c>
      <c r="J58" s="629" t="s">
        <v>952</v>
      </c>
      <c r="K58" s="618"/>
      <c r="L58" s="628"/>
      <c r="M58" s="628"/>
      <c r="N58" s="628"/>
      <c r="O58" s="628" t="s">
        <v>977</v>
      </c>
      <c r="P58" s="630" t="str">
        <f t="shared" si="5"/>
        <v>5|</v>
      </c>
      <c r="Q58" s="618">
        <f t="shared" si="6"/>
        <v>0</v>
      </c>
      <c r="R58" s="630">
        <f t="shared" si="7"/>
        <v>0</v>
      </c>
      <c r="S58" s="630">
        <f t="shared" si="8"/>
        <v>0</v>
      </c>
      <c r="T58" s="621"/>
      <c r="U58" s="353"/>
      <c r="V58" s="351"/>
      <c r="W58" s="351"/>
      <c r="X58" s="351"/>
      <c r="Y58" s="351"/>
      <c r="Z58" s="351"/>
      <c r="AA58" s="351"/>
      <c r="AB58" s="351"/>
      <c r="AC58" s="351"/>
      <c r="AD58" s="351"/>
      <c r="AE58" s="351"/>
      <c r="AF58" s="367"/>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4"/>
    </row>
    <row r="59" spans="1:54" s="60" customFormat="1" ht="76.900000000000006" customHeight="1" x14ac:dyDescent="0.35">
      <c r="A59" s="621">
        <v>6</v>
      </c>
      <c r="B59" s="622" t="str">
        <f t="shared" si="3"/>
        <v/>
      </c>
      <c r="C59" s="618"/>
      <c r="D59" s="623"/>
      <c r="E59" s="624"/>
      <c r="F59" s="625"/>
      <c r="G59" s="626"/>
      <c r="H59" s="627"/>
      <c r="I59" s="628" t="str">
        <f t="shared" si="4"/>
        <v>6</v>
      </c>
      <c r="J59" s="629" t="s">
        <v>942</v>
      </c>
      <c r="K59" s="618"/>
      <c r="L59" s="628"/>
      <c r="M59" s="628"/>
      <c r="N59" s="628"/>
      <c r="O59" s="628" t="s">
        <v>978</v>
      </c>
      <c r="P59" s="630" t="str">
        <f t="shared" si="5"/>
        <v>5|</v>
      </c>
      <c r="Q59" s="618">
        <f t="shared" si="6"/>
        <v>0</v>
      </c>
      <c r="R59" s="630">
        <f t="shared" si="7"/>
        <v>0</v>
      </c>
      <c r="S59" s="630">
        <f t="shared" si="8"/>
        <v>0</v>
      </c>
      <c r="T59" s="621"/>
      <c r="U59" s="353"/>
      <c r="V59" s="351"/>
      <c r="W59" s="351"/>
      <c r="X59" s="351"/>
      <c r="Y59" s="351"/>
      <c r="Z59" s="351"/>
      <c r="AA59" s="351"/>
      <c r="AB59" s="351"/>
      <c r="AC59" s="351"/>
      <c r="AD59" s="351"/>
      <c r="AE59" s="351"/>
      <c r="AF59" s="367"/>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4"/>
    </row>
    <row r="60" spans="1:54" s="60" customFormat="1" ht="76.900000000000006" customHeight="1" x14ac:dyDescent="0.35">
      <c r="A60" s="621">
        <v>6</v>
      </c>
      <c r="B60" s="622" t="str">
        <f t="shared" ref="B60:B91" si="9">IF(A60=A59,"",VLOOKUP(A60,$A$9:$Y$25,22,FALSE))</f>
        <v/>
      </c>
      <c r="C60" s="618"/>
      <c r="D60" s="623"/>
      <c r="E60" s="624"/>
      <c r="F60" s="625"/>
      <c r="G60" s="626"/>
      <c r="H60" s="627"/>
      <c r="I60" s="628" t="str">
        <f t="shared" si="4"/>
        <v>6</v>
      </c>
      <c r="J60" s="629" t="s">
        <v>944</v>
      </c>
      <c r="K60" s="618"/>
      <c r="L60" s="628"/>
      <c r="M60" s="628"/>
      <c r="N60" s="628"/>
      <c r="O60" s="628" t="s">
        <v>979</v>
      </c>
      <c r="P60" s="630" t="str">
        <f t="shared" si="5"/>
        <v>6|</v>
      </c>
      <c r="Q60" s="618">
        <f t="shared" si="6"/>
        <v>0</v>
      </c>
      <c r="R60" s="630">
        <f t="shared" si="7"/>
        <v>0</v>
      </c>
      <c r="S60" s="630">
        <f t="shared" si="8"/>
        <v>0</v>
      </c>
      <c r="T60" s="621"/>
      <c r="U60" s="353"/>
      <c r="V60" s="351"/>
      <c r="W60" s="351"/>
      <c r="X60" s="351"/>
      <c r="Y60" s="351"/>
      <c r="Z60" s="351"/>
      <c r="AA60" s="351"/>
      <c r="AB60" s="351"/>
      <c r="AC60" s="351"/>
      <c r="AD60" s="351"/>
      <c r="AE60" s="351"/>
      <c r="AF60" s="367"/>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4"/>
    </row>
    <row r="61" spans="1:54" s="60" customFormat="1" ht="76.900000000000006" customHeight="1" x14ac:dyDescent="0.35">
      <c r="A61" s="621">
        <v>6</v>
      </c>
      <c r="B61" s="622" t="str">
        <f t="shared" si="9"/>
        <v/>
      </c>
      <c r="C61" s="618"/>
      <c r="D61" s="623"/>
      <c r="E61" s="624"/>
      <c r="F61" s="625"/>
      <c r="G61" s="626"/>
      <c r="H61" s="627"/>
      <c r="I61" s="628" t="str">
        <f t="shared" si="4"/>
        <v>6</v>
      </c>
      <c r="J61" s="629" t="s">
        <v>946</v>
      </c>
      <c r="K61" s="618"/>
      <c r="L61" s="628"/>
      <c r="M61" s="628"/>
      <c r="N61" s="628"/>
      <c r="O61" s="628" t="s">
        <v>980</v>
      </c>
      <c r="P61" s="630" t="str">
        <f t="shared" si="5"/>
        <v>6|</v>
      </c>
      <c r="Q61" s="618">
        <f t="shared" si="6"/>
        <v>0</v>
      </c>
      <c r="R61" s="630">
        <f t="shared" si="7"/>
        <v>0</v>
      </c>
      <c r="S61" s="630">
        <f t="shared" si="8"/>
        <v>0</v>
      </c>
      <c r="T61" s="621"/>
      <c r="U61" s="353"/>
      <c r="V61" s="351"/>
      <c r="W61" s="351"/>
      <c r="X61" s="351"/>
      <c r="Y61" s="351"/>
      <c r="Z61" s="351"/>
      <c r="AA61" s="351"/>
      <c r="AB61" s="351"/>
      <c r="AC61" s="351"/>
      <c r="AD61" s="351"/>
      <c r="AE61" s="351"/>
      <c r="AF61" s="367"/>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4"/>
    </row>
    <row r="62" spans="1:54" s="60" customFormat="1" ht="76.900000000000006" customHeight="1" x14ac:dyDescent="0.35">
      <c r="A62" s="621">
        <v>6</v>
      </c>
      <c r="B62" s="622" t="str">
        <f t="shared" si="9"/>
        <v/>
      </c>
      <c r="C62" s="618"/>
      <c r="D62" s="623"/>
      <c r="E62" s="624"/>
      <c r="F62" s="625"/>
      <c r="G62" s="626"/>
      <c r="H62" s="627"/>
      <c r="I62" s="628" t="str">
        <f t="shared" si="4"/>
        <v>6</v>
      </c>
      <c r="J62" s="629" t="s">
        <v>948</v>
      </c>
      <c r="K62" s="618"/>
      <c r="L62" s="628"/>
      <c r="M62" s="628"/>
      <c r="N62" s="628"/>
      <c r="O62" s="628" t="s">
        <v>981</v>
      </c>
      <c r="P62" s="630" t="str">
        <f t="shared" si="5"/>
        <v>6|</v>
      </c>
      <c r="Q62" s="618">
        <f t="shared" si="6"/>
        <v>0</v>
      </c>
      <c r="R62" s="630">
        <f t="shared" si="7"/>
        <v>0</v>
      </c>
      <c r="S62" s="630">
        <f t="shared" si="8"/>
        <v>0</v>
      </c>
      <c r="T62" s="621"/>
      <c r="U62" s="353"/>
      <c r="V62" s="351"/>
      <c r="W62" s="351"/>
      <c r="X62" s="351"/>
      <c r="Y62" s="351"/>
      <c r="Z62" s="351"/>
      <c r="AA62" s="351"/>
      <c r="AB62" s="351"/>
      <c r="AC62" s="351"/>
      <c r="AD62" s="351"/>
      <c r="AE62" s="351"/>
      <c r="AF62" s="367"/>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4"/>
    </row>
    <row r="63" spans="1:54" s="60" customFormat="1" ht="76.900000000000006" customHeight="1" x14ac:dyDescent="0.35">
      <c r="A63" s="621">
        <v>6</v>
      </c>
      <c r="B63" s="622" t="str">
        <f t="shared" si="9"/>
        <v/>
      </c>
      <c r="C63" s="618"/>
      <c r="D63" s="623"/>
      <c r="E63" s="624"/>
      <c r="F63" s="625"/>
      <c r="G63" s="626"/>
      <c r="H63" s="627"/>
      <c r="I63" s="628" t="str">
        <f t="shared" si="4"/>
        <v>6</v>
      </c>
      <c r="J63" s="629" t="s">
        <v>950</v>
      </c>
      <c r="K63" s="618"/>
      <c r="L63" s="628"/>
      <c r="M63" s="628"/>
      <c r="N63" s="628"/>
      <c r="O63" s="628" t="s">
        <v>982</v>
      </c>
      <c r="P63" s="630" t="str">
        <f t="shared" si="5"/>
        <v>6|</v>
      </c>
      <c r="Q63" s="618">
        <f t="shared" si="6"/>
        <v>0</v>
      </c>
      <c r="R63" s="630">
        <f t="shared" si="7"/>
        <v>0</v>
      </c>
      <c r="S63" s="630">
        <f t="shared" si="8"/>
        <v>0</v>
      </c>
      <c r="T63" s="621"/>
      <c r="U63" s="353"/>
      <c r="V63" s="351"/>
      <c r="W63" s="351"/>
      <c r="X63" s="351"/>
      <c r="Y63" s="351"/>
      <c r="Z63" s="351"/>
      <c r="AA63" s="351"/>
      <c r="AB63" s="351"/>
      <c r="AC63" s="351"/>
      <c r="AD63" s="351"/>
      <c r="AE63" s="351"/>
      <c r="AF63" s="367"/>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4"/>
    </row>
    <row r="64" spans="1:54" s="60" customFormat="1" ht="76.900000000000006" customHeight="1" x14ac:dyDescent="0.35">
      <c r="A64" s="621">
        <v>6</v>
      </c>
      <c r="B64" s="622" t="str">
        <f t="shared" si="9"/>
        <v/>
      </c>
      <c r="C64" s="618"/>
      <c r="D64" s="623"/>
      <c r="E64" s="624"/>
      <c r="F64" s="625"/>
      <c r="G64" s="626"/>
      <c r="H64" s="627"/>
      <c r="I64" s="628" t="str">
        <f t="shared" si="4"/>
        <v>6</v>
      </c>
      <c r="J64" s="629" t="s">
        <v>952</v>
      </c>
      <c r="K64" s="618"/>
      <c r="L64" s="628"/>
      <c r="M64" s="628"/>
      <c r="N64" s="628"/>
      <c r="O64" s="628" t="s">
        <v>983</v>
      </c>
      <c r="P64" s="630" t="str">
        <f t="shared" si="5"/>
        <v>6|</v>
      </c>
      <c r="Q64" s="618">
        <f t="shared" si="6"/>
        <v>0</v>
      </c>
      <c r="R64" s="630">
        <f t="shared" si="7"/>
        <v>0</v>
      </c>
      <c r="S64" s="630">
        <f t="shared" si="8"/>
        <v>0</v>
      </c>
      <c r="T64" s="621"/>
      <c r="U64" s="353"/>
      <c r="V64" s="351"/>
      <c r="W64" s="351"/>
      <c r="X64" s="351"/>
      <c r="Y64" s="351"/>
      <c r="Z64" s="351"/>
      <c r="AA64" s="351"/>
      <c r="AB64" s="351"/>
      <c r="AC64" s="351"/>
      <c r="AD64" s="351"/>
      <c r="AE64" s="351"/>
      <c r="AF64" s="367"/>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4"/>
    </row>
    <row r="65" spans="1:54" s="60" customFormat="1" ht="76.900000000000006" customHeight="1" x14ac:dyDescent="0.35">
      <c r="A65" s="621">
        <v>7</v>
      </c>
      <c r="B65" s="622" t="str">
        <f t="shared" si="9"/>
        <v/>
      </c>
      <c r="C65" s="618"/>
      <c r="D65" s="623"/>
      <c r="E65" s="624"/>
      <c r="F65" s="625"/>
      <c r="G65" s="626"/>
      <c r="H65" s="627"/>
      <c r="I65" s="628" t="str">
        <f t="shared" si="4"/>
        <v>7</v>
      </c>
      <c r="J65" s="629" t="s">
        <v>942</v>
      </c>
      <c r="K65" s="618"/>
      <c r="L65" s="628"/>
      <c r="M65" s="628"/>
      <c r="N65" s="628"/>
      <c r="O65" s="628" t="s">
        <v>984</v>
      </c>
      <c r="P65" s="630" t="str">
        <f t="shared" si="5"/>
        <v>6|</v>
      </c>
      <c r="Q65" s="618">
        <f t="shared" si="6"/>
        <v>0</v>
      </c>
      <c r="R65" s="630">
        <f t="shared" si="7"/>
        <v>0</v>
      </c>
      <c r="S65" s="630">
        <f t="shared" si="8"/>
        <v>0</v>
      </c>
      <c r="T65" s="621"/>
      <c r="U65" s="353"/>
      <c r="V65" s="351"/>
      <c r="W65" s="351"/>
      <c r="X65" s="351"/>
      <c r="Y65" s="351"/>
      <c r="Z65" s="351"/>
      <c r="AA65" s="351"/>
      <c r="AB65" s="351"/>
      <c r="AC65" s="351"/>
      <c r="AD65" s="351"/>
      <c r="AE65" s="351"/>
      <c r="AF65" s="367"/>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4"/>
    </row>
    <row r="66" spans="1:54" s="60" customFormat="1" ht="76.900000000000006" customHeight="1" x14ac:dyDescent="0.35">
      <c r="A66" s="621">
        <v>7</v>
      </c>
      <c r="B66" s="622" t="str">
        <f t="shared" si="9"/>
        <v/>
      </c>
      <c r="C66" s="618"/>
      <c r="D66" s="623"/>
      <c r="E66" s="624"/>
      <c r="F66" s="625"/>
      <c r="G66" s="626"/>
      <c r="H66" s="627"/>
      <c r="I66" s="628" t="str">
        <f t="shared" si="4"/>
        <v>7</v>
      </c>
      <c r="J66" s="629" t="s">
        <v>944</v>
      </c>
      <c r="K66" s="618"/>
      <c r="L66" s="628"/>
      <c r="M66" s="628"/>
      <c r="N66" s="628"/>
      <c r="O66" s="628" t="s">
        <v>985</v>
      </c>
      <c r="P66" s="630" t="str">
        <f t="shared" si="5"/>
        <v>7|</v>
      </c>
      <c r="Q66" s="618">
        <f t="shared" si="6"/>
        <v>0</v>
      </c>
      <c r="R66" s="630">
        <f t="shared" si="7"/>
        <v>0</v>
      </c>
      <c r="S66" s="630">
        <f t="shared" si="8"/>
        <v>0</v>
      </c>
      <c r="T66" s="621"/>
      <c r="U66" s="353"/>
      <c r="V66" s="351"/>
      <c r="W66" s="351"/>
      <c r="X66" s="351"/>
      <c r="Y66" s="351"/>
      <c r="Z66" s="351"/>
      <c r="AA66" s="351"/>
      <c r="AB66" s="351"/>
      <c r="AC66" s="351"/>
      <c r="AD66" s="351"/>
      <c r="AE66" s="351"/>
      <c r="AF66" s="367"/>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4"/>
    </row>
    <row r="67" spans="1:54" s="60" customFormat="1" ht="76.900000000000006" customHeight="1" x14ac:dyDescent="0.35">
      <c r="A67" s="621">
        <v>7</v>
      </c>
      <c r="B67" s="622" t="str">
        <f t="shared" si="9"/>
        <v/>
      </c>
      <c r="C67" s="618"/>
      <c r="D67" s="623"/>
      <c r="E67" s="624"/>
      <c r="F67" s="625"/>
      <c r="G67" s="626"/>
      <c r="H67" s="627"/>
      <c r="I67" s="628" t="str">
        <f t="shared" si="4"/>
        <v>7</v>
      </c>
      <c r="J67" s="629" t="s">
        <v>946</v>
      </c>
      <c r="K67" s="618"/>
      <c r="L67" s="628"/>
      <c r="M67" s="628"/>
      <c r="N67" s="628"/>
      <c r="O67" s="628" t="s">
        <v>986</v>
      </c>
      <c r="P67" s="630" t="str">
        <f t="shared" si="5"/>
        <v>7|</v>
      </c>
      <c r="Q67" s="618">
        <f t="shared" si="6"/>
        <v>0</v>
      </c>
      <c r="R67" s="630">
        <f t="shared" si="7"/>
        <v>0</v>
      </c>
      <c r="S67" s="630">
        <f t="shared" si="8"/>
        <v>0</v>
      </c>
      <c r="T67" s="621"/>
      <c r="U67" s="353"/>
      <c r="V67" s="351"/>
      <c r="W67" s="351"/>
      <c r="X67" s="351"/>
      <c r="Y67" s="351"/>
      <c r="Z67" s="351"/>
      <c r="AA67" s="351"/>
      <c r="AB67" s="351"/>
      <c r="AC67" s="351"/>
      <c r="AD67" s="351"/>
      <c r="AE67" s="351"/>
      <c r="AF67" s="367"/>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4"/>
    </row>
    <row r="68" spans="1:54" s="60" customFormat="1" ht="76.900000000000006" customHeight="1" x14ac:dyDescent="0.35">
      <c r="A68" s="621">
        <v>7</v>
      </c>
      <c r="B68" s="622" t="str">
        <f t="shared" si="9"/>
        <v/>
      </c>
      <c r="C68" s="618"/>
      <c r="D68" s="623"/>
      <c r="E68" s="624"/>
      <c r="F68" s="625"/>
      <c r="G68" s="626"/>
      <c r="H68" s="627"/>
      <c r="I68" s="628" t="str">
        <f t="shared" si="4"/>
        <v>7</v>
      </c>
      <c r="J68" s="629" t="s">
        <v>948</v>
      </c>
      <c r="K68" s="618"/>
      <c r="L68" s="628"/>
      <c r="M68" s="628"/>
      <c r="N68" s="628"/>
      <c r="O68" s="628" t="s">
        <v>987</v>
      </c>
      <c r="P68" s="630" t="str">
        <f t="shared" si="5"/>
        <v>7|</v>
      </c>
      <c r="Q68" s="618">
        <f t="shared" si="6"/>
        <v>0</v>
      </c>
      <c r="R68" s="630">
        <f t="shared" si="7"/>
        <v>0</v>
      </c>
      <c r="S68" s="630">
        <f t="shared" si="8"/>
        <v>0</v>
      </c>
      <c r="T68" s="621"/>
      <c r="U68" s="353"/>
      <c r="V68" s="351"/>
      <c r="W68" s="351"/>
      <c r="X68" s="351"/>
      <c r="Y68" s="351"/>
      <c r="Z68" s="351"/>
      <c r="AA68" s="351"/>
      <c r="AB68" s="351"/>
      <c r="AC68" s="351"/>
      <c r="AD68" s="351"/>
      <c r="AE68" s="351"/>
      <c r="AF68" s="367"/>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4"/>
    </row>
    <row r="69" spans="1:54" s="60" customFormat="1" ht="76.900000000000006" customHeight="1" x14ac:dyDescent="0.35">
      <c r="A69" s="621">
        <v>7</v>
      </c>
      <c r="B69" s="622" t="str">
        <f t="shared" si="9"/>
        <v/>
      </c>
      <c r="C69" s="618"/>
      <c r="D69" s="623"/>
      <c r="E69" s="624"/>
      <c r="F69" s="625"/>
      <c r="G69" s="626"/>
      <c r="H69" s="627"/>
      <c r="I69" s="628" t="str">
        <f t="shared" si="4"/>
        <v>7</v>
      </c>
      <c r="J69" s="629" t="s">
        <v>950</v>
      </c>
      <c r="K69" s="618"/>
      <c r="L69" s="628"/>
      <c r="M69" s="628"/>
      <c r="N69" s="628"/>
      <c r="O69" s="628" t="s">
        <v>988</v>
      </c>
      <c r="P69" s="630" t="str">
        <f t="shared" si="5"/>
        <v>7|</v>
      </c>
      <c r="Q69" s="618">
        <f t="shared" si="6"/>
        <v>0</v>
      </c>
      <c r="R69" s="630">
        <f t="shared" si="7"/>
        <v>0</v>
      </c>
      <c r="S69" s="630">
        <f t="shared" si="8"/>
        <v>0</v>
      </c>
      <c r="T69" s="621"/>
      <c r="U69" s="353"/>
      <c r="V69" s="351"/>
      <c r="W69" s="351"/>
      <c r="X69" s="351"/>
      <c r="Y69" s="351"/>
      <c r="Z69" s="351"/>
      <c r="AA69" s="351"/>
      <c r="AB69" s="351"/>
      <c r="AC69" s="351"/>
      <c r="AD69" s="351"/>
      <c r="AE69" s="351"/>
      <c r="AF69" s="367"/>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4"/>
    </row>
    <row r="70" spans="1:54" s="60" customFormat="1" ht="76.900000000000006" customHeight="1" x14ac:dyDescent="0.35">
      <c r="A70" s="621">
        <v>7</v>
      </c>
      <c r="B70" s="622" t="str">
        <f t="shared" si="9"/>
        <v/>
      </c>
      <c r="C70" s="618"/>
      <c r="D70" s="623"/>
      <c r="E70" s="624"/>
      <c r="F70" s="625"/>
      <c r="G70" s="626"/>
      <c r="H70" s="627"/>
      <c r="I70" s="628" t="str">
        <f t="shared" si="4"/>
        <v>7</v>
      </c>
      <c r="J70" s="629" t="s">
        <v>952</v>
      </c>
      <c r="K70" s="618"/>
      <c r="L70" s="628"/>
      <c r="M70" s="628"/>
      <c r="N70" s="628"/>
      <c r="O70" s="628" t="s">
        <v>989</v>
      </c>
      <c r="P70" s="630" t="str">
        <f t="shared" si="5"/>
        <v>7|</v>
      </c>
      <c r="Q70" s="618">
        <f t="shared" si="6"/>
        <v>0</v>
      </c>
      <c r="R70" s="630">
        <f t="shared" si="7"/>
        <v>0</v>
      </c>
      <c r="S70" s="630">
        <f t="shared" si="8"/>
        <v>0</v>
      </c>
      <c r="T70" s="621"/>
      <c r="U70" s="353"/>
      <c r="V70" s="351"/>
      <c r="W70" s="351"/>
      <c r="X70" s="351"/>
      <c r="Y70" s="351"/>
      <c r="Z70" s="351"/>
      <c r="AA70" s="351"/>
      <c r="AB70" s="351"/>
      <c r="AC70" s="351"/>
      <c r="AD70" s="351"/>
      <c r="AE70" s="351"/>
      <c r="AF70" s="367"/>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4"/>
    </row>
    <row r="71" spans="1:54" s="60" customFormat="1" ht="76.900000000000006" customHeight="1" x14ac:dyDescent="0.35">
      <c r="A71" s="621">
        <v>8</v>
      </c>
      <c r="B71" s="622" t="str">
        <f t="shared" si="9"/>
        <v/>
      </c>
      <c r="C71" s="618"/>
      <c r="D71" s="623"/>
      <c r="E71" s="624"/>
      <c r="F71" s="625"/>
      <c r="G71" s="626"/>
      <c r="H71" s="627"/>
      <c r="I71" s="628" t="str">
        <f t="shared" si="4"/>
        <v>8</v>
      </c>
      <c r="J71" s="629" t="s">
        <v>942</v>
      </c>
      <c r="K71" s="618"/>
      <c r="L71" s="628"/>
      <c r="M71" s="628"/>
      <c r="N71" s="628"/>
      <c r="O71" s="628" t="s">
        <v>990</v>
      </c>
      <c r="P71" s="630" t="str">
        <f t="shared" si="5"/>
        <v>7|</v>
      </c>
      <c r="Q71" s="618">
        <f t="shared" si="6"/>
        <v>0</v>
      </c>
      <c r="R71" s="630">
        <f t="shared" si="7"/>
        <v>0</v>
      </c>
      <c r="S71" s="630">
        <f t="shared" si="8"/>
        <v>0</v>
      </c>
      <c r="T71" s="621"/>
      <c r="U71" s="353"/>
      <c r="V71" s="351"/>
      <c r="W71" s="351"/>
      <c r="X71" s="351"/>
      <c r="Y71" s="351"/>
      <c r="Z71" s="351"/>
      <c r="AA71" s="351"/>
      <c r="AB71" s="351"/>
      <c r="AC71" s="351"/>
      <c r="AD71" s="351"/>
      <c r="AE71" s="351"/>
      <c r="AF71" s="367"/>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4"/>
    </row>
    <row r="72" spans="1:54" s="60" customFormat="1" ht="76.900000000000006" customHeight="1" x14ac:dyDescent="0.35">
      <c r="A72" s="621">
        <v>8</v>
      </c>
      <c r="B72" s="622" t="str">
        <f t="shared" si="9"/>
        <v/>
      </c>
      <c r="C72" s="618"/>
      <c r="D72" s="623"/>
      <c r="E72" s="624"/>
      <c r="F72" s="625"/>
      <c r="G72" s="626"/>
      <c r="H72" s="627"/>
      <c r="I72" s="628" t="str">
        <f t="shared" si="4"/>
        <v>8</v>
      </c>
      <c r="J72" s="629" t="s">
        <v>944</v>
      </c>
      <c r="K72" s="618"/>
      <c r="L72" s="628"/>
      <c r="M72" s="628"/>
      <c r="N72" s="628"/>
      <c r="O72" s="628" t="s">
        <v>991</v>
      </c>
      <c r="P72" s="630" t="str">
        <f t="shared" si="5"/>
        <v>8|</v>
      </c>
      <c r="Q72" s="618">
        <f t="shared" si="6"/>
        <v>0</v>
      </c>
      <c r="R72" s="630">
        <f t="shared" si="7"/>
        <v>0</v>
      </c>
      <c r="S72" s="630">
        <f t="shared" si="8"/>
        <v>0</v>
      </c>
      <c r="T72" s="621"/>
      <c r="U72" s="353"/>
      <c r="V72" s="351"/>
      <c r="W72" s="351"/>
      <c r="X72" s="351"/>
      <c r="Y72" s="351"/>
      <c r="Z72" s="351"/>
      <c r="AA72" s="351"/>
      <c r="AB72" s="351"/>
      <c r="AC72" s="351"/>
      <c r="AD72" s="351"/>
      <c r="AE72" s="351"/>
      <c r="AF72" s="367"/>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4"/>
    </row>
    <row r="73" spans="1:54" s="60" customFormat="1" ht="76.900000000000006" customHeight="1" x14ac:dyDescent="0.35">
      <c r="A73" s="621">
        <v>8</v>
      </c>
      <c r="B73" s="622" t="str">
        <f t="shared" si="9"/>
        <v/>
      </c>
      <c r="C73" s="618"/>
      <c r="D73" s="623"/>
      <c r="E73" s="624"/>
      <c r="F73" s="625"/>
      <c r="G73" s="626"/>
      <c r="H73" s="627"/>
      <c r="I73" s="628" t="str">
        <f t="shared" si="4"/>
        <v>8</v>
      </c>
      <c r="J73" s="629" t="s">
        <v>946</v>
      </c>
      <c r="K73" s="618"/>
      <c r="L73" s="628"/>
      <c r="M73" s="628"/>
      <c r="N73" s="628"/>
      <c r="O73" s="628" t="s">
        <v>992</v>
      </c>
      <c r="P73" s="630" t="str">
        <f t="shared" si="5"/>
        <v>8|</v>
      </c>
      <c r="Q73" s="618">
        <f t="shared" si="6"/>
        <v>0</v>
      </c>
      <c r="R73" s="630">
        <f t="shared" si="7"/>
        <v>0</v>
      </c>
      <c r="S73" s="630">
        <f t="shared" si="8"/>
        <v>0</v>
      </c>
      <c r="T73" s="621"/>
      <c r="U73" s="353"/>
      <c r="V73" s="351"/>
      <c r="W73" s="351"/>
      <c r="X73" s="351"/>
      <c r="Y73" s="351"/>
      <c r="Z73" s="351"/>
      <c r="AA73" s="351"/>
      <c r="AB73" s="351"/>
      <c r="AC73" s="351"/>
      <c r="AD73" s="351"/>
      <c r="AE73" s="351"/>
      <c r="AF73" s="367"/>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4"/>
    </row>
    <row r="74" spans="1:54" s="60" customFormat="1" ht="76.900000000000006" customHeight="1" x14ac:dyDescent="0.35">
      <c r="A74" s="621">
        <v>8</v>
      </c>
      <c r="B74" s="622" t="str">
        <f t="shared" si="9"/>
        <v/>
      </c>
      <c r="C74" s="618"/>
      <c r="D74" s="623"/>
      <c r="E74" s="624"/>
      <c r="F74" s="625"/>
      <c r="G74" s="626"/>
      <c r="H74" s="627"/>
      <c r="I74" s="628" t="str">
        <f t="shared" si="4"/>
        <v>8</v>
      </c>
      <c r="J74" s="629" t="s">
        <v>948</v>
      </c>
      <c r="K74" s="618"/>
      <c r="L74" s="628"/>
      <c r="M74" s="628"/>
      <c r="N74" s="628"/>
      <c r="O74" s="628" t="s">
        <v>993</v>
      </c>
      <c r="P74" s="630" t="str">
        <f t="shared" si="5"/>
        <v>8|</v>
      </c>
      <c r="Q74" s="618">
        <f t="shared" si="6"/>
        <v>0</v>
      </c>
      <c r="R74" s="630">
        <f t="shared" si="7"/>
        <v>0</v>
      </c>
      <c r="S74" s="630">
        <f t="shared" si="8"/>
        <v>0</v>
      </c>
      <c r="T74" s="621"/>
      <c r="U74" s="353"/>
      <c r="V74" s="351"/>
      <c r="W74" s="351"/>
      <c r="X74" s="351"/>
      <c r="Y74" s="351"/>
      <c r="Z74" s="351"/>
      <c r="AA74" s="351"/>
      <c r="AB74" s="351"/>
      <c r="AC74" s="351"/>
      <c r="AD74" s="351"/>
      <c r="AE74" s="351"/>
      <c r="AF74" s="367"/>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4"/>
    </row>
    <row r="75" spans="1:54" s="60" customFormat="1" ht="76.900000000000006" customHeight="1" x14ac:dyDescent="0.35">
      <c r="A75" s="621">
        <v>8</v>
      </c>
      <c r="B75" s="622" t="str">
        <f t="shared" si="9"/>
        <v/>
      </c>
      <c r="C75" s="618"/>
      <c r="D75" s="623"/>
      <c r="E75" s="624"/>
      <c r="F75" s="625"/>
      <c r="G75" s="626"/>
      <c r="H75" s="627"/>
      <c r="I75" s="628" t="str">
        <f t="shared" si="4"/>
        <v>8</v>
      </c>
      <c r="J75" s="629" t="s">
        <v>950</v>
      </c>
      <c r="K75" s="618"/>
      <c r="L75" s="628"/>
      <c r="M75" s="628"/>
      <c r="N75" s="628"/>
      <c r="O75" s="628" t="s">
        <v>994</v>
      </c>
      <c r="P75" s="630" t="str">
        <f t="shared" si="5"/>
        <v>8|</v>
      </c>
      <c r="Q75" s="618">
        <f t="shared" si="6"/>
        <v>0</v>
      </c>
      <c r="R75" s="630">
        <f t="shared" si="7"/>
        <v>0</v>
      </c>
      <c r="S75" s="630">
        <f t="shared" si="8"/>
        <v>0</v>
      </c>
      <c r="T75" s="621"/>
      <c r="U75" s="353"/>
      <c r="V75" s="351"/>
      <c r="W75" s="351"/>
      <c r="X75" s="351"/>
      <c r="Y75" s="351"/>
      <c r="Z75" s="351"/>
      <c r="AA75" s="351"/>
      <c r="AB75" s="351"/>
      <c r="AC75" s="351"/>
      <c r="AD75" s="351"/>
      <c r="AE75" s="351"/>
      <c r="AF75" s="367"/>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4"/>
    </row>
    <row r="76" spans="1:54" s="60" customFormat="1" ht="76.900000000000006" customHeight="1" x14ac:dyDescent="0.35">
      <c r="A76" s="621">
        <v>8</v>
      </c>
      <c r="B76" s="622" t="str">
        <f t="shared" si="9"/>
        <v/>
      </c>
      <c r="C76" s="618"/>
      <c r="D76" s="623"/>
      <c r="E76" s="624"/>
      <c r="F76" s="625"/>
      <c r="G76" s="626"/>
      <c r="H76" s="627"/>
      <c r="I76" s="628" t="str">
        <f t="shared" si="4"/>
        <v>8</v>
      </c>
      <c r="J76" s="629" t="s">
        <v>952</v>
      </c>
      <c r="K76" s="618"/>
      <c r="L76" s="628"/>
      <c r="M76" s="628"/>
      <c r="N76" s="628"/>
      <c r="O76" s="628" t="s">
        <v>995</v>
      </c>
      <c r="P76" s="630" t="str">
        <f t="shared" si="5"/>
        <v>8|</v>
      </c>
      <c r="Q76" s="618">
        <f t="shared" si="6"/>
        <v>0</v>
      </c>
      <c r="R76" s="630">
        <f t="shared" si="7"/>
        <v>0</v>
      </c>
      <c r="S76" s="630">
        <f t="shared" si="8"/>
        <v>0</v>
      </c>
      <c r="T76" s="621"/>
      <c r="U76" s="353"/>
      <c r="V76" s="351"/>
      <c r="W76" s="351"/>
      <c r="X76" s="351"/>
      <c r="Y76" s="351"/>
      <c r="Z76" s="351"/>
      <c r="AA76" s="351"/>
      <c r="AB76" s="351"/>
      <c r="AC76" s="351"/>
      <c r="AD76" s="351"/>
      <c r="AE76" s="351"/>
      <c r="AF76" s="367"/>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4"/>
    </row>
    <row r="77" spans="1:54" s="60" customFormat="1" ht="76.900000000000006" customHeight="1" x14ac:dyDescent="0.35">
      <c r="A77" s="621">
        <v>9</v>
      </c>
      <c r="B77" s="622" t="str">
        <f t="shared" si="9"/>
        <v/>
      </c>
      <c r="C77" s="618"/>
      <c r="D77" s="623"/>
      <c r="E77" s="624"/>
      <c r="F77" s="625"/>
      <c r="G77" s="626"/>
      <c r="H77" s="627"/>
      <c r="I77" s="628" t="str">
        <f t="shared" si="4"/>
        <v>9</v>
      </c>
      <c r="J77" s="629" t="s">
        <v>942</v>
      </c>
      <c r="K77" s="618"/>
      <c r="L77" s="628"/>
      <c r="M77" s="628"/>
      <c r="N77" s="628"/>
      <c r="O77" s="628" t="s">
        <v>996</v>
      </c>
      <c r="P77" s="630" t="str">
        <f t="shared" si="5"/>
        <v>8|</v>
      </c>
      <c r="Q77" s="618">
        <f t="shared" si="6"/>
        <v>0</v>
      </c>
      <c r="R77" s="630">
        <f t="shared" si="7"/>
        <v>0</v>
      </c>
      <c r="S77" s="630">
        <f t="shared" si="8"/>
        <v>0</v>
      </c>
      <c r="T77" s="621"/>
      <c r="U77" s="353"/>
      <c r="V77" s="351"/>
      <c r="W77" s="351"/>
      <c r="X77" s="351"/>
      <c r="Y77" s="351"/>
      <c r="Z77" s="351"/>
      <c r="AA77" s="351"/>
      <c r="AB77" s="351"/>
      <c r="AC77" s="351"/>
      <c r="AD77" s="351"/>
      <c r="AE77" s="351"/>
      <c r="AF77" s="367"/>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4"/>
    </row>
    <row r="78" spans="1:54" s="60" customFormat="1" ht="76.900000000000006" customHeight="1" x14ac:dyDescent="0.35">
      <c r="A78" s="621">
        <v>9</v>
      </c>
      <c r="B78" s="622" t="str">
        <f t="shared" si="9"/>
        <v/>
      </c>
      <c r="C78" s="618"/>
      <c r="D78" s="623"/>
      <c r="E78" s="624"/>
      <c r="F78" s="625"/>
      <c r="G78" s="626"/>
      <c r="H78" s="627"/>
      <c r="I78" s="628" t="str">
        <f t="shared" si="4"/>
        <v>9</v>
      </c>
      <c r="J78" s="629" t="s">
        <v>944</v>
      </c>
      <c r="K78" s="618"/>
      <c r="L78" s="628"/>
      <c r="M78" s="628"/>
      <c r="N78" s="628"/>
      <c r="O78" s="628" t="s">
        <v>997</v>
      </c>
      <c r="P78" s="630" t="str">
        <f t="shared" si="5"/>
        <v>9|</v>
      </c>
      <c r="Q78" s="618">
        <f t="shared" si="6"/>
        <v>0</v>
      </c>
      <c r="R78" s="630">
        <f t="shared" si="7"/>
        <v>0</v>
      </c>
      <c r="S78" s="630">
        <f t="shared" si="8"/>
        <v>0</v>
      </c>
      <c r="T78" s="621"/>
      <c r="U78" s="353"/>
      <c r="V78" s="351"/>
      <c r="W78" s="351"/>
      <c r="X78" s="351"/>
      <c r="Y78" s="351"/>
      <c r="Z78" s="351"/>
      <c r="AA78" s="351"/>
      <c r="AB78" s="351"/>
      <c r="AC78" s="351"/>
      <c r="AD78" s="351"/>
      <c r="AE78" s="351"/>
      <c r="AF78" s="367"/>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4"/>
    </row>
    <row r="79" spans="1:54" s="60" customFormat="1" ht="76.900000000000006" customHeight="1" x14ac:dyDescent="0.35">
      <c r="A79" s="621">
        <v>9</v>
      </c>
      <c r="B79" s="622" t="str">
        <f t="shared" si="9"/>
        <v/>
      </c>
      <c r="C79" s="618"/>
      <c r="D79" s="623"/>
      <c r="E79" s="624"/>
      <c r="F79" s="625"/>
      <c r="G79" s="626"/>
      <c r="H79" s="627"/>
      <c r="I79" s="628" t="str">
        <f t="shared" si="4"/>
        <v>9</v>
      </c>
      <c r="J79" s="629" t="s">
        <v>946</v>
      </c>
      <c r="K79" s="618"/>
      <c r="L79" s="628"/>
      <c r="M79" s="628"/>
      <c r="N79" s="628"/>
      <c r="O79" s="628" t="s">
        <v>998</v>
      </c>
      <c r="P79" s="630" t="str">
        <f t="shared" si="5"/>
        <v>9|</v>
      </c>
      <c r="Q79" s="618">
        <f t="shared" si="6"/>
        <v>0</v>
      </c>
      <c r="R79" s="630">
        <f t="shared" si="7"/>
        <v>0</v>
      </c>
      <c r="S79" s="630">
        <f t="shared" si="8"/>
        <v>0</v>
      </c>
      <c r="T79" s="621"/>
      <c r="U79" s="353"/>
      <c r="V79" s="351"/>
      <c r="W79" s="351"/>
      <c r="X79" s="351"/>
      <c r="Y79" s="351"/>
      <c r="Z79" s="351"/>
      <c r="AA79" s="351"/>
      <c r="AB79" s="351"/>
      <c r="AC79" s="351"/>
      <c r="AD79" s="351"/>
      <c r="AE79" s="351"/>
      <c r="AF79" s="367"/>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4"/>
    </row>
    <row r="80" spans="1:54" s="60" customFormat="1" ht="76.900000000000006" customHeight="1" x14ac:dyDescent="0.35">
      <c r="A80" s="621">
        <v>9</v>
      </c>
      <c r="B80" s="622" t="str">
        <f t="shared" si="9"/>
        <v/>
      </c>
      <c r="C80" s="618"/>
      <c r="D80" s="623"/>
      <c r="E80" s="624"/>
      <c r="F80" s="625"/>
      <c r="G80" s="626"/>
      <c r="H80" s="627"/>
      <c r="I80" s="628" t="str">
        <f t="shared" si="4"/>
        <v>9</v>
      </c>
      <c r="J80" s="629" t="s">
        <v>948</v>
      </c>
      <c r="K80" s="618"/>
      <c r="L80" s="628"/>
      <c r="M80" s="628"/>
      <c r="N80" s="628"/>
      <c r="O80" s="628" t="s">
        <v>999</v>
      </c>
      <c r="P80" s="630" t="str">
        <f t="shared" si="5"/>
        <v>9|</v>
      </c>
      <c r="Q80" s="618">
        <f t="shared" si="6"/>
        <v>0</v>
      </c>
      <c r="R80" s="630">
        <f t="shared" si="7"/>
        <v>0</v>
      </c>
      <c r="S80" s="630">
        <f t="shared" si="8"/>
        <v>0</v>
      </c>
      <c r="T80" s="621"/>
      <c r="U80" s="353"/>
      <c r="V80" s="351"/>
      <c r="W80" s="351"/>
      <c r="X80" s="351"/>
      <c r="Y80" s="351"/>
      <c r="Z80" s="351"/>
      <c r="AA80" s="351"/>
      <c r="AB80" s="351"/>
      <c r="AC80" s="351"/>
      <c r="AD80" s="351"/>
      <c r="AE80" s="351"/>
      <c r="AF80" s="367"/>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4"/>
    </row>
    <row r="81" spans="1:54" s="60" customFormat="1" ht="76.900000000000006" customHeight="1" x14ac:dyDescent="0.35">
      <c r="A81" s="621">
        <v>9</v>
      </c>
      <c r="B81" s="622" t="str">
        <f t="shared" si="9"/>
        <v/>
      </c>
      <c r="C81" s="618"/>
      <c r="D81" s="623"/>
      <c r="E81" s="624"/>
      <c r="F81" s="625"/>
      <c r="G81" s="626"/>
      <c r="H81" s="627"/>
      <c r="I81" s="628" t="str">
        <f t="shared" si="4"/>
        <v>9</v>
      </c>
      <c r="J81" s="629" t="s">
        <v>950</v>
      </c>
      <c r="K81" s="618"/>
      <c r="L81" s="628"/>
      <c r="M81" s="628"/>
      <c r="N81" s="628"/>
      <c r="O81" s="628" t="s">
        <v>1000</v>
      </c>
      <c r="P81" s="630" t="str">
        <f t="shared" si="5"/>
        <v>9|</v>
      </c>
      <c r="Q81" s="618">
        <f t="shared" si="6"/>
        <v>0</v>
      </c>
      <c r="R81" s="630">
        <f t="shared" si="7"/>
        <v>0</v>
      </c>
      <c r="S81" s="630">
        <f t="shared" si="8"/>
        <v>0</v>
      </c>
      <c r="T81" s="621"/>
      <c r="U81" s="353"/>
      <c r="V81" s="351"/>
      <c r="W81" s="351"/>
      <c r="X81" s="351"/>
      <c r="Y81" s="351"/>
      <c r="Z81" s="351"/>
      <c r="AA81" s="351"/>
      <c r="AB81" s="351"/>
      <c r="AC81" s="351"/>
      <c r="AD81" s="351"/>
      <c r="AE81" s="351"/>
      <c r="AF81" s="367"/>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4"/>
    </row>
    <row r="82" spans="1:54" s="60" customFormat="1" ht="76.900000000000006" customHeight="1" x14ac:dyDescent="0.35">
      <c r="A82" s="621">
        <v>9</v>
      </c>
      <c r="B82" s="622" t="str">
        <f t="shared" si="9"/>
        <v/>
      </c>
      <c r="C82" s="618"/>
      <c r="D82" s="623"/>
      <c r="E82" s="624"/>
      <c r="F82" s="625"/>
      <c r="G82" s="626"/>
      <c r="H82" s="627"/>
      <c r="I82" s="628" t="str">
        <f t="shared" si="4"/>
        <v>9</v>
      </c>
      <c r="J82" s="629" t="s">
        <v>952</v>
      </c>
      <c r="K82" s="618"/>
      <c r="L82" s="628"/>
      <c r="M82" s="628"/>
      <c r="N82" s="628"/>
      <c r="O82" s="628" t="s">
        <v>1001</v>
      </c>
      <c r="P82" s="630" t="str">
        <f t="shared" si="5"/>
        <v>9|</v>
      </c>
      <c r="Q82" s="618">
        <f t="shared" si="6"/>
        <v>0</v>
      </c>
      <c r="R82" s="630">
        <f t="shared" si="7"/>
        <v>0</v>
      </c>
      <c r="S82" s="630">
        <f t="shared" si="8"/>
        <v>0</v>
      </c>
      <c r="T82" s="621"/>
      <c r="U82" s="353"/>
      <c r="V82" s="351"/>
      <c r="W82" s="351"/>
      <c r="X82" s="351"/>
      <c r="Y82" s="351"/>
      <c r="Z82" s="351"/>
      <c r="AA82" s="351"/>
      <c r="AB82" s="351"/>
      <c r="AC82" s="351"/>
      <c r="AD82" s="351"/>
      <c r="AE82" s="351"/>
      <c r="AF82" s="367"/>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4"/>
    </row>
    <row r="83" spans="1:54" s="60" customFormat="1" ht="76.900000000000006" customHeight="1" x14ac:dyDescent="0.35">
      <c r="A83" s="621">
        <v>10</v>
      </c>
      <c r="B83" s="622" t="str">
        <f t="shared" si="9"/>
        <v/>
      </c>
      <c r="C83" s="618"/>
      <c r="D83" s="623"/>
      <c r="E83" s="624"/>
      <c r="F83" s="625"/>
      <c r="G83" s="626"/>
      <c r="H83" s="627"/>
      <c r="I83" s="628" t="str">
        <f t="shared" si="4"/>
        <v>10</v>
      </c>
      <c r="J83" s="629" t="s">
        <v>942</v>
      </c>
      <c r="K83" s="618"/>
      <c r="L83" s="628"/>
      <c r="M83" s="628"/>
      <c r="N83" s="628"/>
      <c r="O83" s="628" t="s">
        <v>1002</v>
      </c>
      <c r="P83" s="630" t="str">
        <f t="shared" si="5"/>
        <v>9|</v>
      </c>
      <c r="Q83" s="618">
        <f t="shared" si="6"/>
        <v>0</v>
      </c>
      <c r="R83" s="630">
        <f t="shared" si="7"/>
        <v>0</v>
      </c>
      <c r="S83" s="630">
        <f t="shared" si="8"/>
        <v>0</v>
      </c>
      <c r="T83" s="621"/>
      <c r="U83" s="353"/>
      <c r="V83" s="351"/>
      <c r="W83" s="351"/>
      <c r="X83" s="351"/>
      <c r="Y83" s="351"/>
      <c r="Z83" s="351"/>
      <c r="AA83" s="351"/>
      <c r="AB83" s="351"/>
      <c r="AC83" s="351"/>
      <c r="AD83" s="351"/>
      <c r="AE83" s="351"/>
      <c r="AF83" s="367"/>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4"/>
    </row>
    <row r="84" spans="1:54" s="60" customFormat="1" ht="76.900000000000006" customHeight="1" x14ac:dyDescent="0.35">
      <c r="A84" s="621">
        <v>10</v>
      </c>
      <c r="B84" s="622" t="str">
        <f t="shared" si="9"/>
        <v/>
      </c>
      <c r="C84" s="618"/>
      <c r="D84" s="623"/>
      <c r="E84" s="624"/>
      <c r="F84" s="625"/>
      <c r="G84" s="626"/>
      <c r="H84" s="627"/>
      <c r="I84" s="628" t="str">
        <f t="shared" si="4"/>
        <v>10</v>
      </c>
      <c r="J84" s="629" t="s">
        <v>944</v>
      </c>
      <c r="K84" s="618"/>
      <c r="L84" s="628"/>
      <c r="M84" s="628"/>
      <c r="N84" s="628"/>
      <c r="O84" s="628" t="s">
        <v>1003</v>
      </c>
      <c r="P84" s="630" t="str">
        <f t="shared" si="5"/>
        <v>10|</v>
      </c>
      <c r="Q84" s="618">
        <f t="shared" si="6"/>
        <v>0</v>
      </c>
      <c r="R84" s="630">
        <f t="shared" si="7"/>
        <v>0</v>
      </c>
      <c r="S84" s="630">
        <f t="shared" si="8"/>
        <v>0</v>
      </c>
      <c r="T84" s="621"/>
      <c r="U84" s="353"/>
      <c r="V84" s="351"/>
      <c r="W84" s="351"/>
      <c r="X84" s="351"/>
      <c r="Y84" s="351"/>
      <c r="Z84" s="351"/>
      <c r="AA84" s="351"/>
      <c r="AB84" s="351"/>
      <c r="AC84" s="351"/>
      <c r="AD84" s="351"/>
      <c r="AE84" s="351"/>
      <c r="AF84" s="367"/>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4"/>
    </row>
    <row r="85" spans="1:54" s="60" customFormat="1" ht="76.900000000000006" customHeight="1" x14ac:dyDescent="0.35">
      <c r="A85" s="621">
        <v>10</v>
      </c>
      <c r="B85" s="622" t="str">
        <f t="shared" si="9"/>
        <v/>
      </c>
      <c r="C85" s="618"/>
      <c r="D85" s="623"/>
      <c r="E85" s="624"/>
      <c r="F85" s="625"/>
      <c r="G85" s="626"/>
      <c r="H85" s="627"/>
      <c r="I85" s="628" t="str">
        <f t="shared" si="4"/>
        <v>10</v>
      </c>
      <c r="J85" s="629" t="s">
        <v>946</v>
      </c>
      <c r="K85" s="618"/>
      <c r="L85" s="628"/>
      <c r="M85" s="628"/>
      <c r="N85" s="628"/>
      <c r="O85" s="628" t="s">
        <v>1004</v>
      </c>
      <c r="P85" s="630" t="str">
        <f t="shared" si="5"/>
        <v>10|</v>
      </c>
      <c r="Q85" s="618">
        <f t="shared" si="6"/>
        <v>0</v>
      </c>
      <c r="R85" s="630">
        <f t="shared" si="7"/>
        <v>0</v>
      </c>
      <c r="S85" s="630">
        <f t="shared" si="8"/>
        <v>0</v>
      </c>
      <c r="T85" s="621"/>
      <c r="U85" s="353"/>
      <c r="V85" s="351"/>
      <c r="W85" s="351"/>
      <c r="X85" s="351"/>
      <c r="Y85" s="351"/>
      <c r="Z85" s="351"/>
      <c r="AA85" s="351"/>
      <c r="AB85" s="351"/>
      <c r="AC85" s="351"/>
      <c r="AD85" s="351"/>
      <c r="AE85" s="351"/>
      <c r="AF85" s="367"/>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4"/>
    </row>
    <row r="86" spans="1:54" s="60" customFormat="1" ht="76.900000000000006" customHeight="1" x14ac:dyDescent="0.35">
      <c r="A86" s="621">
        <v>10</v>
      </c>
      <c r="B86" s="622" t="str">
        <f t="shared" si="9"/>
        <v/>
      </c>
      <c r="C86" s="618"/>
      <c r="D86" s="623"/>
      <c r="E86" s="624"/>
      <c r="F86" s="625"/>
      <c r="G86" s="626"/>
      <c r="H86" s="627"/>
      <c r="I86" s="628" t="str">
        <f t="shared" si="4"/>
        <v>10</v>
      </c>
      <c r="J86" s="629" t="s">
        <v>948</v>
      </c>
      <c r="K86" s="618"/>
      <c r="L86" s="628"/>
      <c r="M86" s="628"/>
      <c r="N86" s="628"/>
      <c r="O86" s="628" t="s">
        <v>1005</v>
      </c>
      <c r="P86" s="630" t="str">
        <f t="shared" si="5"/>
        <v>10|</v>
      </c>
      <c r="Q86" s="618">
        <f t="shared" si="6"/>
        <v>0</v>
      </c>
      <c r="R86" s="630">
        <f t="shared" si="7"/>
        <v>0</v>
      </c>
      <c r="S86" s="630">
        <f t="shared" si="8"/>
        <v>0</v>
      </c>
      <c r="T86" s="621"/>
      <c r="U86" s="353"/>
      <c r="V86" s="351"/>
      <c r="W86" s="351"/>
      <c r="X86" s="351"/>
      <c r="Y86" s="351"/>
      <c r="Z86" s="351"/>
      <c r="AA86" s="351"/>
      <c r="AB86" s="351"/>
      <c r="AC86" s="351"/>
      <c r="AD86" s="351"/>
      <c r="AE86" s="351"/>
      <c r="AF86" s="367"/>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4"/>
    </row>
    <row r="87" spans="1:54" s="60" customFormat="1" ht="76.900000000000006" customHeight="1" x14ac:dyDescent="0.35">
      <c r="A87" s="621">
        <v>10</v>
      </c>
      <c r="B87" s="622" t="str">
        <f t="shared" si="9"/>
        <v/>
      </c>
      <c r="C87" s="618"/>
      <c r="D87" s="623"/>
      <c r="E87" s="624"/>
      <c r="F87" s="625"/>
      <c r="G87" s="626"/>
      <c r="H87" s="627"/>
      <c r="I87" s="628" t="str">
        <f t="shared" si="4"/>
        <v>10</v>
      </c>
      <c r="J87" s="629" t="s">
        <v>950</v>
      </c>
      <c r="K87" s="618"/>
      <c r="L87" s="628"/>
      <c r="M87" s="628"/>
      <c r="N87" s="628"/>
      <c r="O87" s="628" t="s">
        <v>1006</v>
      </c>
      <c r="P87" s="630" t="str">
        <f t="shared" si="5"/>
        <v>10|</v>
      </c>
      <c r="Q87" s="618">
        <f t="shared" si="6"/>
        <v>0</v>
      </c>
      <c r="R87" s="630">
        <f t="shared" si="7"/>
        <v>0</v>
      </c>
      <c r="S87" s="630">
        <f t="shared" si="8"/>
        <v>0</v>
      </c>
      <c r="T87" s="621"/>
      <c r="U87" s="353"/>
      <c r="V87" s="351"/>
      <c r="W87" s="351"/>
      <c r="X87" s="351"/>
      <c r="Y87" s="351"/>
      <c r="Z87" s="351"/>
      <c r="AA87" s="351"/>
      <c r="AB87" s="351"/>
      <c r="AC87" s="351"/>
      <c r="AD87" s="351"/>
      <c r="AE87" s="351"/>
      <c r="AF87" s="367"/>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4"/>
    </row>
    <row r="88" spans="1:54" s="60" customFormat="1" ht="76.900000000000006" customHeight="1" x14ac:dyDescent="0.35">
      <c r="A88" s="621">
        <v>10</v>
      </c>
      <c r="B88" s="622" t="str">
        <f t="shared" si="9"/>
        <v/>
      </c>
      <c r="C88" s="618"/>
      <c r="D88" s="623"/>
      <c r="E88" s="624"/>
      <c r="F88" s="625"/>
      <c r="G88" s="626"/>
      <c r="H88" s="627"/>
      <c r="I88" s="628" t="str">
        <f t="shared" si="4"/>
        <v>10</v>
      </c>
      <c r="J88" s="629" t="s">
        <v>952</v>
      </c>
      <c r="K88" s="618"/>
      <c r="L88" s="628"/>
      <c r="M88" s="628"/>
      <c r="N88" s="628"/>
      <c r="O88" s="628" t="s">
        <v>1007</v>
      </c>
      <c r="P88" s="630" t="str">
        <f t="shared" si="5"/>
        <v>10|</v>
      </c>
      <c r="Q88" s="618">
        <f t="shared" si="6"/>
        <v>0</v>
      </c>
      <c r="R88" s="630">
        <f t="shared" si="7"/>
        <v>0</v>
      </c>
      <c r="S88" s="630">
        <f t="shared" si="8"/>
        <v>0</v>
      </c>
      <c r="T88" s="621"/>
      <c r="U88" s="353"/>
      <c r="V88" s="351"/>
      <c r="W88" s="351"/>
      <c r="X88" s="351"/>
      <c r="Y88" s="351"/>
      <c r="Z88" s="351"/>
      <c r="AA88" s="351"/>
      <c r="AB88" s="351"/>
      <c r="AC88" s="351"/>
      <c r="AD88" s="351"/>
      <c r="AE88" s="351"/>
      <c r="AF88" s="367"/>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4"/>
    </row>
    <row r="89" spans="1:54" s="60" customFormat="1" ht="76.900000000000006" customHeight="1" x14ac:dyDescent="0.35">
      <c r="A89" s="621">
        <v>11</v>
      </c>
      <c r="B89" s="622" t="str">
        <f t="shared" si="9"/>
        <v/>
      </c>
      <c r="C89" s="618"/>
      <c r="D89" s="623"/>
      <c r="E89" s="624"/>
      <c r="F89" s="625"/>
      <c r="G89" s="626"/>
      <c r="H89" s="627"/>
      <c r="I89" s="628" t="str">
        <f t="shared" si="4"/>
        <v>11</v>
      </c>
      <c r="J89" s="629" t="s">
        <v>942</v>
      </c>
      <c r="K89" s="618"/>
      <c r="L89" s="628"/>
      <c r="M89" s="628"/>
      <c r="N89" s="628"/>
      <c r="O89" s="628" t="s">
        <v>1008</v>
      </c>
      <c r="P89" s="630" t="str">
        <f t="shared" si="5"/>
        <v>10|</v>
      </c>
      <c r="Q89" s="618">
        <f t="shared" si="6"/>
        <v>0</v>
      </c>
      <c r="R89" s="630">
        <f t="shared" si="7"/>
        <v>0</v>
      </c>
      <c r="S89" s="630">
        <f t="shared" si="8"/>
        <v>0</v>
      </c>
      <c r="T89" s="621"/>
      <c r="U89" s="353"/>
      <c r="V89" s="351"/>
      <c r="W89" s="351"/>
      <c r="X89" s="351"/>
      <c r="Y89" s="351"/>
      <c r="Z89" s="351"/>
      <c r="AA89" s="351"/>
      <c r="AB89" s="351"/>
      <c r="AC89" s="351"/>
      <c r="AD89" s="351"/>
      <c r="AE89" s="351"/>
      <c r="AF89" s="367"/>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4"/>
    </row>
    <row r="90" spans="1:54" s="60" customFormat="1" ht="76.900000000000006" customHeight="1" x14ac:dyDescent="0.35">
      <c r="A90" s="621">
        <v>11</v>
      </c>
      <c r="B90" s="622" t="str">
        <f t="shared" si="9"/>
        <v/>
      </c>
      <c r="C90" s="618"/>
      <c r="D90" s="623"/>
      <c r="E90" s="624"/>
      <c r="F90" s="625"/>
      <c r="G90" s="626"/>
      <c r="H90" s="627"/>
      <c r="I90" s="628" t="str">
        <f t="shared" si="4"/>
        <v>11</v>
      </c>
      <c r="J90" s="629" t="s">
        <v>944</v>
      </c>
      <c r="K90" s="618"/>
      <c r="L90" s="628"/>
      <c r="M90" s="628"/>
      <c r="N90" s="628"/>
      <c r="O90" s="628" t="s">
        <v>1009</v>
      </c>
      <c r="P90" s="630" t="str">
        <f t="shared" si="5"/>
        <v>11|</v>
      </c>
      <c r="Q90" s="618">
        <f t="shared" si="6"/>
        <v>0</v>
      </c>
      <c r="R90" s="630">
        <f t="shared" si="7"/>
        <v>0</v>
      </c>
      <c r="S90" s="630">
        <f t="shared" si="8"/>
        <v>0</v>
      </c>
      <c r="T90" s="621"/>
      <c r="U90" s="353"/>
      <c r="V90" s="351"/>
      <c r="W90" s="351"/>
      <c r="X90" s="351"/>
      <c r="Y90" s="351"/>
      <c r="Z90" s="351"/>
      <c r="AA90" s="351"/>
      <c r="AB90" s="351"/>
      <c r="AC90" s="351"/>
      <c r="AD90" s="351"/>
      <c r="AE90" s="351"/>
      <c r="AF90" s="367"/>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4"/>
    </row>
    <row r="91" spans="1:54" s="60" customFormat="1" ht="76.900000000000006" customHeight="1" x14ac:dyDescent="0.35">
      <c r="A91" s="621">
        <v>11</v>
      </c>
      <c r="B91" s="622" t="str">
        <f t="shared" si="9"/>
        <v/>
      </c>
      <c r="C91" s="618"/>
      <c r="D91" s="623"/>
      <c r="E91" s="624"/>
      <c r="F91" s="625"/>
      <c r="G91" s="626"/>
      <c r="H91" s="627"/>
      <c r="I91" s="628" t="str">
        <f t="shared" si="4"/>
        <v>11</v>
      </c>
      <c r="J91" s="629" t="s">
        <v>946</v>
      </c>
      <c r="K91" s="618"/>
      <c r="L91" s="628"/>
      <c r="M91" s="628"/>
      <c r="N91" s="628"/>
      <c r="O91" s="628" t="s">
        <v>1010</v>
      </c>
      <c r="P91" s="630" t="str">
        <f t="shared" si="5"/>
        <v>11|</v>
      </c>
      <c r="Q91" s="618">
        <f t="shared" si="6"/>
        <v>0</v>
      </c>
      <c r="R91" s="630">
        <f t="shared" si="7"/>
        <v>0</v>
      </c>
      <c r="S91" s="630">
        <f t="shared" si="8"/>
        <v>0</v>
      </c>
      <c r="T91" s="621"/>
      <c r="U91" s="353"/>
      <c r="V91" s="351"/>
      <c r="W91" s="351"/>
      <c r="X91" s="351"/>
      <c r="Y91" s="351"/>
      <c r="Z91" s="351"/>
      <c r="AA91" s="351"/>
      <c r="AB91" s="351"/>
      <c r="AC91" s="351"/>
      <c r="AD91" s="351"/>
      <c r="AE91" s="351"/>
      <c r="AF91" s="367"/>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4"/>
    </row>
    <row r="92" spans="1:54" s="60" customFormat="1" ht="76.900000000000006" customHeight="1" x14ac:dyDescent="0.35">
      <c r="A92" s="621">
        <v>11</v>
      </c>
      <c r="B92" s="622" t="str">
        <f t="shared" ref="B92:B118" si="10">IF(A92=A91,"",VLOOKUP(A92,$A$9:$Y$25,22,FALSE))</f>
        <v/>
      </c>
      <c r="C92" s="618"/>
      <c r="D92" s="623"/>
      <c r="E92" s="624"/>
      <c r="F92" s="625"/>
      <c r="G92" s="626"/>
      <c r="H92" s="627"/>
      <c r="I92" s="628" t="str">
        <f t="shared" si="4"/>
        <v>11</v>
      </c>
      <c r="J92" s="629" t="s">
        <v>948</v>
      </c>
      <c r="K92" s="618"/>
      <c r="L92" s="628"/>
      <c r="M92" s="628"/>
      <c r="N92" s="628"/>
      <c r="O92" s="628" t="s">
        <v>1011</v>
      </c>
      <c r="P92" s="630" t="str">
        <f t="shared" si="5"/>
        <v>11|</v>
      </c>
      <c r="Q92" s="618">
        <f t="shared" si="6"/>
        <v>0</v>
      </c>
      <c r="R92" s="630">
        <f t="shared" si="7"/>
        <v>0</v>
      </c>
      <c r="S92" s="630">
        <f t="shared" si="8"/>
        <v>0</v>
      </c>
      <c r="T92" s="621"/>
      <c r="U92" s="353"/>
      <c r="V92" s="351"/>
      <c r="W92" s="351"/>
      <c r="X92" s="351"/>
      <c r="Y92" s="351"/>
      <c r="Z92" s="351"/>
      <c r="AA92" s="351"/>
      <c r="AB92" s="351"/>
      <c r="AC92" s="351"/>
      <c r="AD92" s="351"/>
      <c r="AE92" s="351"/>
      <c r="AF92" s="367"/>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4"/>
    </row>
    <row r="93" spans="1:54" s="60" customFormat="1" ht="76.900000000000006" customHeight="1" x14ac:dyDescent="0.35">
      <c r="A93" s="621">
        <v>11</v>
      </c>
      <c r="B93" s="622" t="str">
        <f t="shared" si="10"/>
        <v/>
      </c>
      <c r="C93" s="618"/>
      <c r="D93" s="623"/>
      <c r="E93" s="624"/>
      <c r="F93" s="625"/>
      <c r="G93" s="626"/>
      <c r="H93" s="627"/>
      <c r="I93" s="628" t="str">
        <f t="shared" ref="I93:I118" si="11">CONCATENATE(A93,AZ93)</f>
        <v>11</v>
      </c>
      <c r="J93" s="629" t="s">
        <v>950</v>
      </c>
      <c r="K93" s="618"/>
      <c r="L93" s="628"/>
      <c r="M93" s="628"/>
      <c r="N93" s="628"/>
      <c r="O93" s="628" t="s">
        <v>1012</v>
      </c>
      <c r="P93" s="630" t="str">
        <f t="shared" ref="P93:P118" si="12">CONCATENATE(A92,"|",T92)</f>
        <v>11|</v>
      </c>
      <c r="Q93" s="618">
        <f t="shared" ref="Q93:Q118" si="13">N92</f>
        <v>0</v>
      </c>
      <c r="R93" s="630">
        <f t="shared" ref="R93:R118" si="14">E92</f>
        <v>0</v>
      </c>
      <c r="S93" s="630">
        <f t="shared" ref="S93:S118" si="15">D92</f>
        <v>0</v>
      </c>
      <c r="T93" s="621"/>
      <c r="U93" s="353"/>
      <c r="V93" s="351"/>
      <c r="W93" s="351"/>
      <c r="X93" s="351"/>
      <c r="Y93" s="351"/>
      <c r="Z93" s="351"/>
      <c r="AA93" s="351"/>
      <c r="AB93" s="351"/>
      <c r="AC93" s="351"/>
      <c r="AD93" s="351"/>
      <c r="AE93" s="351"/>
      <c r="AF93" s="367"/>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4"/>
    </row>
    <row r="94" spans="1:54" s="60" customFormat="1" ht="76.900000000000006" customHeight="1" x14ac:dyDescent="0.35">
      <c r="A94" s="621">
        <v>11</v>
      </c>
      <c r="B94" s="622" t="str">
        <f t="shared" si="10"/>
        <v/>
      </c>
      <c r="C94" s="618"/>
      <c r="D94" s="623"/>
      <c r="E94" s="624"/>
      <c r="F94" s="625"/>
      <c r="G94" s="626"/>
      <c r="H94" s="627"/>
      <c r="I94" s="628" t="str">
        <f t="shared" si="11"/>
        <v>11</v>
      </c>
      <c r="J94" s="629" t="s">
        <v>952</v>
      </c>
      <c r="K94" s="618"/>
      <c r="L94" s="628"/>
      <c r="M94" s="628"/>
      <c r="N94" s="628"/>
      <c r="O94" s="628" t="s">
        <v>1013</v>
      </c>
      <c r="P94" s="630" t="str">
        <f t="shared" si="12"/>
        <v>11|</v>
      </c>
      <c r="Q94" s="618">
        <f t="shared" si="13"/>
        <v>0</v>
      </c>
      <c r="R94" s="630">
        <f t="shared" si="14"/>
        <v>0</v>
      </c>
      <c r="S94" s="630">
        <f t="shared" si="15"/>
        <v>0</v>
      </c>
      <c r="T94" s="621"/>
      <c r="U94" s="353"/>
      <c r="V94" s="351"/>
      <c r="W94" s="351"/>
      <c r="X94" s="351"/>
      <c r="Y94" s="351"/>
      <c r="Z94" s="351"/>
      <c r="AA94" s="351"/>
      <c r="AB94" s="351"/>
      <c r="AC94" s="351"/>
      <c r="AD94" s="351"/>
      <c r="AE94" s="351"/>
      <c r="AF94" s="367"/>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4"/>
    </row>
    <row r="95" spans="1:54" s="60" customFormat="1" ht="76.900000000000006" customHeight="1" x14ac:dyDescent="0.35">
      <c r="A95" s="621">
        <v>12</v>
      </c>
      <c r="B95" s="622" t="str">
        <f t="shared" si="10"/>
        <v/>
      </c>
      <c r="C95" s="618"/>
      <c r="D95" s="623"/>
      <c r="E95" s="624"/>
      <c r="F95" s="625"/>
      <c r="G95" s="626"/>
      <c r="H95" s="627"/>
      <c r="I95" s="628" t="str">
        <f t="shared" si="11"/>
        <v>12</v>
      </c>
      <c r="J95" s="629" t="s">
        <v>942</v>
      </c>
      <c r="K95" s="618"/>
      <c r="L95" s="628"/>
      <c r="M95" s="628"/>
      <c r="N95" s="628"/>
      <c r="O95" s="628" t="s">
        <v>1014</v>
      </c>
      <c r="P95" s="630" t="str">
        <f t="shared" si="12"/>
        <v>11|</v>
      </c>
      <c r="Q95" s="618">
        <f t="shared" si="13"/>
        <v>0</v>
      </c>
      <c r="R95" s="630">
        <f t="shared" si="14"/>
        <v>0</v>
      </c>
      <c r="S95" s="630">
        <f t="shared" si="15"/>
        <v>0</v>
      </c>
      <c r="T95" s="621"/>
      <c r="U95" s="353"/>
      <c r="V95" s="351"/>
      <c r="W95" s="351"/>
      <c r="X95" s="351"/>
      <c r="Y95" s="351"/>
      <c r="Z95" s="351"/>
      <c r="AA95" s="351"/>
      <c r="AB95" s="351"/>
      <c r="AC95" s="351"/>
      <c r="AD95" s="351"/>
      <c r="AE95" s="351"/>
      <c r="AF95" s="367"/>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4"/>
    </row>
    <row r="96" spans="1:54" s="60" customFormat="1" ht="76.900000000000006" customHeight="1" x14ac:dyDescent="0.35">
      <c r="A96" s="621">
        <v>12</v>
      </c>
      <c r="B96" s="622" t="str">
        <f t="shared" si="10"/>
        <v/>
      </c>
      <c r="C96" s="618"/>
      <c r="D96" s="623"/>
      <c r="E96" s="624"/>
      <c r="F96" s="625"/>
      <c r="G96" s="626"/>
      <c r="H96" s="627"/>
      <c r="I96" s="628" t="str">
        <f t="shared" si="11"/>
        <v>12</v>
      </c>
      <c r="J96" s="629" t="s">
        <v>944</v>
      </c>
      <c r="K96" s="618"/>
      <c r="L96" s="628"/>
      <c r="M96" s="628"/>
      <c r="N96" s="628"/>
      <c r="O96" s="628" t="s">
        <v>1015</v>
      </c>
      <c r="P96" s="630" t="str">
        <f t="shared" si="12"/>
        <v>12|</v>
      </c>
      <c r="Q96" s="618">
        <f t="shared" si="13"/>
        <v>0</v>
      </c>
      <c r="R96" s="630">
        <f t="shared" si="14"/>
        <v>0</v>
      </c>
      <c r="S96" s="630">
        <f t="shared" si="15"/>
        <v>0</v>
      </c>
      <c r="T96" s="621"/>
      <c r="U96" s="353"/>
      <c r="V96" s="351"/>
      <c r="W96" s="351"/>
      <c r="X96" s="351"/>
      <c r="Y96" s="351"/>
      <c r="Z96" s="351"/>
      <c r="AA96" s="351"/>
      <c r="AB96" s="351"/>
      <c r="AC96" s="351"/>
      <c r="AD96" s="351"/>
      <c r="AE96" s="351"/>
      <c r="AF96" s="367"/>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4"/>
    </row>
    <row r="97" spans="1:54" s="60" customFormat="1" ht="76.900000000000006" customHeight="1" x14ac:dyDescent="0.35">
      <c r="A97" s="621">
        <v>12</v>
      </c>
      <c r="B97" s="622" t="str">
        <f t="shared" si="10"/>
        <v/>
      </c>
      <c r="C97" s="618"/>
      <c r="D97" s="623"/>
      <c r="E97" s="624"/>
      <c r="F97" s="625"/>
      <c r="G97" s="626"/>
      <c r="H97" s="627"/>
      <c r="I97" s="628" t="str">
        <f t="shared" si="11"/>
        <v>12</v>
      </c>
      <c r="J97" s="629" t="s">
        <v>946</v>
      </c>
      <c r="K97" s="618"/>
      <c r="L97" s="628"/>
      <c r="M97" s="628"/>
      <c r="N97" s="628"/>
      <c r="O97" s="628" t="s">
        <v>1016</v>
      </c>
      <c r="P97" s="630" t="str">
        <f t="shared" si="12"/>
        <v>12|</v>
      </c>
      <c r="Q97" s="618">
        <f t="shared" si="13"/>
        <v>0</v>
      </c>
      <c r="R97" s="630">
        <f t="shared" si="14"/>
        <v>0</v>
      </c>
      <c r="S97" s="630">
        <f t="shared" si="15"/>
        <v>0</v>
      </c>
      <c r="T97" s="621"/>
      <c r="U97" s="353"/>
      <c r="V97" s="351"/>
      <c r="W97" s="351"/>
      <c r="X97" s="351"/>
      <c r="Y97" s="351"/>
      <c r="Z97" s="351"/>
      <c r="AA97" s="351"/>
      <c r="AB97" s="351"/>
      <c r="AC97" s="351"/>
      <c r="AD97" s="351"/>
      <c r="AE97" s="351"/>
      <c r="AF97" s="367"/>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4"/>
    </row>
    <row r="98" spans="1:54" s="60" customFormat="1" ht="76.900000000000006" customHeight="1" x14ac:dyDescent="0.35">
      <c r="A98" s="621">
        <v>12</v>
      </c>
      <c r="B98" s="622" t="str">
        <f t="shared" si="10"/>
        <v/>
      </c>
      <c r="C98" s="618"/>
      <c r="D98" s="623"/>
      <c r="E98" s="624"/>
      <c r="F98" s="625"/>
      <c r="G98" s="626"/>
      <c r="H98" s="627"/>
      <c r="I98" s="628" t="str">
        <f t="shared" si="11"/>
        <v>12</v>
      </c>
      <c r="J98" s="629" t="s">
        <v>948</v>
      </c>
      <c r="K98" s="618"/>
      <c r="L98" s="628"/>
      <c r="M98" s="628"/>
      <c r="N98" s="628"/>
      <c r="O98" s="628" t="s">
        <v>1017</v>
      </c>
      <c r="P98" s="630" t="str">
        <f t="shared" si="12"/>
        <v>12|</v>
      </c>
      <c r="Q98" s="618">
        <f t="shared" si="13"/>
        <v>0</v>
      </c>
      <c r="R98" s="630">
        <f t="shared" si="14"/>
        <v>0</v>
      </c>
      <c r="S98" s="630">
        <f t="shared" si="15"/>
        <v>0</v>
      </c>
      <c r="T98" s="621"/>
      <c r="U98" s="353"/>
      <c r="V98" s="351"/>
      <c r="W98" s="351"/>
      <c r="X98" s="351"/>
      <c r="Y98" s="351"/>
      <c r="Z98" s="351"/>
      <c r="AA98" s="351"/>
      <c r="AB98" s="351"/>
      <c r="AC98" s="351"/>
      <c r="AD98" s="351"/>
      <c r="AE98" s="351"/>
      <c r="AF98" s="367"/>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4"/>
    </row>
    <row r="99" spans="1:54" s="60" customFormat="1" ht="76.900000000000006" customHeight="1" x14ac:dyDescent="0.35">
      <c r="A99" s="621">
        <v>12</v>
      </c>
      <c r="B99" s="622" t="str">
        <f t="shared" si="10"/>
        <v/>
      </c>
      <c r="C99" s="618"/>
      <c r="D99" s="623"/>
      <c r="E99" s="624"/>
      <c r="F99" s="625"/>
      <c r="G99" s="626"/>
      <c r="H99" s="627"/>
      <c r="I99" s="628" t="str">
        <f t="shared" si="11"/>
        <v>12</v>
      </c>
      <c r="J99" s="629" t="s">
        <v>950</v>
      </c>
      <c r="K99" s="618"/>
      <c r="L99" s="628"/>
      <c r="M99" s="628"/>
      <c r="N99" s="628"/>
      <c r="O99" s="628" t="s">
        <v>1018</v>
      </c>
      <c r="P99" s="630" t="str">
        <f t="shared" si="12"/>
        <v>12|</v>
      </c>
      <c r="Q99" s="618">
        <f t="shared" si="13"/>
        <v>0</v>
      </c>
      <c r="R99" s="630">
        <f t="shared" si="14"/>
        <v>0</v>
      </c>
      <c r="S99" s="630">
        <f t="shared" si="15"/>
        <v>0</v>
      </c>
      <c r="T99" s="621"/>
      <c r="U99" s="353"/>
      <c r="V99" s="351"/>
      <c r="W99" s="351"/>
      <c r="X99" s="351"/>
      <c r="Y99" s="351"/>
      <c r="Z99" s="351"/>
      <c r="AA99" s="351"/>
      <c r="AB99" s="351"/>
      <c r="AC99" s="351"/>
      <c r="AD99" s="351"/>
      <c r="AE99" s="351"/>
      <c r="AF99" s="367"/>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4"/>
    </row>
    <row r="100" spans="1:54" s="60" customFormat="1" ht="76.900000000000006" customHeight="1" x14ac:dyDescent="0.35">
      <c r="A100" s="621">
        <v>12</v>
      </c>
      <c r="B100" s="622" t="str">
        <f t="shared" si="10"/>
        <v/>
      </c>
      <c r="C100" s="618"/>
      <c r="D100" s="623"/>
      <c r="E100" s="624"/>
      <c r="F100" s="625"/>
      <c r="G100" s="626"/>
      <c r="H100" s="627"/>
      <c r="I100" s="628" t="str">
        <f t="shared" si="11"/>
        <v>12</v>
      </c>
      <c r="J100" s="629" t="s">
        <v>952</v>
      </c>
      <c r="K100" s="618"/>
      <c r="L100" s="628"/>
      <c r="M100" s="628"/>
      <c r="N100" s="628"/>
      <c r="O100" s="628" t="s">
        <v>1019</v>
      </c>
      <c r="P100" s="630" t="str">
        <f t="shared" si="12"/>
        <v>12|</v>
      </c>
      <c r="Q100" s="618">
        <f t="shared" si="13"/>
        <v>0</v>
      </c>
      <c r="R100" s="630">
        <f t="shared" si="14"/>
        <v>0</v>
      </c>
      <c r="S100" s="630">
        <f t="shared" si="15"/>
        <v>0</v>
      </c>
      <c r="T100" s="621"/>
      <c r="U100" s="353"/>
      <c r="V100" s="351"/>
      <c r="W100" s="351"/>
      <c r="X100" s="351"/>
      <c r="Y100" s="351"/>
      <c r="Z100" s="351"/>
      <c r="AA100" s="351"/>
      <c r="AB100" s="351"/>
      <c r="AC100" s="351"/>
      <c r="AD100" s="351"/>
      <c r="AE100" s="351"/>
      <c r="AF100" s="367"/>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4"/>
    </row>
    <row r="101" spans="1:54" s="60" customFormat="1" ht="76.900000000000006" customHeight="1" x14ac:dyDescent="0.35">
      <c r="A101" s="621">
        <v>13</v>
      </c>
      <c r="B101" s="622" t="str">
        <f t="shared" si="10"/>
        <v/>
      </c>
      <c r="C101" s="618"/>
      <c r="D101" s="623"/>
      <c r="E101" s="624"/>
      <c r="F101" s="625"/>
      <c r="G101" s="626"/>
      <c r="H101" s="627"/>
      <c r="I101" s="628" t="str">
        <f t="shared" si="11"/>
        <v>13</v>
      </c>
      <c r="J101" s="629" t="s">
        <v>942</v>
      </c>
      <c r="K101" s="618"/>
      <c r="L101" s="628"/>
      <c r="M101" s="628"/>
      <c r="N101" s="628"/>
      <c r="O101" s="628" t="s">
        <v>1020</v>
      </c>
      <c r="P101" s="630" t="str">
        <f t="shared" si="12"/>
        <v>12|</v>
      </c>
      <c r="Q101" s="618">
        <f t="shared" si="13"/>
        <v>0</v>
      </c>
      <c r="R101" s="630">
        <f t="shared" si="14"/>
        <v>0</v>
      </c>
      <c r="S101" s="630">
        <f t="shared" si="15"/>
        <v>0</v>
      </c>
      <c r="T101" s="621"/>
      <c r="U101" s="353"/>
      <c r="V101" s="351"/>
      <c r="W101" s="351"/>
      <c r="X101" s="351"/>
      <c r="Y101" s="351"/>
      <c r="Z101" s="351"/>
      <c r="AA101" s="351"/>
      <c r="AB101" s="351"/>
      <c r="AC101" s="351"/>
      <c r="AD101" s="351"/>
      <c r="AE101" s="351"/>
      <c r="AF101" s="367"/>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4"/>
    </row>
    <row r="102" spans="1:54" s="60" customFormat="1" ht="76.900000000000006" customHeight="1" x14ac:dyDescent="0.35">
      <c r="A102" s="621">
        <v>13</v>
      </c>
      <c r="B102" s="622" t="str">
        <f t="shared" si="10"/>
        <v/>
      </c>
      <c r="C102" s="618"/>
      <c r="D102" s="623"/>
      <c r="E102" s="624"/>
      <c r="F102" s="625"/>
      <c r="G102" s="626"/>
      <c r="H102" s="627"/>
      <c r="I102" s="628" t="str">
        <f t="shared" si="11"/>
        <v>13</v>
      </c>
      <c r="J102" s="629" t="s">
        <v>944</v>
      </c>
      <c r="K102" s="618"/>
      <c r="L102" s="628"/>
      <c r="M102" s="628"/>
      <c r="N102" s="628"/>
      <c r="O102" s="628" t="s">
        <v>1021</v>
      </c>
      <c r="P102" s="630" t="str">
        <f t="shared" si="12"/>
        <v>13|</v>
      </c>
      <c r="Q102" s="618">
        <f t="shared" si="13"/>
        <v>0</v>
      </c>
      <c r="R102" s="630">
        <f t="shared" si="14"/>
        <v>0</v>
      </c>
      <c r="S102" s="630">
        <f t="shared" si="15"/>
        <v>0</v>
      </c>
      <c r="T102" s="621"/>
      <c r="U102" s="353"/>
      <c r="V102" s="351"/>
      <c r="W102" s="351"/>
      <c r="X102" s="351"/>
      <c r="Y102" s="351"/>
      <c r="Z102" s="351"/>
      <c r="AA102" s="351"/>
      <c r="AB102" s="351"/>
      <c r="AC102" s="351"/>
      <c r="AD102" s="351"/>
      <c r="AE102" s="351"/>
      <c r="AF102" s="367"/>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4"/>
    </row>
    <row r="103" spans="1:54" s="60" customFormat="1" ht="76.900000000000006" customHeight="1" x14ac:dyDescent="0.35">
      <c r="A103" s="621">
        <v>13</v>
      </c>
      <c r="B103" s="622" t="str">
        <f t="shared" si="10"/>
        <v/>
      </c>
      <c r="C103" s="618"/>
      <c r="D103" s="623"/>
      <c r="E103" s="624"/>
      <c r="F103" s="625"/>
      <c r="G103" s="626"/>
      <c r="H103" s="627"/>
      <c r="I103" s="628" t="str">
        <f t="shared" si="11"/>
        <v>13</v>
      </c>
      <c r="J103" s="629" t="s">
        <v>946</v>
      </c>
      <c r="K103" s="618"/>
      <c r="L103" s="628"/>
      <c r="M103" s="628"/>
      <c r="N103" s="628"/>
      <c r="O103" s="628" t="s">
        <v>1022</v>
      </c>
      <c r="P103" s="630" t="str">
        <f t="shared" si="12"/>
        <v>13|</v>
      </c>
      <c r="Q103" s="618">
        <f t="shared" si="13"/>
        <v>0</v>
      </c>
      <c r="R103" s="630">
        <f t="shared" si="14"/>
        <v>0</v>
      </c>
      <c r="S103" s="630">
        <f t="shared" si="15"/>
        <v>0</v>
      </c>
      <c r="T103" s="621"/>
      <c r="U103" s="353"/>
      <c r="V103" s="351"/>
      <c r="W103" s="351"/>
      <c r="X103" s="351"/>
      <c r="Y103" s="351"/>
      <c r="Z103" s="351"/>
      <c r="AA103" s="351"/>
      <c r="AB103" s="351"/>
      <c r="AC103" s="351"/>
      <c r="AD103" s="351"/>
      <c r="AE103" s="351"/>
      <c r="AF103" s="367"/>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4"/>
    </row>
    <row r="104" spans="1:54" s="60" customFormat="1" ht="76.900000000000006" customHeight="1" x14ac:dyDescent="0.35">
      <c r="A104" s="621">
        <v>13</v>
      </c>
      <c r="B104" s="622" t="str">
        <f t="shared" si="10"/>
        <v/>
      </c>
      <c r="C104" s="618"/>
      <c r="D104" s="623"/>
      <c r="E104" s="624"/>
      <c r="F104" s="625"/>
      <c r="G104" s="626"/>
      <c r="H104" s="627"/>
      <c r="I104" s="628" t="str">
        <f t="shared" si="11"/>
        <v>13</v>
      </c>
      <c r="J104" s="629" t="s">
        <v>948</v>
      </c>
      <c r="K104" s="618"/>
      <c r="L104" s="628"/>
      <c r="M104" s="628"/>
      <c r="N104" s="628"/>
      <c r="O104" s="628" t="s">
        <v>1023</v>
      </c>
      <c r="P104" s="630" t="str">
        <f t="shared" si="12"/>
        <v>13|</v>
      </c>
      <c r="Q104" s="618">
        <f t="shared" si="13"/>
        <v>0</v>
      </c>
      <c r="R104" s="630">
        <f t="shared" si="14"/>
        <v>0</v>
      </c>
      <c r="S104" s="630">
        <f t="shared" si="15"/>
        <v>0</v>
      </c>
      <c r="T104" s="621"/>
      <c r="U104" s="353"/>
      <c r="V104" s="351"/>
      <c r="W104" s="351"/>
      <c r="X104" s="351"/>
      <c r="Y104" s="351"/>
      <c r="Z104" s="351"/>
      <c r="AA104" s="351"/>
      <c r="AB104" s="351"/>
      <c r="AC104" s="351"/>
      <c r="AD104" s="351"/>
      <c r="AE104" s="351"/>
      <c r="AF104" s="367"/>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4"/>
    </row>
    <row r="105" spans="1:54" s="60" customFormat="1" ht="76.900000000000006" customHeight="1" x14ac:dyDescent="0.35">
      <c r="A105" s="621">
        <v>13</v>
      </c>
      <c r="B105" s="622" t="str">
        <f t="shared" si="10"/>
        <v/>
      </c>
      <c r="C105" s="618"/>
      <c r="D105" s="623"/>
      <c r="E105" s="624"/>
      <c r="F105" s="625"/>
      <c r="G105" s="626"/>
      <c r="H105" s="627"/>
      <c r="I105" s="628" t="str">
        <f t="shared" si="11"/>
        <v>13</v>
      </c>
      <c r="J105" s="629" t="s">
        <v>950</v>
      </c>
      <c r="K105" s="618"/>
      <c r="L105" s="628"/>
      <c r="M105" s="628"/>
      <c r="N105" s="628"/>
      <c r="O105" s="628" t="s">
        <v>1024</v>
      </c>
      <c r="P105" s="630" t="str">
        <f t="shared" si="12"/>
        <v>13|</v>
      </c>
      <c r="Q105" s="618">
        <f t="shared" si="13"/>
        <v>0</v>
      </c>
      <c r="R105" s="630">
        <f t="shared" si="14"/>
        <v>0</v>
      </c>
      <c r="S105" s="630">
        <f t="shared" si="15"/>
        <v>0</v>
      </c>
      <c r="T105" s="621"/>
      <c r="U105" s="353"/>
      <c r="V105" s="351"/>
      <c r="W105" s="351"/>
      <c r="X105" s="351"/>
      <c r="Y105" s="351"/>
      <c r="Z105" s="351"/>
      <c r="AA105" s="351"/>
      <c r="AB105" s="351"/>
      <c r="AC105" s="351"/>
      <c r="AD105" s="351"/>
      <c r="AE105" s="351"/>
      <c r="AF105" s="367"/>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4"/>
    </row>
    <row r="106" spans="1:54" s="60" customFormat="1" ht="76.900000000000006" customHeight="1" x14ac:dyDescent="0.35">
      <c r="A106" s="621">
        <v>13</v>
      </c>
      <c r="B106" s="622" t="str">
        <f t="shared" si="10"/>
        <v/>
      </c>
      <c r="C106" s="618"/>
      <c r="D106" s="623"/>
      <c r="E106" s="624"/>
      <c r="F106" s="625"/>
      <c r="G106" s="626"/>
      <c r="H106" s="627"/>
      <c r="I106" s="628" t="str">
        <f t="shared" si="11"/>
        <v>13</v>
      </c>
      <c r="J106" s="629" t="s">
        <v>952</v>
      </c>
      <c r="K106" s="618"/>
      <c r="L106" s="628"/>
      <c r="M106" s="628"/>
      <c r="N106" s="628"/>
      <c r="O106" s="628" t="s">
        <v>1025</v>
      </c>
      <c r="P106" s="630" t="str">
        <f t="shared" si="12"/>
        <v>13|</v>
      </c>
      <c r="Q106" s="618">
        <f t="shared" si="13"/>
        <v>0</v>
      </c>
      <c r="R106" s="630">
        <f t="shared" si="14"/>
        <v>0</v>
      </c>
      <c r="S106" s="630">
        <f t="shared" si="15"/>
        <v>0</v>
      </c>
      <c r="T106" s="621"/>
      <c r="U106" s="353"/>
      <c r="V106" s="351"/>
      <c r="W106" s="351"/>
      <c r="X106" s="351"/>
      <c r="Y106" s="351"/>
      <c r="Z106" s="351"/>
      <c r="AA106" s="351"/>
      <c r="AB106" s="351"/>
      <c r="AC106" s="351"/>
      <c r="AD106" s="351"/>
      <c r="AE106" s="351"/>
      <c r="AF106" s="367"/>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4"/>
    </row>
    <row r="107" spans="1:54" s="60" customFormat="1" ht="76.900000000000006" customHeight="1" x14ac:dyDescent="0.35">
      <c r="A107" s="621">
        <v>14</v>
      </c>
      <c r="B107" s="622" t="str">
        <f t="shared" si="10"/>
        <v/>
      </c>
      <c r="C107" s="618"/>
      <c r="D107" s="623"/>
      <c r="E107" s="624"/>
      <c r="F107" s="625"/>
      <c r="G107" s="626"/>
      <c r="H107" s="627"/>
      <c r="I107" s="628" t="str">
        <f t="shared" si="11"/>
        <v>14</v>
      </c>
      <c r="J107" s="629" t="s">
        <v>942</v>
      </c>
      <c r="K107" s="618"/>
      <c r="L107" s="628"/>
      <c r="M107" s="628"/>
      <c r="N107" s="628"/>
      <c r="O107" s="628" t="s">
        <v>1026</v>
      </c>
      <c r="P107" s="630" t="str">
        <f t="shared" si="12"/>
        <v>13|</v>
      </c>
      <c r="Q107" s="618">
        <f t="shared" si="13"/>
        <v>0</v>
      </c>
      <c r="R107" s="630">
        <f t="shared" si="14"/>
        <v>0</v>
      </c>
      <c r="S107" s="630">
        <f t="shared" si="15"/>
        <v>0</v>
      </c>
      <c r="T107" s="621"/>
      <c r="U107" s="353"/>
      <c r="V107" s="351"/>
      <c r="W107" s="351"/>
      <c r="X107" s="351"/>
      <c r="Y107" s="351"/>
      <c r="Z107" s="351"/>
      <c r="AA107" s="351"/>
      <c r="AB107" s="351"/>
      <c r="AC107" s="351"/>
      <c r="AD107" s="351"/>
      <c r="AE107" s="351"/>
      <c r="AF107" s="367"/>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4"/>
    </row>
    <row r="108" spans="1:54" s="60" customFormat="1" ht="76.900000000000006" customHeight="1" x14ac:dyDescent="0.35">
      <c r="A108" s="621">
        <v>14</v>
      </c>
      <c r="B108" s="622" t="str">
        <f t="shared" si="10"/>
        <v/>
      </c>
      <c r="C108" s="618"/>
      <c r="D108" s="623"/>
      <c r="E108" s="624"/>
      <c r="F108" s="625"/>
      <c r="G108" s="626"/>
      <c r="H108" s="627"/>
      <c r="I108" s="628" t="str">
        <f t="shared" si="11"/>
        <v>14</v>
      </c>
      <c r="J108" s="629" t="s">
        <v>944</v>
      </c>
      <c r="K108" s="618"/>
      <c r="L108" s="628"/>
      <c r="M108" s="628"/>
      <c r="N108" s="628"/>
      <c r="O108" s="628" t="s">
        <v>1027</v>
      </c>
      <c r="P108" s="630" t="str">
        <f t="shared" si="12"/>
        <v>14|</v>
      </c>
      <c r="Q108" s="618">
        <f t="shared" si="13"/>
        <v>0</v>
      </c>
      <c r="R108" s="630">
        <f t="shared" si="14"/>
        <v>0</v>
      </c>
      <c r="S108" s="630">
        <f t="shared" si="15"/>
        <v>0</v>
      </c>
      <c r="T108" s="621"/>
      <c r="U108" s="353"/>
      <c r="V108" s="351"/>
      <c r="W108" s="351"/>
      <c r="X108" s="351"/>
      <c r="Y108" s="351"/>
      <c r="Z108" s="351"/>
      <c r="AA108" s="351"/>
      <c r="AB108" s="351"/>
      <c r="AC108" s="351"/>
      <c r="AD108" s="351"/>
      <c r="AE108" s="351"/>
      <c r="AF108" s="367"/>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4"/>
    </row>
    <row r="109" spans="1:54" s="60" customFormat="1" ht="76.900000000000006" customHeight="1" x14ac:dyDescent="0.35">
      <c r="A109" s="621">
        <v>14</v>
      </c>
      <c r="B109" s="622" t="str">
        <f t="shared" si="10"/>
        <v/>
      </c>
      <c r="C109" s="618"/>
      <c r="D109" s="623"/>
      <c r="E109" s="624"/>
      <c r="F109" s="625"/>
      <c r="G109" s="626"/>
      <c r="H109" s="627"/>
      <c r="I109" s="628" t="str">
        <f t="shared" si="11"/>
        <v>14</v>
      </c>
      <c r="J109" s="629" t="s">
        <v>946</v>
      </c>
      <c r="K109" s="618"/>
      <c r="L109" s="628"/>
      <c r="M109" s="628"/>
      <c r="N109" s="628"/>
      <c r="O109" s="628" t="s">
        <v>1028</v>
      </c>
      <c r="P109" s="630" t="str">
        <f t="shared" si="12"/>
        <v>14|</v>
      </c>
      <c r="Q109" s="618">
        <f t="shared" si="13"/>
        <v>0</v>
      </c>
      <c r="R109" s="630">
        <f t="shared" si="14"/>
        <v>0</v>
      </c>
      <c r="S109" s="630">
        <f t="shared" si="15"/>
        <v>0</v>
      </c>
      <c r="T109" s="621"/>
      <c r="U109" s="353"/>
      <c r="V109" s="351"/>
      <c r="W109" s="351"/>
      <c r="X109" s="351"/>
      <c r="Y109" s="351"/>
      <c r="Z109" s="351"/>
      <c r="AA109" s="351"/>
      <c r="AB109" s="351"/>
      <c r="AC109" s="351"/>
      <c r="AD109" s="351"/>
      <c r="AE109" s="351"/>
      <c r="AF109" s="367"/>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4"/>
    </row>
    <row r="110" spans="1:54" s="60" customFormat="1" ht="76.900000000000006" customHeight="1" x14ac:dyDescent="0.35">
      <c r="A110" s="621">
        <v>14</v>
      </c>
      <c r="B110" s="622" t="str">
        <f t="shared" si="10"/>
        <v/>
      </c>
      <c r="C110" s="618"/>
      <c r="D110" s="623"/>
      <c r="E110" s="624"/>
      <c r="F110" s="625"/>
      <c r="G110" s="626"/>
      <c r="H110" s="627"/>
      <c r="I110" s="628" t="str">
        <f t="shared" si="11"/>
        <v>14</v>
      </c>
      <c r="J110" s="629" t="s">
        <v>948</v>
      </c>
      <c r="K110" s="618"/>
      <c r="L110" s="628"/>
      <c r="M110" s="628"/>
      <c r="N110" s="628"/>
      <c r="O110" s="628" t="s">
        <v>1029</v>
      </c>
      <c r="P110" s="630" t="str">
        <f t="shared" si="12"/>
        <v>14|</v>
      </c>
      <c r="Q110" s="618">
        <f t="shared" si="13"/>
        <v>0</v>
      </c>
      <c r="R110" s="630">
        <f t="shared" si="14"/>
        <v>0</v>
      </c>
      <c r="S110" s="630">
        <f t="shared" si="15"/>
        <v>0</v>
      </c>
      <c r="T110" s="621"/>
      <c r="U110" s="353"/>
      <c r="V110" s="351"/>
      <c r="W110" s="351"/>
      <c r="X110" s="351"/>
      <c r="Y110" s="351"/>
      <c r="Z110" s="351"/>
      <c r="AA110" s="351"/>
      <c r="AB110" s="351"/>
      <c r="AC110" s="351"/>
      <c r="AD110" s="351"/>
      <c r="AE110" s="351"/>
      <c r="AF110" s="367"/>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4"/>
    </row>
    <row r="111" spans="1:54" s="60" customFormat="1" ht="76.900000000000006" customHeight="1" x14ac:dyDescent="0.35">
      <c r="A111" s="621">
        <v>14</v>
      </c>
      <c r="B111" s="622" t="str">
        <f t="shared" si="10"/>
        <v/>
      </c>
      <c r="C111" s="618"/>
      <c r="D111" s="623"/>
      <c r="E111" s="624"/>
      <c r="F111" s="625"/>
      <c r="G111" s="626"/>
      <c r="H111" s="627"/>
      <c r="I111" s="628" t="str">
        <f t="shared" si="11"/>
        <v>14</v>
      </c>
      <c r="J111" s="629" t="s">
        <v>950</v>
      </c>
      <c r="K111" s="618"/>
      <c r="L111" s="628"/>
      <c r="M111" s="628"/>
      <c r="N111" s="628"/>
      <c r="O111" s="628" t="s">
        <v>1030</v>
      </c>
      <c r="P111" s="630" t="str">
        <f t="shared" si="12"/>
        <v>14|</v>
      </c>
      <c r="Q111" s="618">
        <f t="shared" si="13"/>
        <v>0</v>
      </c>
      <c r="R111" s="630">
        <f t="shared" si="14"/>
        <v>0</v>
      </c>
      <c r="S111" s="630">
        <f t="shared" si="15"/>
        <v>0</v>
      </c>
      <c r="T111" s="621"/>
      <c r="U111" s="353"/>
      <c r="V111" s="351"/>
      <c r="W111" s="351"/>
      <c r="X111" s="351"/>
      <c r="Y111" s="351"/>
      <c r="Z111" s="351"/>
      <c r="AA111" s="351"/>
      <c r="AB111" s="351"/>
      <c r="AC111" s="351"/>
      <c r="AD111" s="351"/>
      <c r="AE111" s="351"/>
      <c r="AF111" s="367"/>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4"/>
    </row>
    <row r="112" spans="1:54" s="60" customFormat="1" ht="76.900000000000006" customHeight="1" x14ac:dyDescent="0.35">
      <c r="A112" s="621">
        <v>14</v>
      </c>
      <c r="B112" s="622" t="str">
        <f t="shared" si="10"/>
        <v/>
      </c>
      <c r="C112" s="618"/>
      <c r="D112" s="623"/>
      <c r="E112" s="624"/>
      <c r="F112" s="625"/>
      <c r="G112" s="626"/>
      <c r="H112" s="627"/>
      <c r="I112" s="628" t="str">
        <f t="shared" si="11"/>
        <v>14</v>
      </c>
      <c r="J112" s="629" t="s">
        <v>952</v>
      </c>
      <c r="K112" s="618"/>
      <c r="L112" s="628"/>
      <c r="M112" s="628"/>
      <c r="N112" s="628"/>
      <c r="O112" s="628" t="s">
        <v>1031</v>
      </c>
      <c r="P112" s="630" t="str">
        <f t="shared" si="12"/>
        <v>14|</v>
      </c>
      <c r="Q112" s="618">
        <f t="shared" si="13"/>
        <v>0</v>
      </c>
      <c r="R112" s="630">
        <f t="shared" si="14"/>
        <v>0</v>
      </c>
      <c r="S112" s="630">
        <f t="shared" si="15"/>
        <v>0</v>
      </c>
      <c r="T112" s="621"/>
      <c r="U112" s="353"/>
      <c r="V112" s="351"/>
      <c r="W112" s="351"/>
      <c r="X112" s="351"/>
      <c r="Y112" s="351"/>
      <c r="Z112" s="351"/>
      <c r="AA112" s="351"/>
      <c r="AB112" s="351"/>
      <c r="AC112" s="351"/>
      <c r="AD112" s="351"/>
      <c r="AE112" s="351"/>
      <c r="AF112" s="367"/>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4"/>
    </row>
    <row r="113" spans="1:82" s="60" customFormat="1" ht="76.900000000000006" customHeight="1" x14ac:dyDescent="0.35">
      <c r="A113" s="621">
        <v>15</v>
      </c>
      <c r="B113" s="622" t="str">
        <f t="shared" si="10"/>
        <v/>
      </c>
      <c r="C113" s="618"/>
      <c r="D113" s="623"/>
      <c r="E113" s="624"/>
      <c r="F113" s="625"/>
      <c r="G113" s="626"/>
      <c r="H113" s="627"/>
      <c r="I113" s="628" t="str">
        <f t="shared" si="11"/>
        <v>15</v>
      </c>
      <c r="J113" s="629" t="s">
        <v>942</v>
      </c>
      <c r="K113" s="618"/>
      <c r="L113" s="628"/>
      <c r="M113" s="628"/>
      <c r="N113" s="628"/>
      <c r="O113" s="628" t="s">
        <v>1032</v>
      </c>
      <c r="P113" s="630" t="str">
        <f t="shared" si="12"/>
        <v>14|</v>
      </c>
      <c r="Q113" s="618">
        <f t="shared" si="13"/>
        <v>0</v>
      </c>
      <c r="R113" s="630">
        <f t="shared" si="14"/>
        <v>0</v>
      </c>
      <c r="S113" s="630">
        <f t="shared" si="15"/>
        <v>0</v>
      </c>
      <c r="T113" s="621"/>
      <c r="U113" s="353"/>
      <c r="V113" s="351"/>
      <c r="W113" s="351"/>
      <c r="X113" s="351"/>
      <c r="Y113" s="351"/>
      <c r="Z113" s="351"/>
      <c r="AA113" s="351"/>
      <c r="AB113" s="351"/>
      <c r="AC113" s="351"/>
      <c r="AD113" s="351"/>
      <c r="AE113" s="351"/>
      <c r="AF113" s="367"/>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4"/>
    </row>
    <row r="114" spans="1:82" s="60" customFormat="1" ht="76.900000000000006" customHeight="1" x14ac:dyDescent="0.35">
      <c r="A114" s="621">
        <v>15</v>
      </c>
      <c r="B114" s="622" t="str">
        <f t="shared" si="10"/>
        <v/>
      </c>
      <c r="C114" s="618"/>
      <c r="D114" s="623"/>
      <c r="E114" s="624"/>
      <c r="F114" s="625"/>
      <c r="G114" s="626"/>
      <c r="H114" s="627"/>
      <c r="I114" s="628" t="str">
        <f t="shared" si="11"/>
        <v>15</v>
      </c>
      <c r="J114" s="629" t="s">
        <v>944</v>
      </c>
      <c r="K114" s="618"/>
      <c r="L114" s="628"/>
      <c r="M114" s="628"/>
      <c r="N114" s="628"/>
      <c r="O114" s="628" t="s">
        <v>1033</v>
      </c>
      <c r="P114" s="630" t="str">
        <f t="shared" si="12"/>
        <v>15|</v>
      </c>
      <c r="Q114" s="618">
        <f t="shared" si="13"/>
        <v>0</v>
      </c>
      <c r="R114" s="630">
        <f t="shared" si="14"/>
        <v>0</v>
      </c>
      <c r="S114" s="630">
        <f t="shared" si="15"/>
        <v>0</v>
      </c>
      <c r="T114" s="621"/>
      <c r="U114" s="353"/>
      <c r="V114" s="351"/>
      <c r="W114" s="351"/>
      <c r="X114" s="351"/>
      <c r="Y114" s="351"/>
      <c r="Z114" s="351"/>
      <c r="AA114" s="351"/>
      <c r="AB114" s="351"/>
      <c r="AC114" s="351"/>
      <c r="AD114" s="351"/>
      <c r="AE114" s="351"/>
      <c r="AF114" s="367"/>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4"/>
    </row>
    <row r="115" spans="1:82" s="60" customFormat="1" ht="76.900000000000006" customHeight="1" x14ac:dyDescent="0.35">
      <c r="A115" s="621">
        <v>15</v>
      </c>
      <c r="B115" s="622" t="str">
        <f t="shared" si="10"/>
        <v/>
      </c>
      <c r="C115" s="618"/>
      <c r="D115" s="623"/>
      <c r="E115" s="624"/>
      <c r="F115" s="625"/>
      <c r="G115" s="626"/>
      <c r="H115" s="627"/>
      <c r="I115" s="628" t="str">
        <f t="shared" si="11"/>
        <v>15</v>
      </c>
      <c r="J115" s="629" t="s">
        <v>946</v>
      </c>
      <c r="K115" s="618"/>
      <c r="L115" s="628"/>
      <c r="M115" s="628"/>
      <c r="N115" s="628"/>
      <c r="O115" s="628" t="s">
        <v>1034</v>
      </c>
      <c r="P115" s="630" t="str">
        <f t="shared" si="12"/>
        <v>15|</v>
      </c>
      <c r="Q115" s="618">
        <f t="shared" si="13"/>
        <v>0</v>
      </c>
      <c r="R115" s="630">
        <f t="shared" si="14"/>
        <v>0</v>
      </c>
      <c r="S115" s="630">
        <f t="shared" si="15"/>
        <v>0</v>
      </c>
      <c r="T115" s="621"/>
      <c r="U115" s="353"/>
      <c r="V115" s="351"/>
      <c r="W115" s="351"/>
      <c r="X115" s="351"/>
      <c r="Y115" s="351"/>
      <c r="Z115" s="351"/>
      <c r="AA115" s="351"/>
      <c r="AB115" s="351"/>
      <c r="AC115" s="351"/>
      <c r="AD115" s="351"/>
      <c r="AE115" s="351"/>
      <c r="AF115" s="367"/>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4"/>
    </row>
    <row r="116" spans="1:82" s="60" customFormat="1" ht="76.900000000000006" customHeight="1" x14ac:dyDescent="0.35">
      <c r="A116" s="621">
        <v>15</v>
      </c>
      <c r="B116" s="622" t="str">
        <f t="shared" si="10"/>
        <v/>
      </c>
      <c r="C116" s="618"/>
      <c r="D116" s="623"/>
      <c r="E116" s="624"/>
      <c r="F116" s="625"/>
      <c r="G116" s="626"/>
      <c r="H116" s="627"/>
      <c r="I116" s="628" t="str">
        <f t="shared" si="11"/>
        <v>15</v>
      </c>
      <c r="J116" s="629" t="s">
        <v>948</v>
      </c>
      <c r="K116" s="618"/>
      <c r="L116" s="628"/>
      <c r="M116" s="628"/>
      <c r="N116" s="628"/>
      <c r="O116" s="628" t="s">
        <v>1035</v>
      </c>
      <c r="P116" s="630" t="str">
        <f t="shared" si="12"/>
        <v>15|</v>
      </c>
      <c r="Q116" s="618">
        <f t="shared" si="13"/>
        <v>0</v>
      </c>
      <c r="R116" s="630">
        <f t="shared" si="14"/>
        <v>0</v>
      </c>
      <c r="S116" s="630">
        <f t="shared" si="15"/>
        <v>0</v>
      </c>
      <c r="T116" s="621"/>
      <c r="U116" s="353"/>
      <c r="V116" s="351"/>
      <c r="W116" s="351"/>
      <c r="X116" s="351"/>
      <c r="Y116" s="351"/>
      <c r="Z116" s="351"/>
      <c r="AA116" s="351"/>
      <c r="AB116" s="351"/>
      <c r="AC116" s="351"/>
      <c r="AD116" s="351"/>
      <c r="AE116" s="351"/>
      <c r="AF116" s="367"/>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4"/>
    </row>
    <row r="117" spans="1:82" s="60" customFormat="1" ht="76.900000000000006" customHeight="1" x14ac:dyDescent="0.35">
      <c r="A117" s="621">
        <v>15</v>
      </c>
      <c r="B117" s="622" t="str">
        <f t="shared" si="10"/>
        <v/>
      </c>
      <c r="C117" s="618"/>
      <c r="D117" s="623"/>
      <c r="E117" s="624"/>
      <c r="F117" s="625"/>
      <c r="G117" s="626"/>
      <c r="H117" s="627"/>
      <c r="I117" s="628" t="str">
        <f t="shared" si="11"/>
        <v>15</v>
      </c>
      <c r="J117" s="629" t="s">
        <v>950</v>
      </c>
      <c r="K117" s="618"/>
      <c r="L117" s="628"/>
      <c r="M117" s="628"/>
      <c r="N117" s="628"/>
      <c r="O117" s="628" t="s">
        <v>1036</v>
      </c>
      <c r="P117" s="630" t="str">
        <f t="shared" si="12"/>
        <v>15|</v>
      </c>
      <c r="Q117" s="618">
        <f t="shared" si="13"/>
        <v>0</v>
      </c>
      <c r="R117" s="630">
        <f t="shared" si="14"/>
        <v>0</v>
      </c>
      <c r="S117" s="630">
        <f t="shared" si="15"/>
        <v>0</v>
      </c>
      <c r="T117" s="621"/>
      <c r="U117" s="353"/>
      <c r="V117" s="351"/>
      <c r="W117" s="351"/>
      <c r="X117" s="351"/>
      <c r="Y117" s="351"/>
      <c r="Z117" s="351"/>
      <c r="AA117" s="351"/>
      <c r="AB117" s="351"/>
      <c r="AC117" s="351"/>
      <c r="AD117" s="351"/>
      <c r="AE117" s="351"/>
      <c r="AF117" s="367"/>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4"/>
    </row>
    <row r="118" spans="1:82" s="60" customFormat="1" ht="76.900000000000006" customHeight="1" x14ac:dyDescent="0.35">
      <c r="A118" s="621">
        <v>15</v>
      </c>
      <c r="B118" s="622" t="str">
        <f t="shared" si="10"/>
        <v/>
      </c>
      <c r="C118" s="618"/>
      <c r="D118" s="623"/>
      <c r="E118" s="624"/>
      <c r="F118" s="625"/>
      <c r="G118" s="626"/>
      <c r="H118" s="627"/>
      <c r="I118" s="628" t="str">
        <f t="shared" si="11"/>
        <v>15</v>
      </c>
      <c r="J118" s="629" t="s">
        <v>952</v>
      </c>
      <c r="K118" s="618"/>
      <c r="L118" s="628"/>
      <c r="M118" s="628"/>
      <c r="N118" s="628"/>
      <c r="O118" s="628" t="s">
        <v>1037</v>
      </c>
      <c r="P118" s="630" t="str">
        <f t="shared" si="12"/>
        <v>15|</v>
      </c>
      <c r="Q118" s="618">
        <f t="shared" si="13"/>
        <v>0</v>
      </c>
      <c r="R118" s="630">
        <f t="shared" si="14"/>
        <v>0</v>
      </c>
      <c r="S118" s="630">
        <f t="shared" si="15"/>
        <v>0</v>
      </c>
      <c r="T118" s="621"/>
      <c r="U118" s="353"/>
      <c r="V118" s="351"/>
      <c r="W118" s="351"/>
      <c r="X118" s="351"/>
      <c r="Y118" s="351"/>
      <c r="Z118" s="351"/>
      <c r="AA118" s="351"/>
      <c r="AB118" s="351"/>
      <c r="AC118" s="351"/>
      <c r="AD118" s="351"/>
      <c r="AE118" s="351"/>
      <c r="AF118" s="367"/>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4"/>
    </row>
    <row r="119" spans="1:82" s="40" customFormat="1" ht="24" customHeight="1" x14ac:dyDescent="0.35">
      <c r="A119" s="39"/>
      <c r="B119" s="39"/>
      <c r="C119" s="39"/>
      <c r="D119" s="39"/>
      <c r="E119" s="39"/>
      <c r="F119" s="39"/>
      <c r="G119" s="39"/>
      <c r="H119" s="39"/>
      <c r="I119" s="39"/>
      <c r="J119" s="39"/>
      <c r="K119" s="39"/>
      <c r="L119" s="39"/>
      <c r="M119" s="39"/>
      <c r="N119" s="39"/>
      <c r="O119" s="361"/>
      <c r="P119" s="361"/>
    </row>
    <row r="120" spans="1:82" x14ac:dyDescent="0.35">
      <c r="O120" s="117"/>
      <c r="P120" s="117"/>
      <c r="BI120" s="6"/>
      <c r="BJ120" s="6"/>
      <c r="BK120" s="6"/>
      <c r="BL120" s="6"/>
      <c r="BM120" s="6"/>
      <c r="BN120" s="6"/>
      <c r="BO120" s="6"/>
      <c r="BP120" s="6"/>
      <c r="BQ120" s="6"/>
      <c r="BR120" s="6"/>
      <c r="BS120" s="6"/>
      <c r="BT120" s="6"/>
      <c r="BU120" s="6"/>
      <c r="BV120" s="6"/>
      <c r="BW120" s="6"/>
      <c r="BX120" s="6"/>
      <c r="BY120" s="6"/>
      <c r="BZ120" s="6"/>
      <c r="CA120" s="6"/>
      <c r="CB120" s="6"/>
      <c r="CC120" s="6"/>
      <c r="CD120" s="6"/>
    </row>
    <row r="121" spans="1:82" x14ac:dyDescent="0.35">
      <c r="BI121" s="6"/>
      <c r="BJ121" s="6"/>
      <c r="BK121" s="6"/>
      <c r="BL121" s="6"/>
      <c r="BM121" s="6"/>
      <c r="BN121" s="6"/>
      <c r="BO121" s="6"/>
      <c r="BP121" s="6"/>
      <c r="BQ121" s="6"/>
      <c r="BR121" s="6"/>
      <c r="BS121" s="6"/>
      <c r="BT121" s="6"/>
      <c r="BU121" s="6"/>
      <c r="BV121" s="6"/>
      <c r="BW121" s="6"/>
      <c r="BX121" s="6"/>
      <c r="BY121" s="6"/>
      <c r="BZ121" s="6"/>
      <c r="CA121" s="6"/>
      <c r="CB121" s="6"/>
      <c r="CC121" s="6"/>
      <c r="CD121" s="6"/>
    </row>
    <row r="122" spans="1:82" x14ac:dyDescent="0.35">
      <c r="BI122" s="6"/>
      <c r="BJ122" s="6"/>
      <c r="BK122" s="6"/>
      <c r="BL122" s="6"/>
      <c r="BM122" s="6"/>
      <c r="BN122" s="6"/>
      <c r="BO122" s="6"/>
      <c r="BP122" s="6"/>
      <c r="BQ122" s="6"/>
      <c r="BR122" s="6"/>
      <c r="BS122" s="6"/>
      <c r="BT122" s="6"/>
      <c r="BU122" s="6"/>
      <c r="BV122" s="6"/>
      <c r="BW122" s="6"/>
      <c r="BX122" s="6"/>
      <c r="BY122" s="6"/>
      <c r="BZ122" s="6"/>
      <c r="CA122" s="6"/>
      <c r="CB122" s="6"/>
      <c r="CC122" s="6"/>
      <c r="CD122" s="6"/>
    </row>
    <row r="123" spans="1:82" x14ac:dyDescent="0.35">
      <c r="BI123" s="6"/>
      <c r="BJ123" s="6"/>
      <c r="BK123" s="6"/>
      <c r="BL123" s="6"/>
      <c r="BM123" s="6"/>
      <c r="BN123" s="6"/>
      <c r="BO123" s="6"/>
      <c r="BP123" s="6"/>
      <c r="BQ123" s="6"/>
      <c r="BR123" s="6"/>
      <c r="BS123" s="6"/>
      <c r="BT123" s="6"/>
      <c r="BU123" s="6"/>
      <c r="BV123" s="6"/>
      <c r="BW123" s="6"/>
      <c r="BX123" s="6"/>
      <c r="BY123" s="6"/>
      <c r="BZ123" s="6"/>
      <c r="CA123" s="6"/>
      <c r="CB123" s="6"/>
      <c r="CC123" s="6"/>
      <c r="CD123" s="6"/>
    </row>
    <row r="124" spans="1:82" x14ac:dyDescent="0.35">
      <c r="BI124" s="6"/>
      <c r="BJ124" s="6"/>
      <c r="BK124" s="6"/>
      <c r="BL124" s="6"/>
      <c r="BM124" s="6"/>
      <c r="BN124" s="6"/>
      <c r="BO124" s="6"/>
      <c r="BP124" s="6"/>
      <c r="BQ124" s="6"/>
      <c r="BR124" s="6"/>
      <c r="BS124" s="6"/>
      <c r="BT124" s="6"/>
      <c r="BU124" s="6"/>
      <c r="BV124" s="6"/>
      <c r="BW124" s="6"/>
      <c r="BX124" s="6"/>
      <c r="BY124" s="6"/>
      <c r="BZ124" s="6"/>
      <c r="CA124" s="6"/>
      <c r="CB124" s="6"/>
      <c r="CC124" s="6"/>
      <c r="CD124" s="6"/>
    </row>
    <row r="125" spans="1:82" x14ac:dyDescent="0.35">
      <c r="BI125" s="6"/>
      <c r="BJ125" s="6"/>
      <c r="BK125" s="6"/>
      <c r="BL125" s="6"/>
      <c r="BM125" s="6"/>
      <c r="BN125" s="6"/>
      <c r="BO125" s="6"/>
      <c r="BP125" s="6"/>
      <c r="BQ125" s="6"/>
      <c r="BR125" s="6"/>
      <c r="BS125" s="6"/>
      <c r="BT125" s="6"/>
      <c r="BU125" s="6"/>
      <c r="BV125" s="6"/>
      <c r="BW125" s="6"/>
      <c r="BX125" s="6"/>
      <c r="BY125" s="6"/>
      <c r="BZ125" s="6"/>
      <c r="CA125" s="6"/>
      <c r="CB125" s="6"/>
      <c r="CC125" s="6"/>
      <c r="CD125" s="6"/>
    </row>
    <row r="126" spans="1:82" x14ac:dyDescent="0.35">
      <c r="BI126" s="6"/>
      <c r="BJ126" s="6"/>
      <c r="BK126" s="6"/>
      <c r="BL126" s="6"/>
      <c r="BM126" s="6"/>
      <c r="BN126" s="6"/>
      <c r="BO126" s="6"/>
      <c r="BP126" s="6"/>
      <c r="BQ126" s="6"/>
      <c r="BR126" s="6"/>
      <c r="BS126" s="6"/>
      <c r="BT126" s="6"/>
      <c r="BU126" s="6"/>
      <c r="BV126" s="6"/>
      <c r="BW126" s="6"/>
      <c r="BX126" s="6"/>
      <c r="BY126" s="6"/>
      <c r="BZ126" s="6"/>
      <c r="CA126" s="6"/>
      <c r="CB126" s="6"/>
      <c r="CC126" s="6"/>
      <c r="CD126" s="6"/>
    </row>
    <row r="127" spans="1:82" x14ac:dyDescent="0.35">
      <c r="A127" s="362"/>
      <c r="BI127" s="6"/>
      <c r="BJ127" s="6"/>
      <c r="BK127" s="6"/>
      <c r="BL127" s="6"/>
      <c r="BM127" s="6"/>
      <c r="BN127" s="6"/>
      <c r="BO127" s="6"/>
      <c r="BP127" s="6"/>
      <c r="BQ127" s="6"/>
      <c r="BR127" s="6"/>
      <c r="BS127" s="6"/>
      <c r="BT127" s="6"/>
      <c r="BU127" s="6"/>
      <c r="BV127" s="6"/>
      <c r="BW127" s="6"/>
      <c r="BX127" s="6"/>
      <c r="BY127" s="6"/>
      <c r="BZ127" s="6"/>
      <c r="CA127" s="6"/>
      <c r="CB127" s="6"/>
      <c r="CC127" s="6"/>
      <c r="CD127" s="6"/>
    </row>
    <row r="128" spans="1:82" x14ac:dyDescent="0.35">
      <c r="BI128" s="6"/>
      <c r="BJ128" s="6"/>
      <c r="BK128" s="6"/>
      <c r="BL128" s="6"/>
      <c r="BM128" s="6"/>
      <c r="BN128" s="6"/>
      <c r="BO128" s="6"/>
      <c r="BP128" s="6"/>
      <c r="BQ128" s="6"/>
      <c r="BR128" s="6"/>
      <c r="BS128" s="6"/>
      <c r="BT128" s="6"/>
      <c r="BU128" s="6"/>
      <c r="BV128" s="6"/>
      <c r="BW128" s="6"/>
      <c r="BX128" s="6"/>
      <c r="BY128" s="6"/>
      <c r="BZ128" s="6"/>
      <c r="CA128" s="6"/>
      <c r="CB128" s="6"/>
      <c r="CC128" s="6"/>
      <c r="CD128" s="6"/>
    </row>
    <row r="129" spans="61:82" x14ac:dyDescent="0.35">
      <c r="BI129" s="6"/>
      <c r="BJ129" s="6"/>
      <c r="BK129" s="6"/>
      <c r="BL129" s="6"/>
      <c r="BM129" s="6"/>
      <c r="BN129" s="6"/>
      <c r="BO129" s="6"/>
      <c r="BP129" s="6"/>
      <c r="BQ129" s="6"/>
      <c r="BR129" s="6"/>
      <c r="BS129" s="6"/>
      <c r="BT129" s="6"/>
      <c r="BU129" s="6"/>
      <c r="BV129" s="6"/>
      <c r="BW129" s="6"/>
      <c r="BX129" s="6"/>
      <c r="BY129" s="6"/>
      <c r="BZ129" s="6"/>
      <c r="CA129" s="6"/>
      <c r="CB129" s="6"/>
      <c r="CC129" s="6"/>
      <c r="CD129" s="6"/>
    </row>
    <row r="130" spans="61:82" x14ac:dyDescent="0.35">
      <c r="BI130" s="6"/>
      <c r="BJ130" s="6"/>
      <c r="BK130" s="6"/>
      <c r="BL130" s="6"/>
      <c r="BM130" s="6"/>
      <c r="BN130" s="6"/>
      <c r="BO130" s="6"/>
      <c r="BP130" s="6"/>
      <c r="BQ130" s="6"/>
      <c r="BR130" s="6"/>
      <c r="BS130" s="6"/>
      <c r="BT130" s="6"/>
      <c r="BU130" s="6"/>
      <c r="BV130" s="6"/>
      <c r="BW130" s="6"/>
      <c r="BX130" s="6"/>
      <c r="BY130" s="6"/>
      <c r="BZ130" s="6"/>
      <c r="CA130" s="6"/>
      <c r="CB130" s="6"/>
      <c r="CC130" s="6"/>
      <c r="CD130" s="6"/>
    </row>
    <row r="131" spans="61:82" x14ac:dyDescent="0.35">
      <c r="BI131" s="6"/>
      <c r="BJ131" s="6"/>
      <c r="BK131" s="6"/>
      <c r="BL131" s="6"/>
      <c r="BM131" s="6"/>
      <c r="BN131" s="6"/>
      <c r="BO131" s="6"/>
      <c r="BP131" s="6"/>
      <c r="BQ131" s="6"/>
      <c r="BR131" s="6"/>
      <c r="BS131" s="6"/>
      <c r="BT131" s="6"/>
      <c r="BU131" s="6"/>
      <c r="BV131" s="6"/>
      <c r="BW131" s="6"/>
      <c r="BX131" s="6"/>
      <c r="BY131" s="6"/>
      <c r="BZ131" s="6"/>
      <c r="CA131" s="6"/>
      <c r="CB131" s="6"/>
      <c r="CC131" s="6"/>
      <c r="CD131" s="6"/>
    </row>
    <row r="132" spans="61:82" x14ac:dyDescent="0.35">
      <c r="BI132" s="6"/>
      <c r="BJ132" s="6"/>
      <c r="BK132" s="6"/>
      <c r="BL132" s="6"/>
      <c r="BM132" s="6"/>
      <c r="BN132" s="6"/>
      <c r="BO132" s="6"/>
      <c r="BP132" s="6"/>
      <c r="BQ132" s="6"/>
      <c r="BR132" s="6"/>
      <c r="BS132" s="6"/>
      <c r="BT132" s="6"/>
      <c r="BU132" s="6"/>
      <c r="BV132" s="6"/>
      <c r="BW132" s="6"/>
      <c r="BX132" s="6"/>
      <c r="BY132" s="6"/>
      <c r="BZ132" s="6"/>
      <c r="CA132" s="6"/>
      <c r="CB132" s="6"/>
      <c r="CC132" s="6"/>
      <c r="CD132" s="6"/>
    </row>
    <row r="133" spans="61:82" x14ac:dyDescent="0.35">
      <c r="BI133" s="6"/>
      <c r="BJ133" s="6"/>
      <c r="BK133" s="6"/>
      <c r="BL133" s="6"/>
      <c r="BM133" s="6"/>
      <c r="BN133" s="6"/>
      <c r="BO133" s="6"/>
      <c r="BP133" s="6"/>
      <c r="BQ133" s="6"/>
      <c r="BR133" s="6"/>
      <c r="BS133" s="6"/>
      <c r="BT133" s="6"/>
      <c r="BU133" s="6"/>
      <c r="BV133" s="6"/>
      <c r="BW133" s="6"/>
      <c r="BX133" s="6"/>
      <c r="BY133" s="6"/>
      <c r="BZ133" s="6"/>
      <c r="CA133" s="6"/>
      <c r="CB133" s="6"/>
      <c r="CC133" s="6"/>
      <c r="CD133" s="6"/>
    </row>
    <row r="134" spans="61:82" x14ac:dyDescent="0.35">
      <c r="BI134" s="6"/>
      <c r="BJ134" s="6"/>
      <c r="BK134" s="6"/>
      <c r="BL134" s="6"/>
      <c r="BM134" s="6"/>
      <c r="BN134" s="6"/>
      <c r="BO134" s="6"/>
      <c r="BP134" s="6"/>
      <c r="BQ134" s="6"/>
      <c r="BR134" s="6"/>
      <c r="BS134" s="6"/>
      <c r="BT134" s="6"/>
      <c r="BU134" s="6"/>
      <c r="BV134" s="6"/>
      <c r="BW134" s="6"/>
      <c r="BX134" s="6"/>
      <c r="BY134" s="6"/>
      <c r="BZ134" s="6"/>
      <c r="CA134" s="6"/>
      <c r="CB134" s="6"/>
      <c r="CC134" s="6"/>
      <c r="CD134" s="6"/>
    </row>
    <row r="135" spans="61:82" x14ac:dyDescent="0.35">
      <c r="BI135" s="6"/>
      <c r="BJ135" s="6"/>
      <c r="BK135" s="6"/>
      <c r="BL135" s="6"/>
      <c r="BM135" s="6"/>
      <c r="BN135" s="6"/>
      <c r="BO135" s="6"/>
      <c r="BP135" s="6"/>
      <c r="BQ135" s="6"/>
      <c r="BR135" s="6"/>
      <c r="BS135" s="6"/>
      <c r="BT135" s="6"/>
      <c r="BU135" s="6"/>
      <c r="BV135" s="6"/>
      <c r="BW135" s="6"/>
      <c r="BX135" s="6"/>
      <c r="BY135" s="6"/>
      <c r="BZ135" s="6"/>
      <c r="CA135" s="6"/>
      <c r="CB135" s="6"/>
      <c r="CC135" s="6"/>
      <c r="CD135" s="6"/>
    </row>
    <row r="136" spans="61:82" x14ac:dyDescent="0.35">
      <c r="BI136" s="6"/>
      <c r="BJ136" s="6"/>
      <c r="BK136" s="6"/>
      <c r="BL136" s="6"/>
      <c r="BM136" s="6"/>
      <c r="BN136" s="6"/>
      <c r="BO136" s="6"/>
      <c r="BP136" s="6"/>
      <c r="BQ136" s="6"/>
      <c r="BR136" s="6"/>
      <c r="BS136" s="6"/>
      <c r="BT136" s="6"/>
      <c r="BU136" s="6"/>
      <c r="BV136" s="6"/>
      <c r="BW136" s="6"/>
      <c r="BX136" s="6"/>
      <c r="BY136" s="6"/>
      <c r="BZ136" s="6"/>
      <c r="CA136" s="6"/>
      <c r="CB136" s="6"/>
      <c r="CC136" s="6"/>
      <c r="CD136" s="6"/>
    </row>
    <row r="137" spans="61:82" x14ac:dyDescent="0.35">
      <c r="BI137" s="6"/>
      <c r="BJ137" s="6"/>
      <c r="BK137" s="6"/>
      <c r="BL137" s="6"/>
      <c r="BM137" s="6"/>
      <c r="BN137" s="6"/>
      <c r="BO137" s="6"/>
      <c r="BP137" s="6"/>
      <c r="BQ137" s="6"/>
      <c r="BR137" s="6"/>
      <c r="BS137" s="6"/>
      <c r="BT137" s="6"/>
      <c r="BU137" s="6"/>
      <c r="BV137" s="6"/>
      <c r="BW137" s="6"/>
      <c r="BX137" s="6"/>
      <c r="BY137" s="6"/>
      <c r="BZ137" s="6"/>
      <c r="CA137" s="6"/>
      <c r="CB137" s="6"/>
      <c r="CC137" s="6"/>
      <c r="CD137" s="6"/>
    </row>
    <row r="138" spans="61:82" x14ac:dyDescent="0.35">
      <c r="BI138" s="6"/>
      <c r="BJ138" s="6"/>
      <c r="BK138" s="6"/>
      <c r="BL138" s="6"/>
      <c r="BM138" s="6"/>
      <c r="BN138" s="6"/>
      <c r="BO138" s="6"/>
      <c r="BP138" s="6"/>
      <c r="BQ138" s="6"/>
      <c r="BR138" s="6"/>
      <c r="BS138" s="6"/>
      <c r="BT138" s="6"/>
      <c r="BU138" s="6"/>
      <c r="BV138" s="6"/>
      <c r="BW138" s="6"/>
      <c r="BX138" s="6"/>
      <c r="BY138" s="6"/>
      <c r="BZ138" s="6"/>
      <c r="CA138" s="6"/>
      <c r="CB138" s="6"/>
      <c r="CC138" s="6"/>
      <c r="CD138" s="6"/>
    </row>
    <row r="139" spans="61:82" x14ac:dyDescent="0.35">
      <c r="BI139" s="6"/>
      <c r="BJ139" s="6"/>
      <c r="BK139" s="6"/>
      <c r="BL139" s="6"/>
      <c r="BM139" s="6"/>
      <c r="BN139" s="6"/>
      <c r="BO139" s="6"/>
      <c r="BP139" s="6"/>
      <c r="BQ139" s="6"/>
      <c r="BR139" s="6"/>
      <c r="BS139" s="6"/>
      <c r="BT139" s="6"/>
      <c r="BU139" s="6"/>
      <c r="BV139" s="6"/>
      <c r="BW139" s="6"/>
      <c r="BX139" s="6"/>
      <c r="BY139" s="6"/>
      <c r="BZ139" s="6"/>
      <c r="CA139" s="6"/>
      <c r="CB139" s="6"/>
      <c r="CC139" s="6"/>
      <c r="CD139" s="6"/>
    </row>
    <row r="140" spans="61:82" x14ac:dyDescent="0.35">
      <c r="BI140" s="6"/>
      <c r="BJ140" s="6"/>
      <c r="BK140" s="6"/>
      <c r="BL140" s="6"/>
      <c r="BM140" s="6"/>
      <c r="BN140" s="6"/>
      <c r="BO140" s="6"/>
      <c r="BP140" s="6"/>
      <c r="BQ140" s="6"/>
      <c r="BR140" s="6"/>
      <c r="BS140" s="6"/>
      <c r="BT140" s="6"/>
      <c r="BU140" s="6"/>
      <c r="BV140" s="6"/>
      <c r="BW140" s="6"/>
      <c r="BX140" s="6"/>
      <c r="BY140" s="6"/>
      <c r="BZ140" s="6"/>
      <c r="CA140" s="6"/>
      <c r="CB140" s="6"/>
      <c r="CC140" s="6"/>
      <c r="CD140" s="6"/>
    </row>
    <row r="141" spans="61:82" x14ac:dyDescent="0.35">
      <c r="BI141" s="6"/>
      <c r="BJ141" s="6"/>
      <c r="BK141" s="6"/>
      <c r="BL141" s="6"/>
      <c r="BM141" s="6"/>
      <c r="BN141" s="6"/>
      <c r="BO141" s="6"/>
      <c r="BP141" s="6"/>
      <c r="BQ141" s="6"/>
      <c r="BR141" s="6"/>
      <c r="BS141" s="6"/>
      <c r="BT141" s="6"/>
      <c r="BU141" s="6"/>
      <c r="BV141" s="6"/>
      <c r="BW141" s="6"/>
      <c r="BX141" s="6"/>
      <c r="BY141" s="6"/>
      <c r="BZ141" s="6"/>
      <c r="CA141" s="6"/>
      <c r="CB141" s="6"/>
      <c r="CC141" s="6"/>
      <c r="CD141" s="6"/>
    </row>
    <row r="142" spans="61:82" x14ac:dyDescent="0.35">
      <c r="BI142" s="6"/>
      <c r="BJ142" s="6"/>
      <c r="BK142" s="6"/>
      <c r="BL142" s="6"/>
      <c r="BM142" s="6"/>
      <c r="BN142" s="6"/>
      <c r="BO142" s="6"/>
      <c r="BP142" s="6"/>
      <c r="BQ142" s="6"/>
      <c r="BR142" s="6"/>
      <c r="BS142" s="6"/>
      <c r="BT142" s="6"/>
      <c r="BU142" s="6"/>
      <c r="BV142" s="6"/>
      <c r="BW142" s="6"/>
      <c r="BX142" s="6"/>
      <c r="BY142" s="6"/>
      <c r="BZ142" s="6"/>
      <c r="CA142" s="6"/>
      <c r="CB142" s="6"/>
      <c r="CC142" s="6"/>
      <c r="CD142" s="6"/>
    </row>
  </sheetData>
  <sheetProtection formatCells="0" formatRows="0" sort="0" autoFilter="0"/>
  <dataConsolidate/>
  <mergeCells count="8">
    <mergeCell ref="AO7:AR7"/>
    <mergeCell ref="AS7:AV7"/>
    <mergeCell ref="AW7:AZ7"/>
    <mergeCell ref="A1:Q2"/>
    <mergeCell ref="A7:Q7"/>
    <mergeCell ref="R7:U7"/>
    <mergeCell ref="AG7:AJ7"/>
    <mergeCell ref="AK7:AN7"/>
  </mergeCells>
  <dataValidations disablePrompts="1" count="19">
    <dataValidation type="list" allowBlank="1" showInputMessage="1" showErrorMessage="1" sqref="B9:B24">
      <formula1>OutcomeIndicator</formula1>
    </dataValidation>
    <dataValidation type="custom" allowBlank="1" showInputMessage="1" showErrorMessage="1" errorTitle="Outcome Indicator" error="Should not have both a Standard Indicator and Custom Indicator on same line." sqref="C9:C24">
      <formula1>B9=""</formula1>
    </dataValidation>
    <dataValidation type="list" allowBlank="1" showInputMessage="1" showErrorMessage="1" sqref="P9:P24">
      <formula1>ResponsiblePR</formula1>
    </dataValidation>
    <dataValidation type="list" allowBlank="1" showInputMessage="1" showErrorMessage="1" sqref="Q9:T24 AG9:AG24">
      <formula1>Country</formula1>
    </dataValidation>
    <dataValidation type="textLength" allowBlank="1" showInputMessage="1" showErrorMessage="1" errorTitle="Entered information is too long" error="Information entered here is limited to 4000 characters. Please capture further details in Comments." sqref="G9:G24">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BB9:BB24">
      <formula1>0</formula1>
      <formula2>32768</formula2>
    </dataValidation>
    <dataValidation showInputMessage="1" showErrorMessage="1" sqref="K9:K24"/>
    <dataValidation allowBlank="1" showInputMessage="1" showErrorMessage="1" prompt="To ensure data consistency please ensure that all thousands are separated with a comma and all decimals are separated with a decimal. (e.g. 1,000,000.96)" sqref="D28:F118"/>
    <dataValidation type="list" allowBlank="1" showInputMessage="1" showErrorMessage="1" sqref="U9:U24">
      <formula1>"TBD"</formula1>
    </dataValidation>
    <dataValidation type="decimal" allowBlank="1" showInputMessage="1" showErrorMessage="1" errorTitle="X-Author for Excel" error="Please enter a valid numeric value. Valid range for Outcome Indicator Number is -1E+18 to 1E+18." promptTitle="X-Author for Excel" sqref="A28:A118 A9:A24">
      <formula1>-1000000000000000000</formula1>
      <formula2>1000000000000000000</formula2>
    </dataValidation>
    <dataValidation type="date" allowBlank="1" showInputMessage="1" showErrorMessage="1" errorTitle="X-Author for Excel" error="Please enter a valid date." promptTitle="X-Author for Excel" sqref="G28:G118">
      <formula1>1</formula1>
      <formula2>767376</formula2>
    </dataValidation>
    <dataValidation type="list" allowBlank="1" showInputMessage="1" showErrorMessage="1" errorTitle="X-Author for Excel" error="Please select a value from the drop-down." promptTitle="X-Author for Excel" sqref="H28:H118">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28:J118 BA9:BA24 Z9:Z24 O28:O118">
      <formula1>""</formula1>
    </dataValidation>
    <dataValidation type="decimal" allowBlank="1" showInputMessage="1" showErrorMessage="1" errorTitle="X-Author for Excel" error="Please enter a valid numeric value. Valid range for Target % is -999.99 to 999.99." promptTitle="X-Author for Excel" sqref="N28:N118">
      <formula1>-999.99</formula1>
      <formula2>999.99</formula2>
    </dataValidation>
    <dataValidation type="list" allowBlank="1" showInputMessage="1" showErrorMessage="1" errorTitle="X-Author for Excel" error="Please select a value from the drop-down." promptTitle="X-Author for Excel" sqref="T28:T118">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Baseline % is -999.99 to 999.99." promptTitle="X-Author for Excel" sqref="E9:E24">
      <formula1>-999.99</formula1>
      <formula2>999.99</formula2>
    </dataValidation>
    <dataValidation type="list" allowBlank="1" showInputMessage="1" showErrorMessage="1" errorTitle="X-Author for Excel" error="Please select a value from the drop-down." promptTitle="X-Author for Excel" sqref="F9:F24">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BE9:BE24">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BF9:BF24">
      <formula1>-10000000000000000</formula1>
      <formula2>10000000000000000</formula2>
    </dataValidation>
  </dataValidations>
  <pageMargins left="0.7" right="0.7" top="0.75" bottom="0.75" header="0.3" footer="0.3"/>
  <pageSetup paperSize="8" scale="65" fitToHeight="0" orientation="landscape" r:id="rId1"/>
  <colBreaks count="1" manualBreakCount="1">
    <brk id="55" max="1048575"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'Overview - Section A'!$AO$26:$AO$41</xm:f>
          </x14:formula1>
          <xm:sqref>L9:N24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Q272"/>
  <sheetViews>
    <sheetView showGridLines="0" topLeftCell="A11" workbookViewId="0">
      <selection activeCell="I13" sqref="I13:I14"/>
    </sheetView>
  </sheetViews>
  <sheetFormatPr defaultRowHeight="15.5" x14ac:dyDescent="0.35"/>
  <cols>
    <col min="1" max="1" width="16" customWidth="1"/>
    <col min="2" max="3" width="30.75" customWidth="1"/>
    <col min="4" max="4" width="11.58203125" customWidth="1"/>
    <col min="5" max="5" width="11.25" customWidth="1"/>
    <col min="6" max="6" width="12.25" customWidth="1"/>
    <col min="7" max="7" width="15" customWidth="1"/>
    <col min="8" max="8" width="40.75" customWidth="1"/>
    <col min="9" max="9" width="30.75" customWidth="1"/>
    <col min="10" max="10" width="17.5" style="450" customWidth="1"/>
    <col min="11" max="11" width="4.75" hidden="1" customWidth="1"/>
    <col min="12" max="12" width="13.5" customWidth="1"/>
    <col min="13" max="13" width="11.75" customWidth="1"/>
    <col min="14" max="14" width="13.08203125" customWidth="1"/>
    <col min="15" max="15" width="15.25" customWidth="1"/>
    <col min="16" max="16" width="15.25" style="450" hidden="1" customWidth="1"/>
    <col min="17" max="17" width="13.5" customWidth="1"/>
    <col min="18" max="18" width="11.75" customWidth="1"/>
    <col min="19" max="19" width="12.25" customWidth="1"/>
    <col min="20" max="20" width="14.25" customWidth="1"/>
    <col min="21" max="21" width="8.08203125" style="450" hidden="1" customWidth="1"/>
    <col min="22" max="22" width="13.5" customWidth="1"/>
    <col min="23" max="23" width="11.75" customWidth="1"/>
    <col min="24" max="24" width="11.08203125" customWidth="1"/>
    <col min="25" max="25" width="14.5" customWidth="1"/>
    <col min="26" max="26" width="14.5" style="450" hidden="1" customWidth="1"/>
    <col min="27" max="27" width="13.5" customWidth="1"/>
    <col min="28" max="28" width="11.75" customWidth="1"/>
    <col min="29" max="29" width="11.25" customWidth="1"/>
    <col min="30" max="30" width="13.25" customWidth="1"/>
    <col min="31" max="31" width="13.25" style="450" hidden="1" customWidth="1"/>
    <col min="32" max="32" width="13.5" hidden="1" customWidth="1"/>
    <col min="33" max="34" width="11.75" hidden="1" customWidth="1"/>
    <col min="35" max="35" width="12.58203125" hidden="1" customWidth="1"/>
    <col min="36" max="36" width="50.58203125" customWidth="1"/>
    <col min="37" max="37" width="5.33203125" hidden="1" customWidth="1"/>
    <col min="38" max="38" width="26.83203125" hidden="1" customWidth="1"/>
    <col min="39" max="39" width="23.58203125" hidden="1" customWidth="1"/>
    <col min="40" max="40" width="13.08203125" hidden="1" customWidth="1"/>
    <col min="41" max="41" width="12.08203125" hidden="1" customWidth="1"/>
    <col min="42" max="42" width="10.33203125" hidden="1" customWidth="1"/>
    <col min="43" max="43" width="4.75" hidden="1" customWidth="1"/>
  </cols>
  <sheetData>
    <row r="1" spans="1:43" ht="15.65" customHeight="1" x14ac:dyDescent="0.35">
      <c r="A1" s="850" t="str">
        <f ca="1">Translations!A59</f>
        <v>Performance Framework -Outcome Indicators - Section C</v>
      </c>
      <c r="B1" s="850"/>
      <c r="C1" s="850"/>
      <c r="D1" s="850"/>
      <c r="E1" s="850"/>
      <c r="F1" s="850"/>
      <c r="G1" s="850"/>
      <c r="H1" s="586"/>
    </row>
    <row r="2" spans="1:43" ht="16.149999999999999" customHeight="1" x14ac:dyDescent="0.35">
      <c r="A2" s="850"/>
      <c r="B2" s="850"/>
      <c r="C2" s="850"/>
      <c r="D2" s="850"/>
      <c r="E2" s="850"/>
      <c r="F2" s="850"/>
      <c r="G2" s="850"/>
      <c r="H2" s="586"/>
    </row>
    <row r="4" spans="1:43" ht="16" thickBot="1" x14ac:dyDescent="0.4">
      <c r="G4" s="451" t="s">
        <v>326</v>
      </c>
    </row>
    <row r="5" spans="1:43" ht="16" thickBot="1" x14ac:dyDescent="0.4">
      <c r="A5" s="410" t="str">
        <f ca="1">Translations!A12</f>
        <v>Page Navigation</v>
      </c>
      <c r="B5" s="138" t="s">
        <v>631</v>
      </c>
    </row>
    <row r="6" spans="1:43" x14ac:dyDescent="0.35">
      <c r="A6" s="373"/>
      <c r="L6" s="451">
        <v>2</v>
      </c>
      <c r="Q6" s="451">
        <v>3</v>
      </c>
      <c r="V6" s="451">
        <v>4</v>
      </c>
      <c r="AA6" s="451">
        <v>5</v>
      </c>
      <c r="AF6" s="451">
        <v>6</v>
      </c>
    </row>
    <row r="7" spans="1:43" x14ac:dyDescent="0.35">
      <c r="A7" s="853"/>
      <c r="B7" s="853"/>
      <c r="C7" s="853"/>
      <c r="D7" s="853"/>
      <c r="E7" s="853"/>
      <c r="F7" s="853"/>
      <c r="G7" s="853"/>
      <c r="H7" s="853"/>
      <c r="I7" s="853"/>
      <c r="J7" s="853"/>
      <c r="K7" s="853"/>
      <c r="L7" s="804">
        <f ca="1">IFERROR(IF(YEAR(INDEX('Overview - Section A'!$A$46:$A$53,MATCH(L6,'Overview - Section A'!$B$46:$B$53,0)))&lt;=YEAR('Overview - Section A'!$E$11),YEAR(INDEX('Overview - Section A'!$A$46:$A$53,MATCH($L$6,'Overview - Section A'!$B$46:$B$53,0))),""),"")</f>
        <v>2021</v>
      </c>
      <c r="M7" s="805"/>
      <c r="N7" s="805"/>
      <c r="O7" s="806"/>
      <c r="P7" s="455"/>
      <c r="Q7" s="804">
        <f ca="1">IFERROR(IF(L7+1&lt;=YEAR('Overview - Section A'!$E$11),L7+1,""),"")</f>
        <v>2022</v>
      </c>
      <c r="R7" s="805"/>
      <c r="S7" s="805"/>
      <c r="T7" s="806"/>
      <c r="U7" s="455"/>
      <c r="V7" s="804">
        <f ca="1">IFERROR(IF(Q7+1&lt;=YEAR('Overview - Section A'!$E$11),Q7+1,""),"")</f>
        <v>2023</v>
      </c>
      <c r="W7" s="805"/>
      <c r="X7" s="805"/>
      <c r="Y7" s="806"/>
      <c r="Z7" s="455"/>
      <c r="AA7" s="804" t="str">
        <f ca="1">IFERROR(IF(V7+1&lt;=YEAR('Overview - Section A'!$E$11),V7+1,""),"")</f>
        <v/>
      </c>
      <c r="AB7" s="805"/>
      <c r="AC7" s="805"/>
      <c r="AD7" s="806"/>
      <c r="AE7" s="455"/>
      <c r="AF7" s="804" t="str">
        <f ca="1">IFERROR(IF(AA7+1&lt;=YEAR('Overview - Section A'!$E$11),AA7+1,""),"")</f>
        <v/>
      </c>
      <c r="AG7" s="805"/>
      <c r="AH7" s="805"/>
      <c r="AI7" s="806"/>
      <c r="AJ7" s="386"/>
      <c r="AL7" s="386"/>
      <c r="AM7" s="386"/>
      <c r="AN7" s="386"/>
    </row>
    <row r="8" spans="1:43" ht="60" customHeight="1" x14ac:dyDescent="0.35">
      <c r="A8" s="239" t="str">
        <f ca="1">Translations!A60&amp;CHAR(10)&amp;Translations!A61&amp;CHAR(10)&amp;Translations!A62</f>
        <v>Outcome
Indicator
Number</v>
      </c>
      <c r="B8" s="239" t="str">
        <f ca="1">Translations!A38</f>
        <v>Standard Indicator</v>
      </c>
      <c r="C8" s="508" t="str">
        <f ca="1">Translations!A39</f>
        <v>Custom Indicator</v>
      </c>
      <c r="D8" s="345" t="str">
        <f ca="1">Translations!A40</f>
        <v>Baseline #N Baseline #D</v>
      </c>
      <c r="E8" s="239" t="str">
        <f ca="1">Translations!A41</f>
        <v>Baseline %</v>
      </c>
      <c r="F8" s="239" t="str">
        <f ca="1">Translations!A42</f>
        <v>Baseline Year</v>
      </c>
      <c r="G8" s="508" t="str">
        <f ca="1">Translations!A43</f>
        <v>Baseline Source</v>
      </c>
      <c r="H8" s="239" t="str">
        <f ca="1">Translations!A51</f>
        <v>Required Disaggregation</v>
      </c>
      <c r="I8" s="239" t="str">
        <f ca="1">Translations!A52</f>
        <v>Responsible PR</v>
      </c>
      <c r="J8" s="239" t="str">
        <f ca="1">Translations!A53</f>
        <v>Country</v>
      </c>
      <c r="K8" s="239" t="s">
        <v>666</v>
      </c>
      <c r="L8" s="508" t="str">
        <f ca="1">Translations!$A$54&amp;CHAR(10)&amp;Translations!$A$55</f>
        <v>Target #N
Target #D</v>
      </c>
      <c r="M8" s="508" t="str">
        <f ca="1">Translations!$A$63</f>
        <v>Target %</v>
      </c>
      <c r="N8" s="508" t="str">
        <f ca="1">Translations!$A$56</f>
        <v>Report Due Date</v>
      </c>
      <c r="O8" s="508" t="str">
        <f ca="1">Translations!$A$57</f>
        <v>Mark if target is TBD</v>
      </c>
      <c r="P8" s="345" t="s">
        <v>667</v>
      </c>
      <c r="Q8" s="508" t="str">
        <f ca="1">Translations!$A$54&amp;CHAR(10)&amp;Translations!$A$55</f>
        <v>Target #N
Target #D</v>
      </c>
      <c r="R8" s="508" t="str">
        <f ca="1">Translations!$A$63</f>
        <v>Target %</v>
      </c>
      <c r="S8" s="508" t="str">
        <f ca="1">Translations!$A$56</f>
        <v>Report Due Date</v>
      </c>
      <c r="T8" s="508" t="str">
        <f ca="1">Translations!$A$57</f>
        <v>Mark if target is TBD</v>
      </c>
      <c r="U8" s="345" t="s">
        <v>668</v>
      </c>
      <c r="V8" s="508" t="str">
        <f ca="1">Translations!$A$54&amp;CHAR(10)&amp;Translations!$A$55</f>
        <v>Target #N
Target #D</v>
      </c>
      <c r="W8" s="508" t="str">
        <f ca="1">Translations!$A$63</f>
        <v>Target %</v>
      </c>
      <c r="X8" s="508" t="str">
        <f ca="1">Translations!$A$56</f>
        <v>Report Due Date</v>
      </c>
      <c r="Y8" s="508" t="str">
        <f ca="1">Translations!$A$57</f>
        <v>Mark if target is TBD</v>
      </c>
      <c r="Z8" s="345" t="s">
        <v>669</v>
      </c>
      <c r="AA8" s="508" t="str">
        <f ca="1">Translations!$A$54&amp;CHAR(10)&amp;Translations!$A$55</f>
        <v>Target #N
Target #D</v>
      </c>
      <c r="AB8" s="508" t="str">
        <f ca="1">Translations!$A$63</f>
        <v>Target %</v>
      </c>
      <c r="AC8" s="508" t="str">
        <f ca="1">Translations!$A$56</f>
        <v>Report Due Date</v>
      </c>
      <c r="AD8" s="508" t="str">
        <f ca="1">Translations!$A$57</f>
        <v>Mark if target is TBD</v>
      </c>
      <c r="AE8" s="374" t="s">
        <v>670</v>
      </c>
      <c r="AF8" s="239" t="s">
        <v>313</v>
      </c>
      <c r="AG8" s="375" t="s">
        <v>8</v>
      </c>
      <c r="AH8" s="239" t="s">
        <v>314</v>
      </c>
      <c r="AI8" s="239" t="s">
        <v>695</v>
      </c>
      <c r="AJ8" s="508" t="str">
        <f ca="1">Translations!$A$58</f>
        <v>Comments</v>
      </c>
      <c r="AK8" s="359"/>
      <c r="AL8" s="395" t="s">
        <v>376</v>
      </c>
      <c r="AM8" s="395" t="s">
        <v>377</v>
      </c>
      <c r="AN8" s="395" t="s">
        <v>378</v>
      </c>
      <c r="AQ8" s="448" t="s">
        <v>661</v>
      </c>
    </row>
    <row r="9" spans="1:43" ht="92.5" customHeight="1" x14ac:dyDescent="0.35">
      <c r="A9" s="829">
        <f ca="1">IF(INDIRECT("'Outcome Indicators - Section C'! A"&amp;ROW()-AK9)=0,"",INDIRECT("'Outcome Indicators - Section C'! A"&amp;ROW()-AK9))</f>
        <v>1</v>
      </c>
      <c r="B9" s="833" t="s">
        <v>3339</v>
      </c>
      <c r="C9" s="833"/>
      <c r="D9" s="438">
        <v>0.91400000000000003</v>
      </c>
      <c r="E9" s="809" t="str">
        <f>IF(IFERROR((D9/D10),"") ="", "",(D9/D10))</f>
        <v/>
      </c>
      <c r="F9" s="856">
        <v>2018</v>
      </c>
      <c r="G9" s="835" t="s">
        <v>6254</v>
      </c>
      <c r="H9" s="854" t="str">
        <f>AO9</f>
        <v>Gender</v>
      </c>
      <c r="I9" s="848" t="s">
        <v>4431</v>
      </c>
      <c r="J9" s="848" t="s">
        <v>925</v>
      </c>
      <c r="K9" s="840"/>
      <c r="L9" s="438">
        <v>0.92</v>
      </c>
      <c r="M9" s="836" t="str">
        <f>IF(IFERROR((L9/L10),"") ="", "",(L9/L10))</f>
        <v/>
      </c>
      <c r="N9" s="807">
        <v>44621</v>
      </c>
      <c r="O9" s="838"/>
      <c r="P9" s="838"/>
      <c r="Q9" s="438">
        <v>0.92</v>
      </c>
      <c r="R9" s="836" t="str">
        <f>IF(IFERROR((Q9/Q10),"") ="", "",(Q9/Q10))</f>
        <v/>
      </c>
      <c r="S9" s="807">
        <v>44986</v>
      </c>
      <c r="T9" s="838"/>
      <c r="U9" s="838"/>
      <c r="V9" s="438">
        <v>0.92</v>
      </c>
      <c r="W9" s="836" t="str">
        <f>IF(IFERROR((V9/V10),"") ="", "",(V9/V10))</f>
        <v/>
      </c>
      <c r="X9" s="807">
        <v>45351</v>
      </c>
      <c r="Y9" s="838"/>
      <c r="Z9" s="838"/>
      <c r="AA9" s="438"/>
      <c r="AB9" s="836" t="str">
        <f>IF(IFERROR((AA9/AA10),"") ="", "",(AA9/AA10))</f>
        <v/>
      </c>
      <c r="AC9" s="807"/>
      <c r="AD9" s="838"/>
      <c r="AE9" s="838"/>
      <c r="AF9" s="438"/>
      <c r="AG9" s="842" t="str">
        <f>IF(IFERROR((AF9/AF10),"") ="", "",(AF9/AF10))</f>
        <v/>
      </c>
      <c r="AH9" s="844"/>
      <c r="AI9" s="846"/>
      <c r="AJ9" s="833" t="s">
        <v>6249</v>
      </c>
      <c r="AK9" s="803">
        <f ca="1">IF(OFFSET(AK8,-1,0,,)="",-1,OFFSET(AK8,-1,0,,)+1)</f>
        <v>-1</v>
      </c>
      <c r="AL9" s="851"/>
      <c r="AM9" s="851"/>
      <c r="AN9" s="851"/>
      <c r="AO9" t="str">
        <f t="array" ref="AO9">IFERROR(IF(INDEX('Reference Records'!$D$19:$D$43,MATCH(LEFT(B9,255),LEFT('Reference Records'!$C$19:$C$43,255),0))=0,"",INDEX('Reference Records'!$D$19:$D$43,MATCH(LEFT(B9,255),LEFT('Reference Records'!$C$19:$C$43,255),0))),"")</f>
        <v>Gender</v>
      </c>
      <c r="AP9" t="str">
        <f>B9&amp;C9</f>
        <v>Malaria O-1a Proportion of population that slept under an insecticide-treated net the previous night</v>
      </c>
      <c r="AQ9" s="833" t="str">
        <f ca="1">IF(INDIRECT("'Outcome Indicators - Section C'! Z"&amp;ROW()-AK9)=0,"",INDIRECT("'Outcome Indicators - Section C'! Z"&amp;ROW()-AK9))</f>
        <v>a1X1R000008ttCuUAI</v>
      </c>
    </row>
    <row r="10" spans="1:43" ht="82.5" customHeight="1" x14ac:dyDescent="0.35">
      <c r="A10" s="830"/>
      <c r="B10" s="834"/>
      <c r="C10" s="834"/>
      <c r="D10" s="438"/>
      <c r="E10" s="810"/>
      <c r="F10" s="857"/>
      <c r="G10" s="834"/>
      <c r="H10" s="855"/>
      <c r="I10" s="849"/>
      <c r="J10" s="849"/>
      <c r="K10" s="841"/>
      <c r="L10" s="438"/>
      <c r="M10" s="837"/>
      <c r="N10" s="808"/>
      <c r="O10" s="839"/>
      <c r="P10" s="839"/>
      <c r="Q10" s="438"/>
      <c r="R10" s="837"/>
      <c r="S10" s="808"/>
      <c r="T10" s="839"/>
      <c r="U10" s="839"/>
      <c r="V10" s="438"/>
      <c r="W10" s="837"/>
      <c r="X10" s="808"/>
      <c r="Y10" s="839"/>
      <c r="Z10" s="839"/>
      <c r="AA10" s="438"/>
      <c r="AB10" s="837"/>
      <c r="AC10" s="808"/>
      <c r="AD10" s="839"/>
      <c r="AE10" s="839"/>
      <c r="AF10" s="438"/>
      <c r="AG10" s="843"/>
      <c r="AH10" s="845"/>
      <c r="AI10" s="847"/>
      <c r="AJ10" s="834"/>
      <c r="AK10" s="803"/>
      <c r="AL10" s="852"/>
      <c r="AM10" s="852"/>
      <c r="AN10" s="852"/>
      <c r="AQ10" s="834"/>
    </row>
    <row r="11" spans="1:43" ht="82" customHeight="1" x14ac:dyDescent="0.35">
      <c r="A11" s="829">
        <f ca="1">IF(INDIRECT("'Outcome Indicators - Section C'! A"&amp;ROW()-AK11)=0,"",INDIRECT("'Outcome Indicators - Section C'! A"&amp;ROW()-AK11))</f>
        <v>2</v>
      </c>
      <c r="B11" s="833" t="s">
        <v>4012</v>
      </c>
      <c r="C11" s="833"/>
      <c r="D11" s="438">
        <v>0.96199999999999997</v>
      </c>
      <c r="E11" s="809" t="str">
        <f>IF(IFERROR((D11/D12),"") ="", "",(D11/D12))</f>
        <v/>
      </c>
      <c r="F11" s="856">
        <v>2018</v>
      </c>
      <c r="G11" s="835" t="s">
        <v>6254</v>
      </c>
      <c r="H11" s="854" t="str">
        <f>AO11</f>
        <v/>
      </c>
      <c r="I11" s="848" t="s">
        <v>4431</v>
      </c>
      <c r="J11" s="848" t="s">
        <v>925</v>
      </c>
      <c r="K11" s="840"/>
      <c r="L11" s="438">
        <v>0.96</v>
      </c>
      <c r="M11" s="836" t="str">
        <f>IF(IFERROR((L11/L12),"") ="", "",(L11/L12))</f>
        <v/>
      </c>
      <c r="N11" s="807">
        <v>44621</v>
      </c>
      <c r="O11" s="838"/>
      <c r="P11" s="838"/>
      <c r="Q11" s="438">
        <v>0.96</v>
      </c>
      <c r="R11" s="836" t="str">
        <f>IF(IFERROR((Q11/Q12),"") ="", "",(Q11/Q12))</f>
        <v/>
      </c>
      <c r="S11" s="807">
        <v>44986</v>
      </c>
      <c r="T11" s="838"/>
      <c r="U11" s="838"/>
      <c r="V11" s="438">
        <v>0.96</v>
      </c>
      <c r="W11" s="836" t="str">
        <f>IF(IFERROR((V11/V12),"") ="", "",(V11/V12))</f>
        <v/>
      </c>
      <c r="X11" s="807">
        <v>45351</v>
      </c>
      <c r="Y11" s="838"/>
      <c r="Z11" s="838"/>
      <c r="AA11" s="438"/>
      <c r="AB11" s="836" t="str">
        <f>IF(IFERROR((AA11/AA12),"") ="", "",(AA11/AA12))</f>
        <v/>
      </c>
      <c r="AC11" s="807"/>
      <c r="AD11" s="838"/>
      <c r="AE11" s="838"/>
      <c r="AF11" s="438"/>
      <c r="AG11" s="842" t="str">
        <f>IF(IFERROR((AF11/AF12),"") ="", "",(AF11/AF12))</f>
        <v/>
      </c>
      <c r="AH11" s="844"/>
      <c r="AI11" s="846"/>
      <c r="AJ11" s="833" t="s">
        <v>6250</v>
      </c>
      <c r="AK11" s="803">
        <f ca="1">IF(OFFSET(AK10,-1,0,,)="",-1,OFFSET(AK10,-1,0,,)+1)</f>
        <v>0</v>
      </c>
      <c r="AL11" s="851"/>
      <c r="AM11" s="851"/>
      <c r="AN11" s="851"/>
      <c r="AO11" s="507" t="str">
        <f t="array" ref="AO11">IFERROR(IF(INDEX('Reference Records'!$D$19:$D$43,MATCH(LEFT(B11,255),LEFT('Reference Records'!$C$19:$C$43,255),0))=0,"",INDEX('Reference Records'!$D$19:$D$43,MATCH(LEFT(B11,255),LEFT('Reference Records'!$C$19:$C$43,255),0))),"")</f>
        <v/>
      </c>
      <c r="AP11" s="507" t="str">
        <f>B11&amp;C11</f>
        <v>Malaria O-1b Proportion of children under five years old who slept under an insecticide-treated net the previous night</v>
      </c>
      <c r="AQ11" s="833" t="str">
        <f ca="1">IF(INDIRECT("'Outcome Indicators - Section C'! Z"&amp;ROW()-AK11)=0,"",INDIRECT("'Outcome Indicators - Section C'! Z"&amp;ROW()-AK11))</f>
        <v>a1X1R000008ttCvUAI</v>
      </c>
    </row>
    <row r="12" spans="1:43" ht="78" customHeight="1" x14ac:dyDescent="0.35">
      <c r="A12" s="830"/>
      <c r="B12" s="834"/>
      <c r="C12" s="834"/>
      <c r="D12" s="438"/>
      <c r="E12" s="810"/>
      <c r="F12" s="857"/>
      <c r="G12" s="834"/>
      <c r="H12" s="855"/>
      <c r="I12" s="849"/>
      <c r="J12" s="849"/>
      <c r="K12" s="841"/>
      <c r="L12" s="438"/>
      <c r="M12" s="837"/>
      <c r="N12" s="808"/>
      <c r="O12" s="839"/>
      <c r="P12" s="839"/>
      <c r="Q12" s="438"/>
      <c r="R12" s="837"/>
      <c r="S12" s="808"/>
      <c r="T12" s="839"/>
      <c r="U12" s="839"/>
      <c r="V12" s="438"/>
      <c r="W12" s="837"/>
      <c r="X12" s="808"/>
      <c r="Y12" s="839"/>
      <c r="Z12" s="839"/>
      <c r="AA12" s="438"/>
      <c r="AB12" s="837"/>
      <c r="AC12" s="808"/>
      <c r="AD12" s="839"/>
      <c r="AE12" s="839"/>
      <c r="AF12" s="438"/>
      <c r="AG12" s="843"/>
      <c r="AH12" s="845"/>
      <c r="AI12" s="847"/>
      <c r="AJ12" s="834"/>
      <c r="AK12" s="803"/>
      <c r="AL12" s="852"/>
      <c r="AM12" s="852"/>
      <c r="AN12" s="852"/>
      <c r="AO12" s="507"/>
      <c r="AP12" s="507"/>
      <c r="AQ12" s="834"/>
    </row>
    <row r="13" spans="1:43" ht="88.5" customHeight="1" x14ac:dyDescent="0.35">
      <c r="A13" s="829">
        <f ca="1">IF(INDIRECT("'Outcome Indicators - Section C'! A"&amp;ROW()-AK13)=0,"",INDIRECT("'Outcome Indicators - Section C'! A"&amp;ROW()-AK13))</f>
        <v>3</v>
      </c>
      <c r="B13" s="833" t="s">
        <v>4016</v>
      </c>
      <c r="C13" s="833"/>
      <c r="D13" s="438">
        <v>0.95399999999999996</v>
      </c>
      <c r="E13" s="809" t="str">
        <f>IF(IFERROR((D13/D14),"") ="", "",(D13/D14))</f>
        <v/>
      </c>
      <c r="F13" s="856">
        <v>2018</v>
      </c>
      <c r="G13" s="835" t="s">
        <v>6254</v>
      </c>
      <c r="H13" s="854" t="str">
        <f>AO13</f>
        <v/>
      </c>
      <c r="I13" s="848" t="s">
        <v>4431</v>
      </c>
      <c r="J13" s="848" t="s">
        <v>925</v>
      </c>
      <c r="K13" s="840"/>
      <c r="L13" s="438">
        <v>0.95</v>
      </c>
      <c r="M13" s="836" t="str">
        <f>IF(IFERROR((L13/L14),"") ="", "",(L13/L14))</f>
        <v/>
      </c>
      <c r="N13" s="807">
        <v>44621</v>
      </c>
      <c r="O13" s="838"/>
      <c r="P13" s="838"/>
      <c r="Q13" s="438">
        <v>0.95</v>
      </c>
      <c r="R13" s="836" t="str">
        <f>IF(IFERROR((Q13/Q14),"") ="", "",(Q13/Q14))</f>
        <v/>
      </c>
      <c r="S13" s="807">
        <v>44986</v>
      </c>
      <c r="T13" s="838"/>
      <c r="U13" s="838"/>
      <c r="V13" s="438">
        <v>0.95</v>
      </c>
      <c r="W13" s="836" t="str">
        <f>IF(IFERROR((V13/V14),"") ="", "",(V13/V14))</f>
        <v/>
      </c>
      <c r="X13" s="807">
        <v>45351</v>
      </c>
      <c r="Y13" s="838"/>
      <c r="Z13" s="838"/>
      <c r="AA13" s="438"/>
      <c r="AB13" s="836" t="str">
        <f>IF(IFERROR((AA13/AA14),"") ="", "",(AA13/AA14))</f>
        <v/>
      </c>
      <c r="AC13" s="807"/>
      <c r="AD13" s="838"/>
      <c r="AE13" s="838"/>
      <c r="AF13" s="438"/>
      <c r="AG13" s="842" t="str">
        <f>IF(IFERROR((AF13/AF14),"") ="", "",(AF13/AF14))</f>
        <v/>
      </c>
      <c r="AH13" s="844"/>
      <c r="AI13" s="846"/>
      <c r="AJ13" s="833" t="s">
        <v>6250</v>
      </c>
      <c r="AK13" s="803">
        <f ca="1">IF(OFFSET(AK12,-1,0,,)="",-1,OFFSET(AK12,-1,0,,)+1)</f>
        <v>1</v>
      </c>
      <c r="AL13" s="851"/>
      <c r="AM13" s="851"/>
      <c r="AN13" s="851"/>
      <c r="AO13" s="507" t="str">
        <f t="array" ref="AO13">IFERROR(IF(INDEX('Reference Records'!$D$19:$D$43,MATCH(LEFT(B13,255),LEFT('Reference Records'!$C$19:$C$43,255),0))=0,"",INDEX('Reference Records'!$D$19:$D$43,MATCH(LEFT(B13,255),LEFT('Reference Records'!$C$19:$C$43,255),0))),"")</f>
        <v/>
      </c>
      <c r="AP13" s="507" t="str">
        <f>B13&amp;C13</f>
        <v>Malaria O-1c Proportion of pregnant women who slept under an insecticide-treated net the previous night</v>
      </c>
      <c r="AQ13" s="833" t="str">
        <f ca="1">IF(INDIRECT("'Outcome Indicators - Section C'! Z"&amp;ROW()-AK13)=0,"",INDIRECT("'Outcome Indicators - Section C'! Z"&amp;ROW()-AK13))</f>
        <v>a1X1R000008ttCwUAI</v>
      </c>
    </row>
    <row r="14" spans="1:43" ht="74.5" customHeight="1" x14ac:dyDescent="0.35">
      <c r="A14" s="830"/>
      <c r="B14" s="834"/>
      <c r="C14" s="834"/>
      <c r="D14" s="438"/>
      <c r="E14" s="810"/>
      <c r="F14" s="857"/>
      <c r="G14" s="834"/>
      <c r="H14" s="855"/>
      <c r="I14" s="849"/>
      <c r="J14" s="849"/>
      <c r="K14" s="841"/>
      <c r="L14" s="438"/>
      <c r="M14" s="837"/>
      <c r="N14" s="808"/>
      <c r="O14" s="839"/>
      <c r="P14" s="839"/>
      <c r="Q14" s="438"/>
      <c r="R14" s="837"/>
      <c r="S14" s="808"/>
      <c r="T14" s="839"/>
      <c r="U14" s="839"/>
      <c r="V14" s="438"/>
      <c r="W14" s="837"/>
      <c r="X14" s="808"/>
      <c r="Y14" s="839"/>
      <c r="Z14" s="839"/>
      <c r="AA14" s="438"/>
      <c r="AB14" s="837"/>
      <c r="AC14" s="808"/>
      <c r="AD14" s="839"/>
      <c r="AE14" s="839"/>
      <c r="AF14" s="438"/>
      <c r="AG14" s="843"/>
      <c r="AH14" s="845"/>
      <c r="AI14" s="847"/>
      <c r="AJ14" s="834"/>
      <c r="AK14" s="803"/>
      <c r="AL14" s="852"/>
      <c r="AM14" s="852"/>
      <c r="AN14" s="852"/>
      <c r="AO14" s="507"/>
      <c r="AP14" s="507"/>
      <c r="AQ14" s="834"/>
    </row>
    <row r="15" spans="1:43" ht="30" customHeight="1" x14ac:dyDescent="0.35">
      <c r="A15" s="829">
        <f ca="1">IF(INDIRECT("'Outcome Indicators - Section C'! A"&amp;ROW()-AK15)=0,"",INDIRECT("'Outcome Indicators - Section C'! A"&amp;ROW()-AK15))</f>
        <v>4</v>
      </c>
      <c r="B15" s="833"/>
      <c r="C15" s="833"/>
      <c r="D15" s="438"/>
      <c r="E15" s="809" t="str">
        <f>IF(IFERROR((D15/D16),"") ="", "",(D15/D16))</f>
        <v/>
      </c>
      <c r="F15" s="856"/>
      <c r="G15" s="835"/>
      <c r="H15" s="854" t="str">
        <f>AO15</f>
        <v/>
      </c>
      <c r="I15" s="848"/>
      <c r="J15" s="848"/>
      <c r="K15" s="840"/>
      <c r="L15" s="438"/>
      <c r="M15" s="836" t="str">
        <f>IF(IFERROR((L15/L16),"") ="", "",(L15/L16))</f>
        <v/>
      </c>
      <c r="N15" s="807"/>
      <c r="O15" s="838"/>
      <c r="P15" s="838"/>
      <c r="Q15" s="438"/>
      <c r="R15" s="836" t="str">
        <f>IF(IFERROR((Q15/Q16),"") ="", "",(Q15/Q16))</f>
        <v/>
      </c>
      <c r="S15" s="807"/>
      <c r="T15" s="838"/>
      <c r="U15" s="838"/>
      <c r="V15" s="438"/>
      <c r="W15" s="836" t="str">
        <f>IF(IFERROR((V15/V16),"") ="", "",(V15/V16))</f>
        <v/>
      </c>
      <c r="X15" s="807"/>
      <c r="Y15" s="838"/>
      <c r="Z15" s="838"/>
      <c r="AA15" s="438"/>
      <c r="AB15" s="836" t="str">
        <f>IF(IFERROR((AA15/AA16),"") ="", "",(AA15/AA16))</f>
        <v/>
      </c>
      <c r="AC15" s="807"/>
      <c r="AD15" s="838"/>
      <c r="AE15" s="838"/>
      <c r="AF15" s="438"/>
      <c r="AG15" s="842" t="str">
        <f>IF(IFERROR((AF15/AF16),"") ="", "",(AF15/AF16))</f>
        <v/>
      </c>
      <c r="AH15" s="844"/>
      <c r="AI15" s="846"/>
      <c r="AJ15" s="833"/>
      <c r="AK15" s="803">
        <f ca="1">IF(OFFSET(AK14,-1,0,,)="",-1,OFFSET(AK14,-1,0,,)+1)</f>
        <v>2</v>
      </c>
      <c r="AL15" s="851"/>
      <c r="AM15" s="851"/>
      <c r="AN15" s="851"/>
      <c r="AO15" s="507" t="str">
        <f t="array" ref="AO15">IFERROR(IF(INDEX('Reference Records'!$D$19:$D$43,MATCH(LEFT(B15,255),LEFT('Reference Records'!$C$19:$C$43,255),0))=0,"",INDEX('Reference Records'!$D$19:$D$43,MATCH(LEFT(B15,255),LEFT('Reference Records'!$C$19:$C$43,255),0))),"")</f>
        <v/>
      </c>
      <c r="AP15" s="507" t="str">
        <f>B15&amp;C15</f>
        <v/>
      </c>
      <c r="AQ15" s="833" t="str">
        <f ca="1">IF(INDIRECT("'Outcome Indicators - Section C'! Z"&amp;ROW()-AK15)=0,"",INDIRECT("'Outcome Indicators - Section C'! Z"&amp;ROW()-AK15))</f>
        <v>a1X1R000008ttCxUAI</v>
      </c>
    </row>
    <row r="16" spans="1:43" ht="30" customHeight="1" x14ac:dyDescent="0.35">
      <c r="A16" s="830"/>
      <c r="B16" s="834"/>
      <c r="C16" s="834"/>
      <c r="D16" s="438"/>
      <c r="E16" s="810"/>
      <c r="F16" s="857"/>
      <c r="G16" s="834"/>
      <c r="H16" s="855"/>
      <c r="I16" s="849"/>
      <c r="J16" s="849"/>
      <c r="K16" s="841"/>
      <c r="L16" s="438"/>
      <c r="M16" s="837"/>
      <c r="N16" s="808"/>
      <c r="O16" s="839"/>
      <c r="P16" s="839"/>
      <c r="Q16" s="438"/>
      <c r="R16" s="837"/>
      <c r="S16" s="808"/>
      <c r="T16" s="839"/>
      <c r="U16" s="839"/>
      <c r="V16" s="438"/>
      <c r="W16" s="837"/>
      <c r="X16" s="808"/>
      <c r="Y16" s="839"/>
      <c r="Z16" s="839"/>
      <c r="AA16" s="438"/>
      <c r="AB16" s="837"/>
      <c r="AC16" s="808"/>
      <c r="AD16" s="839"/>
      <c r="AE16" s="839"/>
      <c r="AF16" s="438"/>
      <c r="AG16" s="843"/>
      <c r="AH16" s="845"/>
      <c r="AI16" s="847"/>
      <c r="AJ16" s="834"/>
      <c r="AK16" s="803"/>
      <c r="AL16" s="852"/>
      <c r="AM16" s="852"/>
      <c r="AN16" s="852"/>
      <c r="AO16" s="507"/>
      <c r="AP16" s="507"/>
      <c r="AQ16" s="834"/>
    </row>
    <row r="17" spans="1:43" ht="30" customHeight="1" x14ac:dyDescent="0.35">
      <c r="A17" s="829">
        <f ca="1">IF(INDIRECT("'Outcome Indicators - Section C'! A"&amp;ROW()-AK17)=0,"",INDIRECT("'Outcome Indicators - Section C'! A"&amp;ROW()-AK17))</f>
        <v>5</v>
      </c>
      <c r="B17" s="833"/>
      <c r="C17" s="833"/>
      <c r="D17" s="438"/>
      <c r="E17" s="809" t="str">
        <f>IF(IFERROR((D17/D18),"") ="", "",(D17/D18))</f>
        <v/>
      </c>
      <c r="F17" s="856"/>
      <c r="G17" s="835"/>
      <c r="H17" s="854" t="str">
        <f>AO17</f>
        <v/>
      </c>
      <c r="I17" s="848"/>
      <c r="J17" s="848"/>
      <c r="K17" s="840"/>
      <c r="L17" s="438"/>
      <c r="M17" s="836" t="str">
        <f>IF(IFERROR((L17/L18),"") ="", "",(L17/L18))</f>
        <v/>
      </c>
      <c r="N17" s="807"/>
      <c r="O17" s="838"/>
      <c r="P17" s="838"/>
      <c r="Q17" s="438"/>
      <c r="R17" s="836" t="str">
        <f>IF(IFERROR((Q17/Q18),"") ="", "",(Q17/Q18))</f>
        <v/>
      </c>
      <c r="S17" s="807"/>
      <c r="T17" s="838"/>
      <c r="U17" s="838"/>
      <c r="V17" s="438"/>
      <c r="W17" s="836" t="str">
        <f>IF(IFERROR((V17/V18),"") ="", "",(V17/V18))</f>
        <v/>
      </c>
      <c r="X17" s="807"/>
      <c r="Y17" s="838"/>
      <c r="Z17" s="838"/>
      <c r="AA17" s="438"/>
      <c r="AB17" s="836" t="str">
        <f>IF(IFERROR((AA17/AA18),"") ="", "",(AA17/AA18))</f>
        <v/>
      </c>
      <c r="AC17" s="807"/>
      <c r="AD17" s="838"/>
      <c r="AE17" s="838"/>
      <c r="AF17" s="438"/>
      <c r="AG17" s="842" t="str">
        <f>IF(IFERROR((AF17/AF18),"") ="", "",(AF17/AF18))</f>
        <v/>
      </c>
      <c r="AH17" s="844"/>
      <c r="AI17" s="846"/>
      <c r="AJ17" s="833"/>
      <c r="AK17" s="803">
        <f ca="1">IF(OFFSET(AK16,-1,0,,)="",-1,OFFSET(AK16,-1,0,,)+1)</f>
        <v>3</v>
      </c>
      <c r="AL17" s="851"/>
      <c r="AM17" s="851"/>
      <c r="AN17" s="851"/>
      <c r="AO17" s="507" t="str">
        <f t="array" ref="AO17">IFERROR(IF(INDEX('Reference Records'!$D$19:$D$43,MATCH(LEFT(B17,255),LEFT('Reference Records'!$C$19:$C$43,255),0))=0,"",INDEX('Reference Records'!$D$19:$D$43,MATCH(LEFT(B17,255),LEFT('Reference Records'!$C$19:$C$43,255),0))),"")</f>
        <v/>
      </c>
      <c r="AP17" s="507" t="str">
        <f>B17&amp;C17</f>
        <v/>
      </c>
      <c r="AQ17" s="833" t="str">
        <f ca="1">IF(INDIRECT("'Outcome Indicators - Section C'! Z"&amp;ROW()-AK17)=0,"",INDIRECT("'Outcome Indicators - Section C'! Z"&amp;ROW()-AK17))</f>
        <v>a1X1R000008ttCyUAI</v>
      </c>
    </row>
    <row r="18" spans="1:43" ht="30" customHeight="1" x14ac:dyDescent="0.35">
      <c r="A18" s="830"/>
      <c r="B18" s="834"/>
      <c r="C18" s="834"/>
      <c r="D18" s="438"/>
      <c r="E18" s="810"/>
      <c r="F18" s="857"/>
      <c r="G18" s="834"/>
      <c r="H18" s="855"/>
      <c r="I18" s="849"/>
      <c r="J18" s="849"/>
      <c r="K18" s="841"/>
      <c r="L18" s="438"/>
      <c r="M18" s="837"/>
      <c r="N18" s="808"/>
      <c r="O18" s="839"/>
      <c r="P18" s="839"/>
      <c r="Q18" s="438"/>
      <c r="R18" s="837"/>
      <c r="S18" s="808"/>
      <c r="T18" s="839"/>
      <c r="U18" s="839"/>
      <c r="V18" s="438"/>
      <c r="W18" s="837"/>
      <c r="X18" s="808"/>
      <c r="Y18" s="839"/>
      <c r="Z18" s="839"/>
      <c r="AA18" s="438"/>
      <c r="AB18" s="837"/>
      <c r="AC18" s="808"/>
      <c r="AD18" s="839"/>
      <c r="AE18" s="839"/>
      <c r="AF18" s="438"/>
      <c r="AG18" s="843"/>
      <c r="AH18" s="845"/>
      <c r="AI18" s="847"/>
      <c r="AJ18" s="834"/>
      <c r="AK18" s="803"/>
      <c r="AL18" s="852"/>
      <c r="AM18" s="852"/>
      <c r="AN18" s="852"/>
      <c r="AO18" s="507"/>
      <c r="AP18" s="507"/>
      <c r="AQ18" s="834"/>
    </row>
    <row r="19" spans="1:43" ht="30" customHeight="1" x14ac:dyDescent="0.35">
      <c r="A19" s="829">
        <f ca="1">IF(INDIRECT("'Outcome Indicators - Section C'! A"&amp;ROW()-AK19)=0,"",INDIRECT("'Outcome Indicators - Section C'! A"&amp;ROW()-AK19))</f>
        <v>6</v>
      </c>
      <c r="B19" s="833"/>
      <c r="C19" s="833"/>
      <c r="D19" s="438"/>
      <c r="E19" s="809" t="str">
        <f>IF(IFERROR((D19/D20),"") ="", "",(D19/D20))</f>
        <v/>
      </c>
      <c r="F19" s="856"/>
      <c r="G19" s="835"/>
      <c r="H19" s="854" t="str">
        <f>AO19</f>
        <v/>
      </c>
      <c r="I19" s="848"/>
      <c r="J19" s="848"/>
      <c r="K19" s="840"/>
      <c r="L19" s="438"/>
      <c r="M19" s="836" t="str">
        <f>IF(IFERROR((L19/L20),"") ="", "",(L19/L20))</f>
        <v/>
      </c>
      <c r="N19" s="807"/>
      <c r="O19" s="838"/>
      <c r="P19" s="838"/>
      <c r="Q19" s="438"/>
      <c r="R19" s="836" t="str">
        <f>IF(IFERROR((Q19/Q20),"") ="", "",(Q19/Q20))</f>
        <v/>
      </c>
      <c r="S19" s="807"/>
      <c r="T19" s="838"/>
      <c r="U19" s="838"/>
      <c r="V19" s="438"/>
      <c r="W19" s="836" t="str">
        <f>IF(IFERROR((V19/V20),"") ="", "",(V19/V20))</f>
        <v/>
      </c>
      <c r="X19" s="807"/>
      <c r="Y19" s="838"/>
      <c r="Z19" s="838"/>
      <c r="AA19" s="438"/>
      <c r="AB19" s="836" t="str">
        <f>IF(IFERROR((AA19/AA20),"") ="", "",(AA19/AA20))</f>
        <v/>
      </c>
      <c r="AC19" s="807"/>
      <c r="AD19" s="838"/>
      <c r="AE19" s="838"/>
      <c r="AF19" s="438"/>
      <c r="AG19" s="842" t="str">
        <f>IF(IFERROR((AF19/AF20),"") ="", "",(AF19/AF20))</f>
        <v/>
      </c>
      <c r="AH19" s="844"/>
      <c r="AI19" s="846"/>
      <c r="AJ19" s="833"/>
      <c r="AK19" s="803">
        <f ca="1">IF(OFFSET(AK18,-1,0,,)="",-1,OFFSET(AK18,-1,0,,)+1)</f>
        <v>4</v>
      </c>
      <c r="AL19" s="851"/>
      <c r="AM19" s="851"/>
      <c r="AN19" s="851"/>
      <c r="AO19" s="507" t="str">
        <f t="array" ref="AO19">IFERROR(IF(INDEX('Reference Records'!$D$19:$D$43,MATCH(LEFT(B19,255),LEFT('Reference Records'!$C$19:$C$43,255),0))=0,"",INDEX('Reference Records'!$D$19:$D$43,MATCH(LEFT(B19,255),LEFT('Reference Records'!$C$19:$C$43,255),0))),"")</f>
        <v/>
      </c>
      <c r="AP19" s="507" t="str">
        <f>B19&amp;C19</f>
        <v/>
      </c>
      <c r="AQ19" s="833" t="str">
        <f ca="1">IF(INDIRECT("'Outcome Indicators - Section C'! Z"&amp;ROW()-AK19)=0,"",INDIRECT("'Outcome Indicators - Section C'! Z"&amp;ROW()-AK19))</f>
        <v>a1X1R000008ttCzUAI</v>
      </c>
    </row>
    <row r="20" spans="1:43" ht="30" customHeight="1" x14ac:dyDescent="0.35">
      <c r="A20" s="830"/>
      <c r="B20" s="834"/>
      <c r="C20" s="834"/>
      <c r="D20" s="438"/>
      <c r="E20" s="810"/>
      <c r="F20" s="857"/>
      <c r="G20" s="834"/>
      <c r="H20" s="855"/>
      <c r="I20" s="849"/>
      <c r="J20" s="849"/>
      <c r="K20" s="841"/>
      <c r="L20" s="438"/>
      <c r="M20" s="837"/>
      <c r="N20" s="808"/>
      <c r="O20" s="839"/>
      <c r="P20" s="839"/>
      <c r="Q20" s="438"/>
      <c r="R20" s="837"/>
      <c r="S20" s="808"/>
      <c r="T20" s="839"/>
      <c r="U20" s="839"/>
      <c r="V20" s="438"/>
      <c r="W20" s="837"/>
      <c r="X20" s="808"/>
      <c r="Y20" s="839"/>
      <c r="Z20" s="839"/>
      <c r="AA20" s="438"/>
      <c r="AB20" s="837"/>
      <c r="AC20" s="808"/>
      <c r="AD20" s="839"/>
      <c r="AE20" s="839"/>
      <c r="AF20" s="438"/>
      <c r="AG20" s="843"/>
      <c r="AH20" s="845"/>
      <c r="AI20" s="847"/>
      <c r="AJ20" s="834"/>
      <c r="AK20" s="803"/>
      <c r="AL20" s="852"/>
      <c r="AM20" s="852"/>
      <c r="AN20" s="852"/>
      <c r="AO20" s="507"/>
      <c r="AP20" s="507"/>
      <c r="AQ20" s="834"/>
    </row>
    <row r="21" spans="1:43" ht="30" customHeight="1" x14ac:dyDescent="0.35">
      <c r="A21" s="829">
        <f ca="1">IF(INDIRECT("'Outcome Indicators - Section C'! A"&amp;ROW()-AK21)=0,"",INDIRECT("'Outcome Indicators - Section C'! A"&amp;ROW()-AK21))</f>
        <v>7</v>
      </c>
      <c r="B21" s="833"/>
      <c r="C21" s="833"/>
      <c r="D21" s="438"/>
      <c r="E21" s="809" t="str">
        <f>IF(IFERROR((D21/D22),"") ="", "",(D21/D22))</f>
        <v/>
      </c>
      <c r="F21" s="856"/>
      <c r="G21" s="835"/>
      <c r="H21" s="854" t="str">
        <f>AO21</f>
        <v/>
      </c>
      <c r="I21" s="848"/>
      <c r="J21" s="848"/>
      <c r="K21" s="840"/>
      <c r="L21" s="438"/>
      <c r="M21" s="836" t="str">
        <f>IF(IFERROR((L21/L22),"") ="", "",(L21/L22))</f>
        <v/>
      </c>
      <c r="N21" s="807"/>
      <c r="O21" s="838"/>
      <c r="P21" s="838"/>
      <c r="Q21" s="438"/>
      <c r="R21" s="836" t="str">
        <f>IF(IFERROR((Q21/Q22),"") ="", "",(Q21/Q22))</f>
        <v/>
      </c>
      <c r="S21" s="807"/>
      <c r="T21" s="838"/>
      <c r="U21" s="838"/>
      <c r="V21" s="438"/>
      <c r="W21" s="836" t="str">
        <f>IF(IFERROR((V21/V22),"") ="", "",(V21/V22))</f>
        <v/>
      </c>
      <c r="X21" s="807"/>
      <c r="Y21" s="838"/>
      <c r="Z21" s="838"/>
      <c r="AA21" s="438"/>
      <c r="AB21" s="836" t="str">
        <f>IF(IFERROR((AA21/AA22),"") ="", "",(AA21/AA22))</f>
        <v/>
      </c>
      <c r="AC21" s="807"/>
      <c r="AD21" s="838"/>
      <c r="AE21" s="838"/>
      <c r="AF21" s="438"/>
      <c r="AG21" s="842" t="str">
        <f>IF(IFERROR((AF21/AF22),"") ="", "",(AF21/AF22))</f>
        <v/>
      </c>
      <c r="AH21" s="844"/>
      <c r="AI21" s="846"/>
      <c r="AJ21" s="833"/>
      <c r="AK21" s="803">
        <f ca="1">IF(OFFSET(AK20,-1,0,,)="",-1,OFFSET(AK20,-1,0,,)+1)</f>
        <v>5</v>
      </c>
      <c r="AL21" s="851"/>
      <c r="AM21" s="851"/>
      <c r="AN21" s="851"/>
      <c r="AO21" s="507" t="str">
        <f t="array" ref="AO21">IFERROR(IF(INDEX('Reference Records'!$D$19:$D$43,MATCH(LEFT(B21,255),LEFT('Reference Records'!$C$19:$C$43,255),0))=0,"",INDEX('Reference Records'!$D$19:$D$43,MATCH(LEFT(B21,255),LEFT('Reference Records'!$C$19:$C$43,255),0))),"")</f>
        <v/>
      </c>
      <c r="AP21" s="507" t="str">
        <f>B21&amp;C21</f>
        <v/>
      </c>
      <c r="AQ21" s="833" t="str">
        <f ca="1">IF(INDIRECT("'Outcome Indicators - Section C'! Z"&amp;ROW()-AK21)=0,"",INDIRECT("'Outcome Indicators - Section C'! Z"&amp;ROW()-AK21))</f>
        <v>a1X1R000008ttD0UAI</v>
      </c>
    </row>
    <row r="22" spans="1:43" ht="30" customHeight="1" x14ac:dyDescent="0.35">
      <c r="A22" s="830"/>
      <c r="B22" s="834"/>
      <c r="C22" s="834"/>
      <c r="D22" s="438"/>
      <c r="E22" s="810"/>
      <c r="F22" s="857"/>
      <c r="G22" s="834"/>
      <c r="H22" s="855"/>
      <c r="I22" s="849"/>
      <c r="J22" s="849"/>
      <c r="K22" s="841"/>
      <c r="L22" s="438"/>
      <c r="M22" s="837"/>
      <c r="N22" s="808"/>
      <c r="O22" s="839"/>
      <c r="P22" s="839"/>
      <c r="Q22" s="438"/>
      <c r="R22" s="837"/>
      <c r="S22" s="808"/>
      <c r="T22" s="839"/>
      <c r="U22" s="839"/>
      <c r="V22" s="438"/>
      <c r="W22" s="837"/>
      <c r="X22" s="808"/>
      <c r="Y22" s="839"/>
      <c r="Z22" s="839"/>
      <c r="AA22" s="438"/>
      <c r="AB22" s="837"/>
      <c r="AC22" s="808"/>
      <c r="AD22" s="839"/>
      <c r="AE22" s="839"/>
      <c r="AF22" s="438"/>
      <c r="AG22" s="843"/>
      <c r="AH22" s="845"/>
      <c r="AI22" s="847"/>
      <c r="AJ22" s="834"/>
      <c r="AK22" s="803"/>
      <c r="AL22" s="852"/>
      <c r="AM22" s="852"/>
      <c r="AN22" s="852"/>
      <c r="AO22" s="507"/>
      <c r="AP22" s="507"/>
      <c r="AQ22" s="834"/>
    </row>
    <row r="23" spans="1:43" ht="30" customHeight="1" x14ac:dyDescent="0.35">
      <c r="A23" s="829">
        <f ca="1">IF(INDIRECT("'Outcome Indicators - Section C'! A"&amp;ROW()-AK23)=0,"",INDIRECT("'Outcome Indicators - Section C'! A"&amp;ROW()-AK23))</f>
        <v>8</v>
      </c>
      <c r="B23" s="833"/>
      <c r="C23" s="833"/>
      <c r="D23" s="438"/>
      <c r="E23" s="809" t="str">
        <f>IF(IFERROR((D23/D24),"") ="", "",(D23/D24))</f>
        <v/>
      </c>
      <c r="F23" s="856"/>
      <c r="G23" s="835"/>
      <c r="H23" s="854" t="str">
        <f>AO23</f>
        <v/>
      </c>
      <c r="I23" s="848"/>
      <c r="J23" s="848"/>
      <c r="K23" s="840"/>
      <c r="L23" s="438"/>
      <c r="M23" s="836" t="str">
        <f>IF(IFERROR((L23/L24),"") ="", "",(L23/L24))</f>
        <v/>
      </c>
      <c r="N23" s="807"/>
      <c r="O23" s="838"/>
      <c r="P23" s="838"/>
      <c r="Q23" s="438"/>
      <c r="R23" s="836" t="str">
        <f>IF(IFERROR((Q23/Q24),"") ="", "",(Q23/Q24))</f>
        <v/>
      </c>
      <c r="S23" s="807"/>
      <c r="T23" s="838"/>
      <c r="U23" s="838"/>
      <c r="V23" s="438"/>
      <c r="W23" s="836" t="str">
        <f>IF(IFERROR((V23/V24),"") ="", "",(V23/V24))</f>
        <v/>
      </c>
      <c r="X23" s="807"/>
      <c r="Y23" s="838"/>
      <c r="Z23" s="838"/>
      <c r="AA23" s="438"/>
      <c r="AB23" s="836" t="str">
        <f>IF(IFERROR((AA23/AA24),"") ="", "",(AA23/AA24))</f>
        <v/>
      </c>
      <c r="AC23" s="807"/>
      <c r="AD23" s="838"/>
      <c r="AE23" s="838"/>
      <c r="AF23" s="438"/>
      <c r="AG23" s="842" t="str">
        <f>IF(IFERROR((AF23/AF24),"") ="", "",(AF23/AF24))</f>
        <v/>
      </c>
      <c r="AH23" s="844"/>
      <c r="AI23" s="846"/>
      <c r="AJ23" s="833"/>
      <c r="AK23" s="803">
        <f ca="1">IF(OFFSET(AK22,-1,0,,)="",-1,OFFSET(AK22,-1,0,,)+1)</f>
        <v>6</v>
      </c>
      <c r="AL23" s="851"/>
      <c r="AM23" s="851"/>
      <c r="AN23" s="851"/>
      <c r="AO23" s="507" t="str">
        <f t="array" ref="AO23">IFERROR(IF(INDEX('Reference Records'!$D$19:$D$43,MATCH(LEFT(B23,255),LEFT('Reference Records'!$C$19:$C$43,255),0))=0,"",INDEX('Reference Records'!$D$19:$D$43,MATCH(LEFT(B23,255),LEFT('Reference Records'!$C$19:$C$43,255),0))),"")</f>
        <v/>
      </c>
      <c r="AP23" s="507" t="str">
        <f>B23&amp;C23</f>
        <v/>
      </c>
      <c r="AQ23" s="833" t="str">
        <f ca="1">IF(INDIRECT("'Outcome Indicators - Section C'! Z"&amp;ROW()-AK23)=0,"",INDIRECT("'Outcome Indicators - Section C'! Z"&amp;ROW()-AK23))</f>
        <v>a1X1R000008ttD1UAI</v>
      </c>
    </row>
    <row r="24" spans="1:43" ht="30" customHeight="1" x14ac:dyDescent="0.35">
      <c r="A24" s="830"/>
      <c r="B24" s="834"/>
      <c r="C24" s="834"/>
      <c r="D24" s="438"/>
      <c r="E24" s="810"/>
      <c r="F24" s="857"/>
      <c r="G24" s="834"/>
      <c r="H24" s="855"/>
      <c r="I24" s="849"/>
      <c r="J24" s="849"/>
      <c r="K24" s="841"/>
      <c r="L24" s="438"/>
      <c r="M24" s="837"/>
      <c r="N24" s="808"/>
      <c r="O24" s="839"/>
      <c r="P24" s="839"/>
      <c r="Q24" s="438"/>
      <c r="R24" s="837"/>
      <c r="S24" s="808"/>
      <c r="T24" s="839"/>
      <c r="U24" s="839"/>
      <c r="V24" s="438"/>
      <c r="W24" s="837"/>
      <c r="X24" s="808"/>
      <c r="Y24" s="839"/>
      <c r="Z24" s="839"/>
      <c r="AA24" s="438"/>
      <c r="AB24" s="837"/>
      <c r="AC24" s="808"/>
      <c r="AD24" s="839"/>
      <c r="AE24" s="839"/>
      <c r="AF24" s="438"/>
      <c r="AG24" s="843"/>
      <c r="AH24" s="845"/>
      <c r="AI24" s="847"/>
      <c r="AJ24" s="834"/>
      <c r="AK24" s="803"/>
      <c r="AL24" s="852"/>
      <c r="AM24" s="852"/>
      <c r="AN24" s="852"/>
      <c r="AO24" s="507"/>
      <c r="AP24" s="507"/>
      <c r="AQ24" s="834"/>
    </row>
    <row r="25" spans="1:43" ht="30" customHeight="1" x14ac:dyDescent="0.35">
      <c r="A25" s="829">
        <f ca="1">IF(INDIRECT("'Outcome Indicators - Section C'! A"&amp;ROW()-AK25)=0,"",INDIRECT("'Outcome Indicators - Section C'! A"&amp;ROW()-AK25))</f>
        <v>9</v>
      </c>
      <c r="B25" s="833"/>
      <c r="C25" s="833"/>
      <c r="D25" s="438"/>
      <c r="E25" s="809" t="str">
        <f>IF(IFERROR((D25/D26),"") ="", "",(D25/D26))</f>
        <v/>
      </c>
      <c r="F25" s="856"/>
      <c r="G25" s="835"/>
      <c r="H25" s="854" t="str">
        <f>AO25</f>
        <v/>
      </c>
      <c r="I25" s="848"/>
      <c r="J25" s="848"/>
      <c r="K25" s="840"/>
      <c r="L25" s="438"/>
      <c r="M25" s="836" t="str">
        <f>IF(IFERROR((L25/L26),"") ="", "",(L25/L26))</f>
        <v/>
      </c>
      <c r="N25" s="807"/>
      <c r="O25" s="838"/>
      <c r="P25" s="838"/>
      <c r="Q25" s="438"/>
      <c r="R25" s="836" t="str">
        <f>IF(IFERROR((Q25/Q26),"") ="", "",(Q25/Q26))</f>
        <v/>
      </c>
      <c r="S25" s="807"/>
      <c r="T25" s="838"/>
      <c r="U25" s="838"/>
      <c r="V25" s="438"/>
      <c r="W25" s="836" t="str">
        <f>IF(IFERROR((V25/V26),"") ="", "",(V25/V26))</f>
        <v/>
      </c>
      <c r="X25" s="807"/>
      <c r="Y25" s="838"/>
      <c r="Z25" s="838"/>
      <c r="AA25" s="438"/>
      <c r="AB25" s="836" t="str">
        <f>IF(IFERROR((AA25/AA26),"") ="", "",(AA25/AA26))</f>
        <v/>
      </c>
      <c r="AC25" s="807"/>
      <c r="AD25" s="838"/>
      <c r="AE25" s="838"/>
      <c r="AF25" s="438"/>
      <c r="AG25" s="842" t="str">
        <f>IF(IFERROR((AF25/AF26),"") ="", "",(AF25/AF26))</f>
        <v/>
      </c>
      <c r="AH25" s="844"/>
      <c r="AI25" s="846"/>
      <c r="AJ25" s="833"/>
      <c r="AK25" s="803">
        <f ca="1">IF(OFFSET(AK24,-1,0,,)="",-1,OFFSET(AK24,-1,0,,)+1)</f>
        <v>7</v>
      </c>
      <c r="AL25" s="851"/>
      <c r="AM25" s="851"/>
      <c r="AN25" s="851"/>
      <c r="AO25" s="507" t="str">
        <f t="array" ref="AO25">IFERROR(IF(INDEX('Reference Records'!$D$19:$D$43,MATCH(LEFT(B25,255),LEFT('Reference Records'!$C$19:$C$43,255),0))=0,"",INDEX('Reference Records'!$D$19:$D$43,MATCH(LEFT(B25,255),LEFT('Reference Records'!$C$19:$C$43,255),0))),"")</f>
        <v/>
      </c>
      <c r="AP25" s="507" t="str">
        <f>B25&amp;C25</f>
        <v/>
      </c>
      <c r="AQ25" s="833" t="str">
        <f ca="1">IF(INDIRECT("'Outcome Indicators - Section C'! Z"&amp;ROW()-AK25)=0,"",INDIRECT("'Outcome Indicators - Section C'! Z"&amp;ROW()-AK25))</f>
        <v>a1X1R000008ttD2UAI</v>
      </c>
    </row>
    <row r="26" spans="1:43" ht="30" customHeight="1" x14ac:dyDescent="0.35">
      <c r="A26" s="830"/>
      <c r="B26" s="834"/>
      <c r="C26" s="834"/>
      <c r="D26" s="438"/>
      <c r="E26" s="810"/>
      <c r="F26" s="857"/>
      <c r="G26" s="834"/>
      <c r="H26" s="855"/>
      <c r="I26" s="849"/>
      <c r="J26" s="849"/>
      <c r="K26" s="841"/>
      <c r="L26" s="438"/>
      <c r="M26" s="837"/>
      <c r="N26" s="808"/>
      <c r="O26" s="839"/>
      <c r="P26" s="839"/>
      <c r="Q26" s="438"/>
      <c r="R26" s="837"/>
      <c r="S26" s="808"/>
      <c r="T26" s="839"/>
      <c r="U26" s="839"/>
      <c r="V26" s="438"/>
      <c r="W26" s="837"/>
      <c r="X26" s="808"/>
      <c r="Y26" s="839"/>
      <c r="Z26" s="839"/>
      <c r="AA26" s="438"/>
      <c r="AB26" s="837"/>
      <c r="AC26" s="808"/>
      <c r="AD26" s="839"/>
      <c r="AE26" s="839"/>
      <c r="AF26" s="438"/>
      <c r="AG26" s="843"/>
      <c r="AH26" s="845"/>
      <c r="AI26" s="847"/>
      <c r="AJ26" s="834"/>
      <c r="AK26" s="803"/>
      <c r="AL26" s="852"/>
      <c r="AM26" s="852"/>
      <c r="AN26" s="852"/>
      <c r="AO26" s="507"/>
      <c r="AP26" s="507"/>
      <c r="AQ26" s="834"/>
    </row>
    <row r="27" spans="1:43" ht="30" customHeight="1" x14ac:dyDescent="0.35">
      <c r="A27" s="829">
        <f ca="1">IF(INDIRECT("'Outcome Indicators - Section C'! A"&amp;ROW()-AK27)=0,"",INDIRECT("'Outcome Indicators - Section C'! A"&amp;ROW()-AK27))</f>
        <v>10</v>
      </c>
      <c r="B27" s="833"/>
      <c r="C27" s="833"/>
      <c r="D27" s="438"/>
      <c r="E27" s="809" t="str">
        <f>IF(IFERROR((D27/D28),"") ="", "",(D27/D28))</f>
        <v/>
      </c>
      <c r="F27" s="856"/>
      <c r="G27" s="835"/>
      <c r="H27" s="854" t="str">
        <f>AO27</f>
        <v/>
      </c>
      <c r="I27" s="848"/>
      <c r="J27" s="848"/>
      <c r="K27" s="840"/>
      <c r="L27" s="438"/>
      <c r="M27" s="836" t="str">
        <f>IF(IFERROR((L27/L28),"") ="", "",(L27/L28))</f>
        <v/>
      </c>
      <c r="N27" s="807"/>
      <c r="O27" s="838"/>
      <c r="P27" s="838"/>
      <c r="Q27" s="438"/>
      <c r="R27" s="836" t="str">
        <f>IF(IFERROR((Q27/Q28),"") ="", "",(Q27/Q28))</f>
        <v/>
      </c>
      <c r="S27" s="807"/>
      <c r="T27" s="838"/>
      <c r="U27" s="838"/>
      <c r="V27" s="438"/>
      <c r="W27" s="836" t="str">
        <f>IF(IFERROR((V27/V28),"") ="", "",(V27/V28))</f>
        <v/>
      </c>
      <c r="X27" s="807"/>
      <c r="Y27" s="838"/>
      <c r="Z27" s="838"/>
      <c r="AA27" s="438"/>
      <c r="AB27" s="836" t="str">
        <f>IF(IFERROR((AA27/AA28),"") ="", "",(AA27/AA28))</f>
        <v/>
      </c>
      <c r="AC27" s="807"/>
      <c r="AD27" s="838"/>
      <c r="AE27" s="838"/>
      <c r="AF27" s="438"/>
      <c r="AG27" s="842" t="str">
        <f>IF(IFERROR((AF27/AF28),"") ="", "",(AF27/AF28))</f>
        <v/>
      </c>
      <c r="AH27" s="844"/>
      <c r="AI27" s="846"/>
      <c r="AJ27" s="833"/>
      <c r="AK27" s="803">
        <f ca="1">IF(OFFSET(AK26,-1,0,,)="",-1,OFFSET(AK26,-1,0,,)+1)</f>
        <v>8</v>
      </c>
      <c r="AL27" s="851"/>
      <c r="AM27" s="851"/>
      <c r="AN27" s="851"/>
      <c r="AO27" s="507" t="str">
        <f t="array" ref="AO27">IFERROR(IF(INDEX('Reference Records'!$D$19:$D$43,MATCH(LEFT(B27,255),LEFT('Reference Records'!$C$19:$C$43,255),0))=0,"",INDEX('Reference Records'!$D$19:$D$43,MATCH(LEFT(B27,255),LEFT('Reference Records'!$C$19:$C$43,255),0))),"")</f>
        <v/>
      </c>
      <c r="AP27" s="507" t="str">
        <f>B27&amp;C27</f>
        <v/>
      </c>
      <c r="AQ27" s="833" t="str">
        <f ca="1">IF(INDIRECT("'Outcome Indicators - Section C'! Z"&amp;ROW()-AK27)=0,"",INDIRECT("'Outcome Indicators - Section C'! Z"&amp;ROW()-AK27))</f>
        <v>a1X1R000008ttD3UAI</v>
      </c>
    </row>
    <row r="28" spans="1:43" ht="30" customHeight="1" x14ac:dyDescent="0.35">
      <c r="A28" s="830"/>
      <c r="B28" s="834"/>
      <c r="C28" s="834"/>
      <c r="D28" s="438"/>
      <c r="E28" s="810"/>
      <c r="F28" s="857"/>
      <c r="G28" s="834"/>
      <c r="H28" s="855"/>
      <c r="I28" s="849"/>
      <c r="J28" s="849"/>
      <c r="K28" s="841"/>
      <c r="L28" s="438"/>
      <c r="M28" s="837"/>
      <c r="N28" s="808"/>
      <c r="O28" s="839"/>
      <c r="P28" s="839"/>
      <c r="Q28" s="438"/>
      <c r="R28" s="837"/>
      <c r="S28" s="808"/>
      <c r="T28" s="839"/>
      <c r="U28" s="839"/>
      <c r="V28" s="438"/>
      <c r="W28" s="837"/>
      <c r="X28" s="808"/>
      <c r="Y28" s="839"/>
      <c r="Z28" s="839"/>
      <c r="AA28" s="438"/>
      <c r="AB28" s="837"/>
      <c r="AC28" s="808"/>
      <c r="AD28" s="839"/>
      <c r="AE28" s="839"/>
      <c r="AF28" s="438"/>
      <c r="AG28" s="843"/>
      <c r="AH28" s="845"/>
      <c r="AI28" s="847"/>
      <c r="AJ28" s="834"/>
      <c r="AK28" s="803"/>
      <c r="AL28" s="852"/>
      <c r="AM28" s="852"/>
      <c r="AN28" s="852"/>
      <c r="AO28" s="507"/>
      <c r="AP28" s="507"/>
      <c r="AQ28" s="834"/>
    </row>
    <row r="29" spans="1:43" ht="30" customHeight="1" x14ac:dyDescent="0.35">
      <c r="A29" s="829">
        <f ca="1">IF(INDIRECT("'Outcome Indicators - Section C'! A"&amp;ROW()-AK29)=0,"",INDIRECT("'Outcome Indicators - Section C'! A"&amp;ROW()-AK29))</f>
        <v>11</v>
      </c>
      <c r="B29" s="833"/>
      <c r="C29" s="833"/>
      <c r="D29" s="438"/>
      <c r="E29" s="809" t="str">
        <f>IF(IFERROR((D29/D30),"") ="", "",(D29/D30))</f>
        <v/>
      </c>
      <c r="F29" s="856"/>
      <c r="G29" s="835"/>
      <c r="H29" s="854" t="str">
        <f>AO29</f>
        <v/>
      </c>
      <c r="I29" s="848"/>
      <c r="J29" s="848"/>
      <c r="K29" s="840"/>
      <c r="L29" s="438"/>
      <c r="M29" s="836" t="str">
        <f>IF(IFERROR((L29/L30),"") ="", "",(L29/L30))</f>
        <v/>
      </c>
      <c r="N29" s="807"/>
      <c r="O29" s="838"/>
      <c r="P29" s="838"/>
      <c r="Q29" s="438"/>
      <c r="R29" s="836" t="str">
        <f>IF(IFERROR((Q29/Q30),"") ="", "",(Q29/Q30))</f>
        <v/>
      </c>
      <c r="S29" s="807"/>
      <c r="T29" s="838"/>
      <c r="U29" s="838"/>
      <c r="V29" s="438"/>
      <c r="W29" s="836" t="str">
        <f>IF(IFERROR((V29/V30),"") ="", "",(V29/V30))</f>
        <v/>
      </c>
      <c r="X29" s="807"/>
      <c r="Y29" s="838"/>
      <c r="Z29" s="838"/>
      <c r="AA29" s="438"/>
      <c r="AB29" s="836" t="str">
        <f>IF(IFERROR((AA29/AA30),"") ="", "",(AA29/AA30))</f>
        <v/>
      </c>
      <c r="AC29" s="807"/>
      <c r="AD29" s="838"/>
      <c r="AE29" s="838"/>
      <c r="AF29" s="438"/>
      <c r="AG29" s="842" t="str">
        <f>IF(IFERROR((AF29/AF30),"") ="", "",(AF29/AF30))</f>
        <v/>
      </c>
      <c r="AH29" s="844"/>
      <c r="AI29" s="846"/>
      <c r="AJ29" s="833"/>
      <c r="AK29" s="803">
        <f ca="1">IF(OFFSET(AK28,-1,0,,)="",-1,OFFSET(AK28,-1,0,,)+1)</f>
        <v>9</v>
      </c>
      <c r="AL29" s="851"/>
      <c r="AM29" s="851"/>
      <c r="AN29" s="851"/>
      <c r="AO29" s="507" t="str">
        <f t="array" ref="AO29">IFERROR(IF(INDEX('Reference Records'!$D$19:$D$43,MATCH(LEFT(B29,255),LEFT('Reference Records'!$C$19:$C$43,255),0))=0,"",INDEX('Reference Records'!$D$19:$D$43,MATCH(LEFT(B29,255),LEFT('Reference Records'!$C$19:$C$43,255),0))),"")</f>
        <v/>
      </c>
      <c r="AP29" s="507" t="str">
        <f>B29&amp;C29</f>
        <v/>
      </c>
      <c r="AQ29" s="833" t="str">
        <f ca="1">IF(INDIRECT("'Outcome Indicators - Section C'! Z"&amp;ROW()-AK29)=0,"",INDIRECT("'Outcome Indicators - Section C'! Z"&amp;ROW()-AK29))</f>
        <v>a1X1R000008ttD4UAI</v>
      </c>
    </row>
    <row r="30" spans="1:43" ht="30" customHeight="1" x14ac:dyDescent="0.35">
      <c r="A30" s="830"/>
      <c r="B30" s="834"/>
      <c r="C30" s="834"/>
      <c r="D30" s="438"/>
      <c r="E30" s="810"/>
      <c r="F30" s="857"/>
      <c r="G30" s="834"/>
      <c r="H30" s="855"/>
      <c r="I30" s="849"/>
      <c r="J30" s="849"/>
      <c r="K30" s="841"/>
      <c r="L30" s="438"/>
      <c r="M30" s="837"/>
      <c r="N30" s="808"/>
      <c r="O30" s="839"/>
      <c r="P30" s="839"/>
      <c r="Q30" s="438"/>
      <c r="R30" s="837"/>
      <c r="S30" s="808"/>
      <c r="T30" s="839"/>
      <c r="U30" s="839"/>
      <c r="V30" s="438"/>
      <c r="W30" s="837"/>
      <c r="X30" s="808"/>
      <c r="Y30" s="839"/>
      <c r="Z30" s="839"/>
      <c r="AA30" s="438"/>
      <c r="AB30" s="837"/>
      <c r="AC30" s="808"/>
      <c r="AD30" s="839"/>
      <c r="AE30" s="839"/>
      <c r="AF30" s="438"/>
      <c r="AG30" s="843"/>
      <c r="AH30" s="845"/>
      <c r="AI30" s="847"/>
      <c r="AJ30" s="834"/>
      <c r="AK30" s="803"/>
      <c r="AL30" s="852"/>
      <c r="AM30" s="852"/>
      <c r="AN30" s="852"/>
      <c r="AO30" s="507"/>
      <c r="AP30" s="507"/>
      <c r="AQ30" s="834"/>
    </row>
    <row r="31" spans="1:43" ht="30" customHeight="1" x14ac:dyDescent="0.35">
      <c r="A31" s="829">
        <f ca="1">IF(INDIRECT("'Outcome Indicators - Section C'! A"&amp;ROW()-AK31)=0,"",INDIRECT("'Outcome Indicators - Section C'! A"&amp;ROW()-AK31))</f>
        <v>12</v>
      </c>
      <c r="B31" s="833"/>
      <c r="C31" s="833"/>
      <c r="D31" s="438"/>
      <c r="E31" s="809" t="str">
        <f>IF(IFERROR((D31/D32),"") ="", "",(D31/D32))</f>
        <v/>
      </c>
      <c r="F31" s="856"/>
      <c r="G31" s="835"/>
      <c r="H31" s="854" t="str">
        <f>AO31</f>
        <v/>
      </c>
      <c r="I31" s="848"/>
      <c r="J31" s="848"/>
      <c r="K31" s="840"/>
      <c r="L31" s="438"/>
      <c r="M31" s="836" t="str">
        <f>IF(IFERROR((L31/L32),"") ="", "",(L31/L32))</f>
        <v/>
      </c>
      <c r="N31" s="807"/>
      <c r="O31" s="838"/>
      <c r="P31" s="838"/>
      <c r="Q31" s="438"/>
      <c r="R31" s="836" t="str">
        <f>IF(IFERROR((Q31/Q32),"") ="", "",(Q31/Q32))</f>
        <v/>
      </c>
      <c r="S31" s="807"/>
      <c r="T31" s="838"/>
      <c r="U31" s="838"/>
      <c r="V31" s="438"/>
      <c r="W31" s="836" t="str">
        <f>IF(IFERROR((V31/V32),"") ="", "",(V31/V32))</f>
        <v/>
      </c>
      <c r="X31" s="807"/>
      <c r="Y31" s="838"/>
      <c r="Z31" s="838"/>
      <c r="AA31" s="438"/>
      <c r="AB31" s="836" t="str">
        <f>IF(IFERROR((AA31/AA32),"") ="", "",(AA31/AA32))</f>
        <v/>
      </c>
      <c r="AC31" s="807"/>
      <c r="AD31" s="838"/>
      <c r="AE31" s="838"/>
      <c r="AF31" s="438"/>
      <c r="AG31" s="842" t="str">
        <f>IF(IFERROR((AF31/AF32),"") ="", "",(AF31/AF32))</f>
        <v/>
      </c>
      <c r="AH31" s="844"/>
      <c r="AI31" s="846"/>
      <c r="AJ31" s="833"/>
      <c r="AK31" s="803">
        <f ca="1">IF(OFFSET(AK30,-1,0,,)="",-1,OFFSET(AK30,-1,0,,)+1)</f>
        <v>10</v>
      </c>
      <c r="AL31" s="851"/>
      <c r="AM31" s="851"/>
      <c r="AN31" s="851"/>
      <c r="AO31" s="507" t="str">
        <f t="array" ref="AO31">IFERROR(IF(INDEX('Reference Records'!$D$19:$D$43,MATCH(LEFT(B31,255),LEFT('Reference Records'!$C$19:$C$43,255),0))=0,"",INDEX('Reference Records'!$D$19:$D$43,MATCH(LEFT(B31,255),LEFT('Reference Records'!$C$19:$C$43,255),0))),"")</f>
        <v/>
      </c>
      <c r="AP31" s="507" t="str">
        <f>B31&amp;C31</f>
        <v/>
      </c>
      <c r="AQ31" s="833" t="str">
        <f ca="1">IF(INDIRECT("'Outcome Indicators - Section C'! Z"&amp;ROW()-AK31)=0,"",INDIRECT("'Outcome Indicators - Section C'! Z"&amp;ROW()-AK31))</f>
        <v>a1X1R000008ttD5UAI</v>
      </c>
    </row>
    <row r="32" spans="1:43" ht="30" customHeight="1" x14ac:dyDescent="0.35">
      <c r="A32" s="830"/>
      <c r="B32" s="834"/>
      <c r="C32" s="834"/>
      <c r="D32" s="438"/>
      <c r="E32" s="810"/>
      <c r="F32" s="857"/>
      <c r="G32" s="834"/>
      <c r="H32" s="855"/>
      <c r="I32" s="849"/>
      <c r="J32" s="849"/>
      <c r="K32" s="841"/>
      <c r="L32" s="438"/>
      <c r="M32" s="837"/>
      <c r="N32" s="808"/>
      <c r="O32" s="839"/>
      <c r="P32" s="839"/>
      <c r="Q32" s="438"/>
      <c r="R32" s="837"/>
      <c r="S32" s="808"/>
      <c r="T32" s="839"/>
      <c r="U32" s="839"/>
      <c r="V32" s="438"/>
      <c r="W32" s="837"/>
      <c r="X32" s="808"/>
      <c r="Y32" s="839"/>
      <c r="Z32" s="839"/>
      <c r="AA32" s="438"/>
      <c r="AB32" s="837"/>
      <c r="AC32" s="808"/>
      <c r="AD32" s="839"/>
      <c r="AE32" s="839"/>
      <c r="AF32" s="438"/>
      <c r="AG32" s="843"/>
      <c r="AH32" s="845"/>
      <c r="AI32" s="847"/>
      <c r="AJ32" s="834"/>
      <c r="AK32" s="803"/>
      <c r="AL32" s="852"/>
      <c r="AM32" s="852"/>
      <c r="AN32" s="852"/>
      <c r="AO32" s="507"/>
      <c r="AP32" s="507"/>
      <c r="AQ32" s="834"/>
    </row>
    <row r="33" spans="1:43" ht="30" customHeight="1" x14ac:dyDescent="0.35">
      <c r="A33" s="829">
        <f ca="1">IF(INDIRECT("'Outcome Indicators - Section C'! A"&amp;ROW()-AK33)=0,"",INDIRECT("'Outcome Indicators - Section C'! A"&amp;ROW()-AK33))</f>
        <v>13</v>
      </c>
      <c r="B33" s="833"/>
      <c r="C33" s="833"/>
      <c r="D33" s="438"/>
      <c r="E33" s="809" t="str">
        <f>IF(IFERROR((D33/D34),"") ="", "",(D33/D34))</f>
        <v/>
      </c>
      <c r="F33" s="856"/>
      <c r="G33" s="835"/>
      <c r="H33" s="854" t="str">
        <f>AO33</f>
        <v/>
      </c>
      <c r="I33" s="848"/>
      <c r="J33" s="848"/>
      <c r="K33" s="840"/>
      <c r="L33" s="438"/>
      <c r="M33" s="836" t="str">
        <f>IF(IFERROR((L33/L34),"") ="", "",(L33/L34))</f>
        <v/>
      </c>
      <c r="N33" s="807"/>
      <c r="O33" s="838"/>
      <c r="P33" s="838"/>
      <c r="Q33" s="438"/>
      <c r="R33" s="836" t="str">
        <f>IF(IFERROR((Q33/Q34),"") ="", "",(Q33/Q34))</f>
        <v/>
      </c>
      <c r="S33" s="807"/>
      <c r="T33" s="838"/>
      <c r="U33" s="838"/>
      <c r="V33" s="438"/>
      <c r="W33" s="836" t="str">
        <f>IF(IFERROR((V33/V34),"") ="", "",(V33/V34))</f>
        <v/>
      </c>
      <c r="X33" s="807"/>
      <c r="Y33" s="838"/>
      <c r="Z33" s="838"/>
      <c r="AA33" s="438"/>
      <c r="AB33" s="836" t="str">
        <f>IF(IFERROR((AA33/AA34),"") ="", "",(AA33/AA34))</f>
        <v/>
      </c>
      <c r="AC33" s="807"/>
      <c r="AD33" s="838"/>
      <c r="AE33" s="838"/>
      <c r="AF33" s="438"/>
      <c r="AG33" s="842" t="str">
        <f>IF(IFERROR((AF33/AF34),"") ="", "",(AF33/AF34))</f>
        <v/>
      </c>
      <c r="AH33" s="844"/>
      <c r="AI33" s="846"/>
      <c r="AJ33" s="833"/>
      <c r="AK33" s="803">
        <f ca="1">IF(OFFSET(AK32,-1,0,,)="",-1,OFFSET(AK32,-1,0,,)+1)</f>
        <v>11</v>
      </c>
      <c r="AL33" s="851"/>
      <c r="AM33" s="851"/>
      <c r="AN33" s="851"/>
      <c r="AO33" s="507" t="str">
        <f t="array" ref="AO33">IFERROR(IF(INDEX('Reference Records'!$D$19:$D$43,MATCH(LEFT(B33,255),LEFT('Reference Records'!$C$19:$C$43,255),0))=0,"",INDEX('Reference Records'!$D$19:$D$43,MATCH(LEFT(B33,255),LEFT('Reference Records'!$C$19:$C$43,255),0))),"")</f>
        <v/>
      </c>
      <c r="AP33" s="507" t="str">
        <f>B33&amp;C33</f>
        <v/>
      </c>
      <c r="AQ33" s="833" t="str">
        <f ca="1">IF(INDIRECT("'Outcome Indicators - Section C'! Z"&amp;ROW()-AK33)=0,"",INDIRECT("'Outcome Indicators - Section C'! Z"&amp;ROW()-AK33))</f>
        <v>a1X1R000008ttD6UAI</v>
      </c>
    </row>
    <row r="34" spans="1:43" ht="30" customHeight="1" x14ac:dyDescent="0.35">
      <c r="A34" s="830"/>
      <c r="B34" s="834"/>
      <c r="C34" s="834"/>
      <c r="D34" s="438"/>
      <c r="E34" s="810"/>
      <c r="F34" s="857"/>
      <c r="G34" s="834"/>
      <c r="H34" s="855"/>
      <c r="I34" s="849"/>
      <c r="J34" s="849"/>
      <c r="K34" s="841"/>
      <c r="L34" s="438"/>
      <c r="M34" s="837"/>
      <c r="N34" s="808"/>
      <c r="O34" s="839"/>
      <c r="P34" s="839"/>
      <c r="Q34" s="438"/>
      <c r="R34" s="837"/>
      <c r="S34" s="808"/>
      <c r="T34" s="839"/>
      <c r="U34" s="839"/>
      <c r="V34" s="438"/>
      <c r="W34" s="837"/>
      <c r="X34" s="808"/>
      <c r="Y34" s="839"/>
      <c r="Z34" s="839"/>
      <c r="AA34" s="438"/>
      <c r="AB34" s="837"/>
      <c r="AC34" s="808"/>
      <c r="AD34" s="839"/>
      <c r="AE34" s="839"/>
      <c r="AF34" s="438"/>
      <c r="AG34" s="843"/>
      <c r="AH34" s="845"/>
      <c r="AI34" s="847"/>
      <c r="AJ34" s="834"/>
      <c r="AK34" s="803"/>
      <c r="AL34" s="852"/>
      <c r="AM34" s="852"/>
      <c r="AN34" s="852"/>
      <c r="AO34" s="507"/>
      <c r="AP34" s="507"/>
      <c r="AQ34" s="834"/>
    </row>
    <row r="35" spans="1:43" ht="30" customHeight="1" x14ac:dyDescent="0.35">
      <c r="A35" s="829">
        <f ca="1">IF(INDIRECT("'Outcome Indicators - Section C'! A"&amp;ROW()-AK35)=0,"",INDIRECT("'Outcome Indicators - Section C'! A"&amp;ROW()-AK35))</f>
        <v>14</v>
      </c>
      <c r="B35" s="833"/>
      <c r="C35" s="833"/>
      <c r="D35" s="438"/>
      <c r="E35" s="809" t="str">
        <f>IF(IFERROR((D35/D36),"") ="", "",(D35/D36))</f>
        <v/>
      </c>
      <c r="F35" s="856"/>
      <c r="G35" s="835"/>
      <c r="H35" s="854" t="str">
        <f>AO35</f>
        <v/>
      </c>
      <c r="I35" s="848"/>
      <c r="J35" s="848"/>
      <c r="K35" s="840"/>
      <c r="L35" s="438"/>
      <c r="M35" s="836" t="str">
        <f>IF(IFERROR((L35/L36),"") ="", "",(L35/L36))</f>
        <v/>
      </c>
      <c r="N35" s="807"/>
      <c r="O35" s="838"/>
      <c r="P35" s="838"/>
      <c r="Q35" s="438"/>
      <c r="R35" s="836" t="str">
        <f>IF(IFERROR((Q35/Q36),"") ="", "",(Q35/Q36))</f>
        <v/>
      </c>
      <c r="S35" s="807"/>
      <c r="T35" s="838"/>
      <c r="U35" s="838"/>
      <c r="V35" s="438"/>
      <c r="W35" s="836" t="str">
        <f>IF(IFERROR((V35/V36),"") ="", "",(V35/V36))</f>
        <v/>
      </c>
      <c r="X35" s="807"/>
      <c r="Y35" s="838"/>
      <c r="Z35" s="838"/>
      <c r="AA35" s="438"/>
      <c r="AB35" s="836" t="str">
        <f>IF(IFERROR((AA35/AA36),"") ="", "",(AA35/AA36))</f>
        <v/>
      </c>
      <c r="AC35" s="807"/>
      <c r="AD35" s="838"/>
      <c r="AE35" s="838"/>
      <c r="AF35" s="438"/>
      <c r="AG35" s="842" t="str">
        <f>IF(IFERROR((AF35/AF36),"") ="", "",(AF35/AF36))</f>
        <v/>
      </c>
      <c r="AH35" s="844"/>
      <c r="AI35" s="846"/>
      <c r="AJ35" s="833"/>
      <c r="AK35" s="803">
        <f ca="1">IF(OFFSET(AK34,-1,0,,)="",-1,OFFSET(AK34,-1,0,,)+1)</f>
        <v>12</v>
      </c>
      <c r="AL35" s="851"/>
      <c r="AM35" s="851"/>
      <c r="AN35" s="851"/>
      <c r="AO35" s="507" t="str">
        <f t="array" ref="AO35">IFERROR(IF(INDEX('Reference Records'!$D$19:$D$43,MATCH(LEFT(B35,255),LEFT('Reference Records'!$C$19:$C$43,255),0))=0,"",INDEX('Reference Records'!$D$19:$D$43,MATCH(LEFT(B35,255),LEFT('Reference Records'!$C$19:$C$43,255),0))),"")</f>
        <v/>
      </c>
      <c r="AP35" s="507" t="str">
        <f>B35&amp;C35</f>
        <v/>
      </c>
      <c r="AQ35" s="833" t="str">
        <f ca="1">IF(INDIRECT("'Outcome Indicators - Section C'! Z"&amp;ROW()-AK35)=0,"",INDIRECT("'Outcome Indicators - Section C'! Z"&amp;ROW()-AK35))</f>
        <v>a1X1R000008ttD7UAI</v>
      </c>
    </row>
    <row r="36" spans="1:43" ht="30" customHeight="1" x14ac:dyDescent="0.35">
      <c r="A36" s="830"/>
      <c r="B36" s="834"/>
      <c r="C36" s="834"/>
      <c r="D36" s="438"/>
      <c r="E36" s="810"/>
      <c r="F36" s="857"/>
      <c r="G36" s="834"/>
      <c r="H36" s="855"/>
      <c r="I36" s="849"/>
      <c r="J36" s="849"/>
      <c r="K36" s="841"/>
      <c r="L36" s="438"/>
      <c r="M36" s="837"/>
      <c r="N36" s="808"/>
      <c r="O36" s="839"/>
      <c r="P36" s="839"/>
      <c r="Q36" s="438"/>
      <c r="R36" s="837"/>
      <c r="S36" s="808"/>
      <c r="T36" s="839"/>
      <c r="U36" s="839"/>
      <c r="V36" s="438"/>
      <c r="W36" s="837"/>
      <c r="X36" s="808"/>
      <c r="Y36" s="839"/>
      <c r="Z36" s="839"/>
      <c r="AA36" s="438"/>
      <c r="AB36" s="837"/>
      <c r="AC36" s="808"/>
      <c r="AD36" s="839"/>
      <c r="AE36" s="839"/>
      <c r="AF36" s="438"/>
      <c r="AG36" s="843"/>
      <c r="AH36" s="845"/>
      <c r="AI36" s="847"/>
      <c r="AJ36" s="834"/>
      <c r="AK36" s="803"/>
      <c r="AL36" s="852"/>
      <c r="AM36" s="852"/>
      <c r="AN36" s="852"/>
      <c r="AO36" s="507"/>
      <c r="AP36" s="507"/>
      <c r="AQ36" s="834"/>
    </row>
    <row r="37" spans="1:43" ht="30" customHeight="1" x14ac:dyDescent="0.35">
      <c r="A37" s="829">
        <f ca="1">IF(INDIRECT("'Outcome Indicators - Section C'! A"&amp;ROW()-AK37)=0,"",INDIRECT("'Outcome Indicators - Section C'! A"&amp;ROW()-AK37))</f>
        <v>15</v>
      </c>
      <c r="B37" s="833"/>
      <c r="C37" s="833"/>
      <c r="D37" s="438"/>
      <c r="E37" s="809" t="str">
        <f>IF(IFERROR((D37/D38),"") ="", "",(D37/D38))</f>
        <v/>
      </c>
      <c r="F37" s="856"/>
      <c r="G37" s="835"/>
      <c r="H37" s="854" t="str">
        <f>AO37</f>
        <v/>
      </c>
      <c r="I37" s="848"/>
      <c r="J37" s="848"/>
      <c r="K37" s="840"/>
      <c r="L37" s="438"/>
      <c r="M37" s="836" t="str">
        <f>IF(IFERROR((L37/L38),"") ="", "",(L37/L38))</f>
        <v/>
      </c>
      <c r="N37" s="807"/>
      <c r="O37" s="838"/>
      <c r="P37" s="838"/>
      <c r="Q37" s="438"/>
      <c r="R37" s="836" t="str">
        <f>IF(IFERROR((Q37/Q38),"") ="", "",(Q37/Q38))</f>
        <v/>
      </c>
      <c r="S37" s="807"/>
      <c r="T37" s="838"/>
      <c r="U37" s="838"/>
      <c r="V37" s="438"/>
      <c r="W37" s="836" t="str">
        <f>IF(IFERROR((V37/V38),"") ="", "",(V37/V38))</f>
        <v/>
      </c>
      <c r="X37" s="807"/>
      <c r="Y37" s="838"/>
      <c r="Z37" s="838"/>
      <c r="AA37" s="438"/>
      <c r="AB37" s="836" t="str">
        <f>IF(IFERROR((AA37/AA38),"") ="", "",(AA37/AA38))</f>
        <v/>
      </c>
      <c r="AC37" s="807"/>
      <c r="AD37" s="838"/>
      <c r="AE37" s="838"/>
      <c r="AF37" s="438"/>
      <c r="AG37" s="842" t="str">
        <f>IF(IFERROR((AF37/AF38),"") ="", "",(AF37/AF38))</f>
        <v/>
      </c>
      <c r="AH37" s="844"/>
      <c r="AI37" s="846"/>
      <c r="AJ37" s="833"/>
      <c r="AK37" s="803">
        <f ca="1">IF(OFFSET(AK36,-1,0,,)="",-1,OFFSET(AK36,-1,0,,)+1)</f>
        <v>13</v>
      </c>
      <c r="AL37" s="851"/>
      <c r="AM37" s="851"/>
      <c r="AN37" s="851"/>
      <c r="AO37" s="507" t="str">
        <f t="array" ref="AO37">IFERROR(IF(INDEX('Reference Records'!$D$19:$D$43,MATCH(LEFT(B37,255),LEFT('Reference Records'!$C$19:$C$43,255),0))=0,"",INDEX('Reference Records'!$D$19:$D$43,MATCH(LEFT(B37,255),LEFT('Reference Records'!$C$19:$C$43,255),0))),"")</f>
        <v/>
      </c>
      <c r="AP37" s="507" t="str">
        <f>B37&amp;C37</f>
        <v/>
      </c>
      <c r="AQ37" s="833" t="str">
        <f ca="1">IF(INDIRECT("'Outcome Indicators - Section C'! Z"&amp;ROW()-AK37)=0,"",INDIRECT("'Outcome Indicators - Section C'! Z"&amp;ROW()-AK37))</f>
        <v>a1X1R000008ttD8UAI</v>
      </c>
    </row>
    <row r="38" spans="1:43" ht="30" customHeight="1" x14ac:dyDescent="0.35">
      <c r="A38" s="830"/>
      <c r="B38" s="834"/>
      <c r="C38" s="834"/>
      <c r="D38" s="438"/>
      <c r="E38" s="810"/>
      <c r="F38" s="857"/>
      <c r="G38" s="834"/>
      <c r="H38" s="855"/>
      <c r="I38" s="849"/>
      <c r="J38" s="849"/>
      <c r="K38" s="841"/>
      <c r="L38" s="438"/>
      <c r="M38" s="837"/>
      <c r="N38" s="808"/>
      <c r="O38" s="839"/>
      <c r="P38" s="839"/>
      <c r="Q38" s="438"/>
      <c r="R38" s="837"/>
      <c r="S38" s="808"/>
      <c r="T38" s="839"/>
      <c r="U38" s="839"/>
      <c r="V38" s="438"/>
      <c r="W38" s="837"/>
      <c r="X38" s="808"/>
      <c r="Y38" s="839"/>
      <c r="Z38" s="839"/>
      <c r="AA38" s="438"/>
      <c r="AB38" s="837"/>
      <c r="AC38" s="808"/>
      <c r="AD38" s="839"/>
      <c r="AE38" s="839"/>
      <c r="AF38" s="438"/>
      <c r="AG38" s="843"/>
      <c r="AH38" s="845"/>
      <c r="AI38" s="847"/>
      <c r="AJ38" s="834"/>
      <c r="AK38" s="803"/>
      <c r="AL38" s="852"/>
      <c r="AM38" s="852"/>
      <c r="AN38" s="852"/>
      <c r="AO38" s="507"/>
      <c r="AP38" s="507"/>
      <c r="AQ38" s="834"/>
    </row>
    <row r="39" spans="1:43" ht="30" customHeight="1" x14ac:dyDescent="0.35">
      <c r="AK39" s="803"/>
    </row>
    <row r="40" spans="1:43" ht="30" customHeight="1" x14ac:dyDescent="0.35">
      <c r="AK40" s="803"/>
    </row>
    <row r="41" spans="1:43" ht="30" customHeight="1" x14ac:dyDescent="0.35">
      <c r="AK41" s="803"/>
    </row>
    <row r="42" spans="1:43" ht="30" customHeight="1" x14ac:dyDescent="0.35">
      <c r="AK42" s="803"/>
    </row>
    <row r="43" spans="1:43" ht="30" customHeight="1" x14ac:dyDescent="0.35">
      <c r="AK43" s="803"/>
    </row>
    <row r="44" spans="1:43" ht="30" customHeight="1" x14ac:dyDescent="0.35">
      <c r="AK44" s="803"/>
    </row>
    <row r="45" spans="1:43" ht="30" customHeight="1" x14ac:dyDescent="0.35">
      <c r="AK45" s="803"/>
    </row>
    <row r="46" spans="1:43" ht="30" customHeight="1" x14ac:dyDescent="0.35">
      <c r="AK46" s="803"/>
    </row>
    <row r="47" spans="1:43" ht="30" customHeight="1" x14ac:dyDescent="0.35">
      <c r="AK47" s="803"/>
    </row>
    <row r="48" spans="1:43" ht="30" customHeight="1" x14ac:dyDescent="0.35">
      <c r="AK48" s="803"/>
    </row>
    <row r="49" spans="37:37" ht="30" customHeight="1" x14ac:dyDescent="0.35">
      <c r="AK49" s="803"/>
    </row>
    <row r="50" spans="37:37" ht="30" customHeight="1" x14ac:dyDescent="0.35">
      <c r="AK50" s="803"/>
    </row>
    <row r="51" spans="37:37" ht="30" customHeight="1" x14ac:dyDescent="0.35">
      <c r="AK51" s="803"/>
    </row>
    <row r="52" spans="37:37" ht="30" customHeight="1" x14ac:dyDescent="0.35">
      <c r="AK52" s="803"/>
    </row>
    <row r="53" spans="37:37" ht="30" customHeight="1" x14ac:dyDescent="0.35">
      <c r="AK53" s="803"/>
    </row>
    <row r="54" spans="37:37" ht="30" customHeight="1" x14ac:dyDescent="0.35">
      <c r="AK54" s="803"/>
    </row>
    <row r="55" spans="37:37" ht="30" customHeight="1" x14ac:dyDescent="0.35">
      <c r="AK55" s="803"/>
    </row>
    <row r="56" spans="37:37" ht="30" customHeight="1" x14ac:dyDescent="0.35">
      <c r="AK56" s="803"/>
    </row>
    <row r="57" spans="37:37" ht="30" customHeight="1" x14ac:dyDescent="0.35">
      <c r="AK57" s="803"/>
    </row>
    <row r="58" spans="37:37" ht="30" customHeight="1" x14ac:dyDescent="0.35">
      <c r="AK58" s="803"/>
    </row>
    <row r="59" spans="37:37" ht="30" customHeight="1" x14ac:dyDescent="0.35">
      <c r="AK59" s="803"/>
    </row>
    <row r="60" spans="37:37" ht="30" customHeight="1" x14ac:dyDescent="0.35">
      <c r="AK60" s="803"/>
    </row>
    <row r="61" spans="37:37" ht="30" customHeight="1" x14ac:dyDescent="0.35">
      <c r="AK61" s="803"/>
    </row>
    <row r="62" spans="37:37" ht="30" customHeight="1" x14ac:dyDescent="0.35">
      <c r="AK62" s="803"/>
    </row>
    <row r="63" spans="37:37" ht="30" customHeight="1" x14ac:dyDescent="0.35">
      <c r="AK63" s="803"/>
    </row>
    <row r="64" spans="37:37" ht="30" customHeight="1" x14ac:dyDescent="0.35">
      <c r="AK64" s="803"/>
    </row>
    <row r="65" spans="37:37" ht="30" customHeight="1" x14ac:dyDescent="0.35">
      <c r="AK65" s="803"/>
    </row>
    <row r="66" spans="37:37" ht="30" customHeight="1" x14ac:dyDescent="0.35">
      <c r="AK66" s="803"/>
    </row>
    <row r="67" spans="37:37" ht="30" customHeight="1" x14ac:dyDescent="0.35">
      <c r="AK67" s="803"/>
    </row>
    <row r="68" spans="37:37" ht="30" customHeight="1" x14ac:dyDescent="0.35">
      <c r="AK68" s="803"/>
    </row>
    <row r="69" spans="37:37" ht="30" customHeight="1" x14ac:dyDescent="0.35">
      <c r="AK69" s="803"/>
    </row>
    <row r="70" spans="37:37" ht="30" customHeight="1" x14ac:dyDescent="0.35">
      <c r="AK70" s="803"/>
    </row>
    <row r="71" spans="37:37" ht="30" customHeight="1" x14ac:dyDescent="0.35">
      <c r="AK71" s="803"/>
    </row>
    <row r="72" spans="37:37" ht="30" customHeight="1" x14ac:dyDescent="0.35">
      <c r="AK72" s="803"/>
    </row>
    <row r="73" spans="37:37" ht="30" customHeight="1" x14ac:dyDescent="0.35">
      <c r="AK73" s="803"/>
    </row>
    <row r="74" spans="37:37" ht="30" customHeight="1" x14ac:dyDescent="0.35">
      <c r="AK74" s="803"/>
    </row>
    <row r="75" spans="37:37" ht="30" customHeight="1" x14ac:dyDescent="0.35">
      <c r="AK75" s="803"/>
    </row>
    <row r="76" spans="37:37" ht="30" customHeight="1" x14ac:dyDescent="0.35">
      <c r="AK76" s="803"/>
    </row>
    <row r="77" spans="37:37" ht="30" customHeight="1" x14ac:dyDescent="0.35">
      <c r="AK77" s="803"/>
    </row>
    <row r="78" spans="37:37" ht="30" customHeight="1" x14ac:dyDescent="0.35">
      <c r="AK78" s="803"/>
    </row>
    <row r="79" spans="37:37" ht="30" customHeight="1" x14ac:dyDescent="0.35">
      <c r="AK79" s="803"/>
    </row>
    <row r="80" spans="37:37" ht="30" customHeight="1" x14ac:dyDescent="0.35">
      <c r="AK80" s="803"/>
    </row>
    <row r="81" spans="37:37" ht="30" customHeight="1" x14ac:dyDescent="0.35">
      <c r="AK81" s="803"/>
    </row>
    <row r="82" spans="37:37" ht="30" customHeight="1" x14ac:dyDescent="0.35">
      <c r="AK82" s="803"/>
    </row>
    <row r="83" spans="37:37" ht="30" customHeight="1" x14ac:dyDescent="0.35">
      <c r="AK83" s="803"/>
    </row>
    <row r="84" spans="37:37" ht="30" customHeight="1" x14ac:dyDescent="0.35">
      <c r="AK84" s="803"/>
    </row>
    <row r="85" spans="37:37" ht="30" customHeight="1" x14ac:dyDescent="0.35">
      <c r="AK85" s="803"/>
    </row>
    <row r="86" spans="37:37" ht="30" customHeight="1" x14ac:dyDescent="0.35">
      <c r="AK86" s="803"/>
    </row>
    <row r="87" spans="37:37" ht="30" customHeight="1" x14ac:dyDescent="0.35">
      <c r="AK87" s="803"/>
    </row>
    <row r="88" spans="37:37" ht="30" customHeight="1" x14ac:dyDescent="0.35">
      <c r="AK88" s="803"/>
    </row>
    <row r="89" spans="37:37" ht="30" customHeight="1" x14ac:dyDescent="0.35">
      <c r="AK89" s="803"/>
    </row>
    <row r="90" spans="37:37" ht="30" customHeight="1" x14ac:dyDescent="0.35">
      <c r="AK90" s="803"/>
    </row>
    <row r="91" spans="37:37" ht="30" customHeight="1" x14ac:dyDescent="0.35">
      <c r="AK91" s="803"/>
    </row>
    <row r="92" spans="37:37" ht="30" customHeight="1" x14ac:dyDescent="0.35">
      <c r="AK92" s="803"/>
    </row>
    <row r="93" spans="37:37" ht="30" customHeight="1" x14ac:dyDescent="0.35">
      <c r="AK93" s="803"/>
    </row>
    <row r="94" spans="37:37" ht="30" customHeight="1" x14ac:dyDescent="0.35">
      <c r="AK94" s="803"/>
    </row>
    <row r="95" spans="37:37" ht="30" customHeight="1" x14ac:dyDescent="0.35">
      <c r="AK95" s="803"/>
    </row>
    <row r="96" spans="37:37" ht="30" customHeight="1" x14ac:dyDescent="0.35">
      <c r="AK96" s="803"/>
    </row>
    <row r="97" spans="37:37" ht="30" customHeight="1" x14ac:dyDescent="0.35">
      <c r="AK97" s="803"/>
    </row>
    <row r="98" spans="37:37" ht="30" customHeight="1" x14ac:dyDescent="0.35">
      <c r="AK98" s="803"/>
    </row>
    <row r="99" spans="37:37" ht="30" customHeight="1" x14ac:dyDescent="0.35">
      <c r="AK99" s="803"/>
    </row>
    <row r="100" spans="37:37" ht="30" customHeight="1" x14ac:dyDescent="0.35">
      <c r="AK100" s="803"/>
    </row>
    <row r="101" spans="37:37" x14ac:dyDescent="0.35">
      <c r="AK101" s="803"/>
    </row>
    <row r="102" spans="37:37" x14ac:dyDescent="0.35">
      <c r="AK102" s="803"/>
    </row>
    <row r="103" spans="37:37" x14ac:dyDescent="0.35">
      <c r="AK103" s="803"/>
    </row>
    <row r="104" spans="37:37" x14ac:dyDescent="0.35">
      <c r="AK104" s="803"/>
    </row>
    <row r="105" spans="37:37" x14ac:dyDescent="0.35">
      <c r="AK105" s="803"/>
    </row>
    <row r="106" spans="37:37" x14ac:dyDescent="0.35">
      <c r="AK106" s="803"/>
    </row>
    <row r="107" spans="37:37" x14ac:dyDescent="0.35">
      <c r="AK107" s="803"/>
    </row>
    <row r="108" spans="37:37" x14ac:dyDescent="0.35">
      <c r="AK108" s="803"/>
    </row>
    <row r="109" spans="37:37" x14ac:dyDescent="0.35">
      <c r="AK109" s="803"/>
    </row>
    <row r="110" spans="37:37" x14ac:dyDescent="0.35">
      <c r="AK110" s="803"/>
    </row>
    <row r="111" spans="37:37" x14ac:dyDescent="0.35">
      <c r="AK111" s="803"/>
    </row>
    <row r="112" spans="37:37" x14ac:dyDescent="0.35">
      <c r="AK112" s="803"/>
    </row>
    <row r="113" spans="37:37" x14ac:dyDescent="0.35">
      <c r="AK113" s="803"/>
    </row>
    <row r="114" spans="37:37" x14ac:dyDescent="0.35">
      <c r="AK114" s="803"/>
    </row>
    <row r="115" spans="37:37" x14ac:dyDescent="0.35">
      <c r="AK115" s="803"/>
    </row>
    <row r="116" spans="37:37" x14ac:dyDescent="0.35">
      <c r="AK116" s="803"/>
    </row>
    <row r="117" spans="37:37" x14ac:dyDescent="0.35">
      <c r="AK117" s="803"/>
    </row>
    <row r="118" spans="37:37" x14ac:dyDescent="0.35">
      <c r="AK118" s="803"/>
    </row>
    <row r="119" spans="37:37" x14ac:dyDescent="0.35">
      <c r="AK119" s="803"/>
    </row>
    <row r="120" spans="37:37" x14ac:dyDescent="0.35">
      <c r="AK120" s="803"/>
    </row>
    <row r="121" spans="37:37" x14ac:dyDescent="0.35">
      <c r="AK121" s="803"/>
    </row>
    <row r="122" spans="37:37" x14ac:dyDescent="0.35">
      <c r="AK122" s="803"/>
    </row>
    <row r="123" spans="37:37" x14ac:dyDescent="0.35">
      <c r="AK123" s="803"/>
    </row>
    <row r="124" spans="37:37" x14ac:dyDescent="0.35">
      <c r="AK124" s="803"/>
    </row>
    <row r="125" spans="37:37" x14ac:dyDescent="0.35">
      <c r="AK125" s="803"/>
    </row>
    <row r="126" spans="37:37" x14ac:dyDescent="0.35">
      <c r="AK126" s="803"/>
    </row>
    <row r="127" spans="37:37" x14ac:dyDescent="0.35">
      <c r="AK127" s="803"/>
    </row>
    <row r="128" spans="37:37" x14ac:dyDescent="0.35">
      <c r="AK128" s="803"/>
    </row>
    <row r="129" spans="37:37" x14ac:dyDescent="0.35">
      <c r="AK129" s="803"/>
    </row>
    <row r="130" spans="37:37" x14ac:dyDescent="0.35">
      <c r="AK130" s="803"/>
    </row>
    <row r="131" spans="37:37" x14ac:dyDescent="0.35">
      <c r="AK131" s="803"/>
    </row>
    <row r="132" spans="37:37" x14ac:dyDescent="0.35">
      <c r="AK132" s="803"/>
    </row>
    <row r="133" spans="37:37" x14ac:dyDescent="0.35">
      <c r="AK133" s="803"/>
    </row>
    <row r="134" spans="37:37" x14ac:dyDescent="0.35">
      <c r="AK134" s="803"/>
    </row>
    <row r="135" spans="37:37" x14ac:dyDescent="0.35">
      <c r="AK135" s="803"/>
    </row>
    <row r="136" spans="37:37" x14ac:dyDescent="0.35">
      <c r="AK136" s="803"/>
    </row>
    <row r="137" spans="37:37" x14ac:dyDescent="0.35">
      <c r="AK137" s="803"/>
    </row>
    <row r="138" spans="37:37" x14ac:dyDescent="0.35">
      <c r="AK138" s="803"/>
    </row>
    <row r="139" spans="37:37" x14ac:dyDescent="0.35">
      <c r="AK139" s="803"/>
    </row>
    <row r="140" spans="37:37" x14ac:dyDescent="0.35">
      <c r="AK140" s="803"/>
    </row>
    <row r="141" spans="37:37" x14ac:dyDescent="0.35">
      <c r="AK141" s="803"/>
    </row>
    <row r="142" spans="37:37" x14ac:dyDescent="0.35">
      <c r="AK142" s="803"/>
    </row>
    <row r="143" spans="37:37" x14ac:dyDescent="0.35">
      <c r="AK143" s="803"/>
    </row>
    <row r="144" spans="37:37" x14ac:dyDescent="0.35">
      <c r="AK144" s="803"/>
    </row>
    <row r="145" spans="37:37" x14ac:dyDescent="0.35">
      <c r="AK145" s="803"/>
    </row>
    <row r="146" spans="37:37" x14ac:dyDescent="0.35">
      <c r="AK146" s="803"/>
    </row>
    <row r="147" spans="37:37" x14ac:dyDescent="0.35">
      <c r="AK147" s="803"/>
    </row>
    <row r="148" spans="37:37" x14ac:dyDescent="0.35">
      <c r="AK148" s="803"/>
    </row>
    <row r="149" spans="37:37" x14ac:dyDescent="0.35">
      <c r="AK149" s="803"/>
    </row>
    <row r="150" spans="37:37" x14ac:dyDescent="0.35">
      <c r="AK150" s="803"/>
    </row>
    <row r="151" spans="37:37" x14ac:dyDescent="0.35">
      <c r="AK151" s="803"/>
    </row>
    <row r="152" spans="37:37" x14ac:dyDescent="0.35">
      <c r="AK152" s="803"/>
    </row>
    <row r="153" spans="37:37" x14ac:dyDescent="0.35">
      <c r="AK153" s="803"/>
    </row>
    <row r="154" spans="37:37" x14ac:dyDescent="0.35">
      <c r="AK154" s="803"/>
    </row>
    <row r="155" spans="37:37" x14ac:dyDescent="0.35">
      <c r="AK155" s="803"/>
    </row>
    <row r="156" spans="37:37" x14ac:dyDescent="0.35">
      <c r="AK156" s="803"/>
    </row>
    <row r="157" spans="37:37" x14ac:dyDescent="0.35">
      <c r="AK157" s="803"/>
    </row>
    <row r="158" spans="37:37" x14ac:dyDescent="0.35">
      <c r="AK158" s="803"/>
    </row>
    <row r="159" spans="37:37" x14ac:dyDescent="0.35">
      <c r="AK159" s="803"/>
    </row>
    <row r="160" spans="37:37" x14ac:dyDescent="0.35">
      <c r="AK160" s="803"/>
    </row>
    <row r="161" spans="37:37" x14ac:dyDescent="0.35">
      <c r="AK161" s="803"/>
    </row>
    <row r="162" spans="37:37" x14ac:dyDescent="0.35">
      <c r="AK162" s="803"/>
    </row>
    <row r="163" spans="37:37" x14ac:dyDescent="0.35">
      <c r="AK163" s="803"/>
    </row>
    <row r="164" spans="37:37" x14ac:dyDescent="0.35">
      <c r="AK164" s="803"/>
    </row>
    <row r="165" spans="37:37" x14ac:dyDescent="0.35">
      <c r="AK165" s="803"/>
    </row>
    <row r="166" spans="37:37" x14ac:dyDescent="0.35">
      <c r="AK166" s="803"/>
    </row>
    <row r="167" spans="37:37" x14ac:dyDescent="0.35">
      <c r="AK167" s="803"/>
    </row>
    <row r="168" spans="37:37" x14ac:dyDescent="0.35">
      <c r="AK168" s="803"/>
    </row>
    <row r="169" spans="37:37" x14ac:dyDescent="0.35">
      <c r="AK169" s="803"/>
    </row>
    <row r="170" spans="37:37" x14ac:dyDescent="0.35">
      <c r="AK170" s="803"/>
    </row>
    <row r="171" spans="37:37" x14ac:dyDescent="0.35">
      <c r="AK171" s="803"/>
    </row>
    <row r="172" spans="37:37" x14ac:dyDescent="0.35">
      <c r="AK172" s="803"/>
    </row>
    <row r="173" spans="37:37" x14ac:dyDescent="0.35">
      <c r="AK173" s="803"/>
    </row>
    <row r="174" spans="37:37" x14ac:dyDescent="0.35">
      <c r="AK174" s="803"/>
    </row>
    <row r="175" spans="37:37" x14ac:dyDescent="0.35">
      <c r="AK175" s="803"/>
    </row>
    <row r="176" spans="37:37" x14ac:dyDescent="0.35">
      <c r="AK176" s="803"/>
    </row>
    <row r="177" spans="37:37" x14ac:dyDescent="0.35">
      <c r="AK177" s="803"/>
    </row>
    <row r="178" spans="37:37" x14ac:dyDescent="0.35">
      <c r="AK178" s="803"/>
    </row>
    <row r="179" spans="37:37" x14ac:dyDescent="0.35">
      <c r="AK179" s="803"/>
    </row>
    <row r="180" spans="37:37" x14ac:dyDescent="0.35">
      <c r="AK180" s="803"/>
    </row>
    <row r="181" spans="37:37" x14ac:dyDescent="0.35">
      <c r="AK181" s="803"/>
    </row>
    <row r="182" spans="37:37" x14ac:dyDescent="0.35">
      <c r="AK182" s="803"/>
    </row>
    <row r="183" spans="37:37" x14ac:dyDescent="0.35">
      <c r="AK183" s="803"/>
    </row>
    <row r="184" spans="37:37" x14ac:dyDescent="0.35">
      <c r="AK184" s="803"/>
    </row>
    <row r="185" spans="37:37" x14ac:dyDescent="0.35">
      <c r="AK185" s="803"/>
    </row>
    <row r="186" spans="37:37" x14ac:dyDescent="0.35">
      <c r="AK186" s="803"/>
    </row>
    <row r="187" spans="37:37" x14ac:dyDescent="0.35">
      <c r="AK187" s="803"/>
    </row>
    <row r="188" spans="37:37" x14ac:dyDescent="0.35">
      <c r="AK188" s="803"/>
    </row>
    <row r="189" spans="37:37" x14ac:dyDescent="0.35">
      <c r="AK189" s="803"/>
    </row>
    <row r="190" spans="37:37" x14ac:dyDescent="0.35">
      <c r="AK190" s="803"/>
    </row>
    <row r="191" spans="37:37" x14ac:dyDescent="0.35">
      <c r="AK191" s="803"/>
    </row>
    <row r="192" spans="37:37" x14ac:dyDescent="0.35">
      <c r="AK192" s="803"/>
    </row>
    <row r="193" spans="37:37" x14ac:dyDescent="0.35">
      <c r="AK193" s="803"/>
    </row>
    <row r="194" spans="37:37" x14ac:dyDescent="0.35">
      <c r="AK194" s="803"/>
    </row>
    <row r="195" spans="37:37" x14ac:dyDescent="0.35">
      <c r="AK195" s="803"/>
    </row>
    <row r="196" spans="37:37" x14ac:dyDescent="0.35">
      <c r="AK196" s="803"/>
    </row>
    <row r="197" spans="37:37" x14ac:dyDescent="0.35">
      <c r="AK197" s="803"/>
    </row>
    <row r="198" spans="37:37" x14ac:dyDescent="0.35">
      <c r="AK198" s="803"/>
    </row>
    <row r="199" spans="37:37" x14ac:dyDescent="0.35">
      <c r="AK199" s="803"/>
    </row>
    <row r="200" spans="37:37" x14ac:dyDescent="0.35">
      <c r="AK200" s="803"/>
    </row>
    <row r="201" spans="37:37" x14ac:dyDescent="0.35">
      <c r="AK201" s="803"/>
    </row>
    <row r="202" spans="37:37" x14ac:dyDescent="0.35">
      <c r="AK202" s="803"/>
    </row>
    <row r="203" spans="37:37" x14ac:dyDescent="0.35">
      <c r="AK203" s="803"/>
    </row>
    <row r="204" spans="37:37" x14ac:dyDescent="0.35">
      <c r="AK204" s="803"/>
    </row>
    <row r="205" spans="37:37" x14ac:dyDescent="0.35">
      <c r="AK205" s="803"/>
    </row>
    <row r="206" spans="37:37" x14ac:dyDescent="0.35">
      <c r="AK206" s="803"/>
    </row>
    <row r="207" spans="37:37" x14ac:dyDescent="0.35">
      <c r="AK207" s="803"/>
    </row>
    <row r="208" spans="37:37" x14ac:dyDescent="0.35">
      <c r="AK208" s="803"/>
    </row>
    <row r="209" spans="37:37" x14ac:dyDescent="0.35">
      <c r="AK209" s="803"/>
    </row>
    <row r="210" spans="37:37" x14ac:dyDescent="0.35">
      <c r="AK210" s="803"/>
    </row>
    <row r="211" spans="37:37" x14ac:dyDescent="0.35">
      <c r="AK211" s="803"/>
    </row>
    <row r="212" spans="37:37" x14ac:dyDescent="0.35">
      <c r="AK212" s="803"/>
    </row>
    <row r="213" spans="37:37" x14ac:dyDescent="0.35">
      <c r="AK213" s="803"/>
    </row>
    <row r="214" spans="37:37" x14ac:dyDescent="0.35">
      <c r="AK214" s="803"/>
    </row>
    <row r="215" spans="37:37" x14ac:dyDescent="0.35">
      <c r="AK215" s="803"/>
    </row>
    <row r="216" spans="37:37" x14ac:dyDescent="0.35">
      <c r="AK216" s="803"/>
    </row>
    <row r="217" spans="37:37" x14ac:dyDescent="0.35">
      <c r="AK217" s="803"/>
    </row>
    <row r="218" spans="37:37" x14ac:dyDescent="0.35">
      <c r="AK218" s="803"/>
    </row>
    <row r="219" spans="37:37" x14ac:dyDescent="0.35">
      <c r="AK219" s="803"/>
    </row>
    <row r="220" spans="37:37" x14ac:dyDescent="0.35">
      <c r="AK220" s="803"/>
    </row>
    <row r="221" spans="37:37" x14ac:dyDescent="0.35">
      <c r="AK221" s="803"/>
    </row>
    <row r="222" spans="37:37" x14ac:dyDescent="0.35">
      <c r="AK222" s="803"/>
    </row>
    <row r="223" spans="37:37" x14ac:dyDescent="0.35">
      <c r="AK223" s="803"/>
    </row>
    <row r="224" spans="37:37" x14ac:dyDescent="0.35">
      <c r="AK224" s="803"/>
    </row>
    <row r="225" spans="37:37" x14ac:dyDescent="0.35">
      <c r="AK225" s="803"/>
    </row>
    <row r="226" spans="37:37" x14ac:dyDescent="0.35">
      <c r="AK226" s="803"/>
    </row>
    <row r="227" spans="37:37" x14ac:dyDescent="0.35">
      <c r="AK227" s="803"/>
    </row>
    <row r="228" spans="37:37" x14ac:dyDescent="0.35">
      <c r="AK228" s="803"/>
    </row>
    <row r="229" spans="37:37" x14ac:dyDescent="0.35">
      <c r="AK229" s="803"/>
    </row>
    <row r="230" spans="37:37" x14ac:dyDescent="0.35">
      <c r="AK230" s="803"/>
    </row>
    <row r="231" spans="37:37" x14ac:dyDescent="0.35">
      <c r="AK231" s="385"/>
    </row>
    <row r="232" spans="37:37" x14ac:dyDescent="0.35">
      <c r="AK232" s="385"/>
    </row>
    <row r="233" spans="37:37" x14ac:dyDescent="0.35">
      <c r="AK233" s="385"/>
    </row>
    <row r="234" spans="37:37" x14ac:dyDescent="0.35">
      <c r="AK234" s="385"/>
    </row>
    <row r="235" spans="37:37" x14ac:dyDescent="0.35">
      <c r="AK235" s="385"/>
    </row>
    <row r="236" spans="37:37" x14ac:dyDescent="0.35">
      <c r="AK236" s="385"/>
    </row>
    <row r="237" spans="37:37" x14ac:dyDescent="0.35">
      <c r="AK237" s="385"/>
    </row>
    <row r="238" spans="37:37" x14ac:dyDescent="0.35">
      <c r="AK238" s="385"/>
    </row>
    <row r="239" spans="37:37" x14ac:dyDescent="0.35">
      <c r="AK239" s="385"/>
    </row>
    <row r="240" spans="37:37" x14ac:dyDescent="0.35">
      <c r="AK240" s="385"/>
    </row>
    <row r="241" spans="37:37" x14ac:dyDescent="0.35">
      <c r="AK241" s="385"/>
    </row>
    <row r="242" spans="37:37" x14ac:dyDescent="0.35">
      <c r="AK242" s="385"/>
    </row>
    <row r="243" spans="37:37" x14ac:dyDescent="0.35">
      <c r="AK243" s="385"/>
    </row>
    <row r="244" spans="37:37" x14ac:dyDescent="0.35">
      <c r="AK244" s="385"/>
    </row>
    <row r="245" spans="37:37" x14ac:dyDescent="0.35">
      <c r="AK245" s="385"/>
    </row>
    <row r="246" spans="37:37" x14ac:dyDescent="0.35">
      <c r="AK246" s="385"/>
    </row>
    <row r="247" spans="37:37" x14ac:dyDescent="0.35">
      <c r="AK247" s="385"/>
    </row>
    <row r="248" spans="37:37" x14ac:dyDescent="0.35">
      <c r="AK248" s="385"/>
    </row>
    <row r="249" spans="37:37" x14ac:dyDescent="0.35">
      <c r="AK249" s="385"/>
    </row>
    <row r="250" spans="37:37" x14ac:dyDescent="0.35">
      <c r="AK250" s="385"/>
    </row>
    <row r="251" spans="37:37" x14ac:dyDescent="0.35">
      <c r="AK251" s="385"/>
    </row>
    <row r="252" spans="37:37" x14ac:dyDescent="0.35">
      <c r="AK252" s="385"/>
    </row>
    <row r="253" spans="37:37" x14ac:dyDescent="0.35">
      <c r="AK253" s="385"/>
    </row>
    <row r="254" spans="37:37" x14ac:dyDescent="0.35">
      <c r="AK254" s="385"/>
    </row>
    <row r="255" spans="37:37" x14ac:dyDescent="0.35">
      <c r="AK255" s="385"/>
    </row>
    <row r="256" spans="37:37" x14ac:dyDescent="0.35">
      <c r="AK256" s="385"/>
    </row>
    <row r="257" spans="37:37" x14ac:dyDescent="0.35">
      <c r="AK257" s="385"/>
    </row>
    <row r="258" spans="37:37" x14ac:dyDescent="0.35">
      <c r="AK258" s="385"/>
    </row>
    <row r="259" spans="37:37" x14ac:dyDescent="0.35">
      <c r="AK259" s="385"/>
    </row>
    <row r="260" spans="37:37" x14ac:dyDescent="0.35">
      <c r="AK260" s="385"/>
    </row>
    <row r="261" spans="37:37" x14ac:dyDescent="0.35">
      <c r="AK261" s="385"/>
    </row>
    <row r="262" spans="37:37" x14ac:dyDescent="0.35">
      <c r="AK262" s="385"/>
    </row>
    <row r="263" spans="37:37" x14ac:dyDescent="0.35">
      <c r="AK263" s="385"/>
    </row>
    <row r="264" spans="37:37" x14ac:dyDescent="0.35">
      <c r="AK264" s="385"/>
    </row>
    <row r="265" spans="37:37" x14ac:dyDescent="0.35">
      <c r="AK265" s="385"/>
    </row>
    <row r="266" spans="37:37" x14ac:dyDescent="0.35">
      <c r="AK266" s="385"/>
    </row>
    <row r="267" spans="37:37" x14ac:dyDescent="0.35">
      <c r="AK267" s="803"/>
    </row>
    <row r="268" spans="37:37" x14ac:dyDescent="0.35">
      <c r="AK268" s="803"/>
    </row>
    <row r="269" spans="37:37" x14ac:dyDescent="0.35">
      <c r="AK269" s="803"/>
    </row>
    <row r="270" spans="37:37" x14ac:dyDescent="0.35">
      <c r="AK270" s="803"/>
    </row>
    <row r="271" spans="37:37" x14ac:dyDescent="0.35">
      <c r="AK271" s="803"/>
    </row>
    <row r="272" spans="37:37" x14ac:dyDescent="0.35">
      <c r="AK272" s="803"/>
    </row>
  </sheetData>
  <sheetProtection password="FB8C" sheet="1" objects="1" scenarios="1" formatCells="0" formatColumns="0" formatRows="0"/>
  <mergeCells count="631">
    <mergeCell ref="AG37:AG38"/>
    <mergeCell ref="AH37:AH38"/>
    <mergeCell ref="AI37:AI38"/>
    <mergeCell ref="AJ37:AJ38"/>
    <mergeCell ref="AL37:AL38"/>
    <mergeCell ref="AM37:AM38"/>
    <mergeCell ref="AN37:AN38"/>
    <mergeCell ref="AQ37:AQ38"/>
    <mergeCell ref="U37:U38"/>
    <mergeCell ref="W37:W38"/>
    <mergeCell ref="X37:X38"/>
    <mergeCell ref="Y37:Y38"/>
    <mergeCell ref="Z37:Z38"/>
    <mergeCell ref="AB37:AB38"/>
    <mergeCell ref="AC37:AC38"/>
    <mergeCell ref="AD37:AD38"/>
    <mergeCell ref="AE37:AE38"/>
    <mergeCell ref="AH35:AH36"/>
    <mergeCell ref="AI35:AI36"/>
    <mergeCell ref="AJ35:AJ36"/>
    <mergeCell ref="AL35:AL36"/>
    <mergeCell ref="AM35:AM36"/>
    <mergeCell ref="AN35:AN36"/>
    <mergeCell ref="AQ35:AQ36"/>
    <mergeCell ref="A37:A38"/>
    <mergeCell ref="B37:B38"/>
    <mergeCell ref="C37:C38"/>
    <mergeCell ref="E37:E38"/>
    <mergeCell ref="F37:F38"/>
    <mergeCell ref="G37:G38"/>
    <mergeCell ref="H37:H38"/>
    <mergeCell ref="I37:I38"/>
    <mergeCell ref="J37:J38"/>
    <mergeCell ref="K37:K38"/>
    <mergeCell ref="M37:M38"/>
    <mergeCell ref="N37:N38"/>
    <mergeCell ref="O37:O38"/>
    <mergeCell ref="P37:P38"/>
    <mergeCell ref="R37:R38"/>
    <mergeCell ref="S37:S38"/>
    <mergeCell ref="T37:T38"/>
    <mergeCell ref="W35:W36"/>
    <mergeCell ref="X35:X36"/>
    <mergeCell ref="Y35:Y36"/>
    <mergeCell ref="Z35:Z36"/>
    <mergeCell ref="AB35:AB36"/>
    <mergeCell ref="AC35:AC36"/>
    <mergeCell ref="AD35:AD36"/>
    <mergeCell ref="AE35:AE36"/>
    <mergeCell ref="AG35:AG36"/>
    <mergeCell ref="K35:K36"/>
    <mergeCell ref="M35:M36"/>
    <mergeCell ref="N35:N36"/>
    <mergeCell ref="O35:O36"/>
    <mergeCell ref="P35:P36"/>
    <mergeCell ref="R35:R36"/>
    <mergeCell ref="S35:S36"/>
    <mergeCell ref="T35:T36"/>
    <mergeCell ref="U35:U36"/>
    <mergeCell ref="A35:A36"/>
    <mergeCell ref="B35:B36"/>
    <mergeCell ref="C35:C36"/>
    <mergeCell ref="E35:E36"/>
    <mergeCell ref="F35:F36"/>
    <mergeCell ref="G35:G36"/>
    <mergeCell ref="H35:H36"/>
    <mergeCell ref="I35:I36"/>
    <mergeCell ref="J35:J36"/>
    <mergeCell ref="AE33:AE34"/>
    <mergeCell ref="AG33:AG34"/>
    <mergeCell ref="AH33:AH34"/>
    <mergeCell ref="AI33:AI34"/>
    <mergeCell ref="AJ33:AJ34"/>
    <mergeCell ref="AL33:AL34"/>
    <mergeCell ref="AM33:AM34"/>
    <mergeCell ref="AN33:AN34"/>
    <mergeCell ref="AQ33:AQ34"/>
    <mergeCell ref="T33:T34"/>
    <mergeCell ref="U33:U34"/>
    <mergeCell ref="W33:W34"/>
    <mergeCell ref="X33:X34"/>
    <mergeCell ref="Y33:Y34"/>
    <mergeCell ref="Z33:Z34"/>
    <mergeCell ref="AB33:AB34"/>
    <mergeCell ref="AC33:AC34"/>
    <mergeCell ref="AD33:AD34"/>
    <mergeCell ref="AG31:AG32"/>
    <mergeCell ref="AH31:AH32"/>
    <mergeCell ref="AI31:AI32"/>
    <mergeCell ref="AJ31:AJ32"/>
    <mergeCell ref="AL31:AL32"/>
    <mergeCell ref="AM31:AM32"/>
    <mergeCell ref="AN31:AN32"/>
    <mergeCell ref="AQ31:AQ32"/>
    <mergeCell ref="A33:A34"/>
    <mergeCell ref="B33:B34"/>
    <mergeCell ref="C33:C34"/>
    <mergeCell ref="E33:E34"/>
    <mergeCell ref="F33:F34"/>
    <mergeCell ref="G33:G34"/>
    <mergeCell ref="H33:H34"/>
    <mergeCell ref="I33:I34"/>
    <mergeCell ref="J33:J34"/>
    <mergeCell ref="K33:K34"/>
    <mergeCell ref="M33:M34"/>
    <mergeCell ref="N33:N34"/>
    <mergeCell ref="O33:O34"/>
    <mergeCell ref="P33:P34"/>
    <mergeCell ref="R33:R34"/>
    <mergeCell ref="S33:S34"/>
    <mergeCell ref="U31:U32"/>
    <mergeCell ref="W31:W32"/>
    <mergeCell ref="X31:X32"/>
    <mergeCell ref="Y31:Y32"/>
    <mergeCell ref="Z31:Z32"/>
    <mergeCell ref="AB31:AB32"/>
    <mergeCell ref="AC31:AC32"/>
    <mergeCell ref="AD31:AD32"/>
    <mergeCell ref="AE31:AE32"/>
    <mergeCell ref="AH29:AH30"/>
    <mergeCell ref="AI29:AI30"/>
    <mergeCell ref="AJ29:AJ30"/>
    <mergeCell ref="AL29:AL30"/>
    <mergeCell ref="AM29:AM30"/>
    <mergeCell ref="AN29:AN30"/>
    <mergeCell ref="AQ29:AQ30"/>
    <mergeCell ref="A31:A32"/>
    <mergeCell ref="B31:B32"/>
    <mergeCell ref="C31:C32"/>
    <mergeCell ref="E31:E32"/>
    <mergeCell ref="F31:F32"/>
    <mergeCell ref="G31:G32"/>
    <mergeCell ref="H31:H32"/>
    <mergeCell ref="I31:I32"/>
    <mergeCell ref="J31:J32"/>
    <mergeCell ref="K31:K32"/>
    <mergeCell ref="M31:M32"/>
    <mergeCell ref="N31:N32"/>
    <mergeCell ref="O31:O32"/>
    <mergeCell ref="P31:P32"/>
    <mergeCell ref="R31:R32"/>
    <mergeCell ref="S31:S32"/>
    <mergeCell ref="T31:T32"/>
    <mergeCell ref="W29:W30"/>
    <mergeCell ref="X29:X30"/>
    <mergeCell ref="Y29:Y30"/>
    <mergeCell ref="Z29:Z30"/>
    <mergeCell ref="AB29:AB30"/>
    <mergeCell ref="AC29:AC30"/>
    <mergeCell ref="AD29:AD30"/>
    <mergeCell ref="AE29:AE30"/>
    <mergeCell ref="AG29:AG30"/>
    <mergeCell ref="K29:K30"/>
    <mergeCell ref="M29:M30"/>
    <mergeCell ref="N29:N30"/>
    <mergeCell ref="O29:O30"/>
    <mergeCell ref="P29:P30"/>
    <mergeCell ref="R29:R30"/>
    <mergeCell ref="S29:S30"/>
    <mergeCell ref="T29:T30"/>
    <mergeCell ref="U29:U30"/>
    <mergeCell ref="A29:A30"/>
    <mergeCell ref="B29:B30"/>
    <mergeCell ref="C29:C30"/>
    <mergeCell ref="E29:E30"/>
    <mergeCell ref="F29:F30"/>
    <mergeCell ref="G29:G30"/>
    <mergeCell ref="H29:H30"/>
    <mergeCell ref="I29:I30"/>
    <mergeCell ref="J29:J30"/>
    <mergeCell ref="AE27:AE28"/>
    <mergeCell ref="AG27:AG28"/>
    <mergeCell ref="AH27:AH28"/>
    <mergeCell ref="AI27:AI28"/>
    <mergeCell ref="AJ27:AJ28"/>
    <mergeCell ref="AL27:AL28"/>
    <mergeCell ref="AM27:AM28"/>
    <mergeCell ref="AN27:AN28"/>
    <mergeCell ref="AQ27:AQ28"/>
    <mergeCell ref="T27:T28"/>
    <mergeCell ref="U27:U28"/>
    <mergeCell ref="W27:W28"/>
    <mergeCell ref="X27:X28"/>
    <mergeCell ref="Y27:Y28"/>
    <mergeCell ref="Z27:Z28"/>
    <mergeCell ref="AB27:AB28"/>
    <mergeCell ref="AC27:AC28"/>
    <mergeCell ref="AD27:AD28"/>
    <mergeCell ref="AG25:AG26"/>
    <mergeCell ref="AH25:AH26"/>
    <mergeCell ref="AI25:AI26"/>
    <mergeCell ref="AJ25:AJ26"/>
    <mergeCell ref="AL25:AL26"/>
    <mergeCell ref="AM25:AM26"/>
    <mergeCell ref="AN25:AN26"/>
    <mergeCell ref="AQ25:AQ26"/>
    <mergeCell ref="A27:A28"/>
    <mergeCell ref="B27:B28"/>
    <mergeCell ref="C27:C28"/>
    <mergeCell ref="E27:E28"/>
    <mergeCell ref="F27:F28"/>
    <mergeCell ref="G27:G28"/>
    <mergeCell ref="H27:H28"/>
    <mergeCell ref="I27:I28"/>
    <mergeCell ref="J27:J28"/>
    <mergeCell ref="K27:K28"/>
    <mergeCell ref="M27:M28"/>
    <mergeCell ref="N27:N28"/>
    <mergeCell ref="O27:O28"/>
    <mergeCell ref="P27:P28"/>
    <mergeCell ref="R27:R28"/>
    <mergeCell ref="S27:S28"/>
    <mergeCell ref="U25:U26"/>
    <mergeCell ref="W25:W26"/>
    <mergeCell ref="X25:X26"/>
    <mergeCell ref="Y25:Y26"/>
    <mergeCell ref="Z25:Z26"/>
    <mergeCell ref="AB25:AB26"/>
    <mergeCell ref="AC25:AC26"/>
    <mergeCell ref="AD25:AD26"/>
    <mergeCell ref="AE25:AE26"/>
    <mergeCell ref="AH23:AH24"/>
    <mergeCell ref="AI23:AI24"/>
    <mergeCell ref="AJ23:AJ24"/>
    <mergeCell ref="AL23:AL24"/>
    <mergeCell ref="AM23:AM24"/>
    <mergeCell ref="AN23:AN24"/>
    <mergeCell ref="AQ23:AQ24"/>
    <mergeCell ref="A25:A26"/>
    <mergeCell ref="B25:B26"/>
    <mergeCell ref="C25:C26"/>
    <mergeCell ref="E25:E26"/>
    <mergeCell ref="F25:F26"/>
    <mergeCell ref="G25:G26"/>
    <mergeCell ref="H25:H26"/>
    <mergeCell ref="I25:I26"/>
    <mergeCell ref="J25:J26"/>
    <mergeCell ref="K25:K26"/>
    <mergeCell ref="M25:M26"/>
    <mergeCell ref="N25:N26"/>
    <mergeCell ref="O25:O26"/>
    <mergeCell ref="P25:P26"/>
    <mergeCell ref="R25:R26"/>
    <mergeCell ref="S25:S26"/>
    <mergeCell ref="T25:T26"/>
    <mergeCell ref="W23:W24"/>
    <mergeCell ref="X23:X24"/>
    <mergeCell ref="Y23:Y24"/>
    <mergeCell ref="Z23:Z24"/>
    <mergeCell ref="AB23:AB24"/>
    <mergeCell ref="AC23:AC24"/>
    <mergeCell ref="AD23:AD24"/>
    <mergeCell ref="AE23:AE24"/>
    <mergeCell ref="AG23:AG24"/>
    <mergeCell ref="K23:K24"/>
    <mergeCell ref="M23:M24"/>
    <mergeCell ref="N23:N24"/>
    <mergeCell ref="O23:O24"/>
    <mergeCell ref="P23:P24"/>
    <mergeCell ref="R23:R24"/>
    <mergeCell ref="S23:S24"/>
    <mergeCell ref="T23:T24"/>
    <mergeCell ref="U23:U24"/>
    <mergeCell ref="A23:A24"/>
    <mergeCell ref="B23:B24"/>
    <mergeCell ref="C23:C24"/>
    <mergeCell ref="E23:E24"/>
    <mergeCell ref="F23:F24"/>
    <mergeCell ref="G23:G24"/>
    <mergeCell ref="H23:H24"/>
    <mergeCell ref="I23:I24"/>
    <mergeCell ref="J23:J24"/>
    <mergeCell ref="AE21:AE22"/>
    <mergeCell ref="AG21:AG22"/>
    <mergeCell ref="AH21:AH22"/>
    <mergeCell ref="AI21:AI22"/>
    <mergeCell ref="AJ21:AJ22"/>
    <mergeCell ref="AL21:AL22"/>
    <mergeCell ref="AM21:AM22"/>
    <mergeCell ref="AN21:AN22"/>
    <mergeCell ref="AQ21:AQ22"/>
    <mergeCell ref="T21:T22"/>
    <mergeCell ref="U21:U22"/>
    <mergeCell ref="W21:W22"/>
    <mergeCell ref="X21:X22"/>
    <mergeCell ref="Y21:Y22"/>
    <mergeCell ref="Z21:Z22"/>
    <mergeCell ref="AB21:AB22"/>
    <mergeCell ref="AC21:AC22"/>
    <mergeCell ref="AD21:AD22"/>
    <mergeCell ref="AG19:AG20"/>
    <mergeCell ref="AH19:AH20"/>
    <mergeCell ref="AI19:AI20"/>
    <mergeCell ref="AJ19:AJ20"/>
    <mergeCell ref="AL19:AL20"/>
    <mergeCell ref="AM19:AM20"/>
    <mergeCell ref="AN19:AN20"/>
    <mergeCell ref="AQ19:AQ20"/>
    <mergeCell ref="A21:A22"/>
    <mergeCell ref="B21:B22"/>
    <mergeCell ref="C21:C22"/>
    <mergeCell ref="E21:E22"/>
    <mergeCell ref="F21:F22"/>
    <mergeCell ref="G21:G22"/>
    <mergeCell ref="H21:H22"/>
    <mergeCell ref="I21:I22"/>
    <mergeCell ref="J21:J22"/>
    <mergeCell ref="K21:K22"/>
    <mergeCell ref="M21:M22"/>
    <mergeCell ref="N21:N22"/>
    <mergeCell ref="O21:O22"/>
    <mergeCell ref="P21:P22"/>
    <mergeCell ref="R21:R22"/>
    <mergeCell ref="S21:S22"/>
    <mergeCell ref="U19:U20"/>
    <mergeCell ref="W19:W20"/>
    <mergeCell ref="X19:X20"/>
    <mergeCell ref="Y19:Y20"/>
    <mergeCell ref="Z19:Z20"/>
    <mergeCell ref="AB19:AB20"/>
    <mergeCell ref="AC19:AC20"/>
    <mergeCell ref="AD19:AD20"/>
    <mergeCell ref="AE19:AE20"/>
    <mergeCell ref="AH17:AH18"/>
    <mergeCell ref="AI17:AI18"/>
    <mergeCell ref="AJ17:AJ18"/>
    <mergeCell ref="AL17:AL18"/>
    <mergeCell ref="AM17:AM18"/>
    <mergeCell ref="AN17:AN18"/>
    <mergeCell ref="AQ17:AQ18"/>
    <mergeCell ref="A19:A20"/>
    <mergeCell ref="B19:B20"/>
    <mergeCell ref="C19:C20"/>
    <mergeCell ref="E19:E20"/>
    <mergeCell ref="F19:F20"/>
    <mergeCell ref="G19:G20"/>
    <mergeCell ref="H19:H20"/>
    <mergeCell ref="I19:I20"/>
    <mergeCell ref="J19:J20"/>
    <mergeCell ref="K19:K20"/>
    <mergeCell ref="M19:M20"/>
    <mergeCell ref="N19:N20"/>
    <mergeCell ref="O19:O20"/>
    <mergeCell ref="P19:P20"/>
    <mergeCell ref="R19:R20"/>
    <mergeCell ref="S19:S20"/>
    <mergeCell ref="T19:T20"/>
    <mergeCell ref="W17:W18"/>
    <mergeCell ref="X17:X18"/>
    <mergeCell ref="Y17:Y18"/>
    <mergeCell ref="Z17:Z18"/>
    <mergeCell ref="AB17:AB18"/>
    <mergeCell ref="AC17:AC18"/>
    <mergeCell ref="AD17:AD18"/>
    <mergeCell ref="AE17:AE18"/>
    <mergeCell ref="AG17:AG18"/>
    <mergeCell ref="K17:K18"/>
    <mergeCell ref="M17:M18"/>
    <mergeCell ref="N17:N18"/>
    <mergeCell ref="O17:O18"/>
    <mergeCell ref="P17:P18"/>
    <mergeCell ref="R17:R18"/>
    <mergeCell ref="S17:S18"/>
    <mergeCell ref="T17:T18"/>
    <mergeCell ref="U17:U18"/>
    <mergeCell ref="A17:A18"/>
    <mergeCell ref="B17:B18"/>
    <mergeCell ref="C17:C18"/>
    <mergeCell ref="E17:E18"/>
    <mergeCell ref="F17:F18"/>
    <mergeCell ref="G17:G18"/>
    <mergeCell ref="H17:H18"/>
    <mergeCell ref="I17:I18"/>
    <mergeCell ref="J17:J18"/>
    <mergeCell ref="AE15:AE16"/>
    <mergeCell ref="AG15:AG16"/>
    <mergeCell ref="AH15:AH16"/>
    <mergeCell ref="AI15:AI16"/>
    <mergeCell ref="AJ15:AJ16"/>
    <mergeCell ref="AL15:AL16"/>
    <mergeCell ref="AM15:AM16"/>
    <mergeCell ref="AN15:AN16"/>
    <mergeCell ref="AQ15:AQ16"/>
    <mergeCell ref="T15:T16"/>
    <mergeCell ref="U15:U16"/>
    <mergeCell ref="W15:W16"/>
    <mergeCell ref="X15:X16"/>
    <mergeCell ref="Y15:Y16"/>
    <mergeCell ref="Z15:Z16"/>
    <mergeCell ref="AB15:AB16"/>
    <mergeCell ref="AC15:AC16"/>
    <mergeCell ref="AD15:AD16"/>
    <mergeCell ref="AG13:AG14"/>
    <mergeCell ref="AH13:AH14"/>
    <mergeCell ref="AI13:AI14"/>
    <mergeCell ref="AJ13:AJ14"/>
    <mergeCell ref="AL13:AL14"/>
    <mergeCell ref="AM13:AM14"/>
    <mergeCell ref="AN13:AN14"/>
    <mergeCell ref="AQ13:AQ14"/>
    <mergeCell ref="A15:A16"/>
    <mergeCell ref="B15:B16"/>
    <mergeCell ref="C15:C16"/>
    <mergeCell ref="E15:E16"/>
    <mergeCell ref="F15:F16"/>
    <mergeCell ref="G15:G16"/>
    <mergeCell ref="H15:H16"/>
    <mergeCell ref="I15:I16"/>
    <mergeCell ref="J15:J16"/>
    <mergeCell ref="K15:K16"/>
    <mergeCell ref="M15:M16"/>
    <mergeCell ref="N15:N16"/>
    <mergeCell ref="O15:O16"/>
    <mergeCell ref="P15:P16"/>
    <mergeCell ref="R15:R16"/>
    <mergeCell ref="S15:S16"/>
    <mergeCell ref="U13:U14"/>
    <mergeCell ref="W13:W14"/>
    <mergeCell ref="X13:X14"/>
    <mergeCell ref="Y13:Y14"/>
    <mergeCell ref="Z13:Z14"/>
    <mergeCell ref="AB13:AB14"/>
    <mergeCell ref="AC13:AC14"/>
    <mergeCell ref="AD13:AD14"/>
    <mergeCell ref="AE13:AE14"/>
    <mergeCell ref="AH11:AH12"/>
    <mergeCell ref="AI11:AI12"/>
    <mergeCell ref="AJ11:AJ12"/>
    <mergeCell ref="AL11:AL12"/>
    <mergeCell ref="AM11:AM12"/>
    <mergeCell ref="AN11:AN12"/>
    <mergeCell ref="AQ11:AQ12"/>
    <mergeCell ref="A13:A14"/>
    <mergeCell ref="B13:B14"/>
    <mergeCell ref="C13:C14"/>
    <mergeCell ref="E13:E14"/>
    <mergeCell ref="F13:F14"/>
    <mergeCell ref="G13:G14"/>
    <mergeCell ref="H13:H14"/>
    <mergeCell ref="I13:I14"/>
    <mergeCell ref="J13:J14"/>
    <mergeCell ref="K13:K14"/>
    <mergeCell ref="M13:M14"/>
    <mergeCell ref="N13:N14"/>
    <mergeCell ref="O13:O14"/>
    <mergeCell ref="P13:P14"/>
    <mergeCell ref="R13:R14"/>
    <mergeCell ref="S13:S14"/>
    <mergeCell ref="T13:T14"/>
    <mergeCell ref="W11:W12"/>
    <mergeCell ref="X11:X12"/>
    <mergeCell ref="Y11:Y12"/>
    <mergeCell ref="Z11:Z12"/>
    <mergeCell ref="AB11:AB12"/>
    <mergeCell ref="AC11:AC12"/>
    <mergeCell ref="AD11:AD12"/>
    <mergeCell ref="AE11:AE12"/>
    <mergeCell ref="AG11:AG12"/>
    <mergeCell ref="K11:K12"/>
    <mergeCell ref="M11:M12"/>
    <mergeCell ref="N11:N12"/>
    <mergeCell ref="O11:O12"/>
    <mergeCell ref="P11:P12"/>
    <mergeCell ref="R11:R12"/>
    <mergeCell ref="S11:S12"/>
    <mergeCell ref="T11:T12"/>
    <mergeCell ref="U11:U12"/>
    <mergeCell ref="A11:A12"/>
    <mergeCell ref="B11:B12"/>
    <mergeCell ref="C11:C12"/>
    <mergeCell ref="E11:E12"/>
    <mergeCell ref="F11:F12"/>
    <mergeCell ref="G11:G12"/>
    <mergeCell ref="H11:H12"/>
    <mergeCell ref="I11:I12"/>
    <mergeCell ref="J11:J12"/>
    <mergeCell ref="A1:G2"/>
    <mergeCell ref="AL9:AL10"/>
    <mergeCell ref="AM9:AM10"/>
    <mergeCell ref="AN9:AN10"/>
    <mergeCell ref="A7:K7"/>
    <mergeCell ref="L7:O7"/>
    <mergeCell ref="Q7:T7"/>
    <mergeCell ref="V7:Y7"/>
    <mergeCell ref="E9:E10"/>
    <mergeCell ref="C9:C10"/>
    <mergeCell ref="H9:H10"/>
    <mergeCell ref="B9:B10"/>
    <mergeCell ref="M9:M10"/>
    <mergeCell ref="T9:T10"/>
    <mergeCell ref="R9:R10"/>
    <mergeCell ref="S9:S10"/>
    <mergeCell ref="I9:I10"/>
    <mergeCell ref="F9:F10"/>
    <mergeCell ref="N9:N10"/>
    <mergeCell ref="O9:O10"/>
    <mergeCell ref="AK9:AK10"/>
    <mergeCell ref="AA7:AD7"/>
    <mergeCell ref="AF7:AI7"/>
    <mergeCell ref="A9:A10"/>
    <mergeCell ref="G9:G10"/>
    <mergeCell ref="W9:W10"/>
    <mergeCell ref="X9:X10"/>
    <mergeCell ref="Y9:Y10"/>
    <mergeCell ref="K9:K10"/>
    <mergeCell ref="AJ9:AJ10"/>
    <mergeCell ref="AG9:AG10"/>
    <mergeCell ref="AH9:AH10"/>
    <mergeCell ref="AI9:AI10"/>
    <mergeCell ref="AB9:AB10"/>
    <mergeCell ref="AC9:AC10"/>
    <mergeCell ref="AD9:AD10"/>
    <mergeCell ref="J9:J10"/>
    <mergeCell ref="P9:P10"/>
    <mergeCell ref="U9:U10"/>
    <mergeCell ref="Z9:Z10"/>
    <mergeCell ref="AE9:AE10"/>
    <mergeCell ref="AK17:AK18"/>
    <mergeCell ref="AK23:AK24"/>
    <mergeCell ref="AK25:AK26"/>
    <mergeCell ref="AK47:AK48"/>
    <mergeCell ref="AK19:AK20"/>
    <mergeCell ref="AK21:AK22"/>
    <mergeCell ref="AK11:AK12"/>
    <mergeCell ref="AK13:AK14"/>
    <mergeCell ref="AK15:AK16"/>
    <mergeCell ref="AK37:AK38"/>
    <mergeCell ref="AK39:AK40"/>
    <mergeCell ref="AK41:AK42"/>
    <mergeCell ref="AK43:AK44"/>
    <mergeCell ref="AK45:AK46"/>
    <mergeCell ref="AK27:AK28"/>
    <mergeCell ref="AK29:AK30"/>
    <mergeCell ref="AK31:AK32"/>
    <mergeCell ref="AK33:AK34"/>
    <mergeCell ref="AK35:AK36"/>
    <mergeCell ref="AK57:AK58"/>
    <mergeCell ref="AK59:AK60"/>
    <mergeCell ref="AK61:AK62"/>
    <mergeCell ref="AK63:AK64"/>
    <mergeCell ref="AK65:AK66"/>
    <mergeCell ref="AK49:AK50"/>
    <mergeCell ref="AK51:AK52"/>
    <mergeCell ref="AK53:AK54"/>
    <mergeCell ref="AK55:AK56"/>
    <mergeCell ref="AK77:AK78"/>
    <mergeCell ref="AK79:AK80"/>
    <mergeCell ref="AK81:AK82"/>
    <mergeCell ref="AK83:AK84"/>
    <mergeCell ref="AK85:AK86"/>
    <mergeCell ref="AK67:AK68"/>
    <mergeCell ref="AK69:AK70"/>
    <mergeCell ref="AK71:AK72"/>
    <mergeCell ref="AK73:AK74"/>
    <mergeCell ref="AK75:AK76"/>
    <mergeCell ref="AK97:AK98"/>
    <mergeCell ref="AK99:AK100"/>
    <mergeCell ref="AK101:AK102"/>
    <mergeCell ref="AK103:AK104"/>
    <mergeCell ref="AK105:AK106"/>
    <mergeCell ref="AK87:AK88"/>
    <mergeCell ref="AK89:AK90"/>
    <mergeCell ref="AK91:AK92"/>
    <mergeCell ref="AK93:AK94"/>
    <mergeCell ref="AK95:AK96"/>
    <mergeCell ref="AK117:AK118"/>
    <mergeCell ref="AK119:AK120"/>
    <mergeCell ref="AK121:AK122"/>
    <mergeCell ref="AK123:AK124"/>
    <mergeCell ref="AK125:AK126"/>
    <mergeCell ref="AK107:AK108"/>
    <mergeCell ref="AK109:AK110"/>
    <mergeCell ref="AK111:AK112"/>
    <mergeCell ref="AK113:AK114"/>
    <mergeCell ref="AK115:AK116"/>
    <mergeCell ref="AK137:AK138"/>
    <mergeCell ref="AK139:AK140"/>
    <mergeCell ref="AK141:AK142"/>
    <mergeCell ref="AK143:AK144"/>
    <mergeCell ref="AK145:AK146"/>
    <mergeCell ref="AK127:AK128"/>
    <mergeCell ref="AK129:AK130"/>
    <mergeCell ref="AK131:AK132"/>
    <mergeCell ref="AK133:AK134"/>
    <mergeCell ref="AK135:AK136"/>
    <mergeCell ref="AK173:AK174"/>
    <mergeCell ref="AK175:AK176"/>
    <mergeCell ref="AK157:AK158"/>
    <mergeCell ref="AK159:AK160"/>
    <mergeCell ref="AK161:AK162"/>
    <mergeCell ref="AK163:AK164"/>
    <mergeCell ref="AK165:AK166"/>
    <mergeCell ref="AK147:AK148"/>
    <mergeCell ref="AK149:AK150"/>
    <mergeCell ref="AK151:AK152"/>
    <mergeCell ref="AK153:AK154"/>
    <mergeCell ref="AK155:AK156"/>
    <mergeCell ref="AK267:AK268"/>
    <mergeCell ref="AK269:AK270"/>
    <mergeCell ref="AK271:AK272"/>
    <mergeCell ref="AK227:AK228"/>
    <mergeCell ref="AK229:AK230"/>
    <mergeCell ref="AK217:AK218"/>
    <mergeCell ref="AK219:AK220"/>
    <mergeCell ref="AK221:AK222"/>
    <mergeCell ref="AK223:AK224"/>
    <mergeCell ref="AK225:AK226"/>
    <mergeCell ref="AQ9:AQ10"/>
    <mergeCell ref="AK207:AK208"/>
    <mergeCell ref="AK209:AK210"/>
    <mergeCell ref="AK211:AK212"/>
    <mergeCell ref="AK213:AK214"/>
    <mergeCell ref="AK215:AK216"/>
    <mergeCell ref="AK197:AK198"/>
    <mergeCell ref="AK199:AK200"/>
    <mergeCell ref="AK201:AK202"/>
    <mergeCell ref="AK203:AK204"/>
    <mergeCell ref="AK205:AK206"/>
    <mergeCell ref="AK187:AK188"/>
    <mergeCell ref="AK189:AK190"/>
    <mergeCell ref="AK191:AK192"/>
    <mergeCell ref="AK193:AK194"/>
    <mergeCell ref="AK195:AK196"/>
    <mergeCell ref="AK177:AK178"/>
    <mergeCell ref="AK179:AK180"/>
    <mergeCell ref="AK181:AK182"/>
    <mergeCell ref="AK183:AK184"/>
    <mergeCell ref="AK185:AK186"/>
    <mergeCell ref="AK167:AK168"/>
    <mergeCell ref="AK169:AK170"/>
    <mergeCell ref="AK171:AK172"/>
  </mergeCells>
  <conditionalFormatting sqref="A9">
    <cfRule type="expression" dxfId="5180" priority="670">
      <formula>#REF!="Yes"</formula>
    </cfRule>
  </conditionalFormatting>
  <conditionalFormatting sqref="A9">
    <cfRule type="expression" dxfId="5179" priority="725">
      <formula>$AO9:$AO10="[Record ID]"</formula>
    </cfRule>
  </conditionalFormatting>
  <conditionalFormatting sqref="E9:E10">
    <cfRule type="expression" dxfId="5178" priority="735">
      <formula>ROW() - 2 &gt; SUMPRODUCT(MAX(($A4:$A48&lt;&gt;"")*(ROW(E4:E48))))</formula>
    </cfRule>
    <cfRule type="expression" dxfId="5177" priority="736">
      <formula>ROW() -1 = SUMPRODUCT(MAX(($A4:$A48&lt;&gt;"")*(ROW(E4:E48))))</formula>
    </cfRule>
    <cfRule type="expression" dxfId="5176" priority="737">
      <formula>ROW() -2 = SUMPRODUCT(MAX(($A4:$A48&lt;&gt;"")*(ROW(E4:E48))))</formula>
    </cfRule>
  </conditionalFormatting>
  <conditionalFormatting sqref="L7 Q7 V7 AA7 AF7">
    <cfRule type="expression" dxfId="5175" priority="547">
      <formula>$AW7:$AW9="[Record ID]"</formula>
    </cfRule>
  </conditionalFormatting>
  <conditionalFormatting sqref="L7 Q7 V7 AA7 AF7">
    <cfRule type="expression" dxfId="5174" priority="546">
      <formula>$M7="Yes"</formula>
    </cfRule>
  </conditionalFormatting>
  <conditionalFormatting sqref="AQ9:AQ10">
    <cfRule type="expression" dxfId="5173" priority="538">
      <formula>AND($B9&lt;&gt;"",$C9&lt;&gt;"")</formula>
    </cfRule>
  </conditionalFormatting>
  <conditionalFormatting sqref="B9:C10">
    <cfRule type="expression" dxfId="5172" priority="532">
      <formula>AND($B9&lt;&gt;"",$C9&lt;&gt;"")</formula>
    </cfRule>
  </conditionalFormatting>
  <conditionalFormatting sqref="L9:M10 O9:O10">
    <cfRule type="expression" dxfId="5171" priority="531">
      <formula>AND(OR($L9&lt;&gt;"",$L10&lt;&gt;"",$M9&lt;&gt;""),$O9="TBD")</formula>
    </cfRule>
  </conditionalFormatting>
  <conditionalFormatting sqref="Q9:R10 T9:T10">
    <cfRule type="expression" dxfId="5170" priority="530">
      <formula>AND(OR($Q9&lt;&gt;"",$Q10&lt;&gt;"",$R9&lt;&gt;""),$T9="TBD")</formula>
    </cfRule>
  </conditionalFormatting>
  <conditionalFormatting sqref="V9:W10 Y9:Y10">
    <cfRule type="expression" dxfId="5169" priority="529">
      <formula>AND(OR($V9&lt;&gt;"",$V10&lt;&gt;"",$W9&lt;&gt;""),$Y9="TBD")</formula>
    </cfRule>
  </conditionalFormatting>
  <conditionalFormatting sqref="AA9:AB10 AD9:AD10">
    <cfRule type="expression" dxfId="5168" priority="528">
      <formula>AND(OR($AA9&lt;&gt;"",$AA10&lt;&gt;"",$AB9&lt;&gt;""),$AD9="TBD")</formula>
    </cfRule>
  </conditionalFormatting>
  <conditionalFormatting sqref="L10">
    <cfRule type="expression" dxfId="5167" priority="527">
      <formula>AND(OR($L9&lt;&gt;"",$L10&lt;&gt;"",$M9&lt;&gt;""),$O9="TBD")</formula>
    </cfRule>
  </conditionalFormatting>
  <conditionalFormatting sqref="Q10">
    <cfRule type="expression" dxfId="5166" priority="526">
      <formula>AND(OR($Q9&lt;&gt;"",$Q10&lt;&gt;"",$R9&lt;&gt;""),$T9="TBD")</formula>
    </cfRule>
  </conditionalFormatting>
  <conditionalFormatting sqref="V10">
    <cfRule type="expression" dxfId="5165" priority="525">
      <formula>AND(OR($V9&lt;&gt;"",$V10&lt;&gt;"",$W9&lt;&gt;""),$Y9="TBD")</formula>
    </cfRule>
  </conditionalFormatting>
  <conditionalFormatting sqref="AA10">
    <cfRule type="expression" dxfId="5164" priority="524">
      <formula>AND(OR($AA9&lt;&gt;"",$AA10&lt;&gt;"",$AB9&lt;&gt;""),$AD9="TBD")</formula>
    </cfRule>
  </conditionalFormatting>
  <conditionalFormatting sqref="AC9">
    <cfRule type="expression" dxfId="5163" priority="520">
      <formula>AND(OR($T9&lt;&gt;"",$T10&lt;&gt;"",$U9&lt;&gt;""),$W9="TBD")</formula>
    </cfRule>
  </conditionalFormatting>
  <conditionalFormatting sqref="A37">
    <cfRule type="expression" dxfId="5162" priority="21">
      <formula>#REF!="Yes"</formula>
    </cfRule>
  </conditionalFormatting>
  <conditionalFormatting sqref="A37">
    <cfRule type="expression" dxfId="5161" priority="22">
      <formula>$AO37:$AO38="[Record ID]"</formula>
    </cfRule>
  </conditionalFormatting>
  <conditionalFormatting sqref="E37:E38">
    <cfRule type="expression" dxfId="5160" priority="23">
      <formula>ROW() - 2 &gt; SUMPRODUCT(MAX(($A32:$A76&lt;&gt;"")*(ROW(E32:E76))))</formula>
    </cfRule>
    <cfRule type="expression" dxfId="5159" priority="24">
      <formula>ROW() -1 = SUMPRODUCT(MAX(($A32:$A76&lt;&gt;"")*(ROW(E32:E76))))</formula>
    </cfRule>
    <cfRule type="expression" dxfId="5158" priority="25">
      <formula>ROW() -2 = SUMPRODUCT(MAX(($A32:$A76&lt;&gt;"")*(ROW(E32:E76))))</formula>
    </cfRule>
  </conditionalFormatting>
  <conditionalFormatting sqref="AQ37:AQ38">
    <cfRule type="expression" dxfId="5157" priority="20">
      <formula>AND($B37&lt;&gt;"",$C37&lt;&gt;"")</formula>
    </cfRule>
  </conditionalFormatting>
  <conditionalFormatting sqref="B37:C38">
    <cfRule type="expression" dxfId="5156" priority="19">
      <formula>AND($B37&lt;&gt;"",$C37&lt;&gt;"")</formula>
    </cfRule>
  </conditionalFormatting>
  <conditionalFormatting sqref="L37:M38 O37:O38">
    <cfRule type="expression" dxfId="5155" priority="18">
      <formula>AND(OR($L37&lt;&gt;"",$L38&lt;&gt;"",$M37&lt;&gt;""),$O37="TBD")</formula>
    </cfRule>
  </conditionalFormatting>
  <conditionalFormatting sqref="Q37:R38 T37:T38">
    <cfRule type="expression" dxfId="5154" priority="17">
      <formula>AND(OR($Q37&lt;&gt;"",$Q38&lt;&gt;"",$R37&lt;&gt;""),$T37="TBD")</formula>
    </cfRule>
  </conditionalFormatting>
  <conditionalFormatting sqref="V37:W38 Y37:Y38">
    <cfRule type="expression" dxfId="5153" priority="16">
      <formula>AND(OR($V37&lt;&gt;"",$V38&lt;&gt;"",$W37&lt;&gt;""),$Y37="TBD")</formula>
    </cfRule>
  </conditionalFormatting>
  <conditionalFormatting sqref="AA37:AB38 AD37:AD38">
    <cfRule type="expression" dxfId="5152" priority="15">
      <formula>AND(OR($AA37&lt;&gt;"",$AA38&lt;&gt;"",$AB37&lt;&gt;""),$AD37="TBD")</formula>
    </cfRule>
  </conditionalFormatting>
  <conditionalFormatting sqref="L38">
    <cfRule type="expression" dxfId="5151" priority="14">
      <formula>AND(OR($L37&lt;&gt;"",$L38&lt;&gt;"",$M37&lt;&gt;""),$O37="TBD")</formula>
    </cfRule>
  </conditionalFormatting>
  <conditionalFormatting sqref="Q38">
    <cfRule type="expression" dxfId="5150" priority="13">
      <formula>AND(OR($Q37&lt;&gt;"",$Q38&lt;&gt;"",$R37&lt;&gt;""),$T37="TBD")</formula>
    </cfRule>
  </conditionalFormatting>
  <conditionalFormatting sqref="V38">
    <cfRule type="expression" dxfId="5149" priority="12">
      <formula>AND(OR($V37&lt;&gt;"",$V38&lt;&gt;"",$W37&lt;&gt;""),$Y37="TBD")</formula>
    </cfRule>
  </conditionalFormatting>
  <conditionalFormatting sqref="AA38">
    <cfRule type="expression" dxfId="5148" priority="11">
      <formula>AND(OR($AA37&lt;&gt;"",$AA38&lt;&gt;"",$AB37&lt;&gt;""),$AD37="TBD")</formula>
    </cfRule>
  </conditionalFormatting>
  <conditionalFormatting sqref="N37">
    <cfRule type="expression" dxfId="5147" priority="10">
      <formula>AND(OR($T37&lt;&gt;"",$T38&lt;&gt;"",$U37&lt;&gt;""),$W37="TBD")</formula>
    </cfRule>
  </conditionalFormatting>
  <conditionalFormatting sqref="S37">
    <cfRule type="expression" dxfId="5146" priority="9">
      <formula>AND(OR($T37&lt;&gt;"",$T38&lt;&gt;"",$U37&lt;&gt;""),$W37="TBD")</formula>
    </cfRule>
  </conditionalFormatting>
  <conditionalFormatting sqref="X37">
    <cfRule type="expression" dxfId="5145" priority="8">
      <formula>AND(OR($T37&lt;&gt;"",$T38&lt;&gt;"",$U37&lt;&gt;""),$W37="TBD")</formula>
    </cfRule>
  </conditionalFormatting>
  <conditionalFormatting sqref="AC37">
    <cfRule type="expression" dxfId="5144" priority="7">
      <formula>AND(OR($T37&lt;&gt;"",$T38&lt;&gt;"",$U37&lt;&gt;""),$W37="TBD")</formula>
    </cfRule>
  </conditionalFormatting>
  <conditionalFormatting sqref="A11">
    <cfRule type="expression" dxfId="5143" priority="496">
      <formula>#REF!="Yes"</formula>
    </cfRule>
  </conditionalFormatting>
  <conditionalFormatting sqref="A11">
    <cfRule type="expression" dxfId="5142" priority="497">
      <formula>$AO11:$AO12="[Record ID]"</formula>
    </cfRule>
  </conditionalFormatting>
  <conditionalFormatting sqref="E11:E12">
    <cfRule type="expression" dxfId="5141" priority="498">
      <formula>ROW() - 2 &gt; SUMPRODUCT(MAX(($A6:$A50&lt;&gt;"")*(ROW(E6:E50))))</formula>
    </cfRule>
    <cfRule type="expression" dxfId="5140" priority="499">
      <formula>ROW() -1 = SUMPRODUCT(MAX(($A6:$A50&lt;&gt;"")*(ROW(E6:E50))))</formula>
    </cfRule>
    <cfRule type="expression" dxfId="5139" priority="500">
      <formula>ROW() -2 = SUMPRODUCT(MAX(($A6:$A50&lt;&gt;"")*(ROW(E6:E50))))</formula>
    </cfRule>
  </conditionalFormatting>
  <conditionalFormatting sqref="AQ11:AQ12">
    <cfRule type="expression" dxfId="5138" priority="495">
      <formula>AND($B11&lt;&gt;"",$C11&lt;&gt;"")</formula>
    </cfRule>
  </conditionalFormatting>
  <conditionalFormatting sqref="B11:C12">
    <cfRule type="expression" dxfId="5137" priority="494">
      <formula>AND($B11&lt;&gt;"",$C11&lt;&gt;"")</formula>
    </cfRule>
  </conditionalFormatting>
  <conditionalFormatting sqref="L11:M12 O11:O12">
    <cfRule type="expression" dxfId="5136" priority="493">
      <formula>AND(OR($L11&lt;&gt;"",$L12&lt;&gt;"",$M11&lt;&gt;""),$O11="TBD")</formula>
    </cfRule>
  </conditionalFormatting>
  <conditionalFormatting sqref="Q11:R12 T11:T12">
    <cfRule type="expression" dxfId="5135" priority="492">
      <formula>AND(OR($Q11&lt;&gt;"",$Q12&lt;&gt;"",$R11&lt;&gt;""),$T11="TBD")</formula>
    </cfRule>
  </conditionalFormatting>
  <conditionalFormatting sqref="V11:W12 Y11:Y12">
    <cfRule type="expression" dxfId="5134" priority="491">
      <formula>AND(OR($V11&lt;&gt;"",$V12&lt;&gt;"",$W11&lt;&gt;""),$Y11="TBD")</formula>
    </cfRule>
  </conditionalFormatting>
  <conditionalFormatting sqref="AA11:AB12 AD11:AD12">
    <cfRule type="expression" dxfId="5133" priority="490">
      <formula>AND(OR($AA11&lt;&gt;"",$AA12&lt;&gt;"",$AB11&lt;&gt;""),$AD11="TBD")</formula>
    </cfRule>
  </conditionalFormatting>
  <conditionalFormatting sqref="L12">
    <cfRule type="expression" dxfId="5132" priority="489">
      <formula>AND(OR($L11&lt;&gt;"",$L12&lt;&gt;"",$M11&lt;&gt;""),$O11="TBD")</formula>
    </cfRule>
  </conditionalFormatting>
  <conditionalFormatting sqref="Q12">
    <cfRule type="expression" dxfId="5131" priority="488">
      <formula>AND(OR($Q11&lt;&gt;"",$Q12&lt;&gt;"",$R11&lt;&gt;""),$T11="TBD")</formula>
    </cfRule>
  </conditionalFormatting>
  <conditionalFormatting sqref="V12">
    <cfRule type="expression" dxfId="5130" priority="487">
      <formula>AND(OR($V11&lt;&gt;"",$V12&lt;&gt;"",$W11&lt;&gt;""),$Y11="TBD")</formula>
    </cfRule>
  </conditionalFormatting>
  <conditionalFormatting sqref="AA12">
    <cfRule type="expression" dxfId="5129" priority="486">
      <formula>AND(OR($AA11&lt;&gt;"",$AA12&lt;&gt;"",$AB11&lt;&gt;""),$AD11="TBD")</formula>
    </cfRule>
  </conditionalFormatting>
  <conditionalFormatting sqref="AC11">
    <cfRule type="expression" dxfId="5128" priority="482">
      <formula>AND(OR($T11&lt;&gt;"",$T12&lt;&gt;"",$U11&lt;&gt;""),$W11="TBD")</formula>
    </cfRule>
  </conditionalFormatting>
  <conditionalFormatting sqref="A13">
    <cfRule type="expression" dxfId="5127" priority="458">
      <formula>#REF!="Yes"</formula>
    </cfRule>
  </conditionalFormatting>
  <conditionalFormatting sqref="A13">
    <cfRule type="expression" dxfId="5126" priority="459">
      <formula>$AO13:$AO14="[Record ID]"</formula>
    </cfRule>
  </conditionalFormatting>
  <conditionalFormatting sqref="E13:E14">
    <cfRule type="expression" dxfId="5125" priority="460">
      <formula>ROW() - 2 &gt; SUMPRODUCT(MAX(($A8:$A52&lt;&gt;"")*(ROW(E8:E52))))</formula>
    </cfRule>
    <cfRule type="expression" dxfId="5124" priority="461">
      <formula>ROW() -1 = SUMPRODUCT(MAX(($A8:$A52&lt;&gt;"")*(ROW(E8:E52))))</formula>
    </cfRule>
    <cfRule type="expression" dxfId="5123" priority="462">
      <formula>ROW() -2 = SUMPRODUCT(MAX(($A8:$A52&lt;&gt;"")*(ROW(E8:E52))))</formula>
    </cfRule>
  </conditionalFormatting>
  <conditionalFormatting sqref="AQ13:AQ14">
    <cfRule type="expression" dxfId="5122" priority="457">
      <formula>AND($B13&lt;&gt;"",$C13&lt;&gt;"")</formula>
    </cfRule>
  </conditionalFormatting>
  <conditionalFormatting sqref="B13:C14">
    <cfRule type="expression" dxfId="5121" priority="456">
      <formula>AND($B13&lt;&gt;"",$C13&lt;&gt;"")</formula>
    </cfRule>
  </conditionalFormatting>
  <conditionalFormatting sqref="L13:M14 O13:O14">
    <cfRule type="expression" dxfId="5120" priority="455">
      <formula>AND(OR($L13&lt;&gt;"",$L14&lt;&gt;"",$M13&lt;&gt;""),$O13="TBD")</formula>
    </cfRule>
  </conditionalFormatting>
  <conditionalFormatting sqref="Q13:R14 T13:T14">
    <cfRule type="expression" dxfId="5119" priority="454">
      <formula>AND(OR($Q13&lt;&gt;"",$Q14&lt;&gt;"",$R13&lt;&gt;""),$T13="TBD")</formula>
    </cfRule>
  </conditionalFormatting>
  <conditionalFormatting sqref="V13:W14 Y13:Y14">
    <cfRule type="expression" dxfId="5118" priority="453">
      <formula>AND(OR($V13&lt;&gt;"",$V14&lt;&gt;"",$W13&lt;&gt;""),$Y13="TBD")</formula>
    </cfRule>
  </conditionalFormatting>
  <conditionalFormatting sqref="AA13:AB14 AD13:AD14">
    <cfRule type="expression" dxfId="5117" priority="452">
      <formula>AND(OR($AA13&lt;&gt;"",$AA14&lt;&gt;"",$AB13&lt;&gt;""),$AD13="TBD")</formula>
    </cfRule>
  </conditionalFormatting>
  <conditionalFormatting sqref="L14">
    <cfRule type="expression" dxfId="5116" priority="451">
      <formula>AND(OR($L13&lt;&gt;"",$L14&lt;&gt;"",$M13&lt;&gt;""),$O13="TBD")</formula>
    </cfRule>
  </conditionalFormatting>
  <conditionalFormatting sqref="Q14">
    <cfRule type="expression" dxfId="5115" priority="450">
      <formula>AND(OR($Q13&lt;&gt;"",$Q14&lt;&gt;"",$R13&lt;&gt;""),$T13="TBD")</formula>
    </cfRule>
  </conditionalFormatting>
  <conditionalFormatting sqref="V14">
    <cfRule type="expression" dxfId="5114" priority="449">
      <formula>AND(OR($V13&lt;&gt;"",$V14&lt;&gt;"",$W13&lt;&gt;""),$Y13="TBD")</formula>
    </cfRule>
  </conditionalFormatting>
  <conditionalFormatting sqref="AA14">
    <cfRule type="expression" dxfId="5113" priority="448">
      <formula>AND(OR($AA13&lt;&gt;"",$AA14&lt;&gt;"",$AB13&lt;&gt;""),$AD13="TBD")</formula>
    </cfRule>
  </conditionalFormatting>
  <conditionalFormatting sqref="AC13">
    <cfRule type="expression" dxfId="5112" priority="444">
      <formula>AND(OR($T13&lt;&gt;"",$T14&lt;&gt;"",$U13&lt;&gt;""),$W13="TBD")</formula>
    </cfRule>
  </conditionalFormatting>
  <conditionalFormatting sqref="A15">
    <cfRule type="expression" dxfId="5111" priority="420">
      <formula>#REF!="Yes"</formula>
    </cfRule>
  </conditionalFormatting>
  <conditionalFormatting sqref="A15">
    <cfRule type="expression" dxfId="5110" priority="421">
      <formula>$AO15:$AO16="[Record ID]"</formula>
    </cfRule>
  </conditionalFormatting>
  <conditionalFormatting sqref="E15:E16">
    <cfRule type="expression" dxfId="5109" priority="422">
      <formula>ROW() - 2 &gt; SUMPRODUCT(MAX(($A10:$A54&lt;&gt;"")*(ROW(E10:E54))))</formula>
    </cfRule>
    <cfRule type="expression" dxfId="5108" priority="423">
      <formula>ROW() -1 = SUMPRODUCT(MAX(($A10:$A54&lt;&gt;"")*(ROW(E10:E54))))</formula>
    </cfRule>
    <cfRule type="expression" dxfId="5107" priority="424">
      <formula>ROW() -2 = SUMPRODUCT(MAX(($A10:$A54&lt;&gt;"")*(ROW(E10:E54))))</formula>
    </cfRule>
  </conditionalFormatting>
  <conditionalFormatting sqref="AQ15:AQ16">
    <cfRule type="expression" dxfId="5106" priority="419">
      <formula>AND($B15&lt;&gt;"",$C15&lt;&gt;"")</formula>
    </cfRule>
  </conditionalFormatting>
  <conditionalFormatting sqref="B15:C16">
    <cfRule type="expression" dxfId="5105" priority="418">
      <formula>AND($B15&lt;&gt;"",$C15&lt;&gt;"")</formula>
    </cfRule>
  </conditionalFormatting>
  <conditionalFormatting sqref="L15:M16 O15:O16">
    <cfRule type="expression" dxfId="5104" priority="417">
      <formula>AND(OR($L15&lt;&gt;"",$L16&lt;&gt;"",$M15&lt;&gt;""),$O15="TBD")</formula>
    </cfRule>
  </conditionalFormatting>
  <conditionalFormatting sqref="Q15:R16 T15:T16">
    <cfRule type="expression" dxfId="5103" priority="416">
      <formula>AND(OR($Q15&lt;&gt;"",$Q16&lt;&gt;"",$R15&lt;&gt;""),$T15="TBD")</formula>
    </cfRule>
  </conditionalFormatting>
  <conditionalFormatting sqref="V15:W16 Y15:Y16">
    <cfRule type="expression" dxfId="5102" priority="415">
      <formula>AND(OR($V15&lt;&gt;"",$V16&lt;&gt;"",$W15&lt;&gt;""),$Y15="TBD")</formula>
    </cfRule>
  </conditionalFormatting>
  <conditionalFormatting sqref="AA15:AB16 AD15:AD16">
    <cfRule type="expression" dxfId="5101" priority="414">
      <formula>AND(OR($AA15&lt;&gt;"",$AA16&lt;&gt;"",$AB15&lt;&gt;""),$AD15="TBD")</formula>
    </cfRule>
  </conditionalFormatting>
  <conditionalFormatting sqref="L16">
    <cfRule type="expression" dxfId="5100" priority="413">
      <formula>AND(OR($L15&lt;&gt;"",$L16&lt;&gt;"",$M15&lt;&gt;""),$O15="TBD")</formula>
    </cfRule>
  </conditionalFormatting>
  <conditionalFormatting sqref="Q16">
    <cfRule type="expression" dxfId="5099" priority="412">
      <formula>AND(OR($Q15&lt;&gt;"",$Q16&lt;&gt;"",$R15&lt;&gt;""),$T15="TBD")</formula>
    </cfRule>
  </conditionalFormatting>
  <conditionalFormatting sqref="V16">
    <cfRule type="expression" dxfId="5098" priority="411">
      <formula>AND(OR($V15&lt;&gt;"",$V16&lt;&gt;"",$W15&lt;&gt;""),$Y15="TBD")</formula>
    </cfRule>
  </conditionalFormatting>
  <conditionalFormatting sqref="AA16">
    <cfRule type="expression" dxfId="5097" priority="410">
      <formula>AND(OR($AA15&lt;&gt;"",$AA16&lt;&gt;"",$AB15&lt;&gt;""),$AD15="TBD")</formula>
    </cfRule>
  </conditionalFormatting>
  <conditionalFormatting sqref="N15">
    <cfRule type="expression" dxfId="5096" priority="409">
      <formula>AND(OR($T15&lt;&gt;"",$T16&lt;&gt;"",$U15&lt;&gt;""),$W15="TBD")</formula>
    </cfRule>
  </conditionalFormatting>
  <conditionalFormatting sqref="S15">
    <cfRule type="expression" dxfId="5095" priority="408">
      <formula>AND(OR($T15&lt;&gt;"",$T16&lt;&gt;"",$U15&lt;&gt;""),$W15="TBD")</formula>
    </cfRule>
  </conditionalFormatting>
  <conditionalFormatting sqref="X15">
    <cfRule type="expression" dxfId="5094" priority="407">
      <formula>AND(OR($T15&lt;&gt;"",$T16&lt;&gt;"",$U15&lt;&gt;""),$W15="TBD")</formula>
    </cfRule>
  </conditionalFormatting>
  <conditionalFormatting sqref="AC15">
    <cfRule type="expression" dxfId="5093" priority="406">
      <formula>AND(OR($T15&lt;&gt;"",$T16&lt;&gt;"",$U15&lt;&gt;""),$W15="TBD")</formula>
    </cfRule>
  </conditionalFormatting>
  <conditionalFormatting sqref="A17">
    <cfRule type="expression" dxfId="5092" priority="382">
      <formula>#REF!="Yes"</formula>
    </cfRule>
  </conditionalFormatting>
  <conditionalFormatting sqref="A17">
    <cfRule type="expression" dxfId="5091" priority="383">
      <formula>$AO17:$AO18="[Record ID]"</formula>
    </cfRule>
  </conditionalFormatting>
  <conditionalFormatting sqref="E17:E18">
    <cfRule type="expression" dxfId="5090" priority="384">
      <formula>ROW() - 2 &gt; SUMPRODUCT(MAX(($A12:$A56&lt;&gt;"")*(ROW(E12:E56))))</formula>
    </cfRule>
    <cfRule type="expression" dxfId="5089" priority="385">
      <formula>ROW() -1 = SUMPRODUCT(MAX(($A12:$A56&lt;&gt;"")*(ROW(E12:E56))))</formula>
    </cfRule>
    <cfRule type="expression" dxfId="5088" priority="386">
      <formula>ROW() -2 = SUMPRODUCT(MAX(($A12:$A56&lt;&gt;"")*(ROW(E12:E56))))</formula>
    </cfRule>
  </conditionalFormatting>
  <conditionalFormatting sqref="AQ17:AQ18">
    <cfRule type="expression" dxfId="5087" priority="381">
      <formula>AND($B17&lt;&gt;"",$C17&lt;&gt;"")</formula>
    </cfRule>
  </conditionalFormatting>
  <conditionalFormatting sqref="B17:C18">
    <cfRule type="expression" dxfId="5086" priority="380">
      <formula>AND($B17&lt;&gt;"",$C17&lt;&gt;"")</formula>
    </cfRule>
  </conditionalFormatting>
  <conditionalFormatting sqref="L17:M18 O17:O18">
    <cfRule type="expression" dxfId="5085" priority="379">
      <formula>AND(OR($L17&lt;&gt;"",$L18&lt;&gt;"",$M17&lt;&gt;""),$O17="TBD")</formula>
    </cfRule>
  </conditionalFormatting>
  <conditionalFormatting sqref="Q17:R18 T17:T18">
    <cfRule type="expression" dxfId="5084" priority="378">
      <formula>AND(OR($Q17&lt;&gt;"",$Q18&lt;&gt;"",$R17&lt;&gt;""),$T17="TBD")</formula>
    </cfRule>
  </conditionalFormatting>
  <conditionalFormatting sqref="V17:W18 Y17:Y18">
    <cfRule type="expression" dxfId="5083" priority="377">
      <formula>AND(OR($V17&lt;&gt;"",$V18&lt;&gt;"",$W17&lt;&gt;""),$Y17="TBD")</formula>
    </cfRule>
  </conditionalFormatting>
  <conditionalFormatting sqref="AA17:AB18 AD17:AD18">
    <cfRule type="expression" dxfId="5082" priority="376">
      <formula>AND(OR($AA17&lt;&gt;"",$AA18&lt;&gt;"",$AB17&lt;&gt;""),$AD17="TBD")</formula>
    </cfRule>
  </conditionalFormatting>
  <conditionalFormatting sqref="L18">
    <cfRule type="expression" dxfId="5081" priority="375">
      <formula>AND(OR($L17&lt;&gt;"",$L18&lt;&gt;"",$M17&lt;&gt;""),$O17="TBD")</formula>
    </cfRule>
  </conditionalFormatting>
  <conditionalFormatting sqref="Q18">
    <cfRule type="expression" dxfId="5080" priority="374">
      <formula>AND(OR($Q17&lt;&gt;"",$Q18&lt;&gt;"",$R17&lt;&gt;""),$T17="TBD")</formula>
    </cfRule>
  </conditionalFormatting>
  <conditionalFormatting sqref="V18">
    <cfRule type="expression" dxfId="5079" priority="373">
      <formula>AND(OR($V17&lt;&gt;"",$V18&lt;&gt;"",$W17&lt;&gt;""),$Y17="TBD")</formula>
    </cfRule>
  </conditionalFormatting>
  <conditionalFormatting sqref="AA18">
    <cfRule type="expression" dxfId="5078" priority="372">
      <formula>AND(OR($AA17&lt;&gt;"",$AA18&lt;&gt;"",$AB17&lt;&gt;""),$AD17="TBD")</formula>
    </cfRule>
  </conditionalFormatting>
  <conditionalFormatting sqref="N17">
    <cfRule type="expression" dxfId="5077" priority="371">
      <formula>AND(OR($T17&lt;&gt;"",$T18&lt;&gt;"",$U17&lt;&gt;""),$W17="TBD")</formula>
    </cfRule>
  </conditionalFormatting>
  <conditionalFormatting sqref="S17">
    <cfRule type="expression" dxfId="5076" priority="370">
      <formula>AND(OR($T17&lt;&gt;"",$T18&lt;&gt;"",$U17&lt;&gt;""),$W17="TBD")</formula>
    </cfRule>
  </conditionalFormatting>
  <conditionalFormatting sqref="X17">
    <cfRule type="expression" dxfId="5075" priority="369">
      <formula>AND(OR($T17&lt;&gt;"",$T18&lt;&gt;"",$U17&lt;&gt;""),$W17="TBD")</formula>
    </cfRule>
  </conditionalFormatting>
  <conditionalFormatting sqref="AC17">
    <cfRule type="expression" dxfId="5074" priority="368">
      <formula>AND(OR($T17&lt;&gt;"",$T18&lt;&gt;"",$U17&lt;&gt;""),$W17="TBD")</formula>
    </cfRule>
  </conditionalFormatting>
  <conditionalFormatting sqref="A19">
    <cfRule type="expression" dxfId="5073" priority="344">
      <formula>#REF!="Yes"</formula>
    </cfRule>
  </conditionalFormatting>
  <conditionalFormatting sqref="A19">
    <cfRule type="expression" dxfId="5072" priority="345">
      <formula>$AO19:$AO20="[Record ID]"</formula>
    </cfRule>
  </conditionalFormatting>
  <conditionalFormatting sqref="E19:E20">
    <cfRule type="expression" dxfId="5071" priority="346">
      <formula>ROW() - 2 &gt; SUMPRODUCT(MAX(($A14:$A58&lt;&gt;"")*(ROW(E14:E58))))</formula>
    </cfRule>
    <cfRule type="expression" dxfId="5070" priority="347">
      <formula>ROW() -1 = SUMPRODUCT(MAX(($A14:$A58&lt;&gt;"")*(ROW(E14:E58))))</formula>
    </cfRule>
    <cfRule type="expression" dxfId="5069" priority="348">
      <formula>ROW() -2 = SUMPRODUCT(MAX(($A14:$A58&lt;&gt;"")*(ROW(E14:E58))))</formula>
    </cfRule>
  </conditionalFormatting>
  <conditionalFormatting sqref="AQ19:AQ20">
    <cfRule type="expression" dxfId="5068" priority="343">
      <formula>AND($B19&lt;&gt;"",$C19&lt;&gt;"")</formula>
    </cfRule>
  </conditionalFormatting>
  <conditionalFormatting sqref="B19:C20">
    <cfRule type="expression" dxfId="5067" priority="342">
      <formula>AND($B19&lt;&gt;"",$C19&lt;&gt;"")</formula>
    </cfRule>
  </conditionalFormatting>
  <conditionalFormatting sqref="L19:M20 O19:O20">
    <cfRule type="expression" dxfId="5066" priority="341">
      <formula>AND(OR($L19&lt;&gt;"",$L20&lt;&gt;"",$M19&lt;&gt;""),$O19="TBD")</formula>
    </cfRule>
  </conditionalFormatting>
  <conditionalFormatting sqref="Q19:R20 T19:T20">
    <cfRule type="expression" dxfId="5065" priority="340">
      <formula>AND(OR($Q19&lt;&gt;"",$Q20&lt;&gt;"",$R19&lt;&gt;""),$T19="TBD")</formula>
    </cfRule>
  </conditionalFormatting>
  <conditionalFormatting sqref="V19:W20 Y19:Y20">
    <cfRule type="expression" dxfId="5064" priority="339">
      <formula>AND(OR($V19&lt;&gt;"",$V20&lt;&gt;"",$W19&lt;&gt;""),$Y19="TBD")</formula>
    </cfRule>
  </conditionalFormatting>
  <conditionalFormatting sqref="AA19:AB20 AD19:AD20">
    <cfRule type="expression" dxfId="5063" priority="338">
      <formula>AND(OR($AA19&lt;&gt;"",$AA20&lt;&gt;"",$AB19&lt;&gt;""),$AD19="TBD")</formula>
    </cfRule>
  </conditionalFormatting>
  <conditionalFormatting sqref="L20">
    <cfRule type="expression" dxfId="5062" priority="337">
      <formula>AND(OR($L19&lt;&gt;"",$L20&lt;&gt;"",$M19&lt;&gt;""),$O19="TBD")</formula>
    </cfRule>
  </conditionalFormatting>
  <conditionalFormatting sqref="Q20">
    <cfRule type="expression" dxfId="5061" priority="336">
      <formula>AND(OR($Q19&lt;&gt;"",$Q20&lt;&gt;"",$R19&lt;&gt;""),$T19="TBD")</formula>
    </cfRule>
  </conditionalFormatting>
  <conditionalFormatting sqref="V20">
    <cfRule type="expression" dxfId="5060" priority="335">
      <formula>AND(OR($V19&lt;&gt;"",$V20&lt;&gt;"",$W19&lt;&gt;""),$Y19="TBD")</formula>
    </cfRule>
  </conditionalFormatting>
  <conditionalFormatting sqref="AA20">
    <cfRule type="expression" dxfId="5059" priority="334">
      <formula>AND(OR($AA19&lt;&gt;"",$AA20&lt;&gt;"",$AB19&lt;&gt;""),$AD19="TBD")</formula>
    </cfRule>
  </conditionalFormatting>
  <conditionalFormatting sqref="N19">
    <cfRule type="expression" dxfId="5058" priority="333">
      <formula>AND(OR($T19&lt;&gt;"",$T20&lt;&gt;"",$U19&lt;&gt;""),$W19="TBD")</formula>
    </cfRule>
  </conditionalFormatting>
  <conditionalFormatting sqref="S19">
    <cfRule type="expression" dxfId="5057" priority="332">
      <formula>AND(OR($T19&lt;&gt;"",$T20&lt;&gt;"",$U19&lt;&gt;""),$W19="TBD")</formula>
    </cfRule>
  </conditionalFormatting>
  <conditionalFormatting sqref="X19">
    <cfRule type="expression" dxfId="5056" priority="331">
      <formula>AND(OR($T19&lt;&gt;"",$T20&lt;&gt;"",$U19&lt;&gt;""),$W19="TBD")</formula>
    </cfRule>
  </conditionalFormatting>
  <conditionalFormatting sqref="AC19">
    <cfRule type="expression" dxfId="5055" priority="330">
      <formula>AND(OR($T19&lt;&gt;"",$T20&lt;&gt;"",$U19&lt;&gt;""),$W19="TBD")</formula>
    </cfRule>
  </conditionalFormatting>
  <conditionalFormatting sqref="A21">
    <cfRule type="expression" dxfId="5054" priority="306">
      <formula>#REF!="Yes"</formula>
    </cfRule>
  </conditionalFormatting>
  <conditionalFormatting sqref="A21">
    <cfRule type="expression" dxfId="5053" priority="307">
      <formula>$AO21:$AO22="[Record ID]"</formula>
    </cfRule>
  </conditionalFormatting>
  <conditionalFormatting sqref="E21:E22">
    <cfRule type="expression" dxfId="5052" priority="308">
      <formula>ROW() - 2 &gt; SUMPRODUCT(MAX(($A16:$A60&lt;&gt;"")*(ROW(E16:E60))))</formula>
    </cfRule>
    <cfRule type="expression" dxfId="5051" priority="309">
      <formula>ROW() -1 = SUMPRODUCT(MAX(($A16:$A60&lt;&gt;"")*(ROW(E16:E60))))</formula>
    </cfRule>
    <cfRule type="expression" dxfId="5050" priority="310">
      <formula>ROW() -2 = SUMPRODUCT(MAX(($A16:$A60&lt;&gt;"")*(ROW(E16:E60))))</formula>
    </cfRule>
  </conditionalFormatting>
  <conditionalFormatting sqref="AQ21:AQ22">
    <cfRule type="expression" dxfId="5049" priority="305">
      <formula>AND($B21&lt;&gt;"",$C21&lt;&gt;"")</formula>
    </cfRule>
  </conditionalFormatting>
  <conditionalFormatting sqref="B21:C22">
    <cfRule type="expression" dxfId="5048" priority="304">
      <formula>AND($B21&lt;&gt;"",$C21&lt;&gt;"")</formula>
    </cfRule>
  </conditionalFormatting>
  <conditionalFormatting sqref="L21:M22 O21:O22">
    <cfRule type="expression" dxfId="5047" priority="303">
      <formula>AND(OR($L21&lt;&gt;"",$L22&lt;&gt;"",$M21&lt;&gt;""),$O21="TBD")</formula>
    </cfRule>
  </conditionalFormatting>
  <conditionalFormatting sqref="Q21:R22 T21:T22">
    <cfRule type="expression" dxfId="5046" priority="302">
      <formula>AND(OR($Q21&lt;&gt;"",$Q22&lt;&gt;"",$R21&lt;&gt;""),$T21="TBD")</formula>
    </cfRule>
  </conditionalFormatting>
  <conditionalFormatting sqref="V21:W22 Y21:Y22">
    <cfRule type="expression" dxfId="5045" priority="301">
      <formula>AND(OR($V21&lt;&gt;"",$V22&lt;&gt;"",$W21&lt;&gt;""),$Y21="TBD")</formula>
    </cfRule>
  </conditionalFormatting>
  <conditionalFormatting sqref="AA21:AB22 AD21:AD22">
    <cfRule type="expression" dxfId="5044" priority="300">
      <formula>AND(OR($AA21&lt;&gt;"",$AA22&lt;&gt;"",$AB21&lt;&gt;""),$AD21="TBD")</formula>
    </cfRule>
  </conditionalFormatting>
  <conditionalFormatting sqref="L22">
    <cfRule type="expression" dxfId="5043" priority="299">
      <formula>AND(OR($L21&lt;&gt;"",$L22&lt;&gt;"",$M21&lt;&gt;""),$O21="TBD")</formula>
    </cfRule>
  </conditionalFormatting>
  <conditionalFormatting sqref="Q22">
    <cfRule type="expression" dxfId="5042" priority="298">
      <formula>AND(OR($Q21&lt;&gt;"",$Q22&lt;&gt;"",$R21&lt;&gt;""),$T21="TBD")</formula>
    </cfRule>
  </conditionalFormatting>
  <conditionalFormatting sqref="V22">
    <cfRule type="expression" dxfId="5041" priority="297">
      <formula>AND(OR($V21&lt;&gt;"",$V22&lt;&gt;"",$W21&lt;&gt;""),$Y21="TBD")</formula>
    </cfRule>
  </conditionalFormatting>
  <conditionalFormatting sqref="AA22">
    <cfRule type="expression" dxfId="5040" priority="296">
      <formula>AND(OR($AA21&lt;&gt;"",$AA22&lt;&gt;"",$AB21&lt;&gt;""),$AD21="TBD")</formula>
    </cfRule>
  </conditionalFormatting>
  <conditionalFormatting sqref="N21">
    <cfRule type="expression" dxfId="5039" priority="295">
      <formula>AND(OR($T21&lt;&gt;"",$T22&lt;&gt;"",$U21&lt;&gt;""),$W21="TBD")</formula>
    </cfRule>
  </conditionalFormatting>
  <conditionalFormatting sqref="S21">
    <cfRule type="expression" dxfId="5038" priority="294">
      <formula>AND(OR($T21&lt;&gt;"",$T22&lt;&gt;"",$U21&lt;&gt;""),$W21="TBD")</formula>
    </cfRule>
  </conditionalFormatting>
  <conditionalFormatting sqref="X21">
    <cfRule type="expression" dxfId="5037" priority="293">
      <formula>AND(OR($T21&lt;&gt;"",$T22&lt;&gt;"",$U21&lt;&gt;""),$W21="TBD")</formula>
    </cfRule>
  </conditionalFormatting>
  <conditionalFormatting sqref="AC21">
    <cfRule type="expression" dxfId="5036" priority="292">
      <formula>AND(OR($T21&lt;&gt;"",$T22&lt;&gt;"",$U21&lt;&gt;""),$W21="TBD")</formula>
    </cfRule>
  </conditionalFormatting>
  <conditionalFormatting sqref="A23">
    <cfRule type="expression" dxfId="5035" priority="268">
      <formula>#REF!="Yes"</formula>
    </cfRule>
  </conditionalFormatting>
  <conditionalFormatting sqref="A23">
    <cfRule type="expression" dxfId="5034" priority="269">
      <formula>$AO23:$AO24="[Record ID]"</formula>
    </cfRule>
  </conditionalFormatting>
  <conditionalFormatting sqref="E23:E24">
    <cfRule type="expression" dxfId="5033" priority="270">
      <formula>ROW() - 2 &gt; SUMPRODUCT(MAX(($A18:$A62&lt;&gt;"")*(ROW(E18:E62))))</formula>
    </cfRule>
    <cfRule type="expression" dxfId="5032" priority="271">
      <formula>ROW() -1 = SUMPRODUCT(MAX(($A18:$A62&lt;&gt;"")*(ROW(E18:E62))))</formula>
    </cfRule>
    <cfRule type="expression" dxfId="5031" priority="272">
      <formula>ROW() -2 = SUMPRODUCT(MAX(($A18:$A62&lt;&gt;"")*(ROW(E18:E62))))</formula>
    </cfRule>
  </conditionalFormatting>
  <conditionalFormatting sqref="AQ23:AQ24">
    <cfRule type="expression" dxfId="5030" priority="267">
      <formula>AND($B23&lt;&gt;"",$C23&lt;&gt;"")</formula>
    </cfRule>
  </conditionalFormatting>
  <conditionalFormatting sqref="B23:C24">
    <cfRule type="expression" dxfId="5029" priority="266">
      <formula>AND($B23&lt;&gt;"",$C23&lt;&gt;"")</formula>
    </cfRule>
  </conditionalFormatting>
  <conditionalFormatting sqref="L23:M24 O23:O24">
    <cfRule type="expression" dxfId="5028" priority="265">
      <formula>AND(OR($L23&lt;&gt;"",$L24&lt;&gt;"",$M23&lt;&gt;""),$O23="TBD")</formula>
    </cfRule>
  </conditionalFormatting>
  <conditionalFormatting sqref="Q23:R24 T23:T24">
    <cfRule type="expression" dxfId="5027" priority="264">
      <formula>AND(OR($Q23&lt;&gt;"",$Q24&lt;&gt;"",$R23&lt;&gt;""),$T23="TBD")</formula>
    </cfRule>
  </conditionalFormatting>
  <conditionalFormatting sqref="V23:W24 Y23:Y24">
    <cfRule type="expression" dxfId="5026" priority="263">
      <formula>AND(OR($V23&lt;&gt;"",$V24&lt;&gt;"",$W23&lt;&gt;""),$Y23="TBD")</formula>
    </cfRule>
  </conditionalFormatting>
  <conditionalFormatting sqref="AA23:AB24 AD23:AD24">
    <cfRule type="expression" dxfId="5025" priority="262">
      <formula>AND(OR($AA23&lt;&gt;"",$AA24&lt;&gt;"",$AB23&lt;&gt;""),$AD23="TBD")</formula>
    </cfRule>
  </conditionalFormatting>
  <conditionalFormatting sqref="L24">
    <cfRule type="expression" dxfId="5024" priority="261">
      <formula>AND(OR($L23&lt;&gt;"",$L24&lt;&gt;"",$M23&lt;&gt;""),$O23="TBD")</formula>
    </cfRule>
  </conditionalFormatting>
  <conditionalFormatting sqref="Q24">
    <cfRule type="expression" dxfId="5023" priority="260">
      <formula>AND(OR($Q23&lt;&gt;"",$Q24&lt;&gt;"",$R23&lt;&gt;""),$T23="TBD")</formula>
    </cfRule>
  </conditionalFormatting>
  <conditionalFormatting sqref="V24">
    <cfRule type="expression" dxfId="5022" priority="259">
      <formula>AND(OR($V23&lt;&gt;"",$V24&lt;&gt;"",$W23&lt;&gt;""),$Y23="TBD")</formula>
    </cfRule>
  </conditionalFormatting>
  <conditionalFormatting sqref="AA24">
    <cfRule type="expression" dxfId="5021" priority="258">
      <formula>AND(OR($AA23&lt;&gt;"",$AA24&lt;&gt;"",$AB23&lt;&gt;""),$AD23="TBD")</formula>
    </cfRule>
  </conditionalFormatting>
  <conditionalFormatting sqref="N23">
    <cfRule type="expression" dxfId="5020" priority="257">
      <formula>AND(OR($T23&lt;&gt;"",$T24&lt;&gt;"",$U23&lt;&gt;""),$W23="TBD")</formula>
    </cfRule>
  </conditionalFormatting>
  <conditionalFormatting sqref="S23">
    <cfRule type="expression" dxfId="5019" priority="256">
      <formula>AND(OR($T23&lt;&gt;"",$T24&lt;&gt;"",$U23&lt;&gt;""),$W23="TBD")</formula>
    </cfRule>
  </conditionalFormatting>
  <conditionalFormatting sqref="X23">
    <cfRule type="expression" dxfId="5018" priority="255">
      <formula>AND(OR($T23&lt;&gt;"",$T24&lt;&gt;"",$U23&lt;&gt;""),$W23="TBD")</formula>
    </cfRule>
  </conditionalFormatting>
  <conditionalFormatting sqref="AC23">
    <cfRule type="expression" dxfId="5017" priority="254">
      <formula>AND(OR($T23&lt;&gt;"",$T24&lt;&gt;"",$U23&lt;&gt;""),$W23="TBD")</formula>
    </cfRule>
  </conditionalFormatting>
  <conditionalFormatting sqref="A25">
    <cfRule type="expression" dxfId="5016" priority="230">
      <formula>#REF!="Yes"</formula>
    </cfRule>
  </conditionalFormatting>
  <conditionalFormatting sqref="A25">
    <cfRule type="expression" dxfId="5015" priority="231">
      <formula>$AO25:$AO26="[Record ID]"</formula>
    </cfRule>
  </conditionalFormatting>
  <conditionalFormatting sqref="E25:E26">
    <cfRule type="expression" dxfId="5014" priority="232">
      <formula>ROW() - 2 &gt; SUMPRODUCT(MAX(($A20:$A64&lt;&gt;"")*(ROW(E20:E64))))</formula>
    </cfRule>
    <cfRule type="expression" dxfId="5013" priority="233">
      <formula>ROW() -1 = SUMPRODUCT(MAX(($A20:$A64&lt;&gt;"")*(ROW(E20:E64))))</formula>
    </cfRule>
    <cfRule type="expression" dxfId="5012" priority="234">
      <formula>ROW() -2 = SUMPRODUCT(MAX(($A20:$A64&lt;&gt;"")*(ROW(E20:E64))))</formula>
    </cfRule>
  </conditionalFormatting>
  <conditionalFormatting sqref="AQ25:AQ26">
    <cfRule type="expression" dxfId="5011" priority="229">
      <formula>AND($B25&lt;&gt;"",$C25&lt;&gt;"")</formula>
    </cfRule>
  </conditionalFormatting>
  <conditionalFormatting sqref="B25:C26">
    <cfRule type="expression" dxfId="5010" priority="228">
      <formula>AND($B25&lt;&gt;"",$C25&lt;&gt;"")</formula>
    </cfRule>
  </conditionalFormatting>
  <conditionalFormatting sqref="L25:M26 O25:O26">
    <cfRule type="expression" dxfId="5009" priority="227">
      <formula>AND(OR($L25&lt;&gt;"",$L26&lt;&gt;"",$M25&lt;&gt;""),$O25="TBD")</formula>
    </cfRule>
  </conditionalFormatting>
  <conditionalFormatting sqref="Q25:R26 T25:T26">
    <cfRule type="expression" dxfId="5008" priority="226">
      <formula>AND(OR($Q25&lt;&gt;"",$Q26&lt;&gt;"",$R25&lt;&gt;""),$T25="TBD")</formula>
    </cfRule>
  </conditionalFormatting>
  <conditionalFormatting sqref="V25:W26 Y25:Y26">
    <cfRule type="expression" dxfId="5007" priority="225">
      <formula>AND(OR($V25&lt;&gt;"",$V26&lt;&gt;"",$W25&lt;&gt;""),$Y25="TBD")</formula>
    </cfRule>
  </conditionalFormatting>
  <conditionalFormatting sqref="AA25:AB26 AD25:AD26">
    <cfRule type="expression" dxfId="5006" priority="224">
      <formula>AND(OR($AA25&lt;&gt;"",$AA26&lt;&gt;"",$AB25&lt;&gt;""),$AD25="TBD")</formula>
    </cfRule>
  </conditionalFormatting>
  <conditionalFormatting sqref="L26">
    <cfRule type="expression" dxfId="5005" priority="223">
      <formula>AND(OR($L25&lt;&gt;"",$L26&lt;&gt;"",$M25&lt;&gt;""),$O25="TBD")</formula>
    </cfRule>
  </conditionalFormatting>
  <conditionalFormatting sqref="Q26">
    <cfRule type="expression" dxfId="5004" priority="222">
      <formula>AND(OR($Q25&lt;&gt;"",$Q26&lt;&gt;"",$R25&lt;&gt;""),$T25="TBD")</formula>
    </cfRule>
  </conditionalFormatting>
  <conditionalFormatting sqref="V26">
    <cfRule type="expression" dxfId="5003" priority="221">
      <formula>AND(OR($V25&lt;&gt;"",$V26&lt;&gt;"",$W25&lt;&gt;""),$Y25="TBD")</formula>
    </cfRule>
  </conditionalFormatting>
  <conditionalFormatting sqref="AA26">
    <cfRule type="expression" dxfId="5002" priority="220">
      <formula>AND(OR($AA25&lt;&gt;"",$AA26&lt;&gt;"",$AB25&lt;&gt;""),$AD25="TBD")</formula>
    </cfRule>
  </conditionalFormatting>
  <conditionalFormatting sqref="N25">
    <cfRule type="expression" dxfId="5001" priority="219">
      <formula>AND(OR($T25&lt;&gt;"",$T26&lt;&gt;"",$U25&lt;&gt;""),$W25="TBD")</formula>
    </cfRule>
  </conditionalFormatting>
  <conditionalFormatting sqref="S25">
    <cfRule type="expression" dxfId="5000" priority="218">
      <formula>AND(OR($T25&lt;&gt;"",$T26&lt;&gt;"",$U25&lt;&gt;""),$W25="TBD")</formula>
    </cfRule>
  </conditionalFormatting>
  <conditionalFormatting sqref="X25">
    <cfRule type="expression" dxfId="4999" priority="217">
      <formula>AND(OR($T25&lt;&gt;"",$T26&lt;&gt;"",$U25&lt;&gt;""),$W25="TBD")</formula>
    </cfRule>
  </conditionalFormatting>
  <conditionalFormatting sqref="AC25">
    <cfRule type="expression" dxfId="4998" priority="216">
      <formula>AND(OR($T25&lt;&gt;"",$T26&lt;&gt;"",$U25&lt;&gt;""),$W25="TBD")</formula>
    </cfRule>
  </conditionalFormatting>
  <conditionalFormatting sqref="A27">
    <cfRule type="expression" dxfId="4997" priority="192">
      <formula>#REF!="Yes"</formula>
    </cfRule>
  </conditionalFormatting>
  <conditionalFormatting sqref="A27">
    <cfRule type="expression" dxfId="4996" priority="193">
      <formula>$AO27:$AO28="[Record ID]"</formula>
    </cfRule>
  </conditionalFormatting>
  <conditionalFormatting sqref="E27:E28">
    <cfRule type="expression" dxfId="4995" priority="194">
      <formula>ROW() - 2 &gt; SUMPRODUCT(MAX(($A22:$A66&lt;&gt;"")*(ROW(E22:E66))))</formula>
    </cfRule>
    <cfRule type="expression" dxfId="4994" priority="195">
      <formula>ROW() -1 = SUMPRODUCT(MAX(($A22:$A66&lt;&gt;"")*(ROW(E22:E66))))</formula>
    </cfRule>
    <cfRule type="expression" dxfId="4993" priority="196">
      <formula>ROW() -2 = SUMPRODUCT(MAX(($A22:$A66&lt;&gt;"")*(ROW(E22:E66))))</formula>
    </cfRule>
  </conditionalFormatting>
  <conditionalFormatting sqref="AQ27:AQ28">
    <cfRule type="expression" dxfId="4992" priority="191">
      <formula>AND($B27&lt;&gt;"",$C27&lt;&gt;"")</formula>
    </cfRule>
  </conditionalFormatting>
  <conditionalFormatting sqref="B27:C28">
    <cfRule type="expression" dxfId="4991" priority="190">
      <formula>AND($B27&lt;&gt;"",$C27&lt;&gt;"")</formula>
    </cfRule>
  </conditionalFormatting>
  <conditionalFormatting sqref="L27:M28 O27:O28">
    <cfRule type="expression" dxfId="4990" priority="189">
      <formula>AND(OR($L27&lt;&gt;"",$L28&lt;&gt;"",$M27&lt;&gt;""),$O27="TBD")</formula>
    </cfRule>
  </conditionalFormatting>
  <conditionalFormatting sqref="Q27:R28 T27:T28">
    <cfRule type="expression" dxfId="4989" priority="188">
      <formula>AND(OR($Q27&lt;&gt;"",$Q28&lt;&gt;"",$R27&lt;&gt;""),$T27="TBD")</formula>
    </cfRule>
  </conditionalFormatting>
  <conditionalFormatting sqref="V27:W28 Y27:Y28">
    <cfRule type="expression" dxfId="4988" priority="187">
      <formula>AND(OR($V27&lt;&gt;"",$V28&lt;&gt;"",$W27&lt;&gt;""),$Y27="TBD")</formula>
    </cfRule>
  </conditionalFormatting>
  <conditionalFormatting sqref="AA27:AB28 AD27:AD28">
    <cfRule type="expression" dxfId="4987" priority="186">
      <formula>AND(OR($AA27&lt;&gt;"",$AA28&lt;&gt;"",$AB27&lt;&gt;""),$AD27="TBD")</formula>
    </cfRule>
  </conditionalFormatting>
  <conditionalFormatting sqref="L28">
    <cfRule type="expression" dxfId="4986" priority="185">
      <formula>AND(OR($L27&lt;&gt;"",$L28&lt;&gt;"",$M27&lt;&gt;""),$O27="TBD")</formula>
    </cfRule>
  </conditionalFormatting>
  <conditionalFormatting sqref="Q28">
    <cfRule type="expression" dxfId="4985" priority="184">
      <formula>AND(OR($Q27&lt;&gt;"",$Q28&lt;&gt;"",$R27&lt;&gt;""),$T27="TBD")</formula>
    </cfRule>
  </conditionalFormatting>
  <conditionalFormatting sqref="V28">
    <cfRule type="expression" dxfId="4984" priority="183">
      <formula>AND(OR($V27&lt;&gt;"",$V28&lt;&gt;"",$W27&lt;&gt;""),$Y27="TBD")</formula>
    </cfRule>
  </conditionalFormatting>
  <conditionalFormatting sqref="AA28">
    <cfRule type="expression" dxfId="4983" priority="182">
      <formula>AND(OR($AA27&lt;&gt;"",$AA28&lt;&gt;"",$AB27&lt;&gt;""),$AD27="TBD")</formula>
    </cfRule>
  </conditionalFormatting>
  <conditionalFormatting sqref="N27">
    <cfRule type="expression" dxfId="4982" priority="181">
      <formula>AND(OR($T27&lt;&gt;"",$T28&lt;&gt;"",$U27&lt;&gt;""),$W27="TBD")</formula>
    </cfRule>
  </conditionalFormatting>
  <conditionalFormatting sqref="S27">
    <cfRule type="expression" dxfId="4981" priority="180">
      <formula>AND(OR($T27&lt;&gt;"",$T28&lt;&gt;"",$U27&lt;&gt;""),$W27="TBD")</formula>
    </cfRule>
  </conditionalFormatting>
  <conditionalFormatting sqref="X27">
    <cfRule type="expression" dxfId="4980" priority="179">
      <formula>AND(OR($T27&lt;&gt;"",$T28&lt;&gt;"",$U27&lt;&gt;""),$W27="TBD")</formula>
    </cfRule>
  </conditionalFormatting>
  <conditionalFormatting sqref="AC27">
    <cfRule type="expression" dxfId="4979" priority="178">
      <formula>AND(OR($T27&lt;&gt;"",$T28&lt;&gt;"",$U27&lt;&gt;""),$W27="TBD")</formula>
    </cfRule>
  </conditionalFormatting>
  <conditionalFormatting sqref="A29">
    <cfRule type="expression" dxfId="4978" priority="154">
      <formula>#REF!="Yes"</formula>
    </cfRule>
  </conditionalFormatting>
  <conditionalFormatting sqref="A29">
    <cfRule type="expression" dxfId="4977" priority="155">
      <formula>$AO29:$AO30="[Record ID]"</formula>
    </cfRule>
  </conditionalFormatting>
  <conditionalFormatting sqref="E29:E30">
    <cfRule type="expression" dxfId="4976" priority="156">
      <formula>ROW() - 2 &gt; SUMPRODUCT(MAX(($A24:$A68&lt;&gt;"")*(ROW(E24:E68))))</formula>
    </cfRule>
    <cfRule type="expression" dxfId="4975" priority="157">
      <formula>ROW() -1 = SUMPRODUCT(MAX(($A24:$A68&lt;&gt;"")*(ROW(E24:E68))))</formula>
    </cfRule>
    <cfRule type="expression" dxfId="4974" priority="158">
      <formula>ROW() -2 = SUMPRODUCT(MAX(($A24:$A68&lt;&gt;"")*(ROW(E24:E68))))</formula>
    </cfRule>
  </conditionalFormatting>
  <conditionalFormatting sqref="AQ29:AQ30">
    <cfRule type="expression" dxfId="4973" priority="153">
      <formula>AND($B29&lt;&gt;"",$C29&lt;&gt;"")</formula>
    </cfRule>
  </conditionalFormatting>
  <conditionalFormatting sqref="B29:C30">
    <cfRule type="expression" dxfId="4972" priority="152">
      <formula>AND($B29&lt;&gt;"",$C29&lt;&gt;"")</formula>
    </cfRule>
  </conditionalFormatting>
  <conditionalFormatting sqref="L29:M30 O29:O30">
    <cfRule type="expression" dxfId="4971" priority="151">
      <formula>AND(OR($L29&lt;&gt;"",$L30&lt;&gt;"",$M29&lt;&gt;""),$O29="TBD")</formula>
    </cfRule>
  </conditionalFormatting>
  <conditionalFormatting sqref="Q29:R30 T29:T30">
    <cfRule type="expression" dxfId="4970" priority="150">
      <formula>AND(OR($Q29&lt;&gt;"",$Q30&lt;&gt;"",$R29&lt;&gt;""),$T29="TBD")</formula>
    </cfRule>
  </conditionalFormatting>
  <conditionalFormatting sqref="V29:W30 Y29:Y30">
    <cfRule type="expression" dxfId="4969" priority="149">
      <formula>AND(OR($V29&lt;&gt;"",$V30&lt;&gt;"",$W29&lt;&gt;""),$Y29="TBD")</formula>
    </cfRule>
  </conditionalFormatting>
  <conditionalFormatting sqref="AA29:AB30 AD29:AD30">
    <cfRule type="expression" dxfId="4968" priority="148">
      <formula>AND(OR($AA29&lt;&gt;"",$AA30&lt;&gt;"",$AB29&lt;&gt;""),$AD29="TBD")</formula>
    </cfRule>
  </conditionalFormatting>
  <conditionalFormatting sqref="L30">
    <cfRule type="expression" dxfId="4967" priority="147">
      <formula>AND(OR($L29&lt;&gt;"",$L30&lt;&gt;"",$M29&lt;&gt;""),$O29="TBD")</formula>
    </cfRule>
  </conditionalFormatting>
  <conditionalFormatting sqref="Q30">
    <cfRule type="expression" dxfId="4966" priority="146">
      <formula>AND(OR($Q29&lt;&gt;"",$Q30&lt;&gt;"",$R29&lt;&gt;""),$T29="TBD")</formula>
    </cfRule>
  </conditionalFormatting>
  <conditionalFormatting sqref="V30">
    <cfRule type="expression" dxfId="4965" priority="145">
      <formula>AND(OR($V29&lt;&gt;"",$V30&lt;&gt;"",$W29&lt;&gt;""),$Y29="TBD")</formula>
    </cfRule>
  </conditionalFormatting>
  <conditionalFormatting sqref="AA30">
    <cfRule type="expression" dxfId="4964" priority="144">
      <formula>AND(OR($AA29&lt;&gt;"",$AA30&lt;&gt;"",$AB29&lt;&gt;""),$AD29="TBD")</formula>
    </cfRule>
  </conditionalFormatting>
  <conditionalFormatting sqref="N29">
    <cfRule type="expression" dxfId="4963" priority="143">
      <formula>AND(OR($T29&lt;&gt;"",$T30&lt;&gt;"",$U29&lt;&gt;""),$W29="TBD")</formula>
    </cfRule>
  </conditionalFormatting>
  <conditionalFormatting sqref="S29">
    <cfRule type="expression" dxfId="4962" priority="142">
      <formula>AND(OR($T29&lt;&gt;"",$T30&lt;&gt;"",$U29&lt;&gt;""),$W29="TBD")</formula>
    </cfRule>
  </conditionalFormatting>
  <conditionalFormatting sqref="X29">
    <cfRule type="expression" dxfId="4961" priority="141">
      <formula>AND(OR($T29&lt;&gt;"",$T30&lt;&gt;"",$U29&lt;&gt;""),$W29="TBD")</formula>
    </cfRule>
  </conditionalFormatting>
  <conditionalFormatting sqref="AC29">
    <cfRule type="expression" dxfId="4960" priority="140">
      <formula>AND(OR($T29&lt;&gt;"",$T30&lt;&gt;"",$U29&lt;&gt;""),$W29="TBD")</formula>
    </cfRule>
  </conditionalFormatting>
  <conditionalFormatting sqref="A31">
    <cfRule type="expression" dxfId="4959" priority="116">
      <formula>#REF!="Yes"</formula>
    </cfRule>
  </conditionalFormatting>
  <conditionalFormatting sqref="A31">
    <cfRule type="expression" dxfId="4958" priority="117">
      <formula>$AO31:$AO32="[Record ID]"</formula>
    </cfRule>
  </conditionalFormatting>
  <conditionalFormatting sqref="E31:E32">
    <cfRule type="expression" dxfId="4957" priority="118">
      <formula>ROW() - 2 &gt; SUMPRODUCT(MAX(($A26:$A70&lt;&gt;"")*(ROW(E26:E70))))</formula>
    </cfRule>
    <cfRule type="expression" dxfId="4956" priority="119">
      <formula>ROW() -1 = SUMPRODUCT(MAX(($A26:$A70&lt;&gt;"")*(ROW(E26:E70))))</formula>
    </cfRule>
    <cfRule type="expression" dxfId="4955" priority="120">
      <formula>ROW() -2 = SUMPRODUCT(MAX(($A26:$A70&lt;&gt;"")*(ROW(E26:E70))))</formula>
    </cfRule>
  </conditionalFormatting>
  <conditionalFormatting sqref="AQ31:AQ32">
    <cfRule type="expression" dxfId="4954" priority="115">
      <formula>AND($B31&lt;&gt;"",$C31&lt;&gt;"")</formula>
    </cfRule>
  </conditionalFormatting>
  <conditionalFormatting sqref="B31:C32">
    <cfRule type="expression" dxfId="4953" priority="114">
      <formula>AND($B31&lt;&gt;"",$C31&lt;&gt;"")</formula>
    </cfRule>
  </conditionalFormatting>
  <conditionalFormatting sqref="L31:M32 O31:O32">
    <cfRule type="expression" dxfId="4952" priority="113">
      <formula>AND(OR($L31&lt;&gt;"",$L32&lt;&gt;"",$M31&lt;&gt;""),$O31="TBD")</formula>
    </cfRule>
  </conditionalFormatting>
  <conditionalFormatting sqref="Q31:R32 T31:T32">
    <cfRule type="expression" dxfId="4951" priority="112">
      <formula>AND(OR($Q31&lt;&gt;"",$Q32&lt;&gt;"",$R31&lt;&gt;""),$T31="TBD")</formula>
    </cfRule>
  </conditionalFormatting>
  <conditionalFormatting sqref="V31:W32 Y31:Y32">
    <cfRule type="expression" dxfId="4950" priority="111">
      <formula>AND(OR($V31&lt;&gt;"",$V32&lt;&gt;"",$W31&lt;&gt;""),$Y31="TBD")</formula>
    </cfRule>
  </conditionalFormatting>
  <conditionalFormatting sqref="AA31:AB32 AD31:AD32">
    <cfRule type="expression" dxfId="4949" priority="110">
      <formula>AND(OR($AA31&lt;&gt;"",$AA32&lt;&gt;"",$AB31&lt;&gt;""),$AD31="TBD")</formula>
    </cfRule>
  </conditionalFormatting>
  <conditionalFormatting sqref="L32">
    <cfRule type="expression" dxfId="4948" priority="109">
      <formula>AND(OR($L31&lt;&gt;"",$L32&lt;&gt;"",$M31&lt;&gt;""),$O31="TBD")</formula>
    </cfRule>
  </conditionalFormatting>
  <conditionalFormatting sqref="Q32">
    <cfRule type="expression" dxfId="4947" priority="108">
      <formula>AND(OR($Q31&lt;&gt;"",$Q32&lt;&gt;"",$R31&lt;&gt;""),$T31="TBD")</formula>
    </cfRule>
  </conditionalFormatting>
  <conditionalFormatting sqref="V32">
    <cfRule type="expression" dxfId="4946" priority="107">
      <formula>AND(OR($V31&lt;&gt;"",$V32&lt;&gt;"",$W31&lt;&gt;""),$Y31="TBD")</formula>
    </cfRule>
  </conditionalFormatting>
  <conditionalFormatting sqref="AA32">
    <cfRule type="expression" dxfId="4945" priority="106">
      <formula>AND(OR($AA31&lt;&gt;"",$AA32&lt;&gt;"",$AB31&lt;&gt;""),$AD31="TBD")</formula>
    </cfRule>
  </conditionalFormatting>
  <conditionalFormatting sqref="N31">
    <cfRule type="expression" dxfId="4944" priority="105">
      <formula>AND(OR($T31&lt;&gt;"",$T32&lt;&gt;"",$U31&lt;&gt;""),$W31="TBD")</formula>
    </cfRule>
  </conditionalFormatting>
  <conditionalFormatting sqref="S31">
    <cfRule type="expression" dxfId="4943" priority="104">
      <formula>AND(OR($T31&lt;&gt;"",$T32&lt;&gt;"",$U31&lt;&gt;""),$W31="TBD")</formula>
    </cfRule>
  </conditionalFormatting>
  <conditionalFormatting sqref="X31">
    <cfRule type="expression" dxfId="4942" priority="103">
      <formula>AND(OR($T31&lt;&gt;"",$T32&lt;&gt;"",$U31&lt;&gt;""),$W31="TBD")</formula>
    </cfRule>
  </conditionalFormatting>
  <conditionalFormatting sqref="AC31">
    <cfRule type="expression" dxfId="4941" priority="102">
      <formula>AND(OR($T31&lt;&gt;"",$T32&lt;&gt;"",$U31&lt;&gt;""),$W31="TBD")</formula>
    </cfRule>
  </conditionalFormatting>
  <conditionalFormatting sqref="A33">
    <cfRule type="expression" dxfId="4940" priority="78">
      <formula>#REF!="Yes"</formula>
    </cfRule>
  </conditionalFormatting>
  <conditionalFormatting sqref="A33">
    <cfRule type="expression" dxfId="4939" priority="79">
      <formula>$AO33:$AO34="[Record ID]"</formula>
    </cfRule>
  </conditionalFormatting>
  <conditionalFormatting sqref="E33:E34">
    <cfRule type="expression" dxfId="4938" priority="80">
      <formula>ROW() - 2 &gt; SUMPRODUCT(MAX(($A28:$A72&lt;&gt;"")*(ROW(E28:E72))))</formula>
    </cfRule>
    <cfRule type="expression" dxfId="4937" priority="81">
      <formula>ROW() -1 = SUMPRODUCT(MAX(($A28:$A72&lt;&gt;"")*(ROW(E28:E72))))</formula>
    </cfRule>
    <cfRule type="expression" dxfId="4936" priority="82">
      <formula>ROW() -2 = SUMPRODUCT(MAX(($A28:$A72&lt;&gt;"")*(ROW(E28:E72))))</formula>
    </cfRule>
  </conditionalFormatting>
  <conditionalFormatting sqref="AQ33:AQ34">
    <cfRule type="expression" dxfId="4935" priority="77">
      <formula>AND($B33&lt;&gt;"",$C33&lt;&gt;"")</formula>
    </cfRule>
  </conditionalFormatting>
  <conditionalFormatting sqref="B33:C34">
    <cfRule type="expression" dxfId="4934" priority="76">
      <formula>AND($B33&lt;&gt;"",$C33&lt;&gt;"")</formula>
    </cfRule>
  </conditionalFormatting>
  <conditionalFormatting sqref="L33:M34 O33:O34">
    <cfRule type="expression" dxfId="4933" priority="75">
      <formula>AND(OR($L33&lt;&gt;"",$L34&lt;&gt;"",$M33&lt;&gt;""),$O33="TBD")</formula>
    </cfRule>
  </conditionalFormatting>
  <conditionalFormatting sqref="Q33:R34 T33:T34">
    <cfRule type="expression" dxfId="4932" priority="74">
      <formula>AND(OR($Q33&lt;&gt;"",$Q34&lt;&gt;"",$R33&lt;&gt;""),$T33="TBD")</formula>
    </cfRule>
  </conditionalFormatting>
  <conditionalFormatting sqref="V33:W34 Y33:Y34">
    <cfRule type="expression" dxfId="4931" priority="73">
      <formula>AND(OR($V33&lt;&gt;"",$V34&lt;&gt;"",$W33&lt;&gt;""),$Y33="TBD")</formula>
    </cfRule>
  </conditionalFormatting>
  <conditionalFormatting sqref="AA33:AB34 AD33:AD34">
    <cfRule type="expression" dxfId="4930" priority="72">
      <formula>AND(OR($AA33&lt;&gt;"",$AA34&lt;&gt;"",$AB33&lt;&gt;""),$AD33="TBD")</formula>
    </cfRule>
  </conditionalFormatting>
  <conditionalFormatting sqref="L34">
    <cfRule type="expression" dxfId="4929" priority="71">
      <formula>AND(OR($L33&lt;&gt;"",$L34&lt;&gt;"",$M33&lt;&gt;""),$O33="TBD")</formula>
    </cfRule>
  </conditionalFormatting>
  <conditionalFormatting sqref="Q34">
    <cfRule type="expression" dxfId="4928" priority="70">
      <formula>AND(OR($Q33&lt;&gt;"",$Q34&lt;&gt;"",$R33&lt;&gt;""),$T33="TBD")</formula>
    </cfRule>
  </conditionalFormatting>
  <conditionalFormatting sqref="V34">
    <cfRule type="expression" dxfId="4927" priority="69">
      <formula>AND(OR($V33&lt;&gt;"",$V34&lt;&gt;"",$W33&lt;&gt;""),$Y33="TBD")</formula>
    </cfRule>
  </conditionalFormatting>
  <conditionalFormatting sqref="AA34">
    <cfRule type="expression" dxfId="4926" priority="68">
      <formula>AND(OR($AA33&lt;&gt;"",$AA34&lt;&gt;"",$AB33&lt;&gt;""),$AD33="TBD")</formula>
    </cfRule>
  </conditionalFormatting>
  <conditionalFormatting sqref="N33">
    <cfRule type="expression" dxfId="4925" priority="67">
      <formula>AND(OR($T33&lt;&gt;"",$T34&lt;&gt;"",$U33&lt;&gt;""),$W33="TBD")</formula>
    </cfRule>
  </conditionalFormatting>
  <conditionalFormatting sqref="S33">
    <cfRule type="expression" dxfId="4924" priority="66">
      <formula>AND(OR($T33&lt;&gt;"",$T34&lt;&gt;"",$U33&lt;&gt;""),$W33="TBD")</formula>
    </cfRule>
  </conditionalFormatting>
  <conditionalFormatting sqref="X33">
    <cfRule type="expression" dxfId="4923" priority="65">
      <formula>AND(OR($T33&lt;&gt;"",$T34&lt;&gt;"",$U33&lt;&gt;""),$W33="TBD")</formula>
    </cfRule>
  </conditionalFormatting>
  <conditionalFormatting sqref="AC33">
    <cfRule type="expression" dxfId="4922" priority="64">
      <formula>AND(OR($T33&lt;&gt;"",$T34&lt;&gt;"",$U33&lt;&gt;""),$W33="TBD")</formula>
    </cfRule>
  </conditionalFormatting>
  <conditionalFormatting sqref="A35">
    <cfRule type="expression" dxfId="4921" priority="40">
      <formula>#REF!="Yes"</formula>
    </cfRule>
  </conditionalFormatting>
  <conditionalFormatting sqref="A35">
    <cfRule type="expression" dxfId="4920" priority="41">
      <formula>$AO35:$AO36="[Record ID]"</formula>
    </cfRule>
  </conditionalFormatting>
  <conditionalFormatting sqref="E35:E36">
    <cfRule type="expression" dxfId="4919" priority="42">
      <formula>ROW() - 2 &gt; SUMPRODUCT(MAX(($A30:$A74&lt;&gt;"")*(ROW(E30:E74))))</formula>
    </cfRule>
    <cfRule type="expression" dxfId="4918" priority="43">
      <formula>ROW() -1 = SUMPRODUCT(MAX(($A30:$A74&lt;&gt;"")*(ROW(E30:E74))))</formula>
    </cfRule>
    <cfRule type="expression" dxfId="4917" priority="44">
      <formula>ROW() -2 = SUMPRODUCT(MAX(($A30:$A74&lt;&gt;"")*(ROW(E30:E74))))</formula>
    </cfRule>
  </conditionalFormatting>
  <conditionalFormatting sqref="AQ35:AQ36">
    <cfRule type="expression" dxfId="4916" priority="39">
      <formula>AND($B35&lt;&gt;"",$C35&lt;&gt;"")</formula>
    </cfRule>
  </conditionalFormatting>
  <conditionalFormatting sqref="B35:C36">
    <cfRule type="expression" dxfId="4915" priority="38">
      <formula>AND($B35&lt;&gt;"",$C35&lt;&gt;"")</formula>
    </cfRule>
  </conditionalFormatting>
  <conditionalFormatting sqref="L35:M36 O35:O36">
    <cfRule type="expression" dxfId="4914" priority="37">
      <formula>AND(OR($L35&lt;&gt;"",$L36&lt;&gt;"",$M35&lt;&gt;""),$O35="TBD")</formula>
    </cfRule>
  </conditionalFormatting>
  <conditionalFormatting sqref="Q35:R36 T35:T36">
    <cfRule type="expression" dxfId="4913" priority="36">
      <formula>AND(OR($Q35&lt;&gt;"",$Q36&lt;&gt;"",$R35&lt;&gt;""),$T35="TBD")</formula>
    </cfRule>
  </conditionalFormatting>
  <conditionalFormatting sqref="V35:W36 Y35:Y36">
    <cfRule type="expression" dxfId="4912" priority="35">
      <formula>AND(OR($V35&lt;&gt;"",$V36&lt;&gt;"",$W35&lt;&gt;""),$Y35="TBD")</formula>
    </cfRule>
  </conditionalFormatting>
  <conditionalFormatting sqref="AA35:AB36 AD35:AD36">
    <cfRule type="expression" dxfId="4911" priority="34">
      <formula>AND(OR($AA35&lt;&gt;"",$AA36&lt;&gt;"",$AB35&lt;&gt;""),$AD35="TBD")</formula>
    </cfRule>
  </conditionalFormatting>
  <conditionalFormatting sqref="L36">
    <cfRule type="expression" dxfId="4910" priority="33">
      <formula>AND(OR($L35&lt;&gt;"",$L36&lt;&gt;"",$M35&lt;&gt;""),$O35="TBD")</formula>
    </cfRule>
  </conditionalFormatting>
  <conditionalFormatting sqref="Q36">
    <cfRule type="expression" dxfId="4909" priority="32">
      <formula>AND(OR($Q35&lt;&gt;"",$Q36&lt;&gt;"",$R35&lt;&gt;""),$T35="TBD")</formula>
    </cfRule>
  </conditionalFormatting>
  <conditionalFormatting sqref="V36">
    <cfRule type="expression" dxfId="4908" priority="31">
      <formula>AND(OR($V35&lt;&gt;"",$V36&lt;&gt;"",$W35&lt;&gt;""),$Y35="TBD")</formula>
    </cfRule>
  </conditionalFormatting>
  <conditionalFormatting sqref="AA36">
    <cfRule type="expression" dxfId="4907" priority="30">
      <formula>AND(OR($AA35&lt;&gt;"",$AA36&lt;&gt;"",$AB35&lt;&gt;""),$AD35="TBD")</formula>
    </cfRule>
  </conditionalFormatting>
  <conditionalFormatting sqref="N35">
    <cfRule type="expression" dxfId="4906" priority="29">
      <formula>AND(OR($T35&lt;&gt;"",$T36&lt;&gt;"",$U35&lt;&gt;""),$W35="TBD")</formula>
    </cfRule>
  </conditionalFormatting>
  <conditionalFormatting sqref="S35">
    <cfRule type="expression" dxfId="4905" priority="28">
      <formula>AND(OR($T35&lt;&gt;"",$T36&lt;&gt;"",$U35&lt;&gt;""),$W35="TBD")</formula>
    </cfRule>
  </conditionalFormatting>
  <conditionalFormatting sqref="X35">
    <cfRule type="expression" dxfId="4904" priority="27">
      <formula>AND(OR($T35&lt;&gt;"",$T36&lt;&gt;"",$U35&lt;&gt;""),$W35="TBD")</formula>
    </cfRule>
  </conditionalFormatting>
  <conditionalFormatting sqref="AC35">
    <cfRule type="expression" dxfId="4903" priority="26">
      <formula>AND(OR($T35&lt;&gt;"",$T36&lt;&gt;"",$U35&lt;&gt;""),$W35="TBD")</formula>
    </cfRule>
  </conditionalFormatting>
  <conditionalFormatting sqref="N9">
    <cfRule type="expression" dxfId="4902" priority="6">
      <formula>AND(OR($T9&lt;&gt;"",$T10&lt;&gt;"",$U9&lt;&gt;""),$W9="TBD")</formula>
    </cfRule>
  </conditionalFormatting>
  <conditionalFormatting sqref="N11 N13">
    <cfRule type="expression" dxfId="4901" priority="5">
      <formula>AND(OR($T11&lt;&gt;"",$T12&lt;&gt;"",$U11&lt;&gt;""),$W11="TBD")</formula>
    </cfRule>
  </conditionalFormatting>
  <conditionalFormatting sqref="S9">
    <cfRule type="expression" dxfId="4900" priority="4">
      <formula>AND(OR($T9&lt;&gt;"",$T10&lt;&gt;"",$U9&lt;&gt;""),$W9="TBD")</formula>
    </cfRule>
  </conditionalFormatting>
  <conditionalFormatting sqref="S11 S13">
    <cfRule type="expression" dxfId="4899" priority="3">
      <formula>AND(OR($T11&lt;&gt;"",$T12&lt;&gt;"",$U11&lt;&gt;""),$W11="TBD")</formula>
    </cfRule>
  </conditionalFormatting>
  <conditionalFormatting sqref="X9">
    <cfRule type="expression" dxfId="4898" priority="2">
      <formula>AND(OR($T9&lt;&gt;"",$T10&lt;&gt;"",$U9&lt;&gt;""),$W9="TBD")</formula>
    </cfRule>
  </conditionalFormatting>
  <conditionalFormatting sqref="X11 X13">
    <cfRule type="expression" dxfId="4897" priority="1">
      <formula>AND(OR($T11&lt;&gt;"",$T12&lt;&gt;"",$U11&lt;&gt;""),$W11="TBD")</formula>
    </cfRule>
  </conditionalFormatting>
  <dataValidations count="10">
    <dataValidation type="list" allowBlank="1" showInputMessage="1" showErrorMessage="1" sqref="I9:I38">
      <formula1>ResponsiblePR</formula1>
    </dataValidation>
    <dataValidation type="decimal" operator="greaterThanOrEqual" allowBlank="1" showInputMessage="1" showErrorMessage="1" sqref="M9:M38 R9:R38 E9:E38 AG9:AG38 W9:W38 AB9:AB38">
      <formula1>0</formula1>
    </dataValidation>
    <dataValidation type="list" allowBlank="1" showInputMessage="1" showErrorMessage="1" sqref="F9:F38">
      <formula1>baseline_validation</formula1>
    </dataValidation>
    <dataValidation type="list" allowBlank="1" showInputMessage="1" showErrorMessage="1" sqref="B9:B38">
      <formula1>OutcomeIndicator</formula1>
    </dataValidation>
    <dataValidation type="decimal" operator="greaterThan" allowBlank="1" showErrorMessage="1" sqref="AF10 L10 Q10 AA10 AF12 L12 Q12 AA12 AF14 L14 Q14 AA14 AF16 L16 Q16 AA16 AF18 L18 Q18 AA18 AF20 L20 Q20 AA20 AF22 L22 Q22 AA22 AF24 L24 Q24 AA24 AF26 L26 Q26 AA26 AF28 L28 Q28 AA28 AF30 L30 Q30 AA30 AF32 L32 Q32 AA32 AF34 L34 Q34 AA34 AF36 L36 Q36 AA36 AF38 L38 Q38 AA38">
      <formula1>0</formula1>
    </dataValidation>
    <dataValidation type="list" allowBlank="1" showInputMessage="1" showErrorMessage="1" sqref="J9:J38">
      <formula1>Country</formula1>
    </dataValidation>
    <dataValidation type="date" operator="greaterThan" allowBlank="1" showInputMessage="1" showErrorMessage="1" sqref="X9:X38 AC9:AC38 AH9:AH38 N9:N38 S9:S38">
      <formula1>36526</formula1>
    </dataValidation>
    <dataValidation type="decimal" operator="greaterThanOrEqual" allowBlank="1" showErrorMessage="1" sqref="D9 AA9 L9 Q9 AF9 AF11 D11 AA11 L11 Q11 AF13 D13 AA13 L13 Q13 AF15 D15 AA15 L15 Q15 AF17 D17 AA17 L17 Q17 AF19 D19 AA19 L19 Q19 AF21 D21 AA21 L21 Q21 AF23 D23 AA23 L23 Q23 AF25 D25 AA25 L25 Q25 AF27 D27 AA27 L27 Q27 AF29 D29 AA29 L29 Q29 AF31 D31 AA31 L31 Q31 AF33 D33 AA33 L33 Q33 V9:V38 D35 AA35 L35 Q35 AF35 D37 AA37 L37 Q37 AF37">
      <formula1>0</formula1>
    </dataValidation>
    <dataValidation type="decimal" operator="greaterThan" allowBlank="1" showInputMessage="1" showErrorMessage="1" sqref="D10 D12 D14 D16 D18 D20 D22 D24 D26 D28 D30 D32 D34 D36 D38">
      <formula1>0</formula1>
    </dataValidation>
    <dataValidation type="custom" allowBlank="1" showErrorMessage="1" errorTitle="Indicator" error="Cannot enter both Standard and Custom indicators on the same line" sqref="C9:C38">
      <formula1>B9=""</formula1>
    </dataValidation>
  </dataValidations>
  <hyperlinks>
    <hyperlink ref="B5" location="InstructionC" display="InstructionC"/>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IF(OR($Q9&lt;&gt;"",$Q10&lt;&gt;"",$R9&lt;&gt;""),INDIRECT("FakeRange"),Setup!A$29)</xm:f>
          </x14:formula1>
          <xm:sqref>T9:T38</xm:sqref>
        </x14:dataValidation>
        <x14:dataValidation type="list" allowBlank="1" showInputMessage="1" showErrorMessage="1">
          <x14:formula1>
            <xm:f>IF(OR($L9&lt;&gt;"",$L10&lt;&gt;"",$M9&lt;&gt;""),INDIRECT("FakeRange"),Setup!A$29)</xm:f>
          </x14:formula1>
          <xm:sqref>O9:O38</xm:sqref>
        </x14:dataValidation>
        <x14:dataValidation type="list" allowBlank="1" showInputMessage="1" showErrorMessage="1">
          <x14:formula1>
            <xm:f>IF(OR($V9&lt;&gt;"",$V10&lt;&gt;"",$W9&lt;&gt;""),INDIRECT("FakeRange"),Setup!A$29)</xm:f>
          </x14:formula1>
          <xm:sqref>Y9:Y38</xm:sqref>
        </x14:dataValidation>
        <x14:dataValidation type="list" allowBlank="1" showInputMessage="1" showErrorMessage="1">
          <x14:formula1>
            <xm:f>IF(OR($AA9&lt;&gt;"",$AA10&lt;&gt;"",$AB9&lt;&gt;""),INDIRECT("FakeRange"),Setup!A$29)</xm:f>
          </x14:formula1>
          <xm:sqref>AD9:AD38</xm:sqref>
        </x14:dataValidation>
        <x14:dataValidation type="list" allowBlank="1" showInputMessage="1" showErrorMessage="1">
          <x14:formula1>
            <xm:f>IF(OR($AF9&lt;&gt;"",$AF10&lt;&gt;"",$AG9&lt;&gt;""),INDIRECT("FakeRange"),Setup!A$29)</xm:f>
          </x14:formula1>
          <xm:sqref>AI9:AI38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X234"/>
  <sheetViews>
    <sheetView showGridLines="0" topLeftCell="A2" zoomScale="60" zoomScaleNormal="60" zoomScaleSheetLayoutView="30" workbookViewId="0">
      <selection activeCell="A9" sqref="A9"/>
    </sheetView>
  </sheetViews>
  <sheetFormatPr defaultColWidth="11" defaultRowHeight="15.5" x14ac:dyDescent="0.35"/>
  <cols>
    <col min="1" max="1" width="11.5" style="6" customWidth="1"/>
    <col min="2" max="2" width="24.08203125" style="6" customWidth="1"/>
    <col min="3" max="3" width="34.25" style="6" customWidth="1"/>
    <col min="4" max="4" width="30.58203125" style="6" customWidth="1"/>
    <col min="5" max="5" width="26.75" style="6" customWidth="1"/>
    <col min="6" max="6" width="25" style="6" customWidth="1"/>
    <col min="7" max="7" width="20.08203125" style="6" customWidth="1"/>
    <col min="8" max="8" width="15.58203125" style="6" customWidth="1"/>
    <col min="9" max="9" width="14.75" style="184" hidden="1" customWidth="1"/>
    <col min="10" max="10" width="13.83203125" style="184" hidden="1" customWidth="1"/>
    <col min="11" max="11" width="14.75" style="184" hidden="1" customWidth="1"/>
    <col min="12" max="13" width="14.25" style="184" hidden="1" customWidth="1"/>
    <col min="14" max="14" width="12" style="6" hidden="1" customWidth="1"/>
    <col min="15" max="15" width="20.75" style="6" hidden="1" customWidth="1"/>
    <col min="16" max="16" width="20.58203125" style="6" customWidth="1"/>
    <col min="17" max="17" width="22.5" style="6" customWidth="1"/>
    <col min="18" max="18" width="21.58203125" style="6" customWidth="1"/>
    <col min="19" max="20" width="20.58203125" style="6" customWidth="1"/>
    <col min="21" max="21" width="21.08203125" style="6" customWidth="1"/>
    <col min="22" max="22" width="25.08203125" style="6" customWidth="1"/>
    <col min="23" max="23" width="77" style="6" customWidth="1"/>
    <col min="24" max="24" width="39.33203125" style="4" customWidth="1"/>
    <col min="25" max="25" width="52.5" style="4" customWidth="1"/>
    <col min="26" max="26" width="46.5" style="4" customWidth="1"/>
    <col min="27" max="27" width="46.83203125" style="4" customWidth="1"/>
    <col min="28" max="28" width="49.08203125" style="4" customWidth="1"/>
    <col min="29" max="29" width="42.08203125" style="4" customWidth="1"/>
    <col min="30" max="30" width="44.08203125" style="4" customWidth="1"/>
    <col min="31" max="31" width="44.58203125" style="4" customWidth="1"/>
    <col min="32" max="32" width="37.25" style="4" customWidth="1"/>
    <col min="33" max="33" width="42.5" style="4" customWidth="1"/>
    <col min="34" max="34" width="40" style="4" customWidth="1"/>
    <col min="35" max="35" width="35.58203125" style="4" customWidth="1"/>
    <col min="36" max="36" width="45.58203125" style="4" customWidth="1"/>
    <col min="37" max="37" width="47.25" style="4" customWidth="1"/>
    <col min="38" max="38" width="42.5" style="4" customWidth="1"/>
    <col min="39" max="39" width="37.25" style="4" customWidth="1"/>
    <col min="40" max="40" width="48.33203125" style="4" customWidth="1"/>
    <col min="41" max="42" width="26.08203125" style="4" customWidth="1"/>
    <col min="43" max="43" width="15.25" style="8" customWidth="1"/>
    <col min="44" max="44" width="20.58203125" style="8" customWidth="1"/>
    <col min="45" max="45" width="12.58203125" style="8" customWidth="1"/>
    <col min="46" max="50" width="11" style="8"/>
    <col min="51" max="16384" width="11" style="6"/>
  </cols>
  <sheetData>
    <row r="1" spans="1:45" ht="21" customHeight="1" x14ac:dyDescent="0.35">
      <c r="A1" s="858" t="s">
        <v>167</v>
      </c>
      <c r="B1" s="859"/>
      <c r="C1" s="859"/>
      <c r="D1" s="859"/>
      <c r="E1" s="859"/>
      <c r="F1" s="859"/>
      <c r="G1" s="859"/>
      <c r="H1" s="859"/>
      <c r="I1" s="859"/>
      <c r="J1" s="859"/>
      <c r="K1" s="859"/>
      <c r="L1" s="859"/>
      <c r="M1" s="859"/>
      <c r="N1" s="859"/>
      <c r="O1" s="859"/>
      <c r="P1" s="859"/>
      <c r="Q1" s="859"/>
      <c r="R1" s="859"/>
      <c r="S1" s="859"/>
      <c r="T1" s="859"/>
      <c r="U1" s="859"/>
      <c r="V1" s="860"/>
    </row>
    <row r="2" spans="1:45" ht="41.25" customHeight="1" thickBot="1" x14ac:dyDescent="0.4">
      <c r="A2" s="861"/>
      <c r="B2" s="862"/>
      <c r="C2" s="862"/>
      <c r="D2" s="862"/>
      <c r="E2" s="862"/>
      <c r="F2" s="862"/>
      <c r="G2" s="862"/>
      <c r="H2" s="862"/>
      <c r="I2" s="862"/>
      <c r="J2" s="862"/>
      <c r="K2" s="862"/>
      <c r="L2" s="862"/>
      <c r="M2" s="862"/>
      <c r="N2" s="862"/>
      <c r="O2" s="862"/>
      <c r="P2" s="862"/>
      <c r="Q2" s="862"/>
      <c r="R2" s="862"/>
      <c r="S2" s="862"/>
      <c r="T2" s="862"/>
      <c r="U2" s="862"/>
      <c r="V2" s="863"/>
    </row>
    <row r="3" spans="1:45" ht="16" thickBot="1" x14ac:dyDescent="0.4"/>
    <row r="4" spans="1:45" ht="61.5" customHeight="1" thickBot="1" x14ac:dyDescent="0.4">
      <c r="A4" s="35" t="s">
        <v>37</v>
      </c>
      <c r="B4" s="28" t="s">
        <v>24</v>
      </c>
      <c r="C4" s="34" t="s">
        <v>30</v>
      </c>
    </row>
    <row r="7" spans="1:45" ht="16" thickBot="1" x14ac:dyDescent="0.4">
      <c r="D7" s="54"/>
      <c r="E7" s="54"/>
    </row>
    <row r="8" spans="1:45" ht="33" customHeight="1" thickBot="1" x14ac:dyDescent="0.4">
      <c r="A8" s="780" t="s">
        <v>24</v>
      </c>
      <c r="B8" s="781"/>
      <c r="C8" s="781"/>
      <c r="D8" s="781"/>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1"/>
      <c r="AI8" s="781"/>
      <c r="AJ8" s="781"/>
      <c r="AK8" s="781"/>
      <c r="AL8" s="781"/>
      <c r="AM8" s="781"/>
      <c r="AN8" s="781"/>
      <c r="AO8" s="781"/>
      <c r="AP8" s="221"/>
      <c r="AQ8" s="12"/>
    </row>
    <row r="9" spans="1:45" ht="80.25" customHeight="1" x14ac:dyDescent="0.35">
      <c r="A9" s="287" t="s">
        <v>26</v>
      </c>
      <c r="B9" s="287" t="s">
        <v>74</v>
      </c>
      <c r="C9" s="287" t="s">
        <v>75</v>
      </c>
      <c r="D9" s="287" t="s">
        <v>10</v>
      </c>
      <c r="E9" s="287" t="s">
        <v>2</v>
      </c>
      <c r="F9" s="287" t="s">
        <v>3</v>
      </c>
      <c r="G9" s="287"/>
      <c r="H9" s="287" t="s">
        <v>33</v>
      </c>
      <c r="I9" s="682" t="s">
        <v>292</v>
      </c>
      <c r="J9" s="682" t="s">
        <v>293</v>
      </c>
      <c r="K9" s="683"/>
      <c r="L9" s="683"/>
      <c r="M9" s="683"/>
      <c r="N9" s="286" t="s">
        <v>244</v>
      </c>
      <c r="O9" s="287"/>
      <c r="P9" s="287" t="s">
        <v>18</v>
      </c>
      <c r="Q9" s="287" t="s">
        <v>19</v>
      </c>
      <c r="R9" s="287" t="s">
        <v>20</v>
      </c>
      <c r="S9" s="684" t="s">
        <v>241</v>
      </c>
      <c r="T9" s="684" t="s">
        <v>11</v>
      </c>
      <c r="U9" s="287" t="s">
        <v>141</v>
      </c>
      <c r="V9" s="287" t="s">
        <v>160</v>
      </c>
      <c r="W9" s="287" t="s">
        <v>9</v>
      </c>
      <c r="X9" s="327" t="s">
        <v>74</v>
      </c>
      <c r="Y9" s="685" t="s">
        <v>111</v>
      </c>
      <c r="Z9" s="685"/>
      <c r="AA9" s="685" t="s">
        <v>147</v>
      </c>
      <c r="AB9" s="685"/>
      <c r="AC9" s="685"/>
      <c r="AD9" s="685"/>
      <c r="AE9" s="685"/>
      <c r="AF9" s="685" t="s">
        <v>61</v>
      </c>
      <c r="AG9" s="685"/>
      <c r="AH9" s="686"/>
      <c r="AI9" s="686" t="s">
        <v>181</v>
      </c>
      <c r="AJ9" s="686" t="s">
        <v>192</v>
      </c>
      <c r="AK9" s="686" t="s">
        <v>47</v>
      </c>
      <c r="AL9" s="686" t="s">
        <v>218</v>
      </c>
      <c r="AM9" s="686" t="s">
        <v>243</v>
      </c>
      <c r="AN9" s="686" t="s">
        <v>257</v>
      </c>
      <c r="AO9" s="110" t="s">
        <v>294</v>
      </c>
      <c r="AP9" s="110"/>
      <c r="AQ9" s="115"/>
      <c r="AR9" s="119"/>
      <c r="AS9" s="119"/>
    </row>
    <row r="10" spans="1:45" ht="48" hidden="1" customHeight="1" x14ac:dyDescent="0.35">
      <c r="A10" s="276" t="s">
        <v>81</v>
      </c>
      <c r="B10" s="603" t="str">
        <f>IFERROR(IF(AND(C10="",D10=""),"",VLOOKUP(AI10,'Reference records(soft deleted)'!$B$66:$D$116,3,FALSE)),"")</f>
        <v/>
      </c>
      <c r="C10" s="603" t="str">
        <f>IFERROR(VLOOKUP(AJ10,'Reference records(soft deleted)'!$B$121:$D$161,3,FALSE),"")</f>
        <v/>
      </c>
      <c r="D10" s="322" t="s">
        <v>189</v>
      </c>
      <c r="E10" s="320" t="s">
        <v>70</v>
      </c>
      <c r="F10" s="280" t="s">
        <v>71</v>
      </c>
      <c r="G10" s="281"/>
      <c r="H10" s="282" t="s">
        <v>72</v>
      </c>
      <c r="I10" s="687" t="str">
        <f>IFERROR(VLOOKUP(C10,'Reference records(soft deleted)'!$D$121:$H$161,5,FALSE),"")</f>
        <v/>
      </c>
      <c r="J10" s="687" t="str">
        <f>IF(AND(OR(AND(F10&lt;&gt;"",G10&lt;&gt;""),AND(VLOOKUP(A10,$B$45:$F$227,5,FALSE)&lt;&gt;"",VLOOKUP(A10,$B$45:$G$227,6,FALSE)&lt;&gt;"")),I10="Number"),"Yes","No")</f>
        <v>No</v>
      </c>
      <c r="K10" s="687"/>
      <c r="L10" s="687"/>
      <c r="M10" s="687"/>
      <c r="N10" s="688" t="str">
        <f>IFERROR(IF(AM10="","",VLOOKUP(AM10,'Overview - Section A'!$P$30:$Q$40,2,FALSE)),"")</f>
        <v/>
      </c>
      <c r="O10" s="675"/>
      <c r="P10" s="282" t="s">
        <v>51</v>
      </c>
      <c r="Q10" s="606" t="str">
        <f t="array" ref="Q10">IFERROR(IF(INDEX('Reference Records'!$D$46:$D$86,MATCH(LEFT(C10,255),LEFT('Reference Records'!$C$46:$C$86,255),0))=0,"",INDEX('Reference Records'!$D$46:$D$86,MATCH(LEFT(C10,255),LEFT('Reference Records'!$C$46:$C$86,255),0))),"")</f>
        <v/>
      </c>
      <c r="R10" s="689"/>
      <c r="S10" s="675" t="str">
        <f>IF('Overview - Section A'!$AN$5="Funding Request",IF(N10="Funding Request Place Holder","",N10),"")</f>
        <v/>
      </c>
      <c r="T10" s="675" t="str">
        <f>IFERROR(IF(AK10="","",AK10),"")</f>
        <v>[Country (Name)]</v>
      </c>
      <c r="U10" s="282" t="s">
        <v>139</v>
      </c>
      <c r="V10" s="282" t="s">
        <v>140</v>
      </c>
      <c r="W10" s="322" t="s">
        <v>52</v>
      </c>
      <c r="X10" s="327" t="str">
        <f>IFERROR(IF(VLOOKUP(B10,'Reference Records'!$C$89:$D$120,2,FALSE)=0,"",VLOOKUP(B10,'Reference Records'!$C$89:$D$120,2,FALSE)),"")</f>
        <v/>
      </c>
      <c r="Y10" s="661" t="str">
        <f>IF(Q10&lt;&gt;"",C10&amp;D10,"")</f>
        <v/>
      </c>
      <c r="Z10" s="661"/>
      <c r="AA10" s="661" t="str">
        <f>C10&amp;D10</f>
        <v>[Custom Coverage Indicator Name - EN]</v>
      </c>
      <c r="AB10" s="661"/>
      <c r="AC10" s="661"/>
      <c r="AD10" s="661"/>
      <c r="AE10" s="661"/>
      <c r="AF10" s="661" t="s">
        <v>60</v>
      </c>
      <c r="AG10" s="661"/>
      <c r="AH10" s="661"/>
      <c r="AI10" s="690" t="s">
        <v>180</v>
      </c>
      <c r="AJ10" s="661" t="s">
        <v>191</v>
      </c>
      <c r="AK10" s="661" t="s">
        <v>185</v>
      </c>
      <c r="AL10" s="691" t="s">
        <v>216</v>
      </c>
      <c r="AM10" s="690" t="s">
        <v>240</v>
      </c>
      <c r="AN10" s="661" t="s">
        <v>60</v>
      </c>
      <c r="AO10" s="224" t="str">
        <f>IF(U10&lt;&gt;"","Please enter the geographic area in the comments section","")</f>
        <v>Please enter the geographic area in the comments section</v>
      </c>
      <c r="AP10" s="223"/>
      <c r="AQ10" s="115"/>
      <c r="AR10" s="222"/>
      <c r="AS10" s="119"/>
    </row>
    <row r="11" spans="1:45" ht="48" customHeight="1" x14ac:dyDescent="0.35">
      <c r="A11" s="276">
        <v>1</v>
      </c>
      <c r="B11" s="603" t="str">
        <f>IFERROR(IF(AND(C11="",D11=""),"",VLOOKUP(AI11,'Reference records(soft deleted)'!$B$66:$D$116,3,FALSE)),"")</f>
        <v/>
      </c>
      <c r="C11" s="603" t="str">
        <f>IFERROR(VLOOKUP(AJ11,'Reference records(soft deleted)'!$B$121:$D$161,3,FALSE),"")</f>
        <v/>
      </c>
      <c r="D11" s="322"/>
      <c r="E11" s="320"/>
      <c r="F11" s="280"/>
      <c r="G11" s="281"/>
      <c r="H11" s="282"/>
      <c r="I11" s="687" t="str">
        <f>IFERROR(VLOOKUP(C11,'Reference records(soft deleted)'!$D$121:$H$161,5,FALSE),"")</f>
        <v/>
      </c>
      <c r="J11" s="687" t="str">
        <f t="shared" ref="J11:J40" si="0">IF(AND(OR(AND(F11&lt;&gt;"",G11&lt;&gt;""),AND(VLOOKUP(A11,$B$45:$F$227,5,FALSE)&lt;&gt;"",VLOOKUP(A11,$B$45:$G$227,6,FALSE)&lt;&gt;"")),I11="Number"),"Yes","No")</f>
        <v>No</v>
      </c>
      <c r="K11" s="687"/>
      <c r="L11" s="687"/>
      <c r="M11" s="687"/>
      <c r="N11" s="688" t="str">
        <f>IFERROR(IF(AM11="","",VLOOKUP(AM11,'Overview - Section A'!$P$30:$Q$40,2,FALSE)),"")</f>
        <v/>
      </c>
      <c r="O11" s="675"/>
      <c r="P11" s="282"/>
      <c r="Q11" s="606" t="str">
        <f t="array" ref="Q11">IFERROR(IF(INDEX('Reference Records'!$D$46:$D$86,MATCH(LEFT(C11,255),LEFT('Reference Records'!$C$46:$C$86,255),0))=0,"",INDEX('Reference Records'!$D$46:$D$86,MATCH(LEFT(C11,255),LEFT('Reference Records'!$C$46:$C$86,255),0))),"")</f>
        <v/>
      </c>
      <c r="R11" s="689"/>
      <c r="S11" s="675" t="str">
        <f>IF('Overview - Section A'!$AN$5="Funding Request",IF(N11="Funding Request Place Holder","",N11),"")</f>
        <v/>
      </c>
      <c r="T11" s="675" t="str">
        <f t="shared" ref="T11:T40" si="1">IFERROR(IF(AK11="","",AK11),"")</f>
        <v/>
      </c>
      <c r="U11" s="282"/>
      <c r="V11" s="282"/>
      <c r="W11" s="322"/>
      <c r="X11" s="327" t="str">
        <f>IFERROR(IF(VLOOKUP(B11,'Reference Records'!$C$89:$D$120,2,FALSE)=0,"",VLOOKUP(B11,'Reference Records'!$C$89:$D$120,2,FALSE)),"")</f>
        <v/>
      </c>
      <c r="Y11" s="661" t="str">
        <f t="shared" ref="Y11:Y40" si="2">IF(Q11&lt;&gt;"",C11&amp;D11,"")</f>
        <v/>
      </c>
      <c r="Z11" s="661"/>
      <c r="AA11" s="661" t="str">
        <f t="shared" ref="AA11:AA40" si="3">C11&amp;D11</f>
        <v/>
      </c>
      <c r="AB11" s="661"/>
      <c r="AC11" s="661"/>
      <c r="AD11" s="661"/>
      <c r="AE11" s="661"/>
      <c r="AF11" s="661" t="s">
        <v>1297</v>
      </c>
      <c r="AG11" s="661"/>
      <c r="AH11" s="661"/>
      <c r="AI11" s="690"/>
      <c r="AJ11" s="661"/>
      <c r="AK11" s="661"/>
      <c r="AL11" s="691"/>
      <c r="AM11" s="690"/>
      <c r="AN11" s="661" t="s">
        <v>923</v>
      </c>
      <c r="AO11" s="224"/>
      <c r="AP11" s="223"/>
      <c r="AQ11" s="115"/>
      <c r="AR11" s="222"/>
      <c r="AS11" s="119"/>
    </row>
    <row r="12" spans="1:45" ht="48" customHeight="1" x14ac:dyDescent="0.35">
      <c r="A12" s="276">
        <v>2</v>
      </c>
      <c r="B12" s="603" t="str">
        <f>IFERROR(IF(AND(C12="",D12=""),"",VLOOKUP(AI12,'Reference records(soft deleted)'!$B$66:$D$116,3,FALSE)),"")</f>
        <v/>
      </c>
      <c r="C12" s="603" t="str">
        <f>IFERROR(VLOOKUP(AJ12,'Reference records(soft deleted)'!$B$121:$D$161,3,FALSE),"")</f>
        <v/>
      </c>
      <c r="D12" s="322"/>
      <c r="E12" s="320"/>
      <c r="F12" s="280"/>
      <c r="G12" s="281"/>
      <c r="H12" s="282"/>
      <c r="I12" s="687" t="str">
        <f>IFERROR(VLOOKUP(C12,'Reference records(soft deleted)'!$D$121:$H$161,5,FALSE),"")</f>
        <v/>
      </c>
      <c r="J12" s="687" t="str">
        <f t="shared" si="0"/>
        <v>No</v>
      </c>
      <c r="K12" s="687"/>
      <c r="L12" s="687"/>
      <c r="M12" s="687"/>
      <c r="N12" s="688" t="str">
        <f>IFERROR(IF(AM12="","",VLOOKUP(AM12,'Overview - Section A'!$P$30:$Q$40,2,FALSE)),"")</f>
        <v/>
      </c>
      <c r="O12" s="675"/>
      <c r="P12" s="282"/>
      <c r="Q12" s="606" t="str">
        <f t="array" ref="Q12">IFERROR(IF(INDEX('Reference Records'!$D$46:$D$86,MATCH(LEFT(C12,255),LEFT('Reference Records'!$C$46:$C$86,255),0))=0,"",INDEX('Reference Records'!$D$46:$D$86,MATCH(LEFT(C12,255),LEFT('Reference Records'!$C$46:$C$86,255),0))),"")</f>
        <v/>
      </c>
      <c r="R12" s="689"/>
      <c r="S12" s="675" t="str">
        <f>IF('Overview - Section A'!$AN$5="Funding Request",IF(N12="Funding Request Place Holder","",N12),"")</f>
        <v/>
      </c>
      <c r="T12" s="675" t="str">
        <f t="shared" si="1"/>
        <v/>
      </c>
      <c r="U12" s="282"/>
      <c r="V12" s="282"/>
      <c r="W12" s="322"/>
      <c r="X12" s="327" t="str">
        <f>IFERROR(IF(VLOOKUP(B12,'Reference Records'!$C$89:$D$120,2,FALSE)=0,"",VLOOKUP(B12,'Reference Records'!$C$89:$D$120,2,FALSE)),"")</f>
        <v/>
      </c>
      <c r="Y12" s="661" t="str">
        <f t="shared" si="2"/>
        <v/>
      </c>
      <c r="Z12" s="661"/>
      <c r="AA12" s="661" t="str">
        <f t="shared" si="3"/>
        <v/>
      </c>
      <c r="AB12" s="661"/>
      <c r="AC12" s="661"/>
      <c r="AD12" s="661"/>
      <c r="AE12" s="661"/>
      <c r="AF12" s="661" t="s">
        <v>1298</v>
      </c>
      <c r="AG12" s="661"/>
      <c r="AH12" s="661"/>
      <c r="AI12" s="690"/>
      <c r="AJ12" s="661"/>
      <c r="AK12" s="661"/>
      <c r="AL12" s="691"/>
      <c r="AM12" s="690"/>
      <c r="AN12" s="661" t="s">
        <v>923</v>
      </c>
      <c r="AO12" s="224"/>
      <c r="AP12" s="223"/>
      <c r="AQ12" s="115"/>
      <c r="AR12" s="222"/>
      <c r="AS12" s="119"/>
    </row>
    <row r="13" spans="1:45" ht="48" customHeight="1" x14ac:dyDescent="0.35">
      <c r="A13" s="276">
        <v>3</v>
      </c>
      <c r="B13" s="603" t="str">
        <f>IFERROR(IF(AND(C13="",D13=""),"",VLOOKUP(AI13,'Reference records(soft deleted)'!$B$66:$D$116,3,FALSE)),"")</f>
        <v/>
      </c>
      <c r="C13" s="603" t="str">
        <f>IFERROR(VLOOKUP(AJ13,'Reference records(soft deleted)'!$B$121:$D$161,3,FALSE),"")</f>
        <v/>
      </c>
      <c r="D13" s="322"/>
      <c r="E13" s="320"/>
      <c r="F13" s="280"/>
      <c r="G13" s="281"/>
      <c r="H13" s="282"/>
      <c r="I13" s="687" t="str">
        <f>IFERROR(VLOOKUP(C13,'Reference records(soft deleted)'!$D$121:$H$161,5,FALSE),"")</f>
        <v/>
      </c>
      <c r="J13" s="687" t="str">
        <f t="shared" si="0"/>
        <v>No</v>
      </c>
      <c r="K13" s="687"/>
      <c r="L13" s="687"/>
      <c r="M13" s="687"/>
      <c r="N13" s="688" t="str">
        <f>IFERROR(IF(AM13="","",VLOOKUP(AM13,'Overview - Section A'!$P$30:$Q$40,2,FALSE)),"")</f>
        <v/>
      </c>
      <c r="O13" s="675"/>
      <c r="P13" s="282"/>
      <c r="Q13" s="606" t="str">
        <f t="array" ref="Q13">IFERROR(IF(INDEX('Reference Records'!$D$46:$D$86,MATCH(LEFT(C13,255),LEFT('Reference Records'!$C$46:$C$86,255),0))=0,"",INDEX('Reference Records'!$D$46:$D$86,MATCH(LEFT(C13,255),LEFT('Reference Records'!$C$46:$C$86,255),0))),"")</f>
        <v/>
      </c>
      <c r="R13" s="689"/>
      <c r="S13" s="675" t="str">
        <f>IF('Overview - Section A'!$AN$5="Funding Request",IF(N13="Funding Request Place Holder","",N13),"")</f>
        <v/>
      </c>
      <c r="T13" s="675" t="str">
        <f t="shared" si="1"/>
        <v/>
      </c>
      <c r="U13" s="282"/>
      <c r="V13" s="282"/>
      <c r="W13" s="322"/>
      <c r="X13" s="327" t="str">
        <f>IFERROR(IF(VLOOKUP(B13,'Reference Records'!$C$89:$D$120,2,FALSE)=0,"",VLOOKUP(B13,'Reference Records'!$C$89:$D$120,2,FALSE)),"")</f>
        <v/>
      </c>
      <c r="Y13" s="661" t="str">
        <f t="shared" si="2"/>
        <v/>
      </c>
      <c r="Z13" s="661"/>
      <c r="AA13" s="661" t="str">
        <f t="shared" si="3"/>
        <v/>
      </c>
      <c r="AB13" s="661"/>
      <c r="AC13" s="661"/>
      <c r="AD13" s="661"/>
      <c r="AE13" s="661"/>
      <c r="AF13" s="661" t="s">
        <v>1299</v>
      </c>
      <c r="AG13" s="661"/>
      <c r="AH13" s="661"/>
      <c r="AI13" s="690"/>
      <c r="AJ13" s="661"/>
      <c r="AK13" s="661"/>
      <c r="AL13" s="691"/>
      <c r="AM13" s="690"/>
      <c r="AN13" s="661" t="s">
        <v>923</v>
      </c>
      <c r="AO13" s="224"/>
      <c r="AP13" s="223"/>
      <c r="AQ13" s="115"/>
      <c r="AR13" s="222"/>
      <c r="AS13" s="119"/>
    </row>
    <row r="14" spans="1:45" ht="48" customHeight="1" x14ac:dyDescent="0.35">
      <c r="A14" s="276">
        <v>4</v>
      </c>
      <c r="B14" s="603" t="str">
        <f>IFERROR(IF(AND(C14="",D14=""),"",VLOOKUP(AI14,'Reference records(soft deleted)'!$B$66:$D$116,3,FALSE)),"")</f>
        <v/>
      </c>
      <c r="C14" s="603" t="str">
        <f>IFERROR(VLOOKUP(AJ14,'Reference records(soft deleted)'!$B$121:$D$161,3,FALSE),"")</f>
        <v/>
      </c>
      <c r="D14" s="322"/>
      <c r="E14" s="320"/>
      <c r="F14" s="280"/>
      <c r="G14" s="281"/>
      <c r="H14" s="282"/>
      <c r="I14" s="687" t="str">
        <f>IFERROR(VLOOKUP(C14,'Reference records(soft deleted)'!$D$121:$H$161,5,FALSE),"")</f>
        <v/>
      </c>
      <c r="J14" s="687" t="str">
        <f t="shared" si="0"/>
        <v>No</v>
      </c>
      <c r="K14" s="687"/>
      <c r="L14" s="687"/>
      <c r="M14" s="687"/>
      <c r="N14" s="688" t="str">
        <f>IFERROR(IF(AM14="","",VLOOKUP(AM14,'Overview - Section A'!$P$30:$Q$40,2,FALSE)),"")</f>
        <v/>
      </c>
      <c r="O14" s="675"/>
      <c r="P14" s="282"/>
      <c r="Q14" s="606" t="str">
        <f t="array" ref="Q14">IFERROR(IF(INDEX('Reference Records'!$D$46:$D$86,MATCH(LEFT(C14,255),LEFT('Reference Records'!$C$46:$C$86,255),0))=0,"",INDEX('Reference Records'!$D$46:$D$86,MATCH(LEFT(C14,255),LEFT('Reference Records'!$C$46:$C$86,255),0))),"")</f>
        <v/>
      </c>
      <c r="R14" s="689"/>
      <c r="S14" s="675" t="str">
        <f>IF('Overview - Section A'!$AN$5="Funding Request",IF(N14="Funding Request Place Holder","",N14),"")</f>
        <v/>
      </c>
      <c r="T14" s="675" t="str">
        <f t="shared" si="1"/>
        <v/>
      </c>
      <c r="U14" s="282"/>
      <c r="V14" s="282"/>
      <c r="W14" s="322"/>
      <c r="X14" s="327" t="str">
        <f>IFERROR(IF(VLOOKUP(B14,'Reference Records'!$C$89:$D$120,2,FALSE)=0,"",VLOOKUP(B14,'Reference Records'!$C$89:$D$120,2,FALSE)),"")</f>
        <v/>
      </c>
      <c r="Y14" s="661" t="str">
        <f t="shared" si="2"/>
        <v/>
      </c>
      <c r="Z14" s="661"/>
      <c r="AA14" s="661" t="str">
        <f t="shared" si="3"/>
        <v/>
      </c>
      <c r="AB14" s="661"/>
      <c r="AC14" s="661"/>
      <c r="AD14" s="661"/>
      <c r="AE14" s="661"/>
      <c r="AF14" s="661" t="s">
        <v>1300</v>
      </c>
      <c r="AG14" s="661"/>
      <c r="AH14" s="661"/>
      <c r="AI14" s="690"/>
      <c r="AJ14" s="661"/>
      <c r="AK14" s="661"/>
      <c r="AL14" s="691"/>
      <c r="AM14" s="690"/>
      <c r="AN14" s="661" t="s">
        <v>923</v>
      </c>
      <c r="AO14" s="224"/>
      <c r="AP14" s="223"/>
      <c r="AQ14" s="115"/>
      <c r="AR14" s="222"/>
      <c r="AS14" s="119"/>
    </row>
    <row r="15" spans="1:45" ht="48" customHeight="1" x14ac:dyDescent="0.35">
      <c r="A15" s="276">
        <v>5</v>
      </c>
      <c r="B15" s="603" t="str">
        <f>IFERROR(IF(AND(C15="",D15=""),"",VLOOKUP(AI15,'Reference records(soft deleted)'!$B$66:$D$116,3,FALSE)),"")</f>
        <v/>
      </c>
      <c r="C15" s="603" t="str">
        <f>IFERROR(VLOOKUP(AJ15,'Reference records(soft deleted)'!$B$121:$D$161,3,FALSE),"")</f>
        <v/>
      </c>
      <c r="D15" s="322"/>
      <c r="E15" s="320"/>
      <c r="F15" s="280"/>
      <c r="G15" s="281"/>
      <c r="H15" s="282"/>
      <c r="I15" s="687" t="str">
        <f>IFERROR(VLOOKUP(C15,'Reference records(soft deleted)'!$D$121:$H$161,5,FALSE),"")</f>
        <v/>
      </c>
      <c r="J15" s="687" t="str">
        <f t="shared" si="0"/>
        <v>No</v>
      </c>
      <c r="K15" s="687"/>
      <c r="L15" s="687"/>
      <c r="M15" s="687"/>
      <c r="N15" s="688" t="str">
        <f>IFERROR(IF(AM15="","",VLOOKUP(AM15,'Overview - Section A'!$P$30:$Q$40,2,FALSE)),"")</f>
        <v/>
      </c>
      <c r="O15" s="675"/>
      <c r="P15" s="282"/>
      <c r="Q15" s="606" t="str">
        <f t="array" ref="Q15">IFERROR(IF(INDEX('Reference Records'!$D$46:$D$86,MATCH(LEFT(C15,255),LEFT('Reference Records'!$C$46:$C$86,255),0))=0,"",INDEX('Reference Records'!$D$46:$D$86,MATCH(LEFT(C15,255),LEFT('Reference Records'!$C$46:$C$86,255),0))),"")</f>
        <v/>
      </c>
      <c r="R15" s="689"/>
      <c r="S15" s="675" t="str">
        <f>IF('Overview - Section A'!$AN$5="Funding Request",IF(N15="Funding Request Place Holder","",N15),"")</f>
        <v/>
      </c>
      <c r="T15" s="675" t="str">
        <f t="shared" si="1"/>
        <v/>
      </c>
      <c r="U15" s="282"/>
      <c r="V15" s="282"/>
      <c r="W15" s="322"/>
      <c r="X15" s="327" t="str">
        <f>IFERROR(IF(VLOOKUP(B15,'Reference Records'!$C$89:$D$120,2,FALSE)=0,"",VLOOKUP(B15,'Reference Records'!$C$89:$D$120,2,FALSE)),"")</f>
        <v/>
      </c>
      <c r="Y15" s="661" t="str">
        <f t="shared" si="2"/>
        <v/>
      </c>
      <c r="Z15" s="661"/>
      <c r="AA15" s="661" t="str">
        <f t="shared" si="3"/>
        <v/>
      </c>
      <c r="AB15" s="661"/>
      <c r="AC15" s="661"/>
      <c r="AD15" s="661"/>
      <c r="AE15" s="661"/>
      <c r="AF15" s="661" t="s">
        <v>1301</v>
      </c>
      <c r="AG15" s="661"/>
      <c r="AH15" s="661"/>
      <c r="AI15" s="690"/>
      <c r="AJ15" s="661"/>
      <c r="AK15" s="661"/>
      <c r="AL15" s="691"/>
      <c r="AM15" s="690"/>
      <c r="AN15" s="661" t="s">
        <v>923</v>
      </c>
      <c r="AO15" s="224"/>
      <c r="AP15" s="223"/>
      <c r="AQ15" s="115"/>
      <c r="AR15" s="222"/>
      <c r="AS15" s="119"/>
    </row>
    <row r="16" spans="1:45" ht="48" customHeight="1" x14ac:dyDescent="0.35">
      <c r="A16" s="276">
        <v>6</v>
      </c>
      <c r="B16" s="603" t="str">
        <f>IFERROR(IF(AND(C16="",D16=""),"",VLOOKUP(AI16,'Reference records(soft deleted)'!$B$66:$D$116,3,FALSE)),"")</f>
        <v/>
      </c>
      <c r="C16" s="603" t="str">
        <f>IFERROR(VLOOKUP(AJ16,'Reference records(soft deleted)'!$B$121:$D$161,3,FALSE),"")</f>
        <v/>
      </c>
      <c r="D16" s="322"/>
      <c r="E16" s="320"/>
      <c r="F16" s="280"/>
      <c r="G16" s="281"/>
      <c r="H16" s="282"/>
      <c r="I16" s="687" t="str">
        <f>IFERROR(VLOOKUP(C16,'Reference records(soft deleted)'!$D$121:$H$161,5,FALSE),"")</f>
        <v/>
      </c>
      <c r="J16" s="687" t="str">
        <f t="shared" si="0"/>
        <v>No</v>
      </c>
      <c r="K16" s="687"/>
      <c r="L16" s="687"/>
      <c r="M16" s="687"/>
      <c r="N16" s="688" t="str">
        <f>IFERROR(IF(AM16="","",VLOOKUP(AM16,'Overview - Section A'!$P$30:$Q$40,2,FALSE)),"")</f>
        <v/>
      </c>
      <c r="O16" s="675"/>
      <c r="P16" s="282"/>
      <c r="Q16" s="606" t="str">
        <f t="array" ref="Q16">IFERROR(IF(INDEX('Reference Records'!$D$46:$D$86,MATCH(LEFT(C16,255),LEFT('Reference Records'!$C$46:$C$86,255),0))=0,"",INDEX('Reference Records'!$D$46:$D$86,MATCH(LEFT(C16,255),LEFT('Reference Records'!$C$46:$C$86,255),0))),"")</f>
        <v/>
      </c>
      <c r="R16" s="689"/>
      <c r="S16" s="675" t="str">
        <f>IF('Overview - Section A'!$AN$5="Funding Request",IF(N16="Funding Request Place Holder","",N16),"")</f>
        <v/>
      </c>
      <c r="T16" s="675" t="str">
        <f t="shared" si="1"/>
        <v/>
      </c>
      <c r="U16" s="282"/>
      <c r="V16" s="282"/>
      <c r="W16" s="322"/>
      <c r="X16" s="327" t="str">
        <f>IFERROR(IF(VLOOKUP(B16,'Reference Records'!$C$89:$D$120,2,FALSE)=0,"",VLOOKUP(B16,'Reference Records'!$C$89:$D$120,2,FALSE)),"")</f>
        <v/>
      </c>
      <c r="Y16" s="661" t="str">
        <f t="shared" si="2"/>
        <v/>
      </c>
      <c r="Z16" s="661"/>
      <c r="AA16" s="661" t="str">
        <f t="shared" si="3"/>
        <v/>
      </c>
      <c r="AB16" s="661"/>
      <c r="AC16" s="661"/>
      <c r="AD16" s="661"/>
      <c r="AE16" s="661"/>
      <c r="AF16" s="661" t="s">
        <v>1302</v>
      </c>
      <c r="AG16" s="661"/>
      <c r="AH16" s="661"/>
      <c r="AI16" s="690"/>
      <c r="AJ16" s="661"/>
      <c r="AK16" s="661"/>
      <c r="AL16" s="691"/>
      <c r="AM16" s="690"/>
      <c r="AN16" s="661" t="s">
        <v>923</v>
      </c>
      <c r="AO16" s="224"/>
      <c r="AP16" s="223"/>
      <c r="AQ16" s="115"/>
      <c r="AR16" s="222"/>
      <c r="AS16" s="119"/>
    </row>
    <row r="17" spans="1:45" ht="48" customHeight="1" x14ac:dyDescent="0.35">
      <c r="A17" s="276">
        <v>7</v>
      </c>
      <c r="B17" s="603" t="str">
        <f>IFERROR(IF(AND(C17="",D17=""),"",VLOOKUP(AI17,'Reference records(soft deleted)'!$B$66:$D$116,3,FALSE)),"")</f>
        <v/>
      </c>
      <c r="C17" s="603" t="str">
        <f>IFERROR(VLOOKUP(AJ17,'Reference records(soft deleted)'!$B$121:$D$161,3,FALSE),"")</f>
        <v/>
      </c>
      <c r="D17" s="322"/>
      <c r="E17" s="320"/>
      <c r="F17" s="280"/>
      <c r="G17" s="281"/>
      <c r="H17" s="282"/>
      <c r="I17" s="687" t="str">
        <f>IFERROR(VLOOKUP(C17,'Reference records(soft deleted)'!$D$121:$H$161,5,FALSE),"")</f>
        <v/>
      </c>
      <c r="J17" s="687" t="str">
        <f t="shared" si="0"/>
        <v>No</v>
      </c>
      <c r="K17" s="687"/>
      <c r="L17" s="687"/>
      <c r="M17" s="687"/>
      <c r="N17" s="688" t="str">
        <f>IFERROR(IF(AM17="","",VLOOKUP(AM17,'Overview - Section A'!$P$30:$Q$40,2,FALSE)),"")</f>
        <v/>
      </c>
      <c r="O17" s="675"/>
      <c r="P17" s="282"/>
      <c r="Q17" s="606" t="str">
        <f t="array" ref="Q17">IFERROR(IF(INDEX('Reference Records'!$D$46:$D$86,MATCH(LEFT(C17,255),LEFT('Reference Records'!$C$46:$C$86,255),0))=0,"",INDEX('Reference Records'!$D$46:$D$86,MATCH(LEFT(C17,255),LEFT('Reference Records'!$C$46:$C$86,255),0))),"")</f>
        <v/>
      </c>
      <c r="R17" s="689"/>
      <c r="S17" s="675" t="str">
        <f>IF('Overview - Section A'!$AN$5="Funding Request",IF(N17="Funding Request Place Holder","",N17),"")</f>
        <v/>
      </c>
      <c r="T17" s="675" t="str">
        <f t="shared" si="1"/>
        <v/>
      </c>
      <c r="U17" s="282"/>
      <c r="V17" s="282"/>
      <c r="W17" s="322"/>
      <c r="X17" s="327" t="str">
        <f>IFERROR(IF(VLOOKUP(B17,'Reference Records'!$C$89:$D$120,2,FALSE)=0,"",VLOOKUP(B17,'Reference Records'!$C$89:$D$120,2,FALSE)),"")</f>
        <v/>
      </c>
      <c r="Y17" s="661" t="str">
        <f t="shared" si="2"/>
        <v/>
      </c>
      <c r="Z17" s="661"/>
      <c r="AA17" s="661" t="str">
        <f t="shared" si="3"/>
        <v/>
      </c>
      <c r="AB17" s="661"/>
      <c r="AC17" s="661"/>
      <c r="AD17" s="661"/>
      <c r="AE17" s="661"/>
      <c r="AF17" s="661" t="s">
        <v>1303</v>
      </c>
      <c r="AG17" s="661"/>
      <c r="AH17" s="661"/>
      <c r="AI17" s="690"/>
      <c r="AJ17" s="661"/>
      <c r="AK17" s="661"/>
      <c r="AL17" s="691"/>
      <c r="AM17" s="690"/>
      <c r="AN17" s="661" t="s">
        <v>923</v>
      </c>
      <c r="AO17" s="224"/>
      <c r="AP17" s="223"/>
      <c r="AQ17" s="115"/>
      <c r="AR17" s="222"/>
      <c r="AS17" s="119"/>
    </row>
    <row r="18" spans="1:45" ht="48" customHeight="1" x14ac:dyDescent="0.35">
      <c r="A18" s="276">
        <v>8</v>
      </c>
      <c r="B18" s="603" t="str">
        <f>IFERROR(IF(AND(C18="",D18=""),"",VLOOKUP(AI18,'Reference records(soft deleted)'!$B$66:$D$116,3,FALSE)),"")</f>
        <v/>
      </c>
      <c r="C18" s="603" t="str">
        <f>IFERROR(VLOOKUP(AJ18,'Reference records(soft deleted)'!$B$121:$D$161,3,FALSE),"")</f>
        <v/>
      </c>
      <c r="D18" s="322"/>
      <c r="E18" s="320"/>
      <c r="F18" s="280"/>
      <c r="G18" s="281"/>
      <c r="H18" s="282"/>
      <c r="I18" s="687" t="str">
        <f>IFERROR(VLOOKUP(C18,'Reference records(soft deleted)'!$D$121:$H$161,5,FALSE),"")</f>
        <v/>
      </c>
      <c r="J18" s="687" t="str">
        <f t="shared" si="0"/>
        <v>No</v>
      </c>
      <c r="K18" s="687"/>
      <c r="L18" s="687"/>
      <c r="M18" s="687"/>
      <c r="N18" s="688" t="str">
        <f>IFERROR(IF(AM18="","",VLOOKUP(AM18,'Overview - Section A'!$P$30:$Q$40,2,FALSE)),"")</f>
        <v/>
      </c>
      <c r="O18" s="675"/>
      <c r="P18" s="282"/>
      <c r="Q18" s="606" t="str">
        <f t="array" ref="Q18">IFERROR(IF(INDEX('Reference Records'!$D$46:$D$86,MATCH(LEFT(C18,255),LEFT('Reference Records'!$C$46:$C$86,255),0))=0,"",INDEX('Reference Records'!$D$46:$D$86,MATCH(LEFT(C18,255),LEFT('Reference Records'!$C$46:$C$86,255),0))),"")</f>
        <v/>
      </c>
      <c r="R18" s="689"/>
      <c r="S18" s="675" t="str">
        <f>IF('Overview - Section A'!$AN$5="Funding Request",IF(N18="Funding Request Place Holder","",N18),"")</f>
        <v/>
      </c>
      <c r="T18" s="675" t="str">
        <f t="shared" si="1"/>
        <v/>
      </c>
      <c r="U18" s="282"/>
      <c r="V18" s="282"/>
      <c r="W18" s="322"/>
      <c r="X18" s="327" t="str">
        <f>IFERROR(IF(VLOOKUP(B18,'Reference Records'!$C$89:$D$120,2,FALSE)=0,"",VLOOKUP(B18,'Reference Records'!$C$89:$D$120,2,FALSE)),"")</f>
        <v/>
      </c>
      <c r="Y18" s="661" t="str">
        <f t="shared" si="2"/>
        <v/>
      </c>
      <c r="Z18" s="661"/>
      <c r="AA18" s="661" t="str">
        <f t="shared" si="3"/>
        <v/>
      </c>
      <c r="AB18" s="661"/>
      <c r="AC18" s="661"/>
      <c r="AD18" s="661"/>
      <c r="AE18" s="661"/>
      <c r="AF18" s="661" t="s">
        <v>1304</v>
      </c>
      <c r="AG18" s="661"/>
      <c r="AH18" s="661"/>
      <c r="AI18" s="690"/>
      <c r="AJ18" s="661"/>
      <c r="AK18" s="661"/>
      <c r="AL18" s="691"/>
      <c r="AM18" s="690"/>
      <c r="AN18" s="661" t="s">
        <v>923</v>
      </c>
      <c r="AO18" s="224"/>
      <c r="AP18" s="223"/>
      <c r="AQ18" s="115"/>
      <c r="AR18" s="222"/>
      <c r="AS18" s="119"/>
    </row>
    <row r="19" spans="1:45" ht="48" customHeight="1" x14ac:dyDescent="0.35">
      <c r="A19" s="276">
        <v>9</v>
      </c>
      <c r="B19" s="603" t="str">
        <f>IFERROR(IF(AND(C19="",D19=""),"",VLOOKUP(AI19,'Reference records(soft deleted)'!$B$66:$D$116,3,FALSE)),"")</f>
        <v/>
      </c>
      <c r="C19" s="603" t="str">
        <f>IFERROR(VLOOKUP(AJ19,'Reference records(soft deleted)'!$B$121:$D$161,3,FALSE),"")</f>
        <v/>
      </c>
      <c r="D19" s="322"/>
      <c r="E19" s="320"/>
      <c r="F19" s="280"/>
      <c r="G19" s="281"/>
      <c r="H19" s="282"/>
      <c r="I19" s="687" t="str">
        <f>IFERROR(VLOOKUP(C19,'Reference records(soft deleted)'!$D$121:$H$161,5,FALSE),"")</f>
        <v/>
      </c>
      <c r="J19" s="687" t="str">
        <f t="shared" si="0"/>
        <v>No</v>
      </c>
      <c r="K19" s="687"/>
      <c r="L19" s="687"/>
      <c r="M19" s="687"/>
      <c r="N19" s="688" t="str">
        <f>IFERROR(IF(AM19="","",VLOOKUP(AM19,'Overview - Section A'!$P$30:$Q$40,2,FALSE)),"")</f>
        <v/>
      </c>
      <c r="O19" s="675"/>
      <c r="P19" s="282"/>
      <c r="Q19" s="606" t="str">
        <f t="array" ref="Q19">IFERROR(IF(INDEX('Reference Records'!$D$46:$D$86,MATCH(LEFT(C19,255),LEFT('Reference Records'!$C$46:$C$86,255),0))=0,"",INDEX('Reference Records'!$D$46:$D$86,MATCH(LEFT(C19,255),LEFT('Reference Records'!$C$46:$C$86,255),0))),"")</f>
        <v/>
      </c>
      <c r="R19" s="689"/>
      <c r="S19" s="675" t="str">
        <f>IF('Overview - Section A'!$AN$5="Funding Request",IF(N19="Funding Request Place Holder","",N19),"")</f>
        <v/>
      </c>
      <c r="T19" s="675" t="str">
        <f t="shared" si="1"/>
        <v/>
      </c>
      <c r="U19" s="282"/>
      <c r="V19" s="282"/>
      <c r="W19" s="322"/>
      <c r="X19" s="327" t="str">
        <f>IFERROR(IF(VLOOKUP(B19,'Reference Records'!$C$89:$D$120,2,FALSE)=0,"",VLOOKUP(B19,'Reference Records'!$C$89:$D$120,2,FALSE)),"")</f>
        <v/>
      </c>
      <c r="Y19" s="661" t="str">
        <f t="shared" si="2"/>
        <v/>
      </c>
      <c r="Z19" s="661"/>
      <c r="AA19" s="661" t="str">
        <f t="shared" si="3"/>
        <v/>
      </c>
      <c r="AB19" s="661"/>
      <c r="AC19" s="661"/>
      <c r="AD19" s="661"/>
      <c r="AE19" s="661"/>
      <c r="AF19" s="661" t="s">
        <v>1305</v>
      </c>
      <c r="AG19" s="661"/>
      <c r="AH19" s="661"/>
      <c r="AI19" s="690"/>
      <c r="AJ19" s="661"/>
      <c r="AK19" s="661"/>
      <c r="AL19" s="691"/>
      <c r="AM19" s="690"/>
      <c r="AN19" s="661" t="s">
        <v>923</v>
      </c>
      <c r="AO19" s="224"/>
      <c r="AP19" s="223"/>
      <c r="AQ19" s="115"/>
      <c r="AR19" s="222"/>
      <c r="AS19" s="119"/>
    </row>
    <row r="20" spans="1:45" ht="48" customHeight="1" x14ac:dyDescent="0.35">
      <c r="A20" s="276">
        <v>10</v>
      </c>
      <c r="B20" s="603" t="str">
        <f>IFERROR(IF(AND(C20="",D20=""),"",VLOOKUP(AI20,'Reference records(soft deleted)'!$B$66:$D$116,3,FALSE)),"")</f>
        <v/>
      </c>
      <c r="C20" s="603" t="str">
        <f>IFERROR(VLOOKUP(AJ20,'Reference records(soft deleted)'!$B$121:$D$161,3,FALSE),"")</f>
        <v/>
      </c>
      <c r="D20" s="322"/>
      <c r="E20" s="320"/>
      <c r="F20" s="280"/>
      <c r="G20" s="281"/>
      <c r="H20" s="282"/>
      <c r="I20" s="687" t="str">
        <f>IFERROR(VLOOKUP(C20,'Reference records(soft deleted)'!$D$121:$H$161,5,FALSE),"")</f>
        <v/>
      </c>
      <c r="J20" s="687" t="str">
        <f t="shared" si="0"/>
        <v>No</v>
      </c>
      <c r="K20" s="687"/>
      <c r="L20" s="687"/>
      <c r="M20" s="687"/>
      <c r="N20" s="688" t="str">
        <f>IFERROR(IF(AM20="","",VLOOKUP(AM20,'Overview - Section A'!$P$30:$Q$40,2,FALSE)),"")</f>
        <v/>
      </c>
      <c r="O20" s="675"/>
      <c r="P20" s="282"/>
      <c r="Q20" s="606" t="str">
        <f t="array" ref="Q20">IFERROR(IF(INDEX('Reference Records'!$D$46:$D$86,MATCH(LEFT(C20,255),LEFT('Reference Records'!$C$46:$C$86,255),0))=0,"",INDEX('Reference Records'!$D$46:$D$86,MATCH(LEFT(C20,255),LEFT('Reference Records'!$C$46:$C$86,255),0))),"")</f>
        <v/>
      </c>
      <c r="R20" s="689"/>
      <c r="S20" s="675" t="str">
        <f>IF('Overview - Section A'!$AN$5="Funding Request",IF(N20="Funding Request Place Holder","",N20),"")</f>
        <v/>
      </c>
      <c r="T20" s="675" t="str">
        <f t="shared" si="1"/>
        <v/>
      </c>
      <c r="U20" s="282"/>
      <c r="V20" s="282"/>
      <c r="W20" s="322"/>
      <c r="X20" s="327" t="str">
        <f>IFERROR(IF(VLOOKUP(B20,'Reference Records'!$C$89:$D$120,2,FALSE)=0,"",VLOOKUP(B20,'Reference Records'!$C$89:$D$120,2,FALSE)),"")</f>
        <v/>
      </c>
      <c r="Y20" s="661" t="str">
        <f t="shared" si="2"/>
        <v/>
      </c>
      <c r="Z20" s="661"/>
      <c r="AA20" s="661" t="str">
        <f t="shared" si="3"/>
        <v/>
      </c>
      <c r="AB20" s="661"/>
      <c r="AC20" s="661"/>
      <c r="AD20" s="661"/>
      <c r="AE20" s="661"/>
      <c r="AF20" s="661" t="s">
        <v>1306</v>
      </c>
      <c r="AG20" s="661"/>
      <c r="AH20" s="661"/>
      <c r="AI20" s="690"/>
      <c r="AJ20" s="661"/>
      <c r="AK20" s="661"/>
      <c r="AL20" s="691"/>
      <c r="AM20" s="690"/>
      <c r="AN20" s="661" t="s">
        <v>923</v>
      </c>
      <c r="AO20" s="224"/>
      <c r="AP20" s="223"/>
      <c r="AQ20" s="115"/>
      <c r="AR20" s="222"/>
      <c r="AS20" s="119"/>
    </row>
    <row r="21" spans="1:45" ht="48" customHeight="1" x14ac:dyDescent="0.35">
      <c r="A21" s="276">
        <v>11</v>
      </c>
      <c r="B21" s="603" t="str">
        <f>IFERROR(IF(AND(C21="",D21=""),"",VLOOKUP(AI21,'Reference records(soft deleted)'!$B$66:$D$116,3,FALSE)),"")</f>
        <v/>
      </c>
      <c r="C21" s="603" t="str">
        <f>IFERROR(VLOOKUP(AJ21,'Reference records(soft deleted)'!$B$121:$D$161,3,FALSE),"")</f>
        <v/>
      </c>
      <c r="D21" s="322"/>
      <c r="E21" s="320"/>
      <c r="F21" s="280"/>
      <c r="G21" s="281"/>
      <c r="H21" s="282"/>
      <c r="I21" s="687" t="str">
        <f>IFERROR(VLOOKUP(C21,'Reference records(soft deleted)'!$D$121:$H$161,5,FALSE),"")</f>
        <v/>
      </c>
      <c r="J21" s="687" t="str">
        <f t="shared" si="0"/>
        <v>No</v>
      </c>
      <c r="K21" s="687"/>
      <c r="L21" s="687"/>
      <c r="M21" s="687"/>
      <c r="N21" s="688" t="str">
        <f>IFERROR(IF(AM21="","",VLOOKUP(AM21,'Overview - Section A'!$P$30:$Q$40,2,FALSE)),"")</f>
        <v/>
      </c>
      <c r="O21" s="675"/>
      <c r="P21" s="282"/>
      <c r="Q21" s="606" t="str">
        <f t="array" ref="Q21">IFERROR(IF(INDEX('Reference Records'!$D$46:$D$86,MATCH(LEFT(C21,255),LEFT('Reference Records'!$C$46:$C$86,255),0))=0,"",INDEX('Reference Records'!$D$46:$D$86,MATCH(LEFT(C21,255),LEFT('Reference Records'!$C$46:$C$86,255),0))),"")</f>
        <v/>
      </c>
      <c r="R21" s="689"/>
      <c r="S21" s="675" t="str">
        <f>IF('Overview - Section A'!$AN$5="Funding Request",IF(N21="Funding Request Place Holder","",N21),"")</f>
        <v/>
      </c>
      <c r="T21" s="675" t="str">
        <f t="shared" si="1"/>
        <v/>
      </c>
      <c r="U21" s="282"/>
      <c r="V21" s="282"/>
      <c r="W21" s="322"/>
      <c r="X21" s="327" t="str">
        <f>IFERROR(IF(VLOOKUP(B21,'Reference Records'!$C$89:$D$120,2,FALSE)=0,"",VLOOKUP(B21,'Reference Records'!$C$89:$D$120,2,FALSE)),"")</f>
        <v/>
      </c>
      <c r="Y21" s="661" t="str">
        <f t="shared" si="2"/>
        <v/>
      </c>
      <c r="Z21" s="661"/>
      <c r="AA21" s="661" t="str">
        <f t="shared" si="3"/>
        <v/>
      </c>
      <c r="AB21" s="661"/>
      <c r="AC21" s="661"/>
      <c r="AD21" s="661"/>
      <c r="AE21" s="661"/>
      <c r="AF21" s="661" t="s">
        <v>1307</v>
      </c>
      <c r="AG21" s="661"/>
      <c r="AH21" s="661"/>
      <c r="AI21" s="690"/>
      <c r="AJ21" s="661"/>
      <c r="AK21" s="661"/>
      <c r="AL21" s="691"/>
      <c r="AM21" s="690"/>
      <c r="AN21" s="661" t="s">
        <v>923</v>
      </c>
      <c r="AO21" s="224"/>
      <c r="AP21" s="223"/>
      <c r="AQ21" s="115"/>
      <c r="AR21" s="222"/>
      <c r="AS21" s="119"/>
    </row>
    <row r="22" spans="1:45" ht="48" customHeight="1" x14ac:dyDescent="0.35">
      <c r="A22" s="276">
        <v>12</v>
      </c>
      <c r="B22" s="603" t="str">
        <f>IFERROR(IF(AND(C22="",D22=""),"",VLOOKUP(AI22,'Reference records(soft deleted)'!$B$66:$D$116,3,FALSE)),"")</f>
        <v/>
      </c>
      <c r="C22" s="603" t="str">
        <f>IFERROR(VLOOKUP(AJ22,'Reference records(soft deleted)'!$B$121:$D$161,3,FALSE),"")</f>
        <v/>
      </c>
      <c r="D22" s="322"/>
      <c r="E22" s="320"/>
      <c r="F22" s="280"/>
      <c r="G22" s="281"/>
      <c r="H22" s="282"/>
      <c r="I22" s="687" t="str">
        <f>IFERROR(VLOOKUP(C22,'Reference records(soft deleted)'!$D$121:$H$161,5,FALSE),"")</f>
        <v/>
      </c>
      <c r="J22" s="687" t="str">
        <f t="shared" si="0"/>
        <v>No</v>
      </c>
      <c r="K22" s="687"/>
      <c r="L22" s="687"/>
      <c r="M22" s="687"/>
      <c r="N22" s="688" t="str">
        <f>IFERROR(IF(AM22="","",VLOOKUP(AM22,'Overview - Section A'!$P$30:$Q$40,2,FALSE)),"")</f>
        <v/>
      </c>
      <c r="O22" s="675"/>
      <c r="P22" s="282"/>
      <c r="Q22" s="606" t="str">
        <f t="array" ref="Q22">IFERROR(IF(INDEX('Reference Records'!$D$46:$D$86,MATCH(LEFT(C22,255),LEFT('Reference Records'!$C$46:$C$86,255),0))=0,"",INDEX('Reference Records'!$D$46:$D$86,MATCH(LEFT(C22,255),LEFT('Reference Records'!$C$46:$C$86,255),0))),"")</f>
        <v/>
      </c>
      <c r="R22" s="689"/>
      <c r="S22" s="675" t="str">
        <f>IF('Overview - Section A'!$AN$5="Funding Request",IF(N22="Funding Request Place Holder","",N22),"")</f>
        <v/>
      </c>
      <c r="T22" s="675" t="str">
        <f t="shared" si="1"/>
        <v/>
      </c>
      <c r="U22" s="282"/>
      <c r="V22" s="282"/>
      <c r="W22" s="322"/>
      <c r="X22" s="327" t="str">
        <f>IFERROR(IF(VLOOKUP(B22,'Reference Records'!$C$89:$D$120,2,FALSE)=0,"",VLOOKUP(B22,'Reference Records'!$C$89:$D$120,2,FALSE)),"")</f>
        <v/>
      </c>
      <c r="Y22" s="661" t="str">
        <f t="shared" si="2"/>
        <v/>
      </c>
      <c r="Z22" s="661"/>
      <c r="AA22" s="661" t="str">
        <f t="shared" si="3"/>
        <v/>
      </c>
      <c r="AB22" s="661"/>
      <c r="AC22" s="661"/>
      <c r="AD22" s="661"/>
      <c r="AE22" s="661"/>
      <c r="AF22" s="661" t="s">
        <v>1308</v>
      </c>
      <c r="AG22" s="661"/>
      <c r="AH22" s="661"/>
      <c r="AI22" s="690"/>
      <c r="AJ22" s="661"/>
      <c r="AK22" s="661"/>
      <c r="AL22" s="691"/>
      <c r="AM22" s="690"/>
      <c r="AN22" s="661" t="s">
        <v>923</v>
      </c>
      <c r="AO22" s="224"/>
      <c r="AP22" s="223"/>
      <c r="AQ22" s="115"/>
      <c r="AR22" s="222"/>
      <c r="AS22" s="119"/>
    </row>
    <row r="23" spans="1:45" ht="48" customHeight="1" x14ac:dyDescent="0.35">
      <c r="A23" s="276">
        <v>13</v>
      </c>
      <c r="B23" s="603" t="str">
        <f>IFERROR(IF(AND(C23="",D23=""),"",VLOOKUP(AI23,'Reference records(soft deleted)'!$B$66:$D$116,3,FALSE)),"")</f>
        <v/>
      </c>
      <c r="C23" s="603" t="str">
        <f>IFERROR(VLOOKUP(AJ23,'Reference records(soft deleted)'!$B$121:$D$161,3,FALSE),"")</f>
        <v/>
      </c>
      <c r="D23" s="322"/>
      <c r="E23" s="320"/>
      <c r="F23" s="280"/>
      <c r="G23" s="281"/>
      <c r="H23" s="282"/>
      <c r="I23" s="687" t="str">
        <f>IFERROR(VLOOKUP(C23,'Reference records(soft deleted)'!$D$121:$H$161,5,FALSE),"")</f>
        <v/>
      </c>
      <c r="J23" s="687" t="str">
        <f t="shared" si="0"/>
        <v>No</v>
      </c>
      <c r="K23" s="687"/>
      <c r="L23" s="687"/>
      <c r="M23" s="687"/>
      <c r="N23" s="688" t="str">
        <f>IFERROR(IF(AM23="","",VLOOKUP(AM23,'Overview - Section A'!$P$30:$Q$40,2,FALSE)),"")</f>
        <v/>
      </c>
      <c r="O23" s="675"/>
      <c r="P23" s="282"/>
      <c r="Q23" s="606" t="str">
        <f t="array" ref="Q23">IFERROR(IF(INDEX('Reference Records'!$D$46:$D$86,MATCH(LEFT(C23,255),LEFT('Reference Records'!$C$46:$C$86,255),0))=0,"",INDEX('Reference Records'!$D$46:$D$86,MATCH(LEFT(C23,255),LEFT('Reference Records'!$C$46:$C$86,255),0))),"")</f>
        <v/>
      </c>
      <c r="R23" s="689"/>
      <c r="S23" s="675" t="str">
        <f>IF('Overview - Section A'!$AN$5="Funding Request",IF(N23="Funding Request Place Holder","",N23),"")</f>
        <v/>
      </c>
      <c r="T23" s="675" t="str">
        <f t="shared" si="1"/>
        <v/>
      </c>
      <c r="U23" s="282"/>
      <c r="V23" s="282"/>
      <c r="W23" s="322"/>
      <c r="X23" s="327" t="str">
        <f>IFERROR(IF(VLOOKUP(B23,'Reference Records'!$C$89:$D$120,2,FALSE)=0,"",VLOOKUP(B23,'Reference Records'!$C$89:$D$120,2,FALSE)),"")</f>
        <v/>
      </c>
      <c r="Y23" s="661" t="str">
        <f t="shared" si="2"/>
        <v/>
      </c>
      <c r="Z23" s="661"/>
      <c r="AA23" s="661" t="str">
        <f t="shared" si="3"/>
        <v/>
      </c>
      <c r="AB23" s="661"/>
      <c r="AC23" s="661"/>
      <c r="AD23" s="661"/>
      <c r="AE23" s="661"/>
      <c r="AF23" s="661" t="s">
        <v>1309</v>
      </c>
      <c r="AG23" s="661"/>
      <c r="AH23" s="661"/>
      <c r="AI23" s="690"/>
      <c r="AJ23" s="661"/>
      <c r="AK23" s="661"/>
      <c r="AL23" s="691"/>
      <c r="AM23" s="690"/>
      <c r="AN23" s="661" t="s">
        <v>923</v>
      </c>
      <c r="AO23" s="224"/>
      <c r="AP23" s="223"/>
      <c r="AQ23" s="115"/>
      <c r="AR23" s="222"/>
      <c r="AS23" s="119"/>
    </row>
    <row r="24" spans="1:45" ht="48" customHeight="1" x14ac:dyDescent="0.35">
      <c r="A24" s="276">
        <v>14</v>
      </c>
      <c r="B24" s="603" t="str">
        <f>IFERROR(IF(AND(C24="",D24=""),"",VLOOKUP(AI24,'Reference records(soft deleted)'!$B$66:$D$116,3,FALSE)),"")</f>
        <v/>
      </c>
      <c r="C24" s="603" t="str">
        <f>IFERROR(VLOOKUP(AJ24,'Reference records(soft deleted)'!$B$121:$D$161,3,FALSE),"")</f>
        <v/>
      </c>
      <c r="D24" s="322"/>
      <c r="E24" s="320"/>
      <c r="F24" s="280"/>
      <c r="G24" s="281"/>
      <c r="H24" s="282"/>
      <c r="I24" s="687" t="str">
        <f>IFERROR(VLOOKUP(C24,'Reference records(soft deleted)'!$D$121:$H$161,5,FALSE),"")</f>
        <v/>
      </c>
      <c r="J24" s="687" t="str">
        <f t="shared" si="0"/>
        <v>No</v>
      </c>
      <c r="K24" s="687"/>
      <c r="L24" s="687"/>
      <c r="M24" s="687"/>
      <c r="N24" s="688" t="str">
        <f>IFERROR(IF(AM24="","",VLOOKUP(AM24,'Overview - Section A'!$P$30:$Q$40,2,FALSE)),"")</f>
        <v/>
      </c>
      <c r="O24" s="675"/>
      <c r="P24" s="282"/>
      <c r="Q24" s="606" t="str">
        <f t="array" ref="Q24">IFERROR(IF(INDEX('Reference Records'!$D$46:$D$86,MATCH(LEFT(C24,255),LEFT('Reference Records'!$C$46:$C$86,255),0))=0,"",INDEX('Reference Records'!$D$46:$D$86,MATCH(LEFT(C24,255),LEFT('Reference Records'!$C$46:$C$86,255),0))),"")</f>
        <v/>
      </c>
      <c r="R24" s="689"/>
      <c r="S24" s="675" t="str">
        <f>IF('Overview - Section A'!$AN$5="Funding Request",IF(N24="Funding Request Place Holder","",N24),"")</f>
        <v/>
      </c>
      <c r="T24" s="675" t="str">
        <f t="shared" si="1"/>
        <v/>
      </c>
      <c r="U24" s="282"/>
      <c r="V24" s="282"/>
      <c r="W24" s="322"/>
      <c r="X24" s="327" t="str">
        <f>IFERROR(IF(VLOOKUP(B24,'Reference Records'!$C$89:$D$120,2,FALSE)=0,"",VLOOKUP(B24,'Reference Records'!$C$89:$D$120,2,FALSE)),"")</f>
        <v/>
      </c>
      <c r="Y24" s="661" t="str">
        <f t="shared" si="2"/>
        <v/>
      </c>
      <c r="Z24" s="661"/>
      <c r="AA24" s="661" t="str">
        <f t="shared" si="3"/>
        <v/>
      </c>
      <c r="AB24" s="661"/>
      <c r="AC24" s="661"/>
      <c r="AD24" s="661"/>
      <c r="AE24" s="661"/>
      <c r="AF24" s="661" t="s">
        <v>1310</v>
      </c>
      <c r="AG24" s="661"/>
      <c r="AH24" s="661"/>
      <c r="AI24" s="690"/>
      <c r="AJ24" s="661"/>
      <c r="AK24" s="661"/>
      <c r="AL24" s="691"/>
      <c r="AM24" s="690"/>
      <c r="AN24" s="661" t="s">
        <v>923</v>
      </c>
      <c r="AO24" s="224"/>
      <c r="AP24" s="223"/>
      <c r="AQ24" s="115"/>
      <c r="AR24" s="222"/>
      <c r="AS24" s="119"/>
    </row>
    <row r="25" spans="1:45" ht="48" customHeight="1" x14ac:dyDescent="0.35">
      <c r="A25" s="276">
        <v>15</v>
      </c>
      <c r="B25" s="603" t="str">
        <f>IFERROR(IF(AND(C25="",D25=""),"",VLOOKUP(AI25,'Reference records(soft deleted)'!$B$66:$D$116,3,FALSE)),"")</f>
        <v/>
      </c>
      <c r="C25" s="603" t="str">
        <f>IFERROR(VLOOKUP(AJ25,'Reference records(soft deleted)'!$B$121:$D$161,3,FALSE),"")</f>
        <v/>
      </c>
      <c r="D25" s="322"/>
      <c r="E25" s="320"/>
      <c r="F25" s="280"/>
      <c r="G25" s="281"/>
      <c r="H25" s="282"/>
      <c r="I25" s="687" t="str">
        <f>IFERROR(VLOOKUP(C25,'Reference records(soft deleted)'!$D$121:$H$161,5,FALSE),"")</f>
        <v/>
      </c>
      <c r="J25" s="687" t="str">
        <f t="shared" si="0"/>
        <v>No</v>
      </c>
      <c r="K25" s="687"/>
      <c r="L25" s="687"/>
      <c r="M25" s="687"/>
      <c r="N25" s="688" t="str">
        <f>IFERROR(IF(AM25="","",VLOOKUP(AM25,'Overview - Section A'!$P$30:$Q$40,2,FALSE)),"")</f>
        <v/>
      </c>
      <c r="O25" s="675"/>
      <c r="P25" s="282"/>
      <c r="Q25" s="606" t="str">
        <f t="array" ref="Q25">IFERROR(IF(INDEX('Reference Records'!$D$46:$D$86,MATCH(LEFT(C25,255),LEFT('Reference Records'!$C$46:$C$86,255),0))=0,"",INDEX('Reference Records'!$D$46:$D$86,MATCH(LEFT(C25,255),LEFT('Reference Records'!$C$46:$C$86,255),0))),"")</f>
        <v/>
      </c>
      <c r="R25" s="689"/>
      <c r="S25" s="675" t="str">
        <f>IF('Overview - Section A'!$AN$5="Funding Request",IF(N25="Funding Request Place Holder","",N25),"")</f>
        <v/>
      </c>
      <c r="T25" s="675" t="str">
        <f t="shared" si="1"/>
        <v/>
      </c>
      <c r="U25" s="282"/>
      <c r="V25" s="282"/>
      <c r="W25" s="322"/>
      <c r="X25" s="327" t="str">
        <f>IFERROR(IF(VLOOKUP(B25,'Reference Records'!$C$89:$D$120,2,FALSE)=0,"",VLOOKUP(B25,'Reference Records'!$C$89:$D$120,2,FALSE)),"")</f>
        <v/>
      </c>
      <c r="Y25" s="661" t="str">
        <f t="shared" si="2"/>
        <v/>
      </c>
      <c r="Z25" s="661"/>
      <c r="AA25" s="661" t="str">
        <f t="shared" si="3"/>
        <v/>
      </c>
      <c r="AB25" s="661"/>
      <c r="AC25" s="661"/>
      <c r="AD25" s="661"/>
      <c r="AE25" s="661"/>
      <c r="AF25" s="661" t="s">
        <v>1311</v>
      </c>
      <c r="AG25" s="661"/>
      <c r="AH25" s="661"/>
      <c r="AI25" s="690"/>
      <c r="AJ25" s="661"/>
      <c r="AK25" s="661"/>
      <c r="AL25" s="691"/>
      <c r="AM25" s="690"/>
      <c r="AN25" s="661" t="s">
        <v>923</v>
      </c>
      <c r="AO25" s="224"/>
      <c r="AP25" s="223"/>
      <c r="AQ25" s="115"/>
      <c r="AR25" s="222"/>
      <c r="AS25" s="119"/>
    </row>
    <row r="26" spans="1:45" ht="48" customHeight="1" x14ac:dyDescent="0.35">
      <c r="A26" s="276">
        <v>16</v>
      </c>
      <c r="B26" s="603" t="str">
        <f>IFERROR(IF(AND(C26="",D26=""),"",VLOOKUP(AI26,'Reference records(soft deleted)'!$B$66:$D$116,3,FALSE)),"")</f>
        <v/>
      </c>
      <c r="C26" s="603" t="str">
        <f>IFERROR(VLOOKUP(AJ26,'Reference records(soft deleted)'!$B$121:$D$161,3,FALSE),"")</f>
        <v/>
      </c>
      <c r="D26" s="322"/>
      <c r="E26" s="320"/>
      <c r="F26" s="280"/>
      <c r="G26" s="281"/>
      <c r="H26" s="282"/>
      <c r="I26" s="687" t="str">
        <f>IFERROR(VLOOKUP(C26,'Reference records(soft deleted)'!$D$121:$H$161,5,FALSE),"")</f>
        <v/>
      </c>
      <c r="J26" s="687" t="str">
        <f t="shared" si="0"/>
        <v>No</v>
      </c>
      <c r="K26" s="687"/>
      <c r="L26" s="687"/>
      <c r="M26" s="687"/>
      <c r="N26" s="688" t="str">
        <f>IFERROR(IF(AM26="","",VLOOKUP(AM26,'Overview - Section A'!$P$30:$Q$40,2,FALSE)),"")</f>
        <v/>
      </c>
      <c r="O26" s="675"/>
      <c r="P26" s="282"/>
      <c r="Q26" s="606" t="str">
        <f t="array" ref="Q26">IFERROR(IF(INDEX('Reference Records'!$D$46:$D$86,MATCH(LEFT(C26,255),LEFT('Reference Records'!$C$46:$C$86,255),0))=0,"",INDEX('Reference Records'!$D$46:$D$86,MATCH(LEFT(C26,255),LEFT('Reference Records'!$C$46:$C$86,255),0))),"")</f>
        <v/>
      </c>
      <c r="R26" s="689"/>
      <c r="S26" s="675" t="str">
        <f>IF('Overview - Section A'!$AN$5="Funding Request",IF(N26="Funding Request Place Holder","",N26),"")</f>
        <v/>
      </c>
      <c r="T26" s="675" t="str">
        <f t="shared" si="1"/>
        <v/>
      </c>
      <c r="U26" s="282"/>
      <c r="V26" s="282"/>
      <c r="W26" s="322"/>
      <c r="X26" s="327" t="str">
        <f>IFERROR(IF(VLOOKUP(B26,'Reference Records'!$C$89:$D$120,2,FALSE)=0,"",VLOOKUP(B26,'Reference Records'!$C$89:$D$120,2,FALSE)),"")</f>
        <v/>
      </c>
      <c r="Y26" s="661" t="str">
        <f t="shared" si="2"/>
        <v/>
      </c>
      <c r="Z26" s="661"/>
      <c r="AA26" s="661" t="str">
        <f t="shared" si="3"/>
        <v/>
      </c>
      <c r="AB26" s="661"/>
      <c r="AC26" s="661"/>
      <c r="AD26" s="661"/>
      <c r="AE26" s="661"/>
      <c r="AF26" s="661" t="s">
        <v>1312</v>
      </c>
      <c r="AG26" s="661"/>
      <c r="AH26" s="661"/>
      <c r="AI26" s="690"/>
      <c r="AJ26" s="661"/>
      <c r="AK26" s="661"/>
      <c r="AL26" s="691"/>
      <c r="AM26" s="690"/>
      <c r="AN26" s="661" t="s">
        <v>923</v>
      </c>
      <c r="AO26" s="224"/>
      <c r="AP26" s="223"/>
      <c r="AQ26" s="115"/>
      <c r="AR26" s="222"/>
      <c r="AS26" s="119"/>
    </row>
    <row r="27" spans="1:45" ht="48" customHeight="1" x14ac:dyDescent="0.35">
      <c r="A27" s="276">
        <v>17</v>
      </c>
      <c r="B27" s="603" t="str">
        <f>IFERROR(IF(AND(C27="",D27=""),"",VLOOKUP(AI27,'Reference records(soft deleted)'!$B$66:$D$116,3,FALSE)),"")</f>
        <v/>
      </c>
      <c r="C27" s="603" t="str">
        <f>IFERROR(VLOOKUP(AJ27,'Reference records(soft deleted)'!$B$121:$D$161,3,FALSE),"")</f>
        <v/>
      </c>
      <c r="D27" s="322"/>
      <c r="E27" s="320"/>
      <c r="F27" s="280"/>
      <c r="G27" s="281"/>
      <c r="H27" s="282"/>
      <c r="I27" s="687" t="str">
        <f>IFERROR(VLOOKUP(C27,'Reference records(soft deleted)'!$D$121:$H$161,5,FALSE),"")</f>
        <v/>
      </c>
      <c r="J27" s="687" t="str">
        <f t="shared" si="0"/>
        <v>No</v>
      </c>
      <c r="K27" s="687"/>
      <c r="L27" s="687"/>
      <c r="M27" s="687"/>
      <c r="N27" s="688" t="str">
        <f>IFERROR(IF(AM27="","",VLOOKUP(AM27,'Overview - Section A'!$P$30:$Q$40,2,FALSE)),"")</f>
        <v/>
      </c>
      <c r="O27" s="675"/>
      <c r="P27" s="282"/>
      <c r="Q27" s="606" t="str">
        <f t="array" ref="Q27">IFERROR(IF(INDEX('Reference Records'!$D$46:$D$86,MATCH(LEFT(C27,255),LEFT('Reference Records'!$C$46:$C$86,255),0))=0,"",INDEX('Reference Records'!$D$46:$D$86,MATCH(LEFT(C27,255),LEFT('Reference Records'!$C$46:$C$86,255),0))),"")</f>
        <v/>
      </c>
      <c r="R27" s="689"/>
      <c r="S27" s="675" t="str">
        <f>IF('Overview - Section A'!$AN$5="Funding Request",IF(N27="Funding Request Place Holder","",N27),"")</f>
        <v/>
      </c>
      <c r="T27" s="675" t="str">
        <f t="shared" si="1"/>
        <v/>
      </c>
      <c r="U27" s="282"/>
      <c r="V27" s="282"/>
      <c r="W27" s="322"/>
      <c r="X27" s="327" t="str">
        <f>IFERROR(IF(VLOOKUP(B27,'Reference Records'!$C$89:$D$120,2,FALSE)=0,"",VLOOKUP(B27,'Reference Records'!$C$89:$D$120,2,FALSE)),"")</f>
        <v/>
      </c>
      <c r="Y27" s="661" t="str">
        <f t="shared" si="2"/>
        <v/>
      </c>
      <c r="Z27" s="661"/>
      <c r="AA27" s="661" t="str">
        <f t="shared" si="3"/>
        <v/>
      </c>
      <c r="AB27" s="661"/>
      <c r="AC27" s="661"/>
      <c r="AD27" s="661"/>
      <c r="AE27" s="661"/>
      <c r="AF27" s="661" t="s">
        <v>1313</v>
      </c>
      <c r="AG27" s="661"/>
      <c r="AH27" s="661"/>
      <c r="AI27" s="690"/>
      <c r="AJ27" s="661"/>
      <c r="AK27" s="661"/>
      <c r="AL27" s="691"/>
      <c r="AM27" s="690"/>
      <c r="AN27" s="661" t="s">
        <v>923</v>
      </c>
      <c r="AO27" s="224"/>
      <c r="AP27" s="223"/>
      <c r="AQ27" s="115"/>
      <c r="AR27" s="222"/>
      <c r="AS27" s="119"/>
    </row>
    <row r="28" spans="1:45" ht="48" customHeight="1" x14ac:dyDescent="0.35">
      <c r="A28" s="276">
        <v>18</v>
      </c>
      <c r="B28" s="603" t="str">
        <f>IFERROR(IF(AND(C28="",D28=""),"",VLOOKUP(AI28,'Reference records(soft deleted)'!$B$66:$D$116,3,FALSE)),"")</f>
        <v/>
      </c>
      <c r="C28" s="603" t="str">
        <f>IFERROR(VLOOKUP(AJ28,'Reference records(soft deleted)'!$B$121:$D$161,3,FALSE),"")</f>
        <v/>
      </c>
      <c r="D28" s="322"/>
      <c r="E28" s="320"/>
      <c r="F28" s="280"/>
      <c r="G28" s="281"/>
      <c r="H28" s="282"/>
      <c r="I28" s="687" t="str">
        <f>IFERROR(VLOOKUP(C28,'Reference records(soft deleted)'!$D$121:$H$161,5,FALSE),"")</f>
        <v/>
      </c>
      <c r="J28" s="687" t="str">
        <f t="shared" si="0"/>
        <v>No</v>
      </c>
      <c r="K28" s="687"/>
      <c r="L28" s="687"/>
      <c r="M28" s="687"/>
      <c r="N28" s="688" t="str">
        <f>IFERROR(IF(AM28="","",VLOOKUP(AM28,'Overview - Section A'!$P$30:$Q$40,2,FALSE)),"")</f>
        <v/>
      </c>
      <c r="O28" s="675"/>
      <c r="P28" s="282"/>
      <c r="Q28" s="606" t="str">
        <f t="array" ref="Q28">IFERROR(IF(INDEX('Reference Records'!$D$46:$D$86,MATCH(LEFT(C28,255),LEFT('Reference Records'!$C$46:$C$86,255),0))=0,"",INDEX('Reference Records'!$D$46:$D$86,MATCH(LEFT(C28,255),LEFT('Reference Records'!$C$46:$C$86,255),0))),"")</f>
        <v/>
      </c>
      <c r="R28" s="689"/>
      <c r="S28" s="675" t="str">
        <f>IF('Overview - Section A'!$AN$5="Funding Request",IF(N28="Funding Request Place Holder","",N28),"")</f>
        <v/>
      </c>
      <c r="T28" s="675" t="str">
        <f t="shared" si="1"/>
        <v/>
      </c>
      <c r="U28" s="282"/>
      <c r="V28" s="282"/>
      <c r="W28" s="322"/>
      <c r="X28" s="327" t="str">
        <f>IFERROR(IF(VLOOKUP(B28,'Reference Records'!$C$89:$D$120,2,FALSE)=0,"",VLOOKUP(B28,'Reference Records'!$C$89:$D$120,2,FALSE)),"")</f>
        <v/>
      </c>
      <c r="Y28" s="661" t="str">
        <f t="shared" si="2"/>
        <v/>
      </c>
      <c r="Z28" s="661"/>
      <c r="AA28" s="661" t="str">
        <f t="shared" si="3"/>
        <v/>
      </c>
      <c r="AB28" s="661"/>
      <c r="AC28" s="661"/>
      <c r="AD28" s="661"/>
      <c r="AE28" s="661"/>
      <c r="AF28" s="661" t="s">
        <v>1314</v>
      </c>
      <c r="AG28" s="661"/>
      <c r="AH28" s="661"/>
      <c r="AI28" s="690"/>
      <c r="AJ28" s="661"/>
      <c r="AK28" s="661"/>
      <c r="AL28" s="691"/>
      <c r="AM28" s="690"/>
      <c r="AN28" s="661" t="s">
        <v>923</v>
      </c>
      <c r="AO28" s="224"/>
      <c r="AP28" s="223"/>
      <c r="AQ28" s="115"/>
      <c r="AR28" s="222"/>
      <c r="AS28" s="119"/>
    </row>
    <row r="29" spans="1:45" ht="48" customHeight="1" x14ac:dyDescent="0.35">
      <c r="A29" s="276">
        <v>19</v>
      </c>
      <c r="B29" s="603" t="str">
        <f>IFERROR(IF(AND(C29="",D29=""),"",VLOOKUP(AI29,'Reference records(soft deleted)'!$B$66:$D$116,3,FALSE)),"")</f>
        <v/>
      </c>
      <c r="C29" s="603" t="str">
        <f>IFERROR(VLOOKUP(AJ29,'Reference records(soft deleted)'!$B$121:$D$161,3,FALSE),"")</f>
        <v/>
      </c>
      <c r="D29" s="322"/>
      <c r="E29" s="320"/>
      <c r="F29" s="280"/>
      <c r="G29" s="281"/>
      <c r="H29" s="282"/>
      <c r="I29" s="687" t="str">
        <f>IFERROR(VLOOKUP(C29,'Reference records(soft deleted)'!$D$121:$H$161,5,FALSE),"")</f>
        <v/>
      </c>
      <c r="J29" s="687" t="str">
        <f t="shared" si="0"/>
        <v>No</v>
      </c>
      <c r="K29" s="687"/>
      <c r="L29" s="687"/>
      <c r="M29" s="687"/>
      <c r="N29" s="688" t="str">
        <f>IFERROR(IF(AM29="","",VLOOKUP(AM29,'Overview - Section A'!$P$30:$Q$40,2,FALSE)),"")</f>
        <v/>
      </c>
      <c r="O29" s="675"/>
      <c r="P29" s="282"/>
      <c r="Q29" s="606" t="str">
        <f t="array" ref="Q29">IFERROR(IF(INDEX('Reference Records'!$D$46:$D$86,MATCH(LEFT(C29,255),LEFT('Reference Records'!$C$46:$C$86,255),0))=0,"",INDEX('Reference Records'!$D$46:$D$86,MATCH(LEFT(C29,255),LEFT('Reference Records'!$C$46:$C$86,255),0))),"")</f>
        <v/>
      </c>
      <c r="R29" s="689"/>
      <c r="S29" s="675" t="str">
        <f>IF('Overview - Section A'!$AN$5="Funding Request",IF(N29="Funding Request Place Holder","",N29),"")</f>
        <v/>
      </c>
      <c r="T29" s="675" t="str">
        <f t="shared" si="1"/>
        <v/>
      </c>
      <c r="U29" s="282"/>
      <c r="V29" s="282"/>
      <c r="W29" s="322"/>
      <c r="X29" s="327" t="str">
        <f>IFERROR(IF(VLOOKUP(B29,'Reference Records'!$C$89:$D$120,2,FALSE)=0,"",VLOOKUP(B29,'Reference Records'!$C$89:$D$120,2,FALSE)),"")</f>
        <v/>
      </c>
      <c r="Y29" s="661" t="str">
        <f t="shared" si="2"/>
        <v/>
      </c>
      <c r="Z29" s="661"/>
      <c r="AA29" s="661" t="str">
        <f t="shared" si="3"/>
        <v/>
      </c>
      <c r="AB29" s="661"/>
      <c r="AC29" s="661"/>
      <c r="AD29" s="661"/>
      <c r="AE29" s="661"/>
      <c r="AF29" s="661" t="s">
        <v>1315</v>
      </c>
      <c r="AG29" s="661"/>
      <c r="AH29" s="661"/>
      <c r="AI29" s="690"/>
      <c r="AJ29" s="661"/>
      <c r="AK29" s="661"/>
      <c r="AL29" s="691"/>
      <c r="AM29" s="690"/>
      <c r="AN29" s="661" t="s">
        <v>923</v>
      </c>
      <c r="AO29" s="224"/>
      <c r="AP29" s="223"/>
      <c r="AQ29" s="115"/>
      <c r="AR29" s="222"/>
      <c r="AS29" s="119"/>
    </row>
    <row r="30" spans="1:45" ht="48" customHeight="1" x14ac:dyDescent="0.35">
      <c r="A30" s="276">
        <v>20</v>
      </c>
      <c r="B30" s="603" t="str">
        <f>IFERROR(IF(AND(C30="",D30=""),"",VLOOKUP(AI30,'Reference records(soft deleted)'!$B$66:$D$116,3,FALSE)),"")</f>
        <v/>
      </c>
      <c r="C30" s="603" t="str">
        <f>IFERROR(VLOOKUP(AJ30,'Reference records(soft deleted)'!$B$121:$D$161,3,FALSE),"")</f>
        <v/>
      </c>
      <c r="D30" s="322"/>
      <c r="E30" s="320"/>
      <c r="F30" s="280"/>
      <c r="G30" s="281"/>
      <c r="H30" s="282"/>
      <c r="I30" s="687" t="str">
        <f>IFERROR(VLOOKUP(C30,'Reference records(soft deleted)'!$D$121:$H$161,5,FALSE),"")</f>
        <v/>
      </c>
      <c r="J30" s="687" t="str">
        <f t="shared" si="0"/>
        <v>No</v>
      </c>
      <c r="K30" s="687"/>
      <c r="L30" s="687"/>
      <c r="M30" s="687"/>
      <c r="N30" s="688" t="str">
        <f>IFERROR(IF(AM30="","",VLOOKUP(AM30,'Overview - Section A'!$P$30:$Q$40,2,FALSE)),"")</f>
        <v/>
      </c>
      <c r="O30" s="675"/>
      <c r="P30" s="282"/>
      <c r="Q30" s="606" t="str">
        <f t="array" ref="Q30">IFERROR(IF(INDEX('Reference Records'!$D$46:$D$86,MATCH(LEFT(C30,255),LEFT('Reference Records'!$C$46:$C$86,255),0))=0,"",INDEX('Reference Records'!$D$46:$D$86,MATCH(LEFT(C30,255),LEFT('Reference Records'!$C$46:$C$86,255),0))),"")</f>
        <v/>
      </c>
      <c r="R30" s="689"/>
      <c r="S30" s="675" t="str">
        <f>IF('Overview - Section A'!$AN$5="Funding Request",IF(N30="Funding Request Place Holder","",N30),"")</f>
        <v/>
      </c>
      <c r="T30" s="675" t="str">
        <f t="shared" si="1"/>
        <v/>
      </c>
      <c r="U30" s="282"/>
      <c r="V30" s="282"/>
      <c r="W30" s="322"/>
      <c r="X30" s="327" t="str">
        <f>IFERROR(IF(VLOOKUP(B30,'Reference Records'!$C$89:$D$120,2,FALSE)=0,"",VLOOKUP(B30,'Reference Records'!$C$89:$D$120,2,FALSE)),"")</f>
        <v/>
      </c>
      <c r="Y30" s="661" t="str">
        <f t="shared" si="2"/>
        <v/>
      </c>
      <c r="Z30" s="661"/>
      <c r="AA30" s="661" t="str">
        <f t="shared" si="3"/>
        <v/>
      </c>
      <c r="AB30" s="661"/>
      <c r="AC30" s="661"/>
      <c r="AD30" s="661"/>
      <c r="AE30" s="661"/>
      <c r="AF30" s="661" t="s">
        <v>1316</v>
      </c>
      <c r="AG30" s="661"/>
      <c r="AH30" s="661"/>
      <c r="AI30" s="690"/>
      <c r="AJ30" s="661"/>
      <c r="AK30" s="661"/>
      <c r="AL30" s="691"/>
      <c r="AM30" s="690"/>
      <c r="AN30" s="661" t="s">
        <v>923</v>
      </c>
      <c r="AO30" s="224"/>
      <c r="AP30" s="223"/>
      <c r="AQ30" s="115"/>
      <c r="AR30" s="222"/>
      <c r="AS30" s="119"/>
    </row>
    <row r="31" spans="1:45" ht="48" customHeight="1" x14ac:dyDescent="0.35">
      <c r="A31" s="276">
        <v>21</v>
      </c>
      <c r="B31" s="603" t="str">
        <f>IFERROR(IF(AND(C31="",D31=""),"",VLOOKUP(AI31,'Reference records(soft deleted)'!$B$66:$D$116,3,FALSE)),"")</f>
        <v/>
      </c>
      <c r="C31" s="603" t="str">
        <f>IFERROR(VLOOKUP(AJ31,'Reference records(soft deleted)'!$B$121:$D$161,3,FALSE),"")</f>
        <v/>
      </c>
      <c r="D31" s="322"/>
      <c r="E31" s="320"/>
      <c r="F31" s="280"/>
      <c r="G31" s="281"/>
      <c r="H31" s="282"/>
      <c r="I31" s="687" t="str">
        <f>IFERROR(VLOOKUP(C31,'Reference records(soft deleted)'!$D$121:$H$161,5,FALSE),"")</f>
        <v/>
      </c>
      <c r="J31" s="687" t="str">
        <f t="shared" si="0"/>
        <v>No</v>
      </c>
      <c r="K31" s="687"/>
      <c r="L31" s="687"/>
      <c r="M31" s="687"/>
      <c r="N31" s="688" t="str">
        <f>IFERROR(IF(AM31="","",VLOOKUP(AM31,'Overview - Section A'!$P$30:$Q$40,2,FALSE)),"")</f>
        <v/>
      </c>
      <c r="O31" s="675"/>
      <c r="P31" s="282"/>
      <c r="Q31" s="606" t="str">
        <f t="array" ref="Q31">IFERROR(IF(INDEX('Reference Records'!$D$46:$D$86,MATCH(LEFT(C31,255),LEFT('Reference Records'!$C$46:$C$86,255),0))=0,"",INDEX('Reference Records'!$D$46:$D$86,MATCH(LEFT(C31,255),LEFT('Reference Records'!$C$46:$C$86,255),0))),"")</f>
        <v/>
      </c>
      <c r="R31" s="689"/>
      <c r="S31" s="675" t="str">
        <f>IF('Overview - Section A'!$AN$5="Funding Request",IF(N31="Funding Request Place Holder","",N31),"")</f>
        <v/>
      </c>
      <c r="T31" s="675" t="str">
        <f t="shared" si="1"/>
        <v/>
      </c>
      <c r="U31" s="282"/>
      <c r="V31" s="282"/>
      <c r="W31" s="322"/>
      <c r="X31" s="327" t="str">
        <f>IFERROR(IF(VLOOKUP(B31,'Reference Records'!$C$89:$D$120,2,FALSE)=0,"",VLOOKUP(B31,'Reference Records'!$C$89:$D$120,2,FALSE)),"")</f>
        <v/>
      </c>
      <c r="Y31" s="661" t="str">
        <f t="shared" si="2"/>
        <v/>
      </c>
      <c r="Z31" s="661"/>
      <c r="AA31" s="661" t="str">
        <f t="shared" si="3"/>
        <v/>
      </c>
      <c r="AB31" s="661"/>
      <c r="AC31" s="661"/>
      <c r="AD31" s="661"/>
      <c r="AE31" s="661"/>
      <c r="AF31" s="661" t="s">
        <v>1317</v>
      </c>
      <c r="AG31" s="661"/>
      <c r="AH31" s="661"/>
      <c r="AI31" s="690"/>
      <c r="AJ31" s="661"/>
      <c r="AK31" s="661"/>
      <c r="AL31" s="691"/>
      <c r="AM31" s="690"/>
      <c r="AN31" s="661" t="s">
        <v>923</v>
      </c>
      <c r="AO31" s="224"/>
      <c r="AP31" s="223"/>
      <c r="AQ31" s="115"/>
      <c r="AR31" s="222"/>
      <c r="AS31" s="119"/>
    </row>
    <row r="32" spans="1:45" ht="48" customHeight="1" x14ac:dyDescent="0.35">
      <c r="A32" s="276">
        <v>22</v>
      </c>
      <c r="B32" s="603" t="str">
        <f>IFERROR(IF(AND(C32="",D32=""),"",VLOOKUP(AI32,'Reference records(soft deleted)'!$B$66:$D$116,3,FALSE)),"")</f>
        <v/>
      </c>
      <c r="C32" s="603" t="str">
        <f>IFERROR(VLOOKUP(AJ32,'Reference records(soft deleted)'!$B$121:$D$161,3,FALSE),"")</f>
        <v/>
      </c>
      <c r="D32" s="322"/>
      <c r="E32" s="320"/>
      <c r="F32" s="280"/>
      <c r="G32" s="281"/>
      <c r="H32" s="282"/>
      <c r="I32" s="687" t="str">
        <f>IFERROR(VLOOKUP(C32,'Reference records(soft deleted)'!$D$121:$H$161,5,FALSE),"")</f>
        <v/>
      </c>
      <c r="J32" s="687" t="str">
        <f t="shared" si="0"/>
        <v>No</v>
      </c>
      <c r="K32" s="687"/>
      <c r="L32" s="687"/>
      <c r="M32" s="687"/>
      <c r="N32" s="688" t="str">
        <f>IFERROR(IF(AM32="","",VLOOKUP(AM32,'Overview - Section A'!$P$30:$Q$40,2,FALSE)),"")</f>
        <v/>
      </c>
      <c r="O32" s="675"/>
      <c r="P32" s="282"/>
      <c r="Q32" s="606" t="str">
        <f t="array" ref="Q32">IFERROR(IF(INDEX('Reference Records'!$D$46:$D$86,MATCH(LEFT(C32,255),LEFT('Reference Records'!$C$46:$C$86,255),0))=0,"",INDEX('Reference Records'!$D$46:$D$86,MATCH(LEFT(C32,255),LEFT('Reference Records'!$C$46:$C$86,255),0))),"")</f>
        <v/>
      </c>
      <c r="R32" s="689"/>
      <c r="S32" s="675" t="str">
        <f>IF('Overview - Section A'!$AN$5="Funding Request",IF(N32="Funding Request Place Holder","",N32),"")</f>
        <v/>
      </c>
      <c r="T32" s="675" t="str">
        <f t="shared" si="1"/>
        <v/>
      </c>
      <c r="U32" s="282"/>
      <c r="V32" s="282"/>
      <c r="W32" s="322"/>
      <c r="X32" s="327" t="str">
        <f>IFERROR(IF(VLOOKUP(B32,'Reference Records'!$C$89:$D$120,2,FALSE)=0,"",VLOOKUP(B32,'Reference Records'!$C$89:$D$120,2,FALSE)),"")</f>
        <v/>
      </c>
      <c r="Y32" s="661" t="str">
        <f t="shared" si="2"/>
        <v/>
      </c>
      <c r="Z32" s="661"/>
      <c r="AA32" s="661" t="str">
        <f t="shared" si="3"/>
        <v/>
      </c>
      <c r="AB32" s="661"/>
      <c r="AC32" s="661"/>
      <c r="AD32" s="661"/>
      <c r="AE32" s="661"/>
      <c r="AF32" s="661" t="s">
        <v>1318</v>
      </c>
      <c r="AG32" s="661"/>
      <c r="AH32" s="661"/>
      <c r="AI32" s="690"/>
      <c r="AJ32" s="661"/>
      <c r="AK32" s="661"/>
      <c r="AL32" s="691"/>
      <c r="AM32" s="690"/>
      <c r="AN32" s="661" t="s">
        <v>923</v>
      </c>
      <c r="AO32" s="224"/>
      <c r="AP32" s="223"/>
      <c r="AQ32" s="115"/>
      <c r="AR32" s="222"/>
      <c r="AS32" s="119"/>
    </row>
    <row r="33" spans="1:45" ht="48" customHeight="1" x14ac:dyDescent="0.35">
      <c r="A33" s="276">
        <v>23</v>
      </c>
      <c r="B33" s="603" t="str">
        <f>IFERROR(IF(AND(C33="",D33=""),"",VLOOKUP(AI33,'Reference records(soft deleted)'!$B$66:$D$116,3,FALSE)),"")</f>
        <v/>
      </c>
      <c r="C33" s="603" t="str">
        <f>IFERROR(VLOOKUP(AJ33,'Reference records(soft deleted)'!$B$121:$D$161,3,FALSE),"")</f>
        <v/>
      </c>
      <c r="D33" s="322"/>
      <c r="E33" s="320"/>
      <c r="F33" s="280"/>
      <c r="G33" s="281"/>
      <c r="H33" s="282"/>
      <c r="I33" s="687" t="str">
        <f>IFERROR(VLOOKUP(C33,'Reference records(soft deleted)'!$D$121:$H$161,5,FALSE),"")</f>
        <v/>
      </c>
      <c r="J33" s="687" t="str">
        <f t="shared" si="0"/>
        <v>No</v>
      </c>
      <c r="K33" s="687"/>
      <c r="L33" s="687"/>
      <c r="M33" s="687"/>
      <c r="N33" s="688" t="str">
        <f>IFERROR(IF(AM33="","",VLOOKUP(AM33,'Overview - Section A'!$P$30:$Q$40,2,FALSE)),"")</f>
        <v/>
      </c>
      <c r="O33" s="675"/>
      <c r="P33" s="282"/>
      <c r="Q33" s="606" t="str">
        <f t="array" ref="Q33">IFERROR(IF(INDEX('Reference Records'!$D$46:$D$86,MATCH(LEFT(C33,255),LEFT('Reference Records'!$C$46:$C$86,255),0))=0,"",INDEX('Reference Records'!$D$46:$D$86,MATCH(LEFT(C33,255),LEFT('Reference Records'!$C$46:$C$86,255),0))),"")</f>
        <v/>
      </c>
      <c r="R33" s="689"/>
      <c r="S33" s="675" t="str">
        <f>IF('Overview - Section A'!$AN$5="Funding Request",IF(N33="Funding Request Place Holder","",N33),"")</f>
        <v/>
      </c>
      <c r="T33" s="675" t="str">
        <f t="shared" si="1"/>
        <v/>
      </c>
      <c r="U33" s="282"/>
      <c r="V33" s="282"/>
      <c r="W33" s="322"/>
      <c r="X33" s="327" t="str">
        <f>IFERROR(IF(VLOOKUP(B33,'Reference Records'!$C$89:$D$120,2,FALSE)=0,"",VLOOKUP(B33,'Reference Records'!$C$89:$D$120,2,FALSE)),"")</f>
        <v/>
      </c>
      <c r="Y33" s="661" t="str">
        <f t="shared" si="2"/>
        <v/>
      </c>
      <c r="Z33" s="661"/>
      <c r="AA33" s="661" t="str">
        <f t="shared" si="3"/>
        <v/>
      </c>
      <c r="AB33" s="661"/>
      <c r="AC33" s="661"/>
      <c r="AD33" s="661"/>
      <c r="AE33" s="661"/>
      <c r="AF33" s="661" t="s">
        <v>1319</v>
      </c>
      <c r="AG33" s="661"/>
      <c r="AH33" s="661"/>
      <c r="AI33" s="690"/>
      <c r="AJ33" s="661"/>
      <c r="AK33" s="661"/>
      <c r="AL33" s="691"/>
      <c r="AM33" s="690"/>
      <c r="AN33" s="661" t="s">
        <v>923</v>
      </c>
      <c r="AO33" s="224"/>
      <c r="AP33" s="223"/>
      <c r="AQ33" s="115"/>
      <c r="AR33" s="222"/>
      <c r="AS33" s="119"/>
    </row>
    <row r="34" spans="1:45" ht="48" customHeight="1" x14ac:dyDescent="0.35">
      <c r="A34" s="276">
        <v>24</v>
      </c>
      <c r="B34" s="603" t="str">
        <f>IFERROR(IF(AND(C34="",D34=""),"",VLOOKUP(AI34,'Reference records(soft deleted)'!$B$66:$D$116,3,FALSE)),"")</f>
        <v/>
      </c>
      <c r="C34" s="603" t="str">
        <f>IFERROR(VLOOKUP(AJ34,'Reference records(soft deleted)'!$B$121:$D$161,3,FALSE),"")</f>
        <v/>
      </c>
      <c r="D34" s="322"/>
      <c r="E34" s="320"/>
      <c r="F34" s="280"/>
      <c r="G34" s="281"/>
      <c r="H34" s="282"/>
      <c r="I34" s="687" t="str">
        <f>IFERROR(VLOOKUP(C34,'Reference records(soft deleted)'!$D$121:$H$161,5,FALSE),"")</f>
        <v/>
      </c>
      <c r="J34" s="687" t="str">
        <f t="shared" si="0"/>
        <v>No</v>
      </c>
      <c r="K34" s="687"/>
      <c r="L34" s="687"/>
      <c r="M34" s="687"/>
      <c r="N34" s="688" t="str">
        <f>IFERROR(IF(AM34="","",VLOOKUP(AM34,'Overview - Section A'!$P$30:$Q$40,2,FALSE)),"")</f>
        <v/>
      </c>
      <c r="O34" s="675"/>
      <c r="P34" s="282"/>
      <c r="Q34" s="606" t="str">
        <f t="array" ref="Q34">IFERROR(IF(INDEX('Reference Records'!$D$46:$D$86,MATCH(LEFT(C34,255),LEFT('Reference Records'!$C$46:$C$86,255),0))=0,"",INDEX('Reference Records'!$D$46:$D$86,MATCH(LEFT(C34,255),LEFT('Reference Records'!$C$46:$C$86,255),0))),"")</f>
        <v/>
      </c>
      <c r="R34" s="689"/>
      <c r="S34" s="675" t="str">
        <f>IF('Overview - Section A'!$AN$5="Funding Request",IF(N34="Funding Request Place Holder","",N34),"")</f>
        <v/>
      </c>
      <c r="T34" s="675" t="str">
        <f t="shared" si="1"/>
        <v/>
      </c>
      <c r="U34" s="282"/>
      <c r="V34" s="282"/>
      <c r="W34" s="322"/>
      <c r="X34" s="327" t="str">
        <f>IFERROR(IF(VLOOKUP(B34,'Reference Records'!$C$89:$D$120,2,FALSE)=0,"",VLOOKUP(B34,'Reference Records'!$C$89:$D$120,2,FALSE)),"")</f>
        <v/>
      </c>
      <c r="Y34" s="661" t="str">
        <f t="shared" si="2"/>
        <v/>
      </c>
      <c r="Z34" s="661"/>
      <c r="AA34" s="661" t="str">
        <f t="shared" si="3"/>
        <v/>
      </c>
      <c r="AB34" s="661"/>
      <c r="AC34" s="661"/>
      <c r="AD34" s="661"/>
      <c r="AE34" s="661"/>
      <c r="AF34" s="661" t="s">
        <v>1320</v>
      </c>
      <c r="AG34" s="661"/>
      <c r="AH34" s="661"/>
      <c r="AI34" s="690"/>
      <c r="AJ34" s="661"/>
      <c r="AK34" s="661"/>
      <c r="AL34" s="691"/>
      <c r="AM34" s="690"/>
      <c r="AN34" s="661" t="s">
        <v>923</v>
      </c>
      <c r="AO34" s="224"/>
      <c r="AP34" s="223"/>
      <c r="AQ34" s="115"/>
      <c r="AR34" s="222"/>
      <c r="AS34" s="119"/>
    </row>
    <row r="35" spans="1:45" ht="48" customHeight="1" x14ac:dyDescent="0.35">
      <c r="A35" s="276">
        <v>25</v>
      </c>
      <c r="B35" s="603" t="str">
        <f>IFERROR(IF(AND(C35="",D35=""),"",VLOOKUP(AI35,'Reference records(soft deleted)'!$B$66:$D$116,3,FALSE)),"")</f>
        <v/>
      </c>
      <c r="C35" s="603" t="str">
        <f>IFERROR(VLOOKUP(AJ35,'Reference records(soft deleted)'!$B$121:$D$161,3,FALSE),"")</f>
        <v/>
      </c>
      <c r="D35" s="322"/>
      <c r="E35" s="320"/>
      <c r="F35" s="280"/>
      <c r="G35" s="281"/>
      <c r="H35" s="282"/>
      <c r="I35" s="687" t="str">
        <f>IFERROR(VLOOKUP(C35,'Reference records(soft deleted)'!$D$121:$H$161,5,FALSE),"")</f>
        <v/>
      </c>
      <c r="J35" s="687" t="str">
        <f t="shared" si="0"/>
        <v>No</v>
      </c>
      <c r="K35" s="687"/>
      <c r="L35" s="687"/>
      <c r="M35" s="687"/>
      <c r="N35" s="688" t="str">
        <f>IFERROR(IF(AM35="","",VLOOKUP(AM35,'Overview - Section A'!$P$30:$Q$40,2,FALSE)),"")</f>
        <v/>
      </c>
      <c r="O35" s="675"/>
      <c r="P35" s="282"/>
      <c r="Q35" s="606" t="str">
        <f t="array" ref="Q35">IFERROR(IF(INDEX('Reference Records'!$D$46:$D$86,MATCH(LEFT(C35,255),LEFT('Reference Records'!$C$46:$C$86,255),0))=0,"",INDEX('Reference Records'!$D$46:$D$86,MATCH(LEFT(C35,255),LEFT('Reference Records'!$C$46:$C$86,255),0))),"")</f>
        <v/>
      </c>
      <c r="R35" s="689"/>
      <c r="S35" s="675" t="str">
        <f>IF('Overview - Section A'!$AN$5="Funding Request",IF(N35="Funding Request Place Holder","",N35),"")</f>
        <v/>
      </c>
      <c r="T35" s="675" t="str">
        <f t="shared" si="1"/>
        <v/>
      </c>
      <c r="U35" s="282"/>
      <c r="V35" s="282"/>
      <c r="W35" s="322"/>
      <c r="X35" s="327" t="str">
        <f>IFERROR(IF(VLOOKUP(B35,'Reference Records'!$C$89:$D$120,2,FALSE)=0,"",VLOOKUP(B35,'Reference Records'!$C$89:$D$120,2,FALSE)),"")</f>
        <v/>
      </c>
      <c r="Y35" s="661" t="str">
        <f t="shared" si="2"/>
        <v/>
      </c>
      <c r="Z35" s="661"/>
      <c r="AA35" s="661" t="str">
        <f t="shared" si="3"/>
        <v/>
      </c>
      <c r="AB35" s="661"/>
      <c r="AC35" s="661"/>
      <c r="AD35" s="661"/>
      <c r="AE35" s="661"/>
      <c r="AF35" s="661" t="s">
        <v>1321</v>
      </c>
      <c r="AG35" s="661"/>
      <c r="AH35" s="661"/>
      <c r="AI35" s="690"/>
      <c r="AJ35" s="661"/>
      <c r="AK35" s="661"/>
      <c r="AL35" s="691"/>
      <c r="AM35" s="690"/>
      <c r="AN35" s="661" t="s">
        <v>923</v>
      </c>
      <c r="AO35" s="224"/>
      <c r="AP35" s="223"/>
      <c r="AQ35" s="115"/>
      <c r="AR35" s="222"/>
      <c r="AS35" s="119"/>
    </row>
    <row r="36" spans="1:45" ht="48" customHeight="1" x14ac:dyDescent="0.35">
      <c r="A36" s="276">
        <v>26</v>
      </c>
      <c r="B36" s="603" t="str">
        <f>IFERROR(IF(AND(C36="",D36=""),"",VLOOKUP(AI36,'Reference records(soft deleted)'!$B$66:$D$116,3,FALSE)),"")</f>
        <v/>
      </c>
      <c r="C36" s="603" t="str">
        <f>IFERROR(VLOOKUP(AJ36,'Reference records(soft deleted)'!$B$121:$D$161,3,FALSE),"")</f>
        <v/>
      </c>
      <c r="D36" s="322"/>
      <c r="E36" s="320"/>
      <c r="F36" s="280"/>
      <c r="G36" s="281"/>
      <c r="H36" s="282"/>
      <c r="I36" s="687" t="str">
        <f>IFERROR(VLOOKUP(C36,'Reference records(soft deleted)'!$D$121:$H$161,5,FALSE),"")</f>
        <v/>
      </c>
      <c r="J36" s="687" t="str">
        <f t="shared" si="0"/>
        <v>No</v>
      </c>
      <c r="K36" s="687"/>
      <c r="L36" s="687"/>
      <c r="M36" s="687"/>
      <c r="N36" s="688" t="str">
        <f>IFERROR(IF(AM36="","",VLOOKUP(AM36,'Overview - Section A'!$P$30:$Q$40,2,FALSE)),"")</f>
        <v/>
      </c>
      <c r="O36" s="675"/>
      <c r="P36" s="282"/>
      <c r="Q36" s="606" t="str">
        <f t="array" ref="Q36">IFERROR(IF(INDEX('Reference Records'!$D$46:$D$86,MATCH(LEFT(C36,255),LEFT('Reference Records'!$C$46:$C$86,255),0))=0,"",INDEX('Reference Records'!$D$46:$D$86,MATCH(LEFT(C36,255),LEFT('Reference Records'!$C$46:$C$86,255),0))),"")</f>
        <v/>
      </c>
      <c r="R36" s="689"/>
      <c r="S36" s="675" t="str">
        <f>IF('Overview - Section A'!$AN$5="Funding Request",IF(N36="Funding Request Place Holder","",N36),"")</f>
        <v/>
      </c>
      <c r="T36" s="675" t="str">
        <f t="shared" si="1"/>
        <v/>
      </c>
      <c r="U36" s="282"/>
      <c r="V36" s="282"/>
      <c r="W36" s="322"/>
      <c r="X36" s="327" t="str">
        <f>IFERROR(IF(VLOOKUP(B36,'Reference Records'!$C$89:$D$120,2,FALSE)=0,"",VLOOKUP(B36,'Reference Records'!$C$89:$D$120,2,FALSE)),"")</f>
        <v/>
      </c>
      <c r="Y36" s="661" t="str">
        <f t="shared" si="2"/>
        <v/>
      </c>
      <c r="Z36" s="661"/>
      <c r="AA36" s="661" t="str">
        <f t="shared" si="3"/>
        <v/>
      </c>
      <c r="AB36" s="661"/>
      <c r="AC36" s="661"/>
      <c r="AD36" s="661"/>
      <c r="AE36" s="661"/>
      <c r="AF36" s="661" t="s">
        <v>1322</v>
      </c>
      <c r="AG36" s="661"/>
      <c r="AH36" s="661"/>
      <c r="AI36" s="690"/>
      <c r="AJ36" s="661"/>
      <c r="AK36" s="661"/>
      <c r="AL36" s="691"/>
      <c r="AM36" s="690"/>
      <c r="AN36" s="661" t="s">
        <v>923</v>
      </c>
      <c r="AO36" s="224"/>
      <c r="AP36" s="223"/>
      <c r="AQ36" s="115"/>
      <c r="AR36" s="222"/>
      <c r="AS36" s="119"/>
    </row>
    <row r="37" spans="1:45" ht="48" customHeight="1" x14ac:dyDescent="0.35">
      <c r="A37" s="276">
        <v>27</v>
      </c>
      <c r="B37" s="603" t="str">
        <f>IFERROR(IF(AND(C37="",D37=""),"",VLOOKUP(AI37,'Reference records(soft deleted)'!$B$66:$D$116,3,FALSE)),"")</f>
        <v/>
      </c>
      <c r="C37" s="603" t="str">
        <f>IFERROR(VLOOKUP(AJ37,'Reference records(soft deleted)'!$B$121:$D$161,3,FALSE),"")</f>
        <v/>
      </c>
      <c r="D37" s="322"/>
      <c r="E37" s="320"/>
      <c r="F37" s="280"/>
      <c r="G37" s="281"/>
      <c r="H37" s="282"/>
      <c r="I37" s="687" t="str">
        <f>IFERROR(VLOOKUP(C37,'Reference records(soft deleted)'!$D$121:$H$161,5,FALSE),"")</f>
        <v/>
      </c>
      <c r="J37" s="687" t="str">
        <f t="shared" si="0"/>
        <v>No</v>
      </c>
      <c r="K37" s="687"/>
      <c r="L37" s="687"/>
      <c r="M37" s="687"/>
      <c r="N37" s="688" t="str">
        <f>IFERROR(IF(AM37="","",VLOOKUP(AM37,'Overview - Section A'!$P$30:$Q$40,2,FALSE)),"")</f>
        <v/>
      </c>
      <c r="O37" s="675"/>
      <c r="P37" s="282"/>
      <c r="Q37" s="606" t="str">
        <f t="array" ref="Q37">IFERROR(IF(INDEX('Reference Records'!$D$46:$D$86,MATCH(LEFT(C37,255),LEFT('Reference Records'!$C$46:$C$86,255),0))=0,"",INDEX('Reference Records'!$D$46:$D$86,MATCH(LEFT(C37,255),LEFT('Reference Records'!$C$46:$C$86,255),0))),"")</f>
        <v/>
      </c>
      <c r="R37" s="689"/>
      <c r="S37" s="675" t="str">
        <f>IF('Overview - Section A'!$AN$5="Funding Request",IF(N37="Funding Request Place Holder","",N37),"")</f>
        <v/>
      </c>
      <c r="T37" s="675" t="str">
        <f t="shared" si="1"/>
        <v/>
      </c>
      <c r="U37" s="282"/>
      <c r="V37" s="282"/>
      <c r="W37" s="322"/>
      <c r="X37" s="327" t="str">
        <f>IFERROR(IF(VLOOKUP(B37,'Reference Records'!$C$89:$D$120,2,FALSE)=0,"",VLOOKUP(B37,'Reference Records'!$C$89:$D$120,2,FALSE)),"")</f>
        <v/>
      </c>
      <c r="Y37" s="661" t="str">
        <f t="shared" si="2"/>
        <v/>
      </c>
      <c r="Z37" s="661"/>
      <c r="AA37" s="661" t="str">
        <f t="shared" si="3"/>
        <v/>
      </c>
      <c r="AB37" s="661"/>
      <c r="AC37" s="661"/>
      <c r="AD37" s="661"/>
      <c r="AE37" s="661"/>
      <c r="AF37" s="661" t="s">
        <v>1323</v>
      </c>
      <c r="AG37" s="661"/>
      <c r="AH37" s="661"/>
      <c r="AI37" s="690"/>
      <c r="AJ37" s="661"/>
      <c r="AK37" s="661"/>
      <c r="AL37" s="691"/>
      <c r="AM37" s="690"/>
      <c r="AN37" s="661" t="s">
        <v>923</v>
      </c>
      <c r="AO37" s="224"/>
      <c r="AP37" s="223"/>
      <c r="AQ37" s="115"/>
      <c r="AR37" s="222"/>
      <c r="AS37" s="119"/>
    </row>
    <row r="38" spans="1:45" ht="48" customHeight="1" x14ac:dyDescent="0.35">
      <c r="A38" s="276">
        <v>28</v>
      </c>
      <c r="B38" s="603" t="str">
        <f>IFERROR(IF(AND(C38="",D38=""),"",VLOOKUP(AI38,'Reference records(soft deleted)'!$B$66:$D$116,3,FALSE)),"")</f>
        <v/>
      </c>
      <c r="C38" s="603" t="str">
        <f>IFERROR(VLOOKUP(AJ38,'Reference records(soft deleted)'!$B$121:$D$161,3,FALSE),"")</f>
        <v/>
      </c>
      <c r="D38" s="322"/>
      <c r="E38" s="320"/>
      <c r="F38" s="280"/>
      <c r="G38" s="281"/>
      <c r="H38" s="282"/>
      <c r="I38" s="687" t="str">
        <f>IFERROR(VLOOKUP(C38,'Reference records(soft deleted)'!$D$121:$H$161,5,FALSE),"")</f>
        <v/>
      </c>
      <c r="J38" s="687" t="str">
        <f t="shared" si="0"/>
        <v>No</v>
      </c>
      <c r="K38" s="687"/>
      <c r="L38" s="687"/>
      <c r="M38" s="687"/>
      <c r="N38" s="688" t="str">
        <f>IFERROR(IF(AM38="","",VLOOKUP(AM38,'Overview - Section A'!$P$30:$Q$40,2,FALSE)),"")</f>
        <v/>
      </c>
      <c r="O38" s="675"/>
      <c r="P38" s="282"/>
      <c r="Q38" s="606" t="str">
        <f t="array" ref="Q38">IFERROR(IF(INDEX('Reference Records'!$D$46:$D$86,MATCH(LEFT(C38,255),LEFT('Reference Records'!$C$46:$C$86,255),0))=0,"",INDEX('Reference Records'!$D$46:$D$86,MATCH(LEFT(C38,255),LEFT('Reference Records'!$C$46:$C$86,255),0))),"")</f>
        <v/>
      </c>
      <c r="R38" s="689"/>
      <c r="S38" s="675" t="str">
        <f>IF('Overview - Section A'!$AN$5="Funding Request",IF(N38="Funding Request Place Holder","",N38),"")</f>
        <v/>
      </c>
      <c r="T38" s="675" t="str">
        <f t="shared" si="1"/>
        <v/>
      </c>
      <c r="U38" s="282"/>
      <c r="V38" s="282"/>
      <c r="W38" s="322"/>
      <c r="X38" s="327" t="str">
        <f>IFERROR(IF(VLOOKUP(B38,'Reference Records'!$C$89:$D$120,2,FALSE)=0,"",VLOOKUP(B38,'Reference Records'!$C$89:$D$120,2,FALSE)),"")</f>
        <v/>
      </c>
      <c r="Y38" s="661" t="str">
        <f t="shared" si="2"/>
        <v/>
      </c>
      <c r="Z38" s="661"/>
      <c r="AA38" s="661" t="str">
        <f t="shared" si="3"/>
        <v/>
      </c>
      <c r="AB38" s="661"/>
      <c r="AC38" s="661"/>
      <c r="AD38" s="661"/>
      <c r="AE38" s="661"/>
      <c r="AF38" s="661" t="s">
        <v>1324</v>
      </c>
      <c r="AG38" s="661"/>
      <c r="AH38" s="661"/>
      <c r="AI38" s="690"/>
      <c r="AJ38" s="661"/>
      <c r="AK38" s="661"/>
      <c r="AL38" s="691"/>
      <c r="AM38" s="690"/>
      <c r="AN38" s="661" t="s">
        <v>923</v>
      </c>
      <c r="AO38" s="224"/>
      <c r="AP38" s="223"/>
      <c r="AQ38" s="115"/>
      <c r="AR38" s="222"/>
      <c r="AS38" s="119"/>
    </row>
    <row r="39" spans="1:45" ht="48" customHeight="1" x14ac:dyDescent="0.35">
      <c r="A39" s="276">
        <v>29</v>
      </c>
      <c r="B39" s="603" t="str">
        <f>IFERROR(IF(AND(C39="",D39=""),"",VLOOKUP(AI39,'Reference records(soft deleted)'!$B$66:$D$116,3,FALSE)),"")</f>
        <v/>
      </c>
      <c r="C39" s="603" t="str">
        <f>IFERROR(VLOOKUP(AJ39,'Reference records(soft deleted)'!$B$121:$D$161,3,FALSE),"")</f>
        <v/>
      </c>
      <c r="D39" s="322"/>
      <c r="E39" s="320"/>
      <c r="F39" s="280"/>
      <c r="G39" s="281"/>
      <c r="H39" s="282"/>
      <c r="I39" s="687" t="str">
        <f>IFERROR(VLOOKUP(C39,'Reference records(soft deleted)'!$D$121:$H$161,5,FALSE),"")</f>
        <v/>
      </c>
      <c r="J39" s="687" t="str">
        <f t="shared" si="0"/>
        <v>No</v>
      </c>
      <c r="K39" s="687"/>
      <c r="L39" s="687"/>
      <c r="M39" s="687"/>
      <c r="N39" s="688" t="str">
        <f>IFERROR(IF(AM39="","",VLOOKUP(AM39,'Overview - Section A'!$P$30:$Q$40,2,FALSE)),"")</f>
        <v/>
      </c>
      <c r="O39" s="675"/>
      <c r="P39" s="282"/>
      <c r="Q39" s="606" t="str">
        <f t="array" ref="Q39">IFERROR(IF(INDEX('Reference Records'!$D$46:$D$86,MATCH(LEFT(C39,255),LEFT('Reference Records'!$C$46:$C$86,255),0))=0,"",INDEX('Reference Records'!$D$46:$D$86,MATCH(LEFT(C39,255),LEFT('Reference Records'!$C$46:$C$86,255),0))),"")</f>
        <v/>
      </c>
      <c r="R39" s="689"/>
      <c r="S39" s="675" t="str">
        <f>IF('Overview - Section A'!$AN$5="Funding Request",IF(N39="Funding Request Place Holder","",N39),"")</f>
        <v/>
      </c>
      <c r="T39" s="675" t="str">
        <f t="shared" si="1"/>
        <v/>
      </c>
      <c r="U39" s="282"/>
      <c r="V39" s="282"/>
      <c r="W39" s="322"/>
      <c r="X39" s="327" t="str">
        <f>IFERROR(IF(VLOOKUP(B39,'Reference Records'!$C$89:$D$120,2,FALSE)=0,"",VLOOKUP(B39,'Reference Records'!$C$89:$D$120,2,FALSE)),"")</f>
        <v/>
      </c>
      <c r="Y39" s="661" t="str">
        <f t="shared" si="2"/>
        <v/>
      </c>
      <c r="Z39" s="661"/>
      <c r="AA39" s="661" t="str">
        <f t="shared" si="3"/>
        <v/>
      </c>
      <c r="AB39" s="661"/>
      <c r="AC39" s="661"/>
      <c r="AD39" s="661"/>
      <c r="AE39" s="661"/>
      <c r="AF39" s="661" t="s">
        <v>1325</v>
      </c>
      <c r="AG39" s="661"/>
      <c r="AH39" s="661"/>
      <c r="AI39" s="690"/>
      <c r="AJ39" s="661"/>
      <c r="AK39" s="661"/>
      <c r="AL39" s="691"/>
      <c r="AM39" s="690"/>
      <c r="AN39" s="661" t="s">
        <v>923</v>
      </c>
      <c r="AO39" s="224"/>
      <c r="AP39" s="223"/>
      <c r="AQ39" s="115"/>
      <c r="AR39" s="222"/>
      <c r="AS39" s="119"/>
    </row>
    <row r="40" spans="1:45" ht="48" customHeight="1" x14ac:dyDescent="0.35">
      <c r="A40" s="276">
        <v>30</v>
      </c>
      <c r="B40" s="603" t="str">
        <f>IFERROR(IF(AND(C40="",D40=""),"",VLOOKUP(AI40,'Reference records(soft deleted)'!$B$66:$D$116,3,FALSE)),"")</f>
        <v/>
      </c>
      <c r="C40" s="603" t="str">
        <f>IFERROR(VLOOKUP(AJ40,'Reference records(soft deleted)'!$B$121:$D$161,3,FALSE),"")</f>
        <v/>
      </c>
      <c r="D40" s="322"/>
      <c r="E40" s="320"/>
      <c r="F40" s="280"/>
      <c r="G40" s="281"/>
      <c r="H40" s="282"/>
      <c r="I40" s="687" t="str">
        <f>IFERROR(VLOOKUP(C40,'Reference records(soft deleted)'!$D$121:$H$161,5,FALSE),"")</f>
        <v/>
      </c>
      <c r="J40" s="687" t="str">
        <f t="shared" si="0"/>
        <v>No</v>
      </c>
      <c r="K40" s="687"/>
      <c r="L40" s="687"/>
      <c r="M40" s="687"/>
      <c r="N40" s="688" t="str">
        <f>IFERROR(IF(AM40="","",VLOOKUP(AM40,'Overview - Section A'!$P$30:$Q$40,2,FALSE)),"")</f>
        <v/>
      </c>
      <c r="O40" s="675"/>
      <c r="P40" s="282"/>
      <c r="Q40" s="606" t="str">
        <f t="array" ref="Q40">IFERROR(IF(INDEX('Reference Records'!$D$46:$D$86,MATCH(LEFT(C40,255),LEFT('Reference Records'!$C$46:$C$86,255),0))=0,"",INDEX('Reference Records'!$D$46:$D$86,MATCH(LEFT(C40,255),LEFT('Reference Records'!$C$46:$C$86,255),0))),"")</f>
        <v/>
      </c>
      <c r="R40" s="689"/>
      <c r="S40" s="675" t="str">
        <f>IF('Overview - Section A'!$AN$5="Funding Request",IF(N40="Funding Request Place Holder","",N40),"")</f>
        <v/>
      </c>
      <c r="T40" s="675" t="str">
        <f t="shared" si="1"/>
        <v/>
      </c>
      <c r="U40" s="282"/>
      <c r="V40" s="282"/>
      <c r="W40" s="322"/>
      <c r="X40" s="327" t="str">
        <f>IFERROR(IF(VLOOKUP(B40,'Reference Records'!$C$89:$D$120,2,FALSE)=0,"",VLOOKUP(B40,'Reference Records'!$C$89:$D$120,2,FALSE)),"")</f>
        <v/>
      </c>
      <c r="Y40" s="661" t="str">
        <f t="shared" si="2"/>
        <v/>
      </c>
      <c r="Z40" s="661"/>
      <c r="AA40" s="661" t="str">
        <f t="shared" si="3"/>
        <v/>
      </c>
      <c r="AB40" s="661"/>
      <c r="AC40" s="661"/>
      <c r="AD40" s="661"/>
      <c r="AE40" s="661"/>
      <c r="AF40" s="661" t="s">
        <v>1326</v>
      </c>
      <c r="AG40" s="661"/>
      <c r="AH40" s="661"/>
      <c r="AI40" s="690"/>
      <c r="AJ40" s="661"/>
      <c r="AK40" s="661"/>
      <c r="AL40" s="691"/>
      <c r="AM40" s="690"/>
      <c r="AN40" s="661" t="s">
        <v>923</v>
      </c>
      <c r="AO40" s="224"/>
      <c r="AP40" s="223"/>
      <c r="AQ40" s="115"/>
      <c r="AR40" s="222"/>
      <c r="AS40" s="119"/>
    </row>
    <row r="41" spans="1:45" ht="28.9" customHeight="1" thickBot="1" x14ac:dyDescent="0.4">
      <c r="A41" s="99"/>
      <c r="B41" s="100"/>
      <c r="C41" s="100"/>
      <c r="D41" s="101"/>
      <c r="E41" s="101"/>
      <c r="F41" s="101"/>
      <c r="G41" s="101"/>
      <c r="H41" s="101"/>
      <c r="I41" s="204"/>
      <c r="J41" s="204"/>
      <c r="K41" s="204"/>
      <c r="L41" s="204"/>
      <c r="M41" s="204"/>
      <c r="N41" s="101"/>
      <c r="O41" s="101"/>
      <c r="P41" s="101"/>
      <c r="Q41" s="57"/>
      <c r="R41" s="101"/>
      <c r="S41" s="101"/>
      <c r="T41" s="101"/>
      <c r="U41" s="101"/>
      <c r="V41" s="101"/>
      <c r="W41" s="57"/>
      <c r="X41" s="116"/>
      <c r="Y41" s="116"/>
      <c r="Z41" s="116"/>
      <c r="AA41" s="116"/>
      <c r="AB41" s="116"/>
      <c r="AC41" s="116"/>
      <c r="AD41" s="116"/>
      <c r="AE41" s="116"/>
      <c r="AF41" s="116"/>
      <c r="AG41" s="116"/>
      <c r="AH41" s="116"/>
      <c r="AI41" s="116"/>
      <c r="AJ41" s="116"/>
      <c r="AK41" s="116"/>
      <c r="AL41" s="116"/>
      <c r="AM41" s="116"/>
      <c r="AN41" s="116"/>
      <c r="AO41" s="116"/>
      <c r="AP41" s="116"/>
      <c r="AQ41" s="13"/>
      <c r="AR41" s="119"/>
      <c r="AS41" s="119"/>
    </row>
    <row r="42" spans="1:45" ht="62.9" customHeight="1" thickBot="1" x14ac:dyDescent="0.4">
      <c r="AR42" s="119"/>
      <c r="AS42" s="119"/>
    </row>
    <row r="43" spans="1:45" ht="30.75" customHeight="1" thickBot="1" x14ac:dyDescent="0.4">
      <c r="A43" s="102"/>
      <c r="B43" s="780" t="s">
        <v>30</v>
      </c>
      <c r="C43" s="781"/>
      <c r="D43" s="781"/>
      <c r="E43" s="781"/>
      <c r="F43" s="781"/>
      <c r="G43" s="781"/>
      <c r="H43" s="781"/>
      <c r="I43" s="205"/>
      <c r="J43" s="205"/>
      <c r="K43" s="205"/>
      <c r="L43" s="205"/>
      <c r="M43" s="205"/>
      <c r="N43" s="55"/>
      <c r="O43" s="42"/>
      <c r="P43" s="118"/>
      <c r="Q43" s="117"/>
    </row>
    <row r="44" spans="1:45" ht="45.75" customHeight="1" x14ac:dyDescent="0.35">
      <c r="A44" s="102"/>
      <c r="B44" s="273" t="s">
        <v>26</v>
      </c>
      <c r="C44" s="273" t="s">
        <v>123</v>
      </c>
      <c r="D44" s="274" t="s">
        <v>170</v>
      </c>
      <c r="E44" s="273" t="s">
        <v>6</v>
      </c>
      <c r="F44" s="273" t="s">
        <v>7</v>
      </c>
      <c r="G44" s="273"/>
      <c r="H44" s="273" t="s">
        <v>138</v>
      </c>
      <c r="I44" s="275"/>
      <c r="J44" s="275" t="s">
        <v>196</v>
      </c>
      <c r="K44" s="275" t="s">
        <v>217</v>
      </c>
      <c r="L44" s="275"/>
      <c r="M44" s="275"/>
      <c r="N44" s="275" t="s">
        <v>61</v>
      </c>
      <c r="O44" s="43"/>
      <c r="P44" s="864" t="s">
        <v>272</v>
      </c>
      <c r="Q44" s="865"/>
      <c r="R44" s="866" t="s">
        <v>273</v>
      </c>
      <c r="S44" s="867"/>
      <c r="T44" s="866" t="s">
        <v>274</v>
      </c>
      <c r="U44" s="867"/>
    </row>
    <row r="45" spans="1:45" ht="34.15" hidden="1" customHeight="1" x14ac:dyDescent="0.35">
      <c r="A45" s="102"/>
      <c r="B45" s="276" t="s">
        <v>81</v>
      </c>
      <c r="C45" s="277" t="str">
        <f>IF(B45=B44,"",VLOOKUP(B45,$A$10:$AA$42,27,FALSE))</f>
        <v>[Custom Coverage Indicator Name - EN]</v>
      </c>
      <c r="D45" s="278" t="e">
        <f>TEXT(IFERROR(INDEX('Overview - Section A'!$A$53:$A$72,MATCH(AK7,'Overview - Section A'!$U$53:$U$72,0)),""),"d-mmm") &amp;YEAR(INDEX('Overview - Section A'!$A$53:$A$72,MATCH(AK7,'Overview - Section A'!$U$53:$U$72,0)))&amp;" to " &amp; TEXT(IFERROR(INDEX('Overview - Section A'!$E$53:$E$72,MATCH(AK7,'Overview - Section A'!$U$53:$U$72,0)),""),"d-mmm-")&amp;YEAR(INDEX('Overview - Section A'!$A$53:$A$72,MATCH(AK7,'Overview - Section A'!$U$53:$U$72,0)))</f>
        <v>#N/A</v>
      </c>
      <c r="E45" s="279" t="s">
        <v>53</v>
      </c>
      <c r="F45" s="280" t="s">
        <v>54</v>
      </c>
      <c r="G45" s="281"/>
      <c r="H45" s="282" t="s">
        <v>137</v>
      </c>
      <c r="I45" s="283" t="e">
        <f>CONCATENATE(B45,D45)</f>
        <v>#N/A</v>
      </c>
      <c r="J45" s="284" t="s">
        <v>60</v>
      </c>
      <c r="K45" s="285" t="s">
        <v>194</v>
      </c>
      <c r="L45" s="283"/>
      <c r="M45" s="283"/>
      <c r="N45" s="283" t="s">
        <v>60</v>
      </c>
      <c r="O45" s="43"/>
      <c r="P45" s="868"/>
      <c r="Q45" s="869"/>
      <c r="R45" s="870"/>
      <c r="S45" s="869"/>
      <c r="T45" s="870"/>
      <c r="U45" s="869"/>
      <c r="V45" s="90"/>
      <c r="W45" s="90"/>
      <c r="X45" s="151"/>
    </row>
    <row r="46" spans="1:45" ht="34.15" customHeight="1" x14ac:dyDescent="0.35">
      <c r="A46" s="102"/>
      <c r="B46" s="276">
        <v>1</v>
      </c>
      <c r="C46" s="277" t="str">
        <f t="shared" ref="C46:C109" si="4">IF(B46=B45,"",VLOOKUP(B46,$A$10:$AA$42,27,FALSE))</f>
        <v/>
      </c>
      <c r="D46" s="278" t="e">
        <f>TEXT(IFERROR(INDEX('Overview - Section A'!$A$53:$A$72,MATCH(AK8,'Overview - Section A'!$U$53:$U$72,0)),""),"d-mmm") &amp;YEAR(INDEX('Overview - Section A'!$A$53:$A$72,MATCH(AK8,'Overview - Section A'!$U$53:$U$72,0)))&amp;" to " &amp; TEXT(IFERROR(INDEX('Overview - Section A'!$E$53:$E$72,MATCH(AK8,'Overview - Section A'!$U$53:$U$72,0)),""),"d-mmm-")&amp;YEAR(INDEX('Overview - Section A'!$A$53:$A$72,MATCH(AK8,'Overview - Section A'!$U$53:$U$72,0)))</f>
        <v>#N/A</v>
      </c>
      <c r="E46" s="279"/>
      <c r="F46" s="280"/>
      <c r="G46" s="281"/>
      <c r="H46" s="282"/>
      <c r="I46" s="283" t="e">
        <f t="shared" ref="I46:I109" si="5">CONCATENATE(B46,D46)</f>
        <v>#N/A</v>
      </c>
      <c r="J46" s="284" t="s">
        <v>942</v>
      </c>
      <c r="K46" s="285"/>
      <c r="L46" s="283"/>
      <c r="M46" s="283"/>
      <c r="N46" s="283" t="s">
        <v>1327</v>
      </c>
      <c r="O46" s="43"/>
      <c r="P46" s="223"/>
      <c r="Q46" s="223"/>
      <c r="R46" s="223"/>
      <c r="S46" s="223"/>
      <c r="T46" s="223"/>
      <c r="U46" s="223"/>
      <c r="V46" s="90"/>
      <c r="W46" s="90"/>
      <c r="X46" s="151"/>
    </row>
    <row r="47" spans="1:45" ht="34.15" customHeight="1" x14ac:dyDescent="0.35">
      <c r="A47" s="102"/>
      <c r="B47" s="276">
        <v>1</v>
      </c>
      <c r="C47" s="277" t="str">
        <f t="shared" si="4"/>
        <v/>
      </c>
      <c r="D47" s="278" t="e">
        <f>TEXT(IFERROR(INDEX('Overview - Section A'!$A$53:$A$72,MATCH(AK9,'Overview - Section A'!$U$53:$U$72,0)),""),"d-mmm") &amp;YEAR(INDEX('Overview - Section A'!$A$53:$A$72,MATCH(AK9,'Overview - Section A'!$U$53:$U$72,0)))&amp;" to " &amp; TEXT(IFERROR(INDEX('Overview - Section A'!$E$53:$E$72,MATCH(AK9,'Overview - Section A'!$U$53:$U$72,0)),""),"d-mmm-")&amp;YEAR(INDEX('Overview - Section A'!$A$53:$A$72,MATCH(AK9,'Overview - Section A'!$U$53:$U$72,0)))</f>
        <v>#N/A</v>
      </c>
      <c r="E47" s="279"/>
      <c r="F47" s="280"/>
      <c r="G47" s="281"/>
      <c r="H47" s="282"/>
      <c r="I47" s="283" t="e">
        <f t="shared" si="5"/>
        <v>#N/A</v>
      </c>
      <c r="J47" s="284" t="s">
        <v>944</v>
      </c>
      <c r="K47" s="285"/>
      <c r="L47" s="283"/>
      <c r="M47" s="283"/>
      <c r="N47" s="283" t="s">
        <v>1328</v>
      </c>
      <c r="O47" s="43"/>
      <c r="P47" s="223"/>
      <c r="Q47" s="223"/>
      <c r="R47" s="223"/>
      <c r="S47" s="223"/>
      <c r="T47" s="223"/>
      <c r="U47" s="223"/>
      <c r="V47" s="90"/>
      <c r="W47" s="90"/>
      <c r="X47" s="151"/>
    </row>
    <row r="48" spans="1:45" ht="34.15" customHeight="1" x14ac:dyDescent="0.35">
      <c r="A48" s="102"/>
      <c r="B48" s="276">
        <v>1</v>
      </c>
      <c r="C48" s="277" t="str">
        <f t="shared" si="4"/>
        <v/>
      </c>
      <c r="D48" s="278" t="e">
        <f>TEXT(IFERROR(INDEX('Overview - Section A'!$A$53:$A$72,MATCH(AK10,'Overview - Section A'!$U$53:$U$72,0)),""),"d-mmm") &amp;YEAR(INDEX('Overview - Section A'!$A$53:$A$72,MATCH(AK10,'Overview - Section A'!$U$53:$U$72,0)))&amp;" to " &amp; TEXT(IFERROR(INDEX('Overview - Section A'!$E$53:$E$72,MATCH(AK10,'Overview - Section A'!$U$53:$U$72,0)),""),"d-mmm-")&amp;YEAR(INDEX('Overview - Section A'!$A$53:$A$72,MATCH(AK10,'Overview - Section A'!$U$53:$U$72,0)))</f>
        <v>#N/A</v>
      </c>
      <c r="E48" s="279"/>
      <c r="F48" s="280"/>
      <c r="G48" s="281"/>
      <c r="H48" s="282"/>
      <c r="I48" s="283" t="e">
        <f t="shared" si="5"/>
        <v>#N/A</v>
      </c>
      <c r="J48" s="284" t="s">
        <v>946</v>
      </c>
      <c r="K48" s="285"/>
      <c r="L48" s="283"/>
      <c r="M48" s="283"/>
      <c r="N48" s="283" t="s">
        <v>1329</v>
      </c>
      <c r="O48" s="43"/>
      <c r="P48" s="223"/>
      <c r="Q48" s="223"/>
      <c r="R48" s="223"/>
      <c r="S48" s="223"/>
      <c r="T48" s="223"/>
      <c r="U48" s="223"/>
      <c r="V48" s="90"/>
      <c r="W48" s="90"/>
      <c r="X48" s="151"/>
    </row>
    <row r="49" spans="1:24" ht="34.15" customHeight="1" x14ac:dyDescent="0.35">
      <c r="A49" s="102"/>
      <c r="B49" s="276">
        <v>1</v>
      </c>
      <c r="C49" s="277" t="str">
        <f t="shared" si="4"/>
        <v/>
      </c>
      <c r="D49" s="278" t="e">
        <f>TEXT(IFERROR(INDEX('Overview - Section A'!$A$53:$A$72,MATCH(AK11,'Overview - Section A'!$U$53:$U$72,0)),""),"d-mmm") &amp;YEAR(INDEX('Overview - Section A'!$A$53:$A$72,MATCH(AK11,'Overview - Section A'!$U$53:$U$72,0)))&amp;" to " &amp; TEXT(IFERROR(INDEX('Overview - Section A'!$E$53:$E$72,MATCH(AK11,'Overview - Section A'!$U$53:$U$72,0)),""),"d-mmm-")&amp;YEAR(INDEX('Overview - Section A'!$A$53:$A$72,MATCH(AK11,'Overview - Section A'!$U$53:$U$72,0)))</f>
        <v>#N/A</v>
      </c>
      <c r="E49" s="279"/>
      <c r="F49" s="280"/>
      <c r="G49" s="281"/>
      <c r="H49" s="282"/>
      <c r="I49" s="283" t="e">
        <f t="shared" si="5"/>
        <v>#N/A</v>
      </c>
      <c r="J49" s="284" t="s">
        <v>948</v>
      </c>
      <c r="K49" s="285"/>
      <c r="L49" s="283"/>
      <c r="M49" s="283"/>
      <c r="N49" s="283" t="s">
        <v>1330</v>
      </c>
      <c r="O49" s="43"/>
      <c r="P49" s="223"/>
      <c r="Q49" s="223"/>
      <c r="R49" s="223"/>
      <c r="S49" s="223"/>
      <c r="T49" s="223"/>
      <c r="U49" s="223"/>
      <c r="V49" s="90"/>
      <c r="W49" s="90"/>
      <c r="X49" s="151"/>
    </row>
    <row r="50" spans="1:24" ht="34.15" customHeight="1" x14ac:dyDescent="0.35">
      <c r="A50" s="102"/>
      <c r="B50" s="276">
        <v>1</v>
      </c>
      <c r="C50" s="277" t="str">
        <f t="shared" si="4"/>
        <v/>
      </c>
      <c r="D50" s="278" t="e">
        <f>TEXT(IFERROR(INDEX('Overview - Section A'!$A$53:$A$72,MATCH(AK12,'Overview - Section A'!$U$53:$U$72,0)),""),"d-mmm") &amp;YEAR(INDEX('Overview - Section A'!$A$53:$A$72,MATCH(AK12,'Overview - Section A'!$U$53:$U$72,0)))&amp;" to " &amp; TEXT(IFERROR(INDEX('Overview - Section A'!$E$53:$E$72,MATCH(AK12,'Overview - Section A'!$U$53:$U$72,0)),""),"d-mmm-")&amp;YEAR(INDEX('Overview - Section A'!$A$53:$A$72,MATCH(AK12,'Overview - Section A'!$U$53:$U$72,0)))</f>
        <v>#N/A</v>
      </c>
      <c r="E50" s="279"/>
      <c r="F50" s="280"/>
      <c r="G50" s="281"/>
      <c r="H50" s="282"/>
      <c r="I50" s="283" t="e">
        <f t="shared" si="5"/>
        <v>#N/A</v>
      </c>
      <c r="J50" s="284" t="s">
        <v>950</v>
      </c>
      <c r="K50" s="285"/>
      <c r="L50" s="283"/>
      <c r="M50" s="283"/>
      <c r="N50" s="283" t="s">
        <v>1331</v>
      </c>
      <c r="O50" s="43"/>
      <c r="P50" s="223"/>
      <c r="Q50" s="223"/>
      <c r="R50" s="223"/>
      <c r="S50" s="223"/>
      <c r="T50" s="223"/>
      <c r="U50" s="223"/>
      <c r="V50" s="90"/>
      <c r="W50" s="90"/>
      <c r="X50" s="151"/>
    </row>
    <row r="51" spans="1:24" ht="34.15" customHeight="1" x14ac:dyDescent="0.35">
      <c r="A51" s="102"/>
      <c r="B51" s="276">
        <v>1</v>
      </c>
      <c r="C51" s="277" t="str">
        <f t="shared" si="4"/>
        <v/>
      </c>
      <c r="D51" s="278" t="e">
        <f>TEXT(IFERROR(INDEX('Overview - Section A'!$A$53:$A$72,MATCH(AK13,'Overview - Section A'!$U$53:$U$72,0)),""),"d-mmm") &amp;YEAR(INDEX('Overview - Section A'!$A$53:$A$72,MATCH(AK13,'Overview - Section A'!$U$53:$U$72,0)))&amp;" to " &amp; TEXT(IFERROR(INDEX('Overview - Section A'!$E$53:$E$72,MATCH(AK13,'Overview - Section A'!$U$53:$U$72,0)),""),"d-mmm-")&amp;YEAR(INDEX('Overview - Section A'!$A$53:$A$72,MATCH(AK13,'Overview - Section A'!$U$53:$U$72,0)))</f>
        <v>#N/A</v>
      </c>
      <c r="E51" s="279"/>
      <c r="F51" s="280"/>
      <c r="G51" s="281"/>
      <c r="H51" s="282"/>
      <c r="I51" s="283" t="e">
        <f t="shared" si="5"/>
        <v>#N/A</v>
      </c>
      <c r="J51" s="284" t="s">
        <v>952</v>
      </c>
      <c r="K51" s="285"/>
      <c r="L51" s="283"/>
      <c r="M51" s="283"/>
      <c r="N51" s="283" t="s">
        <v>1332</v>
      </c>
      <c r="O51" s="43"/>
      <c r="P51" s="223"/>
      <c r="Q51" s="223"/>
      <c r="R51" s="223"/>
      <c r="S51" s="223"/>
      <c r="T51" s="223"/>
      <c r="U51" s="223"/>
      <c r="V51" s="90"/>
      <c r="W51" s="90"/>
      <c r="X51" s="151"/>
    </row>
    <row r="52" spans="1:24" ht="34.15" customHeight="1" x14ac:dyDescent="0.35">
      <c r="A52" s="102"/>
      <c r="B52" s="276">
        <v>2</v>
      </c>
      <c r="C52" s="277" t="str">
        <f t="shared" si="4"/>
        <v/>
      </c>
      <c r="D52" s="278" t="e">
        <f>TEXT(IFERROR(INDEX('Overview - Section A'!$A$53:$A$72,MATCH(AK14,'Overview - Section A'!$U$53:$U$72,0)),""),"d-mmm") &amp;YEAR(INDEX('Overview - Section A'!$A$53:$A$72,MATCH(AK14,'Overview - Section A'!$U$53:$U$72,0)))&amp;" to " &amp; TEXT(IFERROR(INDEX('Overview - Section A'!$E$53:$E$72,MATCH(AK14,'Overview - Section A'!$U$53:$U$72,0)),""),"d-mmm-")&amp;YEAR(INDEX('Overview - Section A'!$A$53:$A$72,MATCH(AK14,'Overview - Section A'!$U$53:$U$72,0)))</f>
        <v>#N/A</v>
      </c>
      <c r="E52" s="279"/>
      <c r="F52" s="280"/>
      <c r="G52" s="281"/>
      <c r="H52" s="282"/>
      <c r="I52" s="283" t="e">
        <f t="shared" si="5"/>
        <v>#N/A</v>
      </c>
      <c r="J52" s="284" t="s">
        <v>942</v>
      </c>
      <c r="K52" s="285"/>
      <c r="L52" s="283"/>
      <c r="M52" s="283"/>
      <c r="N52" s="283" t="s">
        <v>1333</v>
      </c>
      <c r="O52" s="43"/>
      <c r="P52" s="223"/>
      <c r="Q52" s="223"/>
      <c r="R52" s="223"/>
      <c r="S52" s="223"/>
      <c r="T52" s="223"/>
      <c r="U52" s="223"/>
      <c r="V52" s="90"/>
      <c r="W52" s="90"/>
      <c r="X52" s="151"/>
    </row>
    <row r="53" spans="1:24" ht="34.15" customHeight="1" x14ac:dyDescent="0.35">
      <c r="A53" s="102"/>
      <c r="B53" s="276">
        <v>2</v>
      </c>
      <c r="C53" s="277" t="str">
        <f t="shared" si="4"/>
        <v/>
      </c>
      <c r="D53" s="278" t="e">
        <f>TEXT(IFERROR(INDEX('Overview - Section A'!$A$53:$A$72,MATCH(AK15,'Overview - Section A'!$U$53:$U$72,0)),""),"d-mmm") &amp;YEAR(INDEX('Overview - Section A'!$A$53:$A$72,MATCH(AK15,'Overview - Section A'!$U$53:$U$72,0)))&amp;" to " &amp; TEXT(IFERROR(INDEX('Overview - Section A'!$E$53:$E$72,MATCH(AK15,'Overview - Section A'!$U$53:$U$72,0)),""),"d-mmm-")&amp;YEAR(INDEX('Overview - Section A'!$A$53:$A$72,MATCH(AK15,'Overview - Section A'!$U$53:$U$72,0)))</f>
        <v>#N/A</v>
      </c>
      <c r="E53" s="279"/>
      <c r="F53" s="280"/>
      <c r="G53" s="281"/>
      <c r="H53" s="282"/>
      <c r="I53" s="283" t="e">
        <f t="shared" si="5"/>
        <v>#N/A</v>
      </c>
      <c r="J53" s="284" t="s">
        <v>944</v>
      </c>
      <c r="K53" s="285"/>
      <c r="L53" s="283"/>
      <c r="M53" s="283"/>
      <c r="N53" s="283" t="s">
        <v>1334</v>
      </c>
      <c r="O53" s="43"/>
      <c r="P53" s="223"/>
      <c r="Q53" s="223"/>
      <c r="R53" s="223"/>
      <c r="S53" s="223"/>
      <c r="T53" s="223"/>
      <c r="U53" s="223"/>
      <c r="V53" s="90"/>
      <c r="W53" s="90"/>
      <c r="X53" s="151"/>
    </row>
    <row r="54" spans="1:24" ht="34.15" customHeight="1" x14ac:dyDescent="0.35">
      <c r="A54" s="102"/>
      <c r="B54" s="276">
        <v>2</v>
      </c>
      <c r="C54" s="277" t="str">
        <f t="shared" si="4"/>
        <v/>
      </c>
      <c r="D54" s="278" t="e">
        <f>TEXT(IFERROR(INDEX('Overview - Section A'!$A$53:$A$72,MATCH(AK16,'Overview - Section A'!$U$53:$U$72,0)),""),"d-mmm") &amp;YEAR(INDEX('Overview - Section A'!$A$53:$A$72,MATCH(AK16,'Overview - Section A'!$U$53:$U$72,0)))&amp;" to " &amp; TEXT(IFERROR(INDEX('Overview - Section A'!$E$53:$E$72,MATCH(AK16,'Overview - Section A'!$U$53:$U$72,0)),""),"d-mmm-")&amp;YEAR(INDEX('Overview - Section A'!$A$53:$A$72,MATCH(AK16,'Overview - Section A'!$U$53:$U$72,0)))</f>
        <v>#N/A</v>
      </c>
      <c r="E54" s="279"/>
      <c r="F54" s="280"/>
      <c r="G54" s="281"/>
      <c r="H54" s="282"/>
      <c r="I54" s="283" t="e">
        <f t="shared" si="5"/>
        <v>#N/A</v>
      </c>
      <c r="J54" s="284" t="s">
        <v>946</v>
      </c>
      <c r="K54" s="285"/>
      <c r="L54" s="283"/>
      <c r="M54" s="283"/>
      <c r="N54" s="283" t="s">
        <v>1335</v>
      </c>
      <c r="O54" s="43"/>
      <c r="P54" s="223"/>
      <c r="Q54" s="223"/>
      <c r="R54" s="223"/>
      <c r="S54" s="223"/>
      <c r="T54" s="223"/>
      <c r="U54" s="223"/>
      <c r="V54" s="90"/>
      <c r="W54" s="90"/>
      <c r="X54" s="151"/>
    </row>
    <row r="55" spans="1:24" ht="34.15" customHeight="1" x14ac:dyDescent="0.35">
      <c r="A55" s="102"/>
      <c r="B55" s="276">
        <v>2</v>
      </c>
      <c r="C55" s="277" t="str">
        <f t="shared" si="4"/>
        <v/>
      </c>
      <c r="D55" s="278" t="e">
        <f>TEXT(IFERROR(INDEX('Overview - Section A'!$A$53:$A$72,MATCH(AK17,'Overview - Section A'!$U$53:$U$72,0)),""),"d-mmm") &amp;YEAR(INDEX('Overview - Section A'!$A$53:$A$72,MATCH(AK17,'Overview - Section A'!$U$53:$U$72,0)))&amp;" to " &amp; TEXT(IFERROR(INDEX('Overview - Section A'!$E$53:$E$72,MATCH(AK17,'Overview - Section A'!$U$53:$U$72,0)),""),"d-mmm-")&amp;YEAR(INDEX('Overview - Section A'!$A$53:$A$72,MATCH(AK17,'Overview - Section A'!$U$53:$U$72,0)))</f>
        <v>#N/A</v>
      </c>
      <c r="E55" s="279"/>
      <c r="F55" s="280"/>
      <c r="G55" s="281"/>
      <c r="H55" s="282"/>
      <c r="I55" s="283" t="e">
        <f t="shared" si="5"/>
        <v>#N/A</v>
      </c>
      <c r="J55" s="284" t="s">
        <v>948</v>
      </c>
      <c r="K55" s="285"/>
      <c r="L55" s="283"/>
      <c r="M55" s="283"/>
      <c r="N55" s="283" t="s">
        <v>1336</v>
      </c>
      <c r="O55" s="43"/>
      <c r="P55" s="223"/>
      <c r="Q55" s="223"/>
      <c r="R55" s="223"/>
      <c r="S55" s="223"/>
      <c r="T55" s="223"/>
      <c r="U55" s="223"/>
      <c r="V55" s="90"/>
      <c r="W55" s="90"/>
      <c r="X55" s="151"/>
    </row>
    <row r="56" spans="1:24" ht="34.15" customHeight="1" x14ac:dyDescent="0.35">
      <c r="A56" s="102"/>
      <c r="B56" s="276">
        <v>2</v>
      </c>
      <c r="C56" s="277" t="str">
        <f t="shared" si="4"/>
        <v/>
      </c>
      <c r="D56" s="278" t="e">
        <f>TEXT(IFERROR(INDEX('Overview - Section A'!$A$53:$A$72,MATCH(AK18,'Overview - Section A'!$U$53:$U$72,0)),""),"d-mmm") &amp;YEAR(INDEX('Overview - Section A'!$A$53:$A$72,MATCH(AK18,'Overview - Section A'!$U$53:$U$72,0)))&amp;" to " &amp; TEXT(IFERROR(INDEX('Overview - Section A'!$E$53:$E$72,MATCH(AK18,'Overview - Section A'!$U$53:$U$72,0)),""),"d-mmm-")&amp;YEAR(INDEX('Overview - Section A'!$A$53:$A$72,MATCH(AK18,'Overview - Section A'!$U$53:$U$72,0)))</f>
        <v>#N/A</v>
      </c>
      <c r="E56" s="279"/>
      <c r="F56" s="280"/>
      <c r="G56" s="281"/>
      <c r="H56" s="282"/>
      <c r="I56" s="283" t="e">
        <f t="shared" si="5"/>
        <v>#N/A</v>
      </c>
      <c r="J56" s="284" t="s">
        <v>950</v>
      </c>
      <c r="K56" s="285"/>
      <c r="L56" s="283"/>
      <c r="M56" s="283"/>
      <c r="N56" s="283" t="s">
        <v>1337</v>
      </c>
      <c r="O56" s="43"/>
      <c r="P56" s="223"/>
      <c r="Q56" s="223"/>
      <c r="R56" s="223"/>
      <c r="S56" s="223"/>
      <c r="T56" s="223"/>
      <c r="U56" s="223"/>
      <c r="V56" s="90"/>
      <c r="W56" s="90"/>
      <c r="X56" s="151"/>
    </row>
    <row r="57" spans="1:24" ht="34.15" customHeight="1" x14ac:dyDescent="0.35">
      <c r="A57" s="102"/>
      <c r="B57" s="276">
        <v>2</v>
      </c>
      <c r="C57" s="277" t="str">
        <f t="shared" si="4"/>
        <v/>
      </c>
      <c r="D57" s="278" t="e">
        <f>TEXT(IFERROR(INDEX('Overview - Section A'!$A$53:$A$72,MATCH(AK19,'Overview - Section A'!$U$53:$U$72,0)),""),"d-mmm") &amp;YEAR(INDEX('Overview - Section A'!$A$53:$A$72,MATCH(AK19,'Overview - Section A'!$U$53:$U$72,0)))&amp;" to " &amp; TEXT(IFERROR(INDEX('Overview - Section A'!$E$53:$E$72,MATCH(AK19,'Overview - Section A'!$U$53:$U$72,0)),""),"d-mmm-")&amp;YEAR(INDEX('Overview - Section A'!$A$53:$A$72,MATCH(AK19,'Overview - Section A'!$U$53:$U$72,0)))</f>
        <v>#N/A</v>
      </c>
      <c r="E57" s="279"/>
      <c r="F57" s="280"/>
      <c r="G57" s="281"/>
      <c r="H57" s="282"/>
      <c r="I57" s="283" t="e">
        <f t="shared" si="5"/>
        <v>#N/A</v>
      </c>
      <c r="J57" s="284" t="s">
        <v>952</v>
      </c>
      <c r="K57" s="285"/>
      <c r="L57" s="283"/>
      <c r="M57" s="283"/>
      <c r="N57" s="283" t="s">
        <v>1338</v>
      </c>
      <c r="O57" s="43"/>
      <c r="P57" s="223"/>
      <c r="Q57" s="223"/>
      <c r="R57" s="223"/>
      <c r="S57" s="223"/>
      <c r="T57" s="223"/>
      <c r="U57" s="223"/>
      <c r="V57" s="90"/>
      <c r="W57" s="90"/>
      <c r="X57" s="151"/>
    </row>
    <row r="58" spans="1:24" ht="34.15" customHeight="1" x14ac:dyDescent="0.35">
      <c r="A58" s="102"/>
      <c r="B58" s="276">
        <v>3</v>
      </c>
      <c r="C58" s="277" t="str">
        <f t="shared" si="4"/>
        <v/>
      </c>
      <c r="D58" s="278" t="e">
        <f>TEXT(IFERROR(INDEX('Overview - Section A'!$A$53:$A$72,MATCH(AK20,'Overview - Section A'!$U$53:$U$72,0)),""),"d-mmm") &amp;YEAR(INDEX('Overview - Section A'!$A$53:$A$72,MATCH(AK20,'Overview - Section A'!$U$53:$U$72,0)))&amp;" to " &amp; TEXT(IFERROR(INDEX('Overview - Section A'!$E$53:$E$72,MATCH(AK20,'Overview - Section A'!$U$53:$U$72,0)),""),"d-mmm-")&amp;YEAR(INDEX('Overview - Section A'!$A$53:$A$72,MATCH(AK20,'Overview - Section A'!$U$53:$U$72,0)))</f>
        <v>#N/A</v>
      </c>
      <c r="E58" s="279"/>
      <c r="F58" s="280"/>
      <c r="G58" s="281"/>
      <c r="H58" s="282"/>
      <c r="I58" s="283" t="e">
        <f t="shared" si="5"/>
        <v>#N/A</v>
      </c>
      <c r="J58" s="284" t="s">
        <v>942</v>
      </c>
      <c r="K58" s="285"/>
      <c r="L58" s="283"/>
      <c r="M58" s="283"/>
      <c r="N58" s="283" t="s">
        <v>1339</v>
      </c>
      <c r="O58" s="43"/>
      <c r="P58" s="223"/>
      <c r="Q58" s="223"/>
      <c r="R58" s="223"/>
      <c r="S58" s="223"/>
      <c r="T58" s="223"/>
      <c r="U58" s="223"/>
      <c r="V58" s="90"/>
      <c r="W58" s="90"/>
      <c r="X58" s="151"/>
    </row>
    <row r="59" spans="1:24" ht="34.15" customHeight="1" x14ac:dyDescent="0.35">
      <c r="A59" s="102"/>
      <c r="B59" s="276">
        <v>3</v>
      </c>
      <c r="C59" s="277" t="str">
        <f t="shared" si="4"/>
        <v/>
      </c>
      <c r="D59" s="278" t="e">
        <f>TEXT(IFERROR(INDEX('Overview - Section A'!$A$53:$A$72,MATCH(AK21,'Overview - Section A'!$U$53:$U$72,0)),""),"d-mmm") &amp;YEAR(INDEX('Overview - Section A'!$A$53:$A$72,MATCH(AK21,'Overview - Section A'!$U$53:$U$72,0)))&amp;" to " &amp; TEXT(IFERROR(INDEX('Overview - Section A'!$E$53:$E$72,MATCH(AK21,'Overview - Section A'!$U$53:$U$72,0)),""),"d-mmm-")&amp;YEAR(INDEX('Overview - Section A'!$A$53:$A$72,MATCH(AK21,'Overview - Section A'!$U$53:$U$72,0)))</f>
        <v>#N/A</v>
      </c>
      <c r="E59" s="279"/>
      <c r="F59" s="280"/>
      <c r="G59" s="281"/>
      <c r="H59" s="282"/>
      <c r="I59" s="283" t="e">
        <f t="shared" si="5"/>
        <v>#N/A</v>
      </c>
      <c r="J59" s="284" t="s">
        <v>944</v>
      </c>
      <c r="K59" s="285"/>
      <c r="L59" s="283"/>
      <c r="M59" s="283"/>
      <c r="N59" s="283" t="s">
        <v>1340</v>
      </c>
      <c r="O59" s="43"/>
      <c r="P59" s="223"/>
      <c r="Q59" s="223"/>
      <c r="R59" s="223"/>
      <c r="S59" s="223"/>
      <c r="T59" s="223"/>
      <c r="U59" s="223"/>
      <c r="V59" s="90"/>
      <c r="W59" s="90"/>
      <c r="X59" s="151"/>
    </row>
    <row r="60" spans="1:24" ht="34.15" customHeight="1" x14ac:dyDescent="0.35">
      <c r="A60" s="102"/>
      <c r="B60" s="276">
        <v>3</v>
      </c>
      <c r="C60" s="277" t="str">
        <f t="shared" si="4"/>
        <v/>
      </c>
      <c r="D60" s="278" t="e">
        <f>TEXT(IFERROR(INDEX('Overview - Section A'!$A$53:$A$72,MATCH(AK22,'Overview - Section A'!$U$53:$U$72,0)),""),"d-mmm") &amp;YEAR(INDEX('Overview - Section A'!$A$53:$A$72,MATCH(AK22,'Overview - Section A'!$U$53:$U$72,0)))&amp;" to " &amp; TEXT(IFERROR(INDEX('Overview - Section A'!$E$53:$E$72,MATCH(AK22,'Overview - Section A'!$U$53:$U$72,0)),""),"d-mmm-")&amp;YEAR(INDEX('Overview - Section A'!$A$53:$A$72,MATCH(AK22,'Overview - Section A'!$U$53:$U$72,0)))</f>
        <v>#N/A</v>
      </c>
      <c r="E60" s="279"/>
      <c r="F60" s="280"/>
      <c r="G60" s="281"/>
      <c r="H60" s="282"/>
      <c r="I60" s="283" t="e">
        <f t="shared" si="5"/>
        <v>#N/A</v>
      </c>
      <c r="J60" s="284" t="s">
        <v>946</v>
      </c>
      <c r="K60" s="285"/>
      <c r="L60" s="283"/>
      <c r="M60" s="283"/>
      <c r="N60" s="283" t="s">
        <v>1341</v>
      </c>
      <c r="O60" s="43"/>
      <c r="P60" s="223"/>
      <c r="Q60" s="223"/>
      <c r="R60" s="223"/>
      <c r="S60" s="223"/>
      <c r="T60" s="223"/>
      <c r="U60" s="223"/>
      <c r="V60" s="90"/>
      <c r="W60" s="90"/>
      <c r="X60" s="151"/>
    </row>
    <row r="61" spans="1:24" ht="34.15" customHeight="1" x14ac:dyDescent="0.35">
      <c r="A61" s="102"/>
      <c r="B61" s="276">
        <v>3</v>
      </c>
      <c r="C61" s="277" t="str">
        <f t="shared" si="4"/>
        <v/>
      </c>
      <c r="D61" s="278" t="e">
        <f>TEXT(IFERROR(INDEX('Overview - Section A'!$A$53:$A$72,MATCH(AK23,'Overview - Section A'!$U$53:$U$72,0)),""),"d-mmm") &amp;YEAR(INDEX('Overview - Section A'!$A$53:$A$72,MATCH(AK23,'Overview - Section A'!$U$53:$U$72,0)))&amp;" to " &amp; TEXT(IFERROR(INDEX('Overview - Section A'!$E$53:$E$72,MATCH(AK23,'Overview - Section A'!$U$53:$U$72,0)),""),"d-mmm-")&amp;YEAR(INDEX('Overview - Section A'!$A$53:$A$72,MATCH(AK23,'Overview - Section A'!$U$53:$U$72,0)))</f>
        <v>#N/A</v>
      </c>
      <c r="E61" s="279"/>
      <c r="F61" s="280"/>
      <c r="G61" s="281"/>
      <c r="H61" s="282"/>
      <c r="I61" s="283" t="e">
        <f t="shared" si="5"/>
        <v>#N/A</v>
      </c>
      <c r="J61" s="284" t="s">
        <v>948</v>
      </c>
      <c r="K61" s="285"/>
      <c r="L61" s="283"/>
      <c r="M61" s="283"/>
      <c r="N61" s="283" t="s">
        <v>1342</v>
      </c>
      <c r="O61" s="43"/>
      <c r="P61" s="223"/>
      <c r="Q61" s="223"/>
      <c r="R61" s="223"/>
      <c r="S61" s="223"/>
      <c r="T61" s="223"/>
      <c r="U61" s="223"/>
      <c r="V61" s="90"/>
      <c r="W61" s="90"/>
      <c r="X61" s="151"/>
    </row>
    <row r="62" spans="1:24" ht="34.15" customHeight="1" x14ac:dyDescent="0.35">
      <c r="A62" s="102"/>
      <c r="B62" s="276">
        <v>3</v>
      </c>
      <c r="C62" s="277" t="str">
        <f t="shared" si="4"/>
        <v/>
      </c>
      <c r="D62" s="278" t="e">
        <f>TEXT(IFERROR(INDEX('Overview - Section A'!$A$53:$A$72,MATCH(AK24,'Overview - Section A'!$U$53:$U$72,0)),""),"d-mmm") &amp;YEAR(INDEX('Overview - Section A'!$A$53:$A$72,MATCH(AK24,'Overview - Section A'!$U$53:$U$72,0)))&amp;" to " &amp; TEXT(IFERROR(INDEX('Overview - Section A'!$E$53:$E$72,MATCH(AK24,'Overview - Section A'!$U$53:$U$72,0)),""),"d-mmm-")&amp;YEAR(INDEX('Overview - Section A'!$A$53:$A$72,MATCH(AK24,'Overview - Section A'!$U$53:$U$72,0)))</f>
        <v>#N/A</v>
      </c>
      <c r="E62" s="279"/>
      <c r="F62" s="280"/>
      <c r="G62" s="281"/>
      <c r="H62" s="282"/>
      <c r="I62" s="283" t="e">
        <f t="shared" si="5"/>
        <v>#N/A</v>
      </c>
      <c r="J62" s="284" t="s">
        <v>950</v>
      </c>
      <c r="K62" s="285"/>
      <c r="L62" s="283"/>
      <c r="M62" s="283"/>
      <c r="N62" s="283" t="s">
        <v>1343</v>
      </c>
      <c r="O62" s="43"/>
      <c r="P62" s="223"/>
      <c r="Q62" s="223"/>
      <c r="R62" s="223"/>
      <c r="S62" s="223"/>
      <c r="T62" s="223"/>
      <c r="U62" s="223"/>
      <c r="V62" s="90"/>
      <c r="W62" s="90"/>
      <c r="X62" s="151"/>
    </row>
    <row r="63" spans="1:24" ht="34.15" customHeight="1" x14ac:dyDescent="0.35">
      <c r="A63" s="102"/>
      <c r="B63" s="276">
        <v>3</v>
      </c>
      <c r="C63" s="277" t="str">
        <f t="shared" si="4"/>
        <v/>
      </c>
      <c r="D63" s="278" t="e">
        <f>TEXT(IFERROR(INDEX('Overview - Section A'!$A$53:$A$72,MATCH(AK25,'Overview - Section A'!$U$53:$U$72,0)),""),"d-mmm") &amp;YEAR(INDEX('Overview - Section A'!$A$53:$A$72,MATCH(AK25,'Overview - Section A'!$U$53:$U$72,0)))&amp;" to " &amp; TEXT(IFERROR(INDEX('Overview - Section A'!$E$53:$E$72,MATCH(AK25,'Overview - Section A'!$U$53:$U$72,0)),""),"d-mmm-")&amp;YEAR(INDEX('Overview - Section A'!$A$53:$A$72,MATCH(AK25,'Overview - Section A'!$U$53:$U$72,0)))</f>
        <v>#N/A</v>
      </c>
      <c r="E63" s="279"/>
      <c r="F63" s="280"/>
      <c r="G63" s="281"/>
      <c r="H63" s="282"/>
      <c r="I63" s="283" t="e">
        <f t="shared" si="5"/>
        <v>#N/A</v>
      </c>
      <c r="J63" s="284" t="s">
        <v>952</v>
      </c>
      <c r="K63" s="285"/>
      <c r="L63" s="283"/>
      <c r="M63" s="283"/>
      <c r="N63" s="283" t="s">
        <v>1344</v>
      </c>
      <c r="O63" s="43"/>
      <c r="P63" s="223"/>
      <c r="Q63" s="223"/>
      <c r="R63" s="223"/>
      <c r="S63" s="223"/>
      <c r="T63" s="223"/>
      <c r="U63" s="223"/>
      <c r="V63" s="90"/>
      <c r="W63" s="90"/>
      <c r="X63" s="151"/>
    </row>
    <row r="64" spans="1:24" ht="34.15" customHeight="1" x14ac:dyDescent="0.35">
      <c r="A64" s="102"/>
      <c r="B64" s="276">
        <v>4</v>
      </c>
      <c r="C64" s="277" t="str">
        <f t="shared" si="4"/>
        <v/>
      </c>
      <c r="D64" s="278" t="e">
        <f>TEXT(IFERROR(INDEX('Overview - Section A'!$A$53:$A$72,MATCH(AK26,'Overview - Section A'!$U$53:$U$72,0)),""),"d-mmm") &amp;YEAR(INDEX('Overview - Section A'!$A$53:$A$72,MATCH(AK26,'Overview - Section A'!$U$53:$U$72,0)))&amp;" to " &amp; TEXT(IFERROR(INDEX('Overview - Section A'!$E$53:$E$72,MATCH(AK26,'Overview - Section A'!$U$53:$U$72,0)),""),"d-mmm-")&amp;YEAR(INDEX('Overview - Section A'!$A$53:$A$72,MATCH(AK26,'Overview - Section A'!$U$53:$U$72,0)))</f>
        <v>#N/A</v>
      </c>
      <c r="E64" s="279"/>
      <c r="F64" s="280"/>
      <c r="G64" s="281"/>
      <c r="H64" s="282"/>
      <c r="I64" s="283" t="e">
        <f t="shared" si="5"/>
        <v>#N/A</v>
      </c>
      <c r="J64" s="284" t="s">
        <v>942</v>
      </c>
      <c r="K64" s="285"/>
      <c r="L64" s="283"/>
      <c r="M64" s="283"/>
      <c r="N64" s="283" t="s">
        <v>1345</v>
      </c>
      <c r="O64" s="43"/>
      <c r="P64" s="223"/>
      <c r="Q64" s="223"/>
      <c r="R64" s="223"/>
      <c r="S64" s="223"/>
      <c r="T64" s="223"/>
      <c r="U64" s="223"/>
      <c r="V64" s="90"/>
      <c r="W64" s="90"/>
      <c r="X64" s="151"/>
    </row>
    <row r="65" spans="1:24" ht="34.15" customHeight="1" x14ac:dyDescent="0.35">
      <c r="A65" s="102"/>
      <c r="B65" s="276">
        <v>4</v>
      </c>
      <c r="C65" s="277" t="str">
        <f t="shared" si="4"/>
        <v/>
      </c>
      <c r="D65" s="278" t="e">
        <f>TEXT(IFERROR(INDEX('Overview - Section A'!$A$53:$A$72,MATCH(AK27,'Overview - Section A'!$U$53:$U$72,0)),""),"d-mmm") &amp;YEAR(INDEX('Overview - Section A'!$A$53:$A$72,MATCH(AK27,'Overview - Section A'!$U$53:$U$72,0)))&amp;" to " &amp; TEXT(IFERROR(INDEX('Overview - Section A'!$E$53:$E$72,MATCH(AK27,'Overview - Section A'!$U$53:$U$72,0)),""),"d-mmm-")&amp;YEAR(INDEX('Overview - Section A'!$A$53:$A$72,MATCH(AK27,'Overview - Section A'!$U$53:$U$72,0)))</f>
        <v>#N/A</v>
      </c>
      <c r="E65" s="279"/>
      <c r="F65" s="280"/>
      <c r="G65" s="281"/>
      <c r="H65" s="282"/>
      <c r="I65" s="283" t="e">
        <f t="shared" si="5"/>
        <v>#N/A</v>
      </c>
      <c r="J65" s="284" t="s">
        <v>944</v>
      </c>
      <c r="K65" s="285"/>
      <c r="L65" s="283"/>
      <c r="M65" s="283"/>
      <c r="N65" s="283" t="s">
        <v>1346</v>
      </c>
      <c r="O65" s="43"/>
      <c r="P65" s="223"/>
      <c r="Q65" s="223"/>
      <c r="R65" s="223"/>
      <c r="S65" s="223"/>
      <c r="T65" s="223"/>
      <c r="U65" s="223"/>
      <c r="V65" s="90"/>
      <c r="W65" s="90"/>
      <c r="X65" s="151"/>
    </row>
    <row r="66" spans="1:24" ht="34.15" customHeight="1" x14ac:dyDescent="0.35">
      <c r="A66" s="102"/>
      <c r="B66" s="276">
        <v>4</v>
      </c>
      <c r="C66" s="277" t="str">
        <f t="shared" si="4"/>
        <v/>
      </c>
      <c r="D66" s="278" t="e">
        <f>TEXT(IFERROR(INDEX('Overview - Section A'!$A$53:$A$72,MATCH(AK28,'Overview - Section A'!$U$53:$U$72,0)),""),"d-mmm") &amp;YEAR(INDEX('Overview - Section A'!$A$53:$A$72,MATCH(AK28,'Overview - Section A'!$U$53:$U$72,0)))&amp;" to " &amp; TEXT(IFERROR(INDEX('Overview - Section A'!$E$53:$E$72,MATCH(AK28,'Overview - Section A'!$U$53:$U$72,0)),""),"d-mmm-")&amp;YEAR(INDEX('Overview - Section A'!$A$53:$A$72,MATCH(AK28,'Overview - Section A'!$U$53:$U$72,0)))</f>
        <v>#N/A</v>
      </c>
      <c r="E66" s="279"/>
      <c r="F66" s="280"/>
      <c r="G66" s="281"/>
      <c r="H66" s="282"/>
      <c r="I66" s="283" t="e">
        <f t="shared" si="5"/>
        <v>#N/A</v>
      </c>
      <c r="J66" s="284" t="s">
        <v>946</v>
      </c>
      <c r="K66" s="285"/>
      <c r="L66" s="283"/>
      <c r="M66" s="283"/>
      <c r="N66" s="283" t="s">
        <v>1347</v>
      </c>
      <c r="O66" s="43"/>
      <c r="P66" s="223"/>
      <c r="Q66" s="223"/>
      <c r="R66" s="223"/>
      <c r="S66" s="223"/>
      <c r="T66" s="223"/>
      <c r="U66" s="223"/>
      <c r="V66" s="90"/>
      <c r="W66" s="90"/>
      <c r="X66" s="151"/>
    </row>
    <row r="67" spans="1:24" ht="34.15" customHeight="1" x14ac:dyDescent="0.35">
      <c r="A67" s="102"/>
      <c r="B67" s="276">
        <v>4</v>
      </c>
      <c r="C67" s="277" t="str">
        <f t="shared" si="4"/>
        <v/>
      </c>
      <c r="D67" s="278" t="e">
        <f>TEXT(IFERROR(INDEX('Overview - Section A'!$A$53:$A$72,MATCH(AK29,'Overview - Section A'!$U$53:$U$72,0)),""),"d-mmm") &amp;YEAR(INDEX('Overview - Section A'!$A$53:$A$72,MATCH(AK29,'Overview - Section A'!$U$53:$U$72,0)))&amp;" to " &amp; TEXT(IFERROR(INDEX('Overview - Section A'!$E$53:$E$72,MATCH(AK29,'Overview - Section A'!$U$53:$U$72,0)),""),"d-mmm-")&amp;YEAR(INDEX('Overview - Section A'!$A$53:$A$72,MATCH(AK29,'Overview - Section A'!$U$53:$U$72,0)))</f>
        <v>#N/A</v>
      </c>
      <c r="E67" s="279"/>
      <c r="F67" s="280"/>
      <c r="G67" s="281"/>
      <c r="H67" s="282"/>
      <c r="I67" s="283" t="e">
        <f t="shared" si="5"/>
        <v>#N/A</v>
      </c>
      <c r="J67" s="284" t="s">
        <v>948</v>
      </c>
      <c r="K67" s="285"/>
      <c r="L67" s="283"/>
      <c r="M67" s="283"/>
      <c r="N67" s="283" t="s">
        <v>1348</v>
      </c>
      <c r="O67" s="43"/>
      <c r="P67" s="223"/>
      <c r="Q67" s="223"/>
      <c r="R67" s="223"/>
      <c r="S67" s="223"/>
      <c r="T67" s="223"/>
      <c r="U67" s="223"/>
      <c r="V67" s="90"/>
      <c r="W67" s="90"/>
      <c r="X67" s="151"/>
    </row>
    <row r="68" spans="1:24" ht="34.15" customHeight="1" x14ac:dyDescent="0.35">
      <c r="A68" s="102"/>
      <c r="B68" s="276">
        <v>4</v>
      </c>
      <c r="C68" s="277" t="str">
        <f t="shared" si="4"/>
        <v/>
      </c>
      <c r="D68" s="278" t="e">
        <f>TEXT(IFERROR(INDEX('Overview - Section A'!$A$53:$A$72,MATCH(AK30,'Overview - Section A'!$U$53:$U$72,0)),""),"d-mmm") &amp;YEAR(INDEX('Overview - Section A'!$A$53:$A$72,MATCH(AK30,'Overview - Section A'!$U$53:$U$72,0)))&amp;" to " &amp; TEXT(IFERROR(INDEX('Overview - Section A'!$E$53:$E$72,MATCH(AK30,'Overview - Section A'!$U$53:$U$72,0)),""),"d-mmm-")&amp;YEAR(INDEX('Overview - Section A'!$A$53:$A$72,MATCH(AK30,'Overview - Section A'!$U$53:$U$72,0)))</f>
        <v>#N/A</v>
      </c>
      <c r="E68" s="279"/>
      <c r="F68" s="280"/>
      <c r="G68" s="281"/>
      <c r="H68" s="282"/>
      <c r="I68" s="283" t="e">
        <f t="shared" si="5"/>
        <v>#N/A</v>
      </c>
      <c r="J68" s="284" t="s">
        <v>950</v>
      </c>
      <c r="K68" s="285"/>
      <c r="L68" s="283"/>
      <c r="M68" s="283"/>
      <c r="N68" s="283" t="s">
        <v>1349</v>
      </c>
      <c r="O68" s="43"/>
      <c r="P68" s="223"/>
      <c r="Q68" s="223"/>
      <c r="R68" s="223"/>
      <c r="S68" s="223"/>
      <c r="T68" s="223"/>
      <c r="U68" s="223"/>
      <c r="V68" s="90"/>
      <c r="W68" s="90"/>
      <c r="X68" s="151"/>
    </row>
    <row r="69" spans="1:24" ht="34.15" customHeight="1" x14ac:dyDescent="0.35">
      <c r="A69" s="102"/>
      <c r="B69" s="276">
        <v>4</v>
      </c>
      <c r="C69" s="277" t="str">
        <f t="shared" si="4"/>
        <v/>
      </c>
      <c r="D69" s="278" t="e">
        <f>TEXT(IFERROR(INDEX('Overview - Section A'!$A$53:$A$72,MATCH(AK31,'Overview - Section A'!$U$53:$U$72,0)),""),"d-mmm") &amp;YEAR(INDEX('Overview - Section A'!$A$53:$A$72,MATCH(AK31,'Overview - Section A'!$U$53:$U$72,0)))&amp;" to " &amp; TEXT(IFERROR(INDEX('Overview - Section A'!$E$53:$E$72,MATCH(AK31,'Overview - Section A'!$U$53:$U$72,0)),""),"d-mmm-")&amp;YEAR(INDEX('Overview - Section A'!$A$53:$A$72,MATCH(AK31,'Overview - Section A'!$U$53:$U$72,0)))</f>
        <v>#N/A</v>
      </c>
      <c r="E69" s="279"/>
      <c r="F69" s="280"/>
      <c r="G69" s="281"/>
      <c r="H69" s="282"/>
      <c r="I69" s="283" t="e">
        <f t="shared" si="5"/>
        <v>#N/A</v>
      </c>
      <c r="J69" s="284" t="s">
        <v>952</v>
      </c>
      <c r="K69" s="285"/>
      <c r="L69" s="283"/>
      <c r="M69" s="283"/>
      <c r="N69" s="283" t="s">
        <v>1350</v>
      </c>
      <c r="O69" s="43"/>
      <c r="P69" s="223"/>
      <c r="Q69" s="223"/>
      <c r="R69" s="223"/>
      <c r="S69" s="223"/>
      <c r="T69" s="223"/>
      <c r="U69" s="223"/>
      <c r="V69" s="90"/>
      <c r="W69" s="90"/>
      <c r="X69" s="151"/>
    </row>
    <row r="70" spans="1:24" ht="34.15" customHeight="1" x14ac:dyDescent="0.35">
      <c r="A70" s="102"/>
      <c r="B70" s="276">
        <v>5</v>
      </c>
      <c r="C70" s="277" t="str">
        <f t="shared" si="4"/>
        <v/>
      </c>
      <c r="D70" s="278" t="e">
        <f>TEXT(IFERROR(INDEX('Overview - Section A'!$A$53:$A$72,MATCH(AK32,'Overview - Section A'!$U$53:$U$72,0)),""),"d-mmm") &amp;YEAR(INDEX('Overview - Section A'!$A$53:$A$72,MATCH(AK32,'Overview - Section A'!$U$53:$U$72,0)))&amp;" to " &amp; TEXT(IFERROR(INDEX('Overview - Section A'!$E$53:$E$72,MATCH(AK32,'Overview - Section A'!$U$53:$U$72,0)),""),"d-mmm-")&amp;YEAR(INDEX('Overview - Section A'!$A$53:$A$72,MATCH(AK32,'Overview - Section A'!$U$53:$U$72,0)))</f>
        <v>#N/A</v>
      </c>
      <c r="E70" s="279"/>
      <c r="F70" s="280"/>
      <c r="G70" s="281"/>
      <c r="H70" s="282"/>
      <c r="I70" s="283" t="e">
        <f t="shared" si="5"/>
        <v>#N/A</v>
      </c>
      <c r="J70" s="284" t="s">
        <v>942</v>
      </c>
      <c r="K70" s="285"/>
      <c r="L70" s="283"/>
      <c r="M70" s="283"/>
      <c r="N70" s="283" t="s">
        <v>1351</v>
      </c>
      <c r="O70" s="43"/>
      <c r="P70" s="223"/>
      <c r="Q70" s="223"/>
      <c r="R70" s="223"/>
      <c r="S70" s="223"/>
      <c r="T70" s="223"/>
      <c r="U70" s="223"/>
      <c r="V70" s="90"/>
      <c r="W70" s="90"/>
      <c r="X70" s="151"/>
    </row>
    <row r="71" spans="1:24" ht="34.15" customHeight="1" x14ac:dyDescent="0.35">
      <c r="A71" s="102"/>
      <c r="B71" s="276">
        <v>5</v>
      </c>
      <c r="C71" s="277" t="str">
        <f t="shared" si="4"/>
        <v/>
      </c>
      <c r="D71" s="278" t="e">
        <f>TEXT(IFERROR(INDEX('Overview - Section A'!$A$53:$A$72,MATCH(AK33,'Overview - Section A'!$U$53:$U$72,0)),""),"d-mmm") &amp;YEAR(INDEX('Overview - Section A'!$A$53:$A$72,MATCH(AK33,'Overview - Section A'!$U$53:$U$72,0)))&amp;" to " &amp; TEXT(IFERROR(INDEX('Overview - Section A'!$E$53:$E$72,MATCH(AK33,'Overview - Section A'!$U$53:$U$72,0)),""),"d-mmm-")&amp;YEAR(INDEX('Overview - Section A'!$A$53:$A$72,MATCH(AK33,'Overview - Section A'!$U$53:$U$72,0)))</f>
        <v>#N/A</v>
      </c>
      <c r="E71" s="279"/>
      <c r="F71" s="280"/>
      <c r="G71" s="281"/>
      <c r="H71" s="282"/>
      <c r="I71" s="283" t="e">
        <f t="shared" si="5"/>
        <v>#N/A</v>
      </c>
      <c r="J71" s="284" t="s">
        <v>944</v>
      </c>
      <c r="K71" s="285"/>
      <c r="L71" s="283"/>
      <c r="M71" s="283"/>
      <c r="N71" s="283" t="s">
        <v>1352</v>
      </c>
      <c r="O71" s="43"/>
      <c r="P71" s="223"/>
      <c r="Q71" s="223"/>
      <c r="R71" s="223"/>
      <c r="S71" s="223"/>
      <c r="T71" s="223"/>
      <c r="U71" s="223"/>
      <c r="V71" s="90"/>
      <c r="W71" s="90"/>
      <c r="X71" s="151"/>
    </row>
    <row r="72" spans="1:24" ht="34.15" customHeight="1" x14ac:dyDescent="0.35">
      <c r="A72" s="102"/>
      <c r="B72" s="276">
        <v>5</v>
      </c>
      <c r="C72" s="277" t="str">
        <f t="shared" si="4"/>
        <v/>
      </c>
      <c r="D72" s="278" t="e">
        <f>TEXT(IFERROR(INDEX('Overview - Section A'!$A$53:$A$72,MATCH(AK34,'Overview - Section A'!$U$53:$U$72,0)),""),"d-mmm") &amp;YEAR(INDEX('Overview - Section A'!$A$53:$A$72,MATCH(AK34,'Overview - Section A'!$U$53:$U$72,0)))&amp;" to " &amp; TEXT(IFERROR(INDEX('Overview - Section A'!$E$53:$E$72,MATCH(AK34,'Overview - Section A'!$U$53:$U$72,0)),""),"d-mmm-")&amp;YEAR(INDEX('Overview - Section A'!$A$53:$A$72,MATCH(AK34,'Overview - Section A'!$U$53:$U$72,0)))</f>
        <v>#N/A</v>
      </c>
      <c r="E72" s="279"/>
      <c r="F72" s="280"/>
      <c r="G72" s="281"/>
      <c r="H72" s="282"/>
      <c r="I72" s="283" t="e">
        <f t="shared" si="5"/>
        <v>#N/A</v>
      </c>
      <c r="J72" s="284" t="s">
        <v>946</v>
      </c>
      <c r="K72" s="285"/>
      <c r="L72" s="283"/>
      <c r="M72" s="283"/>
      <c r="N72" s="283" t="s">
        <v>1353</v>
      </c>
      <c r="O72" s="43"/>
      <c r="P72" s="223"/>
      <c r="Q72" s="223"/>
      <c r="R72" s="223"/>
      <c r="S72" s="223"/>
      <c r="T72" s="223"/>
      <c r="U72" s="223"/>
      <c r="V72" s="90"/>
      <c r="W72" s="90"/>
      <c r="X72" s="151"/>
    </row>
    <row r="73" spans="1:24" ht="34.15" customHeight="1" x14ac:dyDescent="0.35">
      <c r="A73" s="102"/>
      <c r="B73" s="276">
        <v>5</v>
      </c>
      <c r="C73" s="277" t="str">
        <f t="shared" si="4"/>
        <v/>
      </c>
      <c r="D73" s="278" t="e">
        <f>TEXT(IFERROR(INDEX('Overview - Section A'!$A$53:$A$72,MATCH(AK35,'Overview - Section A'!$U$53:$U$72,0)),""),"d-mmm") &amp;YEAR(INDEX('Overview - Section A'!$A$53:$A$72,MATCH(AK35,'Overview - Section A'!$U$53:$U$72,0)))&amp;" to " &amp; TEXT(IFERROR(INDEX('Overview - Section A'!$E$53:$E$72,MATCH(AK35,'Overview - Section A'!$U$53:$U$72,0)),""),"d-mmm-")&amp;YEAR(INDEX('Overview - Section A'!$A$53:$A$72,MATCH(AK35,'Overview - Section A'!$U$53:$U$72,0)))</f>
        <v>#N/A</v>
      </c>
      <c r="E73" s="279"/>
      <c r="F73" s="280"/>
      <c r="G73" s="281"/>
      <c r="H73" s="282"/>
      <c r="I73" s="283" t="e">
        <f t="shared" si="5"/>
        <v>#N/A</v>
      </c>
      <c r="J73" s="284" t="s">
        <v>948</v>
      </c>
      <c r="K73" s="285"/>
      <c r="L73" s="283"/>
      <c r="M73" s="283"/>
      <c r="N73" s="283" t="s">
        <v>1354</v>
      </c>
      <c r="O73" s="43"/>
      <c r="P73" s="223"/>
      <c r="Q73" s="223"/>
      <c r="R73" s="223"/>
      <c r="S73" s="223"/>
      <c r="T73" s="223"/>
      <c r="U73" s="223"/>
      <c r="V73" s="90"/>
      <c r="W73" s="90"/>
      <c r="X73" s="151"/>
    </row>
    <row r="74" spans="1:24" ht="34.15" customHeight="1" x14ac:dyDescent="0.35">
      <c r="A74" s="102"/>
      <c r="B74" s="276">
        <v>5</v>
      </c>
      <c r="C74" s="277" t="str">
        <f t="shared" si="4"/>
        <v/>
      </c>
      <c r="D74" s="278" t="e">
        <f>TEXT(IFERROR(INDEX('Overview - Section A'!$A$53:$A$72,MATCH(AK36,'Overview - Section A'!$U$53:$U$72,0)),""),"d-mmm") &amp;YEAR(INDEX('Overview - Section A'!$A$53:$A$72,MATCH(AK36,'Overview - Section A'!$U$53:$U$72,0)))&amp;" to " &amp; TEXT(IFERROR(INDEX('Overview - Section A'!$E$53:$E$72,MATCH(AK36,'Overview - Section A'!$U$53:$U$72,0)),""),"d-mmm-")&amp;YEAR(INDEX('Overview - Section A'!$A$53:$A$72,MATCH(AK36,'Overview - Section A'!$U$53:$U$72,0)))</f>
        <v>#N/A</v>
      </c>
      <c r="E74" s="279"/>
      <c r="F74" s="280"/>
      <c r="G74" s="281"/>
      <c r="H74" s="282"/>
      <c r="I74" s="283" t="e">
        <f t="shared" si="5"/>
        <v>#N/A</v>
      </c>
      <c r="J74" s="284" t="s">
        <v>950</v>
      </c>
      <c r="K74" s="285"/>
      <c r="L74" s="283"/>
      <c r="M74" s="283"/>
      <c r="N74" s="283" t="s">
        <v>1355</v>
      </c>
      <c r="O74" s="43"/>
      <c r="P74" s="223"/>
      <c r="Q74" s="223"/>
      <c r="R74" s="223"/>
      <c r="S74" s="223"/>
      <c r="T74" s="223"/>
      <c r="U74" s="223"/>
      <c r="V74" s="90"/>
      <c r="W74" s="90"/>
      <c r="X74" s="151"/>
    </row>
    <row r="75" spans="1:24" ht="34.15" customHeight="1" x14ac:dyDescent="0.35">
      <c r="A75" s="102"/>
      <c r="B75" s="276">
        <v>5</v>
      </c>
      <c r="C75" s="277" t="str">
        <f t="shared" si="4"/>
        <v/>
      </c>
      <c r="D75" s="278" t="e">
        <f>TEXT(IFERROR(INDEX('Overview - Section A'!$A$53:$A$72,MATCH(AK37,'Overview - Section A'!$U$53:$U$72,0)),""),"d-mmm") &amp;YEAR(INDEX('Overview - Section A'!$A$53:$A$72,MATCH(AK37,'Overview - Section A'!$U$53:$U$72,0)))&amp;" to " &amp; TEXT(IFERROR(INDEX('Overview - Section A'!$E$53:$E$72,MATCH(AK37,'Overview - Section A'!$U$53:$U$72,0)),""),"d-mmm-")&amp;YEAR(INDEX('Overview - Section A'!$A$53:$A$72,MATCH(AK37,'Overview - Section A'!$U$53:$U$72,0)))</f>
        <v>#N/A</v>
      </c>
      <c r="E75" s="279"/>
      <c r="F75" s="280"/>
      <c r="G75" s="281"/>
      <c r="H75" s="282"/>
      <c r="I75" s="283" t="e">
        <f t="shared" si="5"/>
        <v>#N/A</v>
      </c>
      <c r="J75" s="284" t="s">
        <v>952</v>
      </c>
      <c r="K75" s="285"/>
      <c r="L75" s="283"/>
      <c r="M75" s="283"/>
      <c r="N75" s="283" t="s">
        <v>1356</v>
      </c>
      <c r="O75" s="43"/>
      <c r="P75" s="223"/>
      <c r="Q75" s="223"/>
      <c r="R75" s="223"/>
      <c r="S75" s="223"/>
      <c r="T75" s="223"/>
      <c r="U75" s="223"/>
      <c r="V75" s="90"/>
      <c r="W75" s="90"/>
      <c r="X75" s="151"/>
    </row>
    <row r="76" spans="1:24" ht="34.15" customHeight="1" x14ac:dyDescent="0.35">
      <c r="A76" s="102"/>
      <c r="B76" s="276">
        <v>6</v>
      </c>
      <c r="C76" s="277" t="str">
        <f t="shared" si="4"/>
        <v/>
      </c>
      <c r="D76" s="278" t="e">
        <f>TEXT(IFERROR(INDEX('Overview - Section A'!$A$53:$A$72,MATCH(AK38,'Overview - Section A'!$U$53:$U$72,0)),""),"d-mmm") &amp;YEAR(INDEX('Overview - Section A'!$A$53:$A$72,MATCH(AK38,'Overview - Section A'!$U$53:$U$72,0)))&amp;" to " &amp; TEXT(IFERROR(INDEX('Overview - Section A'!$E$53:$E$72,MATCH(AK38,'Overview - Section A'!$U$53:$U$72,0)),""),"d-mmm-")&amp;YEAR(INDEX('Overview - Section A'!$A$53:$A$72,MATCH(AK38,'Overview - Section A'!$U$53:$U$72,0)))</f>
        <v>#N/A</v>
      </c>
      <c r="E76" s="279"/>
      <c r="F76" s="280"/>
      <c r="G76" s="281"/>
      <c r="H76" s="282"/>
      <c r="I76" s="283" t="e">
        <f t="shared" si="5"/>
        <v>#N/A</v>
      </c>
      <c r="J76" s="284" t="s">
        <v>942</v>
      </c>
      <c r="K76" s="285"/>
      <c r="L76" s="283"/>
      <c r="M76" s="283"/>
      <c r="N76" s="283" t="s">
        <v>1357</v>
      </c>
      <c r="O76" s="43"/>
      <c r="P76" s="223"/>
      <c r="Q76" s="223"/>
      <c r="R76" s="223"/>
      <c r="S76" s="223"/>
      <c r="T76" s="223"/>
      <c r="U76" s="223"/>
      <c r="V76" s="90"/>
      <c r="W76" s="90"/>
      <c r="X76" s="151"/>
    </row>
    <row r="77" spans="1:24" ht="34.15" customHeight="1" x14ac:dyDescent="0.35">
      <c r="A77" s="102"/>
      <c r="B77" s="276">
        <v>6</v>
      </c>
      <c r="C77" s="277" t="str">
        <f t="shared" si="4"/>
        <v/>
      </c>
      <c r="D77" s="278" t="e">
        <f>TEXT(IFERROR(INDEX('Overview - Section A'!$A$53:$A$72,MATCH(AK39,'Overview - Section A'!$U$53:$U$72,0)),""),"d-mmm") &amp;YEAR(INDEX('Overview - Section A'!$A$53:$A$72,MATCH(AK39,'Overview - Section A'!$U$53:$U$72,0)))&amp;" to " &amp; TEXT(IFERROR(INDEX('Overview - Section A'!$E$53:$E$72,MATCH(AK39,'Overview - Section A'!$U$53:$U$72,0)),""),"d-mmm-")&amp;YEAR(INDEX('Overview - Section A'!$A$53:$A$72,MATCH(AK39,'Overview - Section A'!$U$53:$U$72,0)))</f>
        <v>#N/A</v>
      </c>
      <c r="E77" s="279"/>
      <c r="F77" s="280"/>
      <c r="G77" s="281"/>
      <c r="H77" s="282"/>
      <c r="I77" s="283" t="e">
        <f t="shared" si="5"/>
        <v>#N/A</v>
      </c>
      <c r="J77" s="284" t="s">
        <v>944</v>
      </c>
      <c r="K77" s="285"/>
      <c r="L77" s="283"/>
      <c r="M77" s="283"/>
      <c r="N77" s="283" t="s">
        <v>1358</v>
      </c>
      <c r="O77" s="43"/>
      <c r="P77" s="223"/>
      <c r="Q77" s="223"/>
      <c r="R77" s="223"/>
      <c r="S77" s="223"/>
      <c r="T77" s="223"/>
      <c r="U77" s="223"/>
      <c r="V77" s="90"/>
      <c r="W77" s="90"/>
      <c r="X77" s="151"/>
    </row>
    <row r="78" spans="1:24" ht="34.15" customHeight="1" x14ac:dyDescent="0.35">
      <c r="A78" s="102"/>
      <c r="B78" s="276">
        <v>6</v>
      </c>
      <c r="C78" s="277" t="str">
        <f t="shared" si="4"/>
        <v/>
      </c>
      <c r="D78" s="278" t="e">
        <f>TEXT(IFERROR(INDEX('Overview - Section A'!$A$53:$A$72,MATCH(AK40,'Overview - Section A'!$U$53:$U$72,0)),""),"d-mmm") &amp;YEAR(INDEX('Overview - Section A'!$A$53:$A$72,MATCH(AK40,'Overview - Section A'!$U$53:$U$72,0)))&amp;" to " &amp; TEXT(IFERROR(INDEX('Overview - Section A'!$E$53:$E$72,MATCH(AK40,'Overview - Section A'!$U$53:$U$72,0)),""),"d-mmm-")&amp;YEAR(INDEX('Overview - Section A'!$A$53:$A$72,MATCH(AK40,'Overview - Section A'!$U$53:$U$72,0)))</f>
        <v>#N/A</v>
      </c>
      <c r="E78" s="279"/>
      <c r="F78" s="280"/>
      <c r="G78" s="281"/>
      <c r="H78" s="282"/>
      <c r="I78" s="283" t="e">
        <f t="shared" si="5"/>
        <v>#N/A</v>
      </c>
      <c r="J78" s="284" t="s">
        <v>946</v>
      </c>
      <c r="K78" s="285"/>
      <c r="L78" s="283"/>
      <c r="M78" s="283"/>
      <c r="N78" s="283" t="s">
        <v>1359</v>
      </c>
      <c r="O78" s="43"/>
      <c r="P78" s="223"/>
      <c r="Q78" s="223"/>
      <c r="R78" s="223"/>
      <c r="S78" s="223"/>
      <c r="T78" s="223"/>
      <c r="U78" s="223"/>
      <c r="V78" s="90"/>
      <c r="W78" s="90"/>
      <c r="X78" s="151"/>
    </row>
    <row r="79" spans="1:24" ht="34.15" customHeight="1" x14ac:dyDescent="0.35">
      <c r="A79" s="102"/>
      <c r="B79" s="276">
        <v>6</v>
      </c>
      <c r="C79" s="277" t="str">
        <f t="shared" si="4"/>
        <v/>
      </c>
      <c r="D79" s="278" t="e">
        <f>TEXT(IFERROR(INDEX('Overview - Section A'!$A$53:$A$72,MATCH(AK41,'Overview - Section A'!$U$53:$U$72,0)),""),"d-mmm") &amp;YEAR(INDEX('Overview - Section A'!$A$53:$A$72,MATCH(AK41,'Overview - Section A'!$U$53:$U$72,0)))&amp;" to " &amp; TEXT(IFERROR(INDEX('Overview - Section A'!$E$53:$E$72,MATCH(AK41,'Overview - Section A'!$U$53:$U$72,0)),""),"d-mmm-")&amp;YEAR(INDEX('Overview - Section A'!$A$53:$A$72,MATCH(AK41,'Overview - Section A'!$U$53:$U$72,0)))</f>
        <v>#N/A</v>
      </c>
      <c r="E79" s="279"/>
      <c r="F79" s="280"/>
      <c r="G79" s="281"/>
      <c r="H79" s="282"/>
      <c r="I79" s="283" t="e">
        <f t="shared" si="5"/>
        <v>#N/A</v>
      </c>
      <c r="J79" s="284" t="s">
        <v>948</v>
      </c>
      <c r="K79" s="285"/>
      <c r="L79" s="283"/>
      <c r="M79" s="283"/>
      <c r="N79" s="283" t="s">
        <v>1360</v>
      </c>
      <c r="O79" s="43"/>
      <c r="P79" s="223"/>
      <c r="Q79" s="223"/>
      <c r="R79" s="223"/>
      <c r="S79" s="223"/>
      <c r="T79" s="223"/>
      <c r="U79" s="223"/>
      <c r="V79" s="90"/>
      <c r="W79" s="90"/>
      <c r="X79" s="151"/>
    </row>
    <row r="80" spans="1:24" ht="34.15" customHeight="1" x14ac:dyDescent="0.35">
      <c r="A80" s="102"/>
      <c r="B80" s="276">
        <v>6</v>
      </c>
      <c r="C80" s="277" t="str">
        <f t="shared" si="4"/>
        <v/>
      </c>
      <c r="D80" s="278" t="e">
        <f>TEXT(IFERROR(INDEX('Overview - Section A'!$A$53:$A$72,MATCH(AK42,'Overview - Section A'!$U$53:$U$72,0)),""),"d-mmm") &amp;YEAR(INDEX('Overview - Section A'!$A$53:$A$72,MATCH(AK42,'Overview - Section A'!$U$53:$U$72,0)))&amp;" to " &amp; TEXT(IFERROR(INDEX('Overview - Section A'!$E$53:$E$72,MATCH(AK42,'Overview - Section A'!$U$53:$U$72,0)),""),"d-mmm-")&amp;YEAR(INDEX('Overview - Section A'!$A$53:$A$72,MATCH(AK42,'Overview - Section A'!$U$53:$U$72,0)))</f>
        <v>#N/A</v>
      </c>
      <c r="E80" s="279"/>
      <c r="F80" s="280"/>
      <c r="G80" s="281"/>
      <c r="H80" s="282"/>
      <c r="I80" s="283" t="e">
        <f t="shared" si="5"/>
        <v>#N/A</v>
      </c>
      <c r="J80" s="284" t="s">
        <v>950</v>
      </c>
      <c r="K80" s="285"/>
      <c r="L80" s="283"/>
      <c r="M80" s="283"/>
      <c r="N80" s="283" t="s">
        <v>1361</v>
      </c>
      <c r="O80" s="43"/>
      <c r="P80" s="223"/>
      <c r="Q80" s="223"/>
      <c r="R80" s="223"/>
      <c r="S80" s="223"/>
      <c r="T80" s="223"/>
      <c r="U80" s="223"/>
      <c r="V80" s="90"/>
      <c r="W80" s="90"/>
      <c r="X80" s="151"/>
    </row>
    <row r="81" spans="1:24" ht="34.15" customHeight="1" x14ac:dyDescent="0.35">
      <c r="A81" s="102"/>
      <c r="B81" s="276">
        <v>6</v>
      </c>
      <c r="C81" s="277" t="str">
        <f t="shared" si="4"/>
        <v/>
      </c>
      <c r="D81" s="278" t="e">
        <f>TEXT(IFERROR(INDEX('Overview - Section A'!$A$53:$A$72,MATCH(AK43,'Overview - Section A'!$U$53:$U$72,0)),""),"d-mmm") &amp;YEAR(INDEX('Overview - Section A'!$A$53:$A$72,MATCH(AK43,'Overview - Section A'!$U$53:$U$72,0)))&amp;" to " &amp; TEXT(IFERROR(INDEX('Overview - Section A'!$E$53:$E$72,MATCH(AK43,'Overview - Section A'!$U$53:$U$72,0)),""),"d-mmm-")&amp;YEAR(INDEX('Overview - Section A'!$A$53:$A$72,MATCH(AK43,'Overview - Section A'!$U$53:$U$72,0)))</f>
        <v>#N/A</v>
      </c>
      <c r="E81" s="279"/>
      <c r="F81" s="280"/>
      <c r="G81" s="281"/>
      <c r="H81" s="282"/>
      <c r="I81" s="283" t="e">
        <f t="shared" si="5"/>
        <v>#N/A</v>
      </c>
      <c r="J81" s="284" t="s">
        <v>952</v>
      </c>
      <c r="K81" s="285"/>
      <c r="L81" s="283"/>
      <c r="M81" s="283"/>
      <c r="N81" s="283" t="s">
        <v>1362</v>
      </c>
      <c r="O81" s="43"/>
      <c r="P81" s="223"/>
      <c r="Q81" s="223"/>
      <c r="R81" s="223"/>
      <c r="S81" s="223"/>
      <c r="T81" s="223"/>
      <c r="U81" s="223"/>
      <c r="V81" s="90"/>
      <c r="W81" s="90"/>
      <c r="X81" s="151"/>
    </row>
    <row r="82" spans="1:24" ht="34.15" customHeight="1" x14ac:dyDescent="0.35">
      <c r="A82" s="102"/>
      <c r="B82" s="276">
        <v>7</v>
      </c>
      <c r="C82" s="277" t="str">
        <f t="shared" si="4"/>
        <v/>
      </c>
      <c r="D82" s="278" t="e">
        <f>TEXT(IFERROR(INDEX('Overview - Section A'!$A$53:$A$72,MATCH(AK44,'Overview - Section A'!$U$53:$U$72,0)),""),"d-mmm") &amp;YEAR(INDEX('Overview - Section A'!$A$53:$A$72,MATCH(AK44,'Overview - Section A'!$U$53:$U$72,0)))&amp;" to " &amp; TEXT(IFERROR(INDEX('Overview - Section A'!$E$53:$E$72,MATCH(AK44,'Overview - Section A'!$U$53:$U$72,0)),""),"d-mmm-")&amp;YEAR(INDEX('Overview - Section A'!$A$53:$A$72,MATCH(AK44,'Overview - Section A'!$U$53:$U$72,0)))</f>
        <v>#N/A</v>
      </c>
      <c r="E82" s="279"/>
      <c r="F82" s="280"/>
      <c r="G82" s="281"/>
      <c r="H82" s="282"/>
      <c r="I82" s="283" t="e">
        <f t="shared" si="5"/>
        <v>#N/A</v>
      </c>
      <c r="J82" s="284" t="s">
        <v>942</v>
      </c>
      <c r="K82" s="285"/>
      <c r="L82" s="283"/>
      <c r="M82" s="283"/>
      <c r="N82" s="283" t="s">
        <v>1363</v>
      </c>
      <c r="O82" s="43"/>
      <c r="P82" s="223"/>
      <c r="Q82" s="223"/>
      <c r="R82" s="223"/>
      <c r="S82" s="223"/>
      <c r="T82" s="223"/>
      <c r="U82" s="223"/>
      <c r="V82" s="90"/>
      <c r="W82" s="90"/>
      <c r="X82" s="151"/>
    </row>
    <row r="83" spans="1:24" ht="34.15" customHeight="1" x14ac:dyDescent="0.35">
      <c r="A83" s="102"/>
      <c r="B83" s="276">
        <v>7</v>
      </c>
      <c r="C83" s="277" t="str">
        <f t="shared" si="4"/>
        <v/>
      </c>
      <c r="D83" s="278" t="e">
        <f>TEXT(IFERROR(INDEX('Overview - Section A'!$A$53:$A$72,MATCH(AK45,'Overview - Section A'!$U$53:$U$72,0)),""),"d-mmm") &amp;YEAR(INDEX('Overview - Section A'!$A$53:$A$72,MATCH(AK45,'Overview - Section A'!$U$53:$U$72,0)))&amp;" to " &amp; TEXT(IFERROR(INDEX('Overview - Section A'!$E$53:$E$72,MATCH(AK45,'Overview - Section A'!$U$53:$U$72,0)),""),"d-mmm-")&amp;YEAR(INDEX('Overview - Section A'!$A$53:$A$72,MATCH(AK45,'Overview - Section A'!$U$53:$U$72,0)))</f>
        <v>#N/A</v>
      </c>
      <c r="E83" s="279"/>
      <c r="F83" s="280"/>
      <c r="G83" s="281"/>
      <c r="H83" s="282"/>
      <c r="I83" s="283" t="e">
        <f t="shared" si="5"/>
        <v>#N/A</v>
      </c>
      <c r="J83" s="284" t="s">
        <v>944</v>
      </c>
      <c r="K83" s="285"/>
      <c r="L83" s="283"/>
      <c r="M83" s="283"/>
      <c r="N83" s="283" t="s">
        <v>1364</v>
      </c>
      <c r="O83" s="43"/>
      <c r="P83" s="223"/>
      <c r="Q83" s="223"/>
      <c r="R83" s="223"/>
      <c r="S83" s="223"/>
      <c r="T83" s="223"/>
      <c r="U83" s="223"/>
      <c r="V83" s="90"/>
      <c r="W83" s="90"/>
      <c r="X83" s="151"/>
    </row>
    <row r="84" spans="1:24" ht="34.15" customHeight="1" x14ac:dyDescent="0.35">
      <c r="A84" s="102"/>
      <c r="B84" s="276">
        <v>7</v>
      </c>
      <c r="C84" s="277" t="str">
        <f t="shared" si="4"/>
        <v/>
      </c>
      <c r="D84" s="278" t="e">
        <f>TEXT(IFERROR(INDEX('Overview - Section A'!$A$53:$A$72,MATCH(AK46,'Overview - Section A'!$U$53:$U$72,0)),""),"d-mmm") &amp;YEAR(INDEX('Overview - Section A'!$A$53:$A$72,MATCH(AK46,'Overview - Section A'!$U$53:$U$72,0)))&amp;" to " &amp; TEXT(IFERROR(INDEX('Overview - Section A'!$E$53:$E$72,MATCH(AK46,'Overview - Section A'!$U$53:$U$72,0)),""),"d-mmm-")&amp;YEAR(INDEX('Overview - Section A'!$A$53:$A$72,MATCH(AK46,'Overview - Section A'!$U$53:$U$72,0)))</f>
        <v>#N/A</v>
      </c>
      <c r="E84" s="279"/>
      <c r="F84" s="280"/>
      <c r="G84" s="281"/>
      <c r="H84" s="282"/>
      <c r="I84" s="283" t="e">
        <f t="shared" si="5"/>
        <v>#N/A</v>
      </c>
      <c r="J84" s="284" t="s">
        <v>946</v>
      </c>
      <c r="K84" s="285"/>
      <c r="L84" s="283"/>
      <c r="M84" s="283"/>
      <c r="N84" s="283" t="s">
        <v>1365</v>
      </c>
      <c r="O84" s="43"/>
      <c r="P84" s="223"/>
      <c r="Q84" s="223"/>
      <c r="R84" s="223"/>
      <c r="S84" s="223"/>
      <c r="T84" s="223"/>
      <c r="U84" s="223"/>
      <c r="V84" s="90"/>
      <c r="W84" s="90"/>
      <c r="X84" s="151"/>
    </row>
    <row r="85" spans="1:24" ht="34.15" customHeight="1" x14ac:dyDescent="0.35">
      <c r="A85" s="102"/>
      <c r="B85" s="276">
        <v>7</v>
      </c>
      <c r="C85" s="277" t="str">
        <f t="shared" si="4"/>
        <v/>
      </c>
      <c r="D85" s="278" t="e">
        <f>TEXT(IFERROR(INDEX('Overview - Section A'!$A$53:$A$72,MATCH(AK47,'Overview - Section A'!$U$53:$U$72,0)),""),"d-mmm") &amp;YEAR(INDEX('Overview - Section A'!$A$53:$A$72,MATCH(AK47,'Overview - Section A'!$U$53:$U$72,0)))&amp;" to " &amp; TEXT(IFERROR(INDEX('Overview - Section A'!$E$53:$E$72,MATCH(AK47,'Overview - Section A'!$U$53:$U$72,0)),""),"d-mmm-")&amp;YEAR(INDEX('Overview - Section A'!$A$53:$A$72,MATCH(AK47,'Overview - Section A'!$U$53:$U$72,0)))</f>
        <v>#N/A</v>
      </c>
      <c r="E85" s="279"/>
      <c r="F85" s="280"/>
      <c r="G85" s="281"/>
      <c r="H85" s="282"/>
      <c r="I85" s="283" t="e">
        <f t="shared" si="5"/>
        <v>#N/A</v>
      </c>
      <c r="J85" s="284" t="s">
        <v>948</v>
      </c>
      <c r="K85" s="285"/>
      <c r="L85" s="283"/>
      <c r="M85" s="283"/>
      <c r="N85" s="283" t="s">
        <v>1366</v>
      </c>
      <c r="O85" s="43"/>
      <c r="P85" s="223"/>
      <c r="Q85" s="223"/>
      <c r="R85" s="223"/>
      <c r="S85" s="223"/>
      <c r="T85" s="223"/>
      <c r="U85" s="223"/>
      <c r="V85" s="90"/>
      <c r="W85" s="90"/>
      <c r="X85" s="151"/>
    </row>
    <row r="86" spans="1:24" ht="34.15" customHeight="1" x14ac:dyDescent="0.35">
      <c r="A86" s="102"/>
      <c r="B86" s="276">
        <v>7</v>
      </c>
      <c r="C86" s="277" t="str">
        <f t="shared" si="4"/>
        <v/>
      </c>
      <c r="D86" s="278" t="e">
        <f>TEXT(IFERROR(INDEX('Overview - Section A'!$A$53:$A$72,MATCH(AK48,'Overview - Section A'!$U$53:$U$72,0)),""),"d-mmm") &amp;YEAR(INDEX('Overview - Section A'!$A$53:$A$72,MATCH(AK48,'Overview - Section A'!$U$53:$U$72,0)))&amp;" to " &amp; TEXT(IFERROR(INDEX('Overview - Section A'!$E$53:$E$72,MATCH(AK48,'Overview - Section A'!$U$53:$U$72,0)),""),"d-mmm-")&amp;YEAR(INDEX('Overview - Section A'!$A$53:$A$72,MATCH(AK48,'Overview - Section A'!$U$53:$U$72,0)))</f>
        <v>#N/A</v>
      </c>
      <c r="E86" s="279"/>
      <c r="F86" s="280"/>
      <c r="G86" s="281"/>
      <c r="H86" s="282"/>
      <c r="I86" s="283" t="e">
        <f t="shared" si="5"/>
        <v>#N/A</v>
      </c>
      <c r="J86" s="284" t="s">
        <v>950</v>
      </c>
      <c r="K86" s="285"/>
      <c r="L86" s="283"/>
      <c r="M86" s="283"/>
      <c r="N86" s="283" t="s">
        <v>1367</v>
      </c>
      <c r="O86" s="43"/>
      <c r="P86" s="223"/>
      <c r="Q86" s="223"/>
      <c r="R86" s="223"/>
      <c r="S86" s="223"/>
      <c r="T86" s="223"/>
      <c r="U86" s="223"/>
      <c r="V86" s="90"/>
      <c r="W86" s="90"/>
      <c r="X86" s="151"/>
    </row>
    <row r="87" spans="1:24" ht="34.15" customHeight="1" x14ac:dyDescent="0.35">
      <c r="A87" s="102"/>
      <c r="B87" s="276">
        <v>7</v>
      </c>
      <c r="C87" s="277" t="str">
        <f t="shared" si="4"/>
        <v/>
      </c>
      <c r="D87" s="278" t="e">
        <f>TEXT(IFERROR(INDEX('Overview - Section A'!$A$53:$A$72,MATCH(AK49,'Overview - Section A'!$U$53:$U$72,0)),""),"d-mmm") &amp;YEAR(INDEX('Overview - Section A'!$A$53:$A$72,MATCH(AK49,'Overview - Section A'!$U$53:$U$72,0)))&amp;" to " &amp; TEXT(IFERROR(INDEX('Overview - Section A'!$E$53:$E$72,MATCH(AK49,'Overview - Section A'!$U$53:$U$72,0)),""),"d-mmm-")&amp;YEAR(INDEX('Overview - Section A'!$A$53:$A$72,MATCH(AK49,'Overview - Section A'!$U$53:$U$72,0)))</f>
        <v>#N/A</v>
      </c>
      <c r="E87" s="279"/>
      <c r="F87" s="280"/>
      <c r="G87" s="281"/>
      <c r="H87" s="282"/>
      <c r="I87" s="283" t="e">
        <f t="shared" si="5"/>
        <v>#N/A</v>
      </c>
      <c r="J87" s="284" t="s">
        <v>952</v>
      </c>
      <c r="K87" s="285"/>
      <c r="L87" s="283"/>
      <c r="M87" s="283"/>
      <c r="N87" s="283" t="s">
        <v>1368</v>
      </c>
      <c r="O87" s="43"/>
      <c r="P87" s="223"/>
      <c r="Q87" s="223"/>
      <c r="R87" s="223"/>
      <c r="S87" s="223"/>
      <c r="T87" s="223"/>
      <c r="U87" s="223"/>
      <c r="V87" s="90"/>
      <c r="W87" s="90"/>
      <c r="X87" s="151"/>
    </row>
    <row r="88" spans="1:24" ht="34.15" customHeight="1" x14ac:dyDescent="0.35">
      <c r="A88" s="102"/>
      <c r="B88" s="276">
        <v>8</v>
      </c>
      <c r="C88" s="277" t="str">
        <f t="shared" si="4"/>
        <v/>
      </c>
      <c r="D88" s="278" t="e">
        <f>TEXT(IFERROR(INDEX('Overview - Section A'!$A$53:$A$72,MATCH(AK50,'Overview - Section A'!$U$53:$U$72,0)),""),"d-mmm") &amp;YEAR(INDEX('Overview - Section A'!$A$53:$A$72,MATCH(AK50,'Overview - Section A'!$U$53:$U$72,0)))&amp;" to " &amp; TEXT(IFERROR(INDEX('Overview - Section A'!$E$53:$E$72,MATCH(AK50,'Overview - Section A'!$U$53:$U$72,0)),""),"d-mmm-")&amp;YEAR(INDEX('Overview - Section A'!$A$53:$A$72,MATCH(AK50,'Overview - Section A'!$U$53:$U$72,0)))</f>
        <v>#N/A</v>
      </c>
      <c r="E88" s="279"/>
      <c r="F88" s="280"/>
      <c r="G88" s="281"/>
      <c r="H88" s="282"/>
      <c r="I88" s="283" t="e">
        <f t="shared" si="5"/>
        <v>#N/A</v>
      </c>
      <c r="J88" s="284" t="s">
        <v>942</v>
      </c>
      <c r="K88" s="285"/>
      <c r="L88" s="283"/>
      <c r="M88" s="283"/>
      <c r="N88" s="283" t="s">
        <v>1369</v>
      </c>
      <c r="O88" s="43"/>
      <c r="P88" s="223"/>
      <c r="Q88" s="223"/>
      <c r="R88" s="223"/>
      <c r="S88" s="223"/>
      <c r="T88" s="223"/>
      <c r="U88" s="223"/>
      <c r="V88" s="90"/>
      <c r="W88" s="90"/>
      <c r="X88" s="151"/>
    </row>
    <row r="89" spans="1:24" ht="34.15" customHeight="1" x14ac:dyDescent="0.35">
      <c r="A89" s="102"/>
      <c r="B89" s="276">
        <v>8</v>
      </c>
      <c r="C89" s="277" t="str">
        <f t="shared" si="4"/>
        <v/>
      </c>
      <c r="D89" s="278" t="e">
        <f>TEXT(IFERROR(INDEX('Overview - Section A'!$A$53:$A$72,MATCH(AK51,'Overview - Section A'!$U$53:$U$72,0)),""),"d-mmm") &amp;YEAR(INDEX('Overview - Section A'!$A$53:$A$72,MATCH(AK51,'Overview - Section A'!$U$53:$U$72,0)))&amp;" to " &amp; TEXT(IFERROR(INDEX('Overview - Section A'!$E$53:$E$72,MATCH(AK51,'Overview - Section A'!$U$53:$U$72,0)),""),"d-mmm-")&amp;YEAR(INDEX('Overview - Section A'!$A$53:$A$72,MATCH(AK51,'Overview - Section A'!$U$53:$U$72,0)))</f>
        <v>#N/A</v>
      </c>
      <c r="E89" s="279"/>
      <c r="F89" s="280"/>
      <c r="G89" s="281"/>
      <c r="H89" s="282"/>
      <c r="I89" s="283" t="e">
        <f t="shared" si="5"/>
        <v>#N/A</v>
      </c>
      <c r="J89" s="284" t="s">
        <v>944</v>
      </c>
      <c r="K89" s="285"/>
      <c r="L89" s="283"/>
      <c r="M89" s="283"/>
      <c r="N89" s="283" t="s">
        <v>1370</v>
      </c>
      <c r="O89" s="43"/>
      <c r="P89" s="223"/>
      <c r="Q89" s="223"/>
      <c r="R89" s="223"/>
      <c r="S89" s="223"/>
      <c r="T89" s="223"/>
      <c r="U89" s="223"/>
      <c r="V89" s="90"/>
      <c r="W89" s="90"/>
      <c r="X89" s="151"/>
    </row>
    <row r="90" spans="1:24" ht="34.15" customHeight="1" x14ac:dyDescent="0.35">
      <c r="A90" s="102"/>
      <c r="B90" s="276">
        <v>8</v>
      </c>
      <c r="C90" s="277" t="str">
        <f t="shared" si="4"/>
        <v/>
      </c>
      <c r="D90" s="278" t="e">
        <f>TEXT(IFERROR(INDEX('Overview - Section A'!$A$53:$A$72,MATCH(AK52,'Overview - Section A'!$U$53:$U$72,0)),""),"d-mmm") &amp;YEAR(INDEX('Overview - Section A'!$A$53:$A$72,MATCH(AK52,'Overview - Section A'!$U$53:$U$72,0)))&amp;" to " &amp; TEXT(IFERROR(INDEX('Overview - Section A'!$E$53:$E$72,MATCH(AK52,'Overview - Section A'!$U$53:$U$72,0)),""),"d-mmm-")&amp;YEAR(INDEX('Overview - Section A'!$A$53:$A$72,MATCH(AK52,'Overview - Section A'!$U$53:$U$72,0)))</f>
        <v>#N/A</v>
      </c>
      <c r="E90" s="279"/>
      <c r="F90" s="280"/>
      <c r="G90" s="281"/>
      <c r="H90" s="282"/>
      <c r="I90" s="283" t="e">
        <f t="shared" si="5"/>
        <v>#N/A</v>
      </c>
      <c r="J90" s="284" t="s">
        <v>946</v>
      </c>
      <c r="K90" s="285"/>
      <c r="L90" s="283"/>
      <c r="M90" s="283"/>
      <c r="N90" s="283" t="s">
        <v>1371</v>
      </c>
      <c r="O90" s="43"/>
      <c r="P90" s="223"/>
      <c r="Q90" s="223"/>
      <c r="R90" s="223"/>
      <c r="S90" s="223"/>
      <c r="T90" s="223"/>
      <c r="U90" s="223"/>
      <c r="V90" s="90"/>
      <c r="W90" s="90"/>
      <c r="X90" s="151"/>
    </row>
    <row r="91" spans="1:24" ht="34.15" customHeight="1" x14ac:dyDescent="0.35">
      <c r="A91" s="102"/>
      <c r="B91" s="276">
        <v>8</v>
      </c>
      <c r="C91" s="277" t="str">
        <f t="shared" si="4"/>
        <v/>
      </c>
      <c r="D91" s="278" t="e">
        <f>TEXT(IFERROR(INDEX('Overview - Section A'!$A$53:$A$72,MATCH(AK53,'Overview - Section A'!$U$53:$U$72,0)),""),"d-mmm") &amp;YEAR(INDEX('Overview - Section A'!$A$53:$A$72,MATCH(AK53,'Overview - Section A'!$U$53:$U$72,0)))&amp;" to " &amp; TEXT(IFERROR(INDEX('Overview - Section A'!$E$53:$E$72,MATCH(AK53,'Overview - Section A'!$U$53:$U$72,0)),""),"d-mmm-")&amp;YEAR(INDEX('Overview - Section A'!$A$53:$A$72,MATCH(AK53,'Overview - Section A'!$U$53:$U$72,0)))</f>
        <v>#N/A</v>
      </c>
      <c r="E91" s="279"/>
      <c r="F91" s="280"/>
      <c r="G91" s="281"/>
      <c r="H91" s="282"/>
      <c r="I91" s="283" t="e">
        <f t="shared" si="5"/>
        <v>#N/A</v>
      </c>
      <c r="J91" s="284" t="s">
        <v>948</v>
      </c>
      <c r="K91" s="285"/>
      <c r="L91" s="283"/>
      <c r="M91" s="283"/>
      <c r="N91" s="283" t="s">
        <v>1372</v>
      </c>
      <c r="O91" s="43"/>
      <c r="P91" s="223"/>
      <c r="Q91" s="223"/>
      <c r="R91" s="223"/>
      <c r="S91" s="223"/>
      <c r="T91" s="223"/>
      <c r="U91" s="223"/>
      <c r="V91" s="90"/>
      <c r="W91" s="90"/>
      <c r="X91" s="151"/>
    </row>
    <row r="92" spans="1:24" ht="34.15" customHeight="1" x14ac:dyDescent="0.35">
      <c r="A92" s="102"/>
      <c r="B92" s="276">
        <v>8</v>
      </c>
      <c r="C92" s="277" t="str">
        <f t="shared" si="4"/>
        <v/>
      </c>
      <c r="D92" s="278" t="e">
        <f>TEXT(IFERROR(INDEX('Overview - Section A'!$A$53:$A$72,MATCH(AK54,'Overview - Section A'!$U$53:$U$72,0)),""),"d-mmm") &amp;YEAR(INDEX('Overview - Section A'!$A$53:$A$72,MATCH(AK54,'Overview - Section A'!$U$53:$U$72,0)))&amp;" to " &amp; TEXT(IFERROR(INDEX('Overview - Section A'!$E$53:$E$72,MATCH(AK54,'Overview - Section A'!$U$53:$U$72,0)),""),"d-mmm-")&amp;YEAR(INDEX('Overview - Section A'!$A$53:$A$72,MATCH(AK54,'Overview - Section A'!$U$53:$U$72,0)))</f>
        <v>#N/A</v>
      </c>
      <c r="E92" s="279"/>
      <c r="F92" s="280"/>
      <c r="G92" s="281"/>
      <c r="H92" s="282"/>
      <c r="I92" s="283" t="e">
        <f t="shared" si="5"/>
        <v>#N/A</v>
      </c>
      <c r="J92" s="284" t="s">
        <v>950</v>
      </c>
      <c r="K92" s="285"/>
      <c r="L92" s="283"/>
      <c r="M92" s="283"/>
      <c r="N92" s="283" t="s">
        <v>1373</v>
      </c>
      <c r="O92" s="43"/>
      <c r="P92" s="223"/>
      <c r="Q92" s="223"/>
      <c r="R92" s="223"/>
      <c r="S92" s="223"/>
      <c r="T92" s="223"/>
      <c r="U92" s="223"/>
      <c r="V92" s="90"/>
      <c r="W92" s="90"/>
      <c r="X92" s="151"/>
    </row>
    <row r="93" spans="1:24" ht="34.15" customHeight="1" x14ac:dyDescent="0.35">
      <c r="A93" s="102"/>
      <c r="B93" s="276">
        <v>8</v>
      </c>
      <c r="C93" s="277" t="str">
        <f t="shared" si="4"/>
        <v/>
      </c>
      <c r="D93" s="278" t="e">
        <f>TEXT(IFERROR(INDEX('Overview - Section A'!$A$53:$A$72,MATCH(AK55,'Overview - Section A'!$U$53:$U$72,0)),""),"d-mmm") &amp;YEAR(INDEX('Overview - Section A'!$A$53:$A$72,MATCH(AK55,'Overview - Section A'!$U$53:$U$72,0)))&amp;" to " &amp; TEXT(IFERROR(INDEX('Overview - Section A'!$E$53:$E$72,MATCH(AK55,'Overview - Section A'!$U$53:$U$72,0)),""),"d-mmm-")&amp;YEAR(INDEX('Overview - Section A'!$A$53:$A$72,MATCH(AK55,'Overview - Section A'!$U$53:$U$72,0)))</f>
        <v>#N/A</v>
      </c>
      <c r="E93" s="279"/>
      <c r="F93" s="280"/>
      <c r="G93" s="281"/>
      <c r="H93" s="282"/>
      <c r="I93" s="283" t="e">
        <f t="shared" si="5"/>
        <v>#N/A</v>
      </c>
      <c r="J93" s="284" t="s">
        <v>952</v>
      </c>
      <c r="K93" s="285"/>
      <c r="L93" s="283"/>
      <c r="M93" s="283"/>
      <c r="N93" s="283" t="s">
        <v>1374</v>
      </c>
      <c r="O93" s="43"/>
      <c r="P93" s="223"/>
      <c r="Q93" s="223"/>
      <c r="R93" s="223"/>
      <c r="S93" s="223"/>
      <c r="T93" s="223"/>
      <c r="U93" s="223"/>
      <c r="V93" s="90"/>
      <c r="W93" s="90"/>
      <c r="X93" s="151"/>
    </row>
    <row r="94" spans="1:24" ht="34.15" customHeight="1" x14ac:dyDescent="0.35">
      <c r="A94" s="102"/>
      <c r="B94" s="276">
        <v>9</v>
      </c>
      <c r="C94" s="277" t="str">
        <f t="shared" si="4"/>
        <v/>
      </c>
      <c r="D94" s="278" t="e">
        <f>TEXT(IFERROR(INDEX('Overview - Section A'!$A$53:$A$72,MATCH(AK56,'Overview - Section A'!$U$53:$U$72,0)),""),"d-mmm") &amp;YEAR(INDEX('Overview - Section A'!$A$53:$A$72,MATCH(AK56,'Overview - Section A'!$U$53:$U$72,0)))&amp;" to " &amp; TEXT(IFERROR(INDEX('Overview - Section A'!$E$53:$E$72,MATCH(AK56,'Overview - Section A'!$U$53:$U$72,0)),""),"d-mmm-")&amp;YEAR(INDEX('Overview - Section A'!$A$53:$A$72,MATCH(AK56,'Overview - Section A'!$U$53:$U$72,0)))</f>
        <v>#N/A</v>
      </c>
      <c r="E94" s="279"/>
      <c r="F94" s="280"/>
      <c r="G94" s="281"/>
      <c r="H94" s="282"/>
      <c r="I94" s="283" t="e">
        <f t="shared" si="5"/>
        <v>#N/A</v>
      </c>
      <c r="J94" s="284" t="s">
        <v>942</v>
      </c>
      <c r="K94" s="285"/>
      <c r="L94" s="283"/>
      <c r="M94" s="283"/>
      <c r="N94" s="283" t="s">
        <v>1375</v>
      </c>
      <c r="O94" s="43"/>
      <c r="P94" s="223"/>
      <c r="Q94" s="223"/>
      <c r="R94" s="223"/>
      <c r="S94" s="223"/>
      <c r="T94" s="223"/>
      <c r="U94" s="223"/>
      <c r="V94" s="90"/>
      <c r="W94" s="90"/>
      <c r="X94" s="151"/>
    </row>
    <row r="95" spans="1:24" ht="34.15" customHeight="1" x14ac:dyDescent="0.35">
      <c r="A95" s="102"/>
      <c r="B95" s="276">
        <v>9</v>
      </c>
      <c r="C95" s="277" t="str">
        <f t="shared" si="4"/>
        <v/>
      </c>
      <c r="D95" s="278" t="e">
        <f>TEXT(IFERROR(INDEX('Overview - Section A'!$A$53:$A$72,MATCH(AK57,'Overview - Section A'!$U$53:$U$72,0)),""),"d-mmm") &amp;YEAR(INDEX('Overview - Section A'!$A$53:$A$72,MATCH(AK57,'Overview - Section A'!$U$53:$U$72,0)))&amp;" to " &amp; TEXT(IFERROR(INDEX('Overview - Section A'!$E$53:$E$72,MATCH(AK57,'Overview - Section A'!$U$53:$U$72,0)),""),"d-mmm-")&amp;YEAR(INDEX('Overview - Section A'!$A$53:$A$72,MATCH(AK57,'Overview - Section A'!$U$53:$U$72,0)))</f>
        <v>#N/A</v>
      </c>
      <c r="E95" s="279"/>
      <c r="F95" s="280"/>
      <c r="G95" s="281"/>
      <c r="H95" s="282"/>
      <c r="I95" s="283" t="e">
        <f t="shared" si="5"/>
        <v>#N/A</v>
      </c>
      <c r="J95" s="284" t="s">
        <v>944</v>
      </c>
      <c r="K95" s="285"/>
      <c r="L95" s="283"/>
      <c r="M95" s="283"/>
      <c r="N95" s="283" t="s">
        <v>1376</v>
      </c>
      <c r="O95" s="43"/>
      <c r="P95" s="223"/>
      <c r="Q95" s="223"/>
      <c r="R95" s="223"/>
      <c r="S95" s="223"/>
      <c r="T95" s="223"/>
      <c r="U95" s="223"/>
      <c r="V95" s="90"/>
      <c r="W95" s="90"/>
      <c r="X95" s="151"/>
    </row>
    <row r="96" spans="1:24" ht="34.15" customHeight="1" x14ac:dyDescent="0.35">
      <c r="A96" s="102"/>
      <c r="B96" s="276">
        <v>9</v>
      </c>
      <c r="C96" s="277" t="str">
        <f t="shared" si="4"/>
        <v/>
      </c>
      <c r="D96" s="278" t="e">
        <f>TEXT(IFERROR(INDEX('Overview - Section A'!$A$53:$A$72,MATCH(AK58,'Overview - Section A'!$U$53:$U$72,0)),""),"d-mmm") &amp;YEAR(INDEX('Overview - Section A'!$A$53:$A$72,MATCH(AK58,'Overview - Section A'!$U$53:$U$72,0)))&amp;" to " &amp; TEXT(IFERROR(INDEX('Overview - Section A'!$E$53:$E$72,MATCH(AK58,'Overview - Section A'!$U$53:$U$72,0)),""),"d-mmm-")&amp;YEAR(INDEX('Overview - Section A'!$A$53:$A$72,MATCH(AK58,'Overview - Section A'!$U$53:$U$72,0)))</f>
        <v>#N/A</v>
      </c>
      <c r="E96" s="279"/>
      <c r="F96" s="280"/>
      <c r="G96" s="281"/>
      <c r="H96" s="282"/>
      <c r="I96" s="283" t="e">
        <f t="shared" si="5"/>
        <v>#N/A</v>
      </c>
      <c r="J96" s="284" t="s">
        <v>946</v>
      </c>
      <c r="K96" s="285"/>
      <c r="L96" s="283"/>
      <c r="M96" s="283"/>
      <c r="N96" s="283" t="s">
        <v>1377</v>
      </c>
      <c r="O96" s="43"/>
      <c r="P96" s="223"/>
      <c r="Q96" s="223"/>
      <c r="R96" s="223"/>
      <c r="S96" s="223"/>
      <c r="T96" s="223"/>
      <c r="U96" s="223"/>
      <c r="V96" s="90"/>
      <c r="W96" s="90"/>
      <c r="X96" s="151"/>
    </row>
    <row r="97" spans="1:24" ht="34.15" customHeight="1" x14ac:dyDescent="0.35">
      <c r="A97" s="102"/>
      <c r="B97" s="276">
        <v>9</v>
      </c>
      <c r="C97" s="277" t="str">
        <f t="shared" si="4"/>
        <v/>
      </c>
      <c r="D97" s="278" t="e">
        <f>TEXT(IFERROR(INDEX('Overview - Section A'!$A$53:$A$72,MATCH(AK59,'Overview - Section A'!$U$53:$U$72,0)),""),"d-mmm") &amp;YEAR(INDEX('Overview - Section A'!$A$53:$A$72,MATCH(AK59,'Overview - Section A'!$U$53:$U$72,0)))&amp;" to " &amp; TEXT(IFERROR(INDEX('Overview - Section A'!$E$53:$E$72,MATCH(AK59,'Overview - Section A'!$U$53:$U$72,0)),""),"d-mmm-")&amp;YEAR(INDEX('Overview - Section A'!$A$53:$A$72,MATCH(AK59,'Overview - Section A'!$U$53:$U$72,0)))</f>
        <v>#N/A</v>
      </c>
      <c r="E97" s="279"/>
      <c r="F97" s="280"/>
      <c r="G97" s="281"/>
      <c r="H97" s="282"/>
      <c r="I97" s="283" t="e">
        <f t="shared" si="5"/>
        <v>#N/A</v>
      </c>
      <c r="J97" s="284" t="s">
        <v>948</v>
      </c>
      <c r="K97" s="285"/>
      <c r="L97" s="283"/>
      <c r="M97" s="283"/>
      <c r="N97" s="283" t="s">
        <v>1378</v>
      </c>
      <c r="O97" s="43"/>
      <c r="P97" s="223"/>
      <c r="Q97" s="223"/>
      <c r="R97" s="223"/>
      <c r="S97" s="223"/>
      <c r="T97" s="223"/>
      <c r="U97" s="223"/>
      <c r="V97" s="90"/>
      <c r="W97" s="90"/>
      <c r="X97" s="151"/>
    </row>
    <row r="98" spans="1:24" ht="34.15" customHeight="1" x14ac:dyDescent="0.35">
      <c r="A98" s="102"/>
      <c r="B98" s="276">
        <v>9</v>
      </c>
      <c r="C98" s="277" t="str">
        <f t="shared" si="4"/>
        <v/>
      </c>
      <c r="D98" s="278" t="e">
        <f>TEXT(IFERROR(INDEX('Overview - Section A'!$A$53:$A$72,MATCH(AK60,'Overview - Section A'!$U$53:$U$72,0)),""),"d-mmm") &amp;YEAR(INDEX('Overview - Section A'!$A$53:$A$72,MATCH(AK60,'Overview - Section A'!$U$53:$U$72,0)))&amp;" to " &amp; TEXT(IFERROR(INDEX('Overview - Section A'!$E$53:$E$72,MATCH(AK60,'Overview - Section A'!$U$53:$U$72,0)),""),"d-mmm-")&amp;YEAR(INDEX('Overview - Section A'!$A$53:$A$72,MATCH(AK60,'Overview - Section A'!$U$53:$U$72,0)))</f>
        <v>#N/A</v>
      </c>
      <c r="E98" s="279"/>
      <c r="F98" s="280"/>
      <c r="G98" s="281"/>
      <c r="H98" s="282"/>
      <c r="I98" s="283" t="e">
        <f t="shared" si="5"/>
        <v>#N/A</v>
      </c>
      <c r="J98" s="284" t="s">
        <v>950</v>
      </c>
      <c r="K98" s="285"/>
      <c r="L98" s="283"/>
      <c r="M98" s="283"/>
      <c r="N98" s="283" t="s">
        <v>1379</v>
      </c>
      <c r="O98" s="43"/>
      <c r="P98" s="223"/>
      <c r="Q98" s="223"/>
      <c r="R98" s="223"/>
      <c r="S98" s="223"/>
      <c r="T98" s="223"/>
      <c r="U98" s="223"/>
      <c r="V98" s="90"/>
      <c r="W98" s="90"/>
      <c r="X98" s="151"/>
    </row>
    <row r="99" spans="1:24" ht="34.15" customHeight="1" x14ac:dyDescent="0.35">
      <c r="A99" s="102"/>
      <c r="B99" s="276">
        <v>9</v>
      </c>
      <c r="C99" s="277" t="str">
        <f t="shared" si="4"/>
        <v/>
      </c>
      <c r="D99" s="278" t="e">
        <f>TEXT(IFERROR(INDEX('Overview - Section A'!$A$53:$A$72,MATCH(AK61,'Overview - Section A'!$U$53:$U$72,0)),""),"d-mmm") &amp;YEAR(INDEX('Overview - Section A'!$A$53:$A$72,MATCH(AK61,'Overview - Section A'!$U$53:$U$72,0)))&amp;" to " &amp; TEXT(IFERROR(INDEX('Overview - Section A'!$E$53:$E$72,MATCH(AK61,'Overview - Section A'!$U$53:$U$72,0)),""),"d-mmm-")&amp;YEAR(INDEX('Overview - Section A'!$A$53:$A$72,MATCH(AK61,'Overview - Section A'!$U$53:$U$72,0)))</f>
        <v>#N/A</v>
      </c>
      <c r="E99" s="279"/>
      <c r="F99" s="280"/>
      <c r="G99" s="281"/>
      <c r="H99" s="282"/>
      <c r="I99" s="283" t="e">
        <f t="shared" si="5"/>
        <v>#N/A</v>
      </c>
      <c r="J99" s="284" t="s">
        <v>952</v>
      </c>
      <c r="K99" s="285"/>
      <c r="L99" s="283"/>
      <c r="M99" s="283"/>
      <c r="N99" s="283" t="s">
        <v>1380</v>
      </c>
      <c r="O99" s="43"/>
      <c r="P99" s="223"/>
      <c r="Q99" s="223"/>
      <c r="R99" s="223"/>
      <c r="S99" s="223"/>
      <c r="T99" s="223"/>
      <c r="U99" s="223"/>
      <c r="V99" s="90"/>
      <c r="W99" s="90"/>
      <c r="X99" s="151"/>
    </row>
    <row r="100" spans="1:24" ht="34.15" customHeight="1" x14ac:dyDescent="0.35">
      <c r="A100" s="102"/>
      <c r="B100" s="276">
        <v>10</v>
      </c>
      <c r="C100" s="277" t="str">
        <f t="shared" si="4"/>
        <v/>
      </c>
      <c r="D100" s="278" t="e">
        <f>TEXT(IFERROR(INDEX('Overview - Section A'!$A$53:$A$72,MATCH(AK62,'Overview - Section A'!$U$53:$U$72,0)),""),"d-mmm") &amp;YEAR(INDEX('Overview - Section A'!$A$53:$A$72,MATCH(AK62,'Overview - Section A'!$U$53:$U$72,0)))&amp;" to " &amp; TEXT(IFERROR(INDEX('Overview - Section A'!$E$53:$E$72,MATCH(AK62,'Overview - Section A'!$U$53:$U$72,0)),""),"d-mmm-")&amp;YEAR(INDEX('Overview - Section A'!$A$53:$A$72,MATCH(AK62,'Overview - Section A'!$U$53:$U$72,0)))</f>
        <v>#N/A</v>
      </c>
      <c r="E100" s="279"/>
      <c r="F100" s="280"/>
      <c r="G100" s="281"/>
      <c r="H100" s="282"/>
      <c r="I100" s="283" t="e">
        <f t="shared" si="5"/>
        <v>#N/A</v>
      </c>
      <c r="J100" s="284" t="s">
        <v>942</v>
      </c>
      <c r="K100" s="285"/>
      <c r="L100" s="283"/>
      <c r="M100" s="283"/>
      <c r="N100" s="283" t="s">
        <v>1381</v>
      </c>
      <c r="O100" s="43"/>
      <c r="P100" s="223"/>
      <c r="Q100" s="223"/>
      <c r="R100" s="223"/>
      <c r="S100" s="223"/>
      <c r="T100" s="223"/>
      <c r="U100" s="223"/>
      <c r="V100" s="90"/>
      <c r="W100" s="90"/>
      <c r="X100" s="151"/>
    </row>
    <row r="101" spans="1:24" ht="34.15" customHeight="1" x14ac:dyDescent="0.35">
      <c r="A101" s="102"/>
      <c r="B101" s="276">
        <v>10</v>
      </c>
      <c r="C101" s="277" t="str">
        <f t="shared" si="4"/>
        <v/>
      </c>
      <c r="D101" s="278" t="e">
        <f>TEXT(IFERROR(INDEX('Overview - Section A'!$A$53:$A$72,MATCH(AK63,'Overview - Section A'!$U$53:$U$72,0)),""),"d-mmm") &amp;YEAR(INDEX('Overview - Section A'!$A$53:$A$72,MATCH(AK63,'Overview - Section A'!$U$53:$U$72,0)))&amp;" to " &amp; TEXT(IFERROR(INDEX('Overview - Section A'!$E$53:$E$72,MATCH(AK63,'Overview - Section A'!$U$53:$U$72,0)),""),"d-mmm-")&amp;YEAR(INDEX('Overview - Section A'!$A$53:$A$72,MATCH(AK63,'Overview - Section A'!$U$53:$U$72,0)))</f>
        <v>#N/A</v>
      </c>
      <c r="E101" s="279"/>
      <c r="F101" s="280"/>
      <c r="G101" s="281"/>
      <c r="H101" s="282"/>
      <c r="I101" s="283" t="e">
        <f t="shared" si="5"/>
        <v>#N/A</v>
      </c>
      <c r="J101" s="284" t="s">
        <v>944</v>
      </c>
      <c r="K101" s="285"/>
      <c r="L101" s="283"/>
      <c r="M101" s="283"/>
      <c r="N101" s="283" t="s">
        <v>1382</v>
      </c>
      <c r="O101" s="43"/>
      <c r="P101" s="223"/>
      <c r="Q101" s="223"/>
      <c r="R101" s="223"/>
      <c r="S101" s="223"/>
      <c r="T101" s="223"/>
      <c r="U101" s="223"/>
      <c r="V101" s="90"/>
      <c r="W101" s="90"/>
      <c r="X101" s="151"/>
    </row>
    <row r="102" spans="1:24" ht="34.15" customHeight="1" x14ac:dyDescent="0.35">
      <c r="A102" s="102"/>
      <c r="B102" s="276">
        <v>10</v>
      </c>
      <c r="C102" s="277" t="str">
        <f t="shared" si="4"/>
        <v/>
      </c>
      <c r="D102" s="278" t="e">
        <f>TEXT(IFERROR(INDEX('Overview - Section A'!$A$53:$A$72,MATCH(AK64,'Overview - Section A'!$U$53:$U$72,0)),""),"d-mmm") &amp;YEAR(INDEX('Overview - Section A'!$A$53:$A$72,MATCH(AK64,'Overview - Section A'!$U$53:$U$72,0)))&amp;" to " &amp; TEXT(IFERROR(INDEX('Overview - Section A'!$E$53:$E$72,MATCH(AK64,'Overview - Section A'!$U$53:$U$72,0)),""),"d-mmm-")&amp;YEAR(INDEX('Overview - Section A'!$A$53:$A$72,MATCH(AK64,'Overview - Section A'!$U$53:$U$72,0)))</f>
        <v>#N/A</v>
      </c>
      <c r="E102" s="279"/>
      <c r="F102" s="280"/>
      <c r="G102" s="281"/>
      <c r="H102" s="282"/>
      <c r="I102" s="283" t="e">
        <f t="shared" si="5"/>
        <v>#N/A</v>
      </c>
      <c r="J102" s="284" t="s">
        <v>946</v>
      </c>
      <c r="K102" s="285"/>
      <c r="L102" s="283"/>
      <c r="M102" s="283"/>
      <c r="N102" s="283" t="s">
        <v>1383</v>
      </c>
      <c r="O102" s="43"/>
      <c r="P102" s="223"/>
      <c r="Q102" s="223"/>
      <c r="R102" s="223"/>
      <c r="S102" s="223"/>
      <c r="T102" s="223"/>
      <c r="U102" s="223"/>
      <c r="V102" s="90"/>
      <c r="W102" s="90"/>
      <c r="X102" s="151"/>
    </row>
    <row r="103" spans="1:24" ht="34.15" customHeight="1" x14ac:dyDescent="0.35">
      <c r="A103" s="102"/>
      <c r="B103" s="276">
        <v>10</v>
      </c>
      <c r="C103" s="277" t="str">
        <f t="shared" si="4"/>
        <v/>
      </c>
      <c r="D103" s="278" t="e">
        <f>TEXT(IFERROR(INDEX('Overview - Section A'!$A$53:$A$72,MATCH(AK65,'Overview - Section A'!$U$53:$U$72,0)),""),"d-mmm") &amp;YEAR(INDEX('Overview - Section A'!$A$53:$A$72,MATCH(AK65,'Overview - Section A'!$U$53:$U$72,0)))&amp;" to " &amp; TEXT(IFERROR(INDEX('Overview - Section A'!$E$53:$E$72,MATCH(AK65,'Overview - Section A'!$U$53:$U$72,0)),""),"d-mmm-")&amp;YEAR(INDEX('Overview - Section A'!$A$53:$A$72,MATCH(AK65,'Overview - Section A'!$U$53:$U$72,0)))</f>
        <v>#N/A</v>
      </c>
      <c r="E103" s="279"/>
      <c r="F103" s="280"/>
      <c r="G103" s="281"/>
      <c r="H103" s="282"/>
      <c r="I103" s="283" t="e">
        <f t="shared" si="5"/>
        <v>#N/A</v>
      </c>
      <c r="J103" s="284" t="s">
        <v>948</v>
      </c>
      <c r="K103" s="285"/>
      <c r="L103" s="283"/>
      <c r="M103" s="283"/>
      <c r="N103" s="283" t="s">
        <v>1384</v>
      </c>
      <c r="O103" s="43"/>
      <c r="P103" s="223"/>
      <c r="Q103" s="223"/>
      <c r="R103" s="223"/>
      <c r="S103" s="223"/>
      <c r="T103" s="223"/>
      <c r="U103" s="223"/>
      <c r="V103" s="90"/>
      <c r="W103" s="90"/>
      <c r="X103" s="151"/>
    </row>
    <row r="104" spans="1:24" ht="34.15" customHeight="1" x14ac:dyDescent="0.35">
      <c r="A104" s="102"/>
      <c r="B104" s="276">
        <v>10</v>
      </c>
      <c r="C104" s="277" t="str">
        <f t="shared" si="4"/>
        <v/>
      </c>
      <c r="D104" s="278" t="e">
        <f>TEXT(IFERROR(INDEX('Overview - Section A'!$A$53:$A$72,MATCH(AK66,'Overview - Section A'!$U$53:$U$72,0)),""),"d-mmm") &amp;YEAR(INDEX('Overview - Section A'!$A$53:$A$72,MATCH(AK66,'Overview - Section A'!$U$53:$U$72,0)))&amp;" to " &amp; TEXT(IFERROR(INDEX('Overview - Section A'!$E$53:$E$72,MATCH(AK66,'Overview - Section A'!$U$53:$U$72,0)),""),"d-mmm-")&amp;YEAR(INDEX('Overview - Section A'!$A$53:$A$72,MATCH(AK66,'Overview - Section A'!$U$53:$U$72,0)))</f>
        <v>#N/A</v>
      </c>
      <c r="E104" s="279"/>
      <c r="F104" s="280"/>
      <c r="G104" s="281"/>
      <c r="H104" s="282"/>
      <c r="I104" s="283" t="e">
        <f t="shared" si="5"/>
        <v>#N/A</v>
      </c>
      <c r="J104" s="284" t="s">
        <v>950</v>
      </c>
      <c r="K104" s="285"/>
      <c r="L104" s="283"/>
      <c r="M104" s="283"/>
      <c r="N104" s="283" t="s">
        <v>1385</v>
      </c>
      <c r="O104" s="43"/>
      <c r="P104" s="223"/>
      <c r="Q104" s="223"/>
      <c r="R104" s="223"/>
      <c r="S104" s="223"/>
      <c r="T104" s="223"/>
      <c r="U104" s="223"/>
      <c r="V104" s="90"/>
      <c r="W104" s="90"/>
      <c r="X104" s="151"/>
    </row>
    <row r="105" spans="1:24" ht="34.15" customHeight="1" x14ac:dyDescent="0.35">
      <c r="A105" s="102"/>
      <c r="B105" s="276">
        <v>10</v>
      </c>
      <c r="C105" s="277" t="str">
        <f t="shared" si="4"/>
        <v/>
      </c>
      <c r="D105" s="278" t="e">
        <f>TEXT(IFERROR(INDEX('Overview - Section A'!$A$53:$A$72,MATCH(AK67,'Overview - Section A'!$U$53:$U$72,0)),""),"d-mmm") &amp;YEAR(INDEX('Overview - Section A'!$A$53:$A$72,MATCH(AK67,'Overview - Section A'!$U$53:$U$72,0)))&amp;" to " &amp; TEXT(IFERROR(INDEX('Overview - Section A'!$E$53:$E$72,MATCH(AK67,'Overview - Section A'!$U$53:$U$72,0)),""),"d-mmm-")&amp;YEAR(INDEX('Overview - Section A'!$A$53:$A$72,MATCH(AK67,'Overview - Section A'!$U$53:$U$72,0)))</f>
        <v>#N/A</v>
      </c>
      <c r="E105" s="279"/>
      <c r="F105" s="280"/>
      <c r="G105" s="281"/>
      <c r="H105" s="282"/>
      <c r="I105" s="283" t="e">
        <f t="shared" si="5"/>
        <v>#N/A</v>
      </c>
      <c r="J105" s="284" t="s">
        <v>952</v>
      </c>
      <c r="K105" s="285"/>
      <c r="L105" s="283"/>
      <c r="M105" s="283"/>
      <c r="N105" s="283" t="s">
        <v>1386</v>
      </c>
      <c r="O105" s="43"/>
      <c r="P105" s="223"/>
      <c r="Q105" s="223"/>
      <c r="R105" s="223"/>
      <c r="S105" s="223"/>
      <c r="T105" s="223"/>
      <c r="U105" s="223"/>
      <c r="V105" s="90"/>
      <c r="W105" s="90"/>
      <c r="X105" s="151"/>
    </row>
    <row r="106" spans="1:24" ht="34.15" customHeight="1" x14ac:dyDescent="0.35">
      <c r="A106" s="102"/>
      <c r="B106" s="276">
        <v>11</v>
      </c>
      <c r="C106" s="277" t="str">
        <f t="shared" si="4"/>
        <v/>
      </c>
      <c r="D106" s="278" t="e">
        <f>TEXT(IFERROR(INDEX('Overview - Section A'!$A$53:$A$72,MATCH(AK68,'Overview - Section A'!$U$53:$U$72,0)),""),"d-mmm") &amp;YEAR(INDEX('Overview - Section A'!$A$53:$A$72,MATCH(AK68,'Overview - Section A'!$U$53:$U$72,0)))&amp;" to " &amp; TEXT(IFERROR(INDEX('Overview - Section A'!$E$53:$E$72,MATCH(AK68,'Overview - Section A'!$U$53:$U$72,0)),""),"d-mmm-")&amp;YEAR(INDEX('Overview - Section A'!$A$53:$A$72,MATCH(AK68,'Overview - Section A'!$U$53:$U$72,0)))</f>
        <v>#N/A</v>
      </c>
      <c r="E106" s="279"/>
      <c r="F106" s="280"/>
      <c r="G106" s="281"/>
      <c r="H106" s="282"/>
      <c r="I106" s="283" t="e">
        <f t="shared" si="5"/>
        <v>#N/A</v>
      </c>
      <c r="J106" s="284" t="s">
        <v>942</v>
      </c>
      <c r="K106" s="285"/>
      <c r="L106" s="283"/>
      <c r="M106" s="283"/>
      <c r="N106" s="283" t="s">
        <v>1387</v>
      </c>
      <c r="O106" s="43"/>
      <c r="P106" s="223"/>
      <c r="Q106" s="223"/>
      <c r="R106" s="223"/>
      <c r="S106" s="223"/>
      <c r="T106" s="223"/>
      <c r="U106" s="223"/>
      <c r="V106" s="90"/>
      <c r="W106" s="90"/>
      <c r="X106" s="151"/>
    </row>
    <row r="107" spans="1:24" ht="34.15" customHeight="1" x14ac:dyDescent="0.35">
      <c r="A107" s="102"/>
      <c r="B107" s="276">
        <v>11</v>
      </c>
      <c r="C107" s="277" t="str">
        <f t="shared" si="4"/>
        <v/>
      </c>
      <c r="D107" s="278" t="e">
        <f>TEXT(IFERROR(INDEX('Overview - Section A'!$A$53:$A$72,MATCH(AK69,'Overview - Section A'!$U$53:$U$72,0)),""),"d-mmm") &amp;YEAR(INDEX('Overview - Section A'!$A$53:$A$72,MATCH(AK69,'Overview - Section A'!$U$53:$U$72,0)))&amp;" to " &amp; TEXT(IFERROR(INDEX('Overview - Section A'!$E$53:$E$72,MATCH(AK69,'Overview - Section A'!$U$53:$U$72,0)),""),"d-mmm-")&amp;YEAR(INDEX('Overview - Section A'!$A$53:$A$72,MATCH(AK69,'Overview - Section A'!$U$53:$U$72,0)))</f>
        <v>#N/A</v>
      </c>
      <c r="E107" s="279"/>
      <c r="F107" s="280"/>
      <c r="G107" s="281"/>
      <c r="H107" s="282"/>
      <c r="I107" s="283" t="e">
        <f t="shared" si="5"/>
        <v>#N/A</v>
      </c>
      <c r="J107" s="284" t="s">
        <v>944</v>
      </c>
      <c r="K107" s="285"/>
      <c r="L107" s="283"/>
      <c r="M107" s="283"/>
      <c r="N107" s="283" t="s">
        <v>1388</v>
      </c>
      <c r="O107" s="43"/>
      <c r="P107" s="223"/>
      <c r="Q107" s="223"/>
      <c r="R107" s="223"/>
      <c r="S107" s="223"/>
      <c r="T107" s="223"/>
      <c r="U107" s="223"/>
      <c r="V107" s="90"/>
      <c r="W107" s="90"/>
      <c r="X107" s="151"/>
    </row>
    <row r="108" spans="1:24" ht="34.15" customHeight="1" x14ac:dyDescent="0.35">
      <c r="A108" s="102"/>
      <c r="B108" s="276">
        <v>11</v>
      </c>
      <c r="C108" s="277" t="str">
        <f t="shared" si="4"/>
        <v/>
      </c>
      <c r="D108" s="278" t="e">
        <f>TEXT(IFERROR(INDEX('Overview - Section A'!$A$53:$A$72,MATCH(AK70,'Overview - Section A'!$U$53:$U$72,0)),""),"d-mmm") &amp;YEAR(INDEX('Overview - Section A'!$A$53:$A$72,MATCH(AK70,'Overview - Section A'!$U$53:$U$72,0)))&amp;" to " &amp; TEXT(IFERROR(INDEX('Overview - Section A'!$E$53:$E$72,MATCH(AK70,'Overview - Section A'!$U$53:$U$72,0)),""),"d-mmm-")&amp;YEAR(INDEX('Overview - Section A'!$A$53:$A$72,MATCH(AK70,'Overview - Section A'!$U$53:$U$72,0)))</f>
        <v>#N/A</v>
      </c>
      <c r="E108" s="279"/>
      <c r="F108" s="280"/>
      <c r="G108" s="281"/>
      <c r="H108" s="282"/>
      <c r="I108" s="283" t="e">
        <f t="shared" si="5"/>
        <v>#N/A</v>
      </c>
      <c r="J108" s="284" t="s">
        <v>946</v>
      </c>
      <c r="K108" s="285"/>
      <c r="L108" s="283"/>
      <c r="M108" s="283"/>
      <c r="N108" s="283" t="s">
        <v>1389</v>
      </c>
      <c r="O108" s="43"/>
      <c r="P108" s="223"/>
      <c r="Q108" s="223"/>
      <c r="R108" s="223"/>
      <c r="S108" s="223"/>
      <c r="T108" s="223"/>
      <c r="U108" s="223"/>
      <c r="V108" s="90"/>
      <c r="W108" s="90"/>
      <c r="X108" s="151"/>
    </row>
    <row r="109" spans="1:24" ht="34.15" customHeight="1" x14ac:dyDescent="0.35">
      <c r="A109" s="102"/>
      <c r="B109" s="276">
        <v>11</v>
      </c>
      <c r="C109" s="277" t="str">
        <f t="shared" si="4"/>
        <v/>
      </c>
      <c r="D109" s="278" t="e">
        <f>TEXT(IFERROR(INDEX('Overview - Section A'!$A$53:$A$72,MATCH(AK71,'Overview - Section A'!$U$53:$U$72,0)),""),"d-mmm") &amp;YEAR(INDEX('Overview - Section A'!$A$53:$A$72,MATCH(AK71,'Overview - Section A'!$U$53:$U$72,0)))&amp;" to " &amp; TEXT(IFERROR(INDEX('Overview - Section A'!$E$53:$E$72,MATCH(AK71,'Overview - Section A'!$U$53:$U$72,0)),""),"d-mmm-")&amp;YEAR(INDEX('Overview - Section A'!$A$53:$A$72,MATCH(AK71,'Overview - Section A'!$U$53:$U$72,0)))</f>
        <v>#N/A</v>
      </c>
      <c r="E109" s="279"/>
      <c r="F109" s="280"/>
      <c r="G109" s="281"/>
      <c r="H109" s="282"/>
      <c r="I109" s="283" t="e">
        <f t="shared" si="5"/>
        <v>#N/A</v>
      </c>
      <c r="J109" s="284" t="s">
        <v>948</v>
      </c>
      <c r="K109" s="285"/>
      <c r="L109" s="283"/>
      <c r="M109" s="283"/>
      <c r="N109" s="283" t="s">
        <v>1390</v>
      </c>
      <c r="O109" s="43"/>
      <c r="P109" s="223"/>
      <c r="Q109" s="223"/>
      <c r="R109" s="223"/>
      <c r="S109" s="223"/>
      <c r="T109" s="223"/>
      <c r="U109" s="223"/>
      <c r="V109" s="90"/>
      <c r="W109" s="90"/>
      <c r="X109" s="151"/>
    </row>
    <row r="110" spans="1:24" ht="34.15" customHeight="1" x14ac:dyDescent="0.35">
      <c r="A110" s="102"/>
      <c r="B110" s="276">
        <v>11</v>
      </c>
      <c r="C110" s="277" t="str">
        <f t="shared" ref="C110:C173" si="6">IF(B110=B109,"",VLOOKUP(B110,$A$10:$AA$42,27,FALSE))</f>
        <v/>
      </c>
      <c r="D110" s="278" t="e">
        <f>TEXT(IFERROR(INDEX('Overview - Section A'!$A$53:$A$72,MATCH(AK72,'Overview - Section A'!$U$53:$U$72,0)),""),"d-mmm") &amp;YEAR(INDEX('Overview - Section A'!$A$53:$A$72,MATCH(AK72,'Overview - Section A'!$U$53:$U$72,0)))&amp;" to " &amp; TEXT(IFERROR(INDEX('Overview - Section A'!$E$53:$E$72,MATCH(AK72,'Overview - Section A'!$U$53:$U$72,0)),""),"d-mmm-")&amp;YEAR(INDEX('Overview - Section A'!$A$53:$A$72,MATCH(AK72,'Overview - Section A'!$U$53:$U$72,0)))</f>
        <v>#N/A</v>
      </c>
      <c r="E110" s="279"/>
      <c r="F110" s="280"/>
      <c r="G110" s="281"/>
      <c r="H110" s="282"/>
      <c r="I110" s="283" t="e">
        <f t="shared" ref="I110:I173" si="7">CONCATENATE(B110,D110)</f>
        <v>#N/A</v>
      </c>
      <c r="J110" s="284" t="s">
        <v>950</v>
      </c>
      <c r="K110" s="285"/>
      <c r="L110" s="283"/>
      <c r="M110" s="283"/>
      <c r="N110" s="283" t="s">
        <v>1391</v>
      </c>
      <c r="O110" s="43"/>
      <c r="P110" s="223"/>
      <c r="Q110" s="223"/>
      <c r="R110" s="223"/>
      <c r="S110" s="223"/>
      <c r="T110" s="223"/>
      <c r="U110" s="223"/>
      <c r="V110" s="90"/>
      <c r="W110" s="90"/>
      <c r="X110" s="151"/>
    </row>
    <row r="111" spans="1:24" ht="34.15" customHeight="1" x14ac:dyDescent="0.35">
      <c r="A111" s="102"/>
      <c r="B111" s="276">
        <v>11</v>
      </c>
      <c r="C111" s="277" t="str">
        <f t="shared" si="6"/>
        <v/>
      </c>
      <c r="D111" s="278" t="e">
        <f>TEXT(IFERROR(INDEX('Overview - Section A'!$A$53:$A$72,MATCH(AK73,'Overview - Section A'!$U$53:$U$72,0)),""),"d-mmm") &amp;YEAR(INDEX('Overview - Section A'!$A$53:$A$72,MATCH(AK73,'Overview - Section A'!$U$53:$U$72,0)))&amp;" to " &amp; TEXT(IFERROR(INDEX('Overview - Section A'!$E$53:$E$72,MATCH(AK73,'Overview - Section A'!$U$53:$U$72,0)),""),"d-mmm-")&amp;YEAR(INDEX('Overview - Section A'!$A$53:$A$72,MATCH(AK73,'Overview - Section A'!$U$53:$U$72,0)))</f>
        <v>#N/A</v>
      </c>
      <c r="E111" s="279"/>
      <c r="F111" s="280"/>
      <c r="G111" s="281"/>
      <c r="H111" s="282"/>
      <c r="I111" s="283" t="e">
        <f t="shared" si="7"/>
        <v>#N/A</v>
      </c>
      <c r="J111" s="284" t="s">
        <v>952</v>
      </c>
      <c r="K111" s="285"/>
      <c r="L111" s="283"/>
      <c r="M111" s="283"/>
      <c r="N111" s="283" t="s">
        <v>1392</v>
      </c>
      <c r="O111" s="43"/>
      <c r="P111" s="223"/>
      <c r="Q111" s="223"/>
      <c r="R111" s="223"/>
      <c r="S111" s="223"/>
      <c r="T111" s="223"/>
      <c r="U111" s="223"/>
      <c r="V111" s="90"/>
      <c r="W111" s="90"/>
      <c r="X111" s="151"/>
    </row>
    <row r="112" spans="1:24" ht="34.15" customHeight="1" x14ac:dyDescent="0.35">
      <c r="A112" s="102"/>
      <c r="B112" s="276">
        <v>12</v>
      </c>
      <c r="C112" s="277" t="str">
        <f t="shared" si="6"/>
        <v/>
      </c>
      <c r="D112" s="278" t="e">
        <f>TEXT(IFERROR(INDEX('Overview - Section A'!$A$53:$A$72,MATCH(AK74,'Overview - Section A'!$U$53:$U$72,0)),""),"d-mmm") &amp;YEAR(INDEX('Overview - Section A'!$A$53:$A$72,MATCH(AK74,'Overview - Section A'!$U$53:$U$72,0)))&amp;" to " &amp; TEXT(IFERROR(INDEX('Overview - Section A'!$E$53:$E$72,MATCH(AK74,'Overview - Section A'!$U$53:$U$72,0)),""),"d-mmm-")&amp;YEAR(INDEX('Overview - Section A'!$A$53:$A$72,MATCH(AK74,'Overview - Section A'!$U$53:$U$72,0)))</f>
        <v>#N/A</v>
      </c>
      <c r="E112" s="279"/>
      <c r="F112" s="280"/>
      <c r="G112" s="281"/>
      <c r="H112" s="282"/>
      <c r="I112" s="283" t="e">
        <f t="shared" si="7"/>
        <v>#N/A</v>
      </c>
      <c r="J112" s="284" t="s">
        <v>942</v>
      </c>
      <c r="K112" s="285"/>
      <c r="L112" s="283"/>
      <c r="M112" s="283"/>
      <c r="N112" s="283" t="s">
        <v>1393</v>
      </c>
      <c r="O112" s="43"/>
      <c r="P112" s="223"/>
      <c r="Q112" s="223"/>
      <c r="R112" s="223"/>
      <c r="S112" s="223"/>
      <c r="T112" s="223"/>
      <c r="U112" s="223"/>
      <c r="V112" s="90"/>
      <c r="W112" s="90"/>
      <c r="X112" s="151"/>
    </row>
    <row r="113" spans="1:24" ht="34.15" customHeight="1" x14ac:dyDescent="0.35">
      <c r="A113" s="102"/>
      <c r="B113" s="276">
        <v>12</v>
      </c>
      <c r="C113" s="277" t="str">
        <f t="shared" si="6"/>
        <v/>
      </c>
      <c r="D113" s="278" t="e">
        <f>TEXT(IFERROR(INDEX('Overview - Section A'!$A$53:$A$72,MATCH(AK75,'Overview - Section A'!$U$53:$U$72,0)),""),"d-mmm") &amp;YEAR(INDEX('Overview - Section A'!$A$53:$A$72,MATCH(AK75,'Overview - Section A'!$U$53:$U$72,0)))&amp;" to " &amp; TEXT(IFERROR(INDEX('Overview - Section A'!$E$53:$E$72,MATCH(AK75,'Overview - Section A'!$U$53:$U$72,0)),""),"d-mmm-")&amp;YEAR(INDEX('Overview - Section A'!$A$53:$A$72,MATCH(AK75,'Overview - Section A'!$U$53:$U$72,0)))</f>
        <v>#N/A</v>
      </c>
      <c r="E113" s="279"/>
      <c r="F113" s="280"/>
      <c r="G113" s="281"/>
      <c r="H113" s="282"/>
      <c r="I113" s="283" t="e">
        <f t="shared" si="7"/>
        <v>#N/A</v>
      </c>
      <c r="J113" s="284" t="s">
        <v>944</v>
      </c>
      <c r="K113" s="285"/>
      <c r="L113" s="283"/>
      <c r="M113" s="283"/>
      <c r="N113" s="283" t="s">
        <v>1394</v>
      </c>
      <c r="O113" s="43"/>
      <c r="P113" s="223"/>
      <c r="Q113" s="223"/>
      <c r="R113" s="223"/>
      <c r="S113" s="223"/>
      <c r="T113" s="223"/>
      <c r="U113" s="223"/>
      <c r="V113" s="90"/>
      <c r="W113" s="90"/>
      <c r="X113" s="151"/>
    </row>
    <row r="114" spans="1:24" ht="34.15" customHeight="1" x14ac:dyDescent="0.35">
      <c r="A114" s="102"/>
      <c r="B114" s="276">
        <v>12</v>
      </c>
      <c r="C114" s="277" t="str">
        <f t="shared" si="6"/>
        <v/>
      </c>
      <c r="D114" s="278" t="e">
        <f>TEXT(IFERROR(INDEX('Overview - Section A'!$A$53:$A$72,MATCH(AK76,'Overview - Section A'!$U$53:$U$72,0)),""),"d-mmm") &amp;YEAR(INDEX('Overview - Section A'!$A$53:$A$72,MATCH(AK76,'Overview - Section A'!$U$53:$U$72,0)))&amp;" to " &amp; TEXT(IFERROR(INDEX('Overview - Section A'!$E$53:$E$72,MATCH(AK76,'Overview - Section A'!$U$53:$U$72,0)),""),"d-mmm-")&amp;YEAR(INDEX('Overview - Section A'!$A$53:$A$72,MATCH(AK76,'Overview - Section A'!$U$53:$U$72,0)))</f>
        <v>#N/A</v>
      </c>
      <c r="E114" s="279"/>
      <c r="F114" s="280"/>
      <c r="G114" s="281"/>
      <c r="H114" s="282"/>
      <c r="I114" s="283" t="e">
        <f t="shared" si="7"/>
        <v>#N/A</v>
      </c>
      <c r="J114" s="284" t="s">
        <v>946</v>
      </c>
      <c r="K114" s="285"/>
      <c r="L114" s="283"/>
      <c r="M114" s="283"/>
      <c r="N114" s="283" t="s">
        <v>1395</v>
      </c>
      <c r="O114" s="43"/>
      <c r="P114" s="223"/>
      <c r="Q114" s="223"/>
      <c r="R114" s="223"/>
      <c r="S114" s="223"/>
      <c r="T114" s="223"/>
      <c r="U114" s="223"/>
      <c r="V114" s="90"/>
      <c r="W114" s="90"/>
      <c r="X114" s="151"/>
    </row>
    <row r="115" spans="1:24" ht="34.15" customHeight="1" x14ac:dyDescent="0.35">
      <c r="A115" s="102"/>
      <c r="B115" s="276">
        <v>12</v>
      </c>
      <c r="C115" s="277" t="str">
        <f t="shared" si="6"/>
        <v/>
      </c>
      <c r="D115" s="278" t="e">
        <f>TEXT(IFERROR(INDEX('Overview - Section A'!$A$53:$A$72,MATCH(AK77,'Overview - Section A'!$U$53:$U$72,0)),""),"d-mmm") &amp;YEAR(INDEX('Overview - Section A'!$A$53:$A$72,MATCH(AK77,'Overview - Section A'!$U$53:$U$72,0)))&amp;" to " &amp; TEXT(IFERROR(INDEX('Overview - Section A'!$E$53:$E$72,MATCH(AK77,'Overview - Section A'!$U$53:$U$72,0)),""),"d-mmm-")&amp;YEAR(INDEX('Overview - Section A'!$A$53:$A$72,MATCH(AK77,'Overview - Section A'!$U$53:$U$72,0)))</f>
        <v>#N/A</v>
      </c>
      <c r="E115" s="279"/>
      <c r="F115" s="280"/>
      <c r="G115" s="281"/>
      <c r="H115" s="282"/>
      <c r="I115" s="283" t="e">
        <f t="shared" si="7"/>
        <v>#N/A</v>
      </c>
      <c r="J115" s="284" t="s">
        <v>948</v>
      </c>
      <c r="K115" s="285"/>
      <c r="L115" s="283"/>
      <c r="M115" s="283"/>
      <c r="N115" s="283" t="s">
        <v>1396</v>
      </c>
      <c r="O115" s="43"/>
      <c r="P115" s="223"/>
      <c r="Q115" s="223"/>
      <c r="R115" s="223"/>
      <c r="S115" s="223"/>
      <c r="T115" s="223"/>
      <c r="U115" s="223"/>
      <c r="V115" s="90"/>
      <c r="W115" s="90"/>
      <c r="X115" s="151"/>
    </row>
    <row r="116" spans="1:24" ht="34.15" customHeight="1" x14ac:dyDescent="0.35">
      <c r="A116" s="102"/>
      <c r="B116" s="276">
        <v>12</v>
      </c>
      <c r="C116" s="277" t="str">
        <f t="shared" si="6"/>
        <v/>
      </c>
      <c r="D116" s="278" t="e">
        <f>TEXT(IFERROR(INDEX('Overview - Section A'!$A$53:$A$72,MATCH(AK78,'Overview - Section A'!$U$53:$U$72,0)),""),"d-mmm") &amp;YEAR(INDEX('Overview - Section A'!$A$53:$A$72,MATCH(AK78,'Overview - Section A'!$U$53:$U$72,0)))&amp;" to " &amp; TEXT(IFERROR(INDEX('Overview - Section A'!$E$53:$E$72,MATCH(AK78,'Overview - Section A'!$U$53:$U$72,0)),""),"d-mmm-")&amp;YEAR(INDEX('Overview - Section A'!$A$53:$A$72,MATCH(AK78,'Overview - Section A'!$U$53:$U$72,0)))</f>
        <v>#N/A</v>
      </c>
      <c r="E116" s="279"/>
      <c r="F116" s="280"/>
      <c r="G116" s="281"/>
      <c r="H116" s="282"/>
      <c r="I116" s="283" t="e">
        <f t="shared" si="7"/>
        <v>#N/A</v>
      </c>
      <c r="J116" s="284" t="s">
        <v>950</v>
      </c>
      <c r="K116" s="285"/>
      <c r="L116" s="283"/>
      <c r="M116" s="283"/>
      <c r="N116" s="283" t="s">
        <v>1397</v>
      </c>
      <c r="O116" s="43"/>
      <c r="P116" s="223"/>
      <c r="Q116" s="223"/>
      <c r="R116" s="223"/>
      <c r="S116" s="223"/>
      <c r="T116" s="223"/>
      <c r="U116" s="223"/>
      <c r="V116" s="90"/>
      <c r="W116" s="90"/>
      <c r="X116" s="151"/>
    </row>
    <row r="117" spans="1:24" ht="34.15" customHeight="1" x14ac:dyDescent="0.35">
      <c r="A117" s="102"/>
      <c r="B117" s="276">
        <v>12</v>
      </c>
      <c r="C117" s="277" t="str">
        <f t="shared" si="6"/>
        <v/>
      </c>
      <c r="D117" s="278" t="e">
        <f>TEXT(IFERROR(INDEX('Overview - Section A'!$A$53:$A$72,MATCH(AK79,'Overview - Section A'!$U$53:$U$72,0)),""),"d-mmm") &amp;YEAR(INDEX('Overview - Section A'!$A$53:$A$72,MATCH(AK79,'Overview - Section A'!$U$53:$U$72,0)))&amp;" to " &amp; TEXT(IFERROR(INDEX('Overview - Section A'!$E$53:$E$72,MATCH(AK79,'Overview - Section A'!$U$53:$U$72,0)),""),"d-mmm-")&amp;YEAR(INDEX('Overview - Section A'!$A$53:$A$72,MATCH(AK79,'Overview - Section A'!$U$53:$U$72,0)))</f>
        <v>#N/A</v>
      </c>
      <c r="E117" s="279"/>
      <c r="F117" s="280"/>
      <c r="G117" s="281"/>
      <c r="H117" s="282"/>
      <c r="I117" s="283" t="e">
        <f t="shared" si="7"/>
        <v>#N/A</v>
      </c>
      <c r="J117" s="284" t="s">
        <v>952</v>
      </c>
      <c r="K117" s="285"/>
      <c r="L117" s="283"/>
      <c r="M117" s="283"/>
      <c r="N117" s="283" t="s">
        <v>1398</v>
      </c>
      <c r="O117" s="43"/>
      <c r="P117" s="223"/>
      <c r="Q117" s="223"/>
      <c r="R117" s="223"/>
      <c r="S117" s="223"/>
      <c r="T117" s="223"/>
      <c r="U117" s="223"/>
      <c r="V117" s="90"/>
      <c r="W117" s="90"/>
      <c r="X117" s="151"/>
    </row>
    <row r="118" spans="1:24" ht="34.15" customHeight="1" x14ac:dyDescent="0.35">
      <c r="A118" s="102"/>
      <c r="B118" s="276">
        <v>13</v>
      </c>
      <c r="C118" s="277" t="str">
        <f t="shared" si="6"/>
        <v/>
      </c>
      <c r="D118" s="278" t="e">
        <f>TEXT(IFERROR(INDEX('Overview - Section A'!$A$53:$A$72,MATCH(AK80,'Overview - Section A'!$U$53:$U$72,0)),""),"d-mmm") &amp;YEAR(INDEX('Overview - Section A'!$A$53:$A$72,MATCH(AK80,'Overview - Section A'!$U$53:$U$72,0)))&amp;" to " &amp; TEXT(IFERROR(INDEX('Overview - Section A'!$E$53:$E$72,MATCH(AK80,'Overview - Section A'!$U$53:$U$72,0)),""),"d-mmm-")&amp;YEAR(INDEX('Overview - Section A'!$A$53:$A$72,MATCH(AK80,'Overview - Section A'!$U$53:$U$72,0)))</f>
        <v>#N/A</v>
      </c>
      <c r="E118" s="279"/>
      <c r="F118" s="280"/>
      <c r="G118" s="281"/>
      <c r="H118" s="282"/>
      <c r="I118" s="283" t="e">
        <f t="shared" si="7"/>
        <v>#N/A</v>
      </c>
      <c r="J118" s="284" t="s">
        <v>942</v>
      </c>
      <c r="K118" s="285"/>
      <c r="L118" s="283"/>
      <c r="M118" s="283"/>
      <c r="N118" s="283" t="s">
        <v>1399</v>
      </c>
      <c r="O118" s="43"/>
      <c r="P118" s="223"/>
      <c r="Q118" s="223"/>
      <c r="R118" s="223"/>
      <c r="S118" s="223"/>
      <c r="T118" s="223"/>
      <c r="U118" s="223"/>
      <c r="V118" s="90"/>
      <c r="W118" s="90"/>
      <c r="X118" s="151"/>
    </row>
    <row r="119" spans="1:24" ht="34.15" customHeight="1" x14ac:dyDescent="0.35">
      <c r="A119" s="102"/>
      <c r="B119" s="276">
        <v>13</v>
      </c>
      <c r="C119" s="277" t="str">
        <f t="shared" si="6"/>
        <v/>
      </c>
      <c r="D119" s="278" t="e">
        <f>TEXT(IFERROR(INDEX('Overview - Section A'!$A$53:$A$72,MATCH(AK81,'Overview - Section A'!$U$53:$U$72,0)),""),"d-mmm") &amp;YEAR(INDEX('Overview - Section A'!$A$53:$A$72,MATCH(AK81,'Overview - Section A'!$U$53:$U$72,0)))&amp;" to " &amp; TEXT(IFERROR(INDEX('Overview - Section A'!$E$53:$E$72,MATCH(AK81,'Overview - Section A'!$U$53:$U$72,0)),""),"d-mmm-")&amp;YEAR(INDEX('Overview - Section A'!$A$53:$A$72,MATCH(AK81,'Overview - Section A'!$U$53:$U$72,0)))</f>
        <v>#N/A</v>
      </c>
      <c r="E119" s="279"/>
      <c r="F119" s="280"/>
      <c r="G119" s="281"/>
      <c r="H119" s="282"/>
      <c r="I119" s="283" t="e">
        <f t="shared" si="7"/>
        <v>#N/A</v>
      </c>
      <c r="J119" s="284" t="s">
        <v>944</v>
      </c>
      <c r="K119" s="285"/>
      <c r="L119" s="283"/>
      <c r="M119" s="283"/>
      <c r="N119" s="283" t="s">
        <v>1400</v>
      </c>
      <c r="O119" s="43"/>
      <c r="P119" s="223"/>
      <c r="Q119" s="223"/>
      <c r="R119" s="223"/>
      <c r="S119" s="223"/>
      <c r="T119" s="223"/>
      <c r="U119" s="223"/>
      <c r="V119" s="90"/>
      <c r="W119" s="90"/>
      <c r="X119" s="151"/>
    </row>
    <row r="120" spans="1:24" ht="34.15" customHeight="1" x14ac:dyDescent="0.35">
      <c r="A120" s="102"/>
      <c r="B120" s="276">
        <v>13</v>
      </c>
      <c r="C120" s="277" t="str">
        <f t="shared" si="6"/>
        <v/>
      </c>
      <c r="D120" s="278" t="e">
        <f>TEXT(IFERROR(INDEX('Overview - Section A'!$A$53:$A$72,MATCH(AK82,'Overview - Section A'!$U$53:$U$72,0)),""),"d-mmm") &amp;YEAR(INDEX('Overview - Section A'!$A$53:$A$72,MATCH(AK82,'Overview - Section A'!$U$53:$U$72,0)))&amp;" to " &amp; TEXT(IFERROR(INDEX('Overview - Section A'!$E$53:$E$72,MATCH(AK82,'Overview - Section A'!$U$53:$U$72,0)),""),"d-mmm-")&amp;YEAR(INDEX('Overview - Section A'!$A$53:$A$72,MATCH(AK82,'Overview - Section A'!$U$53:$U$72,0)))</f>
        <v>#N/A</v>
      </c>
      <c r="E120" s="279"/>
      <c r="F120" s="280"/>
      <c r="G120" s="281"/>
      <c r="H120" s="282"/>
      <c r="I120" s="283" t="e">
        <f t="shared" si="7"/>
        <v>#N/A</v>
      </c>
      <c r="J120" s="284" t="s">
        <v>946</v>
      </c>
      <c r="K120" s="285"/>
      <c r="L120" s="283"/>
      <c r="M120" s="283"/>
      <c r="N120" s="283" t="s">
        <v>1401</v>
      </c>
      <c r="O120" s="43"/>
      <c r="P120" s="223"/>
      <c r="Q120" s="223"/>
      <c r="R120" s="223"/>
      <c r="S120" s="223"/>
      <c r="T120" s="223"/>
      <c r="U120" s="223"/>
      <c r="V120" s="90"/>
      <c r="W120" s="90"/>
      <c r="X120" s="151"/>
    </row>
    <row r="121" spans="1:24" ht="34.15" customHeight="1" x14ac:dyDescent="0.35">
      <c r="A121" s="102"/>
      <c r="B121" s="276">
        <v>13</v>
      </c>
      <c r="C121" s="277" t="str">
        <f t="shared" si="6"/>
        <v/>
      </c>
      <c r="D121" s="278" t="e">
        <f>TEXT(IFERROR(INDEX('Overview - Section A'!$A$53:$A$72,MATCH(AK83,'Overview - Section A'!$U$53:$U$72,0)),""),"d-mmm") &amp;YEAR(INDEX('Overview - Section A'!$A$53:$A$72,MATCH(AK83,'Overview - Section A'!$U$53:$U$72,0)))&amp;" to " &amp; TEXT(IFERROR(INDEX('Overview - Section A'!$E$53:$E$72,MATCH(AK83,'Overview - Section A'!$U$53:$U$72,0)),""),"d-mmm-")&amp;YEAR(INDEX('Overview - Section A'!$A$53:$A$72,MATCH(AK83,'Overview - Section A'!$U$53:$U$72,0)))</f>
        <v>#N/A</v>
      </c>
      <c r="E121" s="279"/>
      <c r="F121" s="280"/>
      <c r="G121" s="281"/>
      <c r="H121" s="282"/>
      <c r="I121" s="283" t="e">
        <f t="shared" si="7"/>
        <v>#N/A</v>
      </c>
      <c r="J121" s="284" t="s">
        <v>948</v>
      </c>
      <c r="K121" s="285"/>
      <c r="L121" s="283"/>
      <c r="M121" s="283"/>
      <c r="N121" s="283" t="s">
        <v>1402</v>
      </c>
      <c r="O121" s="43"/>
      <c r="P121" s="223"/>
      <c r="Q121" s="223"/>
      <c r="R121" s="223"/>
      <c r="S121" s="223"/>
      <c r="T121" s="223"/>
      <c r="U121" s="223"/>
      <c r="V121" s="90"/>
      <c r="W121" s="90"/>
      <c r="X121" s="151"/>
    </row>
    <row r="122" spans="1:24" ht="34.15" customHeight="1" x14ac:dyDescent="0.35">
      <c r="A122" s="102"/>
      <c r="B122" s="276">
        <v>13</v>
      </c>
      <c r="C122" s="277" t="str">
        <f t="shared" si="6"/>
        <v/>
      </c>
      <c r="D122" s="278" t="e">
        <f>TEXT(IFERROR(INDEX('Overview - Section A'!$A$53:$A$72,MATCH(AK84,'Overview - Section A'!$U$53:$U$72,0)),""),"d-mmm") &amp;YEAR(INDEX('Overview - Section A'!$A$53:$A$72,MATCH(AK84,'Overview - Section A'!$U$53:$U$72,0)))&amp;" to " &amp; TEXT(IFERROR(INDEX('Overview - Section A'!$E$53:$E$72,MATCH(AK84,'Overview - Section A'!$U$53:$U$72,0)),""),"d-mmm-")&amp;YEAR(INDEX('Overview - Section A'!$A$53:$A$72,MATCH(AK84,'Overview - Section A'!$U$53:$U$72,0)))</f>
        <v>#N/A</v>
      </c>
      <c r="E122" s="279"/>
      <c r="F122" s="280"/>
      <c r="G122" s="281"/>
      <c r="H122" s="282"/>
      <c r="I122" s="283" t="e">
        <f t="shared" si="7"/>
        <v>#N/A</v>
      </c>
      <c r="J122" s="284" t="s">
        <v>950</v>
      </c>
      <c r="K122" s="285"/>
      <c r="L122" s="283"/>
      <c r="M122" s="283"/>
      <c r="N122" s="283" t="s">
        <v>1403</v>
      </c>
      <c r="O122" s="43"/>
      <c r="P122" s="223"/>
      <c r="Q122" s="223"/>
      <c r="R122" s="223"/>
      <c r="S122" s="223"/>
      <c r="T122" s="223"/>
      <c r="U122" s="223"/>
      <c r="V122" s="90"/>
      <c r="W122" s="90"/>
      <c r="X122" s="151"/>
    </row>
    <row r="123" spans="1:24" ht="34.15" customHeight="1" x14ac:dyDescent="0.35">
      <c r="A123" s="102"/>
      <c r="B123" s="276">
        <v>13</v>
      </c>
      <c r="C123" s="277" t="str">
        <f t="shared" si="6"/>
        <v/>
      </c>
      <c r="D123" s="278" t="e">
        <f>TEXT(IFERROR(INDEX('Overview - Section A'!$A$53:$A$72,MATCH(AK85,'Overview - Section A'!$U$53:$U$72,0)),""),"d-mmm") &amp;YEAR(INDEX('Overview - Section A'!$A$53:$A$72,MATCH(AK85,'Overview - Section A'!$U$53:$U$72,0)))&amp;" to " &amp; TEXT(IFERROR(INDEX('Overview - Section A'!$E$53:$E$72,MATCH(AK85,'Overview - Section A'!$U$53:$U$72,0)),""),"d-mmm-")&amp;YEAR(INDEX('Overview - Section A'!$A$53:$A$72,MATCH(AK85,'Overview - Section A'!$U$53:$U$72,0)))</f>
        <v>#N/A</v>
      </c>
      <c r="E123" s="279"/>
      <c r="F123" s="280"/>
      <c r="G123" s="281"/>
      <c r="H123" s="282"/>
      <c r="I123" s="283" t="e">
        <f t="shared" si="7"/>
        <v>#N/A</v>
      </c>
      <c r="J123" s="284" t="s">
        <v>952</v>
      </c>
      <c r="K123" s="285"/>
      <c r="L123" s="283"/>
      <c r="M123" s="283"/>
      <c r="N123" s="283" t="s">
        <v>1404</v>
      </c>
      <c r="O123" s="43"/>
      <c r="P123" s="223"/>
      <c r="Q123" s="223"/>
      <c r="R123" s="223"/>
      <c r="S123" s="223"/>
      <c r="T123" s="223"/>
      <c r="U123" s="223"/>
      <c r="V123" s="90"/>
      <c r="W123" s="90"/>
      <c r="X123" s="151"/>
    </row>
    <row r="124" spans="1:24" ht="34.15" customHeight="1" x14ac:dyDescent="0.35">
      <c r="A124" s="102"/>
      <c r="B124" s="276">
        <v>14</v>
      </c>
      <c r="C124" s="277" t="str">
        <f t="shared" si="6"/>
        <v/>
      </c>
      <c r="D124" s="278" t="e">
        <f>TEXT(IFERROR(INDEX('Overview - Section A'!$A$53:$A$72,MATCH(AK86,'Overview - Section A'!$U$53:$U$72,0)),""),"d-mmm") &amp;YEAR(INDEX('Overview - Section A'!$A$53:$A$72,MATCH(AK86,'Overview - Section A'!$U$53:$U$72,0)))&amp;" to " &amp; TEXT(IFERROR(INDEX('Overview - Section A'!$E$53:$E$72,MATCH(AK86,'Overview - Section A'!$U$53:$U$72,0)),""),"d-mmm-")&amp;YEAR(INDEX('Overview - Section A'!$A$53:$A$72,MATCH(AK86,'Overview - Section A'!$U$53:$U$72,0)))</f>
        <v>#N/A</v>
      </c>
      <c r="E124" s="279"/>
      <c r="F124" s="280"/>
      <c r="G124" s="281"/>
      <c r="H124" s="282"/>
      <c r="I124" s="283" t="e">
        <f t="shared" si="7"/>
        <v>#N/A</v>
      </c>
      <c r="J124" s="284" t="s">
        <v>942</v>
      </c>
      <c r="K124" s="285"/>
      <c r="L124" s="283"/>
      <c r="M124" s="283"/>
      <c r="N124" s="283" t="s">
        <v>1405</v>
      </c>
      <c r="O124" s="43"/>
      <c r="P124" s="223"/>
      <c r="Q124" s="223"/>
      <c r="R124" s="223"/>
      <c r="S124" s="223"/>
      <c r="T124" s="223"/>
      <c r="U124" s="223"/>
      <c r="V124" s="90"/>
      <c r="W124" s="90"/>
      <c r="X124" s="151"/>
    </row>
    <row r="125" spans="1:24" ht="34.15" customHeight="1" x14ac:dyDescent="0.35">
      <c r="A125" s="102"/>
      <c r="B125" s="276">
        <v>14</v>
      </c>
      <c r="C125" s="277" t="str">
        <f t="shared" si="6"/>
        <v/>
      </c>
      <c r="D125" s="278" t="e">
        <f>TEXT(IFERROR(INDEX('Overview - Section A'!$A$53:$A$72,MATCH(AK87,'Overview - Section A'!$U$53:$U$72,0)),""),"d-mmm") &amp;YEAR(INDEX('Overview - Section A'!$A$53:$A$72,MATCH(AK87,'Overview - Section A'!$U$53:$U$72,0)))&amp;" to " &amp; TEXT(IFERROR(INDEX('Overview - Section A'!$E$53:$E$72,MATCH(AK87,'Overview - Section A'!$U$53:$U$72,0)),""),"d-mmm-")&amp;YEAR(INDEX('Overview - Section A'!$A$53:$A$72,MATCH(AK87,'Overview - Section A'!$U$53:$U$72,0)))</f>
        <v>#N/A</v>
      </c>
      <c r="E125" s="279"/>
      <c r="F125" s="280"/>
      <c r="G125" s="281"/>
      <c r="H125" s="282"/>
      <c r="I125" s="283" t="e">
        <f t="shared" si="7"/>
        <v>#N/A</v>
      </c>
      <c r="J125" s="284" t="s">
        <v>944</v>
      </c>
      <c r="K125" s="285"/>
      <c r="L125" s="283"/>
      <c r="M125" s="283"/>
      <c r="N125" s="283" t="s">
        <v>1406</v>
      </c>
      <c r="O125" s="43"/>
      <c r="P125" s="223"/>
      <c r="Q125" s="223"/>
      <c r="R125" s="223"/>
      <c r="S125" s="223"/>
      <c r="T125" s="223"/>
      <c r="U125" s="223"/>
      <c r="V125" s="90"/>
      <c r="W125" s="90"/>
      <c r="X125" s="151"/>
    </row>
    <row r="126" spans="1:24" ht="34.15" customHeight="1" x14ac:dyDescent="0.35">
      <c r="A126" s="102"/>
      <c r="B126" s="276">
        <v>14</v>
      </c>
      <c r="C126" s="277" t="str">
        <f t="shared" si="6"/>
        <v/>
      </c>
      <c r="D126" s="278" t="e">
        <f>TEXT(IFERROR(INDEX('Overview - Section A'!$A$53:$A$72,MATCH(AK88,'Overview - Section A'!$U$53:$U$72,0)),""),"d-mmm") &amp;YEAR(INDEX('Overview - Section A'!$A$53:$A$72,MATCH(AK88,'Overview - Section A'!$U$53:$U$72,0)))&amp;" to " &amp; TEXT(IFERROR(INDEX('Overview - Section A'!$E$53:$E$72,MATCH(AK88,'Overview - Section A'!$U$53:$U$72,0)),""),"d-mmm-")&amp;YEAR(INDEX('Overview - Section A'!$A$53:$A$72,MATCH(AK88,'Overview - Section A'!$U$53:$U$72,0)))</f>
        <v>#N/A</v>
      </c>
      <c r="E126" s="279"/>
      <c r="F126" s="280"/>
      <c r="G126" s="281"/>
      <c r="H126" s="282"/>
      <c r="I126" s="283" t="e">
        <f t="shared" si="7"/>
        <v>#N/A</v>
      </c>
      <c r="J126" s="284" t="s">
        <v>946</v>
      </c>
      <c r="K126" s="285"/>
      <c r="L126" s="283"/>
      <c r="M126" s="283"/>
      <c r="N126" s="283" t="s">
        <v>1407</v>
      </c>
      <c r="O126" s="43"/>
      <c r="P126" s="223"/>
      <c r="Q126" s="223"/>
      <c r="R126" s="223"/>
      <c r="S126" s="223"/>
      <c r="T126" s="223"/>
      <c r="U126" s="223"/>
      <c r="V126" s="90"/>
      <c r="W126" s="90"/>
      <c r="X126" s="151"/>
    </row>
    <row r="127" spans="1:24" ht="34.15" customHeight="1" x14ac:dyDescent="0.35">
      <c r="A127" s="102"/>
      <c r="B127" s="276">
        <v>14</v>
      </c>
      <c r="C127" s="277" t="str">
        <f t="shared" si="6"/>
        <v/>
      </c>
      <c r="D127" s="278" t="e">
        <f>TEXT(IFERROR(INDEX('Overview - Section A'!$A$53:$A$72,MATCH(AK89,'Overview - Section A'!$U$53:$U$72,0)),""),"d-mmm") &amp;YEAR(INDEX('Overview - Section A'!$A$53:$A$72,MATCH(AK89,'Overview - Section A'!$U$53:$U$72,0)))&amp;" to " &amp; TEXT(IFERROR(INDEX('Overview - Section A'!$E$53:$E$72,MATCH(AK89,'Overview - Section A'!$U$53:$U$72,0)),""),"d-mmm-")&amp;YEAR(INDEX('Overview - Section A'!$A$53:$A$72,MATCH(AK89,'Overview - Section A'!$U$53:$U$72,0)))</f>
        <v>#N/A</v>
      </c>
      <c r="E127" s="279"/>
      <c r="F127" s="280"/>
      <c r="G127" s="281"/>
      <c r="H127" s="282"/>
      <c r="I127" s="283" t="e">
        <f t="shared" si="7"/>
        <v>#N/A</v>
      </c>
      <c r="J127" s="284" t="s">
        <v>948</v>
      </c>
      <c r="K127" s="285"/>
      <c r="L127" s="283"/>
      <c r="M127" s="283"/>
      <c r="N127" s="283" t="s">
        <v>1408</v>
      </c>
      <c r="O127" s="43"/>
      <c r="P127" s="223"/>
      <c r="Q127" s="223"/>
      <c r="R127" s="223"/>
      <c r="S127" s="223"/>
      <c r="T127" s="223"/>
      <c r="U127" s="223"/>
      <c r="V127" s="90"/>
      <c r="W127" s="90"/>
      <c r="X127" s="151"/>
    </row>
    <row r="128" spans="1:24" ht="34.15" customHeight="1" x14ac:dyDescent="0.35">
      <c r="A128" s="102"/>
      <c r="B128" s="276">
        <v>14</v>
      </c>
      <c r="C128" s="277" t="str">
        <f t="shared" si="6"/>
        <v/>
      </c>
      <c r="D128" s="278" t="e">
        <f>TEXT(IFERROR(INDEX('Overview - Section A'!$A$53:$A$72,MATCH(AK90,'Overview - Section A'!$U$53:$U$72,0)),""),"d-mmm") &amp;YEAR(INDEX('Overview - Section A'!$A$53:$A$72,MATCH(AK90,'Overview - Section A'!$U$53:$U$72,0)))&amp;" to " &amp; TEXT(IFERROR(INDEX('Overview - Section A'!$E$53:$E$72,MATCH(AK90,'Overview - Section A'!$U$53:$U$72,0)),""),"d-mmm-")&amp;YEAR(INDEX('Overview - Section A'!$A$53:$A$72,MATCH(AK90,'Overview - Section A'!$U$53:$U$72,0)))</f>
        <v>#N/A</v>
      </c>
      <c r="E128" s="279"/>
      <c r="F128" s="280"/>
      <c r="G128" s="281"/>
      <c r="H128" s="282"/>
      <c r="I128" s="283" t="e">
        <f t="shared" si="7"/>
        <v>#N/A</v>
      </c>
      <c r="J128" s="284" t="s">
        <v>950</v>
      </c>
      <c r="K128" s="285"/>
      <c r="L128" s="283"/>
      <c r="M128" s="283"/>
      <c r="N128" s="283" t="s">
        <v>1409</v>
      </c>
      <c r="O128" s="43"/>
      <c r="P128" s="223"/>
      <c r="Q128" s="223"/>
      <c r="R128" s="223"/>
      <c r="S128" s="223"/>
      <c r="T128" s="223"/>
      <c r="U128" s="223"/>
      <c r="V128" s="90"/>
      <c r="W128" s="90"/>
      <c r="X128" s="151"/>
    </row>
    <row r="129" spans="1:24" ht="34.15" customHeight="1" x14ac:dyDescent="0.35">
      <c r="A129" s="102"/>
      <c r="B129" s="276">
        <v>14</v>
      </c>
      <c r="C129" s="277" t="str">
        <f t="shared" si="6"/>
        <v/>
      </c>
      <c r="D129" s="278" t="e">
        <f>TEXT(IFERROR(INDEX('Overview - Section A'!$A$53:$A$72,MATCH(AK91,'Overview - Section A'!$U$53:$U$72,0)),""),"d-mmm") &amp;YEAR(INDEX('Overview - Section A'!$A$53:$A$72,MATCH(AK91,'Overview - Section A'!$U$53:$U$72,0)))&amp;" to " &amp; TEXT(IFERROR(INDEX('Overview - Section A'!$E$53:$E$72,MATCH(AK91,'Overview - Section A'!$U$53:$U$72,0)),""),"d-mmm-")&amp;YEAR(INDEX('Overview - Section A'!$A$53:$A$72,MATCH(AK91,'Overview - Section A'!$U$53:$U$72,0)))</f>
        <v>#N/A</v>
      </c>
      <c r="E129" s="279"/>
      <c r="F129" s="280"/>
      <c r="G129" s="281"/>
      <c r="H129" s="282"/>
      <c r="I129" s="283" t="e">
        <f t="shared" si="7"/>
        <v>#N/A</v>
      </c>
      <c r="J129" s="284" t="s">
        <v>952</v>
      </c>
      <c r="K129" s="285"/>
      <c r="L129" s="283"/>
      <c r="M129" s="283"/>
      <c r="N129" s="283" t="s">
        <v>1410</v>
      </c>
      <c r="O129" s="43"/>
      <c r="P129" s="223"/>
      <c r="Q129" s="223"/>
      <c r="R129" s="223"/>
      <c r="S129" s="223"/>
      <c r="T129" s="223"/>
      <c r="U129" s="223"/>
      <c r="V129" s="90"/>
      <c r="W129" s="90"/>
      <c r="X129" s="151"/>
    </row>
    <row r="130" spans="1:24" ht="34.15" customHeight="1" x14ac:dyDescent="0.35">
      <c r="A130" s="102"/>
      <c r="B130" s="276">
        <v>15</v>
      </c>
      <c r="C130" s="277" t="str">
        <f t="shared" si="6"/>
        <v/>
      </c>
      <c r="D130" s="278" t="e">
        <f>TEXT(IFERROR(INDEX('Overview - Section A'!$A$53:$A$72,MATCH(AK92,'Overview - Section A'!$U$53:$U$72,0)),""),"d-mmm") &amp;YEAR(INDEX('Overview - Section A'!$A$53:$A$72,MATCH(AK92,'Overview - Section A'!$U$53:$U$72,0)))&amp;" to " &amp; TEXT(IFERROR(INDEX('Overview - Section A'!$E$53:$E$72,MATCH(AK92,'Overview - Section A'!$U$53:$U$72,0)),""),"d-mmm-")&amp;YEAR(INDEX('Overview - Section A'!$A$53:$A$72,MATCH(AK92,'Overview - Section A'!$U$53:$U$72,0)))</f>
        <v>#N/A</v>
      </c>
      <c r="E130" s="279"/>
      <c r="F130" s="280"/>
      <c r="G130" s="281"/>
      <c r="H130" s="282"/>
      <c r="I130" s="283" t="e">
        <f t="shared" si="7"/>
        <v>#N/A</v>
      </c>
      <c r="J130" s="284" t="s">
        <v>942</v>
      </c>
      <c r="K130" s="285"/>
      <c r="L130" s="283"/>
      <c r="M130" s="283"/>
      <c r="N130" s="283" t="s">
        <v>1411</v>
      </c>
      <c r="O130" s="43"/>
      <c r="P130" s="223"/>
      <c r="Q130" s="223"/>
      <c r="R130" s="223"/>
      <c r="S130" s="223"/>
      <c r="T130" s="223"/>
      <c r="U130" s="223"/>
      <c r="V130" s="90"/>
      <c r="W130" s="90"/>
      <c r="X130" s="151"/>
    </row>
    <row r="131" spans="1:24" ht="34.15" customHeight="1" x14ac:dyDescent="0.35">
      <c r="A131" s="102"/>
      <c r="B131" s="276">
        <v>15</v>
      </c>
      <c r="C131" s="277" t="str">
        <f t="shared" si="6"/>
        <v/>
      </c>
      <c r="D131" s="278" t="e">
        <f>TEXT(IFERROR(INDEX('Overview - Section A'!$A$53:$A$72,MATCH(AK93,'Overview - Section A'!$U$53:$U$72,0)),""),"d-mmm") &amp;YEAR(INDEX('Overview - Section A'!$A$53:$A$72,MATCH(AK93,'Overview - Section A'!$U$53:$U$72,0)))&amp;" to " &amp; TEXT(IFERROR(INDEX('Overview - Section A'!$E$53:$E$72,MATCH(AK93,'Overview - Section A'!$U$53:$U$72,0)),""),"d-mmm-")&amp;YEAR(INDEX('Overview - Section A'!$A$53:$A$72,MATCH(AK93,'Overview - Section A'!$U$53:$U$72,0)))</f>
        <v>#N/A</v>
      </c>
      <c r="E131" s="279"/>
      <c r="F131" s="280"/>
      <c r="G131" s="281"/>
      <c r="H131" s="282"/>
      <c r="I131" s="283" t="e">
        <f t="shared" si="7"/>
        <v>#N/A</v>
      </c>
      <c r="J131" s="284" t="s">
        <v>944</v>
      </c>
      <c r="K131" s="285"/>
      <c r="L131" s="283"/>
      <c r="M131" s="283"/>
      <c r="N131" s="283" t="s">
        <v>1412</v>
      </c>
      <c r="O131" s="43"/>
      <c r="P131" s="223"/>
      <c r="Q131" s="223"/>
      <c r="R131" s="223"/>
      <c r="S131" s="223"/>
      <c r="T131" s="223"/>
      <c r="U131" s="223"/>
      <c r="V131" s="90"/>
      <c r="W131" s="90"/>
      <c r="X131" s="151"/>
    </row>
    <row r="132" spans="1:24" ht="34.15" customHeight="1" x14ac:dyDescent="0.35">
      <c r="A132" s="102"/>
      <c r="B132" s="276">
        <v>15</v>
      </c>
      <c r="C132" s="277" t="str">
        <f t="shared" si="6"/>
        <v/>
      </c>
      <c r="D132" s="278" t="e">
        <f>TEXT(IFERROR(INDEX('Overview - Section A'!$A$53:$A$72,MATCH(AK94,'Overview - Section A'!$U$53:$U$72,0)),""),"d-mmm") &amp;YEAR(INDEX('Overview - Section A'!$A$53:$A$72,MATCH(AK94,'Overview - Section A'!$U$53:$U$72,0)))&amp;" to " &amp; TEXT(IFERROR(INDEX('Overview - Section A'!$E$53:$E$72,MATCH(AK94,'Overview - Section A'!$U$53:$U$72,0)),""),"d-mmm-")&amp;YEAR(INDEX('Overview - Section A'!$A$53:$A$72,MATCH(AK94,'Overview - Section A'!$U$53:$U$72,0)))</f>
        <v>#N/A</v>
      </c>
      <c r="E132" s="279"/>
      <c r="F132" s="280"/>
      <c r="G132" s="281"/>
      <c r="H132" s="282"/>
      <c r="I132" s="283" t="e">
        <f t="shared" si="7"/>
        <v>#N/A</v>
      </c>
      <c r="J132" s="284" t="s">
        <v>946</v>
      </c>
      <c r="K132" s="285"/>
      <c r="L132" s="283"/>
      <c r="M132" s="283"/>
      <c r="N132" s="283" t="s">
        <v>1413</v>
      </c>
      <c r="O132" s="43"/>
      <c r="P132" s="223"/>
      <c r="Q132" s="223"/>
      <c r="R132" s="223"/>
      <c r="S132" s="223"/>
      <c r="T132" s="223"/>
      <c r="U132" s="223"/>
      <c r="V132" s="90"/>
      <c r="W132" s="90"/>
      <c r="X132" s="151"/>
    </row>
    <row r="133" spans="1:24" ht="34.15" customHeight="1" x14ac:dyDescent="0.35">
      <c r="A133" s="102"/>
      <c r="B133" s="276">
        <v>15</v>
      </c>
      <c r="C133" s="277" t="str">
        <f t="shared" si="6"/>
        <v/>
      </c>
      <c r="D133" s="278" t="e">
        <f>TEXT(IFERROR(INDEX('Overview - Section A'!$A$53:$A$72,MATCH(AK95,'Overview - Section A'!$U$53:$U$72,0)),""),"d-mmm") &amp;YEAR(INDEX('Overview - Section A'!$A$53:$A$72,MATCH(AK95,'Overview - Section A'!$U$53:$U$72,0)))&amp;" to " &amp; TEXT(IFERROR(INDEX('Overview - Section A'!$E$53:$E$72,MATCH(AK95,'Overview - Section A'!$U$53:$U$72,0)),""),"d-mmm-")&amp;YEAR(INDEX('Overview - Section A'!$A$53:$A$72,MATCH(AK95,'Overview - Section A'!$U$53:$U$72,0)))</f>
        <v>#N/A</v>
      </c>
      <c r="E133" s="279"/>
      <c r="F133" s="280"/>
      <c r="G133" s="281"/>
      <c r="H133" s="282"/>
      <c r="I133" s="283" t="e">
        <f t="shared" si="7"/>
        <v>#N/A</v>
      </c>
      <c r="J133" s="284" t="s">
        <v>948</v>
      </c>
      <c r="K133" s="285"/>
      <c r="L133" s="283"/>
      <c r="M133" s="283"/>
      <c r="N133" s="283" t="s">
        <v>1414</v>
      </c>
      <c r="O133" s="43"/>
      <c r="P133" s="223"/>
      <c r="Q133" s="223"/>
      <c r="R133" s="223"/>
      <c r="S133" s="223"/>
      <c r="T133" s="223"/>
      <c r="U133" s="223"/>
      <c r="V133" s="90"/>
      <c r="W133" s="90"/>
      <c r="X133" s="151"/>
    </row>
    <row r="134" spans="1:24" ht="34.15" customHeight="1" x14ac:dyDescent="0.35">
      <c r="A134" s="102"/>
      <c r="B134" s="276">
        <v>15</v>
      </c>
      <c r="C134" s="277" t="str">
        <f t="shared" si="6"/>
        <v/>
      </c>
      <c r="D134" s="278" t="e">
        <f>TEXT(IFERROR(INDEX('Overview - Section A'!$A$53:$A$72,MATCH(AK96,'Overview - Section A'!$U$53:$U$72,0)),""),"d-mmm") &amp;YEAR(INDEX('Overview - Section A'!$A$53:$A$72,MATCH(AK96,'Overview - Section A'!$U$53:$U$72,0)))&amp;" to " &amp; TEXT(IFERROR(INDEX('Overview - Section A'!$E$53:$E$72,MATCH(AK96,'Overview - Section A'!$U$53:$U$72,0)),""),"d-mmm-")&amp;YEAR(INDEX('Overview - Section A'!$A$53:$A$72,MATCH(AK96,'Overview - Section A'!$U$53:$U$72,0)))</f>
        <v>#N/A</v>
      </c>
      <c r="E134" s="279"/>
      <c r="F134" s="280"/>
      <c r="G134" s="281"/>
      <c r="H134" s="282"/>
      <c r="I134" s="283" t="e">
        <f t="shared" si="7"/>
        <v>#N/A</v>
      </c>
      <c r="J134" s="284" t="s">
        <v>950</v>
      </c>
      <c r="K134" s="285"/>
      <c r="L134" s="283"/>
      <c r="M134" s="283"/>
      <c r="N134" s="283" t="s">
        <v>1415</v>
      </c>
      <c r="O134" s="43"/>
      <c r="P134" s="223"/>
      <c r="Q134" s="223"/>
      <c r="R134" s="223"/>
      <c r="S134" s="223"/>
      <c r="T134" s="223"/>
      <c r="U134" s="223"/>
      <c r="V134" s="90"/>
      <c r="W134" s="90"/>
      <c r="X134" s="151"/>
    </row>
    <row r="135" spans="1:24" ht="34.15" customHeight="1" x14ac:dyDescent="0.35">
      <c r="A135" s="102"/>
      <c r="B135" s="276">
        <v>15</v>
      </c>
      <c r="C135" s="277" t="str">
        <f t="shared" si="6"/>
        <v/>
      </c>
      <c r="D135" s="278" t="e">
        <f>TEXT(IFERROR(INDEX('Overview - Section A'!$A$53:$A$72,MATCH(AK97,'Overview - Section A'!$U$53:$U$72,0)),""),"d-mmm") &amp;YEAR(INDEX('Overview - Section A'!$A$53:$A$72,MATCH(AK97,'Overview - Section A'!$U$53:$U$72,0)))&amp;" to " &amp; TEXT(IFERROR(INDEX('Overview - Section A'!$E$53:$E$72,MATCH(AK97,'Overview - Section A'!$U$53:$U$72,0)),""),"d-mmm-")&amp;YEAR(INDEX('Overview - Section A'!$A$53:$A$72,MATCH(AK97,'Overview - Section A'!$U$53:$U$72,0)))</f>
        <v>#N/A</v>
      </c>
      <c r="E135" s="279"/>
      <c r="F135" s="280"/>
      <c r="G135" s="281"/>
      <c r="H135" s="282"/>
      <c r="I135" s="283" t="e">
        <f t="shared" si="7"/>
        <v>#N/A</v>
      </c>
      <c r="J135" s="284" t="s">
        <v>952</v>
      </c>
      <c r="K135" s="285"/>
      <c r="L135" s="283"/>
      <c r="M135" s="283"/>
      <c r="N135" s="283" t="s">
        <v>1416</v>
      </c>
      <c r="O135" s="43"/>
      <c r="P135" s="223"/>
      <c r="Q135" s="223"/>
      <c r="R135" s="223"/>
      <c r="S135" s="223"/>
      <c r="T135" s="223"/>
      <c r="U135" s="223"/>
      <c r="V135" s="90"/>
      <c r="W135" s="90"/>
      <c r="X135" s="151"/>
    </row>
    <row r="136" spans="1:24" ht="34.15" customHeight="1" x14ac:dyDescent="0.35">
      <c r="A136" s="102"/>
      <c r="B136" s="276">
        <v>16</v>
      </c>
      <c r="C136" s="277" t="str">
        <f t="shared" si="6"/>
        <v/>
      </c>
      <c r="D136" s="278" t="e">
        <f>TEXT(IFERROR(INDEX('Overview - Section A'!$A$53:$A$72,MATCH(AK98,'Overview - Section A'!$U$53:$U$72,0)),""),"d-mmm") &amp;YEAR(INDEX('Overview - Section A'!$A$53:$A$72,MATCH(AK98,'Overview - Section A'!$U$53:$U$72,0)))&amp;" to " &amp; TEXT(IFERROR(INDEX('Overview - Section A'!$E$53:$E$72,MATCH(AK98,'Overview - Section A'!$U$53:$U$72,0)),""),"d-mmm-")&amp;YEAR(INDEX('Overview - Section A'!$A$53:$A$72,MATCH(AK98,'Overview - Section A'!$U$53:$U$72,0)))</f>
        <v>#N/A</v>
      </c>
      <c r="E136" s="279"/>
      <c r="F136" s="280"/>
      <c r="G136" s="281"/>
      <c r="H136" s="282"/>
      <c r="I136" s="283" t="e">
        <f t="shared" si="7"/>
        <v>#N/A</v>
      </c>
      <c r="J136" s="284" t="s">
        <v>942</v>
      </c>
      <c r="K136" s="285"/>
      <c r="L136" s="283"/>
      <c r="M136" s="283"/>
      <c r="N136" s="283" t="s">
        <v>1417</v>
      </c>
      <c r="O136" s="43"/>
      <c r="P136" s="223"/>
      <c r="Q136" s="223"/>
      <c r="R136" s="223"/>
      <c r="S136" s="223"/>
      <c r="T136" s="223"/>
      <c r="U136" s="223"/>
      <c r="V136" s="90"/>
      <c r="W136" s="90"/>
      <c r="X136" s="151"/>
    </row>
    <row r="137" spans="1:24" ht="34.15" customHeight="1" x14ac:dyDescent="0.35">
      <c r="A137" s="102"/>
      <c r="B137" s="276">
        <v>16</v>
      </c>
      <c r="C137" s="277" t="str">
        <f t="shared" si="6"/>
        <v/>
      </c>
      <c r="D137" s="278" t="e">
        <f>TEXT(IFERROR(INDEX('Overview - Section A'!$A$53:$A$72,MATCH(AK99,'Overview - Section A'!$U$53:$U$72,0)),""),"d-mmm") &amp;YEAR(INDEX('Overview - Section A'!$A$53:$A$72,MATCH(AK99,'Overview - Section A'!$U$53:$U$72,0)))&amp;" to " &amp; TEXT(IFERROR(INDEX('Overview - Section A'!$E$53:$E$72,MATCH(AK99,'Overview - Section A'!$U$53:$U$72,0)),""),"d-mmm-")&amp;YEAR(INDEX('Overview - Section A'!$A$53:$A$72,MATCH(AK99,'Overview - Section A'!$U$53:$U$72,0)))</f>
        <v>#N/A</v>
      </c>
      <c r="E137" s="279"/>
      <c r="F137" s="280"/>
      <c r="G137" s="281"/>
      <c r="H137" s="282"/>
      <c r="I137" s="283" t="e">
        <f t="shared" si="7"/>
        <v>#N/A</v>
      </c>
      <c r="J137" s="284" t="s">
        <v>944</v>
      </c>
      <c r="K137" s="285"/>
      <c r="L137" s="283"/>
      <c r="M137" s="283"/>
      <c r="N137" s="283" t="s">
        <v>1418</v>
      </c>
      <c r="O137" s="43"/>
      <c r="P137" s="223"/>
      <c r="Q137" s="223"/>
      <c r="R137" s="223"/>
      <c r="S137" s="223"/>
      <c r="T137" s="223"/>
      <c r="U137" s="223"/>
      <c r="V137" s="90"/>
      <c r="W137" s="90"/>
      <c r="X137" s="151"/>
    </row>
    <row r="138" spans="1:24" ht="34.15" customHeight="1" x14ac:dyDescent="0.35">
      <c r="A138" s="102"/>
      <c r="B138" s="276">
        <v>16</v>
      </c>
      <c r="C138" s="277" t="str">
        <f t="shared" si="6"/>
        <v/>
      </c>
      <c r="D138" s="278" t="e">
        <f>TEXT(IFERROR(INDEX('Overview - Section A'!$A$53:$A$72,MATCH(AK100,'Overview - Section A'!$U$53:$U$72,0)),""),"d-mmm") &amp;YEAR(INDEX('Overview - Section A'!$A$53:$A$72,MATCH(AK100,'Overview - Section A'!$U$53:$U$72,0)))&amp;" to " &amp; TEXT(IFERROR(INDEX('Overview - Section A'!$E$53:$E$72,MATCH(AK100,'Overview - Section A'!$U$53:$U$72,0)),""),"d-mmm-")&amp;YEAR(INDEX('Overview - Section A'!$A$53:$A$72,MATCH(AK100,'Overview - Section A'!$U$53:$U$72,0)))</f>
        <v>#N/A</v>
      </c>
      <c r="E138" s="279"/>
      <c r="F138" s="280"/>
      <c r="G138" s="281"/>
      <c r="H138" s="282"/>
      <c r="I138" s="283" t="e">
        <f t="shared" si="7"/>
        <v>#N/A</v>
      </c>
      <c r="J138" s="284" t="s">
        <v>946</v>
      </c>
      <c r="K138" s="285"/>
      <c r="L138" s="283"/>
      <c r="M138" s="283"/>
      <c r="N138" s="283" t="s">
        <v>1419</v>
      </c>
      <c r="O138" s="43"/>
      <c r="P138" s="223"/>
      <c r="Q138" s="223"/>
      <c r="R138" s="223"/>
      <c r="S138" s="223"/>
      <c r="T138" s="223"/>
      <c r="U138" s="223"/>
      <c r="V138" s="90"/>
      <c r="W138" s="90"/>
      <c r="X138" s="151"/>
    </row>
    <row r="139" spans="1:24" ht="34.15" customHeight="1" x14ac:dyDescent="0.35">
      <c r="A139" s="102"/>
      <c r="B139" s="276">
        <v>16</v>
      </c>
      <c r="C139" s="277" t="str">
        <f t="shared" si="6"/>
        <v/>
      </c>
      <c r="D139" s="278" t="e">
        <f>TEXT(IFERROR(INDEX('Overview - Section A'!$A$53:$A$72,MATCH(AK101,'Overview - Section A'!$U$53:$U$72,0)),""),"d-mmm") &amp;YEAR(INDEX('Overview - Section A'!$A$53:$A$72,MATCH(AK101,'Overview - Section A'!$U$53:$U$72,0)))&amp;" to " &amp; TEXT(IFERROR(INDEX('Overview - Section A'!$E$53:$E$72,MATCH(AK101,'Overview - Section A'!$U$53:$U$72,0)),""),"d-mmm-")&amp;YEAR(INDEX('Overview - Section A'!$A$53:$A$72,MATCH(AK101,'Overview - Section A'!$U$53:$U$72,0)))</f>
        <v>#N/A</v>
      </c>
      <c r="E139" s="279"/>
      <c r="F139" s="280"/>
      <c r="G139" s="281"/>
      <c r="H139" s="282"/>
      <c r="I139" s="283" t="e">
        <f t="shared" si="7"/>
        <v>#N/A</v>
      </c>
      <c r="J139" s="284" t="s">
        <v>948</v>
      </c>
      <c r="K139" s="285"/>
      <c r="L139" s="283"/>
      <c r="M139" s="283"/>
      <c r="N139" s="283" t="s">
        <v>1420</v>
      </c>
      <c r="O139" s="43"/>
      <c r="P139" s="223"/>
      <c r="Q139" s="223"/>
      <c r="R139" s="223"/>
      <c r="S139" s="223"/>
      <c r="T139" s="223"/>
      <c r="U139" s="223"/>
      <c r="V139" s="90"/>
      <c r="W139" s="90"/>
      <c r="X139" s="151"/>
    </row>
    <row r="140" spans="1:24" ht="34.15" customHeight="1" x14ac:dyDescent="0.35">
      <c r="A140" s="102"/>
      <c r="B140" s="276">
        <v>16</v>
      </c>
      <c r="C140" s="277" t="str">
        <f t="shared" si="6"/>
        <v/>
      </c>
      <c r="D140" s="278" t="e">
        <f>TEXT(IFERROR(INDEX('Overview - Section A'!$A$53:$A$72,MATCH(AK102,'Overview - Section A'!$U$53:$U$72,0)),""),"d-mmm") &amp;YEAR(INDEX('Overview - Section A'!$A$53:$A$72,MATCH(AK102,'Overview - Section A'!$U$53:$U$72,0)))&amp;" to " &amp; TEXT(IFERROR(INDEX('Overview - Section A'!$E$53:$E$72,MATCH(AK102,'Overview - Section A'!$U$53:$U$72,0)),""),"d-mmm-")&amp;YEAR(INDEX('Overview - Section A'!$A$53:$A$72,MATCH(AK102,'Overview - Section A'!$U$53:$U$72,0)))</f>
        <v>#N/A</v>
      </c>
      <c r="E140" s="279"/>
      <c r="F140" s="280"/>
      <c r="G140" s="281"/>
      <c r="H140" s="282"/>
      <c r="I140" s="283" t="e">
        <f t="shared" si="7"/>
        <v>#N/A</v>
      </c>
      <c r="J140" s="284" t="s">
        <v>950</v>
      </c>
      <c r="K140" s="285"/>
      <c r="L140" s="283"/>
      <c r="M140" s="283"/>
      <c r="N140" s="283" t="s">
        <v>1421</v>
      </c>
      <c r="O140" s="43"/>
      <c r="P140" s="223"/>
      <c r="Q140" s="223"/>
      <c r="R140" s="223"/>
      <c r="S140" s="223"/>
      <c r="T140" s="223"/>
      <c r="U140" s="223"/>
      <c r="V140" s="90"/>
      <c r="W140" s="90"/>
      <c r="X140" s="151"/>
    </row>
    <row r="141" spans="1:24" ht="34.15" customHeight="1" x14ac:dyDescent="0.35">
      <c r="A141" s="102"/>
      <c r="B141" s="276">
        <v>16</v>
      </c>
      <c r="C141" s="277" t="str">
        <f t="shared" si="6"/>
        <v/>
      </c>
      <c r="D141" s="278" t="e">
        <f>TEXT(IFERROR(INDEX('Overview - Section A'!$A$53:$A$72,MATCH(AK103,'Overview - Section A'!$U$53:$U$72,0)),""),"d-mmm") &amp;YEAR(INDEX('Overview - Section A'!$A$53:$A$72,MATCH(AK103,'Overview - Section A'!$U$53:$U$72,0)))&amp;" to " &amp; TEXT(IFERROR(INDEX('Overview - Section A'!$E$53:$E$72,MATCH(AK103,'Overview - Section A'!$U$53:$U$72,0)),""),"d-mmm-")&amp;YEAR(INDEX('Overview - Section A'!$A$53:$A$72,MATCH(AK103,'Overview - Section A'!$U$53:$U$72,0)))</f>
        <v>#N/A</v>
      </c>
      <c r="E141" s="279"/>
      <c r="F141" s="280"/>
      <c r="G141" s="281"/>
      <c r="H141" s="282"/>
      <c r="I141" s="283" t="e">
        <f t="shared" si="7"/>
        <v>#N/A</v>
      </c>
      <c r="J141" s="284" t="s">
        <v>952</v>
      </c>
      <c r="K141" s="285"/>
      <c r="L141" s="283"/>
      <c r="M141" s="283"/>
      <c r="N141" s="283" t="s">
        <v>1422</v>
      </c>
      <c r="O141" s="43"/>
      <c r="P141" s="223"/>
      <c r="Q141" s="223"/>
      <c r="R141" s="223"/>
      <c r="S141" s="223"/>
      <c r="T141" s="223"/>
      <c r="U141" s="223"/>
      <c r="V141" s="90"/>
      <c r="W141" s="90"/>
      <c r="X141" s="151"/>
    </row>
    <row r="142" spans="1:24" ht="34.15" customHeight="1" x14ac:dyDescent="0.35">
      <c r="A142" s="102"/>
      <c r="B142" s="276">
        <v>17</v>
      </c>
      <c r="C142" s="277" t="str">
        <f t="shared" si="6"/>
        <v/>
      </c>
      <c r="D142" s="278" t="e">
        <f>TEXT(IFERROR(INDEX('Overview - Section A'!$A$53:$A$72,MATCH(AK104,'Overview - Section A'!$U$53:$U$72,0)),""),"d-mmm") &amp;YEAR(INDEX('Overview - Section A'!$A$53:$A$72,MATCH(AK104,'Overview - Section A'!$U$53:$U$72,0)))&amp;" to " &amp; TEXT(IFERROR(INDEX('Overview - Section A'!$E$53:$E$72,MATCH(AK104,'Overview - Section A'!$U$53:$U$72,0)),""),"d-mmm-")&amp;YEAR(INDEX('Overview - Section A'!$A$53:$A$72,MATCH(AK104,'Overview - Section A'!$U$53:$U$72,0)))</f>
        <v>#N/A</v>
      </c>
      <c r="E142" s="279"/>
      <c r="F142" s="280"/>
      <c r="G142" s="281"/>
      <c r="H142" s="282"/>
      <c r="I142" s="283" t="e">
        <f t="shared" si="7"/>
        <v>#N/A</v>
      </c>
      <c r="J142" s="284" t="s">
        <v>942</v>
      </c>
      <c r="K142" s="285"/>
      <c r="L142" s="283"/>
      <c r="M142" s="283"/>
      <c r="N142" s="283" t="s">
        <v>1423</v>
      </c>
      <c r="O142" s="43"/>
      <c r="P142" s="223"/>
      <c r="Q142" s="223"/>
      <c r="R142" s="223"/>
      <c r="S142" s="223"/>
      <c r="T142" s="223"/>
      <c r="U142" s="223"/>
      <c r="V142" s="90"/>
      <c r="W142" s="90"/>
      <c r="X142" s="151"/>
    </row>
    <row r="143" spans="1:24" ht="34.15" customHeight="1" x14ac:dyDescent="0.35">
      <c r="A143" s="102"/>
      <c r="B143" s="276">
        <v>17</v>
      </c>
      <c r="C143" s="277" t="str">
        <f t="shared" si="6"/>
        <v/>
      </c>
      <c r="D143" s="278" t="e">
        <f>TEXT(IFERROR(INDEX('Overview - Section A'!$A$53:$A$72,MATCH(AK105,'Overview - Section A'!$U$53:$U$72,0)),""),"d-mmm") &amp;YEAR(INDEX('Overview - Section A'!$A$53:$A$72,MATCH(AK105,'Overview - Section A'!$U$53:$U$72,0)))&amp;" to " &amp; TEXT(IFERROR(INDEX('Overview - Section A'!$E$53:$E$72,MATCH(AK105,'Overview - Section A'!$U$53:$U$72,0)),""),"d-mmm-")&amp;YEAR(INDEX('Overview - Section A'!$A$53:$A$72,MATCH(AK105,'Overview - Section A'!$U$53:$U$72,0)))</f>
        <v>#N/A</v>
      </c>
      <c r="E143" s="279"/>
      <c r="F143" s="280"/>
      <c r="G143" s="281"/>
      <c r="H143" s="282"/>
      <c r="I143" s="283" t="e">
        <f t="shared" si="7"/>
        <v>#N/A</v>
      </c>
      <c r="J143" s="284" t="s">
        <v>944</v>
      </c>
      <c r="K143" s="285"/>
      <c r="L143" s="283"/>
      <c r="M143" s="283"/>
      <c r="N143" s="283" t="s">
        <v>1424</v>
      </c>
      <c r="O143" s="43"/>
      <c r="P143" s="223"/>
      <c r="Q143" s="223"/>
      <c r="R143" s="223"/>
      <c r="S143" s="223"/>
      <c r="T143" s="223"/>
      <c r="U143" s="223"/>
      <c r="V143" s="90"/>
      <c r="W143" s="90"/>
      <c r="X143" s="151"/>
    </row>
    <row r="144" spans="1:24" ht="34.15" customHeight="1" x14ac:dyDescent="0.35">
      <c r="A144" s="102"/>
      <c r="B144" s="276">
        <v>17</v>
      </c>
      <c r="C144" s="277" t="str">
        <f t="shared" si="6"/>
        <v/>
      </c>
      <c r="D144" s="278" t="e">
        <f>TEXT(IFERROR(INDEX('Overview - Section A'!$A$53:$A$72,MATCH(AK106,'Overview - Section A'!$U$53:$U$72,0)),""),"d-mmm") &amp;YEAR(INDEX('Overview - Section A'!$A$53:$A$72,MATCH(AK106,'Overview - Section A'!$U$53:$U$72,0)))&amp;" to " &amp; TEXT(IFERROR(INDEX('Overview - Section A'!$E$53:$E$72,MATCH(AK106,'Overview - Section A'!$U$53:$U$72,0)),""),"d-mmm-")&amp;YEAR(INDEX('Overview - Section A'!$A$53:$A$72,MATCH(AK106,'Overview - Section A'!$U$53:$U$72,0)))</f>
        <v>#N/A</v>
      </c>
      <c r="E144" s="279"/>
      <c r="F144" s="280"/>
      <c r="G144" s="281"/>
      <c r="H144" s="282"/>
      <c r="I144" s="283" t="e">
        <f t="shared" si="7"/>
        <v>#N/A</v>
      </c>
      <c r="J144" s="284" t="s">
        <v>946</v>
      </c>
      <c r="K144" s="285"/>
      <c r="L144" s="283"/>
      <c r="M144" s="283"/>
      <c r="N144" s="283" t="s">
        <v>1425</v>
      </c>
      <c r="O144" s="43"/>
      <c r="P144" s="223"/>
      <c r="Q144" s="223"/>
      <c r="R144" s="223"/>
      <c r="S144" s="223"/>
      <c r="T144" s="223"/>
      <c r="U144" s="223"/>
      <c r="V144" s="90"/>
      <c r="W144" s="90"/>
      <c r="X144" s="151"/>
    </row>
    <row r="145" spans="1:24" ht="34.15" customHeight="1" x14ac:dyDescent="0.35">
      <c r="A145" s="102"/>
      <c r="B145" s="276">
        <v>17</v>
      </c>
      <c r="C145" s="277" t="str">
        <f t="shared" si="6"/>
        <v/>
      </c>
      <c r="D145" s="278" t="e">
        <f>TEXT(IFERROR(INDEX('Overview - Section A'!$A$53:$A$72,MATCH(AK107,'Overview - Section A'!$U$53:$U$72,0)),""),"d-mmm") &amp;YEAR(INDEX('Overview - Section A'!$A$53:$A$72,MATCH(AK107,'Overview - Section A'!$U$53:$U$72,0)))&amp;" to " &amp; TEXT(IFERROR(INDEX('Overview - Section A'!$E$53:$E$72,MATCH(AK107,'Overview - Section A'!$U$53:$U$72,0)),""),"d-mmm-")&amp;YEAR(INDEX('Overview - Section A'!$A$53:$A$72,MATCH(AK107,'Overview - Section A'!$U$53:$U$72,0)))</f>
        <v>#N/A</v>
      </c>
      <c r="E145" s="279"/>
      <c r="F145" s="280"/>
      <c r="G145" s="281"/>
      <c r="H145" s="282"/>
      <c r="I145" s="283" t="e">
        <f t="shared" si="7"/>
        <v>#N/A</v>
      </c>
      <c r="J145" s="284" t="s">
        <v>948</v>
      </c>
      <c r="K145" s="285"/>
      <c r="L145" s="283"/>
      <c r="M145" s="283"/>
      <c r="N145" s="283" t="s">
        <v>1426</v>
      </c>
      <c r="O145" s="43"/>
      <c r="P145" s="223"/>
      <c r="Q145" s="223"/>
      <c r="R145" s="223"/>
      <c r="S145" s="223"/>
      <c r="T145" s="223"/>
      <c r="U145" s="223"/>
      <c r="V145" s="90"/>
      <c r="W145" s="90"/>
      <c r="X145" s="151"/>
    </row>
    <row r="146" spans="1:24" ht="34.15" customHeight="1" x14ac:dyDescent="0.35">
      <c r="A146" s="102"/>
      <c r="B146" s="276">
        <v>17</v>
      </c>
      <c r="C146" s="277" t="str">
        <f t="shared" si="6"/>
        <v/>
      </c>
      <c r="D146" s="278" t="e">
        <f>TEXT(IFERROR(INDEX('Overview - Section A'!$A$53:$A$72,MATCH(AK108,'Overview - Section A'!$U$53:$U$72,0)),""),"d-mmm") &amp;YEAR(INDEX('Overview - Section A'!$A$53:$A$72,MATCH(AK108,'Overview - Section A'!$U$53:$U$72,0)))&amp;" to " &amp; TEXT(IFERROR(INDEX('Overview - Section A'!$E$53:$E$72,MATCH(AK108,'Overview - Section A'!$U$53:$U$72,0)),""),"d-mmm-")&amp;YEAR(INDEX('Overview - Section A'!$A$53:$A$72,MATCH(AK108,'Overview - Section A'!$U$53:$U$72,0)))</f>
        <v>#N/A</v>
      </c>
      <c r="E146" s="279"/>
      <c r="F146" s="280"/>
      <c r="G146" s="281"/>
      <c r="H146" s="282"/>
      <c r="I146" s="283" t="e">
        <f t="shared" si="7"/>
        <v>#N/A</v>
      </c>
      <c r="J146" s="284" t="s">
        <v>950</v>
      </c>
      <c r="K146" s="285"/>
      <c r="L146" s="283"/>
      <c r="M146" s="283"/>
      <c r="N146" s="283" t="s">
        <v>1427</v>
      </c>
      <c r="O146" s="43"/>
      <c r="P146" s="223"/>
      <c r="Q146" s="223"/>
      <c r="R146" s="223"/>
      <c r="S146" s="223"/>
      <c r="T146" s="223"/>
      <c r="U146" s="223"/>
      <c r="V146" s="90"/>
      <c r="W146" s="90"/>
      <c r="X146" s="151"/>
    </row>
    <row r="147" spans="1:24" ht="34.15" customHeight="1" x14ac:dyDescent="0.35">
      <c r="A147" s="102"/>
      <c r="B147" s="276">
        <v>17</v>
      </c>
      <c r="C147" s="277" t="str">
        <f t="shared" si="6"/>
        <v/>
      </c>
      <c r="D147" s="278" t="e">
        <f>TEXT(IFERROR(INDEX('Overview - Section A'!$A$53:$A$72,MATCH(AK109,'Overview - Section A'!$U$53:$U$72,0)),""),"d-mmm") &amp;YEAR(INDEX('Overview - Section A'!$A$53:$A$72,MATCH(AK109,'Overview - Section A'!$U$53:$U$72,0)))&amp;" to " &amp; TEXT(IFERROR(INDEX('Overview - Section A'!$E$53:$E$72,MATCH(AK109,'Overview - Section A'!$U$53:$U$72,0)),""),"d-mmm-")&amp;YEAR(INDEX('Overview - Section A'!$A$53:$A$72,MATCH(AK109,'Overview - Section A'!$U$53:$U$72,0)))</f>
        <v>#N/A</v>
      </c>
      <c r="E147" s="279"/>
      <c r="F147" s="280"/>
      <c r="G147" s="281"/>
      <c r="H147" s="282"/>
      <c r="I147" s="283" t="e">
        <f t="shared" si="7"/>
        <v>#N/A</v>
      </c>
      <c r="J147" s="284" t="s">
        <v>952</v>
      </c>
      <c r="K147" s="285"/>
      <c r="L147" s="283"/>
      <c r="M147" s="283"/>
      <c r="N147" s="283" t="s">
        <v>1428</v>
      </c>
      <c r="O147" s="43"/>
      <c r="P147" s="223"/>
      <c r="Q147" s="223"/>
      <c r="R147" s="223"/>
      <c r="S147" s="223"/>
      <c r="T147" s="223"/>
      <c r="U147" s="223"/>
      <c r="V147" s="90"/>
      <c r="W147" s="90"/>
      <c r="X147" s="151"/>
    </row>
    <row r="148" spans="1:24" ht="34.15" customHeight="1" x14ac:dyDescent="0.35">
      <c r="A148" s="102"/>
      <c r="B148" s="276">
        <v>18</v>
      </c>
      <c r="C148" s="277" t="str">
        <f t="shared" si="6"/>
        <v/>
      </c>
      <c r="D148" s="278" t="e">
        <f>TEXT(IFERROR(INDEX('Overview - Section A'!$A$53:$A$72,MATCH(AK110,'Overview - Section A'!$U$53:$U$72,0)),""),"d-mmm") &amp;YEAR(INDEX('Overview - Section A'!$A$53:$A$72,MATCH(AK110,'Overview - Section A'!$U$53:$U$72,0)))&amp;" to " &amp; TEXT(IFERROR(INDEX('Overview - Section A'!$E$53:$E$72,MATCH(AK110,'Overview - Section A'!$U$53:$U$72,0)),""),"d-mmm-")&amp;YEAR(INDEX('Overview - Section A'!$A$53:$A$72,MATCH(AK110,'Overview - Section A'!$U$53:$U$72,0)))</f>
        <v>#N/A</v>
      </c>
      <c r="E148" s="279"/>
      <c r="F148" s="280"/>
      <c r="G148" s="281"/>
      <c r="H148" s="282"/>
      <c r="I148" s="283" t="e">
        <f t="shared" si="7"/>
        <v>#N/A</v>
      </c>
      <c r="J148" s="284" t="s">
        <v>942</v>
      </c>
      <c r="K148" s="285"/>
      <c r="L148" s="283"/>
      <c r="M148" s="283"/>
      <c r="N148" s="283" t="s">
        <v>1429</v>
      </c>
      <c r="O148" s="43"/>
      <c r="P148" s="223"/>
      <c r="Q148" s="223"/>
      <c r="R148" s="223"/>
      <c r="S148" s="223"/>
      <c r="T148" s="223"/>
      <c r="U148" s="223"/>
      <c r="V148" s="90"/>
      <c r="W148" s="90"/>
      <c r="X148" s="151"/>
    </row>
    <row r="149" spans="1:24" ht="34.15" customHeight="1" x14ac:dyDescent="0.35">
      <c r="A149" s="102"/>
      <c r="B149" s="276">
        <v>18</v>
      </c>
      <c r="C149" s="277" t="str">
        <f t="shared" si="6"/>
        <v/>
      </c>
      <c r="D149" s="278" t="e">
        <f>TEXT(IFERROR(INDEX('Overview - Section A'!$A$53:$A$72,MATCH(AK111,'Overview - Section A'!$U$53:$U$72,0)),""),"d-mmm") &amp;YEAR(INDEX('Overview - Section A'!$A$53:$A$72,MATCH(AK111,'Overview - Section A'!$U$53:$U$72,0)))&amp;" to " &amp; TEXT(IFERROR(INDEX('Overview - Section A'!$E$53:$E$72,MATCH(AK111,'Overview - Section A'!$U$53:$U$72,0)),""),"d-mmm-")&amp;YEAR(INDEX('Overview - Section A'!$A$53:$A$72,MATCH(AK111,'Overview - Section A'!$U$53:$U$72,0)))</f>
        <v>#N/A</v>
      </c>
      <c r="E149" s="279"/>
      <c r="F149" s="280"/>
      <c r="G149" s="281"/>
      <c r="H149" s="282"/>
      <c r="I149" s="283" t="e">
        <f t="shared" si="7"/>
        <v>#N/A</v>
      </c>
      <c r="J149" s="284" t="s">
        <v>944</v>
      </c>
      <c r="K149" s="285"/>
      <c r="L149" s="283"/>
      <c r="M149" s="283"/>
      <c r="N149" s="283" t="s">
        <v>1430</v>
      </c>
      <c r="O149" s="43"/>
      <c r="P149" s="223"/>
      <c r="Q149" s="223"/>
      <c r="R149" s="223"/>
      <c r="S149" s="223"/>
      <c r="T149" s="223"/>
      <c r="U149" s="223"/>
      <c r="V149" s="90"/>
      <c r="W149" s="90"/>
      <c r="X149" s="151"/>
    </row>
    <row r="150" spans="1:24" ht="34.15" customHeight="1" x14ac:dyDescent="0.35">
      <c r="A150" s="102"/>
      <c r="B150" s="276">
        <v>18</v>
      </c>
      <c r="C150" s="277" t="str">
        <f t="shared" si="6"/>
        <v/>
      </c>
      <c r="D150" s="278" t="e">
        <f>TEXT(IFERROR(INDEX('Overview - Section A'!$A$53:$A$72,MATCH(AK112,'Overview - Section A'!$U$53:$U$72,0)),""),"d-mmm") &amp;YEAR(INDEX('Overview - Section A'!$A$53:$A$72,MATCH(AK112,'Overview - Section A'!$U$53:$U$72,0)))&amp;" to " &amp; TEXT(IFERROR(INDEX('Overview - Section A'!$E$53:$E$72,MATCH(AK112,'Overview - Section A'!$U$53:$U$72,0)),""),"d-mmm-")&amp;YEAR(INDEX('Overview - Section A'!$A$53:$A$72,MATCH(AK112,'Overview - Section A'!$U$53:$U$72,0)))</f>
        <v>#N/A</v>
      </c>
      <c r="E150" s="279"/>
      <c r="F150" s="280"/>
      <c r="G150" s="281"/>
      <c r="H150" s="282"/>
      <c r="I150" s="283" t="e">
        <f t="shared" si="7"/>
        <v>#N/A</v>
      </c>
      <c r="J150" s="284" t="s">
        <v>946</v>
      </c>
      <c r="K150" s="285"/>
      <c r="L150" s="283"/>
      <c r="M150" s="283"/>
      <c r="N150" s="283" t="s">
        <v>1431</v>
      </c>
      <c r="O150" s="43"/>
      <c r="P150" s="223"/>
      <c r="Q150" s="223"/>
      <c r="R150" s="223"/>
      <c r="S150" s="223"/>
      <c r="T150" s="223"/>
      <c r="U150" s="223"/>
      <c r="V150" s="90"/>
      <c r="W150" s="90"/>
      <c r="X150" s="151"/>
    </row>
    <row r="151" spans="1:24" ht="34.15" customHeight="1" x14ac:dyDescent="0.35">
      <c r="A151" s="102"/>
      <c r="B151" s="276">
        <v>18</v>
      </c>
      <c r="C151" s="277" t="str">
        <f t="shared" si="6"/>
        <v/>
      </c>
      <c r="D151" s="278" t="e">
        <f>TEXT(IFERROR(INDEX('Overview - Section A'!$A$53:$A$72,MATCH(AK113,'Overview - Section A'!$U$53:$U$72,0)),""),"d-mmm") &amp;YEAR(INDEX('Overview - Section A'!$A$53:$A$72,MATCH(AK113,'Overview - Section A'!$U$53:$U$72,0)))&amp;" to " &amp; TEXT(IFERROR(INDEX('Overview - Section A'!$E$53:$E$72,MATCH(AK113,'Overview - Section A'!$U$53:$U$72,0)),""),"d-mmm-")&amp;YEAR(INDEX('Overview - Section A'!$A$53:$A$72,MATCH(AK113,'Overview - Section A'!$U$53:$U$72,0)))</f>
        <v>#N/A</v>
      </c>
      <c r="E151" s="279"/>
      <c r="F151" s="280"/>
      <c r="G151" s="281"/>
      <c r="H151" s="282"/>
      <c r="I151" s="283" t="e">
        <f t="shared" si="7"/>
        <v>#N/A</v>
      </c>
      <c r="J151" s="284" t="s">
        <v>948</v>
      </c>
      <c r="K151" s="285"/>
      <c r="L151" s="283"/>
      <c r="M151" s="283"/>
      <c r="N151" s="283" t="s">
        <v>1432</v>
      </c>
      <c r="O151" s="43"/>
      <c r="P151" s="223"/>
      <c r="Q151" s="223"/>
      <c r="R151" s="223"/>
      <c r="S151" s="223"/>
      <c r="T151" s="223"/>
      <c r="U151" s="223"/>
      <c r="V151" s="90"/>
      <c r="W151" s="90"/>
      <c r="X151" s="151"/>
    </row>
    <row r="152" spans="1:24" ht="34.15" customHeight="1" x14ac:dyDescent="0.35">
      <c r="A152" s="102"/>
      <c r="B152" s="276">
        <v>18</v>
      </c>
      <c r="C152" s="277" t="str">
        <f t="shared" si="6"/>
        <v/>
      </c>
      <c r="D152" s="278" t="e">
        <f>TEXT(IFERROR(INDEX('Overview - Section A'!$A$53:$A$72,MATCH(AK114,'Overview - Section A'!$U$53:$U$72,0)),""),"d-mmm") &amp;YEAR(INDEX('Overview - Section A'!$A$53:$A$72,MATCH(AK114,'Overview - Section A'!$U$53:$U$72,0)))&amp;" to " &amp; TEXT(IFERROR(INDEX('Overview - Section A'!$E$53:$E$72,MATCH(AK114,'Overview - Section A'!$U$53:$U$72,0)),""),"d-mmm-")&amp;YEAR(INDEX('Overview - Section A'!$A$53:$A$72,MATCH(AK114,'Overview - Section A'!$U$53:$U$72,0)))</f>
        <v>#N/A</v>
      </c>
      <c r="E152" s="279"/>
      <c r="F152" s="280"/>
      <c r="G152" s="281"/>
      <c r="H152" s="282"/>
      <c r="I152" s="283" t="e">
        <f t="shared" si="7"/>
        <v>#N/A</v>
      </c>
      <c r="J152" s="284" t="s">
        <v>950</v>
      </c>
      <c r="K152" s="285"/>
      <c r="L152" s="283"/>
      <c r="M152" s="283"/>
      <c r="N152" s="283" t="s">
        <v>1433</v>
      </c>
      <c r="O152" s="43"/>
      <c r="P152" s="223"/>
      <c r="Q152" s="223"/>
      <c r="R152" s="223"/>
      <c r="S152" s="223"/>
      <c r="T152" s="223"/>
      <c r="U152" s="223"/>
      <c r="V152" s="90"/>
      <c r="W152" s="90"/>
      <c r="X152" s="151"/>
    </row>
    <row r="153" spans="1:24" ht="34.15" customHeight="1" x14ac:dyDescent="0.35">
      <c r="A153" s="102"/>
      <c r="B153" s="276">
        <v>18</v>
      </c>
      <c r="C153" s="277" t="str">
        <f t="shared" si="6"/>
        <v/>
      </c>
      <c r="D153" s="278" t="e">
        <f>TEXT(IFERROR(INDEX('Overview - Section A'!$A$53:$A$72,MATCH(AK115,'Overview - Section A'!$U$53:$U$72,0)),""),"d-mmm") &amp;YEAR(INDEX('Overview - Section A'!$A$53:$A$72,MATCH(AK115,'Overview - Section A'!$U$53:$U$72,0)))&amp;" to " &amp; TEXT(IFERROR(INDEX('Overview - Section A'!$E$53:$E$72,MATCH(AK115,'Overview - Section A'!$U$53:$U$72,0)),""),"d-mmm-")&amp;YEAR(INDEX('Overview - Section A'!$A$53:$A$72,MATCH(AK115,'Overview - Section A'!$U$53:$U$72,0)))</f>
        <v>#N/A</v>
      </c>
      <c r="E153" s="279"/>
      <c r="F153" s="280"/>
      <c r="G153" s="281"/>
      <c r="H153" s="282"/>
      <c r="I153" s="283" t="e">
        <f t="shared" si="7"/>
        <v>#N/A</v>
      </c>
      <c r="J153" s="284" t="s">
        <v>952</v>
      </c>
      <c r="K153" s="285"/>
      <c r="L153" s="283"/>
      <c r="M153" s="283"/>
      <c r="N153" s="283" t="s">
        <v>1434</v>
      </c>
      <c r="O153" s="43"/>
      <c r="P153" s="223"/>
      <c r="Q153" s="223"/>
      <c r="R153" s="223"/>
      <c r="S153" s="223"/>
      <c r="T153" s="223"/>
      <c r="U153" s="223"/>
      <c r="V153" s="90"/>
      <c r="W153" s="90"/>
      <c r="X153" s="151"/>
    </row>
    <row r="154" spans="1:24" ht="34.15" customHeight="1" x14ac:dyDescent="0.35">
      <c r="A154" s="102"/>
      <c r="B154" s="276">
        <v>19</v>
      </c>
      <c r="C154" s="277" t="str">
        <f t="shared" si="6"/>
        <v/>
      </c>
      <c r="D154" s="278" t="e">
        <f>TEXT(IFERROR(INDEX('Overview - Section A'!$A$53:$A$72,MATCH(AK116,'Overview - Section A'!$U$53:$U$72,0)),""),"d-mmm") &amp;YEAR(INDEX('Overview - Section A'!$A$53:$A$72,MATCH(AK116,'Overview - Section A'!$U$53:$U$72,0)))&amp;" to " &amp; TEXT(IFERROR(INDEX('Overview - Section A'!$E$53:$E$72,MATCH(AK116,'Overview - Section A'!$U$53:$U$72,0)),""),"d-mmm-")&amp;YEAR(INDEX('Overview - Section A'!$A$53:$A$72,MATCH(AK116,'Overview - Section A'!$U$53:$U$72,0)))</f>
        <v>#N/A</v>
      </c>
      <c r="E154" s="279"/>
      <c r="F154" s="280"/>
      <c r="G154" s="281"/>
      <c r="H154" s="282"/>
      <c r="I154" s="283" t="e">
        <f t="shared" si="7"/>
        <v>#N/A</v>
      </c>
      <c r="J154" s="284" t="s">
        <v>942</v>
      </c>
      <c r="K154" s="285"/>
      <c r="L154" s="283"/>
      <c r="M154" s="283"/>
      <c r="N154" s="283" t="s">
        <v>1435</v>
      </c>
      <c r="O154" s="43"/>
      <c r="P154" s="223"/>
      <c r="Q154" s="223"/>
      <c r="R154" s="223"/>
      <c r="S154" s="223"/>
      <c r="T154" s="223"/>
      <c r="U154" s="223"/>
      <c r="V154" s="90"/>
      <c r="W154" s="90"/>
      <c r="X154" s="151"/>
    </row>
    <row r="155" spans="1:24" ht="34.15" customHeight="1" x14ac:dyDescent="0.35">
      <c r="A155" s="102"/>
      <c r="B155" s="276">
        <v>19</v>
      </c>
      <c r="C155" s="277" t="str">
        <f t="shared" si="6"/>
        <v/>
      </c>
      <c r="D155" s="278" t="e">
        <f>TEXT(IFERROR(INDEX('Overview - Section A'!$A$53:$A$72,MATCH(AK117,'Overview - Section A'!$U$53:$U$72,0)),""),"d-mmm") &amp;YEAR(INDEX('Overview - Section A'!$A$53:$A$72,MATCH(AK117,'Overview - Section A'!$U$53:$U$72,0)))&amp;" to " &amp; TEXT(IFERROR(INDEX('Overview - Section A'!$E$53:$E$72,MATCH(AK117,'Overview - Section A'!$U$53:$U$72,0)),""),"d-mmm-")&amp;YEAR(INDEX('Overview - Section A'!$A$53:$A$72,MATCH(AK117,'Overview - Section A'!$U$53:$U$72,0)))</f>
        <v>#N/A</v>
      </c>
      <c r="E155" s="279"/>
      <c r="F155" s="280"/>
      <c r="G155" s="281"/>
      <c r="H155" s="282"/>
      <c r="I155" s="283" t="e">
        <f t="shared" si="7"/>
        <v>#N/A</v>
      </c>
      <c r="J155" s="284" t="s">
        <v>944</v>
      </c>
      <c r="K155" s="285"/>
      <c r="L155" s="283"/>
      <c r="M155" s="283"/>
      <c r="N155" s="283" t="s">
        <v>1436</v>
      </c>
      <c r="O155" s="43"/>
      <c r="P155" s="223"/>
      <c r="Q155" s="223"/>
      <c r="R155" s="223"/>
      <c r="S155" s="223"/>
      <c r="T155" s="223"/>
      <c r="U155" s="223"/>
      <c r="V155" s="90"/>
      <c r="W155" s="90"/>
      <c r="X155" s="151"/>
    </row>
    <row r="156" spans="1:24" ht="34.15" customHeight="1" x14ac:dyDescent="0.35">
      <c r="A156" s="102"/>
      <c r="B156" s="276">
        <v>19</v>
      </c>
      <c r="C156" s="277" t="str">
        <f t="shared" si="6"/>
        <v/>
      </c>
      <c r="D156" s="278" t="e">
        <f>TEXT(IFERROR(INDEX('Overview - Section A'!$A$53:$A$72,MATCH(AK118,'Overview - Section A'!$U$53:$U$72,0)),""),"d-mmm") &amp;YEAR(INDEX('Overview - Section A'!$A$53:$A$72,MATCH(AK118,'Overview - Section A'!$U$53:$U$72,0)))&amp;" to " &amp; TEXT(IFERROR(INDEX('Overview - Section A'!$E$53:$E$72,MATCH(AK118,'Overview - Section A'!$U$53:$U$72,0)),""),"d-mmm-")&amp;YEAR(INDEX('Overview - Section A'!$A$53:$A$72,MATCH(AK118,'Overview - Section A'!$U$53:$U$72,0)))</f>
        <v>#N/A</v>
      </c>
      <c r="E156" s="279"/>
      <c r="F156" s="280"/>
      <c r="G156" s="281"/>
      <c r="H156" s="282"/>
      <c r="I156" s="283" t="e">
        <f t="shared" si="7"/>
        <v>#N/A</v>
      </c>
      <c r="J156" s="284" t="s">
        <v>946</v>
      </c>
      <c r="K156" s="285"/>
      <c r="L156" s="283"/>
      <c r="M156" s="283"/>
      <c r="N156" s="283" t="s">
        <v>1437</v>
      </c>
      <c r="O156" s="43"/>
      <c r="P156" s="223"/>
      <c r="Q156" s="223"/>
      <c r="R156" s="223"/>
      <c r="S156" s="223"/>
      <c r="T156" s="223"/>
      <c r="U156" s="223"/>
      <c r="V156" s="90"/>
      <c r="W156" s="90"/>
      <c r="X156" s="151"/>
    </row>
    <row r="157" spans="1:24" ht="34.15" customHeight="1" x14ac:dyDescent="0.35">
      <c r="A157" s="102"/>
      <c r="B157" s="276">
        <v>19</v>
      </c>
      <c r="C157" s="277" t="str">
        <f t="shared" si="6"/>
        <v/>
      </c>
      <c r="D157" s="278" t="e">
        <f>TEXT(IFERROR(INDEX('Overview - Section A'!$A$53:$A$72,MATCH(AK119,'Overview - Section A'!$U$53:$U$72,0)),""),"d-mmm") &amp;YEAR(INDEX('Overview - Section A'!$A$53:$A$72,MATCH(AK119,'Overview - Section A'!$U$53:$U$72,0)))&amp;" to " &amp; TEXT(IFERROR(INDEX('Overview - Section A'!$E$53:$E$72,MATCH(AK119,'Overview - Section A'!$U$53:$U$72,0)),""),"d-mmm-")&amp;YEAR(INDEX('Overview - Section A'!$A$53:$A$72,MATCH(AK119,'Overview - Section A'!$U$53:$U$72,0)))</f>
        <v>#N/A</v>
      </c>
      <c r="E157" s="279"/>
      <c r="F157" s="280"/>
      <c r="G157" s="281"/>
      <c r="H157" s="282"/>
      <c r="I157" s="283" t="e">
        <f t="shared" si="7"/>
        <v>#N/A</v>
      </c>
      <c r="J157" s="284" t="s">
        <v>948</v>
      </c>
      <c r="K157" s="285"/>
      <c r="L157" s="283"/>
      <c r="M157" s="283"/>
      <c r="N157" s="283" t="s">
        <v>1438</v>
      </c>
      <c r="O157" s="43"/>
      <c r="P157" s="223"/>
      <c r="Q157" s="223"/>
      <c r="R157" s="223"/>
      <c r="S157" s="223"/>
      <c r="T157" s="223"/>
      <c r="U157" s="223"/>
      <c r="V157" s="90"/>
      <c r="W157" s="90"/>
      <c r="X157" s="151"/>
    </row>
    <row r="158" spans="1:24" ht="34.15" customHeight="1" x14ac:dyDescent="0.35">
      <c r="A158" s="102"/>
      <c r="B158" s="276">
        <v>19</v>
      </c>
      <c r="C158" s="277" t="str">
        <f t="shared" si="6"/>
        <v/>
      </c>
      <c r="D158" s="278" t="e">
        <f>TEXT(IFERROR(INDEX('Overview - Section A'!$A$53:$A$72,MATCH(AK120,'Overview - Section A'!$U$53:$U$72,0)),""),"d-mmm") &amp;YEAR(INDEX('Overview - Section A'!$A$53:$A$72,MATCH(AK120,'Overview - Section A'!$U$53:$U$72,0)))&amp;" to " &amp; TEXT(IFERROR(INDEX('Overview - Section A'!$E$53:$E$72,MATCH(AK120,'Overview - Section A'!$U$53:$U$72,0)),""),"d-mmm-")&amp;YEAR(INDEX('Overview - Section A'!$A$53:$A$72,MATCH(AK120,'Overview - Section A'!$U$53:$U$72,0)))</f>
        <v>#N/A</v>
      </c>
      <c r="E158" s="279"/>
      <c r="F158" s="280"/>
      <c r="G158" s="281"/>
      <c r="H158" s="282"/>
      <c r="I158" s="283" t="e">
        <f t="shared" si="7"/>
        <v>#N/A</v>
      </c>
      <c r="J158" s="284" t="s">
        <v>950</v>
      </c>
      <c r="K158" s="285"/>
      <c r="L158" s="283"/>
      <c r="M158" s="283"/>
      <c r="N158" s="283" t="s">
        <v>1439</v>
      </c>
      <c r="O158" s="43"/>
      <c r="P158" s="223"/>
      <c r="Q158" s="223"/>
      <c r="R158" s="223"/>
      <c r="S158" s="223"/>
      <c r="T158" s="223"/>
      <c r="U158" s="223"/>
      <c r="V158" s="90"/>
      <c r="W158" s="90"/>
      <c r="X158" s="151"/>
    </row>
    <row r="159" spans="1:24" ht="34.15" customHeight="1" x14ac:dyDescent="0.35">
      <c r="A159" s="102"/>
      <c r="B159" s="276">
        <v>19</v>
      </c>
      <c r="C159" s="277" t="str">
        <f t="shared" si="6"/>
        <v/>
      </c>
      <c r="D159" s="278" t="e">
        <f>TEXT(IFERROR(INDEX('Overview - Section A'!$A$53:$A$72,MATCH(AK121,'Overview - Section A'!$U$53:$U$72,0)),""),"d-mmm") &amp;YEAR(INDEX('Overview - Section A'!$A$53:$A$72,MATCH(AK121,'Overview - Section A'!$U$53:$U$72,0)))&amp;" to " &amp; TEXT(IFERROR(INDEX('Overview - Section A'!$E$53:$E$72,MATCH(AK121,'Overview - Section A'!$U$53:$U$72,0)),""),"d-mmm-")&amp;YEAR(INDEX('Overview - Section A'!$A$53:$A$72,MATCH(AK121,'Overview - Section A'!$U$53:$U$72,0)))</f>
        <v>#N/A</v>
      </c>
      <c r="E159" s="279"/>
      <c r="F159" s="280"/>
      <c r="G159" s="281"/>
      <c r="H159" s="282"/>
      <c r="I159" s="283" t="e">
        <f t="shared" si="7"/>
        <v>#N/A</v>
      </c>
      <c r="J159" s="284" t="s">
        <v>952</v>
      </c>
      <c r="K159" s="285"/>
      <c r="L159" s="283"/>
      <c r="M159" s="283"/>
      <c r="N159" s="283" t="s">
        <v>1440</v>
      </c>
      <c r="O159" s="43"/>
      <c r="P159" s="223"/>
      <c r="Q159" s="223"/>
      <c r="R159" s="223"/>
      <c r="S159" s="223"/>
      <c r="T159" s="223"/>
      <c r="U159" s="223"/>
      <c r="V159" s="90"/>
      <c r="W159" s="90"/>
      <c r="X159" s="151"/>
    </row>
    <row r="160" spans="1:24" ht="34.15" customHeight="1" x14ac:dyDescent="0.35">
      <c r="A160" s="102"/>
      <c r="B160" s="276">
        <v>20</v>
      </c>
      <c r="C160" s="277" t="str">
        <f t="shared" si="6"/>
        <v/>
      </c>
      <c r="D160" s="278" t="e">
        <f>TEXT(IFERROR(INDEX('Overview - Section A'!$A$53:$A$72,MATCH(AK122,'Overview - Section A'!$U$53:$U$72,0)),""),"d-mmm") &amp;YEAR(INDEX('Overview - Section A'!$A$53:$A$72,MATCH(AK122,'Overview - Section A'!$U$53:$U$72,0)))&amp;" to " &amp; TEXT(IFERROR(INDEX('Overview - Section A'!$E$53:$E$72,MATCH(AK122,'Overview - Section A'!$U$53:$U$72,0)),""),"d-mmm-")&amp;YEAR(INDEX('Overview - Section A'!$A$53:$A$72,MATCH(AK122,'Overview - Section A'!$U$53:$U$72,0)))</f>
        <v>#N/A</v>
      </c>
      <c r="E160" s="279"/>
      <c r="F160" s="280"/>
      <c r="G160" s="281"/>
      <c r="H160" s="282"/>
      <c r="I160" s="283" t="e">
        <f t="shared" si="7"/>
        <v>#N/A</v>
      </c>
      <c r="J160" s="284" t="s">
        <v>942</v>
      </c>
      <c r="K160" s="285"/>
      <c r="L160" s="283"/>
      <c r="M160" s="283"/>
      <c r="N160" s="283" t="s">
        <v>1441</v>
      </c>
      <c r="O160" s="43"/>
      <c r="P160" s="223"/>
      <c r="Q160" s="223"/>
      <c r="R160" s="223"/>
      <c r="S160" s="223"/>
      <c r="T160" s="223"/>
      <c r="U160" s="223"/>
      <c r="V160" s="90"/>
      <c r="W160" s="90"/>
      <c r="X160" s="151"/>
    </row>
    <row r="161" spans="1:24" ht="34.15" customHeight="1" x14ac:dyDescent="0.35">
      <c r="A161" s="102"/>
      <c r="B161" s="276">
        <v>20</v>
      </c>
      <c r="C161" s="277" t="str">
        <f t="shared" si="6"/>
        <v/>
      </c>
      <c r="D161" s="278" t="e">
        <f>TEXT(IFERROR(INDEX('Overview - Section A'!$A$53:$A$72,MATCH(AK123,'Overview - Section A'!$U$53:$U$72,0)),""),"d-mmm") &amp;YEAR(INDEX('Overview - Section A'!$A$53:$A$72,MATCH(AK123,'Overview - Section A'!$U$53:$U$72,0)))&amp;" to " &amp; TEXT(IFERROR(INDEX('Overview - Section A'!$E$53:$E$72,MATCH(AK123,'Overview - Section A'!$U$53:$U$72,0)),""),"d-mmm-")&amp;YEAR(INDEX('Overview - Section A'!$A$53:$A$72,MATCH(AK123,'Overview - Section A'!$U$53:$U$72,0)))</f>
        <v>#N/A</v>
      </c>
      <c r="E161" s="279"/>
      <c r="F161" s="280"/>
      <c r="G161" s="281"/>
      <c r="H161" s="282"/>
      <c r="I161" s="283" t="e">
        <f t="shared" si="7"/>
        <v>#N/A</v>
      </c>
      <c r="J161" s="284" t="s">
        <v>944</v>
      </c>
      <c r="K161" s="285"/>
      <c r="L161" s="283"/>
      <c r="M161" s="283"/>
      <c r="N161" s="283" t="s">
        <v>1442</v>
      </c>
      <c r="O161" s="43"/>
      <c r="P161" s="223"/>
      <c r="Q161" s="223"/>
      <c r="R161" s="223"/>
      <c r="S161" s="223"/>
      <c r="T161" s="223"/>
      <c r="U161" s="223"/>
      <c r="V161" s="90"/>
      <c r="W161" s="90"/>
      <c r="X161" s="151"/>
    </row>
    <row r="162" spans="1:24" ht="34.15" customHeight="1" x14ac:dyDescent="0.35">
      <c r="A162" s="102"/>
      <c r="B162" s="276">
        <v>20</v>
      </c>
      <c r="C162" s="277" t="str">
        <f t="shared" si="6"/>
        <v/>
      </c>
      <c r="D162" s="278" t="e">
        <f>TEXT(IFERROR(INDEX('Overview - Section A'!$A$53:$A$72,MATCH(AK124,'Overview - Section A'!$U$53:$U$72,0)),""),"d-mmm") &amp;YEAR(INDEX('Overview - Section A'!$A$53:$A$72,MATCH(AK124,'Overview - Section A'!$U$53:$U$72,0)))&amp;" to " &amp; TEXT(IFERROR(INDEX('Overview - Section A'!$E$53:$E$72,MATCH(AK124,'Overview - Section A'!$U$53:$U$72,0)),""),"d-mmm-")&amp;YEAR(INDEX('Overview - Section A'!$A$53:$A$72,MATCH(AK124,'Overview - Section A'!$U$53:$U$72,0)))</f>
        <v>#N/A</v>
      </c>
      <c r="E162" s="279"/>
      <c r="F162" s="280"/>
      <c r="G162" s="281"/>
      <c r="H162" s="282"/>
      <c r="I162" s="283" t="e">
        <f t="shared" si="7"/>
        <v>#N/A</v>
      </c>
      <c r="J162" s="284" t="s">
        <v>946</v>
      </c>
      <c r="K162" s="285"/>
      <c r="L162" s="283"/>
      <c r="M162" s="283"/>
      <c r="N162" s="283" t="s">
        <v>1443</v>
      </c>
      <c r="O162" s="43"/>
      <c r="P162" s="223"/>
      <c r="Q162" s="223"/>
      <c r="R162" s="223"/>
      <c r="S162" s="223"/>
      <c r="T162" s="223"/>
      <c r="U162" s="223"/>
      <c r="V162" s="90"/>
      <c r="W162" s="90"/>
      <c r="X162" s="151"/>
    </row>
    <row r="163" spans="1:24" ht="34.15" customHeight="1" x14ac:dyDescent="0.35">
      <c r="A163" s="102"/>
      <c r="B163" s="276">
        <v>20</v>
      </c>
      <c r="C163" s="277" t="str">
        <f t="shared" si="6"/>
        <v/>
      </c>
      <c r="D163" s="278" t="e">
        <f>TEXT(IFERROR(INDEX('Overview - Section A'!$A$53:$A$72,MATCH(AK125,'Overview - Section A'!$U$53:$U$72,0)),""),"d-mmm") &amp;YEAR(INDEX('Overview - Section A'!$A$53:$A$72,MATCH(AK125,'Overview - Section A'!$U$53:$U$72,0)))&amp;" to " &amp; TEXT(IFERROR(INDEX('Overview - Section A'!$E$53:$E$72,MATCH(AK125,'Overview - Section A'!$U$53:$U$72,0)),""),"d-mmm-")&amp;YEAR(INDEX('Overview - Section A'!$A$53:$A$72,MATCH(AK125,'Overview - Section A'!$U$53:$U$72,0)))</f>
        <v>#N/A</v>
      </c>
      <c r="E163" s="279"/>
      <c r="F163" s="280"/>
      <c r="G163" s="281"/>
      <c r="H163" s="282"/>
      <c r="I163" s="283" t="e">
        <f t="shared" si="7"/>
        <v>#N/A</v>
      </c>
      <c r="J163" s="284" t="s">
        <v>948</v>
      </c>
      <c r="K163" s="285"/>
      <c r="L163" s="283"/>
      <c r="M163" s="283"/>
      <c r="N163" s="283" t="s">
        <v>1444</v>
      </c>
      <c r="O163" s="43"/>
      <c r="P163" s="223"/>
      <c r="Q163" s="223"/>
      <c r="R163" s="223"/>
      <c r="S163" s="223"/>
      <c r="T163" s="223"/>
      <c r="U163" s="223"/>
      <c r="V163" s="90"/>
      <c r="W163" s="90"/>
      <c r="X163" s="151"/>
    </row>
    <row r="164" spans="1:24" ht="34.15" customHeight="1" x14ac:dyDescent="0.35">
      <c r="A164" s="102"/>
      <c r="B164" s="276">
        <v>20</v>
      </c>
      <c r="C164" s="277" t="str">
        <f t="shared" si="6"/>
        <v/>
      </c>
      <c r="D164" s="278" t="e">
        <f>TEXT(IFERROR(INDEX('Overview - Section A'!$A$53:$A$72,MATCH(AK126,'Overview - Section A'!$U$53:$U$72,0)),""),"d-mmm") &amp;YEAR(INDEX('Overview - Section A'!$A$53:$A$72,MATCH(AK126,'Overview - Section A'!$U$53:$U$72,0)))&amp;" to " &amp; TEXT(IFERROR(INDEX('Overview - Section A'!$E$53:$E$72,MATCH(AK126,'Overview - Section A'!$U$53:$U$72,0)),""),"d-mmm-")&amp;YEAR(INDEX('Overview - Section A'!$A$53:$A$72,MATCH(AK126,'Overview - Section A'!$U$53:$U$72,0)))</f>
        <v>#N/A</v>
      </c>
      <c r="E164" s="279"/>
      <c r="F164" s="280"/>
      <c r="G164" s="281"/>
      <c r="H164" s="282"/>
      <c r="I164" s="283" t="e">
        <f t="shared" si="7"/>
        <v>#N/A</v>
      </c>
      <c r="J164" s="284" t="s">
        <v>950</v>
      </c>
      <c r="K164" s="285"/>
      <c r="L164" s="283"/>
      <c r="M164" s="283"/>
      <c r="N164" s="283" t="s">
        <v>1445</v>
      </c>
      <c r="O164" s="43"/>
      <c r="P164" s="223"/>
      <c r="Q164" s="223"/>
      <c r="R164" s="223"/>
      <c r="S164" s="223"/>
      <c r="T164" s="223"/>
      <c r="U164" s="223"/>
      <c r="V164" s="90"/>
      <c r="W164" s="90"/>
      <c r="X164" s="151"/>
    </row>
    <row r="165" spans="1:24" ht="34.15" customHeight="1" x14ac:dyDescent="0.35">
      <c r="A165" s="102"/>
      <c r="B165" s="276">
        <v>20</v>
      </c>
      <c r="C165" s="277" t="str">
        <f t="shared" si="6"/>
        <v/>
      </c>
      <c r="D165" s="278" t="e">
        <f>TEXT(IFERROR(INDEX('Overview - Section A'!$A$53:$A$72,MATCH(AK127,'Overview - Section A'!$U$53:$U$72,0)),""),"d-mmm") &amp;YEAR(INDEX('Overview - Section A'!$A$53:$A$72,MATCH(AK127,'Overview - Section A'!$U$53:$U$72,0)))&amp;" to " &amp; TEXT(IFERROR(INDEX('Overview - Section A'!$E$53:$E$72,MATCH(AK127,'Overview - Section A'!$U$53:$U$72,0)),""),"d-mmm-")&amp;YEAR(INDEX('Overview - Section A'!$A$53:$A$72,MATCH(AK127,'Overview - Section A'!$U$53:$U$72,0)))</f>
        <v>#N/A</v>
      </c>
      <c r="E165" s="279"/>
      <c r="F165" s="280"/>
      <c r="G165" s="281"/>
      <c r="H165" s="282"/>
      <c r="I165" s="283" t="e">
        <f t="shared" si="7"/>
        <v>#N/A</v>
      </c>
      <c r="J165" s="284" t="s">
        <v>952</v>
      </c>
      <c r="K165" s="285"/>
      <c r="L165" s="283"/>
      <c r="M165" s="283"/>
      <c r="N165" s="283" t="s">
        <v>1446</v>
      </c>
      <c r="O165" s="43"/>
      <c r="P165" s="223"/>
      <c r="Q165" s="223"/>
      <c r="R165" s="223"/>
      <c r="S165" s="223"/>
      <c r="T165" s="223"/>
      <c r="U165" s="223"/>
      <c r="V165" s="90"/>
      <c r="W165" s="90"/>
      <c r="X165" s="151"/>
    </row>
    <row r="166" spans="1:24" ht="34.15" customHeight="1" x14ac:dyDescent="0.35">
      <c r="A166" s="102"/>
      <c r="B166" s="276">
        <v>21</v>
      </c>
      <c r="C166" s="277" t="str">
        <f t="shared" si="6"/>
        <v/>
      </c>
      <c r="D166" s="278" t="e">
        <f>TEXT(IFERROR(INDEX('Overview - Section A'!$A$53:$A$72,MATCH(AK128,'Overview - Section A'!$U$53:$U$72,0)),""),"d-mmm") &amp;YEAR(INDEX('Overview - Section A'!$A$53:$A$72,MATCH(AK128,'Overview - Section A'!$U$53:$U$72,0)))&amp;" to " &amp; TEXT(IFERROR(INDEX('Overview - Section A'!$E$53:$E$72,MATCH(AK128,'Overview - Section A'!$U$53:$U$72,0)),""),"d-mmm-")&amp;YEAR(INDEX('Overview - Section A'!$A$53:$A$72,MATCH(AK128,'Overview - Section A'!$U$53:$U$72,0)))</f>
        <v>#N/A</v>
      </c>
      <c r="E166" s="279"/>
      <c r="F166" s="280"/>
      <c r="G166" s="281"/>
      <c r="H166" s="282"/>
      <c r="I166" s="283" t="e">
        <f t="shared" si="7"/>
        <v>#N/A</v>
      </c>
      <c r="J166" s="284" t="s">
        <v>942</v>
      </c>
      <c r="K166" s="285"/>
      <c r="L166" s="283"/>
      <c r="M166" s="283"/>
      <c r="N166" s="283" t="s">
        <v>1447</v>
      </c>
      <c r="O166" s="43"/>
      <c r="P166" s="223"/>
      <c r="Q166" s="223"/>
      <c r="R166" s="223"/>
      <c r="S166" s="223"/>
      <c r="T166" s="223"/>
      <c r="U166" s="223"/>
      <c r="V166" s="90"/>
      <c r="W166" s="90"/>
      <c r="X166" s="151"/>
    </row>
    <row r="167" spans="1:24" ht="34.15" customHeight="1" x14ac:dyDescent="0.35">
      <c r="A167" s="102"/>
      <c r="B167" s="276">
        <v>21</v>
      </c>
      <c r="C167" s="277" t="str">
        <f t="shared" si="6"/>
        <v/>
      </c>
      <c r="D167" s="278" t="e">
        <f>TEXT(IFERROR(INDEX('Overview - Section A'!$A$53:$A$72,MATCH(AK129,'Overview - Section A'!$U$53:$U$72,0)),""),"d-mmm") &amp;YEAR(INDEX('Overview - Section A'!$A$53:$A$72,MATCH(AK129,'Overview - Section A'!$U$53:$U$72,0)))&amp;" to " &amp; TEXT(IFERROR(INDEX('Overview - Section A'!$E$53:$E$72,MATCH(AK129,'Overview - Section A'!$U$53:$U$72,0)),""),"d-mmm-")&amp;YEAR(INDEX('Overview - Section A'!$A$53:$A$72,MATCH(AK129,'Overview - Section A'!$U$53:$U$72,0)))</f>
        <v>#N/A</v>
      </c>
      <c r="E167" s="279"/>
      <c r="F167" s="280"/>
      <c r="G167" s="281"/>
      <c r="H167" s="282"/>
      <c r="I167" s="283" t="e">
        <f t="shared" si="7"/>
        <v>#N/A</v>
      </c>
      <c r="J167" s="284" t="s">
        <v>944</v>
      </c>
      <c r="K167" s="285"/>
      <c r="L167" s="283"/>
      <c r="M167" s="283"/>
      <c r="N167" s="283" t="s">
        <v>1448</v>
      </c>
      <c r="O167" s="43"/>
      <c r="P167" s="223"/>
      <c r="Q167" s="223"/>
      <c r="R167" s="223"/>
      <c r="S167" s="223"/>
      <c r="T167" s="223"/>
      <c r="U167" s="223"/>
      <c r="V167" s="90"/>
      <c r="W167" s="90"/>
      <c r="X167" s="151"/>
    </row>
    <row r="168" spans="1:24" ht="34.15" customHeight="1" x14ac:dyDescent="0.35">
      <c r="A168" s="102"/>
      <c r="B168" s="276">
        <v>21</v>
      </c>
      <c r="C168" s="277" t="str">
        <f t="shared" si="6"/>
        <v/>
      </c>
      <c r="D168" s="278" t="e">
        <f>TEXT(IFERROR(INDEX('Overview - Section A'!$A$53:$A$72,MATCH(AK130,'Overview - Section A'!$U$53:$U$72,0)),""),"d-mmm") &amp;YEAR(INDEX('Overview - Section A'!$A$53:$A$72,MATCH(AK130,'Overview - Section A'!$U$53:$U$72,0)))&amp;" to " &amp; TEXT(IFERROR(INDEX('Overview - Section A'!$E$53:$E$72,MATCH(AK130,'Overview - Section A'!$U$53:$U$72,0)),""),"d-mmm-")&amp;YEAR(INDEX('Overview - Section A'!$A$53:$A$72,MATCH(AK130,'Overview - Section A'!$U$53:$U$72,0)))</f>
        <v>#N/A</v>
      </c>
      <c r="E168" s="279"/>
      <c r="F168" s="280"/>
      <c r="G168" s="281"/>
      <c r="H168" s="282"/>
      <c r="I168" s="283" t="e">
        <f t="shared" si="7"/>
        <v>#N/A</v>
      </c>
      <c r="J168" s="284" t="s">
        <v>946</v>
      </c>
      <c r="K168" s="285"/>
      <c r="L168" s="283"/>
      <c r="M168" s="283"/>
      <c r="N168" s="283" t="s">
        <v>1449</v>
      </c>
      <c r="O168" s="43"/>
      <c r="P168" s="223"/>
      <c r="Q168" s="223"/>
      <c r="R168" s="223"/>
      <c r="S168" s="223"/>
      <c r="T168" s="223"/>
      <c r="U168" s="223"/>
      <c r="V168" s="90"/>
      <c r="W168" s="90"/>
      <c r="X168" s="151"/>
    </row>
    <row r="169" spans="1:24" ht="34.15" customHeight="1" x14ac:dyDescent="0.35">
      <c r="A169" s="102"/>
      <c r="B169" s="276">
        <v>21</v>
      </c>
      <c r="C169" s="277" t="str">
        <f t="shared" si="6"/>
        <v/>
      </c>
      <c r="D169" s="278" t="e">
        <f>TEXT(IFERROR(INDEX('Overview - Section A'!$A$53:$A$72,MATCH(AK131,'Overview - Section A'!$U$53:$U$72,0)),""),"d-mmm") &amp;YEAR(INDEX('Overview - Section A'!$A$53:$A$72,MATCH(AK131,'Overview - Section A'!$U$53:$U$72,0)))&amp;" to " &amp; TEXT(IFERROR(INDEX('Overview - Section A'!$E$53:$E$72,MATCH(AK131,'Overview - Section A'!$U$53:$U$72,0)),""),"d-mmm-")&amp;YEAR(INDEX('Overview - Section A'!$A$53:$A$72,MATCH(AK131,'Overview - Section A'!$U$53:$U$72,0)))</f>
        <v>#N/A</v>
      </c>
      <c r="E169" s="279"/>
      <c r="F169" s="280"/>
      <c r="G169" s="281"/>
      <c r="H169" s="282"/>
      <c r="I169" s="283" t="e">
        <f t="shared" si="7"/>
        <v>#N/A</v>
      </c>
      <c r="J169" s="284" t="s">
        <v>948</v>
      </c>
      <c r="K169" s="285"/>
      <c r="L169" s="283"/>
      <c r="M169" s="283"/>
      <c r="N169" s="283" t="s">
        <v>1450</v>
      </c>
      <c r="O169" s="43"/>
      <c r="P169" s="223"/>
      <c r="Q169" s="223"/>
      <c r="R169" s="223"/>
      <c r="S169" s="223"/>
      <c r="T169" s="223"/>
      <c r="U169" s="223"/>
      <c r="V169" s="90"/>
      <c r="W169" s="90"/>
      <c r="X169" s="151"/>
    </row>
    <row r="170" spans="1:24" ht="34.15" customHeight="1" x14ac:dyDescent="0.35">
      <c r="A170" s="102"/>
      <c r="B170" s="276">
        <v>21</v>
      </c>
      <c r="C170" s="277" t="str">
        <f t="shared" si="6"/>
        <v/>
      </c>
      <c r="D170" s="278" t="e">
        <f>TEXT(IFERROR(INDEX('Overview - Section A'!$A$53:$A$72,MATCH(AK132,'Overview - Section A'!$U$53:$U$72,0)),""),"d-mmm") &amp;YEAR(INDEX('Overview - Section A'!$A$53:$A$72,MATCH(AK132,'Overview - Section A'!$U$53:$U$72,0)))&amp;" to " &amp; TEXT(IFERROR(INDEX('Overview - Section A'!$E$53:$E$72,MATCH(AK132,'Overview - Section A'!$U$53:$U$72,0)),""),"d-mmm-")&amp;YEAR(INDEX('Overview - Section A'!$A$53:$A$72,MATCH(AK132,'Overview - Section A'!$U$53:$U$72,0)))</f>
        <v>#N/A</v>
      </c>
      <c r="E170" s="279"/>
      <c r="F170" s="280"/>
      <c r="G170" s="281"/>
      <c r="H170" s="282"/>
      <c r="I170" s="283" t="e">
        <f t="shared" si="7"/>
        <v>#N/A</v>
      </c>
      <c r="J170" s="284" t="s">
        <v>950</v>
      </c>
      <c r="K170" s="285"/>
      <c r="L170" s="283"/>
      <c r="M170" s="283"/>
      <c r="N170" s="283" t="s">
        <v>1451</v>
      </c>
      <c r="O170" s="43"/>
      <c r="P170" s="223"/>
      <c r="Q170" s="223"/>
      <c r="R170" s="223"/>
      <c r="S170" s="223"/>
      <c r="T170" s="223"/>
      <c r="U170" s="223"/>
      <c r="V170" s="90"/>
      <c r="W170" s="90"/>
      <c r="X170" s="151"/>
    </row>
    <row r="171" spans="1:24" ht="34.15" customHeight="1" x14ac:dyDescent="0.35">
      <c r="A171" s="102"/>
      <c r="B171" s="276">
        <v>21</v>
      </c>
      <c r="C171" s="277" t="str">
        <f t="shared" si="6"/>
        <v/>
      </c>
      <c r="D171" s="278" t="e">
        <f>TEXT(IFERROR(INDEX('Overview - Section A'!$A$53:$A$72,MATCH(AK133,'Overview - Section A'!$U$53:$U$72,0)),""),"d-mmm") &amp;YEAR(INDEX('Overview - Section A'!$A$53:$A$72,MATCH(AK133,'Overview - Section A'!$U$53:$U$72,0)))&amp;" to " &amp; TEXT(IFERROR(INDEX('Overview - Section A'!$E$53:$E$72,MATCH(AK133,'Overview - Section A'!$U$53:$U$72,0)),""),"d-mmm-")&amp;YEAR(INDEX('Overview - Section A'!$A$53:$A$72,MATCH(AK133,'Overview - Section A'!$U$53:$U$72,0)))</f>
        <v>#N/A</v>
      </c>
      <c r="E171" s="279"/>
      <c r="F171" s="280"/>
      <c r="G171" s="281"/>
      <c r="H171" s="282"/>
      <c r="I171" s="283" t="e">
        <f t="shared" si="7"/>
        <v>#N/A</v>
      </c>
      <c r="J171" s="284" t="s">
        <v>952</v>
      </c>
      <c r="K171" s="285"/>
      <c r="L171" s="283"/>
      <c r="M171" s="283"/>
      <c r="N171" s="283" t="s">
        <v>1452</v>
      </c>
      <c r="O171" s="43"/>
      <c r="P171" s="223"/>
      <c r="Q171" s="223"/>
      <c r="R171" s="223"/>
      <c r="S171" s="223"/>
      <c r="T171" s="223"/>
      <c r="U171" s="223"/>
      <c r="V171" s="90"/>
      <c r="W171" s="90"/>
      <c r="X171" s="151"/>
    </row>
    <row r="172" spans="1:24" ht="34.15" customHeight="1" x14ac:dyDescent="0.35">
      <c r="A172" s="102"/>
      <c r="B172" s="276">
        <v>22</v>
      </c>
      <c r="C172" s="277" t="str">
        <f t="shared" si="6"/>
        <v/>
      </c>
      <c r="D172" s="278" t="e">
        <f>TEXT(IFERROR(INDEX('Overview - Section A'!$A$53:$A$72,MATCH(AK134,'Overview - Section A'!$U$53:$U$72,0)),""),"d-mmm") &amp;YEAR(INDEX('Overview - Section A'!$A$53:$A$72,MATCH(AK134,'Overview - Section A'!$U$53:$U$72,0)))&amp;" to " &amp; TEXT(IFERROR(INDEX('Overview - Section A'!$E$53:$E$72,MATCH(AK134,'Overview - Section A'!$U$53:$U$72,0)),""),"d-mmm-")&amp;YEAR(INDEX('Overview - Section A'!$A$53:$A$72,MATCH(AK134,'Overview - Section A'!$U$53:$U$72,0)))</f>
        <v>#N/A</v>
      </c>
      <c r="E172" s="279"/>
      <c r="F172" s="280"/>
      <c r="G172" s="281"/>
      <c r="H172" s="282"/>
      <c r="I172" s="283" t="e">
        <f t="shared" si="7"/>
        <v>#N/A</v>
      </c>
      <c r="J172" s="284" t="s">
        <v>942</v>
      </c>
      <c r="K172" s="285"/>
      <c r="L172" s="283"/>
      <c r="M172" s="283"/>
      <c r="N172" s="283" t="s">
        <v>1453</v>
      </c>
      <c r="O172" s="43"/>
      <c r="P172" s="223"/>
      <c r="Q172" s="223"/>
      <c r="R172" s="223"/>
      <c r="S172" s="223"/>
      <c r="T172" s="223"/>
      <c r="U172" s="223"/>
      <c r="V172" s="90"/>
      <c r="W172" s="90"/>
      <c r="X172" s="151"/>
    </row>
    <row r="173" spans="1:24" ht="34.15" customHeight="1" x14ac:dyDescent="0.35">
      <c r="A173" s="102"/>
      <c r="B173" s="276">
        <v>22</v>
      </c>
      <c r="C173" s="277" t="str">
        <f t="shared" si="6"/>
        <v/>
      </c>
      <c r="D173" s="278" t="e">
        <f>TEXT(IFERROR(INDEX('Overview - Section A'!$A$53:$A$72,MATCH(AK135,'Overview - Section A'!$U$53:$U$72,0)),""),"d-mmm") &amp;YEAR(INDEX('Overview - Section A'!$A$53:$A$72,MATCH(AK135,'Overview - Section A'!$U$53:$U$72,0)))&amp;" to " &amp; TEXT(IFERROR(INDEX('Overview - Section A'!$E$53:$E$72,MATCH(AK135,'Overview - Section A'!$U$53:$U$72,0)),""),"d-mmm-")&amp;YEAR(INDEX('Overview - Section A'!$A$53:$A$72,MATCH(AK135,'Overview - Section A'!$U$53:$U$72,0)))</f>
        <v>#N/A</v>
      </c>
      <c r="E173" s="279"/>
      <c r="F173" s="280"/>
      <c r="G173" s="281"/>
      <c r="H173" s="282"/>
      <c r="I173" s="283" t="e">
        <f t="shared" si="7"/>
        <v>#N/A</v>
      </c>
      <c r="J173" s="284" t="s">
        <v>944</v>
      </c>
      <c r="K173" s="285"/>
      <c r="L173" s="283"/>
      <c r="M173" s="283"/>
      <c r="N173" s="283" t="s">
        <v>1454</v>
      </c>
      <c r="O173" s="43"/>
      <c r="P173" s="223"/>
      <c r="Q173" s="223"/>
      <c r="R173" s="223"/>
      <c r="S173" s="223"/>
      <c r="T173" s="223"/>
      <c r="U173" s="223"/>
      <c r="V173" s="90"/>
      <c r="W173" s="90"/>
      <c r="X173" s="151"/>
    </row>
    <row r="174" spans="1:24" ht="34.15" customHeight="1" x14ac:dyDescent="0.35">
      <c r="A174" s="102"/>
      <c r="B174" s="276">
        <v>22</v>
      </c>
      <c r="C174" s="277" t="str">
        <f t="shared" ref="C174:C225" si="8">IF(B174=B173,"",VLOOKUP(B174,$A$10:$AA$42,27,FALSE))</f>
        <v/>
      </c>
      <c r="D174" s="278" t="e">
        <f>TEXT(IFERROR(INDEX('Overview - Section A'!$A$53:$A$72,MATCH(AK136,'Overview - Section A'!$U$53:$U$72,0)),""),"d-mmm") &amp;YEAR(INDEX('Overview - Section A'!$A$53:$A$72,MATCH(AK136,'Overview - Section A'!$U$53:$U$72,0)))&amp;" to " &amp; TEXT(IFERROR(INDEX('Overview - Section A'!$E$53:$E$72,MATCH(AK136,'Overview - Section A'!$U$53:$U$72,0)),""),"d-mmm-")&amp;YEAR(INDEX('Overview - Section A'!$A$53:$A$72,MATCH(AK136,'Overview - Section A'!$U$53:$U$72,0)))</f>
        <v>#N/A</v>
      </c>
      <c r="E174" s="279"/>
      <c r="F174" s="280"/>
      <c r="G174" s="281"/>
      <c r="H174" s="282"/>
      <c r="I174" s="283" t="e">
        <f t="shared" ref="I174:I225" si="9">CONCATENATE(B174,D174)</f>
        <v>#N/A</v>
      </c>
      <c r="J174" s="284" t="s">
        <v>946</v>
      </c>
      <c r="K174" s="285"/>
      <c r="L174" s="283"/>
      <c r="M174" s="283"/>
      <c r="N174" s="283" t="s">
        <v>1455</v>
      </c>
      <c r="O174" s="43"/>
      <c r="P174" s="223"/>
      <c r="Q174" s="223"/>
      <c r="R174" s="223"/>
      <c r="S174" s="223"/>
      <c r="T174" s="223"/>
      <c r="U174" s="223"/>
      <c r="V174" s="90"/>
      <c r="W174" s="90"/>
      <c r="X174" s="151"/>
    </row>
    <row r="175" spans="1:24" ht="34.15" customHeight="1" x14ac:dyDescent="0.35">
      <c r="A175" s="102"/>
      <c r="B175" s="276">
        <v>22</v>
      </c>
      <c r="C175" s="277" t="str">
        <f t="shared" si="8"/>
        <v/>
      </c>
      <c r="D175" s="278" t="e">
        <f>TEXT(IFERROR(INDEX('Overview - Section A'!$A$53:$A$72,MATCH(AK137,'Overview - Section A'!$U$53:$U$72,0)),""),"d-mmm") &amp;YEAR(INDEX('Overview - Section A'!$A$53:$A$72,MATCH(AK137,'Overview - Section A'!$U$53:$U$72,0)))&amp;" to " &amp; TEXT(IFERROR(INDEX('Overview - Section A'!$E$53:$E$72,MATCH(AK137,'Overview - Section A'!$U$53:$U$72,0)),""),"d-mmm-")&amp;YEAR(INDEX('Overview - Section A'!$A$53:$A$72,MATCH(AK137,'Overview - Section A'!$U$53:$U$72,0)))</f>
        <v>#N/A</v>
      </c>
      <c r="E175" s="279"/>
      <c r="F175" s="280"/>
      <c r="G175" s="281"/>
      <c r="H175" s="282"/>
      <c r="I175" s="283" t="e">
        <f t="shared" si="9"/>
        <v>#N/A</v>
      </c>
      <c r="J175" s="284" t="s">
        <v>948</v>
      </c>
      <c r="K175" s="285"/>
      <c r="L175" s="283"/>
      <c r="M175" s="283"/>
      <c r="N175" s="283" t="s">
        <v>1456</v>
      </c>
      <c r="O175" s="43"/>
      <c r="P175" s="223"/>
      <c r="Q175" s="223"/>
      <c r="R175" s="223"/>
      <c r="S175" s="223"/>
      <c r="T175" s="223"/>
      <c r="U175" s="223"/>
      <c r="V175" s="90"/>
      <c r="W175" s="90"/>
      <c r="X175" s="151"/>
    </row>
    <row r="176" spans="1:24" ht="34.15" customHeight="1" x14ac:dyDescent="0.35">
      <c r="A176" s="102"/>
      <c r="B176" s="276">
        <v>22</v>
      </c>
      <c r="C176" s="277" t="str">
        <f t="shared" si="8"/>
        <v/>
      </c>
      <c r="D176" s="278" t="e">
        <f>TEXT(IFERROR(INDEX('Overview - Section A'!$A$53:$A$72,MATCH(AK138,'Overview - Section A'!$U$53:$U$72,0)),""),"d-mmm") &amp;YEAR(INDEX('Overview - Section A'!$A$53:$A$72,MATCH(AK138,'Overview - Section A'!$U$53:$U$72,0)))&amp;" to " &amp; TEXT(IFERROR(INDEX('Overview - Section A'!$E$53:$E$72,MATCH(AK138,'Overview - Section A'!$U$53:$U$72,0)),""),"d-mmm-")&amp;YEAR(INDEX('Overview - Section A'!$A$53:$A$72,MATCH(AK138,'Overview - Section A'!$U$53:$U$72,0)))</f>
        <v>#N/A</v>
      </c>
      <c r="E176" s="279"/>
      <c r="F176" s="280"/>
      <c r="G176" s="281"/>
      <c r="H176" s="282"/>
      <c r="I176" s="283" t="e">
        <f t="shared" si="9"/>
        <v>#N/A</v>
      </c>
      <c r="J176" s="284" t="s">
        <v>950</v>
      </c>
      <c r="K176" s="285"/>
      <c r="L176" s="283"/>
      <c r="M176" s="283"/>
      <c r="N176" s="283" t="s">
        <v>1457</v>
      </c>
      <c r="O176" s="43"/>
      <c r="P176" s="223"/>
      <c r="Q176" s="223"/>
      <c r="R176" s="223"/>
      <c r="S176" s="223"/>
      <c r="T176" s="223"/>
      <c r="U176" s="223"/>
      <c r="V176" s="90"/>
      <c r="W176" s="90"/>
      <c r="X176" s="151"/>
    </row>
    <row r="177" spans="1:24" ht="34.15" customHeight="1" x14ac:dyDescent="0.35">
      <c r="A177" s="102"/>
      <c r="B177" s="276">
        <v>22</v>
      </c>
      <c r="C177" s="277" t="str">
        <f t="shared" si="8"/>
        <v/>
      </c>
      <c r="D177" s="278" t="e">
        <f>TEXT(IFERROR(INDEX('Overview - Section A'!$A$53:$A$72,MATCH(AK139,'Overview - Section A'!$U$53:$U$72,0)),""),"d-mmm") &amp;YEAR(INDEX('Overview - Section A'!$A$53:$A$72,MATCH(AK139,'Overview - Section A'!$U$53:$U$72,0)))&amp;" to " &amp; TEXT(IFERROR(INDEX('Overview - Section A'!$E$53:$E$72,MATCH(AK139,'Overview - Section A'!$U$53:$U$72,0)),""),"d-mmm-")&amp;YEAR(INDEX('Overview - Section A'!$A$53:$A$72,MATCH(AK139,'Overview - Section A'!$U$53:$U$72,0)))</f>
        <v>#N/A</v>
      </c>
      <c r="E177" s="279"/>
      <c r="F177" s="280"/>
      <c r="G177" s="281"/>
      <c r="H177" s="282"/>
      <c r="I177" s="283" t="e">
        <f t="shared" si="9"/>
        <v>#N/A</v>
      </c>
      <c r="J177" s="284" t="s">
        <v>952</v>
      </c>
      <c r="K177" s="285"/>
      <c r="L177" s="283"/>
      <c r="M177" s="283"/>
      <c r="N177" s="283" t="s">
        <v>1458</v>
      </c>
      <c r="O177" s="43"/>
      <c r="P177" s="223"/>
      <c r="Q177" s="223"/>
      <c r="R177" s="223"/>
      <c r="S177" s="223"/>
      <c r="T177" s="223"/>
      <c r="U177" s="223"/>
      <c r="V177" s="90"/>
      <c r="W177" s="90"/>
      <c r="X177" s="151"/>
    </row>
    <row r="178" spans="1:24" ht="34.15" customHeight="1" x14ac:dyDescent="0.35">
      <c r="A178" s="102"/>
      <c r="B178" s="276">
        <v>23</v>
      </c>
      <c r="C178" s="277" t="str">
        <f t="shared" si="8"/>
        <v/>
      </c>
      <c r="D178" s="278" t="e">
        <f>TEXT(IFERROR(INDEX('Overview - Section A'!$A$53:$A$72,MATCH(AK140,'Overview - Section A'!$U$53:$U$72,0)),""),"d-mmm") &amp;YEAR(INDEX('Overview - Section A'!$A$53:$A$72,MATCH(AK140,'Overview - Section A'!$U$53:$U$72,0)))&amp;" to " &amp; TEXT(IFERROR(INDEX('Overview - Section A'!$E$53:$E$72,MATCH(AK140,'Overview - Section A'!$U$53:$U$72,0)),""),"d-mmm-")&amp;YEAR(INDEX('Overview - Section A'!$A$53:$A$72,MATCH(AK140,'Overview - Section A'!$U$53:$U$72,0)))</f>
        <v>#N/A</v>
      </c>
      <c r="E178" s="279"/>
      <c r="F178" s="280"/>
      <c r="G178" s="281"/>
      <c r="H178" s="282"/>
      <c r="I178" s="283" t="e">
        <f t="shared" si="9"/>
        <v>#N/A</v>
      </c>
      <c r="J178" s="284" t="s">
        <v>942</v>
      </c>
      <c r="K178" s="285"/>
      <c r="L178" s="283"/>
      <c r="M178" s="283"/>
      <c r="N178" s="283" t="s">
        <v>1459</v>
      </c>
      <c r="O178" s="43"/>
      <c r="P178" s="223"/>
      <c r="Q178" s="223"/>
      <c r="R178" s="223"/>
      <c r="S178" s="223"/>
      <c r="T178" s="223"/>
      <c r="U178" s="223"/>
      <c r="V178" s="90"/>
      <c r="W178" s="90"/>
      <c r="X178" s="151"/>
    </row>
    <row r="179" spans="1:24" ht="34.15" customHeight="1" x14ac:dyDescent="0.35">
      <c r="A179" s="102"/>
      <c r="B179" s="276">
        <v>23</v>
      </c>
      <c r="C179" s="277" t="str">
        <f t="shared" si="8"/>
        <v/>
      </c>
      <c r="D179" s="278" t="e">
        <f>TEXT(IFERROR(INDEX('Overview - Section A'!$A$53:$A$72,MATCH(AK141,'Overview - Section A'!$U$53:$U$72,0)),""),"d-mmm") &amp;YEAR(INDEX('Overview - Section A'!$A$53:$A$72,MATCH(AK141,'Overview - Section A'!$U$53:$U$72,0)))&amp;" to " &amp; TEXT(IFERROR(INDEX('Overview - Section A'!$E$53:$E$72,MATCH(AK141,'Overview - Section A'!$U$53:$U$72,0)),""),"d-mmm-")&amp;YEAR(INDEX('Overview - Section A'!$A$53:$A$72,MATCH(AK141,'Overview - Section A'!$U$53:$U$72,0)))</f>
        <v>#N/A</v>
      </c>
      <c r="E179" s="279"/>
      <c r="F179" s="280"/>
      <c r="G179" s="281"/>
      <c r="H179" s="282"/>
      <c r="I179" s="283" t="e">
        <f t="shared" si="9"/>
        <v>#N/A</v>
      </c>
      <c r="J179" s="284" t="s">
        <v>944</v>
      </c>
      <c r="K179" s="285"/>
      <c r="L179" s="283"/>
      <c r="M179" s="283"/>
      <c r="N179" s="283" t="s">
        <v>1460</v>
      </c>
      <c r="O179" s="43"/>
      <c r="P179" s="223"/>
      <c r="Q179" s="223"/>
      <c r="R179" s="223"/>
      <c r="S179" s="223"/>
      <c r="T179" s="223"/>
      <c r="U179" s="223"/>
      <c r="V179" s="90"/>
      <c r="W179" s="90"/>
      <c r="X179" s="151"/>
    </row>
    <row r="180" spans="1:24" ht="34.15" customHeight="1" x14ac:dyDescent="0.35">
      <c r="A180" s="102"/>
      <c r="B180" s="276">
        <v>23</v>
      </c>
      <c r="C180" s="277" t="str">
        <f t="shared" si="8"/>
        <v/>
      </c>
      <c r="D180" s="278" t="e">
        <f>TEXT(IFERROR(INDEX('Overview - Section A'!$A$53:$A$72,MATCH(AK142,'Overview - Section A'!$U$53:$U$72,0)),""),"d-mmm") &amp;YEAR(INDEX('Overview - Section A'!$A$53:$A$72,MATCH(AK142,'Overview - Section A'!$U$53:$U$72,0)))&amp;" to " &amp; TEXT(IFERROR(INDEX('Overview - Section A'!$E$53:$E$72,MATCH(AK142,'Overview - Section A'!$U$53:$U$72,0)),""),"d-mmm-")&amp;YEAR(INDEX('Overview - Section A'!$A$53:$A$72,MATCH(AK142,'Overview - Section A'!$U$53:$U$72,0)))</f>
        <v>#N/A</v>
      </c>
      <c r="E180" s="279"/>
      <c r="F180" s="280"/>
      <c r="G180" s="281"/>
      <c r="H180" s="282"/>
      <c r="I180" s="283" t="e">
        <f t="shared" si="9"/>
        <v>#N/A</v>
      </c>
      <c r="J180" s="284" t="s">
        <v>946</v>
      </c>
      <c r="K180" s="285"/>
      <c r="L180" s="283"/>
      <c r="M180" s="283"/>
      <c r="N180" s="283" t="s">
        <v>1461</v>
      </c>
      <c r="O180" s="43"/>
      <c r="P180" s="223"/>
      <c r="Q180" s="223"/>
      <c r="R180" s="223"/>
      <c r="S180" s="223"/>
      <c r="T180" s="223"/>
      <c r="U180" s="223"/>
      <c r="V180" s="90"/>
      <c r="W180" s="90"/>
      <c r="X180" s="151"/>
    </row>
    <row r="181" spans="1:24" ht="34.15" customHeight="1" x14ac:dyDescent="0.35">
      <c r="A181" s="102"/>
      <c r="B181" s="276">
        <v>23</v>
      </c>
      <c r="C181" s="277" t="str">
        <f t="shared" si="8"/>
        <v/>
      </c>
      <c r="D181" s="278" t="e">
        <f>TEXT(IFERROR(INDEX('Overview - Section A'!$A$53:$A$72,MATCH(AK143,'Overview - Section A'!$U$53:$U$72,0)),""),"d-mmm") &amp;YEAR(INDEX('Overview - Section A'!$A$53:$A$72,MATCH(AK143,'Overview - Section A'!$U$53:$U$72,0)))&amp;" to " &amp; TEXT(IFERROR(INDEX('Overview - Section A'!$E$53:$E$72,MATCH(AK143,'Overview - Section A'!$U$53:$U$72,0)),""),"d-mmm-")&amp;YEAR(INDEX('Overview - Section A'!$A$53:$A$72,MATCH(AK143,'Overview - Section A'!$U$53:$U$72,0)))</f>
        <v>#N/A</v>
      </c>
      <c r="E181" s="279"/>
      <c r="F181" s="280"/>
      <c r="G181" s="281"/>
      <c r="H181" s="282"/>
      <c r="I181" s="283" t="e">
        <f t="shared" si="9"/>
        <v>#N/A</v>
      </c>
      <c r="J181" s="284" t="s">
        <v>948</v>
      </c>
      <c r="K181" s="285"/>
      <c r="L181" s="283"/>
      <c r="M181" s="283"/>
      <c r="N181" s="283" t="s">
        <v>1462</v>
      </c>
      <c r="O181" s="43"/>
      <c r="P181" s="223"/>
      <c r="Q181" s="223"/>
      <c r="R181" s="223"/>
      <c r="S181" s="223"/>
      <c r="T181" s="223"/>
      <c r="U181" s="223"/>
      <c r="V181" s="90"/>
      <c r="W181" s="90"/>
      <c r="X181" s="151"/>
    </row>
    <row r="182" spans="1:24" ht="34.15" customHeight="1" x14ac:dyDescent="0.35">
      <c r="A182" s="102"/>
      <c r="B182" s="276">
        <v>23</v>
      </c>
      <c r="C182" s="277" t="str">
        <f t="shared" si="8"/>
        <v/>
      </c>
      <c r="D182" s="278" t="e">
        <f>TEXT(IFERROR(INDEX('Overview - Section A'!$A$53:$A$72,MATCH(AK144,'Overview - Section A'!$U$53:$U$72,0)),""),"d-mmm") &amp;YEAR(INDEX('Overview - Section A'!$A$53:$A$72,MATCH(AK144,'Overview - Section A'!$U$53:$U$72,0)))&amp;" to " &amp; TEXT(IFERROR(INDEX('Overview - Section A'!$E$53:$E$72,MATCH(AK144,'Overview - Section A'!$U$53:$U$72,0)),""),"d-mmm-")&amp;YEAR(INDEX('Overview - Section A'!$A$53:$A$72,MATCH(AK144,'Overview - Section A'!$U$53:$U$72,0)))</f>
        <v>#N/A</v>
      </c>
      <c r="E182" s="279"/>
      <c r="F182" s="280"/>
      <c r="G182" s="281"/>
      <c r="H182" s="282"/>
      <c r="I182" s="283" t="e">
        <f t="shared" si="9"/>
        <v>#N/A</v>
      </c>
      <c r="J182" s="284" t="s">
        <v>950</v>
      </c>
      <c r="K182" s="285"/>
      <c r="L182" s="283"/>
      <c r="M182" s="283"/>
      <c r="N182" s="283" t="s">
        <v>1463</v>
      </c>
      <c r="O182" s="43"/>
      <c r="P182" s="223"/>
      <c r="Q182" s="223"/>
      <c r="R182" s="223"/>
      <c r="S182" s="223"/>
      <c r="T182" s="223"/>
      <c r="U182" s="223"/>
      <c r="V182" s="90"/>
      <c r="W182" s="90"/>
      <c r="X182" s="151"/>
    </row>
    <row r="183" spans="1:24" ht="34.15" customHeight="1" x14ac:dyDescent="0.35">
      <c r="A183" s="102"/>
      <c r="B183" s="276">
        <v>23</v>
      </c>
      <c r="C183" s="277" t="str">
        <f t="shared" si="8"/>
        <v/>
      </c>
      <c r="D183" s="278" t="e">
        <f>TEXT(IFERROR(INDEX('Overview - Section A'!$A$53:$A$72,MATCH(AK145,'Overview - Section A'!$U$53:$U$72,0)),""),"d-mmm") &amp;YEAR(INDEX('Overview - Section A'!$A$53:$A$72,MATCH(AK145,'Overview - Section A'!$U$53:$U$72,0)))&amp;" to " &amp; TEXT(IFERROR(INDEX('Overview - Section A'!$E$53:$E$72,MATCH(AK145,'Overview - Section A'!$U$53:$U$72,0)),""),"d-mmm-")&amp;YEAR(INDEX('Overview - Section A'!$A$53:$A$72,MATCH(AK145,'Overview - Section A'!$U$53:$U$72,0)))</f>
        <v>#N/A</v>
      </c>
      <c r="E183" s="279"/>
      <c r="F183" s="280"/>
      <c r="G183" s="281"/>
      <c r="H183" s="282"/>
      <c r="I183" s="283" t="e">
        <f t="shared" si="9"/>
        <v>#N/A</v>
      </c>
      <c r="J183" s="284" t="s">
        <v>952</v>
      </c>
      <c r="K183" s="285"/>
      <c r="L183" s="283"/>
      <c r="M183" s="283"/>
      <c r="N183" s="283" t="s">
        <v>1464</v>
      </c>
      <c r="O183" s="43"/>
      <c r="P183" s="223"/>
      <c r="Q183" s="223"/>
      <c r="R183" s="223"/>
      <c r="S183" s="223"/>
      <c r="T183" s="223"/>
      <c r="U183" s="223"/>
      <c r="V183" s="90"/>
      <c r="W183" s="90"/>
      <c r="X183" s="151"/>
    </row>
    <row r="184" spans="1:24" ht="34.15" customHeight="1" x14ac:dyDescent="0.35">
      <c r="A184" s="102"/>
      <c r="B184" s="276">
        <v>24</v>
      </c>
      <c r="C184" s="277" t="str">
        <f t="shared" si="8"/>
        <v/>
      </c>
      <c r="D184" s="278" t="e">
        <f>TEXT(IFERROR(INDEX('Overview - Section A'!$A$53:$A$72,MATCH(AK146,'Overview - Section A'!$U$53:$U$72,0)),""),"d-mmm") &amp;YEAR(INDEX('Overview - Section A'!$A$53:$A$72,MATCH(AK146,'Overview - Section A'!$U$53:$U$72,0)))&amp;" to " &amp; TEXT(IFERROR(INDEX('Overview - Section A'!$E$53:$E$72,MATCH(AK146,'Overview - Section A'!$U$53:$U$72,0)),""),"d-mmm-")&amp;YEAR(INDEX('Overview - Section A'!$A$53:$A$72,MATCH(AK146,'Overview - Section A'!$U$53:$U$72,0)))</f>
        <v>#N/A</v>
      </c>
      <c r="E184" s="279"/>
      <c r="F184" s="280"/>
      <c r="G184" s="281"/>
      <c r="H184" s="282"/>
      <c r="I184" s="283" t="e">
        <f t="shared" si="9"/>
        <v>#N/A</v>
      </c>
      <c r="J184" s="284" t="s">
        <v>942</v>
      </c>
      <c r="K184" s="285"/>
      <c r="L184" s="283"/>
      <c r="M184" s="283"/>
      <c r="N184" s="283" t="s">
        <v>1465</v>
      </c>
      <c r="O184" s="43"/>
      <c r="P184" s="223"/>
      <c r="Q184" s="223"/>
      <c r="R184" s="223"/>
      <c r="S184" s="223"/>
      <c r="T184" s="223"/>
      <c r="U184" s="223"/>
      <c r="V184" s="90"/>
      <c r="W184" s="90"/>
      <c r="X184" s="151"/>
    </row>
    <row r="185" spans="1:24" ht="34.15" customHeight="1" x14ac:dyDescent="0.35">
      <c r="A185" s="102"/>
      <c r="B185" s="276">
        <v>24</v>
      </c>
      <c r="C185" s="277" t="str">
        <f t="shared" si="8"/>
        <v/>
      </c>
      <c r="D185" s="278" t="e">
        <f>TEXT(IFERROR(INDEX('Overview - Section A'!$A$53:$A$72,MATCH(AK147,'Overview - Section A'!$U$53:$U$72,0)),""),"d-mmm") &amp;YEAR(INDEX('Overview - Section A'!$A$53:$A$72,MATCH(AK147,'Overview - Section A'!$U$53:$U$72,0)))&amp;" to " &amp; TEXT(IFERROR(INDEX('Overview - Section A'!$E$53:$E$72,MATCH(AK147,'Overview - Section A'!$U$53:$U$72,0)),""),"d-mmm-")&amp;YEAR(INDEX('Overview - Section A'!$A$53:$A$72,MATCH(AK147,'Overview - Section A'!$U$53:$U$72,0)))</f>
        <v>#N/A</v>
      </c>
      <c r="E185" s="279"/>
      <c r="F185" s="280"/>
      <c r="G185" s="281"/>
      <c r="H185" s="282"/>
      <c r="I185" s="283" t="e">
        <f t="shared" si="9"/>
        <v>#N/A</v>
      </c>
      <c r="J185" s="284" t="s">
        <v>944</v>
      </c>
      <c r="K185" s="285"/>
      <c r="L185" s="283"/>
      <c r="M185" s="283"/>
      <c r="N185" s="283" t="s">
        <v>1466</v>
      </c>
      <c r="O185" s="43"/>
      <c r="P185" s="223"/>
      <c r="Q185" s="223"/>
      <c r="R185" s="223"/>
      <c r="S185" s="223"/>
      <c r="T185" s="223"/>
      <c r="U185" s="223"/>
      <c r="V185" s="90"/>
      <c r="W185" s="90"/>
      <c r="X185" s="151"/>
    </row>
    <row r="186" spans="1:24" ht="34.15" customHeight="1" x14ac:dyDescent="0.35">
      <c r="A186" s="102"/>
      <c r="B186" s="276">
        <v>24</v>
      </c>
      <c r="C186" s="277" t="str">
        <f t="shared" si="8"/>
        <v/>
      </c>
      <c r="D186" s="278" t="e">
        <f>TEXT(IFERROR(INDEX('Overview - Section A'!$A$53:$A$72,MATCH(AK148,'Overview - Section A'!$U$53:$U$72,0)),""),"d-mmm") &amp;YEAR(INDEX('Overview - Section A'!$A$53:$A$72,MATCH(AK148,'Overview - Section A'!$U$53:$U$72,0)))&amp;" to " &amp; TEXT(IFERROR(INDEX('Overview - Section A'!$E$53:$E$72,MATCH(AK148,'Overview - Section A'!$U$53:$U$72,0)),""),"d-mmm-")&amp;YEAR(INDEX('Overview - Section A'!$A$53:$A$72,MATCH(AK148,'Overview - Section A'!$U$53:$U$72,0)))</f>
        <v>#N/A</v>
      </c>
      <c r="E186" s="279"/>
      <c r="F186" s="280"/>
      <c r="G186" s="281"/>
      <c r="H186" s="282"/>
      <c r="I186" s="283" t="e">
        <f t="shared" si="9"/>
        <v>#N/A</v>
      </c>
      <c r="J186" s="284" t="s">
        <v>946</v>
      </c>
      <c r="K186" s="285"/>
      <c r="L186" s="283"/>
      <c r="M186" s="283"/>
      <c r="N186" s="283" t="s">
        <v>1467</v>
      </c>
      <c r="O186" s="43"/>
      <c r="P186" s="223"/>
      <c r="Q186" s="223"/>
      <c r="R186" s="223"/>
      <c r="S186" s="223"/>
      <c r="T186" s="223"/>
      <c r="U186" s="223"/>
      <c r="V186" s="90"/>
      <c r="W186" s="90"/>
      <c r="X186" s="151"/>
    </row>
    <row r="187" spans="1:24" ht="34.15" customHeight="1" x14ac:dyDescent="0.35">
      <c r="A187" s="102"/>
      <c r="B187" s="276">
        <v>24</v>
      </c>
      <c r="C187" s="277" t="str">
        <f t="shared" si="8"/>
        <v/>
      </c>
      <c r="D187" s="278" t="e">
        <f>TEXT(IFERROR(INDEX('Overview - Section A'!$A$53:$A$72,MATCH(AK149,'Overview - Section A'!$U$53:$U$72,0)),""),"d-mmm") &amp;YEAR(INDEX('Overview - Section A'!$A$53:$A$72,MATCH(AK149,'Overview - Section A'!$U$53:$U$72,0)))&amp;" to " &amp; TEXT(IFERROR(INDEX('Overview - Section A'!$E$53:$E$72,MATCH(AK149,'Overview - Section A'!$U$53:$U$72,0)),""),"d-mmm-")&amp;YEAR(INDEX('Overview - Section A'!$A$53:$A$72,MATCH(AK149,'Overview - Section A'!$U$53:$U$72,0)))</f>
        <v>#N/A</v>
      </c>
      <c r="E187" s="279"/>
      <c r="F187" s="280"/>
      <c r="G187" s="281"/>
      <c r="H187" s="282"/>
      <c r="I187" s="283" t="e">
        <f t="shared" si="9"/>
        <v>#N/A</v>
      </c>
      <c r="J187" s="284" t="s">
        <v>948</v>
      </c>
      <c r="K187" s="285"/>
      <c r="L187" s="283"/>
      <c r="M187" s="283"/>
      <c r="N187" s="283" t="s">
        <v>1468</v>
      </c>
      <c r="O187" s="43"/>
      <c r="P187" s="223"/>
      <c r="Q187" s="223"/>
      <c r="R187" s="223"/>
      <c r="S187" s="223"/>
      <c r="T187" s="223"/>
      <c r="U187" s="223"/>
      <c r="V187" s="90"/>
      <c r="W187" s="90"/>
      <c r="X187" s="151"/>
    </row>
    <row r="188" spans="1:24" ht="34.15" customHeight="1" x14ac:dyDescent="0.35">
      <c r="A188" s="102"/>
      <c r="B188" s="276">
        <v>24</v>
      </c>
      <c r="C188" s="277" t="str">
        <f t="shared" si="8"/>
        <v/>
      </c>
      <c r="D188" s="278" t="e">
        <f>TEXT(IFERROR(INDEX('Overview - Section A'!$A$53:$A$72,MATCH(AK150,'Overview - Section A'!$U$53:$U$72,0)),""),"d-mmm") &amp;YEAR(INDEX('Overview - Section A'!$A$53:$A$72,MATCH(AK150,'Overview - Section A'!$U$53:$U$72,0)))&amp;" to " &amp; TEXT(IFERROR(INDEX('Overview - Section A'!$E$53:$E$72,MATCH(AK150,'Overview - Section A'!$U$53:$U$72,0)),""),"d-mmm-")&amp;YEAR(INDEX('Overview - Section A'!$A$53:$A$72,MATCH(AK150,'Overview - Section A'!$U$53:$U$72,0)))</f>
        <v>#N/A</v>
      </c>
      <c r="E188" s="279"/>
      <c r="F188" s="280"/>
      <c r="G188" s="281"/>
      <c r="H188" s="282"/>
      <c r="I188" s="283" t="e">
        <f t="shared" si="9"/>
        <v>#N/A</v>
      </c>
      <c r="J188" s="284" t="s">
        <v>950</v>
      </c>
      <c r="K188" s="285"/>
      <c r="L188" s="283"/>
      <c r="M188" s="283"/>
      <c r="N188" s="283" t="s">
        <v>1469</v>
      </c>
      <c r="O188" s="43"/>
      <c r="P188" s="223"/>
      <c r="Q188" s="223"/>
      <c r="R188" s="223"/>
      <c r="S188" s="223"/>
      <c r="T188" s="223"/>
      <c r="U188" s="223"/>
      <c r="V188" s="90"/>
      <c r="W188" s="90"/>
      <c r="X188" s="151"/>
    </row>
    <row r="189" spans="1:24" ht="34.15" customHeight="1" x14ac:dyDescent="0.35">
      <c r="A189" s="102"/>
      <c r="B189" s="276">
        <v>24</v>
      </c>
      <c r="C189" s="277" t="str">
        <f t="shared" si="8"/>
        <v/>
      </c>
      <c r="D189" s="278" t="e">
        <f>TEXT(IFERROR(INDEX('Overview - Section A'!$A$53:$A$72,MATCH(AK151,'Overview - Section A'!$U$53:$U$72,0)),""),"d-mmm") &amp;YEAR(INDEX('Overview - Section A'!$A$53:$A$72,MATCH(AK151,'Overview - Section A'!$U$53:$U$72,0)))&amp;" to " &amp; TEXT(IFERROR(INDEX('Overview - Section A'!$E$53:$E$72,MATCH(AK151,'Overview - Section A'!$U$53:$U$72,0)),""),"d-mmm-")&amp;YEAR(INDEX('Overview - Section A'!$A$53:$A$72,MATCH(AK151,'Overview - Section A'!$U$53:$U$72,0)))</f>
        <v>#N/A</v>
      </c>
      <c r="E189" s="279"/>
      <c r="F189" s="280"/>
      <c r="G189" s="281"/>
      <c r="H189" s="282"/>
      <c r="I189" s="283" t="e">
        <f t="shared" si="9"/>
        <v>#N/A</v>
      </c>
      <c r="J189" s="284" t="s">
        <v>952</v>
      </c>
      <c r="K189" s="285"/>
      <c r="L189" s="283"/>
      <c r="M189" s="283"/>
      <c r="N189" s="283" t="s">
        <v>1470</v>
      </c>
      <c r="O189" s="43"/>
      <c r="P189" s="223"/>
      <c r="Q189" s="223"/>
      <c r="R189" s="223"/>
      <c r="S189" s="223"/>
      <c r="T189" s="223"/>
      <c r="U189" s="223"/>
      <c r="V189" s="90"/>
      <c r="W189" s="90"/>
      <c r="X189" s="151"/>
    </row>
    <row r="190" spans="1:24" ht="34.15" customHeight="1" x14ac:dyDescent="0.35">
      <c r="A190" s="102"/>
      <c r="B190" s="276">
        <v>25</v>
      </c>
      <c r="C190" s="277" t="str">
        <f t="shared" si="8"/>
        <v/>
      </c>
      <c r="D190" s="278" t="e">
        <f>TEXT(IFERROR(INDEX('Overview - Section A'!$A$53:$A$72,MATCH(AK152,'Overview - Section A'!$U$53:$U$72,0)),""),"d-mmm") &amp;YEAR(INDEX('Overview - Section A'!$A$53:$A$72,MATCH(AK152,'Overview - Section A'!$U$53:$U$72,0)))&amp;" to " &amp; TEXT(IFERROR(INDEX('Overview - Section A'!$E$53:$E$72,MATCH(AK152,'Overview - Section A'!$U$53:$U$72,0)),""),"d-mmm-")&amp;YEAR(INDEX('Overview - Section A'!$A$53:$A$72,MATCH(AK152,'Overview - Section A'!$U$53:$U$72,0)))</f>
        <v>#N/A</v>
      </c>
      <c r="E190" s="279"/>
      <c r="F190" s="280"/>
      <c r="G190" s="281"/>
      <c r="H190" s="282"/>
      <c r="I190" s="283" t="e">
        <f t="shared" si="9"/>
        <v>#N/A</v>
      </c>
      <c r="J190" s="284" t="s">
        <v>942</v>
      </c>
      <c r="K190" s="285"/>
      <c r="L190" s="283"/>
      <c r="M190" s="283"/>
      <c r="N190" s="283" t="s">
        <v>1471</v>
      </c>
      <c r="O190" s="43"/>
      <c r="P190" s="223"/>
      <c r="Q190" s="223"/>
      <c r="R190" s="223"/>
      <c r="S190" s="223"/>
      <c r="T190" s="223"/>
      <c r="U190" s="223"/>
      <c r="V190" s="90"/>
      <c r="W190" s="90"/>
      <c r="X190" s="151"/>
    </row>
    <row r="191" spans="1:24" ht="34.15" customHeight="1" x14ac:dyDescent="0.35">
      <c r="A191" s="102"/>
      <c r="B191" s="276">
        <v>25</v>
      </c>
      <c r="C191" s="277" t="str">
        <f t="shared" si="8"/>
        <v/>
      </c>
      <c r="D191" s="278" t="e">
        <f>TEXT(IFERROR(INDEX('Overview - Section A'!$A$53:$A$72,MATCH(AK153,'Overview - Section A'!$U$53:$U$72,0)),""),"d-mmm") &amp;YEAR(INDEX('Overview - Section A'!$A$53:$A$72,MATCH(AK153,'Overview - Section A'!$U$53:$U$72,0)))&amp;" to " &amp; TEXT(IFERROR(INDEX('Overview - Section A'!$E$53:$E$72,MATCH(AK153,'Overview - Section A'!$U$53:$U$72,0)),""),"d-mmm-")&amp;YEAR(INDEX('Overview - Section A'!$A$53:$A$72,MATCH(AK153,'Overview - Section A'!$U$53:$U$72,0)))</f>
        <v>#N/A</v>
      </c>
      <c r="E191" s="279"/>
      <c r="F191" s="280"/>
      <c r="G191" s="281"/>
      <c r="H191" s="282"/>
      <c r="I191" s="283" t="e">
        <f t="shared" si="9"/>
        <v>#N/A</v>
      </c>
      <c r="J191" s="284" t="s">
        <v>944</v>
      </c>
      <c r="K191" s="285"/>
      <c r="L191" s="283"/>
      <c r="M191" s="283"/>
      <c r="N191" s="283" t="s">
        <v>1472</v>
      </c>
      <c r="O191" s="43"/>
      <c r="P191" s="223"/>
      <c r="Q191" s="223"/>
      <c r="R191" s="223"/>
      <c r="S191" s="223"/>
      <c r="T191" s="223"/>
      <c r="U191" s="223"/>
      <c r="V191" s="90"/>
      <c r="W191" s="90"/>
      <c r="X191" s="151"/>
    </row>
    <row r="192" spans="1:24" ht="34.15" customHeight="1" x14ac:dyDescent="0.35">
      <c r="A192" s="102"/>
      <c r="B192" s="276">
        <v>25</v>
      </c>
      <c r="C192" s="277" t="str">
        <f t="shared" si="8"/>
        <v/>
      </c>
      <c r="D192" s="278" t="e">
        <f>TEXT(IFERROR(INDEX('Overview - Section A'!$A$53:$A$72,MATCH(AK154,'Overview - Section A'!$U$53:$U$72,0)),""),"d-mmm") &amp;YEAR(INDEX('Overview - Section A'!$A$53:$A$72,MATCH(AK154,'Overview - Section A'!$U$53:$U$72,0)))&amp;" to " &amp; TEXT(IFERROR(INDEX('Overview - Section A'!$E$53:$E$72,MATCH(AK154,'Overview - Section A'!$U$53:$U$72,0)),""),"d-mmm-")&amp;YEAR(INDEX('Overview - Section A'!$A$53:$A$72,MATCH(AK154,'Overview - Section A'!$U$53:$U$72,0)))</f>
        <v>#N/A</v>
      </c>
      <c r="E192" s="279"/>
      <c r="F192" s="280"/>
      <c r="G192" s="281"/>
      <c r="H192" s="282"/>
      <c r="I192" s="283" t="e">
        <f t="shared" si="9"/>
        <v>#N/A</v>
      </c>
      <c r="J192" s="284" t="s">
        <v>946</v>
      </c>
      <c r="K192" s="285"/>
      <c r="L192" s="283"/>
      <c r="M192" s="283"/>
      <c r="N192" s="283" t="s">
        <v>1473</v>
      </c>
      <c r="O192" s="43"/>
      <c r="P192" s="223"/>
      <c r="Q192" s="223"/>
      <c r="R192" s="223"/>
      <c r="S192" s="223"/>
      <c r="T192" s="223"/>
      <c r="U192" s="223"/>
      <c r="V192" s="90"/>
      <c r="W192" s="90"/>
      <c r="X192" s="151"/>
    </row>
    <row r="193" spans="1:24" ht="34.15" customHeight="1" x14ac:dyDescent="0.35">
      <c r="A193" s="102"/>
      <c r="B193" s="276">
        <v>25</v>
      </c>
      <c r="C193" s="277" t="str">
        <f t="shared" si="8"/>
        <v/>
      </c>
      <c r="D193" s="278" t="e">
        <f>TEXT(IFERROR(INDEX('Overview - Section A'!$A$53:$A$72,MATCH(AK155,'Overview - Section A'!$U$53:$U$72,0)),""),"d-mmm") &amp;YEAR(INDEX('Overview - Section A'!$A$53:$A$72,MATCH(AK155,'Overview - Section A'!$U$53:$U$72,0)))&amp;" to " &amp; TEXT(IFERROR(INDEX('Overview - Section A'!$E$53:$E$72,MATCH(AK155,'Overview - Section A'!$U$53:$U$72,0)),""),"d-mmm-")&amp;YEAR(INDEX('Overview - Section A'!$A$53:$A$72,MATCH(AK155,'Overview - Section A'!$U$53:$U$72,0)))</f>
        <v>#N/A</v>
      </c>
      <c r="E193" s="279"/>
      <c r="F193" s="280"/>
      <c r="G193" s="281"/>
      <c r="H193" s="282"/>
      <c r="I193" s="283" t="e">
        <f t="shared" si="9"/>
        <v>#N/A</v>
      </c>
      <c r="J193" s="284" t="s">
        <v>948</v>
      </c>
      <c r="K193" s="285"/>
      <c r="L193" s="283"/>
      <c r="M193" s="283"/>
      <c r="N193" s="283" t="s">
        <v>1474</v>
      </c>
      <c r="O193" s="43"/>
      <c r="P193" s="223"/>
      <c r="Q193" s="223"/>
      <c r="R193" s="223"/>
      <c r="S193" s="223"/>
      <c r="T193" s="223"/>
      <c r="U193" s="223"/>
      <c r="V193" s="90"/>
      <c r="W193" s="90"/>
      <c r="X193" s="151"/>
    </row>
    <row r="194" spans="1:24" ht="34.15" customHeight="1" x14ac:dyDescent="0.35">
      <c r="A194" s="102"/>
      <c r="B194" s="276">
        <v>25</v>
      </c>
      <c r="C194" s="277" t="str">
        <f t="shared" si="8"/>
        <v/>
      </c>
      <c r="D194" s="278" t="e">
        <f>TEXT(IFERROR(INDEX('Overview - Section A'!$A$53:$A$72,MATCH(AK156,'Overview - Section A'!$U$53:$U$72,0)),""),"d-mmm") &amp;YEAR(INDEX('Overview - Section A'!$A$53:$A$72,MATCH(AK156,'Overview - Section A'!$U$53:$U$72,0)))&amp;" to " &amp; TEXT(IFERROR(INDEX('Overview - Section A'!$E$53:$E$72,MATCH(AK156,'Overview - Section A'!$U$53:$U$72,0)),""),"d-mmm-")&amp;YEAR(INDEX('Overview - Section A'!$A$53:$A$72,MATCH(AK156,'Overview - Section A'!$U$53:$U$72,0)))</f>
        <v>#N/A</v>
      </c>
      <c r="E194" s="279"/>
      <c r="F194" s="280"/>
      <c r="G194" s="281"/>
      <c r="H194" s="282"/>
      <c r="I194" s="283" t="e">
        <f t="shared" si="9"/>
        <v>#N/A</v>
      </c>
      <c r="J194" s="284" t="s">
        <v>950</v>
      </c>
      <c r="K194" s="285"/>
      <c r="L194" s="283"/>
      <c r="M194" s="283"/>
      <c r="N194" s="283" t="s">
        <v>1475</v>
      </c>
      <c r="O194" s="43"/>
      <c r="P194" s="223"/>
      <c r="Q194" s="223"/>
      <c r="R194" s="223"/>
      <c r="S194" s="223"/>
      <c r="T194" s="223"/>
      <c r="U194" s="223"/>
      <c r="V194" s="90"/>
      <c r="W194" s="90"/>
      <c r="X194" s="151"/>
    </row>
    <row r="195" spans="1:24" ht="34.15" customHeight="1" x14ac:dyDescent="0.35">
      <c r="A195" s="102"/>
      <c r="B195" s="276">
        <v>25</v>
      </c>
      <c r="C195" s="277" t="str">
        <f t="shared" si="8"/>
        <v/>
      </c>
      <c r="D195" s="278" t="e">
        <f>TEXT(IFERROR(INDEX('Overview - Section A'!$A$53:$A$72,MATCH(AK157,'Overview - Section A'!$U$53:$U$72,0)),""),"d-mmm") &amp;YEAR(INDEX('Overview - Section A'!$A$53:$A$72,MATCH(AK157,'Overview - Section A'!$U$53:$U$72,0)))&amp;" to " &amp; TEXT(IFERROR(INDEX('Overview - Section A'!$E$53:$E$72,MATCH(AK157,'Overview - Section A'!$U$53:$U$72,0)),""),"d-mmm-")&amp;YEAR(INDEX('Overview - Section A'!$A$53:$A$72,MATCH(AK157,'Overview - Section A'!$U$53:$U$72,0)))</f>
        <v>#N/A</v>
      </c>
      <c r="E195" s="279"/>
      <c r="F195" s="280"/>
      <c r="G195" s="281"/>
      <c r="H195" s="282"/>
      <c r="I195" s="283" t="e">
        <f t="shared" si="9"/>
        <v>#N/A</v>
      </c>
      <c r="J195" s="284" t="s">
        <v>952</v>
      </c>
      <c r="K195" s="285"/>
      <c r="L195" s="283"/>
      <c r="M195" s="283"/>
      <c r="N195" s="283" t="s">
        <v>1476</v>
      </c>
      <c r="O195" s="43"/>
      <c r="P195" s="223"/>
      <c r="Q195" s="223"/>
      <c r="R195" s="223"/>
      <c r="S195" s="223"/>
      <c r="T195" s="223"/>
      <c r="U195" s="223"/>
      <c r="V195" s="90"/>
      <c r="W195" s="90"/>
      <c r="X195" s="151"/>
    </row>
    <row r="196" spans="1:24" ht="34.15" customHeight="1" x14ac:dyDescent="0.35">
      <c r="A196" s="102"/>
      <c r="B196" s="276">
        <v>26</v>
      </c>
      <c r="C196" s="277" t="str">
        <f t="shared" si="8"/>
        <v/>
      </c>
      <c r="D196" s="278" t="e">
        <f>TEXT(IFERROR(INDEX('Overview - Section A'!$A$53:$A$72,MATCH(AK158,'Overview - Section A'!$U$53:$U$72,0)),""),"d-mmm") &amp;YEAR(INDEX('Overview - Section A'!$A$53:$A$72,MATCH(AK158,'Overview - Section A'!$U$53:$U$72,0)))&amp;" to " &amp; TEXT(IFERROR(INDEX('Overview - Section A'!$E$53:$E$72,MATCH(AK158,'Overview - Section A'!$U$53:$U$72,0)),""),"d-mmm-")&amp;YEAR(INDEX('Overview - Section A'!$A$53:$A$72,MATCH(AK158,'Overview - Section A'!$U$53:$U$72,0)))</f>
        <v>#N/A</v>
      </c>
      <c r="E196" s="279"/>
      <c r="F196" s="280"/>
      <c r="G196" s="281"/>
      <c r="H196" s="282"/>
      <c r="I196" s="283" t="e">
        <f t="shared" si="9"/>
        <v>#N/A</v>
      </c>
      <c r="J196" s="284" t="s">
        <v>942</v>
      </c>
      <c r="K196" s="285"/>
      <c r="L196" s="283"/>
      <c r="M196" s="283"/>
      <c r="N196" s="283" t="s">
        <v>1477</v>
      </c>
      <c r="O196" s="43"/>
      <c r="P196" s="223"/>
      <c r="Q196" s="223"/>
      <c r="R196" s="223"/>
      <c r="S196" s="223"/>
      <c r="T196" s="223"/>
      <c r="U196" s="223"/>
      <c r="V196" s="90"/>
      <c r="W196" s="90"/>
      <c r="X196" s="151"/>
    </row>
    <row r="197" spans="1:24" ht="34.15" customHeight="1" x14ac:dyDescent="0.35">
      <c r="A197" s="102"/>
      <c r="B197" s="276">
        <v>26</v>
      </c>
      <c r="C197" s="277" t="str">
        <f t="shared" si="8"/>
        <v/>
      </c>
      <c r="D197" s="278" t="e">
        <f>TEXT(IFERROR(INDEX('Overview - Section A'!$A$53:$A$72,MATCH(AK159,'Overview - Section A'!$U$53:$U$72,0)),""),"d-mmm") &amp;YEAR(INDEX('Overview - Section A'!$A$53:$A$72,MATCH(AK159,'Overview - Section A'!$U$53:$U$72,0)))&amp;" to " &amp; TEXT(IFERROR(INDEX('Overview - Section A'!$E$53:$E$72,MATCH(AK159,'Overview - Section A'!$U$53:$U$72,0)),""),"d-mmm-")&amp;YEAR(INDEX('Overview - Section A'!$A$53:$A$72,MATCH(AK159,'Overview - Section A'!$U$53:$U$72,0)))</f>
        <v>#N/A</v>
      </c>
      <c r="E197" s="279"/>
      <c r="F197" s="280"/>
      <c r="G197" s="281"/>
      <c r="H197" s="282"/>
      <c r="I197" s="283" t="e">
        <f t="shared" si="9"/>
        <v>#N/A</v>
      </c>
      <c r="J197" s="284" t="s">
        <v>944</v>
      </c>
      <c r="K197" s="285"/>
      <c r="L197" s="283"/>
      <c r="M197" s="283"/>
      <c r="N197" s="283" t="s">
        <v>1478</v>
      </c>
      <c r="O197" s="43"/>
      <c r="P197" s="223"/>
      <c r="Q197" s="223"/>
      <c r="R197" s="223"/>
      <c r="S197" s="223"/>
      <c r="T197" s="223"/>
      <c r="U197" s="223"/>
      <c r="V197" s="90"/>
      <c r="W197" s="90"/>
      <c r="X197" s="151"/>
    </row>
    <row r="198" spans="1:24" ht="34.15" customHeight="1" x14ac:dyDescent="0.35">
      <c r="A198" s="102"/>
      <c r="B198" s="276">
        <v>26</v>
      </c>
      <c r="C198" s="277" t="str">
        <f t="shared" si="8"/>
        <v/>
      </c>
      <c r="D198" s="278" t="e">
        <f>TEXT(IFERROR(INDEX('Overview - Section A'!$A$53:$A$72,MATCH(AK160,'Overview - Section A'!$U$53:$U$72,0)),""),"d-mmm") &amp;YEAR(INDEX('Overview - Section A'!$A$53:$A$72,MATCH(AK160,'Overview - Section A'!$U$53:$U$72,0)))&amp;" to " &amp; TEXT(IFERROR(INDEX('Overview - Section A'!$E$53:$E$72,MATCH(AK160,'Overview - Section A'!$U$53:$U$72,0)),""),"d-mmm-")&amp;YEAR(INDEX('Overview - Section A'!$A$53:$A$72,MATCH(AK160,'Overview - Section A'!$U$53:$U$72,0)))</f>
        <v>#N/A</v>
      </c>
      <c r="E198" s="279"/>
      <c r="F198" s="280"/>
      <c r="G198" s="281"/>
      <c r="H198" s="282"/>
      <c r="I198" s="283" t="e">
        <f t="shared" si="9"/>
        <v>#N/A</v>
      </c>
      <c r="J198" s="284" t="s">
        <v>946</v>
      </c>
      <c r="K198" s="285"/>
      <c r="L198" s="283"/>
      <c r="M198" s="283"/>
      <c r="N198" s="283" t="s">
        <v>1479</v>
      </c>
      <c r="O198" s="43"/>
      <c r="P198" s="223"/>
      <c r="Q198" s="223"/>
      <c r="R198" s="223"/>
      <c r="S198" s="223"/>
      <c r="T198" s="223"/>
      <c r="U198" s="223"/>
      <c r="V198" s="90"/>
      <c r="W198" s="90"/>
      <c r="X198" s="151"/>
    </row>
    <row r="199" spans="1:24" ht="34.15" customHeight="1" x14ac:dyDescent="0.35">
      <c r="A199" s="102"/>
      <c r="B199" s="276">
        <v>26</v>
      </c>
      <c r="C199" s="277" t="str">
        <f t="shared" si="8"/>
        <v/>
      </c>
      <c r="D199" s="278" t="e">
        <f>TEXT(IFERROR(INDEX('Overview - Section A'!$A$53:$A$72,MATCH(AK161,'Overview - Section A'!$U$53:$U$72,0)),""),"d-mmm") &amp;YEAR(INDEX('Overview - Section A'!$A$53:$A$72,MATCH(AK161,'Overview - Section A'!$U$53:$U$72,0)))&amp;" to " &amp; TEXT(IFERROR(INDEX('Overview - Section A'!$E$53:$E$72,MATCH(AK161,'Overview - Section A'!$U$53:$U$72,0)),""),"d-mmm-")&amp;YEAR(INDEX('Overview - Section A'!$A$53:$A$72,MATCH(AK161,'Overview - Section A'!$U$53:$U$72,0)))</f>
        <v>#N/A</v>
      </c>
      <c r="E199" s="279"/>
      <c r="F199" s="280"/>
      <c r="G199" s="281"/>
      <c r="H199" s="282"/>
      <c r="I199" s="283" t="e">
        <f t="shared" si="9"/>
        <v>#N/A</v>
      </c>
      <c r="J199" s="284" t="s">
        <v>948</v>
      </c>
      <c r="K199" s="285"/>
      <c r="L199" s="283"/>
      <c r="M199" s="283"/>
      <c r="N199" s="283" t="s">
        <v>1480</v>
      </c>
      <c r="O199" s="43"/>
      <c r="P199" s="223"/>
      <c r="Q199" s="223"/>
      <c r="R199" s="223"/>
      <c r="S199" s="223"/>
      <c r="T199" s="223"/>
      <c r="U199" s="223"/>
      <c r="V199" s="90"/>
      <c r="W199" s="90"/>
      <c r="X199" s="151"/>
    </row>
    <row r="200" spans="1:24" ht="34.15" customHeight="1" x14ac:dyDescent="0.35">
      <c r="A200" s="102"/>
      <c r="B200" s="276">
        <v>26</v>
      </c>
      <c r="C200" s="277" t="str">
        <f t="shared" si="8"/>
        <v/>
      </c>
      <c r="D200" s="278" t="e">
        <f>TEXT(IFERROR(INDEX('Overview - Section A'!$A$53:$A$72,MATCH(AK162,'Overview - Section A'!$U$53:$U$72,0)),""),"d-mmm") &amp;YEAR(INDEX('Overview - Section A'!$A$53:$A$72,MATCH(AK162,'Overview - Section A'!$U$53:$U$72,0)))&amp;" to " &amp; TEXT(IFERROR(INDEX('Overview - Section A'!$E$53:$E$72,MATCH(AK162,'Overview - Section A'!$U$53:$U$72,0)),""),"d-mmm-")&amp;YEAR(INDEX('Overview - Section A'!$A$53:$A$72,MATCH(AK162,'Overview - Section A'!$U$53:$U$72,0)))</f>
        <v>#N/A</v>
      </c>
      <c r="E200" s="279"/>
      <c r="F200" s="280"/>
      <c r="G200" s="281"/>
      <c r="H200" s="282"/>
      <c r="I200" s="283" t="e">
        <f t="shared" si="9"/>
        <v>#N/A</v>
      </c>
      <c r="J200" s="284" t="s">
        <v>950</v>
      </c>
      <c r="K200" s="285"/>
      <c r="L200" s="283"/>
      <c r="M200" s="283"/>
      <c r="N200" s="283" t="s">
        <v>1481</v>
      </c>
      <c r="O200" s="43"/>
      <c r="P200" s="223"/>
      <c r="Q200" s="223"/>
      <c r="R200" s="223"/>
      <c r="S200" s="223"/>
      <c r="T200" s="223"/>
      <c r="U200" s="223"/>
      <c r="V200" s="90"/>
      <c r="W200" s="90"/>
      <c r="X200" s="151"/>
    </row>
    <row r="201" spans="1:24" ht="34.15" customHeight="1" x14ac:dyDescent="0.35">
      <c r="A201" s="102"/>
      <c r="B201" s="276">
        <v>26</v>
      </c>
      <c r="C201" s="277" t="str">
        <f t="shared" si="8"/>
        <v/>
      </c>
      <c r="D201" s="278" t="e">
        <f>TEXT(IFERROR(INDEX('Overview - Section A'!$A$53:$A$72,MATCH(AK163,'Overview - Section A'!$U$53:$U$72,0)),""),"d-mmm") &amp;YEAR(INDEX('Overview - Section A'!$A$53:$A$72,MATCH(AK163,'Overview - Section A'!$U$53:$U$72,0)))&amp;" to " &amp; TEXT(IFERROR(INDEX('Overview - Section A'!$E$53:$E$72,MATCH(AK163,'Overview - Section A'!$U$53:$U$72,0)),""),"d-mmm-")&amp;YEAR(INDEX('Overview - Section A'!$A$53:$A$72,MATCH(AK163,'Overview - Section A'!$U$53:$U$72,0)))</f>
        <v>#N/A</v>
      </c>
      <c r="E201" s="279"/>
      <c r="F201" s="280"/>
      <c r="G201" s="281"/>
      <c r="H201" s="282"/>
      <c r="I201" s="283" t="e">
        <f t="shared" si="9"/>
        <v>#N/A</v>
      </c>
      <c r="J201" s="284" t="s">
        <v>952</v>
      </c>
      <c r="K201" s="285"/>
      <c r="L201" s="283"/>
      <c r="M201" s="283"/>
      <c r="N201" s="283" t="s">
        <v>1482</v>
      </c>
      <c r="O201" s="43"/>
      <c r="P201" s="223"/>
      <c r="Q201" s="223"/>
      <c r="R201" s="223"/>
      <c r="S201" s="223"/>
      <c r="T201" s="223"/>
      <c r="U201" s="223"/>
      <c r="V201" s="90"/>
      <c r="W201" s="90"/>
      <c r="X201" s="151"/>
    </row>
    <row r="202" spans="1:24" ht="34.15" customHeight="1" x14ac:dyDescent="0.35">
      <c r="A202" s="102"/>
      <c r="B202" s="276">
        <v>27</v>
      </c>
      <c r="C202" s="277" t="str">
        <f t="shared" si="8"/>
        <v/>
      </c>
      <c r="D202" s="278" t="e">
        <f>TEXT(IFERROR(INDEX('Overview - Section A'!$A$53:$A$72,MATCH(AK164,'Overview - Section A'!$U$53:$U$72,0)),""),"d-mmm") &amp;YEAR(INDEX('Overview - Section A'!$A$53:$A$72,MATCH(AK164,'Overview - Section A'!$U$53:$U$72,0)))&amp;" to " &amp; TEXT(IFERROR(INDEX('Overview - Section A'!$E$53:$E$72,MATCH(AK164,'Overview - Section A'!$U$53:$U$72,0)),""),"d-mmm-")&amp;YEAR(INDEX('Overview - Section A'!$A$53:$A$72,MATCH(AK164,'Overview - Section A'!$U$53:$U$72,0)))</f>
        <v>#N/A</v>
      </c>
      <c r="E202" s="279"/>
      <c r="F202" s="280"/>
      <c r="G202" s="281"/>
      <c r="H202" s="282"/>
      <c r="I202" s="283" t="e">
        <f t="shared" si="9"/>
        <v>#N/A</v>
      </c>
      <c r="J202" s="284" t="s">
        <v>942</v>
      </c>
      <c r="K202" s="285"/>
      <c r="L202" s="283"/>
      <c r="M202" s="283"/>
      <c r="N202" s="283" t="s">
        <v>1483</v>
      </c>
      <c r="O202" s="43"/>
      <c r="P202" s="223"/>
      <c r="Q202" s="223"/>
      <c r="R202" s="223"/>
      <c r="S202" s="223"/>
      <c r="T202" s="223"/>
      <c r="U202" s="223"/>
      <c r="V202" s="90"/>
      <c r="W202" s="90"/>
      <c r="X202" s="151"/>
    </row>
    <row r="203" spans="1:24" ht="34.15" customHeight="1" x14ac:dyDescent="0.35">
      <c r="A203" s="102"/>
      <c r="B203" s="276">
        <v>27</v>
      </c>
      <c r="C203" s="277" t="str">
        <f t="shared" si="8"/>
        <v/>
      </c>
      <c r="D203" s="278" t="e">
        <f>TEXT(IFERROR(INDEX('Overview - Section A'!$A$53:$A$72,MATCH(AK165,'Overview - Section A'!$U$53:$U$72,0)),""),"d-mmm") &amp;YEAR(INDEX('Overview - Section A'!$A$53:$A$72,MATCH(AK165,'Overview - Section A'!$U$53:$U$72,0)))&amp;" to " &amp; TEXT(IFERROR(INDEX('Overview - Section A'!$E$53:$E$72,MATCH(AK165,'Overview - Section A'!$U$53:$U$72,0)),""),"d-mmm-")&amp;YEAR(INDEX('Overview - Section A'!$A$53:$A$72,MATCH(AK165,'Overview - Section A'!$U$53:$U$72,0)))</f>
        <v>#N/A</v>
      </c>
      <c r="E203" s="279"/>
      <c r="F203" s="280"/>
      <c r="G203" s="281"/>
      <c r="H203" s="282"/>
      <c r="I203" s="283" t="e">
        <f t="shared" si="9"/>
        <v>#N/A</v>
      </c>
      <c r="J203" s="284" t="s">
        <v>944</v>
      </c>
      <c r="K203" s="285"/>
      <c r="L203" s="283"/>
      <c r="M203" s="283"/>
      <c r="N203" s="283" t="s">
        <v>1484</v>
      </c>
      <c r="O203" s="43"/>
      <c r="P203" s="223"/>
      <c r="Q203" s="223"/>
      <c r="R203" s="223"/>
      <c r="S203" s="223"/>
      <c r="T203" s="223"/>
      <c r="U203" s="223"/>
      <c r="V203" s="90"/>
      <c r="W203" s="90"/>
      <c r="X203" s="151"/>
    </row>
    <row r="204" spans="1:24" ht="34.15" customHeight="1" x14ac:dyDescent="0.35">
      <c r="A204" s="102"/>
      <c r="B204" s="276">
        <v>27</v>
      </c>
      <c r="C204" s="277" t="str">
        <f t="shared" si="8"/>
        <v/>
      </c>
      <c r="D204" s="278" t="e">
        <f>TEXT(IFERROR(INDEX('Overview - Section A'!$A$53:$A$72,MATCH(AK166,'Overview - Section A'!$U$53:$U$72,0)),""),"d-mmm") &amp;YEAR(INDEX('Overview - Section A'!$A$53:$A$72,MATCH(AK166,'Overview - Section A'!$U$53:$U$72,0)))&amp;" to " &amp; TEXT(IFERROR(INDEX('Overview - Section A'!$E$53:$E$72,MATCH(AK166,'Overview - Section A'!$U$53:$U$72,0)),""),"d-mmm-")&amp;YEAR(INDEX('Overview - Section A'!$A$53:$A$72,MATCH(AK166,'Overview - Section A'!$U$53:$U$72,0)))</f>
        <v>#N/A</v>
      </c>
      <c r="E204" s="279"/>
      <c r="F204" s="280"/>
      <c r="G204" s="281"/>
      <c r="H204" s="282"/>
      <c r="I204" s="283" t="e">
        <f t="shared" si="9"/>
        <v>#N/A</v>
      </c>
      <c r="J204" s="284" t="s">
        <v>946</v>
      </c>
      <c r="K204" s="285"/>
      <c r="L204" s="283"/>
      <c r="M204" s="283"/>
      <c r="N204" s="283" t="s">
        <v>1485</v>
      </c>
      <c r="O204" s="43"/>
      <c r="P204" s="223"/>
      <c r="Q204" s="223"/>
      <c r="R204" s="223"/>
      <c r="S204" s="223"/>
      <c r="T204" s="223"/>
      <c r="U204" s="223"/>
      <c r="V204" s="90"/>
      <c r="W204" s="90"/>
      <c r="X204" s="151"/>
    </row>
    <row r="205" spans="1:24" ht="34.15" customHeight="1" x14ac:dyDescent="0.35">
      <c r="A205" s="102"/>
      <c r="B205" s="276">
        <v>27</v>
      </c>
      <c r="C205" s="277" t="str">
        <f t="shared" si="8"/>
        <v/>
      </c>
      <c r="D205" s="278" t="e">
        <f>TEXT(IFERROR(INDEX('Overview - Section A'!$A$53:$A$72,MATCH(AK167,'Overview - Section A'!$U$53:$U$72,0)),""),"d-mmm") &amp;YEAR(INDEX('Overview - Section A'!$A$53:$A$72,MATCH(AK167,'Overview - Section A'!$U$53:$U$72,0)))&amp;" to " &amp; TEXT(IFERROR(INDEX('Overview - Section A'!$E$53:$E$72,MATCH(AK167,'Overview - Section A'!$U$53:$U$72,0)),""),"d-mmm-")&amp;YEAR(INDEX('Overview - Section A'!$A$53:$A$72,MATCH(AK167,'Overview - Section A'!$U$53:$U$72,0)))</f>
        <v>#N/A</v>
      </c>
      <c r="E205" s="279"/>
      <c r="F205" s="280"/>
      <c r="G205" s="281"/>
      <c r="H205" s="282"/>
      <c r="I205" s="283" t="e">
        <f t="shared" si="9"/>
        <v>#N/A</v>
      </c>
      <c r="J205" s="284" t="s">
        <v>948</v>
      </c>
      <c r="K205" s="285"/>
      <c r="L205" s="283"/>
      <c r="M205" s="283"/>
      <c r="N205" s="283" t="s">
        <v>1486</v>
      </c>
      <c r="O205" s="43"/>
      <c r="P205" s="223"/>
      <c r="Q205" s="223"/>
      <c r="R205" s="223"/>
      <c r="S205" s="223"/>
      <c r="T205" s="223"/>
      <c r="U205" s="223"/>
      <c r="V205" s="90"/>
      <c r="W205" s="90"/>
      <c r="X205" s="151"/>
    </row>
    <row r="206" spans="1:24" ht="34.15" customHeight="1" x14ac:dyDescent="0.35">
      <c r="A206" s="102"/>
      <c r="B206" s="276">
        <v>27</v>
      </c>
      <c r="C206" s="277" t="str">
        <f t="shared" si="8"/>
        <v/>
      </c>
      <c r="D206" s="278" t="e">
        <f>TEXT(IFERROR(INDEX('Overview - Section A'!$A$53:$A$72,MATCH(AK168,'Overview - Section A'!$U$53:$U$72,0)),""),"d-mmm") &amp;YEAR(INDEX('Overview - Section A'!$A$53:$A$72,MATCH(AK168,'Overview - Section A'!$U$53:$U$72,0)))&amp;" to " &amp; TEXT(IFERROR(INDEX('Overview - Section A'!$E$53:$E$72,MATCH(AK168,'Overview - Section A'!$U$53:$U$72,0)),""),"d-mmm-")&amp;YEAR(INDEX('Overview - Section A'!$A$53:$A$72,MATCH(AK168,'Overview - Section A'!$U$53:$U$72,0)))</f>
        <v>#N/A</v>
      </c>
      <c r="E206" s="279"/>
      <c r="F206" s="280"/>
      <c r="G206" s="281"/>
      <c r="H206" s="282"/>
      <c r="I206" s="283" t="e">
        <f t="shared" si="9"/>
        <v>#N/A</v>
      </c>
      <c r="J206" s="284" t="s">
        <v>950</v>
      </c>
      <c r="K206" s="285"/>
      <c r="L206" s="283"/>
      <c r="M206" s="283"/>
      <c r="N206" s="283" t="s">
        <v>1487</v>
      </c>
      <c r="O206" s="43"/>
      <c r="P206" s="223"/>
      <c r="Q206" s="223"/>
      <c r="R206" s="223"/>
      <c r="S206" s="223"/>
      <c r="T206" s="223"/>
      <c r="U206" s="223"/>
      <c r="V206" s="90"/>
      <c r="W206" s="90"/>
      <c r="X206" s="151"/>
    </row>
    <row r="207" spans="1:24" ht="34.15" customHeight="1" x14ac:dyDescent="0.35">
      <c r="A207" s="102"/>
      <c r="B207" s="276">
        <v>27</v>
      </c>
      <c r="C207" s="277" t="str">
        <f t="shared" si="8"/>
        <v/>
      </c>
      <c r="D207" s="278" t="e">
        <f>TEXT(IFERROR(INDEX('Overview - Section A'!$A$53:$A$72,MATCH(AK169,'Overview - Section A'!$U$53:$U$72,0)),""),"d-mmm") &amp;YEAR(INDEX('Overview - Section A'!$A$53:$A$72,MATCH(AK169,'Overview - Section A'!$U$53:$U$72,0)))&amp;" to " &amp; TEXT(IFERROR(INDEX('Overview - Section A'!$E$53:$E$72,MATCH(AK169,'Overview - Section A'!$U$53:$U$72,0)),""),"d-mmm-")&amp;YEAR(INDEX('Overview - Section A'!$A$53:$A$72,MATCH(AK169,'Overview - Section A'!$U$53:$U$72,0)))</f>
        <v>#N/A</v>
      </c>
      <c r="E207" s="279"/>
      <c r="F207" s="280"/>
      <c r="G207" s="281"/>
      <c r="H207" s="282"/>
      <c r="I207" s="283" t="e">
        <f t="shared" si="9"/>
        <v>#N/A</v>
      </c>
      <c r="J207" s="284" t="s">
        <v>952</v>
      </c>
      <c r="K207" s="285"/>
      <c r="L207" s="283"/>
      <c r="M207" s="283"/>
      <c r="N207" s="283" t="s">
        <v>1488</v>
      </c>
      <c r="O207" s="43"/>
      <c r="P207" s="223"/>
      <c r="Q207" s="223"/>
      <c r="R207" s="223"/>
      <c r="S207" s="223"/>
      <c r="T207" s="223"/>
      <c r="U207" s="223"/>
      <c r="V207" s="90"/>
      <c r="W207" s="90"/>
      <c r="X207" s="151"/>
    </row>
    <row r="208" spans="1:24" ht="34.15" customHeight="1" x14ac:dyDescent="0.35">
      <c r="A208" s="102"/>
      <c r="B208" s="276">
        <v>28</v>
      </c>
      <c r="C208" s="277" t="str">
        <f t="shared" si="8"/>
        <v/>
      </c>
      <c r="D208" s="278" t="e">
        <f>TEXT(IFERROR(INDEX('Overview - Section A'!$A$53:$A$72,MATCH(AK170,'Overview - Section A'!$U$53:$U$72,0)),""),"d-mmm") &amp;YEAR(INDEX('Overview - Section A'!$A$53:$A$72,MATCH(AK170,'Overview - Section A'!$U$53:$U$72,0)))&amp;" to " &amp; TEXT(IFERROR(INDEX('Overview - Section A'!$E$53:$E$72,MATCH(AK170,'Overview - Section A'!$U$53:$U$72,0)),""),"d-mmm-")&amp;YEAR(INDEX('Overview - Section A'!$A$53:$A$72,MATCH(AK170,'Overview - Section A'!$U$53:$U$72,0)))</f>
        <v>#N/A</v>
      </c>
      <c r="E208" s="279"/>
      <c r="F208" s="280"/>
      <c r="G208" s="281"/>
      <c r="H208" s="282"/>
      <c r="I208" s="283" t="e">
        <f t="shared" si="9"/>
        <v>#N/A</v>
      </c>
      <c r="J208" s="284" t="s">
        <v>942</v>
      </c>
      <c r="K208" s="285"/>
      <c r="L208" s="283"/>
      <c r="M208" s="283"/>
      <c r="N208" s="283" t="s">
        <v>1489</v>
      </c>
      <c r="O208" s="43"/>
      <c r="P208" s="223"/>
      <c r="Q208" s="223"/>
      <c r="R208" s="223"/>
      <c r="S208" s="223"/>
      <c r="T208" s="223"/>
      <c r="U208" s="223"/>
      <c r="V208" s="90"/>
      <c r="W208" s="90"/>
      <c r="X208" s="151"/>
    </row>
    <row r="209" spans="1:24" ht="34.15" customHeight="1" x14ac:dyDescent="0.35">
      <c r="A209" s="102"/>
      <c r="B209" s="276">
        <v>28</v>
      </c>
      <c r="C209" s="277" t="str">
        <f t="shared" si="8"/>
        <v/>
      </c>
      <c r="D209" s="278" t="e">
        <f>TEXT(IFERROR(INDEX('Overview - Section A'!$A$53:$A$72,MATCH(AK171,'Overview - Section A'!$U$53:$U$72,0)),""),"d-mmm") &amp;YEAR(INDEX('Overview - Section A'!$A$53:$A$72,MATCH(AK171,'Overview - Section A'!$U$53:$U$72,0)))&amp;" to " &amp; TEXT(IFERROR(INDEX('Overview - Section A'!$E$53:$E$72,MATCH(AK171,'Overview - Section A'!$U$53:$U$72,0)),""),"d-mmm-")&amp;YEAR(INDEX('Overview - Section A'!$A$53:$A$72,MATCH(AK171,'Overview - Section A'!$U$53:$U$72,0)))</f>
        <v>#N/A</v>
      </c>
      <c r="E209" s="279"/>
      <c r="F209" s="280"/>
      <c r="G209" s="281"/>
      <c r="H209" s="282"/>
      <c r="I209" s="283" t="e">
        <f t="shared" si="9"/>
        <v>#N/A</v>
      </c>
      <c r="J209" s="284" t="s">
        <v>944</v>
      </c>
      <c r="K209" s="285"/>
      <c r="L209" s="283"/>
      <c r="M209" s="283"/>
      <c r="N209" s="283" t="s">
        <v>1490</v>
      </c>
      <c r="O209" s="43"/>
      <c r="P209" s="223"/>
      <c r="Q209" s="223"/>
      <c r="R209" s="223"/>
      <c r="S209" s="223"/>
      <c r="T209" s="223"/>
      <c r="U209" s="223"/>
      <c r="V209" s="90"/>
      <c r="W209" s="90"/>
      <c r="X209" s="151"/>
    </row>
    <row r="210" spans="1:24" ht="34.15" customHeight="1" x14ac:dyDescent="0.35">
      <c r="A210" s="102"/>
      <c r="B210" s="276">
        <v>28</v>
      </c>
      <c r="C210" s="277" t="str">
        <f t="shared" si="8"/>
        <v/>
      </c>
      <c r="D210" s="278" t="e">
        <f>TEXT(IFERROR(INDEX('Overview - Section A'!$A$53:$A$72,MATCH(AK172,'Overview - Section A'!$U$53:$U$72,0)),""),"d-mmm") &amp;YEAR(INDEX('Overview - Section A'!$A$53:$A$72,MATCH(AK172,'Overview - Section A'!$U$53:$U$72,0)))&amp;" to " &amp; TEXT(IFERROR(INDEX('Overview - Section A'!$E$53:$E$72,MATCH(AK172,'Overview - Section A'!$U$53:$U$72,0)),""),"d-mmm-")&amp;YEAR(INDEX('Overview - Section A'!$A$53:$A$72,MATCH(AK172,'Overview - Section A'!$U$53:$U$72,0)))</f>
        <v>#N/A</v>
      </c>
      <c r="E210" s="279"/>
      <c r="F210" s="280"/>
      <c r="G210" s="281"/>
      <c r="H210" s="282"/>
      <c r="I210" s="283" t="e">
        <f t="shared" si="9"/>
        <v>#N/A</v>
      </c>
      <c r="J210" s="284" t="s">
        <v>946</v>
      </c>
      <c r="K210" s="285"/>
      <c r="L210" s="283"/>
      <c r="M210" s="283"/>
      <c r="N210" s="283" t="s">
        <v>1491</v>
      </c>
      <c r="O210" s="43"/>
      <c r="P210" s="223"/>
      <c r="Q210" s="223"/>
      <c r="R210" s="223"/>
      <c r="S210" s="223"/>
      <c r="T210" s="223"/>
      <c r="U210" s="223"/>
      <c r="V210" s="90"/>
      <c r="W210" s="90"/>
      <c r="X210" s="151"/>
    </row>
    <row r="211" spans="1:24" ht="34.15" customHeight="1" x14ac:dyDescent="0.35">
      <c r="A211" s="102"/>
      <c r="B211" s="276">
        <v>28</v>
      </c>
      <c r="C211" s="277" t="str">
        <f t="shared" si="8"/>
        <v/>
      </c>
      <c r="D211" s="278" t="e">
        <f>TEXT(IFERROR(INDEX('Overview - Section A'!$A$53:$A$72,MATCH(AK173,'Overview - Section A'!$U$53:$U$72,0)),""),"d-mmm") &amp;YEAR(INDEX('Overview - Section A'!$A$53:$A$72,MATCH(AK173,'Overview - Section A'!$U$53:$U$72,0)))&amp;" to " &amp; TEXT(IFERROR(INDEX('Overview - Section A'!$E$53:$E$72,MATCH(AK173,'Overview - Section A'!$U$53:$U$72,0)),""),"d-mmm-")&amp;YEAR(INDEX('Overview - Section A'!$A$53:$A$72,MATCH(AK173,'Overview - Section A'!$U$53:$U$72,0)))</f>
        <v>#N/A</v>
      </c>
      <c r="E211" s="279"/>
      <c r="F211" s="280"/>
      <c r="G211" s="281"/>
      <c r="H211" s="282"/>
      <c r="I211" s="283" t="e">
        <f t="shared" si="9"/>
        <v>#N/A</v>
      </c>
      <c r="J211" s="284" t="s">
        <v>948</v>
      </c>
      <c r="K211" s="285"/>
      <c r="L211" s="283"/>
      <c r="M211" s="283"/>
      <c r="N211" s="283" t="s">
        <v>1492</v>
      </c>
      <c r="O211" s="43"/>
      <c r="P211" s="223"/>
      <c r="Q211" s="223"/>
      <c r="R211" s="223"/>
      <c r="S211" s="223"/>
      <c r="T211" s="223"/>
      <c r="U211" s="223"/>
      <c r="V211" s="90"/>
      <c r="W211" s="90"/>
      <c r="X211" s="151"/>
    </row>
    <row r="212" spans="1:24" ht="34.15" customHeight="1" x14ac:dyDescent="0.35">
      <c r="A212" s="102"/>
      <c r="B212" s="276">
        <v>28</v>
      </c>
      <c r="C212" s="277" t="str">
        <f t="shared" si="8"/>
        <v/>
      </c>
      <c r="D212" s="278" t="e">
        <f>TEXT(IFERROR(INDEX('Overview - Section A'!$A$53:$A$72,MATCH(AK174,'Overview - Section A'!$U$53:$U$72,0)),""),"d-mmm") &amp;YEAR(INDEX('Overview - Section A'!$A$53:$A$72,MATCH(AK174,'Overview - Section A'!$U$53:$U$72,0)))&amp;" to " &amp; TEXT(IFERROR(INDEX('Overview - Section A'!$E$53:$E$72,MATCH(AK174,'Overview - Section A'!$U$53:$U$72,0)),""),"d-mmm-")&amp;YEAR(INDEX('Overview - Section A'!$A$53:$A$72,MATCH(AK174,'Overview - Section A'!$U$53:$U$72,0)))</f>
        <v>#N/A</v>
      </c>
      <c r="E212" s="279"/>
      <c r="F212" s="280"/>
      <c r="G212" s="281"/>
      <c r="H212" s="282"/>
      <c r="I212" s="283" t="e">
        <f t="shared" si="9"/>
        <v>#N/A</v>
      </c>
      <c r="J212" s="284" t="s">
        <v>950</v>
      </c>
      <c r="K212" s="285"/>
      <c r="L212" s="283"/>
      <c r="M212" s="283"/>
      <c r="N212" s="283" t="s">
        <v>1493</v>
      </c>
      <c r="O212" s="43"/>
      <c r="P212" s="223"/>
      <c r="Q212" s="223"/>
      <c r="R212" s="223"/>
      <c r="S212" s="223"/>
      <c r="T212" s="223"/>
      <c r="U212" s="223"/>
      <c r="V212" s="90"/>
      <c r="W212" s="90"/>
      <c r="X212" s="151"/>
    </row>
    <row r="213" spans="1:24" ht="34.15" customHeight="1" x14ac:dyDescent="0.35">
      <c r="A213" s="102"/>
      <c r="B213" s="276">
        <v>28</v>
      </c>
      <c r="C213" s="277" t="str">
        <f t="shared" si="8"/>
        <v/>
      </c>
      <c r="D213" s="278" t="e">
        <f>TEXT(IFERROR(INDEX('Overview - Section A'!$A$53:$A$72,MATCH(AK175,'Overview - Section A'!$U$53:$U$72,0)),""),"d-mmm") &amp;YEAR(INDEX('Overview - Section A'!$A$53:$A$72,MATCH(AK175,'Overview - Section A'!$U$53:$U$72,0)))&amp;" to " &amp; TEXT(IFERROR(INDEX('Overview - Section A'!$E$53:$E$72,MATCH(AK175,'Overview - Section A'!$U$53:$U$72,0)),""),"d-mmm-")&amp;YEAR(INDEX('Overview - Section A'!$A$53:$A$72,MATCH(AK175,'Overview - Section A'!$U$53:$U$72,0)))</f>
        <v>#N/A</v>
      </c>
      <c r="E213" s="279"/>
      <c r="F213" s="280"/>
      <c r="G213" s="281"/>
      <c r="H213" s="282"/>
      <c r="I213" s="283" t="e">
        <f t="shared" si="9"/>
        <v>#N/A</v>
      </c>
      <c r="J213" s="284" t="s">
        <v>952</v>
      </c>
      <c r="K213" s="285"/>
      <c r="L213" s="283"/>
      <c r="M213" s="283"/>
      <c r="N213" s="283" t="s">
        <v>1494</v>
      </c>
      <c r="O213" s="43"/>
      <c r="P213" s="223"/>
      <c r="Q213" s="223"/>
      <c r="R213" s="223"/>
      <c r="S213" s="223"/>
      <c r="T213" s="223"/>
      <c r="U213" s="223"/>
      <c r="V213" s="90"/>
      <c r="W213" s="90"/>
      <c r="X213" s="151"/>
    </row>
    <row r="214" spans="1:24" ht="34.15" customHeight="1" x14ac:dyDescent="0.35">
      <c r="A214" s="102"/>
      <c r="B214" s="276">
        <v>29</v>
      </c>
      <c r="C214" s="277" t="str">
        <f t="shared" si="8"/>
        <v/>
      </c>
      <c r="D214" s="278" t="e">
        <f>TEXT(IFERROR(INDEX('Overview - Section A'!$A$53:$A$72,MATCH(AK176,'Overview - Section A'!$U$53:$U$72,0)),""),"d-mmm") &amp;YEAR(INDEX('Overview - Section A'!$A$53:$A$72,MATCH(AK176,'Overview - Section A'!$U$53:$U$72,0)))&amp;" to " &amp; TEXT(IFERROR(INDEX('Overview - Section A'!$E$53:$E$72,MATCH(AK176,'Overview - Section A'!$U$53:$U$72,0)),""),"d-mmm-")&amp;YEAR(INDEX('Overview - Section A'!$A$53:$A$72,MATCH(AK176,'Overview - Section A'!$U$53:$U$72,0)))</f>
        <v>#N/A</v>
      </c>
      <c r="E214" s="279"/>
      <c r="F214" s="280"/>
      <c r="G214" s="281"/>
      <c r="H214" s="282"/>
      <c r="I214" s="283" t="e">
        <f t="shared" si="9"/>
        <v>#N/A</v>
      </c>
      <c r="J214" s="284" t="s">
        <v>942</v>
      </c>
      <c r="K214" s="285"/>
      <c r="L214" s="283"/>
      <c r="M214" s="283"/>
      <c r="N214" s="283" t="s">
        <v>1495</v>
      </c>
      <c r="O214" s="43"/>
      <c r="P214" s="223"/>
      <c r="Q214" s="223"/>
      <c r="R214" s="223"/>
      <c r="S214" s="223"/>
      <c r="T214" s="223"/>
      <c r="U214" s="223"/>
      <c r="V214" s="90"/>
      <c r="W214" s="90"/>
      <c r="X214" s="151"/>
    </row>
    <row r="215" spans="1:24" ht="34.15" customHeight="1" x14ac:dyDescent="0.35">
      <c r="A215" s="102"/>
      <c r="B215" s="276">
        <v>29</v>
      </c>
      <c r="C215" s="277" t="str">
        <f t="shared" si="8"/>
        <v/>
      </c>
      <c r="D215" s="278" t="e">
        <f>TEXT(IFERROR(INDEX('Overview - Section A'!$A$53:$A$72,MATCH(AK177,'Overview - Section A'!$U$53:$U$72,0)),""),"d-mmm") &amp;YEAR(INDEX('Overview - Section A'!$A$53:$A$72,MATCH(AK177,'Overview - Section A'!$U$53:$U$72,0)))&amp;" to " &amp; TEXT(IFERROR(INDEX('Overview - Section A'!$E$53:$E$72,MATCH(AK177,'Overview - Section A'!$U$53:$U$72,0)),""),"d-mmm-")&amp;YEAR(INDEX('Overview - Section A'!$A$53:$A$72,MATCH(AK177,'Overview - Section A'!$U$53:$U$72,0)))</f>
        <v>#N/A</v>
      </c>
      <c r="E215" s="279"/>
      <c r="F215" s="280"/>
      <c r="G215" s="281"/>
      <c r="H215" s="282"/>
      <c r="I215" s="283" t="e">
        <f t="shared" si="9"/>
        <v>#N/A</v>
      </c>
      <c r="J215" s="284" t="s">
        <v>944</v>
      </c>
      <c r="K215" s="285"/>
      <c r="L215" s="283"/>
      <c r="M215" s="283"/>
      <c r="N215" s="283" t="s">
        <v>1496</v>
      </c>
      <c r="O215" s="43"/>
      <c r="P215" s="223"/>
      <c r="Q215" s="223"/>
      <c r="R215" s="223"/>
      <c r="S215" s="223"/>
      <c r="T215" s="223"/>
      <c r="U215" s="223"/>
      <c r="V215" s="90"/>
      <c r="W215" s="90"/>
      <c r="X215" s="151"/>
    </row>
    <row r="216" spans="1:24" ht="34.15" customHeight="1" x14ac:dyDescent="0.35">
      <c r="A216" s="102"/>
      <c r="B216" s="276">
        <v>29</v>
      </c>
      <c r="C216" s="277" t="str">
        <f t="shared" si="8"/>
        <v/>
      </c>
      <c r="D216" s="278" t="e">
        <f>TEXT(IFERROR(INDEX('Overview - Section A'!$A$53:$A$72,MATCH(AK178,'Overview - Section A'!$U$53:$U$72,0)),""),"d-mmm") &amp;YEAR(INDEX('Overview - Section A'!$A$53:$A$72,MATCH(AK178,'Overview - Section A'!$U$53:$U$72,0)))&amp;" to " &amp; TEXT(IFERROR(INDEX('Overview - Section A'!$E$53:$E$72,MATCH(AK178,'Overview - Section A'!$U$53:$U$72,0)),""),"d-mmm-")&amp;YEAR(INDEX('Overview - Section A'!$A$53:$A$72,MATCH(AK178,'Overview - Section A'!$U$53:$U$72,0)))</f>
        <v>#N/A</v>
      </c>
      <c r="E216" s="279"/>
      <c r="F216" s="280"/>
      <c r="G216" s="281"/>
      <c r="H216" s="282"/>
      <c r="I216" s="283" t="e">
        <f t="shared" si="9"/>
        <v>#N/A</v>
      </c>
      <c r="J216" s="284" t="s">
        <v>946</v>
      </c>
      <c r="K216" s="285"/>
      <c r="L216" s="283"/>
      <c r="M216" s="283"/>
      <c r="N216" s="283" t="s">
        <v>1497</v>
      </c>
      <c r="O216" s="43"/>
      <c r="P216" s="223"/>
      <c r="Q216" s="223"/>
      <c r="R216" s="223"/>
      <c r="S216" s="223"/>
      <c r="T216" s="223"/>
      <c r="U216" s="223"/>
      <c r="V216" s="90"/>
      <c r="W216" s="90"/>
      <c r="X216" s="151"/>
    </row>
    <row r="217" spans="1:24" ht="34.15" customHeight="1" x14ac:dyDescent="0.35">
      <c r="A217" s="102"/>
      <c r="B217" s="276">
        <v>29</v>
      </c>
      <c r="C217" s="277" t="str">
        <f t="shared" si="8"/>
        <v/>
      </c>
      <c r="D217" s="278" t="e">
        <f>TEXT(IFERROR(INDEX('Overview - Section A'!$A$53:$A$72,MATCH(AK179,'Overview - Section A'!$U$53:$U$72,0)),""),"d-mmm") &amp;YEAR(INDEX('Overview - Section A'!$A$53:$A$72,MATCH(AK179,'Overview - Section A'!$U$53:$U$72,0)))&amp;" to " &amp; TEXT(IFERROR(INDEX('Overview - Section A'!$E$53:$E$72,MATCH(AK179,'Overview - Section A'!$U$53:$U$72,0)),""),"d-mmm-")&amp;YEAR(INDEX('Overview - Section A'!$A$53:$A$72,MATCH(AK179,'Overview - Section A'!$U$53:$U$72,0)))</f>
        <v>#N/A</v>
      </c>
      <c r="E217" s="279"/>
      <c r="F217" s="280"/>
      <c r="G217" s="281"/>
      <c r="H217" s="282"/>
      <c r="I217" s="283" t="e">
        <f t="shared" si="9"/>
        <v>#N/A</v>
      </c>
      <c r="J217" s="284" t="s">
        <v>948</v>
      </c>
      <c r="K217" s="285"/>
      <c r="L217" s="283"/>
      <c r="M217" s="283"/>
      <c r="N217" s="283" t="s">
        <v>1498</v>
      </c>
      <c r="O217" s="43"/>
      <c r="P217" s="223"/>
      <c r="Q217" s="223"/>
      <c r="R217" s="223"/>
      <c r="S217" s="223"/>
      <c r="T217" s="223"/>
      <c r="U217" s="223"/>
      <c r="V217" s="90"/>
      <c r="W217" s="90"/>
      <c r="X217" s="151"/>
    </row>
    <row r="218" spans="1:24" ht="34.15" customHeight="1" x14ac:dyDescent="0.35">
      <c r="A218" s="102"/>
      <c r="B218" s="276">
        <v>29</v>
      </c>
      <c r="C218" s="277" t="str">
        <f t="shared" si="8"/>
        <v/>
      </c>
      <c r="D218" s="278" t="e">
        <f>TEXT(IFERROR(INDEX('Overview - Section A'!$A$53:$A$72,MATCH(AK180,'Overview - Section A'!$U$53:$U$72,0)),""),"d-mmm") &amp;YEAR(INDEX('Overview - Section A'!$A$53:$A$72,MATCH(AK180,'Overview - Section A'!$U$53:$U$72,0)))&amp;" to " &amp; TEXT(IFERROR(INDEX('Overview - Section A'!$E$53:$E$72,MATCH(AK180,'Overview - Section A'!$U$53:$U$72,0)),""),"d-mmm-")&amp;YEAR(INDEX('Overview - Section A'!$A$53:$A$72,MATCH(AK180,'Overview - Section A'!$U$53:$U$72,0)))</f>
        <v>#N/A</v>
      </c>
      <c r="E218" s="279"/>
      <c r="F218" s="280"/>
      <c r="G218" s="281"/>
      <c r="H218" s="282"/>
      <c r="I218" s="283" t="e">
        <f t="shared" si="9"/>
        <v>#N/A</v>
      </c>
      <c r="J218" s="284" t="s">
        <v>950</v>
      </c>
      <c r="K218" s="285"/>
      <c r="L218" s="283"/>
      <c r="M218" s="283"/>
      <c r="N218" s="283" t="s">
        <v>1499</v>
      </c>
      <c r="O218" s="43"/>
      <c r="P218" s="223"/>
      <c r="Q218" s="223"/>
      <c r="R218" s="223"/>
      <c r="S218" s="223"/>
      <c r="T218" s="223"/>
      <c r="U218" s="223"/>
      <c r="V218" s="90"/>
      <c r="W218" s="90"/>
      <c r="X218" s="151"/>
    </row>
    <row r="219" spans="1:24" ht="34.15" customHeight="1" x14ac:dyDescent="0.35">
      <c r="A219" s="102"/>
      <c r="B219" s="276">
        <v>29</v>
      </c>
      <c r="C219" s="277" t="str">
        <f t="shared" si="8"/>
        <v/>
      </c>
      <c r="D219" s="278" t="e">
        <f>TEXT(IFERROR(INDEX('Overview - Section A'!$A$53:$A$72,MATCH(AK181,'Overview - Section A'!$U$53:$U$72,0)),""),"d-mmm") &amp;YEAR(INDEX('Overview - Section A'!$A$53:$A$72,MATCH(AK181,'Overview - Section A'!$U$53:$U$72,0)))&amp;" to " &amp; TEXT(IFERROR(INDEX('Overview - Section A'!$E$53:$E$72,MATCH(AK181,'Overview - Section A'!$U$53:$U$72,0)),""),"d-mmm-")&amp;YEAR(INDEX('Overview - Section A'!$A$53:$A$72,MATCH(AK181,'Overview - Section A'!$U$53:$U$72,0)))</f>
        <v>#N/A</v>
      </c>
      <c r="E219" s="279"/>
      <c r="F219" s="280"/>
      <c r="G219" s="281"/>
      <c r="H219" s="282"/>
      <c r="I219" s="283" t="e">
        <f t="shared" si="9"/>
        <v>#N/A</v>
      </c>
      <c r="J219" s="284" t="s">
        <v>952</v>
      </c>
      <c r="K219" s="285"/>
      <c r="L219" s="283"/>
      <c r="M219" s="283"/>
      <c r="N219" s="283" t="s">
        <v>1500</v>
      </c>
      <c r="O219" s="43"/>
      <c r="P219" s="223"/>
      <c r="Q219" s="223"/>
      <c r="R219" s="223"/>
      <c r="S219" s="223"/>
      <c r="T219" s="223"/>
      <c r="U219" s="223"/>
      <c r="V219" s="90"/>
      <c r="W219" s="90"/>
      <c r="X219" s="151"/>
    </row>
    <row r="220" spans="1:24" ht="34.15" customHeight="1" x14ac:dyDescent="0.35">
      <c r="A220" s="102"/>
      <c r="B220" s="276">
        <v>30</v>
      </c>
      <c r="C220" s="277" t="str">
        <f t="shared" si="8"/>
        <v/>
      </c>
      <c r="D220" s="278" t="e">
        <f>TEXT(IFERROR(INDEX('Overview - Section A'!$A$53:$A$72,MATCH(AK182,'Overview - Section A'!$U$53:$U$72,0)),""),"d-mmm") &amp;YEAR(INDEX('Overview - Section A'!$A$53:$A$72,MATCH(AK182,'Overview - Section A'!$U$53:$U$72,0)))&amp;" to " &amp; TEXT(IFERROR(INDEX('Overview - Section A'!$E$53:$E$72,MATCH(AK182,'Overview - Section A'!$U$53:$U$72,0)),""),"d-mmm-")&amp;YEAR(INDEX('Overview - Section A'!$A$53:$A$72,MATCH(AK182,'Overview - Section A'!$U$53:$U$72,0)))</f>
        <v>#N/A</v>
      </c>
      <c r="E220" s="279"/>
      <c r="F220" s="280"/>
      <c r="G220" s="281"/>
      <c r="H220" s="282"/>
      <c r="I220" s="283" t="e">
        <f t="shared" si="9"/>
        <v>#N/A</v>
      </c>
      <c r="J220" s="284" t="s">
        <v>942</v>
      </c>
      <c r="K220" s="285"/>
      <c r="L220" s="283"/>
      <c r="M220" s="283"/>
      <c r="N220" s="283" t="s">
        <v>1501</v>
      </c>
      <c r="O220" s="43"/>
      <c r="P220" s="223"/>
      <c r="Q220" s="223"/>
      <c r="R220" s="223"/>
      <c r="S220" s="223"/>
      <c r="T220" s="223"/>
      <c r="U220" s="223"/>
      <c r="V220" s="90"/>
      <c r="W220" s="90"/>
      <c r="X220" s="151"/>
    </row>
    <row r="221" spans="1:24" ht="34.15" customHeight="1" x14ac:dyDescent="0.35">
      <c r="A221" s="102"/>
      <c r="B221" s="276">
        <v>30</v>
      </c>
      <c r="C221" s="277" t="str">
        <f t="shared" si="8"/>
        <v/>
      </c>
      <c r="D221" s="278" t="e">
        <f>TEXT(IFERROR(INDEX('Overview - Section A'!$A$53:$A$72,MATCH(AK183,'Overview - Section A'!$U$53:$U$72,0)),""),"d-mmm") &amp;YEAR(INDEX('Overview - Section A'!$A$53:$A$72,MATCH(AK183,'Overview - Section A'!$U$53:$U$72,0)))&amp;" to " &amp; TEXT(IFERROR(INDEX('Overview - Section A'!$E$53:$E$72,MATCH(AK183,'Overview - Section A'!$U$53:$U$72,0)),""),"d-mmm-")&amp;YEAR(INDEX('Overview - Section A'!$A$53:$A$72,MATCH(AK183,'Overview - Section A'!$U$53:$U$72,0)))</f>
        <v>#N/A</v>
      </c>
      <c r="E221" s="279"/>
      <c r="F221" s="280"/>
      <c r="G221" s="281"/>
      <c r="H221" s="282"/>
      <c r="I221" s="283" t="e">
        <f t="shared" si="9"/>
        <v>#N/A</v>
      </c>
      <c r="J221" s="284" t="s">
        <v>944</v>
      </c>
      <c r="K221" s="285"/>
      <c r="L221" s="283"/>
      <c r="M221" s="283"/>
      <c r="N221" s="283" t="s">
        <v>1502</v>
      </c>
      <c r="O221" s="43"/>
      <c r="P221" s="223"/>
      <c r="Q221" s="223"/>
      <c r="R221" s="223"/>
      <c r="S221" s="223"/>
      <c r="T221" s="223"/>
      <c r="U221" s="223"/>
      <c r="V221" s="90"/>
      <c r="W221" s="90"/>
      <c r="X221" s="151"/>
    </row>
    <row r="222" spans="1:24" ht="34.15" customHeight="1" x14ac:dyDescent="0.35">
      <c r="A222" s="102"/>
      <c r="B222" s="276">
        <v>30</v>
      </c>
      <c r="C222" s="277" t="str">
        <f t="shared" si="8"/>
        <v/>
      </c>
      <c r="D222" s="278" t="e">
        <f>TEXT(IFERROR(INDEX('Overview - Section A'!$A$53:$A$72,MATCH(AK184,'Overview - Section A'!$U$53:$U$72,0)),""),"d-mmm") &amp;YEAR(INDEX('Overview - Section A'!$A$53:$A$72,MATCH(AK184,'Overview - Section A'!$U$53:$U$72,0)))&amp;" to " &amp; TEXT(IFERROR(INDEX('Overview - Section A'!$E$53:$E$72,MATCH(AK184,'Overview - Section A'!$U$53:$U$72,0)),""),"d-mmm-")&amp;YEAR(INDEX('Overview - Section A'!$A$53:$A$72,MATCH(AK184,'Overview - Section A'!$U$53:$U$72,0)))</f>
        <v>#N/A</v>
      </c>
      <c r="E222" s="279"/>
      <c r="F222" s="280"/>
      <c r="G222" s="281"/>
      <c r="H222" s="282"/>
      <c r="I222" s="283" t="e">
        <f t="shared" si="9"/>
        <v>#N/A</v>
      </c>
      <c r="J222" s="284" t="s">
        <v>946</v>
      </c>
      <c r="K222" s="285"/>
      <c r="L222" s="283"/>
      <c r="M222" s="283"/>
      <c r="N222" s="283" t="s">
        <v>1503</v>
      </c>
      <c r="O222" s="43"/>
      <c r="P222" s="223"/>
      <c r="Q222" s="223"/>
      <c r="R222" s="223"/>
      <c r="S222" s="223"/>
      <c r="T222" s="223"/>
      <c r="U222" s="223"/>
      <c r="V222" s="90"/>
      <c r="W222" s="90"/>
      <c r="X222" s="151"/>
    </row>
    <row r="223" spans="1:24" ht="34.15" customHeight="1" x14ac:dyDescent="0.35">
      <c r="A223" s="102"/>
      <c r="B223" s="276">
        <v>30</v>
      </c>
      <c r="C223" s="277" t="str">
        <f t="shared" si="8"/>
        <v/>
      </c>
      <c r="D223" s="278" t="e">
        <f>TEXT(IFERROR(INDEX('Overview - Section A'!$A$53:$A$72,MATCH(AK185,'Overview - Section A'!$U$53:$U$72,0)),""),"d-mmm") &amp;YEAR(INDEX('Overview - Section A'!$A$53:$A$72,MATCH(AK185,'Overview - Section A'!$U$53:$U$72,0)))&amp;" to " &amp; TEXT(IFERROR(INDEX('Overview - Section A'!$E$53:$E$72,MATCH(AK185,'Overview - Section A'!$U$53:$U$72,0)),""),"d-mmm-")&amp;YEAR(INDEX('Overview - Section A'!$A$53:$A$72,MATCH(AK185,'Overview - Section A'!$U$53:$U$72,0)))</f>
        <v>#N/A</v>
      </c>
      <c r="E223" s="279"/>
      <c r="F223" s="280"/>
      <c r="G223" s="281"/>
      <c r="H223" s="282"/>
      <c r="I223" s="283" t="e">
        <f t="shared" si="9"/>
        <v>#N/A</v>
      </c>
      <c r="J223" s="284" t="s">
        <v>948</v>
      </c>
      <c r="K223" s="285"/>
      <c r="L223" s="283"/>
      <c r="M223" s="283"/>
      <c r="N223" s="283" t="s">
        <v>1504</v>
      </c>
      <c r="O223" s="43"/>
      <c r="P223" s="223"/>
      <c r="Q223" s="223"/>
      <c r="R223" s="223"/>
      <c r="S223" s="223"/>
      <c r="T223" s="223"/>
      <c r="U223" s="223"/>
      <c r="V223" s="90"/>
      <c r="W223" s="90"/>
      <c r="X223" s="151"/>
    </row>
    <row r="224" spans="1:24" ht="34.15" customHeight="1" x14ac:dyDescent="0.35">
      <c r="A224" s="102"/>
      <c r="B224" s="276">
        <v>30</v>
      </c>
      <c r="C224" s="277" t="str">
        <f t="shared" si="8"/>
        <v/>
      </c>
      <c r="D224" s="278" t="e">
        <f>TEXT(IFERROR(INDEX('Overview - Section A'!$A$53:$A$72,MATCH(AK186,'Overview - Section A'!$U$53:$U$72,0)),""),"d-mmm") &amp;YEAR(INDEX('Overview - Section A'!$A$53:$A$72,MATCH(AK186,'Overview - Section A'!$U$53:$U$72,0)))&amp;" to " &amp; TEXT(IFERROR(INDEX('Overview - Section A'!$E$53:$E$72,MATCH(AK186,'Overview - Section A'!$U$53:$U$72,0)),""),"d-mmm-")&amp;YEAR(INDEX('Overview - Section A'!$A$53:$A$72,MATCH(AK186,'Overview - Section A'!$U$53:$U$72,0)))</f>
        <v>#N/A</v>
      </c>
      <c r="E224" s="279"/>
      <c r="F224" s="280"/>
      <c r="G224" s="281"/>
      <c r="H224" s="282"/>
      <c r="I224" s="283" t="e">
        <f t="shared" si="9"/>
        <v>#N/A</v>
      </c>
      <c r="J224" s="284" t="s">
        <v>950</v>
      </c>
      <c r="K224" s="285"/>
      <c r="L224" s="283"/>
      <c r="M224" s="283"/>
      <c r="N224" s="283" t="s">
        <v>1505</v>
      </c>
      <c r="O224" s="43"/>
      <c r="P224" s="223"/>
      <c r="Q224" s="223"/>
      <c r="R224" s="223"/>
      <c r="S224" s="223"/>
      <c r="T224" s="223"/>
      <c r="U224" s="223"/>
      <c r="V224" s="90"/>
      <c r="W224" s="90"/>
      <c r="X224" s="151"/>
    </row>
    <row r="225" spans="1:24" ht="34.15" customHeight="1" x14ac:dyDescent="0.35">
      <c r="A225" s="102"/>
      <c r="B225" s="276">
        <v>30</v>
      </c>
      <c r="C225" s="277" t="str">
        <f t="shared" si="8"/>
        <v/>
      </c>
      <c r="D225" s="278" t="e">
        <f>TEXT(IFERROR(INDEX('Overview - Section A'!$A$53:$A$72,MATCH(AK187,'Overview - Section A'!$U$53:$U$72,0)),""),"d-mmm") &amp;YEAR(INDEX('Overview - Section A'!$A$53:$A$72,MATCH(AK187,'Overview - Section A'!$U$53:$U$72,0)))&amp;" to " &amp; TEXT(IFERROR(INDEX('Overview - Section A'!$E$53:$E$72,MATCH(AK187,'Overview - Section A'!$U$53:$U$72,0)),""),"d-mmm-")&amp;YEAR(INDEX('Overview - Section A'!$A$53:$A$72,MATCH(AK187,'Overview - Section A'!$U$53:$U$72,0)))</f>
        <v>#N/A</v>
      </c>
      <c r="E225" s="279"/>
      <c r="F225" s="280"/>
      <c r="G225" s="281"/>
      <c r="H225" s="282"/>
      <c r="I225" s="283" t="e">
        <f t="shared" si="9"/>
        <v>#N/A</v>
      </c>
      <c r="J225" s="284" t="s">
        <v>952</v>
      </c>
      <c r="K225" s="285"/>
      <c r="L225" s="283"/>
      <c r="M225" s="283"/>
      <c r="N225" s="283" t="s">
        <v>1506</v>
      </c>
      <c r="O225" s="43"/>
      <c r="P225" s="223"/>
      <c r="Q225" s="223"/>
      <c r="R225" s="223"/>
      <c r="S225" s="223"/>
      <c r="T225" s="223"/>
      <c r="U225" s="223"/>
      <c r="V225" s="90"/>
      <c r="W225" s="90"/>
      <c r="X225" s="151"/>
    </row>
    <row r="226" spans="1:24" ht="37.15" customHeight="1" thickBot="1" x14ac:dyDescent="0.4">
      <c r="B226" s="56"/>
      <c r="C226" s="57"/>
      <c r="D226" s="57"/>
      <c r="E226" s="57"/>
      <c r="F226" s="57"/>
      <c r="G226" s="57"/>
      <c r="H226" s="57"/>
      <c r="I226" s="206"/>
      <c r="J226" s="206"/>
      <c r="K226" s="206"/>
      <c r="L226" s="206"/>
      <c r="M226" s="206"/>
      <c r="N226" s="57"/>
      <c r="O226" s="52"/>
      <c r="P226" s="118"/>
      <c r="Q226" s="117"/>
      <c r="T226" s="90"/>
      <c r="U226" s="90"/>
      <c r="V226" s="90"/>
      <c r="W226" s="90"/>
      <c r="X226" s="151"/>
    </row>
    <row r="227" spans="1:24" x14ac:dyDescent="0.35">
      <c r="P227" s="117"/>
      <c r="Q227" s="117"/>
      <c r="T227" s="141"/>
      <c r="U227" s="111"/>
      <c r="V227" s="111"/>
      <c r="W227" s="111"/>
      <c r="X227" s="151"/>
    </row>
    <row r="228" spans="1:24" x14ac:dyDescent="0.35">
      <c r="P228" s="117"/>
      <c r="Q228" s="117"/>
      <c r="T228" s="90"/>
      <c r="U228" s="90"/>
      <c r="V228" s="90"/>
      <c r="W228" s="90"/>
      <c r="X228" s="151"/>
    </row>
    <row r="229" spans="1:24" x14ac:dyDescent="0.35">
      <c r="T229" s="90"/>
      <c r="U229" s="90"/>
      <c r="V229" s="90"/>
      <c r="W229" s="90"/>
      <c r="X229" s="151"/>
    </row>
    <row r="230" spans="1:24" x14ac:dyDescent="0.35">
      <c r="T230" s="90"/>
      <c r="U230" s="90"/>
      <c r="V230" s="90"/>
      <c r="W230" s="90"/>
      <c r="X230" s="151"/>
    </row>
    <row r="231" spans="1:24" x14ac:dyDescent="0.35">
      <c r="T231" s="90"/>
      <c r="U231" s="90"/>
      <c r="V231" s="90"/>
      <c r="W231" s="90"/>
      <c r="X231" s="151"/>
    </row>
    <row r="234" spans="1:24" x14ac:dyDescent="0.35">
      <c r="A234" s="58" t="s">
        <v>83</v>
      </c>
    </row>
  </sheetData>
  <sheetProtection formatCells="0" formatRows="0" sort="0" autoFilter="0"/>
  <dataConsolidate/>
  <mergeCells count="9">
    <mergeCell ref="A1:V2"/>
    <mergeCell ref="P44:Q44"/>
    <mergeCell ref="R44:S44"/>
    <mergeCell ref="T44:U44"/>
    <mergeCell ref="P45:Q45"/>
    <mergeCell ref="R45:S45"/>
    <mergeCell ref="T45:U45"/>
    <mergeCell ref="B43:H43"/>
    <mergeCell ref="A8:AO8"/>
  </mergeCells>
  <conditionalFormatting sqref="B45:D225">
    <cfRule type="expression" dxfId="4896" priority="24">
      <formula>MOD($B45,2)=0</formula>
    </cfRule>
    <cfRule type="expression" dxfId="4895" priority="25">
      <formula>MOD($B45,2)=1</formula>
    </cfRule>
  </conditionalFormatting>
  <conditionalFormatting sqref="C10:D40">
    <cfRule type="expression" dxfId="4894" priority="22">
      <formula>AND($D10&lt;&gt;"",$C10&lt;&gt;"")</formula>
    </cfRule>
  </conditionalFormatting>
  <conditionalFormatting sqref="E45:H225">
    <cfRule type="expression" dxfId="4893" priority="17">
      <formula>AND(INDEX($AO$10:$AO$10,MATCH($A45,$A$10:$A$10,0))="Deactivate")</formula>
    </cfRule>
  </conditionalFormatting>
  <conditionalFormatting sqref="E10:W40">
    <cfRule type="expression" dxfId="4892" priority="16">
      <formula>$AO$8="Deactivate"</formula>
    </cfRule>
  </conditionalFormatting>
  <conditionalFormatting sqref="AP10:AP14 A10:AN14">
    <cfRule type="expression" dxfId="4891" priority="15">
      <formula>$AF10:$AF41="[Record ID]"</formula>
    </cfRule>
  </conditionalFormatting>
  <conditionalFormatting sqref="A41:AP41 AP10:AP40 A10:AN40">
    <cfRule type="expression" dxfId="4890" priority="4">
      <formula>$J10="Yes"</formula>
    </cfRule>
  </conditionalFormatting>
  <conditionalFormatting sqref="B45:U225">
    <cfRule type="expression" dxfId="4889" priority="828">
      <formula>$N45:$N226="[Record ID]"</formula>
    </cfRule>
  </conditionalFormatting>
  <conditionalFormatting sqref="AP15:AP40 A15:AN40">
    <cfRule type="expression" dxfId="4888" priority="2170">
      <formula>$AF15:$AF226="[Record ID]"</formula>
    </cfRule>
  </conditionalFormatting>
  <dataValidations count="18">
    <dataValidation type="list" allowBlank="1" showInputMessage="1" showErrorMessage="1" sqref="R10:R40">
      <formula1>Subset</formula1>
    </dataValidation>
    <dataValidation type="custom" allowBlank="1" showInputMessage="1" showErrorMessage="1" errorTitle="Coverage Indicators" error="Cannot have a Standard Indicator and Custom Indicator on same line" sqref="D10:D40">
      <formula1>C10=""</formula1>
    </dataValidation>
    <dataValidation type="list" allowBlank="1" showInputMessage="1" showErrorMessage="1" sqref="B10:B40">
      <formula1>Coverage_Module</formula1>
    </dataValidation>
    <dataValidation type="list" allowBlank="1" showInputMessage="1" showErrorMessage="1" sqref="C10:C40">
      <formula1>OFFSET(CoverageStart,MATCH(X10,CoverageColumn,0)-1,2,COUNTIF(CoverageColumn,X10),1)</formula1>
    </dataValidation>
    <dataValidation type="list" allowBlank="1" showInputMessage="1" showErrorMessage="1" sqref="S10:S40">
      <formula1>ResponsiblePR</formula1>
    </dataValidation>
    <dataValidation type="list" allowBlank="1" showInputMessage="1" showErrorMessage="1" sqref="T10:T40">
      <formula1>Country</formula1>
    </dataValidation>
    <dataValidation type="textLength" allowBlank="1" showInputMessage="1" showErrorMessage="1" errorTitle="Entered information is too long" error="Information entered here is limited to 4000 characters. Please capture further details in Comments." sqref="P10:P40">
      <formula1>0</formula1>
      <formula2>4000</formula2>
    </dataValidation>
    <dataValidation allowBlank="1" showInputMessage="1" showErrorMessage="1" prompt="To ensure data consistency please ensure that all thousands are separated with a comma and all decimals are separated with a decimal. (e.g. 1,000,000.96)" sqref="E10:G40 E45:G225"/>
    <dataValidation type="decimal" allowBlank="1" showInputMessage="1" showErrorMessage="1" errorTitle="X-Author for Excel" error="Please enter a valid numeric value. Valid range for Coverage Indicator Number is -1E+18 to 1E+18." promptTitle="X-Author for Excel" sqref="B45:B225 A10:A40">
      <formula1>-1000000000000000000</formula1>
      <formula2>1000000000000000000</formula2>
    </dataValidation>
    <dataValidation type="custom" allowBlank="1" showInputMessage="1" showErrorMessage="1" errorTitle="X-Author for Excel" error="Id and Lookup fields are not editable." promptTitle="X-Author for Excel" sqref="J45:J225 N45:N225 AN10:AN40 AF10:AF40">
      <formula1>""</formula1>
    </dataValidation>
    <dataValidation type="decimal" allowBlank="1" showInputMessage="1" showErrorMessage="1" errorTitle="X-Author for Excel" error="Please enter a valid numeric value. Valid range for Target % is -999.9 to 999.9." promptTitle="X-Author for Excel" sqref="K45:K225">
      <formula1>-999.9</formula1>
      <formula2>999.9</formula2>
    </dataValidation>
    <dataValidation type="list" allowBlank="1" showInputMessage="1" showErrorMessage="1" errorTitle="X-Author for Excel" error="Please select either TRUE or FALSE from the dropdown." promptTitle="X-Author for Excel" sqref="L45:M225">
      <formula1>"TRUE,FALSE"</formula1>
    </dataValidation>
    <dataValidation type="list" allowBlank="1" showInputMessage="1" showErrorMessage="1" errorTitle="X-Author for Excel" error="Please select a value from the drop-down." promptTitle="X-Author for Excel" sqref="H10:H4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4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40">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Baseline % is -999.9 to 999.9." promptTitle="X-Author for Excel" sqref="AL10:AL40">
      <formula1>-999.9</formula1>
      <formula2>999.9</formula2>
    </dataValidation>
    <dataValidation type="list" allowBlank="1" showInputMessage="1" showErrorMessage="1" errorTitle="X-Author for Excel" error="Please select a value from the drop-down." promptTitle="X-Author for Excel" sqref="H45:H225">
      <formula1>IF(IFERROR(ROWS(INDIRECT(SUBSTITUTE("AIM_Coverage_Indicator_Targets_Results__c.AIM_Mark_if_target_is_TBD__c"," ","_"))),-1) &lt; 0, XAuthorInvalidPicklistData,INDIRECT(SUBSTITUTE("AIM_Coverage_Indicator_Targets_Results__c.AIM_Mark_if_target_is_TBD__c"," ","_")))</formula1>
    </dataValidation>
    <dataValidation type="custom" errorStyle="warning" allowBlank="1" error="Please include the geographic area in the comments box" prompt="Please include the geographic area in the comments box" sqref="W10:W40">
      <formula1>U42&lt;&gt;""</formula1>
    </dataValidation>
  </dataValidations>
  <hyperlinks>
    <hyperlink ref="B4" location="_fba43122_7879_4bc6_ab59_ece879d4dafd" display="Coverage Indicators"/>
    <hyperlink ref="C4" location="_779b0207_1267_4760_b2e2_850e0608884a" display="Coverage Indicator Targets"/>
    <hyperlink ref="A234" location="'Coverage Indicators - Section D'!A4" display="'Coverage Indicators - Section D'!A4"/>
  </hyperlinks>
  <pageMargins left="0.7" right="0.7" top="0.75" bottom="0.75" header="0.3" footer="0.3"/>
  <pageSetup paperSize="8" scale="37"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9" id="{04AAFA15-D3CA-41BE-98A9-8DA47183B4D4}">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S10:S40</xm:sqref>
        </x14:conditionalFormatting>
        <x14:conditionalFormatting xmlns:xm="http://schemas.microsoft.com/office/excel/2006/main">
          <x14:cfRule type="expression" priority="18" id="{6B7042EF-54D9-4958-97C7-2B9275BAFDB4}">
            <xm:f>OR('Overview - Section A'!$AN$5="Grant Making", 'Overview - Section A'!$AN$5="Funding Request")</xm:f>
            <x14:dxf>
              <font>
                <color theme="4" tint="0.79998168889431442"/>
              </font>
              <fill>
                <patternFill patternType="solid">
                  <fgColor theme="1" tint="0.499984740745262"/>
                  <bgColor rgb="FFDAEEF3"/>
                </patternFill>
              </fill>
            </x14:dxf>
          </x14:cfRule>
          <xm:sqref>AP10:AP40</xm:sqref>
        </x14:conditionalFormatting>
        <x14:conditionalFormatting xmlns:xm="http://schemas.microsoft.com/office/excel/2006/main">
          <x14:cfRule type="expression" priority="6" id="{6F9F2360-5BFC-47B3-9140-0C0DBFFEA243}">
            <xm:f>OR('Overview - Section A'!$AN$5="Grant Making", 'Overview - Section A'!$AN$5="Grant Revision")</xm:f>
            <x14:dxf>
              <font>
                <color rgb="FF8DB4E2"/>
              </font>
              <fill>
                <patternFill>
                  <bgColor rgb="FF8DB4E2"/>
                </patternFill>
              </fill>
            </x14:dxf>
          </x14:cfRule>
          <x14:cfRule type="expression" priority="13" id="{D8DFA6BC-34C5-41C8-B20E-29ADBEA51CB5}">
            <xm:f>OR('Overview - Section A'!$AN$5="Grant Making", 'Overview - Section A'!$AN$5="Grant Revision")</xm:f>
            <x14:dxf>
              <font>
                <color rgb="FFDAEEF3"/>
              </font>
              <fill>
                <patternFill>
                  <bgColor rgb="FFDAEEF3"/>
                </patternFill>
              </fill>
            </x14:dxf>
          </x14:cfRule>
          <xm:sqref>S9</xm:sqref>
        </x14:conditionalFormatting>
        <x14:conditionalFormatting xmlns:xm="http://schemas.microsoft.com/office/excel/2006/main">
          <x14:cfRule type="expression" priority="836" id="{0B2CCBC0-1F1D-4D86-B497-1C748EC8E20D}">
            <xm:f>INDEX('Overview - Section A'!$E$46:$E$54,MATCH($J45,'Overview - Section A'!$U$46:$U$54,0))&gt;'Overview - Section A'!$E$8</xm:f>
            <x14:dxf>
              <font>
                <color theme="4" tint="0.79998168889431442"/>
              </font>
              <fill>
                <patternFill patternType="solid">
                  <fgColor theme="1" tint="0.499984740745262"/>
                  <bgColor rgb="FFDAEEF3"/>
                </patternFill>
              </fill>
            </x14:dxf>
          </x14:cfRule>
          <xm:sqref>B45:U225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FD102"/>
  <sheetViews>
    <sheetView showGridLines="0" topLeftCell="D1" zoomScale="90" zoomScaleNormal="90" workbookViewId="0">
      <selection activeCell="F21" sqref="F21"/>
    </sheetView>
  </sheetViews>
  <sheetFormatPr defaultRowHeight="15.5" x14ac:dyDescent="0.35"/>
  <cols>
    <col min="1" max="1" width="14.5" customWidth="1"/>
    <col min="2" max="5" width="30.75" customWidth="1"/>
    <col min="6" max="6" width="11.75" customWidth="1"/>
    <col min="7" max="7" width="17.75" customWidth="1"/>
    <col min="8" max="8" width="18.5" customWidth="1"/>
    <col min="9" max="9" width="30.75" customWidth="1"/>
    <col min="10" max="17" width="0" hidden="1" customWidth="1"/>
    <col min="18" max="18" width="40.75" customWidth="1"/>
    <col min="19" max="19" width="21" customWidth="1"/>
    <col min="20" max="20" width="30.75" style="411" customWidth="1"/>
    <col min="21" max="21" width="48.08203125" customWidth="1"/>
    <col min="22" max="22" width="34.83203125" customWidth="1"/>
    <col min="23" max="23" width="16.75" customWidth="1"/>
    <col min="24" max="24" width="10.5" customWidth="1"/>
    <col min="25" max="25" width="13.25" customWidth="1"/>
    <col min="26" max="26" width="11.75" customWidth="1"/>
    <col min="27" max="27" width="14.08203125" customWidth="1"/>
    <col min="28" max="28" width="15.75" customWidth="1"/>
    <col min="29" max="29" width="12.58203125" customWidth="1"/>
    <col min="30" max="30" width="10.75" customWidth="1"/>
    <col min="31" max="31" width="12.75" customWidth="1"/>
    <col min="32" max="34" width="12.75" style="450" customWidth="1"/>
    <col min="35" max="35" width="14.25" customWidth="1"/>
    <col min="36" max="36" width="11.08203125" customWidth="1"/>
    <col min="37" max="37" width="13.25" customWidth="1"/>
    <col min="38" max="38" width="14.25" customWidth="1"/>
    <col min="39" max="39" width="10.08203125" customWidth="1"/>
    <col min="40" max="40" width="16.75" customWidth="1"/>
    <col min="41" max="41" width="14.25" customWidth="1"/>
    <col min="42" max="42" width="13.75" customWidth="1"/>
    <col min="43" max="43" width="16.58203125" customWidth="1"/>
    <col min="44" max="44" width="9.08203125" customWidth="1"/>
    <col min="45" max="45" width="13.75" customWidth="1"/>
    <col min="46" max="46" width="16.58203125" customWidth="1"/>
    <col min="47" max="47" width="69.9140625" customWidth="1"/>
    <col min="48" max="48" width="6" hidden="1" customWidth="1"/>
    <col min="49" max="51" width="8.75" hidden="1" customWidth="1"/>
    <col min="52" max="52" width="6.33203125" hidden="1" customWidth="1"/>
    <col min="53" max="57" width="8.75" hidden="1" customWidth="1"/>
    <col min="58" max="58" width="10.5" hidden="1" customWidth="1"/>
    <col min="59" max="60" width="9" hidden="1" customWidth="1"/>
    <col min="61" max="61" width="13.58203125" hidden="1" customWidth="1"/>
  </cols>
  <sheetData>
    <row r="1" spans="1:61 16384:16384" ht="15.65" customHeight="1" x14ac:dyDescent="0.35">
      <c r="A1" s="883" t="str">
        <f ca="1">Translations!A64</f>
        <v>Performance Framework - Coverage Indicators - Section D</v>
      </c>
      <c r="B1" s="884"/>
      <c r="C1" s="884"/>
      <c r="D1" s="884"/>
      <c r="E1" s="884"/>
      <c r="F1" s="884"/>
      <c r="G1" s="884"/>
      <c r="XFD1" s="456" t="s">
        <v>703</v>
      </c>
    </row>
    <row r="2" spans="1:61 16384:16384" ht="15.65" customHeight="1" x14ac:dyDescent="0.35">
      <c r="A2" s="884"/>
      <c r="B2" s="884"/>
      <c r="C2" s="884"/>
      <c r="D2" s="884"/>
      <c r="E2" s="884"/>
      <c r="F2" s="884"/>
      <c r="G2" s="884"/>
    </row>
    <row r="3" spans="1:61 16384:16384" ht="16" thickBot="1" x14ac:dyDescent="0.4"/>
    <row r="4" spans="1:61 16384:16384" ht="16" thickBot="1" x14ac:dyDescent="0.4">
      <c r="A4" s="410" t="str">
        <f ca="1">Translations!A12</f>
        <v>Page Navigation</v>
      </c>
      <c r="B4" s="412" t="s">
        <v>631</v>
      </c>
      <c r="G4" s="458" t="s">
        <v>326</v>
      </c>
      <c r="AT4" t="s">
        <v>45</v>
      </c>
    </row>
    <row r="5" spans="1:61 16384:16384" x14ac:dyDescent="0.35">
      <c r="A5" s="411"/>
      <c r="B5" s="411"/>
    </row>
    <row r="6" spans="1:61 16384:16384" x14ac:dyDescent="0.35">
      <c r="W6" s="198">
        <v>2</v>
      </c>
      <c r="X6" s="198"/>
      <c r="Y6" s="198"/>
      <c r="Z6" s="198">
        <v>3</v>
      </c>
      <c r="AA6" s="198"/>
      <c r="AB6" s="198"/>
      <c r="AC6" s="198">
        <v>4</v>
      </c>
      <c r="AD6" s="198"/>
      <c r="AE6" s="198"/>
      <c r="AF6" s="451">
        <v>5</v>
      </c>
      <c r="AG6" s="451"/>
      <c r="AH6" s="451"/>
      <c r="AI6" s="198">
        <v>6</v>
      </c>
      <c r="AJ6" s="198"/>
      <c r="AK6" s="198"/>
      <c r="AL6" s="451">
        <v>7</v>
      </c>
      <c r="AO6" s="463">
        <v>8</v>
      </c>
    </row>
    <row r="7" spans="1:61 16384:16384" x14ac:dyDescent="0.35">
      <c r="A7" s="391"/>
      <c r="B7" s="391"/>
      <c r="C7" s="391"/>
      <c r="D7" s="391"/>
      <c r="E7" s="391"/>
      <c r="F7" s="391"/>
      <c r="G7" s="391"/>
      <c r="H7" s="391"/>
      <c r="I7" s="391"/>
      <c r="J7" s="391"/>
      <c r="K7" s="391"/>
      <c r="L7" s="391"/>
      <c r="M7" s="391"/>
      <c r="N7" s="391"/>
      <c r="O7" s="391"/>
      <c r="P7" s="391"/>
      <c r="Q7" s="391"/>
      <c r="R7" s="391"/>
      <c r="S7" s="391"/>
      <c r="T7" s="424"/>
      <c r="U7" s="391"/>
      <c r="V7" s="384"/>
      <c r="W7" s="871" t="str">
        <f ca="1">IFERROR(IF(YEAR(INDEX('Overview - Section A'!$A$46:$A$53,MATCH(W6,'Overview - Section A'!$B$46:$B$53,0)))&lt;=YEAR('Overview - Section A'!$E$11),TEXT(IFERROR(INDEX('Overview - Section A'!$A$46:$A$53,MATCH(W6,'Overview - Section A'!$B$46:$B$53,0)),""),Setup!$A$33) &amp;" to " &amp; TEXT(IFERROR(INDEX('Overview - Section A'!$E$46:$E$53,MATCH(W6,'Overview - Section A'!$B$46:$B$53,0)),""),Setup!$A$33),""),"")</f>
        <v>18-Dec-20 to 21-May-21</v>
      </c>
      <c r="X7" s="871"/>
      <c r="Y7" s="871"/>
      <c r="Z7" s="871" t="str">
        <f ca="1">IFERROR(IF(YEAR(INDEX('Overview - Section A'!$A$46:$A$53,MATCH(Z6,'Overview - Section A'!$B$46:$B$53,0)))&lt;=YEAR('Overview - Section A'!$E$11),TEXT(IFERROR(INDEX('Overview - Section A'!$A$46:$A$53,MATCH(Z6,'Overview - Section A'!$B$46:$B$53,0)),""),Setup!$A$33) &amp;" to " &amp; TEXT(IFERROR(INDEX('Overview - Section A'!$E$46:$E$53,MATCH(Z6,'Overview - Section A'!$B$46:$B$53,0)),""),Setup!$A$33),""),"")</f>
        <v>22-May-21 to 28-Nov-21</v>
      </c>
      <c r="AA7" s="871"/>
      <c r="AB7" s="871"/>
      <c r="AC7" s="871" t="str">
        <f ca="1">IFERROR(IF(YEAR(INDEX('Overview - Section A'!$A$46:$A$53,MATCH(AC6,'Overview - Section A'!$B$46:$B$53,0)))&lt;=YEAR('Overview - Section A'!$E$11),TEXT(IFERROR(INDEX('Overview - Section A'!$A$46:$A$53,MATCH(AC6,'Overview - Section A'!$B$46:$B$53,0)),""),Setup!$A$33) &amp;" to " &amp; TEXT(IFERROR(INDEX('Overview - Section A'!$E$46:$E$53,MATCH(AC6,'Overview - Section A'!$B$46:$B$53,0)),""),Setup!$A$33),""),"")</f>
        <v>29-Nov-21 to 2-Jun-22</v>
      </c>
      <c r="AD7" s="871"/>
      <c r="AE7" s="871"/>
      <c r="AF7" s="876" t="str">
        <f ca="1">IFERROR(IF(YEAR(INDEX('Overview - Section A'!$A$46:$A$53,MATCH(AF6,'Overview - Section A'!$B$46:$B$53,0)))&lt;=YEAR('Overview - Section A'!$E$11),TEXT(IFERROR(INDEX('Overview - Section A'!$A$46:$A$53,MATCH(AF6,'Overview - Section A'!$B$46:$B$53,0)),""),Setup!$A$33) &amp;" to " &amp; TEXT(IFERROR(INDEX('Overview - Section A'!$E$46:$E$53,MATCH(AF6,'Overview - Section A'!$B$46:$B$53,0)),""),Setup!$A$33),""),"")</f>
        <v>3-Jun-22 to 9-Dec-22</v>
      </c>
      <c r="AG7" s="877"/>
      <c r="AH7" s="878"/>
      <c r="AI7" s="871" t="str">
        <f ca="1">IFERROR(IF(YEAR(INDEX('Overview - Section A'!$A$46:$A$53,MATCH(AI6,'Overview - Section A'!$B$46:$B$53,0)))&lt;=YEAR('Overview - Section A'!$E$11),TEXT(IFERROR(INDEX('Overview - Section A'!$A$46:$A$53,MATCH(AI6,'Overview - Section A'!$B$46:$B$53,0)),""),Setup!$A$33) &amp;" to " &amp; TEXT(IFERROR(INDEX('Overview - Section A'!$E$46:$E$53,MATCH(AI6,'Overview - Section A'!$B$46:$B$53,0)),""),Setup!$A$33),""),"")</f>
        <v>10-Dec-22 to 13-Jun-23</v>
      </c>
      <c r="AJ7" s="871"/>
      <c r="AK7" s="871"/>
      <c r="AL7" s="871" t="str">
        <f ca="1">IFERROR(IF(YEAR(INDEX('Overview - Section A'!$A$46:$A$53,MATCH(AL6,'Overview - Section A'!$B$46:$B$53,0)))&lt;=YEAR('Overview - Section A'!$E$11),TEXT(IFERROR(INDEX('Overview - Section A'!$A$46:$A$53,MATCH(AL6,'Overview - Section A'!$B$46:$B$53,0)),""),Setup!$A$33) &amp;" to " &amp; TEXT(IFERROR(INDEX('Overview - Section A'!$E$46:$E$53,MATCH(AL6,'Overview - Section A'!$B$46:$B$53,0)),""),Setup!$A$33),""),"")</f>
        <v>14-Jun-23 to 19-Dec-23</v>
      </c>
      <c r="AM7" s="871"/>
      <c r="AN7" s="871"/>
      <c r="AO7" s="871" t="str">
        <f>IFERROR(IF(YEAR(INDEX('Overview - Section A'!$A$46:$A$53,MATCH(AO6,'Overview - Section A'!$B$46:$B$53,0)))&lt;=YEAR('Overview - Section A'!$E$11),TEXT(IFERROR(INDEX('Overview - Section A'!$A$46:$A$53,MATCH(AO6,'Overview - Section A'!$B$46:$B$53,0)),""),Setup!$A$33) &amp;" to " &amp; TEXT(IFERROR(INDEX('Overview - Section A'!$E$46:$E$53,MATCH(AO6,'Overview - Section A'!$B$46:$B$53,0)),""),Setup!$A$33),""),"")</f>
        <v/>
      </c>
      <c r="AP7" s="871"/>
      <c r="AQ7" s="871"/>
      <c r="AR7" s="871" t="str">
        <f>IFERROR(IF(YEAR(INDEX('Overview - Section A'!$A$46:$A$53,MATCH(AR6,'Overview - Section A'!$B$46:$B$53,0)))&lt;=YEAR('Overview - Section A'!$E$11),TEXT(IFERROR(INDEX('Overview - Section A'!$A$46:$A$53,MATCH(AR6,'Overview - Section A'!$B$46:$B$53,0)),""),Setup!$A$33) &amp;" to " &amp; TEXT(IFERROR(INDEX('Overview - Section A'!$E$46:$E$53,MATCH(AR6,'Overview - Section A'!$B$46:$B$53,0)),""),Setup!$A$33),""),"")</f>
        <v/>
      </c>
      <c r="AS7" s="871"/>
      <c r="AT7" s="871"/>
      <c r="AU7" s="386"/>
      <c r="AV7" s="359"/>
      <c r="BA7" s="456"/>
      <c r="BB7" s="456"/>
      <c r="BC7" s="456"/>
      <c r="BD7" s="456"/>
      <c r="BE7" s="456"/>
      <c r="BF7" s="456"/>
      <c r="BG7" s="456"/>
      <c r="BH7" s="456"/>
      <c r="BI7" s="456"/>
    </row>
    <row r="8" spans="1:61 16384:16384" ht="46.5" x14ac:dyDescent="0.35">
      <c r="A8" s="239" t="str">
        <f ca="1">Translations!A65</f>
        <v>Coverage Indicator Number</v>
      </c>
      <c r="B8" s="239" t="str">
        <f ca="1">Translations!A30</f>
        <v>Module Name</v>
      </c>
      <c r="C8" s="239" t="str">
        <f ca="1">Translations!A35</f>
        <v>Population</v>
      </c>
      <c r="D8" s="239" t="str">
        <f ca="1">Translations!A38</f>
        <v>Standard Indicator</v>
      </c>
      <c r="E8" s="239" t="str">
        <f ca="1">Translations!A39</f>
        <v>Custom Indicator</v>
      </c>
      <c r="F8" s="239" t="str">
        <f ca="1">Translations!A40</f>
        <v>Baseline #N Baseline #D</v>
      </c>
      <c r="G8" s="239" t="str">
        <f ca="1">Translations!A41</f>
        <v>Baseline %</v>
      </c>
      <c r="H8" s="239" t="str">
        <f ca="1">Translations!A42</f>
        <v>Baseline Year</v>
      </c>
      <c r="I8" s="239" t="str">
        <f ca="1">Translations!A43</f>
        <v>Baseline Source</v>
      </c>
      <c r="J8" s="344"/>
      <c r="K8" s="344"/>
      <c r="L8" s="344"/>
      <c r="M8" s="344"/>
      <c r="N8" s="344"/>
      <c r="O8" s="344"/>
      <c r="P8" s="344"/>
      <c r="Q8" s="344"/>
      <c r="R8" s="239" t="str">
        <f ca="1">Translations!A51</f>
        <v>Required Disaggregation</v>
      </c>
      <c r="S8" s="239" t="str">
        <f ca="1">Translations!A66</f>
        <v>Include in GF results</v>
      </c>
      <c r="T8" s="239" t="str">
        <f ca="1">Translations!A52</f>
        <v>Responsible PR</v>
      </c>
      <c r="U8" s="239" t="str">
        <f ca="1">Translations!A67</f>
        <v>Country / Scope of targets</v>
      </c>
      <c r="V8" s="239" t="s">
        <v>160</v>
      </c>
      <c r="W8" s="508" t="str">
        <f ca="1">Translations!$A$54&amp;CHAR(10)&amp;Translations!$A$55</f>
        <v>Target #N
Target #D</v>
      </c>
      <c r="X8" s="508" t="str">
        <f ca="1">Translations!$A$63</f>
        <v>Target %</v>
      </c>
      <c r="Y8" s="508" t="str">
        <f ca="1">Translations!$A$57</f>
        <v>Mark if target is TBD</v>
      </c>
      <c r="Z8" s="508" t="str">
        <f ca="1">Translations!$A$54&amp;CHAR(10)&amp;Translations!$A$55</f>
        <v>Target #N
Target #D</v>
      </c>
      <c r="AA8" s="508" t="str">
        <f ca="1">Translations!$A$63</f>
        <v>Target %</v>
      </c>
      <c r="AB8" s="508" t="str">
        <f ca="1">Translations!$A$57</f>
        <v>Mark if target is TBD</v>
      </c>
      <c r="AC8" s="508" t="str">
        <f ca="1">Translations!$A$54&amp;CHAR(10)&amp;Translations!$A$55</f>
        <v>Target #N
Target #D</v>
      </c>
      <c r="AD8" s="508" t="str">
        <f ca="1">Translations!$A$63</f>
        <v>Target %</v>
      </c>
      <c r="AE8" s="508" t="str">
        <f ca="1">Translations!$A$57</f>
        <v>Mark if target is TBD</v>
      </c>
      <c r="AF8" s="508" t="str">
        <f ca="1">Translations!$A$54&amp;CHAR(10)&amp;Translations!$A$55</f>
        <v>Target #N
Target #D</v>
      </c>
      <c r="AG8" s="508" t="str">
        <f ca="1">Translations!$A$63</f>
        <v>Target %</v>
      </c>
      <c r="AH8" s="508" t="str">
        <f ca="1">Translations!$A$57</f>
        <v>Mark if target is TBD</v>
      </c>
      <c r="AI8" s="508" t="str">
        <f ca="1">Translations!$A$54&amp;CHAR(10)&amp;Translations!$A$55</f>
        <v>Target #N
Target #D</v>
      </c>
      <c r="AJ8" s="508" t="str">
        <f ca="1">Translations!$A$63</f>
        <v>Target %</v>
      </c>
      <c r="AK8" s="508" t="str">
        <f ca="1">Translations!$A$57</f>
        <v>Mark if target is TBD</v>
      </c>
      <c r="AL8" s="508" t="str">
        <f ca="1">Translations!$A$54&amp;CHAR(10)&amp;Translations!$A$55</f>
        <v>Target #N
Target #D</v>
      </c>
      <c r="AM8" s="508" t="str">
        <f ca="1">Translations!$A$63</f>
        <v>Target %</v>
      </c>
      <c r="AN8" s="508" t="str">
        <f ca="1">Translations!$A$57</f>
        <v>Mark if target is TBD</v>
      </c>
      <c r="AO8" s="508" t="str">
        <f ca="1">Translations!$A$54&amp;CHAR(10)&amp;Translations!$A$55</f>
        <v>Target #N
Target #D</v>
      </c>
      <c r="AP8" s="508" t="str">
        <f ca="1">Translations!$A$63</f>
        <v>Target %</v>
      </c>
      <c r="AQ8" s="508" t="str">
        <f ca="1">Translations!$A$57</f>
        <v>Mark if target is TBD</v>
      </c>
      <c r="AR8" s="508" t="str">
        <f ca="1">Translations!$A$54&amp;CHAR(10)&amp;Translations!$A$55</f>
        <v>Target #N
Target #D</v>
      </c>
      <c r="AS8" s="508" t="str">
        <f ca="1">Translations!$A$63</f>
        <v>Target %</v>
      </c>
      <c r="AT8" s="508" t="str">
        <f ca="1">Translations!$A$57</f>
        <v>Mark if target is TBD</v>
      </c>
      <c r="AU8" s="239" t="str">
        <f ca="1">Translations!A58</f>
        <v>Comments</v>
      </c>
      <c r="AV8" s="359"/>
      <c r="BA8" s="456"/>
      <c r="BB8" s="456"/>
      <c r="BC8" s="456"/>
      <c r="BD8" s="456"/>
      <c r="BE8" s="456" t="s">
        <v>678</v>
      </c>
      <c r="BF8" s="456"/>
      <c r="BG8" s="456"/>
      <c r="BH8" s="456"/>
      <c r="BI8" s="456"/>
    </row>
    <row r="9" spans="1:61 16384:16384" ht="97.5" customHeight="1" x14ac:dyDescent="0.35">
      <c r="A9" s="885">
        <f ca="1">IF(INDIRECT("'Coverage Indicators-Section D'! A"&amp;ROW()-$AV9)=0,"",INDIRECT("'Coverage Indicators-Section D'! A"&amp;ROW()-$AV9))</f>
        <v>1</v>
      </c>
      <c r="B9" s="879" t="s">
        <v>4061</v>
      </c>
      <c r="C9" s="879"/>
      <c r="D9" s="879" t="s">
        <v>3841</v>
      </c>
      <c r="E9" s="879"/>
      <c r="F9" s="441">
        <v>96355</v>
      </c>
      <c r="G9" s="874">
        <f>IF(IFERROR((F9/F10),"") ="", "",(F9/F10))</f>
        <v>1</v>
      </c>
      <c r="H9" s="872">
        <v>2019</v>
      </c>
      <c r="I9" s="879" t="s">
        <v>6248</v>
      </c>
      <c r="J9" s="436"/>
      <c r="K9" s="436"/>
      <c r="L9" s="436"/>
      <c r="M9" s="436"/>
      <c r="N9" s="436"/>
      <c r="O9" s="436"/>
      <c r="P9" s="436"/>
      <c r="Q9" s="436"/>
      <c r="R9" s="881" t="str">
        <f>AY9</f>
        <v>Age,Type of testing</v>
      </c>
      <c r="S9" s="872"/>
      <c r="T9" s="879" t="s">
        <v>4431</v>
      </c>
      <c r="U9" s="444" t="s">
        <v>925</v>
      </c>
      <c r="V9" s="887"/>
      <c r="W9" s="441">
        <v>18398</v>
      </c>
      <c r="X9" s="874">
        <f>IF(IFERROR((W9/W10),"") ="", "",(W9/W10))</f>
        <v>1</v>
      </c>
      <c r="Y9" s="872"/>
      <c r="Z9" s="441">
        <v>26483</v>
      </c>
      <c r="AA9" s="874">
        <f>IF(IFERROR((Z9/Z10),"") ="", "",(Z9/Z10))</f>
        <v>1</v>
      </c>
      <c r="AB9" s="872"/>
      <c r="AC9" s="441">
        <v>18756</v>
      </c>
      <c r="AD9" s="874">
        <f>IF(IFERROR((AC9/AC10),"") ="", "",(AC9/AC10))</f>
        <v>1</v>
      </c>
      <c r="AE9" s="872"/>
      <c r="AF9" s="441">
        <v>26999</v>
      </c>
      <c r="AG9" s="874">
        <f>IF(IFERROR((AF9/AF10),"") ="", "",(AF9/AF10))</f>
        <v>1</v>
      </c>
      <c r="AH9" s="872"/>
      <c r="AI9" s="441">
        <v>19123</v>
      </c>
      <c r="AJ9" s="874">
        <f>IF(IFERROR((AI9/AI10),"") ="", "",(AI9/AI10))</f>
        <v>1</v>
      </c>
      <c r="AK9" s="872"/>
      <c r="AL9" s="441">
        <v>27526</v>
      </c>
      <c r="AM9" s="874">
        <f>IF(IFERROR((AL9/AL10),"") ="", "",(AL9/AL10))</f>
        <v>1</v>
      </c>
      <c r="AN9" s="872"/>
      <c r="AO9" s="441"/>
      <c r="AP9" s="874" t="str">
        <f>IF(IFERROR((AO9/AO10),"") ="", "",(AO9/AO10))</f>
        <v/>
      </c>
      <c r="AQ9" s="872"/>
      <c r="AR9" s="441"/>
      <c r="AS9" s="874" t="str">
        <f>IF(IFERROR((AR9/AR10),"") ="", "",(AR9/AR10))</f>
        <v/>
      </c>
      <c r="AT9" s="872"/>
      <c r="AU9" s="879" t="s">
        <v>6269</v>
      </c>
      <c r="AV9" s="803">
        <f ca="1">IF(OFFSET(AV9,-2,0,,)="",-2,OFFSET(AV9,-2,0,,)+1)</f>
        <v>-2</v>
      </c>
      <c r="AW9" s="819">
        <f ca="1">IF(INDIRECT("'Coverage Indicators - Section D'! X"&amp;ROW()-$AV9)=0,"",INDIRECT("'Coverage Indicators - Section D'! X"&amp;ROW()-$AV9))</f>
        <v>1</v>
      </c>
      <c r="AX9" s="819" t="str">
        <f>IFERROR(IF(VLOOKUP(B9,'Reference Records'!$C$89:$D$120,2,FALSE)=0,"",VLOOKUP(B9,'Reference Records'!$C$89:$D$120,2,FALSE)),"")</f>
        <v>MCI-00658</v>
      </c>
      <c r="AY9" t="str">
        <f t="array" ref="AY9">IFERROR(IF(INDEX('Reference Records'!$D$46:$D$86,MATCH(LEFT(D9,255),LEFT('Reference Records'!$C$46:$C$86,255),0))=0,"",INDEX('Reference Records'!$D$46:$D$86,MATCH(LEFT(D9,255),LEFT('Reference Records'!$C$46:$C$86,255),0))),"")</f>
        <v>Age,Type of testing</v>
      </c>
      <c r="AZ9" t="e">
        <f ca="1">_xlfn.CONCAT(D9,E9)</f>
        <v>#NAME?</v>
      </c>
      <c r="BA9" s="428" t="str">
        <f t="array" ref="BA9">VLOOKUP(LEFT(D9,255),LEFT('Reference Records'!C$45:G86,255),4,0)</f>
        <v>MCI-01102</v>
      </c>
      <c r="BB9" s="428">
        <f>MATCH(BA9,'Reference Records'!$F$338:$F$379,0)+ROW(PopulationByCoverage)-1</f>
        <v>344</v>
      </c>
      <c r="BC9" s="428">
        <f>MATCH(BA9,'Reference Records'!$F$338:$F$379,1)+ROW(PopulationByCoverage)-1</f>
        <v>344</v>
      </c>
      <c r="BD9" s="456" t="str">
        <f>D9&amp;E9</f>
        <v>CM-1a⁽ᴹ⁾ Proportion of suspected malaria cases that receive a parasitological test at public sector health facilities</v>
      </c>
      <c r="BE9" s="456" t="str">
        <f ca="1">IF(INDIRECT("'Coverage Indicators-Section D'! AF"&amp;ROW()-$AV9)=0,"",INDIRECT("'Coverage Indicators-Section D'! AF"&amp;ROW()-$AV9))</f>
        <v>a181R00000BbBy9QAF</v>
      </c>
      <c r="BF9" s="452" t="str">
        <f ca="1">IFERROR(IF(VLOOKUP(D9,'Reference Records'!$C$1:$K$404,9,0)=0,"",_xlfn.CONCAT(VLOOKUP(D9,'Reference Records'!$C$1:$K$404,9,0),";")),"")</f>
        <v/>
      </c>
      <c r="BG9" s="452" t="str">
        <f ca="1">CLEAN(IFERROR(LEFT(BF9, SEARCH(";",BF9,1)-1),""))</f>
        <v/>
      </c>
      <c r="BH9" s="452" t="str">
        <f ca="1">SUBSTITUTE(IFERROR(MID(BF9, SEARCH(";",BF9) + 1, SEARCH(";",BF9,SEARCH(";",BF9)+1) - SEARCH(";",BF9) - 1),""),CHAR(10),"")</f>
        <v/>
      </c>
      <c r="BI9" s="460" t="str">
        <f ca="1">CLEAN(IFERROR(SUBSTITUTE(RIGHT(BF9,LEN(BF9) - SEARCH(";", BF9, SEARCH(";",BF9) + 1)),";",""),""))</f>
        <v/>
      </c>
    </row>
    <row r="10" spans="1:61 16384:16384" ht="139.5" customHeight="1" x14ac:dyDescent="0.35">
      <c r="A10" s="886"/>
      <c r="B10" s="880"/>
      <c r="C10" s="880"/>
      <c r="D10" s="880"/>
      <c r="E10" s="880"/>
      <c r="F10" s="441">
        <v>96355</v>
      </c>
      <c r="G10" s="875"/>
      <c r="H10" s="873"/>
      <c r="I10" s="880"/>
      <c r="J10" s="436"/>
      <c r="K10" s="436"/>
      <c r="L10" s="436"/>
      <c r="M10" s="436"/>
      <c r="N10" s="436"/>
      <c r="O10" s="436"/>
      <c r="P10" s="436"/>
      <c r="Q10" s="436"/>
      <c r="R10" s="882"/>
      <c r="S10" s="873"/>
      <c r="T10" s="880"/>
      <c r="U10" s="439" t="s">
        <v>641</v>
      </c>
      <c r="V10" s="888"/>
      <c r="W10" s="441">
        <v>18398</v>
      </c>
      <c r="X10" s="875"/>
      <c r="Y10" s="873"/>
      <c r="Z10" s="441">
        <v>26483</v>
      </c>
      <c r="AA10" s="875"/>
      <c r="AB10" s="873"/>
      <c r="AC10" s="441">
        <v>18756</v>
      </c>
      <c r="AD10" s="875"/>
      <c r="AE10" s="873"/>
      <c r="AF10" s="441">
        <v>26999</v>
      </c>
      <c r="AG10" s="875"/>
      <c r="AH10" s="873"/>
      <c r="AI10" s="441">
        <v>19123</v>
      </c>
      <c r="AJ10" s="875"/>
      <c r="AK10" s="873"/>
      <c r="AL10" s="441">
        <v>27526</v>
      </c>
      <c r="AM10" s="875"/>
      <c r="AN10" s="873"/>
      <c r="AO10" s="441"/>
      <c r="AP10" s="875"/>
      <c r="AQ10" s="873"/>
      <c r="AR10" s="441"/>
      <c r="AS10" s="875"/>
      <c r="AT10" s="873"/>
      <c r="AU10" s="880"/>
      <c r="AV10" s="803"/>
      <c r="AW10" s="819"/>
      <c r="AX10" s="819"/>
      <c r="BA10" s="456"/>
      <c r="BB10" s="456"/>
      <c r="BC10" s="456"/>
      <c r="BD10" s="456"/>
      <c r="BE10" s="456"/>
      <c r="BF10" s="452"/>
      <c r="BG10" s="452"/>
      <c r="BH10" s="452"/>
      <c r="BI10" s="460"/>
    </row>
    <row r="11" spans="1:61 16384:16384" ht="110" customHeight="1" x14ac:dyDescent="0.35">
      <c r="A11" s="885">
        <f ca="1">IF(INDIRECT("'Coverage Indicators-Section D'! A"&amp;ROW()-$AV11)=0,"",INDIRECT("'Coverage Indicators-Section D'! A"&amp;ROW()-$AV11))</f>
        <v>2</v>
      </c>
      <c r="B11" s="879" t="s">
        <v>4061</v>
      </c>
      <c r="C11" s="879"/>
      <c r="D11" s="879" t="s">
        <v>3851</v>
      </c>
      <c r="E11" s="879"/>
      <c r="F11" s="441">
        <v>439607</v>
      </c>
      <c r="G11" s="874">
        <f>IF(IFERROR((F11/F12),"") ="", "",(F11/F12))</f>
        <v>1</v>
      </c>
      <c r="H11" s="872">
        <v>2019</v>
      </c>
      <c r="I11" s="879" t="s">
        <v>6248</v>
      </c>
      <c r="J11" s="436"/>
      <c r="K11" s="436"/>
      <c r="L11" s="436"/>
      <c r="M11" s="436"/>
      <c r="N11" s="436"/>
      <c r="O11" s="436"/>
      <c r="P11" s="436"/>
      <c r="Q11" s="436"/>
      <c r="R11" s="881" t="str">
        <f>AY11</f>
        <v>Age,Type of testing</v>
      </c>
      <c r="S11" s="872"/>
      <c r="T11" s="879" t="s">
        <v>4427</v>
      </c>
      <c r="U11" s="444" t="s">
        <v>925</v>
      </c>
      <c r="V11" s="887"/>
      <c r="W11" s="441">
        <v>73593</v>
      </c>
      <c r="X11" s="874">
        <f>IF(IFERROR((W11/W12),"") ="", "",(W11/W12))</f>
        <v>1</v>
      </c>
      <c r="Y11" s="872"/>
      <c r="Z11" s="441">
        <v>105934</v>
      </c>
      <c r="AA11" s="874">
        <f>IF(IFERROR((Z11/Z12),"") ="", "",(Z11/Z12))</f>
        <v>1</v>
      </c>
      <c r="AB11" s="872"/>
      <c r="AC11" s="441">
        <v>75025</v>
      </c>
      <c r="AD11" s="874">
        <f>IF(IFERROR((AC11/AC12),"") ="", "",(AC11/AC12))</f>
        <v>1</v>
      </c>
      <c r="AE11" s="872"/>
      <c r="AF11" s="441">
        <v>107996</v>
      </c>
      <c r="AG11" s="874">
        <f>IF(IFERROR((AF11/AF12),"") ="", "",(AF11/AF12))</f>
        <v>1</v>
      </c>
      <c r="AH11" s="872"/>
      <c r="AI11" s="441">
        <v>76491</v>
      </c>
      <c r="AJ11" s="874">
        <f>IF(IFERROR((AI11/AI12),"") ="", "",(AI11/AI12))</f>
        <v>1</v>
      </c>
      <c r="AK11" s="872"/>
      <c r="AL11" s="441">
        <v>110106</v>
      </c>
      <c r="AM11" s="874">
        <f>IF(IFERROR((AL11/AL12),"") ="", "",(AL11/AL12))</f>
        <v>1</v>
      </c>
      <c r="AN11" s="872"/>
      <c r="AO11" s="441"/>
      <c r="AP11" s="874" t="str">
        <f>IF(IFERROR((AO11/AO12),"") ="", "",(AO11/AO12))</f>
        <v/>
      </c>
      <c r="AQ11" s="872"/>
      <c r="AR11" s="441"/>
      <c r="AS11" s="874" t="str">
        <f>IF(IFERROR((AR11/AR12),"") ="", "",(AR11/AR12))</f>
        <v/>
      </c>
      <c r="AT11" s="872"/>
      <c r="AU11" s="879" t="s">
        <v>6270</v>
      </c>
      <c r="AV11" s="803">
        <f ca="1">IF(OFFSET(AV11,-2,0,,)="",-2,OFFSET(AV11,-2,0,,)+1)</f>
        <v>-1</v>
      </c>
      <c r="AW11" s="819" t="str">
        <f ca="1">IF(INDIRECT("'Coverage Indicators - Section D'! X"&amp;ROW()-$AV11)=0,"",INDIRECT("'Coverage Indicators - Section D'! X"&amp;ROW()-$AV11))</f>
        <v/>
      </c>
      <c r="AX11" s="819" t="str">
        <f>IFERROR(IF(VLOOKUP(B11,'Reference Records'!$C$89:$D$120,2,FALSE)=0,"",VLOOKUP(B11,'Reference Records'!$C$89:$D$120,2,FALSE)),"")</f>
        <v>MCI-00658</v>
      </c>
      <c r="AY11" s="507" t="str">
        <f t="array" ref="AY11">IFERROR(IF(INDEX('Reference Records'!$D$46:$D$86,MATCH(LEFT(D11,255),LEFT('Reference Records'!$C$46:$C$86,255),0))=0,"",INDEX('Reference Records'!$D$46:$D$86,MATCH(LEFT(D11,255),LEFT('Reference Records'!$C$46:$C$86,255),0))),"")</f>
        <v>Age,Type of testing</v>
      </c>
      <c r="AZ11" s="507" t="e">
        <f ca="1">_xlfn.CONCAT(D11,E11)</f>
        <v>#NAME?</v>
      </c>
      <c r="BA11" s="428" t="str">
        <f t="array" ref="BA11">VLOOKUP(LEFT(D11,255),LEFT('Reference Records'!C$45:G88,255),4,0)</f>
        <v>MCI-01103</v>
      </c>
      <c r="BB11" s="428">
        <f>MATCH(BA11,'Reference Records'!$F$338:$F$379,0)+ROW(PopulationByCoverage)-1</f>
        <v>345</v>
      </c>
      <c r="BC11" s="428">
        <f>MATCH(BA11,'Reference Records'!$F$338:$F$379,1)+ROW(PopulationByCoverage)-1</f>
        <v>345</v>
      </c>
      <c r="BD11" s="507" t="str">
        <f>D11&amp;E11</f>
        <v>CM-1b⁽ᴹ⁾ Proportion of suspected malaria cases that receive a parasitological test in the community</v>
      </c>
      <c r="BE11" s="507" t="str">
        <f ca="1">IF(INDIRECT("'Coverage Indicators-Section D'! AF"&amp;ROW()-$AV11)=0,"",INDIRECT("'Coverage Indicators-Section D'! AF"&amp;ROW()-$AV11))</f>
        <v>a181R00000BbByAQAV</v>
      </c>
      <c r="BF11" s="452" t="str">
        <f ca="1">IFERROR(IF(VLOOKUP(D11,'Reference Records'!$C$1:$K$404,9,0)=0,"",_xlfn.CONCAT(VLOOKUP(D11,'Reference Records'!$C$1:$K$404,9,0),";")),"")</f>
        <v/>
      </c>
      <c r="BG11" s="452" t="str">
        <f ca="1">CLEAN(IFERROR(LEFT(BF11, SEARCH(";",BF11,1)-1),""))</f>
        <v/>
      </c>
      <c r="BH11" s="452" t="str">
        <f ca="1">SUBSTITUTE(IFERROR(MID(BF11, SEARCH(";",BF11) + 1, SEARCH(";",BF11,SEARCH(";",BF11)+1) - SEARCH(";",BF11) - 1),""),CHAR(10),"")</f>
        <v/>
      </c>
      <c r="BI11" s="591" t="str">
        <f ca="1">CLEAN(IFERROR(SUBSTITUTE(RIGHT(BF11,LEN(BF11) - SEARCH(";", BF11, SEARCH(";",BF11) + 1)),";",""),""))</f>
        <v/>
      </c>
    </row>
    <row r="12" spans="1:61 16384:16384" ht="120" customHeight="1" x14ac:dyDescent="0.35">
      <c r="A12" s="886"/>
      <c r="B12" s="880"/>
      <c r="C12" s="880"/>
      <c r="D12" s="880"/>
      <c r="E12" s="880"/>
      <c r="F12" s="441">
        <v>439607</v>
      </c>
      <c r="G12" s="875"/>
      <c r="H12" s="873"/>
      <c r="I12" s="880"/>
      <c r="J12" s="436"/>
      <c r="K12" s="436"/>
      <c r="L12" s="436"/>
      <c r="M12" s="436"/>
      <c r="N12" s="436"/>
      <c r="O12" s="436"/>
      <c r="P12" s="436"/>
      <c r="Q12" s="436"/>
      <c r="R12" s="882"/>
      <c r="S12" s="873"/>
      <c r="T12" s="880"/>
      <c r="U12" s="592" t="s">
        <v>641</v>
      </c>
      <c r="V12" s="888"/>
      <c r="W12" s="441">
        <v>73593</v>
      </c>
      <c r="X12" s="875"/>
      <c r="Y12" s="873"/>
      <c r="Z12" s="441">
        <v>105934</v>
      </c>
      <c r="AA12" s="875"/>
      <c r="AB12" s="873"/>
      <c r="AC12" s="441">
        <v>75025</v>
      </c>
      <c r="AD12" s="875"/>
      <c r="AE12" s="873"/>
      <c r="AF12" s="441">
        <v>107996</v>
      </c>
      <c r="AG12" s="875"/>
      <c r="AH12" s="873"/>
      <c r="AI12" s="441">
        <v>76491</v>
      </c>
      <c r="AJ12" s="875"/>
      <c r="AK12" s="873"/>
      <c r="AL12" s="441">
        <v>110106</v>
      </c>
      <c r="AM12" s="875"/>
      <c r="AN12" s="873"/>
      <c r="AO12" s="441"/>
      <c r="AP12" s="875"/>
      <c r="AQ12" s="873"/>
      <c r="AR12" s="441"/>
      <c r="AS12" s="875"/>
      <c r="AT12" s="873"/>
      <c r="AU12" s="880"/>
      <c r="AV12" s="803"/>
      <c r="AW12" s="819"/>
      <c r="AX12" s="819"/>
      <c r="AY12" s="507"/>
      <c r="AZ12" s="507"/>
      <c r="BA12" s="507"/>
      <c r="BB12" s="507"/>
      <c r="BC12" s="507"/>
      <c r="BD12" s="507"/>
      <c r="BE12" s="507"/>
      <c r="BF12" s="452"/>
      <c r="BG12" s="452"/>
      <c r="BH12" s="452"/>
      <c r="BI12" s="591"/>
    </row>
    <row r="13" spans="1:61 16384:16384" ht="86.5" customHeight="1" x14ac:dyDescent="0.35">
      <c r="A13" s="885">
        <f ca="1">IF(INDIRECT("'Coverage Indicators-Section D'! A"&amp;ROW()-$AV13)=0,"",INDIRECT("'Coverage Indicators-Section D'! A"&amp;ROW()-$AV13))</f>
        <v>3</v>
      </c>
      <c r="B13" s="879" t="s">
        <v>4061</v>
      </c>
      <c r="C13" s="879"/>
      <c r="D13" s="879" t="s">
        <v>3871</v>
      </c>
      <c r="E13" s="879"/>
      <c r="F13" s="441">
        <v>3278</v>
      </c>
      <c r="G13" s="874">
        <f>IF(IFERROR((F13/F14),"") ="", "",(F13/F14))</f>
        <v>1</v>
      </c>
      <c r="H13" s="872">
        <v>2019</v>
      </c>
      <c r="I13" s="879" t="s">
        <v>6248</v>
      </c>
      <c r="J13" s="436"/>
      <c r="K13" s="436"/>
      <c r="L13" s="436"/>
      <c r="M13" s="436"/>
      <c r="N13" s="436"/>
      <c r="O13" s="436"/>
      <c r="P13" s="436"/>
      <c r="Q13" s="436"/>
      <c r="R13" s="881" t="str">
        <f>AY13</f>
        <v>Age</v>
      </c>
      <c r="S13" s="872"/>
      <c r="T13" s="879" t="s">
        <v>4431</v>
      </c>
      <c r="U13" s="444" t="s">
        <v>925</v>
      </c>
      <c r="V13" s="887"/>
      <c r="W13" s="441">
        <v>814</v>
      </c>
      <c r="X13" s="874">
        <f>IF(IFERROR((W13/W14),"") ="", "",(W13/W14))</f>
        <v>1</v>
      </c>
      <c r="Y13" s="872"/>
      <c r="Z13" s="441">
        <v>1673</v>
      </c>
      <c r="AA13" s="874">
        <f>IF(IFERROR((Z13/Z14),"") ="", "",(Z13/Z14))</f>
        <v>1</v>
      </c>
      <c r="AB13" s="872"/>
      <c r="AC13" s="441">
        <v>615</v>
      </c>
      <c r="AD13" s="874">
        <f>IF(IFERROR((AC13/AC14),"") ="", "",(AC13/AC14))</f>
        <v>1</v>
      </c>
      <c r="AE13" s="872"/>
      <c r="AF13" s="441">
        <v>1265</v>
      </c>
      <c r="AG13" s="874">
        <f>IF(IFERROR((AF13/AF14),"") ="", "",(AF13/AF14))</f>
        <v>1</v>
      </c>
      <c r="AH13" s="872"/>
      <c r="AI13" s="441">
        <v>409</v>
      </c>
      <c r="AJ13" s="874">
        <f>IF(IFERROR((AI13/AI14),"") ="", "",(AI13/AI14))</f>
        <v>1</v>
      </c>
      <c r="AK13" s="872"/>
      <c r="AL13" s="441">
        <v>841</v>
      </c>
      <c r="AM13" s="874">
        <f>IF(IFERROR((AL13/AL14),"") ="", "",(AL13/AL14))</f>
        <v>1</v>
      </c>
      <c r="AN13" s="872"/>
      <c r="AO13" s="441"/>
      <c r="AP13" s="874" t="str">
        <f>IF(IFERROR((AO13/AO14),"") ="", "",(AO13/AO14))</f>
        <v/>
      </c>
      <c r="AQ13" s="872"/>
      <c r="AR13" s="441"/>
      <c r="AS13" s="874" t="str">
        <f>IF(IFERROR((AR13/AR14),"") ="", "",(AR13/AR14))</f>
        <v/>
      </c>
      <c r="AT13" s="872"/>
      <c r="AU13" s="879" t="s">
        <v>6271</v>
      </c>
      <c r="AV13" s="803">
        <f ca="1">IF(OFFSET(AV13,-2,0,,)="",-2,OFFSET(AV13,-2,0,,)+1)</f>
        <v>0</v>
      </c>
      <c r="AW13" s="819">
        <f ca="1">IF(INDIRECT("'Coverage Indicators - Section D'! X"&amp;ROW()-$AV13)=0,"",INDIRECT("'Coverage Indicators - Section D'! X"&amp;ROW()-$AV13))</f>
        <v>1</v>
      </c>
      <c r="AX13" s="819" t="str">
        <f>IFERROR(IF(VLOOKUP(B13,'Reference Records'!$C$89:$D$120,2,FALSE)=0,"",VLOOKUP(B13,'Reference Records'!$C$89:$D$120,2,FALSE)),"")</f>
        <v>MCI-00658</v>
      </c>
      <c r="AY13" s="507" t="str">
        <f t="array" ref="AY13">IFERROR(IF(INDEX('Reference Records'!$D$46:$D$86,MATCH(LEFT(D13,255),LEFT('Reference Records'!$C$46:$C$86,255),0))=0,"",INDEX('Reference Records'!$D$46:$D$86,MATCH(LEFT(D13,255),LEFT('Reference Records'!$C$46:$C$86,255),0))),"")</f>
        <v>Age</v>
      </c>
      <c r="AZ13" s="507" t="e">
        <f ca="1">_xlfn.CONCAT(D13,E13)</f>
        <v>#NAME?</v>
      </c>
      <c r="BA13" s="428" t="str">
        <f t="array" ref="BA13">VLOOKUP(LEFT(D13,255),LEFT('Reference Records'!C$45:G90,255),4,0)</f>
        <v>MCI-01105</v>
      </c>
      <c r="BB13" s="428">
        <f>MATCH(BA13,'Reference Records'!$F$338:$F$379,0)+ROW(PopulationByCoverage)-1</f>
        <v>347</v>
      </c>
      <c r="BC13" s="428">
        <f>MATCH(BA13,'Reference Records'!$F$338:$F$379,1)+ROW(PopulationByCoverage)-1</f>
        <v>347</v>
      </c>
      <c r="BD13" s="507" t="str">
        <f>D13&amp;E13</f>
        <v>CM-2a⁽ᴹ⁾ Proportion of confirmed malaria cases that received first-line antimalarial treatment at public sector health facilities</v>
      </c>
      <c r="BE13" s="507" t="str">
        <f ca="1">IF(INDIRECT("'Coverage Indicators-Section D'! AF"&amp;ROW()-$AV13)=0,"",INDIRECT("'Coverage Indicators-Section D'! AF"&amp;ROW()-$AV13))</f>
        <v>a181R00000BbByBQAV</v>
      </c>
      <c r="BF13" s="452" t="str">
        <f ca="1">IFERROR(IF(VLOOKUP(D13,'Reference Records'!$C$1:$K$404,9,0)=0,"",_xlfn.CONCAT(VLOOKUP(D13,'Reference Records'!$C$1:$K$404,9,0),";")),"")</f>
        <v/>
      </c>
      <c r="BG13" s="452" t="str">
        <f ca="1">CLEAN(IFERROR(LEFT(BF13, SEARCH(";",BF13,1)-1),""))</f>
        <v/>
      </c>
      <c r="BH13" s="452" t="str">
        <f ca="1">SUBSTITUTE(IFERROR(MID(BF13, SEARCH(";",BF13) + 1, SEARCH(";",BF13,SEARCH(";",BF13)+1) - SEARCH(";",BF13) - 1),""),CHAR(10),"")</f>
        <v/>
      </c>
      <c r="BI13" s="591" t="str">
        <f ca="1">CLEAN(IFERROR(SUBSTITUTE(RIGHT(BF13,LEN(BF13) - SEARCH(";", BF13, SEARCH(";",BF13) + 1)),";",""),""))</f>
        <v/>
      </c>
    </row>
    <row r="14" spans="1:61 16384:16384" ht="58" customHeight="1" x14ac:dyDescent="0.35">
      <c r="A14" s="886"/>
      <c r="B14" s="880"/>
      <c r="C14" s="880"/>
      <c r="D14" s="880"/>
      <c r="E14" s="880"/>
      <c r="F14" s="441">
        <v>3278</v>
      </c>
      <c r="G14" s="875"/>
      <c r="H14" s="873"/>
      <c r="I14" s="880"/>
      <c r="J14" s="436"/>
      <c r="K14" s="436"/>
      <c r="L14" s="436"/>
      <c r="M14" s="436"/>
      <c r="N14" s="436"/>
      <c r="O14" s="436"/>
      <c r="P14" s="436"/>
      <c r="Q14" s="436"/>
      <c r="R14" s="882"/>
      <c r="S14" s="873"/>
      <c r="T14" s="880"/>
      <c r="U14" s="592" t="s">
        <v>640</v>
      </c>
      <c r="V14" s="888"/>
      <c r="W14" s="441">
        <v>814</v>
      </c>
      <c r="X14" s="875"/>
      <c r="Y14" s="873"/>
      <c r="Z14" s="441">
        <v>1673</v>
      </c>
      <c r="AA14" s="875"/>
      <c r="AB14" s="873"/>
      <c r="AC14" s="441">
        <v>615</v>
      </c>
      <c r="AD14" s="875"/>
      <c r="AE14" s="873"/>
      <c r="AF14" s="441">
        <v>1265</v>
      </c>
      <c r="AG14" s="875"/>
      <c r="AH14" s="873"/>
      <c r="AI14" s="441">
        <v>409</v>
      </c>
      <c r="AJ14" s="875"/>
      <c r="AK14" s="873"/>
      <c r="AL14" s="441">
        <v>841</v>
      </c>
      <c r="AM14" s="875"/>
      <c r="AN14" s="873"/>
      <c r="AO14" s="441"/>
      <c r="AP14" s="875"/>
      <c r="AQ14" s="873"/>
      <c r="AR14" s="441"/>
      <c r="AS14" s="875"/>
      <c r="AT14" s="873"/>
      <c r="AU14" s="880"/>
      <c r="AV14" s="803"/>
      <c r="AW14" s="819"/>
      <c r="AX14" s="819"/>
      <c r="AY14" s="507"/>
      <c r="AZ14" s="507"/>
      <c r="BA14" s="507"/>
      <c r="BB14" s="507"/>
      <c r="BC14" s="507"/>
      <c r="BD14" s="507"/>
      <c r="BE14" s="507"/>
      <c r="BF14" s="452"/>
      <c r="BG14" s="452"/>
      <c r="BH14" s="452"/>
      <c r="BI14" s="591"/>
    </row>
    <row r="15" spans="1:61 16384:16384" ht="68" customHeight="1" x14ac:dyDescent="0.35">
      <c r="A15" s="885">
        <f ca="1">IF(INDIRECT("'Coverage Indicators-Section D'! A"&amp;ROW()-$AV15)=0,"",INDIRECT("'Coverage Indicators-Section D'! A"&amp;ROW()-$AV15))</f>
        <v>4</v>
      </c>
      <c r="B15" s="879" t="s">
        <v>4061</v>
      </c>
      <c r="C15" s="879"/>
      <c r="D15" s="879" t="s">
        <v>3877</v>
      </c>
      <c r="E15" s="879"/>
      <c r="F15" s="441">
        <v>13111</v>
      </c>
      <c r="G15" s="874">
        <f>IF(IFERROR((F15/F16),"") ="", "",(F15/F16))</f>
        <v>1</v>
      </c>
      <c r="H15" s="872">
        <v>2019</v>
      </c>
      <c r="I15" s="879" t="s">
        <v>6248</v>
      </c>
      <c r="J15" s="436"/>
      <c r="K15" s="436"/>
      <c r="L15" s="436"/>
      <c r="M15" s="436"/>
      <c r="N15" s="436"/>
      <c r="O15" s="436"/>
      <c r="P15" s="436"/>
      <c r="Q15" s="436"/>
      <c r="R15" s="881" t="str">
        <f>AY15</f>
        <v>Age</v>
      </c>
      <c r="S15" s="872"/>
      <c r="T15" s="879" t="s">
        <v>4427</v>
      </c>
      <c r="U15" s="444" t="s">
        <v>925</v>
      </c>
      <c r="V15" s="887"/>
      <c r="W15" s="441">
        <v>3254</v>
      </c>
      <c r="X15" s="874">
        <f>IF(IFERROR((W15/W16),"") ="", "",(W15/W16))</f>
        <v>1</v>
      </c>
      <c r="Y15" s="872"/>
      <c r="Z15" s="441">
        <v>6691</v>
      </c>
      <c r="AA15" s="874">
        <f>IF(IFERROR((Z15/Z16),"") ="", "",(Z15/Z16))</f>
        <v>1</v>
      </c>
      <c r="AB15" s="872"/>
      <c r="AC15" s="441">
        <v>2462</v>
      </c>
      <c r="AD15" s="874">
        <f>IF(IFERROR((AC15/AC16),"") ="", "",(AC15/AC16))</f>
        <v>1</v>
      </c>
      <c r="AE15" s="872"/>
      <c r="AF15" s="441">
        <v>5061</v>
      </c>
      <c r="AG15" s="874">
        <f>IF(IFERROR((AF15/AF16),"") ="", "",(AF15/AF16))</f>
        <v>1</v>
      </c>
      <c r="AH15" s="872"/>
      <c r="AI15" s="441">
        <v>1636</v>
      </c>
      <c r="AJ15" s="874">
        <f>IF(IFERROR((AI15/AI16),"") ="", "",(AI15/AI16))</f>
        <v>1</v>
      </c>
      <c r="AK15" s="872"/>
      <c r="AL15" s="441">
        <v>3363</v>
      </c>
      <c r="AM15" s="874">
        <f>IF(IFERROR((AL15/AL16),"") ="", "",(AL15/AL16))</f>
        <v>1</v>
      </c>
      <c r="AN15" s="872"/>
      <c r="AO15" s="441"/>
      <c r="AP15" s="874" t="str">
        <f>IF(IFERROR((AO15/AO16),"") ="", "",(AO15/AO16))</f>
        <v/>
      </c>
      <c r="AQ15" s="872"/>
      <c r="AR15" s="441"/>
      <c r="AS15" s="874" t="str">
        <f>IF(IFERROR((AR15/AR16),"") ="", "",(AR15/AR16))</f>
        <v/>
      </c>
      <c r="AT15" s="872"/>
      <c r="AU15" s="879" t="s">
        <v>6272</v>
      </c>
      <c r="AV15" s="803">
        <f ca="1">IF(OFFSET(AV15,-2,0,,)="",-2,OFFSET(AV15,-2,0,,)+1)</f>
        <v>1</v>
      </c>
      <c r="AW15" s="819" t="str">
        <f ca="1">IF(INDIRECT("'Coverage Indicators - Section D'! X"&amp;ROW()-$AV15)=0,"",INDIRECT("'Coverage Indicators - Section D'! X"&amp;ROW()-$AV15))</f>
        <v/>
      </c>
      <c r="AX15" s="819" t="str">
        <f>IFERROR(IF(VLOOKUP(B15,'Reference Records'!$C$89:$D$120,2,FALSE)=0,"",VLOOKUP(B15,'Reference Records'!$C$89:$D$120,2,FALSE)),"")</f>
        <v>MCI-00658</v>
      </c>
      <c r="AY15" s="507" t="str">
        <f t="array" ref="AY15">IFERROR(IF(INDEX('Reference Records'!$D$46:$D$86,MATCH(LEFT(D15,255),LEFT('Reference Records'!$C$46:$C$86,255),0))=0,"",INDEX('Reference Records'!$D$46:$D$86,MATCH(LEFT(D15,255),LEFT('Reference Records'!$C$46:$C$86,255),0))),"")</f>
        <v>Age</v>
      </c>
      <c r="AZ15" s="507" t="e">
        <f ca="1">_xlfn.CONCAT(D15,E15)</f>
        <v>#NAME?</v>
      </c>
      <c r="BA15" s="428" t="str">
        <f t="array" ref="BA15">VLOOKUP(LEFT(D15,255),LEFT('Reference Records'!C$45:G92,255),4,0)</f>
        <v>MCI-01106</v>
      </c>
      <c r="BB15" s="428">
        <f>MATCH(BA15,'Reference Records'!$F$338:$F$379,0)+ROW(PopulationByCoverage)-1</f>
        <v>348</v>
      </c>
      <c r="BC15" s="428">
        <f>MATCH(BA15,'Reference Records'!$F$338:$F$379,1)+ROW(PopulationByCoverage)-1</f>
        <v>348</v>
      </c>
      <c r="BD15" s="507" t="str">
        <f>D15&amp;E15</f>
        <v>CM-2b⁽ᴹ⁾ Proportion of confirmed malaria cases that received first-line antimalarial treatment in the community</v>
      </c>
      <c r="BE15" s="507" t="str">
        <f ca="1">IF(INDIRECT("'Coverage Indicators-Section D'! AF"&amp;ROW()-$AV15)=0,"",INDIRECT("'Coverage Indicators-Section D'! AF"&amp;ROW()-$AV15))</f>
        <v>a181R00000BbByCQAV</v>
      </c>
      <c r="BF15" s="452" t="str">
        <f ca="1">IFERROR(IF(VLOOKUP(D15,'Reference Records'!$C$1:$K$404,9,0)=0,"",_xlfn.CONCAT(VLOOKUP(D15,'Reference Records'!$C$1:$K$404,9,0),";")),"")</f>
        <v/>
      </c>
      <c r="BG15" s="452" t="str">
        <f ca="1">CLEAN(IFERROR(LEFT(BF15, SEARCH(";",BF15,1)-1),""))</f>
        <v/>
      </c>
      <c r="BH15" s="452" t="str">
        <f ca="1">SUBSTITUTE(IFERROR(MID(BF15, SEARCH(";",BF15) + 1, SEARCH(";",BF15,SEARCH(";",BF15)+1) - SEARCH(";",BF15) - 1),""),CHAR(10),"")</f>
        <v/>
      </c>
      <c r="BI15" s="591" t="str">
        <f ca="1">CLEAN(IFERROR(SUBSTITUTE(RIGHT(BF15,LEN(BF15) - SEARCH(";", BF15, SEARCH(";",BF15) + 1)),";",""),""))</f>
        <v/>
      </c>
    </row>
    <row r="16" spans="1:61 16384:16384" ht="72" customHeight="1" x14ac:dyDescent="0.35">
      <c r="A16" s="886"/>
      <c r="B16" s="880"/>
      <c r="C16" s="880"/>
      <c r="D16" s="880"/>
      <c r="E16" s="880"/>
      <c r="F16" s="441">
        <v>13111</v>
      </c>
      <c r="G16" s="875"/>
      <c r="H16" s="873"/>
      <c r="I16" s="880"/>
      <c r="J16" s="436"/>
      <c r="K16" s="436"/>
      <c r="L16" s="436"/>
      <c r="M16" s="436"/>
      <c r="N16" s="436"/>
      <c r="O16" s="436"/>
      <c r="P16" s="436"/>
      <c r="Q16" s="436"/>
      <c r="R16" s="882"/>
      <c r="S16" s="873"/>
      <c r="T16" s="880"/>
      <c r="U16" s="592" t="s">
        <v>640</v>
      </c>
      <c r="V16" s="888"/>
      <c r="W16" s="441">
        <v>3254</v>
      </c>
      <c r="X16" s="875"/>
      <c r="Y16" s="873"/>
      <c r="Z16" s="441">
        <v>6691</v>
      </c>
      <c r="AA16" s="875"/>
      <c r="AB16" s="873"/>
      <c r="AC16" s="441">
        <v>2462</v>
      </c>
      <c r="AD16" s="875"/>
      <c r="AE16" s="873"/>
      <c r="AF16" s="441">
        <v>5061</v>
      </c>
      <c r="AG16" s="875"/>
      <c r="AH16" s="873"/>
      <c r="AI16" s="441">
        <v>1636</v>
      </c>
      <c r="AJ16" s="875"/>
      <c r="AK16" s="873"/>
      <c r="AL16" s="441">
        <v>3363</v>
      </c>
      <c r="AM16" s="875"/>
      <c r="AN16" s="873"/>
      <c r="AO16" s="441"/>
      <c r="AP16" s="875"/>
      <c r="AQ16" s="873"/>
      <c r="AR16" s="441"/>
      <c r="AS16" s="875"/>
      <c r="AT16" s="873"/>
      <c r="AU16" s="880"/>
      <c r="AV16" s="803"/>
      <c r="AW16" s="819"/>
      <c r="AX16" s="819"/>
      <c r="AY16" s="507"/>
      <c r="AZ16" s="507"/>
      <c r="BA16" s="507"/>
      <c r="BB16" s="507"/>
      <c r="BC16" s="507"/>
      <c r="BD16" s="507"/>
      <c r="BE16" s="507"/>
      <c r="BF16" s="452"/>
      <c r="BG16" s="452"/>
      <c r="BH16" s="452"/>
      <c r="BI16" s="591"/>
    </row>
    <row r="17" spans="1:61" ht="63" customHeight="1" x14ac:dyDescent="0.35">
      <c r="A17" s="885">
        <f ca="1">IF(INDIRECT("'Coverage Indicators-Section D'! A"&amp;ROW()-$AV17)=0,"",INDIRECT("'Coverage Indicators-Section D'! A"&amp;ROW()-$AV17))</f>
        <v>5</v>
      </c>
      <c r="B17" s="879" t="s">
        <v>4061</v>
      </c>
      <c r="C17" s="879"/>
      <c r="D17" s="879" t="s">
        <v>4167</v>
      </c>
      <c r="E17" s="879"/>
      <c r="F17" s="441">
        <v>25</v>
      </c>
      <c r="G17" s="874">
        <f>IF(IFERROR((F17/F18),"") ="", "",(F17/F18))</f>
        <v>3.1210986267166042E-2</v>
      </c>
      <c r="H17" s="872">
        <v>2019</v>
      </c>
      <c r="I17" s="879" t="s">
        <v>6251</v>
      </c>
      <c r="J17" s="436"/>
      <c r="K17" s="436"/>
      <c r="L17" s="436"/>
      <c r="M17" s="436"/>
      <c r="N17" s="436"/>
      <c r="O17" s="436"/>
      <c r="P17" s="436"/>
      <c r="Q17" s="436"/>
      <c r="R17" s="881" t="str">
        <f>AY17</f>
        <v/>
      </c>
      <c r="S17" s="872"/>
      <c r="T17" s="879" t="s">
        <v>4431</v>
      </c>
      <c r="U17" s="444" t="s">
        <v>925</v>
      </c>
      <c r="V17" s="887"/>
      <c r="W17" s="441">
        <v>151</v>
      </c>
      <c r="X17" s="874">
        <f>IF(IFERROR((W17/W18),"") ="", "",(W17/W18))</f>
        <v>0.79894179894179895</v>
      </c>
      <c r="Y17" s="872"/>
      <c r="Z17" s="441">
        <v>307</v>
      </c>
      <c r="AA17" s="874">
        <f>IF(IFERROR((Z17/Z18),"") ="", "",(Z17/Z18))</f>
        <v>0.79947916666666663</v>
      </c>
      <c r="AB17" s="872"/>
      <c r="AC17" s="441">
        <v>109</v>
      </c>
      <c r="AD17" s="874">
        <f>IF(IFERROR((AC17/AC18),"") ="", "",(AC17/AC18))</f>
        <v>0.90082644628099173</v>
      </c>
      <c r="AE17" s="872"/>
      <c r="AF17" s="441">
        <v>221</v>
      </c>
      <c r="AG17" s="874">
        <f>IF(IFERROR((AF17/AF18),"") ="", "",(AF17/AF18))</f>
        <v>0.89837398373983735</v>
      </c>
      <c r="AH17" s="872"/>
      <c r="AI17" s="441">
        <v>52</v>
      </c>
      <c r="AJ17" s="874">
        <f>IF(IFERROR((AI17/AI18),"") ="", "",(AI17/AI18))</f>
        <v>1</v>
      </c>
      <c r="AK17" s="872"/>
      <c r="AL17" s="441">
        <v>106</v>
      </c>
      <c r="AM17" s="874">
        <f>IF(IFERROR((AL17/AL18),"") ="", "",(AL17/AL18))</f>
        <v>1</v>
      </c>
      <c r="AN17" s="872"/>
      <c r="AO17" s="441"/>
      <c r="AP17" s="874" t="str">
        <f>IF(IFERROR((AO17/AO18),"") ="", "",(AO17/AO18))</f>
        <v/>
      </c>
      <c r="AQ17" s="872"/>
      <c r="AR17" s="441"/>
      <c r="AS17" s="874" t="str">
        <f>IF(IFERROR((AR17/AR18),"") ="", "",(AR17/AR18))</f>
        <v/>
      </c>
      <c r="AT17" s="872"/>
      <c r="AU17" s="879" t="s">
        <v>6273</v>
      </c>
      <c r="AV17" s="803">
        <f ca="1">IF(OFFSET(AV17,-2,0,,)="",-2,OFFSET(AV17,-2,0,,)+1)</f>
        <v>2</v>
      </c>
      <c r="AW17" s="819">
        <f ca="1">IF(INDIRECT("'Coverage Indicators - Section D'! X"&amp;ROW()-$AV17)=0,"",INDIRECT("'Coverage Indicators - Section D'! X"&amp;ROW()-$AV17))</f>
        <v>1</v>
      </c>
      <c r="AX17" s="819" t="str">
        <f>IFERROR(IF(VLOOKUP(B17,'Reference Records'!$C$89:$D$120,2,FALSE)=0,"",VLOOKUP(B17,'Reference Records'!$C$89:$D$120,2,FALSE)),"")</f>
        <v>MCI-00658</v>
      </c>
      <c r="AY17" s="507" t="str">
        <f t="array" ref="AY17">IFERROR(IF(INDEX('Reference Records'!$D$46:$D$86,MATCH(LEFT(D17,255),LEFT('Reference Records'!$C$46:$C$86,255),0))=0,"",INDEX('Reference Records'!$D$46:$D$86,MATCH(LEFT(D17,255),LEFT('Reference Records'!$C$46:$C$86,255),0))),"")</f>
        <v/>
      </c>
      <c r="AZ17" s="507" t="e">
        <f ca="1">_xlfn.CONCAT(D17,E17)</f>
        <v>#NAME?</v>
      </c>
      <c r="BA17" s="428" t="str">
        <f t="array" ref="BA17">VLOOKUP(LEFT(D17,255),LEFT('Reference Records'!C$45:G94,255),4,0)</f>
        <v>MCI-01111</v>
      </c>
      <c r="BB17" s="428">
        <f>MATCH(BA17,'Reference Records'!$F$338:$F$379,0)+ROW(PopulationByCoverage)-1</f>
        <v>353</v>
      </c>
      <c r="BC17" s="428">
        <f>MATCH(BA17,'Reference Records'!$F$338:$F$379,1)+ROW(PopulationByCoverage)-1</f>
        <v>353</v>
      </c>
      <c r="BD17" s="507" t="str">
        <f>D17&amp;E17</f>
        <v>CM-5⁽ᴹ⁾ Percentage of confirmed cases fully investigated and classified</v>
      </c>
      <c r="BE17" s="507" t="str">
        <f ca="1">IF(INDIRECT("'Coverage Indicators-Section D'! AF"&amp;ROW()-$AV17)=0,"",INDIRECT("'Coverage Indicators-Section D'! AF"&amp;ROW()-$AV17))</f>
        <v>a181R00000BbByDQAV</v>
      </c>
      <c r="BF17" s="452" t="str">
        <f ca="1">IFERROR(IF(VLOOKUP(D17,'Reference Records'!$C$1:$K$404,9,0)=0,"",_xlfn.CONCAT(VLOOKUP(D17,'Reference Records'!$C$1:$K$404,9,0),";")),"")</f>
        <v/>
      </c>
      <c r="BG17" s="452" t="str">
        <f ca="1">CLEAN(IFERROR(LEFT(BF17, SEARCH(";",BF17,1)-1),""))</f>
        <v/>
      </c>
      <c r="BH17" s="452" t="str">
        <f ca="1">SUBSTITUTE(IFERROR(MID(BF17, SEARCH(";",BF17) + 1, SEARCH(";",BF17,SEARCH(";",BF17)+1) - SEARCH(";",BF17) - 1),""),CHAR(10),"")</f>
        <v/>
      </c>
      <c r="BI17" s="591" t="str">
        <f ca="1">CLEAN(IFERROR(SUBSTITUTE(RIGHT(BF17,LEN(BF17) - SEARCH(";", BF17, SEARCH(";",BF17) + 1)),";",""),""))</f>
        <v/>
      </c>
    </row>
    <row r="18" spans="1:61" ht="107" customHeight="1" x14ac:dyDescent="0.35">
      <c r="A18" s="886"/>
      <c r="B18" s="880"/>
      <c r="C18" s="880"/>
      <c r="D18" s="880"/>
      <c r="E18" s="880"/>
      <c r="F18" s="441">
        <v>801</v>
      </c>
      <c r="G18" s="875"/>
      <c r="H18" s="873"/>
      <c r="I18" s="880"/>
      <c r="J18" s="436"/>
      <c r="K18" s="436"/>
      <c r="L18" s="436"/>
      <c r="M18" s="436"/>
      <c r="N18" s="436"/>
      <c r="O18" s="436"/>
      <c r="P18" s="436"/>
      <c r="Q18" s="436"/>
      <c r="R18" s="882"/>
      <c r="S18" s="873"/>
      <c r="T18" s="880"/>
      <c r="U18" s="592" t="s">
        <v>641</v>
      </c>
      <c r="V18" s="888"/>
      <c r="W18" s="441">
        <v>189</v>
      </c>
      <c r="X18" s="875"/>
      <c r="Y18" s="873"/>
      <c r="Z18" s="441">
        <v>384</v>
      </c>
      <c r="AA18" s="875"/>
      <c r="AB18" s="873"/>
      <c r="AC18" s="441">
        <v>121</v>
      </c>
      <c r="AD18" s="875"/>
      <c r="AE18" s="873"/>
      <c r="AF18" s="441">
        <v>246</v>
      </c>
      <c r="AG18" s="875"/>
      <c r="AH18" s="873"/>
      <c r="AI18" s="441">
        <v>52</v>
      </c>
      <c r="AJ18" s="875"/>
      <c r="AK18" s="873"/>
      <c r="AL18" s="441">
        <v>106</v>
      </c>
      <c r="AM18" s="875"/>
      <c r="AN18" s="873"/>
      <c r="AO18" s="441"/>
      <c r="AP18" s="875"/>
      <c r="AQ18" s="873"/>
      <c r="AR18" s="441"/>
      <c r="AS18" s="875"/>
      <c r="AT18" s="873"/>
      <c r="AU18" s="880"/>
      <c r="AV18" s="803"/>
      <c r="AW18" s="819"/>
      <c r="AX18" s="819"/>
      <c r="AY18" s="507"/>
      <c r="AZ18" s="507"/>
      <c r="BA18" s="507"/>
      <c r="BB18" s="507"/>
      <c r="BC18" s="507"/>
      <c r="BD18" s="507"/>
      <c r="BE18" s="507"/>
      <c r="BF18" s="452"/>
      <c r="BG18" s="452"/>
      <c r="BH18" s="452"/>
      <c r="BI18" s="591"/>
    </row>
    <row r="19" spans="1:61" ht="246" customHeight="1" x14ac:dyDescent="0.35">
      <c r="A19" s="885">
        <f ca="1">IF(INDIRECT("'Coverage Indicators-Section D'! A"&amp;ROW()-$AV19)=0,"",INDIRECT("'Coverage Indicators-Section D'! A"&amp;ROW()-$AV19))</f>
        <v>6</v>
      </c>
      <c r="B19" s="879" t="s">
        <v>4141</v>
      </c>
      <c r="C19" s="879"/>
      <c r="D19" s="879" t="s">
        <v>3820</v>
      </c>
      <c r="E19" s="879"/>
      <c r="F19" s="441">
        <v>670402</v>
      </c>
      <c r="G19" s="874" t="str">
        <f>IF(IFERROR((F19/F20),"") ="", "",(F19/F20))</f>
        <v/>
      </c>
      <c r="H19" s="872">
        <v>2019</v>
      </c>
      <c r="I19" s="879" t="s">
        <v>6252</v>
      </c>
      <c r="J19" s="436"/>
      <c r="K19" s="436"/>
      <c r="L19" s="436"/>
      <c r="M19" s="436"/>
      <c r="N19" s="436"/>
      <c r="O19" s="436"/>
      <c r="P19" s="436"/>
      <c r="Q19" s="436"/>
      <c r="R19" s="881" t="str">
        <f>AY19</f>
        <v>Target / Risk population group</v>
      </c>
      <c r="S19" s="872"/>
      <c r="T19" s="879" t="s">
        <v>4427</v>
      </c>
      <c r="U19" s="444" t="s">
        <v>925</v>
      </c>
      <c r="V19" s="887"/>
      <c r="W19" s="441">
        <f>202496/2</f>
        <v>101248</v>
      </c>
      <c r="X19" s="874" t="str">
        <f>IF(IFERROR((W19/W20),"") ="", "",(W19/W20))</f>
        <v/>
      </c>
      <c r="Y19" s="872"/>
      <c r="Z19" s="441">
        <f>202496/2</f>
        <v>101248</v>
      </c>
      <c r="AA19" s="874" t="str">
        <f>IF(IFERROR((Z19/Z20),"") ="", "",(Z19/Z20))</f>
        <v/>
      </c>
      <c r="AB19" s="872"/>
      <c r="AC19" s="441">
        <f>262785/2</f>
        <v>131392.5</v>
      </c>
      <c r="AD19" s="874" t="str">
        <f>IF(IFERROR((AC19/AC20),"") ="", "",(AC19/AC20))</f>
        <v/>
      </c>
      <c r="AE19" s="872"/>
      <c r="AF19" s="441">
        <f>262785/2</f>
        <v>131392.5</v>
      </c>
      <c r="AG19" s="874" t="str">
        <f>IF(IFERROR((AF19/AF20),"") ="", "",(AF19/AF20))</f>
        <v/>
      </c>
      <c r="AH19" s="872"/>
      <c r="AI19" s="441">
        <f>1063407/2</f>
        <v>531703.5</v>
      </c>
      <c r="AJ19" s="874" t="str">
        <f>IF(IFERROR((AI19/AI20),"") ="", "",(AI19/AI20))</f>
        <v/>
      </c>
      <c r="AK19" s="872"/>
      <c r="AL19" s="441">
        <f>1063407/2</f>
        <v>531703.5</v>
      </c>
      <c r="AM19" s="874" t="str">
        <f>IF(IFERROR((AL19/AL20),"") ="", "",(AL19/AL20))</f>
        <v/>
      </c>
      <c r="AN19" s="872"/>
      <c r="AO19" s="441"/>
      <c r="AP19" s="874" t="str">
        <f>IF(IFERROR((AO19/AO20),"") ="", "",(AO19/AO20))</f>
        <v/>
      </c>
      <c r="AQ19" s="872"/>
      <c r="AR19" s="441"/>
      <c r="AS19" s="874" t="str">
        <f>IF(IFERROR((AR19/AR20),"") ="", "",(AR19/AR20))</f>
        <v/>
      </c>
      <c r="AT19" s="872"/>
      <c r="AU19" s="879" t="s">
        <v>6274</v>
      </c>
      <c r="AV19" s="803">
        <f ca="1">IF(OFFSET(AV19,-2,0,,)="",-2,OFFSET(AV19,-2,0,,)+1)</f>
        <v>3</v>
      </c>
      <c r="AW19" s="819" t="str">
        <f ca="1">IF(INDIRECT("'Coverage Indicators - Section D'! X"&amp;ROW()-$AV19)=0,"",INDIRECT("'Coverage Indicators - Section D'! X"&amp;ROW()-$AV19))</f>
        <v/>
      </c>
      <c r="AX19" s="819" t="str">
        <f>IFERROR(IF(VLOOKUP(B19,'Reference Records'!$C$89:$D$120,2,FALSE)=0,"",VLOOKUP(B19,'Reference Records'!$C$89:$D$120,2,FALSE)),"")</f>
        <v>MCI-00657</v>
      </c>
      <c r="AY19" s="507" t="str">
        <f t="array" ref="AY19">IFERROR(IF(INDEX('Reference Records'!$D$46:$D$86,MATCH(LEFT(D19,255),LEFT('Reference Records'!$C$46:$C$86,255),0))=0,"",INDEX('Reference Records'!$D$46:$D$86,MATCH(LEFT(D19,255),LEFT('Reference Records'!$C$46:$C$86,255),0))),"")</f>
        <v>Target / Risk population group</v>
      </c>
      <c r="AZ19" s="507" t="e">
        <f ca="1">_xlfn.CONCAT(D19,E19)</f>
        <v>#NAME?</v>
      </c>
      <c r="BA19" s="428" t="str">
        <f t="array" ref="BA19">VLOOKUP(LEFT(D19,255),LEFT('Reference Records'!C$45:G96,255),4,0)</f>
        <v>MCI-01098</v>
      </c>
      <c r="BB19" s="428">
        <f>MATCH(BA19,'Reference Records'!$F$338:$F$379,0)+ROW(PopulationByCoverage)-1</f>
        <v>340</v>
      </c>
      <c r="BC19" s="428">
        <f>MATCH(BA19,'Reference Records'!$F$338:$F$379,1)+ROW(PopulationByCoverage)-1</f>
        <v>340</v>
      </c>
      <c r="BD19" s="507" t="str">
        <f>D19&amp;E19</f>
        <v>VC-1⁽ᴹ⁾ Number of long-lasting insecticidal nets distributed to at-risk populations through mass campaigns</v>
      </c>
      <c r="BE19" s="507" t="str">
        <f ca="1">IF(INDIRECT("'Coverage Indicators-Section D'! AF"&amp;ROW()-$AV19)=0,"",INDIRECT("'Coverage Indicators-Section D'! AF"&amp;ROW()-$AV19))</f>
        <v>a181R00000BbByEQAV</v>
      </c>
      <c r="BF19" s="452" t="str">
        <f ca="1">IFERROR(IF(VLOOKUP(D19,'Reference Records'!$C$1:$K$404,9,0)=0,"",_xlfn.CONCAT(VLOOKUP(D19,'Reference Records'!$C$1:$K$404,9,0),";")),"")</f>
        <v/>
      </c>
      <c r="BG19" s="452" t="str">
        <f ca="1">CLEAN(IFERROR(LEFT(BF19, SEARCH(";",BF19,1)-1),""))</f>
        <v/>
      </c>
      <c r="BH19" s="452" t="str">
        <f ca="1">SUBSTITUTE(IFERROR(MID(BF19, SEARCH(";",BF19) + 1, SEARCH(";",BF19,SEARCH(";",BF19)+1) - SEARCH(";",BF19) - 1),""),CHAR(10),"")</f>
        <v/>
      </c>
      <c r="BI19" s="591" t="str">
        <f ca="1">CLEAN(IFERROR(SUBSTITUTE(RIGHT(BF19,LEN(BF19) - SEARCH(";", BF19, SEARCH(";",BF19) + 1)),";",""),""))</f>
        <v/>
      </c>
    </row>
    <row r="20" spans="1:61" ht="233" customHeight="1" x14ac:dyDescent="0.35">
      <c r="A20" s="886"/>
      <c r="B20" s="880"/>
      <c r="C20" s="880"/>
      <c r="D20" s="880"/>
      <c r="E20" s="880"/>
      <c r="F20" s="441"/>
      <c r="G20" s="875"/>
      <c r="H20" s="873"/>
      <c r="I20" s="880"/>
      <c r="J20" s="436"/>
      <c r="K20" s="436"/>
      <c r="L20" s="436"/>
      <c r="M20" s="436"/>
      <c r="N20" s="436"/>
      <c r="O20" s="436"/>
      <c r="P20" s="436"/>
      <c r="Q20" s="436"/>
      <c r="R20" s="882"/>
      <c r="S20" s="873"/>
      <c r="T20" s="880"/>
      <c r="U20" s="592" t="s">
        <v>641</v>
      </c>
      <c r="V20" s="888"/>
      <c r="W20" s="441"/>
      <c r="X20" s="875"/>
      <c r="Y20" s="873"/>
      <c r="Z20" s="441"/>
      <c r="AA20" s="875"/>
      <c r="AB20" s="873"/>
      <c r="AC20" s="441"/>
      <c r="AD20" s="875"/>
      <c r="AE20" s="873"/>
      <c r="AF20" s="441"/>
      <c r="AG20" s="875"/>
      <c r="AH20" s="873"/>
      <c r="AI20" s="441"/>
      <c r="AJ20" s="875"/>
      <c r="AK20" s="873"/>
      <c r="AL20" s="441"/>
      <c r="AM20" s="875"/>
      <c r="AN20" s="873"/>
      <c r="AO20" s="441"/>
      <c r="AP20" s="875"/>
      <c r="AQ20" s="873"/>
      <c r="AR20" s="441"/>
      <c r="AS20" s="875"/>
      <c r="AT20" s="873"/>
      <c r="AU20" s="880"/>
      <c r="AV20" s="803"/>
      <c r="AW20" s="819"/>
      <c r="AX20" s="819"/>
      <c r="AY20" s="507"/>
      <c r="AZ20" s="507"/>
      <c r="BA20" s="507"/>
      <c r="BB20" s="507"/>
      <c r="BC20" s="507"/>
      <c r="BD20" s="507"/>
      <c r="BE20" s="507"/>
      <c r="BF20" s="452"/>
      <c r="BG20" s="452"/>
      <c r="BH20" s="452"/>
      <c r="BI20" s="591"/>
    </row>
    <row r="21" spans="1:61" ht="86" customHeight="1" x14ac:dyDescent="0.35">
      <c r="A21" s="885">
        <f ca="1">IF(INDIRECT("'Coverage Indicators-Section D'! A"&amp;ROW()-$AV21)=0,"",INDIRECT("'Coverage Indicators-Section D'! A"&amp;ROW()-$AV21))</f>
        <v>7</v>
      </c>
      <c r="B21" s="879" t="s">
        <v>4141</v>
      </c>
      <c r="C21" s="879"/>
      <c r="D21" s="879" t="s">
        <v>3828</v>
      </c>
      <c r="E21" s="879"/>
      <c r="F21" s="441">
        <v>56851</v>
      </c>
      <c r="G21" s="874" t="str">
        <f>IF(IFERROR((F21/F22),"") ="", "",(F21/F22))</f>
        <v/>
      </c>
      <c r="H21" s="872">
        <v>2019</v>
      </c>
      <c r="I21" s="879" t="s">
        <v>6252</v>
      </c>
      <c r="J21" s="436"/>
      <c r="K21" s="436"/>
      <c r="L21" s="436"/>
      <c r="M21" s="436"/>
      <c r="N21" s="436"/>
      <c r="O21" s="436"/>
      <c r="P21" s="436"/>
      <c r="Q21" s="436"/>
      <c r="R21" s="881" t="str">
        <f>AY21</f>
        <v>Target / Risk population group</v>
      </c>
      <c r="S21" s="872"/>
      <c r="T21" s="879" t="s">
        <v>4427</v>
      </c>
      <c r="U21" s="444" t="s">
        <v>925</v>
      </c>
      <c r="V21" s="887"/>
      <c r="W21" s="441">
        <f>102549/2</f>
        <v>51274.5</v>
      </c>
      <c r="X21" s="874" t="str">
        <f>IF(IFERROR((W21/W22),"") ="", "",(W21/W22))</f>
        <v/>
      </c>
      <c r="Y21" s="872"/>
      <c r="Z21" s="441">
        <f>102549/2</f>
        <v>51274.5</v>
      </c>
      <c r="AA21" s="874" t="str">
        <f>IF(IFERROR((Z21/Z22),"") ="", "",(Z21/Z22))</f>
        <v/>
      </c>
      <c r="AB21" s="872"/>
      <c r="AC21" s="441">
        <f>104452/2</f>
        <v>52226</v>
      </c>
      <c r="AD21" s="874" t="str">
        <f>IF(IFERROR((AC21/AC22),"") ="", "",(AC21/AC22))</f>
        <v/>
      </c>
      <c r="AE21" s="872"/>
      <c r="AF21" s="441">
        <f>104452/2</f>
        <v>52226</v>
      </c>
      <c r="AG21" s="874" t="str">
        <f>IF(IFERROR((AF21/AF22),"") ="", "",(AF21/AF22))</f>
        <v/>
      </c>
      <c r="AH21" s="872"/>
      <c r="AI21" s="441">
        <f>106394/2</f>
        <v>53197</v>
      </c>
      <c r="AJ21" s="874" t="str">
        <f>IF(IFERROR((AI21/AI22),"") ="", "",(AI21/AI22))</f>
        <v/>
      </c>
      <c r="AK21" s="872"/>
      <c r="AL21" s="441">
        <f>106394/2</f>
        <v>53197</v>
      </c>
      <c r="AM21" s="874" t="str">
        <f>IF(IFERROR((AL21/AL22),"") ="", "",(AL21/AL22))</f>
        <v/>
      </c>
      <c r="AN21" s="872"/>
      <c r="AO21" s="441"/>
      <c r="AP21" s="874" t="str">
        <f>IF(IFERROR((AO21/AO22),"") ="", "",(AO21/AO22))</f>
        <v/>
      </c>
      <c r="AQ21" s="872"/>
      <c r="AR21" s="441"/>
      <c r="AS21" s="874" t="str">
        <f>IF(IFERROR((AR21/AR22),"") ="", "",(AR21/AR22))</f>
        <v/>
      </c>
      <c r="AT21" s="872"/>
      <c r="AU21" s="879" t="s">
        <v>6275</v>
      </c>
      <c r="AV21" s="803">
        <f ca="1">IF(OFFSET(AV21,-2,0,,)="",-2,OFFSET(AV21,-2,0,,)+1)</f>
        <v>4</v>
      </c>
      <c r="AW21" s="819">
        <f ca="1">IF(INDIRECT("'Coverage Indicators - Section D'! X"&amp;ROW()-$AV21)=0,"",INDIRECT("'Coverage Indicators - Section D'! X"&amp;ROW()-$AV21))</f>
        <v>0.79894179894179895</v>
      </c>
      <c r="AX21" s="819" t="str">
        <f>IFERROR(IF(VLOOKUP(B21,'Reference Records'!$C$89:$D$120,2,FALSE)=0,"",VLOOKUP(B21,'Reference Records'!$C$89:$D$120,2,FALSE)),"")</f>
        <v>MCI-00657</v>
      </c>
      <c r="AY21" s="507" t="str">
        <f t="array" ref="AY21">IFERROR(IF(INDEX('Reference Records'!$D$46:$D$86,MATCH(LEFT(D21,255),LEFT('Reference Records'!$C$46:$C$86,255),0))=0,"",INDEX('Reference Records'!$D$46:$D$86,MATCH(LEFT(D21,255),LEFT('Reference Records'!$C$46:$C$86,255),0))),"")</f>
        <v>Target / Risk population group</v>
      </c>
      <c r="AZ21" s="507" t="e">
        <f ca="1">_xlfn.CONCAT(D21,E21)</f>
        <v>#NAME?</v>
      </c>
      <c r="BA21" s="428" t="str">
        <f t="array" ref="BA21">VLOOKUP(LEFT(D21,255),LEFT('Reference Records'!C$45:G98,255),4,0)</f>
        <v>MCI-01099</v>
      </c>
      <c r="BB21" s="428">
        <f>MATCH(BA21,'Reference Records'!$F$338:$F$379,0)+ROW(PopulationByCoverage)-1</f>
        <v>341</v>
      </c>
      <c r="BC21" s="428">
        <f>MATCH(BA21,'Reference Records'!$F$338:$F$379,1)+ROW(PopulationByCoverage)-1</f>
        <v>341</v>
      </c>
      <c r="BD21" s="507" t="str">
        <f>D21&amp;E21</f>
        <v>VC-3⁽ᴹ⁾ Number of long-lasting insecticidal nets distributed to targeted risk groups through continuous distribution</v>
      </c>
      <c r="BE21" s="507" t="str">
        <f ca="1">IF(INDIRECT("'Coverage Indicators-Section D'! AF"&amp;ROW()-$AV21)=0,"",INDIRECT("'Coverage Indicators-Section D'! AF"&amp;ROW()-$AV21))</f>
        <v>a181R00000BbByFQAV</v>
      </c>
      <c r="BF21" s="452" t="str">
        <f ca="1">IFERROR(IF(VLOOKUP(D21,'Reference Records'!$C$1:$K$404,9,0)=0,"",_xlfn.CONCAT(VLOOKUP(D21,'Reference Records'!$C$1:$K$404,9,0),";")),"")</f>
        <v/>
      </c>
      <c r="BG21" s="452" t="str">
        <f ca="1">CLEAN(IFERROR(LEFT(BF21, SEARCH(";",BF21,1)-1),""))</f>
        <v/>
      </c>
      <c r="BH21" s="452" t="str">
        <f ca="1">SUBSTITUTE(IFERROR(MID(BF21, SEARCH(";",BF21) + 1, SEARCH(";",BF21,SEARCH(";",BF21)+1) - SEARCH(";",BF21) - 1),""),CHAR(10),"")</f>
        <v/>
      </c>
      <c r="BI21" s="591" t="str">
        <f ca="1">CLEAN(IFERROR(SUBSTITUTE(RIGHT(BF21,LEN(BF21) - SEARCH(";", BF21, SEARCH(";",BF21) + 1)),";",""),""))</f>
        <v/>
      </c>
    </row>
    <row r="22" spans="1:61" ht="157" customHeight="1" x14ac:dyDescent="0.35">
      <c r="A22" s="886"/>
      <c r="B22" s="880"/>
      <c r="C22" s="880"/>
      <c r="D22" s="880"/>
      <c r="E22" s="880"/>
      <c r="F22" s="441"/>
      <c r="G22" s="875"/>
      <c r="H22" s="873"/>
      <c r="I22" s="880"/>
      <c r="J22" s="436"/>
      <c r="K22" s="436"/>
      <c r="L22" s="436"/>
      <c r="M22" s="436"/>
      <c r="N22" s="436"/>
      <c r="O22" s="436"/>
      <c r="P22" s="436"/>
      <c r="Q22" s="436"/>
      <c r="R22" s="882"/>
      <c r="S22" s="873"/>
      <c r="T22" s="880"/>
      <c r="U22" s="592" t="s">
        <v>641</v>
      </c>
      <c r="V22" s="888"/>
      <c r="W22" s="441"/>
      <c r="X22" s="875"/>
      <c r="Y22" s="873"/>
      <c r="Z22" s="441"/>
      <c r="AA22" s="875"/>
      <c r="AB22" s="873"/>
      <c r="AC22" s="441"/>
      <c r="AD22" s="875"/>
      <c r="AE22" s="873"/>
      <c r="AF22" s="441"/>
      <c r="AG22" s="875"/>
      <c r="AH22" s="873"/>
      <c r="AI22" s="441"/>
      <c r="AJ22" s="875"/>
      <c r="AK22" s="873"/>
      <c r="AL22" s="441"/>
      <c r="AM22" s="875"/>
      <c r="AN22" s="873"/>
      <c r="AO22" s="441"/>
      <c r="AP22" s="875"/>
      <c r="AQ22" s="873"/>
      <c r="AR22" s="441"/>
      <c r="AS22" s="875"/>
      <c r="AT22" s="873"/>
      <c r="AU22" s="880"/>
      <c r="AV22" s="803"/>
      <c r="AW22" s="819"/>
      <c r="AX22" s="819"/>
      <c r="AY22" s="507"/>
      <c r="AZ22" s="507"/>
      <c r="BA22" s="507"/>
      <c r="BB22" s="507"/>
      <c r="BC22" s="507"/>
      <c r="BD22" s="507"/>
      <c r="BE22" s="507"/>
      <c r="BF22" s="452"/>
      <c r="BG22" s="452"/>
      <c r="BH22" s="452"/>
      <c r="BI22" s="591"/>
    </row>
    <row r="23" spans="1:61" ht="38" customHeight="1" x14ac:dyDescent="0.35">
      <c r="A23" s="885">
        <f ca="1">IF(INDIRECT("'Coverage Indicators-Section D'! A"&amp;ROW()-$AV23)=0,"",INDIRECT("'Coverage Indicators-Section D'! A"&amp;ROW()-$AV23))</f>
        <v>8</v>
      </c>
      <c r="B23" s="879" t="s">
        <v>4094</v>
      </c>
      <c r="C23" s="879"/>
      <c r="D23" s="879" t="s">
        <v>3928</v>
      </c>
      <c r="E23" s="879"/>
      <c r="F23" s="441">
        <v>84</v>
      </c>
      <c r="G23" s="874">
        <f>IF(IFERROR((F23/F24),"") ="", "",(F23/F24))</f>
        <v>1</v>
      </c>
      <c r="H23" s="872">
        <v>2019</v>
      </c>
      <c r="I23" s="879" t="s">
        <v>6248</v>
      </c>
      <c r="J23" s="436"/>
      <c r="K23" s="436"/>
      <c r="L23" s="436"/>
      <c r="M23" s="436"/>
      <c r="N23" s="436"/>
      <c r="O23" s="436"/>
      <c r="P23" s="436"/>
      <c r="Q23" s="436"/>
      <c r="R23" s="881" t="str">
        <f>AY23</f>
        <v>Type of report</v>
      </c>
      <c r="S23" s="872"/>
      <c r="T23" s="879" t="s">
        <v>4431</v>
      </c>
      <c r="U23" s="444" t="s">
        <v>925</v>
      </c>
      <c r="V23" s="887"/>
      <c r="W23" s="441">
        <v>85</v>
      </c>
      <c r="X23" s="874">
        <f>IF(IFERROR((W23/W24),"") ="", "",(W23/W24))</f>
        <v>1</v>
      </c>
      <c r="Y23" s="872"/>
      <c r="Z23" s="441">
        <v>85</v>
      </c>
      <c r="AA23" s="874">
        <f>IF(IFERROR((Z23/Z24),"") ="", "",(Z23/Z24))</f>
        <v>1</v>
      </c>
      <c r="AB23" s="872"/>
      <c r="AC23" s="441">
        <v>85</v>
      </c>
      <c r="AD23" s="874">
        <f>IF(IFERROR((AC23/AC24),"") ="", "",(AC23/AC24))</f>
        <v>1</v>
      </c>
      <c r="AE23" s="872"/>
      <c r="AF23" s="441">
        <v>85</v>
      </c>
      <c r="AG23" s="874">
        <f>IF(IFERROR((AF23/AF24),"") ="", "",(AF23/AF24))</f>
        <v>1</v>
      </c>
      <c r="AH23" s="872"/>
      <c r="AI23" s="441">
        <v>85</v>
      </c>
      <c r="AJ23" s="874">
        <f>IF(IFERROR((AI23/AI24),"") ="", "",(AI23/AI24))</f>
        <v>1</v>
      </c>
      <c r="AK23" s="872"/>
      <c r="AL23" s="441">
        <v>85</v>
      </c>
      <c r="AM23" s="874">
        <f>IF(IFERROR((AL23/AL24),"") ="", "",(AL23/AL24))</f>
        <v>1</v>
      </c>
      <c r="AN23" s="872"/>
      <c r="AO23" s="441"/>
      <c r="AP23" s="874" t="str">
        <f>IF(IFERROR((AO23/AO24),"") ="", "",(AO23/AO24))</f>
        <v/>
      </c>
      <c r="AQ23" s="872"/>
      <c r="AR23" s="441"/>
      <c r="AS23" s="874" t="str">
        <f>IF(IFERROR((AR23/AR24),"") ="", "",(AR23/AR24))</f>
        <v/>
      </c>
      <c r="AT23" s="872"/>
      <c r="AU23" s="879" t="s">
        <v>6255</v>
      </c>
      <c r="AV23" s="803">
        <f ca="1">IF(OFFSET(AV23,-2,0,,)="",-2,OFFSET(AV23,-2,0,,)+1)</f>
        <v>5</v>
      </c>
      <c r="AW23" s="819" t="str">
        <f ca="1">IF(INDIRECT("'Coverage Indicators - Section D'! X"&amp;ROW()-$AV23)=0,"",INDIRECT("'Coverage Indicators - Section D'! X"&amp;ROW()-$AV23))</f>
        <v/>
      </c>
      <c r="AX23" s="819" t="str">
        <f>IFERROR(IF(VLOOKUP(B23,'Reference Records'!$C$89:$D$120,2,FALSE)=0,"",VLOOKUP(B23,'Reference Records'!$C$89:$D$120,2,FALSE)),"")</f>
        <v>MCI-00662</v>
      </c>
      <c r="AY23" s="507" t="str">
        <f t="array" ref="AY23">IFERROR(IF(INDEX('Reference Records'!$D$46:$D$86,MATCH(LEFT(D23,255),LEFT('Reference Records'!$C$46:$C$86,255),0))=0,"",INDEX('Reference Records'!$D$46:$D$86,MATCH(LEFT(D23,255),LEFT('Reference Records'!$C$46:$C$86,255),0))),"")</f>
        <v>Type of report</v>
      </c>
      <c r="AZ23" s="507" t="e">
        <f ca="1">_xlfn.CONCAT(D23,E23)</f>
        <v>#NAME?</v>
      </c>
      <c r="BA23" s="428" t="str">
        <f t="array" ref="BA23">VLOOKUP(LEFT(D23,255),LEFT('Reference Records'!C$45:G100,255),4,0)</f>
        <v>MCI-01121</v>
      </c>
      <c r="BB23" s="428">
        <f>MATCH(BA23,'Reference Records'!$F$338:$F$379,0)+ROW(PopulationByCoverage)-1</f>
        <v>363</v>
      </c>
      <c r="BC23" s="428">
        <f>MATCH(BA23,'Reference Records'!$F$338:$F$379,1)+ROW(PopulationByCoverage)-1</f>
        <v>363</v>
      </c>
      <c r="BD23" s="507" t="str">
        <f>D23&amp;E23</f>
        <v>M&amp;E-2b Timeliness of facility reporting: Percentage of submitted facility monthly reports (for the reporting period) that are received on time per the national guidelines</v>
      </c>
      <c r="BE23" s="507" t="str">
        <f ca="1">IF(INDIRECT("'Coverage Indicators-Section D'! AF"&amp;ROW()-$AV23)=0,"",INDIRECT("'Coverage Indicators-Section D'! AF"&amp;ROW()-$AV23))</f>
        <v>a181R00000BbByGQAV</v>
      </c>
      <c r="BF23" s="452" t="str">
        <f ca="1">IFERROR(IF(VLOOKUP(D23,'Reference Records'!$C$1:$K$404,9,0)=0,"",_xlfn.CONCAT(VLOOKUP(D23,'Reference Records'!$C$1:$K$404,9,0),";")),"")</f>
        <v/>
      </c>
      <c r="BG23" s="452" t="str">
        <f ca="1">CLEAN(IFERROR(LEFT(BF23, SEARCH(";",BF23,1)-1),""))</f>
        <v/>
      </c>
      <c r="BH23" s="452" t="str">
        <f ca="1">SUBSTITUTE(IFERROR(MID(BF23, SEARCH(";",BF23) + 1, SEARCH(";",BF23,SEARCH(";",BF23)+1) - SEARCH(";",BF23) - 1),""),CHAR(10),"")</f>
        <v/>
      </c>
      <c r="BI23" s="591" t="str">
        <f ca="1">CLEAN(IFERROR(SUBSTITUTE(RIGHT(BF23,LEN(BF23) - SEARCH(";", BF23, SEARCH(";",BF23) + 1)),";",""),""))</f>
        <v/>
      </c>
    </row>
    <row r="24" spans="1:61" ht="33" customHeight="1" x14ac:dyDescent="0.35">
      <c r="A24" s="886"/>
      <c r="B24" s="880"/>
      <c r="C24" s="880"/>
      <c r="D24" s="880"/>
      <c r="E24" s="880"/>
      <c r="F24" s="441">
        <v>84</v>
      </c>
      <c r="G24" s="875"/>
      <c r="H24" s="873"/>
      <c r="I24" s="880"/>
      <c r="J24" s="436"/>
      <c r="K24" s="436"/>
      <c r="L24" s="436"/>
      <c r="M24" s="436"/>
      <c r="N24" s="436"/>
      <c r="O24" s="436"/>
      <c r="P24" s="436"/>
      <c r="Q24" s="436"/>
      <c r="R24" s="882"/>
      <c r="S24" s="873"/>
      <c r="T24" s="880"/>
      <c r="U24" s="592" t="s">
        <v>641</v>
      </c>
      <c r="V24" s="888"/>
      <c r="W24" s="441">
        <v>85</v>
      </c>
      <c r="X24" s="875"/>
      <c r="Y24" s="873"/>
      <c r="Z24" s="441">
        <v>85</v>
      </c>
      <c r="AA24" s="875"/>
      <c r="AB24" s="873"/>
      <c r="AC24" s="441">
        <v>85</v>
      </c>
      <c r="AD24" s="875"/>
      <c r="AE24" s="873"/>
      <c r="AF24" s="441">
        <v>85</v>
      </c>
      <c r="AG24" s="875"/>
      <c r="AH24" s="873"/>
      <c r="AI24" s="441">
        <v>85</v>
      </c>
      <c r="AJ24" s="875"/>
      <c r="AK24" s="873"/>
      <c r="AL24" s="441">
        <v>85</v>
      </c>
      <c r="AM24" s="875"/>
      <c r="AN24" s="873"/>
      <c r="AO24" s="441"/>
      <c r="AP24" s="875"/>
      <c r="AQ24" s="873"/>
      <c r="AR24" s="441"/>
      <c r="AS24" s="875"/>
      <c r="AT24" s="873"/>
      <c r="AU24" s="880"/>
      <c r="AV24" s="803"/>
      <c r="AW24" s="819"/>
      <c r="AX24" s="819"/>
      <c r="AY24" s="507"/>
      <c r="AZ24" s="507"/>
      <c r="BA24" s="507"/>
      <c r="BB24" s="507"/>
      <c r="BC24" s="507"/>
      <c r="BD24" s="507"/>
      <c r="BE24" s="507"/>
      <c r="BF24" s="452"/>
      <c r="BG24" s="452"/>
      <c r="BH24" s="452"/>
      <c r="BI24" s="591"/>
    </row>
    <row r="25" spans="1:61" ht="30" customHeight="1" x14ac:dyDescent="0.35">
      <c r="A25" s="885">
        <f ca="1">IF(INDIRECT("'Coverage Indicators-Section D'! A"&amp;ROW()-$AV25)=0,"",INDIRECT("'Coverage Indicators-Section D'! A"&amp;ROW()-$AV25))</f>
        <v>9</v>
      </c>
      <c r="B25" s="879" t="s">
        <v>4094</v>
      </c>
      <c r="C25" s="879"/>
      <c r="D25" s="879" t="s">
        <v>3928</v>
      </c>
      <c r="E25" s="879"/>
      <c r="F25" s="441">
        <v>239</v>
      </c>
      <c r="G25" s="874">
        <f>IF(IFERROR((F25/F26),"") ="", "",(F25/F26))</f>
        <v>1</v>
      </c>
      <c r="H25" s="872">
        <v>2019</v>
      </c>
      <c r="I25" s="879" t="s">
        <v>6253</v>
      </c>
      <c r="J25" s="436"/>
      <c r="K25" s="436"/>
      <c r="L25" s="436"/>
      <c r="M25" s="436"/>
      <c r="N25" s="436"/>
      <c r="O25" s="436"/>
      <c r="P25" s="436"/>
      <c r="Q25" s="436"/>
      <c r="R25" s="881" t="str">
        <f>AY25</f>
        <v>Type of report</v>
      </c>
      <c r="S25" s="872"/>
      <c r="T25" s="879" t="s">
        <v>4427</v>
      </c>
      <c r="U25" s="444" t="s">
        <v>925</v>
      </c>
      <c r="V25" s="887"/>
      <c r="W25" s="441">
        <v>45</v>
      </c>
      <c r="X25" s="874">
        <f>IF(IFERROR((W25/W26),"") ="", "",(W25/W26))</f>
        <v>1</v>
      </c>
      <c r="Y25" s="872"/>
      <c r="Z25" s="441">
        <v>45</v>
      </c>
      <c r="AA25" s="874">
        <f>IF(IFERROR((Z25/Z26),"") ="", "",(Z25/Z26))</f>
        <v>1</v>
      </c>
      <c r="AB25" s="872"/>
      <c r="AC25" s="441">
        <v>45</v>
      </c>
      <c r="AD25" s="874">
        <f>IF(IFERROR((AC25/AC26),"") ="", "",(AC25/AC26))</f>
        <v>1</v>
      </c>
      <c r="AE25" s="872"/>
      <c r="AF25" s="441">
        <v>45</v>
      </c>
      <c r="AG25" s="874">
        <f>IF(IFERROR((AF25/AF26),"") ="", "",(AF25/AF26))</f>
        <v>1</v>
      </c>
      <c r="AH25" s="872"/>
      <c r="AI25" s="441">
        <v>45</v>
      </c>
      <c r="AJ25" s="874">
        <f>IF(IFERROR((AI25/AI26),"") ="", "",(AI25/AI26))</f>
        <v>1</v>
      </c>
      <c r="AK25" s="872"/>
      <c r="AL25" s="441">
        <v>45</v>
      </c>
      <c r="AM25" s="874">
        <f>IF(IFERROR((AL25/AL26),"") ="", "",(AL25/AL26))</f>
        <v>1</v>
      </c>
      <c r="AN25" s="872"/>
      <c r="AO25" s="441"/>
      <c r="AP25" s="874" t="str">
        <f>IF(IFERROR((AO25/AO26),"") ="", "",(AO25/AO26))</f>
        <v/>
      </c>
      <c r="AQ25" s="872"/>
      <c r="AR25" s="441"/>
      <c r="AS25" s="874" t="str">
        <f>IF(IFERROR((AR25/AR26),"") ="", "",(AR25/AR26))</f>
        <v/>
      </c>
      <c r="AT25" s="872"/>
      <c r="AU25" s="879" t="s">
        <v>6256</v>
      </c>
      <c r="AV25" s="803">
        <f ca="1">IF(OFFSET(AV25,-2,0,,)="",-2,OFFSET(AV25,-2,0,,)+1)</f>
        <v>6</v>
      </c>
      <c r="AW25" s="819" t="str">
        <f ca="1">IF(INDIRECT("'Coverage Indicators - Section D'! X"&amp;ROW()-$AV25)=0,"",INDIRECT("'Coverage Indicators - Section D'! X"&amp;ROW()-$AV25))</f>
        <v/>
      </c>
      <c r="AX25" s="819" t="str">
        <f>IFERROR(IF(VLOOKUP(B25,'Reference Records'!$C$89:$D$120,2,FALSE)=0,"",VLOOKUP(B25,'Reference Records'!$C$89:$D$120,2,FALSE)),"")</f>
        <v>MCI-00662</v>
      </c>
      <c r="AY25" s="507" t="str">
        <f t="array" ref="AY25">IFERROR(IF(INDEX('Reference Records'!$D$46:$D$86,MATCH(LEFT(D25,255),LEFT('Reference Records'!$C$46:$C$86,255),0))=0,"",INDEX('Reference Records'!$D$46:$D$86,MATCH(LEFT(D25,255),LEFT('Reference Records'!$C$46:$C$86,255),0))),"")</f>
        <v>Type of report</v>
      </c>
      <c r="AZ25" s="507" t="e">
        <f ca="1">_xlfn.CONCAT(D25,E25)</f>
        <v>#NAME?</v>
      </c>
      <c r="BA25" s="428" t="str">
        <f t="array" ref="BA25">VLOOKUP(LEFT(D25,255),LEFT('Reference Records'!C$45:G102,255),4,0)</f>
        <v>MCI-01121</v>
      </c>
      <c r="BB25" s="428">
        <f>MATCH(BA25,'Reference Records'!$F$338:$F$379,0)+ROW(PopulationByCoverage)-1</f>
        <v>363</v>
      </c>
      <c r="BC25" s="428">
        <f>MATCH(BA25,'Reference Records'!$F$338:$F$379,1)+ROW(PopulationByCoverage)-1</f>
        <v>363</v>
      </c>
      <c r="BD25" s="507" t="str">
        <f>D25&amp;E25</f>
        <v>M&amp;E-2b Timeliness of facility reporting: Percentage of submitted facility monthly reports (for the reporting period) that are received on time per the national guidelines</v>
      </c>
      <c r="BE25" s="507" t="str">
        <f ca="1">IF(INDIRECT("'Coverage Indicators-Section D'! AF"&amp;ROW()-$AV25)=0,"",INDIRECT("'Coverage Indicators-Section D'! AF"&amp;ROW()-$AV25))</f>
        <v>a181R00000BbByHQAV</v>
      </c>
      <c r="BF25" s="452" t="str">
        <f ca="1">IFERROR(IF(VLOOKUP(D25,'Reference Records'!$C$1:$K$404,9,0)=0,"",_xlfn.CONCAT(VLOOKUP(D25,'Reference Records'!$C$1:$K$404,9,0),";")),"")</f>
        <v/>
      </c>
      <c r="BG25" s="452" t="str">
        <f ca="1">CLEAN(IFERROR(LEFT(BF25, SEARCH(";",BF25,1)-1),""))</f>
        <v/>
      </c>
      <c r="BH25" s="452" t="str">
        <f ca="1">SUBSTITUTE(IFERROR(MID(BF25, SEARCH(";",BF25) + 1, SEARCH(";",BF25,SEARCH(";",BF25)+1) - SEARCH(";",BF25) - 1),""),CHAR(10),"")</f>
        <v/>
      </c>
      <c r="BI25" s="591" t="str">
        <f ca="1">CLEAN(IFERROR(SUBSTITUTE(RIGHT(BF25,LEN(BF25) - SEARCH(";", BF25, SEARCH(";",BF25) + 1)),";",""),""))</f>
        <v/>
      </c>
    </row>
    <row r="26" spans="1:61" ht="30" customHeight="1" x14ac:dyDescent="0.35">
      <c r="A26" s="886"/>
      <c r="B26" s="880"/>
      <c r="C26" s="880"/>
      <c r="D26" s="880"/>
      <c r="E26" s="880"/>
      <c r="F26" s="441">
        <v>239</v>
      </c>
      <c r="G26" s="875"/>
      <c r="H26" s="873"/>
      <c r="I26" s="880"/>
      <c r="J26" s="436"/>
      <c r="K26" s="436"/>
      <c r="L26" s="436"/>
      <c r="M26" s="436"/>
      <c r="N26" s="436"/>
      <c r="O26" s="436"/>
      <c r="P26" s="436"/>
      <c r="Q26" s="436"/>
      <c r="R26" s="882"/>
      <c r="S26" s="873"/>
      <c r="T26" s="880"/>
      <c r="U26" s="592" t="s">
        <v>640</v>
      </c>
      <c r="V26" s="888"/>
      <c r="W26" s="441">
        <v>45</v>
      </c>
      <c r="X26" s="875"/>
      <c r="Y26" s="873"/>
      <c r="Z26" s="441">
        <v>45</v>
      </c>
      <c r="AA26" s="875"/>
      <c r="AB26" s="873"/>
      <c r="AC26" s="441">
        <v>45</v>
      </c>
      <c r="AD26" s="875"/>
      <c r="AE26" s="873"/>
      <c r="AF26" s="441">
        <v>45</v>
      </c>
      <c r="AG26" s="875"/>
      <c r="AH26" s="873"/>
      <c r="AI26" s="441">
        <v>45</v>
      </c>
      <c r="AJ26" s="875"/>
      <c r="AK26" s="873"/>
      <c r="AL26" s="441">
        <v>45</v>
      </c>
      <c r="AM26" s="875"/>
      <c r="AN26" s="873"/>
      <c r="AO26" s="441"/>
      <c r="AP26" s="875"/>
      <c r="AQ26" s="873"/>
      <c r="AR26" s="441"/>
      <c r="AS26" s="875"/>
      <c r="AT26" s="873"/>
      <c r="AU26" s="880"/>
      <c r="AV26" s="803"/>
      <c r="AW26" s="819"/>
      <c r="AX26" s="819"/>
      <c r="AY26" s="507"/>
      <c r="AZ26" s="507"/>
      <c r="BA26" s="507"/>
      <c r="BB26" s="507"/>
      <c r="BC26" s="507"/>
      <c r="BD26" s="507"/>
      <c r="BE26" s="507"/>
      <c r="BF26" s="452"/>
      <c r="BG26" s="452"/>
      <c r="BH26" s="452"/>
      <c r="BI26" s="591"/>
    </row>
    <row r="27" spans="1:61" ht="30" customHeight="1" x14ac:dyDescent="0.35">
      <c r="A27" s="885">
        <f ca="1">IF(INDIRECT("'Coverage Indicators-Section D'! A"&amp;ROW()-$AV27)=0,"",INDIRECT("'Coverage Indicators-Section D'! A"&amp;ROW()-$AV27))</f>
        <v>10</v>
      </c>
      <c r="B27" s="879"/>
      <c r="C27" s="879"/>
      <c r="D27" s="879"/>
      <c r="E27" s="879"/>
      <c r="F27" s="441"/>
      <c r="G27" s="874" t="str">
        <f>IF(IFERROR((F27/F28),"") ="", "",(F27/F28))</f>
        <v/>
      </c>
      <c r="H27" s="872"/>
      <c r="I27" s="879"/>
      <c r="J27" s="436"/>
      <c r="K27" s="436"/>
      <c r="L27" s="436"/>
      <c r="M27" s="436"/>
      <c r="N27" s="436"/>
      <c r="O27" s="436"/>
      <c r="P27" s="436"/>
      <c r="Q27" s="436"/>
      <c r="R27" s="881" t="str">
        <f>AY27</f>
        <v/>
      </c>
      <c r="S27" s="872"/>
      <c r="T27" s="879"/>
      <c r="U27" s="444"/>
      <c r="V27" s="887"/>
      <c r="W27" s="441"/>
      <c r="X27" s="874" t="str">
        <f>IF(IFERROR((W27/W28),"") ="", "",(W27/W28))</f>
        <v/>
      </c>
      <c r="Y27" s="872"/>
      <c r="Z27" s="441"/>
      <c r="AA27" s="874" t="str">
        <f>IF(IFERROR((Z27/Z28),"") ="", "",(Z27/Z28))</f>
        <v/>
      </c>
      <c r="AB27" s="872"/>
      <c r="AC27" s="441"/>
      <c r="AD27" s="874" t="str">
        <f>IF(IFERROR((AC27/AC28),"") ="", "",(AC27/AC28))</f>
        <v/>
      </c>
      <c r="AE27" s="872"/>
      <c r="AF27" s="441"/>
      <c r="AG27" s="874" t="str">
        <f>IF(IFERROR((AF27/AF28),"") ="", "",(AF27/AF28))</f>
        <v/>
      </c>
      <c r="AH27" s="872"/>
      <c r="AI27" s="441"/>
      <c r="AJ27" s="874" t="str">
        <f>IF(IFERROR((AI27/AI28),"") ="", "",(AI27/AI28))</f>
        <v/>
      </c>
      <c r="AK27" s="872"/>
      <c r="AL27" s="441"/>
      <c r="AM27" s="874" t="str">
        <f>IF(IFERROR((AL27/AL28),"") ="", "",(AL27/AL28))</f>
        <v/>
      </c>
      <c r="AN27" s="872"/>
      <c r="AO27" s="441"/>
      <c r="AP27" s="874" t="str">
        <f>IF(IFERROR((AO27/AO28),"") ="", "",(AO27/AO28))</f>
        <v/>
      </c>
      <c r="AQ27" s="872"/>
      <c r="AR27" s="441"/>
      <c r="AS27" s="874" t="str">
        <f>IF(IFERROR((AR27/AR28),"") ="", "",(AR27/AR28))</f>
        <v/>
      </c>
      <c r="AT27" s="872"/>
      <c r="AU27" s="879"/>
      <c r="AV27" s="803">
        <f ca="1">IF(OFFSET(AV27,-2,0,,)="",-2,OFFSET(AV27,-2,0,,)+1)</f>
        <v>7</v>
      </c>
      <c r="AW27" s="819" t="str">
        <f ca="1">IF(INDIRECT("'Coverage Indicators - Section D'! X"&amp;ROW()-$AV27)=0,"",INDIRECT("'Coverage Indicators - Section D'! X"&amp;ROW()-$AV27))</f>
        <v/>
      </c>
      <c r="AX27" s="819" t="str">
        <f>IFERROR(IF(VLOOKUP(B27,'Reference Records'!$C$89:$D$120,2,FALSE)=0,"",VLOOKUP(B27,'Reference Records'!$C$89:$D$120,2,FALSE)),"")</f>
        <v/>
      </c>
      <c r="AY27" s="507" t="str">
        <f t="array" ref="AY27">IFERROR(IF(INDEX('Reference Records'!$D$46:$D$86,MATCH(LEFT(D27,255),LEFT('Reference Records'!$C$46:$C$86,255),0))=0,"",INDEX('Reference Records'!$D$46:$D$86,MATCH(LEFT(D27,255),LEFT('Reference Records'!$C$46:$C$86,255),0))),"")</f>
        <v/>
      </c>
      <c r="AZ27" s="507" t="str">
        <f>_xlfn.CONCAT(D27,E27)</f>
        <v/>
      </c>
      <c r="BA27" s="428" t="str">
        <f t="array" ref="BA27">VLOOKUP(LEFT(D27,255),LEFT('Reference Records'!C$45:G104,255),4,0)</f>
        <v/>
      </c>
      <c r="BB27" s="428" t="e">
        <f>MATCH(BA27,'Reference Records'!$F$338:$F$379,0)+ROW(PopulationByCoverage)-1</f>
        <v>#N/A</v>
      </c>
      <c r="BC27" s="428" t="e">
        <f>MATCH(BA27,'Reference Records'!$F$338:$F$379,1)+ROW(PopulationByCoverage)-1</f>
        <v>#N/A</v>
      </c>
      <c r="BD27" s="507" t="str">
        <f>D27&amp;E27</f>
        <v/>
      </c>
      <c r="BE27" s="507" t="str">
        <f ca="1">IF(INDIRECT("'Coverage Indicators-Section D'! AF"&amp;ROW()-$AV27)=0,"",INDIRECT("'Coverage Indicators-Section D'! AF"&amp;ROW()-$AV27))</f>
        <v>a181R00000BbByIQAV</v>
      </c>
      <c r="BF27" s="452" t="str">
        <f>IFERROR(IF(VLOOKUP(D27,'Reference Records'!$C$1:$K$404,9,0)=0,"",_xlfn.CONCAT(VLOOKUP(D27,'Reference Records'!$C$1:$K$404,9,0),";")),"")</f>
        <v/>
      </c>
      <c r="BG27" s="452" t="str">
        <f>CLEAN(IFERROR(LEFT(BF27, SEARCH(";",BF27,1)-1),""))</f>
        <v/>
      </c>
      <c r="BH27" s="452" t="str">
        <f>SUBSTITUTE(IFERROR(MID(BF27, SEARCH(";",BF27) + 1, SEARCH(";",BF27,SEARCH(";",BF27)+1) - SEARCH(";",BF27) - 1),""),CHAR(10),"")</f>
        <v/>
      </c>
      <c r="BI27" s="591" t="str">
        <f>CLEAN(IFERROR(SUBSTITUTE(RIGHT(BF27,LEN(BF27) - SEARCH(";", BF27, SEARCH(";",BF27) + 1)),";",""),""))</f>
        <v/>
      </c>
    </row>
    <row r="28" spans="1:61" ht="30" customHeight="1" x14ac:dyDescent="0.35">
      <c r="A28" s="886"/>
      <c r="B28" s="880"/>
      <c r="C28" s="880"/>
      <c r="D28" s="880"/>
      <c r="E28" s="880"/>
      <c r="F28" s="441"/>
      <c r="G28" s="875"/>
      <c r="H28" s="873"/>
      <c r="I28" s="880"/>
      <c r="J28" s="436"/>
      <c r="K28" s="436"/>
      <c r="L28" s="436"/>
      <c r="M28" s="436"/>
      <c r="N28" s="436"/>
      <c r="O28" s="436"/>
      <c r="P28" s="436"/>
      <c r="Q28" s="436"/>
      <c r="R28" s="882"/>
      <c r="S28" s="873"/>
      <c r="T28" s="880"/>
      <c r="U28" s="592"/>
      <c r="V28" s="888"/>
      <c r="W28" s="441"/>
      <c r="X28" s="875"/>
      <c r="Y28" s="873"/>
      <c r="Z28" s="441"/>
      <c r="AA28" s="875"/>
      <c r="AB28" s="873"/>
      <c r="AC28" s="441"/>
      <c r="AD28" s="875"/>
      <c r="AE28" s="873"/>
      <c r="AF28" s="441"/>
      <c r="AG28" s="875"/>
      <c r="AH28" s="873"/>
      <c r="AI28" s="441"/>
      <c r="AJ28" s="875"/>
      <c r="AK28" s="873"/>
      <c r="AL28" s="441"/>
      <c r="AM28" s="875"/>
      <c r="AN28" s="873"/>
      <c r="AO28" s="441"/>
      <c r="AP28" s="875"/>
      <c r="AQ28" s="873"/>
      <c r="AR28" s="441"/>
      <c r="AS28" s="875"/>
      <c r="AT28" s="873"/>
      <c r="AU28" s="880"/>
      <c r="AV28" s="803"/>
      <c r="AW28" s="819"/>
      <c r="AX28" s="819"/>
      <c r="AY28" s="507"/>
      <c r="AZ28" s="507"/>
      <c r="BA28" s="507"/>
      <c r="BB28" s="507"/>
      <c r="BC28" s="507"/>
      <c r="BD28" s="507"/>
      <c r="BE28" s="507"/>
      <c r="BF28" s="452"/>
      <c r="BG28" s="452"/>
      <c r="BH28" s="452"/>
      <c r="BI28" s="591"/>
    </row>
    <row r="29" spans="1:61" ht="30" customHeight="1" x14ac:dyDescent="0.35">
      <c r="A29" s="885">
        <f ca="1">IF(INDIRECT("'Coverage Indicators-Section D'! A"&amp;ROW()-$AV29)=0,"",INDIRECT("'Coverage Indicators-Section D'! A"&amp;ROW()-$AV29))</f>
        <v>11</v>
      </c>
      <c r="B29" s="879"/>
      <c r="C29" s="879"/>
      <c r="D29" s="879"/>
      <c r="E29" s="879"/>
      <c r="F29" s="441"/>
      <c r="G29" s="874" t="str">
        <f>IF(IFERROR((F29/F30),"") ="", "",(F29/F30))</f>
        <v/>
      </c>
      <c r="H29" s="872"/>
      <c r="I29" s="879"/>
      <c r="J29" s="436"/>
      <c r="K29" s="436"/>
      <c r="L29" s="436"/>
      <c r="M29" s="436"/>
      <c r="N29" s="436"/>
      <c r="O29" s="436"/>
      <c r="P29" s="436"/>
      <c r="Q29" s="436"/>
      <c r="R29" s="881" t="str">
        <f>AY29</f>
        <v/>
      </c>
      <c r="S29" s="872"/>
      <c r="T29" s="879"/>
      <c r="U29" s="444"/>
      <c r="V29" s="887"/>
      <c r="W29" s="441"/>
      <c r="X29" s="874" t="str">
        <f>IF(IFERROR((W29/W30),"") ="", "",(W29/W30))</f>
        <v/>
      </c>
      <c r="Y29" s="872"/>
      <c r="Z29" s="441"/>
      <c r="AA29" s="874" t="str">
        <f>IF(IFERROR((Z29/Z30),"") ="", "",(Z29/Z30))</f>
        <v/>
      </c>
      <c r="AB29" s="872"/>
      <c r="AC29" s="441"/>
      <c r="AD29" s="874" t="str">
        <f>IF(IFERROR((AC29/AC30),"") ="", "",(AC29/AC30))</f>
        <v/>
      </c>
      <c r="AE29" s="872"/>
      <c r="AF29" s="441"/>
      <c r="AG29" s="874" t="str">
        <f>IF(IFERROR((AF29/AF30),"") ="", "",(AF29/AF30))</f>
        <v/>
      </c>
      <c r="AH29" s="872"/>
      <c r="AI29" s="441"/>
      <c r="AJ29" s="874" t="str">
        <f>IF(IFERROR((AI29/AI30),"") ="", "",(AI29/AI30))</f>
        <v/>
      </c>
      <c r="AK29" s="872"/>
      <c r="AL29" s="441"/>
      <c r="AM29" s="874" t="str">
        <f>IF(IFERROR((AL29/AL30),"") ="", "",(AL29/AL30))</f>
        <v/>
      </c>
      <c r="AN29" s="872"/>
      <c r="AO29" s="441"/>
      <c r="AP29" s="874" t="str">
        <f>IF(IFERROR((AO29/AO30),"") ="", "",(AO29/AO30))</f>
        <v/>
      </c>
      <c r="AQ29" s="872"/>
      <c r="AR29" s="441"/>
      <c r="AS29" s="874" t="str">
        <f>IF(IFERROR((AR29/AR30),"") ="", "",(AR29/AR30))</f>
        <v/>
      </c>
      <c r="AT29" s="872"/>
      <c r="AU29" s="879"/>
      <c r="AV29" s="803">
        <f ca="1">IF(OFFSET(AV29,-2,0,,)="",-2,OFFSET(AV29,-2,0,,)+1)</f>
        <v>8</v>
      </c>
      <c r="AW29" s="819" t="str">
        <f ca="1">IF(INDIRECT("'Coverage Indicators - Section D'! X"&amp;ROW()-$AV29)=0,"",INDIRECT("'Coverage Indicators - Section D'! X"&amp;ROW()-$AV29))</f>
        <v/>
      </c>
      <c r="AX29" s="819" t="str">
        <f>IFERROR(IF(VLOOKUP(B29,'Reference Records'!$C$89:$D$120,2,FALSE)=0,"",VLOOKUP(B29,'Reference Records'!$C$89:$D$120,2,FALSE)),"")</f>
        <v/>
      </c>
      <c r="AY29" s="507" t="str">
        <f t="array" ref="AY29">IFERROR(IF(INDEX('Reference Records'!$D$46:$D$86,MATCH(LEFT(D29,255),LEFT('Reference Records'!$C$46:$C$86,255),0))=0,"",INDEX('Reference Records'!$D$46:$D$86,MATCH(LEFT(D29,255),LEFT('Reference Records'!$C$46:$C$86,255),0))),"")</f>
        <v/>
      </c>
      <c r="AZ29" s="507" t="str">
        <f>_xlfn.CONCAT(D29,E29)</f>
        <v/>
      </c>
      <c r="BA29" s="428" t="str">
        <f t="array" ref="BA29">VLOOKUP(LEFT(D29,255),LEFT('Reference Records'!C$45:G106,255),4,0)</f>
        <v/>
      </c>
      <c r="BB29" s="428" t="e">
        <f>MATCH(BA29,'Reference Records'!$F$338:$F$379,0)+ROW(PopulationByCoverage)-1</f>
        <v>#N/A</v>
      </c>
      <c r="BC29" s="428" t="e">
        <f>MATCH(BA29,'Reference Records'!$F$338:$F$379,1)+ROW(PopulationByCoverage)-1</f>
        <v>#N/A</v>
      </c>
      <c r="BD29" s="507" t="str">
        <f>D29&amp;E29</f>
        <v/>
      </c>
      <c r="BE29" s="507" t="str">
        <f ca="1">IF(INDIRECT("'Coverage Indicators-Section D'! AF"&amp;ROW()-$AV29)=0,"",INDIRECT("'Coverage Indicators-Section D'! AF"&amp;ROW()-$AV29))</f>
        <v>a181R00000BbByJQAV</v>
      </c>
      <c r="BF29" s="452" t="str">
        <f>IFERROR(IF(VLOOKUP(D29,'Reference Records'!$C$1:$K$404,9,0)=0,"",_xlfn.CONCAT(VLOOKUP(D29,'Reference Records'!$C$1:$K$404,9,0),";")),"")</f>
        <v/>
      </c>
      <c r="BG29" s="452" t="str">
        <f>CLEAN(IFERROR(LEFT(BF29, SEARCH(";",BF29,1)-1),""))</f>
        <v/>
      </c>
      <c r="BH29" s="452" t="str">
        <f>SUBSTITUTE(IFERROR(MID(BF29, SEARCH(";",BF29) + 1, SEARCH(";",BF29,SEARCH(";",BF29)+1) - SEARCH(";",BF29) - 1),""),CHAR(10),"")</f>
        <v/>
      </c>
      <c r="BI29" s="591" t="str">
        <f>CLEAN(IFERROR(SUBSTITUTE(RIGHT(BF29,LEN(BF29) - SEARCH(";", BF29, SEARCH(";",BF29) + 1)),";",""),""))</f>
        <v/>
      </c>
    </row>
    <row r="30" spans="1:61" ht="30" customHeight="1" x14ac:dyDescent="0.35">
      <c r="A30" s="886"/>
      <c r="B30" s="880"/>
      <c r="C30" s="880"/>
      <c r="D30" s="880"/>
      <c r="E30" s="880"/>
      <c r="F30" s="441"/>
      <c r="G30" s="875"/>
      <c r="H30" s="873"/>
      <c r="I30" s="880"/>
      <c r="J30" s="436"/>
      <c r="K30" s="436"/>
      <c r="L30" s="436"/>
      <c r="M30" s="436"/>
      <c r="N30" s="436"/>
      <c r="O30" s="436"/>
      <c r="P30" s="436"/>
      <c r="Q30" s="436"/>
      <c r="R30" s="882"/>
      <c r="S30" s="873"/>
      <c r="T30" s="880"/>
      <c r="U30" s="592"/>
      <c r="V30" s="888"/>
      <c r="W30" s="441"/>
      <c r="X30" s="875"/>
      <c r="Y30" s="873"/>
      <c r="Z30" s="441"/>
      <c r="AA30" s="875"/>
      <c r="AB30" s="873"/>
      <c r="AC30" s="441"/>
      <c r="AD30" s="875"/>
      <c r="AE30" s="873"/>
      <c r="AF30" s="441"/>
      <c r="AG30" s="875"/>
      <c r="AH30" s="873"/>
      <c r="AI30" s="441"/>
      <c r="AJ30" s="875"/>
      <c r="AK30" s="873"/>
      <c r="AL30" s="441"/>
      <c r="AM30" s="875"/>
      <c r="AN30" s="873"/>
      <c r="AO30" s="441"/>
      <c r="AP30" s="875"/>
      <c r="AQ30" s="873"/>
      <c r="AR30" s="441"/>
      <c r="AS30" s="875"/>
      <c r="AT30" s="873"/>
      <c r="AU30" s="880"/>
      <c r="AV30" s="803"/>
      <c r="AW30" s="819"/>
      <c r="AX30" s="819"/>
      <c r="AY30" s="507"/>
      <c r="AZ30" s="507"/>
      <c r="BA30" s="507"/>
      <c r="BB30" s="507"/>
      <c r="BC30" s="507"/>
      <c r="BD30" s="507"/>
      <c r="BE30" s="507"/>
      <c r="BF30" s="452"/>
      <c r="BG30" s="452"/>
      <c r="BH30" s="452"/>
      <c r="BI30" s="591"/>
    </row>
    <row r="31" spans="1:61" ht="30" customHeight="1" x14ac:dyDescent="0.35">
      <c r="A31" s="885">
        <f ca="1">IF(INDIRECT("'Coverage Indicators-Section D'! A"&amp;ROW()-$AV31)=0,"",INDIRECT("'Coverage Indicators-Section D'! A"&amp;ROW()-$AV31))</f>
        <v>12</v>
      </c>
      <c r="B31" s="879"/>
      <c r="C31" s="879"/>
      <c r="D31" s="879"/>
      <c r="E31" s="879"/>
      <c r="F31" s="441"/>
      <c r="G31" s="874" t="str">
        <f>IF(IFERROR((F31/F32),"") ="", "",(F31/F32))</f>
        <v/>
      </c>
      <c r="H31" s="872"/>
      <c r="I31" s="879"/>
      <c r="J31" s="436"/>
      <c r="K31" s="436"/>
      <c r="L31" s="436"/>
      <c r="M31" s="436"/>
      <c r="N31" s="436"/>
      <c r="O31" s="436"/>
      <c r="P31" s="436"/>
      <c r="Q31" s="436"/>
      <c r="R31" s="881" t="str">
        <f>AY31</f>
        <v/>
      </c>
      <c r="S31" s="872"/>
      <c r="T31" s="879"/>
      <c r="U31" s="444"/>
      <c r="V31" s="887"/>
      <c r="W31" s="441"/>
      <c r="X31" s="874" t="str">
        <f>IF(IFERROR((W31/W32),"") ="", "",(W31/W32))</f>
        <v/>
      </c>
      <c r="Y31" s="872"/>
      <c r="Z31" s="441"/>
      <c r="AA31" s="874" t="str">
        <f>IF(IFERROR((Z31/Z32),"") ="", "",(Z31/Z32))</f>
        <v/>
      </c>
      <c r="AB31" s="872"/>
      <c r="AC31" s="441"/>
      <c r="AD31" s="874" t="str">
        <f>IF(IFERROR((AC31/AC32),"") ="", "",(AC31/AC32))</f>
        <v/>
      </c>
      <c r="AE31" s="872"/>
      <c r="AF31" s="441"/>
      <c r="AG31" s="874" t="str">
        <f>IF(IFERROR((AF31/AF32),"") ="", "",(AF31/AF32))</f>
        <v/>
      </c>
      <c r="AH31" s="872"/>
      <c r="AI31" s="441"/>
      <c r="AJ31" s="874" t="str">
        <f>IF(IFERROR((AI31/AI32),"") ="", "",(AI31/AI32))</f>
        <v/>
      </c>
      <c r="AK31" s="872"/>
      <c r="AL31" s="441"/>
      <c r="AM31" s="874" t="str">
        <f>IF(IFERROR((AL31/AL32),"") ="", "",(AL31/AL32))</f>
        <v/>
      </c>
      <c r="AN31" s="872"/>
      <c r="AO31" s="441"/>
      <c r="AP31" s="874" t="str">
        <f>IF(IFERROR((AO31/AO32),"") ="", "",(AO31/AO32))</f>
        <v/>
      </c>
      <c r="AQ31" s="872"/>
      <c r="AR31" s="441"/>
      <c r="AS31" s="874" t="str">
        <f>IF(IFERROR((AR31/AR32),"") ="", "",(AR31/AR32))</f>
        <v/>
      </c>
      <c r="AT31" s="872"/>
      <c r="AU31" s="879"/>
      <c r="AV31" s="803">
        <f ca="1">IF(OFFSET(AV31,-2,0,,)="",-2,OFFSET(AV31,-2,0,,)+1)</f>
        <v>9</v>
      </c>
      <c r="AW31" s="819" t="str">
        <f ca="1">IF(INDIRECT("'Coverage Indicators - Section D'! X"&amp;ROW()-$AV31)=0,"",INDIRECT("'Coverage Indicators - Section D'! X"&amp;ROW()-$AV31))</f>
        <v/>
      </c>
      <c r="AX31" s="819" t="str">
        <f>IFERROR(IF(VLOOKUP(B31,'Reference Records'!$C$89:$D$120,2,FALSE)=0,"",VLOOKUP(B31,'Reference Records'!$C$89:$D$120,2,FALSE)),"")</f>
        <v/>
      </c>
      <c r="AY31" s="507" t="str">
        <f t="array" ref="AY31">IFERROR(IF(INDEX('Reference Records'!$D$46:$D$86,MATCH(LEFT(D31,255),LEFT('Reference Records'!$C$46:$C$86,255),0))=0,"",INDEX('Reference Records'!$D$46:$D$86,MATCH(LEFT(D31,255),LEFT('Reference Records'!$C$46:$C$86,255),0))),"")</f>
        <v/>
      </c>
      <c r="AZ31" s="507" t="str">
        <f>_xlfn.CONCAT(D31,E31)</f>
        <v/>
      </c>
      <c r="BA31" s="428" t="str">
        <f t="array" ref="BA31">VLOOKUP(LEFT(D31,255),LEFT('Reference Records'!C$45:G108,255),4,0)</f>
        <v/>
      </c>
      <c r="BB31" s="428" t="e">
        <f>MATCH(BA31,'Reference Records'!$F$338:$F$379,0)+ROW(PopulationByCoverage)-1</f>
        <v>#N/A</v>
      </c>
      <c r="BC31" s="428" t="e">
        <f>MATCH(BA31,'Reference Records'!$F$338:$F$379,1)+ROW(PopulationByCoverage)-1</f>
        <v>#N/A</v>
      </c>
      <c r="BD31" s="507" t="str">
        <f>D31&amp;E31</f>
        <v/>
      </c>
      <c r="BE31" s="507" t="str">
        <f ca="1">IF(INDIRECT("'Coverage Indicators-Section D'! AF"&amp;ROW()-$AV31)=0,"",INDIRECT("'Coverage Indicators-Section D'! AF"&amp;ROW()-$AV31))</f>
        <v>a181R00000BbByKQAV</v>
      </c>
      <c r="BF31" s="452" t="str">
        <f>IFERROR(IF(VLOOKUP(D31,'Reference Records'!$C$1:$K$404,9,0)=0,"",_xlfn.CONCAT(VLOOKUP(D31,'Reference Records'!$C$1:$K$404,9,0),";")),"")</f>
        <v/>
      </c>
      <c r="BG31" s="452" t="str">
        <f>CLEAN(IFERROR(LEFT(BF31, SEARCH(";",BF31,1)-1),""))</f>
        <v/>
      </c>
      <c r="BH31" s="452" t="str">
        <f>SUBSTITUTE(IFERROR(MID(BF31, SEARCH(";",BF31) + 1, SEARCH(";",BF31,SEARCH(";",BF31)+1) - SEARCH(";",BF31) - 1),""),CHAR(10),"")</f>
        <v/>
      </c>
      <c r="BI31" s="591" t="str">
        <f>CLEAN(IFERROR(SUBSTITUTE(RIGHT(BF31,LEN(BF31) - SEARCH(";", BF31, SEARCH(";",BF31) + 1)),";",""),""))</f>
        <v/>
      </c>
    </row>
    <row r="32" spans="1:61" ht="30" customHeight="1" x14ac:dyDescent="0.35">
      <c r="A32" s="886"/>
      <c r="B32" s="880"/>
      <c r="C32" s="880"/>
      <c r="D32" s="880"/>
      <c r="E32" s="880"/>
      <c r="F32" s="441"/>
      <c r="G32" s="875"/>
      <c r="H32" s="873"/>
      <c r="I32" s="880"/>
      <c r="J32" s="436"/>
      <c r="K32" s="436"/>
      <c r="L32" s="436"/>
      <c r="M32" s="436"/>
      <c r="N32" s="436"/>
      <c r="O32" s="436"/>
      <c r="P32" s="436"/>
      <c r="Q32" s="436"/>
      <c r="R32" s="882"/>
      <c r="S32" s="873"/>
      <c r="T32" s="880"/>
      <c r="U32" s="592"/>
      <c r="V32" s="888"/>
      <c r="W32" s="441"/>
      <c r="X32" s="875"/>
      <c r="Y32" s="873"/>
      <c r="Z32" s="441"/>
      <c r="AA32" s="875"/>
      <c r="AB32" s="873"/>
      <c r="AC32" s="441"/>
      <c r="AD32" s="875"/>
      <c r="AE32" s="873"/>
      <c r="AF32" s="441"/>
      <c r="AG32" s="875"/>
      <c r="AH32" s="873"/>
      <c r="AI32" s="441"/>
      <c r="AJ32" s="875"/>
      <c r="AK32" s="873"/>
      <c r="AL32" s="441"/>
      <c r="AM32" s="875"/>
      <c r="AN32" s="873"/>
      <c r="AO32" s="441"/>
      <c r="AP32" s="875"/>
      <c r="AQ32" s="873"/>
      <c r="AR32" s="441"/>
      <c r="AS32" s="875"/>
      <c r="AT32" s="873"/>
      <c r="AU32" s="880"/>
      <c r="AV32" s="803"/>
      <c r="AW32" s="819"/>
      <c r="AX32" s="819"/>
      <c r="AY32" s="507"/>
      <c r="AZ32" s="507"/>
      <c r="BA32" s="507"/>
      <c r="BB32" s="507"/>
      <c r="BC32" s="507"/>
      <c r="BD32" s="507"/>
      <c r="BE32" s="507"/>
      <c r="BF32" s="452"/>
      <c r="BG32" s="452"/>
      <c r="BH32" s="452"/>
      <c r="BI32" s="591"/>
    </row>
    <row r="33" spans="1:61" ht="30" customHeight="1" x14ac:dyDescent="0.35">
      <c r="A33" s="885">
        <f ca="1">IF(INDIRECT("'Coverage Indicators-Section D'! A"&amp;ROW()-$AV33)=0,"",INDIRECT("'Coverage Indicators-Section D'! A"&amp;ROW()-$AV33))</f>
        <v>13</v>
      </c>
      <c r="B33" s="879"/>
      <c r="C33" s="879"/>
      <c r="D33" s="879"/>
      <c r="E33" s="879"/>
      <c r="F33" s="441"/>
      <c r="G33" s="874" t="str">
        <f>IF(IFERROR((F33/F34),"") ="", "",(F33/F34))</f>
        <v/>
      </c>
      <c r="H33" s="872"/>
      <c r="I33" s="879"/>
      <c r="J33" s="436"/>
      <c r="K33" s="436"/>
      <c r="L33" s="436"/>
      <c r="M33" s="436"/>
      <c r="N33" s="436"/>
      <c r="O33" s="436"/>
      <c r="P33" s="436"/>
      <c r="Q33" s="436"/>
      <c r="R33" s="881" t="str">
        <f>AY33</f>
        <v/>
      </c>
      <c r="S33" s="872"/>
      <c r="T33" s="879"/>
      <c r="U33" s="444"/>
      <c r="V33" s="887"/>
      <c r="W33" s="441"/>
      <c r="X33" s="874" t="str">
        <f>IF(IFERROR((W33/W34),"") ="", "",(W33/W34))</f>
        <v/>
      </c>
      <c r="Y33" s="872"/>
      <c r="Z33" s="441"/>
      <c r="AA33" s="874" t="str">
        <f>IF(IFERROR((Z33/Z34),"") ="", "",(Z33/Z34))</f>
        <v/>
      </c>
      <c r="AB33" s="872"/>
      <c r="AC33" s="441"/>
      <c r="AD33" s="874" t="str">
        <f>IF(IFERROR((AC33/AC34),"") ="", "",(AC33/AC34))</f>
        <v/>
      </c>
      <c r="AE33" s="872"/>
      <c r="AF33" s="441"/>
      <c r="AG33" s="874" t="str">
        <f>IF(IFERROR((AF33/AF34),"") ="", "",(AF33/AF34))</f>
        <v/>
      </c>
      <c r="AH33" s="872"/>
      <c r="AI33" s="441"/>
      <c r="AJ33" s="874" t="str">
        <f>IF(IFERROR((AI33/AI34),"") ="", "",(AI33/AI34))</f>
        <v/>
      </c>
      <c r="AK33" s="872"/>
      <c r="AL33" s="441"/>
      <c r="AM33" s="874" t="str">
        <f>IF(IFERROR((AL33/AL34),"") ="", "",(AL33/AL34))</f>
        <v/>
      </c>
      <c r="AN33" s="872"/>
      <c r="AO33" s="441"/>
      <c r="AP33" s="874" t="str">
        <f>IF(IFERROR((AO33/AO34),"") ="", "",(AO33/AO34))</f>
        <v/>
      </c>
      <c r="AQ33" s="872"/>
      <c r="AR33" s="441"/>
      <c r="AS33" s="874" t="str">
        <f>IF(IFERROR((AR33/AR34),"") ="", "",(AR33/AR34))</f>
        <v/>
      </c>
      <c r="AT33" s="872"/>
      <c r="AU33" s="879"/>
      <c r="AV33" s="803">
        <f ca="1">IF(OFFSET(AV33,-2,0,,)="",-2,OFFSET(AV33,-2,0,,)+1)</f>
        <v>10</v>
      </c>
      <c r="AW33" s="819">
        <f ca="1">IF(INDIRECT("'Coverage Indicators - Section D'! X"&amp;ROW()-$AV33)=0,"",INDIRECT("'Coverage Indicators - Section D'! X"&amp;ROW()-$AV33))</f>
        <v>1</v>
      </c>
      <c r="AX33" s="819" t="str">
        <f>IFERROR(IF(VLOOKUP(B33,'Reference Records'!$C$89:$D$120,2,FALSE)=0,"",VLOOKUP(B33,'Reference Records'!$C$89:$D$120,2,FALSE)),"")</f>
        <v/>
      </c>
      <c r="AY33" s="507" t="str">
        <f t="array" ref="AY33">IFERROR(IF(INDEX('Reference Records'!$D$46:$D$86,MATCH(LEFT(D33,255),LEFT('Reference Records'!$C$46:$C$86,255),0))=0,"",INDEX('Reference Records'!$D$46:$D$86,MATCH(LEFT(D33,255),LEFT('Reference Records'!$C$46:$C$86,255),0))),"")</f>
        <v/>
      </c>
      <c r="AZ33" s="507" t="str">
        <f>_xlfn.CONCAT(D33,E33)</f>
        <v/>
      </c>
      <c r="BA33" s="428" t="str">
        <f t="array" ref="BA33">VLOOKUP(LEFT(D33,255),LEFT('Reference Records'!C$45:G110,255),4,0)</f>
        <v/>
      </c>
      <c r="BB33" s="428" t="e">
        <f>MATCH(BA33,'Reference Records'!$F$338:$F$379,0)+ROW(PopulationByCoverage)-1</f>
        <v>#N/A</v>
      </c>
      <c r="BC33" s="428" t="e">
        <f>MATCH(BA33,'Reference Records'!$F$338:$F$379,1)+ROW(PopulationByCoverage)-1</f>
        <v>#N/A</v>
      </c>
      <c r="BD33" s="507" t="str">
        <f>D33&amp;E33</f>
        <v/>
      </c>
      <c r="BE33" s="507" t="str">
        <f ca="1">IF(INDIRECT("'Coverage Indicators-Section D'! AF"&amp;ROW()-$AV33)=0,"",INDIRECT("'Coverage Indicators-Section D'! AF"&amp;ROW()-$AV33))</f>
        <v>a181R00000BbByLQAV</v>
      </c>
      <c r="BF33" s="452" t="str">
        <f>IFERROR(IF(VLOOKUP(D33,'Reference Records'!$C$1:$K$404,9,0)=0,"",_xlfn.CONCAT(VLOOKUP(D33,'Reference Records'!$C$1:$K$404,9,0),";")),"")</f>
        <v/>
      </c>
      <c r="BG33" s="452" t="str">
        <f>CLEAN(IFERROR(LEFT(BF33, SEARCH(";",BF33,1)-1),""))</f>
        <v/>
      </c>
      <c r="BH33" s="452" t="str">
        <f>SUBSTITUTE(IFERROR(MID(BF33, SEARCH(";",BF33) + 1, SEARCH(";",BF33,SEARCH(";",BF33)+1) - SEARCH(";",BF33) - 1),""),CHAR(10),"")</f>
        <v/>
      </c>
      <c r="BI33" s="591" t="str">
        <f>CLEAN(IFERROR(SUBSTITUTE(RIGHT(BF33,LEN(BF33) - SEARCH(";", BF33, SEARCH(";",BF33) + 1)),";",""),""))</f>
        <v/>
      </c>
    </row>
    <row r="34" spans="1:61" ht="30" customHeight="1" x14ac:dyDescent="0.35">
      <c r="A34" s="886"/>
      <c r="B34" s="880"/>
      <c r="C34" s="880"/>
      <c r="D34" s="880"/>
      <c r="E34" s="880"/>
      <c r="F34" s="441"/>
      <c r="G34" s="875"/>
      <c r="H34" s="873"/>
      <c r="I34" s="880"/>
      <c r="J34" s="436"/>
      <c r="K34" s="436"/>
      <c r="L34" s="436"/>
      <c r="M34" s="436"/>
      <c r="N34" s="436"/>
      <c r="O34" s="436"/>
      <c r="P34" s="436"/>
      <c r="Q34" s="436"/>
      <c r="R34" s="882"/>
      <c r="S34" s="873"/>
      <c r="T34" s="880"/>
      <c r="U34" s="592"/>
      <c r="V34" s="888"/>
      <c r="W34" s="441"/>
      <c r="X34" s="875"/>
      <c r="Y34" s="873"/>
      <c r="Z34" s="441"/>
      <c r="AA34" s="875"/>
      <c r="AB34" s="873"/>
      <c r="AC34" s="441"/>
      <c r="AD34" s="875"/>
      <c r="AE34" s="873"/>
      <c r="AF34" s="441"/>
      <c r="AG34" s="875"/>
      <c r="AH34" s="873"/>
      <c r="AI34" s="441"/>
      <c r="AJ34" s="875"/>
      <c r="AK34" s="873"/>
      <c r="AL34" s="441"/>
      <c r="AM34" s="875"/>
      <c r="AN34" s="873"/>
      <c r="AO34" s="441"/>
      <c r="AP34" s="875"/>
      <c r="AQ34" s="873"/>
      <c r="AR34" s="441"/>
      <c r="AS34" s="875"/>
      <c r="AT34" s="873"/>
      <c r="AU34" s="880"/>
      <c r="AV34" s="803"/>
      <c r="AW34" s="819"/>
      <c r="AX34" s="819"/>
      <c r="AY34" s="507"/>
      <c r="AZ34" s="507"/>
      <c r="BA34" s="507"/>
      <c r="BB34" s="507"/>
      <c r="BC34" s="507"/>
      <c r="BD34" s="507"/>
      <c r="BE34" s="507"/>
      <c r="BF34" s="452"/>
      <c r="BG34" s="452"/>
      <c r="BH34" s="452"/>
      <c r="BI34" s="591"/>
    </row>
    <row r="35" spans="1:61" ht="30" customHeight="1" x14ac:dyDescent="0.35">
      <c r="A35" s="885">
        <f ca="1">IF(INDIRECT("'Coverage Indicators-Section D'! A"&amp;ROW()-$AV35)=0,"",INDIRECT("'Coverage Indicators-Section D'! A"&amp;ROW()-$AV35))</f>
        <v>14</v>
      </c>
      <c r="B35" s="879"/>
      <c r="C35" s="879"/>
      <c r="D35" s="879"/>
      <c r="E35" s="879"/>
      <c r="F35" s="441"/>
      <c r="G35" s="874" t="str">
        <f>IF(IFERROR((F35/F36),"") ="", "",(F35/F36))</f>
        <v/>
      </c>
      <c r="H35" s="872"/>
      <c r="I35" s="879"/>
      <c r="J35" s="436"/>
      <c r="K35" s="436"/>
      <c r="L35" s="436"/>
      <c r="M35" s="436"/>
      <c r="N35" s="436"/>
      <c r="O35" s="436"/>
      <c r="P35" s="436"/>
      <c r="Q35" s="436"/>
      <c r="R35" s="881" t="str">
        <f>AY35</f>
        <v/>
      </c>
      <c r="S35" s="872"/>
      <c r="T35" s="879"/>
      <c r="U35" s="444"/>
      <c r="V35" s="887"/>
      <c r="W35" s="441"/>
      <c r="X35" s="874" t="str">
        <f>IF(IFERROR((W35/W36),"") ="", "",(W35/W36))</f>
        <v/>
      </c>
      <c r="Y35" s="872"/>
      <c r="Z35" s="441"/>
      <c r="AA35" s="874" t="str">
        <f>IF(IFERROR((Z35/Z36),"") ="", "",(Z35/Z36))</f>
        <v/>
      </c>
      <c r="AB35" s="872"/>
      <c r="AC35" s="441"/>
      <c r="AD35" s="874" t="str">
        <f>IF(IFERROR((AC35/AC36),"") ="", "",(AC35/AC36))</f>
        <v/>
      </c>
      <c r="AE35" s="872"/>
      <c r="AF35" s="441"/>
      <c r="AG35" s="874" t="str">
        <f>IF(IFERROR((AF35/AF36),"") ="", "",(AF35/AF36))</f>
        <v/>
      </c>
      <c r="AH35" s="872"/>
      <c r="AI35" s="441"/>
      <c r="AJ35" s="874" t="str">
        <f>IF(IFERROR((AI35/AI36),"") ="", "",(AI35/AI36))</f>
        <v/>
      </c>
      <c r="AK35" s="872"/>
      <c r="AL35" s="441"/>
      <c r="AM35" s="874" t="str">
        <f>IF(IFERROR((AL35/AL36),"") ="", "",(AL35/AL36))</f>
        <v/>
      </c>
      <c r="AN35" s="872"/>
      <c r="AO35" s="441"/>
      <c r="AP35" s="874" t="str">
        <f>IF(IFERROR((AO35/AO36),"") ="", "",(AO35/AO36))</f>
        <v/>
      </c>
      <c r="AQ35" s="872"/>
      <c r="AR35" s="441"/>
      <c r="AS35" s="874" t="str">
        <f>IF(IFERROR((AR35/AR36),"") ="", "",(AR35/AR36))</f>
        <v/>
      </c>
      <c r="AT35" s="872"/>
      <c r="AU35" s="879"/>
      <c r="AV35" s="803">
        <f ca="1">IF(OFFSET(AV35,-2,0,,)="",-2,OFFSET(AV35,-2,0,,)+1)</f>
        <v>11</v>
      </c>
      <c r="AW35" s="819" t="str">
        <f ca="1">IF(INDIRECT("'Coverage Indicators - Section D'! X"&amp;ROW()-$AV35)=0,"",INDIRECT("'Coverage Indicators - Section D'! X"&amp;ROW()-$AV35))</f>
        <v/>
      </c>
      <c r="AX35" s="819" t="str">
        <f>IFERROR(IF(VLOOKUP(B35,'Reference Records'!$C$89:$D$120,2,FALSE)=0,"",VLOOKUP(B35,'Reference Records'!$C$89:$D$120,2,FALSE)),"")</f>
        <v/>
      </c>
      <c r="AY35" s="507" t="str">
        <f t="array" ref="AY35">IFERROR(IF(INDEX('Reference Records'!$D$46:$D$86,MATCH(LEFT(D35,255),LEFT('Reference Records'!$C$46:$C$86,255),0))=0,"",INDEX('Reference Records'!$D$46:$D$86,MATCH(LEFT(D35,255),LEFT('Reference Records'!$C$46:$C$86,255),0))),"")</f>
        <v/>
      </c>
      <c r="AZ35" s="507" t="str">
        <f>_xlfn.CONCAT(D35,E35)</f>
        <v/>
      </c>
      <c r="BA35" s="428" t="str">
        <f t="array" ref="BA35">VLOOKUP(LEFT(D35,255),LEFT('Reference Records'!C$45:G112,255),4,0)</f>
        <v/>
      </c>
      <c r="BB35" s="428" t="e">
        <f>MATCH(BA35,'Reference Records'!$F$338:$F$379,0)+ROW(PopulationByCoverage)-1</f>
        <v>#N/A</v>
      </c>
      <c r="BC35" s="428" t="e">
        <f>MATCH(BA35,'Reference Records'!$F$338:$F$379,1)+ROW(PopulationByCoverage)-1</f>
        <v>#N/A</v>
      </c>
      <c r="BD35" s="507" t="str">
        <f>D35&amp;E35</f>
        <v/>
      </c>
      <c r="BE35" s="507" t="str">
        <f ca="1">IF(INDIRECT("'Coverage Indicators-Section D'! AF"&amp;ROW()-$AV35)=0,"",INDIRECT("'Coverage Indicators-Section D'! AF"&amp;ROW()-$AV35))</f>
        <v>a181R00000BbByMQAV</v>
      </c>
      <c r="BF35" s="452" t="str">
        <f>IFERROR(IF(VLOOKUP(D35,'Reference Records'!$C$1:$K$404,9,0)=0,"",_xlfn.CONCAT(VLOOKUP(D35,'Reference Records'!$C$1:$K$404,9,0),";")),"")</f>
        <v/>
      </c>
      <c r="BG35" s="452" t="str">
        <f>CLEAN(IFERROR(LEFT(BF35, SEARCH(";",BF35,1)-1),""))</f>
        <v/>
      </c>
      <c r="BH35" s="452" t="str">
        <f>SUBSTITUTE(IFERROR(MID(BF35, SEARCH(";",BF35) + 1, SEARCH(";",BF35,SEARCH(";",BF35)+1) - SEARCH(";",BF35) - 1),""),CHAR(10),"")</f>
        <v/>
      </c>
      <c r="BI35" s="591" t="str">
        <f>CLEAN(IFERROR(SUBSTITUTE(RIGHT(BF35,LEN(BF35) - SEARCH(";", BF35, SEARCH(";",BF35) + 1)),";",""),""))</f>
        <v/>
      </c>
    </row>
    <row r="36" spans="1:61" ht="30" customHeight="1" x14ac:dyDescent="0.35">
      <c r="A36" s="886"/>
      <c r="B36" s="880"/>
      <c r="C36" s="880"/>
      <c r="D36" s="880"/>
      <c r="E36" s="880"/>
      <c r="F36" s="441"/>
      <c r="G36" s="875"/>
      <c r="H36" s="873"/>
      <c r="I36" s="880"/>
      <c r="J36" s="436"/>
      <c r="K36" s="436"/>
      <c r="L36" s="436"/>
      <c r="M36" s="436"/>
      <c r="N36" s="436"/>
      <c r="O36" s="436"/>
      <c r="P36" s="436"/>
      <c r="Q36" s="436"/>
      <c r="R36" s="882"/>
      <c r="S36" s="873"/>
      <c r="T36" s="880"/>
      <c r="U36" s="592"/>
      <c r="V36" s="888"/>
      <c r="W36" s="441"/>
      <c r="X36" s="875"/>
      <c r="Y36" s="873"/>
      <c r="Z36" s="441"/>
      <c r="AA36" s="875"/>
      <c r="AB36" s="873"/>
      <c r="AC36" s="441"/>
      <c r="AD36" s="875"/>
      <c r="AE36" s="873"/>
      <c r="AF36" s="441"/>
      <c r="AG36" s="875"/>
      <c r="AH36" s="873"/>
      <c r="AI36" s="441"/>
      <c r="AJ36" s="875"/>
      <c r="AK36" s="873"/>
      <c r="AL36" s="441"/>
      <c r="AM36" s="875"/>
      <c r="AN36" s="873"/>
      <c r="AO36" s="441"/>
      <c r="AP36" s="875"/>
      <c r="AQ36" s="873"/>
      <c r="AR36" s="441"/>
      <c r="AS36" s="875"/>
      <c r="AT36" s="873"/>
      <c r="AU36" s="880"/>
      <c r="AV36" s="803"/>
      <c r="AW36" s="819"/>
      <c r="AX36" s="819"/>
      <c r="AY36" s="507"/>
      <c r="AZ36" s="507"/>
      <c r="BA36" s="507"/>
      <c r="BB36" s="507"/>
      <c r="BC36" s="507"/>
      <c r="BD36" s="507"/>
      <c r="BE36" s="507"/>
      <c r="BF36" s="452"/>
      <c r="BG36" s="452"/>
      <c r="BH36" s="452"/>
      <c r="BI36" s="591"/>
    </row>
    <row r="37" spans="1:61" ht="30" customHeight="1" x14ac:dyDescent="0.35">
      <c r="A37" s="885">
        <f ca="1">IF(INDIRECT("'Coverage Indicators-Section D'! A"&amp;ROW()-$AV37)=0,"",INDIRECT("'Coverage Indicators-Section D'! A"&amp;ROW()-$AV37))</f>
        <v>15</v>
      </c>
      <c r="B37" s="879"/>
      <c r="C37" s="879"/>
      <c r="D37" s="879"/>
      <c r="E37" s="879"/>
      <c r="F37" s="441"/>
      <c r="G37" s="874" t="str">
        <f>IF(IFERROR((F37/F38),"") ="", "",(F37/F38))</f>
        <v/>
      </c>
      <c r="H37" s="872"/>
      <c r="I37" s="879"/>
      <c r="J37" s="436"/>
      <c r="K37" s="436"/>
      <c r="L37" s="436"/>
      <c r="M37" s="436"/>
      <c r="N37" s="436"/>
      <c r="O37" s="436"/>
      <c r="P37" s="436"/>
      <c r="Q37" s="436"/>
      <c r="R37" s="881" t="str">
        <f>AY37</f>
        <v/>
      </c>
      <c r="S37" s="872"/>
      <c r="T37" s="879"/>
      <c r="U37" s="444"/>
      <c r="V37" s="887"/>
      <c r="W37" s="441"/>
      <c r="X37" s="874" t="str">
        <f>IF(IFERROR((W37/W38),"") ="", "",(W37/W38))</f>
        <v/>
      </c>
      <c r="Y37" s="872"/>
      <c r="Z37" s="441"/>
      <c r="AA37" s="874" t="str">
        <f>IF(IFERROR((Z37/Z38),"") ="", "",(Z37/Z38))</f>
        <v/>
      </c>
      <c r="AB37" s="872"/>
      <c r="AC37" s="441"/>
      <c r="AD37" s="874" t="str">
        <f>IF(IFERROR((AC37/AC38),"") ="", "",(AC37/AC38))</f>
        <v/>
      </c>
      <c r="AE37" s="872"/>
      <c r="AF37" s="441"/>
      <c r="AG37" s="874" t="str">
        <f>IF(IFERROR((AF37/AF38),"") ="", "",(AF37/AF38))</f>
        <v/>
      </c>
      <c r="AH37" s="872"/>
      <c r="AI37" s="441"/>
      <c r="AJ37" s="874" t="str">
        <f>IF(IFERROR((AI37/AI38),"") ="", "",(AI37/AI38))</f>
        <v/>
      </c>
      <c r="AK37" s="872"/>
      <c r="AL37" s="441"/>
      <c r="AM37" s="874" t="str">
        <f>IF(IFERROR((AL37/AL38),"") ="", "",(AL37/AL38))</f>
        <v/>
      </c>
      <c r="AN37" s="872"/>
      <c r="AO37" s="441"/>
      <c r="AP37" s="874" t="str">
        <f>IF(IFERROR((AO37/AO38),"") ="", "",(AO37/AO38))</f>
        <v/>
      </c>
      <c r="AQ37" s="872"/>
      <c r="AR37" s="441"/>
      <c r="AS37" s="874" t="str">
        <f>IF(IFERROR((AR37/AR38),"") ="", "",(AR37/AR38))</f>
        <v/>
      </c>
      <c r="AT37" s="872"/>
      <c r="AU37" s="879"/>
      <c r="AV37" s="803">
        <f ca="1">IF(OFFSET(AV37,-2,0,,)="",-2,OFFSET(AV37,-2,0,,)+1)</f>
        <v>12</v>
      </c>
      <c r="AW37" s="819">
        <f ca="1">IF(INDIRECT("'Coverage Indicators - Section D'! X"&amp;ROW()-$AV37)=0,"",INDIRECT("'Coverage Indicators - Section D'! X"&amp;ROW()-$AV37))</f>
        <v>1</v>
      </c>
      <c r="AX37" s="819" t="str">
        <f>IFERROR(IF(VLOOKUP(B37,'Reference Records'!$C$89:$D$120,2,FALSE)=0,"",VLOOKUP(B37,'Reference Records'!$C$89:$D$120,2,FALSE)),"")</f>
        <v/>
      </c>
      <c r="AY37" s="507" t="str">
        <f t="array" ref="AY37">IFERROR(IF(INDEX('Reference Records'!$D$46:$D$86,MATCH(LEFT(D37,255),LEFT('Reference Records'!$C$46:$C$86,255),0))=0,"",INDEX('Reference Records'!$D$46:$D$86,MATCH(LEFT(D37,255),LEFT('Reference Records'!$C$46:$C$86,255),0))),"")</f>
        <v/>
      </c>
      <c r="AZ37" s="507" t="str">
        <f>_xlfn.CONCAT(D37,E37)</f>
        <v/>
      </c>
      <c r="BA37" s="428" t="str">
        <f t="array" ref="BA37">VLOOKUP(LEFT(D37,255),LEFT('Reference Records'!C$45:G114,255),4,0)</f>
        <v/>
      </c>
      <c r="BB37" s="428" t="e">
        <f>MATCH(BA37,'Reference Records'!$F$338:$F$379,0)+ROW(PopulationByCoverage)-1</f>
        <v>#N/A</v>
      </c>
      <c r="BC37" s="428" t="e">
        <f>MATCH(BA37,'Reference Records'!$F$338:$F$379,1)+ROW(PopulationByCoverage)-1</f>
        <v>#N/A</v>
      </c>
      <c r="BD37" s="507" t="str">
        <f>D37&amp;E37</f>
        <v/>
      </c>
      <c r="BE37" s="507" t="str">
        <f ca="1">IF(INDIRECT("'Coverage Indicators-Section D'! AF"&amp;ROW()-$AV37)=0,"",INDIRECT("'Coverage Indicators-Section D'! AF"&amp;ROW()-$AV37))</f>
        <v>a181R00000BbByNQAV</v>
      </c>
      <c r="BF37" s="452" t="str">
        <f>IFERROR(IF(VLOOKUP(D37,'Reference Records'!$C$1:$K$404,9,0)=0,"",_xlfn.CONCAT(VLOOKUP(D37,'Reference Records'!$C$1:$K$404,9,0),";")),"")</f>
        <v/>
      </c>
      <c r="BG37" s="452" t="str">
        <f>CLEAN(IFERROR(LEFT(BF37, SEARCH(";",BF37,1)-1),""))</f>
        <v/>
      </c>
      <c r="BH37" s="452" t="str">
        <f>SUBSTITUTE(IFERROR(MID(BF37, SEARCH(";",BF37) + 1, SEARCH(";",BF37,SEARCH(";",BF37)+1) - SEARCH(";",BF37) - 1),""),CHAR(10),"")</f>
        <v/>
      </c>
      <c r="BI37" s="591" t="str">
        <f>CLEAN(IFERROR(SUBSTITUTE(RIGHT(BF37,LEN(BF37) - SEARCH(";", BF37, SEARCH(";",BF37) + 1)),";",""),""))</f>
        <v/>
      </c>
    </row>
    <row r="38" spans="1:61" ht="30" customHeight="1" x14ac:dyDescent="0.35">
      <c r="A38" s="886"/>
      <c r="B38" s="880"/>
      <c r="C38" s="880"/>
      <c r="D38" s="880"/>
      <c r="E38" s="880"/>
      <c r="F38" s="441"/>
      <c r="G38" s="875"/>
      <c r="H38" s="873"/>
      <c r="I38" s="880"/>
      <c r="J38" s="436"/>
      <c r="K38" s="436"/>
      <c r="L38" s="436"/>
      <c r="M38" s="436"/>
      <c r="N38" s="436"/>
      <c r="O38" s="436"/>
      <c r="P38" s="436"/>
      <c r="Q38" s="436"/>
      <c r="R38" s="882"/>
      <c r="S38" s="873"/>
      <c r="T38" s="880"/>
      <c r="U38" s="592"/>
      <c r="V38" s="888"/>
      <c r="W38" s="441"/>
      <c r="X38" s="875"/>
      <c r="Y38" s="873"/>
      <c r="Z38" s="441"/>
      <c r="AA38" s="875"/>
      <c r="AB38" s="873"/>
      <c r="AC38" s="441"/>
      <c r="AD38" s="875"/>
      <c r="AE38" s="873"/>
      <c r="AF38" s="441"/>
      <c r="AG38" s="875"/>
      <c r="AH38" s="873"/>
      <c r="AI38" s="441"/>
      <c r="AJ38" s="875"/>
      <c r="AK38" s="873"/>
      <c r="AL38" s="441"/>
      <c r="AM38" s="875"/>
      <c r="AN38" s="873"/>
      <c r="AO38" s="441"/>
      <c r="AP38" s="875"/>
      <c r="AQ38" s="873"/>
      <c r="AR38" s="441"/>
      <c r="AS38" s="875"/>
      <c r="AT38" s="873"/>
      <c r="AU38" s="880"/>
      <c r="AV38" s="803"/>
      <c r="AW38" s="819"/>
      <c r="AX38" s="819"/>
      <c r="AY38" s="507"/>
      <c r="AZ38" s="507"/>
      <c r="BA38" s="507"/>
      <c r="BB38" s="507"/>
      <c r="BC38" s="507"/>
      <c r="BD38" s="507"/>
      <c r="BE38" s="507"/>
      <c r="BF38" s="452"/>
      <c r="BG38" s="452"/>
      <c r="BH38" s="452"/>
      <c r="BI38" s="591"/>
    </row>
    <row r="39" spans="1:61" ht="30" customHeight="1" x14ac:dyDescent="0.35">
      <c r="A39" s="885">
        <f ca="1">IF(INDIRECT("'Coverage Indicators-Section D'! A"&amp;ROW()-$AV39)=0,"",INDIRECT("'Coverage Indicators-Section D'! A"&amp;ROW()-$AV39))</f>
        <v>16</v>
      </c>
      <c r="B39" s="879"/>
      <c r="C39" s="879"/>
      <c r="D39" s="879"/>
      <c r="E39" s="879"/>
      <c r="F39" s="441"/>
      <c r="G39" s="874" t="str">
        <f>IF(IFERROR((F39/F40),"") ="", "",(F39/F40))</f>
        <v/>
      </c>
      <c r="H39" s="872"/>
      <c r="I39" s="879"/>
      <c r="J39" s="436"/>
      <c r="K39" s="436"/>
      <c r="L39" s="436"/>
      <c r="M39" s="436"/>
      <c r="N39" s="436"/>
      <c r="O39" s="436"/>
      <c r="P39" s="436"/>
      <c r="Q39" s="436"/>
      <c r="R39" s="881" t="str">
        <f>AY39</f>
        <v/>
      </c>
      <c r="S39" s="872"/>
      <c r="T39" s="879"/>
      <c r="U39" s="444"/>
      <c r="V39" s="887"/>
      <c r="W39" s="441"/>
      <c r="X39" s="874" t="str">
        <f>IF(IFERROR((W39/W40),"") ="", "",(W39/W40))</f>
        <v/>
      </c>
      <c r="Y39" s="872"/>
      <c r="Z39" s="441"/>
      <c r="AA39" s="874" t="str">
        <f>IF(IFERROR((Z39/Z40),"") ="", "",(Z39/Z40))</f>
        <v/>
      </c>
      <c r="AB39" s="872"/>
      <c r="AC39" s="441"/>
      <c r="AD39" s="874" t="str">
        <f>IF(IFERROR((AC39/AC40),"") ="", "",(AC39/AC40))</f>
        <v/>
      </c>
      <c r="AE39" s="872"/>
      <c r="AF39" s="441"/>
      <c r="AG39" s="874" t="str">
        <f>IF(IFERROR((AF39/AF40),"") ="", "",(AF39/AF40))</f>
        <v/>
      </c>
      <c r="AH39" s="872"/>
      <c r="AI39" s="441"/>
      <c r="AJ39" s="874" t="str">
        <f>IF(IFERROR((AI39/AI40),"") ="", "",(AI39/AI40))</f>
        <v/>
      </c>
      <c r="AK39" s="872"/>
      <c r="AL39" s="441"/>
      <c r="AM39" s="874" t="str">
        <f>IF(IFERROR((AL39/AL40),"") ="", "",(AL39/AL40))</f>
        <v/>
      </c>
      <c r="AN39" s="872"/>
      <c r="AO39" s="441"/>
      <c r="AP39" s="874" t="str">
        <f>IF(IFERROR((AO39/AO40),"") ="", "",(AO39/AO40))</f>
        <v/>
      </c>
      <c r="AQ39" s="872"/>
      <c r="AR39" s="441"/>
      <c r="AS39" s="874" t="str">
        <f>IF(IFERROR((AR39/AR40),"") ="", "",(AR39/AR40))</f>
        <v/>
      </c>
      <c r="AT39" s="872"/>
      <c r="AU39" s="879"/>
      <c r="AV39" s="803">
        <f ca="1">IF(OFFSET(AV39,-2,0,,)="",-2,OFFSET(AV39,-2,0,,)+1)</f>
        <v>13</v>
      </c>
      <c r="AW39" s="819" t="str">
        <f ca="1">IF(INDIRECT("'Coverage Indicators - Section D'! X"&amp;ROW()-$AV39)=0,"",INDIRECT("'Coverage Indicators - Section D'! X"&amp;ROW()-$AV39))</f>
        <v/>
      </c>
      <c r="AX39" s="819" t="str">
        <f>IFERROR(IF(VLOOKUP(B39,'Reference Records'!$C$89:$D$120,2,FALSE)=0,"",VLOOKUP(B39,'Reference Records'!$C$89:$D$120,2,FALSE)),"")</f>
        <v/>
      </c>
      <c r="AY39" s="507" t="str">
        <f t="array" ref="AY39">IFERROR(IF(INDEX('Reference Records'!$D$46:$D$86,MATCH(LEFT(D39,255),LEFT('Reference Records'!$C$46:$C$86,255),0))=0,"",INDEX('Reference Records'!$D$46:$D$86,MATCH(LEFT(D39,255),LEFT('Reference Records'!$C$46:$C$86,255),0))),"")</f>
        <v/>
      </c>
      <c r="AZ39" s="507" t="str">
        <f>_xlfn.CONCAT(D39,E39)</f>
        <v/>
      </c>
      <c r="BA39" s="428" t="str">
        <f t="array" ref="BA39">VLOOKUP(LEFT(D39,255),LEFT('Reference Records'!C$45:G116,255),4,0)</f>
        <v/>
      </c>
      <c r="BB39" s="428" t="e">
        <f>MATCH(BA39,'Reference Records'!$F$338:$F$379,0)+ROW(PopulationByCoverage)-1</f>
        <v>#N/A</v>
      </c>
      <c r="BC39" s="428" t="e">
        <f>MATCH(BA39,'Reference Records'!$F$338:$F$379,1)+ROW(PopulationByCoverage)-1</f>
        <v>#N/A</v>
      </c>
      <c r="BD39" s="507" t="str">
        <f>D39&amp;E39</f>
        <v/>
      </c>
      <c r="BE39" s="507" t="str">
        <f ca="1">IF(INDIRECT("'Coverage Indicators-Section D'! AF"&amp;ROW()-$AV39)=0,"",INDIRECT("'Coverage Indicators-Section D'! AF"&amp;ROW()-$AV39))</f>
        <v>a181R00000BbByOQAV</v>
      </c>
      <c r="BF39" s="452" t="str">
        <f>IFERROR(IF(VLOOKUP(D39,'Reference Records'!$C$1:$K$404,9,0)=0,"",_xlfn.CONCAT(VLOOKUP(D39,'Reference Records'!$C$1:$K$404,9,0),";")),"")</f>
        <v/>
      </c>
      <c r="BG39" s="452" t="str">
        <f>CLEAN(IFERROR(LEFT(BF39, SEARCH(";",BF39,1)-1),""))</f>
        <v/>
      </c>
      <c r="BH39" s="452" t="str">
        <f>SUBSTITUTE(IFERROR(MID(BF39, SEARCH(";",BF39) + 1, SEARCH(";",BF39,SEARCH(";",BF39)+1) - SEARCH(";",BF39) - 1),""),CHAR(10),"")</f>
        <v/>
      </c>
      <c r="BI39" s="591" t="str">
        <f>CLEAN(IFERROR(SUBSTITUTE(RIGHT(BF39,LEN(BF39) - SEARCH(";", BF39, SEARCH(";",BF39) + 1)),";",""),""))</f>
        <v/>
      </c>
    </row>
    <row r="40" spans="1:61" ht="30" customHeight="1" x14ac:dyDescent="0.35">
      <c r="A40" s="886"/>
      <c r="B40" s="880"/>
      <c r="C40" s="880"/>
      <c r="D40" s="880"/>
      <c r="E40" s="880"/>
      <c r="F40" s="441"/>
      <c r="G40" s="875"/>
      <c r="H40" s="873"/>
      <c r="I40" s="880"/>
      <c r="J40" s="436"/>
      <c r="K40" s="436"/>
      <c r="L40" s="436"/>
      <c r="M40" s="436"/>
      <c r="N40" s="436"/>
      <c r="O40" s="436"/>
      <c r="P40" s="436"/>
      <c r="Q40" s="436"/>
      <c r="R40" s="882"/>
      <c r="S40" s="873"/>
      <c r="T40" s="880"/>
      <c r="U40" s="592"/>
      <c r="V40" s="888"/>
      <c r="W40" s="441"/>
      <c r="X40" s="875"/>
      <c r="Y40" s="873"/>
      <c r="Z40" s="441"/>
      <c r="AA40" s="875"/>
      <c r="AB40" s="873"/>
      <c r="AC40" s="441"/>
      <c r="AD40" s="875"/>
      <c r="AE40" s="873"/>
      <c r="AF40" s="441"/>
      <c r="AG40" s="875"/>
      <c r="AH40" s="873"/>
      <c r="AI40" s="441"/>
      <c r="AJ40" s="875"/>
      <c r="AK40" s="873"/>
      <c r="AL40" s="441"/>
      <c r="AM40" s="875"/>
      <c r="AN40" s="873"/>
      <c r="AO40" s="441"/>
      <c r="AP40" s="875"/>
      <c r="AQ40" s="873"/>
      <c r="AR40" s="441"/>
      <c r="AS40" s="875"/>
      <c r="AT40" s="873"/>
      <c r="AU40" s="880"/>
      <c r="AV40" s="803"/>
      <c r="AW40" s="819"/>
      <c r="AX40" s="819"/>
      <c r="AY40" s="507"/>
      <c r="AZ40" s="507"/>
      <c r="BA40" s="507"/>
      <c r="BB40" s="507"/>
      <c r="BC40" s="507"/>
      <c r="BD40" s="507"/>
      <c r="BE40" s="507"/>
      <c r="BF40" s="452"/>
      <c r="BG40" s="452"/>
      <c r="BH40" s="452"/>
      <c r="BI40" s="591"/>
    </row>
    <row r="41" spans="1:61" ht="30" customHeight="1" x14ac:dyDescent="0.35">
      <c r="A41" s="885">
        <f ca="1">IF(INDIRECT("'Coverage Indicators-Section D'! A"&amp;ROW()-$AV41)=0,"",INDIRECT("'Coverage Indicators-Section D'! A"&amp;ROW()-$AV41))</f>
        <v>17</v>
      </c>
      <c r="B41" s="879"/>
      <c r="C41" s="879"/>
      <c r="D41" s="879"/>
      <c r="E41" s="879"/>
      <c r="F41" s="441"/>
      <c r="G41" s="874" t="str">
        <f>IF(IFERROR((F41/F42),"") ="", "",(F41/F42))</f>
        <v/>
      </c>
      <c r="H41" s="872"/>
      <c r="I41" s="879"/>
      <c r="J41" s="436"/>
      <c r="K41" s="436"/>
      <c r="L41" s="436"/>
      <c r="M41" s="436"/>
      <c r="N41" s="436"/>
      <c r="O41" s="436"/>
      <c r="P41" s="436"/>
      <c r="Q41" s="436"/>
      <c r="R41" s="881" t="str">
        <f>AY41</f>
        <v/>
      </c>
      <c r="S41" s="872"/>
      <c r="T41" s="879"/>
      <c r="U41" s="444"/>
      <c r="V41" s="887"/>
      <c r="W41" s="441"/>
      <c r="X41" s="874" t="str">
        <f>IF(IFERROR((W41/W42),"") ="", "",(W41/W42))</f>
        <v/>
      </c>
      <c r="Y41" s="872"/>
      <c r="Z41" s="441"/>
      <c r="AA41" s="874" t="str">
        <f>IF(IFERROR((Z41/Z42),"") ="", "",(Z41/Z42))</f>
        <v/>
      </c>
      <c r="AB41" s="872"/>
      <c r="AC41" s="441"/>
      <c r="AD41" s="874" t="str">
        <f>IF(IFERROR((AC41/AC42),"") ="", "",(AC41/AC42))</f>
        <v/>
      </c>
      <c r="AE41" s="872"/>
      <c r="AF41" s="441"/>
      <c r="AG41" s="874" t="str">
        <f>IF(IFERROR((AF41/AF42),"") ="", "",(AF41/AF42))</f>
        <v/>
      </c>
      <c r="AH41" s="872"/>
      <c r="AI41" s="441"/>
      <c r="AJ41" s="874" t="str">
        <f>IF(IFERROR((AI41/AI42),"") ="", "",(AI41/AI42))</f>
        <v/>
      </c>
      <c r="AK41" s="872"/>
      <c r="AL41" s="441"/>
      <c r="AM41" s="874" t="str">
        <f>IF(IFERROR((AL41/AL42),"") ="", "",(AL41/AL42))</f>
        <v/>
      </c>
      <c r="AN41" s="872"/>
      <c r="AO41" s="441"/>
      <c r="AP41" s="874" t="str">
        <f>IF(IFERROR((AO41/AO42),"") ="", "",(AO41/AO42))</f>
        <v/>
      </c>
      <c r="AQ41" s="872"/>
      <c r="AR41" s="441"/>
      <c r="AS41" s="874" t="str">
        <f>IF(IFERROR((AR41/AR42),"") ="", "",(AR41/AR42))</f>
        <v/>
      </c>
      <c r="AT41" s="872"/>
      <c r="AU41" s="879"/>
      <c r="AV41" s="803">
        <f ca="1">IF(OFFSET(AV41,-2,0,,)="",-2,OFFSET(AV41,-2,0,,)+1)</f>
        <v>14</v>
      </c>
      <c r="AW41" s="819" t="str">
        <f ca="1">IF(INDIRECT("'Coverage Indicators - Section D'! X"&amp;ROW()-$AV41)=0,"",INDIRECT("'Coverage Indicators - Section D'! X"&amp;ROW()-$AV41))</f>
        <v/>
      </c>
      <c r="AX41" s="819" t="str">
        <f>IFERROR(IF(VLOOKUP(B41,'Reference Records'!$C$89:$D$120,2,FALSE)=0,"",VLOOKUP(B41,'Reference Records'!$C$89:$D$120,2,FALSE)),"")</f>
        <v/>
      </c>
      <c r="AY41" s="507" t="str">
        <f t="array" ref="AY41">IFERROR(IF(INDEX('Reference Records'!$D$46:$D$86,MATCH(LEFT(D41,255),LEFT('Reference Records'!$C$46:$C$86,255),0))=0,"",INDEX('Reference Records'!$D$46:$D$86,MATCH(LEFT(D41,255),LEFT('Reference Records'!$C$46:$C$86,255),0))),"")</f>
        <v/>
      </c>
      <c r="AZ41" s="507" t="str">
        <f>_xlfn.CONCAT(D41,E41)</f>
        <v/>
      </c>
      <c r="BA41" s="428" t="str">
        <f t="array" ref="BA41">VLOOKUP(LEFT(D41,255),LEFT('Reference Records'!C$45:G118,255),4,0)</f>
        <v/>
      </c>
      <c r="BB41" s="428" t="e">
        <f>MATCH(BA41,'Reference Records'!$F$338:$F$379,0)+ROW(PopulationByCoverage)-1</f>
        <v>#N/A</v>
      </c>
      <c r="BC41" s="428" t="e">
        <f>MATCH(BA41,'Reference Records'!$F$338:$F$379,1)+ROW(PopulationByCoverage)-1</f>
        <v>#N/A</v>
      </c>
      <c r="BD41" s="507" t="str">
        <f>D41&amp;E41</f>
        <v/>
      </c>
      <c r="BE41" s="507" t="str">
        <f ca="1">IF(INDIRECT("'Coverage Indicators-Section D'! AF"&amp;ROW()-$AV41)=0,"",INDIRECT("'Coverage Indicators-Section D'! AF"&amp;ROW()-$AV41))</f>
        <v>a181R00000BbByPQAV</v>
      </c>
      <c r="BF41" s="452" t="str">
        <f>IFERROR(IF(VLOOKUP(D41,'Reference Records'!$C$1:$K$404,9,0)=0,"",_xlfn.CONCAT(VLOOKUP(D41,'Reference Records'!$C$1:$K$404,9,0),";")),"")</f>
        <v/>
      </c>
      <c r="BG41" s="452" t="str">
        <f>CLEAN(IFERROR(LEFT(BF41, SEARCH(";",BF41,1)-1),""))</f>
        <v/>
      </c>
      <c r="BH41" s="452" t="str">
        <f>SUBSTITUTE(IFERROR(MID(BF41, SEARCH(";",BF41) + 1, SEARCH(";",BF41,SEARCH(";",BF41)+1) - SEARCH(";",BF41) - 1),""),CHAR(10),"")</f>
        <v/>
      </c>
      <c r="BI41" s="591" t="str">
        <f>CLEAN(IFERROR(SUBSTITUTE(RIGHT(BF41,LEN(BF41) - SEARCH(";", BF41, SEARCH(";",BF41) + 1)),";",""),""))</f>
        <v/>
      </c>
    </row>
    <row r="42" spans="1:61" ht="30" customHeight="1" x14ac:dyDescent="0.35">
      <c r="A42" s="886"/>
      <c r="B42" s="880"/>
      <c r="C42" s="880"/>
      <c r="D42" s="880"/>
      <c r="E42" s="880"/>
      <c r="F42" s="441"/>
      <c r="G42" s="875"/>
      <c r="H42" s="873"/>
      <c r="I42" s="880"/>
      <c r="J42" s="436"/>
      <c r="K42" s="436"/>
      <c r="L42" s="436"/>
      <c r="M42" s="436"/>
      <c r="N42" s="436"/>
      <c r="O42" s="436"/>
      <c r="P42" s="436"/>
      <c r="Q42" s="436"/>
      <c r="R42" s="882"/>
      <c r="S42" s="873"/>
      <c r="T42" s="880"/>
      <c r="U42" s="592"/>
      <c r="V42" s="888"/>
      <c r="W42" s="441"/>
      <c r="X42" s="875"/>
      <c r="Y42" s="873"/>
      <c r="Z42" s="441"/>
      <c r="AA42" s="875"/>
      <c r="AB42" s="873"/>
      <c r="AC42" s="441"/>
      <c r="AD42" s="875"/>
      <c r="AE42" s="873"/>
      <c r="AF42" s="441"/>
      <c r="AG42" s="875"/>
      <c r="AH42" s="873"/>
      <c r="AI42" s="441"/>
      <c r="AJ42" s="875"/>
      <c r="AK42" s="873"/>
      <c r="AL42" s="441"/>
      <c r="AM42" s="875"/>
      <c r="AN42" s="873"/>
      <c r="AO42" s="441"/>
      <c r="AP42" s="875"/>
      <c r="AQ42" s="873"/>
      <c r="AR42" s="441"/>
      <c r="AS42" s="875"/>
      <c r="AT42" s="873"/>
      <c r="AU42" s="880"/>
      <c r="AV42" s="803"/>
      <c r="AW42" s="819"/>
      <c r="AX42" s="819"/>
      <c r="AY42" s="507"/>
      <c r="AZ42" s="507"/>
      <c r="BA42" s="507"/>
      <c r="BB42" s="507"/>
      <c r="BC42" s="507"/>
      <c r="BD42" s="507"/>
      <c r="BE42" s="507"/>
      <c r="BF42" s="452"/>
      <c r="BG42" s="452"/>
      <c r="BH42" s="452"/>
      <c r="BI42" s="591"/>
    </row>
    <row r="43" spans="1:61" ht="30" customHeight="1" x14ac:dyDescent="0.35">
      <c r="A43" s="885">
        <f ca="1">IF(INDIRECT("'Coverage Indicators-Section D'! A"&amp;ROW()-$AV43)=0,"",INDIRECT("'Coverage Indicators-Section D'! A"&amp;ROW()-$AV43))</f>
        <v>18</v>
      </c>
      <c r="B43" s="879"/>
      <c r="C43" s="879"/>
      <c r="D43" s="879"/>
      <c r="E43" s="879"/>
      <c r="F43" s="441"/>
      <c r="G43" s="874" t="str">
        <f>IF(IFERROR((F43/F44),"") ="", "",(F43/F44))</f>
        <v/>
      </c>
      <c r="H43" s="872"/>
      <c r="I43" s="879"/>
      <c r="J43" s="436"/>
      <c r="K43" s="436"/>
      <c r="L43" s="436"/>
      <c r="M43" s="436"/>
      <c r="N43" s="436"/>
      <c r="O43" s="436"/>
      <c r="P43" s="436"/>
      <c r="Q43" s="436"/>
      <c r="R43" s="881" t="str">
        <f>AY43</f>
        <v/>
      </c>
      <c r="S43" s="872"/>
      <c r="T43" s="879"/>
      <c r="U43" s="444"/>
      <c r="V43" s="887"/>
      <c r="W43" s="441"/>
      <c r="X43" s="874" t="str">
        <f>IF(IFERROR((W43/W44),"") ="", "",(W43/W44))</f>
        <v/>
      </c>
      <c r="Y43" s="872"/>
      <c r="Z43" s="441"/>
      <c r="AA43" s="874" t="str">
        <f>IF(IFERROR((Z43/Z44),"") ="", "",(Z43/Z44))</f>
        <v/>
      </c>
      <c r="AB43" s="872"/>
      <c r="AC43" s="441"/>
      <c r="AD43" s="874" t="str">
        <f>IF(IFERROR((AC43/AC44),"") ="", "",(AC43/AC44))</f>
        <v/>
      </c>
      <c r="AE43" s="872"/>
      <c r="AF43" s="441"/>
      <c r="AG43" s="874" t="str">
        <f>IF(IFERROR((AF43/AF44),"") ="", "",(AF43/AF44))</f>
        <v/>
      </c>
      <c r="AH43" s="872"/>
      <c r="AI43" s="441"/>
      <c r="AJ43" s="874" t="str">
        <f>IF(IFERROR((AI43/AI44),"") ="", "",(AI43/AI44))</f>
        <v/>
      </c>
      <c r="AK43" s="872"/>
      <c r="AL43" s="441"/>
      <c r="AM43" s="874" t="str">
        <f>IF(IFERROR((AL43/AL44),"") ="", "",(AL43/AL44))</f>
        <v/>
      </c>
      <c r="AN43" s="872"/>
      <c r="AO43" s="441"/>
      <c r="AP43" s="874" t="str">
        <f>IF(IFERROR((AO43/AO44),"") ="", "",(AO43/AO44))</f>
        <v/>
      </c>
      <c r="AQ43" s="872"/>
      <c r="AR43" s="441"/>
      <c r="AS43" s="874" t="str">
        <f>IF(IFERROR((AR43/AR44),"") ="", "",(AR43/AR44))</f>
        <v/>
      </c>
      <c r="AT43" s="872"/>
      <c r="AU43" s="879"/>
      <c r="AV43" s="803">
        <f ca="1">IF(OFFSET(AV43,-2,0,,)="",-2,OFFSET(AV43,-2,0,,)+1)</f>
        <v>15</v>
      </c>
      <c r="AW43" s="819" t="str">
        <f ca="1">IF(INDIRECT("'Coverage Indicators - Section D'! X"&amp;ROW()-$AV43)=0,"",INDIRECT("'Coverage Indicators - Section D'! X"&amp;ROW()-$AV43))</f>
        <v/>
      </c>
      <c r="AX43" s="819" t="str">
        <f>IFERROR(IF(VLOOKUP(B43,'Reference Records'!$C$89:$D$120,2,FALSE)=0,"",VLOOKUP(B43,'Reference Records'!$C$89:$D$120,2,FALSE)),"")</f>
        <v/>
      </c>
      <c r="AY43" s="507" t="str">
        <f t="array" ref="AY43">IFERROR(IF(INDEX('Reference Records'!$D$46:$D$86,MATCH(LEFT(D43,255),LEFT('Reference Records'!$C$46:$C$86,255),0))=0,"",INDEX('Reference Records'!$D$46:$D$86,MATCH(LEFT(D43,255),LEFT('Reference Records'!$C$46:$C$86,255),0))),"")</f>
        <v/>
      </c>
      <c r="AZ43" s="507" t="str">
        <f>_xlfn.CONCAT(D43,E43)</f>
        <v/>
      </c>
      <c r="BA43" s="428" t="str">
        <f t="array" ref="BA43">VLOOKUP(LEFT(D43,255),LEFT('Reference Records'!C$45:G120,255),4,0)</f>
        <v/>
      </c>
      <c r="BB43" s="428" t="e">
        <f>MATCH(BA43,'Reference Records'!$F$338:$F$379,0)+ROW(PopulationByCoverage)-1</f>
        <v>#N/A</v>
      </c>
      <c r="BC43" s="428" t="e">
        <f>MATCH(BA43,'Reference Records'!$F$338:$F$379,1)+ROW(PopulationByCoverage)-1</f>
        <v>#N/A</v>
      </c>
      <c r="BD43" s="507" t="str">
        <f>D43&amp;E43</f>
        <v/>
      </c>
      <c r="BE43" s="507" t="str">
        <f ca="1">IF(INDIRECT("'Coverage Indicators-Section D'! AF"&amp;ROW()-$AV43)=0,"",INDIRECT("'Coverage Indicators-Section D'! AF"&amp;ROW()-$AV43))</f>
        <v>a181R00000BbByQQAV</v>
      </c>
      <c r="BF43" s="452" t="str">
        <f>IFERROR(IF(VLOOKUP(D43,'Reference Records'!$C$1:$K$404,9,0)=0,"",_xlfn.CONCAT(VLOOKUP(D43,'Reference Records'!$C$1:$K$404,9,0),";")),"")</f>
        <v/>
      </c>
      <c r="BG43" s="452" t="str">
        <f>CLEAN(IFERROR(LEFT(BF43, SEARCH(";",BF43,1)-1),""))</f>
        <v/>
      </c>
      <c r="BH43" s="452" t="str">
        <f>SUBSTITUTE(IFERROR(MID(BF43, SEARCH(";",BF43) + 1, SEARCH(";",BF43,SEARCH(";",BF43)+1) - SEARCH(";",BF43) - 1),""),CHAR(10),"")</f>
        <v/>
      </c>
      <c r="BI43" s="591" t="str">
        <f>CLEAN(IFERROR(SUBSTITUTE(RIGHT(BF43,LEN(BF43) - SEARCH(";", BF43, SEARCH(";",BF43) + 1)),";",""),""))</f>
        <v/>
      </c>
    </row>
    <row r="44" spans="1:61" ht="30" customHeight="1" x14ac:dyDescent="0.35">
      <c r="A44" s="886"/>
      <c r="B44" s="880"/>
      <c r="C44" s="880"/>
      <c r="D44" s="880"/>
      <c r="E44" s="880"/>
      <c r="F44" s="441"/>
      <c r="G44" s="875"/>
      <c r="H44" s="873"/>
      <c r="I44" s="880"/>
      <c r="J44" s="436"/>
      <c r="K44" s="436"/>
      <c r="L44" s="436"/>
      <c r="M44" s="436"/>
      <c r="N44" s="436"/>
      <c r="O44" s="436"/>
      <c r="P44" s="436"/>
      <c r="Q44" s="436"/>
      <c r="R44" s="882"/>
      <c r="S44" s="873"/>
      <c r="T44" s="880"/>
      <c r="U44" s="592"/>
      <c r="V44" s="888"/>
      <c r="W44" s="441"/>
      <c r="X44" s="875"/>
      <c r="Y44" s="873"/>
      <c r="Z44" s="441"/>
      <c r="AA44" s="875"/>
      <c r="AB44" s="873"/>
      <c r="AC44" s="441"/>
      <c r="AD44" s="875"/>
      <c r="AE44" s="873"/>
      <c r="AF44" s="441"/>
      <c r="AG44" s="875"/>
      <c r="AH44" s="873"/>
      <c r="AI44" s="441"/>
      <c r="AJ44" s="875"/>
      <c r="AK44" s="873"/>
      <c r="AL44" s="441"/>
      <c r="AM44" s="875"/>
      <c r="AN44" s="873"/>
      <c r="AO44" s="441"/>
      <c r="AP44" s="875"/>
      <c r="AQ44" s="873"/>
      <c r="AR44" s="441"/>
      <c r="AS44" s="875"/>
      <c r="AT44" s="873"/>
      <c r="AU44" s="880"/>
      <c r="AV44" s="803"/>
      <c r="AW44" s="819"/>
      <c r="AX44" s="819"/>
      <c r="AY44" s="507"/>
      <c r="AZ44" s="507"/>
      <c r="BA44" s="507"/>
      <c r="BB44" s="507"/>
      <c r="BC44" s="507"/>
      <c r="BD44" s="507"/>
      <c r="BE44" s="507"/>
      <c r="BF44" s="452"/>
      <c r="BG44" s="452"/>
      <c r="BH44" s="452"/>
      <c r="BI44" s="591"/>
    </row>
    <row r="45" spans="1:61" ht="30" customHeight="1" x14ac:dyDescent="0.35">
      <c r="A45" s="885">
        <f ca="1">IF(INDIRECT("'Coverage Indicators-Section D'! A"&amp;ROW()-$AV45)=0,"",INDIRECT("'Coverage Indicators-Section D'! A"&amp;ROW()-$AV45))</f>
        <v>19</v>
      </c>
      <c r="B45" s="879"/>
      <c r="C45" s="879"/>
      <c r="D45" s="879"/>
      <c r="E45" s="879"/>
      <c r="F45" s="441"/>
      <c r="G45" s="874" t="str">
        <f>IF(IFERROR((F45/F46),"") ="", "",(F45/F46))</f>
        <v/>
      </c>
      <c r="H45" s="872"/>
      <c r="I45" s="879"/>
      <c r="J45" s="436"/>
      <c r="K45" s="436"/>
      <c r="L45" s="436"/>
      <c r="M45" s="436"/>
      <c r="N45" s="436"/>
      <c r="O45" s="436"/>
      <c r="P45" s="436"/>
      <c r="Q45" s="436"/>
      <c r="R45" s="881" t="str">
        <f>AY45</f>
        <v/>
      </c>
      <c r="S45" s="872"/>
      <c r="T45" s="879"/>
      <c r="U45" s="444"/>
      <c r="V45" s="887"/>
      <c r="W45" s="441"/>
      <c r="X45" s="874" t="str">
        <f>IF(IFERROR((W45/W46),"") ="", "",(W45/W46))</f>
        <v/>
      </c>
      <c r="Y45" s="872"/>
      <c r="Z45" s="441"/>
      <c r="AA45" s="874" t="str">
        <f>IF(IFERROR((Z45/Z46),"") ="", "",(Z45/Z46))</f>
        <v/>
      </c>
      <c r="AB45" s="872"/>
      <c r="AC45" s="441"/>
      <c r="AD45" s="874" t="str">
        <f>IF(IFERROR((AC45/AC46),"") ="", "",(AC45/AC46))</f>
        <v/>
      </c>
      <c r="AE45" s="872"/>
      <c r="AF45" s="441"/>
      <c r="AG45" s="874" t="str">
        <f>IF(IFERROR((AF45/AF46),"") ="", "",(AF45/AF46))</f>
        <v/>
      </c>
      <c r="AH45" s="872"/>
      <c r="AI45" s="441"/>
      <c r="AJ45" s="874" t="str">
        <f>IF(IFERROR((AI45/AI46),"") ="", "",(AI45/AI46))</f>
        <v/>
      </c>
      <c r="AK45" s="872"/>
      <c r="AL45" s="441"/>
      <c r="AM45" s="874" t="str">
        <f>IF(IFERROR((AL45/AL46),"") ="", "",(AL45/AL46))</f>
        <v/>
      </c>
      <c r="AN45" s="872"/>
      <c r="AO45" s="441"/>
      <c r="AP45" s="874" t="str">
        <f>IF(IFERROR((AO45/AO46),"") ="", "",(AO45/AO46))</f>
        <v/>
      </c>
      <c r="AQ45" s="872"/>
      <c r="AR45" s="441"/>
      <c r="AS45" s="874" t="str">
        <f>IF(IFERROR((AR45/AR46),"") ="", "",(AR45/AR46))</f>
        <v/>
      </c>
      <c r="AT45" s="872"/>
      <c r="AU45" s="879"/>
      <c r="AV45" s="803">
        <f ca="1">IF(OFFSET(AV45,-2,0,,)="",-2,OFFSET(AV45,-2,0,,)+1)</f>
        <v>16</v>
      </c>
      <c r="AW45" s="819" t="str">
        <f ca="1">IF(INDIRECT("'Coverage Indicators - Section D'! X"&amp;ROW()-$AV45)=0,"",INDIRECT("'Coverage Indicators - Section D'! X"&amp;ROW()-$AV45))</f>
        <v/>
      </c>
      <c r="AX45" s="819" t="str">
        <f>IFERROR(IF(VLOOKUP(B45,'Reference Records'!$C$89:$D$120,2,FALSE)=0,"",VLOOKUP(B45,'Reference Records'!$C$89:$D$120,2,FALSE)),"")</f>
        <v/>
      </c>
      <c r="AY45" s="507" t="str">
        <f t="array" ref="AY45">IFERROR(IF(INDEX('Reference Records'!$D$46:$D$86,MATCH(LEFT(D45,255),LEFT('Reference Records'!$C$46:$C$86,255),0))=0,"",INDEX('Reference Records'!$D$46:$D$86,MATCH(LEFT(D45,255),LEFT('Reference Records'!$C$46:$C$86,255),0))),"")</f>
        <v/>
      </c>
      <c r="AZ45" s="507" t="str">
        <f>_xlfn.CONCAT(D45,E45)</f>
        <v/>
      </c>
      <c r="BA45" s="428" t="str">
        <f t="array" ref="BA45">VLOOKUP(LEFT(D45,255),LEFT('Reference Records'!C$45:G122,255),4,0)</f>
        <v/>
      </c>
      <c r="BB45" s="428" t="e">
        <f>MATCH(BA45,'Reference Records'!$F$338:$F$379,0)+ROW(PopulationByCoverage)-1</f>
        <v>#N/A</v>
      </c>
      <c r="BC45" s="428" t="e">
        <f>MATCH(BA45,'Reference Records'!$F$338:$F$379,1)+ROW(PopulationByCoverage)-1</f>
        <v>#N/A</v>
      </c>
      <c r="BD45" s="507" t="str">
        <f>D45&amp;E45</f>
        <v/>
      </c>
      <c r="BE45" s="507" t="str">
        <f ca="1">IF(INDIRECT("'Coverage Indicators-Section D'! AF"&amp;ROW()-$AV45)=0,"",INDIRECT("'Coverage Indicators-Section D'! AF"&amp;ROW()-$AV45))</f>
        <v>a181R00000BbByRQAV</v>
      </c>
      <c r="BF45" s="452" t="str">
        <f>IFERROR(IF(VLOOKUP(D45,'Reference Records'!$C$1:$K$404,9,0)=0,"",_xlfn.CONCAT(VLOOKUP(D45,'Reference Records'!$C$1:$K$404,9,0),";")),"")</f>
        <v/>
      </c>
      <c r="BG45" s="452" t="str">
        <f>CLEAN(IFERROR(LEFT(BF45, SEARCH(";",BF45,1)-1),""))</f>
        <v/>
      </c>
      <c r="BH45" s="452" t="str">
        <f>SUBSTITUTE(IFERROR(MID(BF45, SEARCH(";",BF45) + 1, SEARCH(";",BF45,SEARCH(";",BF45)+1) - SEARCH(";",BF45) - 1),""),CHAR(10),"")</f>
        <v/>
      </c>
      <c r="BI45" s="591" t="str">
        <f>CLEAN(IFERROR(SUBSTITUTE(RIGHT(BF45,LEN(BF45) - SEARCH(";", BF45, SEARCH(";",BF45) + 1)),";",""),""))</f>
        <v/>
      </c>
    </row>
    <row r="46" spans="1:61" ht="30" customHeight="1" x14ac:dyDescent="0.35">
      <c r="A46" s="886"/>
      <c r="B46" s="880"/>
      <c r="C46" s="880"/>
      <c r="D46" s="880"/>
      <c r="E46" s="880"/>
      <c r="F46" s="441"/>
      <c r="G46" s="875"/>
      <c r="H46" s="873"/>
      <c r="I46" s="880"/>
      <c r="J46" s="436"/>
      <c r="K46" s="436"/>
      <c r="L46" s="436"/>
      <c r="M46" s="436"/>
      <c r="N46" s="436"/>
      <c r="O46" s="436"/>
      <c r="P46" s="436"/>
      <c r="Q46" s="436"/>
      <c r="R46" s="882"/>
      <c r="S46" s="873"/>
      <c r="T46" s="880"/>
      <c r="U46" s="592"/>
      <c r="V46" s="888"/>
      <c r="W46" s="441"/>
      <c r="X46" s="875"/>
      <c r="Y46" s="873"/>
      <c r="Z46" s="441"/>
      <c r="AA46" s="875"/>
      <c r="AB46" s="873"/>
      <c r="AC46" s="441"/>
      <c r="AD46" s="875"/>
      <c r="AE46" s="873"/>
      <c r="AF46" s="441"/>
      <c r="AG46" s="875"/>
      <c r="AH46" s="873"/>
      <c r="AI46" s="441"/>
      <c r="AJ46" s="875"/>
      <c r="AK46" s="873"/>
      <c r="AL46" s="441"/>
      <c r="AM46" s="875"/>
      <c r="AN46" s="873"/>
      <c r="AO46" s="441"/>
      <c r="AP46" s="875"/>
      <c r="AQ46" s="873"/>
      <c r="AR46" s="441"/>
      <c r="AS46" s="875"/>
      <c r="AT46" s="873"/>
      <c r="AU46" s="880"/>
      <c r="AV46" s="803"/>
      <c r="AW46" s="819"/>
      <c r="AX46" s="819"/>
      <c r="AY46" s="507"/>
      <c r="AZ46" s="507"/>
      <c r="BA46" s="507"/>
      <c r="BB46" s="507"/>
      <c r="BC46" s="507"/>
      <c r="BD46" s="507"/>
      <c r="BE46" s="507"/>
      <c r="BF46" s="452"/>
      <c r="BG46" s="452"/>
      <c r="BH46" s="452"/>
      <c r="BI46" s="591"/>
    </row>
    <row r="47" spans="1:61" ht="30" customHeight="1" x14ac:dyDescent="0.35">
      <c r="A47" s="885">
        <f ca="1">IF(INDIRECT("'Coverage Indicators-Section D'! A"&amp;ROW()-$AV47)=0,"",INDIRECT("'Coverage Indicators-Section D'! A"&amp;ROW()-$AV47))</f>
        <v>20</v>
      </c>
      <c r="B47" s="879"/>
      <c r="C47" s="879"/>
      <c r="D47" s="879"/>
      <c r="E47" s="879"/>
      <c r="F47" s="441"/>
      <c r="G47" s="874" t="str">
        <f>IF(IFERROR((F47/F48),"") ="", "",(F47/F48))</f>
        <v/>
      </c>
      <c r="H47" s="872"/>
      <c r="I47" s="879"/>
      <c r="J47" s="436"/>
      <c r="K47" s="436"/>
      <c r="L47" s="436"/>
      <c r="M47" s="436"/>
      <c r="N47" s="436"/>
      <c r="O47" s="436"/>
      <c r="P47" s="436"/>
      <c r="Q47" s="436"/>
      <c r="R47" s="881" t="str">
        <f>AY47</f>
        <v/>
      </c>
      <c r="S47" s="872"/>
      <c r="T47" s="879"/>
      <c r="U47" s="444"/>
      <c r="V47" s="887"/>
      <c r="W47" s="441"/>
      <c r="X47" s="874" t="str">
        <f>IF(IFERROR((W47/W48),"") ="", "",(W47/W48))</f>
        <v/>
      </c>
      <c r="Y47" s="872"/>
      <c r="Z47" s="441"/>
      <c r="AA47" s="874" t="str">
        <f>IF(IFERROR((Z47/Z48),"") ="", "",(Z47/Z48))</f>
        <v/>
      </c>
      <c r="AB47" s="872"/>
      <c r="AC47" s="441"/>
      <c r="AD47" s="874" t="str">
        <f>IF(IFERROR((AC47/AC48),"") ="", "",(AC47/AC48))</f>
        <v/>
      </c>
      <c r="AE47" s="872"/>
      <c r="AF47" s="441"/>
      <c r="AG47" s="874" t="str">
        <f>IF(IFERROR((AF47/AF48),"") ="", "",(AF47/AF48))</f>
        <v/>
      </c>
      <c r="AH47" s="872"/>
      <c r="AI47" s="441"/>
      <c r="AJ47" s="874" t="str">
        <f>IF(IFERROR((AI47/AI48),"") ="", "",(AI47/AI48))</f>
        <v/>
      </c>
      <c r="AK47" s="872"/>
      <c r="AL47" s="441"/>
      <c r="AM47" s="874" t="str">
        <f>IF(IFERROR((AL47/AL48),"") ="", "",(AL47/AL48))</f>
        <v/>
      </c>
      <c r="AN47" s="872"/>
      <c r="AO47" s="441"/>
      <c r="AP47" s="874" t="str">
        <f>IF(IFERROR((AO47/AO48),"") ="", "",(AO47/AO48))</f>
        <v/>
      </c>
      <c r="AQ47" s="872"/>
      <c r="AR47" s="441"/>
      <c r="AS47" s="874" t="str">
        <f>IF(IFERROR((AR47/AR48),"") ="", "",(AR47/AR48))</f>
        <v/>
      </c>
      <c r="AT47" s="872"/>
      <c r="AU47" s="879"/>
      <c r="AV47" s="803">
        <f ca="1">IF(OFFSET(AV47,-2,0,,)="",-2,OFFSET(AV47,-2,0,,)+1)</f>
        <v>17</v>
      </c>
      <c r="AW47" s="819" t="str">
        <f ca="1">IF(INDIRECT("'Coverage Indicators - Section D'! X"&amp;ROW()-$AV47)=0,"",INDIRECT("'Coverage Indicators - Section D'! X"&amp;ROW()-$AV47))</f>
        <v/>
      </c>
      <c r="AX47" s="819" t="str">
        <f>IFERROR(IF(VLOOKUP(B47,'Reference Records'!$C$89:$D$120,2,FALSE)=0,"",VLOOKUP(B47,'Reference Records'!$C$89:$D$120,2,FALSE)),"")</f>
        <v/>
      </c>
      <c r="AY47" s="507" t="str">
        <f t="array" ref="AY47">IFERROR(IF(INDEX('Reference Records'!$D$46:$D$86,MATCH(LEFT(D47,255),LEFT('Reference Records'!$C$46:$C$86,255),0))=0,"",INDEX('Reference Records'!$D$46:$D$86,MATCH(LEFT(D47,255),LEFT('Reference Records'!$C$46:$C$86,255),0))),"")</f>
        <v/>
      </c>
      <c r="AZ47" s="507" t="str">
        <f>_xlfn.CONCAT(D47,E47)</f>
        <v/>
      </c>
      <c r="BA47" s="428" t="str">
        <f t="array" ref="BA47">VLOOKUP(LEFT(D47,255),LEFT('Reference Records'!C$45:G124,255),4,0)</f>
        <v/>
      </c>
      <c r="BB47" s="428" t="e">
        <f>MATCH(BA47,'Reference Records'!$F$338:$F$379,0)+ROW(PopulationByCoverage)-1</f>
        <v>#N/A</v>
      </c>
      <c r="BC47" s="428" t="e">
        <f>MATCH(BA47,'Reference Records'!$F$338:$F$379,1)+ROW(PopulationByCoverage)-1</f>
        <v>#N/A</v>
      </c>
      <c r="BD47" s="507" t="str">
        <f>D47&amp;E47</f>
        <v/>
      </c>
      <c r="BE47" s="507" t="str">
        <f ca="1">IF(INDIRECT("'Coverage Indicators-Section D'! AF"&amp;ROW()-$AV47)=0,"",INDIRECT("'Coverage Indicators-Section D'! AF"&amp;ROW()-$AV47))</f>
        <v>a181R00000BbBySQAV</v>
      </c>
      <c r="BF47" s="452" t="str">
        <f>IFERROR(IF(VLOOKUP(D47,'Reference Records'!$C$1:$K$404,9,0)=0,"",_xlfn.CONCAT(VLOOKUP(D47,'Reference Records'!$C$1:$K$404,9,0),";")),"")</f>
        <v/>
      </c>
      <c r="BG47" s="452" t="str">
        <f>CLEAN(IFERROR(LEFT(BF47, SEARCH(";",BF47,1)-1),""))</f>
        <v/>
      </c>
      <c r="BH47" s="452" t="str">
        <f>SUBSTITUTE(IFERROR(MID(BF47, SEARCH(";",BF47) + 1, SEARCH(";",BF47,SEARCH(";",BF47)+1) - SEARCH(";",BF47) - 1),""),CHAR(10),"")</f>
        <v/>
      </c>
      <c r="BI47" s="591" t="str">
        <f>CLEAN(IFERROR(SUBSTITUTE(RIGHT(BF47,LEN(BF47) - SEARCH(";", BF47, SEARCH(";",BF47) + 1)),";",""),""))</f>
        <v/>
      </c>
    </row>
    <row r="48" spans="1:61" ht="30" customHeight="1" x14ac:dyDescent="0.35">
      <c r="A48" s="886"/>
      <c r="B48" s="880"/>
      <c r="C48" s="880"/>
      <c r="D48" s="880"/>
      <c r="E48" s="880"/>
      <c r="F48" s="441"/>
      <c r="G48" s="875"/>
      <c r="H48" s="873"/>
      <c r="I48" s="880"/>
      <c r="J48" s="436"/>
      <c r="K48" s="436"/>
      <c r="L48" s="436"/>
      <c r="M48" s="436"/>
      <c r="N48" s="436"/>
      <c r="O48" s="436"/>
      <c r="P48" s="436"/>
      <c r="Q48" s="436"/>
      <c r="R48" s="882"/>
      <c r="S48" s="873"/>
      <c r="T48" s="880"/>
      <c r="U48" s="592"/>
      <c r="V48" s="888"/>
      <c r="W48" s="441"/>
      <c r="X48" s="875"/>
      <c r="Y48" s="873"/>
      <c r="Z48" s="441"/>
      <c r="AA48" s="875"/>
      <c r="AB48" s="873"/>
      <c r="AC48" s="441"/>
      <c r="AD48" s="875"/>
      <c r="AE48" s="873"/>
      <c r="AF48" s="441"/>
      <c r="AG48" s="875"/>
      <c r="AH48" s="873"/>
      <c r="AI48" s="441"/>
      <c r="AJ48" s="875"/>
      <c r="AK48" s="873"/>
      <c r="AL48" s="441"/>
      <c r="AM48" s="875"/>
      <c r="AN48" s="873"/>
      <c r="AO48" s="441"/>
      <c r="AP48" s="875"/>
      <c r="AQ48" s="873"/>
      <c r="AR48" s="441"/>
      <c r="AS48" s="875"/>
      <c r="AT48" s="873"/>
      <c r="AU48" s="880"/>
      <c r="AV48" s="803"/>
      <c r="AW48" s="819"/>
      <c r="AX48" s="819"/>
      <c r="AY48" s="507"/>
      <c r="AZ48" s="507"/>
      <c r="BA48" s="507"/>
      <c r="BB48" s="507"/>
      <c r="BC48" s="507"/>
      <c r="BD48" s="507"/>
      <c r="BE48" s="507"/>
      <c r="BF48" s="452"/>
      <c r="BG48" s="452"/>
      <c r="BH48" s="452"/>
      <c r="BI48" s="591"/>
    </row>
    <row r="49" spans="1:61" ht="30" customHeight="1" x14ac:dyDescent="0.35">
      <c r="A49" s="885">
        <f ca="1">IF(INDIRECT("'Coverage Indicators-Section D'! A"&amp;ROW()-$AV49)=0,"",INDIRECT("'Coverage Indicators-Section D'! A"&amp;ROW()-$AV49))</f>
        <v>21</v>
      </c>
      <c r="B49" s="879"/>
      <c r="C49" s="879"/>
      <c r="D49" s="879"/>
      <c r="E49" s="879"/>
      <c r="F49" s="441"/>
      <c r="G49" s="874" t="str">
        <f>IF(IFERROR((F49/F50),"") ="", "",(F49/F50))</f>
        <v/>
      </c>
      <c r="H49" s="872"/>
      <c r="I49" s="879"/>
      <c r="J49" s="436"/>
      <c r="K49" s="436"/>
      <c r="L49" s="436"/>
      <c r="M49" s="436"/>
      <c r="N49" s="436"/>
      <c r="O49" s="436"/>
      <c r="P49" s="436"/>
      <c r="Q49" s="436"/>
      <c r="R49" s="881" t="str">
        <f>AY49</f>
        <v/>
      </c>
      <c r="S49" s="872"/>
      <c r="T49" s="879"/>
      <c r="U49" s="444"/>
      <c r="V49" s="887"/>
      <c r="W49" s="441"/>
      <c r="X49" s="874" t="str">
        <f>IF(IFERROR((W49/W50),"") ="", "",(W49/W50))</f>
        <v/>
      </c>
      <c r="Y49" s="872"/>
      <c r="Z49" s="441"/>
      <c r="AA49" s="874" t="str">
        <f>IF(IFERROR((Z49/Z50),"") ="", "",(Z49/Z50))</f>
        <v/>
      </c>
      <c r="AB49" s="872"/>
      <c r="AC49" s="441"/>
      <c r="AD49" s="874" t="str">
        <f>IF(IFERROR((AC49/AC50),"") ="", "",(AC49/AC50))</f>
        <v/>
      </c>
      <c r="AE49" s="872"/>
      <c r="AF49" s="441"/>
      <c r="AG49" s="874" t="str">
        <f>IF(IFERROR((AF49/AF50),"") ="", "",(AF49/AF50))</f>
        <v/>
      </c>
      <c r="AH49" s="872"/>
      <c r="AI49" s="441"/>
      <c r="AJ49" s="874" t="str">
        <f>IF(IFERROR((AI49/AI50),"") ="", "",(AI49/AI50))</f>
        <v/>
      </c>
      <c r="AK49" s="872"/>
      <c r="AL49" s="441"/>
      <c r="AM49" s="874" t="str">
        <f>IF(IFERROR((AL49/AL50),"") ="", "",(AL49/AL50))</f>
        <v/>
      </c>
      <c r="AN49" s="872"/>
      <c r="AO49" s="441"/>
      <c r="AP49" s="874" t="str">
        <f>IF(IFERROR((AO49/AO50),"") ="", "",(AO49/AO50))</f>
        <v/>
      </c>
      <c r="AQ49" s="872"/>
      <c r="AR49" s="441"/>
      <c r="AS49" s="874" t="str">
        <f>IF(IFERROR((AR49/AR50),"") ="", "",(AR49/AR50))</f>
        <v/>
      </c>
      <c r="AT49" s="872"/>
      <c r="AU49" s="879"/>
      <c r="AV49" s="803">
        <f ca="1">IF(OFFSET(AV49,-2,0,,)="",-2,OFFSET(AV49,-2,0,,)+1)</f>
        <v>18</v>
      </c>
      <c r="AW49" s="819" t="str">
        <f ca="1">IF(INDIRECT("'Coverage Indicators - Section D'! X"&amp;ROW()-$AV49)=0,"",INDIRECT("'Coverage Indicators - Section D'! X"&amp;ROW()-$AV49))</f>
        <v/>
      </c>
      <c r="AX49" s="819" t="str">
        <f>IFERROR(IF(VLOOKUP(B49,'Reference Records'!$C$89:$D$120,2,FALSE)=0,"",VLOOKUP(B49,'Reference Records'!$C$89:$D$120,2,FALSE)),"")</f>
        <v/>
      </c>
      <c r="AY49" s="507" t="str">
        <f t="array" ref="AY49">IFERROR(IF(INDEX('Reference Records'!$D$46:$D$86,MATCH(LEFT(D49,255),LEFT('Reference Records'!$C$46:$C$86,255),0))=0,"",INDEX('Reference Records'!$D$46:$D$86,MATCH(LEFT(D49,255),LEFT('Reference Records'!$C$46:$C$86,255),0))),"")</f>
        <v/>
      </c>
      <c r="AZ49" s="507" t="str">
        <f>_xlfn.CONCAT(D49,E49)</f>
        <v/>
      </c>
      <c r="BA49" s="428" t="str">
        <f t="array" ref="BA49">VLOOKUP(LEFT(D49,255),LEFT('Reference Records'!C$45:G126,255),4,0)</f>
        <v/>
      </c>
      <c r="BB49" s="428" t="e">
        <f>MATCH(BA49,'Reference Records'!$F$338:$F$379,0)+ROW(PopulationByCoverage)-1</f>
        <v>#N/A</v>
      </c>
      <c r="BC49" s="428" t="e">
        <f>MATCH(BA49,'Reference Records'!$F$338:$F$379,1)+ROW(PopulationByCoverage)-1</f>
        <v>#N/A</v>
      </c>
      <c r="BD49" s="507" t="str">
        <f>D49&amp;E49</f>
        <v/>
      </c>
      <c r="BE49" s="507" t="str">
        <f ca="1">IF(INDIRECT("'Coverage Indicators-Section D'! AF"&amp;ROW()-$AV49)=0,"",INDIRECT("'Coverage Indicators-Section D'! AF"&amp;ROW()-$AV49))</f>
        <v>a181R00000BbByTQAV</v>
      </c>
      <c r="BF49" s="452" t="str">
        <f>IFERROR(IF(VLOOKUP(D49,'Reference Records'!$C$1:$K$404,9,0)=0,"",_xlfn.CONCAT(VLOOKUP(D49,'Reference Records'!$C$1:$K$404,9,0),";")),"")</f>
        <v/>
      </c>
      <c r="BG49" s="452" t="str">
        <f>CLEAN(IFERROR(LEFT(BF49, SEARCH(";",BF49,1)-1),""))</f>
        <v/>
      </c>
      <c r="BH49" s="452" t="str">
        <f>SUBSTITUTE(IFERROR(MID(BF49, SEARCH(";",BF49) + 1, SEARCH(";",BF49,SEARCH(";",BF49)+1) - SEARCH(";",BF49) - 1),""),CHAR(10),"")</f>
        <v/>
      </c>
      <c r="BI49" s="591" t="str">
        <f>CLEAN(IFERROR(SUBSTITUTE(RIGHT(BF49,LEN(BF49) - SEARCH(";", BF49, SEARCH(";",BF49) + 1)),";",""),""))</f>
        <v/>
      </c>
    </row>
    <row r="50" spans="1:61" ht="30" customHeight="1" x14ac:dyDescent="0.35">
      <c r="A50" s="886"/>
      <c r="B50" s="880"/>
      <c r="C50" s="880"/>
      <c r="D50" s="880"/>
      <c r="E50" s="880"/>
      <c r="F50" s="441"/>
      <c r="G50" s="875"/>
      <c r="H50" s="873"/>
      <c r="I50" s="880"/>
      <c r="J50" s="436"/>
      <c r="K50" s="436"/>
      <c r="L50" s="436"/>
      <c r="M50" s="436"/>
      <c r="N50" s="436"/>
      <c r="O50" s="436"/>
      <c r="P50" s="436"/>
      <c r="Q50" s="436"/>
      <c r="R50" s="882"/>
      <c r="S50" s="873"/>
      <c r="T50" s="880"/>
      <c r="U50" s="592"/>
      <c r="V50" s="888"/>
      <c r="W50" s="441"/>
      <c r="X50" s="875"/>
      <c r="Y50" s="873"/>
      <c r="Z50" s="441"/>
      <c r="AA50" s="875"/>
      <c r="AB50" s="873"/>
      <c r="AC50" s="441"/>
      <c r="AD50" s="875"/>
      <c r="AE50" s="873"/>
      <c r="AF50" s="441"/>
      <c r="AG50" s="875"/>
      <c r="AH50" s="873"/>
      <c r="AI50" s="441"/>
      <c r="AJ50" s="875"/>
      <c r="AK50" s="873"/>
      <c r="AL50" s="441"/>
      <c r="AM50" s="875"/>
      <c r="AN50" s="873"/>
      <c r="AO50" s="441"/>
      <c r="AP50" s="875"/>
      <c r="AQ50" s="873"/>
      <c r="AR50" s="441"/>
      <c r="AS50" s="875"/>
      <c r="AT50" s="873"/>
      <c r="AU50" s="880"/>
      <c r="AV50" s="803"/>
      <c r="AW50" s="819"/>
      <c r="AX50" s="819"/>
      <c r="AY50" s="507"/>
      <c r="AZ50" s="507"/>
      <c r="BA50" s="507"/>
      <c r="BB50" s="507"/>
      <c r="BC50" s="507"/>
      <c r="BD50" s="507"/>
      <c r="BE50" s="507"/>
      <c r="BF50" s="452"/>
      <c r="BG50" s="452"/>
      <c r="BH50" s="452"/>
      <c r="BI50" s="591"/>
    </row>
    <row r="51" spans="1:61" ht="30" customHeight="1" x14ac:dyDescent="0.35">
      <c r="A51" s="885">
        <f ca="1">IF(INDIRECT("'Coverage Indicators-Section D'! A"&amp;ROW()-$AV51)=0,"",INDIRECT("'Coverage Indicators-Section D'! A"&amp;ROW()-$AV51))</f>
        <v>22</v>
      </c>
      <c r="B51" s="879"/>
      <c r="C51" s="879"/>
      <c r="D51" s="879"/>
      <c r="E51" s="879"/>
      <c r="F51" s="441"/>
      <c r="G51" s="874" t="str">
        <f>IF(IFERROR((F51/F52),"") ="", "",(F51/F52))</f>
        <v/>
      </c>
      <c r="H51" s="872"/>
      <c r="I51" s="879"/>
      <c r="J51" s="436"/>
      <c r="K51" s="436"/>
      <c r="L51" s="436"/>
      <c r="M51" s="436"/>
      <c r="N51" s="436"/>
      <c r="O51" s="436"/>
      <c r="P51" s="436"/>
      <c r="Q51" s="436"/>
      <c r="R51" s="881" t="str">
        <f>AY51</f>
        <v/>
      </c>
      <c r="S51" s="872"/>
      <c r="T51" s="879"/>
      <c r="U51" s="444"/>
      <c r="V51" s="887"/>
      <c r="W51" s="441"/>
      <c r="X51" s="874" t="str">
        <f>IF(IFERROR((W51/W52),"") ="", "",(W51/W52))</f>
        <v/>
      </c>
      <c r="Y51" s="872"/>
      <c r="Z51" s="441"/>
      <c r="AA51" s="874" t="str">
        <f>IF(IFERROR((Z51/Z52),"") ="", "",(Z51/Z52))</f>
        <v/>
      </c>
      <c r="AB51" s="872"/>
      <c r="AC51" s="441"/>
      <c r="AD51" s="874" t="str">
        <f>IF(IFERROR((AC51/AC52),"") ="", "",(AC51/AC52))</f>
        <v/>
      </c>
      <c r="AE51" s="872"/>
      <c r="AF51" s="441"/>
      <c r="AG51" s="874" t="str">
        <f>IF(IFERROR((AF51/AF52),"") ="", "",(AF51/AF52))</f>
        <v/>
      </c>
      <c r="AH51" s="872"/>
      <c r="AI51" s="441"/>
      <c r="AJ51" s="874" t="str">
        <f>IF(IFERROR((AI51/AI52),"") ="", "",(AI51/AI52))</f>
        <v/>
      </c>
      <c r="AK51" s="872"/>
      <c r="AL51" s="441"/>
      <c r="AM51" s="874" t="str">
        <f>IF(IFERROR((AL51/AL52),"") ="", "",(AL51/AL52))</f>
        <v/>
      </c>
      <c r="AN51" s="872"/>
      <c r="AO51" s="441"/>
      <c r="AP51" s="874" t="str">
        <f>IF(IFERROR((AO51/AO52),"") ="", "",(AO51/AO52))</f>
        <v/>
      </c>
      <c r="AQ51" s="872"/>
      <c r="AR51" s="441"/>
      <c r="AS51" s="874" t="str">
        <f>IF(IFERROR((AR51/AR52),"") ="", "",(AR51/AR52))</f>
        <v/>
      </c>
      <c r="AT51" s="872"/>
      <c r="AU51" s="879"/>
      <c r="AV51" s="803">
        <f ca="1">IF(OFFSET(AV51,-2,0,,)="",-2,OFFSET(AV51,-2,0,,)+1)</f>
        <v>19</v>
      </c>
      <c r="AW51" s="819" t="str">
        <f ca="1">IF(INDIRECT("'Coverage Indicators - Section D'! X"&amp;ROW()-$AV51)=0,"",INDIRECT("'Coverage Indicators - Section D'! X"&amp;ROW()-$AV51))</f>
        <v/>
      </c>
      <c r="AX51" s="819" t="str">
        <f>IFERROR(IF(VLOOKUP(B51,'Reference Records'!$C$89:$D$120,2,FALSE)=0,"",VLOOKUP(B51,'Reference Records'!$C$89:$D$120,2,FALSE)),"")</f>
        <v/>
      </c>
      <c r="AY51" s="507" t="str">
        <f t="array" ref="AY51">IFERROR(IF(INDEX('Reference Records'!$D$46:$D$86,MATCH(LEFT(D51,255),LEFT('Reference Records'!$C$46:$C$86,255),0))=0,"",INDEX('Reference Records'!$D$46:$D$86,MATCH(LEFT(D51,255),LEFT('Reference Records'!$C$46:$C$86,255),0))),"")</f>
        <v/>
      </c>
      <c r="AZ51" s="507" t="str">
        <f>_xlfn.CONCAT(D51,E51)</f>
        <v/>
      </c>
      <c r="BA51" s="428" t="str">
        <f t="array" ref="BA51">VLOOKUP(LEFT(D51,255),LEFT('Reference Records'!C$45:G128,255),4,0)</f>
        <v/>
      </c>
      <c r="BB51" s="428" t="e">
        <f>MATCH(BA51,'Reference Records'!$F$338:$F$379,0)+ROW(PopulationByCoverage)-1</f>
        <v>#N/A</v>
      </c>
      <c r="BC51" s="428" t="e">
        <f>MATCH(BA51,'Reference Records'!$F$338:$F$379,1)+ROW(PopulationByCoverage)-1</f>
        <v>#N/A</v>
      </c>
      <c r="BD51" s="507" t="str">
        <f>D51&amp;E51</f>
        <v/>
      </c>
      <c r="BE51" s="507" t="str">
        <f ca="1">IF(INDIRECT("'Coverage Indicators-Section D'! AF"&amp;ROW()-$AV51)=0,"",INDIRECT("'Coverage Indicators-Section D'! AF"&amp;ROW()-$AV51))</f>
        <v>a181R00000BbByUQAV</v>
      </c>
      <c r="BF51" s="452" t="str">
        <f>IFERROR(IF(VLOOKUP(D51,'Reference Records'!$C$1:$K$404,9,0)=0,"",_xlfn.CONCAT(VLOOKUP(D51,'Reference Records'!$C$1:$K$404,9,0),";")),"")</f>
        <v/>
      </c>
      <c r="BG51" s="452" t="str">
        <f>CLEAN(IFERROR(LEFT(BF51, SEARCH(";",BF51,1)-1),""))</f>
        <v/>
      </c>
      <c r="BH51" s="452" t="str">
        <f>SUBSTITUTE(IFERROR(MID(BF51, SEARCH(";",BF51) + 1, SEARCH(";",BF51,SEARCH(";",BF51)+1) - SEARCH(";",BF51) - 1),""),CHAR(10),"")</f>
        <v/>
      </c>
      <c r="BI51" s="591" t="str">
        <f>CLEAN(IFERROR(SUBSTITUTE(RIGHT(BF51,LEN(BF51) - SEARCH(";", BF51, SEARCH(";",BF51) + 1)),";",""),""))</f>
        <v/>
      </c>
    </row>
    <row r="52" spans="1:61" ht="30" customHeight="1" x14ac:dyDescent="0.35">
      <c r="A52" s="886"/>
      <c r="B52" s="880"/>
      <c r="C52" s="880"/>
      <c r="D52" s="880"/>
      <c r="E52" s="880"/>
      <c r="F52" s="441"/>
      <c r="G52" s="875"/>
      <c r="H52" s="873"/>
      <c r="I52" s="880"/>
      <c r="J52" s="436"/>
      <c r="K52" s="436"/>
      <c r="L52" s="436"/>
      <c r="M52" s="436"/>
      <c r="N52" s="436"/>
      <c r="O52" s="436"/>
      <c r="P52" s="436"/>
      <c r="Q52" s="436"/>
      <c r="R52" s="882"/>
      <c r="S52" s="873"/>
      <c r="T52" s="880"/>
      <c r="U52" s="592"/>
      <c r="V52" s="888"/>
      <c r="W52" s="441"/>
      <c r="X52" s="875"/>
      <c r="Y52" s="873"/>
      <c r="Z52" s="441"/>
      <c r="AA52" s="875"/>
      <c r="AB52" s="873"/>
      <c r="AC52" s="441"/>
      <c r="AD52" s="875"/>
      <c r="AE52" s="873"/>
      <c r="AF52" s="441"/>
      <c r="AG52" s="875"/>
      <c r="AH52" s="873"/>
      <c r="AI52" s="441"/>
      <c r="AJ52" s="875"/>
      <c r="AK52" s="873"/>
      <c r="AL52" s="441"/>
      <c r="AM52" s="875"/>
      <c r="AN52" s="873"/>
      <c r="AO52" s="441"/>
      <c r="AP52" s="875"/>
      <c r="AQ52" s="873"/>
      <c r="AR52" s="441"/>
      <c r="AS52" s="875"/>
      <c r="AT52" s="873"/>
      <c r="AU52" s="880"/>
      <c r="AV52" s="803"/>
      <c r="AW52" s="819"/>
      <c r="AX52" s="819"/>
      <c r="AY52" s="507"/>
      <c r="AZ52" s="507"/>
      <c r="BA52" s="507"/>
      <c r="BB52" s="507"/>
      <c r="BC52" s="507"/>
      <c r="BD52" s="507"/>
      <c r="BE52" s="507"/>
      <c r="BF52" s="452"/>
      <c r="BG52" s="452"/>
      <c r="BH52" s="452"/>
      <c r="BI52" s="591"/>
    </row>
    <row r="53" spans="1:61" ht="30" customHeight="1" x14ac:dyDescent="0.35">
      <c r="A53" s="885">
        <f ca="1">IF(INDIRECT("'Coverage Indicators-Section D'! A"&amp;ROW()-$AV53)=0,"",INDIRECT("'Coverage Indicators-Section D'! A"&amp;ROW()-$AV53))</f>
        <v>23</v>
      </c>
      <c r="B53" s="879"/>
      <c r="C53" s="879"/>
      <c r="D53" s="879"/>
      <c r="E53" s="879"/>
      <c r="F53" s="441"/>
      <c r="G53" s="874" t="str">
        <f>IF(IFERROR((F53/F54),"") ="", "",(F53/F54))</f>
        <v/>
      </c>
      <c r="H53" s="872"/>
      <c r="I53" s="879"/>
      <c r="J53" s="436"/>
      <c r="K53" s="436"/>
      <c r="L53" s="436"/>
      <c r="M53" s="436"/>
      <c r="N53" s="436"/>
      <c r="O53" s="436"/>
      <c r="P53" s="436"/>
      <c r="Q53" s="436"/>
      <c r="R53" s="881" t="str">
        <f>AY53</f>
        <v/>
      </c>
      <c r="S53" s="872"/>
      <c r="T53" s="879"/>
      <c r="U53" s="444"/>
      <c r="V53" s="887"/>
      <c r="W53" s="441"/>
      <c r="X53" s="874" t="str">
        <f>IF(IFERROR((W53/W54),"") ="", "",(W53/W54))</f>
        <v/>
      </c>
      <c r="Y53" s="872"/>
      <c r="Z53" s="441"/>
      <c r="AA53" s="874" t="str">
        <f>IF(IFERROR((Z53/Z54),"") ="", "",(Z53/Z54))</f>
        <v/>
      </c>
      <c r="AB53" s="872"/>
      <c r="AC53" s="441"/>
      <c r="AD53" s="874" t="str">
        <f>IF(IFERROR((AC53/AC54),"") ="", "",(AC53/AC54))</f>
        <v/>
      </c>
      <c r="AE53" s="872"/>
      <c r="AF53" s="441"/>
      <c r="AG53" s="874" t="str">
        <f>IF(IFERROR((AF53/AF54),"") ="", "",(AF53/AF54))</f>
        <v/>
      </c>
      <c r="AH53" s="872"/>
      <c r="AI53" s="441"/>
      <c r="AJ53" s="874" t="str">
        <f>IF(IFERROR((AI53/AI54),"") ="", "",(AI53/AI54))</f>
        <v/>
      </c>
      <c r="AK53" s="872"/>
      <c r="AL53" s="441"/>
      <c r="AM53" s="874" t="str">
        <f>IF(IFERROR((AL53/AL54),"") ="", "",(AL53/AL54))</f>
        <v/>
      </c>
      <c r="AN53" s="872"/>
      <c r="AO53" s="441"/>
      <c r="AP53" s="874" t="str">
        <f>IF(IFERROR((AO53/AO54),"") ="", "",(AO53/AO54))</f>
        <v/>
      </c>
      <c r="AQ53" s="872"/>
      <c r="AR53" s="441"/>
      <c r="AS53" s="874" t="str">
        <f>IF(IFERROR((AR53/AR54),"") ="", "",(AR53/AR54))</f>
        <v/>
      </c>
      <c r="AT53" s="872"/>
      <c r="AU53" s="879"/>
      <c r="AV53" s="803">
        <f ca="1">IF(OFFSET(AV53,-2,0,,)="",-2,OFFSET(AV53,-2,0,,)+1)</f>
        <v>20</v>
      </c>
      <c r="AW53" s="819" t="str">
        <f ca="1">IF(INDIRECT("'Coverage Indicators - Section D'! X"&amp;ROW()-$AV53)=0,"",INDIRECT("'Coverage Indicators - Section D'! X"&amp;ROW()-$AV53))</f>
        <v/>
      </c>
      <c r="AX53" s="819" t="str">
        <f>IFERROR(IF(VLOOKUP(B53,'Reference Records'!$C$89:$D$120,2,FALSE)=0,"",VLOOKUP(B53,'Reference Records'!$C$89:$D$120,2,FALSE)),"")</f>
        <v/>
      </c>
      <c r="AY53" s="507" t="str">
        <f t="array" ref="AY53">IFERROR(IF(INDEX('Reference Records'!$D$46:$D$86,MATCH(LEFT(D53,255),LEFT('Reference Records'!$C$46:$C$86,255),0))=0,"",INDEX('Reference Records'!$D$46:$D$86,MATCH(LEFT(D53,255),LEFT('Reference Records'!$C$46:$C$86,255),0))),"")</f>
        <v/>
      </c>
      <c r="AZ53" s="507" t="str">
        <f>_xlfn.CONCAT(D53,E53)</f>
        <v/>
      </c>
      <c r="BA53" s="428" t="str">
        <f t="array" ref="BA53">VLOOKUP(LEFT(D53,255),LEFT('Reference Records'!C$45:G130,255),4,0)</f>
        <v/>
      </c>
      <c r="BB53" s="428" t="e">
        <f>MATCH(BA53,'Reference Records'!$F$338:$F$379,0)+ROW(PopulationByCoverage)-1</f>
        <v>#N/A</v>
      </c>
      <c r="BC53" s="428" t="e">
        <f>MATCH(BA53,'Reference Records'!$F$338:$F$379,1)+ROW(PopulationByCoverage)-1</f>
        <v>#N/A</v>
      </c>
      <c r="BD53" s="507" t="str">
        <f>D53&amp;E53</f>
        <v/>
      </c>
      <c r="BE53" s="507" t="str">
        <f ca="1">IF(INDIRECT("'Coverage Indicators-Section D'! AF"&amp;ROW()-$AV53)=0,"",INDIRECT("'Coverage Indicators-Section D'! AF"&amp;ROW()-$AV53))</f>
        <v>a181R00000BbByVQAV</v>
      </c>
      <c r="BF53" s="452" t="str">
        <f>IFERROR(IF(VLOOKUP(D53,'Reference Records'!$C$1:$K$404,9,0)=0,"",_xlfn.CONCAT(VLOOKUP(D53,'Reference Records'!$C$1:$K$404,9,0),";")),"")</f>
        <v/>
      </c>
      <c r="BG53" s="452" t="str">
        <f>CLEAN(IFERROR(LEFT(BF53, SEARCH(";",BF53,1)-1),""))</f>
        <v/>
      </c>
      <c r="BH53" s="452" t="str">
        <f>SUBSTITUTE(IFERROR(MID(BF53, SEARCH(";",BF53) + 1, SEARCH(";",BF53,SEARCH(";",BF53)+1) - SEARCH(";",BF53) - 1),""),CHAR(10),"")</f>
        <v/>
      </c>
      <c r="BI53" s="591" t="str">
        <f>CLEAN(IFERROR(SUBSTITUTE(RIGHT(BF53,LEN(BF53) - SEARCH(";", BF53, SEARCH(";",BF53) + 1)),";",""),""))</f>
        <v/>
      </c>
    </row>
    <row r="54" spans="1:61" ht="30" customHeight="1" x14ac:dyDescent="0.35">
      <c r="A54" s="886"/>
      <c r="B54" s="880"/>
      <c r="C54" s="880"/>
      <c r="D54" s="880"/>
      <c r="E54" s="880"/>
      <c r="F54" s="441"/>
      <c r="G54" s="875"/>
      <c r="H54" s="873"/>
      <c r="I54" s="880"/>
      <c r="J54" s="436"/>
      <c r="K54" s="436"/>
      <c r="L54" s="436"/>
      <c r="M54" s="436"/>
      <c r="N54" s="436"/>
      <c r="O54" s="436"/>
      <c r="P54" s="436"/>
      <c r="Q54" s="436"/>
      <c r="R54" s="882"/>
      <c r="S54" s="873"/>
      <c r="T54" s="880"/>
      <c r="U54" s="592"/>
      <c r="V54" s="888"/>
      <c r="W54" s="441"/>
      <c r="X54" s="875"/>
      <c r="Y54" s="873"/>
      <c r="Z54" s="441"/>
      <c r="AA54" s="875"/>
      <c r="AB54" s="873"/>
      <c r="AC54" s="441"/>
      <c r="AD54" s="875"/>
      <c r="AE54" s="873"/>
      <c r="AF54" s="441"/>
      <c r="AG54" s="875"/>
      <c r="AH54" s="873"/>
      <c r="AI54" s="441"/>
      <c r="AJ54" s="875"/>
      <c r="AK54" s="873"/>
      <c r="AL54" s="441"/>
      <c r="AM54" s="875"/>
      <c r="AN54" s="873"/>
      <c r="AO54" s="441"/>
      <c r="AP54" s="875"/>
      <c r="AQ54" s="873"/>
      <c r="AR54" s="441"/>
      <c r="AS54" s="875"/>
      <c r="AT54" s="873"/>
      <c r="AU54" s="880"/>
      <c r="AV54" s="803"/>
      <c r="AW54" s="819"/>
      <c r="AX54" s="819"/>
      <c r="AY54" s="507"/>
      <c r="AZ54" s="507"/>
      <c r="BA54" s="507"/>
      <c r="BB54" s="507"/>
      <c r="BC54" s="507"/>
      <c r="BD54" s="507"/>
      <c r="BE54" s="507"/>
      <c r="BF54" s="452"/>
      <c r="BG54" s="452"/>
      <c r="BH54" s="452"/>
      <c r="BI54" s="591"/>
    </row>
    <row r="55" spans="1:61" ht="30" customHeight="1" x14ac:dyDescent="0.35">
      <c r="A55" s="885">
        <f ca="1">IF(INDIRECT("'Coverage Indicators-Section D'! A"&amp;ROW()-$AV55)=0,"",INDIRECT("'Coverage Indicators-Section D'! A"&amp;ROW()-$AV55))</f>
        <v>24</v>
      </c>
      <c r="B55" s="879"/>
      <c r="C55" s="879"/>
      <c r="D55" s="879"/>
      <c r="E55" s="879"/>
      <c r="F55" s="441"/>
      <c r="G55" s="874" t="str">
        <f>IF(IFERROR((F55/F56),"") ="", "",(F55/F56))</f>
        <v/>
      </c>
      <c r="H55" s="872"/>
      <c r="I55" s="879"/>
      <c r="J55" s="436"/>
      <c r="K55" s="436"/>
      <c r="L55" s="436"/>
      <c r="M55" s="436"/>
      <c r="N55" s="436"/>
      <c r="O55" s="436"/>
      <c r="P55" s="436"/>
      <c r="Q55" s="436"/>
      <c r="R55" s="881" t="str">
        <f>AY55</f>
        <v/>
      </c>
      <c r="S55" s="872"/>
      <c r="T55" s="879"/>
      <c r="U55" s="444"/>
      <c r="V55" s="887"/>
      <c r="W55" s="441"/>
      <c r="X55" s="874" t="str">
        <f>IF(IFERROR((W55/W56),"") ="", "",(W55/W56))</f>
        <v/>
      </c>
      <c r="Y55" s="872"/>
      <c r="Z55" s="441"/>
      <c r="AA55" s="874" t="str">
        <f>IF(IFERROR((Z55/Z56),"") ="", "",(Z55/Z56))</f>
        <v/>
      </c>
      <c r="AB55" s="872"/>
      <c r="AC55" s="441"/>
      <c r="AD55" s="874" t="str">
        <f>IF(IFERROR((AC55/AC56),"") ="", "",(AC55/AC56))</f>
        <v/>
      </c>
      <c r="AE55" s="872"/>
      <c r="AF55" s="441"/>
      <c r="AG55" s="874" t="str">
        <f>IF(IFERROR((AF55/AF56),"") ="", "",(AF55/AF56))</f>
        <v/>
      </c>
      <c r="AH55" s="872"/>
      <c r="AI55" s="441"/>
      <c r="AJ55" s="874" t="str">
        <f>IF(IFERROR((AI55/AI56),"") ="", "",(AI55/AI56))</f>
        <v/>
      </c>
      <c r="AK55" s="872"/>
      <c r="AL55" s="441"/>
      <c r="AM55" s="874" t="str">
        <f>IF(IFERROR((AL55/AL56),"") ="", "",(AL55/AL56))</f>
        <v/>
      </c>
      <c r="AN55" s="872"/>
      <c r="AO55" s="441"/>
      <c r="AP55" s="874" t="str">
        <f>IF(IFERROR((AO55/AO56),"") ="", "",(AO55/AO56))</f>
        <v/>
      </c>
      <c r="AQ55" s="872"/>
      <c r="AR55" s="441"/>
      <c r="AS55" s="874" t="str">
        <f>IF(IFERROR((AR55/AR56),"") ="", "",(AR55/AR56))</f>
        <v/>
      </c>
      <c r="AT55" s="872"/>
      <c r="AU55" s="879"/>
      <c r="AV55" s="803">
        <f ca="1">IF(OFFSET(AV55,-2,0,,)="",-2,OFFSET(AV55,-2,0,,)+1)</f>
        <v>21</v>
      </c>
      <c r="AW55" s="819" t="str">
        <f ca="1">IF(INDIRECT("'Coverage Indicators - Section D'! X"&amp;ROW()-$AV55)=0,"",INDIRECT("'Coverage Indicators - Section D'! X"&amp;ROW()-$AV55))</f>
        <v/>
      </c>
      <c r="AX55" s="819" t="str">
        <f>IFERROR(IF(VLOOKUP(B55,'Reference Records'!$C$89:$D$120,2,FALSE)=0,"",VLOOKUP(B55,'Reference Records'!$C$89:$D$120,2,FALSE)),"")</f>
        <v/>
      </c>
      <c r="AY55" s="507" t="str">
        <f t="array" ref="AY55">IFERROR(IF(INDEX('Reference Records'!$D$46:$D$86,MATCH(LEFT(D55,255),LEFT('Reference Records'!$C$46:$C$86,255),0))=0,"",INDEX('Reference Records'!$D$46:$D$86,MATCH(LEFT(D55,255),LEFT('Reference Records'!$C$46:$C$86,255),0))),"")</f>
        <v/>
      </c>
      <c r="AZ55" s="507" t="str">
        <f>_xlfn.CONCAT(D55,E55)</f>
        <v/>
      </c>
      <c r="BA55" s="428" t="str">
        <f t="array" ref="BA55">VLOOKUP(LEFT(D55,255),LEFT('Reference Records'!C$45:G132,255),4,0)</f>
        <v/>
      </c>
      <c r="BB55" s="428" t="e">
        <f>MATCH(BA55,'Reference Records'!$F$338:$F$379,0)+ROW(PopulationByCoverage)-1</f>
        <v>#N/A</v>
      </c>
      <c r="BC55" s="428" t="e">
        <f>MATCH(BA55,'Reference Records'!$F$338:$F$379,1)+ROW(PopulationByCoverage)-1</f>
        <v>#N/A</v>
      </c>
      <c r="BD55" s="507" t="str">
        <f>D55&amp;E55</f>
        <v/>
      </c>
      <c r="BE55" s="507" t="str">
        <f ca="1">IF(INDIRECT("'Coverage Indicators-Section D'! AF"&amp;ROW()-$AV55)=0,"",INDIRECT("'Coverage Indicators-Section D'! AF"&amp;ROW()-$AV55))</f>
        <v>a181R00000BbByWQAV</v>
      </c>
      <c r="BF55" s="452" t="str">
        <f>IFERROR(IF(VLOOKUP(D55,'Reference Records'!$C$1:$K$404,9,0)=0,"",_xlfn.CONCAT(VLOOKUP(D55,'Reference Records'!$C$1:$K$404,9,0),";")),"")</f>
        <v/>
      </c>
      <c r="BG55" s="452" t="str">
        <f>CLEAN(IFERROR(LEFT(BF55, SEARCH(";",BF55,1)-1),""))</f>
        <v/>
      </c>
      <c r="BH55" s="452" t="str">
        <f>SUBSTITUTE(IFERROR(MID(BF55, SEARCH(";",BF55) + 1, SEARCH(";",BF55,SEARCH(";",BF55)+1) - SEARCH(";",BF55) - 1),""),CHAR(10),"")</f>
        <v/>
      </c>
      <c r="BI55" s="591" t="str">
        <f>CLEAN(IFERROR(SUBSTITUTE(RIGHT(BF55,LEN(BF55) - SEARCH(";", BF55, SEARCH(";",BF55) + 1)),";",""),""))</f>
        <v/>
      </c>
    </row>
    <row r="56" spans="1:61" ht="30" customHeight="1" x14ac:dyDescent="0.35">
      <c r="A56" s="886"/>
      <c r="B56" s="880"/>
      <c r="C56" s="880"/>
      <c r="D56" s="880"/>
      <c r="E56" s="880"/>
      <c r="F56" s="441"/>
      <c r="G56" s="875"/>
      <c r="H56" s="873"/>
      <c r="I56" s="880"/>
      <c r="J56" s="436"/>
      <c r="K56" s="436"/>
      <c r="L56" s="436"/>
      <c r="M56" s="436"/>
      <c r="N56" s="436"/>
      <c r="O56" s="436"/>
      <c r="P56" s="436"/>
      <c r="Q56" s="436"/>
      <c r="R56" s="882"/>
      <c r="S56" s="873"/>
      <c r="T56" s="880"/>
      <c r="U56" s="592"/>
      <c r="V56" s="888"/>
      <c r="W56" s="441"/>
      <c r="X56" s="875"/>
      <c r="Y56" s="873"/>
      <c r="Z56" s="441"/>
      <c r="AA56" s="875"/>
      <c r="AB56" s="873"/>
      <c r="AC56" s="441"/>
      <c r="AD56" s="875"/>
      <c r="AE56" s="873"/>
      <c r="AF56" s="441"/>
      <c r="AG56" s="875"/>
      <c r="AH56" s="873"/>
      <c r="AI56" s="441"/>
      <c r="AJ56" s="875"/>
      <c r="AK56" s="873"/>
      <c r="AL56" s="441"/>
      <c r="AM56" s="875"/>
      <c r="AN56" s="873"/>
      <c r="AO56" s="441"/>
      <c r="AP56" s="875"/>
      <c r="AQ56" s="873"/>
      <c r="AR56" s="441"/>
      <c r="AS56" s="875"/>
      <c r="AT56" s="873"/>
      <c r="AU56" s="880"/>
      <c r="AV56" s="803"/>
      <c r="AW56" s="819"/>
      <c r="AX56" s="819"/>
      <c r="AY56" s="507"/>
      <c r="AZ56" s="507"/>
      <c r="BA56" s="507"/>
      <c r="BB56" s="507"/>
      <c r="BC56" s="507"/>
      <c r="BD56" s="507"/>
      <c r="BE56" s="507"/>
      <c r="BF56" s="452"/>
      <c r="BG56" s="452"/>
      <c r="BH56" s="452"/>
      <c r="BI56" s="591"/>
    </row>
    <row r="57" spans="1:61" ht="30" customHeight="1" x14ac:dyDescent="0.35">
      <c r="A57" s="885">
        <f ca="1">IF(INDIRECT("'Coverage Indicators-Section D'! A"&amp;ROW()-$AV57)=0,"",INDIRECT("'Coverage Indicators-Section D'! A"&amp;ROW()-$AV57))</f>
        <v>25</v>
      </c>
      <c r="B57" s="879"/>
      <c r="C57" s="879"/>
      <c r="D57" s="879"/>
      <c r="E57" s="879"/>
      <c r="F57" s="441"/>
      <c r="G57" s="874" t="str">
        <f>IF(IFERROR((F57/F58),"") ="", "",(F57/F58))</f>
        <v/>
      </c>
      <c r="H57" s="872"/>
      <c r="I57" s="879"/>
      <c r="J57" s="436"/>
      <c r="K57" s="436"/>
      <c r="L57" s="436"/>
      <c r="M57" s="436"/>
      <c r="N57" s="436"/>
      <c r="O57" s="436"/>
      <c r="P57" s="436"/>
      <c r="Q57" s="436"/>
      <c r="R57" s="881" t="str">
        <f>AY57</f>
        <v/>
      </c>
      <c r="S57" s="872"/>
      <c r="T57" s="879"/>
      <c r="U57" s="444"/>
      <c r="V57" s="887"/>
      <c r="W57" s="441"/>
      <c r="X57" s="874" t="str">
        <f>IF(IFERROR((W57/W58),"") ="", "",(W57/W58))</f>
        <v/>
      </c>
      <c r="Y57" s="872"/>
      <c r="Z57" s="441"/>
      <c r="AA57" s="874" t="str">
        <f>IF(IFERROR((Z57/Z58),"") ="", "",(Z57/Z58))</f>
        <v/>
      </c>
      <c r="AB57" s="872"/>
      <c r="AC57" s="441"/>
      <c r="AD57" s="874" t="str">
        <f>IF(IFERROR((AC57/AC58),"") ="", "",(AC57/AC58))</f>
        <v/>
      </c>
      <c r="AE57" s="872"/>
      <c r="AF57" s="441"/>
      <c r="AG57" s="874" t="str">
        <f>IF(IFERROR((AF57/AF58),"") ="", "",(AF57/AF58))</f>
        <v/>
      </c>
      <c r="AH57" s="872"/>
      <c r="AI57" s="441"/>
      <c r="AJ57" s="874" t="str">
        <f>IF(IFERROR((AI57/AI58),"") ="", "",(AI57/AI58))</f>
        <v/>
      </c>
      <c r="AK57" s="872"/>
      <c r="AL57" s="441"/>
      <c r="AM57" s="874" t="str">
        <f>IF(IFERROR((AL57/AL58),"") ="", "",(AL57/AL58))</f>
        <v/>
      </c>
      <c r="AN57" s="872"/>
      <c r="AO57" s="441"/>
      <c r="AP57" s="874" t="str">
        <f>IF(IFERROR((AO57/AO58),"") ="", "",(AO57/AO58))</f>
        <v/>
      </c>
      <c r="AQ57" s="872"/>
      <c r="AR57" s="441"/>
      <c r="AS57" s="874" t="str">
        <f>IF(IFERROR((AR57/AR58),"") ="", "",(AR57/AR58))</f>
        <v/>
      </c>
      <c r="AT57" s="872"/>
      <c r="AU57" s="879"/>
      <c r="AV57" s="803">
        <f ca="1">IF(OFFSET(AV57,-2,0,,)="",-2,OFFSET(AV57,-2,0,,)+1)</f>
        <v>22</v>
      </c>
      <c r="AW57" s="819" t="str">
        <f ca="1">IF(INDIRECT("'Coverage Indicators - Section D'! X"&amp;ROW()-$AV57)=0,"",INDIRECT("'Coverage Indicators - Section D'! X"&amp;ROW()-$AV57))</f>
        <v/>
      </c>
      <c r="AX57" s="819" t="str">
        <f>IFERROR(IF(VLOOKUP(B57,'Reference Records'!$C$89:$D$120,2,FALSE)=0,"",VLOOKUP(B57,'Reference Records'!$C$89:$D$120,2,FALSE)),"")</f>
        <v/>
      </c>
      <c r="AY57" s="507" t="str">
        <f t="array" ref="AY57">IFERROR(IF(INDEX('Reference Records'!$D$46:$D$86,MATCH(LEFT(D57,255),LEFT('Reference Records'!$C$46:$C$86,255),0))=0,"",INDEX('Reference Records'!$D$46:$D$86,MATCH(LEFT(D57,255),LEFT('Reference Records'!$C$46:$C$86,255),0))),"")</f>
        <v/>
      </c>
      <c r="AZ57" s="507" t="str">
        <f>_xlfn.CONCAT(D57,E57)</f>
        <v/>
      </c>
      <c r="BA57" s="428" t="str">
        <f t="array" ref="BA57">VLOOKUP(LEFT(D57,255),LEFT('Reference Records'!C$45:G134,255),4,0)</f>
        <v/>
      </c>
      <c r="BB57" s="428" t="e">
        <f>MATCH(BA57,'Reference Records'!$F$338:$F$379,0)+ROW(PopulationByCoverage)-1</f>
        <v>#N/A</v>
      </c>
      <c r="BC57" s="428" t="e">
        <f>MATCH(BA57,'Reference Records'!$F$338:$F$379,1)+ROW(PopulationByCoverage)-1</f>
        <v>#N/A</v>
      </c>
      <c r="BD57" s="507" t="str">
        <f>D57&amp;E57</f>
        <v/>
      </c>
      <c r="BE57" s="507" t="str">
        <f ca="1">IF(INDIRECT("'Coverage Indicators-Section D'! AF"&amp;ROW()-$AV57)=0,"",INDIRECT("'Coverage Indicators-Section D'! AF"&amp;ROW()-$AV57))</f>
        <v>a181R00000BbByXQAV</v>
      </c>
      <c r="BF57" s="452" t="str">
        <f>IFERROR(IF(VLOOKUP(D57,'Reference Records'!$C$1:$K$404,9,0)=0,"",_xlfn.CONCAT(VLOOKUP(D57,'Reference Records'!$C$1:$K$404,9,0),";")),"")</f>
        <v/>
      </c>
      <c r="BG57" s="452" t="str">
        <f>CLEAN(IFERROR(LEFT(BF57, SEARCH(";",BF57,1)-1),""))</f>
        <v/>
      </c>
      <c r="BH57" s="452" t="str">
        <f>SUBSTITUTE(IFERROR(MID(BF57, SEARCH(";",BF57) + 1, SEARCH(";",BF57,SEARCH(";",BF57)+1) - SEARCH(";",BF57) - 1),""),CHAR(10),"")</f>
        <v/>
      </c>
      <c r="BI57" s="591" t="str">
        <f>CLEAN(IFERROR(SUBSTITUTE(RIGHT(BF57,LEN(BF57) - SEARCH(";", BF57, SEARCH(";",BF57) + 1)),";",""),""))</f>
        <v/>
      </c>
    </row>
    <row r="58" spans="1:61" ht="30" customHeight="1" x14ac:dyDescent="0.35">
      <c r="A58" s="886"/>
      <c r="B58" s="880"/>
      <c r="C58" s="880"/>
      <c r="D58" s="880"/>
      <c r="E58" s="880"/>
      <c r="F58" s="441"/>
      <c r="G58" s="875"/>
      <c r="H58" s="873"/>
      <c r="I58" s="880"/>
      <c r="J58" s="436"/>
      <c r="K58" s="436"/>
      <c r="L58" s="436"/>
      <c r="M58" s="436"/>
      <c r="N58" s="436"/>
      <c r="O58" s="436"/>
      <c r="P58" s="436"/>
      <c r="Q58" s="436"/>
      <c r="R58" s="882"/>
      <c r="S58" s="873"/>
      <c r="T58" s="880"/>
      <c r="U58" s="592"/>
      <c r="V58" s="888"/>
      <c r="W58" s="441"/>
      <c r="X58" s="875"/>
      <c r="Y58" s="873"/>
      <c r="Z58" s="441"/>
      <c r="AA58" s="875"/>
      <c r="AB58" s="873"/>
      <c r="AC58" s="441"/>
      <c r="AD58" s="875"/>
      <c r="AE58" s="873"/>
      <c r="AF58" s="441"/>
      <c r="AG58" s="875"/>
      <c r="AH58" s="873"/>
      <c r="AI58" s="441"/>
      <c r="AJ58" s="875"/>
      <c r="AK58" s="873"/>
      <c r="AL58" s="441"/>
      <c r="AM58" s="875"/>
      <c r="AN58" s="873"/>
      <c r="AO58" s="441"/>
      <c r="AP58" s="875"/>
      <c r="AQ58" s="873"/>
      <c r="AR58" s="441"/>
      <c r="AS58" s="875"/>
      <c r="AT58" s="873"/>
      <c r="AU58" s="880"/>
      <c r="AV58" s="803"/>
      <c r="AW58" s="819"/>
      <c r="AX58" s="819"/>
      <c r="AY58" s="507"/>
      <c r="AZ58" s="507"/>
      <c r="BA58" s="507"/>
      <c r="BB58" s="507"/>
      <c r="BC58" s="507"/>
      <c r="BD58" s="507"/>
      <c r="BE58" s="507"/>
      <c r="BF58" s="452"/>
      <c r="BG58" s="452"/>
      <c r="BH58" s="452"/>
      <c r="BI58" s="591"/>
    </row>
    <row r="59" spans="1:61" ht="30" customHeight="1" x14ac:dyDescent="0.35">
      <c r="A59" s="885">
        <f ca="1">IF(INDIRECT("'Coverage Indicators-Section D'! A"&amp;ROW()-$AV59)=0,"",INDIRECT("'Coverage Indicators-Section D'! A"&amp;ROW()-$AV59))</f>
        <v>26</v>
      </c>
      <c r="B59" s="879"/>
      <c r="C59" s="879"/>
      <c r="D59" s="879"/>
      <c r="E59" s="879"/>
      <c r="F59" s="441"/>
      <c r="G59" s="874" t="str">
        <f>IF(IFERROR((F59/F60),"") ="", "",(F59/F60))</f>
        <v/>
      </c>
      <c r="H59" s="872"/>
      <c r="I59" s="879"/>
      <c r="J59" s="436"/>
      <c r="K59" s="436"/>
      <c r="L59" s="436"/>
      <c r="M59" s="436"/>
      <c r="N59" s="436"/>
      <c r="O59" s="436"/>
      <c r="P59" s="436"/>
      <c r="Q59" s="436"/>
      <c r="R59" s="881" t="str">
        <f>AY59</f>
        <v/>
      </c>
      <c r="S59" s="872"/>
      <c r="T59" s="879"/>
      <c r="U59" s="444"/>
      <c r="V59" s="887"/>
      <c r="W59" s="441"/>
      <c r="X59" s="874" t="str">
        <f>IF(IFERROR((W59/W60),"") ="", "",(W59/W60))</f>
        <v/>
      </c>
      <c r="Y59" s="872"/>
      <c r="Z59" s="441"/>
      <c r="AA59" s="874" t="str">
        <f>IF(IFERROR((Z59/Z60),"") ="", "",(Z59/Z60))</f>
        <v/>
      </c>
      <c r="AB59" s="872"/>
      <c r="AC59" s="441"/>
      <c r="AD59" s="874" t="str">
        <f>IF(IFERROR((AC59/AC60),"") ="", "",(AC59/AC60))</f>
        <v/>
      </c>
      <c r="AE59" s="872"/>
      <c r="AF59" s="441"/>
      <c r="AG59" s="874" t="str">
        <f>IF(IFERROR((AF59/AF60),"") ="", "",(AF59/AF60))</f>
        <v/>
      </c>
      <c r="AH59" s="872"/>
      <c r="AI59" s="441"/>
      <c r="AJ59" s="874" t="str">
        <f>IF(IFERROR((AI59/AI60),"") ="", "",(AI59/AI60))</f>
        <v/>
      </c>
      <c r="AK59" s="872"/>
      <c r="AL59" s="441"/>
      <c r="AM59" s="874" t="str">
        <f>IF(IFERROR((AL59/AL60),"") ="", "",(AL59/AL60))</f>
        <v/>
      </c>
      <c r="AN59" s="872"/>
      <c r="AO59" s="441"/>
      <c r="AP59" s="874" t="str">
        <f>IF(IFERROR((AO59/AO60),"") ="", "",(AO59/AO60))</f>
        <v/>
      </c>
      <c r="AQ59" s="872"/>
      <c r="AR59" s="441"/>
      <c r="AS59" s="874" t="str">
        <f>IF(IFERROR((AR59/AR60),"") ="", "",(AR59/AR60))</f>
        <v/>
      </c>
      <c r="AT59" s="872"/>
      <c r="AU59" s="879"/>
      <c r="AV59" s="803">
        <f ca="1">IF(OFFSET(AV59,-2,0,,)="",-2,OFFSET(AV59,-2,0,,)+1)</f>
        <v>23</v>
      </c>
      <c r="AW59" s="819" t="str">
        <f ca="1">IF(INDIRECT("'Coverage Indicators - Section D'! X"&amp;ROW()-$AV59)=0,"",INDIRECT("'Coverage Indicators - Section D'! X"&amp;ROW()-$AV59))</f>
        <v/>
      </c>
      <c r="AX59" s="819" t="str">
        <f>IFERROR(IF(VLOOKUP(B59,'Reference Records'!$C$89:$D$120,2,FALSE)=0,"",VLOOKUP(B59,'Reference Records'!$C$89:$D$120,2,FALSE)),"")</f>
        <v/>
      </c>
      <c r="AY59" s="507" t="str">
        <f t="array" ref="AY59">IFERROR(IF(INDEX('Reference Records'!$D$46:$D$86,MATCH(LEFT(D59,255),LEFT('Reference Records'!$C$46:$C$86,255),0))=0,"",INDEX('Reference Records'!$D$46:$D$86,MATCH(LEFT(D59,255),LEFT('Reference Records'!$C$46:$C$86,255),0))),"")</f>
        <v/>
      </c>
      <c r="AZ59" s="507" t="str">
        <f>_xlfn.CONCAT(D59,E59)</f>
        <v/>
      </c>
      <c r="BA59" s="428" t="str">
        <f t="array" ref="BA59">VLOOKUP(LEFT(D59,255),LEFT('Reference Records'!C$45:G136,255),4,0)</f>
        <v/>
      </c>
      <c r="BB59" s="428" t="e">
        <f>MATCH(BA59,'Reference Records'!$F$338:$F$379,0)+ROW(PopulationByCoverage)-1</f>
        <v>#N/A</v>
      </c>
      <c r="BC59" s="428" t="e">
        <f>MATCH(BA59,'Reference Records'!$F$338:$F$379,1)+ROW(PopulationByCoverage)-1</f>
        <v>#N/A</v>
      </c>
      <c r="BD59" s="507" t="str">
        <f>D59&amp;E59</f>
        <v/>
      </c>
      <c r="BE59" s="507" t="str">
        <f ca="1">IF(INDIRECT("'Coverage Indicators-Section D'! AF"&amp;ROW()-$AV59)=0,"",INDIRECT("'Coverage Indicators-Section D'! AF"&amp;ROW()-$AV59))</f>
        <v>a181R00000BbByYQAV</v>
      </c>
      <c r="BF59" s="452" t="str">
        <f>IFERROR(IF(VLOOKUP(D59,'Reference Records'!$C$1:$K$404,9,0)=0,"",_xlfn.CONCAT(VLOOKUP(D59,'Reference Records'!$C$1:$K$404,9,0),";")),"")</f>
        <v/>
      </c>
      <c r="BG59" s="452" t="str">
        <f>CLEAN(IFERROR(LEFT(BF59, SEARCH(";",BF59,1)-1),""))</f>
        <v/>
      </c>
      <c r="BH59" s="452" t="str">
        <f>SUBSTITUTE(IFERROR(MID(BF59, SEARCH(";",BF59) + 1, SEARCH(";",BF59,SEARCH(";",BF59)+1) - SEARCH(";",BF59) - 1),""),CHAR(10),"")</f>
        <v/>
      </c>
      <c r="BI59" s="591" t="str">
        <f>CLEAN(IFERROR(SUBSTITUTE(RIGHT(BF59,LEN(BF59) - SEARCH(";", BF59, SEARCH(";",BF59) + 1)),";",""),""))</f>
        <v/>
      </c>
    </row>
    <row r="60" spans="1:61" ht="30" customHeight="1" x14ac:dyDescent="0.35">
      <c r="A60" s="886"/>
      <c r="B60" s="880"/>
      <c r="C60" s="880"/>
      <c r="D60" s="880"/>
      <c r="E60" s="880"/>
      <c r="F60" s="441"/>
      <c r="G60" s="875"/>
      <c r="H60" s="873"/>
      <c r="I60" s="880"/>
      <c r="J60" s="436"/>
      <c r="K60" s="436"/>
      <c r="L60" s="436"/>
      <c r="M60" s="436"/>
      <c r="N60" s="436"/>
      <c r="O60" s="436"/>
      <c r="P60" s="436"/>
      <c r="Q60" s="436"/>
      <c r="R60" s="882"/>
      <c r="S60" s="873"/>
      <c r="T60" s="880"/>
      <c r="U60" s="592"/>
      <c r="V60" s="888"/>
      <c r="W60" s="441"/>
      <c r="X60" s="875"/>
      <c r="Y60" s="873"/>
      <c r="Z60" s="441"/>
      <c r="AA60" s="875"/>
      <c r="AB60" s="873"/>
      <c r="AC60" s="441"/>
      <c r="AD60" s="875"/>
      <c r="AE60" s="873"/>
      <c r="AF60" s="441"/>
      <c r="AG60" s="875"/>
      <c r="AH60" s="873"/>
      <c r="AI60" s="441"/>
      <c r="AJ60" s="875"/>
      <c r="AK60" s="873"/>
      <c r="AL60" s="441"/>
      <c r="AM60" s="875"/>
      <c r="AN60" s="873"/>
      <c r="AO60" s="441"/>
      <c r="AP60" s="875"/>
      <c r="AQ60" s="873"/>
      <c r="AR60" s="441"/>
      <c r="AS60" s="875"/>
      <c r="AT60" s="873"/>
      <c r="AU60" s="880"/>
      <c r="AV60" s="803"/>
      <c r="AW60" s="819"/>
      <c r="AX60" s="819"/>
      <c r="AY60" s="507"/>
      <c r="AZ60" s="507"/>
      <c r="BA60" s="507"/>
      <c r="BB60" s="507"/>
      <c r="BC60" s="507"/>
      <c r="BD60" s="507"/>
      <c r="BE60" s="507"/>
      <c r="BF60" s="452"/>
      <c r="BG60" s="452"/>
      <c r="BH60" s="452"/>
      <c r="BI60" s="591"/>
    </row>
    <row r="61" spans="1:61" ht="30" customHeight="1" x14ac:dyDescent="0.35">
      <c r="A61" s="885">
        <f ca="1">IF(INDIRECT("'Coverage Indicators-Section D'! A"&amp;ROW()-$AV61)=0,"",INDIRECT("'Coverage Indicators-Section D'! A"&amp;ROW()-$AV61))</f>
        <v>27</v>
      </c>
      <c r="B61" s="879"/>
      <c r="C61" s="879"/>
      <c r="D61" s="879"/>
      <c r="E61" s="879"/>
      <c r="F61" s="441"/>
      <c r="G61" s="874" t="str">
        <f>IF(IFERROR((F61/F62),"") ="", "",(F61/F62))</f>
        <v/>
      </c>
      <c r="H61" s="872"/>
      <c r="I61" s="879"/>
      <c r="J61" s="436"/>
      <c r="K61" s="436"/>
      <c r="L61" s="436"/>
      <c r="M61" s="436"/>
      <c r="N61" s="436"/>
      <c r="O61" s="436"/>
      <c r="P61" s="436"/>
      <c r="Q61" s="436"/>
      <c r="R61" s="881" t="str">
        <f>AY61</f>
        <v/>
      </c>
      <c r="S61" s="872"/>
      <c r="T61" s="879"/>
      <c r="U61" s="444"/>
      <c r="V61" s="887"/>
      <c r="W61" s="441"/>
      <c r="X61" s="874" t="str">
        <f>IF(IFERROR((W61/W62),"") ="", "",(W61/W62))</f>
        <v/>
      </c>
      <c r="Y61" s="872"/>
      <c r="Z61" s="441"/>
      <c r="AA61" s="874" t="str">
        <f>IF(IFERROR((Z61/Z62),"") ="", "",(Z61/Z62))</f>
        <v/>
      </c>
      <c r="AB61" s="872"/>
      <c r="AC61" s="441"/>
      <c r="AD61" s="874" t="str">
        <f>IF(IFERROR((AC61/AC62),"") ="", "",(AC61/AC62))</f>
        <v/>
      </c>
      <c r="AE61" s="872"/>
      <c r="AF61" s="441"/>
      <c r="AG61" s="874" t="str">
        <f>IF(IFERROR((AF61/AF62),"") ="", "",(AF61/AF62))</f>
        <v/>
      </c>
      <c r="AH61" s="872"/>
      <c r="AI61" s="441"/>
      <c r="AJ61" s="874" t="str">
        <f>IF(IFERROR((AI61/AI62),"") ="", "",(AI61/AI62))</f>
        <v/>
      </c>
      <c r="AK61" s="872"/>
      <c r="AL61" s="441"/>
      <c r="AM61" s="874" t="str">
        <f>IF(IFERROR((AL61/AL62),"") ="", "",(AL61/AL62))</f>
        <v/>
      </c>
      <c r="AN61" s="872"/>
      <c r="AO61" s="441"/>
      <c r="AP61" s="874" t="str">
        <f>IF(IFERROR((AO61/AO62),"") ="", "",(AO61/AO62))</f>
        <v/>
      </c>
      <c r="AQ61" s="872"/>
      <c r="AR61" s="441"/>
      <c r="AS61" s="874" t="str">
        <f>IF(IFERROR((AR61/AR62),"") ="", "",(AR61/AR62))</f>
        <v/>
      </c>
      <c r="AT61" s="872"/>
      <c r="AU61" s="879"/>
      <c r="AV61" s="803">
        <f ca="1">IF(OFFSET(AV61,-2,0,,)="",-2,OFFSET(AV61,-2,0,,)+1)</f>
        <v>24</v>
      </c>
      <c r="AW61" s="819" t="str">
        <f ca="1">IF(INDIRECT("'Coverage Indicators - Section D'! X"&amp;ROW()-$AV61)=0,"",INDIRECT("'Coverage Indicators - Section D'! X"&amp;ROW()-$AV61))</f>
        <v/>
      </c>
      <c r="AX61" s="819" t="str">
        <f>IFERROR(IF(VLOOKUP(B61,'Reference Records'!$C$89:$D$120,2,FALSE)=0,"",VLOOKUP(B61,'Reference Records'!$C$89:$D$120,2,FALSE)),"")</f>
        <v/>
      </c>
      <c r="AY61" s="507" t="str">
        <f t="array" ref="AY61">IFERROR(IF(INDEX('Reference Records'!$D$46:$D$86,MATCH(LEFT(D61,255),LEFT('Reference Records'!$C$46:$C$86,255),0))=0,"",INDEX('Reference Records'!$D$46:$D$86,MATCH(LEFT(D61,255),LEFT('Reference Records'!$C$46:$C$86,255),0))),"")</f>
        <v/>
      </c>
      <c r="AZ61" s="507" t="str">
        <f>_xlfn.CONCAT(D61,E61)</f>
        <v/>
      </c>
      <c r="BA61" s="428" t="str">
        <f t="array" ref="BA61">VLOOKUP(LEFT(D61,255),LEFT('Reference Records'!C$45:G138,255),4,0)</f>
        <v/>
      </c>
      <c r="BB61" s="428" t="e">
        <f>MATCH(BA61,'Reference Records'!$F$338:$F$379,0)+ROW(PopulationByCoverage)-1</f>
        <v>#N/A</v>
      </c>
      <c r="BC61" s="428" t="e">
        <f>MATCH(BA61,'Reference Records'!$F$338:$F$379,1)+ROW(PopulationByCoverage)-1</f>
        <v>#N/A</v>
      </c>
      <c r="BD61" s="507" t="str">
        <f>D61&amp;E61</f>
        <v/>
      </c>
      <c r="BE61" s="507" t="str">
        <f ca="1">IF(INDIRECT("'Coverage Indicators-Section D'! AF"&amp;ROW()-$AV61)=0,"",INDIRECT("'Coverage Indicators-Section D'! AF"&amp;ROW()-$AV61))</f>
        <v>a181R00000BbByZQAV</v>
      </c>
      <c r="BF61" s="452" t="str">
        <f>IFERROR(IF(VLOOKUP(D61,'Reference Records'!$C$1:$K$404,9,0)=0,"",_xlfn.CONCAT(VLOOKUP(D61,'Reference Records'!$C$1:$K$404,9,0),";")),"")</f>
        <v/>
      </c>
      <c r="BG61" s="452" t="str">
        <f>CLEAN(IFERROR(LEFT(BF61, SEARCH(";",BF61,1)-1),""))</f>
        <v/>
      </c>
      <c r="BH61" s="452" t="str">
        <f>SUBSTITUTE(IFERROR(MID(BF61, SEARCH(";",BF61) + 1, SEARCH(";",BF61,SEARCH(";",BF61)+1) - SEARCH(";",BF61) - 1),""),CHAR(10),"")</f>
        <v/>
      </c>
      <c r="BI61" s="591" t="str">
        <f>CLEAN(IFERROR(SUBSTITUTE(RIGHT(BF61,LEN(BF61) - SEARCH(";", BF61, SEARCH(";",BF61) + 1)),";",""),""))</f>
        <v/>
      </c>
    </row>
    <row r="62" spans="1:61" ht="30" customHeight="1" x14ac:dyDescent="0.35">
      <c r="A62" s="886"/>
      <c r="B62" s="880"/>
      <c r="C62" s="880"/>
      <c r="D62" s="880"/>
      <c r="E62" s="880"/>
      <c r="F62" s="441"/>
      <c r="G62" s="875"/>
      <c r="H62" s="873"/>
      <c r="I62" s="880"/>
      <c r="J62" s="436"/>
      <c r="K62" s="436"/>
      <c r="L62" s="436"/>
      <c r="M62" s="436"/>
      <c r="N62" s="436"/>
      <c r="O62" s="436"/>
      <c r="P62" s="436"/>
      <c r="Q62" s="436"/>
      <c r="R62" s="882"/>
      <c r="S62" s="873"/>
      <c r="T62" s="880"/>
      <c r="U62" s="592"/>
      <c r="V62" s="888"/>
      <c r="W62" s="441"/>
      <c r="X62" s="875"/>
      <c r="Y62" s="873"/>
      <c r="Z62" s="441"/>
      <c r="AA62" s="875"/>
      <c r="AB62" s="873"/>
      <c r="AC62" s="441"/>
      <c r="AD62" s="875"/>
      <c r="AE62" s="873"/>
      <c r="AF62" s="441"/>
      <c r="AG62" s="875"/>
      <c r="AH62" s="873"/>
      <c r="AI62" s="441"/>
      <c r="AJ62" s="875"/>
      <c r="AK62" s="873"/>
      <c r="AL62" s="441"/>
      <c r="AM62" s="875"/>
      <c r="AN62" s="873"/>
      <c r="AO62" s="441"/>
      <c r="AP62" s="875"/>
      <c r="AQ62" s="873"/>
      <c r="AR62" s="441"/>
      <c r="AS62" s="875"/>
      <c r="AT62" s="873"/>
      <c r="AU62" s="880"/>
      <c r="AV62" s="803"/>
      <c r="AW62" s="819"/>
      <c r="AX62" s="819"/>
      <c r="AY62" s="507"/>
      <c r="AZ62" s="507"/>
      <c r="BA62" s="507"/>
      <c r="BB62" s="507"/>
      <c r="BC62" s="507"/>
      <c r="BD62" s="507"/>
      <c r="BE62" s="507"/>
      <c r="BF62" s="452"/>
      <c r="BG62" s="452"/>
      <c r="BH62" s="452"/>
      <c r="BI62" s="591"/>
    </row>
    <row r="63" spans="1:61" ht="30" customHeight="1" x14ac:dyDescent="0.35">
      <c r="A63" s="885">
        <f ca="1">IF(INDIRECT("'Coverage Indicators-Section D'! A"&amp;ROW()-$AV63)=0,"",INDIRECT("'Coverage Indicators-Section D'! A"&amp;ROW()-$AV63))</f>
        <v>28</v>
      </c>
      <c r="B63" s="879"/>
      <c r="C63" s="879"/>
      <c r="D63" s="879"/>
      <c r="E63" s="879"/>
      <c r="F63" s="441"/>
      <c r="G63" s="874" t="str">
        <f>IF(IFERROR((F63/F64),"") ="", "",(F63/F64))</f>
        <v/>
      </c>
      <c r="H63" s="872"/>
      <c r="I63" s="879"/>
      <c r="J63" s="436"/>
      <c r="K63" s="436"/>
      <c r="L63" s="436"/>
      <c r="M63" s="436"/>
      <c r="N63" s="436"/>
      <c r="O63" s="436"/>
      <c r="P63" s="436"/>
      <c r="Q63" s="436"/>
      <c r="R63" s="881" t="str">
        <f>AY63</f>
        <v/>
      </c>
      <c r="S63" s="872"/>
      <c r="T63" s="879"/>
      <c r="U63" s="444"/>
      <c r="V63" s="887"/>
      <c r="W63" s="441"/>
      <c r="X63" s="874" t="str">
        <f>IF(IFERROR((W63/W64),"") ="", "",(W63/W64))</f>
        <v/>
      </c>
      <c r="Y63" s="872"/>
      <c r="Z63" s="441"/>
      <c r="AA63" s="874" t="str">
        <f>IF(IFERROR((Z63/Z64),"") ="", "",(Z63/Z64))</f>
        <v/>
      </c>
      <c r="AB63" s="872"/>
      <c r="AC63" s="441"/>
      <c r="AD63" s="874" t="str">
        <f>IF(IFERROR((AC63/AC64),"") ="", "",(AC63/AC64))</f>
        <v/>
      </c>
      <c r="AE63" s="872"/>
      <c r="AF63" s="441"/>
      <c r="AG63" s="874" t="str">
        <f>IF(IFERROR((AF63/AF64),"") ="", "",(AF63/AF64))</f>
        <v/>
      </c>
      <c r="AH63" s="872"/>
      <c r="AI63" s="441"/>
      <c r="AJ63" s="874" t="str">
        <f>IF(IFERROR((AI63/AI64),"") ="", "",(AI63/AI64))</f>
        <v/>
      </c>
      <c r="AK63" s="872"/>
      <c r="AL63" s="441"/>
      <c r="AM63" s="874" t="str">
        <f>IF(IFERROR((AL63/AL64),"") ="", "",(AL63/AL64))</f>
        <v/>
      </c>
      <c r="AN63" s="872"/>
      <c r="AO63" s="441"/>
      <c r="AP63" s="874" t="str">
        <f>IF(IFERROR((AO63/AO64),"") ="", "",(AO63/AO64))</f>
        <v/>
      </c>
      <c r="AQ63" s="872"/>
      <c r="AR63" s="441"/>
      <c r="AS63" s="874" t="str">
        <f>IF(IFERROR((AR63/AR64),"") ="", "",(AR63/AR64))</f>
        <v/>
      </c>
      <c r="AT63" s="872"/>
      <c r="AU63" s="879"/>
      <c r="AV63" s="803">
        <f ca="1">IF(OFFSET(AV63,-2,0,,)="",-2,OFFSET(AV63,-2,0,,)+1)</f>
        <v>25</v>
      </c>
      <c r="AW63" s="819" t="str">
        <f ca="1">IF(INDIRECT("'Coverage Indicators - Section D'! X"&amp;ROW()-$AV63)=0,"",INDIRECT("'Coverage Indicators - Section D'! X"&amp;ROW()-$AV63))</f>
        <v/>
      </c>
      <c r="AX63" s="819" t="str">
        <f>IFERROR(IF(VLOOKUP(B63,'Reference Records'!$C$89:$D$120,2,FALSE)=0,"",VLOOKUP(B63,'Reference Records'!$C$89:$D$120,2,FALSE)),"")</f>
        <v/>
      </c>
      <c r="AY63" s="507" t="str">
        <f t="array" ref="AY63">IFERROR(IF(INDEX('Reference Records'!$D$46:$D$86,MATCH(LEFT(D63,255),LEFT('Reference Records'!$C$46:$C$86,255),0))=0,"",INDEX('Reference Records'!$D$46:$D$86,MATCH(LEFT(D63,255),LEFT('Reference Records'!$C$46:$C$86,255),0))),"")</f>
        <v/>
      </c>
      <c r="AZ63" s="507" t="str">
        <f>_xlfn.CONCAT(D63,E63)</f>
        <v/>
      </c>
      <c r="BA63" s="428" t="str">
        <f t="array" ref="BA63">VLOOKUP(LEFT(D63,255),LEFT('Reference Records'!C$45:G140,255),4,0)</f>
        <v/>
      </c>
      <c r="BB63" s="428" t="e">
        <f>MATCH(BA63,'Reference Records'!$F$338:$F$379,0)+ROW(PopulationByCoverage)-1</f>
        <v>#N/A</v>
      </c>
      <c r="BC63" s="428" t="e">
        <f>MATCH(BA63,'Reference Records'!$F$338:$F$379,1)+ROW(PopulationByCoverage)-1</f>
        <v>#N/A</v>
      </c>
      <c r="BD63" s="507" t="str">
        <f>D63&amp;E63</f>
        <v/>
      </c>
      <c r="BE63" s="507" t="str">
        <f ca="1">IF(INDIRECT("'Coverage Indicators-Section D'! AF"&amp;ROW()-$AV63)=0,"",INDIRECT("'Coverage Indicators-Section D'! AF"&amp;ROW()-$AV63))</f>
        <v>a181R00000BbByaQAF</v>
      </c>
      <c r="BF63" s="452" t="str">
        <f>IFERROR(IF(VLOOKUP(D63,'Reference Records'!$C$1:$K$404,9,0)=0,"",_xlfn.CONCAT(VLOOKUP(D63,'Reference Records'!$C$1:$K$404,9,0),";")),"")</f>
        <v/>
      </c>
      <c r="BG63" s="452" t="str">
        <f>CLEAN(IFERROR(LEFT(BF63, SEARCH(";",BF63,1)-1),""))</f>
        <v/>
      </c>
      <c r="BH63" s="452" t="str">
        <f>SUBSTITUTE(IFERROR(MID(BF63, SEARCH(";",BF63) + 1, SEARCH(";",BF63,SEARCH(";",BF63)+1) - SEARCH(";",BF63) - 1),""),CHAR(10),"")</f>
        <v/>
      </c>
      <c r="BI63" s="591" t="str">
        <f>CLEAN(IFERROR(SUBSTITUTE(RIGHT(BF63,LEN(BF63) - SEARCH(";", BF63, SEARCH(";",BF63) + 1)),";",""),""))</f>
        <v/>
      </c>
    </row>
    <row r="64" spans="1:61" ht="30" customHeight="1" x14ac:dyDescent="0.35">
      <c r="A64" s="886"/>
      <c r="B64" s="880"/>
      <c r="C64" s="880"/>
      <c r="D64" s="880"/>
      <c r="E64" s="880"/>
      <c r="F64" s="441"/>
      <c r="G64" s="875"/>
      <c r="H64" s="873"/>
      <c r="I64" s="880"/>
      <c r="J64" s="436"/>
      <c r="K64" s="436"/>
      <c r="L64" s="436"/>
      <c r="M64" s="436"/>
      <c r="N64" s="436"/>
      <c r="O64" s="436"/>
      <c r="P64" s="436"/>
      <c r="Q64" s="436"/>
      <c r="R64" s="882"/>
      <c r="S64" s="873"/>
      <c r="T64" s="880"/>
      <c r="U64" s="592"/>
      <c r="V64" s="888"/>
      <c r="W64" s="441"/>
      <c r="X64" s="875"/>
      <c r="Y64" s="873"/>
      <c r="Z64" s="441"/>
      <c r="AA64" s="875"/>
      <c r="AB64" s="873"/>
      <c r="AC64" s="441"/>
      <c r="AD64" s="875"/>
      <c r="AE64" s="873"/>
      <c r="AF64" s="441"/>
      <c r="AG64" s="875"/>
      <c r="AH64" s="873"/>
      <c r="AI64" s="441"/>
      <c r="AJ64" s="875"/>
      <c r="AK64" s="873"/>
      <c r="AL64" s="441"/>
      <c r="AM64" s="875"/>
      <c r="AN64" s="873"/>
      <c r="AO64" s="441"/>
      <c r="AP64" s="875"/>
      <c r="AQ64" s="873"/>
      <c r="AR64" s="441"/>
      <c r="AS64" s="875"/>
      <c r="AT64" s="873"/>
      <c r="AU64" s="880"/>
      <c r="AV64" s="803"/>
      <c r="AW64" s="819"/>
      <c r="AX64" s="819"/>
      <c r="AY64" s="507"/>
      <c r="AZ64" s="507"/>
      <c r="BA64" s="507"/>
      <c r="BB64" s="507"/>
      <c r="BC64" s="507"/>
      <c r="BD64" s="507"/>
      <c r="BE64" s="507"/>
      <c r="BF64" s="452"/>
      <c r="BG64" s="452"/>
      <c r="BH64" s="452"/>
      <c r="BI64" s="591"/>
    </row>
    <row r="65" spans="1:61" ht="30" customHeight="1" x14ac:dyDescent="0.35">
      <c r="A65" s="885">
        <f ca="1">IF(INDIRECT("'Coverage Indicators-Section D'! A"&amp;ROW()-$AV65)=0,"",INDIRECT("'Coverage Indicators-Section D'! A"&amp;ROW()-$AV65))</f>
        <v>29</v>
      </c>
      <c r="B65" s="879"/>
      <c r="C65" s="879"/>
      <c r="D65" s="879"/>
      <c r="E65" s="879"/>
      <c r="F65" s="441"/>
      <c r="G65" s="874" t="str">
        <f>IF(IFERROR((F65/F66),"") ="", "",(F65/F66))</f>
        <v/>
      </c>
      <c r="H65" s="872"/>
      <c r="I65" s="879"/>
      <c r="J65" s="436"/>
      <c r="K65" s="436"/>
      <c r="L65" s="436"/>
      <c r="M65" s="436"/>
      <c r="N65" s="436"/>
      <c r="O65" s="436"/>
      <c r="P65" s="436"/>
      <c r="Q65" s="436"/>
      <c r="R65" s="881" t="str">
        <f>AY65</f>
        <v/>
      </c>
      <c r="S65" s="872"/>
      <c r="T65" s="879"/>
      <c r="U65" s="444"/>
      <c r="V65" s="887"/>
      <c r="W65" s="441"/>
      <c r="X65" s="874" t="str">
        <f>IF(IFERROR((W65/W66),"") ="", "",(W65/W66))</f>
        <v/>
      </c>
      <c r="Y65" s="872"/>
      <c r="Z65" s="441"/>
      <c r="AA65" s="874" t="str">
        <f>IF(IFERROR((Z65/Z66),"") ="", "",(Z65/Z66))</f>
        <v/>
      </c>
      <c r="AB65" s="872"/>
      <c r="AC65" s="441"/>
      <c r="AD65" s="874" t="str">
        <f>IF(IFERROR((AC65/AC66),"") ="", "",(AC65/AC66))</f>
        <v/>
      </c>
      <c r="AE65" s="872"/>
      <c r="AF65" s="441"/>
      <c r="AG65" s="874" t="str">
        <f>IF(IFERROR((AF65/AF66),"") ="", "",(AF65/AF66))</f>
        <v/>
      </c>
      <c r="AH65" s="872"/>
      <c r="AI65" s="441"/>
      <c r="AJ65" s="874" t="str">
        <f>IF(IFERROR((AI65/AI66),"") ="", "",(AI65/AI66))</f>
        <v/>
      </c>
      <c r="AK65" s="872"/>
      <c r="AL65" s="441"/>
      <c r="AM65" s="874" t="str">
        <f>IF(IFERROR((AL65/AL66),"") ="", "",(AL65/AL66))</f>
        <v/>
      </c>
      <c r="AN65" s="872"/>
      <c r="AO65" s="441"/>
      <c r="AP65" s="874" t="str">
        <f>IF(IFERROR((AO65/AO66),"") ="", "",(AO65/AO66))</f>
        <v/>
      </c>
      <c r="AQ65" s="872"/>
      <c r="AR65" s="441"/>
      <c r="AS65" s="874" t="str">
        <f>IF(IFERROR((AR65/AR66),"") ="", "",(AR65/AR66))</f>
        <v/>
      </c>
      <c r="AT65" s="872"/>
      <c r="AU65" s="879"/>
      <c r="AV65" s="803">
        <f ca="1">IF(OFFSET(AV65,-2,0,,)="",-2,OFFSET(AV65,-2,0,,)+1)</f>
        <v>26</v>
      </c>
      <c r="AW65" s="819" t="str">
        <f ca="1">IF(INDIRECT("'Coverage Indicators - Section D'! X"&amp;ROW()-$AV65)=0,"",INDIRECT("'Coverage Indicators - Section D'! X"&amp;ROW()-$AV65))</f>
        <v/>
      </c>
      <c r="AX65" s="819" t="str">
        <f>IFERROR(IF(VLOOKUP(B65,'Reference Records'!$C$89:$D$120,2,FALSE)=0,"",VLOOKUP(B65,'Reference Records'!$C$89:$D$120,2,FALSE)),"")</f>
        <v/>
      </c>
      <c r="AY65" s="507" t="str">
        <f t="array" ref="AY65">IFERROR(IF(INDEX('Reference Records'!$D$46:$D$86,MATCH(LEFT(D65,255),LEFT('Reference Records'!$C$46:$C$86,255),0))=0,"",INDEX('Reference Records'!$D$46:$D$86,MATCH(LEFT(D65,255),LEFT('Reference Records'!$C$46:$C$86,255),0))),"")</f>
        <v/>
      </c>
      <c r="AZ65" s="507" t="str">
        <f>_xlfn.CONCAT(D65,E65)</f>
        <v/>
      </c>
      <c r="BA65" s="428" t="str">
        <f t="array" ref="BA65">VLOOKUP(LEFT(D65,255),LEFT('Reference Records'!C$45:G142,255),4,0)</f>
        <v/>
      </c>
      <c r="BB65" s="428" t="e">
        <f>MATCH(BA65,'Reference Records'!$F$338:$F$379,0)+ROW(PopulationByCoverage)-1</f>
        <v>#N/A</v>
      </c>
      <c r="BC65" s="428" t="e">
        <f>MATCH(BA65,'Reference Records'!$F$338:$F$379,1)+ROW(PopulationByCoverage)-1</f>
        <v>#N/A</v>
      </c>
      <c r="BD65" s="507" t="str">
        <f>D65&amp;E65</f>
        <v/>
      </c>
      <c r="BE65" s="507" t="str">
        <f ca="1">IF(INDIRECT("'Coverage Indicators-Section D'! AF"&amp;ROW()-$AV65)=0,"",INDIRECT("'Coverage Indicators-Section D'! AF"&amp;ROW()-$AV65))</f>
        <v>a181R00000BbBybQAF</v>
      </c>
      <c r="BF65" s="452" t="str">
        <f>IFERROR(IF(VLOOKUP(D65,'Reference Records'!$C$1:$K$404,9,0)=0,"",_xlfn.CONCAT(VLOOKUP(D65,'Reference Records'!$C$1:$K$404,9,0),";")),"")</f>
        <v/>
      </c>
      <c r="BG65" s="452" t="str">
        <f>CLEAN(IFERROR(LEFT(BF65, SEARCH(";",BF65,1)-1),""))</f>
        <v/>
      </c>
      <c r="BH65" s="452" t="str">
        <f>SUBSTITUTE(IFERROR(MID(BF65, SEARCH(";",BF65) + 1, SEARCH(";",BF65,SEARCH(";",BF65)+1) - SEARCH(";",BF65) - 1),""),CHAR(10),"")</f>
        <v/>
      </c>
      <c r="BI65" s="591" t="str">
        <f>CLEAN(IFERROR(SUBSTITUTE(RIGHT(BF65,LEN(BF65) - SEARCH(";", BF65, SEARCH(";",BF65) + 1)),";",""),""))</f>
        <v/>
      </c>
    </row>
    <row r="66" spans="1:61" ht="30" customHeight="1" x14ac:dyDescent="0.35">
      <c r="A66" s="886"/>
      <c r="B66" s="880"/>
      <c r="C66" s="880"/>
      <c r="D66" s="880"/>
      <c r="E66" s="880"/>
      <c r="F66" s="441"/>
      <c r="G66" s="875"/>
      <c r="H66" s="873"/>
      <c r="I66" s="880"/>
      <c r="J66" s="436"/>
      <c r="K66" s="436"/>
      <c r="L66" s="436"/>
      <c r="M66" s="436"/>
      <c r="N66" s="436"/>
      <c r="O66" s="436"/>
      <c r="P66" s="436"/>
      <c r="Q66" s="436"/>
      <c r="R66" s="882"/>
      <c r="S66" s="873"/>
      <c r="T66" s="880"/>
      <c r="U66" s="592"/>
      <c r="V66" s="888"/>
      <c r="W66" s="441"/>
      <c r="X66" s="875"/>
      <c r="Y66" s="873"/>
      <c r="Z66" s="441"/>
      <c r="AA66" s="875"/>
      <c r="AB66" s="873"/>
      <c r="AC66" s="441"/>
      <c r="AD66" s="875"/>
      <c r="AE66" s="873"/>
      <c r="AF66" s="441"/>
      <c r="AG66" s="875"/>
      <c r="AH66" s="873"/>
      <c r="AI66" s="441"/>
      <c r="AJ66" s="875"/>
      <c r="AK66" s="873"/>
      <c r="AL66" s="441"/>
      <c r="AM66" s="875"/>
      <c r="AN66" s="873"/>
      <c r="AO66" s="441"/>
      <c r="AP66" s="875"/>
      <c r="AQ66" s="873"/>
      <c r="AR66" s="441"/>
      <c r="AS66" s="875"/>
      <c r="AT66" s="873"/>
      <c r="AU66" s="880"/>
      <c r="AV66" s="803"/>
      <c r="AW66" s="819"/>
      <c r="AX66" s="819"/>
      <c r="AY66" s="507"/>
      <c r="AZ66" s="507"/>
      <c r="BA66" s="507"/>
      <c r="BB66" s="507"/>
      <c r="BC66" s="507"/>
      <c r="BD66" s="507"/>
      <c r="BE66" s="507"/>
      <c r="BF66" s="452"/>
      <c r="BG66" s="452"/>
      <c r="BH66" s="452"/>
      <c r="BI66" s="591"/>
    </row>
    <row r="67" spans="1:61" ht="30" customHeight="1" x14ac:dyDescent="0.35">
      <c r="A67" s="885">
        <f ca="1">IF(INDIRECT("'Coverage Indicators-Section D'! A"&amp;ROW()-$AV67)=0,"",INDIRECT("'Coverage Indicators-Section D'! A"&amp;ROW()-$AV67))</f>
        <v>30</v>
      </c>
      <c r="B67" s="879"/>
      <c r="C67" s="879"/>
      <c r="D67" s="879"/>
      <c r="E67" s="879"/>
      <c r="F67" s="441"/>
      <c r="G67" s="874" t="str">
        <f>IF(IFERROR((F67/F68),"") ="", "",(F67/F68))</f>
        <v/>
      </c>
      <c r="H67" s="872"/>
      <c r="I67" s="879"/>
      <c r="J67" s="436"/>
      <c r="K67" s="436"/>
      <c r="L67" s="436"/>
      <c r="M67" s="436"/>
      <c r="N67" s="436"/>
      <c r="O67" s="436"/>
      <c r="P67" s="436"/>
      <c r="Q67" s="436"/>
      <c r="R67" s="881" t="str">
        <f>AY67</f>
        <v/>
      </c>
      <c r="S67" s="872"/>
      <c r="T67" s="879"/>
      <c r="U67" s="444"/>
      <c r="V67" s="887"/>
      <c r="W67" s="441"/>
      <c r="X67" s="874" t="str">
        <f>IF(IFERROR((W67/W68),"") ="", "",(W67/W68))</f>
        <v/>
      </c>
      <c r="Y67" s="872"/>
      <c r="Z67" s="441"/>
      <c r="AA67" s="874" t="str">
        <f>IF(IFERROR((Z67/Z68),"") ="", "",(Z67/Z68))</f>
        <v/>
      </c>
      <c r="AB67" s="872"/>
      <c r="AC67" s="441"/>
      <c r="AD67" s="874" t="str">
        <f>IF(IFERROR((AC67/AC68),"") ="", "",(AC67/AC68))</f>
        <v/>
      </c>
      <c r="AE67" s="872"/>
      <c r="AF67" s="441"/>
      <c r="AG67" s="874" t="str">
        <f>IF(IFERROR((AF67/AF68),"") ="", "",(AF67/AF68))</f>
        <v/>
      </c>
      <c r="AH67" s="872"/>
      <c r="AI67" s="441"/>
      <c r="AJ67" s="874" t="str">
        <f>IF(IFERROR((AI67/AI68),"") ="", "",(AI67/AI68))</f>
        <v/>
      </c>
      <c r="AK67" s="872"/>
      <c r="AL67" s="441"/>
      <c r="AM67" s="874" t="str">
        <f>IF(IFERROR((AL67/AL68),"") ="", "",(AL67/AL68))</f>
        <v/>
      </c>
      <c r="AN67" s="872"/>
      <c r="AO67" s="441"/>
      <c r="AP67" s="874" t="str">
        <f>IF(IFERROR((AO67/AO68),"") ="", "",(AO67/AO68))</f>
        <v/>
      </c>
      <c r="AQ67" s="872"/>
      <c r="AR67" s="441"/>
      <c r="AS67" s="874" t="str">
        <f>IF(IFERROR((AR67/AR68),"") ="", "",(AR67/AR68))</f>
        <v/>
      </c>
      <c r="AT67" s="872"/>
      <c r="AU67" s="879"/>
      <c r="AV67" s="803">
        <f ca="1">IF(OFFSET(AV67,-2,0,,)="",-2,OFFSET(AV67,-2,0,,)+1)</f>
        <v>27</v>
      </c>
      <c r="AW67" s="819" t="str">
        <f ca="1">IF(INDIRECT("'Coverage Indicators - Section D'! X"&amp;ROW()-$AV67)=0,"",INDIRECT("'Coverage Indicators - Section D'! X"&amp;ROW()-$AV67))</f>
        <v/>
      </c>
      <c r="AX67" s="819" t="str">
        <f>IFERROR(IF(VLOOKUP(B67,'Reference Records'!$C$89:$D$120,2,FALSE)=0,"",VLOOKUP(B67,'Reference Records'!$C$89:$D$120,2,FALSE)),"")</f>
        <v/>
      </c>
      <c r="AY67" s="507" t="str">
        <f t="array" ref="AY67">IFERROR(IF(INDEX('Reference Records'!$D$46:$D$86,MATCH(LEFT(D67,255),LEFT('Reference Records'!$C$46:$C$86,255),0))=0,"",INDEX('Reference Records'!$D$46:$D$86,MATCH(LEFT(D67,255),LEFT('Reference Records'!$C$46:$C$86,255),0))),"")</f>
        <v/>
      </c>
      <c r="AZ67" s="507" t="str">
        <f>_xlfn.CONCAT(D67,E67)</f>
        <v/>
      </c>
      <c r="BA67" s="428" t="str">
        <f t="array" ref="BA67">VLOOKUP(LEFT(D67,255),LEFT('Reference Records'!C$45:G144,255),4,0)</f>
        <v/>
      </c>
      <c r="BB67" s="428" t="e">
        <f>MATCH(BA67,'Reference Records'!$F$338:$F$379,0)+ROW(PopulationByCoverage)-1</f>
        <v>#N/A</v>
      </c>
      <c r="BC67" s="428" t="e">
        <f>MATCH(BA67,'Reference Records'!$F$338:$F$379,1)+ROW(PopulationByCoverage)-1</f>
        <v>#N/A</v>
      </c>
      <c r="BD67" s="507" t="str">
        <f>D67&amp;E67</f>
        <v/>
      </c>
      <c r="BE67" s="507" t="str">
        <f ca="1">IF(INDIRECT("'Coverage Indicators-Section D'! AF"&amp;ROW()-$AV67)=0,"",INDIRECT("'Coverage Indicators-Section D'! AF"&amp;ROW()-$AV67))</f>
        <v>a181R00000BbBycQAF</v>
      </c>
      <c r="BF67" s="452" t="str">
        <f>IFERROR(IF(VLOOKUP(D67,'Reference Records'!$C$1:$K$404,9,0)=0,"",_xlfn.CONCAT(VLOOKUP(D67,'Reference Records'!$C$1:$K$404,9,0),";")),"")</f>
        <v/>
      </c>
      <c r="BG67" s="452" t="str">
        <f>CLEAN(IFERROR(LEFT(BF67, SEARCH(";",BF67,1)-1),""))</f>
        <v/>
      </c>
      <c r="BH67" s="452" t="str">
        <f>SUBSTITUTE(IFERROR(MID(BF67, SEARCH(";",BF67) + 1, SEARCH(";",BF67,SEARCH(";",BF67)+1) - SEARCH(";",BF67) - 1),""),CHAR(10),"")</f>
        <v/>
      </c>
      <c r="BI67" s="591" t="str">
        <f>CLEAN(IFERROR(SUBSTITUTE(RIGHT(BF67,LEN(BF67) - SEARCH(";", BF67, SEARCH(";",BF67) + 1)),";",""),""))</f>
        <v/>
      </c>
    </row>
    <row r="68" spans="1:61" ht="30" customHeight="1" x14ac:dyDescent="0.35">
      <c r="A68" s="886"/>
      <c r="B68" s="880"/>
      <c r="C68" s="880"/>
      <c r="D68" s="880"/>
      <c r="E68" s="880"/>
      <c r="F68" s="441"/>
      <c r="G68" s="875"/>
      <c r="H68" s="873"/>
      <c r="I68" s="880"/>
      <c r="J68" s="436"/>
      <c r="K68" s="436"/>
      <c r="L68" s="436"/>
      <c r="M68" s="436"/>
      <c r="N68" s="436"/>
      <c r="O68" s="436"/>
      <c r="P68" s="436"/>
      <c r="Q68" s="436"/>
      <c r="R68" s="882"/>
      <c r="S68" s="873"/>
      <c r="T68" s="880"/>
      <c r="U68" s="592"/>
      <c r="V68" s="888"/>
      <c r="W68" s="441"/>
      <c r="X68" s="875"/>
      <c r="Y68" s="873"/>
      <c r="Z68" s="441"/>
      <c r="AA68" s="875"/>
      <c r="AB68" s="873"/>
      <c r="AC68" s="441"/>
      <c r="AD68" s="875"/>
      <c r="AE68" s="873"/>
      <c r="AF68" s="441"/>
      <c r="AG68" s="875"/>
      <c r="AH68" s="873"/>
      <c r="AI68" s="441"/>
      <c r="AJ68" s="875"/>
      <c r="AK68" s="873"/>
      <c r="AL68" s="441"/>
      <c r="AM68" s="875"/>
      <c r="AN68" s="873"/>
      <c r="AO68" s="441"/>
      <c r="AP68" s="875"/>
      <c r="AQ68" s="873"/>
      <c r="AR68" s="441"/>
      <c r="AS68" s="875"/>
      <c r="AT68" s="873"/>
      <c r="AU68" s="880"/>
      <c r="AV68" s="803"/>
      <c r="AW68" s="819"/>
      <c r="AX68" s="819"/>
      <c r="AY68" s="507"/>
      <c r="AZ68" s="507"/>
      <c r="BA68" s="507"/>
      <c r="BB68" s="507"/>
      <c r="BC68" s="507"/>
      <c r="BD68" s="507"/>
      <c r="BE68" s="507"/>
      <c r="BF68" s="452"/>
      <c r="BG68" s="452"/>
      <c r="BH68" s="452"/>
      <c r="BI68" s="591"/>
    </row>
    <row r="69" spans="1:61" ht="30" customHeight="1" x14ac:dyDescent="0.35">
      <c r="AM69" s="803"/>
    </row>
    <row r="70" spans="1:61" ht="30" customHeight="1" x14ac:dyDescent="0.35">
      <c r="AM70" s="803"/>
    </row>
    <row r="71" spans="1:61" ht="30" customHeight="1" x14ac:dyDescent="0.35">
      <c r="AM71" s="803"/>
    </row>
    <row r="72" spans="1:61" ht="30" customHeight="1" x14ac:dyDescent="0.35">
      <c r="AM72" s="803"/>
    </row>
    <row r="73" spans="1:61" ht="30" customHeight="1" x14ac:dyDescent="0.35">
      <c r="AM73" s="803"/>
    </row>
    <row r="74" spans="1:61" ht="30" customHeight="1" x14ac:dyDescent="0.35">
      <c r="AM74" s="803"/>
    </row>
    <row r="75" spans="1:61" ht="30" customHeight="1" x14ac:dyDescent="0.35">
      <c r="AM75" s="803"/>
    </row>
    <row r="76" spans="1:61" ht="30" customHeight="1" x14ac:dyDescent="0.35">
      <c r="AM76" s="803"/>
    </row>
    <row r="77" spans="1:61" ht="30" customHeight="1" x14ac:dyDescent="0.35">
      <c r="AM77" s="803"/>
    </row>
    <row r="78" spans="1:61" ht="30" customHeight="1" x14ac:dyDescent="0.35">
      <c r="AM78" s="803"/>
    </row>
    <row r="79" spans="1:61" ht="30" customHeight="1" x14ac:dyDescent="0.35">
      <c r="AM79" s="803"/>
    </row>
    <row r="80" spans="1:61" ht="30" customHeight="1" x14ac:dyDescent="0.35">
      <c r="AM80" s="803"/>
    </row>
    <row r="81" spans="39:39" ht="30" customHeight="1" x14ac:dyDescent="0.35">
      <c r="AM81" s="803"/>
    </row>
    <row r="82" spans="39:39" ht="30" customHeight="1" x14ac:dyDescent="0.35">
      <c r="AM82" s="803"/>
    </row>
    <row r="83" spans="39:39" ht="30" customHeight="1" x14ac:dyDescent="0.35">
      <c r="AM83" s="803"/>
    </row>
    <row r="84" spans="39:39" ht="30" customHeight="1" x14ac:dyDescent="0.35">
      <c r="AM84" s="803"/>
    </row>
    <row r="85" spans="39:39" ht="30" customHeight="1" x14ac:dyDescent="0.35">
      <c r="AM85" s="803"/>
    </row>
    <row r="86" spans="39:39" ht="30" customHeight="1" x14ac:dyDescent="0.35">
      <c r="AM86" s="803"/>
    </row>
    <row r="87" spans="39:39" ht="30" customHeight="1" x14ac:dyDescent="0.35">
      <c r="AM87" s="803"/>
    </row>
    <row r="88" spans="39:39" ht="30" customHeight="1" x14ac:dyDescent="0.35">
      <c r="AM88" s="803"/>
    </row>
    <row r="89" spans="39:39" ht="30" customHeight="1" x14ac:dyDescent="0.35">
      <c r="AM89" s="803"/>
    </row>
    <row r="90" spans="39:39" ht="30" customHeight="1" x14ac:dyDescent="0.35">
      <c r="AM90" s="803"/>
    </row>
    <row r="91" spans="39:39" ht="30" customHeight="1" x14ac:dyDescent="0.35">
      <c r="AM91" s="803"/>
    </row>
    <row r="92" spans="39:39" ht="30" customHeight="1" x14ac:dyDescent="0.35">
      <c r="AM92" s="803"/>
    </row>
    <row r="93" spans="39:39" ht="30" customHeight="1" x14ac:dyDescent="0.35">
      <c r="AM93" s="803"/>
    </row>
    <row r="94" spans="39:39" ht="30" customHeight="1" x14ac:dyDescent="0.35">
      <c r="AM94" s="803"/>
    </row>
    <row r="95" spans="39:39" ht="30" customHeight="1" x14ac:dyDescent="0.35">
      <c r="AM95" s="803"/>
    </row>
    <row r="96" spans="39:39" ht="30" customHeight="1" x14ac:dyDescent="0.35">
      <c r="AM96" s="803"/>
    </row>
    <row r="97" spans="39:39" ht="30" customHeight="1" x14ac:dyDescent="0.35">
      <c r="AM97" s="803"/>
    </row>
    <row r="98" spans="39:39" ht="30" customHeight="1" x14ac:dyDescent="0.35">
      <c r="AM98" s="803"/>
    </row>
    <row r="99" spans="39:39" ht="30" customHeight="1" x14ac:dyDescent="0.35">
      <c r="AM99" s="803"/>
    </row>
    <row r="100" spans="39:39" ht="30" customHeight="1" x14ac:dyDescent="0.35">
      <c r="AM100" s="803"/>
    </row>
    <row r="101" spans="39:39" x14ac:dyDescent="0.35">
      <c r="AM101" s="803"/>
    </row>
    <row r="102" spans="39:39" x14ac:dyDescent="0.35">
      <c r="AM102" s="803"/>
    </row>
  </sheetData>
  <sheetProtection password="FB8C" sheet="1" objects="1" scenarios="1" formatCells="0" formatColumns="0" formatRows="0"/>
  <mergeCells count="986">
    <mergeCell ref="AX67:AX68"/>
    <mergeCell ref="AS67:AS68"/>
    <mergeCell ref="AT67:AT68"/>
    <mergeCell ref="AU67:AU68"/>
    <mergeCell ref="AV67:AV68"/>
    <mergeCell ref="AW67:AW68"/>
    <mergeCell ref="AJ67:AJ68"/>
    <mergeCell ref="AK67:AK68"/>
    <mergeCell ref="AN67:AN68"/>
    <mergeCell ref="AP67:AP68"/>
    <mergeCell ref="AQ67:AQ68"/>
    <mergeCell ref="AB67:AB68"/>
    <mergeCell ref="AD67:AD68"/>
    <mergeCell ref="AE67:AE68"/>
    <mergeCell ref="AG67:AG68"/>
    <mergeCell ref="AH67:AH68"/>
    <mergeCell ref="AX65:AX66"/>
    <mergeCell ref="A67:A68"/>
    <mergeCell ref="B67:B68"/>
    <mergeCell ref="C67:C68"/>
    <mergeCell ref="D67:D68"/>
    <mergeCell ref="E67:E68"/>
    <mergeCell ref="G67:G68"/>
    <mergeCell ref="H67:H68"/>
    <mergeCell ref="I67:I68"/>
    <mergeCell ref="R67:R68"/>
    <mergeCell ref="S67:S68"/>
    <mergeCell ref="T67:T68"/>
    <mergeCell ref="V67:V68"/>
    <mergeCell ref="X67:X68"/>
    <mergeCell ref="Y67:Y68"/>
    <mergeCell ref="AA67:AA68"/>
    <mergeCell ref="AS65:AS66"/>
    <mergeCell ref="AT65:AT66"/>
    <mergeCell ref="AU65:AU66"/>
    <mergeCell ref="AV65:AV66"/>
    <mergeCell ref="AW65:AW66"/>
    <mergeCell ref="AJ65:AJ66"/>
    <mergeCell ref="AK65:AK66"/>
    <mergeCell ref="AN65:AN66"/>
    <mergeCell ref="AP65:AP66"/>
    <mergeCell ref="AQ65:AQ66"/>
    <mergeCell ref="AB65:AB66"/>
    <mergeCell ref="AD65:AD66"/>
    <mergeCell ref="AE65:AE66"/>
    <mergeCell ref="AG65:AG66"/>
    <mergeCell ref="AH65:AH66"/>
    <mergeCell ref="AX63:AX64"/>
    <mergeCell ref="A65:A66"/>
    <mergeCell ref="B65:B66"/>
    <mergeCell ref="C65:C66"/>
    <mergeCell ref="D65:D66"/>
    <mergeCell ref="E65:E66"/>
    <mergeCell ref="G65:G66"/>
    <mergeCell ref="H65:H66"/>
    <mergeCell ref="I65:I66"/>
    <mergeCell ref="R65:R66"/>
    <mergeCell ref="S65:S66"/>
    <mergeCell ref="T65:T66"/>
    <mergeCell ref="V65:V66"/>
    <mergeCell ref="X65:X66"/>
    <mergeCell ref="Y65:Y66"/>
    <mergeCell ref="AA65:AA66"/>
    <mergeCell ref="AS63:AS64"/>
    <mergeCell ref="AT63:AT64"/>
    <mergeCell ref="AU63:AU64"/>
    <mergeCell ref="AV63:AV64"/>
    <mergeCell ref="AW63:AW64"/>
    <mergeCell ref="AJ63:AJ64"/>
    <mergeCell ref="AK63:AK64"/>
    <mergeCell ref="AN63:AN64"/>
    <mergeCell ref="AP63:AP64"/>
    <mergeCell ref="AQ63:AQ64"/>
    <mergeCell ref="AB63:AB64"/>
    <mergeCell ref="AD63:AD64"/>
    <mergeCell ref="AE63:AE64"/>
    <mergeCell ref="AG63:AG64"/>
    <mergeCell ref="AH63:AH64"/>
    <mergeCell ref="AX61:AX62"/>
    <mergeCell ref="A63:A64"/>
    <mergeCell ref="B63:B64"/>
    <mergeCell ref="C63:C64"/>
    <mergeCell ref="D63:D64"/>
    <mergeCell ref="E63:E64"/>
    <mergeCell ref="G63:G64"/>
    <mergeCell ref="H63:H64"/>
    <mergeCell ref="I63:I64"/>
    <mergeCell ref="R63:R64"/>
    <mergeCell ref="S63:S64"/>
    <mergeCell ref="T63:T64"/>
    <mergeCell ref="V63:V64"/>
    <mergeCell ref="X63:X64"/>
    <mergeCell ref="Y63:Y64"/>
    <mergeCell ref="AA63:AA64"/>
    <mergeCell ref="AS61:AS62"/>
    <mergeCell ref="AT61:AT62"/>
    <mergeCell ref="AU61:AU62"/>
    <mergeCell ref="AV61:AV62"/>
    <mergeCell ref="AW61:AW62"/>
    <mergeCell ref="AJ61:AJ62"/>
    <mergeCell ref="AK61:AK62"/>
    <mergeCell ref="AN61:AN62"/>
    <mergeCell ref="AP61:AP62"/>
    <mergeCell ref="AQ61:AQ62"/>
    <mergeCell ref="AB61:AB62"/>
    <mergeCell ref="AD61:AD62"/>
    <mergeCell ref="AE61:AE62"/>
    <mergeCell ref="AG61:AG62"/>
    <mergeCell ref="AH61:AH62"/>
    <mergeCell ref="AX59:AX60"/>
    <mergeCell ref="A61:A62"/>
    <mergeCell ref="B61:B62"/>
    <mergeCell ref="C61:C62"/>
    <mergeCell ref="D61:D62"/>
    <mergeCell ref="E61:E62"/>
    <mergeCell ref="G61:G62"/>
    <mergeCell ref="H61:H62"/>
    <mergeCell ref="I61:I62"/>
    <mergeCell ref="R61:R62"/>
    <mergeCell ref="S61:S62"/>
    <mergeCell ref="T61:T62"/>
    <mergeCell ref="V61:V62"/>
    <mergeCell ref="X61:X62"/>
    <mergeCell ref="Y61:Y62"/>
    <mergeCell ref="AA61:AA62"/>
    <mergeCell ref="AS59:AS60"/>
    <mergeCell ref="AT59:AT60"/>
    <mergeCell ref="AU59:AU60"/>
    <mergeCell ref="AV59:AV60"/>
    <mergeCell ref="AW59:AW60"/>
    <mergeCell ref="AJ59:AJ60"/>
    <mergeCell ref="AK59:AK60"/>
    <mergeCell ref="AN59:AN60"/>
    <mergeCell ref="AP59:AP60"/>
    <mergeCell ref="AQ59:AQ60"/>
    <mergeCell ref="AB59:AB60"/>
    <mergeCell ref="AD59:AD60"/>
    <mergeCell ref="AE59:AE60"/>
    <mergeCell ref="AG59:AG60"/>
    <mergeCell ref="AH59:AH60"/>
    <mergeCell ref="AM59:AM60"/>
    <mergeCell ref="AX57:AX58"/>
    <mergeCell ref="A59:A60"/>
    <mergeCell ref="B59:B60"/>
    <mergeCell ref="C59:C60"/>
    <mergeCell ref="D59:D60"/>
    <mergeCell ref="E59:E60"/>
    <mergeCell ref="G59:G60"/>
    <mergeCell ref="H59:H60"/>
    <mergeCell ref="I59:I60"/>
    <mergeCell ref="R59:R60"/>
    <mergeCell ref="S59:S60"/>
    <mergeCell ref="T59:T60"/>
    <mergeCell ref="V59:V60"/>
    <mergeCell ref="X59:X60"/>
    <mergeCell ref="Y59:Y60"/>
    <mergeCell ref="AA59:AA60"/>
    <mergeCell ref="AS57:AS58"/>
    <mergeCell ref="AT57:AT58"/>
    <mergeCell ref="AU57:AU58"/>
    <mergeCell ref="AV57:AV58"/>
    <mergeCell ref="AW57:AW58"/>
    <mergeCell ref="AJ57:AJ58"/>
    <mergeCell ref="AK57:AK58"/>
    <mergeCell ref="AN57:AN58"/>
    <mergeCell ref="AP57:AP58"/>
    <mergeCell ref="AQ57:AQ58"/>
    <mergeCell ref="AB57:AB58"/>
    <mergeCell ref="AD57:AD58"/>
    <mergeCell ref="AE57:AE58"/>
    <mergeCell ref="AG57:AG58"/>
    <mergeCell ref="AH57:AH58"/>
    <mergeCell ref="AX55:AX56"/>
    <mergeCell ref="A57:A58"/>
    <mergeCell ref="B57:B58"/>
    <mergeCell ref="C57:C58"/>
    <mergeCell ref="D57:D58"/>
    <mergeCell ref="E57:E58"/>
    <mergeCell ref="G57:G58"/>
    <mergeCell ref="H57:H58"/>
    <mergeCell ref="I57:I58"/>
    <mergeCell ref="R57:R58"/>
    <mergeCell ref="S57:S58"/>
    <mergeCell ref="T57:T58"/>
    <mergeCell ref="V57:V58"/>
    <mergeCell ref="X57:X58"/>
    <mergeCell ref="Y57:Y58"/>
    <mergeCell ref="AA57:AA58"/>
    <mergeCell ref="AS55:AS56"/>
    <mergeCell ref="AT55:AT56"/>
    <mergeCell ref="AU55:AU56"/>
    <mergeCell ref="AV55:AV56"/>
    <mergeCell ref="AW55:AW56"/>
    <mergeCell ref="AJ55:AJ56"/>
    <mergeCell ref="AK55:AK56"/>
    <mergeCell ref="AN55:AN56"/>
    <mergeCell ref="AP55:AP56"/>
    <mergeCell ref="AQ55:AQ56"/>
    <mergeCell ref="AB55:AB56"/>
    <mergeCell ref="AD55:AD56"/>
    <mergeCell ref="AE55:AE56"/>
    <mergeCell ref="AG55:AG56"/>
    <mergeCell ref="AH55:AH56"/>
    <mergeCell ref="AX53:AX54"/>
    <mergeCell ref="A55:A56"/>
    <mergeCell ref="B55:B56"/>
    <mergeCell ref="C55:C56"/>
    <mergeCell ref="D55:D56"/>
    <mergeCell ref="E55:E56"/>
    <mergeCell ref="G55:G56"/>
    <mergeCell ref="H55:H56"/>
    <mergeCell ref="I55:I56"/>
    <mergeCell ref="R55:R56"/>
    <mergeCell ref="S55:S56"/>
    <mergeCell ref="T55:T56"/>
    <mergeCell ref="V55:V56"/>
    <mergeCell ref="X55:X56"/>
    <mergeCell ref="Y55:Y56"/>
    <mergeCell ref="AA55:AA56"/>
    <mergeCell ref="AS53:AS54"/>
    <mergeCell ref="AT53:AT54"/>
    <mergeCell ref="AU53:AU54"/>
    <mergeCell ref="AV53:AV54"/>
    <mergeCell ref="AW53:AW54"/>
    <mergeCell ref="AJ53:AJ54"/>
    <mergeCell ref="AK53:AK54"/>
    <mergeCell ref="AN53:AN54"/>
    <mergeCell ref="AP53:AP54"/>
    <mergeCell ref="AQ53:AQ54"/>
    <mergeCell ref="AB53:AB54"/>
    <mergeCell ref="AD53:AD54"/>
    <mergeCell ref="AE53:AE54"/>
    <mergeCell ref="AG53:AG54"/>
    <mergeCell ref="AH53:AH54"/>
    <mergeCell ref="AX51:AX52"/>
    <mergeCell ref="A53:A54"/>
    <mergeCell ref="B53:B54"/>
    <mergeCell ref="C53:C54"/>
    <mergeCell ref="D53:D54"/>
    <mergeCell ref="E53:E54"/>
    <mergeCell ref="G53:G54"/>
    <mergeCell ref="H53:H54"/>
    <mergeCell ref="I53:I54"/>
    <mergeCell ref="R53:R54"/>
    <mergeCell ref="S53:S54"/>
    <mergeCell ref="T53:T54"/>
    <mergeCell ref="V53:V54"/>
    <mergeCell ref="X53:X54"/>
    <mergeCell ref="Y53:Y54"/>
    <mergeCell ref="AA53:AA54"/>
    <mergeCell ref="AS51:AS52"/>
    <mergeCell ref="AT51:AT52"/>
    <mergeCell ref="AU51:AU52"/>
    <mergeCell ref="AV51:AV52"/>
    <mergeCell ref="AW51:AW52"/>
    <mergeCell ref="AJ51:AJ52"/>
    <mergeCell ref="AK51:AK52"/>
    <mergeCell ref="AN51:AN52"/>
    <mergeCell ref="AP51:AP52"/>
    <mergeCell ref="AQ51:AQ52"/>
    <mergeCell ref="AB51:AB52"/>
    <mergeCell ref="AD51:AD52"/>
    <mergeCell ref="AE51:AE52"/>
    <mergeCell ref="AG51:AG52"/>
    <mergeCell ref="AH51:AH52"/>
    <mergeCell ref="AX49:AX50"/>
    <mergeCell ref="A51:A52"/>
    <mergeCell ref="B51:B52"/>
    <mergeCell ref="C51:C52"/>
    <mergeCell ref="D51:D52"/>
    <mergeCell ref="E51:E52"/>
    <mergeCell ref="G51:G52"/>
    <mergeCell ref="H51:H52"/>
    <mergeCell ref="I51:I52"/>
    <mergeCell ref="R51:R52"/>
    <mergeCell ref="S51:S52"/>
    <mergeCell ref="T51:T52"/>
    <mergeCell ref="V51:V52"/>
    <mergeCell ref="X51:X52"/>
    <mergeCell ref="Y51:Y52"/>
    <mergeCell ref="AA51:AA52"/>
    <mergeCell ref="AS49:AS50"/>
    <mergeCell ref="AT49:AT50"/>
    <mergeCell ref="AU49:AU50"/>
    <mergeCell ref="AV49:AV50"/>
    <mergeCell ref="AW49:AW50"/>
    <mergeCell ref="AJ49:AJ50"/>
    <mergeCell ref="AK49:AK50"/>
    <mergeCell ref="AN49:AN50"/>
    <mergeCell ref="AP49:AP50"/>
    <mergeCell ref="AQ49:AQ50"/>
    <mergeCell ref="AM49:AM50"/>
    <mergeCell ref="AB49:AB50"/>
    <mergeCell ref="AD49:AD50"/>
    <mergeCell ref="AE49:AE50"/>
    <mergeCell ref="AG49:AG50"/>
    <mergeCell ref="AH49:AH50"/>
    <mergeCell ref="AX47:AX48"/>
    <mergeCell ref="A49:A50"/>
    <mergeCell ref="B49:B50"/>
    <mergeCell ref="C49:C50"/>
    <mergeCell ref="D49:D50"/>
    <mergeCell ref="E49:E50"/>
    <mergeCell ref="G49:G50"/>
    <mergeCell ref="H49:H50"/>
    <mergeCell ref="I49:I50"/>
    <mergeCell ref="R49:R50"/>
    <mergeCell ref="S49:S50"/>
    <mergeCell ref="T49:T50"/>
    <mergeCell ref="V49:V50"/>
    <mergeCell ref="X49:X50"/>
    <mergeCell ref="Y49:Y50"/>
    <mergeCell ref="AA49:AA50"/>
    <mergeCell ref="AS47:AS48"/>
    <mergeCell ref="AT47:AT48"/>
    <mergeCell ref="AU47:AU48"/>
    <mergeCell ref="AV47:AV48"/>
    <mergeCell ref="AW47:AW48"/>
    <mergeCell ref="AJ47:AJ48"/>
    <mergeCell ref="AK47:AK48"/>
    <mergeCell ref="AN47:AN48"/>
    <mergeCell ref="AP47:AP48"/>
    <mergeCell ref="AQ47:AQ48"/>
    <mergeCell ref="AB47:AB48"/>
    <mergeCell ref="AD47:AD48"/>
    <mergeCell ref="AE47:AE48"/>
    <mergeCell ref="AG47:AG48"/>
    <mergeCell ref="AH47:AH48"/>
    <mergeCell ref="AM47:AM48"/>
    <mergeCell ref="AX45:AX46"/>
    <mergeCell ref="A47:A48"/>
    <mergeCell ref="B47:B48"/>
    <mergeCell ref="C47:C48"/>
    <mergeCell ref="D47:D48"/>
    <mergeCell ref="E47:E48"/>
    <mergeCell ref="G47:G48"/>
    <mergeCell ref="H47:H48"/>
    <mergeCell ref="I47:I48"/>
    <mergeCell ref="R47:R48"/>
    <mergeCell ref="S47:S48"/>
    <mergeCell ref="T47:T48"/>
    <mergeCell ref="V47:V48"/>
    <mergeCell ref="X47:X48"/>
    <mergeCell ref="Y47:Y48"/>
    <mergeCell ref="AA47:AA48"/>
    <mergeCell ref="AS45:AS46"/>
    <mergeCell ref="AT45:AT46"/>
    <mergeCell ref="AU45:AU46"/>
    <mergeCell ref="AV45:AV46"/>
    <mergeCell ref="AW45:AW46"/>
    <mergeCell ref="AJ45:AJ46"/>
    <mergeCell ref="AK45:AK46"/>
    <mergeCell ref="AN45:AN46"/>
    <mergeCell ref="AP45:AP46"/>
    <mergeCell ref="AQ45:AQ46"/>
    <mergeCell ref="AB45:AB46"/>
    <mergeCell ref="AD45:AD46"/>
    <mergeCell ref="AE45:AE46"/>
    <mergeCell ref="AG45:AG46"/>
    <mergeCell ref="AH45:AH46"/>
    <mergeCell ref="AX43:AX44"/>
    <mergeCell ref="A45:A46"/>
    <mergeCell ref="B45:B46"/>
    <mergeCell ref="C45:C46"/>
    <mergeCell ref="D45:D46"/>
    <mergeCell ref="E45:E46"/>
    <mergeCell ref="G45:G46"/>
    <mergeCell ref="H45:H46"/>
    <mergeCell ref="I45:I46"/>
    <mergeCell ref="R45:R46"/>
    <mergeCell ref="S45:S46"/>
    <mergeCell ref="T45:T46"/>
    <mergeCell ref="V45:V46"/>
    <mergeCell ref="X45:X46"/>
    <mergeCell ref="Y45:Y46"/>
    <mergeCell ref="AA45:AA46"/>
    <mergeCell ref="AS43:AS44"/>
    <mergeCell ref="AT43:AT44"/>
    <mergeCell ref="AU43:AU44"/>
    <mergeCell ref="AV43:AV44"/>
    <mergeCell ref="AW43:AW44"/>
    <mergeCell ref="AJ43:AJ44"/>
    <mergeCell ref="AK43:AK44"/>
    <mergeCell ref="AN43:AN44"/>
    <mergeCell ref="AP43:AP44"/>
    <mergeCell ref="AQ43:AQ44"/>
    <mergeCell ref="AB43:AB44"/>
    <mergeCell ref="AD43:AD44"/>
    <mergeCell ref="AE43:AE44"/>
    <mergeCell ref="AG43:AG44"/>
    <mergeCell ref="AH43:AH44"/>
    <mergeCell ref="AX41:AX42"/>
    <mergeCell ref="A43:A44"/>
    <mergeCell ref="B43:B44"/>
    <mergeCell ref="C43:C44"/>
    <mergeCell ref="D43:D44"/>
    <mergeCell ref="E43:E44"/>
    <mergeCell ref="G43:G44"/>
    <mergeCell ref="H43:H44"/>
    <mergeCell ref="I43:I44"/>
    <mergeCell ref="R43:R44"/>
    <mergeCell ref="S43:S44"/>
    <mergeCell ref="T43:T44"/>
    <mergeCell ref="V43:V44"/>
    <mergeCell ref="X43:X44"/>
    <mergeCell ref="Y43:Y44"/>
    <mergeCell ref="AA43:AA44"/>
    <mergeCell ref="AS41:AS42"/>
    <mergeCell ref="AT41:AT42"/>
    <mergeCell ref="AU41:AU42"/>
    <mergeCell ref="AV41:AV42"/>
    <mergeCell ref="AW41:AW42"/>
    <mergeCell ref="AJ41:AJ42"/>
    <mergeCell ref="AK41:AK42"/>
    <mergeCell ref="AN41:AN42"/>
    <mergeCell ref="AP41:AP42"/>
    <mergeCell ref="AQ41:AQ42"/>
    <mergeCell ref="AB41:AB42"/>
    <mergeCell ref="AD41:AD42"/>
    <mergeCell ref="AE41:AE42"/>
    <mergeCell ref="AG41:AG42"/>
    <mergeCell ref="AH41:AH42"/>
    <mergeCell ref="AX39:AX40"/>
    <mergeCell ref="A41:A42"/>
    <mergeCell ref="B41:B42"/>
    <mergeCell ref="C41:C42"/>
    <mergeCell ref="D41:D42"/>
    <mergeCell ref="E41:E42"/>
    <mergeCell ref="G41:G42"/>
    <mergeCell ref="H41:H42"/>
    <mergeCell ref="I41:I42"/>
    <mergeCell ref="R41:R42"/>
    <mergeCell ref="S41:S42"/>
    <mergeCell ref="T41:T42"/>
    <mergeCell ref="V41:V42"/>
    <mergeCell ref="X41:X42"/>
    <mergeCell ref="Y41:Y42"/>
    <mergeCell ref="AA41:AA42"/>
    <mergeCell ref="AS39:AS40"/>
    <mergeCell ref="AT39:AT40"/>
    <mergeCell ref="AU39:AU40"/>
    <mergeCell ref="AV39:AV40"/>
    <mergeCell ref="AW39:AW40"/>
    <mergeCell ref="AJ39:AJ40"/>
    <mergeCell ref="AK39:AK40"/>
    <mergeCell ref="AN39:AN40"/>
    <mergeCell ref="AP39:AP40"/>
    <mergeCell ref="AQ39:AQ40"/>
    <mergeCell ref="AB39:AB40"/>
    <mergeCell ref="AD39:AD40"/>
    <mergeCell ref="AE39:AE40"/>
    <mergeCell ref="AG39:AG40"/>
    <mergeCell ref="AH39:AH40"/>
    <mergeCell ref="AX37:AX38"/>
    <mergeCell ref="A39:A40"/>
    <mergeCell ref="B39:B40"/>
    <mergeCell ref="C39:C40"/>
    <mergeCell ref="D39:D40"/>
    <mergeCell ref="E39:E40"/>
    <mergeCell ref="G39:G40"/>
    <mergeCell ref="H39:H40"/>
    <mergeCell ref="I39:I40"/>
    <mergeCell ref="R39:R40"/>
    <mergeCell ref="S39:S40"/>
    <mergeCell ref="T39:T40"/>
    <mergeCell ref="V39:V40"/>
    <mergeCell ref="X39:X40"/>
    <mergeCell ref="Y39:Y40"/>
    <mergeCell ref="AA39:AA40"/>
    <mergeCell ref="AS37:AS38"/>
    <mergeCell ref="AT37:AT38"/>
    <mergeCell ref="AU37:AU38"/>
    <mergeCell ref="AV37:AV38"/>
    <mergeCell ref="AW37:AW38"/>
    <mergeCell ref="AJ37:AJ38"/>
    <mergeCell ref="AK37:AK38"/>
    <mergeCell ref="AN37:AN38"/>
    <mergeCell ref="AP37:AP38"/>
    <mergeCell ref="AQ37:AQ38"/>
    <mergeCell ref="AB37:AB38"/>
    <mergeCell ref="AD37:AD38"/>
    <mergeCell ref="AE37:AE38"/>
    <mergeCell ref="AG37:AG38"/>
    <mergeCell ref="AH37:AH38"/>
    <mergeCell ref="AX35:AX36"/>
    <mergeCell ref="A37:A38"/>
    <mergeCell ref="B37:B38"/>
    <mergeCell ref="C37:C38"/>
    <mergeCell ref="D37:D38"/>
    <mergeCell ref="E37:E38"/>
    <mergeCell ref="G37:G38"/>
    <mergeCell ref="H37:H38"/>
    <mergeCell ref="I37:I38"/>
    <mergeCell ref="R37:R38"/>
    <mergeCell ref="S37:S38"/>
    <mergeCell ref="T37:T38"/>
    <mergeCell ref="V37:V38"/>
    <mergeCell ref="X37:X38"/>
    <mergeCell ref="Y37:Y38"/>
    <mergeCell ref="AA37:AA38"/>
    <mergeCell ref="AS35:AS36"/>
    <mergeCell ref="AT35:AT36"/>
    <mergeCell ref="AU35:AU36"/>
    <mergeCell ref="AV35:AV36"/>
    <mergeCell ref="AW35:AW36"/>
    <mergeCell ref="AJ35:AJ36"/>
    <mergeCell ref="AK35:AK36"/>
    <mergeCell ref="AN35:AN36"/>
    <mergeCell ref="AP35:AP36"/>
    <mergeCell ref="AQ35:AQ36"/>
    <mergeCell ref="AB35:AB36"/>
    <mergeCell ref="AD35:AD36"/>
    <mergeCell ref="AE35:AE36"/>
    <mergeCell ref="AG35:AG36"/>
    <mergeCell ref="AH35:AH36"/>
    <mergeCell ref="AX33:AX34"/>
    <mergeCell ref="A35:A36"/>
    <mergeCell ref="B35:B36"/>
    <mergeCell ref="C35:C36"/>
    <mergeCell ref="D35:D36"/>
    <mergeCell ref="E35:E36"/>
    <mergeCell ref="G35:G36"/>
    <mergeCell ref="H35:H36"/>
    <mergeCell ref="I35:I36"/>
    <mergeCell ref="R35:R36"/>
    <mergeCell ref="S35:S36"/>
    <mergeCell ref="T35:T36"/>
    <mergeCell ref="V35:V36"/>
    <mergeCell ref="X35:X36"/>
    <mergeCell ref="Y35:Y36"/>
    <mergeCell ref="AA35:AA36"/>
    <mergeCell ref="AS33:AS34"/>
    <mergeCell ref="AT33:AT34"/>
    <mergeCell ref="AU33:AU34"/>
    <mergeCell ref="AV33:AV34"/>
    <mergeCell ref="AW33:AW34"/>
    <mergeCell ref="AJ33:AJ34"/>
    <mergeCell ref="AK33:AK34"/>
    <mergeCell ref="AN33:AN34"/>
    <mergeCell ref="AP33:AP34"/>
    <mergeCell ref="AQ33:AQ34"/>
    <mergeCell ref="AB33:AB34"/>
    <mergeCell ref="AD33:AD34"/>
    <mergeCell ref="AE33:AE34"/>
    <mergeCell ref="AG33:AG34"/>
    <mergeCell ref="AH33:AH34"/>
    <mergeCell ref="AX31:AX32"/>
    <mergeCell ref="A33:A34"/>
    <mergeCell ref="B33:B34"/>
    <mergeCell ref="C33:C34"/>
    <mergeCell ref="D33:D34"/>
    <mergeCell ref="E33:E34"/>
    <mergeCell ref="G33:G34"/>
    <mergeCell ref="H33:H34"/>
    <mergeCell ref="I33:I34"/>
    <mergeCell ref="R33:R34"/>
    <mergeCell ref="S33:S34"/>
    <mergeCell ref="T33:T34"/>
    <mergeCell ref="V33:V34"/>
    <mergeCell ref="X33:X34"/>
    <mergeCell ref="Y33:Y34"/>
    <mergeCell ref="AA33:AA34"/>
    <mergeCell ref="AS31:AS32"/>
    <mergeCell ref="AT31:AT32"/>
    <mergeCell ref="AU31:AU32"/>
    <mergeCell ref="AV31:AV32"/>
    <mergeCell ref="AW31:AW32"/>
    <mergeCell ref="AJ31:AJ32"/>
    <mergeCell ref="AK31:AK32"/>
    <mergeCell ref="AN31:AN32"/>
    <mergeCell ref="AP31:AP32"/>
    <mergeCell ref="AQ31:AQ32"/>
    <mergeCell ref="AB31:AB32"/>
    <mergeCell ref="AD31:AD32"/>
    <mergeCell ref="AE31:AE32"/>
    <mergeCell ref="AG31:AG32"/>
    <mergeCell ref="AH31:AH32"/>
    <mergeCell ref="AX29:AX30"/>
    <mergeCell ref="A31:A32"/>
    <mergeCell ref="B31:B32"/>
    <mergeCell ref="C31:C32"/>
    <mergeCell ref="D31:D32"/>
    <mergeCell ref="E31:E32"/>
    <mergeCell ref="G31:G32"/>
    <mergeCell ref="H31:H32"/>
    <mergeCell ref="I31:I32"/>
    <mergeCell ref="R31:R32"/>
    <mergeCell ref="S31:S32"/>
    <mergeCell ref="T31:T32"/>
    <mergeCell ref="V31:V32"/>
    <mergeCell ref="X31:X32"/>
    <mergeCell ref="Y31:Y32"/>
    <mergeCell ref="AA31:AA32"/>
    <mergeCell ref="AS29:AS30"/>
    <mergeCell ref="AT29:AT30"/>
    <mergeCell ref="AU29:AU30"/>
    <mergeCell ref="AV29:AV30"/>
    <mergeCell ref="AW29:AW30"/>
    <mergeCell ref="AJ29:AJ30"/>
    <mergeCell ref="AK29:AK30"/>
    <mergeCell ref="AN29:AN30"/>
    <mergeCell ref="AP29:AP30"/>
    <mergeCell ref="AQ29:AQ30"/>
    <mergeCell ref="AB29:AB30"/>
    <mergeCell ref="AD29:AD30"/>
    <mergeCell ref="AE29:AE30"/>
    <mergeCell ref="AG29:AG30"/>
    <mergeCell ref="AH29:AH30"/>
    <mergeCell ref="AX27:AX28"/>
    <mergeCell ref="A29:A30"/>
    <mergeCell ref="B29:B30"/>
    <mergeCell ref="C29:C30"/>
    <mergeCell ref="D29:D30"/>
    <mergeCell ref="E29:E30"/>
    <mergeCell ref="G29:G30"/>
    <mergeCell ref="H29:H30"/>
    <mergeCell ref="I29:I30"/>
    <mergeCell ref="R29:R30"/>
    <mergeCell ref="S29:S30"/>
    <mergeCell ref="T29:T30"/>
    <mergeCell ref="V29:V30"/>
    <mergeCell ref="X29:X30"/>
    <mergeCell ref="Y29:Y30"/>
    <mergeCell ref="AA29:AA30"/>
    <mergeCell ref="AS27:AS28"/>
    <mergeCell ref="AT27:AT28"/>
    <mergeCell ref="AU27:AU28"/>
    <mergeCell ref="AV27:AV28"/>
    <mergeCell ref="AW27:AW28"/>
    <mergeCell ref="AJ27:AJ28"/>
    <mergeCell ref="AK27:AK28"/>
    <mergeCell ref="AN27:AN28"/>
    <mergeCell ref="AP27:AP28"/>
    <mergeCell ref="AQ27:AQ28"/>
    <mergeCell ref="AB27:AB28"/>
    <mergeCell ref="AD27:AD28"/>
    <mergeCell ref="AE27:AE28"/>
    <mergeCell ref="AG27:AG28"/>
    <mergeCell ref="AH27:AH28"/>
    <mergeCell ref="AX25:AX26"/>
    <mergeCell ref="A27:A28"/>
    <mergeCell ref="B27:B28"/>
    <mergeCell ref="C27:C28"/>
    <mergeCell ref="D27:D28"/>
    <mergeCell ref="E27:E28"/>
    <mergeCell ref="G27:G28"/>
    <mergeCell ref="H27:H28"/>
    <mergeCell ref="I27:I28"/>
    <mergeCell ref="R27:R28"/>
    <mergeCell ref="S27:S28"/>
    <mergeCell ref="T27:T28"/>
    <mergeCell ref="V27:V28"/>
    <mergeCell ref="X27:X28"/>
    <mergeCell ref="Y27:Y28"/>
    <mergeCell ref="AA27:AA28"/>
    <mergeCell ref="AS25:AS26"/>
    <mergeCell ref="AT25:AT26"/>
    <mergeCell ref="AU25:AU26"/>
    <mergeCell ref="AV25:AV26"/>
    <mergeCell ref="AW25:AW26"/>
    <mergeCell ref="AJ25:AJ26"/>
    <mergeCell ref="AK25:AK26"/>
    <mergeCell ref="AN25:AN26"/>
    <mergeCell ref="AP25:AP26"/>
    <mergeCell ref="AQ25:AQ26"/>
    <mergeCell ref="AB25:AB26"/>
    <mergeCell ref="AD25:AD26"/>
    <mergeCell ref="AE25:AE26"/>
    <mergeCell ref="AG25:AG26"/>
    <mergeCell ref="AH25:AH26"/>
    <mergeCell ref="AX23:AX24"/>
    <mergeCell ref="A25:A26"/>
    <mergeCell ref="B25:B26"/>
    <mergeCell ref="C25:C26"/>
    <mergeCell ref="D25:D26"/>
    <mergeCell ref="E25:E26"/>
    <mergeCell ref="G25:G26"/>
    <mergeCell ref="H25:H26"/>
    <mergeCell ref="I25:I26"/>
    <mergeCell ref="R25:R26"/>
    <mergeCell ref="S25:S26"/>
    <mergeCell ref="T25:T26"/>
    <mergeCell ref="V25:V26"/>
    <mergeCell ref="X25:X26"/>
    <mergeCell ref="Y25:Y26"/>
    <mergeCell ref="AA25:AA26"/>
    <mergeCell ref="AS23:AS24"/>
    <mergeCell ref="AT23:AT24"/>
    <mergeCell ref="AU23:AU24"/>
    <mergeCell ref="AV23:AV24"/>
    <mergeCell ref="AW23:AW24"/>
    <mergeCell ref="AJ23:AJ24"/>
    <mergeCell ref="AK23:AK24"/>
    <mergeCell ref="AN23:AN24"/>
    <mergeCell ref="AP23:AP24"/>
    <mergeCell ref="AQ23:AQ24"/>
    <mergeCell ref="AB23:AB24"/>
    <mergeCell ref="AD23:AD24"/>
    <mergeCell ref="AE23:AE24"/>
    <mergeCell ref="AG23:AG24"/>
    <mergeCell ref="AH23:AH24"/>
    <mergeCell ref="S23:S24"/>
    <mergeCell ref="T23:T24"/>
    <mergeCell ref="V23:V24"/>
    <mergeCell ref="X23:X24"/>
    <mergeCell ref="Y23:Y24"/>
    <mergeCell ref="AA23:AA24"/>
    <mergeCell ref="AS21:AS22"/>
    <mergeCell ref="AT21:AT22"/>
    <mergeCell ref="AU21:AU22"/>
    <mergeCell ref="AJ21:AJ22"/>
    <mergeCell ref="AK21:AK22"/>
    <mergeCell ref="AN21:AN22"/>
    <mergeCell ref="A23:A24"/>
    <mergeCell ref="B23:B24"/>
    <mergeCell ref="C23:C24"/>
    <mergeCell ref="D23:D24"/>
    <mergeCell ref="E23:E24"/>
    <mergeCell ref="G23:G24"/>
    <mergeCell ref="H23:H24"/>
    <mergeCell ref="I23:I24"/>
    <mergeCell ref="R23:R24"/>
    <mergeCell ref="AX19:AX20"/>
    <mergeCell ref="A21:A22"/>
    <mergeCell ref="B21:B22"/>
    <mergeCell ref="C21:C22"/>
    <mergeCell ref="D21:D22"/>
    <mergeCell ref="E21:E22"/>
    <mergeCell ref="G21:G22"/>
    <mergeCell ref="H21:H22"/>
    <mergeCell ref="I21:I22"/>
    <mergeCell ref="R21:R22"/>
    <mergeCell ref="S21:S22"/>
    <mergeCell ref="T21:T22"/>
    <mergeCell ref="V21:V22"/>
    <mergeCell ref="X21:X22"/>
    <mergeCell ref="Y21:Y22"/>
    <mergeCell ref="AA21:AA22"/>
    <mergeCell ref="AS19:AS20"/>
    <mergeCell ref="AX21:AX22"/>
    <mergeCell ref="AV21:AV22"/>
    <mergeCell ref="AW21:AW22"/>
    <mergeCell ref="AJ19:AJ20"/>
    <mergeCell ref="AK19:AK20"/>
    <mergeCell ref="AN19:AN20"/>
    <mergeCell ref="AP19:AP20"/>
    <mergeCell ref="AQ19:AQ20"/>
    <mergeCell ref="AP21:AP22"/>
    <mergeCell ref="AQ21:AQ22"/>
    <mergeCell ref="AB21:AB22"/>
    <mergeCell ref="AD21:AD22"/>
    <mergeCell ref="AE21:AE22"/>
    <mergeCell ref="AG21:AG22"/>
    <mergeCell ref="AH21:AH22"/>
    <mergeCell ref="AH19:AH20"/>
    <mergeCell ref="AX17:AX18"/>
    <mergeCell ref="A19:A20"/>
    <mergeCell ref="B19:B20"/>
    <mergeCell ref="C19:C20"/>
    <mergeCell ref="D19:D20"/>
    <mergeCell ref="E19:E20"/>
    <mergeCell ref="G19:G20"/>
    <mergeCell ref="H19:H20"/>
    <mergeCell ref="I19:I20"/>
    <mergeCell ref="R19:R20"/>
    <mergeCell ref="S19:S20"/>
    <mergeCell ref="T19:T20"/>
    <mergeCell ref="V19:V20"/>
    <mergeCell ref="X19:X20"/>
    <mergeCell ref="Y19:Y20"/>
    <mergeCell ref="AA19:AA20"/>
    <mergeCell ref="AS17:AS18"/>
    <mergeCell ref="AT17:AT18"/>
    <mergeCell ref="AU17:AU18"/>
    <mergeCell ref="AT19:AT20"/>
    <mergeCell ref="AU19:AU20"/>
    <mergeCell ref="AV19:AV20"/>
    <mergeCell ref="AW19:AW20"/>
    <mergeCell ref="AV17:AV18"/>
    <mergeCell ref="AW17:AW18"/>
    <mergeCell ref="AJ17:AJ18"/>
    <mergeCell ref="AK17:AK18"/>
    <mergeCell ref="AN17:AN18"/>
    <mergeCell ref="AP17:AP18"/>
    <mergeCell ref="AQ17:AQ18"/>
    <mergeCell ref="AB17:AB18"/>
    <mergeCell ref="AD17:AD18"/>
    <mergeCell ref="AE17:AE18"/>
    <mergeCell ref="AG17:AG18"/>
    <mergeCell ref="AH17:AH18"/>
    <mergeCell ref="AX15:AX16"/>
    <mergeCell ref="A17:A18"/>
    <mergeCell ref="B17:B18"/>
    <mergeCell ref="C17:C18"/>
    <mergeCell ref="D17:D18"/>
    <mergeCell ref="E17:E18"/>
    <mergeCell ref="G17:G18"/>
    <mergeCell ref="H17:H18"/>
    <mergeCell ref="I17:I18"/>
    <mergeCell ref="R17:R18"/>
    <mergeCell ref="S17:S18"/>
    <mergeCell ref="T17:T18"/>
    <mergeCell ref="V17:V18"/>
    <mergeCell ref="X17:X18"/>
    <mergeCell ref="Y17:Y18"/>
    <mergeCell ref="AA17:AA18"/>
    <mergeCell ref="AS15:AS16"/>
    <mergeCell ref="AT15:AT16"/>
    <mergeCell ref="AU15:AU16"/>
    <mergeCell ref="AV15:AV16"/>
    <mergeCell ref="AW15:AW16"/>
    <mergeCell ref="AJ15:AJ16"/>
    <mergeCell ref="AK15:AK16"/>
    <mergeCell ref="AN15:AN16"/>
    <mergeCell ref="A15:A16"/>
    <mergeCell ref="B15:B16"/>
    <mergeCell ref="C15:C16"/>
    <mergeCell ref="D15:D16"/>
    <mergeCell ref="E15:E16"/>
    <mergeCell ref="AP15:AP16"/>
    <mergeCell ref="AQ15:AQ16"/>
    <mergeCell ref="AB15:AB16"/>
    <mergeCell ref="AD15:AD16"/>
    <mergeCell ref="AE15:AE16"/>
    <mergeCell ref="AG15:AG16"/>
    <mergeCell ref="AH15:AH16"/>
    <mergeCell ref="T15:T16"/>
    <mergeCell ref="V15:V16"/>
    <mergeCell ref="X15:X16"/>
    <mergeCell ref="Y15:Y16"/>
    <mergeCell ref="AA15:AA16"/>
    <mergeCell ref="AW11:AW12"/>
    <mergeCell ref="AX11:AX12"/>
    <mergeCell ref="A13:A14"/>
    <mergeCell ref="B13:B14"/>
    <mergeCell ref="C13:C14"/>
    <mergeCell ref="D13:D14"/>
    <mergeCell ref="E13:E14"/>
    <mergeCell ref="G13:G14"/>
    <mergeCell ref="H13:H14"/>
    <mergeCell ref="I13:I14"/>
    <mergeCell ref="R13:R14"/>
    <mergeCell ref="S13:S14"/>
    <mergeCell ref="T13:T14"/>
    <mergeCell ref="V13:V14"/>
    <mergeCell ref="X13:X14"/>
    <mergeCell ref="Y13:Y14"/>
    <mergeCell ref="AJ11:AJ12"/>
    <mergeCell ref="AK11:AK12"/>
    <mergeCell ref="AM11:AM12"/>
    <mergeCell ref="AT13:AT14"/>
    <mergeCell ref="AU13:AU14"/>
    <mergeCell ref="AV13:AV14"/>
    <mergeCell ref="AW13:AW14"/>
    <mergeCell ref="AX13:AX14"/>
    <mergeCell ref="A11:A12"/>
    <mergeCell ref="B11:B12"/>
    <mergeCell ref="C11:C12"/>
    <mergeCell ref="D11:D12"/>
    <mergeCell ref="E11:E12"/>
    <mergeCell ref="AN11:AN12"/>
    <mergeCell ref="AP11:AP12"/>
    <mergeCell ref="AB11:AB12"/>
    <mergeCell ref="AD11:AD12"/>
    <mergeCell ref="AE11:AE12"/>
    <mergeCell ref="AG11:AG12"/>
    <mergeCell ref="AH11:AH12"/>
    <mergeCell ref="T11:T12"/>
    <mergeCell ref="V11:V12"/>
    <mergeCell ref="X11:X12"/>
    <mergeCell ref="Y11:Y12"/>
    <mergeCell ref="AA11:AA12"/>
    <mergeCell ref="AQ11:AQ12"/>
    <mergeCell ref="AS11:AS12"/>
    <mergeCell ref="AT11:AT12"/>
    <mergeCell ref="AU11:AU12"/>
    <mergeCell ref="AV11:AV12"/>
    <mergeCell ref="AQ13:AQ14"/>
    <mergeCell ref="AS13:AS14"/>
    <mergeCell ref="AU9:AU10"/>
    <mergeCell ref="G11:G12"/>
    <mergeCell ref="H11:H12"/>
    <mergeCell ref="I11:I12"/>
    <mergeCell ref="R11:R12"/>
    <mergeCell ref="S11:S12"/>
    <mergeCell ref="AA13:AA14"/>
    <mergeCell ref="AB13:AB14"/>
    <mergeCell ref="AD13:AD14"/>
    <mergeCell ref="AE13:AE14"/>
    <mergeCell ref="AG13:AG14"/>
    <mergeCell ref="AH13:AH14"/>
    <mergeCell ref="AJ13:AJ14"/>
    <mergeCell ref="AK13:AK14"/>
    <mergeCell ref="AN13:AN14"/>
    <mergeCell ref="AP13:AP14"/>
    <mergeCell ref="A1:G2"/>
    <mergeCell ref="AM73:AM74"/>
    <mergeCell ref="AM41:AM42"/>
    <mergeCell ref="AM43:AM44"/>
    <mergeCell ref="AM45:AM46"/>
    <mergeCell ref="AM17:AM18"/>
    <mergeCell ref="AM39:AM40"/>
    <mergeCell ref="AM19:AM20"/>
    <mergeCell ref="AM21:AM22"/>
    <mergeCell ref="AM23:AM24"/>
    <mergeCell ref="AM25:AM26"/>
    <mergeCell ref="AM27:AM28"/>
    <mergeCell ref="AM29:AM30"/>
    <mergeCell ref="AM31:AM32"/>
    <mergeCell ref="AM33:AM34"/>
    <mergeCell ref="AM35:AM36"/>
    <mergeCell ref="A9:A10"/>
    <mergeCell ref="B9:B10"/>
    <mergeCell ref="V9:V10"/>
    <mergeCell ref="X9:X10"/>
    <mergeCell ref="Y9:Y10"/>
    <mergeCell ref="AA9:AA10"/>
    <mergeCell ref="AB9:AB10"/>
    <mergeCell ref="AD9:AD10"/>
    <mergeCell ref="C9:C10"/>
    <mergeCell ref="D9:D10"/>
    <mergeCell ref="AM85:AM86"/>
    <mergeCell ref="AM61:AM62"/>
    <mergeCell ref="AM63:AM64"/>
    <mergeCell ref="AM65:AM66"/>
    <mergeCell ref="AM75:AM76"/>
    <mergeCell ref="AM77:AM78"/>
    <mergeCell ref="AM79:AM80"/>
    <mergeCell ref="AM69:AM70"/>
    <mergeCell ref="AM71:AM72"/>
    <mergeCell ref="AM81:AM82"/>
    <mergeCell ref="AM83:AM84"/>
    <mergeCell ref="AM67:AM68"/>
    <mergeCell ref="AM51:AM52"/>
    <mergeCell ref="AM53:AM54"/>
    <mergeCell ref="AM55:AM56"/>
    <mergeCell ref="AM13:AM14"/>
    <mergeCell ref="AM15:AM16"/>
    <mergeCell ref="AM37:AM38"/>
    <mergeCell ref="AM57:AM58"/>
    <mergeCell ref="AM9:AM10"/>
    <mergeCell ref="G15:G16"/>
    <mergeCell ref="H15:H16"/>
    <mergeCell ref="AM99:AM100"/>
    <mergeCell ref="AM101:AM102"/>
    <mergeCell ref="AM87:AM88"/>
    <mergeCell ref="AM89:AM90"/>
    <mergeCell ref="AM91:AM92"/>
    <mergeCell ref="AM93:AM94"/>
    <mergeCell ref="AM95:AM96"/>
    <mergeCell ref="AM97:AM98"/>
    <mergeCell ref="E9:E10"/>
    <mergeCell ref="G9:G10"/>
    <mergeCell ref="AE9:AE10"/>
    <mergeCell ref="AJ9:AJ10"/>
    <mergeCell ref="H9:H10"/>
    <mergeCell ref="I9:I10"/>
    <mergeCell ref="R9:R10"/>
    <mergeCell ref="S9:S10"/>
    <mergeCell ref="T9:T10"/>
    <mergeCell ref="I15:I16"/>
    <mergeCell ref="R15:R16"/>
    <mergeCell ref="S15:S16"/>
    <mergeCell ref="AB19:AB20"/>
    <mergeCell ref="AD19:AD20"/>
    <mergeCell ref="AE19:AE20"/>
    <mergeCell ref="AG19:AG20"/>
    <mergeCell ref="AX9:AX10"/>
    <mergeCell ref="AW9:AW10"/>
    <mergeCell ref="AL7:AN7"/>
    <mergeCell ref="AR7:AT7"/>
    <mergeCell ref="W7:Y7"/>
    <mergeCell ref="Z7:AB7"/>
    <mergeCell ref="AC7:AE7"/>
    <mergeCell ref="AI7:AK7"/>
    <mergeCell ref="AK9:AK10"/>
    <mergeCell ref="AG9:AG10"/>
    <mergeCell ref="AH9:AH10"/>
    <mergeCell ref="AO7:AQ7"/>
    <mergeCell ref="AP9:AP10"/>
    <mergeCell ref="AQ9:AQ10"/>
    <mergeCell ref="AF7:AH7"/>
    <mergeCell ref="AV9:AV10"/>
    <mergeCell ref="AN9:AN10"/>
    <mergeCell ref="AS9:AS10"/>
    <mergeCell ref="AT9:AT10"/>
  </mergeCells>
  <conditionalFormatting sqref="A9">
    <cfRule type="expression" dxfId="4882" priority="1404">
      <formula>#REF!="Yes"</formula>
    </cfRule>
  </conditionalFormatting>
  <conditionalFormatting sqref="D9:E10">
    <cfRule type="expression" dxfId="4881" priority="1275">
      <formula>AND($D9&lt;&gt;"",$E9&lt;&gt;"")</formula>
    </cfRule>
  </conditionalFormatting>
  <conditionalFormatting sqref="A9">
    <cfRule type="expression" dxfId="4880" priority="3309">
      <formula>$AV9:$AV10="[Record ID]"</formula>
    </cfRule>
  </conditionalFormatting>
  <conditionalFormatting sqref="X9:Y10">
    <cfRule type="expression" dxfId="4879" priority="1272">
      <formula>AND(OR($W9&lt;&gt;"",$W10&lt;&gt;"",$X9&lt;&gt;""),$Y9="TBD")</formula>
    </cfRule>
  </conditionalFormatting>
  <conditionalFormatting sqref="AA9:AB10">
    <cfRule type="expression" dxfId="4878" priority="1270">
      <formula>AND(OR($Z9&lt;&gt;"",$Z10&lt;&gt;"",$AA9&lt;&gt;""),$AB9="TBD")</formula>
    </cfRule>
  </conditionalFormatting>
  <conditionalFormatting sqref="AD9:AE10">
    <cfRule type="expression" dxfId="4877" priority="1268">
      <formula>AND(OR($AC9&lt;&gt;"",$AC10&lt;&gt;"",$AD9&lt;&gt;""),$AE9="TBD")</formula>
    </cfRule>
  </conditionalFormatting>
  <conditionalFormatting sqref="AG9:AH10">
    <cfRule type="expression" dxfId="4876" priority="1265">
      <formula>AND(OR($AF9&lt;&gt;"",$AF10&lt;&gt;"",$AG9&lt;&gt;""),$AH9="TBD")</formula>
    </cfRule>
  </conditionalFormatting>
  <conditionalFormatting sqref="AJ9:AK10">
    <cfRule type="expression" dxfId="4875" priority="1264">
      <formula>AND(OR($AI9&lt;&gt;"",$AI10&lt;&gt;"",$AJ9&lt;&gt;""),$AK9="TBD")</formula>
    </cfRule>
  </conditionalFormatting>
  <conditionalFormatting sqref="AM9:AN10">
    <cfRule type="expression" dxfId="4874" priority="1262">
      <formula>AND(OR($AL9&lt;&gt;"",$AL10&lt;&gt;"",$AM9&lt;&gt;""),$AN9="TBD")</formula>
    </cfRule>
  </conditionalFormatting>
  <conditionalFormatting sqref="AO9:AQ10">
    <cfRule type="expression" dxfId="4873" priority="1260">
      <formula>AND(OR($AO9&lt;&gt;"",$AO10&lt;&gt;"",$AP9&lt;&gt;""),$AQ9="TBD")</formula>
    </cfRule>
  </conditionalFormatting>
  <conditionalFormatting sqref="AO10">
    <cfRule type="expression" dxfId="4872" priority="1259">
      <formula>AND(OR($AO9&lt;&gt;"",$AO10&lt;&gt;"",$AP9&lt;&gt;""),$AQ9="TBD")</formula>
    </cfRule>
  </conditionalFormatting>
  <conditionalFormatting sqref="AR9:AT10">
    <cfRule type="expression" dxfId="4871" priority="1258">
      <formula>AND(OR($AR9&lt;&gt;"",$AR10&lt;&gt;"",$AS9&lt;&gt;""),$AT9="TBD")</formula>
    </cfRule>
  </conditionalFormatting>
  <conditionalFormatting sqref="AR10">
    <cfRule type="expression" dxfId="4870" priority="1257">
      <formula>AND(OR($AR9&lt;&gt;"",$AR10&lt;&gt;"",$AS9&lt;&gt;""),$AT9="TBD")</formula>
    </cfRule>
  </conditionalFormatting>
  <conditionalFormatting sqref="U10">
    <cfRule type="expression" dxfId="4869" priority="1256">
      <formula>AND($U10="",$B9&lt;&gt;"")</formula>
    </cfRule>
  </conditionalFormatting>
  <conditionalFormatting sqref="A67">
    <cfRule type="expression" dxfId="4868" priority="134">
      <formula>#REF!="Yes"</formula>
    </cfRule>
  </conditionalFormatting>
  <conditionalFormatting sqref="D67:E68">
    <cfRule type="expression" dxfId="4867" priority="133">
      <formula>AND($D67&lt;&gt;"",$E67&lt;&gt;"")</formula>
    </cfRule>
  </conditionalFormatting>
  <conditionalFormatting sqref="A67">
    <cfRule type="expression" dxfId="4866" priority="135">
      <formula>$AV67:$AV68="[Record ID]"</formula>
    </cfRule>
  </conditionalFormatting>
  <conditionalFormatting sqref="W67:Y68">
    <cfRule type="expression" dxfId="4865" priority="132">
      <formula>AND(OR($W67&lt;&gt;"",$W68&lt;&gt;"",$X67&lt;&gt;""),$Y67="TBD")</formula>
    </cfRule>
  </conditionalFormatting>
  <conditionalFormatting sqref="W68">
    <cfRule type="expression" dxfId="4864" priority="131">
      <formula>AND(OR($W67&lt;&gt;"",$W68&lt;&gt;"",$X67&lt;&gt;""),$Y67="TBD")</formula>
    </cfRule>
  </conditionalFormatting>
  <conditionalFormatting sqref="Z67:AB68">
    <cfRule type="expression" dxfId="4863" priority="130">
      <formula>AND(OR($Z67&lt;&gt;"",$Z68&lt;&gt;"",$AA67&lt;&gt;""),$AB67="TBD")</formula>
    </cfRule>
  </conditionalFormatting>
  <conditionalFormatting sqref="Z68">
    <cfRule type="expression" dxfId="4862" priority="129">
      <formula>AND(OR($Z67&lt;&gt;"",$Z68&lt;&gt;"",$AA67&lt;&gt;""),$AB67="TBD")</formula>
    </cfRule>
  </conditionalFormatting>
  <conditionalFormatting sqref="AC67:AE68">
    <cfRule type="expression" dxfId="4861" priority="128">
      <formula>AND(OR($AC67&lt;&gt;"",$AC68&lt;&gt;"",$AD67&lt;&gt;""),$AE67="TBD")</formula>
    </cfRule>
  </conditionalFormatting>
  <conditionalFormatting sqref="AC68">
    <cfRule type="expression" dxfId="4860" priority="127">
      <formula>AND(OR($AC67&lt;&gt;"",$AC68&lt;&gt;"",$AD67&lt;&gt;""),$AE67="TBD")</formula>
    </cfRule>
  </conditionalFormatting>
  <conditionalFormatting sqref="AF68">
    <cfRule type="expression" dxfId="4859" priority="126">
      <formula>AND(OR($AF67&lt;&gt;"",$AF68&lt;&gt;"",$AG67&lt;&gt;""),$AH67="TBD")</formula>
    </cfRule>
  </conditionalFormatting>
  <conditionalFormatting sqref="AF67:AH68">
    <cfRule type="expression" dxfId="4858" priority="125">
      <formula>AND(OR($AF67&lt;&gt;"",$AF68&lt;&gt;"",$AG67&lt;&gt;""),$AH67="TBD")</formula>
    </cfRule>
  </conditionalFormatting>
  <conditionalFormatting sqref="AI67:AK68">
    <cfRule type="expression" dxfId="4857" priority="124">
      <formula>AND(OR($AI67&lt;&gt;"",$AI68&lt;&gt;"",$AJ67&lt;&gt;""),$AK67="TBD")</formula>
    </cfRule>
  </conditionalFormatting>
  <conditionalFormatting sqref="AI68">
    <cfRule type="expression" dxfId="4856" priority="123">
      <formula>AND(OR($AI67&lt;&gt;"",$AI68&lt;&gt;"",$AJ67&lt;&gt;""),$AK67="TBD")</formula>
    </cfRule>
  </conditionalFormatting>
  <conditionalFormatting sqref="AL67:AN68">
    <cfRule type="expression" dxfId="4855" priority="122">
      <formula>AND(OR($AL67&lt;&gt;"",$AL68&lt;&gt;"",$AM67&lt;&gt;""),$AN67="TBD")</formula>
    </cfRule>
  </conditionalFormatting>
  <conditionalFormatting sqref="AL68">
    <cfRule type="expression" dxfId="4854" priority="121">
      <formula>AND(OR($AL67&lt;&gt;"",$AL68&lt;&gt;"",$AM67&lt;&gt;""),$AN67="TBD")</formula>
    </cfRule>
  </conditionalFormatting>
  <conditionalFormatting sqref="AO67:AQ68">
    <cfRule type="expression" dxfId="4853" priority="120">
      <formula>AND(OR($AO67&lt;&gt;"",$AO68&lt;&gt;"",$AP67&lt;&gt;""),$AQ67="TBD")</formula>
    </cfRule>
  </conditionalFormatting>
  <conditionalFormatting sqref="AO68">
    <cfRule type="expression" dxfId="4852" priority="119">
      <formula>AND(OR($AO67&lt;&gt;"",$AO68&lt;&gt;"",$AP67&lt;&gt;""),$AQ67="TBD")</formula>
    </cfRule>
  </conditionalFormatting>
  <conditionalFormatting sqref="AR67:AT68">
    <cfRule type="expression" dxfId="4851" priority="118">
      <formula>AND(OR($AR67&lt;&gt;"",$AR68&lt;&gt;"",$AS67&lt;&gt;""),$AT67="TBD")</formula>
    </cfRule>
  </conditionalFormatting>
  <conditionalFormatting sqref="AR68">
    <cfRule type="expression" dxfId="4850" priority="117">
      <formula>AND(OR($AR67&lt;&gt;"",$AR68&lt;&gt;"",$AS67&lt;&gt;""),$AT67="TBD")</formula>
    </cfRule>
  </conditionalFormatting>
  <conditionalFormatting sqref="U68">
    <cfRule type="expression" dxfId="4849" priority="116">
      <formula>AND($U68="",$B67&lt;&gt;"")</formula>
    </cfRule>
  </conditionalFormatting>
  <conditionalFormatting sqref="A11">
    <cfRule type="expression" dxfId="4848" priority="1234">
      <formula>#REF!="Yes"</formula>
    </cfRule>
  </conditionalFormatting>
  <conditionalFormatting sqref="D11:E12">
    <cfRule type="expression" dxfId="4847" priority="1233">
      <formula>AND($D11&lt;&gt;"",$E11&lt;&gt;"")</formula>
    </cfRule>
  </conditionalFormatting>
  <conditionalFormatting sqref="A11">
    <cfRule type="expression" dxfId="4846" priority="1235">
      <formula>$AV11:$AV12="[Record ID]"</formula>
    </cfRule>
  </conditionalFormatting>
  <conditionalFormatting sqref="X11:Y12">
    <cfRule type="expression" dxfId="4845" priority="1232">
      <formula>AND(OR($W11&lt;&gt;"",$W12&lt;&gt;"",$X11&lt;&gt;""),$Y11="TBD")</formula>
    </cfRule>
  </conditionalFormatting>
  <conditionalFormatting sqref="AA11:AB12">
    <cfRule type="expression" dxfId="4844" priority="1230">
      <formula>AND(OR($Z11&lt;&gt;"",$Z12&lt;&gt;"",$AA11&lt;&gt;""),$AB11="TBD")</formula>
    </cfRule>
  </conditionalFormatting>
  <conditionalFormatting sqref="AD11:AE12">
    <cfRule type="expression" dxfId="4843" priority="1228">
      <formula>AND(OR($AC11&lt;&gt;"",$AC12&lt;&gt;"",$AD11&lt;&gt;""),$AE11="TBD")</formula>
    </cfRule>
  </conditionalFormatting>
  <conditionalFormatting sqref="AG11:AH12">
    <cfRule type="expression" dxfId="4842" priority="1225">
      <formula>AND(OR($AF11&lt;&gt;"",$AF12&lt;&gt;"",$AG11&lt;&gt;""),$AH11="TBD")</formula>
    </cfRule>
  </conditionalFormatting>
  <conditionalFormatting sqref="AJ11:AK12">
    <cfRule type="expression" dxfId="4841" priority="1224">
      <formula>AND(OR($AI11&lt;&gt;"",$AI12&lt;&gt;"",$AJ11&lt;&gt;""),$AK11="TBD")</formula>
    </cfRule>
  </conditionalFormatting>
  <conditionalFormatting sqref="AM11:AN12">
    <cfRule type="expression" dxfId="4840" priority="1222">
      <formula>AND(OR($AL11&lt;&gt;"",$AL12&lt;&gt;"",$AM11&lt;&gt;""),$AN11="TBD")</formula>
    </cfRule>
  </conditionalFormatting>
  <conditionalFormatting sqref="AO11:AQ12">
    <cfRule type="expression" dxfId="4839" priority="1220">
      <formula>AND(OR($AO11&lt;&gt;"",$AO12&lt;&gt;"",$AP11&lt;&gt;""),$AQ11="TBD")</formula>
    </cfRule>
  </conditionalFormatting>
  <conditionalFormatting sqref="AO12">
    <cfRule type="expression" dxfId="4838" priority="1219">
      <formula>AND(OR($AO11&lt;&gt;"",$AO12&lt;&gt;"",$AP11&lt;&gt;""),$AQ11="TBD")</formula>
    </cfRule>
  </conditionalFormatting>
  <conditionalFormatting sqref="AR11:AT12">
    <cfRule type="expression" dxfId="4837" priority="1218">
      <formula>AND(OR($AR11&lt;&gt;"",$AR12&lt;&gt;"",$AS11&lt;&gt;""),$AT11="TBD")</formula>
    </cfRule>
  </conditionalFormatting>
  <conditionalFormatting sqref="AR12">
    <cfRule type="expression" dxfId="4836" priority="1217">
      <formula>AND(OR($AR11&lt;&gt;"",$AR12&lt;&gt;"",$AS11&lt;&gt;""),$AT11="TBD")</formula>
    </cfRule>
  </conditionalFormatting>
  <conditionalFormatting sqref="U12">
    <cfRule type="expression" dxfId="4835" priority="1216">
      <formula>AND($U12="",$B11&lt;&gt;"")</formula>
    </cfRule>
  </conditionalFormatting>
  <conditionalFormatting sqref="A13">
    <cfRule type="expression" dxfId="4834" priority="1194">
      <formula>#REF!="Yes"</formula>
    </cfRule>
  </conditionalFormatting>
  <conditionalFormatting sqref="D13:E14">
    <cfRule type="expression" dxfId="4833" priority="1193">
      <formula>AND($D13&lt;&gt;"",$E13&lt;&gt;"")</formula>
    </cfRule>
  </conditionalFormatting>
  <conditionalFormatting sqref="A13">
    <cfRule type="expression" dxfId="4832" priority="1195">
      <formula>$AV13:$AV14="[Record ID]"</formula>
    </cfRule>
  </conditionalFormatting>
  <conditionalFormatting sqref="X13:Y14">
    <cfRule type="expression" dxfId="4831" priority="1192">
      <formula>AND(OR($W13&lt;&gt;"",$W14&lt;&gt;"",$X13&lt;&gt;""),$Y13="TBD")</formula>
    </cfRule>
  </conditionalFormatting>
  <conditionalFormatting sqref="AA13:AB14">
    <cfRule type="expression" dxfId="4830" priority="1190">
      <formula>AND(OR($Z13&lt;&gt;"",$Z14&lt;&gt;"",$AA13&lt;&gt;""),$AB13="TBD")</formula>
    </cfRule>
  </conditionalFormatting>
  <conditionalFormatting sqref="AD13:AE14">
    <cfRule type="expression" dxfId="4829" priority="1188">
      <formula>AND(OR($AC13&lt;&gt;"",$AC14&lt;&gt;"",$AD13&lt;&gt;""),$AE13="TBD")</formula>
    </cfRule>
  </conditionalFormatting>
  <conditionalFormatting sqref="AG13:AH14">
    <cfRule type="expression" dxfId="4828" priority="1185">
      <formula>AND(OR($AF13&lt;&gt;"",$AF14&lt;&gt;"",$AG13&lt;&gt;""),$AH13="TBD")</formula>
    </cfRule>
  </conditionalFormatting>
  <conditionalFormatting sqref="AJ13:AK14">
    <cfRule type="expression" dxfId="4827" priority="1184">
      <formula>AND(OR($AI13&lt;&gt;"",$AI14&lt;&gt;"",$AJ13&lt;&gt;""),$AK13="TBD")</formula>
    </cfRule>
  </conditionalFormatting>
  <conditionalFormatting sqref="AM13:AN14">
    <cfRule type="expression" dxfId="4826" priority="1182">
      <formula>AND(OR($AL13&lt;&gt;"",$AL14&lt;&gt;"",$AM13&lt;&gt;""),$AN13="TBD")</formula>
    </cfRule>
  </conditionalFormatting>
  <conditionalFormatting sqref="AO13:AQ14">
    <cfRule type="expression" dxfId="4825" priority="1180">
      <formula>AND(OR($AO13&lt;&gt;"",$AO14&lt;&gt;"",$AP13&lt;&gt;""),$AQ13="TBD")</formula>
    </cfRule>
  </conditionalFormatting>
  <conditionalFormatting sqref="AO14">
    <cfRule type="expression" dxfId="4824" priority="1179">
      <formula>AND(OR($AO13&lt;&gt;"",$AO14&lt;&gt;"",$AP13&lt;&gt;""),$AQ13="TBD")</formula>
    </cfRule>
  </conditionalFormatting>
  <conditionalFormatting sqref="AR13:AT14">
    <cfRule type="expression" dxfId="4823" priority="1178">
      <formula>AND(OR($AR13&lt;&gt;"",$AR14&lt;&gt;"",$AS13&lt;&gt;""),$AT13="TBD")</formula>
    </cfRule>
  </conditionalFormatting>
  <conditionalFormatting sqref="AR14">
    <cfRule type="expression" dxfId="4822" priority="1177">
      <formula>AND(OR($AR13&lt;&gt;"",$AR14&lt;&gt;"",$AS13&lt;&gt;""),$AT13="TBD")</formula>
    </cfRule>
  </conditionalFormatting>
  <conditionalFormatting sqref="U14">
    <cfRule type="expression" dxfId="4821" priority="1176">
      <formula>AND($U14="",$B13&lt;&gt;"")</formula>
    </cfRule>
  </conditionalFormatting>
  <conditionalFormatting sqref="A15">
    <cfRule type="expression" dxfId="4820" priority="1154">
      <formula>#REF!="Yes"</formula>
    </cfRule>
  </conditionalFormatting>
  <conditionalFormatting sqref="D15:E16">
    <cfRule type="expression" dxfId="4819" priority="1153">
      <formula>AND($D15&lt;&gt;"",$E15&lt;&gt;"")</formula>
    </cfRule>
  </conditionalFormatting>
  <conditionalFormatting sqref="A15">
    <cfRule type="expression" dxfId="4818" priority="1155">
      <formula>$AV15:$AV16="[Record ID]"</formula>
    </cfRule>
  </conditionalFormatting>
  <conditionalFormatting sqref="X15:Y16">
    <cfRule type="expression" dxfId="4817" priority="1152">
      <formula>AND(OR($W15&lt;&gt;"",$W16&lt;&gt;"",$X15&lt;&gt;""),$Y15="TBD")</formula>
    </cfRule>
  </conditionalFormatting>
  <conditionalFormatting sqref="AA15:AB16">
    <cfRule type="expression" dxfId="4816" priority="1150">
      <formula>AND(OR($Z15&lt;&gt;"",$Z16&lt;&gt;"",$AA15&lt;&gt;""),$AB15="TBD")</formula>
    </cfRule>
  </conditionalFormatting>
  <conditionalFormatting sqref="AD15:AE16">
    <cfRule type="expression" dxfId="4815" priority="1148">
      <formula>AND(OR($AC15&lt;&gt;"",$AC16&lt;&gt;"",$AD15&lt;&gt;""),$AE15="TBD")</formula>
    </cfRule>
  </conditionalFormatting>
  <conditionalFormatting sqref="AG15:AH16">
    <cfRule type="expression" dxfId="4814" priority="1145">
      <formula>AND(OR($AF15&lt;&gt;"",$AF16&lt;&gt;"",$AG15&lt;&gt;""),$AH15="TBD")</formula>
    </cfRule>
  </conditionalFormatting>
  <conditionalFormatting sqref="AJ15:AK16">
    <cfRule type="expression" dxfId="4813" priority="1144">
      <formula>AND(OR($AI15&lt;&gt;"",$AI16&lt;&gt;"",$AJ15&lt;&gt;""),$AK15="TBD")</formula>
    </cfRule>
  </conditionalFormatting>
  <conditionalFormatting sqref="AM15:AN16">
    <cfRule type="expression" dxfId="4812" priority="1142">
      <formula>AND(OR($AL15&lt;&gt;"",$AL16&lt;&gt;"",$AM15&lt;&gt;""),$AN15="TBD")</formula>
    </cfRule>
  </conditionalFormatting>
  <conditionalFormatting sqref="AO15:AQ16">
    <cfRule type="expression" dxfId="4811" priority="1140">
      <formula>AND(OR($AO15&lt;&gt;"",$AO16&lt;&gt;"",$AP15&lt;&gt;""),$AQ15="TBD")</formula>
    </cfRule>
  </conditionalFormatting>
  <conditionalFormatting sqref="AO16">
    <cfRule type="expression" dxfId="4810" priority="1139">
      <formula>AND(OR($AO15&lt;&gt;"",$AO16&lt;&gt;"",$AP15&lt;&gt;""),$AQ15="TBD")</formula>
    </cfRule>
  </conditionalFormatting>
  <conditionalFormatting sqref="AR15:AT16">
    <cfRule type="expression" dxfId="4809" priority="1138">
      <formula>AND(OR($AR15&lt;&gt;"",$AR16&lt;&gt;"",$AS15&lt;&gt;""),$AT15="TBD")</formula>
    </cfRule>
  </conditionalFormatting>
  <conditionalFormatting sqref="AR16">
    <cfRule type="expression" dxfId="4808" priority="1137">
      <formula>AND(OR($AR15&lt;&gt;"",$AR16&lt;&gt;"",$AS15&lt;&gt;""),$AT15="TBD")</formula>
    </cfRule>
  </conditionalFormatting>
  <conditionalFormatting sqref="U16">
    <cfRule type="expression" dxfId="4807" priority="1136">
      <formula>AND($U16="",$B15&lt;&gt;"")</formula>
    </cfRule>
  </conditionalFormatting>
  <conditionalFormatting sqref="A17">
    <cfRule type="expression" dxfId="4806" priority="1114">
      <formula>#REF!="Yes"</formula>
    </cfRule>
  </conditionalFormatting>
  <conditionalFormatting sqref="D17:E18">
    <cfRule type="expression" dxfId="4805" priority="1113">
      <formula>AND($D17&lt;&gt;"",$E17&lt;&gt;"")</formula>
    </cfRule>
  </conditionalFormatting>
  <conditionalFormatting sqref="A17">
    <cfRule type="expression" dxfId="4804" priority="1115">
      <formula>$AV17:$AV18="[Record ID]"</formula>
    </cfRule>
  </conditionalFormatting>
  <conditionalFormatting sqref="X17:Y18">
    <cfRule type="expression" dxfId="4803" priority="1112">
      <formula>AND(OR($W17&lt;&gt;"",$W18&lt;&gt;"",$X17&lt;&gt;""),$Y17="TBD")</formula>
    </cfRule>
  </conditionalFormatting>
  <conditionalFormatting sqref="AA17:AB18">
    <cfRule type="expression" dxfId="4802" priority="1110">
      <formula>AND(OR($Z17&lt;&gt;"",$Z18&lt;&gt;"",$AA17&lt;&gt;""),$AB17="TBD")</formula>
    </cfRule>
  </conditionalFormatting>
  <conditionalFormatting sqref="AD17:AE18">
    <cfRule type="expression" dxfId="4801" priority="1108">
      <formula>AND(OR($AC17&lt;&gt;"",$AC18&lt;&gt;"",$AD17&lt;&gt;""),$AE17="TBD")</formula>
    </cfRule>
  </conditionalFormatting>
  <conditionalFormatting sqref="AG17:AH18">
    <cfRule type="expression" dxfId="4800" priority="1105">
      <formula>AND(OR($AF17&lt;&gt;"",$AF18&lt;&gt;"",$AG17&lt;&gt;""),$AH17="TBD")</formula>
    </cfRule>
  </conditionalFormatting>
  <conditionalFormatting sqref="AJ17:AK18">
    <cfRule type="expression" dxfId="4799" priority="1104">
      <formula>AND(OR($AI17&lt;&gt;"",$AI18&lt;&gt;"",$AJ17&lt;&gt;""),$AK17="TBD")</formula>
    </cfRule>
  </conditionalFormatting>
  <conditionalFormatting sqref="AM17:AN18">
    <cfRule type="expression" dxfId="4798" priority="1102">
      <formula>AND(OR($AL17&lt;&gt;"",$AL18&lt;&gt;"",$AM17&lt;&gt;""),$AN17="TBD")</formula>
    </cfRule>
  </conditionalFormatting>
  <conditionalFormatting sqref="AO17:AQ18">
    <cfRule type="expression" dxfId="4797" priority="1100">
      <formula>AND(OR($AO17&lt;&gt;"",$AO18&lt;&gt;"",$AP17&lt;&gt;""),$AQ17="TBD")</formula>
    </cfRule>
  </conditionalFormatting>
  <conditionalFormatting sqref="AO18">
    <cfRule type="expression" dxfId="4796" priority="1099">
      <formula>AND(OR($AO17&lt;&gt;"",$AO18&lt;&gt;"",$AP17&lt;&gt;""),$AQ17="TBD")</formula>
    </cfRule>
  </conditionalFormatting>
  <conditionalFormatting sqref="AR17:AT18">
    <cfRule type="expression" dxfId="4795" priority="1098">
      <formula>AND(OR($AR17&lt;&gt;"",$AR18&lt;&gt;"",$AS17&lt;&gt;""),$AT17="TBD")</formula>
    </cfRule>
  </conditionalFormatting>
  <conditionalFormatting sqref="AR18">
    <cfRule type="expression" dxfId="4794" priority="1097">
      <formula>AND(OR($AR17&lt;&gt;"",$AR18&lt;&gt;"",$AS17&lt;&gt;""),$AT17="TBD")</formula>
    </cfRule>
  </conditionalFormatting>
  <conditionalFormatting sqref="U18">
    <cfRule type="expression" dxfId="4793" priority="1096">
      <formula>AND($U18="",$B17&lt;&gt;"")</formula>
    </cfRule>
  </conditionalFormatting>
  <conditionalFormatting sqref="A19">
    <cfRule type="expression" dxfId="4792" priority="1074">
      <formula>#REF!="Yes"</formula>
    </cfRule>
  </conditionalFormatting>
  <conditionalFormatting sqref="D19:E20">
    <cfRule type="expression" dxfId="4791" priority="1073">
      <formula>AND($D19&lt;&gt;"",$E19&lt;&gt;"")</formula>
    </cfRule>
  </conditionalFormatting>
  <conditionalFormatting sqref="A19">
    <cfRule type="expression" dxfId="4790" priority="1075">
      <formula>$AV19:$AV20="[Record ID]"</formula>
    </cfRule>
  </conditionalFormatting>
  <conditionalFormatting sqref="X19:Y20">
    <cfRule type="expression" dxfId="4789" priority="1072">
      <formula>AND(OR($W19&lt;&gt;"",$W20&lt;&gt;"",$X19&lt;&gt;""),$Y19="TBD")</formula>
    </cfRule>
  </conditionalFormatting>
  <conditionalFormatting sqref="AA19:AB20">
    <cfRule type="expression" dxfId="4788" priority="1070">
      <formula>AND(OR($Z19&lt;&gt;"",$Z20&lt;&gt;"",$AA19&lt;&gt;""),$AB19="TBD")</formula>
    </cfRule>
  </conditionalFormatting>
  <conditionalFormatting sqref="AD19:AE20">
    <cfRule type="expression" dxfId="4787" priority="1068">
      <formula>AND(OR($AC19&lt;&gt;"",$AC20&lt;&gt;"",$AD19&lt;&gt;""),$AE19="TBD")</formula>
    </cfRule>
  </conditionalFormatting>
  <conditionalFormatting sqref="AG19:AH20">
    <cfRule type="expression" dxfId="4786" priority="1065">
      <formula>AND(OR($AF19&lt;&gt;"",$AF20&lt;&gt;"",$AG19&lt;&gt;""),$AH19="TBD")</formula>
    </cfRule>
  </conditionalFormatting>
  <conditionalFormatting sqref="AJ19:AK20">
    <cfRule type="expression" dxfId="4785" priority="1064">
      <formula>AND(OR($AI19&lt;&gt;"",$AI20&lt;&gt;"",$AJ19&lt;&gt;""),$AK19="TBD")</formula>
    </cfRule>
  </conditionalFormatting>
  <conditionalFormatting sqref="AM19:AN20">
    <cfRule type="expression" dxfId="4784" priority="1062">
      <formula>AND(OR($AL19&lt;&gt;"",$AL20&lt;&gt;"",$AM19&lt;&gt;""),$AN19="TBD")</formula>
    </cfRule>
  </conditionalFormatting>
  <conditionalFormatting sqref="AO19:AQ20">
    <cfRule type="expression" dxfId="4783" priority="1060">
      <formula>AND(OR($AO19&lt;&gt;"",$AO20&lt;&gt;"",$AP19&lt;&gt;""),$AQ19="TBD")</formula>
    </cfRule>
  </conditionalFormatting>
  <conditionalFormatting sqref="AO20">
    <cfRule type="expression" dxfId="4782" priority="1059">
      <formula>AND(OR($AO19&lt;&gt;"",$AO20&lt;&gt;"",$AP19&lt;&gt;""),$AQ19="TBD")</formula>
    </cfRule>
  </conditionalFormatting>
  <conditionalFormatting sqref="AR19:AT20">
    <cfRule type="expression" dxfId="4781" priority="1058">
      <formula>AND(OR($AR19&lt;&gt;"",$AR20&lt;&gt;"",$AS19&lt;&gt;""),$AT19="TBD")</formula>
    </cfRule>
  </conditionalFormatting>
  <conditionalFormatting sqref="AR20">
    <cfRule type="expression" dxfId="4780" priority="1057">
      <formula>AND(OR($AR19&lt;&gt;"",$AR20&lt;&gt;"",$AS19&lt;&gt;""),$AT19="TBD")</formula>
    </cfRule>
  </conditionalFormatting>
  <conditionalFormatting sqref="U20">
    <cfRule type="expression" dxfId="4779" priority="1056">
      <formula>AND($U20="",$B19&lt;&gt;"")</formula>
    </cfRule>
  </conditionalFormatting>
  <conditionalFormatting sqref="A21">
    <cfRule type="expression" dxfId="4778" priority="1034">
      <formula>#REF!="Yes"</formula>
    </cfRule>
  </conditionalFormatting>
  <conditionalFormatting sqref="D21:E22">
    <cfRule type="expression" dxfId="4777" priority="1033">
      <formula>AND($D21&lt;&gt;"",$E21&lt;&gt;"")</formula>
    </cfRule>
  </conditionalFormatting>
  <conditionalFormatting sqref="A21">
    <cfRule type="expression" dxfId="4776" priority="1035">
      <formula>$AV21:$AV22="[Record ID]"</formula>
    </cfRule>
  </conditionalFormatting>
  <conditionalFormatting sqref="X21:Y22">
    <cfRule type="expression" dxfId="4775" priority="1032">
      <formula>AND(OR($W21&lt;&gt;"",$W22&lt;&gt;"",$X21&lt;&gt;""),$Y21="TBD")</formula>
    </cfRule>
  </conditionalFormatting>
  <conditionalFormatting sqref="AA21:AB22">
    <cfRule type="expression" dxfId="4774" priority="1030">
      <formula>AND(OR($Z21&lt;&gt;"",$Z22&lt;&gt;"",$AA21&lt;&gt;""),$AB21="TBD")</formula>
    </cfRule>
  </conditionalFormatting>
  <conditionalFormatting sqref="AD21:AE22">
    <cfRule type="expression" dxfId="4773" priority="1028">
      <formula>AND(OR($AC21&lt;&gt;"",$AC22&lt;&gt;"",$AD21&lt;&gt;""),$AE21="TBD")</formula>
    </cfRule>
  </conditionalFormatting>
  <conditionalFormatting sqref="AG21:AH22">
    <cfRule type="expression" dxfId="4772" priority="1025">
      <formula>AND(OR($AF21&lt;&gt;"",$AF22&lt;&gt;"",$AG21&lt;&gt;""),$AH21="TBD")</formula>
    </cfRule>
  </conditionalFormatting>
  <conditionalFormatting sqref="AJ21:AK22">
    <cfRule type="expression" dxfId="4771" priority="1024">
      <formula>AND(OR($AI21&lt;&gt;"",$AI22&lt;&gt;"",$AJ21&lt;&gt;""),$AK21="TBD")</formula>
    </cfRule>
  </conditionalFormatting>
  <conditionalFormatting sqref="AM21:AN22">
    <cfRule type="expression" dxfId="4770" priority="1022">
      <formula>AND(OR($AL21&lt;&gt;"",$AL22&lt;&gt;"",$AM21&lt;&gt;""),$AN21="TBD")</formula>
    </cfRule>
  </conditionalFormatting>
  <conditionalFormatting sqref="AO21:AQ22">
    <cfRule type="expression" dxfId="4769" priority="1020">
      <formula>AND(OR($AO21&lt;&gt;"",$AO22&lt;&gt;"",$AP21&lt;&gt;""),$AQ21="TBD")</formula>
    </cfRule>
  </conditionalFormatting>
  <conditionalFormatting sqref="AO22">
    <cfRule type="expression" dxfId="4768" priority="1019">
      <formula>AND(OR($AO21&lt;&gt;"",$AO22&lt;&gt;"",$AP21&lt;&gt;""),$AQ21="TBD")</formula>
    </cfRule>
  </conditionalFormatting>
  <conditionalFormatting sqref="AR21:AT22">
    <cfRule type="expression" dxfId="4767" priority="1018">
      <formula>AND(OR($AR21&lt;&gt;"",$AR22&lt;&gt;"",$AS21&lt;&gt;""),$AT21="TBD")</formula>
    </cfRule>
  </conditionalFormatting>
  <conditionalFormatting sqref="AR22">
    <cfRule type="expression" dxfId="4766" priority="1017">
      <formula>AND(OR($AR21&lt;&gt;"",$AR22&lt;&gt;"",$AS21&lt;&gt;""),$AT21="TBD")</formula>
    </cfRule>
  </conditionalFormatting>
  <conditionalFormatting sqref="U22">
    <cfRule type="expression" dxfId="4765" priority="1016">
      <formula>AND($U22="",$B21&lt;&gt;"")</formula>
    </cfRule>
  </conditionalFormatting>
  <conditionalFormatting sqref="A23">
    <cfRule type="expression" dxfId="4764" priority="994">
      <formula>#REF!="Yes"</formula>
    </cfRule>
  </conditionalFormatting>
  <conditionalFormatting sqref="D23:E24">
    <cfRule type="expression" dxfId="4763" priority="993">
      <formula>AND($D23&lt;&gt;"",$E23&lt;&gt;"")</formula>
    </cfRule>
  </conditionalFormatting>
  <conditionalFormatting sqref="A23">
    <cfRule type="expression" dxfId="4762" priority="995">
      <formula>$AV23:$AV24="[Record ID]"</formula>
    </cfRule>
  </conditionalFormatting>
  <conditionalFormatting sqref="X23:Y24">
    <cfRule type="expression" dxfId="4761" priority="992">
      <formula>AND(OR($W23&lt;&gt;"",$W24&lt;&gt;"",$X23&lt;&gt;""),$Y23="TBD")</formula>
    </cfRule>
  </conditionalFormatting>
  <conditionalFormatting sqref="AA23:AB24">
    <cfRule type="expression" dxfId="4760" priority="990">
      <formula>AND(OR($Z23&lt;&gt;"",$Z24&lt;&gt;"",$AA23&lt;&gt;""),$AB23="TBD")</formula>
    </cfRule>
  </conditionalFormatting>
  <conditionalFormatting sqref="AD23:AE24">
    <cfRule type="expression" dxfId="4759" priority="988">
      <formula>AND(OR($AC23&lt;&gt;"",$AC24&lt;&gt;"",$AD23&lt;&gt;""),$AE23="TBD")</formula>
    </cfRule>
  </conditionalFormatting>
  <conditionalFormatting sqref="AG23:AH24">
    <cfRule type="expression" dxfId="4758" priority="985">
      <formula>AND(OR($AF23&lt;&gt;"",$AF24&lt;&gt;"",$AG23&lt;&gt;""),$AH23="TBD")</formula>
    </cfRule>
  </conditionalFormatting>
  <conditionalFormatting sqref="AJ23:AK24">
    <cfRule type="expression" dxfId="4757" priority="984">
      <formula>AND(OR($AI23&lt;&gt;"",$AI24&lt;&gt;"",$AJ23&lt;&gt;""),$AK23="TBD")</formula>
    </cfRule>
  </conditionalFormatting>
  <conditionalFormatting sqref="AM23:AN24">
    <cfRule type="expression" dxfId="4756" priority="982">
      <formula>AND(OR($AL23&lt;&gt;"",$AL24&lt;&gt;"",$AM23&lt;&gt;""),$AN23="TBD")</formula>
    </cfRule>
  </conditionalFormatting>
  <conditionalFormatting sqref="AO23:AQ24">
    <cfRule type="expression" dxfId="4755" priority="980">
      <formula>AND(OR($AO23&lt;&gt;"",$AO24&lt;&gt;"",$AP23&lt;&gt;""),$AQ23="TBD")</formula>
    </cfRule>
  </conditionalFormatting>
  <conditionalFormatting sqref="AO24">
    <cfRule type="expression" dxfId="4754" priority="979">
      <formula>AND(OR($AO23&lt;&gt;"",$AO24&lt;&gt;"",$AP23&lt;&gt;""),$AQ23="TBD")</formula>
    </cfRule>
  </conditionalFormatting>
  <conditionalFormatting sqref="AR23:AT24">
    <cfRule type="expression" dxfId="4753" priority="978">
      <formula>AND(OR($AR23&lt;&gt;"",$AR24&lt;&gt;"",$AS23&lt;&gt;""),$AT23="TBD")</formula>
    </cfRule>
  </conditionalFormatting>
  <conditionalFormatting sqref="AR24">
    <cfRule type="expression" dxfId="4752" priority="977">
      <formula>AND(OR($AR23&lt;&gt;"",$AR24&lt;&gt;"",$AS23&lt;&gt;""),$AT23="TBD")</formula>
    </cfRule>
  </conditionalFormatting>
  <conditionalFormatting sqref="U24">
    <cfRule type="expression" dxfId="4751" priority="976">
      <formula>AND($U24="",$B23&lt;&gt;"")</formula>
    </cfRule>
  </conditionalFormatting>
  <conditionalFormatting sqref="A25">
    <cfRule type="expression" dxfId="4750" priority="954">
      <formula>#REF!="Yes"</formula>
    </cfRule>
  </conditionalFormatting>
  <conditionalFormatting sqref="D25:E26">
    <cfRule type="expression" dxfId="4749" priority="953">
      <formula>AND($D25&lt;&gt;"",$E25&lt;&gt;"")</formula>
    </cfRule>
  </conditionalFormatting>
  <conditionalFormatting sqref="A25">
    <cfRule type="expression" dxfId="4748" priority="955">
      <formula>$AV25:$AV26="[Record ID]"</formula>
    </cfRule>
  </conditionalFormatting>
  <conditionalFormatting sqref="X25:Y26">
    <cfRule type="expression" dxfId="4747" priority="952">
      <formula>AND(OR($W25&lt;&gt;"",$W26&lt;&gt;"",$X25&lt;&gt;""),$Y25="TBD")</formula>
    </cfRule>
  </conditionalFormatting>
  <conditionalFormatting sqref="AA25:AB26">
    <cfRule type="expression" dxfId="4746" priority="950">
      <formula>AND(OR($Z25&lt;&gt;"",$Z26&lt;&gt;"",$AA25&lt;&gt;""),$AB25="TBD")</formula>
    </cfRule>
  </conditionalFormatting>
  <conditionalFormatting sqref="AD25:AE26">
    <cfRule type="expression" dxfId="4745" priority="948">
      <formula>AND(OR($AC25&lt;&gt;"",$AC26&lt;&gt;"",$AD25&lt;&gt;""),$AE25="TBD")</formula>
    </cfRule>
  </conditionalFormatting>
  <conditionalFormatting sqref="AG25:AH26">
    <cfRule type="expression" dxfId="4744" priority="945">
      <formula>AND(OR($AF25&lt;&gt;"",$AF26&lt;&gt;"",$AG25&lt;&gt;""),$AH25="TBD")</formula>
    </cfRule>
  </conditionalFormatting>
  <conditionalFormatting sqref="AJ25:AK26">
    <cfRule type="expression" dxfId="4743" priority="944">
      <formula>AND(OR($AI25&lt;&gt;"",$AI26&lt;&gt;"",$AJ25&lt;&gt;""),$AK25="TBD")</formula>
    </cfRule>
  </conditionalFormatting>
  <conditionalFormatting sqref="AM25:AN26">
    <cfRule type="expression" dxfId="4742" priority="942">
      <formula>AND(OR($AL25&lt;&gt;"",$AL26&lt;&gt;"",$AM25&lt;&gt;""),$AN25="TBD")</formula>
    </cfRule>
  </conditionalFormatting>
  <conditionalFormatting sqref="AO25:AQ26">
    <cfRule type="expression" dxfId="4741" priority="940">
      <formula>AND(OR($AO25&lt;&gt;"",$AO26&lt;&gt;"",$AP25&lt;&gt;""),$AQ25="TBD")</formula>
    </cfRule>
  </conditionalFormatting>
  <conditionalFormatting sqref="AO26">
    <cfRule type="expression" dxfId="4740" priority="939">
      <formula>AND(OR($AO25&lt;&gt;"",$AO26&lt;&gt;"",$AP25&lt;&gt;""),$AQ25="TBD")</formula>
    </cfRule>
  </conditionalFormatting>
  <conditionalFormatting sqref="AR25:AT26">
    <cfRule type="expression" dxfId="4739" priority="938">
      <formula>AND(OR($AR25&lt;&gt;"",$AR26&lt;&gt;"",$AS25&lt;&gt;""),$AT25="TBD")</formula>
    </cfRule>
  </conditionalFormatting>
  <conditionalFormatting sqref="AR26">
    <cfRule type="expression" dxfId="4738" priority="937">
      <formula>AND(OR($AR25&lt;&gt;"",$AR26&lt;&gt;"",$AS25&lt;&gt;""),$AT25="TBD")</formula>
    </cfRule>
  </conditionalFormatting>
  <conditionalFormatting sqref="U26">
    <cfRule type="expression" dxfId="4737" priority="936">
      <formula>AND($U26="",$B25&lt;&gt;"")</formula>
    </cfRule>
  </conditionalFormatting>
  <conditionalFormatting sqref="A27">
    <cfRule type="expression" dxfId="4736" priority="914">
      <formula>#REF!="Yes"</formula>
    </cfRule>
  </conditionalFormatting>
  <conditionalFormatting sqref="D27:E28">
    <cfRule type="expression" dxfId="4735" priority="913">
      <formula>AND($D27&lt;&gt;"",$E27&lt;&gt;"")</formula>
    </cfRule>
  </conditionalFormatting>
  <conditionalFormatting sqref="A27">
    <cfRule type="expression" dxfId="4734" priority="915">
      <formula>$AV27:$AV28="[Record ID]"</formula>
    </cfRule>
  </conditionalFormatting>
  <conditionalFormatting sqref="W27:Y28">
    <cfRule type="expression" dxfId="4733" priority="912">
      <formula>AND(OR($W27&lt;&gt;"",$W28&lt;&gt;"",$X27&lt;&gt;""),$Y27="TBD")</formula>
    </cfRule>
  </conditionalFormatting>
  <conditionalFormatting sqref="W28">
    <cfRule type="expression" dxfId="4732" priority="911">
      <formula>AND(OR($W27&lt;&gt;"",$W28&lt;&gt;"",$X27&lt;&gt;""),$Y27="TBD")</formula>
    </cfRule>
  </conditionalFormatting>
  <conditionalFormatting sqref="Z27:AB28">
    <cfRule type="expression" dxfId="4731" priority="910">
      <formula>AND(OR($Z27&lt;&gt;"",$Z28&lt;&gt;"",$AA27&lt;&gt;""),$AB27="TBD")</formula>
    </cfRule>
  </conditionalFormatting>
  <conditionalFormatting sqref="Z28">
    <cfRule type="expression" dxfId="4730" priority="909">
      <formula>AND(OR($Z27&lt;&gt;"",$Z28&lt;&gt;"",$AA27&lt;&gt;""),$AB27="TBD")</formula>
    </cfRule>
  </conditionalFormatting>
  <conditionalFormatting sqref="AC27:AE28">
    <cfRule type="expression" dxfId="4729" priority="908">
      <formula>AND(OR($AC27&lt;&gt;"",$AC28&lt;&gt;"",$AD27&lt;&gt;""),$AE27="TBD")</formula>
    </cfRule>
  </conditionalFormatting>
  <conditionalFormatting sqref="AC28">
    <cfRule type="expression" dxfId="4728" priority="907">
      <formula>AND(OR($AC27&lt;&gt;"",$AC28&lt;&gt;"",$AD27&lt;&gt;""),$AE27="TBD")</formula>
    </cfRule>
  </conditionalFormatting>
  <conditionalFormatting sqref="AF28">
    <cfRule type="expression" dxfId="4727" priority="906">
      <formula>AND(OR($AF27&lt;&gt;"",$AF28&lt;&gt;"",$AG27&lt;&gt;""),$AH27="TBD")</formula>
    </cfRule>
  </conditionalFormatting>
  <conditionalFormatting sqref="AF27:AH28">
    <cfRule type="expression" dxfId="4726" priority="905">
      <formula>AND(OR($AF27&lt;&gt;"",$AF28&lt;&gt;"",$AG27&lt;&gt;""),$AH27="TBD")</formula>
    </cfRule>
  </conditionalFormatting>
  <conditionalFormatting sqref="AI27:AK28">
    <cfRule type="expression" dxfId="4725" priority="904">
      <formula>AND(OR($AI27&lt;&gt;"",$AI28&lt;&gt;"",$AJ27&lt;&gt;""),$AK27="TBD")</formula>
    </cfRule>
  </conditionalFormatting>
  <conditionalFormatting sqref="AI28">
    <cfRule type="expression" dxfId="4724" priority="903">
      <formula>AND(OR($AI27&lt;&gt;"",$AI28&lt;&gt;"",$AJ27&lt;&gt;""),$AK27="TBD")</formula>
    </cfRule>
  </conditionalFormatting>
  <conditionalFormatting sqref="AL27:AN28">
    <cfRule type="expression" dxfId="4723" priority="902">
      <formula>AND(OR($AL27&lt;&gt;"",$AL28&lt;&gt;"",$AM27&lt;&gt;""),$AN27="TBD")</formula>
    </cfRule>
  </conditionalFormatting>
  <conditionalFormatting sqref="AL28">
    <cfRule type="expression" dxfId="4722" priority="901">
      <formula>AND(OR($AL27&lt;&gt;"",$AL28&lt;&gt;"",$AM27&lt;&gt;""),$AN27="TBD")</formula>
    </cfRule>
  </conditionalFormatting>
  <conditionalFormatting sqref="AO27:AQ28">
    <cfRule type="expression" dxfId="4721" priority="900">
      <formula>AND(OR($AO27&lt;&gt;"",$AO28&lt;&gt;"",$AP27&lt;&gt;""),$AQ27="TBD")</formula>
    </cfRule>
  </conditionalFormatting>
  <conditionalFormatting sqref="AO28">
    <cfRule type="expression" dxfId="4720" priority="899">
      <formula>AND(OR($AO27&lt;&gt;"",$AO28&lt;&gt;"",$AP27&lt;&gt;""),$AQ27="TBD")</formula>
    </cfRule>
  </conditionalFormatting>
  <conditionalFormatting sqref="AR27:AT28">
    <cfRule type="expression" dxfId="4719" priority="898">
      <formula>AND(OR($AR27&lt;&gt;"",$AR28&lt;&gt;"",$AS27&lt;&gt;""),$AT27="TBD")</formula>
    </cfRule>
  </conditionalFormatting>
  <conditionalFormatting sqref="AR28">
    <cfRule type="expression" dxfId="4718" priority="897">
      <formula>AND(OR($AR27&lt;&gt;"",$AR28&lt;&gt;"",$AS27&lt;&gt;""),$AT27="TBD")</formula>
    </cfRule>
  </conditionalFormatting>
  <conditionalFormatting sqref="U28">
    <cfRule type="expression" dxfId="4717" priority="896">
      <formula>AND($U28="",$B27&lt;&gt;"")</formula>
    </cfRule>
  </conditionalFormatting>
  <conditionalFormatting sqref="A29">
    <cfRule type="expression" dxfId="4716" priority="874">
      <formula>#REF!="Yes"</formula>
    </cfRule>
  </conditionalFormatting>
  <conditionalFormatting sqref="D29:E30">
    <cfRule type="expression" dxfId="4715" priority="873">
      <formula>AND($D29&lt;&gt;"",$E29&lt;&gt;"")</formula>
    </cfRule>
  </conditionalFormatting>
  <conditionalFormatting sqref="A29">
    <cfRule type="expression" dxfId="4714" priority="875">
      <formula>$AV29:$AV30="[Record ID]"</formula>
    </cfRule>
  </conditionalFormatting>
  <conditionalFormatting sqref="W29:Y30">
    <cfRule type="expression" dxfId="4713" priority="872">
      <formula>AND(OR($W29&lt;&gt;"",$W30&lt;&gt;"",$X29&lt;&gt;""),$Y29="TBD")</formula>
    </cfRule>
  </conditionalFormatting>
  <conditionalFormatting sqref="W30">
    <cfRule type="expression" dxfId="4712" priority="871">
      <formula>AND(OR($W29&lt;&gt;"",$W30&lt;&gt;"",$X29&lt;&gt;""),$Y29="TBD")</formula>
    </cfRule>
  </conditionalFormatting>
  <conditionalFormatting sqref="Z29:AB30">
    <cfRule type="expression" dxfId="4711" priority="870">
      <formula>AND(OR($Z29&lt;&gt;"",$Z30&lt;&gt;"",$AA29&lt;&gt;""),$AB29="TBD")</formula>
    </cfRule>
  </conditionalFormatting>
  <conditionalFormatting sqref="Z30">
    <cfRule type="expression" dxfId="4710" priority="869">
      <formula>AND(OR($Z29&lt;&gt;"",$Z30&lt;&gt;"",$AA29&lt;&gt;""),$AB29="TBD")</formula>
    </cfRule>
  </conditionalFormatting>
  <conditionalFormatting sqref="AC29:AE30">
    <cfRule type="expression" dxfId="4709" priority="868">
      <formula>AND(OR($AC29&lt;&gt;"",$AC30&lt;&gt;"",$AD29&lt;&gt;""),$AE29="TBD")</formula>
    </cfRule>
  </conditionalFormatting>
  <conditionalFormatting sqref="AC30">
    <cfRule type="expression" dxfId="4708" priority="867">
      <formula>AND(OR($AC29&lt;&gt;"",$AC30&lt;&gt;"",$AD29&lt;&gt;""),$AE29="TBD")</formula>
    </cfRule>
  </conditionalFormatting>
  <conditionalFormatting sqref="AF30">
    <cfRule type="expression" dxfId="4707" priority="866">
      <formula>AND(OR($AF29&lt;&gt;"",$AF30&lt;&gt;"",$AG29&lt;&gt;""),$AH29="TBD")</formula>
    </cfRule>
  </conditionalFormatting>
  <conditionalFormatting sqref="AF29:AH30">
    <cfRule type="expression" dxfId="4706" priority="865">
      <formula>AND(OR($AF29&lt;&gt;"",$AF30&lt;&gt;"",$AG29&lt;&gt;""),$AH29="TBD")</formula>
    </cfRule>
  </conditionalFormatting>
  <conditionalFormatting sqref="AI29:AK30">
    <cfRule type="expression" dxfId="4705" priority="864">
      <formula>AND(OR($AI29&lt;&gt;"",$AI30&lt;&gt;"",$AJ29&lt;&gt;""),$AK29="TBD")</formula>
    </cfRule>
  </conditionalFormatting>
  <conditionalFormatting sqref="AI30">
    <cfRule type="expression" dxfId="4704" priority="863">
      <formula>AND(OR($AI29&lt;&gt;"",$AI30&lt;&gt;"",$AJ29&lt;&gt;""),$AK29="TBD")</formula>
    </cfRule>
  </conditionalFormatting>
  <conditionalFormatting sqref="AL29:AN30">
    <cfRule type="expression" dxfId="4703" priority="862">
      <formula>AND(OR($AL29&lt;&gt;"",$AL30&lt;&gt;"",$AM29&lt;&gt;""),$AN29="TBD")</formula>
    </cfRule>
  </conditionalFormatting>
  <conditionalFormatting sqref="AL30">
    <cfRule type="expression" dxfId="4702" priority="861">
      <formula>AND(OR($AL29&lt;&gt;"",$AL30&lt;&gt;"",$AM29&lt;&gt;""),$AN29="TBD")</formula>
    </cfRule>
  </conditionalFormatting>
  <conditionalFormatting sqref="AO29:AQ30">
    <cfRule type="expression" dxfId="4701" priority="860">
      <formula>AND(OR($AO29&lt;&gt;"",$AO30&lt;&gt;"",$AP29&lt;&gt;""),$AQ29="TBD")</formula>
    </cfRule>
  </conditionalFormatting>
  <conditionalFormatting sqref="AO30">
    <cfRule type="expression" dxfId="4700" priority="859">
      <formula>AND(OR($AO29&lt;&gt;"",$AO30&lt;&gt;"",$AP29&lt;&gt;""),$AQ29="TBD")</formula>
    </cfRule>
  </conditionalFormatting>
  <conditionalFormatting sqref="AR29:AT30">
    <cfRule type="expression" dxfId="4699" priority="858">
      <formula>AND(OR($AR29&lt;&gt;"",$AR30&lt;&gt;"",$AS29&lt;&gt;""),$AT29="TBD")</formula>
    </cfRule>
  </conditionalFormatting>
  <conditionalFormatting sqref="AR30">
    <cfRule type="expression" dxfId="4698" priority="857">
      <formula>AND(OR($AR29&lt;&gt;"",$AR30&lt;&gt;"",$AS29&lt;&gt;""),$AT29="TBD")</formula>
    </cfRule>
  </conditionalFormatting>
  <conditionalFormatting sqref="U30">
    <cfRule type="expression" dxfId="4697" priority="856">
      <formula>AND($U30="",$B29&lt;&gt;"")</formula>
    </cfRule>
  </conditionalFormatting>
  <conditionalFormatting sqref="A31">
    <cfRule type="expression" dxfId="4696" priority="834">
      <formula>#REF!="Yes"</formula>
    </cfRule>
  </conditionalFormatting>
  <conditionalFormatting sqref="D31:E32">
    <cfRule type="expression" dxfId="4695" priority="833">
      <formula>AND($D31&lt;&gt;"",$E31&lt;&gt;"")</formula>
    </cfRule>
  </conditionalFormatting>
  <conditionalFormatting sqref="A31">
    <cfRule type="expression" dxfId="4694" priority="835">
      <formula>$AV31:$AV32="[Record ID]"</formula>
    </cfRule>
  </conditionalFormatting>
  <conditionalFormatting sqref="W31:Y32">
    <cfRule type="expression" dxfId="4693" priority="832">
      <formula>AND(OR($W31&lt;&gt;"",$W32&lt;&gt;"",$X31&lt;&gt;""),$Y31="TBD")</formula>
    </cfRule>
  </conditionalFormatting>
  <conditionalFormatting sqref="W32">
    <cfRule type="expression" dxfId="4692" priority="831">
      <formula>AND(OR($W31&lt;&gt;"",$W32&lt;&gt;"",$X31&lt;&gt;""),$Y31="TBD")</formula>
    </cfRule>
  </conditionalFormatting>
  <conditionalFormatting sqref="Z31:AB32">
    <cfRule type="expression" dxfId="4691" priority="830">
      <formula>AND(OR($Z31&lt;&gt;"",$Z32&lt;&gt;"",$AA31&lt;&gt;""),$AB31="TBD")</formula>
    </cfRule>
  </conditionalFormatting>
  <conditionalFormatting sqref="Z32">
    <cfRule type="expression" dxfId="4690" priority="829">
      <formula>AND(OR($Z31&lt;&gt;"",$Z32&lt;&gt;"",$AA31&lt;&gt;""),$AB31="TBD")</formula>
    </cfRule>
  </conditionalFormatting>
  <conditionalFormatting sqref="AC31:AE32">
    <cfRule type="expression" dxfId="4689" priority="828">
      <formula>AND(OR($AC31&lt;&gt;"",$AC32&lt;&gt;"",$AD31&lt;&gt;""),$AE31="TBD")</formula>
    </cfRule>
  </conditionalFormatting>
  <conditionalFormatting sqref="AC32">
    <cfRule type="expression" dxfId="4688" priority="827">
      <formula>AND(OR($AC31&lt;&gt;"",$AC32&lt;&gt;"",$AD31&lt;&gt;""),$AE31="TBD")</formula>
    </cfRule>
  </conditionalFormatting>
  <conditionalFormatting sqref="AF32">
    <cfRule type="expression" dxfId="4687" priority="826">
      <formula>AND(OR($AF31&lt;&gt;"",$AF32&lt;&gt;"",$AG31&lt;&gt;""),$AH31="TBD")</formula>
    </cfRule>
  </conditionalFormatting>
  <conditionalFormatting sqref="AF31:AH32">
    <cfRule type="expression" dxfId="4686" priority="825">
      <formula>AND(OR($AF31&lt;&gt;"",$AF32&lt;&gt;"",$AG31&lt;&gt;""),$AH31="TBD")</formula>
    </cfRule>
  </conditionalFormatting>
  <conditionalFormatting sqref="AI31:AK32">
    <cfRule type="expression" dxfId="4685" priority="824">
      <formula>AND(OR($AI31&lt;&gt;"",$AI32&lt;&gt;"",$AJ31&lt;&gt;""),$AK31="TBD")</formula>
    </cfRule>
  </conditionalFormatting>
  <conditionalFormatting sqref="AI32">
    <cfRule type="expression" dxfId="4684" priority="823">
      <formula>AND(OR($AI31&lt;&gt;"",$AI32&lt;&gt;"",$AJ31&lt;&gt;""),$AK31="TBD")</formula>
    </cfRule>
  </conditionalFormatting>
  <conditionalFormatting sqref="AL31:AN32">
    <cfRule type="expression" dxfId="4683" priority="822">
      <formula>AND(OR($AL31&lt;&gt;"",$AL32&lt;&gt;"",$AM31&lt;&gt;""),$AN31="TBD")</formula>
    </cfRule>
  </conditionalFormatting>
  <conditionalFormatting sqref="AL32">
    <cfRule type="expression" dxfId="4682" priority="821">
      <formula>AND(OR($AL31&lt;&gt;"",$AL32&lt;&gt;"",$AM31&lt;&gt;""),$AN31="TBD")</formula>
    </cfRule>
  </conditionalFormatting>
  <conditionalFormatting sqref="AO31:AQ32">
    <cfRule type="expression" dxfId="4681" priority="820">
      <formula>AND(OR($AO31&lt;&gt;"",$AO32&lt;&gt;"",$AP31&lt;&gt;""),$AQ31="TBD")</formula>
    </cfRule>
  </conditionalFormatting>
  <conditionalFormatting sqref="AO32">
    <cfRule type="expression" dxfId="4680" priority="819">
      <formula>AND(OR($AO31&lt;&gt;"",$AO32&lt;&gt;"",$AP31&lt;&gt;""),$AQ31="TBD")</formula>
    </cfRule>
  </conditionalFormatting>
  <conditionalFormatting sqref="AR31:AT32">
    <cfRule type="expression" dxfId="4679" priority="818">
      <formula>AND(OR($AR31&lt;&gt;"",$AR32&lt;&gt;"",$AS31&lt;&gt;""),$AT31="TBD")</formula>
    </cfRule>
  </conditionalFormatting>
  <conditionalFormatting sqref="AR32">
    <cfRule type="expression" dxfId="4678" priority="817">
      <formula>AND(OR($AR31&lt;&gt;"",$AR32&lt;&gt;"",$AS31&lt;&gt;""),$AT31="TBD")</formula>
    </cfRule>
  </conditionalFormatting>
  <conditionalFormatting sqref="U32">
    <cfRule type="expression" dxfId="4677" priority="816">
      <formula>AND($U32="",$B31&lt;&gt;"")</formula>
    </cfRule>
  </conditionalFormatting>
  <conditionalFormatting sqref="A33">
    <cfRule type="expression" dxfId="4676" priority="794">
      <formula>#REF!="Yes"</formula>
    </cfRule>
  </conditionalFormatting>
  <conditionalFormatting sqref="D33:E34">
    <cfRule type="expression" dxfId="4675" priority="793">
      <formula>AND($D33&lt;&gt;"",$E33&lt;&gt;"")</formula>
    </cfRule>
  </conditionalFormatting>
  <conditionalFormatting sqref="A33">
    <cfRule type="expression" dxfId="4674" priority="795">
      <formula>$AV33:$AV34="[Record ID]"</formula>
    </cfRule>
  </conditionalFormatting>
  <conditionalFormatting sqref="W33:Y34">
    <cfRule type="expression" dxfId="4673" priority="792">
      <formula>AND(OR($W33&lt;&gt;"",$W34&lt;&gt;"",$X33&lt;&gt;""),$Y33="TBD")</formula>
    </cfRule>
  </conditionalFormatting>
  <conditionalFormatting sqref="W34">
    <cfRule type="expression" dxfId="4672" priority="791">
      <formula>AND(OR($W33&lt;&gt;"",$W34&lt;&gt;"",$X33&lt;&gt;""),$Y33="TBD")</formula>
    </cfRule>
  </conditionalFormatting>
  <conditionalFormatting sqref="Z33:AB34">
    <cfRule type="expression" dxfId="4671" priority="790">
      <formula>AND(OR($Z33&lt;&gt;"",$Z34&lt;&gt;"",$AA33&lt;&gt;""),$AB33="TBD")</formula>
    </cfRule>
  </conditionalFormatting>
  <conditionalFormatting sqref="Z34">
    <cfRule type="expression" dxfId="4670" priority="789">
      <formula>AND(OR($Z33&lt;&gt;"",$Z34&lt;&gt;"",$AA33&lt;&gt;""),$AB33="TBD")</formula>
    </cfRule>
  </conditionalFormatting>
  <conditionalFormatting sqref="AC33:AE34">
    <cfRule type="expression" dxfId="4669" priority="788">
      <formula>AND(OR($AC33&lt;&gt;"",$AC34&lt;&gt;"",$AD33&lt;&gt;""),$AE33="TBD")</formula>
    </cfRule>
  </conditionalFormatting>
  <conditionalFormatting sqref="AC34">
    <cfRule type="expression" dxfId="4668" priority="787">
      <formula>AND(OR($AC33&lt;&gt;"",$AC34&lt;&gt;"",$AD33&lt;&gt;""),$AE33="TBD")</formula>
    </cfRule>
  </conditionalFormatting>
  <conditionalFormatting sqref="AF34">
    <cfRule type="expression" dxfId="4667" priority="786">
      <formula>AND(OR($AF33&lt;&gt;"",$AF34&lt;&gt;"",$AG33&lt;&gt;""),$AH33="TBD")</formula>
    </cfRule>
  </conditionalFormatting>
  <conditionalFormatting sqref="AF33:AH34">
    <cfRule type="expression" dxfId="4666" priority="785">
      <formula>AND(OR($AF33&lt;&gt;"",$AF34&lt;&gt;"",$AG33&lt;&gt;""),$AH33="TBD")</formula>
    </cfRule>
  </conditionalFormatting>
  <conditionalFormatting sqref="AI33:AK34">
    <cfRule type="expression" dxfId="4665" priority="784">
      <formula>AND(OR($AI33&lt;&gt;"",$AI34&lt;&gt;"",$AJ33&lt;&gt;""),$AK33="TBD")</formula>
    </cfRule>
  </conditionalFormatting>
  <conditionalFormatting sqref="AI34">
    <cfRule type="expression" dxfId="4664" priority="783">
      <formula>AND(OR($AI33&lt;&gt;"",$AI34&lt;&gt;"",$AJ33&lt;&gt;""),$AK33="TBD")</formula>
    </cfRule>
  </conditionalFormatting>
  <conditionalFormatting sqref="AL33:AN34">
    <cfRule type="expression" dxfId="4663" priority="782">
      <formula>AND(OR($AL33&lt;&gt;"",$AL34&lt;&gt;"",$AM33&lt;&gt;""),$AN33="TBD")</formula>
    </cfRule>
  </conditionalFormatting>
  <conditionalFormatting sqref="AL34">
    <cfRule type="expression" dxfId="4662" priority="781">
      <formula>AND(OR($AL33&lt;&gt;"",$AL34&lt;&gt;"",$AM33&lt;&gt;""),$AN33="TBD")</formula>
    </cfRule>
  </conditionalFormatting>
  <conditionalFormatting sqref="AO33:AQ34">
    <cfRule type="expression" dxfId="4661" priority="780">
      <formula>AND(OR($AO33&lt;&gt;"",$AO34&lt;&gt;"",$AP33&lt;&gt;""),$AQ33="TBD")</formula>
    </cfRule>
  </conditionalFormatting>
  <conditionalFormatting sqref="AO34">
    <cfRule type="expression" dxfId="4660" priority="779">
      <formula>AND(OR($AO33&lt;&gt;"",$AO34&lt;&gt;"",$AP33&lt;&gt;""),$AQ33="TBD")</formula>
    </cfRule>
  </conditionalFormatting>
  <conditionalFormatting sqref="AR33:AT34">
    <cfRule type="expression" dxfId="4659" priority="778">
      <formula>AND(OR($AR33&lt;&gt;"",$AR34&lt;&gt;"",$AS33&lt;&gt;""),$AT33="TBD")</formula>
    </cfRule>
  </conditionalFormatting>
  <conditionalFormatting sqref="AR34">
    <cfRule type="expression" dxfId="4658" priority="777">
      <formula>AND(OR($AR33&lt;&gt;"",$AR34&lt;&gt;"",$AS33&lt;&gt;""),$AT33="TBD")</formula>
    </cfRule>
  </conditionalFormatting>
  <conditionalFormatting sqref="U34">
    <cfRule type="expression" dxfId="4657" priority="776">
      <formula>AND($U34="",$B33&lt;&gt;"")</formula>
    </cfRule>
  </conditionalFormatting>
  <conditionalFormatting sqref="A35">
    <cfRule type="expression" dxfId="4656" priority="754">
      <formula>#REF!="Yes"</formula>
    </cfRule>
  </conditionalFormatting>
  <conditionalFormatting sqref="D35:E36">
    <cfRule type="expression" dxfId="4655" priority="753">
      <formula>AND($D35&lt;&gt;"",$E35&lt;&gt;"")</formula>
    </cfRule>
  </conditionalFormatting>
  <conditionalFormatting sqref="A35">
    <cfRule type="expression" dxfId="4654" priority="755">
      <formula>$AV35:$AV36="[Record ID]"</formula>
    </cfRule>
  </conditionalFormatting>
  <conditionalFormatting sqref="W35:Y36">
    <cfRule type="expression" dxfId="4653" priority="752">
      <formula>AND(OR($W35&lt;&gt;"",$W36&lt;&gt;"",$X35&lt;&gt;""),$Y35="TBD")</formula>
    </cfRule>
  </conditionalFormatting>
  <conditionalFormatting sqref="W36">
    <cfRule type="expression" dxfId="4652" priority="751">
      <formula>AND(OR($W35&lt;&gt;"",$W36&lt;&gt;"",$X35&lt;&gt;""),$Y35="TBD")</formula>
    </cfRule>
  </conditionalFormatting>
  <conditionalFormatting sqref="Z35:AB36">
    <cfRule type="expression" dxfId="4651" priority="750">
      <formula>AND(OR($Z35&lt;&gt;"",$Z36&lt;&gt;"",$AA35&lt;&gt;""),$AB35="TBD")</formula>
    </cfRule>
  </conditionalFormatting>
  <conditionalFormatting sqref="Z36">
    <cfRule type="expression" dxfId="4650" priority="749">
      <formula>AND(OR($Z35&lt;&gt;"",$Z36&lt;&gt;"",$AA35&lt;&gt;""),$AB35="TBD")</formula>
    </cfRule>
  </conditionalFormatting>
  <conditionalFormatting sqref="AC35:AE36">
    <cfRule type="expression" dxfId="4649" priority="748">
      <formula>AND(OR($AC35&lt;&gt;"",$AC36&lt;&gt;"",$AD35&lt;&gt;""),$AE35="TBD")</formula>
    </cfRule>
  </conditionalFormatting>
  <conditionalFormatting sqref="AC36">
    <cfRule type="expression" dxfId="4648" priority="747">
      <formula>AND(OR($AC35&lt;&gt;"",$AC36&lt;&gt;"",$AD35&lt;&gt;""),$AE35="TBD")</formula>
    </cfRule>
  </conditionalFormatting>
  <conditionalFormatting sqref="AF36">
    <cfRule type="expression" dxfId="4647" priority="746">
      <formula>AND(OR($AF35&lt;&gt;"",$AF36&lt;&gt;"",$AG35&lt;&gt;""),$AH35="TBD")</formula>
    </cfRule>
  </conditionalFormatting>
  <conditionalFormatting sqref="AF35:AH36">
    <cfRule type="expression" dxfId="4646" priority="745">
      <formula>AND(OR($AF35&lt;&gt;"",$AF36&lt;&gt;"",$AG35&lt;&gt;""),$AH35="TBD")</formula>
    </cfRule>
  </conditionalFormatting>
  <conditionalFormatting sqref="AI35:AK36">
    <cfRule type="expression" dxfId="4645" priority="744">
      <formula>AND(OR($AI35&lt;&gt;"",$AI36&lt;&gt;"",$AJ35&lt;&gt;""),$AK35="TBD")</formula>
    </cfRule>
  </conditionalFormatting>
  <conditionalFormatting sqref="AI36">
    <cfRule type="expression" dxfId="4644" priority="743">
      <formula>AND(OR($AI35&lt;&gt;"",$AI36&lt;&gt;"",$AJ35&lt;&gt;""),$AK35="TBD")</formula>
    </cfRule>
  </conditionalFormatting>
  <conditionalFormatting sqref="AL35:AN36">
    <cfRule type="expression" dxfId="4643" priority="742">
      <formula>AND(OR($AL35&lt;&gt;"",$AL36&lt;&gt;"",$AM35&lt;&gt;""),$AN35="TBD")</formula>
    </cfRule>
  </conditionalFormatting>
  <conditionalFormatting sqref="AL36">
    <cfRule type="expression" dxfId="4642" priority="741">
      <formula>AND(OR($AL35&lt;&gt;"",$AL36&lt;&gt;"",$AM35&lt;&gt;""),$AN35="TBD")</formula>
    </cfRule>
  </conditionalFormatting>
  <conditionalFormatting sqref="AO35:AQ36">
    <cfRule type="expression" dxfId="4641" priority="740">
      <formula>AND(OR($AO35&lt;&gt;"",$AO36&lt;&gt;"",$AP35&lt;&gt;""),$AQ35="TBD")</formula>
    </cfRule>
  </conditionalFormatting>
  <conditionalFormatting sqref="AO36">
    <cfRule type="expression" dxfId="4640" priority="739">
      <formula>AND(OR($AO35&lt;&gt;"",$AO36&lt;&gt;"",$AP35&lt;&gt;""),$AQ35="TBD")</formula>
    </cfRule>
  </conditionalFormatting>
  <conditionalFormatting sqref="AR35:AT36">
    <cfRule type="expression" dxfId="4639" priority="738">
      <formula>AND(OR($AR35&lt;&gt;"",$AR36&lt;&gt;"",$AS35&lt;&gt;""),$AT35="TBD")</formula>
    </cfRule>
  </conditionalFormatting>
  <conditionalFormatting sqref="AR36">
    <cfRule type="expression" dxfId="4638" priority="737">
      <formula>AND(OR($AR35&lt;&gt;"",$AR36&lt;&gt;"",$AS35&lt;&gt;""),$AT35="TBD")</formula>
    </cfRule>
  </conditionalFormatting>
  <conditionalFormatting sqref="U36">
    <cfRule type="expression" dxfId="4637" priority="736">
      <formula>AND($U36="",$B35&lt;&gt;"")</formula>
    </cfRule>
  </conditionalFormatting>
  <conditionalFormatting sqref="A37">
    <cfRule type="expression" dxfId="4636" priority="714">
      <formula>#REF!="Yes"</formula>
    </cfRule>
  </conditionalFormatting>
  <conditionalFormatting sqref="D37:E38">
    <cfRule type="expression" dxfId="4635" priority="713">
      <formula>AND($D37&lt;&gt;"",$E37&lt;&gt;"")</formula>
    </cfRule>
  </conditionalFormatting>
  <conditionalFormatting sqref="A37">
    <cfRule type="expression" dxfId="4634" priority="715">
      <formula>$AV37:$AV38="[Record ID]"</formula>
    </cfRule>
  </conditionalFormatting>
  <conditionalFormatting sqref="W37:Y38">
    <cfRule type="expression" dxfId="4633" priority="712">
      <formula>AND(OR($W37&lt;&gt;"",$W38&lt;&gt;"",$X37&lt;&gt;""),$Y37="TBD")</formula>
    </cfRule>
  </conditionalFormatting>
  <conditionalFormatting sqref="W38">
    <cfRule type="expression" dxfId="4632" priority="711">
      <formula>AND(OR($W37&lt;&gt;"",$W38&lt;&gt;"",$X37&lt;&gt;""),$Y37="TBD")</formula>
    </cfRule>
  </conditionalFormatting>
  <conditionalFormatting sqref="Z37:AB38">
    <cfRule type="expression" dxfId="4631" priority="710">
      <formula>AND(OR($Z37&lt;&gt;"",$Z38&lt;&gt;"",$AA37&lt;&gt;""),$AB37="TBD")</formula>
    </cfRule>
  </conditionalFormatting>
  <conditionalFormatting sqref="Z38">
    <cfRule type="expression" dxfId="4630" priority="709">
      <formula>AND(OR($Z37&lt;&gt;"",$Z38&lt;&gt;"",$AA37&lt;&gt;""),$AB37="TBD")</formula>
    </cfRule>
  </conditionalFormatting>
  <conditionalFormatting sqref="AC37:AE38">
    <cfRule type="expression" dxfId="4629" priority="708">
      <formula>AND(OR($AC37&lt;&gt;"",$AC38&lt;&gt;"",$AD37&lt;&gt;""),$AE37="TBD")</formula>
    </cfRule>
  </conditionalFormatting>
  <conditionalFormatting sqref="AC38">
    <cfRule type="expression" dxfId="4628" priority="707">
      <formula>AND(OR($AC37&lt;&gt;"",$AC38&lt;&gt;"",$AD37&lt;&gt;""),$AE37="TBD")</formula>
    </cfRule>
  </conditionalFormatting>
  <conditionalFormatting sqref="AF38">
    <cfRule type="expression" dxfId="4627" priority="706">
      <formula>AND(OR($AF37&lt;&gt;"",$AF38&lt;&gt;"",$AG37&lt;&gt;""),$AH37="TBD")</formula>
    </cfRule>
  </conditionalFormatting>
  <conditionalFormatting sqref="AF37:AH38">
    <cfRule type="expression" dxfId="4626" priority="705">
      <formula>AND(OR($AF37&lt;&gt;"",$AF38&lt;&gt;"",$AG37&lt;&gt;""),$AH37="TBD")</formula>
    </cfRule>
  </conditionalFormatting>
  <conditionalFormatting sqref="AI37:AK38">
    <cfRule type="expression" dxfId="4625" priority="704">
      <formula>AND(OR($AI37&lt;&gt;"",$AI38&lt;&gt;"",$AJ37&lt;&gt;""),$AK37="TBD")</formula>
    </cfRule>
  </conditionalFormatting>
  <conditionalFormatting sqref="AI38">
    <cfRule type="expression" dxfId="4624" priority="703">
      <formula>AND(OR($AI37&lt;&gt;"",$AI38&lt;&gt;"",$AJ37&lt;&gt;""),$AK37="TBD")</formula>
    </cfRule>
  </conditionalFormatting>
  <conditionalFormatting sqref="AL37:AN38">
    <cfRule type="expression" dxfId="4623" priority="702">
      <formula>AND(OR($AL37&lt;&gt;"",$AL38&lt;&gt;"",$AM37&lt;&gt;""),$AN37="TBD")</formula>
    </cfRule>
  </conditionalFormatting>
  <conditionalFormatting sqref="AL38">
    <cfRule type="expression" dxfId="4622" priority="701">
      <formula>AND(OR($AL37&lt;&gt;"",$AL38&lt;&gt;"",$AM37&lt;&gt;""),$AN37="TBD")</formula>
    </cfRule>
  </conditionalFormatting>
  <conditionalFormatting sqref="AO37:AQ38">
    <cfRule type="expression" dxfId="4621" priority="700">
      <formula>AND(OR($AO37&lt;&gt;"",$AO38&lt;&gt;"",$AP37&lt;&gt;""),$AQ37="TBD")</formula>
    </cfRule>
  </conditionalFormatting>
  <conditionalFormatting sqref="AO38">
    <cfRule type="expression" dxfId="4620" priority="699">
      <formula>AND(OR($AO37&lt;&gt;"",$AO38&lt;&gt;"",$AP37&lt;&gt;""),$AQ37="TBD")</formula>
    </cfRule>
  </conditionalFormatting>
  <conditionalFormatting sqref="AR37:AT38">
    <cfRule type="expression" dxfId="4619" priority="698">
      <formula>AND(OR($AR37&lt;&gt;"",$AR38&lt;&gt;"",$AS37&lt;&gt;""),$AT37="TBD")</formula>
    </cfRule>
  </conditionalFormatting>
  <conditionalFormatting sqref="AR38">
    <cfRule type="expression" dxfId="4618" priority="697">
      <formula>AND(OR($AR37&lt;&gt;"",$AR38&lt;&gt;"",$AS37&lt;&gt;""),$AT37="TBD")</formula>
    </cfRule>
  </conditionalFormatting>
  <conditionalFormatting sqref="U38">
    <cfRule type="expression" dxfId="4617" priority="696">
      <formula>AND($U38="",$B37&lt;&gt;"")</formula>
    </cfRule>
  </conditionalFormatting>
  <conditionalFormatting sqref="A39">
    <cfRule type="expression" dxfId="4616" priority="674">
      <formula>#REF!="Yes"</formula>
    </cfRule>
  </conditionalFormatting>
  <conditionalFormatting sqref="D39:E40">
    <cfRule type="expression" dxfId="4615" priority="673">
      <formula>AND($D39&lt;&gt;"",$E39&lt;&gt;"")</formula>
    </cfRule>
  </conditionalFormatting>
  <conditionalFormatting sqref="A39">
    <cfRule type="expression" dxfId="4614" priority="675">
      <formula>$AV39:$AV40="[Record ID]"</formula>
    </cfRule>
  </conditionalFormatting>
  <conditionalFormatting sqref="W39:Y40">
    <cfRule type="expression" dxfId="4613" priority="672">
      <formula>AND(OR($W39&lt;&gt;"",$W40&lt;&gt;"",$X39&lt;&gt;""),$Y39="TBD")</formula>
    </cfRule>
  </conditionalFormatting>
  <conditionalFormatting sqref="W40">
    <cfRule type="expression" dxfId="4612" priority="671">
      <formula>AND(OR($W39&lt;&gt;"",$W40&lt;&gt;"",$X39&lt;&gt;""),$Y39="TBD")</formula>
    </cfRule>
  </conditionalFormatting>
  <conditionalFormatting sqref="Z39:AB40">
    <cfRule type="expression" dxfId="4611" priority="670">
      <formula>AND(OR($Z39&lt;&gt;"",$Z40&lt;&gt;"",$AA39&lt;&gt;""),$AB39="TBD")</formula>
    </cfRule>
  </conditionalFormatting>
  <conditionalFormatting sqref="Z40">
    <cfRule type="expression" dxfId="4610" priority="669">
      <formula>AND(OR($Z39&lt;&gt;"",$Z40&lt;&gt;"",$AA39&lt;&gt;""),$AB39="TBD")</formula>
    </cfRule>
  </conditionalFormatting>
  <conditionalFormatting sqref="AC39:AE40">
    <cfRule type="expression" dxfId="4609" priority="668">
      <formula>AND(OR($AC39&lt;&gt;"",$AC40&lt;&gt;"",$AD39&lt;&gt;""),$AE39="TBD")</formula>
    </cfRule>
  </conditionalFormatting>
  <conditionalFormatting sqref="AC40">
    <cfRule type="expression" dxfId="4608" priority="667">
      <formula>AND(OR($AC39&lt;&gt;"",$AC40&lt;&gt;"",$AD39&lt;&gt;""),$AE39="TBD")</formula>
    </cfRule>
  </conditionalFormatting>
  <conditionalFormatting sqref="AF40">
    <cfRule type="expression" dxfId="4607" priority="666">
      <formula>AND(OR($AF39&lt;&gt;"",$AF40&lt;&gt;"",$AG39&lt;&gt;""),$AH39="TBD")</formula>
    </cfRule>
  </conditionalFormatting>
  <conditionalFormatting sqref="AF39:AH40">
    <cfRule type="expression" dxfId="4606" priority="665">
      <formula>AND(OR($AF39&lt;&gt;"",$AF40&lt;&gt;"",$AG39&lt;&gt;""),$AH39="TBD")</formula>
    </cfRule>
  </conditionalFormatting>
  <conditionalFormatting sqref="AI39:AK40">
    <cfRule type="expression" dxfId="4605" priority="664">
      <formula>AND(OR($AI39&lt;&gt;"",$AI40&lt;&gt;"",$AJ39&lt;&gt;""),$AK39="TBD")</formula>
    </cfRule>
  </conditionalFormatting>
  <conditionalFormatting sqref="AI40">
    <cfRule type="expression" dxfId="4604" priority="663">
      <formula>AND(OR($AI39&lt;&gt;"",$AI40&lt;&gt;"",$AJ39&lt;&gt;""),$AK39="TBD")</formula>
    </cfRule>
  </conditionalFormatting>
  <conditionalFormatting sqref="AL39:AN40">
    <cfRule type="expression" dxfId="4603" priority="662">
      <formula>AND(OR($AL39&lt;&gt;"",$AL40&lt;&gt;"",$AM39&lt;&gt;""),$AN39="TBD")</formula>
    </cfRule>
  </conditionalFormatting>
  <conditionalFormatting sqref="AL40">
    <cfRule type="expression" dxfId="4602" priority="661">
      <formula>AND(OR($AL39&lt;&gt;"",$AL40&lt;&gt;"",$AM39&lt;&gt;""),$AN39="TBD")</formula>
    </cfRule>
  </conditionalFormatting>
  <conditionalFormatting sqref="AO39:AQ40">
    <cfRule type="expression" dxfId="4601" priority="660">
      <formula>AND(OR($AO39&lt;&gt;"",$AO40&lt;&gt;"",$AP39&lt;&gt;""),$AQ39="TBD")</formula>
    </cfRule>
  </conditionalFormatting>
  <conditionalFormatting sqref="AO40">
    <cfRule type="expression" dxfId="4600" priority="659">
      <formula>AND(OR($AO39&lt;&gt;"",$AO40&lt;&gt;"",$AP39&lt;&gt;""),$AQ39="TBD")</formula>
    </cfRule>
  </conditionalFormatting>
  <conditionalFormatting sqref="AR39:AT40">
    <cfRule type="expression" dxfId="4599" priority="658">
      <formula>AND(OR($AR39&lt;&gt;"",$AR40&lt;&gt;"",$AS39&lt;&gt;""),$AT39="TBD")</formula>
    </cfRule>
  </conditionalFormatting>
  <conditionalFormatting sqref="AR40">
    <cfRule type="expression" dxfId="4598" priority="657">
      <formula>AND(OR($AR39&lt;&gt;"",$AR40&lt;&gt;"",$AS39&lt;&gt;""),$AT39="TBD")</formula>
    </cfRule>
  </conditionalFormatting>
  <conditionalFormatting sqref="U40">
    <cfRule type="expression" dxfId="4597" priority="656">
      <formula>AND($U40="",$B39&lt;&gt;"")</formula>
    </cfRule>
  </conditionalFormatting>
  <conditionalFormatting sqref="A41">
    <cfRule type="expression" dxfId="4596" priority="634">
      <formula>#REF!="Yes"</formula>
    </cfRule>
  </conditionalFormatting>
  <conditionalFormatting sqref="D41:E42">
    <cfRule type="expression" dxfId="4595" priority="633">
      <formula>AND($D41&lt;&gt;"",$E41&lt;&gt;"")</formula>
    </cfRule>
  </conditionalFormatting>
  <conditionalFormatting sqref="A41">
    <cfRule type="expression" dxfId="4594" priority="635">
      <formula>$AV41:$AV42="[Record ID]"</formula>
    </cfRule>
  </conditionalFormatting>
  <conditionalFormatting sqref="W41:Y42">
    <cfRule type="expression" dxfId="4593" priority="632">
      <formula>AND(OR($W41&lt;&gt;"",$W42&lt;&gt;"",$X41&lt;&gt;""),$Y41="TBD")</formula>
    </cfRule>
  </conditionalFormatting>
  <conditionalFormatting sqref="W42">
    <cfRule type="expression" dxfId="4592" priority="631">
      <formula>AND(OR($W41&lt;&gt;"",$W42&lt;&gt;"",$X41&lt;&gt;""),$Y41="TBD")</formula>
    </cfRule>
  </conditionalFormatting>
  <conditionalFormatting sqref="Z41:AB42">
    <cfRule type="expression" dxfId="4591" priority="630">
      <formula>AND(OR($Z41&lt;&gt;"",$Z42&lt;&gt;"",$AA41&lt;&gt;""),$AB41="TBD")</formula>
    </cfRule>
  </conditionalFormatting>
  <conditionalFormatting sqref="Z42">
    <cfRule type="expression" dxfId="4590" priority="629">
      <formula>AND(OR($Z41&lt;&gt;"",$Z42&lt;&gt;"",$AA41&lt;&gt;""),$AB41="TBD")</formula>
    </cfRule>
  </conditionalFormatting>
  <conditionalFormatting sqref="AC41:AE42">
    <cfRule type="expression" dxfId="4589" priority="628">
      <formula>AND(OR($AC41&lt;&gt;"",$AC42&lt;&gt;"",$AD41&lt;&gt;""),$AE41="TBD")</formula>
    </cfRule>
  </conditionalFormatting>
  <conditionalFormatting sqref="AC42">
    <cfRule type="expression" dxfId="4588" priority="627">
      <formula>AND(OR($AC41&lt;&gt;"",$AC42&lt;&gt;"",$AD41&lt;&gt;""),$AE41="TBD")</formula>
    </cfRule>
  </conditionalFormatting>
  <conditionalFormatting sqref="AF42">
    <cfRule type="expression" dxfId="4587" priority="626">
      <formula>AND(OR($AF41&lt;&gt;"",$AF42&lt;&gt;"",$AG41&lt;&gt;""),$AH41="TBD")</formula>
    </cfRule>
  </conditionalFormatting>
  <conditionalFormatting sqref="AF41:AH42">
    <cfRule type="expression" dxfId="4586" priority="625">
      <formula>AND(OR($AF41&lt;&gt;"",$AF42&lt;&gt;"",$AG41&lt;&gt;""),$AH41="TBD")</formula>
    </cfRule>
  </conditionalFormatting>
  <conditionalFormatting sqref="AI41:AK42">
    <cfRule type="expression" dxfId="4585" priority="624">
      <formula>AND(OR($AI41&lt;&gt;"",$AI42&lt;&gt;"",$AJ41&lt;&gt;""),$AK41="TBD")</formula>
    </cfRule>
  </conditionalFormatting>
  <conditionalFormatting sqref="AI42">
    <cfRule type="expression" dxfId="4584" priority="623">
      <formula>AND(OR($AI41&lt;&gt;"",$AI42&lt;&gt;"",$AJ41&lt;&gt;""),$AK41="TBD")</formula>
    </cfRule>
  </conditionalFormatting>
  <conditionalFormatting sqref="AL41:AN42">
    <cfRule type="expression" dxfId="4583" priority="622">
      <formula>AND(OR($AL41&lt;&gt;"",$AL42&lt;&gt;"",$AM41&lt;&gt;""),$AN41="TBD")</formula>
    </cfRule>
  </conditionalFormatting>
  <conditionalFormatting sqref="AL42">
    <cfRule type="expression" dxfId="4582" priority="621">
      <formula>AND(OR($AL41&lt;&gt;"",$AL42&lt;&gt;"",$AM41&lt;&gt;""),$AN41="TBD")</formula>
    </cfRule>
  </conditionalFormatting>
  <conditionalFormatting sqref="AO41:AQ42">
    <cfRule type="expression" dxfId="4581" priority="620">
      <formula>AND(OR($AO41&lt;&gt;"",$AO42&lt;&gt;"",$AP41&lt;&gt;""),$AQ41="TBD")</formula>
    </cfRule>
  </conditionalFormatting>
  <conditionalFormatting sqref="AO42">
    <cfRule type="expression" dxfId="4580" priority="619">
      <formula>AND(OR($AO41&lt;&gt;"",$AO42&lt;&gt;"",$AP41&lt;&gt;""),$AQ41="TBD")</formula>
    </cfRule>
  </conditionalFormatting>
  <conditionalFormatting sqref="AR41:AT42">
    <cfRule type="expression" dxfId="4579" priority="618">
      <formula>AND(OR($AR41&lt;&gt;"",$AR42&lt;&gt;"",$AS41&lt;&gt;""),$AT41="TBD")</formula>
    </cfRule>
  </conditionalFormatting>
  <conditionalFormatting sqref="AR42">
    <cfRule type="expression" dxfId="4578" priority="617">
      <formula>AND(OR($AR41&lt;&gt;"",$AR42&lt;&gt;"",$AS41&lt;&gt;""),$AT41="TBD")</formula>
    </cfRule>
  </conditionalFormatting>
  <conditionalFormatting sqref="U42">
    <cfRule type="expression" dxfId="4577" priority="616">
      <formula>AND($U42="",$B41&lt;&gt;"")</formula>
    </cfRule>
  </conditionalFormatting>
  <conditionalFormatting sqref="A43">
    <cfRule type="expression" dxfId="4576" priority="594">
      <formula>#REF!="Yes"</formula>
    </cfRule>
  </conditionalFormatting>
  <conditionalFormatting sqref="D43:E44">
    <cfRule type="expression" dxfId="4575" priority="593">
      <formula>AND($D43&lt;&gt;"",$E43&lt;&gt;"")</formula>
    </cfRule>
  </conditionalFormatting>
  <conditionalFormatting sqref="A43">
    <cfRule type="expression" dxfId="4574" priority="595">
      <formula>$AV43:$AV44="[Record ID]"</formula>
    </cfRule>
  </conditionalFormatting>
  <conditionalFormatting sqref="W43:Y44">
    <cfRule type="expression" dxfId="4573" priority="592">
      <formula>AND(OR($W43&lt;&gt;"",$W44&lt;&gt;"",$X43&lt;&gt;""),$Y43="TBD")</formula>
    </cfRule>
  </conditionalFormatting>
  <conditionalFormatting sqref="W44">
    <cfRule type="expression" dxfId="4572" priority="591">
      <formula>AND(OR($W43&lt;&gt;"",$W44&lt;&gt;"",$X43&lt;&gt;""),$Y43="TBD")</formula>
    </cfRule>
  </conditionalFormatting>
  <conditionalFormatting sqref="Z43:AB44">
    <cfRule type="expression" dxfId="4571" priority="590">
      <formula>AND(OR($Z43&lt;&gt;"",$Z44&lt;&gt;"",$AA43&lt;&gt;""),$AB43="TBD")</formula>
    </cfRule>
  </conditionalFormatting>
  <conditionalFormatting sqref="Z44">
    <cfRule type="expression" dxfId="4570" priority="589">
      <formula>AND(OR($Z43&lt;&gt;"",$Z44&lt;&gt;"",$AA43&lt;&gt;""),$AB43="TBD")</formula>
    </cfRule>
  </conditionalFormatting>
  <conditionalFormatting sqref="AC43:AE44">
    <cfRule type="expression" dxfId="4569" priority="588">
      <formula>AND(OR($AC43&lt;&gt;"",$AC44&lt;&gt;"",$AD43&lt;&gt;""),$AE43="TBD")</formula>
    </cfRule>
  </conditionalFormatting>
  <conditionalFormatting sqref="AC44">
    <cfRule type="expression" dxfId="4568" priority="587">
      <formula>AND(OR($AC43&lt;&gt;"",$AC44&lt;&gt;"",$AD43&lt;&gt;""),$AE43="TBD")</formula>
    </cfRule>
  </conditionalFormatting>
  <conditionalFormatting sqref="AF44">
    <cfRule type="expression" dxfId="4567" priority="586">
      <formula>AND(OR($AF43&lt;&gt;"",$AF44&lt;&gt;"",$AG43&lt;&gt;""),$AH43="TBD")</formula>
    </cfRule>
  </conditionalFormatting>
  <conditionalFormatting sqref="AF43:AH44">
    <cfRule type="expression" dxfId="4566" priority="585">
      <formula>AND(OR($AF43&lt;&gt;"",$AF44&lt;&gt;"",$AG43&lt;&gt;""),$AH43="TBD")</formula>
    </cfRule>
  </conditionalFormatting>
  <conditionalFormatting sqref="AI43:AK44">
    <cfRule type="expression" dxfId="4565" priority="584">
      <formula>AND(OR($AI43&lt;&gt;"",$AI44&lt;&gt;"",$AJ43&lt;&gt;""),$AK43="TBD")</formula>
    </cfRule>
  </conditionalFormatting>
  <conditionalFormatting sqref="AI44">
    <cfRule type="expression" dxfId="4564" priority="583">
      <formula>AND(OR($AI43&lt;&gt;"",$AI44&lt;&gt;"",$AJ43&lt;&gt;""),$AK43="TBD")</formula>
    </cfRule>
  </conditionalFormatting>
  <conditionalFormatting sqref="AL43:AN44">
    <cfRule type="expression" dxfId="4563" priority="582">
      <formula>AND(OR($AL43&lt;&gt;"",$AL44&lt;&gt;"",$AM43&lt;&gt;""),$AN43="TBD")</formula>
    </cfRule>
  </conditionalFormatting>
  <conditionalFormatting sqref="AL44">
    <cfRule type="expression" dxfId="4562" priority="581">
      <formula>AND(OR($AL43&lt;&gt;"",$AL44&lt;&gt;"",$AM43&lt;&gt;""),$AN43="TBD")</formula>
    </cfRule>
  </conditionalFormatting>
  <conditionalFormatting sqref="AO43:AQ44">
    <cfRule type="expression" dxfId="4561" priority="580">
      <formula>AND(OR($AO43&lt;&gt;"",$AO44&lt;&gt;"",$AP43&lt;&gt;""),$AQ43="TBD")</formula>
    </cfRule>
  </conditionalFormatting>
  <conditionalFormatting sqref="AO44">
    <cfRule type="expression" dxfId="4560" priority="579">
      <formula>AND(OR($AO43&lt;&gt;"",$AO44&lt;&gt;"",$AP43&lt;&gt;""),$AQ43="TBD")</formula>
    </cfRule>
  </conditionalFormatting>
  <conditionalFormatting sqref="AR43:AT44">
    <cfRule type="expression" dxfId="4559" priority="578">
      <formula>AND(OR($AR43&lt;&gt;"",$AR44&lt;&gt;"",$AS43&lt;&gt;""),$AT43="TBD")</formula>
    </cfRule>
  </conditionalFormatting>
  <conditionalFormatting sqref="AR44">
    <cfRule type="expression" dxfId="4558" priority="577">
      <formula>AND(OR($AR43&lt;&gt;"",$AR44&lt;&gt;"",$AS43&lt;&gt;""),$AT43="TBD")</formula>
    </cfRule>
  </conditionalFormatting>
  <conditionalFormatting sqref="U44">
    <cfRule type="expression" dxfId="4557" priority="576">
      <formula>AND($U44="",$B43&lt;&gt;"")</formula>
    </cfRule>
  </conditionalFormatting>
  <conditionalFormatting sqref="A45">
    <cfRule type="expression" dxfId="4556" priority="554">
      <formula>#REF!="Yes"</formula>
    </cfRule>
  </conditionalFormatting>
  <conditionalFormatting sqref="D45:E46">
    <cfRule type="expression" dxfId="4555" priority="553">
      <formula>AND($D45&lt;&gt;"",$E45&lt;&gt;"")</formula>
    </cfRule>
  </conditionalFormatting>
  <conditionalFormatting sqref="A45">
    <cfRule type="expression" dxfId="4554" priority="555">
      <formula>$AV45:$AV46="[Record ID]"</formula>
    </cfRule>
  </conditionalFormatting>
  <conditionalFormatting sqref="W45:Y46">
    <cfRule type="expression" dxfId="4553" priority="552">
      <formula>AND(OR($W45&lt;&gt;"",$W46&lt;&gt;"",$X45&lt;&gt;""),$Y45="TBD")</formula>
    </cfRule>
  </conditionalFormatting>
  <conditionalFormatting sqref="W46">
    <cfRule type="expression" dxfId="4552" priority="551">
      <formula>AND(OR($W45&lt;&gt;"",$W46&lt;&gt;"",$X45&lt;&gt;""),$Y45="TBD")</formula>
    </cfRule>
  </conditionalFormatting>
  <conditionalFormatting sqref="Z45:AB46">
    <cfRule type="expression" dxfId="4551" priority="550">
      <formula>AND(OR($Z45&lt;&gt;"",$Z46&lt;&gt;"",$AA45&lt;&gt;""),$AB45="TBD")</formula>
    </cfRule>
  </conditionalFormatting>
  <conditionalFormatting sqref="Z46">
    <cfRule type="expression" dxfId="4550" priority="549">
      <formula>AND(OR($Z45&lt;&gt;"",$Z46&lt;&gt;"",$AA45&lt;&gt;""),$AB45="TBD")</formula>
    </cfRule>
  </conditionalFormatting>
  <conditionalFormatting sqref="AC45:AE46">
    <cfRule type="expression" dxfId="4549" priority="548">
      <formula>AND(OR($AC45&lt;&gt;"",$AC46&lt;&gt;"",$AD45&lt;&gt;""),$AE45="TBD")</formula>
    </cfRule>
  </conditionalFormatting>
  <conditionalFormatting sqref="AC46">
    <cfRule type="expression" dxfId="4548" priority="547">
      <formula>AND(OR($AC45&lt;&gt;"",$AC46&lt;&gt;"",$AD45&lt;&gt;""),$AE45="TBD")</formula>
    </cfRule>
  </conditionalFormatting>
  <conditionalFormatting sqref="AF46">
    <cfRule type="expression" dxfId="4547" priority="546">
      <formula>AND(OR($AF45&lt;&gt;"",$AF46&lt;&gt;"",$AG45&lt;&gt;""),$AH45="TBD")</formula>
    </cfRule>
  </conditionalFormatting>
  <conditionalFormatting sqref="AF45:AH46">
    <cfRule type="expression" dxfId="4546" priority="545">
      <formula>AND(OR($AF45&lt;&gt;"",$AF46&lt;&gt;"",$AG45&lt;&gt;""),$AH45="TBD")</formula>
    </cfRule>
  </conditionalFormatting>
  <conditionalFormatting sqref="AI45:AK46">
    <cfRule type="expression" dxfId="4545" priority="544">
      <formula>AND(OR($AI45&lt;&gt;"",$AI46&lt;&gt;"",$AJ45&lt;&gt;""),$AK45="TBD")</formula>
    </cfRule>
  </conditionalFormatting>
  <conditionalFormatting sqref="AI46">
    <cfRule type="expression" dxfId="4544" priority="543">
      <formula>AND(OR($AI45&lt;&gt;"",$AI46&lt;&gt;"",$AJ45&lt;&gt;""),$AK45="TBD")</formula>
    </cfRule>
  </conditionalFormatting>
  <conditionalFormatting sqref="AL45:AN46">
    <cfRule type="expression" dxfId="4543" priority="542">
      <formula>AND(OR($AL45&lt;&gt;"",$AL46&lt;&gt;"",$AM45&lt;&gt;""),$AN45="TBD")</formula>
    </cfRule>
  </conditionalFormatting>
  <conditionalFormatting sqref="AL46">
    <cfRule type="expression" dxfId="4542" priority="541">
      <formula>AND(OR($AL45&lt;&gt;"",$AL46&lt;&gt;"",$AM45&lt;&gt;""),$AN45="TBD")</formula>
    </cfRule>
  </conditionalFormatting>
  <conditionalFormatting sqref="AO45:AQ46">
    <cfRule type="expression" dxfId="4541" priority="540">
      <formula>AND(OR($AO45&lt;&gt;"",$AO46&lt;&gt;"",$AP45&lt;&gt;""),$AQ45="TBD")</formula>
    </cfRule>
  </conditionalFormatting>
  <conditionalFormatting sqref="AO46">
    <cfRule type="expression" dxfId="4540" priority="539">
      <formula>AND(OR($AO45&lt;&gt;"",$AO46&lt;&gt;"",$AP45&lt;&gt;""),$AQ45="TBD")</formula>
    </cfRule>
  </conditionalFormatting>
  <conditionalFormatting sqref="AR45:AT46">
    <cfRule type="expression" dxfId="4539" priority="538">
      <formula>AND(OR($AR45&lt;&gt;"",$AR46&lt;&gt;"",$AS45&lt;&gt;""),$AT45="TBD")</formula>
    </cfRule>
  </conditionalFormatting>
  <conditionalFormatting sqref="AR46">
    <cfRule type="expression" dxfId="4538" priority="537">
      <formula>AND(OR($AR45&lt;&gt;"",$AR46&lt;&gt;"",$AS45&lt;&gt;""),$AT45="TBD")</formula>
    </cfRule>
  </conditionalFormatting>
  <conditionalFormatting sqref="U46">
    <cfRule type="expression" dxfId="4537" priority="536">
      <formula>AND($U46="",$B45&lt;&gt;"")</formula>
    </cfRule>
  </conditionalFormatting>
  <conditionalFormatting sqref="A47">
    <cfRule type="expression" dxfId="4536" priority="514">
      <formula>#REF!="Yes"</formula>
    </cfRule>
  </conditionalFormatting>
  <conditionalFormatting sqref="D47:E48">
    <cfRule type="expression" dxfId="4535" priority="513">
      <formula>AND($D47&lt;&gt;"",$E47&lt;&gt;"")</formula>
    </cfRule>
  </conditionalFormatting>
  <conditionalFormatting sqref="A47">
    <cfRule type="expression" dxfId="4534" priority="515">
      <formula>$AV47:$AV48="[Record ID]"</formula>
    </cfRule>
  </conditionalFormatting>
  <conditionalFormatting sqref="W47:Y48">
    <cfRule type="expression" dxfId="4533" priority="512">
      <formula>AND(OR($W47&lt;&gt;"",$W48&lt;&gt;"",$X47&lt;&gt;""),$Y47="TBD")</formula>
    </cfRule>
  </conditionalFormatting>
  <conditionalFormatting sqref="W48">
    <cfRule type="expression" dxfId="4532" priority="511">
      <formula>AND(OR($W47&lt;&gt;"",$W48&lt;&gt;"",$X47&lt;&gt;""),$Y47="TBD")</formula>
    </cfRule>
  </conditionalFormatting>
  <conditionalFormatting sqref="Z47:AB48">
    <cfRule type="expression" dxfId="4531" priority="510">
      <formula>AND(OR($Z47&lt;&gt;"",$Z48&lt;&gt;"",$AA47&lt;&gt;""),$AB47="TBD")</formula>
    </cfRule>
  </conditionalFormatting>
  <conditionalFormatting sqref="Z48">
    <cfRule type="expression" dxfId="4530" priority="509">
      <formula>AND(OR($Z47&lt;&gt;"",$Z48&lt;&gt;"",$AA47&lt;&gt;""),$AB47="TBD")</formula>
    </cfRule>
  </conditionalFormatting>
  <conditionalFormatting sqref="AC47:AE48">
    <cfRule type="expression" dxfId="4529" priority="508">
      <formula>AND(OR($AC47&lt;&gt;"",$AC48&lt;&gt;"",$AD47&lt;&gt;""),$AE47="TBD")</formula>
    </cfRule>
  </conditionalFormatting>
  <conditionalFormatting sqref="AC48">
    <cfRule type="expression" dxfId="4528" priority="507">
      <formula>AND(OR($AC47&lt;&gt;"",$AC48&lt;&gt;"",$AD47&lt;&gt;""),$AE47="TBD")</formula>
    </cfRule>
  </conditionalFormatting>
  <conditionalFormatting sqref="AF48">
    <cfRule type="expression" dxfId="4527" priority="506">
      <formula>AND(OR($AF47&lt;&gt;"",$AF48&lt;&gt;"",$AG47&lt;&gt;""),$AH47="TBD")</formula>
    </cfRule>
  </conditionalFormatting>
  <conditionalFormatting sqref="AF47:AH48">
    <cfRule type="expression" dxfId="4526" priority="505">
      <formula>AND(OR($AF47&lt;&gt;"",$AF48&lt;&gt;"",$AG47&lt;&gt;""),$AH47="TBD")</formula>
    </cfRule>
  </conditionalFormatting>
  <conditionalFormatting sqref="AI47:AK48">
    <cfRule type="expression" dxfId="4525" priority="504">
      <formula>AND(OR($AI47&lt;&gt;"",$AI48&lt;&gt;"",$AJ47&lt;&gt;""),$AK47="TBD")</formula>
    </cfRule>
  </conditionalFormatting>
  <conditionalFormatting sqref="AI48">
    <cfRule type="expression" dxfId="4524" priority="503">
      <formula>AND(OR($AI47&lt;&gt;"",$AI48&lt;&gt;"",$AJ47&lt;&gt;""),$AK47="TBD")</formula>
    </cfRule>
  </conditionalFormatting>
  <conditionalFormatting sqref="AL47:AN48">
    <cfRule type="expression" dxfId="4523" priority="502">
      <formula>AND(OR($AL47&lt;&gt;"",$AL48&lt;&gt;"",$AM47&lt;&gt;""),$AN47="TBD")</formula>
    </cfRule>
  </conditionalFormatting>
  <conditionalFormatting sqref="AL48">
    <cfRule type="expression" dxfId="4522" priority="501">
      <formula>AND(OR($AL47&lt;&gt;"",$AL48&lt;&gt;"",$AM47&lt;&gt;""),$AN47="TBD")</formula>
    </cfRule>
  </conditionalFormatting>
  <conditionalFormatting sqref="AO47:AQ48">
    <cfRule type="expression" dxfId="4521" priority="500">
      <formula>AND(OR($AO47&lt;&gt;"",$AO48&lt;&gt;"",$AP47&lt;&gt;""),$AQ47="TBD")</formula>
    </cfRule>
  </conditionalFormatting>
  <conditionalFormatting sqref="AO48">
    <cfRule type="expression" dxfId="4520" priority="499">
      <formula>AND(OR($AO47&lt;&gt;"",$AO48&lt;&gt;"",$AP47&lt;&gt;""),$AQ47="TBD")</formula>
    </cfRule>
  </conditionalFormatting>
  <conditionalFormatting sqref="AR47:AT48">
    <cfRule type="expression" dxfId="4519" priority="498">
      <formula>AND(OR($AR47&lt;&gt;"",$AR48&lt;&gt;"",$AS47&lt;&gt;""),$AT47="TBD")</formula>
    </cfRule>
  </conditionalFormatting>
  <conditionalFormatting sqref="AR48">
    <cfRule type="expression" dxfId="4518" priority="497">
      <formula>AND(OR($AR47&lt;&gt;"",$AR48&lt;&gt;"",$AS47&lt;&gt;""),$AT47="TBD")</formula>
    </cfRule>
  </conditionalFormatting>
  <conditionalFormatting sqref="U48">
    <cfRule type="expression" dxfId="4517" priority="496">
      <formula>AND($U48="",$B47&lt;&gt;"")</formula>
    </cfRule>
  </conditionalFormatting>
  <conditionalFormatting sqref="A49">
    <cfRule type="expression" dxfId="4516" priority="474">
      <formula>#REF!="Yes"</formula>
    </cfRule>
  </conditionalFormatting>
  <conditionalFormatting sqref="D49:E50">
    <cfRule type="expression" dxfId="4515" priority="473">
      <formula>AND($D49&lt;&gt;"",$E49&lt;&gt;"")</formula>
    </cfRule>
  </conditionalFormatting>
  <conditionalFormatting sqref="A49">
    <cfRule type="expression" dxfId="4514" priority="475">
      <formula>$AV49:$AV50="[Record ID]"</formula>
    </cfRule>
  </conditionalFormatting>
  <conditionalFormatting sqref="W49:Y50">
    <cfRule type="expression" dxfId="4513" priority="472">
      <formula>AND(OR($W49&lt;&gt;"",$W50&lt;&gt;"",$X49&lt;&gt;""),$Y49="TBD")</formula>
    </cfRule>
  </conditionalFormatting>
  <conditionalFormatting sqref="W50">
    <cfRule type="expression" dxfId="4512" priority="471">
      <formula>AND(OR($W49&lt;&gt;"",$W50&lt;&gt;"",$X49&lt;&gt;""),$Y49="TBD")</formula>
    </cfRule>
  </conditionalFormatting>
  <conditionalFormatting sqref="Z49:AB50">
    <cfRule type="expression" dxfId="4511" priority="470">
      <formula>AND(OR($Z49&lt;&gt;"",$Z50&lt;&gt;"",$AA49&lt;&gt;""),$AB49="TBD")</formula>
    </cfRule>
  </conditionalFormatting>
  <conditionalFormatting sqref="Z50">
    <cfRule type="expression" dxfId="4510" priority="469">
      <formula>AND(OR($Z49&lt;&gt;"",$Z50&lt;&gt;"",$AA49&lt;&gt;""),$AB49="TBD")</formula>
    </cfRule>
  </conditionalFormatting>
  <conditionalFormatting sqref="AC49:AE50">
    <cfRule type="expression" dxfId="4509" priority="468">
      <formula>AND(OR($AC49&lt;&gt;"",$AC50&lt;&gt;"",$AD49&lt;&gt;""),$AE49="TBD")</formula>
    </cfRule>
  </conditionalFormatting>
  <conditionalFormatting sqref="AC50">
    <cfRule type="expression" dxfId="4508" priority="467">
      <formula>AND(OR($AC49&lt;&gt;"",$AC50&lt;&gt;"",$AD49&lt;&gt;""),$AE49="TBD")</formula>
    </cfRule>
  </conditionalFormatting>
  <conditionalFormatting sqref="AF50">
    <cfRule type="expression" dxfId="4507" priority="466">
      <formula>AND(OR($AF49&lt;&gt;"",$AF50&lt;&gt;"",$AG49&lt;&gt;""),$AH49="TBD")</formula>
    </cfRule>
  </conditionalFormatting>
  <conditionalFormatting sqref="AF49:AH50">
    <cfRule type="expression" dxfId="4506" priority="465">
      <formula>AND(OR($AF49&lt;&gt;"",$AF50&lt;&gt;"",$AG49&lt;&gt;""),$AH49="TBD")</formula>
    </cfRule>
  </conditionalFormatting>
  <conditionalFormatting sqref="AI49:AK50">
    <cfRule type="expression" dxfId="4505" priority="464">
      <formula>AND(OR($AI49&lt;&gt;"",$AI50&lt;&gt;"",$AJ49&lt;&gt;""),$AK49="TBD")</formula>
    </cfRule>
  </conditionalFormatting>
  <conditionalFormatting sqref="AI50">
    <cfRule type="expression" dxfId="4504" priority="463">
      <formula>AND(OR($AI49&lt;&gt;"",$AI50&lt;&gt;"",$AJ49&lt;&gt;""),$AK49="TBD")</formula>
    </cfRule>
  </conditionalFormatting>
  <conditionalFormatting sqref="AL49:AN50">
    <cfRule type="expression" dxfId="4503" priority="462">
      <formula>AND(OR($AL49&lt;&gt;"",$AL50&lt;&gt;"",$AM49&lt;&gt;""),$AN49="TBD")</formula>
    </cfRule>
  </conditionalFormatting>
  <conditionalFormatting sqref="AL50">
    <cfRule type="expression" dxfId="4502" priority="461">
      <formula>AND(OR($AL49&lt;&gt;"",$AL50&lt;&gt;"",$AM49&lt;&gt;""),$AN49="TBD")</formula>
    </cfRule>
  </conditionalFormatting>
  <conditionalFormatting sqref="AO49:AQ50">
    <cfRule type="expression" dxfId="4501" priority="460">
      <formula>AND(OR($AO49&lt;&gt;"",$AO50&lt;&gt;"",$AP49&lt;&gt;""),$AQ49="TBD")</formula>
    </cfRule>
  </conditionalFormatting>
  <conditionalFormatting sqref="AO50">
    <cfRule type="expression" dxfId="4500" priority="459">
      <formula>AND(OR($AO49&lt;&gt;"",$AO50&lt;&gt;"",$AP49&lt;&gt;""),$AQ49="TBD")</formula>
    </cfRule>
  </conditionalFormatting>
  <conditionalFormatting sqref="AR49:AT50">
    <cfRule type="expression" dxfId="4499" priority="458">
      <formula>AND(OR($AR49&lt;&gt;"",$AR50&lt;&gt;"",$AS49&lt;&gt;""),$AT49="TBD")</formula>
    </cfRule>
  </conditionalFormatting>
  <conditionalFormatting sqref="AR50">
    <cfRule type="expression" dxfId="4498" priority="457">
      <formula>AND(OR($AR49&lt;&gt;"",$AR50&lt;&gt;"",$AS49&lt;&gt;""),$AT49="TBD")</formula>
    </cfRule>
  </conditionalFormatting>
  <conditionalFormatting sqref="U50">
    <cfRule type="expression" dxfId="4497" priority="456">
      <formula>AND($U50="",$B49&lt;&gt;"")</formula>
    </cfRule>
  </conditionalFormatting>
  <conditionalFormatting sqref="A51">
    <cfRule type="expression" dxfId="4496" priority="434">
      <formula>#REF!="Yes"</formula>
    </cfRule>
  </conditionalFormatting>
  <conditionalFormatting sqref="D51:E52">
    <cfRule type="expression" dxfId="4495" priority="433">
      <formula>AND($D51&lt;&gt;"",$E51&lt;&gt;"")</formula>
    </cfRule>
  </conditionalFormatting>
  <conditionalFormatting sqref="A51">
    <cfRule type="expression" dxfId="4494" priority="435">
      <formula>$AV51:$AV52="[Record ID]"</formula>
    </cfRule>
  </conditionalFormatting>
  <conditionalFormatting sqref="W51:Y52">
    <cfRule type="expression" dxfId="4493" priority="432">
      <formula>AND(OR($W51&lt;&gt;"",$W52&lt;&gt;"",$X51&lt;&gt;""),$Y51="TBD")</formula>
    </cfRule>
  </conditionalFormatting>
  <conditionalFormatting sqref="W52">
    <cfRule type="expression" dxfId="4492" priority="431">
      <formula>AND(OR($W51&lt;&gt;"",$W52&lt;&gt;"",$X51&lt;&gt;""),$Y51="TBD")</formula>
    </cfRule>
  </conditionalFormatting>
  <conditionalFormatting sqref="Z51:AB52">
    <cfRule type="expression" dxfId="4491" priority="430">
      <formula>AND(OR($Z51&lt;&gt;"",$Z52&lt;&gt;"",$AA51&lt;&gt;""),$AB51="TBD")</formula>
    </cfRule>
  </conditionalFormatting>
  <conditionalFormatting sqref="Z52">
    <cfRule type="expression" dxfId="4490" priority="429">
      <formula>AND(OR($Z51&lt;&gt;"",$Z52&lt;&gt;"",$AA51&lt;&gt;""),$AB51="TBD")</formula>
    </cfRule>
  </conditionalFormatting>
  <conditionalFormatting sqref="AC51:AE52">
    <cfRule type="expression" dxfId="4489" priority="428">
      <formula>AND(OR($AC51&lt;&gt;"",$AC52&lt;&gt;"",$AD51&lt;&gt;""),$AE51="TBD")</formula>
    </cfRule>
  </conditionalFormatting>
  <conditionalFormatting sqref="AC52">
    <cfRule type="expression" dxfId="4488" priority="427">
      <formula>AND(OR($AC51&lt;&gt;"",$AC52&lt;&gt;"",$AD51&lt;&gt;""),$AE51="TBD")</formula>
    </cfRule>
  </conditionalFormatting>
  <conditionalFormatting sqref="AF52">
    <cfRule type="expression" dxfId="4487" priority="426">
      <formula>AND(OR($AF51&lt;&gt;"",$AF52&lt;&gt;"",$AG51&lt;&gt;""),$AH51="TBD")</formula>
    </cfRule>
  </conditionalFormatting>
  <conditionalFormatting sqref="AF51:AH52">
    <cfRule type="expression" dxfId="4486" priority="425">
      <formula>AND(OR($AF51&lt;&gt;"",$AF52&lt;&gt;"",$AG51&lt;&gt;""),$AH51="TBD")</formula>
    </cfRule>
  </conditionalFormatting>
  <conditionalFormatting sqref="AI51:AK52">
    <cfRule type="expression" dxfId="4485" priority="424">
      <formula>AND(OR($AI51&lt;&gt;"",$AI52&lt;&gt;"",$AJ51&lt;&gt;""),$AK51="TBD")</formula>
    </cfRule>
  </conditionalFormatting>
  <conditionalFormatting sqref="AI52">
    <cfRule type="expression" dxfId="4484" priority="423">
      <formula>AND(OR($AI51&lt;&gt;"",$AI52&lt;&gt;"",$AJ51&lt;&gt;""),$AK51="TBD")</formula>
    </cfRule>
  </conditionalFormatting>
  <conditionalFormatting sqref="AL51:AN52">
    <cfRule type="expression" dxfId="4483" priority="422">
      <formula>AND(OR($AL51&lt;&gt;"",$AL52&lt;&gt;"",$AM51&lt;&gt;""),$AN51="TBD")</formula>
    </cfRule>
  </conditionalFormatting>
  <conditionalFormatting sqref="AL52">
    <cfRule type="expression" dxfId="4482" priority="421">
      <formula>AND(OR($AL51&lt;&gt;"",$AL52&lt;&gt;"",$AM51&lt;&gt;""),$AN51="TBD")</formula>
    </cfRule>
  </conditionalFormatting>
  <conditionalFormatting sqref="AO51:AQ52">
    <cfRule type="expression" dxfId="4481" priority="420">
      <formula>AND(OR($AO51&lt;&gt;"",$AO52&lt;&gt;"",$AP51&lt;&gt;""),$AQ51="TBD")</formula>
    </cfRule>
  </conditionalFormatting>
  <conditionalFormatting sqref="AO52">
    <cfRule type="expression" dxfId="4480" priority="419">
      <formula>AND(OR($AO51&lt;&gt;"",$AO52&lt;&gt;"",$AP51&lt;&gt;""),$AQ51="TBD")</formula>
    </cfRule>
  </conditionalFormatting>
  <conditionalFormatting sqref="AR51:AT52">
    <cfRule type="expression" dxfId="4479" priority="418">
      <formula>AND(OR($AR51&lt;&gt;"",$AR52&lt;&gt;"",$AS51&lt;&gt;""),$AT51="TBD")</formula>
    </cfRule>
  </conditionalFormatting>
  <conditionalFormatting sqref="AR52">
    <cfRule type="expression" dxfId="4478" priority="417">
      <formula>AND(OR($AR51&lt;&gt;"",$AR52&lt;&gt;"",$AS51&lt;&gt;""),$AT51="TBD")</formula>
    </cfRule>
  </conditionalFormatting>
  <conditionalFormatting sqref="U52">
    <cfRule type="expression" dxfId="4477" priority="416">
      <formula>AND($U52="",$B51&lt;&gt;"")</formula>
    </cfRule>
  </conditionalFormatting>
  <conditionalFormatting sqref="A53">
    <cfRule type="expression" dxfId="4476" priority="394">
      <formula>#REF!="Yes"</formula>
    </cfRule>
  </conditionalFormatting>
  <conditionalFormatting sqref="D53:E54">
    <cfRule type="expression" dxfId="4475" priority="393">
      <formula>AND($D53&lt;&gt;"",$E53&lt;&gt;"")</formula>
    </cfRule>
  </conditionalFormatting>
  <conditionalFormatting sqref="A53">
    <cfRule type="expression" dxfId="4474" priority="395">
      <formula>$AV53:$AV54="[Record ID]"</formula>
    </cfRule>
  </conditionalFormatting>
  <conditionalFormatting sqref="W53:Y54">
    <cfRule type="expression" dxfId="4473" priority="392">
      <formula>AND(OR($W53&lt;&gt;"",$W54&lt;&gt;"",$X53&lt;&gt;""),$Y53="TBD")</formula>
    </cfRule>
  </conditionalFormatting>
  <conditionalFormatting sqref="W54">
    <cfRule type="expression" dxfId="4472" priority="391">
      <formula>AND(OR($W53&lt;&gt;"",$W54&lt;&gt;"",$X53&lt;&gt;""),$Y53="TBD")</formula>
    </cfRule>
  </conditionalFormatting>
  <conditionalFormatting sqref="Z53:AB54">
    <cfRule type="expression" dxfId="4471" priority="390">
      <formula>AND(OR($Z53&lt;&gt;"",$Z54&lt;&gt;"",$AA53&lt;&gt;""),$AB53="TBD")</formula>
    </cfRule>
  </conditionalFormatting>
  <conditionalFormatting sqref="Z54">
    <cfRule type="expression" dxfId="4470" priority="389">
      <formula>AND(OR($Z53&lt;&gt;"",$Z54&lt;&gt;"",$AA53&lt;&gt;""),$AB53="TBD")</formula>
    </cfRule>
  </conditionalFormatting>
  <conditionalFormatting sqref="AC53:AE54">
    <cfRule type="expression" dxfId="4469" priority="388">
      <formula>AND(OR($AC53&lt;&gt;"",$AC54&lt;&gt;"",$AD53&lt;&gt;""),$AE53="TBD")</formula>
    </cfRule>
  </conditionalFormatting>
  <conditionalFormatting sqref="AC54">
    <cfRule type="expression" dxfId="4468" priority="387">
      <formula>AND(OR($AC53&lt;&gt;"",$AC54&lt;&gt;"",$AD53&lt;&gt;""),$AE53="TBD")</formula>
    </cfRule>
  </conditionalFormatting>
  <conditionalFormatting sqref="AF54">
    <cfRule type="expression" dxfId="4467" priority="386">
      <formula>AND(OR($AF53&lt;&gt;"",$AF54&lt;&gt;"",$AG53&lt;&gt;""),$AH53="TBD")</formula>
    </cfRule>
  </conditionalFormatting>
  <conditionalFormatting sqref="AF53:AH54">
    <cfRule type="expression" dxfId="4466" priority="385">
      <formula>AND(OR($AF53&lt;&gt;"",$AF54&lt;&gt;"",$AG53&lt;&gt;""),$AH53="TBD")</formula>
    </cfRule>
  </conditionalFormatting>
  <conditionalFormatting sqref="AI53:AK54">
    <cfRule type="expression" dxfId="4465" priority="384">
      <formula>AND(OR($AI53&lt;&gt;"",$AI54&lt;&gt;"",$AJ53&lt;&gt;""),$AK53="TBD")</formula>
    </cfRule>
  </conditionalFormatting>
  <conditionalFormatting sqref="AI54">
    <cfRule type="expression" dxfId="4464" priority="383">
      <formula>AND(OR($AI53&lt;&gt;"",$AI54&lt;&gt;"",$AJ53&lt;&gt;""),$AK53="TBD")</formula>
    </cfRule>
  </conditionalFormatting>
  <conditionalFormatting sqref="AL53:AN54">
    <cfRule type="expression" dxfId="4463" priority="382">
      <formula>AND(OR($AL53&lt;&gt;"",$AL54&lt;&gt;"",$AM53&lt;&gt;""),$AN53="TBD")</formula>
    </cfRule>
  </conditionalFormatting>
  <conditionalFormatting sqref="AL54">
    <cfRule type="expression" dxfId="4462" priority="381">
      <formula>AND(OR($AL53&lt;&gt;"",$AL54&lt;&gt;"",$AM53&lt;&gt;""),$AN53="TBD")</formula>
    </cfRule>
  </conditionalFormatting>
  <conditionalFormatting sqref="AO53:AQ54">
    <cfRule type="expression" dxfId="4461" priority="380">
      <formula>AND(OR($AO53&lt;&gt;"",$AO54&lt;&gt;"",$AP53&lt;&gt;""),$AQ53="TBD")</formula>
    </cfRule>
  </conditionalFormatting>
  <conditionalFormatting sqref="AO54">
    <cfRule type="expression" dxfId="4460" priority="379">
      <formula>AND(OR($AO53&lt;&gt;"",$AO54&lt;&gt;"",$AP53&lt;&gt;""),$AQ53="TBD")</formula>
    </cfRule>
  </conditionalFormatting>
  <conditionalFormatting sqref="AR53:AT54">
    <cfRule type="expression" dxfId="4459" priority="378">
      <formula>AND(OR($AR53&lt;&gt;"",$AR54&lt;&gt;"",$AS53&lt;&gt;""),$AT53="TBD")</formula>
    </cfRule>
  </conditionalFormatting>
  <conditionalFormatting sqref="AR54">
    <cfRule type="expression" dxfId="4458" priority="377">
      <formula>AND(OR($AR53&lt;&gt;"",$AR54&lt;&gt;"",$AS53&lt;&gt;""),$AT53="TBD")</formula>
    </cfRule>
  </conditionalFormatting>
  <conditionalFormatting sqref="U54">
    <cfRule type="expression" dxfId="4457" priority="376">
      <formula>AND($U54="",$B53&lt;&gt;"")</formula>
    </cfRule>
  </conditionalFormatting>
  <conditionalFormatting sqref="A55">
    <cfRule type="expression" dxfId="4456" priority="354">
      <formula>#REF!="Yes"</formula>
    </cfRule>
  </conditionalFormatting>
  <conditionalFormatting sqref="D55:E56">
    <cfRule type="expression" dxfId="4455" priority="353">
      <formula>AND($D55&lt;&gt;"",$E55&lt;&gt;"")</formula>
    </cfRule>
  </conditionalFormatting>
  <conditionalFormatting sqref="A55">
    <cfRule type="expression" dxfId="4454" priority="355">
      <formula>$AV55:$AV56="[Record ID]"</formula>
    </cfRule>
  </conditionalFormatting>
  <conditionalFormatting sqref="W55:Y56">
    <cfRule type="expression" dxfId="4453" priority="352">
      <formula>AND(OR($W55&lt;&gt;"",$W56&lt;&gt;"",$X55&lt;&gt;""),$Y55="TBD")</formula>
    </cfRule>
  </conditionalFormatting>
  <conditionalFormatting sqref="W56">
    <cfRule type="expression" dxfId="4452" priority="351">
      <formula>AND(OR($W55&lt;&gt;"",$W56&lt;&gt;"",$X55&lt;&gt;""),$Y55="TBD")</formula>
    </cfRule>
  </conditionalFormatting>
  <conditionalFormatting sqref="Z55:AB56">
    <cfRule type="expression" dxfId="4451" priority="350">
      <formula>AND(OR($Z55&lt;&gt;"",$Z56&lt;&gt;"",$AA55&lt;&gt;""),$AB55="TBD")</formula>
    </cfRule>
  </conditionalFormatting>
  <conditionalFormatting sqref="Z56">
    <cfRule type="expression" dxfId="4450" priority="349">
      <formula>AND(OR($Z55&lt;&gt;"",$Z56&lt;&gt;"",$AA55&lt;&gt;""),$AB55="TBD")</formula>
    </cfRule>
  </conditionalFormatting>
  <conditionalFormatting sqref="AC55:AE56">
    <cfRule type="expression" dxfId="4449" priority="348">
      <formula>AND(OR($AC55&lt;&gt;"",$AC56&lt;&gt;"",$AD55&lt;&gt;""),$AE55="TBD")</formula>
    </cfRule>
  </conditionalFormatting>
  <conditionalFormatting sqref="AC56">
    <cfRule type="expression" dxfId="4448" priority="347">
      <formula>AND(OR($AC55&lt;&gt;"",$AC56&lt;&gt;"",$AD55&lt;&gt;""),$AE55="TBD")</formula>
    </cfRule>
  </conditionalFormatting>
  <conditionalFormatting sqref="AF56">
    <cfRule type="expression" dxfId="4447" priority="346">
      <formula>AND(OR($AF55&lt;&gt;"",$AF56&lt;&gt;"",$AG55&lt;&gt;""),$AH55="TBD")</formula>
    </cfRule>
  </conditionalFormatting>
  <conditionalFormatting sqref="AF55:AH56">
    <cfRule type="expression" dxfId="4446" priority="345">
      <formula>AND(OR($AF55&lt;&gt;"",$AF56&lt;&gt;"",$AG55&lt;&gt;""),$AH55="TBD")</formula>
    </cfRule>
  </conditionalFormatting>
  <conditionalFormatting sqref="AI55:AK56">
    <cfRule type="expression" dxfId="4445" priority="344">
      <formula>AND(OR($AI55&lt;&gt;"",$AI56&lt;&gt;"",$AJ55&lt;&gt;""),$AK55="TBD")</formula>
    </cfRule>
  </conditionalFormatting>
  <conditionalFormatting sqref="AI56">
    <cfRule type="expression" dxfId="4444" priority="343">
      <formula>AND(OR($AI55&lt;&gt;"",$AI56&lt;&gt;"",$AJ55&lt;&gt;""),$AK55="TBD")</formula>
    </cfRule>
  </conditionalFormatting>
  <conditionalFormatting sqref="AL55:AN56">
    <cfRule type="expression" dxfId="4443" priority="342">
      <formula>AND(OR($AL55&lt;&gt;"",$AL56&lt;&gt;"",$AM55&lt;&gt;""),$AN55="TBD")</formula>
    </cfRule>
  </conditionalFormatting>
  <conditionalFormatting sqref="AL56">
    <cfRule type="expression" dxfId="4442" priority="341">
      <formula>AND(OR($AL55&lt;&gt;"",$AL56&lt;&gt;"",$AM55&lt;&gt;""),$AN55="TBD")</formula>
    </cfRule>
  </conditionalFormatting>
  <conditionalFormatting sqref="AO55:AQ56">
    <cfRule type="expression" dxfId="4441" priority="340">
      <formula>AND(OR($AO55&lt;&gt;"",$AO56&lt;&gt;"",$AP55&lt;&gt;""),$AQ55="TBD")</formula>
    </cfRule>
  </conditionalFormatting>
  <conditionalFormatting sqref="AO56">
    <cfRule type="expression" dxfId="4440" priority="339">
      <formula>AND(OR($AO55&lt;&gt;"",$AO56&lt;&gt;"",$AP55&lt;&gt;""),$AQ55="TBD")</formula>
    </cfRule>
  </conditionalFormatting>
  <conditionalFormatting sqref="AR55:AT56">
    <cfRule type="expression" dxfId="4439" priority="338">
      <formula>AND(OR($AR55&lt;&gt;"",$AR56&lt;&gt;"",$AS55&lt;&gt;""),$AT55="TBD")</formula>
    </cfRule>
  </conditionalFormatting>
  <conditionalFormatting sqref="AR56">
    <cfRule type="expression" dxfId="4438" priority="337">
      <formula>AND(OR($AR55&lt;&gt;"",$AR56&lt;&gt;"",$AS55&lt;&gt;""),$AT55="TBD")</formula>
    </cfRule>
  </conditionalFormatting>
  <conditionalFormatting sqref="U56">
    <cfRule type="expression" dxfId="4437" priority="336">
      <formula>AND($U56="",$B55&lt;&gt;"")</formula>
    </cfRule>
  </conditionalFormatting>
  <conditionalFormatting sqref="A57">
    <cfRule type="expression" dxfId="4436" priority="314">
      <formula>#REF!="Yes"</formula>
    </cfRule>
  </conditionalFormatting>
  <conditionalFormatting sqref="D57:E58">
    <cfRule type="expression" dxfId="4435" priority="313">
      <formula>AND($D57&lt;&gt;"",$E57&lt;&gt;"")</formula>
    </cfRule>
  </conditionalFormatting>
  <conditionalFormatting sqref="A57">
    <cfRule type="expression" dxfId="4434" priority="315">
      <formula>$AV57:$AV58="[Record ID]"</formula>
    </cfRule>
  </conditionalFormatting>
  <conditionalFormatting sqref="W57:Y58">
    <cfRule type="expression" dxfId="4433" priority="312">
      <formula>AND(OR($W57&lt;&gt;"",$W58&lt;&gt;"",$X57&lt;&gt;""),$Y57="TBD")</formula>
    </cfRule>
  </conditionalFormatting>
  <conditionalFormatting sqref="W58">
    <cfRule type="expression" dxfId="4432" priority="311">
      <formula>AND(OR($W57&lt;&gt;"",$W58&lt;&gt;"",$X57&lt;&gt;""),$Y57="TBD")</formula>
    </cfRule>
  </conditionalFormatting>
  <conditionalFormatting sqref="Z57:AB58">
    <cfRule type="expression" dxfId="4431" priority="310">
      <formula>AND(OR($Z57&lt;&gt;"",$Z58&lt;&gt;"",$AA57&lt;&gt;""),$AB57="TBD")</formula>
    </cfRule>
  </conditionalFormatting>
  <conditionalFormatting sqref="Z58">
    <cfRule type="expression" dxfId="4430" priority="309">
      <formula>AND(OR($Z57&lt;&gt;"",$Z58&lt;&gt;"",$AA57&lt;&gt;""),$AB57="TBD")</formula>
    </cfRule>
  </conditionalFormatting>
  <conditionalFormatting sqref="AC57:AE58">
    <cfRule type="expression" dxfId="4429" priority="308">
      <formula>AND(OR($AC57&lt;&gt;"",$AC58&lt;&gt;"",$AD57&lt;&gt;""),$AE57="TBD")</formula>
    </cfRule>
  </conditionalFormatting>
  <conditionalFormatting sqref="AC58">
    <cfRule type="expression" dxfId="4428" priority="307">
      <formula>AND(OR($AC57&lt;&gt;"",$AC58&lt;&gt;"",$AD57&lt;&gt;""),$AE57="TBD")</formula>
    </cfRule>
  </conditionalFormatting>
  <conditionalFormatting sqref="AF58">
    <cfRule type="expression" dxfId="4427" priority="306">
      <formula>AND(OR($AF57&lt;&gt;"",$AF58&lt;&gt;"",$AG57&lt;&gt;""),$AH57="TBD")</formula>
    </cfRule>
  </conditionalFormatting>
  <conditionalFormatting sqref="AF57:AH58">
    <cfRule type="expression" dxfId="4426" priority="305">
      <formula>AND(OR($AF57&lt;&gt;"",$AF58&lt;&gt;"",$AG57&lt;&gt;""),$AH57="TBD")</formula>
    </cfRule>
  </conditionalFormatting>
  <conditionalFormatting sqref="AI57:AK58">
    <cfRule type="expression" dxfId="4425" priority="304">
      <formula>AND(OR($AI57&lt;&gt;"",$AI58&lt;&gt;"",$AJ57&lt;&gt;""),$AK57="TBD")</formula>
    </cfRule>
  </conditionalFormatting>
  <conditionalFormatting sqref="AI58">
    <cfRule type="expression" dxfId="4424" priority="303">
      <formula>AND(OR($AI57&lt;&gt;"",$AI58&lt;&gt;"",$AJ57&lt;&gt;""),$AK57="TBD")</formula>
    </cfRule>
  </conditionalFormatting>
  <conditionalFormatting sqref="AL57:AN58">
    <cfRule type="expression" dxfId="4423" priority="302">
      <formula>AND(OR($AL57&lt;&gt;"",$AL58&lt;&gt;"",$AM57&lt;&gt;""),$AN57="TBD")</formula>
    </cfRule>
  </conditionalFormatting>
  <conditionalFormatting sqref="AL58">
    <cfRule type="expression" dxfId="4422" priority="301">
      <formula>AND(OR($AL57&lt;&gt;"",$AL58&lt;&gt;"",$AM57&lt;&gt;""),$AN57="TBD")</formula>
    </cfRule>
  </conditionalFormatting>
  <conditionalFormatting sqref="AO57:AQ58">
    <cfRule type="expression" dxfId="4421" priority="300">
      <formula>AND(OR($AO57&lt;&gt;"",$AO58&lt;&gt;"",$AP57&lt;&gt;""),$AQ57="TBD")</formula>
    </cfRule>
  </conditionalFormatting>
  <conditionalFormatting sqref="AO58">
    <cfRule type="expression" dxfId="4420" priority="299">
      <formula>AND(OR($AO57&lt;&gt;"",$AO58&lt;&gt;"",$AP57&lt;&gt;""),$AQ57="TBD")</formula>
    </cfRule>
  </conditionalFormatting>
  <conditionalFormatting sqref="AR57:AT58">
    <cfRule type="expression" dxfId="4419" priority="298">
      <formula>AND(OR($AR57&lt;&gt;"",$AR58&lt;&gt;"",$AS57&lt;&gt;""),$AT57="TBD")</formula>
    </cfRule>
  </conditionalFormatting>
  <conditionalFormatting sqref="AR58">
    <cfRule type="expression" dxfId="4418" priority="297">
      <formula>AND(OR($AR57&lt;&gt;"",$AR58&lt;&gt;"",$AS57&lt;&gt;""),$AT57="TBD")</formula>
    </cfRule>
  </conditionalFormatting>
  <conditionalFormatting sqref="U58">
    <cfRule type="expression" dxfId="4417" priority="296">
      <formula>AND($U58="",$B57&lt;&gt;"")</formula>
    </cfRule>
  </conditionalFormatting>
  <conditionalFormatting sqref="A59">
    <cfRule type="expression" dxfId="4416" priority="274">
      <formula>#REF!="Yes"</formula>
    </cfRule>
  </conditionalFormatting>
  <conditionalFormatting sqref="D59:E60">
    <cfRule type="expression" dxfId="4415" priority="273">
      <formula>AND($D59&lt;&gt;"",$E59&lt;&gt;"")</formula>
    </cfRule>
  </conditionalFormatting>
  <conditionalFormatting sqref="A59">
    <cfRule type="expression" dxfId="4414" priority="275">
      <formula>$AV59:$AV60="[Record ID]"</formula>
    </cfRule>
  </conditionalFormatting>
  <conditionalFormatting sqref="W59:Y60">
    <cfRule type="expression" dxfId="4413" priority="272">
      <formula>AND(OR($W59&lt;&gt;"",$W60&lt;&gt;"",$X59&lt;&gt;""),$Y59="TBD")</formula>
    </cfRule>
  </conditionalFormatting>
  <conditionalFormatting sqref="W60">
    <cfRule type="expression" dxfId="4412" priority="271">
      <formula>AND(OR($W59&lt;&gt;"",$W60&lt;&gt;"",$X59&lt;&gt;""),$Y59="TBD")</formula>
    </cfRule>
  </conditionalFormatting>
  <conditionalFormatting sqref="Z59:AB60">
    <cfRule type="expression" dxfId="4411" priority="270">
      <formula>AND(OR($Z59&lt;&gt;"",$Z60&lt;&gt;"",$AA59&lt;&gt;""),$AB59="TBD")</formula>
    </cfRule>
  </conditionalFormatting>
  <conditionalFormatting sqref="Z60">
    <cfRule type="expression" dxfId="4410" priority="269">
      <formula>AND(OR($Z59&lt;&gt;"",$Z60&lt;&gt;"",$AA59&lt;&gt;""),$AB59="TBD")</formula>
    </cfRule>
  </conditionalFormatting>
  <conditionalFormatting sqref="AC59:AE60">
    <cfRule type="expression" dxfId="4409" priority="268">
      <formula>AND(OR($AC59&lt;&gt;"",$AC60&lt;&gt;"",$AD59&lt;&gt;""),$AE59="TBD")</formula>
    </cfRule>
  </conditionalFormatting>
  <conditionalFormatting sqref="AC60">
    <cfRule type="expression" dxfId="4408" priority="267">
      <formula>AND(OR($AC59&lt;&gt;"",$AC60&lt;&gt;"",$AD59&lt;&gt;""),$AE59="TBD")</formula>
    </cfRule>
  </conditionalFormatting>
  <conditionalFormatting sqref="AF60">
    <cfRule type="expression" dxfId="4407" priority="266">
      <formula>AND(OR($AF59&lt;&gt;"",$AF60&lt;&gt;"",$AG59&lt;&gt;""),$AH59="TBD")</formula>
    </cfRule>
  </conditionalFormatting>
  <conditionalFormatting sqref="AF59:AH60">
    <cfRule type="expression" dxfId="4406" priority="265">
      <formula>AND(OR($AF59&lt;&gt;"",$AF60&lt;&gt;"",$AG59&lt;&gt;""),$AH59="TBD")</formula>
    </cfRule>
  </conditionalFormatting>
  <conditionalFormatting sqref="AI59:AK60">
    <cfRule type="expression" dxfId="4405" priority="264">
      <formula>AND(OR($AI59&lt;&gt;"",$AI60&lt;&gt;"",$AJ59&lt;&gt;""),$AK59="TBD")</formula>
    </cfRule>
  </conditionalFormatting>
  <conditionalFormatting sqref="AI60">
    <cfRule type="expression" dxfId="4404" priority="263">
      <formula>AND(OR($AI59&lt;&gt;"",$AI60&lt;&gt;"",$AJ59&lt;&gt;""),$AK59="TBD")</formula>
    </cfRule>
  </conditionalFormatting>
  <conditionalFormatting sqref="AL59:AN60">
    <cfRule type="expression" dxfId="4403" priority="262">
      <formula>AND(OR($AL59&lt;&gt;"",$AL60&lt;&gt;"",$AM59&lt;&gt;""),$AN59="TBD")</formula>
    </cfRule>
  </conditionalFormatting>
  <conditionalFormatting sqref="AL60">
    <cfRule type="expression" dxfId="4402" priority="261">
      <formula>AND(OR($AL59&lt;&gt;"",$AL60&lt;&gt;"",$AM59&lt;&gt;""),$AN59="TBD")</formula>
    </cfRule>
  </conditionalFormatting>
  <conditionalFormatting sqref="AO59:AQ60">
    <cfRule type="expression" dxfId="4401" priority="260">
      <formula>AND(OR($AO59&lt;&gt;"",$AO60&lt;&gt;"",$AP59&lt;&gt;""),$AQ59="TBD")</formula>
    </cfRule>
  </conditionalFormatting>
  <conditionalFormatting sqref="AO60">
    <cfRule type="expression" dxfId="4400" priority="259">
      <formula>AND(OR($AO59&lt;&gt;"",$AO60&lt;&gt;"",$AP59&lt;&gt;""),$AQ59="TBD")</formula>
    </cfRule>
  </conditionalFormatting>
  <conditionalFormatting sqref="AR59:AT60">
    <cfRule type="expression" dxfId="4399" priority="258">
      <formula>AND(OR($AR59&lt;&gt;"",$AR60&lt;&gt;"",$AS59&lt;&gt;""),$AT59="TBD")</formula>
    </cfRule>
  </conditionalFormatting>
  <conditionalFormatting sqref="AR60">
    <cfRule type="expression" dxfId="4398" priority="257">
      <formula>AND(OR($AR59&lt;&gt;"",$AR60&lt;&gt;"",$AS59&lt;&gt;""),$AT59="TBD")</formula>
    </cfRule>
  </conditionalFormatting>
  <conditionalFormatting sqref="U60">
    <cfRule type="expression" dxfId="4397" priority="256">
      <formula>AND($U60="",$B59&lt;&gt;"")</formula>
    </cfRule>
  </conditionalFormatting>
  <conditionalFormatting sqref="A61">
    <cfRule type="expression" dxfId="4396" priority="234">
      <formula>#REF!="Yes"</formula>
    </cfRule>
  </conditionalFormatting>
  <conditionalFormatting sqref="D61:E62">
    <cfRule type="expression" dxfId="4395" priority="233">
      <formula>AND($D61&lt;&gt;"",$E61&lt;&gt;"")</formula>
    </cfRule>
  </conditionalFormatting>
  <conditionalFormatting sqref="A61">
    <cfRule type="expression" dxfId="4394" priority="235">
      <formula>$AV61:$AV62="[Record ID]"</formula>
    </cfRule>
  </conditionalFormatting>
  <conditionalFormatting sqref="W61:Y62">
    <cfRule type="expression" dxfId="4393" priority="232">
      <formula>AND(OR($W61&lt;&gt;"",$W62&lt;&gt;"",$X61&lt;&gt;""),$Y61="TBD")</formula>
    </cfRule>
  </conditionalFormatting>
  <conditionalFormatting sqref="W62">
    <cfRule type="expression" dxfId="4392" priority="231">
      <formula>AND(OR($W61&lt;&gt;"",$W62&lt;&gt;"",$X61&lt;&gt;""),$Y61="TBD")</formula>
    </cfRule>
  </conditionalFormatting>
  <conditionalFormatting sqref="Z61:AB62">
    <cfRule type="expression" dxfId="4391" priority="230">
      <formula>AND(OR($Z61&lt;&gt;"",$Z62&lt;&gt;"",$AA61&lt;&gt;""),$AB61="TBD")</formula>
    </cfRule>
  </conditionalFormatting>
  <conditionalFormatting sqref="Z62">
    <cfRule type="expression" dxfId="4390" priority="229">
      <formula>AND(OR($Z61&lt;&gt;"",$Z62&lt;&gt;"",$AA61&lt;&gt;""),$AB61="TBD")</formula>
    </cfRule>
  </conditionalFormatting>
  <conditionalFormatting sqref="AC61:AE62">
    <cfRule type="expression" dxfId="4389" priority="228">
      <formula>AND(OR($AC61&lt;&gt;"",$AC62&lt;&gt;"",$AD61&lt;&gt;""),$AE61="TBD")</formula>
    </cfRule>
  </conditionalFormatting>
  <conditionalFormatting sqref="AC62">
    <cfRule type="expression" dxfId="4388" priority="227">
      <formula>AND(OR($AC61&lt;&gt;"",$AC62&lt;&gt;"",$AD61&lt;&gt;""),$AE61="TBD")</formula>
    </cfRule>
  </conditionalFormatting>
  <conditionalFormatting sqref="AF62">
    <cfRule type="expression" dxfId="4387" priority="226">
      <formula>AND(OR($AF61&lt;&gt;"",$AF62&lt;&gt;"",$AG61&lt;&gt;""),$AH61="TBD")</formula>
    </cfRule>
  </conditionalFormatting>
  <conditionalFormatting sqref="AF61:AH62">
    <cfRule type="expression" dxfId="4386" priority="225">
      <formula>AND(OR($AF61&lt;&gt;"",$AF62&lt;&gt;"",$AG61&lt;&gt;""),$AH61="TBD")</formula>
    </cfRule>
  </conditionalFormatting>
  <conditionalFormatting sqref="AI61:AK62">
    <cfRule type="expression" dxfId="4385" priority="224">
      <formula>AND(OR($AI61&lt;&gt;"",$AI62&lt;&gt;"",$AJ61&lt;&gt;""),$AK61="TBD")</formula>
    </cfRule>
  </conditionalFormatting>
  <conditionalFormatting sqref="AI62">
    <cfRule type="expression" dxfId="4384" priority="223">
      <formula>AND(OR($AI61&lt;&gt;"",$AI62&lt;&gt;"",$AJ61&lt;&gt;""),$AK61="TBD")</formula>
    </cfRule>
  </conditionalFormatting>
  <conditionalFormatting sqref="AL61:AN62">
    <cfRule type="expression" dxfId="4383" priority="222">
      <formula>AND(OR($AL61&lt;&gt;"",$AL62&lt;&gt;"",$AM61&lt;&gt;""),$AN61="TBD")</formula>
    </cfRule>
  </conditionalFormatting>
  <conditionalFormatting sqref="AL62">
    <cfRule type="expression" dxfId="4382" priority="221">
      <formula>AND(OR($AL61&lt;&gt;"",$AL62&lt;&gt;"",$AM61&lt;&gt;""),$AN61="TBD")</formula>
    </cfRule>
  </conditionalFormatting>
  <conditionalFormatting sqref="AO61:AQ62">
    <cfRule type="expression" dxfId="4381" priority="220">
      <formula>AND(OR($AO61&lt;&gt;"",$AO62&lt;&gt;"",$AP61&lt;&gt;""),$AQ61="TBD")</formula>
    </cfRule>
  </conditionalFormatting>
  <conditionalFormatting sqref="AO62">
    <cfRule type="expression" dxfId="4380" priority="219">
      <formula>AND(OR($AO61&lt;&gt;"",$AO62&lt;&gt;"",$AP61&lt;&gt;""),$AQ61="TBD")</formula>
    </cfRule>
  </conditionalFormatting>
  <conditionalFormatting sqref="AR61:AT62">
    <cfRule type="expression" dxfId="4379" priority="218">
      <formula>AND(OR($AR61&lt;&gt;"",$AR62&lt;&gt;"",$AS61&lt;&gt;""),$AT61="TBD")</formula>
    </cfRule>
  </conditionalFormatting>
  <conditionalFormatting sqref="AR62">
    <cfRule type="expression" dxfId="4378" priority="217">
      <formula>AND(OR($AR61&lt;&gt;"",$AR62&lt;&gt;"",$AS61&lt;&gt;""),$AT61="TBD")</formula>
    </cfRule>
  </conditionalFormatting>
  <conditionalFormatting sqref="U62">
    <cfRule type="expression" dxfId="4377" priority="216">
      <formula>AND($U62="",$B61&lt;&gt;"")</formula>
    </cfRule>
  </conditionalFormatting>
  <conditionalFormatting sqref="A63">
    <cfRule type="expression" dxfId="4376" priority="194">
      <formula>#REF!="Yes"</formula>
    </cfRule>
  </conditionalFormatting>
  <conditionalFormatting sqref="D63:E64">
    <cfRule type="expression" dxfId="4375" priority="193">
      <formula>AND($D63&lt;&gt;"",$E63&lt;&gt;"")</formula>
    </cfRule>
  </conditionalFormatting>
  <conditionalFormatting sqref="A63">
    <cfRule type="expression" dxfId="4374" priority="195">
      <formula>$AV63:$AV64="[Record ID]"</formula>
    </cfRule>
  </conditionalFormatting>
  <conditionalFormatting sqref="W63:Y64">
    <cfRule type="expression" dxfId="4373" priority="192">
      <formula>AND(OR($W63&lt;&gt;"",$W64&lt;&gt;"",$X63&lt;&gt;""),$Y63="TBD")</formula>
    </cfRule>
  </conditionalFormatting>
  <conditionalFormatting sqref="W64">
    <cfRule type="expression" dxfId="4372" priority="191">
      <formula>AND(OR($W63&lt;&gt;"",$W64&lt;&gt;"",$X63&lt;&gt;""),$Y63="TBD")</formula>
    </cfRule>
  </conditionalFormatting>
  <conditionalFormatting sqref="Z63:AB64">
    <cfRule type="expression" dxfId="4371" priority="190">
      <formula>AND(OR($Z63&lt;&gt;"",$Z64&lt;&gt;"",$AA63&lt;&gt;""),$AB63="TBD")</formula>
    </cfRule>
  </conditionalFormatting>
  <conditionalFormatting sqref="Z64">
    <cfRule type="expression" dxfId="4370" priority="189">
      <formula>AND(OR($Z63&lt;&gt;"",$Z64&lt;&gt;"",$AA63&lt;&gt;""),$AB63="TBD")</formula>
    </cfRule>
  </conditionalFormatting>
  <conditionalFormatting sqref="AC63:AE64">
    <cfRule type="expression" dxfId="4369" priority="188">
      <formula>AND(OR($AC63&lt;&gt;"",$AC64&lt;&gt;"",$AD63&lt;&gt;""),$AE63="TBD")</formula>
    </cfRule>
  </conditionalFormatting>
  <conditionalFormatting sqref="AC64">
    <cfRule type="expression" dxfId="4368" priority="187">
      <formula>AND(OR($AC63&lt;&gt;"",$AC64&lt;&gt;"",$AD63&lt;&gt;""),$AE63="TBD")</formula>
    </cfRule>
  </conditionalFormatting>
  <conditionalFormatting sqref="AF64">
    <cfRule type="expression" dxfId="4367" priority="186">
      <formula>AND(OR($AF63&lt;&gt;"",$AF64&lt;&gt;"",$AG63&lt;&gt;""),$AH63="TBD")</formula>
    </cfRule>
  </conditionalFormatting>
  <conditionalFormatting sqref="AF63:AH64">
    <cfRule type="expression" dxfId="4366" priority="185">
      <formula>AND(OR($AF63&lt;&gt;"",$AF64&lt;&gt;"",$AG63&lt;&gt;""),$AH63="TBD")</formula>
    </cfRule>
  </conditionalFormatting>
  <conditionalFormatting sqref="AI63:AK64">
    <cfRule type="expression" dxfId="4365" priority="184">
      <formula>AND(OR($AI63&lt;&gt;"",$AI64&lt;&gt;"",$AJ63&lt;&gt;""),$AK63="TBD")</formula>
    </cfRule>
  </conditionalFormatting>
  <conditionalFormatting sqref="AI64">
    <cfRule type="expression" dxfId="4364" priority="183">
      <formula>AND(OR($AI63&lt;&gt;"",$AI64&lt;&gt;"",$AJ63&lt;&gt;""),$AK63="TBD")</formula>
    </cfRule>
  </conditionalFormatting>
  <conditionalFormatting sqref="AL63:AN64">
    <cfRule type="expression" dxfId="4363" priority="182">
      <formula>AND(OR($AL63&lt;&gt;"",$AL64&lt;&gt;"",$AM63&lt;&gt;""),$AN63="TBD")</formula>
    </cfRule>
  </conditionalFormatting>
  <conditionalFormatting sqref="AL64">
    <cfRule type="expression" dxfId="4362" priority="181">
      <formula>AND(OR($AL63&lt;&gt;"",$AL64&lt;&gt;"",$AM63&lt;&gt;""),$AN63="TBD")</formula>
    </cfRule>
  </conditionalFormatting>
  <conditionalFormatting sqref="AO63:AQ64">
    <cfRule type="expression" dxfId="4361" priority="180">
      <formula>AND(OR($AO63&lt;&gt;"",$AO64&lt;&gt;"",$AP63&lt;&gt;""),$AQ63="TBD")</formula>
    </cfRule>
  </conditionalFormatting>
  <conditionalFormatting sqref="AO64">
    <cfRule type="expression" dxfId="4360" priority="179">
      <formula>AND(OR($AO63&lt;&gt;"",$AO64&lt;&gt;"",$AP63&lt;&gt;""),$AQ63="TBD")</formula>
    </cfRule>
  </conditionalFormatting>
  <conditionalFormatting sqref="AR63:AT64">
    <cfRule type="expression" dxfId="4359" priority="178">
      <formula>AND(OR($AR63&lt;&gt;"",$AR64&lt;&gt;"",$AS63&lt;&gt;""),$AT63="TBD")</formula>
    </cfRule>
  </conditionalFormatting>
  <conditionalFormatting sqref="AR64">
    <cfRule type="expression" dxfId="4358" priority="177">
      <formula>AND(OR($AR63&lt;&gt;"",$AR64&lt;&gt;"",$AS63&lt;&gt;""),$AT63="TBD")</formula>
    </cfRule>
  </conditionalFormatting>
  <conditionalFormatting sqref="U64">
    <cfRule type="expression" dxfId="4357" priority="176">
      <formula>AND($U64="",$B63&lt;&gt;"")</formula>
    </cfRule>
  </conditionalFormatting>
  <conditionalFormatting sqref="A65">
    <cfRule type="expression" dxfId="4356" priority="154">
      <formula>#REF!="Yes"</formula>
    </cfRule>
  </conditionalFormatting>
  <conditionalFormatting sqref="D65:E66">
    <cfRule type="expression" dxfId="4355" priority="153">
      <formula>AND($D65&lt;&gt;"",$E65&lt;&gt;"")</formula>
    </cfRule>
  </conditionalFormatting>
  <conditionalFormatting sqref="A65">
    <cfRule type="expression" dxfId="4354" priority="155">
      <formula>$AV65:$AV66="[Record ID]"</formula>
    </cfRule>
  </conditionalFormatting>
  <conditionalFormatting sqref="W65:Y66">
    <cfRule type="expression" dxfId="4353" priority="152">
      <formula>AND(OR($W65&lt;&gt;"",$W66&lt;&gt;"",$X65&lt;&gt;""),$Y65="TBD")</formula>
    </cfRule>
  </conditionalFormatting>
  <conditionalFormatting sqref="W66">
    <cfRule type="expression" dxfId="4352" priority="151">
      <formula>AND(OR($W65&lt;&gt;"",$W66&lt;&gt;"",$X65&lt;&gt;""),$Y65="TBD")</formula>
    </cfRule>
  </conditionalFormatting>
  <conditionalFormatting sqref="Z65:AB66">
    <cfRule type="expression" dxfId="4351" priority="150">
      <formula>AND(OR($Z65&lt;&gt;"",$Z66&lt;&gt;"",$AA65&lt;&gt;""),$AB65="TBD")</formula>
    </cfRule>
  </conditionalFormatting>
  <conditionalFormatting sqref="Z66">
    <cfRule type="expression" dxfId="4350" priority="149">
      <formula>AND(OR($Z65&lt;&gt;"",$Z66&lt;&gt;"",$AA65&lt;&gt;""),$AB65="TBD")</formula>
    </cfRule>
  </conditionalFormatting>
  <conditionalFormatting sqref="AC65:AE66">
    <cfRule type="expression" dxfId="4349" priority="148">
      <formula>AND(OR($AC65&lt;&gt;"",$AC66&lt;&gt;"",$AD65&lt;&gt;""),$AE65="TBD")</formula>
    </cfRule>
  </conditionalFormatting>
  <conditionalFormatting sqref="AC66">
    <cfRule type="expression" dxfId="4348" priority="147">
      <formula>AND(OR($AC65&lt;&gt;"",$AC66&lt;&gt;"",$AD65&lt;&gt;""),$AE65="TBD")</formula>
    </cfRule>
  </conditionalFormatting>
  <conditionalFormatting sqref="AF66">
    <cfRule type="expression" dxfId="4347" priority="146">
      <formula>AND(OR($AF65&lt;&gt;"",$AF66&lt;&gt;"",$AG65&lt;&gt;""),$AH65="TBD")</formula>
    </cfRule>
  </conditionalFormatting>
  <conditionalFormatting sqref="AF65:AH66">
    <cfRule type="expression" dxfId="4346" priority="145">
      <formula>AND(OR($AF65&lt;&gt;"",$AF66&lt;&gt;"",$AG65&lt;&gt;""),$AH65="TBD")</formula>
    </cfRule>
  </conditionalFormatting>
  <conditionalFormatting sqref="AI65:AK66">
    <cfRule type="expression" dxfId="4345" priority="144">
      <formula>AND(OR($AI65&lt;&gt;"",$AI66&lt;&gt;"",$AJ65&lt;&gt;""),$AK65="TBD")</formula>
    </cfRule>
  </conditionalFormatting>
  <conditionalFormatting sqref="AI66">
    <cfRule type="expression" dxfId="4344" priority="143">
      <formula>AND(OR($AI65&lt;&gt;"",$AI66&lt;&gt;"",$AJ65&lt;&gt;""),$AK65="TBD")</formula>
    </cfRule>
  </conditionalFormatting>
  <conditionalFormatting sqref="AL65:AN66">
    <cfRule type="expression" dxfId="4343" priority="142">
      <formula>AND(OR($AL65&lt;&gt;"",$AL66&lt;&gt;"",$AM65&lt;&gt;""),$AN65="TBD")</formula>
    </cfRule>
  </conditionalFormatting>
  <conditionalFormatting sqref="AL66">
    <cfRule type="expression" dxfId="4342" priority="141">
      <formula>AND(OR($AL65&lt;&gt;"",$AL66&lt;&gt;"",$AM65&lt;&gt;""),$AN65="TBD")</formula>
    </cfRule>
  </conditionalFormatting>
  <conditionalFormatting sqref="AO65:AQ66">
    <cfRule type="expression" dxfId="4341" priority="140">
      <formula>AND(OR($AO65&lt;&gt;"",$AO66&lt;&gt;"",$AP65&lt;&gt;""),$AQ65="TBD")</formula>
    </cfRule>
  </conditionalFormatting>
  <conditionalFormatting sqref="AO66">
    <cfRule type="expression" dxfId="4340" priority="139">
      <formula>AND(OR($AO65&lt;&gt;"",$AO66&lt;&gt;"",$AP65&lt;&gt;""),$AQ65="TBD")</formula>
    </cfRule>
  </conditionalFormatting>
  <conditionalFormatting sqref="AR65:AT66">
    <cfRule type="expression" dxfId="4339" priority="138">
      <formula>AND(OR($AR65&lt;&gt;"",$AR66&lt;&gt;"",$AS65&lt;&gt;""),$AT65="TBD")</formula>
    </cfRule>
  </conditionalFormatting>
  <conditionalFormatting sqref="AR66">
    <cfRule type="expression" dxfId="4338" priority="137">
      <formula>AND(OR($AR65&lt;&gt;"",$AR66&lt;&gt;"",$AS65&lt;&gt;""),$AT65="TBD")</formula>
    </cfRule>
  </conditionalFormatting>
  <conditionalFormatting sqref="U66">
    <cfRule type="expression" dxfId="4337" priority="136">
      <formula>AND($U66="",$B65&lt;&gt;"")</formula>
    </cfRule>
  </conditionalFormatting>
  <conditionalFormatting sqref="W9:W10">
    <cfRule type="expression" dxfId="4336" priority="115">
      <formula>AND(OR($W9&lt;&gt;"",$W10&lt;&gt;"",$X9&lt;&gt;""),$Y9="TBD")</formula>
    </cfRule>
  </conditionalFormatting>
  <conditionalFormatting sqref="W10">
    <cfRule type="expression" dxfId="4335" priority="114">
      <formula>AND(OR($W9&lt;&gt;"",$W10&lt;&gt;"",$X9&lt;&gt;""),$Y9="TBD")</formula>
    </cfRule>
  </conditionalFormatting>
  <conditionalFormatting sqref="W11:W12">
    <cfRule type="expression" dxfId="4334" priority="113">
      <formula>AND(OR($W11&lt;&gt;"",$W12&lt;&gt;"",$X11&lt;&gt;""),$Y11="TBD")</formula>
    </cfRule>
  </conditionalFormatting>
  <conditionalFormatting sqref="W12">
    <cfRule type="expression" dxfId="4333" priority="112">
      <formula>AND(OR($W11&lt;&gt;"",$W12&lt;&gt;"",$X11&lt;&gt;""),$Y11="TBD")</formula>
    </cfRule>
  </conditionalFormatting>
  <conditionalFormatting sqref="W13:W14">
    <cfRule type="expression" dxfId="4332" priority="111">
      <formula>AND(OR($W13&lt;&gt;"",$W14&lt;&gt;"",$X13&lt;&gt;""),$Y13="TBD")</formula>
    </cfRule>
  </conditionalFormatting>
  <conditionalFormatting sqref="W14">
    <cfRule type="expression" dxfId="4331" priority="110">
      <formula>AND(OR($W13&lt;&gt;"",$W14&lt;&gt;"",$X13&lt;&gt;""),$Y13="TBD")</formula>
    </cfRule>
  </conditionalFormatting>
  <conditionalFormatting sqref="W15:W16">
    <cfRule type="expression" dxfId="4330" priority="109">
      <formula>AND(OR($W15&lt;&gt;"",$W16&lt;&gt;"",$X15&lt;&gt;""),$Y15="TBD")</formula>
    </cfRule>
  </conditionalFormatting>
  <conditionalFormatting sqref="W16">
    <cfRule type="expression" dxfId="4329" priority="108">
      <formula>AND(OR($W15&lt;&gt;"",$W16&lt;&gt;"",$X15&lt;&gt;""),$Y15="TBD")</formula>
    </cfRule>
  </conditionalFormatting>
  <conditionalFormatting sqref="W17:W18">
    <cfRule type="expression" dxfId="4328" priority="107">
      <formula>AND(OR($W17&lt;&gt;"",$W18&lt;&gt;"",$X17&lt;&gt;""),$Y17="TBD")</formula>
    </cfRule>
  </conditionalFormatting>
  <conditionalFormatting sqref="W18">
    <cfRule type="expression" dxfId="4327" priority="106">
      <formula>AND(OR($W17&lt;&gt;"",$W18&lt;&gt;"",$X17&lt;&gt;""),$Y17="TBD")</formula>
    </cfRule>
  </conditionalFormatting>
  <conditionalFormatting sqref="W19:W20">
    <cfRule type="expression" dxfId="4326" priority="105">
      <formula>AND(OR($W19&lt;&gt;"",$W20&lt;&gt;"",$X19&lt;&gt;""),$Y19="TBD")</formula>
    </cfRule>
  </conditionalFormatting>
  <conditionalFormatting sqref="W20">
    <cfRule type="expression" dxfId="4325" priority="104">
      <formula>AND(OR($W19&lt;&gt;"",$W20&lt;&gt;"",$X19&lt;&gt;""),$Y19="TBD")</formula>
    </cfRule>
  </conditionalFormatting>
  <conditionalFormatting sqref="W21:W22">
    <cfRule type="expression" dxfId="4324" priority="103">
      <formula>AND(OR($W21&lt;&gt;"",$W22&lt;&gt;"",$X21&lt;&gt;""),$Y21="TBD")</formula>
    </cfRule>
  </conditionalFormatting>
  <conditionalFormatting sqref="W22">
    <cfRule type="expression" dxfId="4323" priority="102">
      <formula>AND(OR($W21&lt;&gt;"",$W22&lt;&gt;"",$X21&lt;&gt;""),$Y21="TBD")</formula>
    </cfRule>
  </conditionalFormatting>
  <conditionalFormatting sqref="W23:W24">
    <cfRule type="expression" dxfId="4322" priority="101">
      <formula>AND(OR($W23&lt;&gt;"",$W24&lt;&gt;"",$X23&lt;&gt;""),$Y23="TBD")</formula>
    </cfRule>
  </conditionalFormatting>
  <conditionalFormatting sqref="W24">
    <cfRule type="expression" dxfId="4321" priority="100">
      <formula>AND(OR($W23&lt;&gt;"",$W24&lt;&gt;"",$X23&lt;&gt;""),$Y23="TBD")</formula>
    </cfRule>
  </conditionalFormatting>
  <conditionalFormatting sqref="W25:W26">
    <cfRule type="expression" dxfId="4320" priority="99">
      <formula>AND(OR($W25&lt;&gt;"",$W26&lt;&gt;"",$X25&lt;&gt;""),$Y25="TBD")</formula>
    </cfRule>
  </conditionalFormatting>
  <conditionalFormatting sqref="W26">
    <cfRule type="expression" dxfId="4319" priority="98">
      <formula>AND(OR($W25&lt;&gt;"",$W26&lt;&gt;"",$X25&lt;&gt;""),$Y25="TBD")</formula>
    </cfRule>
  </conditionalFormatting>
  <conditionalFormatting sqref="Z9:Z10">
    <cfRule type="expression" dxfId="4318" priority="97">
      <formula>AND(OR($Z9&lt;&gt;"",$Z10&lt;&gt;"",$AA9&lt;&gt;""),$AB9="TBD")</formula>
    </cfRule>
  </conditionalFormatting>
  <conditionalFormatting sqref="Z10">
    <cfRule type="expression" dxfId="4317" priority="96">
      <formula>AND(OR($Z9&lt;&gt;"",$Z10&lt;&gt;"",$AA9&lt;&gt;""),$AB9="TBD")</formula>
    </cfRule>
  </conditionalFormatting>
  <conditionalFormatting sqref="Z11:Z12">
    <cfRule type="expression" dxfId="4316" priority="95">
      <formula>AND(OR($Z11&lt;&gt;"",$Z12&lt;&gt;"",$AA11&lt;&gt;""),$AB11="TBD")</formula>
    </cfRule>
  </conditionalFormatting>
  <conditionalFormatting sqref="Z12">
    <cfRule type="expression" dxfId="4315" priority="94">
      <formula>AND(OR($Z11&lt;&gt;"",$Z12&lt;&gt;"",$AA11&lt;&gt;""),$AB11="TBD")</formula>
    </cfRule>
  </conditionalFormatting>
  <conditionalFormatting sqref="Z13:Z14">
    <cfRule type="expression" dxfId="4314" priority="93">
      <formula>AND(OR($Z13&lt;&gt;"",$Z14&lt;&gt;"",$AA13&lt;&gt;""),$AB13="TBD")</formula>
    </cfRule>
  </conditionalFormatting>
  <conditionalFormatting sqref="Z14">
    <cfRule type="expression" dxfId="4313" priority="92">
      <formula>AND(OR($Z13&lt;&gt;"",$Z14&lt;&gt;"",$AA13&lt;&gt;""),$AB13="TBD")</formula>
    </cfRule>
  </conditionalFormatting>
  <conditionalFormatting sqref="Z15:Z16">
    <cfRule type="expression" dxfId="4312" priority="91">
      <formula>AND(OR($Z15&lt;&gt;"",$Z16&lt;&gt;"",$AA15&lt;&gt;""),$AB15="TBD")</formula>
    </cfRule>
  </conditionalFormatting>
  <conditionalFormatting sqref="Z16">
    <cfRule type="expression" dxfId="4311" priority="90">
      <formula>AND(OR($Z15&lt;&gt;"",$Z16&lt;&gt;"",$AA15&lt;&gt;""),$AB15="TBD")</formula>
    </cfRule>
  </conditionalFormatting>
  <conditionalFormatting sqref="Z17:Z18">
    <cfRule type="expression" dxfId="4310" priority="89">
      <formula>AND(OR($Z17&lt;&gt;"",$Z18&lt;&gt;"",$AA17&lt;&gt;""),$AB17="TBD")</formula>
    </cfRule>
  </conditionalFormatting>
  <conditionalFormatting sqref="Z18">
    <cfRule type="expression" dxfId="4309" priority="88">
      <formula>AND(OR($Z17&lt;&gt;"",$Z18&lt;&gt;"",$AA17&lt;&gt;""),$AB17="TBD")</formula>
    </cfRule>
  </conditionalFormatting>
  <conditionalFormatting sqref="Z20">
    <cfRule type="expression" dxfId="4308" priority="87">
      <formula>AND(OR($Z20&lt;&gt;"",$Z21&lt;&gt;"",$AA20&lt;&gt;""),$AB20="TBD")</formula>
    </cfRule>
  </conditionalFormatting>
  <conditionalFormatting sqref="Z20">
    <cfRule type="expression" dxfId="4307" priority="86">
      <formula>AND(OR($Z19&lt;&gt;"",$Z20&lt;&gt;"",$AA19&lt;&gt;""),$AB19="TBD")</formula>
    </cfRule>
  </conditionalFormatting>
  <conditionalFormatting sqref="Z22">
    <cfRule type="expression" dxfId="4306" priority="85">
      <formula>AND(OR($Z22&lt;&gt;"",$Z23&lt;&gt;"",$AA22&lt;&gt;""),$AB22="TBD")</formula>
    </cfRule>
  </conditionalFormatting>
  <conditionalFormatting sqref="Z22">
    <cfRule type="expression" dxfId="4305" priority="84">
      <formula>AND(OR($Z21&lt;&gt;"",$Z22&lt;&gt;"",$AA21&lt;&gt;""),$AB21="TBD")</formula>
    </cfRule>
  </conditionalFormatting>
  <conditionalFormatting sqref="Z19">
    <cfRule type="expression" dxfId="4304" priority="83">
      <formula>AND(OR($W19&lt;&gt;"",$W20&lt;&gt;"",$X19&lt;&gt;""),$Y19="TBD")</formula>
    </cfRule>
  </conditionalFormatting>
  <conditionalFormatting sqref="Z21">
    <cfRule type="expression" dxfId="4303" priority="82">
      <formula>AND(OR($W21&lt;&gt;"",$W22&lt;&gt;"",$X21&lt;&gt;""),$Y21="TBD")</formula>
    </cfRule>
  </conditionalFormatting>
  <conditionalFormatting sqref="Z23:Z24">
    <cfRule type="expression" dxfId="4302" priority="81">
      <formula>AND(OR($W23&lt;&gt;"",$W24&lt;&gt;"",$X23&lt;&gt;""),$Y23="TBD")</formula>
    </cfRule>
  </conditionalFormatting>
  <conditionalFormatting sqref="Z24">
    <cfRule type="expression" dxfId="4301" priority="80">
      <formula>AND(OR($W23&lt;&gt;"",$W24&lt;&gt;"",$X23&lt;&gt;""),$Y23="TBD")</formula>
    </cfRule>
  </conditionalFormatting>
  <conditionalFormatting sqref="Z25:Z26">
    <cfRule type="expression" dxfId="4300" priority="79">
      <formula>AND(OR($W25&lt;&gt;"",$W26&lt;&gt;"",$X25&lt;&gt;""),$Y25="TBD")</formula>
    </cfRule>
  </conditionalFormatting>
  <conditionalFormatting sqref="Z26">
    <cfRule type="expression" dxfId="4299" priority="78">
      <formula>AND(OR($W25&lt;&gt;"",$W26&lt;&gt;"",$X25&lt;&gt;""),$Y25="TBD")</formula>
    </cfRule>
  </conditionalFormatting>
  <conditionalFormatting sqref="AC9:AC10">
    <cfRule type="expression" dxfId="4298" priority="77">
      <formula>AND(OR($AC9&lt;&gt;"",$AC10&lt;&gt;"",$AD9&lt;&gt;""),$AE9="TBD")</formula>
    </cfRule>
  </conditionalFormatting>
  <conditionalFormatting sqref="AC10">
    <cfRule type="expression" dxfId="4297" priority="76">
      <formula>AND(OR($AC9&lt;&gt;"",$AC10&lt;&gt;"",$AD9&lt;&gt;""),$AE9="TBD")</formula>
    </cfRule>
  </conditionalFormatting>
  <conditionalFormatting sqref="AC11:AC12">
    <cfRule type="expression" dxfId="4296" priority="75">
      <formula>AND(OR($AC11&lt;&gt;"",$AC12&lt;&gt;"",$AD11&lt;&gt;""),$AE11="TBD")</formula>
    </cfRule>
  </conditionalFormatting>
  <conditionalFormatting sqref="AC12">
    <cfRule type="expression" dxfId="4295" priority="74">
      <formula>AND(OR($AC11&lt;&gt;"",$AC12&lt;&gt;"",$AD11&lt;&gt;""),$AE11="TBD")</formula>
    </cfRule>
  </conditionalFormatting>
  <conditionalFormatting sqref="AC13:AC14">
    <cfRule type="expression" dxfId="4294" priority="73">
      <formula>AND(OR($AC13&lt;&gt;"",$AC14&lt;&gt;"",$AD13&lt;&gt;""),$AE13="TBD")</formula>
    </cfRule>
  </conditionalFormatting>
  <conditionalFormatting sqref="AC14">
    <cfRule type="expression" dxfId="4293" priority="72">
      <formula>AND(OR($AC13&lt;&gt;"",$AC14&lt;&gt;"",$AD13&lt;&gt;""),$AE13="TBD")</formula>
    </cfRule>
  </conditionalFormatting>
  <conditionalFormatting sqref="AC15:AC16">
    <cfRule type="expression" dxfId="4292" priority="71">
      <formula>AND(OR($AC15&lt;&gt;"",$AC16&lt;&gt;"",$AD15&lt;&gt;""),$AE15="TBD")</formula>
    </cfRule>
  </conditionalFormatting>
  <conditionalFormatting sqref="AC16">
    <cfRule type="expression" dxfId="4291" priority="70">
      <formula>AND(OR($AC15&lt;&gt;"",$AC16&lt;&gt;"",$AD15&lt;&gt;""),$AE15="TBD")</formula>
    </cfRule>
  </conditionalFormatting>
  <conditionalFormatting sqref="AC17:AC18">
    <cfRule type="expression" dxfId="4290" priority="69">
      <formula>AND(OR($AC17&lt;&gt;"",$AC18&lt;&gt;"",$AD17&lt;&gt;""),$AE17="TBD")</formula>
    </cfRule>
  </conditionalFormatting>
  <conditionalFormatting sqref="AC18">
    <cfRule type="expression" dxfId="4289" priority="68">
      <formula>AND(OR($AC17&lt;&gt;"",$AC18&lt;&gt;"",$AD17&lt;&gt;""),$AE17="TBD")</formula>
    </cfRule>
  </conditionalFormatting>
  <conditionalFormatting sqref="AC19:AC20">
    <cfRule type="expression" dxfId="4288" priority="67">
      <formula>AND(OR($AC19&lt;&gt;"",$AC20&lt;&gt;"",$AD19&lt;&gt;""),$AE19="TBD")</formula>
    </cfRule>
  </conditionalFormatting>
  <conditionalFormatting sqref="AC20">
    <cfRule type="expression" dxfId="4287" priority="66">
      <formula>AND(OR($AC19&lt;&gt;"",$AC20&lt;&gt;"",$AD19&lt;&gt;""),$AE19="TBD")</formula>
    </cfRule>
  </conditionalFormatting>
  <conditionalFormatting sqref="AC21:AC22">
    <cfRule type="expression" dxfId="4286" priority="65">
      <formula>AND(OR($AC21&lt;&gt;"",$AC22&lt;&gt;"",$AD21&lt;&gt;""),$AE21="TBD")</formula>
    </cfRule>
  </conditionalFormatting>
  <conditionalFormatting sqref="AC22">
    <cfRule type="expression" dxfId="4285" priority="64">
      <formula>AND(OR($AC21&lt;&gt;"",$AC22&lt;&gt;"",$AD21&lt;&gt;""),$AE21="TBD")</formula>
    </cfRule>
  </conditionalFormatting>
  <conditionalFormatting sqref="AC23:AC24">
    <cfRule type="expression" dxfId="4284" priority="63">
      <formula>AND(OR($W23&lt;&gt;"",$W24&lt;&gt;"",$X23&lt;&gt;""),$Y23="TBD")</formula>
    </cfRule>
  </conditionalFormatting>
  <conditionalFormatting sqref="AC24">
    <cfRule type="expression" dxfId="4283" priority="62">
      <formula>AND(OR($W23&lt;&gt;"",$W24&lt;&gt;"",$X23&lt;&gt;""),$Y23="TBD")</formula>
    </cfRule>
  </conditionalFormatting>
  <conditionalFormatting sqref="AC25:AC26">
    <cfRule type="expression" dxfId="4282" priority="61">
      <formula>AND(OR($W25&lt;&gt;"",$W26&lt;&gt;"",$X25&lt;&gt;""),$Y25="TBD")</formula>
    </cfRule>
  </conditionalFormatting>
  <conditionalFormatting sqref="AC26">
    <cfRule type="expression" dxfId="4281" priority="60">
      <formula>AND(OR($W25&lt;&gt;"",$W26&lt;&gt;"",$X25&lt;&gt;""),$Y25="TBD")</formula>
    </cfRule>
  </conditionalFormatting>
  <conditionalFormatting sqref="AF10">
    <cfRule type="expression" dxfId="4280" priority="59">
      <formula>AND(OR($AF9&lt;&gt;"",$AF10&lt;&gt;"",$AG9&lt;&gt;""),$AH9="TBD")</formula>
    </cfRule>
  </conditionalFormatting>
  <conditionalFormatting sqref="AF9:AF10">
    <cfRule type="expression" dxfId="4279" priority="58">
      <formula>AND(OR($AF9&lt;&gt;"",$AF10&lt;&gt;"",$AG9&lt;&gt;""),$AH9="TBD")</formula>
    </cfRule>
  </conditionalFormatting>
  <conditionalFormatting sqref="AF12">
    <cfRule type="expression" dxfId="4278" priority="57">
      <formula>AND(OR($AF11&lt;&gt;"",$AF12&lt;&gt;"",$AG11&lt;&gt;""),$AH11="TBD")</formula>
    </cfRule>
  </conditionalFormatting>
  <conditionalFormatting sqref="AF11:AF12">
    <cfRule type="expression" dxfId="4277" priority="56">
      <formula>AND(OR($AF11&lt;&gt;"",$AF12&lt;&gt;"",$AG11&lt;&gt;""),$AH11="TBD")</formula>
    </cfRule>
  </conditionalFormatting>
  <conditionalFormatting sqref="AF14">
    <cfRule type="expression" dxfId="4276" priority="55">
      <formula>AND(OR($AF13&lt;&gt;"",$AF14&lt;&gt;"",$AG13&lt;&gt;""),$AH13="TBD")</formula>
    </cfRule>
  </conditionalFormatting>
  <conditionalFormatting sqref="AF13:AF14">
    <cfRule type="expression" dxfId="4275" priority="54">
      <formula>AND(OR($AF13&lt;&gt;"",$AF14&lt;&gt;"",$AG13&lt;&gt;""),$AH13="TBD")</formula>
    </cfRule>
  </conditionalFormatting>
  <conditionalFormatting sqref="AF16">
    <cfRule type="expression" dxfId="4274" priority="53">
      <formula>AND(OR($AF15&lt;&gt;"",$AF16&lt;&gt;"",$AG15&lt;&gt;""),$AH15="TBD")</formula>
    </cfRule>
  </conditionalFormatting>
  <conditionalFormatting sqref="AF15:AF16">
    <cfRule type="expression" dxfId="4273" priority="52">
      <formula>AND(OR($AF15&lt;&gt;"",$AF16&lt;&gt;"",$AG15&lt;&gt;""),$AH15="TBD")</formula>
    </cfRule>
  </conditionalFormatting>
  <conditionalFormatting sqref="AF18">
    <cfRule type="expression" dxfId="4272" priority="51">
      <formula>AND(OR($AF17&lt;&gt;"",$AF18&lt;&gt;"",$AG17&lt;&gt;""),$AH17="TBD")</formula>
    </cfRule>
  </conditionalFormatting>
  <conditionalFormatting sqref="AF17:AF18">
    <cfRule type="expression" dxfId="4271" priority="50">
      <formula>AND(OR($AF17&lt;&gt;"",$AF18&lt;&gt;"",$AG17&lt;&gt;""),$AH17="TBD")</formula>
    </cfRule>
  </conditionalFormatting>
  <conditionalFormatting sqref="AF20">
    <cfRule type="expression" dxfId="4270" priority="49">
      <formula>AND(OR($AF19&lt;&gt;"",$AF20&lt;&gt;"",$AG19&lt;&gt;""),$AH19="TBD")</formula>
    </cfRule>
  </conditionalFormatting>
  <conditionalFormatting sqref="AF20">
    <cfRule type="expression" dxfId="4269" priority="48">
      <formula>AND(OR($AF20&lt;&gt;"",$AF21&lt;&gt;"",$AG20&lt;&gt;""),$AH20="TBD")</formula>
    </cfRule>
  </conditionalFormatting>
  <conditionalFormatting sqref="AF22">
    <cfRule type="expression" dxfId="4268" priority="47">
      <formula>AND(OR($AF21&lt;&gt;"",$AF22&lt;&gt;"",$AG21&lt;&gt;""),$AH21="TBD")</formula>
    </cfRule>
  </conditionalFormatting>
  <conditionalFormatting sqref="AF22">
    <cfRule type="expression" dxfId="4267" priority="46">
      <formula>AND(OR($AF22&lt;&gt;"",$AF23&lt;&gt;"",$AG22&lt;&gt;""),$AH22="TBD")</formula>
    </cfRule>
  </conditionalFormatting>
  <conditionalFormatting sqref="AF19">
    <cfRule type="expression" dxfId="4266" priority="45">
      <formula>AND(OR($AC19&lt;&gt;"",$AC20&lt;&gt;"",$AD19&lt;&gt;""),$AE19="TBD")</formula>
    </cfRule>
  </conditionalFormatting>
  <conditionalFormatting sqref="AF21">
    <cfRule type="expression" dxfId="4265" priority="44">
      <formula>AND(OR($AC21&lt;&gt;"",$AC22&lt;&gt;"",$AD21&lt;&gt;""),$AE21="TBD")</formula>
    </cfRule>
  </conditionalFormatting>
  <conditionalFormatting sqref="AF23:AF24">
    <cfRule type="expression" dxfId="4264" priority="43">
      <formula>AND(OR($W23&lt;&gt;"",$W24&lt;&gt;"",$X23&lt;&gt;""),$Y23="TBD")</formula>
    </cfRule>
  </conditionalFormatting>
  <conditionalFormatting sqref="AF24">
    <cfRule type="expression" dxfId="4263" priority="42">
      <formula>AND(OR($W23&lt;&gt;"",$W24&lt;&gt;"",$X23&lt;&gt;""),$Y23="TBD")</formula>
    </cfRule>
  </conditionalFormatting>
  <conditionalFormatting sqref="AF25:AF26">
    <cfRule type="expression" dxfId="4262" priority="41">
      <formula>AND(OR($W25&lt;&gt;"",$W26&lt;&gt;"",$X25&lt;&gt;""),$Y25="TBD")</formula>
    </cfRule>
  </conditionalFormatting>
  <conditionalFormatting sqref="AF26">
    <cfRule type="expression" dxfId="4261" priority="40">
      <formula>AND(OR($W25&lt;&gt;"",$W26&lt;&gt;"",$X25&lt;&gt;""),$Y25="TBD")</formula>
    </cfRule>
  </conditionalFormatting>
  <conditionalFormatting sqref="AI9:AI10">
    <cfRule type="expression" dxfId="4260" priority="39">
      <formula>AND(OR($AI9&lt;&gt;"",$AI10&lt;&gt;"",$AJ9&lt;&gt;""),$AK9="TBD")</formula>
    </cfRule>
  </conditionalFormatting>
  <conditionalFormatting sqref="AI10">
    <cfRule type="expression" dxfId="4259" priority="38">
      <formula>AND(OR($AI9&lt;&gt;"",$AI10&lt;&gt;"",$AJ9&lt;&gt;""),$AK9="TBD")</formula>
    </cfRule>
  </conditionalFormatting>
  <conditionalFormatting sqref="AI11:AI12">
    <cfRule type="expression" dxfId="4258" priority="37">
      <formula>AND(OR($AI11&lt;&gt;"",$AI12&lt;&gt;"",$AJ11&lt;&gt;""),$AK11="TBD")</formula>
    </cfRule>
  </conditionalFormatting>
  <conditionalFormatting sqref="AI12">
    <cfRule type="expression" dxfId="4257" priority="36">
      <formula>AND(OR($AI11&lt;&gt;"",$AI12&lt;&gt;"",$AJ11&lt;&gt;""),$AK11="TBD")</formula>
    </cfRule>
  </conditionalFormatting>
  <conditionalFormatting sqref="AI13:AI14">
    <cfRule type="expression" dxfId="4256" priority="35">
      <formula>AND(OR($AI13&lt;&gt;"",$AI14&lt;&gt;"",$AJ13&lt;&gt;""),$AK13="TBD")</formula>
    </cfRule>
  </conditionalFormatting>
  <conditionalFormatting sqref="AI14">
    <cfRule type="expression" dxfId="4255" priority="34">
      <formula>AND(OR($AI13&lt;&gt;"",$AI14&lt;&gt;"",$AJ13&lt;&gt;""),$AK13="TBD")</formula>
    </cfRule>
  </conditionalFormatting>
  <conditionalFormatting sqref="AI15:AI16">
    <cfRule type="expression" dxfId="4254" priority="33">
      <formula>AND(OR($AI15&lt;&gt;"",$AI16&lt;&gt;"",$AJ15&lt;&gt;""),$AK15="TBD")</formula>
    </cfRule>
  </conditionalFormatting>
  <conditionalFormatting sqref="AI16">
    <cfRule type="expression" dxfId="4253" priority="32">
      <formula>AND(OR($AI15&lt;&gt;"",$AI16&lt;&gt;"",$AJ15&lt;&gt;""),$AK15="TBD")</formula>
    </cfRule>
  </conditionalFormatting>
  <conditionalFormatting sqref="AI17:AI18">
    <cfRule type="expression" dxfId="4252" priority="31">
      <formula>AND(OR($AI17&lt;&gt;"",$AI18&lt;&gt;"",$AJ17&lt;&gt;""),$AK17="TBD")</formula>
    </cfRule>
  </conditionalFormatting>
  <conditionalFormatting sqref="AI18">
    <cfRule type="expression" dxfId="4251" priority="30">
      <formula>AND(OR($AI17&lt;&gt;"",$AI18&lt;&gt;"",$AJ17&lt;&gt;""),$AK17="TBD")</formula>
    </cfRule>
  </conditionalFormatting>
  <conditionalFormatting sqref="AI20">
    <cfRule type="expression" dxfId="4250" priority="29">
      <formula>AND(OR($AI20&lt;&gt;"",$AI21&lt;&gt;"",$AJ20&lt;&gt;""),$AK20="TBD")</formula>
    </cfRule>
  </conditionalFormatting>
  <conditionalFormatting sqref="AI20">
    <cfRule type="expression" dxfId="4249" priority="28">
      <formula>AND(OR($AI19&lt;&gt;"",$AI20&lt;&gt;"",$AJ19&lt;&gt;""),$AK19="TBD")</formula>
    </cfRule>
  </conditionalFormatting>
  <conditionalFormatting sqref="AI22">
    <cfRule type="expression" dxfId="4248" priority="27">
      <formula>AND(OR($AI22&lt;&gt;"",$AI23&lt;&gt;"",$AJ22&lt;&gt;""),$AK22="TBD")</formula>
    </cfRule>
  </conditionalFormatting>
  <conditionalFormatting sqref="AI22">
    <cfRule type="expression" dxfId="4247" priority="26">
      <formula>AND(OR($AI21&lt;&gt;"",$AI22&lt;&gt;"",$AJ21&lt;&gt;""),$AK21="TBD")</formula>
    </cfRule>
  </conditionalFormatting>
  <conditionalFormatting sqref="AI19">
    <cfRule type="expression" dxfId="4246" priority="25">
      <formula>AND(OR($AL19&lt;&gt;"",$AL20&lt;&gt;"",$AM19&lt;&gt;""),$AN19="TBD")</formula>
    </cfRule>
  </conditionalFormatting>
  <conditionalFormatting sqref="AI21">
    <cfRule type="expression" dxfId="4245" priority="24">
      <formula>AND(OR($AC21&lt;&gt;"",$AC22&lt;&gt;"",$AD21&lt;&gt;""),$AE21="TBD")</formula>
    </cfRule>
  </conditionalFormatting>
  <conditionalFormatting sqref="AI23:AI24">
    <cfRule type="expression" dxfId="4244" priority="23">
      <formula>AND(OR($W23&lt;&gt;"",$W24&lt;&gt;"",$X23&lt;&gt;""),$Y23="TBD")</formula>
    </cfRule>
  </conditionalFormatting>
  <conditionalFormatting sqref="AI24">
    <cfRule type="expression" dxfId="4243" priority="22">
      <formula>AND(OR($W23&lt;&gt;"",$W24&lt;&gt;"",$X23&lt;&gt;""),$Y23="TBD")</formula>
    </cfRule>
  </conditionalFormatting>
  <conditionalFormatting sqref="AI25:AI26">
    <cfRule type="expression" dxfId="4242" priority="21">
      <formula>AND(OR($W25&lt;&gt;"",$W26&lt;&gt;"",$X25&lt;&gt;""),$Y25="TBD")</formula>
    </cfRule>
  </conditionalFormatting>
  <conditionalFormatting sqref="AI26">
    <cfRule type="expression" dxfId="4241" priority="20">
      <formula>AND(OR($W25&lt;&gt;"",$W26&lt;&gt;"",$X25&lt;&gt;""),$Y25="TBD")</formula>
    </cfRule>
  </conditionalFormatting>
  <conditionalFormatting sqref="AL9:AL10">
    <cfRule type="expression" dxfId="4240" priority="19">
      <formula>AND(OR($AL9&lt;&gt;"",$AL10&lt;&gt;"",$AM9&lt;&gt;""),$AN9="TBD")</formula>
    </cfRule>
  </conditionalFormatting>
  <conditionalFormatting sqref="AL10">
    <cfRule type="expression" dxfId="4239" priority="18">
      <formula>AND(OR($AL9&lt;&gt;"",$AL10&lt;&gt;"",$AM9&lt;&gt;""),$AN9="TBD")</formula>
    </cfRule>
  </conditionalFormatting>
  <conditionalFormatting sqref="AL11:AL12">
    <cfRule type="expression" dxfId="4238" priority="17">
      <formula>AND(OR($AL11&lt;&gt;"",$AL12&lt;&gt;"",$AM11&lt;&gt;""),$AN11="TBD")</formula>
    </cfRule>
  </conditionalFormatting>
  <conditionalFormatting sqref="AL12">
    <cfRule type="expression" dxfId="4237" priority="16">
      <formula>AND(OR($AL11&lt;&gt;"",$AL12&lt;&gt;"",$AM11&lt;&gt;""),$AN11="TBD")</formula>
    </cfRule>
  </conditionalFormatting>
  <conditionalFormatting sqref="AL13:AL14">
    <cfRule type="expression" dxfId="4236" priority="15">
      <formula>AND(OR($AL13&lt;&gt;"",$AL14&lt;&gt;"",$AM13&lt;&gt;""),$AN13="TBD")</formula>
    </cfRule>
  </conditionalFormatting>
  <conditionalFormatting sqref="AL14">
    <cfRule type="expression" dxfId="4235" priority="14">
      <formula>AND(OR($AL13&lt;&gt;"",$AL14&lt;&gt;"",$AM13&lt;&gt;""),$AN13="TBD")</formula>
    </cfRule>
  </conditionalFormatting>
  <conditionalFormatting sqref="AL15:AL16">
    <cfRule type="expression" dxfId="4234" priority="13">
      <formula>AND(OR($AL15&lt;&gt;"",$AL16&lt;&gt;"",$AM15&lt;&gt;""),$AN15="TBD")</formula>
    </cfRule>
  </conditionalFormatting>
  <conditionalFormatting sqref="AL16">
    <cfRule type="expression" dxfId="4233" priority="12">
      <formula>AND(OR($AL15&lt;&gt;"",$AL16&lt;&gt;"",$AM15&lt;&gt;""),$AN15="TBD")</formula>
    </cfRule>
  </conditionalFormatting>
  <conditionalFormatting sqref="AL17:AL18">
    <cfRule type="expression" dxfId="4232" priority="11">
      <formula>AND(OR($AL17&lt;&gt;"",$AL18&lt;&gt;"",$AM17&lt;&gt;""),$AN17="TBD")</formula>
    </cfRule>
  </conditionalFormatting>
  <conditionalFormatting sqref="AL18">
    <cfRule type="expression" dxfId="4231" priority="10">
      <formula>AND(OR($AL17&lt;&gt;"",$AL18&lt;&gt;"",$AM17&lt;&gt;""),$AN17="TBD")</formula>
    </cfRule>
  </conditionalFormatting>
  <conditionalFormatting sqref="AL19:AL20">
    <cfRule type="expression" dxfId="4230" priority="9">
      <formula>AND(OR($AL19&lt;&gt;"",$AL20&lt;&gt;"",$AM19&lt;&gt;""),$AN19="TBD")</formula>
    </cfRule>
  </conditionalFormatting>
  <conditionalFormatting sqref="AL20">
    <cfRule type="expression" dxfId="4229" priority="8">
      <formula>AND(OR($AL19&lt;&gt;"",$AL20&lt;&gt;"",$AM19&lt;&gt;""),$AN19="TBD")</formula>
    </cfRule>
  </conditionalFormatting>
  <conditionalFormatting sqref="AL22">
    <cfRule type="expression" dxfId="4228" priority="7">
      <formula>AND(OR($AL22&lt;&gt;"",$AL23&lt;&gt;"",$AM22&lt;&gt;""),$AN22="TBD")</formula>
    </cfRule>
  </conditionalFormatting>
  <conditionalFormatting sqref="AL22">
    <cfRule type="expression" dxfId="4227" priority="6">
      <formula>AND(OR($AL21&lt;&gt;"",$AL22&lt;&gt;"",$AM21&lt;&gt;""),$AN21="TBD")</formula>
    </cfRule>
  </conditionalFormatting>
  <conditionalFormatting sqref="AL21">
    <cfRule type="expression" dxfId="4226" priority="5">
      <formula>AND(OR($AC21&lt;&gt;"",$AC22&lt;&gt;"",$AD21&lt;&gt;""),$AE21="TBD")</formula>
    </cfRule>
  </conditionalFormatting>
  <conditionalFormatting sqref="AL23:AL24">
    <cfRule type="expression" dxfId="4225" priority="4">
      <formula>AND(OR($W23&lt;&gt;"",$W24&lt;&gt;"",$X23&lt;&gt;""),$Y23="TBD")</formula>
    </cfRule>
  </conditionalFormatting>
  <conditionalFormatting sqref="AL24">
    <cfRule type="expression" dxfId="4224" priority="3">
      <formula>AND(OR($W23&lt;&gt;"",$W24&lt;&gt;"",$X23&lt;&gt;""),$Y23="TBD")</formula>
    </cfRule>
  </conditionalFormatting>
  <conditionalFormatting sqref="AL25:AL26">
    <cfRule type="expression" dxfId="4223" priority="2">
      <formula>AND(OR($W25&lt;&gt;"",$W26&lt;&gt;"",$X25&lt;&gt;""),$Y25="TBD")</formula>
    </cfRule>
  </conditionalFormatting>
  <conditionalFormatting sqref="AL26">
    <cfRule type="expression" dxfId="4222" priority="1">
      <formula>AND(OR($W25&lt;&gt;"",$W26&lt;&gt;"",$X25&lt;&gt;""),$Y25="TBD")</formula>
    </cfRule>
  </conditionalFormatting>
  <dataValidations count="11">
    <dataValidation type="list" allowBlank="1" showInputMessage="1" showErrorMessage="1" sqref="B9:B68">
      <formula1>Coverage_Module</formula1>
    </dataValidation>
    <dataValidation type="list" allowBlank="1" showInputMessage="1" showErrorMessage="1" sqref="T9:T68">
      <formula1>ResponsiblePR</formula1>
    </dataValidation>
    <dataValidation type="list" allowBlank="1" showInputMessage="1" showErrorMessage="1" sqref="U9 U11 U13 U15 U17 U19 U21 U23 U25 U27 U29 U31 U33 U35 U37 U39 U41 U43 U45 U47 U49 U51 U53 U55 U57 U59 U61 U63 U65 U67">
      <formula1>Country</formula1>
    </dataValidation>
    <dataValidation type="list" allowBlank="1" showInputMessage="1" showErrorMessage="1" sqref="S9:S68">
      <formula1>"Yes,No"</formula1>
    </dataValidation>
    <dataValidation type="list" allowBlank="1" showInputMessage="1" showErrorMessage="1" sqref="H9:H68">
      <formula1>baseline_validation</formula1>
    </dataValidation>
    <dataValidation type="decimal" operator="greaterThanOrEqual" allowBlank="1" showInputMessage="1" showErrorMessage="1" sqref="G9:G68 AI9 W9 X9:X68 Z9 AA9:AA68 AC9 AD9:AD68 AJ9:AJ68 AM9:AM68 F9 AL9 AP9:AP68 AO9 AS9:AS68 AR9 AR11 AI11 W11 Z11 AC11 F11 AL11 AO11 AR13 AI13 W13 Z13 AC13 F13 AL13 AO13 AR15 AI15 W15 Z15 AC15 F15 AL15 AO15 AR17 AI17 W17 Z17 AC17 F17 AL17 AO17 AR19 AI19 W19 Z19 AC19 F19 AL19 AO19 AR21 AI21 W21 Z21 AC21 F21 AL21 AO21 AR23 AI23 W23 Z23 AC23 F23 AL23 AO23 AR25 AI25 W25 Z25 AC25 F25 AL25 AO25 AR27 AI27 W27 Z27 AC27 F27 AL27 AO27 AR29 AI29 W29 Z29 AC29 F29 AL29 AO29 AR31 AI31 W31 Z31 AC31 F31 AL31 AO31 AR33 AI33 W33 Z33 AC33 F33 AL33 AO33 AR35 AI35 W35 Z35 AC35 F35 AL35 AO35 AR37 AI37 W37 Z37 AC37 F37 AL37 AO37 AR39 AI39 W39 Z39 AC39 F39 AL39 AO39 AR41 AI41 W41 Z41 AC41 F41 AL41 AO41 AR43 AI43 W43 Z43 AC43 F43 AL43 AO43 AR45 AI45 W45 Z45 AC45 F45 AL45 AO45 AR47 AI47 W47 Z47 AC47 F47 AL47 AO47 AR49 AI49 W49 Z49 AC49 F49 AL49 AO49 AR51 AI51 W51 Z51 AC51 F51 AL51 AO51 AR53 AI53 W53 Z53 AC53 F53 AL53 AO53 AR55 AI55 W55 Z55 AC55 F55 AL55 AO55 AR57 AI57 W57 Z57 AC57 F57 AL57 AO57 AR59 AI59 W59 Z59 AC59 F59 AL59 AO59 AR61 AI61 W61 Z61 AC61 F61 AL61 AO61 AR63 AI63 W63 Z63 AC63 F63 AL63 AO63 AG9:AG68 AI65 W65 Z65 AC65 F65 AL65 AO65 AR65 AI67 W67 Z67 AC67 F67 AL67 AO67 AR67">
      <formula1>0</formula1>
    </dataValidation>
    <dataValidation type="decimal" operator="greaterThan" allowBlank="1" showInputMessage="1" showErrorMessage="1" sqref="AC10 F10 W10 Z10 AI10 AL10 AO10 AR10 AC12 F12 W12 Z12 AI12 AL12 AO12 AR12 AC14 F14 W14 Z14 AI14 AL14 AO14 AR14 AC16 F16 W16 Z16 AI16 AL16 AO16 AR16 AC18 F18 W18 Z18 AI18 AL18 AO18 AR18 AC20 F20 W20 Z20 AI20 AL20 AO20 AR20 AC22 F22 W22 Z22 AI22 AL22 AO22 AR22 AC24 F24 W24 Z24 AI24 AL24 AO24 AR24 AC26 F26 W26 Z26 AI26 AL26 AO26 AR26 AC28 F28 W28 Z28 AI28 AL28 AO28 AR28 AC30 F30 W30 Z30 AI30 AL30 AO30 AR30 AC32 F32 W32 Z32 AI32 AL32 AO32 AR32 AC34 F34 W34 Z34 AI34 AL34 AO34 AR34 AC36 F36 W36 Z36 AI36 AL36 AO36 AR36 AC38 F38 W38 Z38 AI38 AL38 AO38 AR38 AC40 F40 W40 Z40 AI40 AL40 AO40 AR40 AC42 F42 W42 Z42 AI42 AL42 AO42 AR42 AC44 F44 W44 Z44 AI44 AL44 AO44 AR44 AC46 F46 W46 Z46 AI46 AL46 AO46 AR46 AC48 F48 W48 Z48 AI48 AL48 AO48 AR48 AC50 F50 W50 Z50 AI50 AL50 AO50 AR50 AC52 F52 W52 Z52 AI52 AL52 AO52 AR52 AC54 F54 W54 Z54 AI54 AL54 AO54 AR54 AC56 F56 W56 Z56 AI56 AL56 AO56 AR56 AC58 F58 W58 Z58 AI58 AL58 AO58 AR58 AC60 F60 W60 Z60 AI60 AL60 AO60 AR60 AC62 F62 W62 Z62 AI62 AL62 AO62 AR62 AC64 F64 W64 Z64 AI64 AL64 AO64 AR64 AC66 F66 W66 Z66 AI66 AL66 AO66 AR66 AC68 F68 W68 Z68 AI68 AL68 AO68 AR68">
      <formula1>0</formula1>
    </dataValidation>
    <dataValidation type="custom" allowBlank="1" showInputMessage="1" showErrorMessage="1" errorTitle="Coverage Indicators" error="Cannot enter both Standard and Custom indicators on the same line" sqref="E9:E68">
      <formula1>D9=""</formula1>
    </dataValidation>
    <dataValidation type="list" allowBlank="1" showInputMessage="1" showErrorMessage="1" sqref="AB9:AB68">
      <formula1>IF(OR($Z9&lt;&gt;"",$Z10&lt;&gt;"",$AA9&lt;&gt;""),INDIRECT("FakeRange"),$G$4)</formula1>
    </dataValidation>
    <dataValidation type="list" allowBlank="1" showInputMessage="1" showErrorMessage="1" sqref="D9:D68">
      <formula1>OFFSET(CoverageStart,MATCH(AX9,CoverageColumn,0)-1,2,COUNTIF(CoverageColumn,AX9),1)</formula1>
    </dataValidation>
    <dataValidation type="list" allowBlank="1" showInputMessage="1" showErrorMessage="1" sqref="C9:C68">
      <formula1>IF($E9&lt;&gt;"",$XFD$1,INDIRECT(CONCATENATE("'Reference Records'!C",BB9,":C",BC9)))</formula1>
    </dataValidation>
  </dataValidations>
  <hyperlinks>
    <hyperlink ref="B4" location="InstructionD" display="Instruction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IF($E9&lt;&gt;"",Setup!$E$15:$E$17,OFFSET(BG9,0,0,1,COUNTIF(BG9:BI9,"?*")))</xm:f>
          </x14:formula1>
          <xm:sqref>V9:V68</xm:sqref>
        </x14:dataValidation>
        <x14:dataValidation type="list" allowBlank="1" showInputMessage="1" showErrorMessage="1">
          <x14:formula1>
            <xm:f>Setup!$A$16:$A$18</xm:f>
          </x14:formula1>
          <xm:sqref>U10 U12 U14 U16 U18 U20 U22 U24 U26 U28 U30 U32 U34 U36 U38 U40 U42 U44 U46 U48 U50 U52 U54 U56 U58 U60 U62 U64 U66 U68</xm:sqref>
        </x14:dataValidation>
        <x14:dataValidation type="list" allowBlank="1" showInputMessage="1" showErrorMessage="1">
          <x14:formula1>
            <xm:f>IF(OR($W9&lt;&gt;"",$W10&lt;&gt;"",$X9&lt;&gt;""),INDIRECT("FakeRange"),Setup!A$29)</xm:f>
          </x14:formula1>
          <xm:sqref>Y9:Y68</xm:sqref>
        </x14:dataValidation>
        <x14:dataValidation type="list" allowBlank="1" showInputMessage="1" showErrorMessage="1">
          <x14:formula1>
            <xm:f>IF(OR($AC9&lt;&gt;"",$AC10&lt;&gt;"",$AD9&lt;&gt;""),INDIRECT("FakeRange"),Setup!A$29)</xm:f>
          </x14:formula1>
          <xm:sqref>AE9:AE68</xm:sqref>
        </x14:dataValidation>
        <x14:dataValidation type="list" allowBlank="1" showInputMessage="1" showErrorMessage="1">
          <x14:formula1>
            <xm:f>IF(OR($AF9&lt;&gt;"",$AF10&lt;&gt;"",$AG9&lt;&gt;""),INDIRECT("FakeRange"),Setup!A$29)</xm:f>
          </x14:formula1>
          <xm:sqref>AH9:AH68</xm:sqref>
        </x14:dataValidation>
        <x14:dataValidation type="list" allowBlank="1" showInputMessage="1" showErrorMessage="1">
          <x14:formula1>
            <xm:f>IF(OR($AI9&lt;&gt;"",$AI10&lt;&gt;"",$AJ9&lt;&gt;""),INDIRECT("FakeRange"),Setup!A$29)</xm:f>
          </x14:formula1>
          <xm:sqref>AK9:AK68</xm:sqref>
        </x14:dataValidation>
        <x14:dataValidation type="list" allowBlank="1" showInputMessage="1" showErrorMessage="1">
          <x14:formula1>
            <xm:f>IF(OR(AL9&lt;&gt;"",AL10&lt;&gt;"",AM9&gt;""),INDIRECT("FakeRange"),Setup!A$29)</xm:f>
          </x14:formula1>
          <xm:sqref>AN9:AN68</xm:sqref>
        </x14:dataValidation>
        <x14:dataValidation type="list" allowBlank="1" showInputMessage="1" showErrorMessage="1">
          <x14:formula1>
            <xm:f>IF(OR(AO9&lt;&gt;"",AO10&lt;&gt;"",AP9&lt;&gt;""),INDIRECT("FakeRange"),Setup!A$29)</xm:f>
          </x14:formula1>
          <xm:sqref>AQ9:AQ68</xm:sqref>
        </x14:dataValidation>
        <x14:dataValidation type="list" allowBlank="1" showInputMessage="1" showErrorMessage="1">
          <x14:formula1>
            <xm:f>IF(OR(AR9&lt;&gt;"",AR10&lt;&gt;"",AS9&lt;&gt;""),INDIRECT("FakeRange"),Setup!A$29)</xm:f>
          </x14:formula1>
          <xm:sqref>AT9:AT68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096"/>
  <sheetViews>
    <sheetView showGridLines="0" topLeftCell="B1" workbookViewId="0">
      <selection activeCell="J1" sqref="J1"/>
    </sheetView>
  </sheetViews>
  <sheetFormatPr defaultRowHeight="15.5" x14ac:dyDescent="0.35"/>
  <cols>
    <col min="1" max="1" width="18.25" style="450" hidden="1" customWidth="1"/>
    <col min="2" max="2" width="17.58203125" customWidth="1"/>
    <col min="3" max="3" width="30.75" customWidth="1"/>
    <col min="4" max="4" width="15.08203125" customWidth="1"/>
    <col min="5" max="5" width="24.25" customWidth="1"/>
    <col min="6" max="6" width="16.75" customWidth="1"/>
    <col min="7" max="7" width="16.25" customWidth="1"/>
    <col min="8" max="8" width="17.25" customWidth="1"/>
    <col min="9" max="9" width="30.75" customWidth="1"/>
    <col min="10" max="10" width="51.08203125" customWidth="1"/>
    <col min="11" max="11" width="8.75" hidden="1" customWidth="1"/>
    <col min="12" max="12" width="8.33203125" hidden="1" customWidth="1"/>
    <col min="13" max="13" width="8.25" hidden="1" customWidth="1"/>
    <col min="14" max="14" width="9" hidden="1" customWidth="1"/>
    <col min="15" max="15" width="8.83203125" hidden="1" customWidth="1"/>
    <col min="16" max="16" width="8.75" hidden="1" customWidth="1"/>
  </cols>
  <sheetData>
    <row r="1" spans="1:16" ht="15.65" customHeight="1" x14ac:dyDescent="0.35">
      <c r="B1" s="892" t="str">
        <f ca="1">Translations!A69</f>
        <v>Performance Framework - Disaggregation - Section E</v>
      </c>
      <c r="C1" s="892"/>
      <c r="D1" s="892"/>
      <c r="E1" s="892"/>
      <c r="F1" s="892"/>
      <c r="G1" s="892"/>
      <c r="H1" s="588"/>
      <c r="I1" s="588"/>
      <c r="J1" s="588"/>
    </row>
    <row r="2" spans="1:16" ht="28.5" customHeight="1" x14ac:dyDescent="0.35">
      <c r="B2" s="892"/>
      <c r="C2" s="892"/>
      <c r="D2" s="892"/>
      <c r="E2" s="892"/>
      <c r="F2" s="892"/>
      <c r="G2" s="892"/>
      <c r="H2" s="587"/>
      <c r="I2" s="587"/>
      <c r="J2" s="587"/>
    </row>
    <row r="3" spans="1:16" ht="15.65" customHeight="1" x14ac:dyDescent="0.35">
      <c r="B3" s="587"/>
      <c r="C3" s="587"/>
      <c r="D3" s="587"/>
      <c r="E3" s="587"/>
      <c r="F3" s="587"/>
      <c r="G3" s="587"/>
      <c r="H3" s="587"/>
      <c r="I3" s="587"/>
      <c r="J3" s="587"/>
    </row>
    <row r="4" spans="1:16" ht="16" thickBot="1" x14ac:dyDescent="0.4"/>
    <row r="5" spans="1:16" ht="16" thickBot="1" x14ac:dyDescent="0.4">
      <c r="B5" s="410" t="str">
        <f ca="1">Translations!A12</f>
        <v>Page Navigation</v>
      </c>
      <c r="C5" s="394" t="str">
        <f ca="1">Translations!A70</f>
        <v>Impact</v>
      </c>
      <c r="D5" s="394" t="str">
        <f ca="1">Translations!A78</f>
        <v>Outcome</v>
      </c>
      <c r="E5" s="394" t="str">
        <f ca="1">Translations!A71</f>
        <v>Coverage</v>
      </c>
      <c r="F5" s="138" t="s">
        <v>631</v>
      </c>
    </row>
    <row r="8" spans="1:16" ht="16.149999999999999" customHeight="1" x14ac:dyDescent="0.35">
      <c r="B8" s="906" t="str">
        <f ca="1">Translations!A72</f>
        <v>Impact Indicator Disaggregation</v>
      </c>
      <c r="C8" s="907"/>
      <c r="D8" s="907"/>
      <c r="E8" s="907"/>
      <c r="F8" s="907"/>
      <c r="G8" s="907"/>
      <c r="H8" s="907"/>
      <c r="I8" s="907"/>
      <c r="J8" s="907"/>
    </row>
    <row r="9" spans="1:16" ht="15" customHeight="1" x14ac:dyDescent="0.35">
      <c r="A9" s="450" t="s">
        <v>674</v>
      </c>
      <c r="B9" s="261" t="str">
        <f ca="1">Translations!A37</f>
        <v>Impact Indicator Number</v>
      </c>
      <c r="C9" s="261" t="str">
        <f ca="1">Translations!A73</f>
        <v xml:space="preserve">Impact Indicator Name </v>
      </c>
      <c r="D9" s="261" t="str">
        <f ca="1">Translations!$A$74</f>
        <v>Category</v>
      </c>
      <c r="E9" s="261" t="str">
        <f ca="1">Translations!$A$75</f>
        <v>Disaggregation</v>
      </c>
      <c r="F9" s="261" t="str">
        <f ca="1">Translations!$A$40</f>
        <v>Baseline #N Baseline #D</v>
      </c>
      <c r="G9" s="261" t="str">
        <f ca="1">Translations!$A$41</f>
        <v>Baseline %</v>
      </c>
      <c r="H9" s="261" t="str">
        <f ca="1">Translations!$A$42</f>
        <v>Baseline Year</v>
      </c>
      <c r="I9" s="261" t="str">
        <f ca="1">Translations!$A$43</f>
        <v>Baseline Source</v>
      </c>
      <c r="J9" s="261" t="str">
        <f ca="1">Translations!$A$58</f>
        <v>Comments</v>
      </c>
      <c r="O9" s="6"/>
    </row>
    <row r="10" spans="1:16" s="425" customFormat="1" ht="34.5" customHeight="1" x14ac:dyDescent="0.35">
      <c r="A10" s="891" t="str">
        <f ca="1">INDIRECT("'Disaggregation tab old'!O"&amp;9-$K10)</f>
        <v>a1G1R000006s1xSUAQ</v>
      </c>
      <c r="B10" s="902">
        <f ca="1">INDIRECT("'Disaggregation tab old'!A"&amp;9-$K10)</f>
        <v>1</v>
      </c>
      <c r="C10" s="889" t="str">
        <f ca="1">IFERROR(VLOOKUP(B10,'Impact Indicators - Section B '!$A$9:$AX$70,50,FALSE),"")</f>
        <v>Malaria I-2.1 Confirmed malaria cases (microscopy or RDT): rate per 1000 persons per year</v>
      </c>
      <c r="D10" s="900" t="str">
        <f ca="1">N10</f>
        <v>Age</v>
      </c>
      <c r="E10" s="900" t="str">
        <f ca="1">O10</f>
        <v>&lt;5</v>
      </c>
      <c r="F10" s="431">
        <v>0.42</v>
      </c>
      <c r="G10" s="904" t="str">
        <f>IF(IFERROR((F10/F11),"") ="", "",(F10/F11))</f>
        <v/>
      </c>
      <c r="H10" s="894">
        <v>2019</v>
      </c>
      <c r="I10" s="896" t="s">
        <v>6248</v>
      </c>
      <c r="J10" s="898" t="s">
        <v>6259</v>
      </c>
      <c r="K10" s="893">
        <f ca="1">IF(OFFSET(K10,-2,0,,)="",0,OFFSET(K10,-2,0,,)-1)</f>
        <v>0</v>
      </c>
      <c r="L10" s="425">
        <f ca="1">IF(AND(EXACT(C10,C8),C8&lt;&gt;0),L8+1,0)</f>
        <v>0</v>
      </c>
      <c r="M10" s="425" t="str">
        <f ca="1">IF(C10&lt;&gt;"",C10&amp;"-"&amp;L10,"")</f>
        <v>Malaria I-2.1 Confirmed malaria cases (microscopy or RDT): rate per 1000 persons per year-0</v>
      </c>
      <c r="N10" s="425" t="str">
        <f t="array" aca="1" ref="N10" ca="1">IFERROR(IF(INDEX('Disaggregation Records'!$E$3:$E$66,MATCH(RIGHT(M10,255),RIGHT('Disaggregation Records'!$D$3:$D$66,255),0))=0,"",INDEX('Disaggregation Records'!$E$3:$E$66,MATCH(RIGHT(M10,255),RIGHT('Disaggregation Records'!$D$3:$D$66,255),0))),"")</f>
        <v>Age</v>
      </c>
      <c r="O10" s="40" t="str">
        <f t="array" aca="1" ref="O10" ca="1">IFERROR(IF(INDEX('Disaggregation Records'!$F$3:$F$66,MATCH(RIGHT(M10,255),RIGHT('Disaggregation Records'!$D$3:$D$66,255),0))=0,"",INDEX('Disaggregation Records'!$F$3:$F$66,MATCH(RIGHT(M10,255),RIGHT('Disaggregation Records'!$D$3:$D$66,255),0))),"")</f>
        <v>&lt;5</v>
      </c>
      <c r="P10" s="425" t="str">
        <f t="array" aca="1" ref="P10" ca="1">IFERROR(IF(INDEX('Disaggregation Records'!$H$3:$H$66,MATCH(RIGHT(M10,255),RIGHT('Disaggregation Records'!$D$3:$D$66,255),0))=0,"",INDEX('Disaggregation Records'!$H$3:$H$66,MATCH(RIGHT(M10,255),RIGHT('Disaggregation Records'!$D$3:$D$66,255),0))),"")</f>
        <v>IDR-00666</v>
      </c>
    </row>
    <row r="11" spans="1:16" s="426" customFormat="1" ht="37.5" customHeight="1" x14ac:dyDescent="0.35">
      <c r="A11" s="891"/>
      <c r="B11" s="903"/>
      <c r="C11" s="890"/>
      <c r="D11" s="901"/>
      <c r="E11" s="901"/>
      <c r="F11" s="447"/>
      <c r="G11" s="905"/>
      <c r="H11" s="895"/>
      <c r="I11" s="897"/>
      <c r="J11" s="899"/>
      <c r="K11" s="893"/>
      <c r="O11" s="427"/>
    </row>
    <row r="12" spans="1:16" s="359" customFormat="1" ht="35.5" customHeight="1" x14ac:dyDescent="0.35">
      <c r="A12" s="891" t="str">
        <f ca="1">INDIRECT("'Disaggregation tab old'!O"&amp;9-$K12)</f>
        <v>a1G1R000006s1xTUAQ</v>
      </c>
      <c r="B12" s="902">
        <f ca="1">INDIRECT("'Disaggregation tab old'!A"&amp;9-$K12)</f>
        <v>1</v>
      </c>
      <c r="C12" s="889" t="str">
        <f ca="1">IFERROR(VLOOKUP(B12,'Impact Indicators - Section B '!$A$9:$AX$70,50,FALSE),"")</f>
        <v>Malaria I-2.1 Confirmed malaria cases (microscopy or RDT): rate per 1000 persons per year</v>
      </c>
      <c r="D12" s="900" t="str">
        <f ca="1">N12</f>
        <v>Age</v>
      </c>
      <c r="E12" s="900" t="str">
        <f ca="1">O12</f>
        <v>5+</v>
      </c>
      <c r="F12" s="431">
        <v>0.98</v>
      </c>
      <c r="G12" s="904" t="str">
        <f>IF(IFERROR((F12/F13),"") ="", "",(F12/F13))</f>
        <v/>
      </c>
      <c r="H12" s="894">
        <v>2019</v>
      </c>
      <c r="I12" s="896" t="s">
        <v>6248</v>
      </c>
      <c r="J12" s="898" t="s">
        <v>6264</v>
      </c>
      <c r="K12" s="893">
        <f ca="1">IF(OFFSET(K12,-2,0,,)="",0,OFFSET(K12,-2,0,,)-1)</f>
        <v>-1</v>
      </c>
      <c r="L12" s="425">
        <f ca="1">IF(AND(EXACT(C12,C10),C10&lt;&gt;0),L10+1,0)</f>
        <v>1</v>
      </c>
      <c r="M12" s="425" t="str">
        <f ca="1">IF(C12&lt;&gt;"",C12&amp;"-"&amp;L12,"")</f>
        <v>Malaria I-2.1 Confirmed malaria cases (microscopy or RDT): rate per 1000 persons per year-1</v>
      </c>
      <c r="N12" s="425" t="str">
        <f t="array" aca="1" ref="N12" ca="1">IFERROR(IF(INDEX('Disaggregation Records'!$E$3:$E$66,MATCH(RIGHT(M12,255),RIGHT('Disaggregation Records'!$D$3:$D$66,255),0))=0,"",INDEX('Disaggregation Records'!$E$3:$E$66,MATCH(RIGHT(M12,255),RIGHT('Disaggregation Records'!$D$3:$D$66,255),0))),"")</f>
        <v>Age</v>
      </c>
      <c r="O12" s="40" t="str">
        <f t="array" aca="1" ref="O12" ca="1">IFERROR(IF(INDEX('Disaggregation Records'!$F$3:$F$66,MATCH(RIGHT(M12,255),RIGHT('Disaggregation Records'!$D$3:$D$66,255),0))=0,"",INDEX('Disaggregation Records'!$F$3:$F$66,MATCH(RIGHT(M12,255),RIGHT('Disaggregation Records'!$D$3:$D$66,255),0))),"")</f>
        <v>5+</v>
      </c>
      <c r="P12" s="425" t="str">
        <f t="array" aca="1" ref="P12" ca="1">IFERROR(IF(INDEX('Disaggregation Records'!$H$3:$H$66,MATCH(RIGHT(M12,255),RIGHT('Disaggregation Records'!$D$3:$D$66,255),0))=0,"",INDEX('Disaggregation Records'!$H$3:$H$66,MATCH(RIGHT(M12,255),RIGHT('Disaggregation Records'!$D$3:$D$66,255),0))),"")</f>
        <v>IDR-00667</v>
      </c>
    </row>
    <row r="13" spans="1:16" s="430" customFormat="1" ht="30.5" customHeight="1" x14ac:dyDescent="0.35">
      <c r="A13" s="891"/>
      <c r="B13" s="903"/>
      <c r="C13" s="890"/>
      <c r="D13" s="901"/>
      <c r="E13" s="901"/>
      <c r="F13" s="447"/>
      <c r="G13" s="905"/>
      <c r="H13" s="895"/>
      <c r="I13" s="897"/>
      <c r="J13" s="899"/>
      <c r="K13" s="893"/>
      <c r="L13" s="426"/>
      <c r="M13" s="426"/>
      <c r="N13" s="426"/>
      <c r="O13" s="427"/>
      <c r="P13" s="426"/>
    </row>
    <row r="14" spans="1:16" s="430" customFormat="1" ht="15" customHeight="1" x14ac:dyDescent="0.35">
      <c r="A14" s="891" t="str">
        <f ca="1">INDIRECT("'Disaggregation tab old'!O"&amp;9-$K14)</f>
        <v>a1G1R000006s1xUUAQ</v>
      </c>
      <c r="B14" s="902">
        <f ca="1">INDIRECT("'Disaggregation tab old'!A"&amp;9-$K14)</f>
        <v>1</v>
      </c>
      <c r="C14" s="889" t="str">
        <f ca="1">IFERROR(VLOOKUP(B14,'Impact Indicators - Section B '!$A$9:$AX$70,50,FALSE),"")</f>
        <v>Malaria I-2.1 Confirmed malaria cases (microscopy or RDT): rate per 1000 persons per year</v>
      </c>
      <c r="D14" s="900" t="str">
        <f ca="1">N14</f>
        <v>Species</v>
      </c>
      <c r="E14" s="900" t="str">
        <f ca="1">O14</f>
        <v>P. Vivax</v>
      </c>
      <c r="F14" s="431">
        <v>0.11</v>
      </c>
      <c r="G14" s="904" t="str">
        <f>IF(IFERROR((F14/F15),"") ="", "",(F14/F15))</f>
        <v/>
      </c>
      <c r="H14" s="894">
        <v>2019</v>
      </c>
      <c r="I14" s="896" t="s">
        <v>6248</v>
      </c>
      <c r="J14" s="898" t="s">
        <v>6258</v>
      </c>
      <c r="K14" s="893">
        <f ca="1">IF(OFFSET(K14,-2,0,,)="",0,OFFSET(K14,-2,0,,)-1)</f>
        <v>-2</v>
      </c>
      <c r="L14" s="425">
        <f ca="1">IF(AND(EXACT(C14,C12),C12&lt;&gt;0),L12+1,0)</f>
        <v>2</v>
      </c>
      <c r="M14" s="425" t="str">
        <f ca="1">IF(C14&lt;&gt;"",C14&amp;"-"&amp;L14,"")</f>
        <v>Malaria I-2.1 Confirmed malaria cases (microscopy or RDT): rate per 1000 persons per year-2</v>
      </c>
      <c r="N14" s="425" t="str">
        <f t="array" aca="1" ref="N14" ca="1">IFERROR(IF(INDEX('Disaggregation Records'!$E$3:$E$66,MATCH(RIGHT(M14,255),RIGHT('Disaggregation Records'!$D$3:$D$66,255),0))=0,"",INDEX('Disaggregation Records'!$E$3:$E$66,MATCH(RIGHT(M14,255),RIGHT('Disaggregation Records'!$D$3:$D$66,255),0))),"")</f>
        <v>Species</v>
      </c>
      <c r="O14" s="40" t="str">
        <f t="array" aca="1" ref="O14" ca="1">IFERROR(IF(INDEX('Disaggregation Records'!$F$3:$F$66,MATCH(RIGHT(M14,255),RIGHT('Disaggregation Records'!$D$3:$D$66,255),0))=0,"",INDEX('Disaggregation Records'!$F$3:$F$66,MATCH(RIGHT(M14,255),RIGHT('Disaggregation Records'!$D$3:$D$66,255),0))),"")</f>
        <v>P. Vivax</v>
      </c>
      <c r="P14" s="425" t="str">
        <f t="array" aca="1" ref="P14" ca="1">IFERROR(IF(INDEX('Disaggregation Records'!$H$3:$H$66,MATCH(RIGHT(M14,255),RIGHT('Disaggregation Records'!$D$3:$D$66,255),0))=0,"",INDEX('Disaggregation Records'!$H$3:$H$66,MATCH(RIGHT(M14,255),RIGHT('Disaggregation Records'!$D$3:$D$66,255),0))),"")</f>
        <v>IDR-00964</v>
      </c>
    </row>
    <row r="15" spans="1:16" s="430" customFormat="1" ht="15" customHeight="1" x14ac:dyDescent="0.35">
      <c r="A15" s="891"/>
      <c r="B15" s="903"/>
      <c r="C15" s="890"/>
      <c r="D15" s="901"/>
      <c r="E15" s="901"/>
      <c r="F15" s="447"/>
      <c r="G15" s="905"/>
      <c r="H15" s="895"/>
      <c r="I15" s="897"/>
      <c r="J15" s="899"/>
      <c r="K15" s="893"/>
      <c r="L15" s="426"/>
      <c r="M15" s="426"/>
      <c r="N15" s="426"/>
      <c r="O15" s="427"/>
      <c r="P15" s="426"/>
    </row>
    <row r="16" spans="1:16" s="430" customFormat="1" ht="15" customHeight="1" x14ac:dyDescent="0.35">
      <c r="A16" s="891" t="str">
        <f ca="1">INDIRECT("'Disaggregation tab old'!O"&amp;9-$K16)</f>
        <v>a1G1R000006s1xVUAQ</v>
      </c>
      <c r="B16" s="902">
        <f ca="1">INDIRECT("'Disaggregation tab old'!A"&amp;9-$K16)</f>
        <v>1</v>
      </c>
      <c r="C16" s="889" t="str">
        <f ca="1">IFERROR(VLOOKUP(B16,'Impact Indicators - Section B '!$A$9:$AX$70,50,FALSE),"")</f>
        <v>Malaria I-2.1 Confirmed malaria cases (microscopy or RDT): rate per 1000 persons per year</v>
      </c>
      <c r="D16" s="900" t="str">
        <f ca="1">N16</f>
        <v>Species</v>
      </c>
      <c r="E16" s="900" t="str">
        <f ca="1">O16</f>
        <v>P. Falciparum</v>
      </c>
      <c r="F16" s="431">
        <v>0.79</v>
      </c>
      <c r="G16" s="904" t="str">
        <f>IF(IFERROR((F16/F17),"") ="", "",(F16/F17))</f>
        <v/>
      </c>
      <c r="H16" s="894">
        <v>2019</v>
      </c>
      <c r="I16" s="896" t="s">
        <v>6248</v>
      </c>
      <c r="J16" s="898" t="s">
        <v>6257</v>
      </c>
      <c r="K16" s="893">
        <f ca="1">IF(OFFSET(K16,-2,0,,)="",0,OFFSET(K16,-2,0,,)-1)</f>
        <v>-3</v>
      </c>
      <c r="L16" s="425">
        <f ca="1">IF(AND(EXACT(C16,C14),C14&lt;&gt;0),L14+1,0)</f>
        <v>3</v>
      </c>
      <c r="M16" s="425" t="str">
        <f ca="1">IF(C16&lt;&gt;"",C16&amp;"-"&amp;L16,"")</f>
        <v>Malaria I-2.1 Confirmed malaria cases (microscopy or RDT): rate per 1000 persons per year-3</v>
      </c>
      <c r="N16" s="425" t="str">
        <f t="array" aca="1" ref="N16" ca="1">IFERROR(IF(INDEX('Disaggregation Records'!$E$3:$E$66,MATCH(RIGHT(M16,255),RIGHT('Disaggregation Records'!$D$3:$D$66,255),0))=0,"",INDEX('Disaggregation Records'!$E$3:$E$66,MATCH(RIGHT(M16,255),RIGHT('Disaggregation Records'!$D$3:$D$66,255),0))),"")</f>
        <v>Species</v>
      </c>
      <c r="O16" s="40" t="str">
        <f t="array" aca="1" ref="O16" ca="1">IFERROR(IF(INDEX('Disaggregation Records'!$F$3:$F$66,MATCH(RIGHT(M16,255),RIGHT('Disaggregation Records'!$D$3:$D$66,255),0))=0,"",INDEX('Disaggregation Records'!$F$3:$F$66,MATCH(RIGHT(M16,255),RIGHT('Disaggregation Records'!$D$3:$D$66,255),0))),"")</f>
        <v>P. Falciparum</v>
      </c>
      <c r="P16" s="425" t="str">
        <f t="array" aca="1" ref="P16" ca="1">IFERROR(IF(INDEX('Disaggregation Records'!$H$3:$H$66,MATCH(RIGHT(M16,255),RIGHT('Disaggregation Records'!$D$3:$D$66,255),0))=0,"",INDEX('Disaggregation Records'!$H$3:$H$66,MATCH(RIGHT(M16,255),RIGHT('Disaggregation Records'!$D$3:$D$66,255),0))),"")</f>
        <v>IDR-00965</v>
      </c>
    </row>
    <row r="17" spans="1:16" s="430" customFormat="1" ht="15" customHeight="1" x14ac:dyDescent="0.35">
      <c r="A17" s="891"/>
      <c r="B17" s="903"/>
      <c r="C17" s="890"/>
      <c r="D17" s="901"/>
      <c r="E17" s="901"/>
      <c r="F17" s="447"/>
      <c r="G17" s="905"/>
      <c r="H17" s="895"/>
      <c r="I17" s="897"/>
      <c r="J17" s="899"/>
      <c r="K17" s="893"/>
      <c r="L17" s="426"/>
      <c r="M17" s="426"/>
      <c r="N17" s="426"/>
      <c r="O17" s="427"/>
      <c r="P17" s="426"/>
    </row>
    <row r="18" spans="1:16" s="430" customFormat="1" ht="15" customHeight="1" x14ac:dyDescent="0.35">
      <c r="A18" s="891" t="str">
        <f ca="1">INDIRECT("'Disaggregation tab old'!O"&amp;9-$K18)</f>
        <v>a1G1R000006s1xWUAQ</v>
      </c>
      <c r="B18" s="902">
        <f ca="1">INDIRECT("'Disaggregation tab old'!A"&amp;9-$K18)</f>
        <v>1</v>
      </c>
      <c r="C18" s="889" t="str">
        <f ca="1">IFERROR(VLOOKUP(B18,'Impact Indicators - Section B '!$A$9:$AX$70,50,FALSE),"")</f>
        <v>Malaria I-2.1 Confirmed malaria cases (microscopy or RDT): rate per 1000 persons per year</v>
      </c>
      <c r="D18" s="900" t="str">
        <f ca="1">N18</f>
        <v>Species</v>
      </c>
      <c r="E18" s="900" t="str">
        <f ca="1">O18</f>
        <v>Mixed</v>
      </c>
      <c r="F18" s="431">
        <v>0.02</v>
      </c>
      <c r="G18" s="904" t="str">
        <f>IF(IFERROR((F18/F19),"") ="", "",(F18/F19))</f>
        <v/>
      </c>
      <c r="H18" s="894">
        <v>2019</v>
      </c>
      <c r="I18" s="896" t="s">
        <v>6248</v>
      </c>
      <c r="J18" s="898" t="s">
        <v>6260</v>
      </c>
      <c r="K18" s="893">
        <f ca="1">IF(OFFSET(K18,-2,0,,)="",0,OFFSET(K18,-2,0,,)-1)</f>
        <v>-4</v>
      </c>
      <c r="L18" s="425">
        <f ca="1">IF(AND(EXACT(C18,C16),C16&lt;&gt;0),L16+1,0)</f>
        <v>4</v>
      </c>
      <c r="M18" s="425" t="str">
        <f ca="1">IF(C18&lt;&gt;"",C18&amp;"-"&amp;L18,"")</f>
        <v>Malaria I-2.1 Confirmed malaria cases (microscopy or RDT): rate per 1000 persons per year-4</v>
      </c>
      <c r="N18" s="425" t="str">
        <f t="array" aca="1" ref="N18" ca="1">IFERROR(IF(INDEX('Disaggregation Records'!$E$3:$E$66,MATCH(RIGHT(M18,255),RIGHT('Disaggregation Records'!$D$3:$D$66,255),0))=0,"",INDEX('Disaggregation Records'!$E$3:$E$66,MATCH(RIGHT(M18,255),RIGHT('Disaggregation Records'!$D$3:$D$66,255),0))),"")</f>
        <v>Species</v>
      </c>
      <c r="O18" s="40" t="str">
        <f t="array" aca="1" ref="O18" ca="1">IFERROR(IF(INDEX('Disaggregation Records'!$F$3:$F$66,MATCH(RIGHT(M18,255),RIGHT('Disaggregation Records'!$D$3:$D$66,255),0))=0,"",INDEX('Disaggregation Records'!$F$3:$F$66,MATCH(RIGHT(M18,255),RIGHT('Disaggregation Records'!$D$3:$D$66,255),0))),"")</f>
        <v>Mixed</v>
      </c>
      <c r="P18" s="425" t="str">
        <f t="array" aca="1" ref="P18" ca="1">IFERROR(IF(INDEX('Disaggregation Records'!$H$3:$H$66,MATCH(RIGHT(M18,255),RIGHT('Disaggregation Records'!$D$3:$D$66,255),0))=0,"",INDEX('Disaggregation Records'!$H$3:$H$66,MATCH(RIGHT(M18,255),RIGHT('Disaggregation Records'!$D$3:$D$66,255),0))),"")</f>
        <v>IDR-00966</v>
      </c>
    </row>
    <row r="19" spans="1:16" s="430" customFormat="1" ht="15" customHeight="1" x14ac:dyDescent="0.35">
      <c r="A19" s="891"/>
      <c r="B19" s="903"/>
      <c r="C19" s="890"/>
      <c r="D19" s="901"/>
      <c r="E19" s="901"/>
      <c r="F19" s="447"/>
      <c r="G19" s="905"/>
      <c r="H19" s="895"/>
      <c r="I19" s="897"/>
      <c r="J19" s="899"/>
      <c r="K19" s="893"/>
      <c r="L19" s="426"/>
      <c r="M19" s="426"/>
      <c r="N19" s="426"/>
      <c r="O19" s="427"/>
      <c r="P19" s="426"/>
    </row>
    <row r="20" spans="1:16" s="430" customFormat="1" ht="15" customHeight="1" x14ac:dyDescent="0.35">
      <c r="A20" s="891" t="str">
        <f ca="1">INDIRECT("'Disaggregation tab old'!O"&amp;9-$K20)</f>
        <v>a1G1R000006s1xXUAQ</v>
      </c>
      <c r="B20" s="902">
        <f ca="1">INDIRECT("'Disaggregation tab old'!A"&amp;9-$K20)</f>
        <v>1</v>
      </c>
      <c r="C20" s="889" t="str">
        <f ca="1">IFERROR(VLOOKUP(B20,'Impact Indicators - Section B '!$A$9:$AX$70,50,FALSE),"")</f>
        <v>Malaria I-2.1 Confirmed malaria cases (microscopy or RDT): rate per 1000 persons per year</v>
      </c>
      <c r="D20" s="900" t="str">
        <f ca="1">N20</f>
        <v>Species</v>
      </c>
      <c r="E20" s="900" t="str">
        <f ca="1">O20</f>
        <v>Other species</v>
      </c>
      <c r="F20" s="431">
        <v>0</v>
      </c>
      <c r="G20" s="904" t="str">
        <f>IF(IFERROR((F20/F21),"") ="", "",(F20/F21))</f>
        <v/>
      </c>
      <c r="H20" s="894">
        <v>2019</v>
      </c>
      <c r="I20" s="896" t="s">
        <v>6248</v>
      </c>
      <c r="J20" s="898" t="s">
        <v>6261</v>
      </c>
      <c r="K20" s="893">
        <f ca="1">IF(OFFSET(K20,-2,0,,)="",0,OFFSET(K20,-2,0,,)-1)</f>
        <v>-5</v>
      </c>
      <c r="L20" s="425">
        <f ca="1">IF(AND(EXACT(C20,C18),C18&lt;&gt;0),L18+1,0)</f>
        <v>5</v>
      </c>
      <c r="M20" s="425" t="str">
        <f ca="1">IF(C20&lt;&gt;"",C20&amp;"-"&amp;L20,"")</f>
        <v>Malaria I-2.1 Confirmed malaria cases (microscopy or RDT): rate per 1000 persons per year-5</v>
      </c>
      <c r="N20" s="425" t="str">
        <f t="array" aca="1" ref="N20" ca="1">IFERROR(IF(INDEX('Disaggregation Records'!$E$3:$E$66,MATCH(RIGHT(M20,255),RIGHT('Disaggregation Records'!$D$3:$D$66,255),0))=0,"",INDEX('Disaggregation Records'!$E$3:$E$66,MATCH(RIGHT(M20,255),RIGHT('Disaggregation Records'!$D$3:$D$66,255),0))),"")</f>
        <v>Species</v>
      </c>
      <c r="O20" s="40" t="str">
        <f t="array" aca="1" ref="O20" ca="1">IFERROR(IF(INDEX('Disaggregation Records'!$F$3:$F$66,MATCH(RIGHT(M20,255),RIGHT('Disaggregation Records'!$D$3:$D$66,255),0))=0,"",INDEX('Disaggregation Records'!$F$3:$F$66,MATCH(RIGHT(M20,255),RIGHT('Disaggregation Records'!$D$3:$D$66,255),0))),"")</f>
        <v>Other species</v>
      </c>
      <c r="P20" s="425" t="str">
        <f t="array" aca="1" ref="P20" ca="1">IFERROR(IF(INDEX('Disaggregation Records'!$H$3:$H$66,MATCH(RIGHT(M20,255),RIGHT('Disaggregation Records'!$D$3:$D$66,255),0))=0,"",INDEX('Disaggregation Records'!$H$3:$H$66,MATCH(RIGHT(M20,255),RIGHT('Disaggregation Records'!$D$3:$D$66,255),0))),"")</f>
        <v>IDR-00967</v>
      </c>
    </row>
    <row r="21" spans="1:16" s="430" customFormat="1" ht="15" customHeight="1" x14ac:dyDescent="0.35">
      <c r="A21" s="891"/>
      <c r="B21" s="903"/>
      <c r="C21" s="890"/>
      <c r="D21" s="901"/>
      <c r="E21" s="901"/>
      <c r="F21" s="447"/>
      <c r="G21" s="905"/>
      <c r="H21" s="895"/>
      <c r="I21" s="897"/>
      <c r="J21" s="899"/>
      <c r="K21" s="893"/>
      <c r="L21" s="426"/>
      <c r="M21" s="426"/>
      <c r="N21" s="426"/>
      <c r="O21" s="427"/>
      <c r="P21" s="426"/>
    </row>
    <row r="22" spans="1:16" s="430" customFormat="1" ht="15" customHeight="1" x14ac:dyDescent="0.35">
      <c r="A22" s="891" t="str">
        <f ca="1">INDIRECT("'Disaggregation tab old'!O"&amp;9-$K22)</f>
        <v>a1G1R000006s1xYUAQ</v>
      </c>
      <c r="B22" s="902">
        <f ca="1">INDIRECT("'Disaggregation tab old'!A"&amp;9-$K22)</f>
        <v>1</v>
      </c>
      <c r="C22" s="889" t="str">
        <f ca="1">IFERROR(VLOOKUP(B22,'Impact Indicators - Section B '!$A$9:$AX$70,50,FALSE),"")</f>
        <v>Malaria I-2.1 Confirmed malaria cases (microscopy or RDT): rate per 1000 persons per year</v>
      </c>
      <c r="D22" s="900" t="str">
        <f ca="1">N22</f>
        <v/>
      </c>
      <c r="E22" s="900" t="str">
        <f ca="1">O22</f>
        <v/>
      </c>
      <c r="F22" s="431"/>
      <c r="G22" s="904" t="str">
        <f>IF(IFERROR((F22/F23),"") ="", "",(F22/F23))</f>
        <v/>
      </c>
      <c r="H22" s="894"/>
      <c r="I22" s="896"/>
      <c r="J22" s="898"/>
      <c r="K22" s="893">
        <f ca="1">IF(OFFSET(K22,-2,0,,)="",0,OFFSET(K22,-2,0,,)-1)</f>
        <v>-6</v>
      </c>
      <c r="L22" s="425">
        <f ca="1">IF(AND(EXACT(C22,C20),C20&lt;&gt;0),L20+1,0)</f>
        <v>6</v>
      </c>
      <c r="M22" s="425" t="str">
        <f ca="1">IF(C22&lt;&gt;"",C22&amp;"-"&amp;L22,"")</f>
        <v>Malaria I-2.1 Confirmed malaria cases (microscopy or RDT): rate per 1000 persons per year-6</v>
      </c>
      <c r="N22" s="425" t="str">
        <f t="array" aca="1" ref="N22" ca="1">IFERROR(IF(INDEX('Disaggregation Records'!$E$3:$E$66,MATCH(RIGHT(M22,255),RIGHT('Disaggregation Records'!$D$3:$D$66,255),0))=0,"",INDEX('Disaggregation Records'!$E$3:$E$66,MATCH(RIGHT(M22,255),RIGHT('Disaggregation Records'!$D$3:$D$66,255),0))),"")</f>
        <v/>
      </c>
      <c r="O22" s="40" t="str">
        <f t="array" aca="1" ref="O22" ca="1">IFERROR(IF(INDEX('Disaggregation Records'!$F$3:$F$66,MATCH(RIGHT(M22,255),RIGHT('Disaggregation Records'!$D$3:$D$66,255),0))=0,"",INDEX('Disaggregation Records'!$F$3:$F$66,MATCH(RIGHT(M22,255),RIGHT('Disaggregation Records'!$D$3:$D$66,255),0))),"")</f>
        <v/>
      </c>
      <c r="P22" s="425" t="str">
        <f t="array" aca="1" ref="P22" ca="1">IFERROR(IF(INDEX('Disaggregation Records'!$H$3:$H$66,MATCH(RIGHT(M22,255),RIGHT('Disaggregation Records'!$D$3:$D$66,255),0))=0,"",INDEX('Disaggregation Records'!$H$3:$H$66,MATCH(RIGHT(M22,255),RIGHT('Disaggregation Records'!$D$3:$D$66,255),0))),"")</f>
        <v/>
      </c>
    </row>
    <row r="23" spans="1:16" s="430" customFormat="1" ht="15" customHeight="1" x14ac:dyDescent="0.35">
      <c r="A23" s="891"/>
      <c r="B23" s="903"/>
      <c r="C23" s="890"/>
      <c r="D23" s="901"/>
      <c r="E23" s="901"/>
      <c r="F23" s="447"/>
      <c r="G23" s="905"/>
      <c r="H23" s="895"/>
      <c r="I23" s="897"/>
      <c r="J23" s="899"/>
      <c r="K23" s="893"/>
      <c r="L23" s="426"/>
      <c r="M23" s="426"/>
      <c r="N23" s="426"/>
      <c r="O23" s="427"/>
      <c r="P23" s="426"/>
    </row>
    <row r="24" spans="1:16" s="430" customFormat="1" ht="15" customHeight="1" x14ac:dyDescent="0.35">
      <c r="A24" s="891" t="str">
        <f ca="1">INDIRECT("'Disaggregation tab old'!O"&amp;9-$K24)</f>
        <v>a1G1R000006s1xZUAQ</v>
      </c>
      <c r="B24" s="902">
        <f ca="1">INDIRECT("'Disaggregation tab old'!A"&amp;9-$K24)</f>
        <v>1</v>
      </c>
      <c r="C24" s="889" t="str">
        <f ca="1">IFERROR(VLOOKUP(B24,'Impact Indicators - Section B '!$A$9:$AX$70,50,FALSE),"")</f>
        <v>Malaria I-2.1 Confirmed malaria cases (microscopy or RDT): rate per 1000 persons per year</v>
      </c>
      <c r="D24" s="900" t="str">
        <f ca="1">N24</f>
        <v/>
      </c>
      <c r="E24" s="900" t="str">
        <f ca="1">O24</f>
        <v/>
      </c>
      <c r="F24" s="431"/>
      <c r="G24" s="904" t="str">
        <f>IF(IFERROR((F24/F25),"") ="", "",(F24/F25))</f>
        <v/>
      </c>
      <c r="H24" s="894"/>
      <c r="I24" s="896"/>
      <c r="J24" s="898"/>
      <c r="K24" s="893">
        <f ca="1">IF(OFFSET(K24,-2,0,,)="",0,OFFSET(K24,-2,0,,)-1)</f>
        <v>-7</v>
      </c>
      <c r="L24" s="425">
        <f ca="1">IF(AND(EXACT(C24,C22),C22&lt;&gt;0),L22+1,0)</f>
        <v>7</v>
      </c>
      <c r="M24" s="425" t="str">
        <f ca="1">IF(C24&lt;&gt;"",C24&amp;"-"&amp;L24,"")</f>
        <v>Malaria I-2.1 Confirmed malaria cases (microscopy or RDT): rate per 1000 persons per year-7</v>
      </c>
      <c r="N24" s="425" t="str">
        <f t="array" aca="1" ref="N24" ca="1">IFERROR(IF(INDEX('Disaggregation Records'!$E$3:$E$66,MATCH(RIGHT(M24,255),RIGHT('Disaggregation Records'!$D$3:$D$66,255),0))=0,"",INDEX('Disaggregation Records'!$E$3:$E$66,MATCH(RIGHT(M24,255),RIGHT('Disaggregation Records'!$D$3:$D$66,255),0))),"")</f>
        <v/>
      </c>
      <c r="O24" s="40" t="str">
        <f t="array" aca="1" ref="O24" ca="1">IFERROR(IF(INDEX('Disaggregation Records'!$F$3:$F$66,MATCH(RIGHT(M24,255),RIGHT('Disaggregation Records'!$D$3:$D$66,255),0))=0,"",INDEX('Disaggregation Records'!$F$3:$F$66,MATCH(RIGHT(M24,255),RIGHT('Disaggregation Records'!$D$3:$D$66,255),0))),"")</f>
        <v/>
      </c>
      <c r="P24" s="425" t="str">
        <f t="array" aca="1" ref="P24" ca="1">IFERROR(IF(INDEX('Disaggregation Records'!$H$3:$H$66,MATCH(RIGHT(M24,255),RIGHT('Disaggregation Records'!$D$3:$D$66,255),0))=0,"",INDEX('Disaggregation Records'!$H$3:$H$66,MATCH(RIGHT(M24,255),RIGHT('Disaggregation Records'!$D$3:$D$66,255),0))),"")</f>
        <v/>
      </c>
    </row>
    <row r="25" spans="1:16" s="430" customFormat="1" ht="15" customHeight="1" x14ac:dyDescent="0.35">
      <c r="A25" s="891"/>
      <c r="B25" s="903"/>
      <c r="C25" s="890"/>
      <c r="D25" s="901"/>
      <c r="E25" s="901"/>
      <c r="F25" s="447"/>
      <c r="G25" s="905"/>
      <c r="H25" s="895"/>
      <c r="I25" s="897"/>
      <c r="J25" s="899"/>
      <c r="K25" s="893"/>
      <c r="L25" s="426"/>
      <c r="M25" s="426"/>
      <c r="N25" s="426"/>
      <c r="O25" s="427"/>
      <c r="P25" s="426"/>
    </row>
    <row r="26" spans="1:16" s="430" customFormat="1" ht="15" customHeight="1" x14ac:dyDescent="0.35">
      <c r="A26" s="891" t="str">
        <f ca="1">INDIRECT("'Disaggregation tab old'!O"&amp;9-$K26)</f>
        <v>a1G1R000006s1xaUAA</v>
      </c>
      <c r="B26" s="902">
        <f ca="1">INDIRECT("'Disaggregation tab old'!A"&amp;9-$K26)</f>
        <v>1</v>
      </c>
      <c r="C26" s="889" t="str">
        <f ca="1">IFERROR(VLOOKUP(B26,'Impact Indicators - Section B '!$A$9:$AX$70,50,FALSE),"")</f>
        <v>Malaria I-2.1 Confirmed malaria cases (microscopy or RDT): rate per 1000 persons per year</v>
      </c>
      <c r="D26" s="900" t="str">
        <f ca="1">N26</f>
        <v/>
      </c>
      <c r="E26" s="900" t="str">
        <f ca="1">O26</f>
        <v/>
      </c>
      <c r="F26" s="431"/>
      <c r="G26" s="904" t="str">
        <f>IF(IFERROR((F26/F27),"") ="", "",(F26/F27))</f>
        <v/>
      </c>
      <c r="H26" s="894"/>
      <c r="I26" s="896"/>
      <c r="J26" s="898"/>
      <c r="K26" s="893">
        <f ca="1">IF(OFFSET(K26,-2,0,,)="",0,OFFSET(K26,-2,0,,)-1)</f>
        <v>-8</v>
      </c>
      <c r="L26" s="425">
        <f ca="1">IF(AND(EXACT(C26,C24),C24&lt;&gt;0),L24+1,0)</f>
        <v>8</v>
      </c>
      <c r="M26" s="425" t="str">
        <f ca="1">IF(C26&lt;&gt;"",C26&amp;"-"&amp;L26,"")</f>
        <v>Malaria I-2.1 Confirmed malaria cases (microscopy or RDT): rate per 1000 persons per year-8</v>
      </c>
      <c r="N26" s="425" t="str">
        <f t="array" aca="1" ref="N26" ca="1">IFERROR(IF(INDEX('Disaggregation Records'!$E$3:$E$66,MATCH(RIGHT(M26,255),RIGHT('Disaggregation Records'!$D$3:$D$66,255),0))=0,"",INDEX('Disaggregation Records'!$E$3:$E$66,MATCH(RIGHT(M26,255),RIGHT('Disaggregation Records'!$D$3:$D$66,255),0))),"")</f>
        <v/>
      </c>
      <c r="O26" s="40" t="str">
        <f t="array" aca="1" ref="O26" ca="1">IFERROR(IF(INDEX('Disaggregation Records'!$F$3:$F$66,MATCH(RIGHT(M26,255),RIGHT('Disaggregation Records'!$D$3:$D$66,255),0))=0,"",INDEX('Disaggregation Records'!$F$3:$F$66,MATCH(RIGHT(M26,255),RIGHT('Disaggregation Records'!$D$3:$D$66,255),0))),"")</f>
        <v/>
      </c>
      <c r="P26" s="425" t="str">
        <f t="array" aca="1" ref="P26" ca="1">IFERROR(IF(INDEX('Disaggregation Records'!$H$3:$H$66,MATCH(RIGHT(M26,255),RIGHT('Disaggregation Records'!$D$3:$D$66,255),0))=0,"",INDEX('Disaggregation Records'!$H$3:$H$66,MATCH(RIGHT(M26,255),RIGHT('Disaggregation Records'!$D$3:$D$66,255),0))),"")</f>
        <v/>
      </c>
    </row>
    <row r="27" spans="1:16" s="430" customFormat="1" ht="15" customHeight="1" x14ac:dyDescent="0.35">
      <c r="A27" s="891"/>
      <c r="B27" s="903"/>
      <c r="C27" s="890"/>
      <c r="D27" s="901"/>
      <c r="E27" s="901"/>
      <c r="F27" s="447"/>
      <c r="G27" s="905"/>
      <c r="H27" s="895"/>
      <c r="I27" s="897"/>
      <c r="J27" s="899"/>
      <c r="K27" s="893"/>
      <c r="L27" s="426"/>
      <c r="M27" s="426"/>
      <c r="N27" s="426"/>
      <c r="O27" s="427"/>
      <c r="P27" s="426"/>
    </row>
    <row r="28" spans="1:16" s="430" customFormat="1" ht="15" customHeight="1" x14ac:dyDescent="0.35">
      <c r="A28" s="891" t="str">
        <f ca="1">INDIRECT("'Disaggregation tab old'!O"&amp;9-$K28)</f>
        <v>a1G1R000006s1xbUAA</v>
      </c>
      <c r="B28" s="902">
        <f ca="1">INDIRECT("'Disaggregation tab old'!A"&amp;9-$K28)</f>
        <v>1</v>
      </c>
      <c r="C28" s="889" t="str">
        <f ca="1">IFERROR(VLOOKUP(B28,'Impact Indicators - Section B '!$A$9:$AX$70,50,FALSE),"")</f>
        <v>Malaria I-2.1 Confirmed malaria cases (microscopy or RDT): rate per 1000 persons per year</v>
      </c>
      <c r="D28" s="900" t="str">
        <f ca="1">N28</f>
        <v/>
      </c>
      <c r="E28" s="900" t="str">
        <f ca="1">O28</f>
        <v/>
      </c>
      <c r="F28" s="431"/>
      <c r="G28" s="904" t="str">
        <f>IF(IFERROR((F28/F29),"") ="", "",(F28/F29))</f>
        <v/>
      </c>
      <c r="H28" s="894"/>
      <c r="I28" s="896"/>
      <c r="J28" s="898"/>
      <c r="K28" s="893">
        <f ca="1">IF(OFFSET(K28,-2,0,,)="",0,OFFSET(K28,-2,0,,)-1)</f>
        <v>-9</v>
      </c>
      <c r="L28" s="425">
        <f ca="1">IF(AND(EXACT(C28,C26),C26&lt;&gt;0),L26+1,0)</f>
        <v>9</v>
      </c>
      <c r="M28" s="425" t="str">
        <f ca="1">IF(C28&lt;&gt;"",C28&amp;"-"&amp;L28,"")</f>
        <v>Malaria I-2.1 Confirmed malaria cases (microscopy or RDT): rate per 1000 persons per year-9</v>
      </c>
      <c r="N28" s="425" t="str">
        <f t="array" aca="1" ref="N28" ca="1">IFERROR(IF(INDEX('Disaggregation Records'!$E$3:$E$66,MATCH(RIGHT(M28,255),RIGHT('Disaggregation Records'!$D$3:$D$66,255),0))=0,"",INDEX('Disaggregation Records'!$E$3:$E$66,MATCH(RIGHT(M28,255),RIGHT('Disaggregation Records'!$D$3:$D$66,255),0))),"")</f>
        <v/>
      </c>
      <c r="O28" s="40" t="str">
        <f t="array" aca="1" ref="O28" ca="1">IFERROR(IF(INDEX('Disaggregation Records'!$F$3:$F$66,MATCH(RIGHT(M28,255),RIGHT('Disaggregation Records'!$D$3:$D$66,255),0))=0,"",INDEX('Disaggregation Records'!$F$3:$F$66,MATCH(RIGHT(M28,255),RIGHT('Disaggregation Records'!$D$3:$D$66,255),0))),"")</f>
        <v/>
      </c>
      <c r="P28" s="425" t="str">
        <f t="array" aca="1" ref="P28" ca="1">IFERROR(IF(INDEX('Disaggregation Records'!$H$3:$H$66,MATCH(RIGHT(M28,255),RIGHT('Disaggregation Records'!$D$3:$D$66,255),0))=0,"",INDEX('Disaggregation Records'!$H$3:$H$66,MATCH(RIGHT(M28,255),RIGHT('Disaggregation Records'!$D$3:$D$66,255),0))),"")</f>
        <v/>
      </c>
    </row>
    <row r="29" spans="1:16" s="430" customFormat="1" ht="15" customHeight="1" x14ac:dyDescent="0.35">
      <c r="A29" s="891"/>
      <c r="B29" s="903"/>
      <c r="C29" s="890"/>
      <c r="D29" s="901"/>
      <c r="E29" s="901"/>
      <c r="F29" s="447"/>
      <c r="G29" s="905"/>
      <c r="H29" s="895"/>
      <c r="I29" s="897"/>
      <c r="J29" s="899"/>
      <c r="K29" s="893"/>
      <c r="L29" s="426"/>
      <c r="M29" s="426"/>
      <c r="N29" s="426"/>
      <c r="O29" s="427"/>
      <c r="P29" s="426"/>
    </row>
    <row r="30" spans="1:16" s="430" customFormat="1" ht="15" customHeight="1" x14ac:dyDescent="0.35">
      <c r="A30" s="891" t="str">
        <f ca="1">INDIRECT("'Disaggregation tab old'!O"&amp;9-$K30)</f>
        <v>a1G1R000006s1xcUAA</v>
      </c>
      <c r="B30" s="902">
        <f ca="1">INDIRECT("'Disaggregation tab old'!A"&amp;9-$K30)</f>
        <v>2</v>
      </c>
      <c r="C30" s="889" t="str">
        <f ca="1">IFERROR(VLOOKUP(B30,'Impact Indicators - Section B '!$A$9:$AX$70,50,FALSE),"")</f>
        <v>Malaria I-3.1⁽ᴹ⁾ Inpatient malaria deaths per year: rate per 100,000 persons per year</v>
      </c>
      <c r="D30" s="900" t="str">
        <f ca="1">N30</f>
        <v>Age</v>
      </c>
      <c r="E30" s="900" t="str">
        <f ca="1">O30</f>
        <v>&lt;5</v>
      </c>
      <c r="F30" s="431">
        <v>0</v>
      </c>
      <c r="G30" s="904" t="str">
        <f>IF(IFERROR((F30/F31),"") ="", "",(F30/F31))</f>
        <v/>
      </c>
      <c r="H30" s="894">
        <v>2019</v>
      </c>
      <c r="I30" s="896" t="s">
        <v>6248</v>
      </c>
      <c r="J30" s="898" t="s">
        <v>6262</v>
      </c>
      <c r="K30" s="893">
        <f ca="1">IF(OFFSET(K30,-2,0,,)="",0,OFFSET(K30,-2,0,,)-1)</f>
        <v>-10</v>
      </c>
      <c r="L30" s="425">
        <f ca="1">IF(AND(EXACT(C30,C28),C28&lt;&gt;0),L28+1,0)</f>
        <v>0</v>
      </c>
      <c r="M30" s="425" t="str">
        <f ca="1">IF(C30&lt;&gt;"",C30&amp;"-"&amp;L30,"")</f>
        <v>Malaria I-3.1⁽ᴹ⁾ Inpatient malaria deaths per year: rate per 100,000 persons per year-0</v>
      </c>
      <c r="N30" s="425" t="str">
        <f t="array" aca="1" ref="N30" ca="1">IFERROR(IF(INDEX('Disaggregation Records'!$E$3:$E$66,MATCH(RIGHT(M30,255),RIGHT('Disaggregation Records'!$D$3:$D$66,255),0))=0,"",INDEX('Disaggregation Records'!$E$3:$E$66,MATCH(RIGHT(M30,255),RIGHT('Disaggregation Records'!$D$3:$D$66,255),0))),"")</f>
        <v>Age</v>
      </c>
      <c r="O30" s="40" t="str">
        <f t="array" aca="1" ref="O30" ca="1">IFERROR(IF(INDEX('Disaggregation Records'!$F$3:$F$66,MATCH(RIGHT(M30,255),RIGHT('Disaggregation Records'!$D$3:$D$66,255),0))=0,"",INDEX('Disaggregation Records'!$F$3:$F$66,MATCH(RIGHT(M30,255),RIGHT('Disaggregation Records'!$D$3:$D$66,255),0))),"")</f>
        <v>&lt;5</v>
      </c>
      <c r="P30" s="425" t="str">
        <f t="array" aca="1" ref="P30" ca="1">IFERROR(IF(INDEX('Disaggregation Records'!$H$3:$H$66,MATCH(RIGHT(M30,255),RIGHT('Disaggregation Records'!$D$3:$D$66,255),0))=0,"",INDEX('Disaggregation Records'!$H$3:$H$66,MATCH(RIGHT(M30,255),RIGHT('Disaggregation Records'!$D$3:$D$66,255),0))),"")</f>
        <v>IDR-00668</v>
      </c>
    </row>
    <row r="31" spans="1:16" s="430" customFormat="1" ht="15" customHeight="1" x14ac:dyDescent="0.35">
      <c r="A31" s="891"/>
      <c r="B31" s="903"/>
      <c r="C31" s="890"/>
      <c r="D31" s="901"/>
      <c r="E31" s="901"/>
      <c r="F31" s="447"/>
      <c r="G31" s="905"/>
      <c r="H31" s="895"/>
      <c r="I31" s="897"/>
      <c r="J31" s="899"/>
      <c r="K31" s="893"/>
      <c r="L31" s="426"/>
      <c r="M31" s="426"/>
      <c r="N31" s="426"/>
      <c r="O31" s="427"/>
      <c r="P31" s="426"/>
    </row>
    <row r="32" spans="1:16" s="430" customFormat="1" ht="28" customHeight="1" x14ac:dyDescent="0.35">
      <c r="A32" s="891" t="str">
        <f ca="1">INDIRECT("'Disaggregation tab old'!O"&amp;9-$K32)</f>
        <v>a1G1R000006s1xdUAA</v>
      </c>
      <c r="B32" s="902">
        <f ca="1">INDIRECT("'Disaggregation tab old'!A"&amp;9-$K32)</f>
        <v>2</v>
      </c>
      <c r="C32" s="889" t="str">
        <f ca="1">IFERROR(VLOOKUP(B32,'Impact Indicators - Section B '!$A$9:$AX$70,50,FALSE),"")</f>
        <v>Malaria I-3.1⁽ᴹ⁾ Inpatient malaria deaths per year: rate per 100,000 persons per year</v>
      </c>
      <c r="D32" s="900" t="str">
        <f ca="1">N32</f>
        <v>Age</v>
      </c>
      <c r="E32" s="900" t="str">
        <f ca="1">O32</f>
        <v>5+</v>
      </c>
      <c r="F32" s="431">
        <v>0.05</v>
      </c>
      <c r="G32" s="904" t="str">
        <f>IF(IFERROR((F32/F33),"") ="", "",(F32/F33))</f>
        <v/>
      </c>
      <c r="H32" s="894">
        <v>2019</v>
      </c>
      <c r="I32" s="896" t="s">
        <v>6248</v>
      </c>
      <c r="J32" s="898" t="s">
        <v>6263</v>
      </c>
      <c r="K32" s="893">
        <f ca="1">IF(OFFSET(K32,-2,0,,)="",0,OFFSET(K32,-2,0,,)-1)</f>
        <v>-11</v>
      </c>
      <c r="L32" s="425">
        <f ca="1">IF(AND(EXACT(C32,C30),C30&lt;&gt;0),L30+1,0)</f>
        <v>1</v>
      </c>
      <c r="M32" s="425" t="str">
        <f ca="1">IF(C32&lt;&gt;"",C32&amp;"-"&amp;L32,"")</f>
        <v>Malaria I-3.1⁽ᴹ⁾ Inpatient malaria deaths per year: rate per 100,000 persons per year-1</v>
      </c>
      <c r="N32" s="425" t="str">
        <f t="array" aca="1" ref="N32" ca="1">IFERROR(IF(INDEX('Disaggregation Records'!$E$3:$E$66,MATCH(RIGHT(M32,255),RIGHT('Disaggregation Records'!$D$3:$D$66,255),0))=0,"",INDEX('Disaggregation Records'!$E$3:$E$66,MATCH(RIGHT(M32,255),RIGHT('Disaggregation Records'!$D$3:$D$66,255),0))),"")</f>
        <v>Age</v>
      </c>
      <c r="O32" s="40" t="str">
        <f t="array" aca="1" ref="O32" ca="1">IFERROR(IF(INDEX('Disaggregation Records'!$F$3:$F$66,MATCH(RIGHT(M32,255),RIGHT('Disaggregation Records'!$D$3:$D$66,255),0))=0,"",INDEX('Disaggregation Records'!$F$3:$F$66,MATCH(RIGHT(M32,255),RIGHT('Disaggregation Records'!$D$3:$D$66,255),0))),"")</f>
        <v>5+</v>
      </c>
      <c r="P32" s="425" t="str">
        <f t="array" aca="1" ref="P32" ca="1">IFERROR(IF(INDEX('Disaggregation Records'!$H$3:$H$66,MATCH(RIGHT(M32,255),RIGHT('Disaggregation Records'!$D$3:$D$66,255),0))=0,"",INDEX('Disaggregation Records'!$H$3:$H$66,MATCH(RIGHT(M32,255),RIGHT('Disaggregation Records'!$D$3:$D$66,255),0))),"")</f>
        <v>IDR-00669</v>
      </c>
    </row>
    <row r="33" spans="1:16" s="430" customFormat="1" ht="25" customHeight="1" x14ac:dyDescent="0.35">
      <c r="A33" s="891"/>
      <c r="B33" s="903"/>
      <c r="C33" s="890"/>
      <c r="D33" s="901"/>
      <c r="E33" s="901"/>
      <c r="F33" s="447"/>
      <c r="G33" s="905"/>
      <c r="H33" s="895"/>
      <c r="I33" s="897"/>
      <c r="J33" s="899"/>
      <c r="K33" s="893"/>
      <c r="L33" s="426"/>
      <c r="M33" s="426"/>
      <c r="N33" s="426"/>
      <c r="O33" s="427"/>
      <c r="P33" s="426"/>
    </row>
    <row r="34" spans="1:16" s="430" customFormat="1" ht="15" customHeight="1" x14ac:dyDescent="0.35">
      <c r="A34" s="891" t="str">
        <f ca="1">INDIRECT("'Disaggregation tab old'!O"&amp;9-$K34)</f>
        <v>a1G1R000006s1xeUAA</v>
      </c>
      <c r="B34" s="902">
        <f ca="1">INDIRECT("'Disaggregation tab old'!A"&amp;9-$K34)</f>
        <v>2</v>
      </c>
      <c r="C34" s="889" t="str">
        <f ca="1">IFERROR(VLOOKUP(B34,'Impact Indicators - Section B '!$A$9:$AX$70,50,FALSE),"")</f>
        <v>Malaria I-3.1⁽ᴹ⁾ Inpatient malaria deaths per year: rate per 100,000 persons per year</v>
      </c>
      <c r="D34" s="900" t="str">
        <f ca="1">N34</f>
        <v/>
      </c>
      <c r="E34" s="900" t="str">
        <f ca="1">O34</f>
        <v/>
      </c>
      <c r="F34" s="431"/>
      <c r="G34" s="904" t="str">
        <f>IF(IFERROR((F34/F35),"") ="", "",(F34/F35))</f>
        <v/>
      </c>
      <c r="H34" s="894"/>
      <c r="I34" s="896"/>
      <c r="J34" s="898"/>
      <c r="K34" s="893">
        <f ca="1">IF(OFFSET(K34,-2,0,,)="",0,OFFSET(K34,-2,0,,)-1)</f>
        <v>-12</v>
      </c>
      <c r="L34" s="425">
        <f ca="1">IF(AND(EXACT(C34,C32),C32&lt;&gt;0),L32+1,0)</f>
        <v>2</v>
      </c>
      <c r="M34" s="425" t="str">
        <f ca="1">IF(C34&lt;&gt;"",C34&amp;"-"&amp;L34,"")</f>
        <v>Malaria I-3.1⁽ᴹ⁾ Inpatient malaria deaths per year: rate per 100,000 persons per year-2</v>
      </c>
      <c r="N34" s="425" t="str">
        <f t="array" aca="1" ref="N34" ca="1">IFERROR(IF(INDEX('Disaggregation Records'!$E$3:$E$66,MATCH(RIGHT(M34,255),RIGHT('Disaggregation Records'!$D$3:$D$66,255),0))=0,"",INDEX('Disaggregation Records'!$E$3:$E$66,MATCH(RIGHT(M34,255),RIGHT('Disaggregation Records'!$D$3:$D$66,255),0))),"")</f>
        <v/>
      </c>
      <c r="O34" s="40" t="str">
        <f t="array" aca="1" ref="O34" ca="1">IFERROR(IF(INDEX('Disaggregation Records'!$F$3:$F$66,MATCH(RIGHT(M34,255),RIGHT('Disaggregation Records'!$D$3:$D$66,255),0))=0,"",INDEX('Disaggregation Records'!$F$3:$F$66,MATCH(RIGHT(M34,255),RIGHT('Disaggregation Records'!$D$3:$D$66,255),0))),"")</f>
        <v/>
      </c>
      <c r="P34" s="425" t="str">
        <f t="array" aca="1" ref="P34" ca="1">IFERROR(IF(INDEX('Disaggregation Records'!$H$3:$H$66,MATCH(RIGHT(M34,255),RIGHT('Disaggregation Records'!$D$3:$D$66,255),0))=0,"",INDEX('Disaggregation Records'!$H$3:$H$66,MATCH(RIGHT(M34,255),RIGHT('Disaggregation Records'!$D$3:$D$66,255),0))),"")</f>
        <v/>
      </c>
    </row>
    <row r="35" spans="1:16" s="430" customFormat="1" ht="15" customHeight="1" x14ac:dyDescent="0.35">
      <c r="A35" s="891"/>
      <c r="B35" s="903"/>
      <c r="C35" s="890"/>
      <c r="D35" s="901"/>
      <c r="E35" s="901"/>
      <c r="F35" s="447"/>
      <c r="G35" s="905"/>
      <c r="H35" s="895"/>
      <c r="I35" s="897"/>
      <c r="J35" s="899"/>
      <c r="K35" s="893"/>
      <c r="L35" s="426"/>
      <c r="M35" s="426"/>
      <c r="N35" s="426"/>
      <c r="O35" s="427"/>
      <c r="P35" s="426"/>
    </row>
    <row r="36" spans="1:16" s="430" customFormat="1" ht="15" customHeight="1" x14ac:dyDescent="0.35">
      <c r="A36" s="891" t="str">
        <f ca="1">INDIRECT("'Disaggregation tab old'!O"&amp;9-$K36)</f>
        <v>a1G1R000006s1xfUAA</v>
      </c>
      <c r="B36" s="902">
        <f ca="1">INDIRECT("'Disaggregation tab old'!A"&amp;9-$K36)</f>
        <v>2</v>
      </c>
      <c r="C36" s="889" t="str">
        <f ca="1">IFERROR(VLOOKUP(B36,'Impact Indicators - Section B '!$A$9:$AX$70,50,FALSE),"")</f>
        <v>Malaria I-3.1⁽ᴹ⁾ Inpatient malaria deaths per year: rate per 100,000 persons per year</v>
      </c>
      <c r="D36" s="900" t="str">
        <f ca="1">N36</f>
        <v/>
      </c>
      <c r="E36" s="900" t="str">
        <f ca="1">O36</f>
        <v/>
      </c>
      <c r="F36" s="431"/>
      <c r="G36" s="904" t="str">
        <f>IF(IFERROR((F36/F37),"") ="", "",(F36/F37))</f>
        <v/>
      </c>
      <c r="H36" s="894"/>
      <c r="I36" s="896"/>
      <c r="J36" s="898"/>
      <c r="K36" s="893">
        <f ca="1">IF(OFFSET(K36,-2,0,,)="",0,OFFSET(K36,-2,0,,)-1)</f>
        <v>-13</v>
      </c>
      <c r="L36" s="425">
        <f ca="1">IF(AND(EXACT(C36,C34),C34&lt;&gt;0),L34+1,0)</f>
        <v>3</v>
      </c>
      <c r="M36" s="425" t="str">
        <f ca="1">IF(C36&lt;&gt;"",C36&amp;"-"&amp;L36,"")</f>
        <v>Malaria I-3.1⁽ᴹ⁾ Inpatient malaria deaths per year: rate per 100,000 persons per year-3</v>
      </c>
      <c r="N36" s="425" t="str">
        <f t="array" aca="1" ref="N36" ca="1">IFERROR(IF(INDEX('Disaggregation Records'!$E$3:$E$66,MATCH(RIGHT(M36,255),RIGHT('Disaggregation Records'!$D$3:$D$66,255),0))=0,"",INDEX('Disaggregation Records'!$E$3:$E$66,MATCH(RIGHT(M36,255),RIGHT('Disaggregation Records'!$D$3:$D$66,255),0))),"")</f>
        <v/>
      </c>
      <c r="O36" s="40" t="str">
        <f t="array" aca="1" ref="O36" ca="1">IFERROR(IF(INDEX('Disaggregation Records'!$F$3:$F$66,MATCH(RIGHT(M36,255),RIGHT('Disaggregation Records'!$D$3:$D$66,255),0))=0,"",INDEX('Disaggregation Records'!$F$3:$F$66,MATCH(RIGHT(M36,255),RIGHT('Disaggregation Records'!$D$3:$D$66,255),0))),"")</f>
        <v/>
      </c>
      <c r="P36" s="425" t="str">
        <f t="array" aca="1" ref="P36" ca="1">IFERROR(IF(INDEX('Disaggregation Records'!$H$3:$H$66,MATCH(RIGHT(M36,255),RIGHT('Disaggregation Records'!$D$3:$D$66,255),0))=0,"",INDEX('Disaggregation Records'!$H$3:$H$66,MATCH(RIGHT(M36,255),RIGHT('Disaggregation Records'!$D$3:$D$66,255),0))),"")</f>
        <v/>
      </c>
    </row>
    <row r="37" spans="1:16" s="430" customFormat="1" ht="15" customHeight="1" x14ac:dyDescent="0.35">
      <c r="A37" s="891"/>
      <c r="B37" s="903"/>
      <c r="C37" s="890"/>
      <c r="D37" s="901"/>
      <c r="E37" s="901"/>
      <c r="F37" s="447"/>
      <c r="G37" s="905"/>
      <c r="H37" s="895"/>
      <c r="I37" s="897"/>
      <c r="J37" s="899"/>
      <c r="K37" s="893"/>
      <c r="L37" s="426"/>
      <c r="M37" s="426"/>
      <c r="N37" s="426"/>
      <c r="O37" s="427"/>
      <c r="P37" s="426"/>
    </row>
    <row r="38" spans="1:16" s="430" customFormat="1" ht="15" customHeight="1" x14ac:dyDescent="0.35">
      <c r="A38" s="891" t="str">
        <f ca="1">INDIRECT("'Disaggregation tab old'!O"&amp;9-$K38)</f>
        <v>a1G1R000006s1xgUAA</v>
      </c>
      <c r="B38" s="902">
        <f ca="1">INDIRECT("'Disaggregation tab old'!A"&amp;9-$K38)</f>
        <v>2</v>
      </c>
      <c r="C38" s="889" t="str">
        <f ca="1">IFERROR(VLOOKUP(B38,'Impact Indicators - Section B '!$A$9:$AX$70,50,FALSE),"")</f>
        <v>Malaria I-3.1⁽ᴹ⁾ Inpatient malaria deaths per year: rate per 100,000 persons per year</v>
      </c>
      <c r="D38" s="900" t="str">
        <f ca="1">N38</f>
        <v/>
      </c>
      <c r="E38" s="900" t="str">
        <f ca="1">O38</f>
        <v/>
      </c>
      <c r="F38" s="431"/>
      <c r="G38" s="904" t="str">
        <f>IF(IFERROR((F38/F39),"") ="", "",(F38/F39))</f>
        <v/>
      </c>
      <c r="H38" s="894"/>
      <c r="I38" s="896"/>
      <c r="J38" s="898"/>
      <c r="K38" s="893">
        <f ca="1">IF(OFFSET(K38,-2,0,,)="",0,OFFSET(K38,-2,0,,)-1)</f>
        <v>-14</v>
      </c>
      <c r="L38" s="425">
        <f ca="1">IF(AND(EXACT(C38,C36),C36&lt;&gt;0),L36+1,0)</f>
        <v>4</v>
      </c>
      <c r="M38" s="425" t="str">
        <f ca="1">IF(C38&lt;&gt;"",C38&amp;"-"&amp;L38,"")</f>
        <v>Malaria I-3.1⁽ᴹ⁾ Inpatient malaria deaths per year: rate per 100,000 persons per year-4</v>
      </c>
      <c r="N38" s="425" t="str">
        <f t="array" aca="1" ref="N38" ca="1">IFERROR(IF(INDEX('Disaggregation Records'!$E$3:$E$66,MATCH(RIGHT(M38,255),RIGHT('Disaggregation Records'!$D$3:$D$66,255),0))=0,"",INDEX('Disaggregation Records'!$E$3:$E$66,MATCH(RIGHT(M38,255),RIGHT('Disaggregation Records'!$D$3:$D$66,255),0))),"")</f>
        <v/>
      </c>
      <c r="O38" s="40" t="str">
        <f t="array" aca="1" ref="O38" ca="1">IFERROR(IF(INDEX('Disaggregation Records'!$F$3:$F$66,MATCH(RIGHT(M38,255),RIGHT('Disaggregation Records'!$D$3:$D$66,255),0))=0,"",INDEX('Disaggregation Records'!$F$3:$F$66,MATCH(RIGHT(M38,255),RIGHT('Disaggregation Records'!$D$3:$D$66,255),0))),"")</f>
        <v/>
      </c>
      <c r="P38" s="425" t="str">
        <f t="array" aca="1" ref="P38" ca="1">IFERROR(IF(INDEX('Disaggregation Records'!$H$3:$H$66,MATCH(RIGHT(M38,255),RIGHT('Disaggregation Records'!$D$3:$D$66,255),0))=0,"",INDEX('Disaggregation Records'!$H$3:$H$66,MATCH(RIGHT(M38,255),RIGHT('Disaggregation Records'!$D$3:$D$66,255),0))),"")</f>
        <v/>
      </c>
    </row>
    <row r="39" spans="1:16" s="430" customFormat="1" ht="15" customHeight="1" x14ac:dyDescent="0.35">
      <c r="A39" s="891"/>
      <c r="B39" s="903"/>
      <c r="C39" s="890"/>
      <c r="D39" s="901"/>
      <c r="E39" s="901"/>
      <c r="F39" s="447"/>
      <c r="G39" s="905"/>
      <c r="H39" s="895"/>
      <c r="I39" s="897"/>
      <c r="J39" s="899"/>
      <c r="K39" s="893"/>
      <c r="L39" s="426"/>
      <c r="M39" s="426"/>
      <c r="N39" s="426"/>
      <c r="O39" s="427"/>
      <c r="P39" s="426"/>
    </row>
    <row r="40" spans="1:16" s="430" customFormat="1" ht="15" customHeight="1" x14ac:dyDescent="0.35">
      <c r="A40" s="891" t="str">
        <f ca="1">INDIRECT("'Disaggregation tab old'!O"&amp;9-$K40)</f>
        <v>a1G1R000006s1xhUAA</v>
      </c>
      <c r="B40" s="902">
        <f ca="1">INDIRECT("'Disaggregation tab old'!A"&amp;9-$K40)</f>
        <v>2</v>
      </c>
      <c r="C40" s="889" t="str">
        <f ca="1">IFERROR(VLOOKUP(B40,'Impact Indicators - Section B '!$A$9:$AX$70,50,FALSE),"")</f>
        <v>Malaria I-3.1⁽ᴹ⁾ Inpatient malaria deaths per year: rate per 100,000 persons per year</v>
      </c>
      <c r="D40" s="900" t="str">
        <f ca="1">N40</f>
        <v/>
      </c>
      <c r="E40" s="900" t="str">
        <f ca="1">O40</f>
        <v/>
      </c>
      <c r="F40" s="431"/>
      <c r="G40" s="904" t="str">
        <f>IF(IFERROR((F40/F41),"") ="", "",(F40/F41))</f>
        <v/>
      </c>
      <c r="H40" s="894"/>
      <c r="I40" s="896"/>
      <c r="J40" s="898"/>
      <c r="K40" s="893">
        <f ca="1">IF(OFFSET(K40,-2,0,,)="",0,OFFSET(K40,-2,0,,)-1)</f>
        <v>-15</v>
      </c>
      <c r="L40" s="425">
        <f ca="1">IF(AND(EXACT(C40,C38),C38&lt;&gt;0),L38+1,0)</f>
        <v>5</v>
      </c>
      <c r="M40" s="425" t="str">
        <f ca="1">IF(C40&lt;&gt;"",C40&amp;"-"&amp;L40,"")</f>
        <v>Malaria I-3.1⁽ᴹ⁾ Inpatient malaria deaths per year: rate per 100,000 persons per year-5</v>
      </c>
      <c r="N40" s="425" t="str">
        <f t="array" aca="1" ref="N40" ca="1">IFERROR(IF(INDEX('Disaggregation Records'!$E$3:$E$66,MATCH(RIGHT(M40,255),RIGHT('Disaggregation Records'!$D$3:$D$66,255),0))=0,"",INDEX('Disaggregation Records'!$E$3:$E$66,MATCH(RIGHT(M40,255),RIGHT('Disaggregation Records'!$D$3:$D$66,255),0))),"")</f>
        <v/>
      </c>
      <c r="O40" s="40" t="str">
        <f t="array" aca="1" ref="O40" ca="1">IFERROR(IF(INDEX('Disaggregation Records'!$F$3:$F$66,MATCH(RIGHT(M40,255),RIGHT('Disaggregation Records'!$D$3:$D$66,255),0))=0,"",INDEX('Disaggregation Records'!$F$3:$F$66,MATCH(RIGHT(M40,255),RIGHT('Disaggregation Records'!$D$3:$D$66,255),0))),"")</f>
        <v/>
      </c>
      <c r="P40" s="425" t="str">
        <f t="array" aca="1" ref="P40" ca="1">IFERROR(IF(INDEX('Disaggregation Records'!$H$3:$H$66,MATCH(RIGHT(M40,255),RIGHT('Disaggregation Records'!$D$3:$D$66,255),0))=0,"",INDEX('Disaggregation Records'!$H$3:$H$66,MATCH(RIGHT(M40,255),RIGHT('Disaggregation Records'!$D$3:$D$66,255),0))),"")</f>
        <v/>
      </c>
    </row>
    <row r="41" spans="1:16" s="430" customFormat="1" ht="15" customHeight="1" x14ac:dyDescent="0.35">
      <c r="A41" s="891"/>
      <c r="B41" s="903"/>
      <c r="C41" s="890"/>
      <c r="D41" s="901"/>
      <c r="E41" s="901"/>
      <c r="F41" s="447"/>
      <c r="G41" s="905"/>
      <c r="H41" s="895"/>
      <c r="I41" s="897"/>
      <c r="J41" s="899"/>
      <c r="K41" s="893"/>
      <c r="L41" s="426"/>
      <c r="M41" s="426"/>
      <c r="N41" s="426"/>
      <c r="O41" s="427"/>
      <c r="P41" s="426"/>
    </row>
    <row r="42" spans="1:16" s="430" customFormat="1" ht="15" customHeight="1" x14ac:dyDescent="0.35">
      <c r="A42" s="891" t="str">
        <f ca="1">INDIRECT("'Disaggregation tab old'!O"&amp;9-$K42)</f>
        <v>a1G1R000006s1xiUAA</v>
      </c>
      <c r="B42" s="902">
        <f ca="1">INDIRECT("'Disaggregation tab old'!A"&amp;9-$K42)</f>
        <v>2</v>
      </c>
      <c r="C42" s="889" t="str">
        <f ca="1">IFERROR(VLOOKUP(B42,'Impact Indicators - Section B '!$A$9:$AX$70,50,FALSE),"")</f>
        <v>Malaria I-3.1⁽ᴹ⁾ Inpatient malaria deaths per year: rate per 100,000 persons per year</v>
      </c>
      <c r="D42" s="900" t="str">
        <f ca="1">N42</f>
        <v/>
      </c>
      <c r="E42" s="900" t="str">
        <f ca="1">O42</f>
        <v/>
      </c>
      <c r="F42" s="431"/>
      <c r="G42" s="904" t="str">
        <f>IF(IFERROR((F42/F43),"") ="", "",(F42/F43))</f>
        <v/>
      </c>
      <c r="H42" s="894"/>
      <c r="I42" s="896"/>
      <c r="J42" s="898"/>
      <c r="K42" s="893">
        <f ca="1">IF(OFFSET(K42,-2,0,,)="",0,OFFSET(K42,-2,0,,)-1)</f>
        <v>-16</v>
      </c>
      <c r="L42" s="425">
        <f ca="1">IF(AND(EXACT(C42,C40),C40&lt;&gt;0),L40+1,0)</f>
        <v>6</v>
      </c>
      <c r="M42" s="425" t="str">
        <f ca="1">IF(C42&lt;&gt;"",C42&amp;"-"&amp;L42,"")</f>
        <v>Malaria I-3.1⁽ᴹ⁾ Inpatient malaria deaths per year: rate per 100,000 persons per year-6</v>
      </c>
      <c r="N42" s="425" t="str">
        <f t="array" aca="1" ref="N42" ca="1">IFERROR(IF(INDEX('Disaggregation Records'!$E$3:$E$66,MATCH(RIGHT(M42,255),RIGHT('Disaggregation Records'!$D$3:$D$66,255),0))=0,"",INDEX('Disaggregation Records'!$E$3:$E$66,MATCH(RIGHT(M42,255),RIGHT('Disaggregation Records'!$D$3:$D$66,255),0))),"")</f>
        <v/>
      </c>
      <c r="O42" s="40" t="str">
        <f t="array" aca="1" ref="O42" ca="1">IFERROR(IF(INDEX('Disaggregation Records'!$F$3:$F$66,MATCH(RIGHT(M42,255),RIGHT('Disaggregation Records'!$D$3:$D$66,255),0))=0,"",INDEX('Disaggregation Records'!$F$3:$F$66,MATCH(RIGHT(M42,255),RIGHT('Disaggregation Records'!$D$3:$D$66,255),0))),"")</f>
        <v/>
      </c>
      <c r="P42" s="425" t="str">
        <f t="array" aca="1" ref="P42" ca="1">IFERROR(IF(INDEX('Disaggregation Records'!$H$3:$H$66,MATCH(RIGHT(M42,255),RIGHT('Disaggregation Records'!$D$3:$D$66,255),0))=0,"",INDEX('Disaggregation Records'!$H$3:$H$66,MATCH(RIGHT(M42,255),RIGHT('Disaggregation Records'!$D$3:$D$66,255),0))),"")</f>
        <v/>
      </c>
    </row>
    <row r="43" spans="1:16" s="430" customFormat="1" ht="15" customHeight="1" x14ac:dyDescent="0.35">
      <c r="A43" s="891"/>
      <c r="B43" s="903"/>
      <c r="C43" s="890"/>
      <c r="D43" s="901"/>
      <c r="E43" s="901"/>
      <c r="F43" s="447"/>
      <c r="G43" s="905"/>
      <c r="H43" s="895"/>
      <c r="I43" s="897"/>
      <c r="J43" s="899"/>
      <c r="K43" s="893"/>
      <c r="L43" s="426"/>
      <c r="M43" s="426"/>
      <c r="N43" s="426"/>
      <c r="O43" s="427"/>
      <c r="P43" s="426"/>
    </row>
    <row r="44" spans="1:16" s="430" customFormat="1" ht="15" customHeight="1" x14ac:dyDescent="0.35">
      <c r="A44" s="891" t="str">
        <f ca="1">INDIRECT("'Disaggregation tab old'!O"&amp;9-$K44)</f>
        <v>a1G1R000006s1xjUAA</v>
      </c>
      <c r="B44" s="902">
        <f ca="1">INDIRECT("'Disaggregation tab old'!A"&amp;9-$K44)</f>
        <v>2</v>
      </c>
      <c r="C44" s="889" t="str">
        <f ca="1">IFERROR(VLOOKUP(B44,'Impact Indicators - Section B '!$A$9:$AX$70,50,FALSE),"")</f>
        <v>Malaria I-3.1⁽ᴹ⁾ Inpatient malaria deaths per year: rate per 100,000 persons per year</v>
      </c>
      <c r="D44" s="900" t="str">
        <f ca="1">N44</f>
        <v/>
      </c>
      <c r="E44" s="900" t="str">
        <f ca="1">O44</f>
        <v/>
      </c>
      <c r="F44" s="431"/>
      <c r="G44" s="904" t="str">
        <f>IF(IFERROR((F44/F45),"") ="", "",(F44/F45))</f>
        <v/>
      </c>
      <c r="H44" s="894"/>
      <c r="I44" s="896"/>
      <c r="J44" s="898"/>
      <c r="K44" s="893">
        <f ca="1">IF(OFFSET(K44,-2,0,,)="",0,OFFSET(K44,-2,0,,)-1)</f>
        <v>-17</v>
      </c>
      <c r="L44" s="425">
        <f ca="1">IF(AND(EXACT(C44,C42),C42&lt;&gt;0),L42+1,0)</f>
        <v>7</v>
      </c>
      <c r="M44" s="425" t="str">
        <f ca="1">IF(C44&lt;&gt;"",C44&amp;"-"&amp;L44,"")</f>
        <v>Malaria I-3.1⁽ᴹ⁾ Inpatient malaria deaths per year: rate per 100,000 persons per year-7</v>
      </c>
      <c r="N44" s="425" t="str">
        <f t="array" aca="1" ref="N44" ca="1">IFERROR(IF(INDEX('Disaggregation Records'!$E$3:$E$66,MATCH(RIGHT(M44,255),RIGHT('Disaggregation Records'!$D$3:$D$66,255),0))=0,"",INDEX('Disaggregation Records'!$E$3:$E$66,MATCH(RIGHT(M44,255),RIGHT('Disaggregation Records'!$D$3:$D$66,255),0))),"")</f>
        <v/>
      </c>
      <c r="O44" s="40" t="str">
        <f t="array" aca="1" ref="O44" ca="1">IFERROR(IF(INDEX('Disaggregation Records'!$F$3:$F$66,MATCH(RIGHT(M44,255),RIGHT('Disaggregation Records'!$D$3:$D$66,255),0))=0,"",INDEX('Disaggregation Records'!$F$3:$F$66,MATCH(RIGHT(M44,255),RIGHT('Disaggregation Records'!$D$3:$D$66,255),0))),"")</f>
        <v/>
      </c>
      <c r="P44" s="425" t="str">
        <f t="array" aca="1" ref="P44" ca="1">IFERROR(IF(INDEX('Disaggregation Records'!$H$3:$H$66,MATCH(RIGHT(M44,255),RIGHT('Disaggregation Records'!$D$3:$D$66,255),0))=0,"",INDEX('Disaggregation Records'!$H$3:$H$66,MATCH(RIGHT(M44,255),RIGHT('Disaggregation Records'!$D$3:$D$66,255),0))),"")</f>
        <v/>
      </c>
    </row>
    <row r="45" spans="1:16" s="430" customFormat="1" ht="15" customHeight="1" x14ac:dyDescent="0.35">
      <c r="A45" s="891"/>
      <c r="B45" s="903"/>
      <c r="C45" s="890"/>
      <c r="D45" s="901"/>
      <c r="E45" s="901"/>
      <c r="F45" s="447"/>
      <c r="G45" s="905"/>
      <c r="H45" s="895"/>
      <c r="I45" s="897"/>
      <c r="J45" s="899"/>
      <c r="K45" s="893"/>
      <c r="L45" s="426"/>
      <c r="M45" s="426"/>
      <c r="N45" s="426"/>
      <c r="O45" s="427"/>
      <c r="P45" s="426"/>
    </row>
    <row r="46" spans="1:16" s="430" customFormat="1" ht="15" customHeight="1" x14ac:dyDescent="0.35">
      <c r="A46" s="891" t="str">
        <f ca="1">INDIRECT("'Disaggregation tab old'!O"&amp;9-$K46)</f>
        <v>a1G1R000006s1xkUAA</v>
      </c>
      <c r="B46" s="902">
        <f ca="1">INDIRECT("'Disaggregation tab old'!A"&amp;9-$K46)</f>
        <v>2</v>
      </c>
      <c r="C46" s="889" t="str">
        <f ca="1">IFERROR(VLOOKUP(B46,'Impact Indicators - Section B '!$A$9:$AX$70,50,FALSE),"")</f>
        <v>Malaria I-3.1⁽ᴹ⁾ Inpatient malaria deaths per year: rate per 100,000 persons per year</v>
      </c>
      <c r="D46" s="900" t="str">
        <f ca="1">N46</f>
        <v/>
      </c>
      <c r="E46" s="900" t="str">
        <f ca="1">O46</f>
        <v/>
      </c>
      <c r="F46" s="431"/>
      <c r="G46" s="904" t="str">
        <f>IF(IFERROR((F46/F47),"") ="", "",(F46/F47))</f>
        <v/>
      </c>
      <c r="H46" s="894"/>
      <c r="I46" s="896"/>
      <c r="J46" s="898"/>
      <c r="K46" s="893">
        <f ca="1">IF(OFFSET(K46,-2,0,,)="",0,OFFSET(K46,-2,0,,)-1)</f>
        <v>-18</v>
      </c>
      <c r="L46" s="425">
        <f ca="1">IF(AND(EXACT(C46,C44),C44&lt;&gt;0),L44+1,0)</f>
        <v>8</v>
      </c>
      <c r="M46" s="425" t="str">
        <f ca="1">IF(C46&lt;&gt;"",C46&amp;"-"&amp;L46,"")</f>
        <v>Malaria I-3.1⁽ᴹ⁾ Inpatient malaria deaths per year: rate per 100,000 persons per year-8</v>
      </c>
      <c r="N46" s="425" t="str">
        <f t="array" aca="1" ref="N46" ca="1">IFERROR(IF(INDEX('Disaggregation Records'!$E$3:$E$66,MATCH(RIGHT(M46,255),RIGHT('Disaggregation Records'!$D$3:$D$66,255),0))=0,"",INDEX('Disaggregation Records'!$E$3:$E$66,MATCH(RIGHT(M46,255),RIGHT('Disaggregation Records'!$D$3:$D$66,255),0))),"")</f>
        <v/>
      </c>
      <c r="O46" s="40" t="str">
        <f t="array" aca="1" ref="O46" ca="1">IFERROR(IF(INDEX('Disaggregation Records'!$F$3:$F$66,MATCH(RIGHT(M46,255),RIGHT('Disaggregation Records'!$D$3:$D$66,255),0))=0,"",INDEX('Disaggregation Records'!$F$3:$F$66,MATCH(RIGHT(M46,255),RIGHT('Disaggregation Records'!$D$3:$D$66,255),0))),"")</f>
        <v/>
      </c>
      <c r="P46" s="425" t="str">
        <f t="array" aca="1" ref="P46" ca="1">IFERROR(IF(INDEX('Disaggregation Records'!$H$3:$H$66,MATCH(RIGHT(M46,255),RIGHT('Disaggregation Records'!$D$3:$D$66,255),0))=0,"",INDEX('Disaggregation Records'!$H$3:$H$66,MATCH(RIGHT(M46,255),RIGHT('Disaggregation Records'!$D$3:$D$66,255),0))),"")</f>
        <v/>
      </c>
    </row>
    <row r="47" spans="1:16" s="430" customFormat="1" ht="15" customHeight="1" x14ac:dyDescent="0.35">
      <c r="A47" s="891"/>
      <c r="B47" s="903"/>
      <c r="C47" s="890"/>
      <c r="D47" s="901"/>
      <c r="E47" s="901"/>
      <c r="F47" s="447"/>
      <c r="G47" s="905"/>
      <c r="H47" s="895"/>
      <c r="I47" s="897"/>
      <c r="J47" s="899"/>
      <c r="K47" s="893"/>
      <c r="L47" s="426"/>
      <c r="M47" s="426"/>
      <c r="N47" s="426"/>
      <c r="O47" s="427"/>
      <c r="P47" s="426"/>
    </row>
    <row r="48" spans="1:16" s="430" customFormat="1" ht="15" customHeight="1" x14ac:dyDescent="0.35">
      <c r="A48" s="891" t="str">
        <f ca="1">INDIRECT("'Disaggregation tab old'!O"&amp;9-$K48)</f>
        <v>a1G1R000006s1xlUAA</v>
      </c>
      <c r="B48" s="902">
        <f ca="1">INDIRECT("'Disaggregation tab old'!A"&amp;9-$K48)</f>
        <v>2</v>
      </c>
      <c r="C48" s="889" t="str">
        <f ca="1">IFERROR(VLOOKUP(B48,'Impact Indicators - Section B '!$A$9:$AX$70,50,FALSE),"")</f>
        <v>Malaria I-3.1⁽ᴹ⁾ Inpatient malaria deaths per year: rate per 100,000 persons per year</v>
      </c>
      <c r="D48" s="900" t="str">
        <f ca="1">N48</f>
        <v/>
      </c>
      <c r="E48" s="900" t="str">
        <f ca="1">O48</f>
        <v/>
      </c>
      <c r="F48" s="431"/>
      <c r="G48" s="904" t="str">
        <f>IF(IFERROR((F48/F49),"") ="", "",(F48/F49))</f>
        <v/>
      </c>
      <c r="H48" s="894"/>
      <c r="I48" s="896"/>
      <c r="J48" s="898"/>
      <c r="K48" s="893">
        <f ca="1">IF(OFFSET(K48,-2,0,,)="",0,OFFSET(K48,-2,0,,)-1)</f>
        <v>-19</v>
      </c>
      <c r="L48" s="425">
        <f ca="1">IF(AND(EXACT(C48,C46),C46&lt;&gt;0),L46+1,0)</f>
        <v>9</v>
      </c>
      <c r="M48" s="425" t="str">
        <f ca="1">IF(C48&lt;&gt;"",C48&amp;"-"&amp;L48,"")</f>
        <v>Malaria I-3.1⁽ᴹ⁾ Inpatient malaria deaths per year: rate per 100,000 persons per year-9</v>
      </c>
      <c r="N48" s="425" t="str">
        <f t="array" aca="1" ref="N48" ca="1">IFERROR(IF(INDEX('Disaggregation Records'!$E$3:$E$66,MATCH(RIGHT(M48,255),RIGHT('Disaggregation Records'!$D$3:$D$66,255),0))=0,"",INDEX('Disaggregation Records'!$E$3:$E$66,MATCH(RIGHT(M48,255),RIGHT('Disaggregation Records'!$D$3:$D$66,255),0))),"")</f>
        <v/>
      </c>
      <c r="O48" s="40" t="str">
        <f t="array" aca="1" ref="O48" ca="1">IFERROR(IF(INDEX('Disaggregation Records'!$F$3:$F$66,MATCH(RIGHT(M48,255),RIGHT('Disaggregation Records'!$D$3:$D$66,255),0))=0,"",INDEX('Disaggregation Records'!$F$3:$F$66,MATCH(RIGHT(M48,255),RIGHT('Disaggregation Records'!$D$3:$D$66,255),0))),"")</f>
        <v/>
      </c>
      <c r="P48" s="425" t="str">
        <f t="array" aca="1" ref="P48" ca="1">IFERROR(IF(INDEX('Disaggregation Records'!$H$3:$H$66,MATCH(RIGHT(M48,255),RIGHT('Disaggregation Records'!$D$3:$D$66,255),0))=0,"",INDEX('Disaggregation Records'!$H$3:$H$66,MATCH(RIGHT(M48,255),RIGHT('Disaggregation Records'!$D$3:$D$66,255),0))),"")</f>
        <v/>
      </c>
    </row>
    <row r="49" spans="1:16" s="430" customFormat="1" ht="15" customHeight="1" x14ac:dyDescent="0.35">
      <c r="A49" s="891"/>
      <c r="B49" s="903"/>
      <c r="C49" s="890"/>
      <c r="D49" s="901"/>
      <c r="E49" s="901"/>
      <c r="F49" s="447"/>
      <c r="G49" s="905"/>
      <c r="H49" s="895"/>
      <c r="I49" s="897"/>
      <c r="J49" s="899"/>
      <c r="K49" s="893"/>
      <c r="L49" s="426"/>
      <c r="M49" s="426"/>
      <c r="N49" s="426"/>
      <c r="O49" s="427"/>
      <c r="P49" s="426"/>
    </row>
    <row r="50" spans="1:16" s="430" customFormat="1" ht="32" customHeight="1" x14ac:dyDescent="0.35">
      <c r="A50" s="891" t="str">
        <f ca="1">INDIRECT("'Disaggregation tab old'!O"&amp;9-$K50)</f>
        <v>a1G1R000006s1xmUAA</v>
      </c>
      <c r="B50" s="902">
        <f ca="1">INDIRECT("'Disaggregation tab old'!A"&amp;9-$K50)</f>
        <v>3</v>
      </c>
      <c r="C50" s="889" t="str">
        <f ca="1">IFERROR(VLOOKUP(B50,'Impact Indicators - Section B '!$A$9:$AX$70,50,FALSE),"")</f>
        <v>Malaria I-10⁽ᴹ⁾ Annual parasite incidence: Confirmed malaria cases (microscopy or RDT): rate per 1000 persons per year (Elimination settings)</v>
      </c>
      <c r="D50" s="900" t="str">
        <f ca="1">N50</f>
        <v>Source of infection</v>
      </c>
      <c r="E50" s="900" t="str">
        <f ca="1">O50</f>
        <v>Imported</v>
      </c>
      <c r="F50" s="431">
        <v>4.0000000000000002E-4</v>
      </c>
      <c r="G50" s="904" t="str">
        <f>IF(IFERROR((F50/F51),"") ="", "",(F50/F51))</f>
        <v/>
      </c>
      <c r="H50" s="894">
        <v>2019</v>
      </c>
      <c r="I50" s="896" t="s">
        <v>6251</v>
      </c>
      <c r="J50" s="898" t="s">
        <v>6276</v>
      </c>
      <c r="K50" s="893">
        <f ca="1">IF(OFFSET(K50,-2,0,,)="",0,OFFSET(K50,-2,0,,)-1)</f>
        <v>-20</v>
      </c>
      <c r="L50" s="425">
        <f ca="1">IF(AND(EXACT(C50,C48),C48&lt;&gt;0),L48+1,0)</f>
        <v>0</v>
      </c>
      <c r="M50" s="425" t="str">
        <f ca="1">IF(C50&lt;&gt;"",C50&amp;"-"&amp;L50,"")</f>
        <v>Malaria I-10⁽ᴹ⁾ Annual parasite incidence: Confirmed malaria cases (microscopy or RDT): rate per 1000 persons per year (Elimination settings)-0</v>
      </c>
      <c r="N50" s="425" t="str">
        <f t="array" aca="1" ref="N50" ca="1">IFERROR(IF(INDEX('Disaggregation Records'!$E$3:$E$66,MATCH(RIGHT(M50,255),RIGHT('Disaggregation Records'!$D$3:$D$66,255),0))=0,"",INDEX('Disaggregation Records'!$E$3:$E$66,MATCH(RIGHT(M50,255),RIGHT('Disaggregation Records'!$D$3:$D$66,255),0))),"")</f>
        <v>Source of infection</v>
      </c>
      <c r="O50" s="40" t="str">
        <f t="array" aca="1" ref="O50" ca="1">IFERROR(IF(INDEX('Disaggregation Records'!$F$3:$F$66,MATCH(RIGHT(M50,255),RIGHT('Disaggregation Records'!$D$3:$D$66,255),0))=0,"",INDEX('Disaggregation Records'!$F$3:$F$66,MATCH(RIGHT(M50,255),RIGHT('Disaggregation Records'!$D$3:$D$66,255),0))),"")</f>
        <v>Imported</v>
      </c>
      <c r="P50" s="425" t="str">
        <f t="array" aca="1" ref="P50" ca="1">IFERROR(IF(INDEX('Disaggregation Records'!$H$3:$H$66,MATCH(RIGHT(M50,255),RIGHT('Disaggregation Records'!$D$3:$D$66,255),0))=0,"",INDEX('Disaggregation Records'!$H$3:$H$66,MATCH(RIGHT(M50,255),RIGHT('Disaggregation Records'!$D$3:$D$66,255),0))),"")</f>
        <v>IDR-00960</v>
      </c>
    </row>
    <row r="51" spans="1:16" s="430" customFormat="1" ht="29.5" customHeight="1" x14ac:dyDescent="0.35">
      <c r="A51" s="891"/>
      <c r="B51" s="903"/>
      <c r="C51" s="890"/>
      <c r="D51" s="901"/>
      <c r="E51" s="901"/>
      <c r="F51" s="447"/>
      <c r="G51" s="905"/>
      <c r="H51" s="895"/>
      <c r="I51" s="897"/>
      <c r="J51" s="899"/>
      <c r="K51" s="893"/>
      <c r="L51" s="426"/>
      <c r="M51" s="426"/>
      <c r="N51" s="426"/>
      <c r="O51" s="427"/>
      <c r="P51" s="426"/>
    </row>
    <row r="52" spans="1:16" s="430" customFormat="1" ht="15" customHeight="1" x14ac:dyDescent="0.35">
      <c r="A52" s="891" t="str">
        <f ca="1">INDIRECT("'Disaggregation tab old'!O"&amp;9-$K52)</f>
        <v>a1G1R000006s1xnUAA</v>
      </c>
      <c r="B52" s="902">
        <f ca="1">INDIRECT("'Disaggregation tab old'!A"&amp;9-$K52)</f>
        <v>3</v>
      </c>
      <c r="C52" s="889" t="str">
        <f ca="1">IFERROR(VLOOKUP(B52,'Impact Indicators - Section B '!$A$9:$AX$70,50,FALSE),"")</f>
        <v>Malaria I-10⁽ᴹ⁾ Annual parasite incidence: Confirmed malaria cases (microscopy or RDT): rate per 1000 persons per year (Elimination settings)</v>
      </c>
      <c r="D52" s="900" t="str">
        <f ca="1">N52</f>
        <v>Source of infection</v>
      </c>
      <c r="E52" s="900" t="str">
        <f ca="1">O52</f>
        <v>Induced</v>
      </c>
      <c r="F52" s="431">
        <v>0</v>
      </c>
      <c r="G52" s="904" t="str">
        <f>IF(IFERROR((F52/F53),"") ="", "",(F52/F53))</f>
        <v/>
      </c>
      <c r="H52" s="894">
        <v>2019</v>
      </c>
      <c r="I52" s="896" t="s">
        <v>6251</v>
      </c>
      <c r="J52" s="898" t="s">
        <v>6265</v>
      </c>
      <c r="K52" s="893">
        <f ca="1">IF(OFFSET(K52,-2,0,,)="",0,OFFSET(K52,-2,0,,)-1)</f>
        <v>-21</v>
      </c>
      <c r="L52" s="425">
        <f ca="1">IF(AND(EXACT(C52,C50),C50&lt;&gt;0),L50+1,0)</f>
        <v>1</v>
      </c>
      <c r="M52" s="425" t="str">
        <f ca="1">IF(C52&lt;&gt;"",C52&amp;"-"&amp;L52,"")</f>
        <v>Malaria I-10⁽ᴹ⁾ Annual parasite incidence: Confirmed malaria cases (microscopy or RDT): rate per 1000 persons per year (Elimination settings)-1</v>
      </c>
      <c r="N52" s="425" t="str">
        <f t="array" aca="1" ref="N52" ca="1">IFERROR(IF(INDEX('Disaggregation Records'!$E$3:$E$66,MATCH(RIGHT(M52,255),RIGHT('Disaggregation Records'!$D$3:$D$66,255),0))=0,"",INDEX('Disaggregation Records'!$E$3:$E$66,MATCH(RIGHT(M52,255),RIGHT('Disaggregation Records'!$D$3:$D$66,255),0))),"")</f>
        <v>Source of infection</v>
      </c>
      <c r="O52" s="40" t="str">
        <f t="array" aca="1" ref="O52" ca="1">IFERROR(IF(INDEX('Disaggregation Records'!$F$3:$F$66,MATCH(RIGHT(M52,255),RIGHT('Disaggregation Records'!$D$3:$D$66,255),0))=0,"",INDEX('Disaggregation Records'!$F$3:$F$66,MATCH(RIGHT(M52,255),RIGHT('Disaggregation Records'!$D$3:$D$66,255),0))),"")</f>
        <v>Induced</v>
      </c>
      <c r="P52" s="425" t="str">
        <f t="array" aca="1" ref="P52" ca="1">IFERROR(IF(INDEX('Disaggregation Records'!$H$3:$H$66,MATCH(RIGHT(M52,255),RIGHT('Disaggregation Records'!$D$3:$D$66,255),0))=0,"",INDEX('Disaggregation Records'!$H$3:$H$66,MATCH(RIGHT(M52,255),RIGHT('Disaggregation Records'!$D$3:$D$66,255),0))),"")</f>
        <v>IDR-00961</v>
      </c>
    </row>
    <row r="53" spans="1:16" s="430" customFormat="1" ht="15" customHeight="1" x14ac:dyDescent="0.35">
      <c r="A53" s="891"/>
      <c r="B53" s="903"/>
      <c r="C53" s="890"/>
      <c r="D53" s="901"/>
      <c r="E53" s="901"/>
      <c r="F53" s="447"/>
      <c r="G53" s="905"/>
      <c r="H53" s="895"/>
      <c r="I53" s="897"/>
      <c r="J53" s="899"/>
      <c r="K53" s="893"/>
      <c r="L53" s="426"/>
      <c r="M53" s="426"/>
      <c r="N53" s="426"/>
      <c r="O53" s="427"/>
      <c r="P53" s="426"/>
    </row>
    <row r="54" spans="1:16" s="430" customFormat="1" ht="41.5" customHeight="1" x14ac:dyDescent="0.35">
      <c r="A54" s="891" t="str">
        <f ca="1">INDIRECT("'Disaggregation tab old'!O"&amp;9-$K54)</f>
        <v>a1G1R000006s1xoUAA</v>
      </c>
      <c r="B54" s="902">
        <f ca="1">INDIRECT("'Disaggregation tab old'!A"&amp;9-$K54)</f>
        <v>3</v>
      </c>
      <c r="C54" s="889" t="str">
        <f ca="1">IFERROR(VLOOKUP(B54,'Impact Indicators - Section B '!$A$9:$AX$70,50,FALSE),"")</f>
        <v>Malaria I-10⁽ᴹ⁾ Annual parasite incidence: Confirmed malaria cases (microscopy or RDT): rate per 1000 persons per year (Elimination settings)</v>
      </c>
      <c r="D54" s="900" t="str">
        <f ca="1">N54</f>
        <v>Source of infection</v>
      </c>
      <c r="E54" s="900" t="str">
        <f ca="1">O54</f>
        <v>Local-indigenous</v>
      </c>
      <c r="F54" s="431">
        <v>1.1000000000000001E-3</v>
      </c>
      <c r="G54" s="904" t="str">
        <f>IF(IFERROR((F54/F55),"") ="", "",(F54/F55))</f>
        <v/>
      </c>
      <c r="H54" s="894">
        <v>2019</v>
      </c>
      <c r="I54" s="896" t="s">
        <v>6251</v>
      </c>
      <c r="J54" s="898" t="s">
        <v>6277</v>
      </c>
      <c r="K54" s="893">
        <f ca="1">IF(OFFSET(K54,-2,0,,)="",0,OFFSET(K54,-2,0,,)-1)</f>
        <v>-22</v>
      </c>
      <c r="L54" s="425">
        <f ca="1">IF(AND(EXACT(C54,C52),C52&lt;&gt;0),L52+1,0)</f>
        <v>2</v>
      </c>
      <c r="M54" s="425" t="str">
        <f ca="1">IF(C54&lt;&gt;"",C54&amp;"-"&amp;L54,"")</f>
        <v>Malaria I-10⁽ᴹ⁾ Annual parasite incidence: Confirmed malaria cases (microscopy or RDT): rate per 1000 persons per year (Elimination settings)-2</v>
      </c>
      <c r="N54" s="425" t="str">
        <f t="array" aca="1" ref="N54" ca="1">IFERROR(IF(INDEX('Disaggregation Records'!$E$3:$E$66,MATCH(RIGHT(M54,255),RIGHT('Disaggregation Records'!$D$3:$D$66,255),0))=0,"",INDEX('Disaggregation Records'!$E$3:$E$66,MATCH(RIGHT(M54,255),RIGHT('Disaggregation Records'!$D$3:$D$66,255),0))),"")</f>
        <v>Source of infection</v>
      </c>
      <c r="O54" s="40" t="str">
        <f t="array" aca="1" ref="O54" ca="1">IFERROR(IF(INDEX('Disaggregation Records'!$F$3:$F$66,MATCH(RIGHT(M54,255),RIGHT('Disaggregation Records'!$D$3:$D$66,255),0))=0,"",INDEX('Disaggregation Records'!$F$3:$F$66,MATCH(RIGHT(M54,255),RIGHT('Disaggregation Records'!$D$3:$D$66,255),0))),"")</f>
        <v>Local-indigenous</v>
      </c>
      <c r="P54" s="425" t="str">
        <f t="array" aca="1" ref="P54" ca="1">IFERROR(IF(INDEX('Disaggregation Records'!$H$3:$H$66,MATCH(RIGHT(M54,255),RIGHT('Disaggregation Records'!$D$3:$D$66,255),0))=0,"",INDEX('Disaggregation Records'!$H$3:$H$66,MATCH(RIGHT(M54,255),RIGHT('Disaggregation Records'!$D$3:$D$66,255),0))),"")</f>
        <v>IDR-00962</v>
      </c>
    </row>
    <row r="55" spans="1:16" s="430" customFormat="1" ht="35" customHeight="1" x14ac:dyDescent="0.35">
      <c r="A55" s="891"/>
      <c r="B55" s="903"/>
      <c r="C55" s="890"/>
      <c r="D55" s="901"/>
      <c r="E55" s="901"/>
      <c r="F55" s="447"/>
      <c r="G55" s="905"/>
      <c r="H55" s="895"/>
      <c r="I55" s="897"/>
      <c r="J55" s="899"/>
      <c r="K55" s="893"/>
      <c r="L55" s="426"/>
      <c r="M55" s="426"/>
      <c r="N55" s="426"/>
      <c r="O55" s="427"/>
      <c r="P55" s="426"/>
    </row>
    <row r="56" spans="1:16" s="430" customFormat="1" ht="15" customHeight="1" x14ac:dyDescent="0.35">
      <c r="A56" s="891" t="str">
        <f ca="1">INDIRECT("'Disaggregation tab old'!O"&amp;9-$K56)</f>
        <v>a1G1R000006s1xpUAA</v>
      </c>
      <c r="B56" s="902">
        <f ca="1">INDIRECT("'Disaggregation tab old'!A"&amp;9-$K56)</f>
        <v>3</v>
      </c>
      <c r="C56" s="889" t="str">
        <f ca="1">IFERROR(VLOOKUP(B56,'Impact Indicators - Section B '!$A$9:$AX$70,50,FALSE),"")</f>
        <v>Malaria I-10⁽ᴹ⁾ Annual parasite incidence: Confirmed malaria cases (microscopy or RDT): rate per 1000 persons per year (Elimination settings)</v>
      </c>
      <c r="D56" s="900" t="str">
        <f ca="1">N56</f>
        <v>Source of infection</v>
      </c>
      <c r="E56" s="900" t="str">
        <f ca="1">O56</f>
        <v>Local-introduced</v>
      </c>
      <c r="F56" s="431">
        <v>0</v>
      </c>
      <c r="G56" s="904" t="str">
        <f>IF(IFERROR((F56/F57),"") ="", "",(F56/F57))</f>
        <v/>
      </c>
      <c r="H56" s="894">
        <v>2019</v>
      </c>
      <c r="I56" s="896" t="s">
        <v>6251</v>
      </c>
      <c r="J56" s="898" t="s">
        <v>6266</v>
      </c>
      <c r="K56" s="893">
        <f ca="1">IF(OFFSET(K56,-2,0,,)="",0,OFFSET(K56,-2,0,,)-1)</f>
        <v>-23</v>
      </c>
      <c r="L56" s="425">
        <f ca="1">IF(AND(EXACT(C56,C54),C54&lt;&gt;0),L54+1,0)</f>
        <v>3</v>
      </c>
      <c r="M56" s="425" t="str">
        <f ca="1">IF(C56&lt;&gt;"",C56&amp;"-"&amp;L56,"")</f>
        <v>Malaria I-10⁽ᴹ⁾ Annual parasite incidence: Confirmed malaria cases (microscopy or RDT): rate per 1000 persons per year (Elimination settings)-3</v>
      </c>
      <c r="N56" s="425" t="str">
        <f t="array" aca="1" ref="N56" ca="1">IFERROR(IF(INDEX('Disaggregation Records'!$E$3:$E$66,MATCH(RIGHT(M56,255),RIGHT('Disaggregation Records'!$D$3:$D$66,255),0))=0,"",INDEX('Disaggregation Records'!$E$3:$E$66,MATCH(RIGHT(M56,255),RIGHT('Disaggregation Records'!$D$3:$D$66,255),0))),"")</f>
        <v>Source of infection</v>
      </c>
      <c r="O56" s="40" t="str">
        <f t="array" aca="1" ref="O56" ca="1">IFERROR(IF(INDEX('Disaggregation Records'!$F$3:$F$66,MATCH(RIGHT(M56,255),RIGHT('Disaggregation Records'!$D$3:$D$66,255),0))=0,"",INDEX('Disaggregation Records'!$F$3:$F$66,MATCH(RIGHT(M56,255),RIGHT('Disaggregation Records'!$D$3:$D$66,255),0))),"")</f>
        <v>Local-introduced</v>
      </c>
      <c r="P56" s="425" t="str">
        <f t="array" aca="1" ref="P56" ca="1">IFERROR(IF(INDEX('Disaggregation Records'!$H$3:$H$66,MATCH(RIGHT(M56,255),RIGHT('Disaggregation Records'!$D$3:$D$66,255),0))=0,"",INDEX('Disaggregation Records'!$H$3:$H$66,MATCH(RIGHT(M56,255),RIGHT('Disaggregation Records'!$D$3:$D$66,255),0))),"")</f>
        <v>IDR-00963</v>
      </c>
    </row>
    <row r="57" spans="1:16" s="430" customFormat="1" ht="15" customHeight="1" x14ac:dyDescent="0.35">
      <c r="A57" s="891"/>
      <c r="B57" s="903"/>
      <c r="C57" s="890"/>
      <c r="D57" s="901"/>
      <c r="E57" s="901"/>
      <c r="F57" s="447"/>
      <c r="G57" s="905"/>
      <c r="H57" s="895"/>
      <c r="I57" s="897"/>
      <c r="J57" s="899"/>
      <c r="K57" s="893"/>
      <c r="L57" s="426"/>
      <c r="M57" s="426"/>
      <c r="N57" s="426"/>
      <c r="O57" s="427"/>
      <c r="P57" s="426"/>
    </row>
    <row r="58" spans="1:16" s="430" customFormat="1" ht="15" customHeight="1" x14ac:dyDescent="0.35">
      <c r="A58" s="891" t="str">
        <f ca="1">INDIRECT("'Disaggregation tab old'!O"&amp;9-$K58)</f>
        <v>a1G1R000006s1xqUAA</v>
      </c>
      <c r="B58" s="902">
        <f ca="1">INDIRECT("'Disaggregation tab old'!A"&amp;9-$K58)</f>
        <v>3</v>
      </c>
      <c r="C58" s="889" t="str">
        <f ca="1">IFERROR(VLOOKUP(B58,'Impact Indicators - Section B '!$A$9:$AX$70,50,FALSE),"")</f>
        <v>Malaria I-10⁽ᴹ⁾ Annual parasite incidence: Confirmed malaria cases (microscopy or RDT): rate per 1000 persons per year (Elimination settings)</v>
      </c>
      <c r="D58" s="900" t="str">
        <f ca="1">N58</f>
        <v/>
      </c>
      <c r="E58" s="900" t="str">
        <f ca="1">O58</f>
        <v/>
      </c>
      <c r="F58" s="431"/>
      <c r="G58" s="904" t="str">
        <f>IF(IFERROR((F58/F59),"") ="", "",(F58/F59))</f>
        <v/>
      </c>
      <c r="H58" s="894"/>
      <c r="I58" s="896"/>
      <c r="J58" s="898"/>
      <c r="K58" s="893">
        <f ca="1">IF(OFFSET(K58,-2,0,,)="",0,OFFSET(K58,-2,0,,)-1)</f>
        <v>-24</v>
      </c>
      <c r="L58" s="425">
        <f ca="1">IF(AND(EXACT(C58,C56),C56&lt;&gt;0),L56+1,0)</f>
        <v>4</v>
      </c>
      <c r="M58" s="425" t="str">
        <f ca="1">IF(C58&lt;&gt;"",C58&amp;"-"&amp;L58,"")</f>
        <v>Malaria I-10⁽ᴹ⁾ Annual parasite incidence: Confirmed malaria cases (microscopy or RDT): rate per 1000 persons per year (Elimination settings)-4</v>
      </c>
      <c r="N58" s="425" t="str">
        <f t="array" aca="1" ref="N58" ca="1">IFERROR(IF(INDEX('Disaggregation Records'!$E$3:$E$66,MATCH(RIGHT(M58,255),RIGHT('Disaggregation Records'!$D$3:$D$66,255),0))=0,"",INDEX('Disaggregation Records'!$E$3:$E$66,MATCH(RIGHT(M58,255),RIGHT('Disaggregation Records'!$D$3:$D$66,255),0))),"")</f>
        <v/>
      </c>
      <c r="O58" s="40" t="str">
        <f t="array" aca="1" ref="O58" ca="1">IFERROR(IF(INDEX('Disaggregation Records'!$F$3:$F$66,MATCH(RIGHT(M58,255),RIGHT('Disaggregation Records'!$D$3:$D$66,255),0))=0,"",INDEX('Disaggregation Records'!$F$3:$F$66,MATCH(RIGHT(M58,255),RIGHT('Disaggregation Records'!$D$3:$D$66,255),0))),"")</f>
        <v/>
      </c>
      <c r="P58" s="425" t="str">
        <f t="array" aca="1" ref="P58" ca="1">IFERROR(IF(INDEX('Disaggregation Records'!$H$3:$H$66,MATCH(RIGHT(M58,255),RIGHT('Disaggregation Records'!$D$3:$D$66,255),0))=0,"",INDEX('Disaggregation Records'!$H$3:$H$66,MATCH(RIGHT(M58,255),RIGHT('Disaggregation Records'!$D$3:$D$66,255),0))),"")</f>
        <v/>
      </c>
    </row>
    <row r="59" spans="1:16" s="430" customFormat="1" ht="15" customHeight="1" x14ac:dyDescent="0.35">
      <c r="A59" s="891"/>
      <c r="B59" s="903"/>
      <c r="C59" s="890"/>
      <c r="D59" s="901"/>
      <c r="E59" s="901"/>
      <c r="F59" s="447"/>
      <c r="G59" s="905"/>
      <c r="H59" s="895"/>
      <c r="I59" s="897"/>
      <c r="J59" s="899"/>
      <c r="K59" s="893"/>
      <c r="L59" s="426"/>
      <c r="M59" s="426"/>
      <c r="N59" s="426"/>
      <c r="O59" s="427"/>
      <c r="P59" s="426"/>
    </row>
    <row r="60" spans="1:16" s="430" customFormat="1" ht="15" customHeight="1" x14ac:dyDescent="0.35">
      <c r="A60" s="891" t="str">
        <f ca="1">INDIRECT("'Disaggregation tab old'!O"&amp;9-$K60)</f>
        <v>a1G1R000006s1xrUAA</v>
      </c>
      <c r="B60" s="902">
        <f ca="1">INDIRECT("'Disaggregation tab old'!A"&amp;9-$K60)</f>
        <v>3</v>
      </c>
      <c r="C60" s="889" t="str">
        <f ca="1">IFERROR(VLOOKUP(B60,'Impact Indicators - Section B '!$A$9:$AX$70,50,FALSE),"")</f>
        <v>Malaria I-10⁽ᴹ⁾ Annual parasite incidence: Confirmed malaria cases (microscopy or RDT): rate per 1000 persons per year (Elimination settings)</v>
      </c>
      <c r="D60" s="900" t="str">
        <f ca="1">N60</f>
        <v/>
      </c>
      <c r="E60" s="900" t="str">
        <f ca="1">O60</f>
        <v/>
      </c>
      <c r="F60" s="431"/>
      <c r="G60" s="904" t="str">
        <f>IF(IFERROR((F60/F61),"") ="", "",(F60/F61))</f>
        <v/>
      </c>
      <c r="H60" s="894"/>
      <c r="I60" s="896"/>
      <c r="J60" s="898"/>
      <c r="K60" s="893">
        <f ca="1">IF(OFFSET(K60,-2,0,,)="",0,OFFSET(K60,-2,0,,)-1)</f>
        <v>-25</v>
      </c>
      <c r="L60" s="425">
        <f ca="1">IF(AND(EXACT(C60,C58),C58&lt;&gt;0),L58+1,0)</f>
        <v>5</v>
      </c>
      <c r="M60" s="425" t="str">
        <f ca="1">IF(C60&lt;&gt;"",C60&amp;"-"&amp;L60,"")</f>
        <v>Malaria I-10⁽ᴹ⁾ Annual parasite incidence: Confirmed malaria cases (microscopy or RDT): rate per 1000 persons per year (Elimination settings)-5</v>
      </c>
      <c r="N60" s="425" t="str">
        <f t="array" aca="1" ref="N60" ca="1">IFERROR(IF(INDEX('Disaggregation Records'!$E$3:$E$66,MATCH(RIGHT(M60,255),RIGHT('Disaggregation Records'!$D$3:$D$66,255),0))=0,"",INDEX('Disaggregation Records'!$E$3:$E$66,MATCH(RIGHT(M60,255),RIGHT('Disaggregation Records'!$D$3:$D$66,255),0))),"")</f>
        <v/>
      </c>
      <c r="O60" s="40" t="str">
        <f t="array" aca="1" ref="O60" ca="1">IFERROR(IF(INDEX('Disaggregation Records'!$F$3:$F$66,MATCH(RIGHT(M60,255),RIGHT('Disaggregation Records'!$D$3:$D$66,255),0))=0,"",INDEX('Disaggregation Records'!$F$3:$F$66,MATCH(RIGHT(M60,255),RIGHT('Disaggregation Records'!$D$3:$D$66,255),0))),"")</f>
        <v/>
      </c>
      <c r="P60" s="425" t="str">
        <f t="array" aca="1" ref="P60" ca="1">IFERROR(IF(INDEX('Disaggregation Records'!$H$3:$H$66,MATCH(RIGHT(M60,255),RIGHT('Disaggregation Records'!$D$3:$D$66,255),0))=0,"",INDEX('Disaggregation Records'!$H$3:$H$66,MATCH(RIGHT(M60,255),RIGHT('Disaggregation Records'!$D$3:$D$66,255),0))),"")</f>
        <v/>
      </c>
    </row>
    <row r="61" spans="1:16" s="430" customFormat="1" ht="15" customHeight="1" x14ac:dyDescent="0.35">
      <c r="A61" s="891"/>
      <c r="B61" s="903"/>
      <c r="C61" s="890"/>
      <c r="D61" s="901"/>
      <c r="E61" s="901"/>
      <c r="F61" s="447"/>
      <c r="G61" s="905"/>
      <c r="H61" s="895"/>
      <c r="I61" s="897"/>
      <c r="J61" s="899"/>
      <c r="K61" s="893"/>
      <c r="L61" s="426"/>
      <c r="M61" s="426"/>
      <c r="N61" s="426"/>
      <c r="O61" s="427"/>
      <c r="P61" s="426"/>
    </row>
    <row r="62" spans="1:16" s="430" customFormat="1" ht="15" customHeight="1" x14ac:dyDescent="0.35">
      <c r="A62" s="891" t="str">
        <f ca="1">INDIRECT("'Disaggregation tab old'!O"&amp;9-$K62)</f>
        <v>a1G1R000006s1xsUAA</v>
      </c>
      <c r="B62" s="902">
        <f ca="1">INDIRECT("'Disaggregation tab old'!A"&amp;9-$K62)</f>
        <v>3</v>
      </c>
      <c r="C62" s="889" t="str">
        <f ca="1">IFERROR(VLOOKUP(B62,'Impact Indicators - Section B '!$A$9:$AX$70,50,FALSE),"")</f>
        <v>Malaria I-10⁽ᴹ⁾ Annual parasite incidence: Confirmed malaria cases (microscopy or RDT): rate per 1000 persons per year (Elimination settings)</v>
      </c>
      <c r="D62" s="900" t="str">
        <f ca="1">N62</f>
        <v/>
      </c>
      <c r="E62" s="900" t="str">
        <f ca="1">O62</f>
        <v/>
      </c>
      <c r="F62" s="431"/>
      <c r="G62" s="904" t="str">
        <f>IF(IFERROR((F62/F63),"") ="", "",(F62/F63))</f>
        <v/>
      </c>
      <c r="H62" s="894"/>
      <c r="I62" s="896"/>
      <c r="J62" s="898"/>
      <c r="K62" s="893">
        <f ca="1">IF(OFFSET(K62,-2,0,,)="",0,OFFSET(K62,-2,0,,)-1)</f>
        <v>-26</v>
      </c>
      <c r="L62" s="425">
        <f ca="1">IF(AND(EXACT(C62,C60),C60&lt;&gt;0),L60+1,0)</f>
        <v>6</v>
      </c>
      <c r="M62" s="425" t="str">
        <f ca="1">IF(C62&lt;&gt;"",C62&amp;"-"&amp;L62,"")</f>
        <v>Malaria I-10⁽ᴹ⁾ Annual parasite incidence: Confirmed malaria cases (microscopy or RDT): rate per 1000 persons per year (Elimination settings)-6</v>
      </c>
      <c r="N62" s="425" t="str">
        <f t="array" aca="1" ref="N62" ca="1">IFERROR(IF(INDEX('Disaggregation Records'!$E$3:$E$66,MATCH(RIGHT(M62,255),RIGHT('Disaggregation Records'!$D$3:$D$66,255),0))=0,"",INDEX('Disaggregation Records'!$E$3:$E$66,MATCH(RIGHT(M62,255),RIGHT('Disaggregation Records'!$D$3:$D$66,255),0))),"")</f>
        <v/>
      </c>
      <c r="O62" s="40" t="str">
        <f t="array" aca="1" ref="O62" ca="1">IFERROR(IF(INDEX('Disaggregation Records'!$F$3:$F$66,MATCH(RIGHT(M62,255),RIGHT('Disaggregation Records'!$D$3:$D$66,255),0))=0,"",INDEX('Disaggregation Records'!$F$3:$F$66,MATCH(RIGHT(M62,255),RIGHT('Disaggregation Records'!$D$3:$D$66,255),0))),"")</f>
        <v/>
      </c>
      <c r="P62" s="425" t="str">
        <f t="array" aca="1" ref="P62" ca="1">IFERROR(IF(INDEX('Disaggregation Records'!$H$3:$H$66,MATCH(RIGHT(M62,255),RIGHT('Disaggregation Records'!$D$3:$D$66,255),0))=0,"",INDEX('Disaggregation Records'!$H$3:$H$66,MATCH(RIGHT(M62,255),RIGHT('Disaggregation Records'!$D$3:$D$66,255),0))),"")</f>
        <v/>
      </c>
    </row>
    <row r="63" spans="1:16" s="430" customFormat="1" ht="15" customHeight="1" x14ac:dyDescent="0.35">
      <c r="A63" s="891"/>
      <c r="B63" s="903"/>
      <c r="C63" s="890"/>
      <c r="D63" s="901"/>
      <c r="E63" s="901"/>
      <c r="F63" s="447"/>
      <c r="G63" s="905"/>
      <c r="H63" s="895"/>
      <c r="I63" s="897"/>
      <c r="J63" s="899"/>
      <c r="K63" s="893"/>
      <c r="L63" s="426"/>
      <c r="M63" s="426"/>
      <c r="N63" s="426"/>
      <c r="O63" s="427"/>
      <c r="P63" s="426"/>
    </row>
    <row r="64" spans="1:16" s="430" customFormat="1" ht="15" customHeight="1" x14ac:dyDescent="0.35">
      <c r="A64" s="891" t="str">
        <f ca="1">INDIRECT("'Disaggregation tab old'!O"&amp;9-$K64)</f>
        <v>a1G1R000006s1xtUAA</v>
      </c>
      <c r="B64" s="902">
        <f ca="1">INDIRECT("'Disaggregation tab old'!A"&amp;9-$K64)</f>
        <v>3</v>
      </c>
      <c r="C64" s="889" t="str">
        <f ca="1">IFERROR(VLOOKUP(B64,'Impact Indicators - Section B '!$A$9:$AX$70,50,FALSE),"")</f>
        <v>Malaria I-10⁽ᴹ⁾ Annual parasite incidence: Confirmed malaria cases (microscopy or RDT): rate per 1000 persons per year (Elimination settings)</v>
      </c>
      <c r="D64" s="900" t="str">
        <f ca="1">N64</f>
        <v/>
      </c>
      <c r="E64" s="900" t="str">
        <f ca="1">O64</f>
        <v/>
      </c>
      <c r="F64" s="431"/>
      <c r="G64" s="904" t="str">
        <f>IF(IFERROR((F64/F65),"") ="", "",(F64/F65))</f>
        <v/>
      </c>
      <c r="H64" s="894"/>
      <c r="I64" s="896"/>
      <c r="J64" s="898"/>
      <c r="K64" s="893">
        <f ca="1">IF(OFFSET(K64,-2,0,,)="",0,OFFSET(K64,-2,0,,)-1)</f>
        <v>-27</v>
      </c>
      <c r="L64" s="425">
        <f ca="1">IF(AND(EXACT(C64,C62),C62&lt;&gt;0),L62+1,0)</f>
        <v>7</v>
      </c>
      <c r="M64" s="425" t="str">
        <f ca="1">IF(C64&lt;&gt;"",C64&amp;"-"&amp;L64,"")</f>
        <v>Malaria I-10⁽ᴹ⁾ Annual parasite incidence: Confirmed malaria cases (microscopy or RDT): rate per 1000 persons per year (Elimination settings)-7</v>
      </c>
      <c r="N64" s="425" t="str">
        <f t="array" aca="1" ref="N64" ca="1">IFERROR(IF(INDEX('Disaggregation Records'!$E$3:$E$66,MATCH(RIGHT(M64,255),RIGHT('Disaggregation Records'!$D$3:$D$66,255),0))=0,"",INDEX('Disaggregation Records'!$E$3:$E$66,MATCH(RIGHT(M64,255),RIGHT('Disaggregation Records'!$D$3:$D$66,255),0))),"")</f>
        <v/>
      </c>
      <c r="O64" s="40" t="str">
        <f t="array" aca="1" ref="O64" ca="1">IFERROR(IF(INDEX('Disaggregation Records'!$F$3:$F$66,MATCH(RIGHT(M64,255),RIGHT('Disaggregation Records'!$D$3:$D$66,255),0))=0,"",INDEX('Disaggregation Records'!$F$3:$F$66,MATCH(RIGHT(M64,255),RIGHT('Disaggregation Records'!$D$3:$D$66,255),0))),"")</f>
        <v/>
      </c>
      <c r="P64" s="425" t="str">
        <f t="array" aca="1" ref="P64" ca="1">IFERROR(IF(INDEX('Disaggregation Records'!$H$3:$H$66,MATCH(RIGHT(M64,255),RIGHT('Disaggregation Records'!$D$3:$D$66,255),0))=0,"",INDEX('Disaggregation Records'!$H$3:$H$66,MATCH(RIGHT(M64,255),RIGHT('Disaggregation Records'!$D$3:$D$66,255),0))),"")</f>
        <v/>
      </c>
    </row>
    <row r="65" spans="1:16" s="430" customFormat="1" ht="15" customHeight="1" x14ac:dyDescent="0.35">
      <c r="A65" s="891"/>
      <c r="B65" s="903"/>
      <c r="C65" s="890"/>
      <c r="D65" s="901"/>
      <c r="E65" s="901"/>
      <c r="F65" s="447"/>
      <c r="G65" s="905"/>
      <c r="H65" s="895"/>
      <c r="I65" s="897"/>
      <c r="J65" s="899"/>
      <c r="K65" s="893"/>
      <c r="L65" s="426"/>
      <c r="M65" s="426"/>
      <c r="N65" s="426"/>
      <c r="O65" s="427"/>
      <c r="P65" s="426"/>
    </row>
    <row r="66" spans="1:16" s="430" customFormat="1" ht="15" customHeight="1" x14ac:dyDescent="0.35">
      <c r="A66" s="891" t="str">
        <f ca="1">INDIRECT("'Disaggregation tab old'!O"&amp;9-$K66)</f>
        <v>a1G1R000006s1xuUAA</v>
      </c>
      <c r="B66" s="902">
        <f ca="1">INDIRECT("'Disaggregation tab old'!A"&amp;9-$K66)</f>
        <v>3</v>
      </c>
      <c r="C66" s="889" t="str">
        <f ca="1">IFERROR(VLOOKUP(B66,'Impact Indicators - Section B '!$A$9:$AX$70,50,FALSE),"")</f>
        <v>Malaria I-10⁽ᴹ⁾ Annual parasite incidence: Confirmed malaria cases (microscopy or RDT): rate per 1000 persons per year (Elimination settings)</v>
      </c>
      <c r="D66" s="900" t="str">
        <f ca="1">N66</f>
        <v/>
      </c>
      <c r="E66" s="900" t="str">
        <f ca="1">O66</f>
        <v/>
      </c>
      <c r="F66" s="431"/>
      <c r="G66" s="904" t="str">
        <f>IF(IFERROR((F66/F67),"") ="", "",(F66/F67))</f>
        <v/>
      </c>
      <c r="H66" s="894"/>
      <c r="I66" s="896"/>
      <c r="J66" s="898"/>
      <c r="K66" s="893">
        <f ca="1">IF(OFFSET(K66,-2,0,,)="",0,OFFSET(K66,-2,0,,)-1)</f>
        <v>-28</v>
      </c>
      <c r="L66" s="425">
        <f ca="1">IF(AND(EXACT(C66,C64),C64&lt;&gt;0),L64+1,0)</f>
        <v>8</v>
      </c>
      <c r="M66" s="425" t="str">
        <f ca="1">IF(C66&lt;&gt;"",C66&amp;"-"&amp;L66,"")</f>
        <v>Malaria I-10⁽ᴹ⁾ Annual parasite incidence: Confirmed malaria cases (microscopy or RDT): rate per 1000 persons per year (Elimination settings)-8</v>
      </c>
      <c r="N66" s="425" t="str">
        <f t="array" aca="1" ref="N66" ca="1">IFERROR(IF(INDEX('Disaggregation Records'!$E$3:$E$66,MATCH(RIGHT(M66,255),RIGHT('Disaggregation Records'!$D$3:$D$66,255),0))=0,"",INDEX('Disaggregation Records'!$E$3:$E$66,MATCH(RIGHT(M66,255),RIGHT('Disaggregation Records'!$D$3:$D$66,255),0))),"")</f>
        <v/>
      </c>
      <c r="O66" s="40" t="str">
        <f t="array" aca="1" ref="O66" ca="1">IFERROR(IF(INDEX('Disaggregation Records'!$F$3:$F$66,MATCH(RIGHT(M66,255),RIGHT('Disaggregation Records'!$D$3:$D$66,255),0))=0,"",INDEX('Disaggregation Records'!$F$3:$F$66,MATCH(RIGHT(M66,255),RIGHT('Disaggregation Records'!$D$3:$D$66,255),0))),"")</f>
        <v/>
      </c>
      <c r="P66" s="425" t="str">
        <f t="array" aca="1" ref="P66" ca="1">IFERROR(IF(INDEX('Disaggregation Records'!$H$3:$H$66,MATCH(RIGHT(M66,255),RIGHT('Disaggregation Records'!$D$3:$D$66,255),0))=0,"",INDEX('Disaggregation Records'!$H$3:$H$66,MATCH(RIGHT(M66,255),RIGHT('Disaggregation Records'!$D$3:$D$66,255),0))),"")</f>
        <v/>
      </c>
    </row>
    <row r="67" spans="1:16" s="430" customFormat="1" ht="15" customHeight="1" x14ac:dyDescent="0.35">
      <c r="A67" s="891"/>
      <c r="B67" s="903"/>
      <c r="C67" s="890"/>
      <c r="D67" s="901"/>
      <c r="E67" s="901"/>
      <c r="F67" s="447"/>
      <c r="G67" s="905"/>
      <c r="H67" s="895"/>
      <c r="I67" s="897"/>
      <c r="J67" s="899"/>
      <c r="K67" s="893"/>
      <c r="L67" s="426"/>
      <c r="M67" s="426"/>
      <c r="N67" s="426"/>
      <c r="O67" s="427"/>
      <c r="P67" s="426"/>
    </row>
    <row r="68" spans="1:16" s="430" customFormat="1" ht="15" customHeight="1" x14ac:dyDescent="0.35">
      <c r="A68" s="891" t="str">
        <f ca="1">INDIRECT("'Disaggregation tab old'!O"&amp;9-$K68)</f>
        <v>a1G1R000006s1xvUAA</v>
      </c>
      <c r="B68" s="902">
        <f ca="1">INDIRECT("'Disaggregation tab old'!A"&amp;9-$K68)</f>
        <v>3</v>
      </c>
      <c r="C68" s="889" t="str">
        <f ca="1">IFERROR(VLOOKUP(B68,'Impact Indicators - Section B '!$A$9:$AX$70,50,FALSE),"")</f>
        <v>Malaria I-10⁽ᴹ⁾ Annual parasite incidence: Confirmed malaria cases (microscopy or RDT): rate per 1000 persons per year (Elimination settings)</v>
      </c>
      <c r="D68" s="900" t="str">
        <f ca="1">N68</f>
        <v/>
      </c>
      <c r="E68" s="900" t="str">
        <f ca="1">O68</f>
        <v/>
      </c>
      <c r="F68" s="431"/>
      <c r="G68" s="904" t="str">
        <f>IF(IFERROR((F68/F69),"") ="", "",(F68/F69))</f>
        <v/>
      </c>
      <c r="H68" s="894"/>
      <c r="I68" s="896"/>
      <c r="J68" s="898"/>
      <c r="K68" s="893">
        <f ca="1">IF(OFFSET(K68,-2,0,,)="",0,OFFSET(K68,-2,0,,)-1)</f>
        <v>-29</v>
      </c>
      <c r="L68" s="425">
        <f ca="1">IF(AND(EXACT(C68,C66),C66&lt;&gt;0),L66+1,0)</f>
        <v>9</v>
      </c>
      <c r="M68" s="425" t="str">
        <f ca="1">IF(C68&lt;&gt;"",C68&amp;"-"&amp;L68,"")</f>
        <v>Malaria I-10⁽ᴹ⁾ Annual parasite incidence: Confirmed malaria cases (microscopy or RDT): rate per 1000 persons per year (Elimination settings)-9</v>
      </c>
      <c r="N68" s="425" t="str">
        <f t="array" aca="1" ref="N68" ca="1">IFERROR(IF(INDEX('Disaggregation Records'!$E$3:$E$66,MATCH(RIGHT(M68,255),RIGHT('Disaggregation Records'!$D$3:$D$66,255),0))=0,"",INDEX('Disaggregation Records'!$E$3:$E$66,MATCH(RIGHT(M68,255),RIGHT('Disaggregation Records'!$D$3:$D$66,255),0))),"")</f>
        <v/>
      </c>
      <c r="O68" s="40" t="str">
        <f t="array" aca="1" ref="O68" ca="1">IFERROR(IF(INDEX('Disaggregation Records'!$F$3:$F$66,MATCH(RIGHT(M68,255),RIGHT('Disaggregation Records'!$D$3:$D$66,255),0))=0,"",INDEX('Disaggregation Records'!$F$3:$F$66,MATCH(RIGHT(M68,255),RIGHT('Disaggregation Records'!$D$3:$D$66,255),0))),"")</f>
        <v/>
      </c>
      <c r="P68" s="425" t="str">
        <f t="array" aca="1" ref="P68" ca="1">IFERROR(IF(INDEX('Disaggregation Records'!$H$3:$H$66,MATCH(RIGHT(M68,255),RIGHT('Disaggregation Records'!$D$3:$D$66,255),0))=0,"",INDEX('Disaggregation Records'!$H$3:$H$66,MATCH(RIGHT(M68,255),RIGHT('Disaggregation Records'!$D$3:$D$66,255),0))),"")</f>
        <v/>
      </c>
    </row>
    <row r="69" spans="1:16" s="430" customFormat="1" ht="15" customHeight="1" x14ac:dyDescent="0.35">
      <c r="A69" s="891"/>
      <c r="B69" s="903"/>
      <c r="C69" s="890"/>
      <c r="D69" s="901"/>
      <c r="E69" s="901"/>
      <c r="F69" s="447"/>
      <c r="G69" s="905"/>
      <c r="H69" s="895"/>
      <c r="I69" s="897"/>
      <c r="J69" s="899"/>
      <c r="K69" s="893"/>
      <c r="L69" s="426"/>
      <c r="M69" s="426"/>
      <c r="N69" s="426"/>
      <c r="O69" s="427"/>
      <c r="P69" s="426"/>
    </row>
    <row r="70" spans="1:16" s="430" customFormat="1" ht="15" customHeight="1" x14ac:dyDescent="0.35">
      <c r="A70" s="891" t="str">
        <f ca="1">INDIRECT("'Disaggregation tab old'!O"&amp;9-$K70)</f>
        <v>a1G1R000006s1xwUAA</v>
      </c>
      <c r="B70" s="902">
        <f ca="1">INDIRECT("'Disaggregation tab old'!A"&amp;9-$K70)</f>
        <v>4</v>
      </c>
      <c r="C70" s="889" t="str">
        <f ca="1">IFERROR(VLOOKUP(B70,'Impact Indicators - Section B '!$A$9:$AX$70,50,FALSE),"")</f>
        <v/>
      </c>
      <c r="D70" s="900" t="str">
        <f ca="1">N70</f>
        <v/>
      </c>
      <c r="E70" s="900" t="str">
        <f ca="1">O70</f>
        <v/>
      </c>
      <c r="F70" s="431"/>
      <c r="G70" s="904" t="str">
        <f>IF(IFERROR((F70/F71),"") ="", "",(F70/F71))</f>
        <v/>
      </c>
      <c r="H70" s="894"/>
      <c r="I70" s="896"/>
      <c r="J70" s="898"/>
      <c r="K70" s="893">
        <f ca="1">IF(OFFSET(K70,-2,0,,)="",0,OFFSET(K70,-2,0,,)-1)</f>
        <v>-30</v>
      </c>
      <c r="L70" s="425">
        <f ca="1">IF(AND(EXACT(C70,C68),C68&lt;&gt;0),L68+1,0)</f>
        <v>0</v>
      </c>
      <c r="M70" s="425" t="str">
        <f ca="1">IF(C70&lt;&gt;"",C70&amp;"-"&amp;L70,"")</f>
        <v/>
      </c>
      <c r="N70" s="425" t="str">
        <f t="array" aca="1" ref="N70" ca="1">IFERROR(IF(INDEX('Disaggregation Records'!$E$3:$E$66,MATCH(RIGHT(M70,255),RIGHT('Disaggregation Records'!$D$3:$D$66,255),0))=0,"",INDEX('Disaggregation Records'!$E$3:$E$66,MATCH(RIGHT(M70,255),RIGHT('Disaggregation Records'!$D$3:$D$66,255),0))),"")</f>
        <v/>
      </c>
      <c r="O70" s="40" t="str">
        <f t="array" aca="1" ref="O70" ca="1">IFERROR(IF(INDEX('Disaggregation Records'!$F$3:$F$66,MATCH(RIGHT(M70,255),RIGHT('Disaggregation Records'!$D$3:$D$66,255),0))=0,"",INDEX('Disaggregation Records'!$F$3:$F$66,MATCH(RIGHT(M70,255),RIGHT('Disaggregation Records'!$D$3:$D$66,255),0))),"")</f>
        <v/>
      </c>
      <c r="P70" s="425" t="str">
        <f t="array" aca="1" ref="P70" ca="1">IFERROR(IF(INDEX('Disaggregation Records'!$H$3:$H$66,MATCH(RIGHT(M70,255),RIGHT('Disaggregation Records'!$D$3:$D$66,255),0))=0,"",INDEX('Disaggregation Records'!$H$3:$H$66,MATCH(RIGHT(M70,255),RIGHT('Disaggregation Records'!$D$3:$D$66,255),0))),"")</f>
        <v/>
      </c>
    </row>
    <row r="71" spans="1:16" s="430" customFormat="1" ht="15" customHeight="1" x14ac:dyDescent="0.35">
      <c r="A71" s="891"/>
      <c r="B71" s="903"/>
      <c r="C71" s="890"/>
      <c r="D71" s="901"/>
      <c r="E71" s="901"/>
      <c r="F71" s="447"/>
      <c r="G71" s="905"/>
      <c r="H71" s="895"/>
      <c r="I71" s="897"/>
      <c r="J71" s="899"/>
      <c r="K71" s="893"/>
      <c r="L71" s="426"/>
      <c r="M71" s="426"/>
      <c r="N71" s="426"/>
      <c r="O71" s="427"/>
      <c r="P71" s="426"/>
    </row>
    <row r="72" spans="1:16" s="430" customFormat="1" ht="15" customHeight="1" x14ac:dyDescent="0.35">
      <c r="A72" s="891" t="str">
        <f ca="1">INDIRECT("'Disaggregation tab old'!O"&amp;9-$K72)</f>
        <v>a1G1R000006s1xxUAA</v>
      </c>
      <c r="B72" s="902">
        <f ca="1">INDIRECT("'Disaggregation tab old'!A"&amp;9-$K72)</f>
        <v>4</v>
      </c>
      <c r="C72" s="889" t="str">
        <f ca="1">IFERROR(VLOOKUP(B72,'Impact Indicators - Section B '!$A$9:$AX$70,50,FALSE),"")</f>
        <v/>
      </c>
      <c r="D72" s="900" t="str">
        <f ca="1">N72</f>
        <v/>
      </c>
      <c r="E72" s="900" t="str">
        <f ca="1">O72</f>
        <v/>
      </c>
      <c r="F72" s="431"/>
      <c r="G72" s="904" t="str">
        <f>IF(IFERROR((F72/F73),"") ="", "",(F72/F73))</f>
        <v/>
      </c>
      <c r="H72" s="894"/>
      <c r="I72" s="896"/>
      <c r="J72" s="898"/>
      <c r="K72" s="893">
        <f ca="1">IF(OFFSET(K72,-2,0,,)="",0,OFFSET(K72,-2,0,,)-1)</f>
        <v>-31</v>
      </c>
      <c r="L72" s="425">
        <f ca="1">IF(AND(EXACT(C72,C70),C70&lt;&gt;0),L70+1,0)</f>
        <v>1</v>
      </c>
      <c r="M72" s="425" t="str">
        <f ca="1">IF(C72&lt;&gt;"",C72&amp;"-"&amp;L72,"")</f>
        <v/>
      </c>
      <c r="N72" s="425" t="str">
        <f t="array" aca="1" ref="N72" ca="1">IFERROR(IF(INDEX('Disaggregation Records'!$E$3:$E$66,MATCH(RIGHT(M72,255),RIGHT('Disaggregation Records'!$D$3:$D$66,255),0))=0,"",INDEX('Disaggregation Records'!$E$3:$E$66,MATCH(RIGHT(M72,255),RIGHT('Disaggregation Records'!$D$3:$D$66,255),0))),"")</f>
        <v/>
      </c>
      <c r="O72" s="40" t="str">
        <f t="array" aca="1" ref="O72" ca="1">IFERROR(IF(INDEX('Disaggregation Records'!$F$3:$F$66,MATCH(RIGHT(M72,255),RIGHT('Disaggregation Records'!$D$3:$D$66,255),0))=0,"",INDEX('Disaggregation Records'!$F$3:$F$66,MATCH(RIGHT(M72,255),RIGHT('Disaggregation Records'!$D$3:$D$66,255),0))),"")</f>
        <v/>
      </c>
      <c r="P72" s="425" t="str">
        <f t="array" aca="1" ref="P72" ca="1">IFERROR(IF(INDEX('Disaggregation Records'!$H$3:$H$66,MATCH(RIGHT(M72,255),RIGHT('Disaggregation Records'!$D$3:$D$66,255),0))=0,"",INDEX('Disaggregation Records'!$H$3:$H$66,MATCH(RIGHT(M72,255),RIGHT('Disaggregation Records'!$D$3:$D$66,255),0))),"")</f>
        <v/>
      </c>
    </row>
    <row r="73" spans="1:16" s="430" customFormat="1" ht="15" customHeight="1" x14ac:dyDescent="0.35">
      <c r="A73" s="891"/>
      <c r="B73" s="903"/>
      <c r="C73" s="890"/>
      <c r="D73" s="901"/>
      <c r="E73" s="901"/>
      <c r="F73" s="447"/>
      <c r="G73" s="905"/>
      <c r="H73" s="895"/>
      <c r="I73" s="897"/>
      <c r="J73" s="899"/>
      <c r="K73" s="893"/>
      <c r="L73" s="426"/>
      <c r="M73" s="426"/>
      <c r="N73" s="426"/>
      <c r="O73" s="427"/>
      <c r="P73" s="426"/>
    </row>
    <row r="74" spans="1:16" s="430" customFormat="1" ht="15" customHeight="1" x14ac:dyDescent="0.35">
      <c r="A74" s="891" t="str">
        <f ca="1">INDIRECT("'Disaggregation tab old'!O"&amp;9-$K74)</f>
        <v>a1G1R000006s1xyUAA</v>
      </c>
      <c r="B74" s="902">
        <f ca="1">INDIRECT("'Disaggregation tab old'!A"&amp;9-$K74)</f>
        <v>4</v>
      </c>
      <c r="C74" s="889" t="str">
        <f ca="1">IFERROR(VLOOKUP(B74,'Impact Indicators - Section B '!$A$9:$AX$70,50,FALSE),"")</f>
        <v/>
      </c>
      <c r="D74" s="900" t="str">
        <f ca="1">N74</f>
        <v/>
      </c>
      <c r="E74" s="900" t="str">
        <f ca="1">O74</f>
        <v/>
      </c>
      <c r="F74" s="431"/>
      <c r="G74" s="904" t="str">
        <f>IF(IFERROR((F74/F75),"") ="", "",(F74/F75))</f>
        <v/>
      </c>
      <c r="H74" s="894"/>
      <c r="I74" s="896"/>
      <c r="J74" s="898"/>
      <c r="K74" s="893">
        <f ca="1">IF(OFFSET(K74,-2,0,,)="",0,OFFSET(K74,-2,0,,)-1)</f>
        <v>-32</v>
      </c>
      <c r="L74" s="425">
        <f ca="1">IF(AND(EXACT(C74,C72),C72&lt;&gt;0),L72+1,0)</f>
        <v>2</v>
      </c>
      <c r="M74" s="425" t="str">
        <f ca="1">IF(C74&lt;&gt;"",C74&amp;"-"&amp;L74,"")</f>
        <v/>
      </c>
      <c r="N74" s="425" t="str">
        <f t="array" aca="1" ref="N74" ca="1">IFERROR(IF(INDEX('Disaggregation Records'!$E$3:$E$66,MATCH(RIGHT(M74,255),RIGHT('Disaggregation Records'!$D$3:$D$66,255),0))=0,"",INDEX('Disaggregation Records'!$E$3:$E$66,MATCH(RIGHT(M74,255),RIGHT('Disaggregation Records'!$D$3:$D$66,255),0))),"")</f>
        <v/>
      </c>
      <c r="O74" s="40" t="str">
        <f t="array" aca="1" ref="O74" ca="1">IFERROR(IF(INDEX('Disaggregation Records'!$F$3:$F$66,MATCH(RIGHT(M74,255),RIGHT('Disaggregation Records'!$D$3:$D$66,255),0))=0,"",INDEX('Disaggregation Records'!$F$3:$F$66,MATCH(RIGHT(M74,255),RIGHT('Disaggregation Records'!$D$3:$D$66,255),0))),"")</f>
        <v/>
      </c>
      <c r="P74" s="425" t="str">
        <f t="array" aca="1" ref="P74" ca="1">IFERROR(IF(INDEX('Disaggregation Records'!$H$3:$H$66,MATCH(RIGHT(M74,255),RIGHT('Disaggregation Records'!$D$3:$D$66,255),0))=0,"",INDEX('Disaggregation Records'!$H$3:$H$66,MATCH(RIGHT(M74,255),RIGHT('Disaggregation Records'!$D$3:$D$66,255),0))),"")</f>
        <v/>
      </c>
    </row>
    <row r="75" spans="1:16" s="430" customFormat="1" ht="15" customHeight="1" x14ac:dyDescent="0.35">
      <c r="A75" s="891"/>
      <c r="B75" s="903"/>
      <c r="C75" s="890"/>
      <c r="D75" s="901"/>
      <c r="E75" s="901"/>
      <c r="F75" s="447"/>
      <c r="G75" s="905"/>
      <c r="H75" s="895"/>
      <c r="I75" s="897"/>
      <c r="J75" s="899"/>
      <c r="K75" s="893"/>
      <c r="L75" s="426"/>
      <c r="M75" s="426"/>
      <c r="N75" s="426"/>
      <c r="O75" s="427"/>
      <c r="P75" s="426"/>
    </row>
    <row r="76" spans="1:16" s="430" customFormat="1" ht="15" customHeight="1" x14ac:dyDescent="0.35">
      <c r="A76" s="891" t="str">
        <f ca="1">INDIRECT("'Disaggregation tab old'!O"&amp;9-$K76)</f>
        <v>a1G1R000006s1xzUAA</v>
      </c>
      <c r="B76" s="902">
        <f ca="1">INDIRECT("'Disaggregation tab old'!A"&amp;9-$K76)</f>
        <v>4</v>
      </c>
      <c r="C76" s="889" t="str">
        <f ca="1">IFERROR(VLOOKUP(B76,'Impact Indicators - Section B '!$A$9:$AX$70,50,FALSE),"")</f>
        <v/>
      </c>
      <c r="D76" s="900" t="str">
        <f ca="1">N76</f>
        <v/>
      </c>
      <c r="E76" s="900" t="str">
        <f ca="1">O76</f>
        <v/>
      </c>
      <c r="F76" s="431"/>
      <c r="G76" s="904" t="str">
        <f>IF(IFERROR((F76/F77),"") ="", "",(F76/F77))</f>
        <v/>
      </c>
      <c r="H76" s="894"/>
      <c r="I76" s="896"/>
      <c r="J76" s="898"/>
      <c r="K76" s="893">
        <f ca="1">IF(OFFSET(K76,-2,0,,)="",0,OFFSET(K76,-2,0,,)-1)</f>
        <v>-33</v>
      </c>
      <c r="L76" s="425">
        <f ca="1">IF(AND(EXACT(C76,C74),C74&lt;&gt;0),L74+1,0)</f>
        <v>3</v>
      </c>
      <c r="M76" s="425" t="str">
        <f ca="1">IF(C76&lt;&gt;"",C76&amp;"-"&amp;L76,"")</f>
        <v/>
      </c>
      <c r="N76" s="425" t="str">
        <f t="array" aca="1" ref="N76" ca="1">IFERROR(IF(INDEX('Disaggregation Records'!$E$3:$E$66,MATCH(RIGHT(M76,255),RIGHT('Disaggregation Records'!$D$3:$D$66,255),0))=0,"",INDEX('Disaggregation Records'!$E$3:$E$66,MATCH(RIGHT(M76,255),RIGHT('Disaggregation Records'!$D$3:$D$66,255),0))),"")</f>
        <v/>
      </c>
      <c r="O76" s="40" t="str">
        <f t="array" aca="1" ref="O76" ca="1">IFERROR(IF(INDEX('Disaggregation Records'!$F$3:$F$66,MATCH(RIGHT(M76,255),RIGHT('Disaggregation Records'!$D$3:$D$66,255),0))=0,"",INDEX('Disaggregation Records'!$F$3:$F$66,MATCH(RIGHT(M76,255),RIGHT('Disaggregation Records'!$D$3:$D$66,255),0))),"")</f>
        <v/>
      </c>
      <c r="P76" s="425" t="str">
        <f t="array" aca="1" ref="P76" ca="1">IFERROR(IF(INDEX('Disaggregation Records'!$H$3:$H$66,MATCH(RIGHT(M76,255),RIGHT('Disaggregation Records'!$D$3:$D$66,255),0))=0,"",INDEX('Disaggregation Records'!$H$3:$H$66,MATCH(RIGHT(M76,255),RIGHT('Disaggregation Records'!$D$3:$D$66,255),0))),"")</f>
        <v/>
      </c>
    </row>
    <row r="77" spans="1:16" s="430" customFormat="1" ht="15" customHeight="1" x14ac:dyDescent="0.35">
      <c r="A77" s="891"/>
      <c r="B77" s="903"/>
      <c r="C77" s="890"/>
      <c r="D77" s="901"/>
      <c r="E77" s="901"/>
      <c r="F77" s="447"/>
      <c r="G77" s="905"/>
      <c r="H77" s="895"/>
      <c r="I77" s="897"/>
      <c r="J77" s="899"/>
      <c r="K77" s="893"/>
      <c r="L77" s="426"/>
      <c r="M77" s="426"/>
      <c r="N77" s="426"/>
      <c r="O77" s="427"/>
      <c r="P77" s="426"/>
    </row>
    <row r="78" spans="1:16" s="430" customFormat="1" ht="15" customHeight="1" x14ac:dyDescent="0.35">
      <c r="A78" s="891" t="str">
        <f ca="1">INDIRECT("'Disaggregation tab old'!O"&amp;9-$K78)</f>
        <v>a1G1R000006s1y0UAA</v>
      </c>
      <c r="B78" s="902">
        <f ca="1">INDIRECT("'Disaggregation tab old'!A"&amp;9-$K78)</f>
        <v>4</v>
      </c>
      <c r="C78" s="889" t="str">
        <f ca="1">IFERROR(VLOOKUP(B78,'Impact Indicators - Section B '!$A$9:$AX$70,50,FALSE),"")</f>
        <v/>
      </c>
      <c r="D78" s="900" t="str">
        <f ca="1">N78</f>
        <v/>
      </c>
      <c r="E78" s="900" t="str">
        <f ca="1">O78</f>
        <v/>
      </c>
      <c r="F78" s="431"/>
      <c r="G78" s="904" t="str">
        <f>IF(IFERROR((F78/F79),"") ="", "",(F78/F79))</f>
        <v/>
      </c>
      <c r="H78" s="894"/>
      <c r="I78" s="896"/>
      <c r="J78" s="898"/>
      <c r="K78" s="893">
        <f ca="1">IF(OFFSET(K78,-2,0,,)="",0,OFFSET(K78,-2,0,,)-1)</f>
        <v>-34</v>
      </c>
      <c r="L78" s="425">
        <f ca="1">IF(AND(EXACT(C78,C76),C76&lt;&gt;0),L76+1,0)</f>
        <v>4</v>
      </c>
      <c r="M78" s="425" t="str">
        <f ca="1">IF(C78&lt;&gt;"",C78&amp;"-"&amp;L78,"")</f>
        <v/>
      </c>
      <c r="N78" s="425" t="str">
        <f t="array" aca="1" ref="N78" ca="1">IFERROR(IF(INDEX('Disaggregation Records'!$E$3:$E$66,MATCH(RIGHT(M78,255),RIGHT('Disaggregation Records'!$D$3:$D$66,255),0))=0,"",INDEX('Disaggregation Records'!$E$3:$E$66,MATCH(RIGHT(M78,255),RIGHT('Disaggregation Records'!$D$3:$D$66,255),0))),"")</f>
        <v/>
      </c>
      <c r="O78" s="40" t="str">
        <f t="array" aca="1" ref="O78" ca="1">IFERROR(IF(INDEX('Disaggregation Records'!$F$3:$F$66,MATCH(RIGHT(M78,255),RIGHT('Disaggregation Records'!$D$3:$D$66,255),0))=0,"",INDEX('Disaggregation Records'!$F$3:$F$66,MATCH(RIGHT(M78,255),RIGHT('Disaggregation Records'!$D$3:$D$66,255),0))),"")</f>
        <v/>
      </c>
      <c r="P78" s="425" t="str">
        <f t="array" aca="1" ref="P78" ca="1">IFERROR(IF(INDEX('Disaggregation Records'!$H$3:$H$66,MATCH(RIGHT(M78,255),RIGHT('Disaggregation Records'!$D$3:$D$66,255),0))=0,"",INDEX('Disaggregation Records'!$H$3:$H$66,MATCH(RIGHT(M78,255),RIGHT('Disaggregation Records'!$D$3:$D$66,255),0))),"")</f>
        <v/>
      </c>
    </row>
    <row r="79" spans="1:16" s="430" customFormat="1" ht="15" customHeight="1" x14ac:dyDescent="0.35">
      <c r="A79" s="891"/>
      <c r="B79" s="903"/>
      <c r="C79" s="890"/>
      <c r="D79" s="901"/>
      <c r="E79" s="901"/>
      <c r="F79" s="447"/>
      <c r="G79" s="905"/>
      <c r="H79" s="895"/>
      <c r="I79" s="897"/>
      <c r="J79" s="899"/>
      <c r="K79" s="893"/>
      <c r="L79" s="426"/>
      <c r="M79" s="426"/>
      <c r="N79" s="426"/>
      <c r="O79" s="427"/>
      <c r="P79" s="426"/>
    </row>
    <row r="80" spans="1:16" s="430" customFormat="1" ht="15" customHeight="1" x14ac:dyDescent="0.35">
      <c r="A80" s="891" t="str">
        <f ca="1">INDIRECT("'Disaggregation tab old'!O"&amp;9-$K80)</f>
        <v>a1G1R000006s1y1UAA</v>
      </c>
      <c r="B80" s="902">
        <f ca="1">INDIRECT("'Disaggregation tab old'!A"&amp;9-$K80)</f>
        <v>4</v>
      </c>
      <c r="C80" s="889" t="str">
        <f ca="1">IFERROR(VLOOKUP(B80,'Impact Indicators - Section B '!$A$9:$AX$70,50,FALSE),"")</f>
        <v/>
      </c>
      <c r="D80" s="900" t="str">
        <f ca="1">N80</f>
        <v/>
      </c>
      <c r="E80" s="900" t="str">
        <f ca="1">O80</f>
        <v/>
      </c>
      <c r="F80" s="431"/>
      <c r="G80" s="904" t="str">
        <f>IF(IFERROR((F80/F81),"") ="", "",(F80/F81))</f>
        <v/>
      </c>
      <c r="H80" s="894"/>
      <c r="I80" s="896"/>
      <c r="J80" s="898"/>
      <c r="K80" s="893">
        <f ca="1">IF(OFFSET(K80,-2,0,,)="",0,OFFSET(K80,-2,0,,)-1)</f>
        <v>-35</v>
      </c>
      <c r="L80" s="425">
        <f ca="1">IF(AND(EXACT(C80,C78),C78&lt;&gt;0),L78+1,0)</f>
        <v>5</v>
      </c>
      <c r="M80" s="425" t="str">
        <f ca="1">IF(C80&lt;&gt;"",C80&amp;"-"&amp;L80,"")</f>
        <v/>
      </c>
      <c r="N80" s="425" t="str">
        <f t="array" aca="1" ref="N80" ca="1">IFERROR(IF(INDEX('Disaggregation Records'!$E$3:$E$66,MATCH(RIGHT(M80,255),RIGHT('Disaggregation Records'!$D$3:$D$66,255),0))=0,"",INDEX('Disaggregation Records'!$E$3:$E$66,MATCH(RIGHT(M80,255),RIGHT('Disaggregation Records'!$D$3:$D$66,255),0))),"")</f>
        <v/>
      </c>
      <c r="O80" s="40" t="str">
        <f t="array" aca="1" ref="O80" ca="1">IFERROR(IF(INDEX('Disaggregation Records'!$F$3:$F$66,MATCH(RIGHT(M80,255),RIGHT('Disaggregation Records'!$D$3:$D$66,255),0))=0,"",INDEX('Disaggregation Records'!$F$3:$F$66,MATCH(RIGHT(M80,255),RIGHT('Disaggregation Records'!$D$3:$D$66,255),0))),"")</f>
        <v/>
      </c>
      <c r="P80" s="425" t="str">
        <f t="array" aca="1" ref="P80" ca="1">IFERROR(IF(INDEX('Disaggregation Records'!$H$3:$H$66,MATCH(RIGHT(M80,255),RIGHT('Disaggregation Records'!$D$3:$D$66,255),0))=0,"",INDEX('Disaggregation Records'!$H$3:$H$66,MATCH(RIGHT(M80,255),RIGHT('Disaggregation Records'!$D$3:$D$66,255),0))),"")</f>
        <v/>
      </c>
    </row>
    <row r="81" spans="1:16" s="430" customFormat="1" ht="15" customHeight="1" x14ac:dyDescent="0.35">
      <c r="A81" s="891"/>
      <c r="B81" s="903"/>
      <c r="C81" s="890"/>
      <c r="D81" s="901"/>
      <c r="E81" s="901"/>
      <c r="F81" s="447"/>
      <c r="G81" s="905"/>
      <c r="H81" s="895"/>
      <c r="I81" s="897"/>
      <c r="J81" s="899"/>
      <c r="K81" s="893"/>
      <c r="L81" s="426"/>
      <c r="M81" s="426"/>
      <c r="N81" s="426"/>
      <c r="O81" s="427"/>
      <c r="P81" s="426"/>
    </row>
    <row r="82" spans="1:16" s="430" customFormat="1" ht="15" customHeight="1" x14ac:dyDescent="0.35">
      <c r="A82" s="891" t="str">
        <f ca="1">INDIRECT("'Disaggregation tab old'!O"&amp;9-$K82)</f>
        <v>a1G1R000006s1y2UAA</v>
      </c>
      <c r="B82" s="902">
        <f ca="1">INDIRECT("'Disaggregation tab old'!A"&amp;9-$K82)</f>
        <v>4</v>
      </c>
      <c r="C82" s="889" t="str">
        <f ca="1">IFERROR(VLOOKUP(B82,'Impact Indicators - Section B '!$A$9:$AX$70,50,FALSE),"")</f>
        <v/>
      </c>
      <c r="D82" s="900" t="str">
        <f ca="1">N82</f>
        <v/>
      </c>
      <c r="E82" s="900" t="str">
        <f ca="1">O82</f>
        <v/>
      </c>
      <c r="F82" s="431"/>
      <c r="G82" s="904" t="str">
        <f>IF(IFERROR((F82/F83),"") ="", "",(F82/F83))</f>
        <v/>
      </c>
      <c r="H82" s="894"/>
      <c r="I82" s="896"/>
      <c r="J82" s="898"/>
      <c r="K82" s="893">
        <f ca="1">IF(OFFSET(K82,-2,0,,)="",0,OFFSET(K82,-2,0,,)-1)</f>
        <v>-36</v>
      </c>
      <c r="L82" s="425">
        <f ca="1">IF(AND(EXACT(C82,C80),C80&lt;&gt;0),L80+1,0)</f>
        <v>6</v>
      </c>
      <c r="M82" s="425" t="str">
        <f ca="1">IF(C82&lt;&gt;"",C82&amp;"-"&amp;L82,"")</f>
        <v/>
      </c>
      <c r="N82" s="425" t="str">
        <f t="array" aca="1" ref="N82" ca="1">IFERROR(IF(INDEX('Disaggregation Records'!$E$3:$E$66,MATCH(RIGHT(M82,255),RIGHT('Disaggregation Records'!$D$3:$D$66,255),0))=0,"",INDEX('Disaggregation Records'!$E$3:$E$66,MATCH(RIGHT(M82,255),RIGHT('Disaggregation Records'!$D$3:$D$66,255),0))),"")</f>
        <v/>
      </c>
      <c r="O82" s="40" t="str">
        <f t="array" aca="1" ref="O82" ca="1">IFERROR(IF(INDEX('Disaggregation Records'!$F$3:$F$66,MATCH(RIGHT(M82,255),RIGHT('Disaggregation Records'!$D$3:$D$66,255),0))=0,"",INDEX('Disaggregation Records'!$F$3:$F$66,MATCH(RIGHT(M82,255),RIGHT('Disaggregation Records'!$D$3:$D$66,255),0))),"")</f>
        <v/>
      </c>
      <c r="P82" s="425" t="str">
        <f t="array" aca="1" ref="P82" ca="1">IFERROR(IF(INDEX('Disaggregation Records'!$H$3:$H$66,MATCH(RIGHT(M82,255),RIGHT('Disaggregation Records'!$D$3:$D$66,255),0))=0,"",INDEX('Disaggregation Records'!$H$3:$H$66,MATCH(RIGHT(M82,255),RIGHT('Disaggregation Records'!$D$3:$D$66,255),0))),"")</f>
        <v/>
      </c>
    </row>
    <row r="83" spans="1:16" s="430" customFormat="1" ht="15" customHeight="1" x14ac:dyDescent="0.35">
      <c r="A83" s="891"/>
      <c r="B83" s="903"/>
      <c r="C83" s="890"/>
      <c r="D83" s="901"/>
      <c r="E83" s="901"/>
      <c r="F83" s="447"/>
      <c r="G83" s="905"/>
      <c r="H83" s="895"/>
      <c r="I83" s="897"/>
      <c r="J83" s="899"/>
      <c r="K83" s="893"/>
      <c r="L83" s="426"/>
      <c r="M83" s="426"/>
      <c r="N83" s="426"/>
      <c r="O83" s="427"/>
      <c r="P83" s="426"/>
    </row>
    <row r="84" spans="1:16" s="430" customFormat="1" ht="15" customHeight="1" x14ac:dyDescent="0.35">
      <c r="A84" s="891" t="str">
        <f ca="1">INDIRECT("'Disaggregation tab old'!O"&amp;9-$K84)</f>
        <v>a1G1R000006s1y3UAA</v>
      </c>
      <c r="B84" s="902">
        <f ca="1">INDIRECT("'Disaggregation tab old'!A"&amp;9-$K84)</f>
        <v>4</v>
      </c>
      <c r="C84" s="889" t="str">
        <f ca="1">IFERROR(VLOOKUP(B84,'Impact Indicators - Section B '!$A$9:$AX$70,50,FALSE),"")</f>
        <v/>
      </c>
      <c r="D84" s="900" t="str">
        <f ca="1">N84</f>
        <v/>
      </c>
      <c r="E84" s="900" t="str">
        <f ca="1">O84</f>
        <v/>
      </c>
      <c r="F84" s="431"/>
      <c r="G84" s="904" t="str">
        <f>IF(IFERROR((F84/F85),"") ="", "",(F84/F85))</f>
        <v/>
      </c>
      <c r="H84" s="894"/>
      <c r="I84" s="896"/>
      <c r="J84" s="898"/>
      <c r="K84" s="893">
        <f ca="1">IF(OFFSET(K84,-2,0,,)="",0,OFFSET(K84,-2,0,,)-1)</f>
        <v>-37</v>
      </c>
      <c r="L84" s="425">
        <f ca="1">IF(AND(EXACT(C84,C82),C82&lt;&gt;0),L82+1,0)</f>
        <v>7</v>
      </c>
      <c r="M84" s="425" t="str">
        <f ca="1">IF(C84&lt;&gt;"",C84&amp;"-"&amp;L84,"")</f>
        <v/>
      </c>
      <c r="N84" s="425" t="str">
        <f t="array" aca="1" ref="N84" ca="1">IFERROR(IF(INDEX('Disaggregation Records'!$E$3:$E$66,MATCH(RIGHT(M84,255),RIGHT('Disaggregation Records'!$D$3:$D$66,255),0))=0,"",INDEX('Disaggregation Records'!$E$3:$E$66,MATCH(RIGHT(M84,255),RIGHT('Disaggregation Records'!$D$3:$D$66,255),0))),"")</f>
        <v/>
      </c>
      <c r="O84" s="40" t="str">
        <f t="array" aca="1" ref="O84" ca="1">IFERROR(IF(INDEX('Disaggregation Records'!$F$3:$F$66,MATCH(RIGHT(M84,255),RIGHT('Disaggregation Records'!$D$3:$D$66,255),0))=0,"",INDEX('Disaggregation Records'!$F$3:$F$66,MATCH(RIGHT(M84,255),RIGHT('Disaggregation Records'!$D$3:$D$66,255),0))),"")</f>
        <v/>
      </c>
      <c r="P84" s="425" t="str">
        <f t="array" aca="1" ref="P84" ca="1">IFERROR(IF(INDEX('Disaggregation Records'!$H$3:$H$66,MATCH(RIGHT(M84,255),RIGHT('Disaggregation Records'!$D$3:$D$66,255),0))=0,"",INDEX('Disaggregation Records'!$H$3:$H$66,MATCH(RIGHT(M84,255),RIGHT('Disaggregation Records'!$D$3:$D$66,255),0))),"")</f>
        <v/>
      </c>
    </row>
    <row r="85" spans="1:16" s="430" customFormat="1" ht="15" customHeight="1" x14ac:dyDescent="0.35">
      <c r="A85" s="891"/>
      <c r="B85" s="903"/>
      <c r="C85" s="890"/>
      <c r="D85" s="901"/>
      <c r="E85" s="901"/>
      <c r="F85" s="447"/>
      <c r="G85" s="905"/>
      <c r="H85" s="895"/>
      <c r="I85" s="897"/>
      <c r="J85" s="899"/>
      <c r="K85" s="893"/>
      <c r="L85" s="426"/>
      <c r="M85" s="426"/>
      <c r="N85" s="426"/>
      <c r="O85" s="427"/>
      <c r="P85" s="426"/>
    </row>
    <row r="86" spans="1:16" s="430" customFormat="1" ht="15" customHeight="1" x14ac:dyDescent="0.35">
      <c r="A86" s="891" t="str">
        <f ca="1">INDIRECT("'Disaggregation tab old'!O"&amp;9-$K86)</f>
        <v>a1G1R000006s1y4UAA</v>
      </c>
      <c r="B86" s="902">
        <f ca="1">INDIRECT("'Disaggregation tab old'!A"&amp;9-$K86)</f>
        <v>4</v>
      </c>
      <c r="C86" s="889" t="str">
        <f ca="1">IFERROR(VLOOKUP(B86,'Impact Indicators - Section B '!$A$9:$AX$70,50,FALSE),"")</f>
        <v/>
      </c>
      <c r="D86" s="900" t="str">
        <f ca="1">N86</f>
        <v/>
      </c>
      <c r="E86" s="900" t="str">
        <f ca="1">O86</f>
        <v/>
      </c>
      <c r="F86" s="431"/>
      <c r="G86" s="904" t="str">
        <f>IF(IFERROR((F86/F87),"") ="", "",(F86/F87))</f>
        <v/>
      </c>
      <c r="H86" s="894"/>
      <c r="I86" s="896"/>
      <c r="J86" s="898"/>
      <c r="K86" s="893">
        <f ca="1">IF(OFFSET(K86,-2,0,,)="",0,OFFSET(K86,-2,0,,)-1)</f>
        <v>-38</v>
      </c>
      <c r="L86" s="425">
        <f ca="1">IF(AND(EXACT(C86,C84),C84&lt;&gt;0),L84+1,0)</f>
        <v>8</v>
      </c>
      <c r="M86" s="425" t="str">
        <f ca="1">IF(C86&lt;&gt;"",C86&amp;"-"&amp;L86,"")</f>
        <v/>
      </c>
      <c r="N86" s="425" t="str">
        <f t="array" aca="1" ref="N86" ca="1">IFERROR(IF(INDEX('Disaggregation Records'!$E$3:$E$66,MATCH(RIGHT(M86,255),RIGHT('Disaggregation Records'!$D$3:$D$66,255),0))=0,"",INDEX('Disaggregation Records'!$E$3:$E$66,MATCH(RIGHT(M86,255),RIGHT('Disaggregation Records'!$D$3:$D$66,255),0))),"")</f>
        <v/>
      </c>
      <c r="O86" s="40" t="str">
        <f t="array" aca="1" ref="O86" ca="1">IFERROR(IF(INDEX('Disaggregation Records'!$F$3:$F$66,MATCH(RIGHT(M86,255),RIGHT('Disaggregation Records'!$D$3:$D$66,255),0))=0,"",INDEX('Disaggregation Records'!$F$3:$F$66,MATCH(RIGHT(M86,255),RIGHT('Disaggregation Records'!$D$3:$D$66,255),0))),"")</f>
        <v/>
      </c>
      <c r="P86" s="425" t="str">
        <f t="array" aca="1" ref="P86" ca="1">IFERROR(IF(INDEX('Disaggregation Records'!$H$3:$H$66,MATCH(RIGHT(M86,255),RIGHT('Disaggregation Records'!$D$3:$D$66,255),0))=0,"",INDEX('Disaggregation Records'!$H$3:$H$66,MATCH(RIGHT(M86,255),RIGHT('Disaggregation Records'!$D$3:$D$66,255),0))),"")</f>
        <v/>
      </c>
    </row>
    <row r="87" spans="1:16" s="430" customFormat="1" ht="15" customHeight="1" x14ac:dyDescent="0.35">
      <c r="A87" s="891"/>
      <c r="B87" s="903"/>
      <c r="C87" s="890"/>
      <c r="D87" s="901"/>
      <c r="E87" s="901"/>
      <c r="F87" s="447"/>
      <c r="G87" s="905"/>
      <c r="H87" s="895"/>
      <c r="I87" s="897"/>
      <c r="J87" s="899"/>
      <c r="K87" s="893"/>
      <c r="L87" s="426"/>
      <c r="M87" s="426"/>
      <c r="N87" s="426"/>
      <c r="O87" s="427"/>
      <c r="P87" s="426"/>
    </row>
    <row r="88" spans="1:16" s="430" customFormat="1" ht="15" customHeight="1" x14ac:dyDescent="0.35">
      <c r="A88" s="891" t="str">
        <f ca="1">INDIRECT("'Disaggregation tab old'!O"&amp;9-$K88)</f>
        <v>a1G1R000006s1y5UAA</v>
      </c>
      <c r="B88" s="902">
        <f ca="1">INDIRECT("'Disaggregation tab old'!A"&amp;9-$K88)</f>
        <v>4</v>
      </c>
      <c r="C88" s="889" t="str">
        <f ca="1">IFERROR(VLOOKUP(B88,'Impact Indicators - Section B '!$A$9:$AX$70,50,FALSE),"")</f>
        <v/>
      </c>
      <c r="D88" s="900" t="str">
        <f ca="1">N88</f>
        <v/>
      </c>
      <c r="E88" s="900" t="str">
        <f ca="1">O88</f>
        <v/>
      </c>
      <c r="F88" s="431"/>
      <c r="G88" s="904" t="str">
        <f>IF(IFERROR((F88/F89),"") ="", "",(F88/F89))</f>
        <v/>
      </c>
      <c r="H88" s="894"/>
      <c r="I88" s="896"/>
      <c r="J88" s="898"/>
      <c r="K88" s="893">
        <f ca="1">IF(OFFSET(K88,-2,0,,)="",0,OFFSET(K88,-2,0,,)-1)</f>
        <v>-39</v>
      </c>
      <c r="L88" s="425">
        <f ca="1">IF(AND(EXACT(C88,C86),C86&lt;&gt;0),L86+1,0)</f>
        <v>9</v>
      </c>
      <c r="M88" s="425" t="str">
        <f ca="1">IF(C88&lt;&gt;"",C88&amp;"-"&amp;L88,"")</f>
        <v/>
      </c>
      <c r="N88" s="425" t="str">
        <f t="array" aca="1" ref="N88" ca="1">IFERROR(IF(INDEX('Disaggregation Records'!$E$3:$E$66,MATCH(RIGHT(M88,255),RIGHT('Disaggregation Records'!$D$3:$D$66,255),0))=0,"",INDEX('Disaggregation Records'!$E$3:$E$66,MATCH(RIGHT(M88,255),RIGHT('Disaggregation Records'!$D$3:$D$66,255),0))),"")</f>
        <v/>
      </c>
      <c r="O88" s="40" t="str">
        <f t="array" aca="1" ref="O88" ca="1">IFERROR(IF(INDEX('Disaggregation Records'!$F$3:$F$66,MATCH(RIGHT(M88,255),RIGHT('Disaggregation Records'!$D$3:$D$66,255),0))=0,"",INDEX('Disaggregation Records'!$F$3:$F$66,MATCH(RIGHT(M88,255),RIGHT('Disaggregation Records'!$D$3:$D$66,255),0))),"")</f>
        <v/>
      </c>
      <c r="P88" s="425" t="str">
        <f t="array" aca="1" ref="P88" ca="1">IFERROR(IF(INDEX('Disaggregation Records'!$H$3:$H$66,MATCH(RIGHT(M88,255),RIGHT('Disaggregation Records'!$D$3:$D$66,255),0))=0,"",INDEX('Disaggregation Records'!$H$3:$H$66,MATCH(RIGHT(M88,255),RIGHT('Disaggregation Records'!$D$3:$D$66,255),0))),"")</f>
        <v/>
      </c>
    </row>
    <row r="89" spans="1:16" s="430" customFormat="1" ht="15" customHeight="1" x14ac:dyDescent="0.35">
      <c r="A89" s="891"/>
      <c r="B89" s="903"/>
      <c r="C89" s="890"/>
      <c r="D89" s="901"/>
      <c r="E89" s="901"/>
      <c r="F89" s="447"/>
      <c r="G89" s="905"/>
      <c r="H89" s="895"/>
      <c r="I89" s="897"/>
      <c r="J89" s="899"/>
      <c r="K89" s="893"/>
      <c r="L89" s="426"/>
      <c r="M89" s="426"/>
      <c r="N89" s="426"/>
      <c r="O89" s="427"/>
      <c r="P89" s="426"/>
    </row>
    <row r="90" spans="1:16" s="430" customFormat="1" ht="15" customHeight="1" x14ac:dyDescent="0.35">
      <c r="A90" s="891" t="str">
        <f ca="1">INDIRECT("'Disaggregation tab old'!O"&amp;9-$K90)</f>
        <v>a1G1R000006s1y6UAA</v>
      </c>
      <c r="B90" s="902">
        <f ca="1">INDIRECT("'Disaggregation tab old'!A"&amp;9-$K90)</f>
        <v>5</v>
      </c>
      <c r="C90" s="889" t="str">
        <f ca="1">IFERROR(VLOOKUP(B90,'Impact Indicators - Section B '!$A$9:$AX$70,50,FALSE),"")</f>
        <v/>
      </c>
      <c r="D90" s="900" t="str">
        <f ca="1">N90</f>
        <v/>
      </c>
      <c r="E90" s="900" t="str">
        <f ca="1">O90</f>
        <v/>
      </c>
      <c r="F90" s="431"/>
      <c r="G90" s="904" t="str">
        <f>IF(IFERROR((F90/F91),"") ="", "",(F90/F91))</f>
        <v/>
      </c>
      <c r="H90" s="894"/>
      <c r="I90" s="896"/>
      <c r="J90" s="898"/>
      <c r="K90" s="893">
        <f ca="1">IF(OFFSET(K90,-2,0,,)="",0,OFFSET(K90,-2,0,,)-1)</f>
        <v>-40</v>
      </c>
      <c r="L90" s="425">
        <f ca="1">IF(AND(EXACT(C90,C88),C88&lt;&gt;0),L88+1,0)</f>
        <v>10</v>
      </c>
      <c r="M90" s="425" t="str">
        <f ca="1">IF(C90&lt;&gt;"",C90&amp;"-"&amp;L90,"")</f>
        <v/>
      </c>
      <c r="N90" s="425" t="str">
        <f t="array" aca="1" ref="N90" ca="1">IFERROR(IF(INDEX('Disaggregation Records'!$E$3:$E$66,MATCH(RIGHT(M90,255),RIGHT('Disaggregation Records'!$D$3:$D$66,255),0))=0,"",INDEX('Disaggregation Records'!$E$3:$E$66,MATCH(RIGHT(M90,255),RIGHT('Disaggregation Records'!$D$3:$D$66,255),0))),"")</f>
        <v/>
      </c>
      <c r="O90" s="40" t="str">
        <f t="array" aca="1" ref="O90" ca="1">IFERROR(IF(INDEX('Disaggregation Records'!$F$3:$F$66,MATCH(RIGHT(M90,255),RIGHT('Disaggregation Records'!$D$3:$D$66,255),0))=0,"",INDEX('Disaggregation Records'!$F$3:$F$66,MATCH(RIGHT(M90,255),RIGHT('Disaggregation Records'!$D$3:$D$66,255),0))),"")</f>
        <v/>
      </c>
      <c r="P90" s="425" t="str">
        <f t="array" aca="1" ref="P90" ca="1">IFERROR(IF(INDEX('Disaggregation Records'!$H$3:$H$66,MATCH(RIGHT(M90,255),RIGHT('Disaggregation Records'!$D$3:$D$66,255),0))=0,"",INDEX('Disaggregation Records'!$H$3:$H$66,MATCH(RIGHT(M90,255),RIGHT('Disaggregation Records'!$D$3:$D$66,255),0))),"")</f>
        <v/>
      </c>
    </row>
    <row r="91" spans="1:16" s="430" customFormat="1" ht="15" customHeight="1" x14ac:dyDescent="0.35">
      <c r="A91" s="891"/>
      <c r="B91" s="903"/>
      <c r="C91" s="890"/>
      <c r="D91" s="901"/>
      <c r="E91" s="901"/>
      <c r="F91" s="447"/>
      <c r="G91" s="905"/>
      <c r="H91" s="895"/>
      <c r="I91" s="897"/>
      <c r="J91" s="899"/>
      <c r="K91" s="893"/>
      <c r="L91" s="426"/>
      <c r="M91" s="426"/>
      <c r="N91" s="426"/>
      <c r="O91" s="427"/>
      <c r="P91" s="426"/>
    </row>
    <row r="92" spans="1:16" s="430" customFormat="1" ht="15" customHeight="1" x14ac:dyDescent="0.35">
      <c r="A92" s="891" t="str">
        <f ca="1">INDIRECT("'Disaggregation tab old'!O"&amp;9-$K92)</f>
        <v>a1G1R000006s1y7UAA</v>
      </c>
      <c r="B92" s="902">
        <f ca="1">INDIRECT("'Disaggregation tab old'!A"&amp;9-$K92)</f>
        <v>5</v>
      </c>
      <c r="C92" s="889" t="str">
        <f ca="1">IFERROR(VLOOKUP(B92,'Impact Indicators - Section B '!$A$9:$AX$70,50,FALSE),"")</f>
        <v/>
      </c>
      <c r="D92" s="900" t="str">
        <f ca="1">N92</f>
        <v/>
      </c>
      <c r="E92" s="900" t="str">
        <f ca="1">O92</f>
        <v/>
      </c>
      <c r="F92" s="431"/>
      <c r="G92" s="904" t="str">
        <f>IF(IFERROR((F92/F93),"") ="", "",(F92/F93))</f>
        <v/>
      </c>
      <c r="H92" s="894"/>
      <c r="I92" s="896"/>
      <c r="J92" s="898"/>
      <c r="K92" s="893">
        <f ca="1">IF(OFFSET(K92,-2,0,,)="",0,OFFSET(K92,-2,0,,)-1)</f>
        <v>-41</v>
      </c>
      <c r="L92" s="425">
        <f ca="1">IF(AND(EXACT(C92,C90),C90&lt;&gt;0),L90+1,0)</f>
        <v>11</v>
      </c>
      <c r="M92" s="425" t="str">
        <f ca="1">IF(C92&lt;&gt;"",C92&amp;"-"&amp;L92,"")</f>
        <v/>
      </c>
      <c r="N92" s="425" t="str">
        <f t="array" aca="1" ref="N92" ca="1">IFERROR(IF(INDEX('Disaggregation Records'!$E$3:$E$66,MATCH(RIGHT(M92,255),RIGHT('Disaggregation Records'!$D$3:$D$66,255),0))=0,"",INDEX('Disaggregation Records'!$E$3:$E$66,MATCH(RIGHT(M92,255),RIGHT('Disaggregation Records'!$D$3:$D$66,255),0))),"")</f>
        <v/>
      </c>
      <c r="O92" s="40" t="str">
        <f t="array" aca="1" ref="O92" ca="1">IFERROR(IF(INDEX('Disaggregation Records'!$F$3:$F$66,MATCH(RIGHT(M92,255),RIGHT('Disaggregation Records'!$D$3:$D$66,255),0))=0,"",INDEX('Disaggregation Records'!$F$3:$F$66,MATCH(RIGHT(M92,255),RIGHT('Disaggregation Records'!$D$3:$D$66,255),0))),"")</f>
        <v/>
      </c>
      <c r="P92" s="425" t="str">
        <f t="array" aca="1" ref="P92" ca="1">IFERROR(IF(INDEX('Disaggregation Records'!$H$3:$H$66,MATCH(RIGHT(M92,255),RIGHT('Disaggregation Records'!$D$3:$D$66,255),0))=0,"",INDEX('Disaggregation Records'!$H$3:$H$66,MATCH(RIGHT(M92,255),RIGHT('Disaggregation Records'!$D$3:$D$66,255),0))),"")</f>
        <v/>
      </c>
    </row>
    <row r="93" spans="1:16" s="430" customFormat="1" ht="15" customHeight="1" x14ac:dyDescent="0.35">
      <c r="A93" s="891"/>
      <c r="B93" s="903"/>
      <c r="C93" s="890"/>
      <c r="D93" s="901"/>
      <c r="E93" s="901"/>
      <c r="F93" s="447"/>
      <c r="G93" s="905"/>
      <c r="H93" s="895"/>
      <c r="I93" s="897"/>
      <c r="J93" s="899"/>
      <c r="K93" s="893"/>
      <c r="L93" s="426"/>
      <c r="M93" s="426"/>
      <c r="N93" s="426"/>
      <c r="O93" s="427"/>
      <c r="P93" s="426"/>
    </row>
    <row r="94" spans="1:16" s="430" customFormat="1" ht="15" customHeight="1" x14ac:dyDescent="0.35">
      <c r="A94" s="891" t="str">
        <f ca="1">INDIRECT("'Disaggregation tab old'!O"&amp;9-$K94)</f>
        <v>a1G1R000006s1y8UAA</v>
      </c>
      <c r="B94" s="902">
        <f ca="1">INDIRECT("'Disaggregation tab old'!A"&amp;9-$K94)</f>
        <v>5</v>
      </c>
      <c r="C94" s="889" t="str">
        <f ca="1">IFERROR(VLOOKUP(B94,'Impact Indicators - Section B '!$A$9:$AX$70,50,FALSE),"")</f>
        <v/>
      </c>
      <c r="D94" s="900" t="str">
        <f ca="1">N94</f>
        <v/>
      </c>
      <c r="E94" s="900" t="str">
        <f ca="1">O94</f>
        <v/>
      </c>
      <c r="F94" s="431"/>
      <c r="G94" s="904" t="str">
        <f>IF(IFERROR((F94/F95),"") ="", "",(F94/F95))</f>
        <v/>
      </c>
      <c r="H94" s="894"/>
      <c r="I94" s="896"/>
      <c r="J94" s="898"/>
      <c r="K94" s="893">
        <f ca="1">IF(OFFSET(K94,-2,0,,)="",0,OFFSET(K94,-2,0,,)-1)</f>
        <v>-42</v>
      </c>
      <c r="L94" s="425">
        <f ca="1">IF(AND(EXACT(C94,C92),C92&lt;&gt;0),L92+1,0)</f>
        <v>12</v>
      </c>
      <c r="M94" s="425" t="str">
        <f ca="1">IF(C94&lt;&gt;"",C94&amp;"-"&amp;L94,"")</f>
        <v/>
      </c>
      <c r="N94" s="425" t="str">
        <f t="array" aca="1" ref="N94" ca="1">IFERROR(IF(INDEX('Disaggregation Records'!$E$3:$E$66,MATCH(RIGHT(M94,255),RIGHT('Disaggregation Records'!$D$3:$D$66,255),0))=0,"",INDEX('Disaggregation Records'!$E$3:$E$66,MATCH(RIGHT(M94,255),RIGHT('Disaggregation Records'!$D$3:$D$66,255),0))),"")</f>
        <v/>
      </c>
      <c r="O94" s="40" t="str">
        <f t="array" aca="1" ref="O94" ca="1">IFERROR(IF(INDEX('Disaggregation Records'!$F$3:$F$66,MATCH(RIGHT(M94,255),RIGHT('Disaggregation Records'!$D$3:$D$66,255),0))=0,"",INDEX('Disaggregation Records'!$F$3:$F$66,MATCH(RIGHT(M94,255),RIGHT('Disaggregation Records'!$D$3:$D$66,255),0))),"")</f>
        <v/>
      </c>
      <c r="P94" s="425" t="str">
        <f t="array" aca="1" ref="P94" ca="1">IFERROR(IF(INDEX('Disaggregation Records'!$H$3:$H$66,MATCH(RIGHT(M94,255),RIGHT('Disaggregation Records'!$D$3:$D$66,255),0))=0,"",INDEX('Disaggregation Records'!$H$3:$H$66,MATCH(RIGHT(M94,255),RIGHT('Disaggregation Records'!$D$3:$D$66,255),0))),"")</f>
        <v/>
      </c>
    </row>
    <row r="95" spans="1:16" s="430" customFormat="1" ht="15" customHeight="1" x14ac:dyDescent="0.35">
      <c r="A95" s="891"/>
      <c r="B95" s="903"/>
      <c r="C95" s="890"/>
      <c r="D95" s="901"/>
      <c r="E95" s="901"/>
      <c r="F95" s="447"/>
      <c r="G95" s="905"/>
      <c r="H95" s="895"/>
      <c r="I95" s="897"/>
      <c r="J95" s="899"/>
      <c r="K95" s="893"/>
      <c r="L95" s="426"/>
      <c r="M95" s="426"/>
      <c r="N95" s="426"/>
      <c r="O95" s="427"/>
      <c r="P95" s="426"/>
    </row>
    <row r="96" spans="1:16" s="430" customFormat="1" ht="15" customHeight="1" x14ac:dyDescent="0.35">
      <c r="A96" s="891" t="str">
        <f ca="1">INDIRECT("'Disaggregation tab old'!O"&amp;9-$K96)</f>
        <v>a1G1R000006s1y9UAA</v>
      </c>
      <c r="B96" s="902">
        <f ca="1">INDIRECT("'Disaggregation tab old'!A"&amp;9-$K96)</f>
        <v>5</v>
      </c>
      <c r="C96" s="889" t="str">
        <f ca="1">IFERROR(VLOOKUP(B96,'Impact Indicators - Section B '!$A$9:$AX$70,50,FALSE),"")</f>
        <v/>
      </c>
      <c r="D96" s="900" t="str">
        <f ca="1">N96</f>
        <v/>
      </c>
      <c r="E96" s="900" t="str">
        <f ca="1">O96</f>
        <v/>
      </c>
      <c r="F96" s="431"/>
      <c r="G96" s="904" t="str">
        <f>IF(IFERROR((F96/F97),"") ="", "",(F96/F97))</f>
        <v/>
      </c>
      <c r="H96" s="894"/>
      <c r="I96" s="896"/>
      <c r="J96" s="898"/>
      <c r="K96" s="893">
        <f ca="1">IF(OFFSET(K96,-2,0,,)="",0,OFFSET(K96,-2,0,,)-1)</f>
        <v>-43</v>
      </c>
      <c r="L96" s="425">
        <f ca="1">IF(AND(EXACT(C96,C94),C94&lt;&gt;0),L94+1,0)</f>
        <v>13</v>
      </c>
      <c r="M96" s="425" t="str">
        <f ca="1">IF(C96&lt;&gt;"",C96&amp;"-"&amp;L96,"")</f>
        <v/>
      </c>
      <c r="N96" s="425" t="str">
        <f t="array" aca="1" ref="N96" ca="1">IFERROR(IF(INDEX('Disaggregation Records'!$E$3:$E$66,MATCH(RIGHT(M96,255),RIGHT('Disaggregation Records'!$D$3:$D$66,255),0))=0,"",INDEX('Disaggregation Records'!$E$3:$E$66,MATCH(RIGHT(M96,255),RIGHT('Disaggregation Records'!$D$3:$D$66,255),0))),"")</f>
        <v/>
      </c>
      <c r="O96" s="40" t="str">
        <f t="array" aca="1" ref="O96" ca="1">IFERROR(IF(INDEX('Disaggregation Records'!$F$3:$F$66,MATCH(RIGHT(M96,255),RIGHT('Disaggregation Records'!$D$3:$D$66,255),0))=0,"",INDEX('Disaggregation Records'!$F$3:$F$66,MATCH(RIGHT(M96,255),RIGHT('Disaggregation Records'!$D$3:$D$66,255),0))),"")</f>
        <v/>
      </c>
      <c r="P96" s="425" t="str">
        <f t="array" aca="1" ref="P96" ca="1">IFERROR(IF(INDEX('Disaggregation Records'!$H$3:$H$66,MATCH(RIGHT(M96,255),RIGHT('Disaggregation Records'!$D$3:$D$66,255),0))=0,"",INDEX('Disaggregation Records'!$H$3:$H$66,MATCH(RIGHT(M96,255),RIGHT('Disaggregation Records'!$D$3:$D$66,255),0))),"")</f>
        <v/>
      </c>
    </row>
    <row r="97" spans="1:16" s="430" customFormat="1" ht="15" customHeight="1" x14ac:dyDescent="0.35">
      <c r="A97" s="891"/>
      <c r="B97" s="903"/>
      <c r="C97" s="890"/>
      <c r="D97" s="901"/>
      <c r="E97" s="901"/>
      <c r="F97" s="447"/>
      <c r="G97" s="905"/>
      <c r="H97" s="895"/>
      <c r="I97" s="897"/>
      <c r="J97" s="899"/>
      <c r="K97" s="893"/>
      <c r="L97" s="426"/>
      <c r="M97" s="426"/>
      <c r="N97" s="426"/>
      <c r="O97" s="427"/>
      <c r="P97" s="426"/>
    </row>
    <row r="98" spans="1:16" s="430" customFormat="1" ht="15" customHeight="1" x14ac:dyDescent="0.35">
      <c r="A98" s="891" t="str">
        <f ca="1">INDIRECT("'Disaggregation tab old'!O"&amp;9-$K98)</f>
        <v>a1G1R000006s1yAUAQ</v>
      </c>
      <c r="B98" s="902">
        <f ca="1">INDIRECT("'Disaggregation tab old'!A"&amp;9-$K98)</f>
        <v>5</v>
      </c>
      <c r="C98" s="889" t="str">
        <f ca="1">IFERROR(VLOOKUP(B98,'Impact Indicators - Section B '!$A$9:$AX$70,50,FALSE),"")</f>
        <v/>
      </c>
      <c r="D98" s="900" t="str">
        <f ca="1">N98</f>
        <v/>
      </c>
      <c r="E98" s="900" t="str">
        <f ca="1">O98</f>
        <v/>
      </c>
      <c r="F98" s="431"/>
      <c r="G98" s="904" t="str">
        <f>IF(IFERROR((F98/F99),"") ="", "",(F98/F99))</f>
        <v/>
      </c>
      <c r="H98" s="894"/>
      <c r="I98" s="896"/>
      <c r="J98" s="898"/>
      <c r="K98" s="893">
        <f ca="1">IF(OFFSET(K98,-2,0,,)="",0,OFFSET(K98,-2,0,,)-1)</f>
        <v>-44</v>
      </c>
      <c r="L98" s="425">
        <f ca="1">IF(AND(EXACT(C98,C96),C96&lt;&gt;0),L96+1,0)</f>
        <v>14</v>
      </c>
      <c r="M98" s="425" t="str">
        <f ca="1">IF(C98&lt;&gt;"",C98&amp;"-"&amp;L98,"")</f>
        <v/>
      </c>
      <c r="N98" s="425" t="str">
        <f t="array" aca="1" ref="N98" ca="1">IFERROR(IF(INDEX('Disaggregation Records'!$E$3:$E$66,MATCH(RIGHT(M98,255),RIGHT('Disaggregation Records'!$D$3:$D$66,255),0))=0,"",INDEX('Disaggregation Records'!$E$3:$E$66,MATCH(RIGHT(M98,255),RIGHT('Disaggregation Records'!$D$3:$D$66,255),0))),"")</f>
        <v/>
      </c>
      <c r="O98" s="40" t="str">
        <f t="array" aca="1" ref="O98" ca="1">IFERROR(IF(INDEX('Disaggregation Records'!$F$3:$F$66,MATCH(RIGHT(M98,255),RIGHT('Disaggregation Records'!$D$3:$D$66,255),0))=0,"",INDEX('Disaggregation Records'!$F$3:$F$66,MATCH(RIGHT(M98,255),RIGHT('Disaggregation Records'!$D$3:$D$66,255),0))),"")</f>
        <v/>
      </c>
      <c r="P98" s="425" t="str">
        <f t="array" aca="1" ref="P98" ca="1">IFERROR(IF(INDEX('Disaggregation Records'!$H$3:$H$66,MATCH(RIGHT(M98,255),RIGHT('Disaggregation Records'!$D$3:$D$66,255),0))=0,"",INDEX('Disaggregation Records'!$H$3:$H$66,MATCH(RIGHT(M98,255),RIGHT('Disaggregation Records'!$D$3:$D$66,255),0))),"")</f>
        <v/>
      </c>
    </row>
    <row r="99" spans="1:16" s="430" customFormat="1" ht="15" customHeight="1" x14ac:dyDescent="0.35">
      <c r="A99" s="891"/>
      <c r="B99" s="903"/>
      <c r="C99" s="890"/>
      <c r="D99" s="901"/>
      <c r="E99" s="901"/>
      <c r="F99" s="447"/>
      <c r="G99" s="905"/>
      <c r="H99" s="895"/>
      <c r="I99" s="897"/>
      <c r="J99" s="899"/>
      <c r="K99" s="893"/>
      <c r="L99" s="426"/>
      <c r="M99" s="426"/>
      <c r="N99" s="426"/>
      <c r="O99" s="427"/>
      <c r="P99" s="426"/>
    </row>
    <row r="100" spans="1:16" s="430" customFormat="1" ht="15" customHeight="1" x14ac:dyDescent="0.35">
      <c r="A100" s="891" t="str">
        <f ca="1">INDIRECT("'Disaggregation tab old'!O"&amp;9-$K100)</f>
        <v>a1G1R000006s1yBUAQ</v>
      </c>
      <c r="B100" s="902">
        <f ca="1">INDIRECT("'Disaggregation tab old'!A"&amp;9-$K100)</f>
        <v>5</v>
      </c>
      <c r="C100" s="889" t="str">
        <f ca="1">IFERROR(VLOOKUP(B100,'Impact Indicators - Section B '!$A$9:$AX$70,50,FALSE),"")</f>
        <v/>
      </c>
      <c r="D100" s="900" t="str">
        <f ca="1">N100</f>
        <v/>
      </c>
      <c r="E100" s="900" t="str">
        <f ca="1">O100</f>
        <v/>
      </c>
      <c r="F100" s="431"/>
      <c r="G100" s="904" t="str">
        <f>IF(IFERROR((F100/F101),"") ="", "",(F100/F101))</f>
        <v/>
      </c>
      <c r="H100" s="894"/>
      <c r="I100" s="896"/>
      <c r="J100" s="898"/>
      <c r="K100" s="893">
        <f ca="1">IF(OFFSET(K100,-2,0,,)="",0,OFFSET(K100,-2,0,,)-1)</f>
        <v>-45</v>
      </c>
      <c r="L100" s="425">
        <f ca="1">IF(AND(EXACT(C100,C98),C98&lt;&gt;0),L98+1,0)</f>
        <v>15</v>
      </c>
      <c r="M100" s="425" t="str">
        <f ca="1">IF(C100&lt;&gt;"",C100&amp;"-"&amp;L100,"")</f>
        <v/>
      </c>
      <c r="N100" s="425" t="str">
        <f t="array" aca="1" ref="N100" ca="1">IFERROR(IF(INDEX('Disaggregation Records'!$E$3:$E$66,MATCH(RIGHT(M100,255),RIGHT('Disaggregation Records'!$D$3:$D$66,255),0))=0,"",INDEX('Disaggregation Records'!$E$3:$E$66,MATCH(RIGHT(M100,255),RIGHT('Disaggregation Records'!$D$3:$D$66,255),0))),"")</f>
        <v/>
      </c>
      <c r="O100" s="40" t="str">
        <f t="array" aca="1" ref="O100" ca="1">IFERROR(IF(INDEX('Disaggregation Records'!$F$3:$F$66,MATCH(RIGHT(M100,255),RIGHT('Disaggregation Records'!$D$3:$D$66,255),0))=0,"",INDEX('Disaggregation Records'!$F$3:$F$66,MATCH(RIGHT(M100,255),RIGHT('Disaggregation Records'!$D$3:$D$66,255),0))),"")</f>
        <v/>
      </c>
      <c r="P100" s="425" t="str">
        <f t="array" aca="1" ref="P100" ca="1">IFERROR(IF(INDEX('Disaggregation Records'!$H$3:$H$66,MATCH(RIGHT(M100,255),RIGHT('Disaggregation Records'!$D$3:$D$66,255),0))=0,"",INDEX('Disaggregation Records'!$H$3:$H$66,MATCH(RIGHT(M100,255),RIGHT('Disaggregation Records'!$D$3:$D$66,255),0))),"")</f>
        <v/>
      </c>
    </row>
    <row r="101" spans="1:16" s="430" customFormat="1" ht="15" customHeight="1" x14ac:dyDescent="0.35">
      <c r="A101" s="891"/>
      <c r="B101" s="903"/>
      <c r="C101" s="890"/>
      <c r="D101" s="901"/>
      <c r="E101" s="901"/>
      <c r="F101" s="447"/>
      <c r="G101" s="905"/>
      <c r="H101" s="895"/>
      <c r="I101" s="897"/>
      <c r="J101" s="899"/>
      <c r="K101" s="893"/>
      <c r="L101" s="426"/>
      <c r="M101" s="426"/>
      <c r="N101" s="426"/>
      <c r="O101" s="427"/>
      <c r="P101" s="426"/>
    </row>
    <row r="102" spans="1:16" s="430" customFormat="1" ht="15" customHeight="1" x14ac:dyDescent="0.35">
      <c r="A102" s="891" t="str">
        <f ca="1">INDIRECT("'Disaggregation tab old'!O"&amp;9-$K102)</f>
        <v>a1G1R000006s1yCUAQ</v>
      </c>
      <c r="B102" s="902">
        <f ca="1">INDIRECT("'Disaggregation tab old'!A"&amp;9-$K102)</f>
        <v>5</v>
      </c>
      <c r="C102" s="889" t="str">
        <f ca="1">IFERROR(VLOOKUP(B102,'Impact Indicators - Section B '!$A$9:$AX$70,50,FALSE),"")</f>
        <v/>
      </c>
      <c r="D102" s="900" t="str">
        <f ca="1">N102</f>
        <v/>
      </c>
      <c r="E102" s="900" t="str">
        <f ca="1">O102</f>
        <v/>
      </c>
      <c r="F102" s="431"/>
      <c r="G102" s="904" t="str">
        <f>IF(IFERROR((F102/F103),"") ="", "",(F102/F103))</f>
        <v/>
      </c>
      <c r="H102" s="894"/>
      <c r="I102" s="896"/>
      <c r="J102" s="898"/>
      <c r="K102" s="893">
        <f ca="1">IF(OFFSET(K102,-2,0,,)="",0,OFFSET(K102,-2,0,,)-1)</f>
        <v>-46</v>
      </c>
      <c r="L102" s="425">
        <f ca="1">IF(AND(EXACT(C102,C100),C100&lt;&gt;0),L100+1,0)</f>
        <v>16</v>
      </c>
      <c r="M102" s="425" t="str">
        <f ca="1">IF(C102&lt;&gt;"",C102&amp;"-"&amp;L102,"")</f>
        <v/>
      </c>
      <c r="N102" s="425" t="str">
        <f t="array" aca="1" ref="N102" ca="1">IFERROR(IF(INDEX('Disaggregation Records'!$E$3:$E$66,MATCH(RIGHT(M102,255),RIGHT('Disaggregation Records'!$D$3:$D$66,255),0))=0,"",INDEX('Disaggregation Records'!$E$3:$E$66,MATCH(RIGHT(M102,255),RIGHT('Disaggregation Records'!$D$3:$D$66,255),0))),"")</f>
        <v/>
      </c>
      <c r="O102" s="40" t="str">
        <f t="array" aca="1" ref="O102" ca="1">IFERROR(IF(INDEX('Disaggregation Records'!$F$3:$F$66,MATCH(RIGHT(M102,255),RIGHT('Disaggregation Records'!$D$3:$D$66,255),0))=0,"",INDEX('Disaggregation Records'!$F$3:$F$66,MATCH(RIGHT(M102,255),RIGHT('Disaggregation Records'!$D$3:$D$66,255),0))),"")</f>
        <v/>
      </c>
      <c r="P102" s="425" t="str">
        <f t="array" aca="1" ref="P102" ca="1">IFERROR(IF(INDEX('Disaggregation Records'!$H$3:$H$66,MATCH(RIGHT(M102,255),RIGHT('Disaggregation Records'!$D$3:$D$66,255),0))=0,"",INDEX('Disaggregation Records'!$H$3:$H$66,MATCH(RIGHT(M102,255),RIGHT('Disaggregation Records'!$D$3:$D$66,255),0))),"")</f>
        <v/>
      </c>
    </row>
    <row r="103" spans="1:16" s="430" customFormat="1" ht="15" customHeight="1" x14ac:dyDescent="0.35">
      <c r="A103" s="891"/>
      <c r="B103" s="903"/>
      <c r="C103" s="890"/>
      <c r="D103" s="901"/>
      <c r="E103" s="901"/>
      <c r="F103" s="447"/>
      <c r="G103" s="905"/>
      <c r="H103" s="895"/>
      <c r="I103" s="897"/>
      <c r="J103" s="899"/>
      <c r="K103" s="893"/>
      <c r="L103" s="426"/>
      <c r="M103" s="426"/>
      <c r="N103" s="426"/>
      <c r="O103" s="427"/>
      <c r="P103" s="426"/>
    </row>
    <row r="104" spans="1:16" s="430" customFormat="1" ht="15" customHeight="1" x14ac:dyDescent="0.35">
      <c r="A104" s="891" t="str">
        <f ca="1">INDIRECT("'Disaggregation tab old'!O"&amp;9-$K104)</f>
        <v>a1G1R000006s1yDUAQ</v>
      </c>
      <c r="B104" s="902">
        <f ca="1">INDIRECT("'Disaggregation tab old'!A"&amp;9-$K104)</f>
        <v>5</v>
      </c>
      <c r="C104" s="889" t="str">
        <f ca="1">IFERROR(VLOOKUP(B104,'Impact Indicators - Section B '!$A$9:$AX$70,50,FALSE),"")</f>
        <v/>
      </c>
      <c r="D104" s="900" t="str">
        <f ca="1">N104</f>
        <v/>
      </c>
      <c r="E104" s="900" t="str">
        <f ca="1">O104</f>
        <v/>
      </c>
      <c r="F104" s="431"/>
      <c r="G104" s="904" t="str">
        <f>IF(IFERROR((F104/F105),"") ="", "",(F104/F105))</f>
        <v/>
      </c>
      <c r="H104" s="894"/>
      <c r="I104" s="896"/>
      <c r="J104" s="898"/>
      <c r="K104" s="893">
        <f ca="1">IF(OFFSET(K104,-2,0,,)="",0,OFFSET(K104,-2,0,,)-1)</f>
        <v>-47</v>
      </c>
      <c r="L104" s="425">
        <f ca="1">IF(AND(EXACT(C104,C102),C102&lt;&gt;0),L102+1,0)</f>
        <v>17</v>
      </c>
      <c r="M104" s="425" t="str">
        <f ca="1">IF(C104&lt;&gt;"",C104&amp;"-"&amp;L104,"")</f>
        <v/>
      </c>
      <c r="N104" s="425" t="str">
        <f t="array" aca="1" ref="N104" ca="1">IFERROR(IF(INDEX('Disaggregation Records'!$E$3:$E$66,MATCH(RIGHT(M104,255),RIGHT('Disaggregation Records'!$D$3:$D$66,255),0))=0,"",INDEX('Disaggregation Records'!$E$3:$E$66,MATCH(RIGHT(M104,255),RIGHT('Disaggregation Records'!$D$3:$D$66,255),0))),"")</f>
        <v/>
      </c>
      <c r="O104" s="40" t="str">
        <f t="array" aca="1" ref="O104" ca="1">IFERROR(IF(INDEX('Disaggregation Records'!$F$3:$F$66,MATCH(RIGHT(M104,255),RIGHT('Disaggregation Records'!$D$3:$D$66,255),0))=0,"",INDEX('Disaggregation Records'!$F$3:$F$66,MATCH(RIGHT(M104,255),RIGHT('Disaggregation Records'!$D$3:$D$66,255),0))),"")</f>
        <v/>
      </c>
      <c r="P104" s="425" t="str">
        <f t="array" aca="1" ref="P104" ca="1">IFERROR(IF(INDEX('Disaggregation Records'!$H$3:$H$66,MATCH(RIGHT(M104,255),RIGHT('Disaggregation Records'!$D$3:$D$66,255),0))=0,"",INDEX('Disaggregation Records'!$H$3:$H$66,MATCH(RIGHT(M104,255),RIGHT('Disaggregation Records'!$D$3:$D$66,255),0))),"")</f>
        <v/>
      </c>
    </row>
    <row r="105" spans="1:16" s="430" customFormat="1" ht="15" customHeight="1" x14ac:dyDescent="0.35">
      <c r="A105" s="891"/>
      <c r="B105" s="903"/>
      <c r="C105" s="890"/>
      <c r="D105" s="901"/>
      <c r="E105" s="901"/>
      <c r="F105" s="447"/>
      <c r="G105" s="905"/>
      <c r="H105" s="895"/>
      <c r="I105" s="897"/>
      <c r="J105" s="899"/>
      <c r="K105" s="893"/>
      <c r="L105" s="426"/>
      <c r="M105" s="426"/>
      <c r="N105" s="426"/>
      <c r="O105" s="427"/>
      <c r="P105" s="426"/>
    </row>
    <row r="106" spans="1:16" s="430" customFormat="1" ht="15" customHeight="1" x14ac:dyDescent="0.35">
      <c r="A106" s="891" t="str">
        <f ca="1">INDIRECT("'Disaggregation tab old'!O"&amp;9-$K106)</f>
        <v>a1G1R000006s1yEUAQ</v>
      </c>
      <c r="B106" s="902">
        <f ca="1">INDIRECT("'Disaggregation tab old'!A"&amp;9-$K106)</f>
        <v>5</v>
      </c>
      <c r="C106" s="889" t="str">
        <f ca="1">IFERROR(VLOOKUP(B106,'Impact Indicators - Section B '!$A$9:$AX$70,50,FALSE),"")</f>
        <v/>
      </c>
      <c r="D106" s="900" t="str">
        <f ca="1">N106</f>
        <v/>
      </c>
      <c r="E106" s="900" t="str">
        <f ca="1">O106</f>
        <v/>
      </c>
      <c r="F106" s="431"/>
      <c r="G106" s="904" t="str">
        <f>IF(IFERROR((F106/F107),"") ="", "",(F106/F107))</f>
        <v/>
      </c>
      <c r="H106" s="894"/>
      <c r="I106" s="896"/>
      <c r="J106" s="898"/>
      <c r="K106" s="893">
        <f ca="1">IF(OFFSET(K106,-2,0,,)="",0,OFFSET(K106,-2,0,,)-1)</f>
        <v>-48</v>
      </c>
      <c r="L106" s="425">
        <f ca="1">IF(AND(EXACT(C106,C104),C104&lt;&gt;0),L104+1,0)</f>
        <v>18</v>
      </c>
      <c r="M106" s="425" t="str">
        <f ca="1">IF(C106&lt;&gt;"",C106&amp;"-"&amp;L106,"")</f>
        <v/>
      </c>
      <c r="N106" s="425" t="str">
        <f t="array" aca="1" ref="N106" ca="1">IFERROR(IF(INDEX('Disaggregation Records'!$E$3:$E$66,MATCH(RIGHT(M106,255),RIGHT('Disaggregation Records'!$D$3:$D$66,255),0))=0,"",INDEX('Disaggregation Records'!$E$3:$E$66,MATCH(RIGHT(M106,255),RIGHT('Disaggregation Records'!$D$3:$D$66,255),0))),"")</f>
        <v/>
      </c>
      <c r="O106" s="40" t="str">
        <f t="array" aca="1" ref="O106" ca="1">IFERROR(IF(INDEX('Disaggregation Records'!$F$3:$F$66,MATCH(RIGHT(M106,255),RIGHT('Disaggregation Records'!$D$3:$D$66,255),0))=0,"",INDEX('Disaggregation Records'!$F$3:$F$66,MATCH(RIGHT(M106,255),RIGHT('Disaggregation Records'!$D$3:$D$66,255),0))),"")</f>
        <v/>
      </c>
      <c r="P106" s="425" t="str">
        <f t="array" aca="1" ref="P106" ca="1">IFERROR(IF(INDEX('Disaggregation Records'!$H$3:$H$66,MATCH(RIGHT(M106,255),RIGHT('Disaggregation Records'!$D$3:$D$66,255),0))=0,"",INDEX('Disaggregation Records'!$H$3:$H$66,MATCH(RIGHT(M106,255),RIGHT('Disaggregation Records'!$D$3:$D$66,255),0))),"")</f>
        <v/>
      </c>
    </row>
    <row r="107" spans="1:16" s="430" customFormat="1" ht="15" customHeight="1" x14ac:dyDescent="0.35">
      <c r="A107" s="891"/>
      <c r="B107" s="903"/>
      <c r="C107" s="890"/>
      <c r="D107" s="901"/>
      <c r="E107" s="901"/>
      <c r="F107" s="447"/>
      <c r="G107" s="905"/>
      <c r="H107" s="895"/>
      <c r="I107" s="897"/>
      <c r="J107" s="899"/>
      <c r="K107" s="893"/>
      <c r="L107" s="426"/>
      <c r="M107" s="426"/>
      <c r="N107" s="426"/>
      <c r="O107" s="427"/>
      <c r="P107" s="426"/>
    </row>
    <row r="108" spans="1:16" s="430" customFormat="1" ht="15" customHeight="1" x14ac:dyDescent="0.35">
      <c r="A108" s="891" t="str">
        <f ca="1">INDIRECT("'Disaggregation tab old'!O"&amp;9-$K108)</f>
        <v>a1G1R000006s1yFUAQ</v>
      </c>
      <c r="B108" s="902">
        <f ca="1">INDIRECT("'Disaggregation tab old'!A"&amp;9-$K108)</f>
        <v>5</v>
      </c>
      <c r="C108" s="889" t="str">
        <f ca="1">IFERROR(VLOOKUP(B108,'Impact Indicators - Section B '!$A$9:$AX$70,50,FALSE),"")</f>
        <v/>
      </c>
      <c r="D108" s="900" t="str">
        <f ca="1">N108</f>
        <v/>
      </c>
      <c r="E108" s="900" t="str">
        <f ca="1">O108</f>
        <v/>
      </c>
      <c r="F108" s="431"/>
      <c r="G108" s="904" t="str">
        <f>IF(IFERROR((F108/F109),"") ="", "",(F108/F109))</f>
        <v/>
      </c>
      <c r="H108" s="894"/>
      <c r="I108" s="896"/>
      <c r="J108" s="898"/>
      <c r="K108" s="893">
        <f ca="1">IF(OFFSET(K108,-2,0,,)="",0,OFFSET(K108,-2,0,,)-1)</f>
        <v>-49</v>
      </c>
      <c r="L108" s="425">
        <f ca="1">IF(AND(EXACT(C108,C106),C106&lt;&gt;0),L106+1,0)</f>
        <v>19</v>
      </c>
      <c r="M108" s="425" t="str">
        <f ca="1">IF(C108&lt;&gt;"",C108&amp;"-"&amp;L108,"")</f>
        <v/>
      </c>
      <c r="N108" s="425" t="str">
        <f t="array" aca="1" ref="N108" ca="1">IFERROR(IF(INDEX('Disaggregation Records'!$E$3:$E$66,MATCH(RIGHT(M108,255),RIGHT('Disaggregation Records'!$D$3:$D$66,255),0))=0,"",INDEX('Disaggregation Records'!$E$3:$E$66,MATCH(RIGHT(M108,255),RIGHT('Disaggregation Records'!$D$3:$D$66,255),0))),"")</f>
        <v/>
      </c>
      <c r="O108" s="40" t="str">
        <f t="array" aca="1" ref="O108" ca="1">IFERROR(IF(INDEX('Disaggregation Records'!$F$3:$F$66,MATCH(RIGHT(M108,255),RIGHT('Disaggregation Records'!$D$3:$D$66,255),0))=0,"",INDEX('Disaggregation Records'!$F$3:$F$66,MATCH(RIGHT(M108,255),RIGHT('Disaggregation Records'!$D$3:$D$66,255),0))),"")</f>
        <v/>
      </c>
      <c r="P108" s="425" t="str">
        <f t="array" aca="1" ref="P108" ca="1">IFERROR(IF(INDEX('Disaggregation Records'!$H$3:$H$66,MATCH(RIGHT(M108,255),RIGHT('Disaggregation Records'!$D$3:$D$66,255),0))=0,"",INDEX('Disaggregation Records'!$H$3:$H$66,MATCH(RIGHT(M108,255),RIGHT('Disaggregation Records'!$D$3:$D$66,255),0))),"")</f>
        <v/>
      </c>
    </row>
    <row r="109" spans="1:16" s="430" customFormat="1" ht="15" customHeight="1" x14ac:dyDescent="0.35">
      <c r="A109" s="891"/>
      <c r="B109" s="903"/>
      <c r="C109" s="890"/>
      <c r="D109" s="901"/>
      <c r="E109" s="901"/>
      <c r="F109" s="447"/>
      <c r="G109" s="905"/>
      <c r="H109" s="895"/>
      <c r="I109" s="897"/>
      <c r="J109" s="899"/>
      <c r="K109" s="893"/>
      <c r="L109" s="426"/>
      <c r="M109" s="426"/>
      <c r="N109" s="426"/>
      <c r="O109" s="427"/>
      <c r="P109" s="426"/>
    </row>
    <row r="110" spans="1:16" s="430" customFormat="1" ht="15" customHeight="1" x14ac:dyDescent="0.35">
      <c r="A110" s="891" t="str">
        <f ca="1">INDIRECT("'Disaggregation tab old'!O"&amp;9-$K110)</f>
        <v>a1G1R000006s1yGUAQ</v>
      </c>
      <c r="B110" s="902">
        <f ca="1">INDIRECT("'Disaggregation tab old'!A"&amp;9-$K110)</f>
        <v>6</v>
      </c>
      <c r="C110" s="889" t="str">
        <f ca="1">IFERROR(VLOOKUP(B110,'Impact Indicators - Section B '!$A$9:$AX$70,50,FALSE),"")</f>
        <v/>
      </c>
      <c r="D110" s="900" t="str">
        <f ca="1">N110</f>
        <v/>
      </c>
      <c r="E110" s="900" t="str">
        <f ca="1">O110</f>
        <v/>
      </c>
      <c r="F110" s="431"/>
      <c r="G110" s="904" t="str">
        <f>IF(IFERROR((F110/F111),"") ="", "",(F110/F111))</f>
        <v/>
      </c>
      <c r="H110" s="894"/>
      <c r="I110" s="896"/>
      <c r="J110" s="898"/>
      <c r="K110" s="893">
        <f ca="1">IF(OFFSET(K110,-2,0,,)="",0,OFFSET(K110,-2,0,,)-1)</f>
        <v>-50</v>
      </c>
      <c r="L110" s="425">
        <f ca="1">IF(AND(EXACT(C110,C108),C108&lt;&gt;0),L108+1,0)</f>
        <v>20</v>
      </c>
      <c r="M110" s="425" t="str">
        <f ca="1">IF(C110&lt;&gt;"",C110&amp;"-"&amp;L110,"")</f>
        <v/>
      </c>
      <c r="N110" s="425" t="str">
        <f t="array" aca="1" ref="N110" ca="1">IFERROR(IF(INDEX('Disaggregation Records'!$E$3:$E$66,MATCH(RIGHT(M110,255),RIGHT('Disaggregation Records'!$D$3:$D$66,255),0))=0,"",INDEX('Disaggregation Records'!$E$3:$E$66,MATCH(RIGHT(M110,255),RIGHT('Disaggregation Records'!$D$3:$D$66,255),0))),"")</f>
        <v/>
      </c>
      <c r="O110" s="40" t="str">
        <f t="array" aca="1" ref="O110" ca="1">IFERROR(IF(INDEX('Disaggregation Records'!$F$3:$F$66,MATCH(RIGHT(M110,255),RIGHT('Disaggregation Records'!$D$3:$D$66,255),0))=0,"",INDEX('Disaggregation Records'!$F$3:$F$66,MATCH(RIGHT(M110,255),RIGHT('Disaggregation Records'!$D$3:$D$66,255),0))),"")</f>
        <v/>
      </c>
      <c r="P110" s="425" t="str">
        <f t="array" aca="1" ref="P110" ca="1">IFERROR(IF(INDEX('Disaggregation Records'!$H$3:$H$66,MATCH(RIGHT(M110,255),RIGHT('Disaggregation Records'!$D$3:$D$66,255),0))=0,"",INDEX('Disaggregation Records'!$H$3:$H$66,MATCH(RIGHT(M110,255),RIGHT('Disaggregation Records'!$D$3:$D$66,255),0))),"")</f>
        <v/>
      </c>
    </row>
    <row r="111" spans="1:16" s="430" customFormat="1" ht="15" customHeight="1" x14ac:dyDescent="0.35">
      <c r="A111" s="891"/>
      <c r="B111" s="903"/>
      <c r="C111" s="890"/>
      <c r="D111" s="901"/>
      <c r="E111" s="901"/>
      <c r="F111" s="447"/>
      <c r="G111" s="905"/>
      <c r="H111" s="895"/>
      <c r="I111" s="897"/>
      <c r="J111" s="899"/>
      <c r="K111" s="893"/>
      <c r="L111" s="426"/>
      <c r="M111" s="426"/>
      <c r="N111" s="426"/>
      <c r="O111" s="427"/>
      <c r="P111" s="426"/>
    </row>
    <row r="112" spans="1:16" s="430" customFormat="1" ht="15" customHeight="1" x14ac:dyDescent="0.35">
      <c r="A112" s="891" t="str">
        <f ca="1">INDIRECT("'Disaggregation tab old'!O"&amp;9-$K112)</f>
        <v>a1G1R000006s1yHUAQ</v>
      </c>
      <c r="B112" s="902">
        <f ca="1">INDIRECT("'Disaggregation tab old'!A"&amp;9-$K112)</f>
        <v>6</v>
      </c>
      <c r="C112" s="889" t="str">
        <f ca="1">IFERROR(VLOOKUP(B112,'Impact Indicators - Section B '!$A$9:$AX$70,50,FALSE),"")</f>
        <v/>
      </c>
      <c r="D112" s="900" t="str">
        <f ca="1">N112</f>
        <v/>
      </c>
      <c r="E112" s="900" t="str">
        <f ca="1">O112</f>
        <v/>
      </c>
      <c r="F112" s="431"/>
      <c r="G112" s="904" t="str">
        <f>IF(IFERROR((F112/F113),"") ="", "",(F112/F113))</f>
        <v/>
      </c>
      <c r="H112" s="894"/>
      <c r="I112" s="896"/>
      <c r="J112" s="898"/>
      <c r="K112" s="893">
        <f ca="1">IF(OFFSET(K112,-2,0,,)="",0,OFFSET(K112,-2,0,,)-1)</f>
        <v>-51</v>
      </c>
      <c r="L112" s="425">
        <f ca="1">IF(AND(EXACT(C112,C110),C110&lt;&gt;0),L110+1,0)</f>
        <v>21</v>
      </c>
      <c r="M112" s="425" t="str">
        <f ca="1">IF(C112&lt;&gt;"",C112&amp;"-"&amp;L112,"")</f>
        <v/>
      </c>
      <c r="N112" s="425" t="str">
        <f t="array" aca="1" ref="N112" ca="1">IFERROR(IF(INDEX('Disaggregation Records'!$E$3:$E$66,MATCH(RIGHT(M112,255),RIGHT('Disaggregation Records'!$D$3:$D$66,255),0))=0,"",INDEX('Disaggregation Records'!$E$3:$E$66,MATCH(RIGHT(M112,255),RIGHT('Disaggregation Records'!$D$3:$D$66,255),0))),"")</f>
        <v/>
      </c>
      <c r="O112" s="40" t="str">
        <f t="array" aca="1" ref="O112" ca="1">IFERROR(IF(INDEX('Disaggregation Records'!$F$3:$F$66,MATCH(RIGHT(M112,255),RIGHT('Disaggregation Records'!$D$3:$D$66,255),0))=0,"",INDEX('Disaggregation Records'!$F$3:$F$66,MATCH(RIGHT(M112,255),RIGHT('Disaggregation Records'!$D$3:$D$66,255),0))),"")</f>
        <v/>
      </c>
      <c r="P112" s="425" t="str">
        <f t="array" aca="1" ref="P112" ca="1">IFERROR(IF(INDEX('Disaggregation Records'!$H$3:$H$66,MATCH(RIGHT(M112,255),RIGHT('Disaggregation Records'!$D$3:$D$66,255),0))=0,"",INDEX('Disaggregation Records'!$H$3:$H$66,MATCH(RIGHT(M112,255),RIGHT('Disaggregation Records'!$D$3:$D$66,255),0))),"")</f>
        <v/>
      </c>
    </row>
    <row r="113" spans="1:16" s="430" customFormat="1" ht="15" customHeight="1" x14ac:dyDescent="0.35">
      <c r="A113" s="891"/>
      <c r="B113" s="903"/>
      <c r="C113" s="890"/>
      <c r="D113" s="901"/>
      <c r="E113" s="901"/>
      <c r="F113" s="447"/>
      <c r="G113" s="905"/>
      <c r="H113" s="895"/>
      <c r="I113" s="897"/>
      <c r="J113" s="899"/>
      <c r="K113" s="893"/>
      <c r="L113" s="426"/>
      <c r="M113" s="426"/>
      <c r="N113" s="426"/>
      <c r="O113" s="427"/>
      <c r="P113" s="426"/>
    </row>
    <row r="114" spans="1:16" s="430" customFormat="1" ht="15" customHeight="1" x14ac:dyDescent="0.35">
      <c r="A114" s="891" t="str">
        <f ca="1">INDIRECT("'Disaggregation tab old'!O"&amp;9-$K114)</f>
        <v>a1G1R000006s1yIUAQ</v>
      </c>
      <c r="B114" s="902">
        <f ca="1">INDIRECT("'Disaggregation tab old'!A"&amp;9-$K114)</f>
        <v>6</v>
      </c>
      <c r="C114" s="889" t="str">
        <f ca="1">IFERROR(VLOOKUP(B114,'Impact Indicators - Section B '!$A$9:$AX$70,50,FALSE),"")</f>
        <v/>
      </c>
      <c r="D114" s="900" t="str">
        <f ca="1">N114</f>
        <v/>
      </c>
      <c r="E114" s="900" t="str">
        <f ca="1">O114</f>
        <v/>
      </c>
      <c r="F114" s="431"/>
      <c r="G114" s="904" t="str">
        <f>IF(IFERROR((F114/F115),"") ="", "",(F114/F115))</f>
        <v/>
      </c>
      <c r="H114" s="894"/>
      <c r="I114" s="896"/>
      <c r="J114" s="898"/>
      <c r="K114" s="893">
        <f ca="1">IF(OFFSET(K114,-2,0,,)="",0,OFFSET(K114,-2,0,,)-1)</f>
        <v>-52</v>
      </c>
      <c r="L114" s="425">
        <f ca="1">IF(AND(EXACT(C114,C112),C112&lt;&gt;0),L112+1,0)</f>
        <v>22</v>
      </c>
      <c r="M114" s="425" t="str">
        <f ca="1">IF(C114&lt;&gt;"",C114&amp;"-"&amp;L114,"")</f>
        <v/>
      </c>
      <c r="N114" s="425" t="str">
        <f t="array" aca="1" ref="N114" ca="1">IFERROR(IF(INDEX('Disaggregation Records'!$E$3:$E$66,MATCH(RIGHT(M114,255),RIGHT('Disaggregation Records'!$D$3:$D$66,255),0))=0,"",INDEX('Disaggregation Records'!$E$3:$E$66,MATCH(RIGHT(M114,255),RIGHT('Disaggregation Records'!$D$3:$D$66,255),0))),"")</f>
        <v/>
      </c>
      <c r="O114" s="40" t="str">
        <f t="array" aca="1" ref="O114" ca="1">IFERROR(IF(INDEX('Disaggregation Records'!$F$3:$F$66,MATCH(RIGHT(M114,255),RIGHT('Disaggregation Records'!$D$3:$D$66,255),0))=0,"",INDEX('Disaggregation Records'!$F$3:$F$66,MATCH(RIGHT(M114,255),RIGHT('Disaggregation Records'!$D$3:$D$66,255),0))),"")</f>
        <v/>
      </c>
      <c r="P114" s="425" t="str">
        <f t="array" aca="1" ref="P114" ca="1">IFERROR(IF(INDEX('Disaggregation Records'!$H$3:$H$66,MATCH(RIGHT(M114,255),RIGHT('Disaggregation Records'!$D$3:$D$66,255),0))=0,"",INDEX('Disaggregation Records'!$H$3:$H$66,MATCH(RIGHT(M114,255),RIGHT('Disaggregation Records'!$D$3:$D$66,255),0))),"")</f>
        <v/>
      </c>
    </row>
    <row r="115" spans="1:16" s="430" customFormat="1" ht="15" customHeight="1" x14ac:dyDescent="0.35">
      <c r="A115" s="891"/>
      <c r="B115" s="903"/>
      <c r="C115" s="890"/>
      <c r="D115" s="901"/>
      <c r="E115" s="901"/>
      <c r="F115" s="447"/>
      <c r="G115" s="905"/>
      <c r="H115" s="895"/>
      <c r="I115" s="897"/>
      <c r="J115" s="899"/>
      <c r="K115" s="893"/>
      <c r="L115" s="426"/>
      <c r="M115" s="426"/>
      <c r="N115" s="426"/>
      <c r="O115" s="427"/>
      <c r="P115" s="426"/>
    </row>
    <row r="116" spans="1:16" s="430" customFormat="1" ht="15" customHeight="1" x14ac:dyDescent="0.35">
      <c r="A116" s="891" t="str">
        <f ca="1">INDIRECT("'Disaggregation tab old'!O"&amp;9-$K116)</f>
        <v>a1G1R000006s1yJUAQ</v>
      </c>
      <c r="B116" s="902">
        <f ca="1">INDIRECT("'Disaggregation tab old'!A"&amp;9-$K116)</f>
        <v>6</v>
      </c>
      <c r="C116" s="889" t="str">
        <f ca="1">IFERROR(VLOOKUP(B116,'Impact Indicators - Section B '!$A$9:$AX$70,50,FALSE),"")</f>
        <v/>
      </c>
      <c r="D116" s="900" t="str">
        <f ca="1">N116</f>
        <v/>
      </c>
      <c r="E116" s="900" t="str">
        <f ca="1">O116</f>
        <v/>
      </c>
      <c r="F116" s="431"/>
      <c r="G116" s="904" t="str">
        <f>IF(IFERROR((F116/F117),"") ="", "",(F116/F117))</f>
        <v/>
      </c>
      <c r="H116" s="894"/>
      <c r="I116" s="896"/>
      <c r="J116" s="898"/>
      <c r="K116" s="893">
        <f ca="1">IF(OFFSET(K116,-2,0,,)="",0,OFFSET(K116,-2,0,,)-1)</f>
        <v>-53</v>
      </c>
      <c r="L116" s="425">
        <f ca="1">IF(AND(EXACT(C116,C114),C114&lt;&gt;0),L114+1,0)</f>
        <v>23</v>
      </c>
      <c r="M116" s="425" t="str">
        <f ca="1">IF(C116&lt;&gt;"",C116&amp;"-"&amp;L116,"")</f>
        <v/>
      </c>
      <c r="N116" s="425" t="str">
        <f t="array" aca="1" ref="N116" ca="1">IFERROR(IF(INDEX('Disaggregation Records'!$E$3:$E$66,MATCH(RIGHT(M116,255),RIGHT('Disaggregation Records'!$D$3:$D$66,255),0))=0,"",INDEX('Disaggregation Records'!$E$3:$E$66,MATCH(RIGHT(M116,255),RIGHT('Disaggregation Records'!$D$3:$D$66,255),0))),"")</f>
        <v/>
      </c>
      <c r="O116" s="40" t="str">
        <f t="array" aca="1" ref="O116" ca="1">IFERROR(IF(INDEX('Disaggregation Records'!$F$3:$F$66,MATCH(RIGHT(M116,255),RIGHT('Disaggregation Records'!$D$3:$D$66,255),0))=0,"",INDEX('Disaggregation Records'!$F$3:$F$66,MATCH(RIGHT(M116,255),RIGHT('Disaggregation Records'!$D$3:$D$66,255),0))),"")</f>
        <v/>
      </c>
      <c r="P116" s="425" t="str">
        <f t="array" aca="1" ref="P116" ca="1">IFERROR(IF(INDEX('Disaggregation Records'!$H$3:$H$66,MATCH(RIGHT(M116,255),RIGHT('Disaggregation Records'!$D$3:$D$66,255),0))=0,"",INDEX('Disaggregation Records'!$H$3:$H$66,MATCH(RIGHT(M116,255),RIGHT('Disaggregation Records'!$D$3:$D$66,255),0))),"")</f>
        <v/>
      </c>
    </row>
    <row r="117" spans="1:16" s="430" customFormat="1" ht="15" customHeight="1" x14ac:dyDescent="0.35">
      <c r="A117" s="891"/>
      <c r="B117" s="903"/>
      <c r="C117" s="890"/>
      <c r="D117" s="901"/>
      <c r="E117" s="901"/>
      <c r="F117" s="447"/>
      <c r="G117" s="905"/>
      <c r="H117" s="895"/>
      <c r="I117" s="897"/>
      <c r="J117" s="899"/>
      <c r="K117" s="893"/>
      <c r="L117" s="426"/>
      <c r="M117" s="426"/>
      <c r="N117" s="426"/>
      <c r="O117" s="427"/>
      <c r="P117" s="426"/>
    </row>
    <row r="118" spans="1:16" s="430" customFormat="1" ht="15" customHeight="1" x14ac:dyDescent="0.35">
      <c r="A118" s="891" t="str">
        <f ca="1">INDIRECT("'Disaggregation tab old'!O"&amp;9-$K118)</f>
        <v>a1G1R000006s1yKUAQ</v>
      </c>
      <c r="B118" s="902">
        <f ca="1">INDIRECT("'Disaggregation tab old'!A"&amp;9-$K118)</f>
        <v>6</v>
      </c>
      <c r="C118" s="889" t="str">
        <f ca="1">IFERROR(VLOOKUP(B118,'Impact Indicators - Section B '!$A$9:$AX$70,50,FALSE),"")</f>
        <v/>
      </c>
      <c r="D118" s="900" t="str">
        <f ca="1">N118</f>
        <v/>
      </c>
      <c r="E118" s="900" t="str">
        <f ca="1">O118</f>
        <v/>
      </c>
      <c r="F118" s="431"/>
      <c r="G118" s="904" t="str">
        <f>IF(IFERROR((F118/F119),"") ="", "",(F118/F119))</f>
        <v/>
      </c>
      <c r="H118" s="894"/>
      <c r="I118" s="896"/>
      <c r="J118" s="898"/>
      <c r="K118" s="893">
        <f ca="1">IF(OFFSET(K118,-2,0,,)="",0,OFFSET(K118,-2,0,,)-1)</f>
        <v>-54</v>
      </c>
      <c r="L118" s="425">
        <f ca="1">IF(AND(EXACT(C118,C116),C116&lt;&gt;0),L116+1,0)</f>
        <v>24</v>
      </c>
      <c r="M118" s="425" t="str">
        <f ca="1">IF(C118&lt;&gt;"",C118&amp;"-"&amp;L118,"")</f>
        <v/>
      </c>
      <c r="N118" s="425" t="str">
        <f t="array" aca="1" ref="N118" ca="1">IFERROR(IF(INDEX('Disaggregation Records'!$E$3:$E$66,MATCH(RIGHT(M118,255),RIGHT('Disaggregation Records'!$D$3:$D$66,255),0))=0,"",INDEX('Disaggregation Records'!$E$3:$E$66,MATCH(RIGHT(M118,255),RIGHT('Disaggregation Records'!$D$3:$D$66,255),0))),"")</f>
        <v/>
      </c>
      <c r="O118" s="40" t="str">
        <f t="array" aca="1" ref="O118" ca="1">IFERROR(IF(INDEX('Disaggregation Records'!$F$3:$F$66,MATCH(RIGHT(M118,255),RIGHT('Disaggregation Records'!$D$3:$D$66,255),0))=0,"",INDEX('Disaggregation Records'!$F$3:$F$66,MATCH(RIGHT(M118,255),RIGHT('Disaggregation Records'!$D$3:$D$66,255),0))),"")</f>
        <v/>
      </c>
      <c r="P118" s="425" t="str">
        <f t="array" aca="1" ref="P118" ca="1">IFERROR(IF(INDEX('Disaggregation Records'!$H$3:$H$66,MATCH(RIGHT(M118,255),RIGHT('Disaggregation Records'!$D$3:$D$66,255),0))=0,"",INDEX('Disaggregation Records'!$H$3:$H$66,MATCH(RIGHT(M118,255),RIGHT('Disaggregation Records'!$D$3:$D$66,255),0))),"")</f>
        <v/>
      </c>
    </row>
    <row r="119" spans="1:16" s="430" customFormat="1" ht="15" customHeight="1" x14ac:dyDescent="0.35">
      <c r="A119" s="891"/>
      <c r="B119" s="903"/>
      <c r="C119" s="890"/>
      <c r="D119" s="901"/>
      <c r="E119" s="901"/>
      <c r="F119" s="447"/>
      <c r="G119" s="905"/>
      <c r="H119" s="895"/>
      <c r="I119" s="897"/>
      <c r="J119" s="899"/>
      <c r="K119" s="893"/>
      <c r="L119" s="426"/>
      <c r="M119" s="426"/>
      <c r="N119" s="426"/>
      <c r="O119" s="427"/>
      <c r="P119" s="426"/>
    </row>
    <row r="120" spans="1:16" s="430" customFormat="1" ht="15" customHeight="1" x14ac:dyDescent="0.35">
      <c r="A120" s="891" t="str">
        <f ca="1">INDIRECT("'Disaggregation tab old'!O"&amp;9-$K120)</f>
        <v>a1G1R000006s1yLUAQ</v>
      </c>
      <c r="B120" s="902">
        <f ca="1">INDIRECT("'Disaggregation tab old'!A"&amp;9-$K120)</f>
        <v>6</v>
      </c>
      <c r="C120" s="889" t="str">
        <f ca="1">IFERROR(VLOOKUP(B120,'Impact Indicators - Section B '!$A$9:$AX$70,50,FALSE),"")</f>
        <v/>
      </c>
      <c r="D120" s="900" t="str">
        <f ca="1">N120</f>
        <v/>
      </c>
      <c r="E120" s="900" t="str">
        <f ca="1">O120</f>
        <v/>
      </c>
      <c r="F120" s="431"/>
      <c r="G120" s="904" t="str">
        <f>IF(IFERROR((F120/F121),"") ="", "",(F120/F121))</f>
        <v/>
      </c>
      <c r="H120" s="894"/>
      <c r="I120" s="896"/>
      <c r="J120" s="898"/>
      <c r="K120" s="893">
        <f ca="1">IF(OFFSET(K120,-2,0,,)="",0,OFFSET(K120,-2,0,,)-1)</f>
        <v>-55</v>
      </c>
      <c r="L120" s="425">
        <f ca="1">IF(AND(EXACT(C120,C118),C118&lt;&gt;0),L118+1,0)</f>
        <v>25</v>
      </c>
      <c r="M120" s="425" t="str">
        <f ca="1">IF(C120&lt;&gt;"",C120&amp;"-"&amp;L120,"")</f>
        <v/>
      </c>
      <c r="N120" s="425" t="str">
        <f t="array" aca="1" ref="N120" ca="1">IFERROR(IF(INDEX('Disaggregation Records'!$E$3:$E$66,MATCH(RIGHT(M120,255),RIGHT('Disaggregation Records'!$D$3:$D$66,255),0))=0,"",INDEX('Disaggregation Records'!$E$3:$E$66,MATCH(RIGHT(M120,255),RIGHT('Disaggregation Records'!$D$3:$D$66,255),0))),"")</f>
        <v/>
      </c>
      <c r="O120" s="40" t="str">
        <f t="array" aca="1" ref="O120" ca="1">IFERROR(IF(INDEX('Disaggregation Records'!$F$3:$F$66,MATCH(RIGHT(M120,255),RIGHT('Disaggregation Records'!$D$3:$D$66,255),0))=0,"",INDEX('Disaggregation Records'!$F$3:$F$66,MATCH(RIGHT(M120,255),RIGHT('Disaggregation Records'!$D$3:$D$66,255),0))),"")</f>
        <v/>
      </c>
      <c r="P120" s="425" t="str">
        <f t="array" aca="1" ref="P120" ca="1">IFERROR(IF(INDEX('Disaggregation Records'!$H$3:$H$66,MATCH(RIGHT(M120,255),RIGHT('Disaggregation Records'!$D$3:$D$66,255),0))=0,"",INDEX('Disaggregation Records'!$H$3:$H$66,MATCH(RIGHT(M120,255),RIGHT('Disaggregation Records'!$D$3:$D$66,255),0))),"")</f>
        <v/>
      </c>
    </row>
    <row r="121" spans="1:16" s="430" customFormat="1" ht="15" customHeight="1" x14ac:dyDescent="0.35">
      <c r="A121" s="891"/>
      <c r="B121" s="903"/>
      <c r="C121" s="890"/>
      <c r="D121" s="901"/>
      <c r="E121" s="901"/>
      <c r="F121" s="447"/>
      <c r="G121" s="905"/>
      <c r="H121" s="895"/>
      <c r="I121" s="897"/>
      <c r="J121" s="899"/>
      <c r="K121" s="893"/>
      <c r="L121" s="426"/>
      <c r="M121" s="426"/>
      <c r="N121" s="426"/>
      <c r="O121" s="427"/>
      <c r="P121" s="426"/>
    </row>
    <row r="122" spans="1:16" s="430" customFormat="1" ht="15" customHeight="1" x14ac:dyDescent="0.35">
      <c r="A122" s="891" t="str">
        <f ca="1">INDIRECT("'Disaggregation tab old'!O"&amp;9-$K122)</f>
        <v>a1G1R000006s1yMUAQ</v>
      </c>
      <c r="B122" s="902">
        <f ca="1">INDIRECT("'Disaggregation tab old'!A"&amp;9-$K122)</f>
        <v>6</v>
      </c>
      <c r="C122" s="889" t="str">
        <f ca="1">IFERROR(VLOOKUP(B122,'Impact Indicators - Section B '!$A$9:$AX$70,50,FALSE),"")</f>
        <v/>
      </c>
      <c r="D122" s="900" t="str">
        <f ca="1">N122</f>
        <v/>
      </c>
      <c r="E122" s="900" t="str">
        <f ca="1">O122</f>
        <v/>
      </c>
      <c r="F122" s="431"/>
      <c r="G122" s="904" t="str">
        <f>IF(IFERROR((F122/F123),"") ="", "",(F122/F123))</f>
        <v/>
      </c>
      <c r="H122" s="894"/>
      <c r="I122" s="896"/>
      <c r="J122" s="898"/>
      <c r="K122" s="893">
        <f ca="1">IF(OFFSET(K122,-2,0,,)="",0,OFFSET(K122,-2,0,,)-1)</f>
        <v>-56</v>
      </c>
      <c r="L122" s="425">
        <f ca="1">IF(AND(EXACT(C122,C120),C120&lt;&gt;0),L120+1,0)</f>
        <v>26</v>
      </c>
      <c r="M122" s="425" t="str">
        <f ca="1">IF(C122&lt;&gt;"",C122&amp;"-"&amp;L122,"")</f>
        <v/>
      </c>
      <c r="N122" s="425" t="str">
        <f t="array" aca="1" ref="N122" ca="1">IFERROR(IF(INDEX('Disaggregation Records'!$E$3:$E$66,MATCH(RIGHT(M122,255),RIGHT('Disaggregation Records'!$D$3:$D$66,255),0))=0,"",INDEX('Disaggregation Records'!$E$3:$E$66,MATCH(RIGHT(M122,255),RIGHT('Disaggregation Records'!$D$3:$D$66,255),0))),"")</f>
        <v/>
      </c>
      <c r="O122" s="40" t="str">
        <f t="array" aca="1" ref="O122" ca="1">IFERROR(IF(INDEX('Disaggregation Records'!$F$3:$F$66,MATCH(RIGHT(M122,255),RIGHT('Disaggregation Records'!$D$3:$D$66,255),0))=0,"",INDEX('Disaggregation Records'!$F$3:$F$66,MATCH(RIGHT(M122,255),RIGHT('Disaggregation Records'!$D$3:$D$66,255),0))),"")</f>
        <v/>
      </c>
      <c r="P122" s="425" t="str">
        <f t="array" aca="1" ref="P122" ca="1">IFERROR(IF(INDEX('Disaggregation Records'!$H$3:$H$66,MATCH(RIGHT(M122,255),RIGHT('Disaggregation Records'!$D$3:$D$66,255),0))=0,"",INDEX('Disaggregation Records'!$H$3:$H$66,MATCH(RIGHT(M122,255),RIGHT('Disaggregation Records'!$D$3:$D$66,255),0))),"")</f>
        <v/>
      </c>
    </row>
    <row r="123" spans="1:16" s="430" customFormat="1" ht="15" customHeight="1" x14ac:dyDescent="0.35">
      <c r="A123" s="891"/>
      <c r="B123" s="903"/>
      <c r="C123" s="890"/>
      <c r="D123" s="901"/>
      <c r="E123" s="901"/>
      <c r="F123" s="447"/>
      <c r="G123" s="905"/>
      <c r="H123" s="895"/>
      <c r="I123" s="897"/>
      <c r="J123" s="899"/>
      <c r="K123" s="893"/>
      <c r="L123" s="426"/>
      <c r="M123" s="426"/>
      <c r="N123" s="426"/>
      <c r="O123" s="427"/>
      <c r="P123" s="426"/>
    </row>
    <row r="124" spans="1:16" s="430" customFormat="1" ht="15" customHeight="1" x14ac:dyDescent="0.35">
      <c r="A124" s="891" t="str">
        <f ca="1">INDIRECT("'Disaggregation tab old'!O"&amp;9-$K124)</f>
        <v>a1G1R000006s1yNUAQ</v>
      </c>
      <c r="B124" s="902">
        <f ca="1">INDIRECT("'Disaggregation tab old'!A"&amp;9-$K124)</f>
        <v>6</v>
      </c>
      <c r="C124" s="889" t="str">
        <f ca="1">IFERROR(VLOOKUP(B124,'Impact Indicators - Section B '!$A$9:$AX$70,50,FALSE),"")</f>
        <v/>
      </c>
      <c r="D124" s="900" t="str">
        <f ca="1">N124</f>
        <v/>
      </c>
      <c r="E124" s="900" t="str">
        <f ca="1">O124</f>
        <v/>
      </c>
      <c r="F124" s="431"/>
      <c r="G124" s="904" t="str">
        <f>IF(IFERROR((F124/F125),"") ="", "",(F124/F125))</f>
        <v/>
      </c>
      <c r="H124" s="894"/>
      <c r="I124" s="896"/>
      <c r="J124" s="898"/>
      <c r="K124" s="893">
        <f ca="1">IF(OFFSET(K124,-2,0,,)="",0,OFFSET(K124,-2,0,,)-1)</f>
        <v>-57</v>
      </c>
      <c r="L124" s="425">
        <f ca="1">IF(AND(EXACT(C124,C122),C122&lt;&gt;0),L122+1,0)</f>
        <v>27</v>
      </c>
      <c r="M124" s="425" t="str">
        <f ca="1">IF(C124&lt;&gt;"",C124&amp;"-"&amp;L124,"")</f>
        <v/>
      </c>
      <c r="N124" s="425" t="str">
        <f t="array" aca="1" ref="N124" ca="1">IFERROR(IF(INDEX('Disaggregation Records'!$E$3:$E$66,MATCH(RIGHT(M124,255),RIGHT('Disaggregation Records'!$D$3:$D$66,255),0))=0,"",INDEX('Disaggregation Records'!$E$3:$E$66,MATCH(RIGHT(M124,255),RIGHT('Disaggregation Records'!$D$3:$D$66,255),0))),"")</f>
        <v/>
      </c>
      <c r="O124" s="40" t="str">
        <f t="array" aca="1" ref="O124" ca="1">IFERROR(IF(INDEX('Disaggregation Records'!$F$3:$F$66,MATCH(RIGHT(M124,255),RIGHT('Disaggregation Records'!$D$3:$D$66,255),0))=0,"",INDEX('Disaggregation Records'!$F$3:$F$66,MATCH(RIGHT(M124,255),RIGHT('Disaggregation Records'!$D$3:$D$66,255),0))),"")</f>
        <v/>
      </c>
      <c r="P124" s="425" t="str">
        <f t="array" aca="1" ref="P124" ca="1">IFERROR(IF(INDEX('Disaggregation Records'!$H$3:$H$66,MATCH(RIGHT(M124,255),RIGHT('Disaggregation Records'!$D$3:$D$66,255),0))=0,"",INDEX('Disaggregation Records'!$H$3:$H$66,MATCH(RIGHT(M124,255),RIGHT('Disaggregation Records'!$D$3:$D$66,255),0))),"")</f>
        <v/>
      </c>
    </row>
    <row r="125" spans="1:16" s="430" customFormat="1" ht="15" customHeight="1" x14ac:dyDescent="0.35">
      <c r="A125" s="891"/>
      <c r="B125" s="903"/>
      <c r="C125" s="890"/>
      <c r="D125" s="901"/>
      <c r="E125" s="901"/>
      <c r="F125" s="447"/>
      <c r="G125" s="905"/>
      <c r="H125" s="895"/>
      <c r="I125" s="897"/>
      <c r="J125" s="899"/>
      <c r="K125" s="893"/>
      <c r="L125" s="426"/>
      <c r="M125" s="426"/>
      <c r="N125" s="426"/>
      <c r="O125" s="427"/>
      <c r="P125" s="426"/>
    </row>
    <row r="126" spans="1:16" s="430" customFormat="1" ht="15" customHeight="1" x14ac:dyDescent="0.35">
      <c r="A126" s="891" t="str">
        <f ca="1">INDIRECT("'Disaggregation tab old'!O"&amp;9-$K126)</f>
        <v>a1G1R000006s1yOUAQ</v>
      </c>
      <c r="B126" s="902">
        <f ca="1">INDIRECT("'Disaggregation tab old'!A"&amp;9-$K126)</f>
        <v>6</v>
      </c>
      <c r="C126" s="889" t="str">
        <f ca="1">IFERROR(VLOOKUP(B126,'Impact Indicators - Section B '!$A$9:$AX$70,50,FALSE),"")</f>
        <v/>
      </c>
      <c r="D126" s="900" t="str">
        <f ca="1">N126</f>
        <v/>
      </c>
      <c r="E126" s="900" t="str">
        <f ca="1">O126</f>
        <v/>
      </c>
      <c r="F126" s="431"/>
      <c r="G126" s="904" t="str">
        <f>IF(IFERROR((F126/F127),"") ="", "",(F126/F127))</f>
        <v/>
      </c>
      <c r="H126" s="894"/>
      <c r="I126" s="896"/>
      <c r="J126" s="898"/>
      <c r="K126" s="893">
        <f ca="1">IF(OFFSET(K126,-2,0,,)="",0,OFFSET(K126,-2,0,,)-1)</f>
        <v>-58</v>
      </c>
      <c r="L126" s="425">
        <f ca="1">IF(AND(EXACT(C126,C124),C124&lt;&gt;0),L124+1,0)</f>
        <v>28</v>
      </c>
      <c r="M126" s="425" t="str">
        <f ca="1">IF(C126&lt;&gt;"",C126&amp;"-"&amp;L126,"")</f>
        <v/>
      </c>
      <c r="N126" s="425" t="str">
        <f t="array" aca="1" ref="N126" ca="1">IFERROR(IF(INDEX('Disaggregation Records'!$E$3:$E$66,MATCH(RIGHT(M126,255),RIGHT('Disaggregation Records'!$D$3:$D$66,255),0))=0,"",INDEX('Disaggregation Records'!$E$3:$E$66,MATCH(RIGHT(M126,255),RIGHT('Disaggregation Records'!$D$3:$D$66,255),0))),"")</f>
        <v/>
      </c>
      <c r="O126" s="40" t="str">
        <f t="array" aca="1" ref="O126" ca="1">IFERROR(IF(INDEX('Disaggregation Records'!$F$3:$F$66,MATCH(RIGHT(M126,255),RIGHT('Disaggregation Records'!$D$3:$D$66,255),0))=0,"",INDEX('Disaggregation Records'!$F$3:$F$66,MATCH(RIGHT(M126,255),RIGHT('Disaggregation Records'!$D$3:$D$66,255),0))),"")</f>
        <v/>
      </c>
      <c r="P126" s="425" t="str">
        <f t="array" aca="1" ref="P126" ca="1">IFERROR(IF(INDEX('Disaggregation Records'!$H$3:$H$66,MATCH(RIGHT(M126,255),RIGHT('Disaggregation Records'!$D$3:$D$66,255),0))=0,"",INDEX('Disaggregation Records'!$H$3:$H$66,MATCH(RIGHT(M126,255),RIGHT('Disaggregation Records'!$D$3:$D$66,255),0))),"")</f>
        <v/>
      </c>
    </row>
    <row r="127" spans="1:16" s="430" customFormat="1" ht="15" customHeight="1" x14ac:dyDescent="0.35">
      <c r="A127" s="891"/>
      <c r="B127" s="903"/>
      <c r="C127" s="890"/>
      <c r="D127" s="901"/>
      <c r="E127" s="901"/>
      <c r="F127" s="447"/>
      <c r="G127" s="905"/>
      <c r="H127" s="895"/>
      <c r="I127" s="897"/>
      <c r="J127" s="899"/>
      <c r="K127" s="893"/>
      <c r="L127" s="426"/>
      <c r="M127" s="426"/>
      <c r="N127" s="426"/>
      <c r="O127" s="427"/>
      <c r="P127" s="426"/>
    </row>
    <row r="128" spans="1:16" s="430" customFormat="1" ht="15" customHeight="1" x14ac:dyDescent="0.35">
      <c r="A128" s="891" t="str">
        <f ca="1">INDIRECT("'Disaggregation tab old'!O"&amp;9-$K128)</f>
        <v>a1G1R000006s1yPUAQ</v>
      </c>
      <c r="B128" s="902">
        <f ca="1">INDIRECT("'Disaggregation tab old'!A"&amp;9-$K128)</f>
        <v>6</v>
      </c>
      <c r="C128" s="889" t="str">
        <f ca="1">IFERROR(VLOOKUP(B128,'Impact Indicators - Section B '!$A$9:$AX$70,50,FALSE),"")</f>
        <v/>
      </c>
      <c r="D128" s="900" t="str">
        <f ca="1">N128</f>
        <v/>
      </c>
      <c r="E128" s="900" t="str">
        <f ca="1">O128</f>
        <v/>
      </c>
      <c r="F128" s="431"/>
      <c r="G128" s="904" t="str">
        <f>IF(IFERROR((F128/F129),"") ="", "",(F128/F129))</f>
        <v/>
      </c>
      <c r="H128" s="894"/>
      <c r="I128" s="896"/>
      <c r="J128" s="898"/>
      <c r="K128" s="893">
        <f ca="1">IF(OFFSET(K128,-2,0,,)="",0,OFFSET(K128,-2,0,,)-1)</f>
        <v>-59</v>
      </c>
      <c r="L128" s="425">
        <f ca="1">IF(AND(EXACT(C128,C126),C126&lt;&gt;0),L126+1,0)</f>
        <v>29</v>
      </c>
      <c r="M128" s="425" t="str">
        <f ca="1">IF(C128&lt;&gt;"",C128&amp;"-"&amp;L128,"")</f>
        <v/>
      </c>
      <c r="N128" s="425" t="str">
        <f t="array" aca="1" ref="N128" ca="1">IFERROR(IF(INDEX('Disaggregation Records'!$E$3:$E$66,MATCH(RIGHT(M128,255),RIGHT('Disaggregation Records'!$D$3:$D$66,255),0))=0,"",INDEX('Disaggregation Records'!$E$3:$E$66,MATCH(RIGHT(M128,255),RIGHT('Disaggregation Records'!$D$3:$D$66,255),0))),"")</f>
        <v/>
      </c>
      <c r="O128" s="40" t="str">
        <f t="array" aca="1" ref="O128" ca="1">IFERROR(IF(INDEX('Disaggregation Records'!$F$3:$F$66,MATCH(RIGHT(M128,255),RIGHT('Disaggregation Records'!$D$3:$D$66,255),0))=0,"",INDEX('Disaggregation Records'!$F$3:$F$66,MATCH(RIGHT(M128,255),RIGHT('Disaggregation Records'!$D$3:$D$66,255),0))),"")</f>
        <v/>
      </c>
      <c r="P128" s="425" t="str">
        <f t="array" aca="1" ref="P128" ca="1">IFERROR(IF(INDEX('Disaggregation Records'!$H$3:$H$66,MATCH(RIGHT(M128,255),RIGHT('Disaggregation Records'!$D$3:$D$66,255),0))=0,"",INDEX('Disaggregation Records'!$H$3:$H$66,MATCH(RIGHT(M128,255),RIGHT('Disaggregation Records'!$D$3:$D$66,255),0))),"")</f>
        <v/>
      </c>
    </row>
    <row r="129" spans="1:16" s="430" customFormat="1" ht="15" customHeight="1" x14ac:dyDescent="0.35">
      <c r="A129" s="891"/>
      <c r="B129" s="903"/>
      <c r="C129" s="890"/>
      <c r="D129" s="901"/>
      <c r="E129" s="901"/>
      <c r="F129" s="447"/>
      <c r="G129" s="905"/>
      <c r="H129" s="895"/>
      <c r="I129" s="897"/>
      <c r="J129" s="899"/>
      <c r="K129" s="893"/>
      <c r="L129" s="426"/>
      <c r="M129" s="426"/>
      <c r="N129" s="426"/>
      <c r="O129" s="427"/>
      <c r="P129" s="426"/>
    </row>
    <row r="130" spans="1:16" s="430" customFormat="1" ht="15" customHeight="1" x14ac:dyDescent="0.35">
      <c r="A130" s="891" t="str">
        <f ca="1">INDIRECT("'Disaggregation tab old'!O"&amp;9-$K130)</f>
        <v>a1G1R000006s1yQUAQ</v>
      </c>
      <c r="B130" s="902">
        <f ca="1">INDIRECT("'Disaggregation tab old'!A"&amp;9-$K130)</f>
        <v>7</v>
      </c>
      <c r="C130" s="889" t="str">
        <f ca="1">IFERROR(VLOOKUP(B130,'Impact Indicators - Section B '!$A$9:$AX$70,50,FALSE),"")</f>
        <v/>
      </c>
      <c r="D130" s="900" t="str">
        <f ca="1">N130</f>
        <v/>
      </c>
      <c r="E130" s="900" t="str">
        <f ca="1">O130</f>
        <v/>
      </c>
      <c r="F130" s="431"/>
      <c r="G130" s="904" t="str">
        <f>IF(IFERROR((F130/F131),"") ="", "",(F130/F131))</f>
        <v/>
      </c>
      <c r="H130" s="894"/>
      <c r="I130" s="896"/>
      <c r="J130" s="898"/>
      <c r="K130" s="893">
        <f ca="1">IF(OFFSET(K130,-2,0,,)="",0,OFFSET(K130,-2,0,,)-1)</f>
        <v>-60</v>
      </c>
      <c r="L130" s="425">
        <f ca="1">IF(AND(EXACT(C130,C128),C128&lt;&gt;0),L128+1,0)</f>
        <v>30</v>
      </c>
      <c r="M130" s="425" t="str">
        <f ca="1">IF(C130&lt;&gt;"",C130&amp;"-"&amp;L130,"")</f>
        <v/>
      </c>
      <c r="N130" s="425" t="str">
        <f t="array" aca="1" ref="N130" ca="1">IFERROR(IF(INDEX('Disaggregation Records'!$E$3:$E$66,MATCH(RIGHT(M130,255),RIGHT('Disaggregation Records'!$D$3:$D$66,255),0))=0,"",INDEX('Disaggregation Records'!$E$3:$E$66,MATCH(RIGHT(M130,255),RIGHT('Disaggregation Records'!$D$3:$D$66,255),0))),"")</f>
        <v/>
      </c>
      <c r="O130" s="40" t="str">
        <f t="array" aca="1" ref="O130" ca="1">IFERROR(IF(INDEX('Disaggregation Records'!$F$3:$F$66,MATCH(RIGHT(M130,255),RIGHT('Disaggregation Records'!$D$3:$D$66,255),0))=0,"",INDEX('Disaggregation Records'!$F$3:$F$66,MATCH(RIGHT(M130,255),RIGHT('Disaggregation Records'!$D$3:$D$66,255),0))),"")</f>
        <v/>
      </c>
      <c r="P130" s="425" t="str">
        <f t="array" aca="1" ref="P130" ca="1">IFERROR(IF(INDEX('Disaggregation Records'!$H$3:$H$66,MATCH(RIGHT(M130,255),RIGHT('Disaggregation Records'!$D$3:$D$66,255),0))=0,"",INDEX('Disaggregation Records'!$H$3:$H$66,MATCH(RIGHT(M130,255),RIGHT('Disaggregation Records'!$D$3:$D$66,255),0))),"")</f>
        <v/>
      </c>
    </row>
    <row r="131" spans="1:16" s="430" customFormat="1" ht="15" customHeight="1" x14ac:dyDescent="0.35">
      <c r="A131" s="891"/>
      <c r="B131" s="903"/>
      <c r="C131" s="890"/>
      <c r="D131" s="901"/>
      <c r="E131" s="901"/>
      <c r="F131" s="447"/>
      <c r="G131" s="905"/>
      <c r="H131" s="895"/>
      <c r="I131" s="897"/>
      <c r="J131" s="899"/>
      <c r="K131" s="893"/>
      <c r="L131" s="426"/>
      <c r="M131" s="426"/>
      <c r="N131" s="426"/>
      <c r="O131" s="427"/>
      <c r="P131" s="426"/>
    </row>
    <row r="132" spans="1:16" s="430" customFormat="1" ht="15" customHeight="1" x14ac:dyDescent="0.35">
      <c r="A132" s="891" t="str">
        <f ca="1">INDIRECT("'Disaggregation tab old'!O"&amp;9-$K132)</f>
        <v>a1G1R000006s1yRUAQ</v>
      </c>
      <c r="B132" s="902">
        <f ca="1">INDIRECT("'Disaggregation tab old'!A"&amp;9-$K132)</f>
        <v>7</v>
      </c>
      <c r="C132" s="889" t="str">
        <f ca="1">IFERROR(VLOOKUP(B132,'Impact Indicators - Section B '!$A$9:$AX$70,50,FALSE),"")</f>
        <v/>
      </c>
      <c r="D132" s="900" t="str">
        <f ca="1">N132</f>
        <v/>
      </c>
      <c r="E132" s="900" t="str">
        <f ca="1">O132</f>
        <v/>
      </c>
      <c r="F132" s="431"/>
      <c r="G132" s="904" t="str">
        <f>IF(IFERROR((F132/F133),"") ="", "",(F132/F133))</f>
        <v/>
      </c>
      <c r="H132" s="894"/>
      <c r="I132" s="896"/>
      <c r="J132" s="898"/>
      <c r="K132" s="893">
        <f ca="1">IF(OFFSET(K132,-2,0,,)="",0,OFFSET(K132,-2,0,,)-1)</f>
        <v>-61</v>
      </c>
      <c r="L132" s="425">
        <f ca="1">IF(AND(EXACT(C132,C130),C130&lt;&gt;0),L130+1,0)</f>
        <v>31</v>
      </c>
      <c r="M132" s="425" t="str">
        <f ca="1">IF(C132&lt;&gt;"",C132&amp;"-"&amp;L132,"")</f>
        <v/>
      </c>
      <c r="N132" s="425" t="str">
        <f t="array" aca="1" ref="N132" ca="1">IFERROR(IF(INDEX('Disaggregation Records'!$E$3:$E$66,MATCH(RIGHT(M132,255),RIGHT('Disaggregation Records'!$D$3:$D$66,255),0))=0,"",INDEX('Disaggregation Records'!$E$3:$E$66,MATCH(RIGHT(M132,255),RIGHT('Disaggregation Records'!$D$3:$D$66,255),0))),"")</f>
        <v/>
      </c>
      <c r="O132" s="40" t="str">
        <f t="array" aca="1" ref="O132" ca="1">IFERROR(IF(INDEX('Disaggregation Records'!$F$3:$F$66,MATCH(RIGHT(M132,255),RIGHT('Disaggregation Records'!$D$3:$D$66,255),0))=0,"",INDEX('Disaggregation Records'!$F$3:$F$66,MATCH(RIGHT(M132,255),RIGHT('Disaggregation Records'!$D$3:$D$66,255),0))),"")</f>
        <v/>
      </c>
      <c r="P132" s="425" t="str">
        <f t="array" aca="1" ref="P132" ca="1">IFERROR(IF(INDEX('Disaggregation Records'!$H$3:$H$66,MATCH(RIGHT(M132,255),RIGHT('Disaggregation Records'!$D$3:$D$66,255),0))=0,"",INDEX('Disaggregation Records'!$H$3:$H$66,MATCH(RIGHT(M132,255),RIGHT('Disaggregation Records'!$D$3:$D$66,255),0))),"")</f>
        <v/>
      </c>
    </row>
    <row r="133" spans="1:16" s="430" customFormat="1" ht="15" customHeight="1" x14ac:dyDescent="0.35">
      <c r="A133" s="891"/>
      <c r="B133" s="903"/>
      <c r="C133" s="890"/>
      <c r="D133" s="901"/>
      <c r="E133" s="901"/>
      <c r="F133" s="447"/>
      <c r="G133" s="905"/>
      <c r="H133" s="895"/>
      <c r="I133" s="897"/>
      <c r="J133" s="899"/>
      <c r="K133" s="893"/>
      <c r="L133" s="426"/>
      <c r="M133" s="426"/>
      <c r="N133" s="426"/>
      <c r="O133" s="427"/>
      <c r="P133" s="426"/>
    </row>
    <row r="134" spans="1:16" s="430" customFormat="1" ht="15" customHeight="1" x14ac:dyDescent="0.35">
      <c r="A134" s="891" t="str">
        <f ca="1">INDIRECT("'Disaggregation tab old'!O"&amp;9-$K134)</f>
        <v>a1G1R000006s1ySUAQ</v>
      </c>
      <c r="B134" s="902">
        <f ca="1">INDIRECT("'Disaggregation tab old'!A"&amp;9-$K134)</f>
        <v>7</v>
      </c>
      <c r="C134" s="889" t="str">
        <f ca="1">IFERROR(VLOOKUP(B134,'Impact Indicators - Section B '!$A$9:$AX$70,50,FALSE),"")</f>
        <v/>
      </c>
      <c r="D134" s="900" t="str">
        <f ca="1">N134</f>
        <v/>
      </c>
      <c r="E134" s="900" t="str">
        <f ca="1">O134</f>
        <v/>
      </c>
      <c r="F134" s="431"/>
      <c r="G134" s="904" t="str">
        <f>IF(IFERROR((F134/F135),"") ="", "",(F134/F135))</f>
        <v/>
      </c>
      <c r="H134" s="894"/>
      <c r="I134" s="896"/>
      <c r="J134" s="898"/>
      <c r="K134" s="893">
        <f ca="1">IF(OFFSET(K134,-2,0,,)="",0,OFFSET(K134,-2,0,,)-1)</f>
        <v>-62</v>
      </c>
      <c r="L134" s="425">
        <f ca="1">IF(AND(EXACT(C134,C132),C132&lt;&gt;0),L132+1,0)</f>
        <v>32</v>
      </c>
      <c r="M134" s="425" t="str">
        <f ca="1">IF(C134&lt;&gt;"",C134&amp;"-"&amp;L134,"")</f>
        <v/>
      </c>
      <c r="N134" s="425" t="str">
        <f t="array" aca="1" ref="N134" ca="1">IFERROR(IF(INDEX('Disaggregation Records'!$E$3:$E$66,MATCH(RIGHT(M134,255),RIGHT('Disaggregation Records'!$D$3:$D$66,255),0))=0,"",INDEX('Disaggregation Records'!$E$3:$E$66,MATCH(RIGHT(M134,255),RIGHT('Disaggregation Records'!$D$3:$D$66,255),0))),"")</f>
        <v/>
      </c>
      <c r="O134" s="40" t="str">
        <f t="array" aca="1" ref="O134" ca="1">IFERROR(IF(INDEX('Disaggregation Records'!$F$3:$F$66,MATCH(RIGHT(M134,255),RIGHT('Disaggregation Records'!$D$3:$D$66,255),0))=0,"",INDEX('Disaggregation Records'!$F$3:$F$66,MATCH(RIGHT(M134,255),RIGHT('Disaggregation Records'!$D$3:$D$66,255),0))),"")</f>
        <v/>
      </c>
      <c r="P134" s="425" t="str">
        <f t="array" aca="1" ref="P134" ca="1">IFERROR(IF(INDEX('Disaggregation Records'!$H$3:$H$66,MATCH(RIGHT(M134,255),RIGHT('Disaggregation Records'!$D$3:$D$66,255),0))=0,"",INDEX('Disaggregation Records'!$H$3:$H$66,MATCH(RIGHT(M134,255),RIGHT('Disaggregation Records'!$D$3:$D$66,255),0))),"")</f>
        <v/>
      </c>
    </row>
    <row r="135" spans="1:16" s="430" customFormat="1" ht="15" customHeight="1" x14ac:dyDescent="0.35">
      <c r="A135" s="891"/>
      <c r="B135" s="903"/>
      <c r="C135" s="890"/>
      <c r="D135" s="901"/>
      <c r="E135" s="901"/>
      <c r="F135" s="447"/>
      <c r="G135" s="905"/>
      <c r="H135" s="895"/>
      <c r="I135" s="897"/>
      <c r="J135" s="899"/>
      <c r="K135" s="893"/>
      <c r="L135" s="426"/>
      <c r="M135" s="426"/>
      <c r="N135" s="426"/>
      <c r="O135" s="427"/>
      <c r="P135" s="426"/>
    </row>
    <row r="136" spans="1:16" s="430" customFormat="1" ht="15" customHeight="1" x14ac:dyDescent="0.35">
      <c r="A136" s="891" t="str">
        <f ca="1">INDIRECT("'Disaggregation tab old'!O"&amp;9-$K136)</f>
        <v>a1G1R000006s1yTUAQ</v>
      </c>
      <c r="B136" s="902">
        <f ca="1">INDIRECT("'Disaggregation tab old'!A"&amp;9-$K136)</f>
        <v>7</v>
      </c>
      <c r="C136" s="889" t="str">
        <f ca="1">IFERROR(VLOOKUP(B136,'Impact Indicators - Section B '!$A$9:$AX$70,50,FALSE),"")</f>
        <v/>
      </c>
      <c r="D136" s="900" t="str">
        <f ca="1">N136</f>
        <v/>
      </c>
      <c r="E136" s="900" t="str">
        <f ca="1">O136</f>
        <v/>
      </c>
      <c r="F136" s="431"/>
      <c r="G136" s="904" t="str">
        <f>IF(IFERROR((F136/F137),"") ="", "",(F136/F137))</f>
        <v/>
      </c>
      <c r="H136" s="894"/>
      <c r="I136" s="896"/>
      <c r="J136" s="898"/>
      <c r="K136" s="893">
        <f ca="1">IF(OFFSET(K136,-2,0,,)="",0,OFFSET(K136,-2,0,,)-1)</f>
        <v>-63</v>
      </c>
      <c r="L136" s="425">
        <f ca="1">IF(AND(EXACT(C136,C134),C134&lt;&gt;0),L134+1,0)</f>
        <v>33</v>
      </c>
      <c r="M136" s="425" t="str">
        <f ca="1">IF(C136&lt;&gt;"",C136&amp;"-"&amp;L136,"")</f>
        <v/>
      </c>
      <c r="N136" s="425" t="str">
        <f t="array" aca="1" ref="N136" ca="1">IFERROR(IF(INDEX('Disaggregation Records'!$E$3:$E$66,MATCH(RIGHT(M136,255),RIGHT('Disaggregation Records'!$D$3:$D$66,255),0))=0,"",INDEX('Disaggregation Records'!$E$3:$E$66,MATCH(RIGHT(M136,255),RIGHT('Disaggregation Records'!$D$3:$D$66,255),0))),"")</f>
        <v/>
      </c>
      <c r="O136" s="40" t="str">
        <f t="array" aca="1" ref="O136" ca="1">IFERROR(IF(INDEX('Disaggregation Records'!$F$3:$F$66,MATCH(RIGHT(M136,255),RIGHT('Disaggregation Records'!$D$3:$D$66,255),0))=0,"",INDEX('Disaggregation Records'!$F$3:$F$66,MATCH(RIGHT(M136,255),RIGHT('Disaggregation Records'!$D$3:$D$66,255),0))),"")</f>
        <v/>
      </c>
      <c r="P136" s="425" t="str">
        <f t="array" aca="1" ref="P136" ca="1">IFERROR(IF(INDEX('Disaggregation Records'!$H$3:$H$66,MATCH(RIGHT(M136,255),RIGHT('Disaggregation Records'!$D$3:$D$66,255),0))=0,"",INDEX('Disaggregation Records'!$H$3:$H$66,MATCH(RIGHT(M136,255),RIGHT('Disaggregation Records'!$D$3:$D$66,255),0))),"")</f>
        <v/>
      </c>
    </row>
    <row r="137" spans="1:16" s="430" customFormat="1" ht="15" customHeight="1" x14ac:dyDescent="0.35">
      <c r="A137" s="891"/>
      <c r="B137" s="903"/>
      <c r="C137" s="890"/>
      <c r="D137" s="901"/>
      <c r="E137" s="901"/>
      <c r="F137" s="447"/>
      <c r="G137" s="905"/>
      <c r="H137" s="895"/>
      <c r="I137" s="897"/>
      <c r="J137" s="899"/>
      <c r="K137" s="893"/>
      <c r="L137" s="426"/>
      <c r="M137" s="426"/>
      <c r="N137" s="426"/>
      <c r="O137" s="427"/>
      <c r="P137" s="426"/>
    </row>
    <row r="138" spans="1:16" s="430" customFormat="1" ht="15" customHeight="1" x14ac:dyDescent="0.35">
      <c r="A138" s="891" t="str">
        <f ca="1">INDIRECT("'Disaggregation tab old'!O"&amp;9-$K138)</f>
        <v>a1G1R000006s1yUUAQ</v>
      </c>
      <c r="B138" s="902">
        <f ca="1">INDIRECT("'Disaggregation tab old'!A"&amp;9-$K138)</f>
        <v>7</v>
      </c>
      <c r="C138" s="889" t="str">
        <f ca="1">IFERROR(VLOOKUP(B138,'Impact Indicators - Section B '!$A$9:$AX$70,50,FALSE),"")</f>
        <v/>
      </c>
      <c r="D138" s="900" t="str">
        <f ca="1">N138</f>
        <v/>
      </c>
      <c r="E138" s="900" t="str">
        <f ca="1">O138</f>
        <v/>
      </c>
      <c r="F138" s="431"/>
      <c r="G138" s="904" t="str">
        <f>IF(IFERROR((F138/F139),"") ="", "",(F138/F139))</f>
        <v/>
      </c>
      <c r="H138" s="894"/>
      <c r="I138" s="896"/>
      <c r="J138" s="898"/>
      <c r="K138" s="893">
        <f ca="1">IF(OFFSET(K138,-2,0,,)="",0,OFFSET(K138,-2,0,,)-1)</f>
        <v>-64</v>
      </c>
      <c r="L138" s="425">
        <f ca="1">IF(AND(EXACT(C138,C136),C136&lt;&gt;0),L136+1,0)</f>
        <v>34</v>
      </c>
      <c r="M138" s="425" t="str">
        <f ca="1">IF(C138&lt;&gt;"",C138&amp;"-"&amp;L138,"")</f>
        <v/>
      </c>
      <c r="N138" s="425" t="str">
        <f t="array" aca="1" ref="N138" ca="1">IFERROR(IF(INDEX('Disaggregation Records'!$E$3:$E$66,MATCH(RIGHT(M138,255),RIGHT('Disaggregation Records'!$D$3:$D$66,255),0))=0,"",INDEX('Disaggregation Records'!$E$3:$E$66,MATCH(RIGHT(M138,255),RIGHT('Disaggregation Records'!$D$3:$D$66,255),0))),"")</f>
        <v/>
      </c>
      <c r="O138" s="40" t="str">
        <f t="array" aca="1" ref="O138" ca="1">IFERROR(IF(INDEX('Disaggregation Records'!$F$3:$F$66,MATCH(RIGHT(M138,255),RIGHT('Disaggregation Records'!$D$3:$D$66,255),0))=0,"",INDEX('Disaggregation Records'!$F$3:$F$66,MATCH(RIGHT(M138,255),RIGHT('Disaggregation Records'!$D$3:$D$66,255),0))),"")</f>
        <v/>
      </c>
      <c r="P138" s="425" t="str">
        <f t="array" aca="1" ref="P138" ca="1">IFERROR(IF(INDEX('Disaggregation Records'!$H$3:$H$66,MATCH(RIGHT(M138,255),RIGHT('Disaggregation Records'!$D$3:$D$66,255),0))=0,"",INDEX('Disaggregation Records'!$H$3:$H$66,MATCH(RIGHT(M138,255),RIGHT('Disaggregation Records'!$D$3:$D$66,255),0))),"")</f>
        <v/>
      </c>
    </row>
    <row r="139" spans="1:16" s="430" customFormat="1" ht="15" customHeight="1" x14ac:dyDescent="0.35">
      <c r="A139" s="891"/>
      <c r="B139" s="903"/>
      <c r="C139" s="890"/>
      <c r="D139" s="901"/>
      <c r="E139" s="901"/>
      <c r="F139" s="447"/>
      <c r="G139" s="905"/>
      <c r="H139" s="895"/>
      <c r="I139" s="897"/>
      <c r="J139" s="899"/>
      <c r="K139" s="893"/>
      <c r="L139" s="426"/>
      <c r="M139" s="426"/>
      <c r="N139" s="426"/>
      <c r="O139" s="427"/>
      <c r="P139" s="426"/>
    </row>
    <row r="140" spans="1:16" s="430" customFormat="1" ht="15" customHeight="1" x14ac:dyDescent="0.35">
      <c r="A140" s="891" t="str">
        <f ca="1">INDIRECT("'Disaggregation tab old'!O"&amp;9-$K140)</f>
        <v>a1G1R000006s1yVUAQ</v>
      </c>
      <c r="B140" s="902">
        <f ca="1">INDIRECT("'Disaggregation tab old'!A"&amp;9-$K140)</f>
        <v>7</v>
      </c>
      <c r="C140" s="889" t="str">
        <f ca="1">IFERROR(VLOOKUP(B140,'Impact Indicators - Section B '!$A$9:$AX$70,50,FALSE),"")</f>
        <v/>
      </c>
      <c r="D140" s="900" t="str">
        <f ca="1">N140</f>
        <v/>
      </c>
      <c r="E140" s="900" t="str">
        <f ca="1">O140</f>
        <v/>
      </c>
      <c r="F140" s="431"/>
      <c r="G140" s="904" t="str">
        <f>IF(IFERROR((F140/F141),"") ="", "",(F140/F141))</f>
        <v/>
      </c>
      <c r="H140" s="894"/>
      <c r="I140" s="896"/>
      <c r="J140" s="898"/>
      <c r="K140" s="893">
        <f ca="1">IF(OFFSET(K140,-2,0,,)="",0,OFFSET(K140,-2,0,,)-1)</f>
        <v>-65</v>
      </c>
      <c r="L140" s="425">
        <f ca="1">IF(AND(EXACT(C140,C138),C138&lt;&gt;0),L138+1,0)</f>
        <v>35</v>
      </c>
      <c r="M140" s="425" t="str">
        <f ca="1">IF(C140&lt;&gt;"",C140&amp;"-"&amp;L140,"")</f>
        <v/>
      </c>
      <c r="N140" s="425" t="str">
        <f t="array" aca="1" ref="N140" ca="1">IFERROR(IF(INDEX('Disaggregation Records'!$E$3:$E$66,MATCH(RIGHT(M140,255),RIGHT('Disaggregation Records'!$D$3:$D$66,255),0))=0,"",INDEX('Disaggregation Records'!$E$3:$E$66,MATCH(RIGHT(M140,255),RIGHT('Disaggregation Records'!$D$3:$D$66,255),0))),"")</f>
        <v/>
      </c>
      <c r="O140" s="40" t="str">
        <f t="array" aca="1" ref="O140" ca="1">IFERROR(IF(INDEX('Disaggregation Records'!$F$3:$F$66,MATCH(RIGHT(M140,255),RIGHT('Disaggregation Records'!$D$3:$D$66,255),0))=0,"",INDEX('Disaggregation Records'!$F$3:$F$66,MATCH(RIGHT(M140,255),RIGHT('Disaggregation Records'!$D$3:$D$66,255),0))),"")</f>
        <v/>
      </c>
      <c r="P140" s="425" t="str">
        <f t="array" aca="1" ref="P140" ca="1">IFERROR(IF(INDEX('Disaggregation Records'!$H$3:$H$66,MATCH(RIGHT(M140,255),RIGHT('Disaggregation Records'!$D$3:$D$66,255),0))=0,"",INDEX('Disaggregation Records'!$H$3:$H$66,MATCH(RIGHT(M140,255),RIGHT('Disaggregation Records'!$D$3:$D$66,255),0))),"")</f>
        <v/>
      </c>
    </row>
    <row r="141" spans="1:16" s="430" customFormat="1" ht="15" customHeight="1" x14ac:dyDescent="0.35">
      <c r="A141" s="891"/>
      <c r="B141" s="903"/>
      <c r="C141" s="890"/>
      <c r="D141" s="901"/>
      <c r="E141" s="901"/>
      <c r="F141" s="447"/>
      <c r="G141" s="905"/>
      <c r="H141" s="895"/>
      <c r="I141" s="897"/>
      <c r="J141" s="899"/>
      <c r="K141" s="893"/>
      <c r="L141" s="426"/>
      <c r="M141" s="426"/>
      <c r="N141" s="426"/>
      <c r="O141" s="427"/>
      <c r="P141" s="426"/>
    </row>
    <row r="142" spans="1:16" s="430" customFormat="1" ht="15" customHeight="1" x14ac:dyDescent="0.35">
      <c r="A142" s="891" t="str">
        <f ca="1">INDIRECT("'Disaggregation tab old'!O"&amp;9-$K142)</f>
        <v>a1G1R000006s1yWUAQ</v>
      </c>
      <c r="B142" s="902">
        <f ca="1">INDIRECT("'Disaggregation tab old'!A"&amp;9-$K142)</f>
        <v>7</v>
      </c>
      <c r="C142" s="889" t="str">
        <f ca="1">IFERROR(VLOOKUP(B142,'Impact Indicators - Section B '!$A$9:$AX$70,50,FALSE),"")</f>
        <v/>
      </c>
      <c r="D142" s="900" t="str">
        <f ca="1">N142</f>
        <v/>
      </c>
      <c r="E142" s="900" t="str">
        <f ca="1">O142</f>
        <v/>
      </c>
      <c r="F142" s="431"/>
      <c r="G142" s="904" t="str">
        <f>IF(IFERROR((F142/F143),"") ="", "",(F142/F143))</f>
        <v/>
      </c>
      <c r="H142" s="894"/>
      <c r="I142" s="896"/>
      <c r="J142" s="898"/>
      <c r="K142" s="893">
        <f ca="1">IF(OFFSET(K142,-2,0,,)="",0,OFFSET(K142,-2,0,,)-1)</f>
        <v>-66</v>
      </c>
      <c r="L142" s="425">
        <f ca="1">IF(AND(EXACT(C142,C140),C140&lt;&gt;0),L140+1,0)</f>
        <v>36</v>
      </c>
      <c r="M142" s="425" t="str">
        <f ca="1">IF(C142&lt;&gt;"",C142&amp;"-"&amp;L142,"")</f>
        <v/>
      </c>
      <c r="N142" s="425" t="str">
        <f t="array" aca="1" ref="N142" ca="1">IFERROR(IF(INDEX('Disaggregation Records'!$E$3:$E$66,MATCH(RIGHT(M142,255),RIGHT('Disaggregation Records'!$D$3:$D$66,255),0))=0,"",INDEX('Disaggregation Records'!$E$3:$E$66,MATCH(RIGHT(M142,255),RIGHT('Disaggregation Records'!$D$3:$D$66,255),0))),"")</f>
        <v/>
      </c>
      <c r="O142" s="40" t="str">
        <f t="array" aca="1" ref="O142" ca="1">IFERROR(IF(INDEX('Disaggregation Records'!$F$3:$F$66,MATCH(RIGHT(M142,255),RIGHT('Disaggregation Records'!$D$3:$D$66,255),0))=0,"",INDEX('Disaggregation Records'!$F$3:$F$66,MATCH(RIGHT(M142,255),RIGHT('Disaggregation Records'!$D$3:$D$66,255),0))),"")</f>
        <v/>
      </c>
      <c r="P142" s="425" t="str">
        <f t="array" aca="1" ref="P142" ca="1">IFERROR(IF(INDEX('Disaggregation Records'!$H$3:$H$66,MATCH(RIGHT(M142,255),RIGHT('Disaggregation Records'!$D$3:$D$66,255),0))=0,"",INDEX('Disaggregation Records'!$H$3:$H$66,MATCH(RIGHT(M142,255),RIGHT('Disaggregation Records'!$D$3:$D$66,255),0))),"")</f>
        <v/>
      </c>
    </row>
    <row r="143" spans="1:16" s="430" customFormat="1" ht="15" customHeight="1" x14ac:dyDescent="0.35">
      <c r="A143" s="891"/>
      <c r="B143" s="903"/>
      <c r="C143" s="890"/>
      <c r="D143" s="901"/>
      <c r="E143" s="901"/>
      <c r="F143" s="447"/>
      <c r="G143" s="905"/>
      <c r="H143" s="895"/>
      <c r="I143" s="897"/>
      <c r="J143" s="899"/>
      <c r="K143" s="893"/>
      <c r="L143" s="426"/>
      <c r="M143" s="426"/>
      <c r="N143" s="426"/>
      <c r="O143" s="427"/>
      <c r="P143" s="426"/>
    </row>
    <row r="144" spans="1:16" s="430" customFormat="1" ht="15" customHeight="1" x14ac:dyDescent="0.35">
      <c r="A144" s="891" t="str">
        <f ca="1">INDIRECT("'Disaggregation tab old'!O"&amp;9-$K144)</f>
        <v>a1G1R000006s1yXUAQ</v>
      </c>
      <c r="B144" s="902">
        <f ca="1">INDIRECT("'Disaggregation tab old'!A"&amp;9-$K144)</f>
        <v>7</v>
      </c>
      <c r="C144" s="889" t="str">
        <f ca="1">IFERROR(VLOOKUP(B144,'Impact Indicators - Section B '!$A$9:$AX$70,50,FALSE),"")</f>
        <v/>
      </c>
      <c r="D144" s="900" t="str">
        <f ca="1">N144</f>
        <v/>
      </c>
      <c r="E144" s="900" t="str">
        <f ca="1">O144</f>
        <v/>
      </c>
      <c r="F144" s="431"/>
      <c r="G144" s="904" t="str">
        <f>IF(IFERROR((F144/F145),"") ="", "",(F144/F145))</f>
        <v/>
      </c>
      <c r="H144" s="894"/>
      <c r="I144" s="896"/>
      <c r="J144" s="898"/>
      <c r="K144" s="893">
        <f ca="1">IF(OFFSET(K144,-2,0,,)="",0,OFFSET(K144,-2,0,,)-1)</f>
        <v>-67</v>
      </c>
      <c r="L144" s="425">
        <f ca="1">IF(AND(EXACT(C144,C142),C142&lt;&gt;0),L142+1,0)</f>
        <v>37</v>
      </c>
      <c r="M144" s="425" t="str">
        <f ca="1">IF(C144&lt;&gt;"",C144&amp;"-"&amp;L144,"")</f>
        <v/>
      </c>
      <c r="N144" s="425" t="str">
        <f t="array" aca="1" ref="N144" ca="1">IFERROR(IF(INDEX('Disaggregation Records'!$E$3:$E$66,MATCH(RIGHT(M144,255),RIGHT('Disaggregation Records'!$D$3:$D$66,255),0))=0,"",INDEX('Disaggregation Records'!$E$3:$E$66,MATCH(RIGHT(M144,255),RIGHT('Disaggregation Records'!$D$3:$D$66,255),0))),"")</f>
        <v/>
      </c>
      <c r="O144" s="40" t="str">
        <f t="array" aca="1" ref="O144" ca="1">IFERROR(IF(INDEX('Disaggregation Records'!$F$3:$F$66,MATCH(RIGHT(M144,255),RIGHT('Disaggregation Records'!$D$3:$D$66,255),0))=0,"",INDEX('Disaggregation Records'!$F$3:$F$66,MATCH(RIGHT(M144,255),RIGHT('Disaggregation Records'!$D$3:$D$66,255),0))),"")</f>
        <v/>
      </c>
      <c r="P144" s="425" t="str">
        <f t="array" aca="1" ref="P144" ca="1">IFERROR(IF(INDEX('Disaggregation Records'!$H$3:$H$66,MATCH(RIGHT(M144,255),RIGHT('Disaggregation Records'!$D$3:$D$66,255),0))=0,"",INDEX('Disaggregation Records'!$H$3:$H$66,MATCH(RIGHT(M144,255),RIGHT('Disaggregation Records'!$D$3:$D$66,255),0))),"")</f>
        <v/>
      </c>
    </row>
    <row r="145" spans="1:16" s="430" customFormat="1" ht="15" customHeight="1" x14ac:dyDescent="0.35">
      <c r="A145" s="891"/>
      <c r="B145" s="903"/>
      <c r="C145" s="890"/>
      <c r="D145" s="901"/>
      <c r="E145" s="901"/>
      <c r="F145" s="447"/>
      <c r="G145" s="905"/>
      <c r="H145" s="895"/>
      <c r="I145" s="897"/>
      <c r="J145" s="899"/>
      <c r="K145" s="893"/>
      <c r="L145" s="426"/>
      <c r="M145" s="426"/>
      <c r="N145" s="426"/>
      <c r="O145" s="427"/>
      <c r="P145" s="426"/>
    </row>
    <row r="146" spans="1:16" s="430" customFormat="1" ht="15" customHeight="1" x14ac:dyDescent="0.35">
      <c r="A146" s="891" t="str">
        <f ca="1">INDIRECT("'Disaggregation tab old'!O"&amp;9-$K146)</f>
        <v>a1G1R000006s1yYUAQ</v>
      </c>
      <c r="B146" s="902">
        <f ca="1">INDIRECT("'Disaggregation tab old'!A"&amp;9-$K146)</f>
        <v>7</v>
      </c>
      <c r="C146" s="889" t="str">
        <f ca="1">IFERROR(VLOOKUP(B146,'Impact Indicators - Section B '!$A$9:$AX$70,50,FALSE),"")</f>
        <v/>
      </c>
      <c r="D146" s="900" t="str">
        <f ca="1">N146</f>
        <v/>
      </c>
      <c r="E146" s="900" t="str">
        <f ca="1">O146</f>
        <v/>
      </c>
      <c r="F146" s="431"/>
      <c r="G146" s="904" t="str">
        <f>IF(IFERROR((F146/F147),"") ="", "",(F146/F147))</f>
        <v/>
      </c>
      <c r="H146" s="894"/>
      <c r="I146" s="896"/>
      <c r="J146" s="898"/>
      <c r="K146" s="893">
        <f ca="1">IF(OFFSET(K146,-2,0,,)="",0,OFFSET(K146,-2,0,,)-1)</f>
        <v>-68</v>
      </c>
      <c r="L146" s="425">
        <f ca="1">IF(AND(EXACT(C146,C144),C144&lt;&gt;0),L144+1,0)</f>
        <v>38</v>
      </c>
      <c r="M146" s="425" t="str">
        <f ca="1">IF(C146&lt;&gt;"",C146&amp;"-"&amp;L146,"")</f>
        <v/>
      </c>
      <c r="N146" s="425" t="str">
        <f t="array" aca="1" ref="N146" ca="1">IFERROR(IF(INDEX('Disaggregation Records'!$E$3:$E$66,MATCH(RIGHT(M146,255),RIGHT('Disaggregation Records'!$D$3:$D$66,255),0))=0,"",INDEX('Disaggregation Records'!$E$3:$E$66,MATCH(RIGHT(M146,255),RIGHT('Disaggregation Records'!$D$3:$D$66,255),0))),"")</f>
        <v/>
      </c>
      <c r="O146" s="40" t="str">
        <f t="array" aca="1" ref="O146" ca="1">IFERROR(IF(INDEX('Disaggregation Records'!$F$3:$F$66,MATCH(RIGHT(M146,255),RIGHT('Disaggregation Records'!$D$3:$D$66,255),0))=0,"",INDEX('Disaggregation Records'!$F$3:$F$66,MATCH(RIGHT(M146,255),RIGHT('Disaggregation Records'!$D$3:$D$66,255),0))),"")</f>
        <v/>
      </c>
      <c r="P146" s="425" t="str">
        <f t="array" aca="1" ref="P146" ca="1">IFERROR(IF(INDEX('Disaggregation Records'!$H$3:$H$66,MATCH(RIGHT(M146,255),RIGHT('Disaggregation Records'!$D$3:$D$66,255),0))=0,"",INDEX('Disaggregation Records'!$H$3:$H$66,MATCH(RIGHT(M146,255),RIGHT('Disaggregation Records'!$D$3:$D$66,255),0))),"")</f>
        <v/>
      </c>
    </row>
    <row r="147" spans="1:16" s="430" customFormat="1" ht="15" customHeight="1" x14ac:dyDescent="0.35">
      <c r="A147" s="891"/>
      <c r="B147" s="903"/>
      <c r="C147" s="890"/>
      <c r="D147" s="901"/>
      <c r="E147" s="901"/>
      <c r="F147" s="447"/>
      <c r="G147" s="905"/>
      <c r="H147" s="895"/>
      <c r="I147" s="897"/>
      <c r="J147" s="899"/>
      <c r="K147" s="893"/>
      <c r="L147" s="426"/>
      <c r="M147" s="426"/>
      <c r="N147" s="426"/>
      <c r="O147" s="427"/>
      <c r="P147" s="426"/>
    </row>
    <row r="148" spans="1:16" s="430" customFormat="1" ht="15" customHeight="1" x14ac:dyDescent="0.35">
      <c r="A148" s="891" t="str">
        <f ca="1">INDIRECT("'Disaggregation tab old'!O"&amp;9-$K148)</f>
        <v>a1G1R000006s1yZUAQ</v>
      </c>
      <c r="B148" s="902">
        <f ca="1">INDIRECT("'Disaggregation tab old'!A"&amp;9-$K148)</f>
        <v>7</v>
      </c>
      <c r="C148" s="889" t="str">
        <f ca="1">IFERROR(VLOOKUP(B148,'Impact Indicators - Section B '!$A$9:$AX$70,50,FALSE),"")</f>
        <v/>
      </c>
      <c r="D148" s="900" t="str">
        <f ca="1">N148</f>
        <v/>
      </c>
      <c r="E148" s="900" t="str">
        <f ca="1">O148</f>
        <v/>
      </c>
      <c r="F148" s="431"/>
      <c r="G148" s="904" t="str">
        <f>IF(IFERROR((F148/F149),"") ="", "",(F148/F149))</f>
        <v/>
      </c>
      <c r="H148" s="894"/>
      <c r="I148" s="896"/>
      <c r="J148" s="898"/>
      <c r="K148" s="893">
        <f ca="1">IF(OFFSET(K148,-2,0,,)="",0,OFFSET(K148,-2,0,,)-1)</f>
        <v>-69</v>
      </c>
      <c r="L148" s="425">
        <f ca="1">IF(AND(EXACT(C148,C146),C146&lt;&gt;0),L146+1,0)</f>
        <v>39</v>
      </c>
      <c r="M148" s="425" t="str">
        <f ca="1">IF(C148&lt;&gt;"",C148&amp;"-"&amp;L148,"")</f>
        <v/>
      </c>
      <c r="N148" s="425" t="str">
        <f t="array" aca="1" ref="N148" ca="1">IFERROR(IF(INDEX('Disaggregation Records'!$E$3:$E$66,MATCH(RIGHT(M148,255),RIGHT('Disaggregation Records'!$D$3:$D$66,255),0))=0,"",INDEX('Disaggregation Records'!$E$3:$E$66,MATCH(RIGHT(M148,255),RIGHT('Disaggregation Records'!$D$3:$D$66,255),0))),"")</f>
        <v/>
      </c>
      <c r="O148" s="40" t="str">
        <f t="array" aca="1" ref="O148" ca="1">IFERROR(IF(INDEX('Disaggregation Records'!$F$3:$F$66,MATCH(RIGHT(M148,255),RIGHT('Disaggregation Records'!$D$3:$D$66,255),0))=0,"",INDEX('Disaggregation Records'!$F$3:$F$66,MATCH(RIGHT(M148,255),RIGHT('Disaggregation Records'!$D$3:$D$66,255),0))),"")</f>
        <v/>
      </c>
      <c r="P148" s="425" t="str">
        <f t="array" aca="1" ref="P148" ca="1">IFERROR(IF(INDEX('Disaggregation Records'!$H$3:$H$66,MATCH(RIGHT(M148,255),RIGHT('Disaggregation Records'!$D$3:$D$66,255),0))=0,"",INDEX('Disaggregation Records'!$H$3:$H$66,MATCH(RIGHT(M148,255),RIGHT('Disaggregation Records'!$D$3:$D$66,255),0))),"")</f>
        <v/>
      </c>
    </row>
    <row r="149" spans="1:16" s="430" customFormat="1" ht="15" customHeight="1" x14ac:dyDescent="0.35">
      <c r="A149" s="891"/>
      <c r="B149" s="903"/>
      <c r="C149" s="890"/>
      <c r="D149" s="901"/>
      <c r="E149" s="901"/>
      <c r="F149" s="447"/>
      <c r="G149" s="905"/>
      <c r="H149" s="895"/>
      <c r="I149" s="897"/>
      <c r="J149" s="899"/>
      <c r="K149" s="893"/>
      <c r="L149" s="426"/>
      <c r="M149" s="426"/>
      <c r="N149" s="426"/>
      <c r="O149" s="427"/>
      <c r="P149" s="426"/>
    </row>
    <row r="150" spans="1:16" s="430" customFormat="1" ht="15" customHeight="1" x14ac:dyDescent="0.35">
      <c r="A150" s="891" t="str">
        <f ca="1">INDIRECT("'Disaggregation tab old'!O"&amp;9-$K150)</f>
        <v>a1G1R000006s1yaUAA</v>
      </c>
      <c r="B150" s="902">
        <f ca="1">INDIRECT("'Disaggregation tab old'!A"&amp;9-$K150)</f>
        <v>8</v>
      </c>
      <c r="C150" s="889" t="str">
        <f ca="1">IFERROR(VLOOKUP(B150,'Impact Indicators - Section B '!$A$9:$AX$70,50,FALSE),"")</f>
        <v/>
      </c>
      <c r="D150" s="900" t="str">
        <f ca="1">N150</f>
        <v/>
      </c>
      <c r="E150" s="900" t="str">
        <f ca="1">O150</f>
        <v/>
      </c>
      <c r="F150" s="431"/>
      <c r="G150" s="904" t="str">
        <f>IF(IFERROR((F150/F151),"") ="", "",(F150/F151))</f>
        <v/>
      </c>
      <c r="H150" s="894"/>
      <c r="I150" s="896"/>
      <c r="J150" s="898"/>
      <c r="K150" s="893">
        <f ca="1">IF(OFFSET(K150,-2,0,,)="",0,OFFSET(K150,-2,0,,)-1)</f>
        <v>-70</v>
      </c>
      <c r="L150" s="425">
        <f ca="1">IF(AND(EXACT(C150,C148),C148&lt;&gt;0),L148+1,0)</f>
        <v>40</v>
      </c>
      <c r="M150" s="425" t="str">
        <f ca="1">IF(C150&lt;&gt;"",C150&amp;"-"&amp;L150,"")</f>
        <v/>
      </c>
      <c r="N150" s="425" t="str">
        <f t="array" aca="1" ref="N150" ca="1">IFERROR(IF(INDEX('Disaggregation Records'!$E$3:$E$66,MATCH(RIGHT(M150,255),RIGHT('Disaggregation Records'!$D$3:$D$66,255),0))=0,"",INDEX('Disaggregation Records'!$E$3:$E$66,MATCH(RIGHT(M150,255),RIGHT('Disaggregation Records'!$D$3:$D$66,255),0))),"")</f>
        <v/>
      </c>
      <c r="O150" s="40" t="str">
        <f t="array" aca="1" ref="O150" ca="1">IFERROR(IF(INDEX('Disaggregation Records'!$F$3:$F$66,MATCH(RIGHT(M150,255),RIGHT('Disaggregation Records'!$D$3:$D$66,255),0))=0,"",INDEX('Disaggregation Records'!$F$3:$F$66,MATCH(RIGHT(M150,255),RIGHT('Disaggregation Records'!$D$3:$D$66,255),0))),"")</f>
        <v/>
      </c>
      <c r="P150" s="425" t="str">
        <f t="array" aca="1" ref="P150" ca="1">IFERROR(IF(INDEX('Disaggregation Records'!$H$3:$H$66,MATCH(RIGHT(M150,255),RIGHT('Disaggregation Records'!$D$3:$D$66,255),0))=0,"",INDEX('Disaggregation Records'!$H$3:$H$66,MATCH(RIGHT(M150,255),RIGHT('Disaggregation Records'!$D$3:$D$66,255),0))),"")</f>
        <v/>
      </c>
    </row>
    <row r="151" spans="1:16" s="430" customFormat="1" ht="15" customHeight="1" x14ac:dyDescent="0.35">
      <c r="A151" s="891"/>
      <c r="B151" s="903"/>
      <c r="C151" s="890"/>
      <c r="D151" s="901"/>
      <c r="E151" s="901"/>
      <c r="F151" s="447"/>
      <c r="G151" s="905"/>
      <c r="H151" s="895"/>
      <c r="I151" s="897"/>
      <c r="J151" s="899"/>
      <c r="K151" s="893"/>
      <c r="L151" s="426"/>
      <c r="M151" s="426"/>
      <c r="N151" s="426"/>
      <c r="O151" s="427"/>
      <c r="P151" s="426"/>
    </row>
    <row r="152" spans="1:16" s="430" customFormat="1" ht="15" customHeight="1" x14ac:dyDescent="0.35">
      <c r="A152" s="891" t="str">
        <f ca="1">INDIRECT("'Disaggregation tab old'!O"&amp;9-$K152)</f>
        <v>a1G1R000006s1ybUAA</v>
      </c>
      <c r="B152" s="902">
        <f ca="1">INDIRECT("'Disaggregation tab old'!A"&amp;9-$K152)</f>
        <v>8</v>
      </c>
      <c r="C152" s="889" t="str">
        <f ca="1">IFERROR(VLOOKUP(B152,'Impact Indicators - Section B '!$A$9:$AX$70,50,FALSE),"")</f>
        <v/>
      </c>
      <c r="D152" s="900" t="str">
        <f ca="1">N152</f>
        <v/>
      </c>
      <c r="E152" s="900" t="str">
        <f ca="1">O152</f>
        <v/>
      </c>
      <c r="F152" s="431"/>
      <c r="G152" s="904" t="str">
        <f>IF(IFERROR((F152/F153),"") ="", "",(F152/F153))</f>
        <v/>
      </c>
      <c r="H152" s="894"/>
      <c r="I152" s="896"/>
      <c r="J152" s="898"/>
      <c r="K152" s="893">
        <f ca="1">IF(OFFSET(K152,-2,0,,)="",0,OFFSET(K152,-2,0,,)-1)</f>
        <v>-71</v>
      </c>
      <c r="L152" s="425">
        <f ca="1">IF(AND(EXACT(C152,C150),C150&lt;&gt;0),L150+1,0)</f>
        <v>41</v>
      </c>
      <c r="M152" s="425" t="str">
        <f ca="1">IF(C152&lt;&gt;"",C152&amp;"-"&amp;L152,"")</f>
        <v/>
      </c>
      <c r="N152" s="425" t="str">
        <f t="array" aca="1" ref="N152" ca="1">IFERROR(IF(INDEX('Disaggregation Records'!$E$3:$E$66,MATCH(RIGHT(M152,255),RIGHT('Disaggregation Records'!$D$3:$D$66,255),0))=0,"",INDEX('Disaggregation Records'!$E$3:$E$66,MATCH(RIGHT(M152,255),RIGHT('Disaggregation Records'!$D$3:$D$66,255),0))),"")</f>
        <v/>
      </c>
      <c r="O152" s="40" t="str">
        <f t="array" aca="1" ref="O152" ca="1">IFERROR(IF(INDEX('Disaggregation Records'!$F$3:$F$66,MATCH(RIGHT(M152,255),RIGHT('Disaggregation Records'!$D$3:$D$66,255),0))=0,"",INDEX('Disaggregation Records'!$F$3:$F$66,MATCH(RIGHT(M152,255),RIGHT('Disaggregation Records'!$D$3:$D$66,255),0))),"")</f>
        <v/>
      </c>
      <c r="P152" s="425" t="str">
        <f t="array" aca="1" ref="P152" ca="1">IFERROR(IF(INDEX('Disaggregation Records'!$H$3:$H$66,MATCH(RIGHT(M152,255),RIGHT('Disaggregation Records'!$D$3:$D$66,255),0))=0,"",INDEX('Disaggregation Records'!$H$3:$H$66,MATCH(RIGHT(M152,255),RIGHT('Disaggregation Records'!$D$3:$D$66,255),0))),"")</f>
        <v/>
      </c>
    </row>
    <row r="153" spans="1:16" s="430" customFormat="1" ht="15" customHeight="1" x14ac:dyDescent="0.35">
      <c r="A153" s="891"/>
      <c r="B153" s="903"/>
      <c r="C153" s="890"/>
      <c r="D153" s="901"/>
      <c r="E153" s="901"/>
      <c r="F153" s="447"/>
      <c r="G153" s="905"/>
      <c r="H153" s="895"/>
      <c r="I153" s="897"/>
      <c r="J153" s="899"/>
      <c r="K153" s="893"/>
      <c r="L153" s="426"/>
      <c r="M153" s="426"/>
      <c r="N153" s="426"/>
      <c r="O153" s="427"/>
      <c r="P153" s="426"/>
    </row>
    <row r="154" spans="1:16" s="430" customFormat="1" ht="15" customHeight="1" x14ac:dyDescent="0.35">
      <c r="A154" s="891" t="str">
        <f ca="1">INDIRECT("'Disaggregation tab old'!O"&amp;9-$K154)</f>
        <v>a1G1R000006s1ycUAA</v>
      </c>
      <c r="B154" s="902">
        <f ca="1">INDIRECT("'Disaggregation tab old'!A"&amp;9-$K154)</f>
        <v>8</v>
      </c>
      <c r="C154" s="889" t="str">
        <f ca="1">IFERROR(VLOOKUP(B154,'Impact Indicators - Section B '!$A$9:$AX$70,50,FALSE),"")</f>
        <v/>
      </c>
      <c r="D154" s="900" t="str">
        <f ca="1">N154</f>
        <v/>
      </c>
      <c r="E154" s="900" t="str">
        <f ca="1">O154</f>
        <v/>
      </c>
      <c r="F154" s="431"/>
      <c r="G154" s="904" t="str">
        <f>IF(IFERROR((F154/F155),"") ="", "",(F154/F155))</f>
        <v/>
      </c>
      <c r="H154" s="894"/>
      <c r="I154" s="896"/>
      <c r="J154" s="898"/>
      <c r="K154" s="893">
        <f ca="1">IF(OFFSET(K154,-2,0,,)="",0,OFFSET(K154,-2,0,,)-1)</f>
        <v>-72</v>
      </c>
      <c r="L154" s="425">
        <f ca="1">IF(AND(EXACT(C154,C152),C152&lt;&gt;0),L152+1,0)</f>
        <v>42</v>
      </c>
      <c r="M154" s="425" t="str">
        <f ca="1">IF(C154&lt;&gt;"",C154&amp;"-"&amp;L154,"")</f>
        <v/>
      </c>
      <c r="N154" s="425" t="str">
        <f t="array" aca="1" ref="N154" ca="1">IFERROR(IF(INDEX('Disaggregation Records'!$E$3:$E$66,MATCH(RIGHT(M154,255),RIGHT('Disaggregation Records'!$D$3:$D$66,255),0))=0,"",INDEX('Disaggregation Records'!$E$3:$E$66,MATCH(RIGHT(M154,255),RIGHT('Disaggregation Records'!$D$3:$D$66,255),0))),"")</f>
        <v/>
      </c>
      <c r="O154" s="40" t="str">
        <f t="array" aca="1" ref="O154" ca="1">IFERROR(IF(INDEX('Disaggregation Records'!$F$3:$F$66,MATCH(RIGHT(M154,255),RIGHT('Disaggregation Records'!$D$3:$D$66,255),0))=0,"",INDEX('Disaggregation Records'!$F$3:$F$66,MATCH(RIGHT(M154,255),RIGHT('Disaggregation Records'!$D$3:$D$66,255),0))),"")</f>
        <v/>
      </c>
      <c r="P154" s="425" t="str">
        <f t="array" aca="1" ref="P154" ca="1">IFERROR(IF(INDEX('Disaggregation Records'!$H$3:$H$66,MATCH(RIGHT(M154,255),RIGHT('Disaggregation Records'!$D$3:$D$66,255),0))=0,"",INDEX('Disaggregation Records'!$H$3:$H$66,MATCH(RIGHT(M154,255),RIGHT('Disaggregation Records'!$D$3:$D$66,255),0))),"")</f>
        <v/>
      </c>
    </row>
    <row r="155" spans="1:16" s="430" customFormat="1" ht="15" customHeight="1" x14ac:dyDescent="0.35">
      <c r="A155" s="891"/>
      <c r="B155" s="903"/>
      <c r="C155" s="890"/>
      <c r="D155" s="901"/>
      <c r="E155" s="901"/>
      <c r="F155" s="447"/>
      <c r="G155" s="905"/>
      <c r="H155" s="895"/>
      <c r="I155" s="897"/>
      <c r="J155" s="899"/>
      <c r="K155" s="893"/>
      <c r="L155" s="426"/>
      <c r="M155" s="426"/>
      <c r="N155" s="426"/>
      <c r="O155" s="427"/>
      <c r="P155" s="426"/>
    </row>
    <row r="156" spans="1:16" s="430" customFormat="1" ht="15" customHeight="1" x14ac:dyDescent="0.35">
      <c r="A156" s="891" t="str">
        <f ca="1">INDIRECT("'Disaggregation tab old'!O"&amp;9-$K156)</f>
        <v>a1G1R000006s1ydUAA</v>
      </c>
      <c r="B156" s="902">
        <f ca="1">INDIRECT("'Disaggregation tab old'!A"&amp;9-$K156)</f>
        <v>8</v>
      </c>
      <c r="C156" s="889" t="str">
        <f ca="1">IFERROR(VLOOKUP(B156,'Impact Indicators - Section B '!$A$9:$AX$70,50,FALSE),"")</f>
        <v/>
      </c>
      <c r="D156" s="900" t="str">
        <f ca="1">N156</f>
        <v/>
      </c>
      <c r="E156" s="900" t="str">
        <f ca="1">O156</f>
        <v/>
      </c>
      <c r="F156" s="431"/>
      <c r="G156" s="904" t="str">
        <f>IF(IFERROR((F156/F157),"") ="", "",(F156/F157))</f>
        <v/>
      </c>
      <c r="H156" s="894"/>
      <c r="I156" s="896"/>
      <c r="J156" s="898"/>
      <c r="K156" s="893">
        <f ca="1">IF(OFFSET(K156,-2,0,,)="",0,OFFSET(K156,-2,0,,)-1)</f>
        <v>-73</v>
      </c>
      <c r="L156" s="425">
        <f ca="1">IF(AND(EXACT(C156,C154),C154&lt;&gt;0),L154+1,0)</f>
        <v>43</v>
      </c>
      <c r="M156" s="425" t="str">
        <f ca="1">IF(C156&lt;&gt;"",C156&amp;"-"&amp;L156,"")</f>
        <v/>
      </c>
      <c r="N156" s="425" t="str">
        <f t="array" aca="1" ref="N156" ca="1">IFERROR(IF(INDEX('Disaggregation Records'!$E$3:$E$66,MATCH(RIGHT(M156,255),RIGHT('Disaggregation Records'!$D$3:$D$66,255),0))=0,"",INDEX('Disaggregation Records'!$E$3:$E$66,MATCH(RIGHT(M156,255),RIGHT('Disaggregation Records'!$D$3:$D$66,255),0))),"")</f>
        <v/>
      </c>
      <c r="O156" s="40" t="str">
        <f t="array" aca="1" ref="O156" ca="1">IFERROR(IF(INDEX('Disaggregation Records'!$F$3:$F$66,MATCH(RIGHT(M156,255),RIGHT('Disaggregation Records'!$D$3:$D$66,255),0))=0,"",INDEX('Disaggregation Records'!$F$3:$F$66,MATCH(RIGHT(M156,255),RIGHT('Disaggregation Records'!$D$3:$D$66,255),0))),"")</f>
        <v/>
      </c>
      <c r="P156" s="425" t="str">
        <f t="array" aca="1" ref="P156" ca="1">IFERROR(IF(INDEX('Disaggregation Records'!$H$3:$H$66,MATCH(RIGHT(M156,255),RIGHT('Disaggregation Records'!$D$3:$D$66,255),0))=0,"",INDEX('Disaggregation Records'!$H$3:$H$66,MATCH(RIGHT(M156,255),RIGHT('Disaggregation Records'!$D$3:$D$66,255),0))),"")</f>
        <v/>
      </c>
    </row>
    <row r="157" spans="1:16" s="430" customFormat="1" ht="15" customHeight="1" x14ac:dyDescent="0.35">
      <c r="A157" s="891"/>
      <c r="B157" s="903"/>
      <c r="C157" s="890"/>
      <c r="D157" s="901"/>
      <c r="E157" s="901"/>
      <c r="F157" s="447"/>
      <c r="G157" s="905"/>
      <c r="H157" s="895"/>
      <c r="I157" s="897"/>
      <c r="J157" s="899"/>
      <c r="K157" s="893"/>
      <c r="L157" s="426"/>
      <c r="M157" s="426"/>
      <c r="N157" s="426"/>
      <c r="O157" s="427"/>
      <c r="P157" s="426"/>
    </row>
    <row r="158" spans="1:16" s="430" customFormat="1" ht="15" customHeight="1" x14ac:dyDescent="0.35">
      <c r="A158" s="891" t="str">
        <f ca="1">INDIRECT("'Disaggregation tab old'!O"&amp;9-$K158)</f>
        <v>a1G1R000006s1yeUAA</v>
      </c>
      <c r="B158" s="902">
        <f ca="1">INDIRECT("'Disaggregation tab old'!A"&amp;9-$K158)</f>
        <v>8</v>
      </c>
      <c r="C158" s="889" t="str">
        <f ca="1">IFERROR(VLOOKUP(B158,'Impact Indicators - Section B '!$A$9:$AX$70,50,FALSE),"")</f>
        <v/>
      </c>
      <c r="D158" s="900" t="str">
        <f ca="1">N158</f>
        <v/>
      </c>
      <c r="E158" s="900" t="str">
        <f ca="1">O158</f>
        <v/>
      </c>
      <c r="F158" s="431"/>
      <c r="G158" s="904" t="str">
        <f>IF(IFERROR((F158/F159),"") ="", "",(F158/F159))</f>
        <v/>
      </c>
      <c r="H158" s="894"/>
      <c r="I158" s="896"/>
      <c r="J158" s="898"/>
      <c r="K158" s="893">
        <f ca="1">IF(OFFSET(K158,-2,0,,)="",0,OFFSET(K158,-2,0,,)-1)</f>
        <v>-74</v>
      </c>
      <c r="L158" s="425">
        <f ca="1">IF(AND(EXACT(C158,C156),C156&lt;&gt;0),L156+1,0)</f>
        <v>44</v>
      </c>
      <c r="M158" s="425" t="str">
        <f ca="1">IF(C158&lt;&gt;"",C158&amp;"-"&amp;L158,"")</f>
        <v/>
      </c>
      <c r="N158" s="425" t="str">
        <f t="array" aca="1" ref="N158" ca="1">IFERROR(IF(INDEX('Disaggregation Records'!$E$3:$E$66,MATCH(RIGHT(M158,255),RIGHT('Disaggregation Records'!$D$3:$D$66,255),0))=0,"",INDEX('Disaggregation Records'!$E$3:$E$66,MATCH(RIGHT(M158,255),RIGHT('Disaggregation Records'!$D$3:$D$66,255),0))),"")</f>
        <v/>
      </c>
      <c r="O158" s="40" t="str">
        <f t="array" aca="1" ref="O158" ca="1">IFERROR(IF(INDEX('Disaggregation Records'!$F$3:$F$66,MATCH(RIGHT(M158,255),RIGHT('Disaggregation Records'!$D$3:$D$66,255),0))=0,"",INDEX('Disaggregation Records'!$F$3:$F$66,MATCH(RIGHT(M158,255),RIGHT('Disaggregation Records'!$D$3:$D$66,255),0))),"")</f>
        <v/>
      </c>
      <c r="P158" s="425" t="str">
        <f t="array" aca="1" ref="P158" ca="1">IFERROR(IF(INDEX('Disaggregation Records'!$H$3:$H$66,MATCH(RIGHT(M158,255),RIGHT('Disaggregation Records'!$D$3:$D$66,255),0))=0,"",INDEX('Disaggregation Records'!$H$3:$H$66,MATCH(RIGHT(M158,255),RIGHT('Disaggregation Records'!$D$3:$D$66,255),0))),"")</f>
        <v/>
      </c>
    </row>
    <row r="159" spans="1:16" s="430" customFormat="1" ht="15" customHeight="1" x14ac:dyDescent="0.35">
      <c r="A159" s="891"/>
      <c r="B159" s="903"/>
      <c r="C159" s="890"/>
      <c r="D159" s="901"/>
      <c r="E159" s="901"/>
      <c r="F159" s="447"/>
      <c r="G159" s="905"/>
      <c r="H159" s="895"/>
      <c r="I159" s="897"/>
      <c r="J159" s="899"/>
      <c r="K159" s="893"/>
      <c r="L159" s="426"/>
      <c r="M159" s="426"/>
      <c r="N159" s="426"/>
      <c r="O159" s="427"/>
      <c r="P159" s="426"/>
    </row>
    <row r="160" spans="1:16" s="430" customFormat="1" ht="15" customHeight="1" x14ac:dyDescent="0.35">
      <c r="A160" s="891" t="str">
        <f ca="1">INDIRECT("'Disaggregation tab old'!O"&amp;9-$K160)</f>
        <v>a1G1R000006s1yfUAA</v>
      </c>
      <c r="B160" s="902">
        <f ca="1">INDIRECT("'Disaggregation tab old'!A"&amp;9-$K160)</f>
        <v>8</v>
      </c>
      <c r="C160" s="889" t="str">
        <f ca="1">IFERROR(VLOOKUP(B160,'Impact Indicators - Section B '!$A$9:$AX$70,50,FALSE),"")</f>
        <v/>
      </c>
      <c r="D160" s="900" t="str">
        <f ca="1">N160</f>
        <v/>
      </c>
      <c r="E160" s="900" t="str">
        <f ca="1">O160</f>
        <v/>
      </c>
      <c r="F160" s="431"/>
      <c r="G160" s="904" t="str">
        <f>IF(IFERROR((F160/F161),"") ="", "",(F160/F161))</f>
        <v/>
      </c>
      <c r="H160" s="894"/>
      <c r="I160" s="896"/>
      <c r="J160" s="898"/>
      <c r="K160" s="893">
        <f ca="1">IF(OFFSET(K160,-2,0,,)="",0,OFFSET(K160,-2,0,,)-1)</f>
        <v>-75</v>
      </c>
      <c r="L160" s="425">
        <f ca="1">IF(AND(EXACT(C160,C158),C158&lt;&gt;0),L158+1,0)</f>
        <v>45</v>
      </c>
      <c r="M160" s="425" t="str">
        <f ca="1">IF(C160&lt;&gt;"",C160&amp;"-"&amp;L160,"")</f>
        <v/>
      </c>
      <c r="N160" s="425" t="str">
        <f t="array" aca="1" ref="N160" ca="1">IFERROR(IF(INDEX('Disaggregation Records'!$E$3:$E$66,MATCH(RIGHT(M160,255),RIGHT('Disaggregation Records'!$D$3:$D$66,255),0))=0,"",INDEX('Disaggregation Records'!$E$3:$E$66,MATCH(RIGHT(M160,255),RIGHT('Disaggregation Records'!$D$3:$D$66,255),0))),"")</f>
        <v/>
      </c>
      <c r="O160" s="40" t="str">
        <f t="array" aca="1" ref="O160" ca="1">IFERROR(IF(INDEX('Disaggregation Records'!$F$3:$F$66,MATCH(RIGHT(M160,255),RIGHT('Disaggregation Records'!$D$3:$D$66,255),0))=0,"",INDEX('Disaggregation Records'!$F$3:$F$66,MATCH(RIGHT(M160,255),RIGHT('Disaggregation Records'!$D$3:$D$66,255),0))),"")</f>
        <v/>
      </c>
      <c r="P160" s="425" t="str">
        <f t="array" aca="1" ref="P160" ca="1">IFERROR(IF(INDEX('Disaggregation Records'!$H$3:$H$66,MATCH(RIGHT(M160,255),RIGHT('Disaggregation Records'!$D$3:$D$66,255),0))=0,"",INDEX('Disaggregation Records'!$H$3:$H$66,MATCH(RIGHT(M160,255),RIGHT('Disaggregation Records'!$D$3:$D$66,255),0))),"")</f>
        <v/>
      </c>
    </row>
    <row r="161" spans="1:16" s="430" customFormat="1" ht="15" customHeight="1" x14ac:dyDescent="0.35">
      <c r="A161" s="891"/>
      <c r="B161" s="903"/>
      <c r="C161" s="890"/>
      <c r="D161" s="901"/>
      <c r="E161" s="901"/>
      <c r="F161" s="447"/>
      <c r="G161" s="905"/>
      <c r="H161" s="895"/>
      <c r="I161" s="897"/>
      <c r="J161" s="899"/>
      <c r="K161" s="893"/>
      <c r="L161" s="426"/>
      <c r="M161" s="426"/>
      <c r="N161" s="426"/>
      <c r="O161" s="427"/>
      <c r="P161" s="426"/>
    </row>
    <row r="162" spans="1:16" s="430" customFormat="1" ht="15" customHeight="1" x14ac:dyDescent="0.35">
      <c r="A162" s="891" t="str">
        <f ca="1">INDIRECT("'Disaggregation tab old'!O"&amp;9-$K162)</f>
        <v>a1G1R000006s1ygUAA</v>
      </c>
      <c r="B162" s="902">
        <f ca="1">INDIRECT("'Disaggregation tab old'!A"&amp;9-$K162)</f>
        <v>8</v>
      </c>
      <c r="C162" s="889" t="str">
        <f ca="1">IFERROR(VLOOKUP(B162,'Impact Indicators - Section B '!$A$9:$AX$70,50,FALSE),"")</f>
        <v/>
      </c>
      <c r="D162" s="900" t="str">
        <f ca="1">N162</f>
        <v/>
      </c>
      <c r="E162" s="900" t="str">
        <f ca="1">O162</f>
        <v/>
      </c>
      <c r="F162" s="431"/>
      <c r="G162" s="904" t="str">
        <f>IF(IFERROR((F162/F163),"") ="", "",(F162/F163))</f>
        <v/>
      </c>
      <c r="H162" s="894"/>
      <c r="I162" s="896"/>
      <c r="J162" s="898"/>
      <c r="K162" s="893">
        <f ca="1">IF(OFFSET(K162,-2,0,,)="",0,OFFSET(K162,-2,0,,)-1)</f>
        <v>-76</v>
      </c>
      <c r="L162" s="425">
        <f ca="1">IF(AND(EXACT(C162,C160),C160&lt;&gt;0),L160+1,0)</f>
        <v>46</v>
      </c>
      <c r="M162" s="425" t="str">
        <f ca="1">IF(C162&lt;&gt;"",C162&amp;"-"&amp;L162,"")</f>
        <v/>
      </c>
      <c r="N162" s="425" t="str">
        <f t="array" aca="1" ref="N162" ca="1">IFERROR(IF(INDEX('Disaggregation Records'!$E$3:$E$66,MATCH(RIGHT(M162,255),RIGHT('Disaggregation Records'!$D$3:$D$66,255),0))=0,"",INDEX('Disaggregation Records'!$E$3:$E$66,MATCH(RIGHT(M162,255),RIGHT('Disaggregation Records'!$D$3:$D$66,255),0))),"")</f>
        <v/>
      </c>
      <c r="O162" s="40" t="str">
        <f t="array" aca="1" ref="O162" ca="1">IFERROR(IF(INDEX('Disaggregation Records'!$F$3:$F$66,MATCH(RIGHT(M162,255),RIGHT('Disaggregation Records'!$D$3:$D$66,255),0))=0,"",INDEX('Disaggregation Records'!$F$3:$F$66,MATCH(RIGHT(M162,255),RIGHT('Disaggregation Records'!$D$3:$D$66,255),0))),"")</f>
        <v/>
      </c>
      <c r="P162" s="425" t="str">
        <f t="array" aca="1" ref="P162" ca="1">IFERROR(IF(INDEX('Disaggregation Records'!$H$3:$H$66,MATCH(RIGHT(M162,255),RIGHT('Disaggregation Records'!$D$3:$D$66,255),0))=0,"",INDEX('Disaggregation Records'!$H$3:$H$66,MATCH(RIGHT(M162,255),RIGHT('Disaggregation Records'!$D$3:$D$66,255),0))),"")</f>
        <v/>
      </c>
    </row>
    <row r="163" spans="1:16" s="430" customFormat="1" ht="15" customHeight="1" x14ac:dyDescent="0.35">
      <c r="A163" s="891"/>
      <c r="B163" s="903"/>
      <c r="C163" s="890"/>
      <c r="D163" s="901"/>
      <c r="E163" s="901"/>
      <c r="F163" s="447"/>
      <c r="G163" s="905"/>
      <c r="H163" s="895"/>
      <c r="I163" s="897"/>
      <c r="J163" s="899"/>
      <c r="K163" s="893"/>
      <c r="L163" s="426"/>
      <c r="M163" s="426"/>
      <c r="N163" s="426"/>
      <c r="O163" s="427"/>
      <c r="P163" s="426"/>
    </row>
    <row r="164" spans="1:16" s="430" customFormat="1" ht="15" customHeight="1" x14ac:dyDescent="0.35">
      <c r="A164" s="891" t="str">
        <f ca="1">INDIRECT("'Disaggregation tab old'!O"&amp;9-$K164)</f>
        <v>a1G1R000006s1yhUAA</v>
      </c>
      <c r="B164" s="902">
        <f ca="1">INDIRECT("'Disaggregation tab old'!A"&amp;9-$K164)</f>
        <v>8</v>
      </c>
      <c r="C164" s="889" t="str">
        <f ca="1">IFERROR(VLOOKUP(B164,'Impact Indicators - Section B '!$A$9:$AX$70,50,FALSE),"")</f>
        <v/>
      </c>
      <c r="D164" s="900" t="str">
        <f ca="1">N164</f>
        <v/>
      </c>
      <c r="E164" s="900" t="str">
        <f ca="1">O164</f>
        <v/>
      </c>
      <c r="F164" s="431"/>
      <c r="G164" s="904" t="str">
        <f>IF(IFERROR((F164/F165),"") ="", "",(F164/F165))</f>
        <v/>
      </c>
      <c r="H164" s="894"/>
      <c r="I164" s="896"/>
      <c r="J164" s="898"/>
      <c r="K164" s="893">
        <f ca="1">IF(OFFSET(K164,-2,0,,)="",0,OFFSET(K164,-2,0,,)-1)</f>
        <v>-77</v>
      </c>
      <c r="L164" s="425">
        <f ca="1">IF(AND(EXACT(C164,C162),C162&lt;&gt;0),L162+1,0)</f>
        <v>47</v>
      </c>
      <c r="M164" s="425" t="str">
        <f ca="1">IF(C164&lt;&gt;"",C164&amp;"-"&amp;L164,"")</f>
        <v/>
      </c>
      <c r="N164" s="425" t="str">
        <f t="array" aca="1" ref="N164" ca="1">IFERROR(IF(INDEX('Disaggregation Records'!$E$3:$E$66,MATCH(RIGHT(M164,255),RIGHT('Disaggregation Records'!$D$3:$D$66,255),0))=0,"",INDEX('Disaggregation Records'!$E$3:$E$66,MATCH(RIGHT(M164,255),RIGHT('Disaggregation Records'!$D$3:$D$66,255),0))),"")</f>
        <v/>
      </c>
      <c r="O164" s="40" t="str">
        <f t="array" aca="1" ref="O164" ca="1">IFERROR(IF(INDEX('Disaggregation Records'!$F$3:$F$66,MATCH(RIGHT(M164,255),RIGHT('Disaggregation Records'!$D$3:$D$66,255),0))=0,"",INDEX('Disaggregation Records'!$F$3:$F$66,MATCH(RIGHT(M164,255),RIGHT('Disaggregation Records'!$D$3:$D$66,255),0))),"")</f>
        <v/>
      </c>
      <c r="P164" s="425" t="str">
        <f t="array" aca="1" ref="P164" ca="1">IFERROR(IF(INDEX('Disaggregation Records'!$H$3:$H$66,MATCH(RIGHT(M164,255),RIGHT('Disaggregation Records'!$D$3:$D$66,255),0))=0,"",INDEX('Disaggregation Records'!$H$3:$H$66,MATCH(RIGHT(M164,255),RIGHT('Disaggregation Records'!$D$3:$D$66,255),0))),"")</f>
        <v/>
      </c>
    </row>
    <row r="165" spans="1:16" s="430" customFormat="1" ht="15" customHeight="1" x14ac:dyDescent="0.35">
      <c r="A165" s="891"/>
      <c r="B165" s="903"/>
      <c r="C165" s="890"/>
      <c r="D165" s="901"/>
      <c r="E165" s="901"/>
      <c r="F165" s="447"/>
      <c r="G165" s="905"/>
      <c r="H165" s="895"/>
      <c r="I165" s="897"/>
      <c r="J165" s="899"/>
      <c r="K165" s="893"/>
      <c r="L165" s="426"/>
      <c r="M165" s="426"/>
      <c r="N165" s="426"/>
      <c r="O165" s="427"/>
      <c r="P165" s="426"/>
    </row>
    <row r="166" spans="1:16" s="430" customFormat="1" ht="15" customHeight="1" x14ac:dyDescent="0.35">
      <c r="A166" s="891" t="str">
        <f ca="1">INDIRECT("'Disaggregation tab old'!O"&amp;9-$K166)</f>
        <v>a1G1R000006s1yiUAA</v>
      </c>
      <c r="B166" s="902">
        <f ca="1">INDIRECT("'Disaggregation tab old'!A"&amp;9-$K166)</f>
        <v>8</v>
      </c>
      <c r="C166" s="889" t="str">
        <f ca="1">IFERROR(VLOOKUP(B166,'Impact Indicators - Section B '!$A$9:$AX$70,50,FALSE),"")</f>
        <v/>
      </c>
      <c r="D166" s="900" t="str">
        <f ca="1">N166</f>
        <v/>
      </c>
      <c r="E166" s="900" t="str">
        <f ca="1">O166</f>
        <v/>
      </c>
      <c r="F166" s="431"/>
      <c r="G166" s="904" t="str">
        <f>IF(IFERROR((F166/F167),"") ="", "",(F166/F167))</f>
        <v/>
      </c>
      <c r="H166" s="894"/>
      <c r="I166" s="896"/>
      <c r="J166" s="898"/>
      <c r="K166" s="893">
        <f ca="1">IF(OFFSET(K166,-2,0,,)="",0,OFFSET(K166,-2,0,,)-1)</f>
        <v>-78</v>
      </c>
      <c r="L166" s="425">
        <f ca="1">IF(AND(EXACT(C166,C164),C164&lt;&gt;0),L164+1,0)</f>
        <v>48</v>
      </c>
      <c r="M166" s="425" t="str">
        <f ca="1">IF(C166&lt;&gt;"",C166&amp;"-"&amp;L166,"")</f>
        <v/>
      </c>
      <c r="N166" s="425" t="str">
        <f t="array" aca="1" ref="N166" ca="1">IFERROR(IF(INDEX('Disaggregation Records'!$E$3:$E$66,MATCH(RIGHT(M166,255),RIGHT('Disaggregation Records'!$D$3:$D$66,255),0))=0,"",INDEX('Disaggregation Records'!$E$3:$E$66,MATCH(RIGHT(M166,255),RIGHT('Disaggregation Records'!$D$3:$D$66,255),0))),"")</f>
        <v/>
      </c>
      <c r="O166" s="40" t="str">
        <f t="array" aca="1" ref="O166" ca="1">IFERROR(IF(INDEX('Disaggregation Records'!$F$3:$F$66,MATCH(RIGHT(M166,255),RIGHT('Disaggregation Records'!$D$3:$D$66,255),0))=0,"",INDEX('Disaggregation Records'!$F$3:$F$66,MATCH(RIGHT(M166,255),RIGHT('Disaggregation Records'!$D$3:$D$66,255),0))),"")</f>
        <v/>
      </c>
      <c r="P166" s="425" t="str">
        <f t="array" aca="1" ref="P166" ca="1">IFERROR(IF(INDEX('Disaggregation Records'!$H$3:$H$66,MATCH(RIGHT(M166,255),RIGHT('Disaggregation Records'!$D$3:$D$66,255),0))=0,"",INDEX('Disaggregation Records'!$H$3:$H$66,MATCH(RIGHT(M166,255),RIGHT('Disaggregation Records'!$D$3:$D$66,255),0))),"")</f>
        <v/>
      </c>
    </row>
    <row r="167" spans="1:16" s="430" customFormat="1" ht="15" customHeight="1" x14ac:dyDescent="0.35">
      <c r="A167" s="891"/>
      <c r="B167" s="903"/>
      <c r="C167" s="890"/>
      <c r="D167" s="901"/>
      <c r="E167" s="901"/>
      <c r="F167" s="447"/>
      <c r="G167" s="905"/>
      <c r="H167" s="895"/>
      <c r="I167" s="897"/>
      <c r="J167" s="899"/>
      <c r="K167" s="893"/>
      <c r="L167" s="426"/>
      <c r="M167" s="426"/>
      <c r="N167" s="426"/>
      <c r="O167" s="427"/>
      <c r="P167" s="426"/>
    </row>
    <row r="168" spans="1:16" s="430" customFormat="1" ht="15" customHeight="1" x14ac:dyDescent="0.35">
      <c r="A168" s="891" t="str">
        <f ca="1">INDIRECT("'Disaggregation tab old'!O"&amp;9-$K168)</f>
        <v>a1G1R000006s1yjUAA</v>
      </c>
      <c r="B168" s="902">
        <f ca="1">INDIRECT("'Disaggregation tab old'!A"&amp;9-$K168)</f>
        <v>8</v>
      </c>
      <c r="C168" s="889" t="str">
        <f ca="1">IFERROR(VLOOKUP(B168,'Impact Indicators - Section B '!$A$9:$AX$70,50,FALSE),"")</f>
        <v/>
      </c>
      <c r="D168" s="900" t="str">
        <f ca="1">N168</f>
        <v/>
      </c>
      <c r="E168" s="900" t="str">
        <f ca="1">O168</f>
        <v/>
      </c>
      <c r="F168" s="431"/>
      <c r="G168" s="904" t="str">
        <f>IF(IFERROR((F168/F169),"") ="", "",(F168/F169))</f>
        <v/>
      </c>
      <c r="H168" s="894"/>
      <c r="I168" s="896"/>
      <c r="J168" s="898"/>
      <c r="K168" s="893">
        <f ca="1">IF(OFFSET(K168,-2,0,,)="",0,OFFSET(K168,-2,0,,)-1)</f>
        <v>-79</v>
      </c>
      <c r="L168" s="425">
        <f ca="1">IF(AND(EXACT(C168,C166),C166&lt;&gt;0),L166+1,0)</f>
        <v>49</v>
      </c>
      <c r="M168" s="425" t="str">
        <f ca="1">IF(C168&lt;&gt;"",C168&amp;"-"&amp;L168,"")</f>
        <v/>
      </c>
      <c r="N168" s="425" t="str">
        <f t="array" aca="1" ref="N168" ca="1">IFERROR(IF(INDEX('Disaggregation Records'!$E$3:$E$66,MATCH(RIGHT(M168,255),RIGHT('Disaggregation Records'!$D$3:$D$66,255),0))=0,"",INDEX('Disaggregation Records'!$E$3:$E$66,MATCH(RIGHT(M168,255),RIGHT('Disaggregation Records'!$D$3:$D$66,255),0))),"")</f>
        <v/>
      </c>
      <c r="O168" s="40" t="str">
        <f t="array" aca="1" ref="O168" ca="1">IFERROR(IF(INDEX('Disaggregation Records'!$F$3:$F$66,MATCH(RIGHT(M168,255),RIGHT('Disaggregation Records'!$D$3:$D$66,255),0))=0,"",INDEX('Disaggregation Records'!$F$3:$F$66,MATCH(RIGHT(M168,255),RIGHT('Disaggregation Records'!$D$3:$D$66,255),0))),"")</f>
        <v/>
      </c>
      <c r="P168" s="425" t="str">
        <f t="array" aca="1" ref="P168" ca="1">IFERROR(IF(INDEX('Disaggregation Records'!$H$3:$H$66,MATCH(RIGHT(M168,255),RIGHT('Disaggregation Records'!$D$3:$D$66,255),0))=0,"",INDEX('Disaggregation Records'!$H$3:$H$66,MATCH(RIGHT(M168,255),RIGHT('Disaggregation Records'!$D$3:$D$66,255),0))),"")</f>
        <v/>
      </c>
    </row>
    <row r="169" spans="1:16" s="430" customFormat="1" ht="15" customHeight="1" x14ac:dyDescent="0.35">
      <c r="A169" s="891"/>
      <c r="B169" s="903"/>
      <c r="C169" s="890"/>
      <c r="D169" s="901"/>
      <c r="E169" s="901"/>
      <c r="F169" s="447"/>
      <c r="G169" s="905"/>
      <c r="H169" s="895"/>
      <c r="I169" s="897"/>
      <c r="J169" s="899"/>
      <c r="K169" s="893"/>
      <c r="L169" s="426"/>
      <c r="M169" s="426"/>
      <c r="N169" s="426"/>
      <c r="O169" s="427"/>
      <c r="P169" s="426"/>
    </row>
    <row r="170" spans="1:16" s="430" customFormat="1" ht="15" customHeight="1" x14ac:dyDescent="0.35">
      <c r="A170" s="891" t="str">
        <f ca="1">INDIRECT("'Disaggregation tab old'!O"&amp;9-$K170)</f>
        <v>a1G1R000006s1ykUAA</v>
      </c>
      <c r="B170" s="902">
        <f ca="1">INDIRECT("'Disaggregation tab old'!A"&amp;9-$K170)</f>
        <v>9</v>
      </c>
      <c r="C170" s="889" t="str">
        <f ca="1">IFERROR(VLOOKUP(B170,'Impact Indicators - Section B '!$A$9:$AX$70,50,FALSE),"")</f>
        <v/>
      </c>
      <c r="D170" s="900" t="str">
        <f ca="1">N170</f>
        <v/>
      </c>
      <c r="E170" s="900" t="str">
        <f ca="1">O170</f>
        <v/>
      </c>
      <c r="F170" s="431"/>
      <c r="G170" s="904" t="str">
        <f>IF(IFERROR((F170/F171),"") ="", "",(F170/F171))</f>
        <v/>
      </c>
      <c r="H170" s="894"/>
      <c r="I170" s="896"/>
      <c r="J170" s="898"/>
      <c r="K170" s="893">
        <f ca="1">IF(OFFSET(K170,-2,0,,)="",0,OFFSET(K170,-2,0,,)-1)</f>
        <v>-80</v>
      </c>
      <c r="L170" s="425">
        <f ca="1">IF(AND(EXACT(C170,C168),C168&lt;&gt;0),L168+1,0)</f>
        <v>50</v>
      </c>
      <c r="M170" s="425" t="str">
        <f ca="1">IF(C170&lt;&gt;"",C170&amp;"-"&amp;L170,"")</f>
        <v/>
      </c>
      <c r="N170" s="425" t="str">
        <f t="array" aca="1" ref="N170" ca="1">IFERROR(IF(INDEX('Disaggregation Records'!$E$3:$E$66,MATCH(RIGHT(M170,255),RIGHT('Disaggregation Records'!$D$3:$D$66,255),0))=0,"",INDEX('Disaggregation Records'!$E$3:$E$66,MATCH(RIGHT(M170,255),RIGHT('Disaggregation Records'!$D$3:$D$66,255),0))),"")</f>
        <v/>
      </c>
      <c r="O170" s="40" t="str">
        <f t="array" aca="1" ref="O170" ca="1">IFERROR(IF(INDEX('Disaggregation Records'!$F$3:$F$66,MATCH(RIGHT(M170,255),RIGHT('Disaggregation Records'!$D$3:$D$66,255),0))=0,"",INDEX('Disaggregation Records'!$F$3:$F$66,MATCH(RIGHT(M170,255),RIGHT('Disaggregation Records'!$D$3:$D$66,255),0))),"")</f>
        <v/>
      </c>
      <c r="P170" s="425" t="str">
        <f t="array" aca="1" ref="P170" ca="1">IFERROR(IF(INDEX('Disaggregation Records'!$H$3:$H$66,MATCH(RIGHT(M170,255),RIGHT('Disaggregation Records'!$D$3:$D$66,255),0))=0,"",INDEX('Disaggregation Records'!$H$3:$H$66,MATCH(RIGHT(M170,255),RIGHT('Disaggregation Records'!$D$3:$D$66,255),0))),"")</f>
        <v/>
      </c>
    </row>
    <row r="171" spans="1:16" s="430" customFormat="1" ht="15" customHeight="1" x14ac:dyDescent="0.35">
      <c r="A171" s="891"/>
      <c r="B171" s="903"/>
      <c r="C171" s="890"/>
      <c r="D171" s="901"/>
      <c r="E171" s="901"/>
      <c r="F171" s="447"/>
      <c r="G171" s="905"/>
      <c r="H171" s="895"/>
      <c r="I171" s="897"/>
      <c r="J171" s="899"/>
      <c r="K171" s="893"/>
      <c r="L171" s="426"/>
      <c r="M171" s="426"/>
      <c r="N171" s="426"/>
      <c r="O171" s="427"/>
      <c r="P171" s="426"/>
    </row>
    <row r="172" spans="1:16" s="430" customFormat="1" ht="15" customHeight="1" x14ac:dyDescent="0.35">
      <c r="A172" s="891" t="str">
        <f ca="1">INDIRECT("'Disaggregation tab old'!O"&amp;9-$K172)</f>
        <v>a1G1R000006s1ylUAA</v>
      </c>
      <c r="B172" s="902">
        <f ca="1">INDIRECT("'Disaggregation tab old'!A"&amp;9-$K172)</f>
        <v>9</v>
      </c>
      <c r="C172" s="889" t="str">
        <f ca="1">IFERROR(VLOOKUP(B172,'Impact Indicators - Section B '!$A$9:$AX$70,50,FALSE),"")</f>
        <v/>
      </c>
      <c r="D172" s="900" t="str">
        <f ca="1">N172</f>
        <v/>
      </c>
      <c r="E172" s="900" t="str">
        <f ca="1">O172</f>
        <v/>
      </c>
      <c r="F172" s="431"/>
      <c r="G172" s="904" t="str">
        <f>IF(IFERROR((F172/F173),"") ="", "",(F172/F173))</f>
        <v/>
      </c>
      <c r="H172" s="894"/>
      <c r="I172" s="896"/>
      <c r="J172" s="898"/>
      <c r="K172" s="893">
        <f ca="1">IF(OFFSET(K172,-2,0,,)="",0,OFFSET(K172,-2,0,,)-1)</f>
        <v>-81</v>
      </c>
      <c r="L172" s="425">
        <f ca="1">IF(AND(EXACT(C172,C170),C170&lt;&gt;0),L170+1,0)</f>
        <v>51</v>
      </c>
      <c r="M172" s="425" t="str">
        <f ca="1">IF(C172&lt;&gt;"",C172&amp;"-"&amp;L172,"")</f>
        <v/>
      </c>
      <c r="N172" s="425" t="str">
        <f t="array" aca="1" ref="N172" ca="1">IFERROR(IF(INDEX('Disaggregation Records'!$E$3:$E$66,MATCH(RIGHT(M172,255),RIGHT('Disaggregation Records'!$D$3:$D$66,255),0))=0,"",INDEX('Disaggregation Records'!$E$3:$E$66,MATCH(RIGHT(M172,255),RIGHT('Disaggregation Records'!$D$3:$D$66,255),0))),"")</f>
        <v/>
      </c>
      <c r="O172" s="40" t="str">
        <f t="array" aca="1" ref="O172" ca="1">IFERROR(IF(INDEX('Disaggregation Records'!$F$3:$F$66,MATCH(RIGHT(M172,255),RIGHT('Disaggregation Records'!$D$3:$D$66,255),0))=0,"",INDEX('Disaggregation Records'!$F$3:$F$66,MATCH(RIGHT(M172,255),RIGHT('Disaggregation Records'!$D$3:$D$66,255),0))),"")</f>
        <v/>
      </c>
      <c r="P172" s="425" t="str">
        <f t="array" aca="1" ref="P172" ca="1">IFERROR(IF(INDEX('Disaggregation Records'!$H$3:$H$66,MATCH(RIGHT(M172,255),RIGHT('Disaggregation Records'!$D$3:$D$66,255),0))=0,"",INDEX('Disaggregation Records'!$H$3:$H$66,MATCH(RIGHT(M172,255),RIGHT('Disaggregation Records'!$D$3:$D$66,255),0))),"")</f>
        <v/>
      </c>
    </row>
    <row r="173" spans="1:16" s="430" customFormat="1" ht="15" customHeight="1" x14ac:dyDescent="0.35">
      <c r="A173" s="891"/>
      <c r="B173" s="903"/>
      <c r="C173" s="890"/>
      <c r="D173" s="901"/>
      <c r="E173" s="901"/>
      <c r="F173" s="447"/>
      <c r="G173" s="905"/>
      <c r="H173" s="895"/>
      <c r="I173" s="897"/>
      <c r="J173" s="899"/>
      <c r="K173" s="893"/>
      <c r="L173" s="426"/>
      <c r="M173" s="426"/>
      <c r="N173" s="426"/>
      <c r="O173" s="427"/>
      <c r="P173" s="426"/>
    </row>
    <row r="174" spans="1:16" s="430" customFormat="1" ht="15" customHeight="1" x14ac:dyDescent="0.35">
      <c r="A174" s="891" t="str">
        <f ca="1">INDIRECT("'Disaggregation tab old'!O"&amp;9-$K174)</f>
        <v>a1G1R000006s1ymUAA</v>
      </c>
      <c r="B174" s="902">
        <f ca="1">INDIRECT("'Disaggregation tab old'!A"&amp;9-$K174)</f>
        <v>9</v>
      </c>
      <c r="C174" s="889" t="str">
        <f ca="1">IFERROR(VLOOKUP(B174,'Impact Indicators - Section B '!$A$9:$AX$70,50,FALSE),"")</f>
        <v/>
      </c>
      <c r="D174" s="900" t="str">
        <f ca="1">N174</f>
        <v/>
      </c>
      <c r="E174" s="900" t="str">
        <f ca="1">O174</f>
        <v/>
      </c>
      <c r="F174" s="431"/>
      <c r="G174" s="904" t="str">
        <f>IF(IFERROR((F174/F175),"") ="", "",(F174/F175))</f>
        <v/>
      </c>
      <c r="H174" s="894"/>
      <c r="I174" s="896"/>
      <c r="J174" s="898"/>
      <c r="K174" s="893">
        <f ca="1">IF(OFFSET(K174,-2,0,,)="",0,OFFSET(K174,-2,0,,)-1)</f>
        <v>-82</v>
      </c>
      <c r="L174" s="425">
        <f ca="1">IF(AND(EXACT(C174,C172),C172&lt;&gt;0),L172+1,0)</f>
        <v>52</v>
      </c>
      <c r="M174" s="425" t="str">
        <f ca="1">IF(C174&lt;&gt;"",C174&amp;"-"&amp;L174,"")</f>
        <v/>
      </c>
      <c r="N174" s="425" t="str">
        <f t="array" aca="1" ref="N174" ca="1">IFERROR(IF(INDEX('Disaggregation Records'!$E$3:$E$66,MATCH(RIGHT(M174,255),RIGHT('Disaggregation Records'!$D$3:$D$66,255),0))=0,"",INDEX('Disaggregation Records'!$E$3:$E$66,MATCH(RIGHT(M174,255),RIGHT('Disaggregation Records'!$D$3:$D$66,255),0))),"")</f>
        <v/>
      </c>
      <c r="O174" s="40" t="str">
        <f t="array" aca="1" ref="O174" ca="1">IFERROR(IF(INDEX('Disaggregation Records'!$F$3:$F$66,MATCH(RIGHT(M174,255),RIGHT('Disaggregation Records'!$D$3:$D$66,255),0))=0,"",INDEX('Disaggregation Records'!$F$3:$F$66,MATCH(RIGHT(M174,255),RIGHT('Disaggregation Records'!$D$3:$D$66,255),0))),"")</f>
        <v/>
      </c>
      <c r="P174" s="425" t="str">
        <f t="array" aca="1" ref="P174" ca="1">IFERROR(IF(INDEX('Disaggregation Records'!$H$3:$H$66,MATCH(RIGHT(M174,255),RIGHT('Disaggregation Records'!$D$3:$D$66,255),0))=0,"",INDEX('Disaggregation Records'!$H$3:$H$66,MATCH(RIGHT(M174,255),RIGHT('Disaggregation Records'!$D$3:$D$66,255),0))),"")</f>
        <v/>
      </c>
    </row>
    <row r="175" spans="1:16" s="430" customFormat="1" ht="15" customHeight="1" x14ac:dyDescent="0.35">
      <c r="A175" s="891"/>
      <c r="B175" s="903"/>
      <c r="C175" s="890"/>
      <c r="D175" s="901"/>
      <c r="E175" s="901"/>
      <c r="F175" s="447"/>
      <c r="G175" s="905"/>
      <c r="H175" s="895"/>
      <c r="I175" s="897"/>
      <c r="J175" s="899"/>
      <c r="K175" s="893"/>
      <c r="L175" s="426"/>
      <c r="M175" s="426"/>
      <c r="N175" s="426"/>
      <c r="O175" s="427"/>
      <c r="P175" s="426"/>
    </row>
    <row r="176" spans="1:16" s="430" customFormat="1" ht="15" customHeight="1" x14ac:dyDescent="0.35">
      <c r="A176" s="891" t="str">
        <f ca="1">INDIRECT("'Disaggregation tab old'!O"&amp;9-$K176)</f>
        <v>a1G1R000006s1ynUAA</v>
      </c>
      <c r="B176" s="902">
        <f ca="1">INDIRECT("'Disaggregation tab old'!A"&amp;9-$K176)</f>
        <v>9</v>
      </c>
      <c r="C176" s="889" t="str">
        <f ca="1">IFERROR(VLOOKUP(B176,'Impact Indicators - Section B '!$A$9:$AX$70,50,FALSE),"")</f>
        <v/>
      </c>
      <c r="D176" s="900" t="str">
        <f ca="1">N176</f>
        <v/>
      </c>
      <c r="E176" s="900" t="str">
        <f ca="1">O176</f>
        <v/>
      </c>
      <c r="F176" s="431"/>
      <c r="G176" s="904" t="str">
        <f>IF(IFERROR((F176/F177),"") ="", "",(F176/F177))</f>
        <v/>
      </c>
      <c r="H176" s="894"/>
      <c r="I176" s="896"/>
      <c r="J176" s="898"/>
      <c r="K176" s="893">
        <f ca="1">IF(OFFSET(K176,-2,0,,)="",0,OFFSET(K176,-2,0,,)-1)</f>
        <v>-83</v>
      </c>
      <c r="L176" s="425">
        <f ca="1">IF(AND(EXACT(C176,C174),C174&lt;&gt;0),L174+1,0)</f>
        <v>53</v>
      </c>
      <c r="M176" s="425" t="str">
        <f ca="1">IF(C176&lt;&gt;"",C176&amp;"-"&amp;L176,"")</f>
        <v/>
      </c>
      <c r="N176" s="425" t="str">
        <f t="array" aca="1" ref="N176" ca="1">IFERROR(IF(INDEX('Disaggregation Records'!$E$3:$E$66,MATCH(RIGHT(M176,255),RIGHT('Disaggregation Records'!$D$3:$D$66,255),0))=0,"",INDEX('Disaggregation Records'!$E$3:$E$66,MATCH(RIGHT(M176,255),RIGHT('Disaggregation Records'!$D$3:$D$66,255),0))),"")</f>
        <v/>
      </c>
      <c r="O176" s="40" t="str">
        <f t="array" aca="1" ref="O176" ca="1">IFERROR(IF(INDEX('Disaggregation Records'!$F$3:$F$66,MATCH(RIGHT(M176,255),RIGHT('Disaggregation Records'!$D$3:$D$66,255),0))=0,"",INDEX('Disaggregation Records'!$F$3:$F$66,MATCH(RIGHT(M176,255),RIGHT('Disaggregation Records'!$D$3:$D$66,255),0))),"")</f>
        <v/>
      </c>
      <c r="P176" s="425" t="str">
        <f t="array" aca="1" ref="P176" ca="1">IFERROR(IF(INDEX('Disaggregation Records'!$H$3:$H$66,MATCH(RIGHT(M176,255),RIGHT('Disaggregation Records'!$D$3:$D$66,255),0))=0,"",INDEX('Disaggregation Records'!$H$3:$H$66,MATCH(RIGHT(M176,255),RIGHT('Disaggregation Records'!$D$3:$D$66,255),0))),"")</f>
        <v/>
      </c>
    </row>
    <row r="177" spans="1:16" s="430" customFormat="1" ht="15" customHeight="1" x14ac:dyDescent="0.35">
      <c r="A177" s="891"/>
      <c r="B177" s="903"/>
      <c r="C177" s="890"/>
      <c r="D177" s="901"/>
      <c r="E177" s="901"/>
      <c r="F177" s="447"/>
      <c r="G177" s="905"/>
      <c r="H177" s="895"/>
      <c r="I177" s="897"/>
      <c r="J177" s="899"/>
      <c r="K177" s="893"/>
      <c r="L177" s="426"/>
      <c r="M177" s="426"/>
      <c r="N177" s="426"/>
      <c r="O177" s="427"/>
      <c r="P177" s="426"/>
    </row>
    <row r="178" spans="1:16" s="430" customFormat="1" ht="15" customHeight="1" x14ac:dyDescent="0.35">
      <c r="A178" s="891" t="str">
        <f ca="1">INDIRECT("'Disaggregation tab old'!O"&amp;9-$K178)</f>
        <v>a1G1R000006s1yoUAA</v>
      </c>
      <c r="B178" s="902">
        <f ca="1">INDIRECT("'Disaggregation tab old'!A"&amp;9-$K178)</f>
        <v>9</v>
      </c>
      <c r="C178" s="889" t="str">
        <f ca="1">IFERROR(VLOOKUP(B178,'Impact Indicators - Section B '!$A$9:$AX$70,50,FALSE),"")</f>
        <v/>
      </c>
      <c r="D178" s="900" t="str">
        <f ca="1">N178</f>
        <v/>
      </c>
      <c r="E178" s="900" t="str">
        <f ca="1">O178</f>
        <v/>
      </c>
      <c r="F178" s="431"/>
      <c r="G178" s="904" t="str">
        <f>IF(IFERROR((F178/F179),"") ="", "",(F178/F179))</f>
        <v/>
      </c>
      <c r="H178" s="894"/>
      <c r="I178" s="896"/>
      <c r="J178" s="898"/>
      <c r="K178" s="893">
        <f ca="1">IF(OFFSET(K178,-2,0,,)="",0,OFFSET(K178,-2,0,,)-1)</f>
        <v>-84</v>
      </c>
      <c r="L178" s="425">
        <f ca="1">IF(AND(EXACT(C178,C176),C176&lt;&gt;0),L176+1,0)</f>
        <v>54</v>
      </c>
      <c r="M178" s="425" t="str">
        <f ca="1">IF(C178&lt;&gt;"",C178&amp;"-"&amp;L178,"")</f>
        <v/>
      </c>
      <c r="N178" s="425" t="str">
        <f t="array" aca="1" ref="N178" ca="1">IFERROR(IF(INDEX('Disaggregation Records'!$E$3:$E$66,MATCH(RIGHT(M178,255),RIGHT('Disaggregation Records'!$D$3:$D$66,255),0))=0,"",INDEX('Disaggregation Records'!$E$3:$E$66,MATCH(RIGHT(M178,255),RIGHT('Disaggregation Records'!$D$3:$D$66,255),0))),"")</f>
        <v/>
      </c>
      <c r="O178" s="40" t="str">
        <f t="array" aca="1" ref="O178" ca="1">IFERROR(IF(INDEX('Disaggregation Records'!$F$3:$F$66,MATCH(RIGHT(M178,255),RIGHT('Disaggregation Records'!$D$3:$D$66,255),0))=0,"",INDEX('Disaggregation Records'!$F$3:$F$66,MATCH(RIGHT(M178,255),RIGHT('Disaggregation Records'!$D$3:$D$66,255),0))),"")</f>
        <v/>
      </c>
      <c r="P178" s="425" t="str">
        <f t="array" aca="1" ref="P178" ca="1">IFERROR(IF(INDEX('Disaggregation Records'!$H$3:$H$66,MATCH(RIGHT(M178,255),RIGHT('Disaggregation Records'!$D$3:$D$66,255),0))=0,"",INDEX('Disaggregation Records'!$H$3:$H$66,MATCH(RIGHT(M178,255),RIGHT('Disaggregation Records'!$D$3:$D$66,255),0))),"")</f>
        <v/>
      </c>
    </row>
    <row r="179" spans="1:16" s="430" customFormat="1" ht="15" customHeight="1" x14ac:dyDescent="0.35">
      <c r="A179" s="891"/>
      <c r="B179" s="903"/>
      <c r="C179" s="890"/>
      <c r="D179" s="901"/>
      <c r="E179" s="901"/>
      <c r="F179" s="447"/>
      <c r="G179" s="905"/>
      <c r="H179" s="895"/>
      <c r="I179" s="897"/>
      <c r="J179" s="899"/>
      <c r="K179" s="893"/>
      <c r="L179" s="426"/>
      <c r="M179" s="426"/>
      <c r="N179" s="426"/>
      <c r="O179" s="427"/>
      <c r="P179" s="426"/>
    </row>
    <row r="180" spans="1:16" s="430" customFormat="1" ht="15" customHeight="1" x14ac:dyDescent="0.35">
      <c r="A180" s="891" t="str">
        <f ca="1">INDIRECT("'Disaggregation tab old'!O"&amp;9-$K180)</f>
        <v>a1G1R000006s1ypUAA</v>
      </c>
      <c r="B180" s="902">
        <f ca="1">INDIRECT("'Disaggregation tab old'!A"&amp;9-$K180)</f>
        <v>9</v>
      </c>
      <c r="C180" s="889" t="str">
        <f ca="1">IFERROR(VLOOKUP(B180,'Impact Indicators - Section B '!$A$9:$AX$70,50,FALSE),"")</f>
        <v/>
      </c>
      <c r="D180" s="900" t="str">
        <f ca="1">N180</f>
        <v/>
      </c>
      <c r="E180" s="900" t="str">
        <f ca="1">O180</f>
        <v/>
      </c>
      <c r="F180" s="431"/>
      <c r="G180" s="904" t="str">
        <f>IF(IFERROR((F180/F181),"") ="", "",(F180/F181))</f>
        <v/>
      </c>
      <c r="H180" s="894"/>
      <c r="I180" s="896"/>
      <c r="J180" s="898"/>
      <c r="K180" s="893">
        <f ca="1">IF(OFFSET(K180,-2,0,,)="",0,OFFSET(K180,-2,0,,)-1)</f>
        <v>-85</v>
      </c>
      <c r="L180" s="425">
        <f ca="1">IF(AND(EXACT(C180,C178),C178&lt;&gt;0),L178+1,0)</f>
        <v>55</v>
      </c>
      <c r="M180" s="425" t="str">
        <f ca="1">IF(C180&lt;&gt;"",C180&amp;"-"&amp;L180,"")</f>
        <v/>
      </c>
      <c r="N180" s="425" t="str">
        <f t="array" aca="1" ref="N180" ca="1">IFERROR(IF(INDEX('Disaggregation Records'!$E$3:$E$66,MATCH(RIGHT(M180,255),RIGHT('Disaggregation Records'!$D$3:$D$66,255),0))=0,"",INDEX('Disaggregation Records'!$E$3:$E$66,MATCH(RIGHT(M180,255),RIGHT('Disaggregation Records'!$D$3:$D$66,255),0))),"")</f>
        <v/>
      </c>
      <c r="O180" s="40" t="str">
        <f t="array" aca="1" ref="O180" ca="1">IFERROR(IF(INDEX('Disaggregation Records'!$F$3:$F$66,MATCH(RIGHT(M180,255),RIGHT('Disaggregation Records'!$D$3:$D$66,255),0))=0,"",INDEX('Disaggregation Records'!$F$3:$F$66,MATCH(RIGHT(M180,255),RIGHT('Disaggregation Records'!$D$3:$D$66,255),0))),"")</f>
        <v/>
      </c>
      <c r="P180" s="425" t="str">
        <f t="array" aca="1" ref="P180" ca="1">IFERROR(IF(INDEX('Disaggregation Records'!$H$3:$H$66,MATCH(RIGHT(M180,255),RIGHT('Disaggregation Records'!$D$3:$D$66,255),0))=0,"",INDEX('Disaggregation Records'!$H$3:$H$66,MATCH(RIGHT(M180,255),RIGHT('Disaggregation Records'!$D$3:$D$66,255),0))),"")</f>
        <v/>
      </c>
    </row>
    <row r="181" spans="1:16" s="430" customFormat="1" ht="15" customHeight="1" x14ac:dyDescent="0.35">
      <c r="A181" s="891"/>
      <c r="B181" s="903"/>
      <c r="C181" s="890"/>
      <c r="D181" s="901"/>
      <c r="E181" s="901"/>
      <c r="F181" s="447"/>
      <c r="G181" s="905"/>
      <c r="H181" s="895"/>
      <c r="I181" s="897"/>
      <c r="J181" s="899"/>
      <c r="K181" s="893"/>
      <c r="L181" s="426"/>
      <c r="M181" s="426"/>
      <c r="N181" s="426"/>
      <c r="O181" s="427"/>
      <c r="P181" s="426"/>
    </row>
    <row r="182" spans="1:16" s="430" customFormat="1" ht="15" customHeight="1" x14ac:dyDescent="0.35">
      <c r="A182" s="891" t="str">
        <f ca="1">INDIRECT("'Disaggregation tab old'!O"&amp;9-$K182)</f>
        <v>a1G1R000006s1yqUAA</v>
      </c>
      <c r="B182" s="902">
        <f ca="1">INDIRECT("'Disaggregation tab old'!A"&amp;9-$K182)</f>
        <v>9</v>
      </c>
      <c r="C182" s="889" t="str">
        <f ca="1">IFERROR(VLOOKUP(B182,'Impact Indicators - Section B '!$A$9:$AX$70,50,FALSE),"")</f>
        <v/>
      </c>
      <c r="D182" s="900" t="str">
        <f ca="1">N182</f>
        <v/>
      </c>
      <c r="E182" s="900" t="str">
        <f ca="1">O182</f>
        <v/>
      </c>
      <c r="F182" s="431"/>
      <c r="G182" s="904" t="str">
        <f>IF(IFERROR((F182/F183),"") ="", "",(F182/F183))</f>
        <v/>
      </c>
      <c r="H182" s="894"/>
      <c r="I182" s="896"/>
      <c r="J182" s="898"/>
      <c r="K182" s="893">
        <f ca="1">IF(OFFSET(K182,-2,0,,)="",0,OFFSET(K182,-2,0,,)-1)</f>
        <v>-86</v>
      </c>
      <c r="L182" s="425">
        <f ca="1">IF(AND(EXACT(C182,C180),C180&lt;&gt;0),L180+1,0)</f>
        <v>56</v>
      </c>
      <c r="M182" s="425" t="str">
        <f ca="1">IF(C182&lt;&gt;"",C182&amp;"-"&amp;L182,"")</f>
        <v/>
      </c>
      <c r="N182" s="425" t="str">
        <f t="array" aca="1" ref="N182" ca="1">IFERROR(IF(INDEX('Disaggregation Records'!$E$3:$E$66,MATCH(RIGHT(M182,255),RIGHT('Disaggregation Records'!$D$3:$D$66,255),0))=0,"",INDEX('Disaggregation Records'!$E$3:$E$66,MATCH(RIGHT(M182,255),RIGHT('Disaggregation Records'!$D$3:$D$66,255),0))),"")</f>
        <v/>
      </c>
      <c r="O182" s="40" t="str">
        <f t="array" aca="1" ref="O182" ca="1">IFERROR(IF(INDEX('Disaggregation Records'!$F$3:$F$66,MATCH(RIGHT(M182,255),RIGHT('Disaggregation Records'!$D$3:$D$66,255),0))=0,"",INDEX('Disaggregation Records'!$F$3:$F$66,MATCH(RIGHT(M182,255),RIGHT('Disaggregation Records'!$D$3:$D$66,255),0))),"")</f>
        <v/>
      </c>
      <c r="P182" s="425" t="str">
        <f t="array" aca="1" ref="P182" ca="1">IFERROR(IF(INDEX('Disaggregation Records'!$H$3:$H$66,MATCH(RIGHT(M182,255),RIGHT('Disaggregation Records'!$D$3:$D$66,255),0))=0,"",INDEX('Disaggregation Records'!$H$3:$H$66,MATCH(RIGHT(M182,255),RIGHT('Disaggregation Records'!$D$3:$D$66,255),0))),"")</f>
        <v/>
      </c>
    </row>
    <row r="183" spans="1:16" s="430" customFormat="1" ht="15" customHeight="1" x14ac:dyDescent="0.35">
      <c r="A183" s="891"/>
      <c r="B183" s="903"/>
      <c r="C183" s="890"/>
      <c r="D183" s="901"/>
      <c r="E183" s="901"/>
      <c r="F183" s="447"/>
      <c r="G183" s="905"/>
      <c r="H183" s="895"/>
      <c r="I183" s="897"/>
      <c r="J183" s="899"/>
      <c r="K183" s="893"/>
      <c r="L183" s="426"/>
      <c r="M183" s="426"/>
      <c r="N183" s="426"/>
      <c r="O183" s="427"/>
      <c r="P183" s="426"/>
    </row>
    <row r="184" spans="1:16" s="430" customFormat="1" ht="15" customHeight="1" x14ac:dyDescent="0.35">
      <c r="A184" s="891" t="str">
        <f ca="1">INDIRECT("'Disaggregation tab old'!O"&amp;9-$K184)</f>
        <v>a1G1R000006s1yrUAA</v>
      </c>
      <c r="B184" s="902">
        <f ca="1">INDIRECT("'Disaggregation tab old'!A"&amp;9-$K184)</f>
        <v>9</v>
      </c>
      <c r="C184" s="889" t="str">
        <f ca="1">IFERROR(VLOOKUP(B184,'Impact Indicators - Section B '!$A$9:$AX$70,50,FALSE),"")</f>
        <v/>
      </c>
      <c r="D184" s="900" t="str">
        <f ca="1">N184</f>
        <v/>
      </c>
      <c r="E184" s="900" t="str">
        <f ca="1">O184</f>
        <v/>
      </c>
      <c r="F184" s="431"/>
      <c r="G184" s="904" t="str">
        <f>IF(IFERROR((F184/F185),"") ="", "",(F184/F185))</f>
        <v/>
      </c>
      <c r="H184" s="894"/>
      <c r="I184" s="896"/>
      <c r="J184" s="898"/>
      <c r="K184" s="893">
        <f ca="1">IF(OFFSET(K184,-2,0,,)="",0,OFFSET(K184,-2,0,,)-1)</f>
        <v>-87</v>
      </c>
      <c r="L184" s="425">
        <f ca="1">IF(AND(EXACT(C184,C182),C182&lt;&gt;0),L182+1,0)</f>
        <v>57</v>
      </c>
      <c r="M184" s="425" t="str">
        <f ca="1">IF(C184&lt;&gt;"",C184&amp;"-"&amp;L184,"")</f>
        <v/>
      </c>
      <c r="N184" s="425" t="str">
        <f t="array" aca="1" ref="N184" ca="1">IFERROR(IF(INDEX('Disaggregation Records'!$E$3:$E$66,MATCH(RIGHT(M184,255),RIGHT('Disaggregation Records'!$D$3:$D$66,255),0))=0,"",INDEX('Disaggregation Records'!$E$3:$E$66,MATCH(RIGHT(M184,255),RIGHT('Disaggregation Records'!$D$3:$D$66,255),0))),"")</f>
        <v/>
      </c>
      <c r="O184" s="40" t="str">
        <f t="array" aca="1" ref="O184" ca="1">IFERROR(IF(INDEX('Disaggregation Records'!$F$3:$F$66,MATCH(RIGHT(M184,255),RIGHT('Disaggregation Records'!$D$3:$D$66,255),0))=0,"",INDEX('Disaggregation Records'!$F$3:$F$66,MATCH(RIGHT(M184,255),RIGHT('Disaggregation Records'!$D$3:$D$66,255),0))),"")</f>
        <v/>
      </c>
      <c r="P184" s="425" t="str">
        <f t="array" aca="1" ref="P184" ca="1">IFERROR(IF(INDEX('Disaggregation Records'!$H$3:$H$66,MATCH(RIGHT(M184,255),RIGHT('Disaggregation Records'!$D$3:$D$66,255),0))=0,"",INDEX('Disaggregation Records'!$H$3:$H$66,MATCH(RIGHT(M184,255),RIGHT('Disaggregation Records'!$D$3:$D$66,255),0))),"")</f>
        <v/>
      </c>
    </row>
    <row r="185" spans="1:16" s="430" customFormat="1" ht="15" customHeight="1" x14ac:dyDescent="0.35">
      <c r="A185" s="891"/>
      <c r="B185" s="903"/>
      <c r="C185" s="890"/>
      <c r="D185" s="901"/>
      <c r="E185" s="901"/>
      <c r="F185" s="447"/>
      <c r="G185" s="905"/>
      <c r="H185" s="895"/>
      <c r="I185" s="897"/>
      <c r="J185" s="899"/>
      <c r="K185" s="893"/>
      <c r="L185" s="426"/>
      <c r="M185" s="426"/>
      <c r="N185" s="426"/>
      <c r="O185" s="427"/>
      <c r="P185" s="426"/>
    </row>
    <row r="186" spans="1:16" s="430" customFormat="1" ht="15" customHeight="1" x14ac:dyDescent="0.35">
      <c r="A186" s="891" t="str">
        <f ca="1">INDIRECT("'Disaggregation tab old'!O"&amp;9-$K186)</f>
        <v>a1G1R000006s1ysUAA</v>
      </c>
      <c r="B186" s="902">
        <f ca="1">INDIRECT("'Disaggregation tab old'!A"&amp;9-$K186)</f>
        <v>9</v>
      </c>
      <c r="C186" s="889" t="str">
        <f ca="1">IFERROR(VLOOKUP(B186,'Impact Indicators - Section B '!$A$9:$AX$70,50,FALSE),"")</f>
        <v/>
      </c>
      <c r="D186" s="900" t="str">
        <f ca="1">N186</f>
        <v/>
      </c>
      <c r="E186" s="900" t="str">
        <f ca="1">O186</f>
        <v/>
      </c>
      <c r="F186" s="431"/>
      <c r="G186" s="904" t="str">
        <f>IF(IFERROR((F186/F187),"") ="", "",(F186/F187))</f>
        <v/>
      </c>
      <c r="H186" s="894"/>
      <c r="I186" s="896"/>
      <c r="J186" s="898"/>
      <c r="K186" s="893">
        <f ca="1">IF(OFFSET(K186,-2,0,,)="",0,OFFSET(K186,-2,0,,)-1)</f>
        <v>-88</v>
      </c>
      <c r="L186" s="425">
        <f ca="1">IF(AND(EXACT(C186,C184),C184&lt;&gt;0),L184+1,0)</f>
        <v>58</v>
      </c>
      <c r="M186" s="425" t="str">
        <f ca="1">IF(C186&lt;&gt;"",C186&amp;"-"&amp;L186,"")</f>
        <v/>
      </c>
      <c r="N186" s="425" t="str">
        <f t="array" aca="1" ref="N186" ca="1">IFERROR(IF(INDEX('Disaggregation Records'!$E$3:$E$66,MATCH(RIGHT(M186,255),RIGHT('Disaggregation Records'!$D$3:$D$66,255),0))=0,"",INDEX('Disaggregation Records'!$E$3:$E$66,MATCH(RIGHT(M186,255),RIGHT('Disaggregation Records'!$D$3:$D$66,255),0))),"")</f>
        <v/>
      </c>
      <c r="O186" s="40" t="str">
        <f t="array" aca="1" ref="O186" ca="1">IFERROR(IF(INDEX('Disaggregation Records'!$F$3:$F$66,MATCH(RIGHT(M186,255),RIGHT('Disaggregation Records'!$D$3:$D$66,255),0))=0,"",INDEX('Disaggregation Records'!$F$3:$F$66,MATCH(RIGHT(M186,255),RIGHT('Disaggregation Records'!$D$3:$D$66,255),0))),"")</f>
        <v/>
      </c>
      <c r="P186" s="425" t="str">
        <f t="array" aca="1" ref="P186" ca="1">IFERROR(IF(INDEX('Disaggregation Records'!$H$3:$H$66,MATCH(RIGHT(M186,255),RIGHT('Disaggregation Records'!$D$3:$D$66,255),0))=0,"",INDEX('Disaggregation Records'!$H$3:$H$66,MATCH(RIGHT(M186,255),RIGHT('Disaggregation Records'!$D$3:$D$66,255),0))),"")</f>
        <v/>
      </c>
    </row>
    <row r="187" spans="1:16" s="430" customFormat="1" ht="15" customHeight="1" x14ac:dyDescent="0.35">
      <c r="A187" s="891"/>
      <c r="B187" s="903"/>
      <c r="C187" s="890"/>
      <c r="D187" s="901"/>
      <c r="E187" s="901"/>
      <c r="F187" s="447"/>
      <c r="G187" s="905"/>
      <c r="H187" s="895"/>
      <c r="I187" s="897"/>
      <c r="J187" s="899"/>
      <c r="K187" s="893"/>
      <c r="L187" s="426"/>
      <c r="M187" s="426"/>
      <c r="N187" s="426"/>
      <c r="O187" s="427"/>
      <c r="P187" s="426"/>
    </row>
    <row r="188" spans="1:16" s="430" customFormat="1" ht="15" customHeight="1" x14ac:dyDescent="0.35">
      <c r="A188" s="891" t="str">
        <f ca="1">INDIRECT("'Disaggregation tab old'!O"&amp;9-$K188)</f>
        <v>a1G1R000006s1ytUAA</v>
      </c>
      <c r="B188" s="902">
        <f ca="1">INDIRECT("'Disaggregation tab old'!A"&amp;9-$K188)</f>
        <v>9</v>
      </c>
      <c r="C188" s="889" t="str">
        <f ca="1">IFERROR(VLOOKUP(B188,'Impact Indicators - Section B '!$A$9:$AX$70,50,FALSE),"")</f>
        <v/>
      </c>
      <c r="D188" s="900" t="str">
        <f ca="1">N188</f>
        <v/>
      </c>
      <c r="E188" s="900" t="str">
        <f ca="1">O188</f>
        <v/>
      </c>
      <c r="F188" s="431"/>
      <c r="G188" s="904" t="str">
        <f>IF(IFERROR((F188/F189),"") ="", "",(F188/F189))</f>
        <v/>
      </c>
      <c r="H188" s="894"/>
      <c r="I188" s="896"/>
      <c r="J188" s="898"/>
      <c r="K188" s="893">
        <f ca="1">IF(OFFSET(K188,-2,0,,)="",0,OFFSET(K188,-2,0,,)-1)</f>
        <v>-89</v>
      </c>
      <c r="L188" s="425">
        <f ca="1">IF(AND(EXACT(C188,C186),C186&lt;&gt;0),L186+1,0)</f>
        <v>59</v>
      </c>
      <c r="M188" s="425" t="str">
        <f ca="1">IF(C188&lt;&gt;"",C188&amp;"-"&amp;L188,"")</f>
        <v/>
      </c>
      <c r="N188" s="425" t="str">
        <f t="array" aca="1" ref="N188" ca="1">IFERROR(IF(INDEX('Disaggregation Records'!$E$3:$E$66,MATCH(RIGHT(M188,255),RIGHT('Disaggregation Records'!$D$3:$D$66,255),0))=0,"",INDEX('Disaggregation Records'!$E$3:$E$66,MATCH(RIGHT(M188,255),RIGHT('Disaggregation Records'!$D$3:$D$66,255),0))),"")</f>
        <v/>
      </c>
      <c r="O188" s="40" t="str">
        <f t="array" aca="1" ref="O188" ca="1">IFERROR(IF(INDEX('Disaggregation Records'!$F$3:$F$66,MATCH(RIGHT(M188,255),RIGHT('Disaggregation Records'!$D$3:$D$66,255),0))=0,"",INDEX('Disaggregation Records'!$F$3:$F$66,MATCH(RIGHT(M188,255),RIGHT('Disaggregation Records'!$D$3:$D$66,255),0))),"")</f>
        <v/>
      </c>
      <c r="P188" s="425" t="str">
        <f t="array" aca="1" ref="P188" ca="1">IFERROR(IF(INDEX('Disaggregation Records'!$H$3:$H$66,MATCH(RIGHT(M188,255),RIGHT('Disaggregation Records'!$D$3:$D$66,255),0))=0,"",INDEX('Disaggregation Records'!$H$3:$H$66,MATCH(RIGHT(M188,255),RIGHT('Disaggregation Records'!$D$3:$D$66,255),0))),"")</f>
        <v/>
      </c>
    </row>
    <row r="189" spans="1:16" s="430" customFormat="1" ht="15" customHeight="1" x14ac:dyDescent="0.35">
      <c r="A189" s="891"/>
      <c r="B189" s="903"/>
      <c r="C189" s="890"/>
      <c r="D189" s="901"/>
      <c r="E189" s="901"/>
      <c r="F189" s="447"/>
      <c r="G189" s="905"/>
      <c r="H189" s="895"/>
      <c r="I189" s="897"/>
      <c r="J189" s="899"/>
      <c r="K189" s="893"/>
      <c r="L189" s="426"/>
      <c r="M189" s="426"/>
      <c r="N189" s="426"/>
      <c r="O189" s="427"/>
      <c r="P189" s="426"/>
    </row>
    <row r="190" spans="1:16" s="430" customFormat="1" ht="15" customHeight="1" x14ac:dyDescent="0.35">
      <c r="A190" s="891" t="str">
        <f ca="1">INDIRECT("'Disaggregation tab old'!O"&amp;9-$K190)</f>
        <v>a1G1R000006s1yuUAA</v>
      </c>
      <c r="B190" s="902">
        <f ca="1">INDIRECT("'Disaggregation tab old'!A"&amp;9-$K190)</f>
        <v>10</v>
      </c>
      <c r="C190" s="889" t="str">
        <f ca="1">IFERROR(VLOOKUP(B190,'Impact Indicators - Section B '!$A$9:$AX$70,50,FALSE),"")</f>
        <v/>
      </c>
      <c r="D190" s="900" t="str">
        <f ca="1">N190</f>
        <v/>
      </c>
      <c r="E190" s="900" t="str">
        <f ca="1">O190</f>
        <v/>
      </c>
      <c r="F190" s="431"/>
      <c r="G190" s="904" t="str">
        <f>IF(IFERROR((F190/F191),"") ="", "",(F190/F191))</f>
        <v/>
      </c>
      <c r="H190" s="894"/>
      <c r="I190" s="896"/>
      <c r="J190" s="898"/>
      <c r="K190" s="893">
        <f ca="1">IF(OFFSET(K190,-2,0,,)="",0,OFFSET(K190,-2,0,,)-1)</f>
        <v>-90</v>
      </c>
      <c r="L190" s="425">
        <f ca="1">IF(AND(EXACT(C190,C188),C188&lt;&gt;0),L188+1,0)</f>
        <v>60</v>
      </c>
      <c r="M190" s="425" t="str">
        <f ca="1">IF(C190&lt;&gt;"",C190&amp;"-"&amp;L190,"")</f>
        <v/>
      </c>
      <c r="N190" s="425" t="str">
        <f t="array" aca="1" ref="N190" ca="1">IFERROR(IF(INDEX('Disaggregation Records'!$E$3:$E$66,MATCH(RIGHT(M190,255),RIGHT('Disaggregation Records'!$D$3:$D$66,255),0))=0,"",INDEX('Disaggregation Records'!$E$3:$E$66,MATCH(RIGHT(M190,255),RIGHT('Disaggregation Records'!$D$3:$D$66,255),0))),"")</f>
        <v/>
      </c>
      <c r="O190" s="40" t="str">
        <f t="array" aca="1" ref="O190" ca="1">IFERROR(IF(INDEX('Disaggregation Records'!$F$3:$F$66,MATCH(RIGHT(M190,255),RIGHT('Disaggregation Records'!$D$3:$D$66,255),0))=0,"",INDEX('Disaggregation Records'!$F$3:$F$66,MATCH(RIGHT(M190,255),RIGHT('Disaggregation Records'!$D$3:$D$66,255),0))),"")</f>
        <v/>
      </c>
      <c r="P190" s="425" t="str">
        <f t="array" aca="1" ref="P190" ca="1">IFERROR(IF(INDEX('Disaggregation Records'!$H$3:$H$66,MATCH(RIGHT(M190,255),RIGHT('Disaggregation Records'!$D$3:$D$66,255),0))=0,"",INDEX('Disaggregation Records'!$H$3:$H$66,MATCH(RIGHT(M190,255),RIGHT('Disaggregation Records'!$D$3:$D$66,255),0))),"")</f>
        <v/>
      </c>
    </row>
    <row r="191" spans="1:16" s="430" customFormat="1" ht="15" customHeight="1" x14ac:dyDescent="0.35">
      <c r="A191" s="891"/>
      <c r="B191" s="903"/>
      <c r="C191" s="890"/>
      <c r="D191" s="901"/>
      <c r="E191" s="901"/>
      <c r="F191" s="447"/>
      <c r="G191" s="905"/>
      <c r="H191" s="895"/>
      <c r="I191" s="897"/>
      <c r="J191" s="899"/>
      <c r="K191" s="893"/>
      <c r="L191" s="426"/>
      <c r="M191" s="426"/>
      <c r="N191" s="426"/>
      <c r="O191" s="427"/>
      <c r="P191" s="426"/>
    </row>
    <row r="192" spans="1:16" s="430" customFormat="1" ht="15" customHeight="1" x14ac:dyDescent="0.35">
      <c r="A192" s="891" t="str">
        <f ca="1">INDIRECT("'Disaggregation tab old'!O"&amp;9-$K192)</f>
        <v>a1G1R000006s1yvUAA</v>
      </c>
      <c r="B192" s="902">
        <f ca="1">INDIRECT("'Disaggregation tab old'!A"&amp;9-$K192)</f>
        <v>10</v>
      </c>
      <c r="C192" s="889" t="str">
        <f ca="1">IFERROR(VLOOKUP(B192,'Impact Indicators - Section B '!$A$9:$AX$70,50,FALSE),"")</f>
        <v/>
      </c>
      <c r="D192" s="900" t="str">
        <f ca="1">N192</f>
        <v/>
      </c>
      <c r="E192" s="900" t="str">
        <f ca="1">O192</f>
        <v/>
      </c>
      <c r="F192" s="431"/>
      <c r="G192" s="904" t="str">
        <f>IF(IFERROR((F192/F193),"") ="", "",(F192/F193))</f>
        <v/>
      </c>
      <c r="H192" s="894"/>
      <c r="I192" s="896"/>
      <c r="J192" s="898"/>
      <c r="K192" s="893">
        <f ca="1">IF(OFFSET(K192,-2,0,,)="",0,OFFSET(K192,-2,0,,)-1)</f>
        <v>-91</v>
      </c>
      <c r="L192" s="425">
        <f ca="1">IF(AND(EXACT(C192,C190),C190&lt;&gt;0),L190+1,0)</f>
        <v>61</v>
      </c>
      <c r="M192" s="425" t="str">
        <f ca="1">IF(C192&lt;&gt;"",C192&amp;"-"&amp;L192,"")</f>
        <v/>
      </c>
      <c r="N192" s="425" t="str">
        <f t="array" aca="1" ref="N192" ca="1">IFERROR(IF(INDEX('Disaggregation Records'!$E$3:$E$66,MATCH(RIGHT(M192,255),RIGHT('Disaggregation Records'!$D$3:$D$66,255),0))=0,"",INDEX('Disaggregation Records'!$E$3:$E$66,MATCH(RIGHT(M192,255),RIGHT('Disaggregation Records'!$D$3:$D$66,255),0))),"")</f>
        <v/>
      </c>
      <c r="O192" s="40" t="str">
        <f t="array" aca="1" ref="O192" ca="1">IFERROR(IF(INDEX('Disaggregation Records'!$F$3:$F$66,MATCH(RIGHT(M192,255),RIGHT('Disaggregation Records'!$D$3:$D$66,255),0))=0,"",INDEX('Disaggregation Records'!$F$3:$F$66,MATCH(RIGHT(M192,255),RIGHT('Disaggregation Records'!$D$3:$D$66,255),0))),"")</f>
        <v/>
      </c>
      <c r="P192" s="425" t="str">
        <f t="array" aca="1" ref="P192" ca="1">IFERROR(IF(INDEX('Disaggregation Records'!$H$3:$H$66,MATCH(RIGHT(M192,255),RIGHT('Disaggregation Records'!$D$3:$D$66,255),0))=0,"",INDEX('Disaggregation Records'!$H$3:$H$66,MATCH(RIGHT(M192,255),RIGHT('Disaggregation Records'!$D$3:$D$66,255),0))),"")</f>
        <v/>
      </c>
    </row>
    <row r="193" spans="1:16" s="430" customFormat="1" ht="15" customHeight="1" x14ac:dyDescent="0.35">
      <c r="A193" s="891"/>
      <c r="B193" s="903"/>
      <c r="C193" s="890"/>
      <c r="D193" s="901"/>
      <c r="E193" s="901"/>
      <c r="F193" s="447"/>
      <c r="G193" s="905"/>
      <c r="H193" s="895"/>
      <c r="I193" s="897"/>
      <c r="J193" s="899"/>
      <c r="K193" s="893"/>
      <c r="L193" s="426"/>
      <c r="M193" s="426"/>
      <c r="N193" s="426"/>
      <c r="O193" s="427"/>
      <c r="P193" s="426"/>
    </row>
    <row r="194" spans="1:16" s="430" customFormat="1" ht="15" customHeight="1" x14ac:dyDescent="0.35">
      <c r="A194" s="891" t="str">
        <f ca="1">INDIRECT("'Disaggregation tab old'!O"&amp;9-$K194)</f>
        <v>a1G1R000006s1ywUAA</v>
      </c>
      <c r="B194" s="902">
        <f ca="1">INDIRECT("'Disaggregation tab old'!A"&amp;9-$K194)</f>
        <v>10</v>
      </c>
      <c r="C194" s="889" t="str">
        <f ca="1">IFERROR(VLOOKUP(B194,'Impact Indicators - Section B '!$A$9:$AX$70,50,FALSE),"")</f>
        <v/>
      </c>
      <c r="D194" s="900" t="str">
        <f ca="1">N194</f>
        <v/>
      </c>
      <c r="E194" s="900" t="str">
        <f ca="1">O194</f>
        <v/>
      </c>
      <c r="F194" s="431"/>
      <c r="G194" s="904" t="str">
        <f>IF(IFERROR((F194/F195),"") ="", "",(F194/F195))</f>
        <v/>
      </c>
      <c r="H194" s="894"/>
      <c r="I194" s="896"/>
      <c r="J194" s="898"/>
      <c r="K194" s="893">
        <f ca="1">IF(OFFSET(K194,-2,0,,)="",0,OFFSET(K194,-2,0,,)-1)</f>
        <v>-92</v>
      </c>
      <c r="L194" s="425">
        <f ca="1">IF(AND(EXACT(C194,C192),C192&lt;&gt;0),L192+1,0)</f>
        <v>62</v>
      </c>
      <c r="M194" s="425" t="str">
        <f ca="1">IF(C194&lt;&gt;"",C194&amp;"-"&amp;L194,"")</f>
        <v/>
      </c>
      <c r="N194" s="425" t="str">
        <f t="array" aca="1" ref="N194" ca="1">IFERROR(IF(INDEX('Disaggregation Records'!$E$3:$E$66,MATCH(RIGHT(M194,255),RIGHT('Disaggregation Records'!$D$3:$D$66,255),0))=0,"",INDEX('Disaggregation Records'!$E$3:$E$66,MATCH(RIGHT(M194,255),RIGHT('Disaggregation Records'!$D$3:$D$66,255),0))),"")</f>
        <v/>
      </c>
      <c r="O194" s="40" t="str">
        <f t="array" aca="1" ref="O194" ca="1">IFERROR(IF(INDEX('Disaggregation Records'!$F$3:$F$66,MATCH(RIGHT(M194,255),RIGHT('Disaggregation Records'!$D$3:$D$66,255),0))=0,"",INDEX('Disaggregation Records'!$F$3:$F$66,MATCH(RIGHT(M194,255),RIGHT('Disaggregation Records'!$D$3:$D$66,255),0))),"")</f>
        <v/>
      </c>
      <c r="P194" s="425" t="str">
        <f t="array" aca="1" ref="P194" ca="1">IFERROR(IF(INDEX('Disaggregation Records'!$H$3:$H$66,MATCH(RIGHT(M194,255),RIGHT('Disaggregation Records'!$D$3:$D$66,255),0))=0,"",INDEX('Disaggregation Records'!$H$3:$H$66,MATCH(RIGHT(M194,255),RIGHT('Disaggregation Records'!$D$3:$D$66,255),0))),"")</f>
        <v/>
      </c>
    </row>
    <row r="195" spans="1:16" s="430" customFormat="1" ht="15" customHeight="1" x14ac:dyDescent="0.35">
      <c r="A195" s="891"/>
      <c r="B195" s="903"/>
      <c r="C195" s="890"/>
      <c r="D195" s="901"/>
      <c r="E195" s="901"/>
      <c r="F195" s="447"/>
      <c r="G195" s="905"/>
      <c r="H195" s="895"/>
      <c r="I195" s="897"/>
      <c r="J195" s="899"/>
      <c r="K195" s="893"/>
      <c r="L195" s="426"/>
      <c r="M195" s="426"/>
      <c r="N195" s="426"/>
      <c r="O195" s="427"/>
      <c r="P195" s="426"/>
    </row>
    <row r="196" spans="1:16" s="430" customFormat="1" ht="15" customHeight="1" x14ac:dyDescent="0.35">
      <c r="A196" s="891" t="str">
        <f ca="1">INDIRECT("'Disaggregation tab old'!O"&amp;9-$K196)</f>
        <v>a1G1R000006s1yxUAA</v>
      </c>
      <c r="B196" s="902">
        <f ca="1">INDIRECT("'Disaggregation tab old'!A"&amp;9-$K196)</f>
        <v>10</v>
      </c>
      <c r="C196" s="889" t="str">
        <f ca="1">IFERROR(VLOOKUP(B196,'Impact Indicators - Section B '!$A$9:$AX$70,50,FALSE),"")</f>
        <v/>
      </c>
      <c r="D196" s="900" t="str">
        <f ca="1">N196</f>
        <v/>
      </c>
      <c r="E196" s="900" t="str">
        <f ca="1">O196</f>
        <v/>
      </c>
      <c r="F196" s="431"/>
      <c r="G196" s="904" t="str">
        <f>IF(IFERROR((F196/F197),"") ="", "",(F196/F197))</f>
        <v/>
      </c>
      <c r="H196" s="894"/>
      <c r="I196" s="896"/>
      <c r="J196" s="898"/>
      <c r="K196" s="893">
        <f ca="1">IF(OFFSET(K196,-2,0,,)="",0,OFFSET(K196,-2,0,,)-1)</f>
        <v>-93</v>
      </c>
      <c r="L196" s="425">
        <f ca="1">IF(AND(EXACT(C196,C194),C194&lt;&gt;0),L194+1,0)</f>
        <v>63</v>
      </c>
      <c r="M196" s="425" t="str">
        <f ca="1">IF(C196&lt;&gt;"",C196&amp;"-"&amp;L196,"")</f>
        <v/>
      </c>
      <c r="N196" s="425" t="str">
        <f t="array" aca="1" ref="N196" ca="1">IFERROR(IF(INDEX('Disaggregation Records'!$E$3:$E$66,MATCH(RIGHT(M196,255),RIGHT('Disaggregation Records'!$D$3:$D$66,255),0))=0,"",INDEX('Disaggregation Records'!$E$3:$E$66,MATCH(RIGHT(M196,255),RIGHT('Disaggregation Records'!$D$3:$D$66,255),0))),"")</f>
        <v/>
      </c>
      <c r="O196" s="40" t="str">
        <f t="array" aca="1" ref="O196" ca="1">IFERROR(IF(INDEX('Disaggregation Records'!$F$3:$F$66,MATCH(RIGHT(M196,255),RIGHT('Disaggregation Records'!$D$3:$D$66,255),0))=0,"",INDEX('Disaggregation Records'!$F$3:$F$66,MATCH(RIGHT(M196,255),RIGHT('Disaggregation Records'!$D$3:$D$66,255),0))),"")</f>
        <v/>
      </c>
      <c r="P196" s="425" t="str">
        <f t="array" aca="1" ref="P196" ca="1">IFERROR(IF(INDEX('Disaggregation Records'!$H$3:$H$66,MATCH(RIGHT(M196,255),RIGHT('Disaggregation Records'!$D$3:$D$66,255),0))=0,"",INDEX('Disaggregation Records'!$H$3:$H$66,MATCH(RIGHT(M196,255),RIGHT('Disaggregation Records'!$D$3:$D$66,255),0))),"")</f>
        <v/>
      </c>
    </row>
    <row r="197" spans="1:16" s="430" customFormat="1" ht="15" customHeight="1" x14ac:dyDescent="0.35">
      <c r="A197" s="891"/>
      <c r="B197" s="903"/>
      <c r="C197" s="890"/>
      <c r="D197" s="901"/>
      <c r="E197" s="901"/>
      <c r="F197" s="447"/>
      <c r="G197" s="905"/>
      <c r="H197" s="895"/>
      <c r="I197" s="897"/>
      <c r="J197" s="899"/>
      <c r="K197" s="893"/>
      <c r="L197" s="426"/>
      <c r="M197" s="426"/>
      <c r="N197" s="426"/>
      <c r="O197" s="427"/>
      <c r="P197" s="426"/>
    </row>
    <row r="198" spans="1:16" s="430" customFormat="1" ht="15" customHeight="1" x14ac:dyDescent="0.35">
      <c r="A198" s="891" t="str">
        <f ca="1">INDIRECT("'Disaggregation tab old'!O"&amp;9-$K198)</f>
        <v>a1G1R000006s1yyUAA</v>
      </c>
      <c r="B198" s="902">
        <f ca="1">INDIRECT("'Disaggregation tab old'!A"&amp;9-$K198)</f>
        <v>10</v>
      </c>
      <c r="C198" s="889" t="str">
        <f ca="1">IFERROR(VLOOKUP(B198,'Impact Indicators - Section B '!$A$9:$AX$70,50,FALSE),"")</f>
        <v/>
      </c>
      <c r="D198" s="900" t="str">
        <f ca="1">N198</f>
        <v/>
      </c>
      <c r="E198" s="900" t="str">
        <f ca="1">O198</f>
        <v/>
      </c>
      <c r="F198" s="431"/>
      <c r="G198" s="904" t="str">
        <f>IF(IFERROR((F198/F199),"") ="", "",(F198/F199))</f>
        <v/>
      </c>
      <c r="H198" s="894"/>
      <c r="I198" s="896"/>
      <c r="J198" s="898"/>
      <c r="K198" s="893">
        <f ca="1">IF(OFFSET(K198,-2,0,,)="",0,OFFSET(K198,-2,0,,)-1)</f>
        <v>-94</v>
      </c>
      <c r="L198" s="425">
        <f ca="1">IF(AND(EXACT(C198,C196),C196&lt;&gt;0),L196+1,0)</f>
        <v>64</v>
      </c>
      <c r="M198" s="425" t="str">
        <f ca="1">IF(C198&lt;&gt;"",C198&amp;"-"&amp;L198,"")</f>
        <v/>
      </c>
      <c r="N198" s="425" t="str">
        <f t="array" aca="1" ref="N198" ca="1">IFERROR(IF(INDEX('Disaggregation Records'!$E$3:$E$66,MATCH(RIGHT(M198,255),RIGHT('Disaggregation Records'!$D$3:$D$66,255),0))=0,"",INDEX('Disaggregation Records'!$E$3:$E$66,MATCH(RIGHT(M198,255),RIGHT('Disaggregation Records'!$D$3:$D$66,255),0))),"")</f>
        <v/>
      </c>
      <c r="O198" s="40" t="str">
        <f t="array" aca="1" ref="O198" ca="1">IFERROR(IF(INDEX('Disaggregation Records'!$F$3:$F$66,MATCH(RIGHT(M198,255),RIGHT('Disaggregation Records'!$D$3:$D$66,255),0))=0,"",INDEX('Disaggregation Records'!$F$3:$F$66,MATCH(RIGHT(M198,255),RIGHT('Disaggregation Records'!$D$3:$D$66,255),0))),"")</f>
        <v/>
      </c>
      <c r="P198" s="425" t="str">
        <f t="array" aca="1" ref="P198" ca="1">IFERROR(IF(INDEX('Disaggregation Records'!$H$3:$H$66,MATCH(RIGHT(M198,255),RIGHT('Disaggregation Records'!$D$3:$D$66,255),0))=0,"",INDEX('Disaggregation Records'!$H$3:$H$66,MATCH(RIGHT(M198,255),RIGHT('Disaggregation Records'!$D$3:$D$66,255),0))),"")</f>
        <v/>
      </c>
    </row>
    <row r="199" spans="1:16" s="430" customFormat="1" ht="15" customHeight="1" x14ac:dyDescent="0.35">
      <c r="A199" s="891"/>
      <c r="B199" s="903"/>
      <c r="C199" s="890"/>
      <c r="D199" s="901"/>
      <c r="E199" s="901"/>
      <c r="F199" s="447"/>
      <c r="G199" s="905"/>
      <c r="H199" s="895"/>
      <c r="I199" s="897"/>
      <c r="J199" s="899"/>
      <c r="K199" s="893"/>
      <c r="L199" s="426"/>
      <c r="M199" s="426"/>
      <c r="N199" s="426"/>
      <c r="O199" s="427"/>
      <c r="P199" s="426"/>
    </row>
    <row r="200" spans="1:16" s="430" customFormat="1" ht="15" customHeight="1" x14ac:dyDescent="0.35">
      <c r="A200" s="891" t="str">
        <f ca="1">INDIRECT("'Disaggregation tab old'!O"&amp;9-$K200)</f>
        <v>a1G1R000006s1yzUAA</v>
      </c>
      <c r="B200" s="902">
        <f ca="1">INDIRECT("'Disaggregation tab old'!A"&amp;9-$K200)</f>
        <v>10</v>
      </c>
      <c r="C200" s="889" t="str">
        <f ca="1">IFERROR(VLOOKUP(B200,'Impact Indicators - Section B '!$A$9:$AX$70,50,FALSE),"")</f>
        <v/>
      </c>
      <c r="D200" s="900" t="str">
        <f ca="1">N200</f>
        <v/>
      </c>
      <c r="E200" s="900" t="str">
        <f ca="1">O200</f>
        <v/>
      </c>
      <c r="F200" s="431"/>
      <c r="G200" s="904" t="str">
        <f>IF(IFERROR((F200/F201),"") ="", "",(F200/F201))</f>
        <v/>
      </c>
      <c r="H200" s="894"/>
      <c r="I200" s="896"/>
      <c r="J200" s="898"/>
      <c r="K200" s="893">
        <f ca="1">IF(OFFSET(K200,-2,0,,)="",0,OFFSET(K200,-2,0,,)-1)</f>
        <v>-95</v>
      </c>
      <c r="L200" s="425">
        <f ca="1">IF(AND(EXACT(C200,C198),C198&lt;&gt;0),L198+1,0)</f>
        <v>65</v>
      </c>
      <c r="M200" s="425" t="str">
        <f ca="1">IF(C200&lt;&gt;"",C200&amp;"-"&amp;L200,"")</f>
        <v/>
      </c>
      <c r="N200" s="425" t="str">
        <f t="array" aca="1" ref="N200" ca="1">IFERROR(IF(INDEX('Disaggregation Records'!$E$3:$E$66,MATCH(RIGHT(M200,255),RIGHT('Disaggregation Records'!$D$3:$D$66,255),0))=0,"",INDEX('Disaggregation Records'!$E$3:$E$66,MATCH(RIGHT(M200,255),RIGHT('Disaggregation Records'!$D$3:$D$66,255),0))),"")</f>
        <v/>
      </c>
      <c r="O200" s="40" t="str">
        <f t="array" aca="1" ref="O200" ca="1">IFERROR(IF(INDEX('Disaggregation Records'!$F$3:$F$66,MATCH(RIGHT(M200,255),RIGHT('Disaggregation Records'!$D$3:$D$66,255),0))=0,"",INDEX('Disaggregation Records'!$F$3:$F$66,MATCH(RIGHT(M200,255),RIGHT('Disaggregation Records'!$D$3:$D$66,255),0))),"")</f>
        <v/>
      </c>
      <c r="P200" s="425" t="str">
        <f t="array" aca="1" ref="P200" ca="1">IFERROR(IF(INDEX('Disaggregation Records'!$H$3:$H$66,MATCH(RIGHT(M200,255),RIGHT('Disaggregation Records'!$D$3:$D$66,255),0))=0,"",INDEX('Disaggregation Records'!$H$3:$H$66,MATCH(RIGHT(M200,255),RIGHT('Disaggregation Records'!$D$3:$D$66,255),0))),"")</f>
        <v/>
      </c>
    </row>
    <row r="201" spans="1:16" s="430" customFormat="1" ht="15" customHeight="1" x14ac:dyDescent="0.35">
      <c r="A201" s="891"/>
      <c r="B201" s="903"/>
      <c r="C201" s="890"/>
      <c r="D201" s="901"/>
      <c r="E201" s="901"/>
      <c r="F201" s="447"/>
      <c r="G201" s="905"/>
      <c r="H201" s="895"/>
      <c r="I201" s="897"/>
      <c r="J201" s="899"/>
      <c r="K201" s="893"/>
      <c r="L201" s="426"/>
      <c r="M201" s="426"/>
      <c r="N201" s="426"/>
      <c r="O201" s="427"/>
      <c r="P201" s="426"/>
    </row>
    <row r="202" spans="1:16" s="430" customFormat="1" ht="15" customHeight="1" x14ac:dyDescent="0.35">
      <c r="A202" s="891" t="str">
        <f ca="1">INDIRECT("'Disaggregation tab old'!O"&amp;9-$K202)</f>
        <v>a1G1R000006s1z0UAA</v>
      </c>
      <c r="B202" s="902">
        <f ca="1">INDIRECT("'Disaggregation tab old'!A"&amp;9-$K202)</f>
        <v>10</v>
      </c>
      <c r="C202" s="889" t="str">
        <f ca="1">IFERROR(VLOOKUP(B202,'Impact Indicators - Section B '!$A$9:$AX$70,50,FALSE),"")</f>
        <v/>
      </c>
      <c r="D202" s="900" t="str">
        <f ca="1">N202</f>
        <v/>
      </c>
      <c r="E202" s="900" t="str">
        <f ca="1">O202</f>
        <v/>
      </c>
      <c r="F202" s="431"/>
      <c r="G202" s="904" t="str">
        <f>IF(IFERROR((F202/F203),"") ="", "",(F202/F203))</f>
        <v/>
      </c>
      <c r="H202" s="894"/>
      <c r="I202" s="896"/>
      <c r="J202" s="898"/>
      <c r="K202" s="893">
        <f ca="1">IF(OFFSET(K202,-2,0,,)="",0,OFFSET(K202,-2,0,,)-1)</f>
        <v>-96</v>
      </c>
      <c r="L202" s="425">
        <f ca="1">IF(AND(EXACT(C202,C200),C200&lt;&gt;0),L200+1,0)</f>
        <v>66</v>
      </c>
      <c r="M202" s="425" t="str">
        <f ca="1">IF(C202&lt;&gt;"",C202&amp;"-"&amp;L202,"")</f>
        <v/>
      </c>
      <c r="N202" s="425" t="str">
        <f t="array" aca="1" ref="N202" ca="1">IFERROR(IF(INDEX('Disaggregation Records'!$E$3:$E$66,MATCH(RIGHT(M202,255),RIGHT('Disaggregation Records'!$D$3:$D$66,255),0))=0,"",INDEX('Disaggregation Records'!$E$3:$E$66,MATCH(RIGHT(M202,255),RIGHT('Disaggregation Records'!$D$3:$D$66,255),0))),"")</f>
        <v/>
      </c>
      <c r="O202" s="40" t="str">
        <f t="array" aca="1" ref="O202" ca="1">IFERROR(IF(INDEX('Disaggregation Records'!$F$3:$F$66,MATCH(RIGHT(M202,255),RIGHT('Disaggregation Records'!$D$3:$D$66,255),0))=0,"",INDEX('Disaggregation Records'!$F$3:$F$66,MATCH(RIGHT(M202,255),RIGHT('Disaggregation Records'!$D$3:$D$66,255),0))),"")</f>
        <v/>
      </c>
      <c r="P202" s="425" t="str">
        <f t="array" aca="1" ref="P202" ca="1">IFERROR(IF(INDEX('Disaggregation Records'!$H$3:$H$66,MATCH(RIGHT(M202,255),RIGHT('Disaggregation Records'!$D$3:$D$66,255),0))=0,"",INDEX('Disaggregation Records'!$H$3:$H$66,MATCH(RIGHT(M202,255),RIGHT('Disaggregation Records'!$D$3:$D$66,255),0))),"")</f>
        <v/>
      </c>
    </row>
    <row r="203" spans="1:16" s="430" customFormat="1" ht="15" customHeight="1" x14ac:dyDescent="0.35">
      <c r="A203" s="891"/>
      <c r="B203" s="903"/>
      <c r="C203" s="890"/>
      <c r="D203" s="901"/>
      <c r="E203" s="901"/>
      <c r="F203" s="447"/>
      <c r="G203" s="905"/>
      <c r="H203" s="895"/>
      <c r="I203" s="897"/>
      <c r="J203" s="899"/>
      <c r="K203" s="893"/>
      <c r="L203" s="426"/>
      <c r="M203" s="426"/>
      <c r="N203" s="426"/>
      <c r="O203" s="427"/>
      <c r="P203" s="426"/>
    </row>
    <row r="204" spans="1:16" s="430" customFormat="1" ht="15" customHeight="1" x14ac:dyDescent="0.35">
      <c r="A204" s="891" t="str">
        <f ca="1">INDIRECT("'Disaggregation tab old'!O"&amp;9-$K204)</f>
        <v>a1G1R000006s1z1UAA</v>
      </c>
      <c r="B204" s="902">
        <f ca="1">INDIRECT("'Disaggregation tab old'!A"&amp;9-$K204)</f>
        <v>10</v>
      </c>
      <c r="C204" s="889" t="str">
        <f ca="1">IFERROR(VLOOKUP(B204,'Impact Indicators - Section B '!$A$9:$AX$70,50,FALSE),"")</f>
        <v/>
      </c>
      <c r="D204" s="900" t="str">
        <f ca="1">N204</f>
        <v/>
      </c>
      <c r="E204" s="900" t="str">
        <f ca="1">O204</f>
        <v/>
      </c>
      <c r="F204" s="431"/>
      <c r="G204" s="904" t="str">
        <f>IF(IFERROR((F204/F205),"") ="", "",(F204/F205))</f>
        <v/>
      </c>
      <c r="H204" s="894"/>
      <c r="I204" s="896"/>
      <c r="J204" s="898"/>
      <c r="K204" s="893">
        <f ca="1">IF(OFFSET(K204,-2,0,,)="",0,OFFSET(K204,-2,0,,)-1)</f>
        <v>-97</v>
      </c>
      <c r="L204" s="425">
        <f ca="1">IF(AND(EXACT(C204,C202),C202&lt;&gt;0),L202+1,0)</f>
        <v>67</v>
      </c>
      <c r="M204" s="425" t="str">
        <f ca="1">IF(C204&lt;&gt;"",C204&amp;"-"&amp;L204,"")</f>
        <v/>
      </c>
      <c r="N204" s="425" t="str">
        <f t="array" aca="1" ref="N204" ca="1">IFERROR(IF(INDEX('Disaggregation Records'!$E$3:$E$66,MATCH(RIGHT(M204,255),RIGHT('Disaggregation Records'!$D$3:$D$66,255),0))=0,"",INDEX('Disaggregation Records'!$E$3:$E$66,MATCH(RIGHT(M204,255),RIGHT('Disaggregation Records'!$D$3:$D$66,255),0))),"")</f>
        <v/>
      </c>
      <c r="O204" s="40" t="str">
        <f t="array" aca="1" ref="O204" ca="1">IFERROR(IF(INDEX('Disaggregation Records'!$F$3:$F$66,MATCH(RIGHT(M204,255),RIGHT('Disaggregation Records'!$D$3:$D$66,255),0))=0,"",INDEX('Disaggregation Records'!$F$3:$F$66,MATCH(RIGHT(M204,255),RIGHT('Disaggregation Records'!$D$3:$D$66,255),0))),"")</f>
        <v/>
      </c>
      <c r="P204" s="425" t="str">
        <f t="array" aca="1" ref="P204" ca="1">IFERROR(IF(INDEX('Disaggregation Records'!$H$3:$H$66,MATCH(RIGHT(M204,255),RIGHT('Disaggregation Records'!$D$3:$D$66,255),0))=0,"",INDEX('Disaggregation Records'!$H$3:$H$66,MATCH(RIGHT(M204,255),RIGHT('Disaggregation Records'!$D$3:$D$66,255),0))),"")</f>
        <v/>
      </c>
    </row>
    <row r="205" spans="1:16" s="430" customFormat="1" ht="15" customHeight="1" x14ac:dyDescent="0.35">
      <c r="A205" s="891"/>
      <c r="B205" s="903"/>
      <c r="C205" s="890"/>
      <c r="D205" s="901"/>
      <c r="E205" s="901"/>
      <c r="F205" s="447"/>
      <c r="G205" s="905"/>
      <c r="H205" s="895"/>
      <c r="I205" s="897"/>
      <c r="J205" s="899"/>
      <c r="K205" s="893"/>
      <c r="L205" s="426"/>
      <c r="M205" s="426"/>
      <c r="N205" s="426"/>
      <c r="O205" s="427"/>
      <c r="P205" s="426"/>
    </row>
    <row r="206" spans="1:16" s="430" customFormat="1" ht="15" customHeight="1" x14ac:dyDescent="0.35">
      <c r="A206" s="891" t="str">
        <f ca="1">INDIRECT("'Disaggregation tab old'!O"&amp;9-$K206)</f>
        <v>a1G1R000006s1z2UAA</v>
      </c>
      <c r="B206" s="902">
        <f ca="1">INDIRECT("'Disaggregation tab old'!A"&amp;9-$K206)</f>
        <v>10</v>
      </c>
      <c r="C206" s="889" t="str">
        <f ca="1">IFERROR(VLOOKUP(B206,'Impact Indicators - Section B '!$A$9:$AX$70,50,FALSE),"")</f>
        <v/>
      </c>
      <c r="D206" s="900" t="str">
        <f ca="1">N206</f>
        <v/>
      </c>
      <c r="E206" s="900" t="str">
        <f ca="1">O206</f>
        <v/>
      </c>
      <c r="F206" s="431"/>
      <c r="G206" s="904" t="str">
        <f>IF(IFERROR((F206/F207),"") ="", "",(F206/F207))</f>
        <v/>
      </c>
      <c r="H206" s="894"/>
      <c r="I206" s="896"/>
      <c r="J206" s="898"/>
      <c r="K206" s="893">
        <f ca="1">IF(OFFSET(K206,-2,0,,)="",0,OFFSET(K206,-2,0,,)-1)</f>
        <v>-98</v>
      </c>
      <c r="L206" s="425">
        <f ca="1">IF(AND(EXACT(C206,C204),C204&lt;&gt;0),L204+1,0)</f>
        <v>68</v>
      </c>
      <c r="M206" s="425" t="str">
        <f ca="1">IF(C206&lt;&gt;"",C206&amp;"-"&amp;L206,"")</f>
        <v/>
      </c>
      <c r="N206" s="425" t="str">
        <f t="array" aca="1" ref="N206" ca="1">IFERROR(IF(INDEX('Disaggregation Records'!$E$3:$E$66,MATCH(RIGHT(M206,255),RIGHT('Disaggregation Records'!$D$3:$D$66,255),0))=0,"",INDEX('Disaggregation Records'!$E$3:$E$66,MATCH(RIGHT(M206,255),RIGHT('Disaggregation Records'!$D$3:$D$66,255),0))),"")</f>
        <v/>
      </c>
      <c r="O206" s="40" t="str">
        <f t="array" aca="1" ref="O206" ca="1">IFERROR(IF(INDEX('Disaggregation Records'!$F$3:$F$66,MATCH(RIGHT(M206,255),RIGHT('Disaggregation Records'!$D$3:$D$66,255),0))=0,"",INDEX('Disaggregation Records'!$F$3:$F$66,MATCH(RIGHT(M206,255),RIGHT('Disaggregation Records'!$D$3:$D$66,255),0))),"")</f>
        <v/>
      </c>
      <c r="P206" s="425" t="str">
        <f t="array" aca="1" ref="P206" ca="1">IFERROR(IF(INDEX('Disaggregation Records'!$H$3:$H$66,MATCH(RIGHT(M206,255),RIGHT('Disaggregation Records'!$D$3:$D$66,255),0))=0,"",INDEX('Disaggregation Records'!$H$3:$H$66,MATCH(RIGHT(M206,255),RIGHT('Disaggregation Records'!$D$3:$D$66,255),0))),"")</f>
        <v/>
      </c>
    </row>
    <row r="207" spans="1:16" s="430" customFormat="1" ht="15" customHeight="1" x14ac:dyDescent="0.35">
      <c r="A207" s="891"/>
      <c r="B207" s="903"/>
      <c r="C207" s="890"/>
      <c r="D207" s="901"/>
      <c r="E207" s="901"/>
      <c r="F207" s="447"/>
      <c r="G207" s="905"/>
      <c r="H207" s="895"/>
      <c r="I207" s="897"/>
      <c r="J207" s="899"/>
      <c r="K207" s="893"/>
      <c r="L207" s="426"/>
      <c r="M207" s="426"/>
      <c r="N207" s="426"/>
      <c r="O207" s="427"/>
      <c r="P207" s="426"/>
    </row>
    <row r="208" spans="1:16" s="430" customFormat="1" ht="15" customHeight="1" x14ac:dyDescent="0.35">
      <c r="A208" s="891" t="str">
        <f ca="1">INDIRECT("'Disaggregation tab old'!O"&amp;9-$K208)</f>
        <v>a1G1R000006s1z3UAA</v>
      </c>
      <c r="B208" s="902">
        <f ca="1">INDIRECT("'Disaggregation tab old'!A"&amp;9-$K208)</f>
        <v>10</v>
      </c>
      <c r="C208" s="889" t="str">
        <f ca="1">IFERROR(VLOOKUP(B208,'Impact Indicators - Section B '!$A$9:$AX$70,50,FALSE),"")</f>
        <v/>
      </c>
      <c r="D208" s="900" t="str">
        <f ca="1">N208</f>
        <v/>
      </c>
      <c r="E208" s="900" t="str">
        <f ca="1">O208</f>
        <v/>
      </c>
      <c r="F208" s="431"/>
      <c r="G208" s="904" t="str">
        <f>IF(IFERROR((F208/F209),"") ="", "",(F208/F209))</f>
        <v/>
      </c>
      <c r="H208" s="894"/>
      <c r="I208" s="896"/>
      <c r="J208" s="898"/>
      <c r="K208" s="893">
        <f ca="1">IF(OFFSET(K208,-2,0,,)="",0,OFFSET(K208,-2,0,,)-1)</f>
        <v>-99</v>
      </c>
      <c r="L208" s="425">
        <f ca="1">IF(AND(EXACT(C208,C206),C206&lt;&gt;0),L206+1,0)</f>
        <v>69</v>
      </c>
      <c r="M208" s="425" t="str">
        <f ca="1">IF(C208&lt;&gt;"",C208&amp;"-"&amp;L208,"")</f>
        <v/>
      </c>
      <c r="N208" s="425" t="str">
        <f t="array" aca="1" ref="N208" ca="1">IFERROR(IF(INDEX('Disaggregation Records'!$E$3:$E$66,MATCH(RIGHT(M208,255),RIGHT('Disaggregation Records'!$D$3:$D$66,255),0))=0,"",INDEX('Disaggregation Records'!$E$3:$E$66,MATCH(RIGHT(M208,255),RIGHT('Disaggregation Records'!$D$3:$D$66,255),0))),"")</f>
        <v/>
      </c>
      <c r="O208" s="40" t="str">
        <f t="array" aca="1" ref="O208" ca="1">IFERROR(IF(INDEX('Disaggregation Records'!$F$3:$F$66,MATCH(RIGHT(M208,255),RIGHT('Disaggregation Records'!$D$3:$D$66,255),0))=0,"",INDEX('Disaggregation Records'!$F$3:$F$66,MATCH(RIGHT(M208,255),RIGHT('Disaggregation Records'!$D$3:$D$66,255),0))),"")</f>
        <v/>
      </c>
      <c r="P208" s="425" t="str">
        <f t="array" aca="1" ref="P208" ca="1">IFERROR(IF(INDEX('Disaggregation Records'!$H$3:$H$66,MATCH(RIGHT(M208,255),RIGHT('Disaggregation Records'!$D$3:$D$66,255),0))=0,"",INDEX('Disaggregation Records'!$H$3:$H$66,MATCH(RIGHT(M208,255),RIGHT('Disaggregation Records'!$D$3:$D$66,255),0))),"")</f>
        <v/>
      </c>
    </row>
    <row r="209" spans="1:16" s="430" customFormat="1" ht="15" customHeight="1" x14ac:dyDescent="0.35">
      <c r="A209" s="891"/>
      <c r="B209" s="903"/>
      <c r="C209" s="890"/>
      <c r="D209" s="901"/>
      <c r="E209" s="901"/>
      <c r="F209" s="447"/>
      <c r="G209" s="905"/>
      <c r="H209" s="895"/>
      <c r="I209" s="897"/>
      <c r="J209" s="899"/>
      <c r="K209" s="893"/>
      <c r="L209" s="426"/>
      <c r="M209" s="426"/>
      <c r="N209" s="426"/>
      <c r="O209" s="427"/>
      <c r="P209" s="426"/>
    </row>
    <row r="210" spans="1:16" s="430" customFormat="1" ht="15" customHeight="1" x14ac:dyDescent="0.35">
      <c r="A210" s="891" t="str">
        <f ca="1">INDIRECT("'Disaggregation tab old'!O"&amp;9-$K210)</f>
        <v>a1G1R000006s1z4UAA</v>
      </c>
      <c r="B210" s="902">
        <f ca="1">INDIRECT("'Disaggregation tab old'!A"&amp;9-$K210)</f>
        <v>11</v>
      </c>
      <c r="C210" s="889" t="str">
        <f ca="1">IFERROR(VLOOKUP(B210,'Impact Indicators - Section B '!$A$9:$AX$70,50,FALSE),"")</f>
        <v/>
      </c>
      <c r="D210" s="900" t="str">
        <f ca="1">N210</f>
        <v/>
      </c>
      <c r="E210" s="900" t="str">
        <f ca="1">O210</f>
        <v/>
      </c>
      <c r="F210" s="431"/>
      <c r="G210" s="904" t="str">
        <f>IF(IFERROR((F210/F211),"") ="", "",(F210/F211))</f>
        <v/>
      </c>
      <c r="H210" s="894"/>
      <c r="I210" s="896"/>
      <c r="J210" s="898"/>
      <c r="K210" s="893">
        <f ca="1">IF(OFFSET(K210,-2,0,,)="",0,OFFSET(K210,-2,0,,)-1)</f>
        <v>-100</v>
      </c>
      <c r="L210" s="425">
        <f ca="1">IF(AND(EXACT(C210,C208),C208&lt;&gt;0),L208+1,0)</f>
        <v>70</v>
      </c>
      <c r="M210" s="425" t="str">
        <f ca="1">IF(C210&lt;&gt;"",C210&amp;"-"&amp;L210,"")</f>
        <v/>
      </c>
      <c r="N210" s="425" t="str">
        <f t="array" aca="1" ref="N210" ca="1">IFERROR(IF(INDEX('Disaggregation Records'!$E$3:$E$66,MATCH(RIGHT(M210,255),RIGHT('Disaggregation Records'!$D$3:$D$66,255),0))=0,"",INDEX('Disaggregation Records'!$E$3:$E$66,MATCH(RIGHT(M210,255),RIGHT('Disaggregation Records'!$D$3:$D$66,255),0))),"")</f>
        <v/>
      </c>
      <c r="O210" s="40" t="str">
        <f t="array" aca="1" ref="O210" ca="1">IFERROR(IF(INDEX('Disaggregation Records'!$F$3:$F$66,MATCH(RIGHT(M210,255),RIGHT('Disaggregation Records'!$D$3:$D$66,255),0))=0,"",INDEX('Disaggregation Records'!$F$3:$F$66,MATCH(RIGHT(M210,255),RIGHT('Disaggregation Records'!$D$3:$D$66,255),0))),"")</f>
        <v/>
      </c>
      <c r="P210" s="425" t="str">
        <f t="array" aca="1" ref="P210" ca="1">IFERROR(IF(INDEX('Disaggregation Records'!$H$3:$H$66,MATCH(RIGHT(M210,255),RIGHT('Disaggregation Records'!$D$3:$D$66,255),0))=0,"",INDEX('Disaggregation Records'!$H$3:$H$66,MATCH(RIGHT(M210,255),RIGHT('Disaggregation Records'!$D$3:$D$66,255),0))),"")</f>
        <v/>
      </c>
    </row>
    <row r="211" spans="1:16" s="430" customFormat="1" ht="15" customHeight="1" x14ac:dyDescent="0.35">
      <c r="A211" s="891"/>
      <c r="B211" s="903"/>
      <c r="C211" s="890"/>
      <c r="D211" s="901"/>
      <c r="E211" s="901"/>
      <c r="F211" s="447"/>
      <c r="G211" s="905"/>
      <c r="H211" s="895"/>
      <c r="I211" s="897"/>
      <c r="J211" s="899"/>
      <c r="K211" s="893"/>
      <c r="L211" s="426"/>
      <c r="M211" s="426"/>
      <c r="N211" s="426"/>
      <c r="O211" s="427"/>
      <c r="P211" s="426"/>
    </row>
    <row r="212" spans="1:16" s="430" customFormat="1" ht="15" customHeight="1" x14ac:dyDescent="0.35">
      <c r="A212" s="891" t="str">
        <f ca="1">INDIRECT("'Disaggregation tab old'!O"&amp;9-$K212)</f>
        <v>a1G1R000006s1z5UAA</v>
      </c>
      <c r="B212" s="902">
        <f ca="1">INDIRECT("'Disaggregation tab old'!A"&amp;9-$K212)</f>
        <v>11</v>
      </c>
      <c r="C212" s="889" t="str">
        <f ca="1">IFERROR(VLOOKUP(B212,'Impact Indicators - Section B '!$A$9:$AX$70,50,FALSE),"")</f>
        <v/>
      </c>
      <c r="D212" s="900" t="str">
        <f ca="1">N212</f>
        <v/>
      </c>
      <c r="E212" s="900" t="str">
        <f ca="1">O212</f>
        <v/>
      </c>
      <c r="F212" s="431"/>
      <c r="G212" s="904" t="str">
        <f>IF(IFERROR((F212/F213),"") ="", "",(F212/F213))</f>
        <v/>
      </c>
      <c r="H212" s="894"/>
      <c r="I212" s="896"/>
      <c r="J212" s="898"/>
      <c r="K212" s="893">
        <f ca="1">IF(OFFSET(K212,-2,0,,)="",0,OFFSET(K212,-2,0,,)-1)</f>
        <v>-101</v>
      </c>
      <c r="L212" s="425">
        <f ca="1">IF(AND(EXACT(C212,C210),C210&lt;&gt;0),L210+1,0)</f>
        <v>71</v>
      </c>
      <c r="M212" s="425" t="str">
        <f ca="1">IF(C212&lt;&gt;"",C212&amp;"-"&amp;L212,"")</f>
        <v/>
      </c>
      <c r="N212" s="425" t="str">
        <f t="array" aca="1" ref="N212" ca="1">IFERROR(IF(INDEX('Disaggregation Records'!$E$3:$E$66,MATCH(RIGHT(M212,255),RIGHT('Disaggregation Records'!$D$3:$D$66,255),0))=0,"",INDEX('Disaggregation Records'!$E$3:$E$66,MATCH(RIGHT(M212,255),RIGHT('Disaggregation Records'!$D$3:$D$66,255),0))),"")</f>
        <v/>
      </c>
      <c r="O212" s="40" t="str">
        <f t="array" aca="1" ref="O212" ca="1">IFERROR(IF(INDEX('Disaggregation Records'!$F$3:$F$66,MATCH(RIGHT(M212,255),RIGHT('Disaggregation Records'!$D$3:$D$66,255),0))=0,"",INDEX('Disaggregation Records'!$F$3:$F$66,MATCH(RIGHT(M212,255),RIGHT('Disaggregation Records'!$D$3:$D$66,255),0))),"")</f>
        <v/>
      </c>
      <c r="P212" s="425" t="str">
        <f t="array" aca="1" ref="P212" ca="1">IFERROR(IF(INDEX('Disaggregation Records'!$H$3:$H$66,MATCH(RIGHT(M212,255),RIGHT('Disaggregation Records'!$D$3:$D$66,255),0))=0,"",INDEX('Disaggregation Records'!$H$3:$H$66,MATCH(RIGHT(M212,255),RIGHT('Disaggregation Records'!$D$3:$D$66,255),0))),"")</f>
        <v/>
      </c>
    </row>
    <row r="213" spans="1:16" s="430" customFormat="1" ht="15" customHeight="1" x14ac:dyDescent="0.35">
      <c r="A213" s="891"/>
      <c r="B213" s="903"/>
      <c r="C213" s="890"/>
      <c r="D213" s="901"/>
      <c r="E213" s="901"/>
      <c r="F213" s="447"/>
      <c r="G213" s="905"/>
      <c r="H213" s="895"/>
      <c r="I213" s="897"/>
      <c r="J213" s="899"/>
      <c r="K213" s="893"/>
      <c r="L213" s="426"/>
      <c r="M213" s="426"/>
      <c r="N213" s="426"/>
      <c r="O213" s="427"/>
      <c r="P213" s="426"/>
    </row>
    <row r="214" spans="1:16" s="430" customFormat="1" ht="15" customHeight="1" x14ac:dyDescent="0.35">
      <c r="A214" s="891" t="str">
        <f ca="1">INDIRECT("'Disaggregation tab old'!O"&amp;9-$K214)</f>
        <v>a1G1R000006s1z6UAA</v>
      </c>
      <c r="B214" s="902">
        <f ca="1">INDIRECT("'Disaggregation tab old'!A"&amp;9-$K214)</f>
        <v>11</v>
      </c>
      <c r="C214" s="889" t="str">
        <f ca="1">IFERROR(VLOOKUP(B214,'Impact Indicators - Section B '!$A$9:$AX$70,50,FALSE),"")</f>
        <v/>
      </c>
      <c r="D214" s="900" t="str">
        <f ca="1">N214</f>
        <v/>
      </c>
      <c r="E214" s="900" t="str">
        <f ca="1">O214</f>
        <v/>
      </c>
      <c r="F214" s="431"/>
      <c r="G214" s="904" t="str">
        <f>IF(IFERROR((F214/F215),"") ="", "",(F214/F215))</f>
        <v/>
      </c>
      <c r="H214" s="894"/>
      <c r="I214" s="896"/>
      <c r="J214" s="898"/>
      <c r="K214" s="893">
        <f ca="1">IF(OFFSET(K214,-2,0,,)="",0,OFFSET(K214,-2,0,,)-1)</f>
        <v>-102</v>
      </c>
      <c r="L214" s="425">
        <f ca="1">IF(AND(EXACT(C214,C212),C212&lt;&gt;0),L212+1,0)</f>
        <v>72</v>
      </c>
      <c r="M214" s="425" t="str">
        <f ca="1">IF(C214&lt;&gt;"",C214&amp;"-"&amp;L214,"")</f>
        <v/>
      </c>
      <c r="N214" s="425" t="str">
        <f t="array" aca="1" ref="N214" ca="1">IFERROR(IF(INDEX('Disaggregation Records'!$E$3:$E$66,MATCH(RIGHT(M214,255),RIGHT('Disaggregation Records'!$D$3:$D$66,255),0))=0,"",INDEX('Disaggregation Records'!$E$3:$E$66,MATCH(RIGHT(M214,255),RIGHT('Disaggregation Records'!$D$3:$D$66,255),0))),"")</f>
        <v/>
      </c>
      <c r="O214" s="40" t="str">
        <f t="array" aca="1" ref="O214" ca="1">IFERROR(IF(INDEX('Disaggregation Records'!$F$3:$F$66,MATCH(RIGHT(M214,255),RIGHT('Disaggregation Records'!$D$3:$D$66,255),0))=0,"",INDEX('Disaggregation Records'!$F$3:$F$66,MATCH(RIGHT(M214,255),RIGHT('Disaggregation Records'!$D$3:$D$66,255),0))),"")</f>
        <v/>
      </c>
      <c r="P214" s="425" t="str">
        <f t="array" aca="1" ref="P214" ca="1">IFERROR(IF(INDEX('Disaggregation Records'!$H$3:$H$66,MATCH(RIGHT(M214,255),RIGHT('Disaggregation Records'!$D$3:$D$66,255),0))=0,"",INDEX('Disaggregation Records'!$H$3:$H$66,MATCH(RIGHT(M214,255),RIGHT('Disaggregation Records'!$D$3:$D$66,255),0))),"")</f>
        <v/>
      </c>
    </row>
    <row r="215" spans="1:16" s="430" customFormat="1" ht="15" customHeight="1" x14ac:dyDescent="0.35">
      <c r="A215" s="891"/>
      <c r="B215" s="903"/>
      <c r="C215" s="890"/>
      <c r="D215" s="901"/>
      <c r="E215" s="901"/>
      <c r="F215" s="447"/>
      <c r="G215" s="905"/>
      <c r="H215" s="895"/>
      <c r="I215" s="897"/>
      <c r="J215" s="899"/>
      <c r="K215" s="893"/>
      <c r="L215" s="426"/>
      <c r="M215" s="426"/>
      <c r="N215" s="426"/>
      <c r="O215" s="427"/>
      <c r="P215" s="426"/>
    </row>
    <row r="216" spans="1:16" s="430" customFormat="1" ht="15" customHeight="1" x14ac:dyDescent="0.35">
      <c r="A216" s="891" t="str">
        <f ca="1">INDIRECT("'Disaggregation tab old'!O"&amp;9-$K216)</f>
        <v>a1G1R000006s1z7UAA</v>
      </c>
      <c r="B216" s="902">
        <f ca="1">INDIRECT("'Disaggregation tab old'!A"&amp;9-$K216)</f>
        <v>11</v>
      </c>
      <c r="C216" s="889" t="str">
        <f ca="1">IFERROR(VLOOKUP(B216,'Impact Indicators - Section B '!$A$9:$AX$70,50,FALSE),"")</f>
        <v/>
      </c>
      <c r="D216" s="900" t="str">
        <f ca="1">N216</f>
        <v/>
      </c>
      <c r="E216" s="900" t="str">
        <f ca="1">O216</f>
        <v/>
      </c>
      <c r="F216" s="431"/>
      <c r="G216" s="904" t="str">
        <f>IF(IFERROR((F216/F217),"") ="", "",(F216/F217))</f>
        <v/>
      </c>
      <c r="H216" s="894"/>
      <c r="I216" s="896"/>
      <c r="J216" s="898"/>
      <c r="K216" s="893">
        <f ca="1">IF(OFFSET(K216,-2,0,,)="",0,OFFSET(K216,-2,0,,)-1)</f>
        <v>-103</v>
      </c>
      <c r="L216" s="425">
        <f ca="1">IF(AND(EXACT(C216,C214),C214&lt;&gt;0),L214+1,0)</f>
        <v>73</v>
      </c>
      <c r="M216" s="425" t="str">
        <f ca="1">IF(C216&lt;&gt;"",C216&amp;"-"&amp;L216,"")</f>
        <v/>
      </c>
      <c r="N216" s="425" t="str">
        <f t="array" aca="1" ref="N216" ca="1">IFERROR(IF(INDEX('Disaggregation Records'!$E$3:$E$66,MATCH(RIGHT(M216,255),RIGHT('Disaggregation Records'!$D$3:$D$66,255),0))=0,"",INDEX('Disaggregation Records'!$E$3:$E$66,MATCH(RIGHT(M216,255),RIGHT('Disaggregation Records'!$D$3:$D$66,255),0))),"")</f>
        <v/>
      </c>
      <c r="O216" s="40" t="str">
        <f t="array" aca="1" ref="O216" ca="1">IFERROR(IF(INDEX('Disaggregation Records'!$F$3:$F$66,MATCH(RIGHT(M216,255),RIGHT('Disaggregation Records'!$D$3:$D$66,255),0))=0,"",INDEX('Disaggregation Records'!$F$3:$F$66,MATCH(RIGHT(M216,255),RIGHT('Disaggregation Records'!$D$3:$D$66,255),0))),"")</f>
        <v/>
      </c>
      <c r="P216" s="425" t="str">
        <f t="array" aca="1" ref="P216" ca="1">IFERROR(IF(INDEX('Disaggregation Records'!$H$3:$H$66,MATCH(RIGHT(M216,255),RIGHT('Disaggregation Records'!$D$3:$D$66,255),0))=0,"",INDEX('Disaggregation Records'!$H$3:$H$66,MATCH(RIGHT(M216,255),RIGHT('Disaggregation Records'!$D$3:$D$66,255),0))),"")</f>
        <v/>
      </c>
    </row>
    <row r="217" spans="1:16" s="430" customFormat="1" ht="15" customHeight="1" x14ac:dyDescent="0.35">
      <c r="A217" s="891"/>
      <c r="B217" s="903"/>
      <c r="C217" s="890"/>
      <c r="D217" s="901"/>
      <c r="E217" s="901"/>
      <c r="F217" s="447"/>
      <c r="G217" s="905"/>
      <c r="H217" s="895"/>
      <c r="I217" s="897"/>
      <c r="J217" s="899"/>
      <c r="K217" s="893"/>
      <c r="L217" s="426"/>
      <c r="M217" s="426"/>
      <c r="N217" s="426"/>
      <c r="O217" s="427"/>
      <c r="P217" s="426"/>
    </row>
    <row r="218" spans="1:16" s="430" customFormat="1" ht="15" customHeight="1" x14ac:dyDescent="0.35">
      <c r="A218" s="891" t="str">
        <f ca="1">INDIRECT("'Disaggregation tab old'!O"&amp;9-$K218)</f>
        <v>a1G1R000006s1z8UAA</v>
      </c>
      <c r="B218" s="902">
        <f ca="1">INDIRECT("'Disaggregation tab old'!A"&amp;9-$K218)</f>
        <v>11</v>
      </c>
      <c r="C218" s="889" t="str">
        <f ca="1">IFERROR(VLOOKUP(B218,'Impact Indicators - Section B '!$A$9:$AX$70,50,FALSE),"")</f>
        <v/>
      </c>
      <c r="D218" s="900" t="str">
        <f ca="1">N218</f>
        <v/>
      </c>
      <c r="E218" s="900" t="str">
        <f ca="1">O218</f>
        <v/>
      </c>
      <c r="F218" s="431"/>
      <c r="G218" s="904" t="str">
        <f>IF(IFERROR((F218/F219),"") ="", "",(F218/F219))</f>
        <v/>
      </c>
      <c r="H218" s="894"/>
      <c r="I218" s="896"/>
      <c r="J218" s="898"/>
      <c r="K218" s="893">
        <f ca="1">IF(OFFSET(K218,-2,0,,)="",0,OFFSET(K218,-2,0,,)-1)</f>
        <v>-104</v>
      </c>
      <c r="L218" s="425">
        <f ca="1">IF(AND(EXACT(C218,C216),C216&lt;&gt;0),L216+1,0)</f>
        <v>74</v>
      </c>
      <c r="M218" s="425" t="str">
        <f ca="1">IF(C218&lt;&gt;"",C218&amp;"-"&amp;L218,"")</f>
        <v/>
      </c>
      <c r="N218" s="425" t="str">
        <f t="array" aca="1" ref="N218" ca="1">IFERROR(IF(INDEX('Disaggregation Records'!$E$3:$E$66,MATCH(RIGHT(M218,255),RIGHT('Disaggregation Records'!$D$3:$D$66,255),0))=0,"",INDEX('Disaggregation Records'!$E$3:$E$66,MATCH(RIGHT(M218,255),RIGHT('Disaggregation Records'!$D$3:$D$66,255),0))),"")</f>
        <v/>
      </c>
      <c r="O218" s="40" t="str">
        <f t="array" aca="1" ref="O218" ca="1">IFERROR(IF(INDEX('Disaggregation Records'!$F$3:$F$66,MATCH(RIGHT(M218,255),RIGHT('Disaggregation Records'!$D$3:$D$66,255),0))=0,"",INDEX('Disaggregation Records'!$F$3:$F$66,MATCH(RIGHT(M218,255),RIGHT('Disaggregation Records'!$D$3:$D$66,255),0))),"")</f>
        <v/>
      </c>
      <c r="P218" s="425" t="str">
        <f t="array" aca="1" ref="P218" ca="1">IFERROR(IF(INDEX('Disaggregation Records'!$H$3:$H$66,MATCH(RIGHT(M218,255),RIGHT('Disaggregation Records'!$D$3:$D$66,255),0))=0,"",INDEX('Disaggregation Records'!$H$3:$H$66,MATCH(RIGHT(M218,255),RIGHT('Disaggregation Records'!$D$3:$D$66,255),0))),"")</f>
        <v/>
      </c>
    </row>
    <row r="219" spans="1:16" s="430" customFormat="1" ht="15" customHeight="1" x14ac:dyDescent="0.35">
      <c r="A219" s="891"/>
      <c r="B219" s="903"/>
      <c r="C219" s="890"/>
      <c r="D219" s="901"/>
      <c r="E219" s="901"/>
      <c r="F219" s="447"/>
      <c r="G219" s="905"/>
      <c r="H219" s="895"/>
      <c r="I219" s="897"/>
      <c r="J219" s="899"/>
      <c r="K219" s="893"/>
      <c r="L219" s="426"/>
      <c r="M219" s="426"/>
      <c r="N219" s="426"/>
      <c r="O219" s="427"/>
      <c r="P219" s="426"/>
    </row>
    <row r="220" spans="1:16" s="430" customFormat="1" ht="15" customHeight="1" x14ac:dyDescent="0.35">
      <c r="A220" s="891" t="str">
        <f ca="1">INDIRECT("'Disaggregation tab old'!O"&amp;9-$K220)</f>
        <v>a1G1R000006s1z9UAA</v>
      </c>
      <c r="B220" s="902">
        <f ca="1">INDIRECT("'Disaggregation tab old'!A"&amp;9-$K220)</f>
        <v>11</v>
      </c>
      <c r="C220" s="889" t="str">
        <f ca="1">IFERROR(VLOOKUP(B220,'Impact Indicators - Section B '!$A$9:$AX$70,50,FALSE),"")</f>
        <v/>
      </c>
      <c r="D220" s="900" t="str">
        <f ca="1">N220</f>
        <v/>
      </c>
      <c r="E220" s="900" t="str">
        <f ca="1">O220</f>
        <v/>
      </c>
      <c r="F220" s="431"/>
      <c r="G220" s="904" t="str">
        <f>IF(IFERROR((F220/F221),"") ="", "",(F220/F221))</f>
        <v/>
      </c>
      <c r="H220" s="894"/>
      <c r="I220" s="896"/>
      <c r="J220" s="898"/>
      <c r="K220" s="893">
        <f ca="1">IF(OFFSET(K220,-2,0,,)="",0,OFFSET(K220,-2,0,,)-1)</f>
        <v>-105</v>
      </c>
      <c r="L220" s="425">
        <f ca="1">IF(AND(EXACT(C220,C218),C218&lt;&gt;0),L218+1,0)</f>
        <v>75</v>
      </c>
      <c r="M220" s="425" t="str">
        <f ca="1">IF(C220&lt;&gt;"",C220&amp;"-"&amp;L220,"")</f>
        <v/>
      </c>
      <c r="N220" s="425" t="str">
        <f t="array" aca="1" ref="N220" ca="1">IFERROR(IF(INDEX('Disaggregation Records'!$E$3:$E$66,MATCH(RIGHT(M220,255),RIGHT('Disaggregation Records'!$D$3:$D$66,255),0))=0,"",INDEX('Disaggregation Records'!$E$3:$E$66,MATCH(RIGHT(M220,255),RIGHT('Disaggregation Records'!$D$3:$D$66,255),0))),"")</f>
        <v/>
      </c>
      <c r="O220" s="40" t="str">
        <f t="array" aca="1" ref="O220" ca="1">IFERROR(IF(INDEX('Disaggregation Records'!$F$3:$F$66,MATCH(RIGHT(M220,255),RIGHT('Disaggregation Records'!$D$3:$D$66,255),0))=0,"",INDEX('Disaggregation Records'!$F$3:$F$66,MATCH(RIGHT(M220,255),RIGHT('Disaggregation Records'!$D$3:$D$66,255),0))),"")</f>
        <v/>
      </c>
      <c r="P220" s="425" t="str">
        <f t="array" aca="1" ref="P220" ca="1">IFERROR(IF(INDEX('Disaggregation Records'!$H$3:$H$66,MATCH(RIGHT(M220,255),RIGHT('Disaggregation Records'!$D$3:$D$66,255),0))=0,"",INDEX('Disaggregation Records'!$H$3:$H$66,MATCH(RIGHT(M220,255),RIGHT('Disaggregation Records'!$D$3:$D$66,255),0))),"")</f>
        <v/>
      </c>
    </row>
    <row r="221" spans="1:16" s="430" customFormat="1" ht="15" customHeight="1" x14ac:dyDescent="0.35">
      <c r="A221" s="891"/>
      <c r="B221" s="903"/>
      <c r="C221" s="890"/>
      <c r="D221" s="901"/>
      <c r="E221" s="901"/>
      <c r="F221" s="447"/>
      <c r="G221" s="905"/>
      <c r="H221" s="895"/>
      <c r="I221" s="897"/>
      <c r="J221" s="899"/>
      <c r="K221" s="893"/>
      <c r="L221" s="426"/>
      <c r="M221" s="426"/>
      <c r="N221" s="426"/>
      <c r="O221" s="427"/>
      <c r="P221" s="426"/>
    </row>
    <row r="222" spans="1:16" s="430" customFormat="1" ht="15" customHeight="1" x14ac:dyDescent="0.35">
      <c r="A222" s="891" t="str">
        <f ca="1">INDIRECT("'Disaggregation tab old'!O"&amp;9-$K222)</f>
        <v>a1G1R000006s1zAUAQ</v>
      </c>
      <c r="B222" s="902">
        <f ca="1">INDIRECT("'Disaggregation tab old'!A"&amp;9-$K222)</f>
        <v>11</v>
      </c>
      <c r="C222" s="889" t="str">
        <f ca="1">IFERROR(VLOOKUP(B222,'Impact Indicators - Section B '!$A$9:$AX$70,50,FALSE),"")</f>
        <v/>
      </c>
      <c r="D222" s="900" t="str">
        <f ca="1">N222</f>
        <v/>
      </c>
      <c r="E222" s="900" t="str">
        <f ca="1">O222</f>
        <v/>
      </c>
      <c r="F222" s="431"/>
      <c r="G222" s="904" t="str">
        <f>IF(IFERROR((F222/F223),"") ="", "",(F222/F223))</f>
        <v/>
      </c>
      <c r="H222" s="894"/>
      <c r="I222" s="896"/>
      <c r="J222" s="898"/>
      <c r="K222" s="893">
        <f ca="1">IF(OFFSET(K222,-2,0,,)="",0,OFFSET(K222,-2,0,,)-1)</f>
        <v>-106</v>
      </c>
      <c r="L222" s="425">
        <f ca="1">IF(AND(EXACT(C222,C220),C220&lt;&gt;0),L220+1,0)</f>
        <v>76</v>
      </c>
      <c r="M222" s="425" t="str">
        <f ca="1">IF(C222&lt;&gt;"",C222&amp;"-"&amp;L222,"")</f>
        <v/>
      </c>
      <c r="N222" s="425" t="str">
        <f t="array" aca="1" ref="N222" ca="1">IFERROR(IF(INDEX('Disaggregation Records'!$E$3:$E$66,MATCH(RIGHT(M222,255),RIGHT('Disaggregation Records'!$D$3:$D$66,255),0))=0,"",INDEX('Disaggregation Records'!$E$3:$E$66,MATCH(RIGHT(M222,255),RIGHT('Disaggregation Records'!$D$3:$D$66,255),0))),"")</f>
        <v/>
      </c>
      <c r="O222" s="40" t="str">
        <f t="array" aca="1" ref="O222" ca="1">IFERROR(IF(INDEX('Disaggregation Records'!$F$3:$F$66,MATCH(RIGHT(M222,255),RIGHT('Disaggregation Records'!$D$3:$D$66,255),0))=0,"",INDEX('Disaggregation Records'!$F$3:$F$66,MATCH(RIGHT(M222,255),RIGHT('Disaggregation Records'!$D$3:$D$66,255),0))),"")</f>
        <v/>
      </c>
      <c r="P222" s="425" t="str">
        <f t="array" aca="1" ref="P222" ca="1">IFERROR(IF(INDEX('Disaggregation Records'!$H$3:$H$66,MATCH(RIGHT(M222,255),RIGHT('Disaggregation Records'!$D$3:$D$66,255),0))=0,"",INDEX('Disaggregation Records'!$H$3:$H$66,MATCH(RIGHT(M222,255),RIGHT('Disaggregation Records'!$D$3:$D$66,255),0))),"")</f>
        <v/>
      </c>
    </row>
    <row r="223" spans="1:16" s="430" customFormat="1" ht="15" customHeight="1" x14ac:dyDescent="0.35">
      <c r="A223" s="891"/>
      <c r="B223" s="903"/>
      <c r="C223" s="890"/>
      <c r="D223" s="901"/>
      <c r="E223" s="901"/>
      <c r="F223" s="447"/>
      <c r="G223" s="905"/>
      <c r="H223" s="895"/>
      <c r="I223" s="897"/>
      <c r="J223" s="899"/>
      <c r="K223" s="893"/>
      <c r="L223" s="426"/>
      <c r="M223" s="426"/>
      <c r="N223" s="426"/>
      <c r="O223" s="427"/>
      <c r="P223" s="426"/>
    </row>
    <row r="224" spans="1:16" s="430" customFormat="1" ht="15" customHeight="1" x14ac:dyDescent="0.35">
      <c r="A224" s="891" t="str">
        <f ca="1">INDIRECT("'Disaggregation tab old'!O"&amp;9-$K224)</f>
        <v>a1G1R000006s1zBUAQ</v>
      </c>
      <c r="B224" s="902">
        <f ca="1">INDIRECT("'Disaggregation tab old'!A"&amp;9-$K224)</f>
        <v>11</v>
      </c>
      <c r="C224" s="889" t="str">
        <f ca="1">IFERROR(VLOOKUP(B224,'Impact Indicators - Section B '!$A$9:$AX$70,50,FALSE),"")</f>
        <v/>
      </c>
      <c r="D224" s="900" t="str">
        <f ca="1">N224</f>
        <v/>
      </c>
      <c r="E224" s="900" t="str">
        <f ca="1">O224</f>
        <v/>
      </c>
      <c r="F224" s="431"/>
      <c r="G224" s="904" t="str">
        <f>IF(IFERROR((F224/F225),"") ="", "",(F224/F225))</f>
        <v/>
      </c>
      <c r="H224" s="894"/>
      <c r="I224" s="896"/>
      <c r="J224" s="898"/>
      <c r="K224" s="893">
        <f ca="1">IF(OFFSET(K224,-2,0,,)="",0,OFFSET(K224,-2,0,,)-1)</f>
        <v>-107</v>
      </c>
      <c r="L224" s="425">
        <f ca="1">IF(AND(EXACT(C224,C222),C222&lt;&gt;0),L222+1,0)</f>
        <v>77</v>
      </c>
      <c r="M224" s="425" t="str">
        <f ca="1">IF(C224&lt;&gt;"",C224&amp;"-"&amp;L224,"")</f>
        <v/>
      </c>
      <c r="N224" s="425" t="str">
        <f t="array" aca="1" ref="N224" ca="1">IFERROR(IF(INDEX('Disaggregation Records'!$E$3:$E$66,MATCH(RIGHT(M224,255),RIGHT('Disaggregation Records'!$D$3:$D$66,255),0))=0,"",INDEX('Disaggregation Records'!$E$3:$E$66,MATCH(RIGHT(M224,255),RIGHT('Disaggregation Records'!$D$3:$D$66,255),0))),"")</f>
        <v/>
      </c>
      <c r="O224" s="40" t="str">
        <f t="array" aca="1" ref="O224" ca="1">IFERROR(IF(INDEX('Disaggregation Records'!$F$3:$F$66,MATCH(RIGHT(M224,255),RIGHT('Disaggregation Records'!$D$3:$D$66,255),0))=0,"",INDEX('Disaggregation Records'!$F$3:$F$66,MATCH(RIGHT(M224,255),RIGHT('Disaggregation Records'!$D$3:$D$66,255),0))),"")</f>
        <v/>
      </c>
      <c r="P224" s="425" t="str">
        <f t="array" aca="1" ref="P224" ca="1">IFERROR(IF(INDEX('Disaggregation Records'!$H$3:$H$66,MATCH(RIGHT(M224,255),RIGHT('Disaggregation Records'!$D$3:$D$66,255),0))=0,"",INDEX('Disaggregation Records'!$H$3:$H$66,MATCH(RIGHT(M224,255),RIGHT('Disaggregation Records'!$D$3:$D$66,255),0))),"")</f>
        <v/>
      </c>
    </row>
    <row r="225" spans="1:16" s="430" customFormat="1" ht="15" customHeight="1" x14ac:dyDescent="0.35">
      <c r="A225" s="891"/>
      <c r="B225" s="903"/>
      <c r="C225" s="890"/>
      <c r="D225" s="901"/>
      <c r="E225" s="901"/>
      <c r="F225" s="447"/>
      <c r="G225" s="905"/>
      <c r="H225" s="895"/>
      <c r="I225" s="897"/>
      <c r="J225" s="899"/>
      <c r="K225" s="893"/>
      <c r="L225" s="426"/>
      <c r="M225" s="426"/>
      <c r="N225" s="426"/>
      <c r="O225" s="427"/>
      <c r="P225" s="426"/>
    </row>
    <row r="226" spans="1:16" s="430" customFormat="1" ht="15" customHeight="1" x14ac:dyDescent="0.35">
      <c r="A226" s="891" t="str">
        <f ca="1">INDIRECT("'Disaggregation tab old'!O"&amp;9-$K226)</f>
        <v>a1G1R000006s1zCUAQ</v>
      </c>
      <c r="B226" s="902">
        <f ca="1">INDIRECT("'Disaggregation tab old'!A"&amp;9-$K226)</f>
        <v>11</v>
      </c>
      <c r="C226" s="889" t="str">
        <f ca="1">IFERROR(VLOOKUP(B226,'Impact Indicators - Section B '!$A$9:$AX$70,50,FALSE),"")</f>
        <v/>
      </c>
      <c r="D226" s="900" t="str">
        <f ca="1">N226</f>
        <v/>
      </c>
      <c r="E226" s="900" t="str">
        <f ca="1">O226</f>
        <v/>
      </c>
      <c r="F226" s="431"/>
      <c r="G226" s="904" t="str">
        <f>IF(IFERROR((F226/F227),"") ="", "",(F226/F227))</f>
        <v/>
      </c>
      <c r="H226" s="894"/>
      <c r="I226" s="896"/>
      <c r="J226" s="898"/>
      <c r="K226" s="893">
        <f ca="1">IF(OFFSET(K226,-2,0,,)="",0,OFFSET(K226,-2,0,,)-1)</f>
        <v>-108</v>
      </c>
      <c r="L226" s="425">
        <f ca="1">IF(AND(EXACT(C226,C224),C224&lt;&gt;0),L224+1,0)</f>
        <v>78</v>
      </c>
      <c r="M226" s="425" t="str">
        <f ca="1">IF(C226&lt;&gt;"",C226&amp;"-"&amp;L226,"")</f>
        <v/>
      </c>
      <c r="N226" s="425" t="str">
        <f t="array" aca="1" ref="N226" ca="1">IFERROR(IF(INDEX('Disaggregation Records'!$E$3:$E$66,MATCH(RIGHT(M226,255),RIGHT('Disaggregation Records'!$D$3:$D$66,255),0))=0,"",INDEX('Disaggregation Records'!$E$3:$E$66,MATCH(RIGHT(M226,255),RIGHT('Disaggregation Records'!$D$3:$D$66,255),0))),"")</f>
        <v/>
      </c>
      <c r="O226" s="40" t="str">
        <f t="array" aca="1" ref="O226" ca="1">IFERROR(IF(INDEX('Disaggregation Records'!$F$3:$F$66,MATCH(RIGHT(M226,255),RIGHT('Disaggregation Records'!$D$3:$D$66,255),0))=0,"",INDEX('Disaggregation Records'!$F$3:$F$66,MATCH(RIGHT(M226,255),RIGHT('Disaggregation Records'!$D$3:$D$66,255),0))),"")</f>
        <v/>
      </c>
      <c r="P226" s="425" t="str">
        <f t="array" aca="1" ref="P226" ca="1">IFERROR(IF(INDEX('Disaggregation Records'!$H$3:$H$66,MATCH(RIGHT(M226,255),RIGHT('Disaggregation Records'!$D$3:$D$66,255),0))=0,"",INDEX('Disaggregation Records'!$H$3:$H$66,MATCH(RIGHT(M226,255),RIGHT('Disaggregation Records'!$D$3:$D$66,255),0))),"")</f>
        <v/>
      </c>
    </row>
    <row r="227" spans="1:16" s="430" customFormat="1" ht="15" customHeight="1" x14ac:dyDescent="0.35">
      <c r="A227" s="891"/>
      <c r="B227" s="903"/>
      <c r="C227" s="890"/>
      <c r="D227" s="901"/>
      <c r="E227" s="901"/>
      <c r="F227" s="447"/>
      <c r="G227" s="905"/>
      <c r="H227" s="895"/>
      <c r="I227" s="897"/>
      <c r="J227" s="899"/>
      <c r="K227" s="893"/>
      <c r="L227" s="426"/>
      <c r="M227" s="426"/>
      <c r="N227" s="426"/>
      <c r="O227" s="427"/>
      <c r="P227" s="426"/>
    </row>
    <row r="228" spans="1:16" s="430" customFormat="1" ht="15" customHeight="1" x14ac:dyDescent="0.35">
      <c r="A228" s="891" t="str">
        <f ca="1">INDIRECT("'Disaggregation tab old'!O"&amp;9-$K228)</f>
        <v>a1G1R000006s1zDUAQ</v>
      </c>
      <c r="B228" s="902">
        <f ca="1">INDIRECT("'Disaggregation tab old'!A"&amp;9-$K228)</f>
        <v>11</v>
      </c>
      <c r="C228" s="889" t="str">
        <f ca="1">IFERROR(VLOOKUP(B228,'Impact Indicators - Section B '!$A$9:$AX$70,50,FALSE),"")</f>
        <v/>
      </c>
      <c r="D228" s="900" t="str">
        <f ca="1">N228</f>
        <v/>
      </c>
      <c r="E228" s="900" t="str">
        <f ca="1">O228</f>
        <v/>
      </c>
      <c r="F228" s="431"/>
      <c r="G228" s="904" t="str">
        <f>IF(IFERROR((F228/F229),"") ="", "",(F228/F229))</f>
        <v/>
      </c>
      <c r="H228" s="894"/>
      <c r="I228" s="896"/>
      <c r="J228" s="898"/>
      <c r="K228" s="893">
        <f ca="1">IF(OFFSET(K228,-2,0,,)="",0,OFFSET(K228,-2,0,,)-1)</f>
        <v>-109</v>
      </c>
      <c r="L228" s="425">
        <f ca="1">IF(AND(EXACT(C228,C226),C226&lt;&gt;0),L226+1,0)</f>
        <v>79</v>
      </c>
      <c r="M228" s="425" t="str">
        <f ca="1">IF(C228&lt;&gt;"",C228&amp;"-"&amp;L228,"")</f>
        <v/>
      </c>
      <c r="N228" s="425" t="str">
        <f t="array" aca="1" ref="N228" ca="1">IFERROR(IF(INDEX('Disaggregation Records'!$E$3:$E$66,MATCH(RIGHT(M228,255),RIGHT('Disaggregation Records'!$D$3:$D$66,255),0))=0,"",INDEX('Disaggregation Records'!$E$3:$E$66,MATCH(RIGHT(M228,255),RIGHT('Disaggregation Records'!$D$3:$D$66,255),0))),"")</f>
        <v/>
      </c>
      <c r="O228" s="40" t="str">
        <f t="array" aca="1" ref="O228" ca="1">IFERROR(IF(INDEX('Disaggregation Records'!$F$3:$F$66,MATCH(RIGHT(M228,255),RIGHT('Disaggregation Records'!$D$3:$D$66,255),0))=0,"",INDEX('Disaggregation Records'!$F$3:$F$66,MATCH(RIGHT(M228,255),RIGHT('Disaggregation Records'!$D$3:$D$66,255),0))),"")</f>
        <v/>
      </c>
      <c r="P228" s="425" t="str">
        <f t="array" aca="1" ref="P228" ca="1">IFERROR(IF(INDEX('Disaggregation Records'!$H$3:$H$66,MATCH(RIGHT(M228,255),RIGHT('Disaggregation Records'!$D$3:$D$66,255),0))=0,"",INDEX('Disaggregation Records'!$H$3:$H$66,MATCH(RIGHT(M228,255),RIGHT('Disaggregation Records'!$D$3:$D$66,255),0))),"")</f>
        <v/>
      </c>
    </row>
    <row r="229" spans="1:16" s="430" customFormat="1" ht="15" customHeight="1" x14ac:dyDescent="0.35">
      <c r="A229" s="891"/>
      <c r="B229" s="903"/>
      <c r="C229" s="890"/>
      <c r="D229" s="901"/>
      <c r="E229" s="901"/>
      <c r="F229" s="447"/>
      <c r="G229" s="905"/>
      <c r="H229" s="895"/>
      <c r="I229" s="897"/>
      <c r="J229" s="899"/>
      <c r="K229" s="893"/>
      <c r="L229" s="426"/>
      <c r="M229" s="426"/>
      <c r="N229" s="426"/>
      <c r="O229" s="427"/>
      <c r="P229" s="426"/>
    </row>
    <row r="230" spans="1:16" s="430" customFormat="1" ht="15" customHeight="1" x14ac:dyDescent="0.35">
      <c r="A230" s="891" t="str">
        <f ca="1">INDIRECT("'Disaggregation tab old'!O"&amp;9-$K230)</f>
        <v>a1G1R000006s1zEUAQ</v>
      </c>
      <c r="B230" s="902">
        <f ca="1">INDIRECT("'Disaggregation tab old'!A"&amp;9-$K230)</f>
        <v>12</v>
      </c>
      <c r="C230" s="889" t="str">
        <f ca="1">IFERROR(VLOOKUP(B230,'Impact Indicators - Section B '!$A$9:$AX$70,50,FALSE),"")</f>
        <v/>
      </c>
      <c r="D230" s="900" t="str">
        <f ca="1">N230</f>
        <v/>
      </c>
      <c r="E230" s="900" t="str">
        <f ca="1">O230</f>
        <v/>
      </c>
      <c r="F230" s="431"/>
      <c r="G230" s="904" t="str">
        <f>IF(IFERROR((F230/F231),"") ="", "",(F230/F231))</f>
        <v/>
      </c>
      <c r="H230" s="894"/>
      <c r="I230" s="896"/>
      <c r="J230" s="898"/>
      <c r="K230" s="893">
        <f ca="1">IF(OFFSET(K230,-2,0,,)="",0,OFFSET(K230,-2,0,,)-1)</f>
        <v>-110</v>
      </c>
      <c r="L230" s="425">
        <f ca="1">IF(AND(EXACT(C230,C228),C228&lt;&gt;0),L228+1,0)</f>
        <v>80</v>
      </c>
      <c r="M230" s="425" t="str">
        <f ca="1">IF(C230&lt;&gt;"",C230&amp;"-"&amp;L230,"")</f>
        <v/>
      </c>
      <c r="N230" s="425" t="str">
        <f t="array" aca="1" ref="N230" ca="1">IFERROR(IF(INDEX('Disaggregation Records'!$E$3:$E$66,MATCH(RIGHT(M230,255),RIGHT('Disaggregation Records'!$D$3:$D$66,255),0))=0,"",INDEX('Disaggregation Records'!$E$3:$E$66,MATCH(RIGHT(M230,255),RIGHT('Disaggregation Records'!$D$3:$D$66,255),0))),"")</f>
        <v/>
      </c>
      <c r="O230" s="40" t="str">
        <f t="array" aca="1" ref="O230" ca="1">IFERROR(IF(INDEX('Disaggregation Records'!$F$3:$F$66,MATCH(RIGHT(M230,255),RIGHT('Disaggregation Records'!$D$3:$D$66,255),0))=0,"",INDEX('Disaggregation Records'!$F$3:$F$66,MATCH(RIGHT(M230,255),RIGHT('Disaggregation Records'!$D$3:$D$66,255),0))),"")</f>
        <v/>
      </c>
      <c r="P230" s="425" t="str">
        <f t="array" aca="1" ref="P230" ca="1">IFERROR(IF(INDEX('Disaggregation Records'!$H$3:$H$66,MATCH(RIGHT(M230,255),RIGHT('Disaggregation Records'!$D$3:$D$66,255),0))=0,"",INDEX('Disaggregation Records'!$H$3:$H$66,MATCH(RIGHT(M230,255),RIGHT('Disaggregation Records'!$D$3:$D$66,255),0))),"")</f>
        <v/>
      </c>
    </row>
    <row r="231" spans="1:16" s="430" customFormat="1" ht="15" customHeight="1" x14ac:dyDescent="0.35">
      <c r="A231" s="891"/>
      <c r="B231" s="903"/>
      <c r="C231" s="890"/>
      <c r="D231" s="901"/>
      <c r="E231" s="901"/>
      <c r="F231" s="447"/>
      <c r="G231" s="905"/>
      <c r="H231" s="895"/>
      <c r="I231" s="897"/>
      <c r="J231" s="899"/>
      <c r="K231" s="893"/>
      <c r="L231" s="426"/>
      <c r="M231" s="426"/>
      <c r="N231" s="426"/>
      <c r="O231" s="427"/>
      <c r="P231" s="426"/>
    </row>
    <row r="232" spans="1:16" s="430" customFormat="1" ht="15" customHeight="1" x14ac:dyDescent="0.35">
      <c r="A232" s="891" t="str">
        <f ca="1">INDIRECT("'Disaggregation tab old'!O"&amp;9-$K232)</f>
        <v>a1G1R000006s1zFUAQ</v>
      </c>
      <c r="B232" s="902">
        <f ca="1">INDIRECT("'Disaggregation tab old'!A"&amp;9-$K232)</f>
        <v>12</v>
      </c>
      <c r="C232" s="889" t="str">
        <f ca="1">IFERROR(VLOOKUP(B232,'Impact Indicators - Section B '!$A$9:$AX$70,50,FALSE),"")</f>
        <v/>
      </c>
      <c r="D232" s="900" t="str">
        <f ca="1">N232</f>
        <v/>
      </c>
      <c r="E232" s="900" t="str">
        <f ca="1">O232</f>
        <v/>
      </c>
      <c r="F232" s="431"/>
      <c r="G232" s="904" t="str">
        <f>IF(IFERROR((F232/F233),"") ="", "",(F232/F233))</f>
        <v/>
      </c>
      <c r="H232" s="894"/>
      <c r="I232" s="896"/>
      <c r="J232" s="898"/>
      <c r="K232" s="893">
        <f ca="1">IF(OFFSET(K232,-2,0,,)="",0,OFFSET(K232,-2,0,,)-1)</f>
        <v>-111</v>
      </c>
      <c r="L232" s="425">
        <f ca="1">IF(AND(EXACT(C232,C230),C230&lt;&gt;0),L230+1,0)</f>
        <v>81</v>
      </c>
      <c r="M232" s="425" t="str">
        <f ca="1">IF(C232&lt;&gt;"",C232&amp;"-"&amp;L232,"")</f>
        <v/>
      </c>
      <c r="N232" s="425" t="str">
        <f t="array" aca="1" ref="N232" ca="1">IFERROR(IF(INDEX('Disaggregation Records'!$E$3:$E$66,MATCH(RIGHT(M232,255),RIGHT('Disaggregation Records'!$D$3:$D$66,255),0))=0,"",INDEX('Disaggregation Records'!$E$3:$E$66,MATCH(RIGHT(M232,255),RIGHT('Disaggregation Records'!$D$3:$D$66,255),0))),"")</f>
        <v/>
      </c>
      <c r="O232" s="40" t="str">
        <f t="array" aca="1" ref="O232" ca="1">IFERROR(IF(INDEX('Disaggregation Records'!$F$3:$F$66,MATCH(RIGHT(M232,255),RIGHT('Disaggregation Records'!$D$3:$D$66,255),0))=0,"",INDEX('Disaggregation Records'!$F$3:$F$66,MATCH(RIGHT(M232,255),RIGHT('Disaggregation Records'!$D$3:$D$66,255),0))),"")</f>
        <v/>
      </c>
      <c r="P232" s="425" t="str">
        <f t="array" aca="1" ref="P232" ca="1">IFERROR(IF(INDEX('Disaggregation Records'!$H$3:$H$66,MATCH(RIGHT(M232,255),RIGHT('Disaggregation Records'!$D$3:$D$66,255),0))=0,"",INDEX('Disaggregation Records'!$H$3:$H$66,MATCH(RIGHT(M232,255),RIGHT('Disaggregation Records'!$D$3:$D$66,255),0))),"")</f>
        <v/>
      </c>
    </row>
    <row r="233" spans="1:16" s="430" customFormat="1" ht="15" customHeight="1" x14ac:dyDescent="0.35">
      <c r="A233" s="891"/>
      <c r="B233" s="903"/>
      <c r="C233" s="890"/>
      <c r="D233" s="901"/>
      <c r="E233" s="901"/>
      <c r="F233" s="447"/>
      <c r="G233" s="905"/>
      <c r="H233" s="895"/>
      <c r="I233" s="897"/>
      <c r="J233" s="899"/>
      <c r="K233" s="893"/>
      <c r="L233" s="426"/>
      <c r="M233" s="426"/>
      <c r="N233" s="426"/>
      <c r="O233" s="427"/>
      <c r="P233" s="426"/>
    </row>
    <row r="234" spans="1:16" s="430" customFormat="1" ht="15" customHeight="1" x14ac:dyDescent="0.35">
      <c r="A234" s="891" t="str">
        <f ca="1">INDIRECT("'Disaggregation tab old'!O"&amp;9-$K234)</f>
        <v>a1G1R000006s1zGUAQ</v>
      </c>
      <c r="B234" s="902">
        <f ca="1">INDIRECT("'Disaggregation tab old'!A"&amp;9-$K234)</f>
        <v>12</v>
      </c>
      <c r="C234" s="889" t="str">
        <f ca="1">IFERROR(VLOOKUP(B234,'Impact Indicators - Section B '!$A$9:$AX$70,50,FALSE),"")</f>
        <v/>
      </c>
      <c r="D234" s="900" t="str">
        <f ca="1">N234</f>
        <v/>
      </c>
      <c r="E234" s="900" t="str">
        <f ca="1">O234</f>
        <v/>
      </c>
      <c r="F234" s="431"/>
      <c r="G234" s="904" t="str">
        <f>IF(IFERROR((F234/F235),"") ="", "",(F234/F235))</f>
        <v/>
      </c>
      <c r="H234" s="894"/>
      <c r="I234" s="896"/>
      <c r="J234" s="898"/>
      <c r="K234" s="893">
        <f ca="1">IF(OFFSET(K234,-2,0,,)="",0,OFFSET(K234,-2,0,,)-1)</f>
        <v>-112</v>
      </c>
      <c r="L234" s="425">
        <f ca="1">IF(AND(EXACT(C234,C232),C232&lt;&gt;0),L232+1,0)</f>
        <v>82</v>
      </c>
      <c r="M234" s="425" t="str">
        <f ca="1">IF(C234&lt;&gt;"",C234&amp;"-"&amp;L234,"")</f>
        <v/>
      </c>
      <c r="N234" s="425" t="str">
        <f t="array" aca="1" ref="N234" ca="1">IFERROR(IF(INDEX('Disaggregation Records'!$E$3:$E$66,MATCH(RIGHT(M234,255),RIGHT('Disaggregation Records'!$D$3:$D$66,255),0))=0,"",INDEX('Disaggregation Records'!$E$3:$E$66,MATCH(RIGHT(M234,255),RIGHT('Disaggregation Records'!$D$3:$D$66,255),0))),"")</f>
        <v/>
      </c>
      <c r="O234" s="40" t="str">
        <f t="array" aca="1" ref="O234" ca="1">IFERROR(IF(INDEX('Disaggregation Records'!$F$3:$F$66,MATCH(RIGHT(M234,255),RIGHT('Disaggregation Records'!$D$3:$D$66,255),0))=0,"",INDEX('Disaggregation Records'!$F$3:$F$66,MATCH(RIGHT(M234,255),RIGHT('Disaggregation Records'!$D$3:$D$66,255),0))),"")</f>
        <v/>
      </c>
      <c r="P234" s="425" t="str">
        <f t="array" aca="1" ref="P234" ca="1">IFERROR(IF(INDEX('Disaggregation Records'!$H$3:$H$66,MATCH(RIGHT(M234,255),RIGHT('Disaggregation Records'!$D$3:$D$66,255),0))=0,"",INDEX('Disaggregation Records'!$H$3:$H$66,MATCH(RIGHT(M234,255),RIGHT('Disaggregation Records'!$D$3:$D$66,255),0))),"")</f>
        <v/>
      </c>
    </row>
    <row r="235" spans="1:16" s="430" customFormat="1" ht="15" customHeight="1" x14ac:dyDescent="0.35">
      <c r="A235" s="891"/>
      <c r="B235" s="903"/>
      <c r="C235" s="890"/>
      <c r="D235" s="901"/>
      <c r="E235" s="901"/>
      <c r="F235" s="447"/>
      <c r="G235" s="905"/>
      <c r="H235" s="895"/>
      <c r="I235" s="897"/>
      <c r="J235" s="899"/>
      <c r="K235" s="893"/>
      <c r="L235" s="426"/>
      <c r="M235" s="426"/>
      <c r="N235" s="426"/>
      <c r="O235" s="427"/>
      <c r="P235" s="426"/>
    </row>
    <row r="236" spans="1:16" s="430" customFormat="1" ht="15" customHeight="1" x14ac:dyDescent="0.35">
      <c r="A236" s="891" t="str">
        <f ca="1">INDIRECT("'Disaggregation tab old'!O"&amp;9-$K236)</f>
        <v>a1G1R000006s1zHUAQ</v>
      </c>
      <c r="B236" s="902">
        <f ca="1">INDIRECT("'Disaggregation tab old'!A"&amp;9-$K236)</f>
        <v>12</v>
      </c>
      <c r="C236" s="889" t="str">
        <f ca="1">IFERROR(VLOOKUP(B236,'Impact Indicators - Section B '!$A$9:$AX$70,50,FALSE),"")</f>
        <v/>
      </c>
      <c r="D236" s="900" t="str">
        <f ca="1">N236</f>
        <v/>
      </c>
      <c r="E236" s="900" t="str">
        <f ca="1">O236</f>
        <v/>
      </c>
      <c r="F236" s="431"/>
      <c r="G236" s="904" t="str">
        <f>IF(IFERROR((F236/F237),"") ="", "",(F236/F237))</f>
        <v/>
      </c>
      <c r="H236" s="894"/>
      <c r="I236" s="896"/>
      <c r="J236" s="898"/>
      <c r="K236" s="893">
        <f ca="1">IF(OFFSET(K236,-2,0,,)="",0,OFFSET(K236,-2,0,,)-1)</f>
        <v>-113</v>
      </c>
      <c r="L236" s="425">
        <f ca="1">IF(AND(EXACT(C236,C234),C234&lt;&gt;0),L234+1,0)</f>
        <v>83</v>
      </c>
      <c r="M236" s="425" t="str">
        <f ca="1">IF(C236&lt;&gt;"",C236&amp;"-"&amp;L236,"")</f>
        <v/>
      </c>
      <c r="N236" s="425" t="str">
        <f t="array" aca="1" ref="N236" ca="1">IFERROR(IF(INDEX('Disaggregation Records'!$E$3:$E$66,MATCH(RIGHT(M236,255),RIGHT('Disaggregation Records'!$D$3:$D$66,255),0))=0,"",INDEX('Disaggregation Records'!$E$3:$E$66,MATCH(RIGHT(M236,255),RIGHT('Disaggregation Records'!$D$3:$D$66,255),0))),"")</f>
        <v/>
      </c>
      <c r="O236" s="40" t="str">
        <f t="array" aca="1" ref="O236" ca="1">IFERROR(IF(INDEX('Disaggregation Records'!$F$3:$F$66,MATCH(RIGHT(M236,255),RIGHT('Disaggregation Records'!$D$3:$D$66,255),0))=0,"",INDEX('Disaggregation Records'!$F$3:$F$66,MATCH(RIGHT(M236,255),RIGHT('Disaggregation Records'!$D$3:$D$66,255),0))),"")</f>
        <v/>
      </c>
      <c r="P236" s="425" t="str">
        <f t="array" aca="1" ref="P236" ca="1">IFERROR(IF(INDEX('Disaggregation Records'!$H$3:$H$66,MATCH(RIGHT(M236,255),RIGHT('Disaggregation Records'!$D$3:$D$66,255),0))=0,"",INDEX('Disaggregation Records'!$H$3:$H$66,MATCH(RIGHT(M236,255),RIGHT('Disaggregation Records'!$D$3:$D$66,255),0))),"")</f>
        <v/>
      </c>
    </row>
    <row r="237" spans="1:16" s="430" customFormat="1" ht="15" customHeight="1" x14ac:dyDescent="0.35">
      <c r="A237" s="891"/>
      <c r="B237" s="903"/>
      <c r="C237" s="890"/>
      <c r="D237" s="901"/>
      <c r="E237" s="901"/>
      <c r="F237" s="447"/>
      <c r="G237" s="905"/>
      <c r="H237" s="895"/>
      <c r="I237" s="897"/>
      <c r="J237" s="899"/>
      <c r="K237" s="893"/>
      <c r="L237" s="426"/>
      <c r="M237" s="426"/>
      <c r="N237" s="426"/>
      <c r="O237" s="427"/>
      <c r="P237" s="426"/>
    </row>
    <row r="238" spans="1:16" s="430" customFormat="1" ht="15" customHeight="1" x14ac:dyDescent="0.35">
      <c r="A238" s="891" t="str">
        <f ca="1">INDIRECT("'Disaggregation tab old'!O"&amp;9-$K238)</f>
        <v>a1G1R000006s1zIUAQ</v>
      </c>
      <c r="B238" s="902">
        <f ca="1">INDIRECT("'Disaggregation tab old'!A"&amp;9-$K238)</f>
        <v>12</v>
      </c>
      <c r="C238" s="889" t="str">
        <f ca="1">IFERROR(VLOOKUP(B238,'Impact Indicators - Section B '!$A$9:$AX$70,50,FALSE),"")</f>
        <v/>
      </c>
      <c r="D238" s="900" t="str">
        <f ca="1">N238</f>
        <v/>
      </c>
      <c r="E238" s="900" t="str">
        <f ca="1">O238</f>
        <v/>
      </c>
      <c r="F238" s="431"/>
      <c r="G238" s="904" t="str">
        <f>IF(IFERROR((F238/F239),"") ="", "",(F238/F239))</f>
        <v/>
      </c>
      <c r="H238" s="894"/>
      <c r="I238" s="896"/>
      <c r="J238" s="898"/>
      <c r="K238" s="893">
        <f ca="1">IF(OFFSET(K238,-2,0,,)="",0,OFFSET(K238,-2,0,,)-1)</f>
        <v>-114</v>
      </c>
      <c r="L238" s="425">
        <f ca="1">IF(AND(EXACT(C238,C236),C236&lt;&gt;0),L236+1,0)</f>
        <v>84</v>
      </c>
      <c r="M238" s="425" t="str">
        <f ca="1">IF(C238&lt;&gt;"",C238&amp;"-"&amp;L238,"")</f>
        <v/>
      </c>
      <c r="N238" s="425" t="str">
        <f t="array" aca="1" ref="N238" ca="1">IFERROR(IF(INDEX('Disaggregation Records'!$E$3:$E$66,MATCH(RIGHT(M238,255),RIGHT('Disaggregation Records'!$D$3:$D$66,255),0))=0,"",INDEX('Disaggregation Records'!$E$3:$E$66,MATCH(RIGHT(M238,255),RIGHT('Disaggregation Records'!$D$3:$D$66,255),0))),"")</f>
        <v/>
      </c>
      <c r="O238" s="40" t="str">
        <f t="array" aca="1" ref="O238" ca="1">IFERROR(IF(INDEX('Disaggregation Records'!$F$3:$F$66,MATCH(RIGHT(M238,255),RIGHT('Disaggregation Records'!$D$3:$D$66,255),0))=0,"",INDEX('Disaggregation Records'!$F$3:$F$66,MATCH(RIGHT(M238,255),RIGHT('Disaggregation Records'!$D$3:$D$66,255),0))),"")</f>
        <v/>
      </c>
      <c r="P238" s="425" t="str">
        <f t="array" aca="1" ref="P238" ca="1">IFERROR(IF(INDEX('Disaggregation Records'!$H$3:$H$66,MATCH(RIGHT(M238,255),RIGHT('Disaggregation Records'!$D$3:$D$66,255),0))=0,"",INDEX('Disaggregation Records'!$H$3:$H$66,MATCH(RIGHT(M238,255),RIGHT('Disaggregation Records'!$D$3:$D$66,255),0))),"")</f>
        <v/>
      </c>
    </row>
    <row r="239" spans="1:16" s="430" customFormat="1" ht="15" customHeight="1" x14ac:dyDescent="0.35">
      <c r="A239" s="891"/>
      <c r="B239" s="903"/>
      <c r="C239" s="890"/>
      <c r="D239" s="901"/>
      <c r="E239" s="901"/>
      <c r="F239" s="447"/>
      <c r="G239" s="905"/>
      <c r="H239" s="895"/>
      <c r="I239" s="897"/>
      <c r="J239" s="899"/>
      <c r="K239" s="893"/>
      <c r="L239" s="426"/>
      <c r="M239" s="426"/>
      <c r="N239" s="426"/>
      <c r="O239" s="427"/>
      <c r="P239" s="426"/>
    </row>
    <row r="240" spans="1:16" s="430" customFormat="1" ht="15" customHeight="1" x14ac:dyDescent="0.35">
      <c r="A240" s="891" t="str">
        <f ca="1">INDIRECT("'Disaggregation tab old'!O"&amp;9-$K240)</f>
        <v>a1G1R000006s1zJUAQ</v>
      </c>
      <c r="B240" s="902">
        <f ca="1">INDIRECT("'Disaggregation tab old'!A"&amp;9-$K240)</f>
        <v>12</v>
      </c>
      <c r="C240" s="889" t="str">
        <f ca="1">IFERROR(VLOOKUP(B240,'Impact Indicators - Section B '!$A$9:$AX$70,50,FALSE),"")</f>
        <v/>
      </c>
      <c r="D240" s="900" t="str">
        <f ca="1">N240</f>
        <v/>
      </c>
      <c r="E240" s="900" t="str">
        <f ca="1">O240</f>
        <v/>
      </c>
      <c r="F240" s="431"/>
      <c r="G240" s="904" t="str">
        <f>IF(IFERROR((F240/F241),"") ="", "",(F240/F241))</f>
        <v/>
      </c>
      <c r="H240" s="894"/>
      <c r="I240" s="896"/>
      <c r="J240" s="898"/>
      <c r="K240" s="893">
        <f ca="1">IF(OFFSET(K240,-2,0,,)="",0,OFFSET(K240,-2,0,,)-1)</f>
        <v>-115</v>
      </c>
      <c r="L240" s="425">
        <f ca="1">IF(AND(EXACT(C240,C238),C238&lt;&gt;0),L238+1,0)</f>
        <v>85</v>
      </c>
      <c r="M240" s="425" t="str">
        <f ca="1">IF(C240&lt;&gt;"",C240&amp;"-"&amp;L240,"")</f>
        <v/>
      </c>
      <c r="N240" s="425" t="str">
        <f t="array" aca="1" ref="N240" ca="1">IFERROR(IF(INDEX('Disaggregation Records'!$E$3:$E$66,MATCH(RIGHT(M240,255),RIGHT('Disaggregation Records'!$D$3:$D$66,255),0))=0,"",INDEX('Disaggregation Records'!$E$3:$E$66,MATCH(RIGHT(M240,255),RIGHT('Disaggregation Records'!$D$3:$D$66,255),0))),"")</f>
        <v/>
      </c>
      <c r="O240" s="40" t="str">
        <f t="array" aca="1" ref="O240" ca="1">IFERROR(IF(INDEX('Disaggregation Records'!$F$3:$F$66,MATCH(RIGHT(M240,255),RIGHT('Disaggregation Records'!$D$3:$D$66,255),0))=0,"",INDEX('Disaggregation Records'!$F$3:$F$66,MATCH(RIGHT(M240,255),RIGHT('Disaggregation Records'!$D$3:$D$66,255),0))),"")</f>
        <v/>
      </c>
      <c r="P240" s="425" t="str">
        <f t="array" aca="1" ref="P240" ca="1">IFERROR(IF(INDEX('Disaggregation Records'!$H$3:$H$66,MATCH(RIGHT(M240,255),RIGHT('Disaggregation Records'!$D$3:$D$66,255),0))=0,"",INDEX('Disaggregation Records'!$H$3:$H$66,MATCH(RIGHT(M240,255),RIGHT('Disaggregation Records'!$D$3:$D$66,255),0))),"")</f>
        <v/>
      </c>
    </row>
    <row r="241" spans="1:16" s="430" customFormat="1" ht="15" customHeight="1" x14ac:dyDescent="0.35">
      <c r="A241" s="891"/>
      <c r="B241" s="903"/>
      <c r="C241" s="890"/>
      <c r="D241" s="901"/>
      <c r="E241" s="901"/>
      <c r="F241" s="447"/>
      <c r="G241" s="905"/>
      <c r="H241" s="895"/>
      <c r="I241" s="897"/>
      <c r="J241" s="899"/>
      <c r="K241" s="893"/>
      <c r="L241" s="426"/>
      <c r="M241" s="426"/>
      <c r="N241" s="426"/>
      <c r="O241" s="427"/>
      <c r="P241" s="426"/>
    </row>
    <row r="242" spans="1:16" s="430" customFormat="1" ht="15" customHeight="1" x14ac:dyDescent="0.35">
      <c r="A242" s="891" t="str">
        <f ca="1">INDIRECT("'Disaggregation tab old'!O"&amp;9-$K242)</f>
        <v>a1G1R000006s1zKUAQ</v>
      </c>
      <c r="B242" s="902">
        <f ca="1">INDIRECT("'Disaggregation tab old'!A"&amp;9-$K242)</f>
        <v>12</v>
      </c>
      <c r="C242" s="889" t="str">
        <f ca="1">IFERROR(VLOOKUP(B242,'Impact Indicators - Section B '!$A$9:$AX$70,50,FALSE),"")</f>
        <v/>
      </c>
      <c r="D242" s="900" t="str">
        <f ca="1">N242</f>
        <v/>
      </c>
      <c r="E242" s="900" t="str">
        <f ca="1">O242</f>
        <v/>
      </c>
      <c r="F242" s="431"/>
      <c r="G242" s="904" t="str">
        <f>IF(IFERROR((F242/F243),"") ="", "",(F242/F243))</f>
        <v/>
      </c>
      <c r="H242" s="894"/>
      <c r="I242" s="896"/>
      <c r="J242" s="898"/>
      <c r="K242" s="893">
        <f ca="1">IF(OFFSET(K242,-2,0,,)="",0,OFFSET(K242,-2,0,,)-1)</f>
        <v>-116</v>
      </c>
      <c r="L242" s="425">
        <f ca="1">IF(AND(EXACT(C242,C240),C240&lt;&gt;0),L240+1,0)</f>
        <v>86</v>
      </c>
      <c r="M242" s="425" t="str">
        <f ca="1">IF(C242&lt;&gt;"",C242&amp;"-"&amp;L242,"")</f>
        <v/>
      </c>
      <c r="N242" s="425" t="str">
        <f t="array" aca="1" ref="N242" ca="1">IFERROR(IF(INDEX('Disaggregation Records'!$E$3:$E$66,MATCH(RIGHT(M242,255),RIGHT('Disaggregation Records'!$D$3:$D$66,255),0))=0,"",INDEX('Disaggregation Records'!$E$3:$E$66,MATCH(RIGHT(M242,255),RIGHT('Disaggregation Records'!$D$3:$D$66,255),0))),"")</f>
        <v/>
      </c>
      <c r="O242" s="40" t="str">
        <f t="array" aca="1" ref="O242" ca="1">IFERROR(IF(INDEX('Disaggregation Records'!$F$3:$F$66,MATCH(RIGHT(M242,255),RIGHT('Disaggregation Records'!$D$3:$D$66,255),0))=0,"",INDEX('Disaggregation Records'!$F$3:$F$66,MATCH(RIGHT(M242,255),RIGHT('Disaggregation Records'!$D$3:$D$66,255),0))),"")</f>
        <v/>
      </c>
      <c r="P242" s="425" t="str">
        <f t="array" aca="1" ref="P242" ca="1">IFERROR(IF(INDEX('Disaggregation Records'!$H$3:$H$66,MATCH(RIGHT(M242,255),RIGHT('Disaggregation Records'!$D$3:$D$66,255),0))=0,"",INDEX('Disaggregation Records'!$H$3:$H$66,MATCH(RIGHT(M242,255),RIGHT('Disaggregation Records'!$D$3:$D$66,255),0))),"")</f>
        <v/>
      </c>
    </row>
    <row r="243" spans="1:16" s="430" customFormat="1" ht="15" customHeight="1" x14ac:dyDescent="0.35">
      <c r="A243" s="891"/>
      <c r="B243" s="903"/>
      <c r="C243" s="890"/>
      <c r="D243" s="901"/>
      <c r="E243" s="901"/>
      <c r="F243" s="447"/>
      <c r="G243" s="905"/>
      <c r="H243" s="895"/>
      <c r="I243" s="897"/>
      <c r="J243" s="899"/>
      <c r="K243" s="893"/>
      <c r="L243" s="426"/>
      <c r="M243" s="426"/>
      <c r="N243" s="426"/>
      <c r="O243" s="427"/>
      <c r="P243" s="426"/>
    </row>
    <row r="244" spans="1:16" s="430" customFormat="1" ht="15" customHeight="1" x14ac:dyDescent="0.35">
      <c r="A244" s="891" t="str">
        <f ca="1">INDIRECT("'Disaggregation tab old'!O"&amp;9-$K244)</f>
        <v>a1G1R000006s1zLUAQ</v>
      </c>
      <c r="B244" s="902">
        <f ca="1">INDIRECT("'Disaggregation tab old'!A"&amp;9-$K244)</f>
        <v>12</v>
      </c>
      <c r="C244" s="889" t="str">
        <f ca="1">IFERROR(VLOOKUP(B244,'Impact Indicators - Section B '!$A$9:$AX$70,50,FALSE),"")</f>
        <v/>
      </c>
      <c r="D244" s="900" t="str">
        <f ca="1">N244</f>
        <v/>
      </c>
      <c r="E244" s="900" t="str">
        <f ca="1">O244</f>
        <v/>
      </c>
      <c r="F244" s="431"/>
      <c r="G244" s="904" t="str">
        <f>IF(IFERROR((F244/F245),"") ="", "",(F244/F245))</f>
        <v/>
      </c>
      <c r="H244" s="894"/>
      <c r="I244" s="896"/>
      <c r="J244" s="898"/>
      <c r="K244" s="893">
        <f ca="1">IF(OFFSET(K244,-2,0,,)="",0,OFFSET(K244,-2,0,,)-1)</f>
        <v>-117</v>
      </c>
      <c r="L244" s="425">
        <f ca="1">IF(AND(EXACT(C244,C242),C242&lt;&gt;0),L242+1,0)</f>
        <v>87</v>
      </c>
      <c r="M244" s="425" t="str">
        <f ca="1">IF(C244&lt;&gt;"",C244&amp;"-"&amp;L244,"")</f>
        <v/>
      </c>
      <c r="N244" s="425" t="str">
        <f t="array" aca="1" ref="N244" ca="1">IFERROR(IF(INDEX('Disaggregation Records'!$E$3:$E$66,MATCH(RIGHT(M244,255),RIGHT('Disaggregation Records'!$D$3:$D$66,255),0))=0,"",INDEX('Disaggregation Records'!$E$3:$E$66,MATCH(RIGHT(M244,255),RIGHT('Disaggregation Records'!$D$3:$D$66,255),0))),"")</f>
        <v/>
      </c>
      <c r="O244" s="40" t="str">
        <f t="array" aca="1" ref="O244" ca="1">IFERROR(IF(INDEX('Disaggregation Records'!$F$3:$F$66,MATCH(RIGHT(M244,255),RIGHT('Disaggregation Records'!$D$3:$D$66,255),0))=0,"",INDEX('Disaggregation Records'!$F$3:$F$66,MATCH(RIGHT(M244,255),RIGHT('Disaggregation Records'!$D$3:$D$66,255),0))),"")</f>
        <v/>
      </c>
      <c r="P244" s="425" t="str">
        <f t="array" aca="1" ref="P244" ca="1">IFERROR(IF(INDEX('Disaggregation Records'!$H$3:$H$66,MATCH(RIGHT(M244,255),RIGHT('Disaggregation Records'!$D$3:$D$66,255),0))=0,"",INDEX('Disaggregation Records'!$H$3:$H$66,MATCH(RIGHT(M244,255),RIGHT('Disaggregation Records'!$D$3:$D$66,255),0))),"")</f>
        <v/>
      </c>
    </row>
    <row r="245" spans="1:16" s="430" customFormat="1" ht="15" customHeight="1" x14ac:dyDescent="0.35">
      <c r="A245" s="891"/>
      <c r="B245" s="903"/>
      <c r="C245" s="890"/>
      <c r="D245" s="901"/>
      <c r="E245" s="901"/>
      <c r="F245" s="447"/>
      <c r="G245" s="905"/>
      <c r="H245" s="895"/>
      <c r="I245" s="897"/>
      <c r="J245" s="899"/>
      <c r="K245" s="893"/>
      <c r="L245" s="426"/>
      <c r="M245" s="426"/>
      <c r="N245" s="426"/>
      <c r="O245" s="427"/>
      <c r="P245" s="426"/>
    </row>
    <row r="246" spans="1:16" s="430" customFormat="1" ht="15" customHeight="1" x14ac:dyDescent="0.35">
      <c r="A246" s="891" t="str">
        <f ca="1">INDIRECT("'Disaggregation tab old'!O"&amp;9-$K246)</f>
        <v>a1G1R000006s1zMUAQ</v>
      </c>
      <c r="B246" s="902">
        <f ca="1">INDIRECT("'Disaggregation tab old'!A"&amp;9-$K246)</f>
        <v>12</v>
      </c>
      <c r="C246" s="889" t="str">
        <f ca="1">IFERROR(VLOOKUP(B246,'Impact Indicators - Section B '!$A$9:$AX$70,50,FALSE),"")</f>
        <v/>
      </c>
      <c r="D246" s="900" t="str">
        <f ca="1">N246</f>
        <v/>
      </c>
      <c r="E246" s="900" t="str">
        <f ca="1">O246</f>
        <v/>
      </c>
      <c r="F246" s="431"/>
      <c r="G246" s="904" t="str">
        <f>IF(IFERROR((F246/F247),"") ="", "",(F246/F247))</f>
        <v/>
      </c>
      <c r="H246" s="894"/>
      <c r="I246" s="896"/>
      <c r="J246" s="898"/>
      <c r="K246" s="893">
        <f ca="1">IF(OFFSET(K246,-2,0,,)="",0,OFFSET(K246,-2,0,,)-1)</f>
        <v>-118</v>
      </c>
      <c r="L246" s="425">
        <f ca="1">IF(AND(EXACT(C246,C244),C244&lt;&gt;0),L244+1,0)</f>
        <v>88</v>
      </c>
      <c r="M246" s="425" t="str">
        <f ca="1">IF(C246&lt;&gt;"",C246&amp;"-"&amp;L246,"")</f>
        <v/>
      </c>
      <c r="N246" s="425" t="str">
        <f t="array" aca="1" ref="N246" ca="1">IFERROR(IF(INDEX('Disaggregation Records'!$E$3:$E$66,MATCH(RIGHT(M246,255),RIGHT('Disaggregation Records'!$D$3:$D$66,255),0))=0,"",INDEX('Disaggregation Records'!$E$3:$E$66,MATCH(RIGHT(M246,255),RIGHT('Disaggregation Records'!$D$3:$D$66,255),0))),"")</f>
        <v/>
      </c>
      <c r="O246" s="40" t="str">
        <f t="array" aca="1" ref="O246" ca="1">IFERROR(IF(INDEX('Disaggregation Records'!$F$3:$F$66,MATCH(RIGHT(M246,255),RIGHT('Disaggregation Records'!$D$3:$D$66,255),0))=0,"",INDEX('Disaggregation Records'!$F$3:$F$66,MATCH(RIGHT(M246,255),RIGHT('Disaggregation Records'!$D$3:$D$66,255),0))),"")</f>
        <v/>
      </c>
      <c r="P246" s="425" t="str">
        <f t="array" aca="1" ref="P246" ca="1">IFERROR(IF(INDEX('Disaggregation Records'!$H$3:$H$66,MATCH(RIGHT(M246,255),RIGHT('Disaggregation Records'!$D$3:$D$66,255),0))=0,"",INDEX('Disaggregation Records'!$H$3:$H$66,MATCH(RIGHT(M246,255),RIGHT('Disaggregation Records'!$D$3:$D$66,255),0))),"")</f>
        <v/>
      </c>
    </row>
    <row r="247" spans="1:16" s="430" customFormat="1" ht="15" customHeight="1" x14ac:dyDescent="0.35">
      <c r="A247" s="891"/>
      <c r="B247" s="903"/>
      <c r="C247" s="890"/>
      <c r="D247" s="901"/>
      <c r="E247" s="901"/>
      <c r="F247" s="447"/>
      <c r="G247" s="905"/>
      <c r="H247" s="895"/>
      <c r="I247" s="897"/>
      <c r="J247" s="899"/>
      <c r="K247" s="893"/>
      <c r="L247" s="426"/>
      <c r="M247" s="426"/>
      <c r="N247" s="426"/>
      <c r="O247" s="427"/>
      <c r="P247" s="426"/>
    </row>
    <row r="248" spans="1:16" s="430" customFormat="1" ht="15" customHeight="1" x14ac:dyDescent="0.35">
      <c r="A248" s="891" t="str">
        <f ca="1">INDIRECT("'Disaggregation tab old'!O"&amp;9-$K248)</f>
        <v>a1G1R000006s1zNUAQ</v>
      </c>
      <c r="B248" s="902">
        <f ca="1">INDIRECT("'Disaggregation tab old'!A"&amp;9-$K248)</f>
        <v>12</v>
      </c>
      <c r="C248" s="889" t="str">
        <f ca="1">IFERROR(VLOOKUP(B248,'Impact Indicators - Section B '!$A$9:$AX$70,50,FALSE),"")</f>
        <v/>
      </c>
      <c r="D248" s="900" t="str">
        <f ca="1">N248</f>
        <v/>
      </c>
      <c r="E248" s="900" t="str">
        <f ca="1">O248</f>
        <v/>
      </c>
      <c r="F248" s="431"/>
      <c r="G248" s="904" t="str">
        <f>IF(IFERROR((F248/F249),"") ="", "",(F248/F249))</f>
        <v/>
      </c>
      <c r="H248" s="894"/>
      <c r="I248" s="896"/>
      <c r="J248" s="898"/>
      <c r="K248" s="893">
        <f ca="1">IF(OFFSET(K248,-2,0,,)="",0,OFFSET(K248,-2,0,,)-1)</f>
        <v>-119</v>
      </c>
      <c r="L248" s="425">
        <f ca="1">IF(AND(EXACT(C248,C246),C246&lt;&gt;0),L246+1,0)</f>
        <v>89</v>
      </c>
      <c r="M248" s="425" t="str">
        <f ca="1">IF(C248&lt;&gt;"",C248&amp;"-"&amp;L248,"")</f>
        <v/>
      </c>
      <c r="N248" s="425" t="str">
        <f t="array" aca="1" ref="N248" ca="1">IFERROR(IF(INDEX('Disaggregation Records'!$E$3:$E$66,MATCH(RIGHT(M248,255),RIGHT('Disaggregation Records'!$D$3:$D$66,255),0))=0,"",INDEX('Disaggregation Records'!$E$3:$E$66,MATCH(RIGHT(M248,255),RIGHT('Disaggregation Records'!$D$3:$D$66,255),0))),"")</f>
        <v/>
      </c>
      <c r="O248" s="40" t="str">
        <f t="array" aca="1" ref="O248" ca="1">IFERROR(IF(INDEX('Disaggregation Records'!$F$3:$F$66,MATCH(RIGHT(M248,255),RIGHT('Disaggregation Records'!$D$3:$D$66,255),0))=0,"",INDEX('Disaggregation Records'!$F$3:$F$66,MATCH(RIGHT(M248,255),RIGHT('Disaggregation Records'!$D$3:$D$66,255),0))),"")</f>
        <v/>
      </c>
      <c r="P248" s="425" t="str">
        <f t="array" aca="1" ref="P248" ca="1">IFERROR(IF(INDEX('Disaggregation Records'!$H$3:$H$66,MATCH(RIGHT(M248,255),RIGHT('Disaggregation Records'!$D$3:$D$66,255),0))=0,"",INDEX('Disaggregation Records'!$H$3:$H$66,MATCH(RIGHT(M248,255),RIGHT('Disaggregation Records'!$D$3:$D$66,255),0))),"")</f>
        <v/>
      </c>
    </row>
    <row r="249" spans="1:16" s="430" customFormat="1" ht="15" customHeight="1" x14ac:dyDescent="0.35">
      <c r="A249" s="891"/>
      <c r="B249" s="903"/>
      <c r="C249" s="890"/>
      <c r="D249" s="901"/>
      <c r="E249" s="901"/>
      <c r="F249" s="447"/>
      <c r="G249" s="905"/>
      <c r="H249" s="895"/>
      <c r="I249" s="897"/>
      <c r="J249" s="899"/>
      <c r="K249" s="893"/>
      <c r="L249" s="426"/>
      <c r="M249" s="426"/>
      <c r="N249" s="426"/>
      <c r="O249" s="427"/>
      <c r="P249" s="426"/>
    </row>
    <row r="250" spans="1:16" s="430" customFormat="1" ht="15" customHeight="1" x14ac:dyDescent="0.35">
      <c r="A250" s="891" t="str">
        <f ca="1">INDIRECT("'Disaggregation tab old'!O"&amp;9-$K250)</f>
        <v>a1G1R000006s1zOUAQ</v>
      </c>
      <c r="B250" s="902">
        <f ca="1">INDIRECT("'Disaggregation tab old'!A"&amp;9-$K250)</f>
        <v>13</v>
      </c>
      <c r="C250" s="889" t="str">
        <f ca="1">IFERROR(VLOOKUP(B250,'Impact Indicators - Section B '!$A$9:$AX$70,50,FALSE),"")</f>
        <v/>
      </c>
      <c r="D250" s="900" t="str">
        <f ca="1">N250</f>
        <v/>
      </c>
      <c r="E250" s="900" t="str">
        <f ca="1">O250</f>
        <v/>
      </c>
      <c r="F250" s="431"/>
      <c r="G250" s="904" t="str">
        <f>IF(IFERROR((F250/F251),"") ="", "",(F250/F251))</f>
        <v/>
      </c>
      <c r="H250" s="894"/>
      <c r="I250" s="896"/>
      <c r="J250" s="898"/>
      <c r="K250" s="893">
        <f ca="1">IF(OFFSET(K250,-2,0,,)="",0,OFFSET(K250,-2,0,,)-1)</f>
        <v>-120</v>
      </c>
      <c r="L250" s="425">
        <f ca="1">IF(AND(EXACT(C250,C248),C248&lt;&gt;0),L248+1,0)</f>
        <v>90</v>
      </c>
      <c r="M250" s="425" t="str">
        <f ca="1">IF(C250&lt;&gt;"",C250&amp;"-"&amp;L250,"")</f>
        <v/>
      </c>
      <c r="N250" s="425" t="str">
        <f t="array" aca="1" ref="N250" ca="1">IFERROR(IF(INDEX('Disaggregation Records'!$E$3:$E$66,MATCH(RIGHT(M250,255),RIGHT('Disaggregation Records'!$D$3:$D$66,255),0))=0,"",INDEX('Disaggregation Records'!$E$3:$E$66,MATCH(RIGHT(M250,255),RIGHT('Disaggregation Records'!$D$3:$D$66,255),0))),"")</f>
        <v/>
      </c>
      <c r="O250" s="40" t="str">
        <f t="array" aca="1" ref="O250" ca="1">IFERROR(IF(INDEX('Disaggregation Records'!$F$3:$F$66,MATCH(RIGHT(M250,255),RIGHT('Disaggregation Records'!$D$3:$D$66,255),0))=0,"",INDEX('Disaggregation Records'!$F$3:$F$66,MATCH(RIGHT(M250,255),RIGHT('Disaggregation Records'!$D$3:$D$66,255),0))),"")</f>
        <v/>
      </c>
      <c r="P250" s="425" t="str">
        <f t="array" aca="1" ref="P250" ca="1">IFERROR(IF(INDEX('Disaggregation Records'!$H$3:$H$66,MATCH(RIGHT(M250,255),RIGHT('Disaggregation Records'!$D$3:$D$66,255),0))=0,"",INDEX('Disaggregation Records'!$H$3:$H$66,MATCH(RIGHT(M250,255),RIGHT('Disaggregation Records'!$D$3:$D$66,255),0))),"")</f>
        <v/>
      </c>
    </row>
    <row r="251" spans="1:16" s="430" customFormat="1" ht="15" customHeight="1" x14ac:dyDescent="0.35">
      <c r="A251" s="891"/>
      <c r="B251" s="903"/>
      <c r="C251" s="890"/>
      <c r="D251" s="901"/>
      <c r="E251" s="901"/>
      <c r="F251" s="447"/>
      <c r="G251" s="905"/>
      <c r="H251" s="895"/>
      <c r="I251" s="897"/>
      <c r="J251" s="899"/>
      <c r="K251" s="893"/>
      <c r="L251" s="426"/>
      <c r="M251" s="426"/>
      <c r="N251" s="426"/>
      <c r="O251" s="427"/>
      <c r="P251" s="426"/>
    </row>
    <row r="252" spans="1:16" s="430" customFormat="1" ht="15" customHeight="1" x14ac:dyDescent="0.35">
      <c r="A252" s="891" t="str">
        <f ca="1">INDIRECT("'Disaggregation tab old'!O"&amp;9-$K252)</f>
        <v>a1G1R000006s1zPUAQ</v>
      </c>
      <c r="B252" s="902">
        <f ca="1">INDIRECT("'Disaggregation tab old'!A"&amp;9-$K252)</f>
        <v>13</v>
      </c>
      <c r="C252" s="889" t="str">
        <f ca="1">IFERROR(VLOOKUP(B252,'Impact Indicators - Section B '!$A$9:$AX$70,50,FALSE),"")</f>
        <v/>
      </c>
      <c r="D252" s="900" t="str">
        <f ca="1">N252</f>
        <v/>
      </c>
      <c r="E252" s="900" t="str">
        <f ca="1">O252</f>
        <v/>
      </c>
      <c r="F252" s="431"/>
      <c r="G252" s="904" t="str">
        <f>IF(IFERROR((F252/F253),"") ="", "",(F252/F253))</f>
        <v/>
      </c>
      <c r="H252" s="894"/>
      <c r="I252" s="896"/>
      <c r="J252" s="898"/>
      <c r="K252" s="893">
        <f ca="1">IF(OFFSET(K252,-2,0,,)="",0,OFFSET(K252,-2,0,,)-1)</f>
        <v>-121</v>
      </c>
      <c r="L252" s="425">
        <f ca="1">IF(AND(EXACT(C252,C250),C250&lt;&gt;0),L250+1,0)</f>
        <v>91</v>
      </c>
      <c r="M252" s="425" t="str">
        <f ca="1">IF(C252&lt;&gt;"",C252&amp;"-"&amp;L252,"")</f>
        <v/>
      </c>
      <c r="N252" s="425" t="str">
        <f t="array" aca="1" ref="N252" ca="1">IFERROR(IF(INDEX('Disaggregation Records'!$E$3:$E$66,MATCH(RIGHT(M252,255),RIGHT('Disaggregation Records'!$D$3:$D$66,255),0))=0,"",INDEX('Disaggregation Records'!$E$3:$E$66,MATCH(RIGHT(M252,255),RIGHT('Disaggregation Records'!$D$3:$D$66,255),0))),"")</f>
        <v/>
      </c>
      <c r="O252" s="40" t="str">
        <f t="array" aca="1" ref="O252" ca="1">IFERROR(IF(INDEX('Disaggregation Records'!$F$3:$F$66,MATCH(RIGHT(M252,255),RIGHT('Disaggregation Records'!$D$3:$D$66,255),0))=0,"",INDEX('Disaggregation Records'!$F$3:$F$66,MATCH(RIGHT(M252,255),RIGHT('Disaggregation Records'!$D$3:$D$66,255),0))),"")</f>
        <v/>
      </c>
      <c r="P252" s="425" t="str">
        <f t="array" aca="1" ref="P252" ca="1">IFERROR(IF(INDEX('Disaggregation Records'!$H$3:$H$66,MATCH(RIGHT(M252,255),RIGHT('Disaggregation Records'!$D$3:$D$66,255),0))=0,"",INDEX('Disaggregation Records'!$H$3:$H$66,MATCH(RIGHT(M252,255),RIGHT('Disaggregation Records'!$D$3:$D$66,255),0))),"")</f>
        <v/>
      </c>
    </row>
    <row r="253" spans="1:16" s="430" customFormat="1" ht="15" customHeight="1" x14ac:dyDescent="0.35">
      <c r="A253" s="891"/>
      <c r="B253" s="903"/>
      <c r="C253" s="890"/>
      <c r="D253" s="901"/>
      <c r="E253" s="901"/>
      <c r="F253" s="447"/>
      <c r="G253" s="905"/>
      <c r="H253" s="895"/>
      <c r="I253" s="897"/>
      <c r="J253" s="899"/>
      <c r="K253" s="893"/>
      <c r="L253" s="426"/>
      <c r="M253" s="426"/>
      <c r="N253" s="426"/>
      <c r="O253" s="427"/>
      <c r="P253" s="426"/>
    </row>
    <row r="254" spans="1:16" s="430" customFormat="1" ht="15" customHeight="1" x14ac:dyDescent="0.35">
      <c r="A254" s="891" t="str">
        <f ca="1">INDIRECT("'Disaggregation tab old'!O"&amp;9-$K254)</f>
        <v>a1G1R000006s1zQUAQ</v>
      </c>
      <c r="B254" s="902">
        <f ca="1">INDIRECT("'Disaggregation tab old'!A"&amp;9-$K254)</f>
        <v>13</v>
      </c>
      <c r="C254" s="889" t="str">
        <f ca="1">IFERROR(VLOOKUP(B254,'Impact Indicators - Section B '!$A$9:$AX$70,50,FALSE),"")</f>
        <v/>
      </c>
      <c r="D254" s="900" t="str">
        <f ca="1">N254</f>
        <v/>
      </c>
      <c r="E254" s="900" t="str">
        <f ca="1">O254</f>
        <v/>
      </c>
      <c r="F254" s="431"/>
      <c r="G254" s="904" t="str">
        <f>IF(IFERROR((F254/F255),"") ="", "",(F254/F255))</f>
        <v/>
      </c>
      <c r="H254" s="894"/>
      <c r="I254" s="896"/>
      <c r="J254" s="898"/>
      <c r="K254" s="893">
        <f ca="1">IF(OFFSET(K254,-2,0,,)="",0,OFFSET(K254,-2,0,,)-1)</f>
        <v>-122</v>
      </c>
      <c r="L254" s="425">
        <f ca="1">IF(AND(EXACT(C254,C252),C252&lt;&gt;0),L252+1,0)</f>
        <v>92</v>
      </c>
      <c r="M254" s="425" t="str">
        <f ca="1">IF(C254&lt;&gt;"",C254&amp;"-"&amp;L254,"")</f>
        <v/>
      </c>
      <c r="N254" s="425" t="str">
        <f t="array" aca="1" ref="N254" ca="1">IFERROR(IF(INDEX('Disaggregation Records'!$E$3:$E$66,MATCH(RIGHT(M254,255),RIGHT('Disaggregation Records'!$D$3:$D$66,255),0))=0,"",INDEX('Disaggregation Records'!$E$3:$E$66,MATCH(RIGHT(M254,255),RIGHT('Disaggregation Records'!$D$3:$D$66,255),0))),"")</f>
        <v/>
      </c>
      <c r="O254" s="40" t="str">
        <f t="array" aca="1" ref="O254" ca="1">IFERROR(IF(INDEX('Disaggregation Records'!$F$3:$F$66,MATCH(RIGHT(M254,255),RIGHT('Disaggregation Records'!$D$3:$D$66,255),0))=0,"",INDEX('Disaggregation Records'!$F$3:$F$66,MATCH(RIGHT(M254,255),RIGHT('Disaggregation Records'!$D$3:$D$66,255),0))),"")</f>
        <v/>
      </c>
      <c r="P254" s="425" t="str">
        <f t="array" aca="1" ref="P254" ca="1">IFERROR(IF(INDEX('Disaggregation Records'!$H$3:$H$66,MATCH(RIGHT(M254,255),RIGHT('Disaggregation Records'!$D$3:$D$66,255),0))=0,"",INDEX('Disaggregation Records'!$H$3:$H$66,MATCH(RIGHT(M254,255),RIGHT('Disaggregation Records'!$D$3:$D$66,255),0))),"")</f>
        <v/>
      </c>
    </row>
    <row r="255" spans="1:16" s="430" customFormat="1" ht="15" customHeight="1" x14ac:dyDescent="0.35">
      <c r="A255" s="891"/>
      <c r="B255" s="903"/>
      <c r="C255" s="890"/>
      <c r="D255" s="901"/>
      <c r="E255" s="901"/>
      <c r="F255" s="447"/>
      <c r="G255" s="905"/>
      <c r="H255" s="895"/>
      <c r="I255" s="897"/>
      <c r="J255" s="899"/>
      <c r="K255" s="893"/>
      <c r="L255" s="426"/>
      <c r="M255" s="426"/>
      <c r="N255" s="426"/>
      <c r="O255" s="427"/>
      <c r="P255" s="426"/>
    </row>
    <row r="256" spans="1:16" s="430" customFormat="1" ht="15" customHeight="1" x14ac:dyDescent="0.35">
      <c r="A256" s="891" t="str">
        <f ca="1">INDIRECT("'Disaggregation tab old'!O"&amp;9-$K256)</f>
        <v>a1G1R000006s1zRUAQ</v>
      </c>
      <c r="B256" s="902">
        <f ca="1">INDIRECT("'Disaggregation tab old'!A"&amp;9-$K256)</f>
        <v>13</v>
      </c>
      <c r="C256" s="889" t="str">
        <f ca="1">IFERROR(VLOOKUP(B256,'Impact Indicators - Section B '!$A$9:$AX$70,50,FALSE),"")</f>
        <v/>
      </c>
      <c r="D256" s="900" t="str">
        <f ca="1">N256</f>
        <v/>
      </c>
      <c r="E256" s="900" t="str">
        <f ca="1">O256</f>
        <v/>
      </c>
      <c r="F256" s="431"/>
      <c r="G256" s="904" t="str">
        <f>IF(IFERROR((F256/F257),"") ="", "",(F256/F257))</f>
        <v/>
      </c>
      <c r="H256" s="894"/>
      <c r="I256" s="896"/>
      <c r="J256" s="898"/>
      <c r="K256" s="893">
        <f ca="1">IF(OFFSET(K256,-2,0,,)="",0,OFFSET(K256,-2,0,,)-1)</f>
        <v>-123</v>
      </c>
      <c r="L256" s="425">
        <f ca="1">IF(AND(EXACT(C256,C254),C254&lt;&gt;0),L254+1,0)</f>
        <v>93</v>
      </c>
      <c r="M256" s="425" t="str">
        <f ca="1">IF(C256&lt;&gt;"",C256&amp;"-"&amp;L256,"")</f>
        <v/>
      </c>
      <c r="N256" s="425" t="str">
        <f t="array" aca="1" ref="N256" ca="1">IFERROR(IF(INDEX('Disaggregation Records'!$E$3:$E$66,MATCH(RIGHT(M256,255),RIGHT('Disaggregation Records'!$D$3:$D$66,255),0))=0,"",INDEX('Disaggregation Records'!$E$3:$E$66,MATCH(RIGHT(M256,255),RIGHT('Disaggregation Records'!$D$3:$D$66,255),0))),"")</f>
        <v/>
      </c>
      <c r="O256" s="40" t="str">
        <f t="array" aca="1" ref="O256" ca="1">IFERROR(IF(INDEX('Disaggregation Records'!$F$3:$F$66,MATCH(RIGHT(M256,255),RIGHT('Disaggregation Records'!$D$3:$D$66,255),0))=0,"",INDEX('Disaggregation Records'!$F$3:$F$66,MATCH(RIGHT(M256,255),RIGHT('Disaggregation Records'!$D$3:$D$66,255),0))),"")</f>
        <v/>
      </c>
      <c r="P256" s="425" t="str">
        <f t="array" aca="1" ref="P256" ca="1">IFERROR(IF(INDEX('Disaggregation Records'!$H$3:$H$66,MATCH(RIGHT(M256,255),RIGHT('Disaggregation Records'!$D$3:$D$66,255),0))=0,"",INDEX('Disaggregation Records'!$H$3:$H$66,MATCH(RIGHT(M256,255),RIGHT('Disaggregation Records'!$D$3:$D$66,255),0))),"")</f>
        <v/>
      </c>
    </row>
    <row r="257" spans="1:16" s="430" customFormat="1" ht="15" customHeight="1" x14ac:dyDescent="0.35">
      <c r="A257" s="891"/>
      <c r="B257" s="903"/>
      <c r="C257" s="890"/>
      <c r="D257" s="901"/>
      <c r="E257" s="901"/>
      <c r="F257" s="447"/>
      <c r="G257" s="905"/>
      <c r="H257" s="895"/>
      <c r="I257" s="897"/>
      <c r="J257" s="899"/>
      <c r="K257" s="893"/>
      <c r="L257" s="426"/>
      <c r="M257" s="426"/>
      <c r="N257" s="426"/>
      <c r="O257" s="427"/>
      <c r="P257" s="426"/>
    </row>
    <row r="258" spans="1:16" s="430" customFormat="1" ht="15" customHeight="1" x14ac:dyDescent="0.35">
      <c r="A258" s="891" t="str">
        <f ca="1">INDIRECT("'Disaggregation tab old'!O"&amp;9-$K258)</f>
        <v>a1G1R000006s1zSUAQ</v>
      </c>
      <c r="B258" s="902">
        <f ca="1">INDIRECT("'Disaggregation tab old'!A"&amp;9-$K258)</f>
        <v>13</v>
      </c>
      <c r="C258" s="889" t="str">
        <f ca="1">IFERROR(VLOOKUP(B258,'Impact Indicators - Section B '!$A$9:$AX$70,50,FALSE),"")</f>
        <v/>
      </c>
      <c r="D258" s="900" t="str">
        <f ca="1">N258</f>
        <v/>
      </c>
      <c r="E258" s="900" t="str">
        <f ca="1">O258</f>
        <v/>
      </c>
      <c r="F258" s="431"/>
      <c r="G258" s="904" t="str">
        <f>IF(IFERROR((F258/F259),"") ="", "",(F258/F259))</f>
        <v/>
      </c>
      <c r="H258" s="894"/>
      <c r="I258" s="896"/>
      <c r="J258" s="898"/>
      <c r="K258" s="893">
        <f ca="1">IF(OFFSET(K258,-2,0,,)="",0,OFFSET(K258,-2,0,,)-1)</f>
        <v>-124</v>
      </c>
      <c r="L258" s="425">
        <f ca="1">IF(AND(EXACT(C258,C256),C256&lt;&gt;0),L256+1,0)</f>
        <v>94</v>
      </c>
      <c r="M258" s="425" t="str">
        <f ca="1">IF(C258&lt;&gt;"",C258&amp;"-"&amp;L258,"")</f>
        <v/>
      </c>
      <c r="N258" s="425" t="str">
        <f t="array" aca="1" ref="N258" ca="1">IFERROR(IF(INDEX('Disaggregation Records'!$E$3:$E$66,MATCH(RIGHT(M258,255),RIGHT('Disaggregation Records'!$D$3:$D$66,255),0))=0,"",INDEX('Disaggregation Records'!$E$3:$E$66,MATCH(RIGHT(M258,255),RIGHT('Disaggregation Records'!$D$3:$D$66,255),0))),"")</f>
        <v/>
      </c>
      <c r="O258" s="40" t="str">
        <f t="array" aca="1" ref="O258" ca="1">IFERROR(IF(INDEX('Disaggregation Records'!$F$3:$F$66,MATCH(RIGHT(M258,255),RIGHT('Disaggregation Records'!$D$3:$D$66,255),0))=0,"",INDEX('Disaggregation Records'!$F$3:$F$66,MATCH(RIGHT(M258,255),RIGHT('Disaggregation Records'!$D$3:$D$66,255),0))),"")</f>
        <v/>
      </c>
      <c r="P258" s="425" t="str">
        <f t="array" aca="1" ref="P258" ca="1">IFERROR(IF(INDEX('Disaggregation Records'!$H$3:$H$66,MATCH(RIGHT(M258,255),RIGHT('Disaggregation Records'!$D$3:$D$66,255),0))=0,"",INDEX('Disaggregation Records'!$H$3:$H$66,MATCH(RIGHT(M258,255),RIGHT('Disaggregation Records'!$D$3:$D$66,255),0))),"")</f>
        <v/>
      </c>
    </row>
    <row r="259" spans="1:16" s="430" customFormat="1" ht="15" customHeight="1" x14ac:dyDescent="0.35">
      <c r="A259" s="891"/>
      <c r="B259" s="903"/>
      <c r="C259" s="890"/>
      <c r="D259" s="901"/>
      <c r="E259" s="901"/>
      <c r="F259" s="447"/>
      <c r="G259" s="905"/>
      <c r="H259" s="895"/>
      <c r="I259" s="897"/>
      <c r="J259" s="899"/>
      <c r="K259" s="893"/>
      <c r="L259" s="426"/>
      <c r="M259" s="426"/>
      <c r="N259" s="426"/>
      <c r="O259" s="427"/>
      <c r="P259" s="426"/>
    </row>
    <row r="260" spans="1:16" s="430" customFormat="1" ht="15" customHeight="1" x14ac:dyDescent="0.35">
      <c r="A260" s="891" t="str">
        <f ca="1">INDIRECT("'Disaggregation tab old'!O"&amp;9-$K260)</f>
        <v>a1G1R000006s1zTUAQ</v>
      </c>
      <c r="B260" s="902">
        <f ca="1">INDIRECT("'Disaggregation tab old'!A"&amp;9-$K260)</f>
        <v>13</v>
      </c>
      <c r="C260" s="889" t="str">
        <f ca="1">IFERROR(VLOOKUP(B260,'Impact Indicators - Section B '!$A$9:$AX$70,50,FALSE),"")</f>
        <v/>
      </c>
      <c r="D260" s="900" t="str">
        <f ca="1">N260</f>
        <v/>
      </c>
      <c r="E260" s="900" t="str">
        <f ca="1">O260</f>
        <v/>
      </c>
      <c r="F260" s="431"/>
      <c r="G260" s="904" t="str">
        <f>IF(IFERROR((F260/F261),"") ="", "",(F260/F261))</f>
        <v/>
      </c>
      <c r="H260" s="894"/>
      <c r="I260" s="896"/>
      <c r="J260" s="898"/>
      <c r="K260" s="893">
        <f ca="1">IF(OFFSET(K260,-2,0,,)="",0,OFFSET(K260,-2,0,,)-1)</f>
        <v>-125</v>
      </c>
      <c r="L260" s="425">
        <f ca="1">IF(AND(EXACT(C260,C258),C258&lt;&gt;0),L258+1,0)</f>
        <v>95</v>
      </c>
      <c r="M260" s="425" t="str">
        <f ca="1">IF(C260&lt;&gt;"",C260&amp;"-"&amp;L260,"")</f>
        <v/>
      </c>
      <c r="N260" s="425" t="str">
        <f t="array" aca="1" ref="N260" ca="1">IFERROR(IF(INDEX('Disaggregation Records'!$E$3:$E$66,MATCH(RIGHT(M260,255),RIGHT('Disaggregation Records'!$D$3:$D$66,255),0))=0,"",INDEX('Disaggregation Records'!$E$3:$E$66,MATCH(RIGHT(M260,255),RIGHT('Disaggregation Records'!$D$3:$D$66,255),0))),"")</f>
        <v/>
      </c>
      <c r="O260" s="40" t="str">
        <f t="array" aca="1" ref="O260" ca="1">IFERROR(IF(INDEX('Disaggregation Records'!$F$3:$F$66,MATCH(RIGHT(M260,255),RIGHT('Disaggregation Records'!$D$3:$D$66,255),0))=0,"",INDEX('Disaggregation Records'!$F$3:$F$66,MATCH(RIGHT(M260,255),RIGHT('Disaggregation Records'!$D$3:$D$66,255),0))),"")</f>
        <v/>
      </c>
      <c r="P260" s="425" t="str">
        <f t="array" aca="1" ref="P260" ca="1">IFERROR(IF(INDEX('Disaggregation Records'!$H$3:$H$66,MATCH(RIGHT(M260,255),RIGHT('Disaggregation Records'!$D$3:$D$66,255),0))=0,"",INDEX('Disaggregation Records'!$H$3:$H$66,MATCH(RIGHT(M260,255),RIGHT('Disaggregation Records'!$D$3:$D$66,255),0))),"")</f>
        <v/>
      </c>
    </row>
    <row r="261" spans="1:16" s="430" customFormat="1" ht="15" customHeight="1" x14ac:dyDescent="0.35">
      <c r="A261" s="891"/>
      <c r="B261" s="903"/>
      <c r="C261" s="890"/>
      <c r="D261" s="901"/>
      <c r="E261" s="901"/>
      <c r="F261" s="447"/>
      <c r="G261" s="905"/>
      <c r="H261" s="895"/>
      <c r="I261" s="897"/>
      <c r="J261" s="899"/>
      <c r="K261" s="893"/>
      <c r="L261" s="426"/>
      <c r="M261" s="426"/>
      <c r="N261" s="426"/>
      <c r="O261" s="427"/>
      <c r="P261" s="426"/>
    </row>
    <row r="262" spans="1:16" s="430" customFormat="1" ht="15" customHeight="1" x14ac:dyDescent="0.35">
      <c r="A262" s="891" t="str">
        <f ca="1">INDIRECT("'Disaggregation tab old'!O"&amp;9-$K262)</f>
        <v>a1G1R000006s1zUUAQ</v>
      </c>
      <c r="B262" s="902">
        <f ca="1">INDIRECT("'Disaggregation tab old'!A"&amp;9-$K262)</f>
        <v>13</v>
      </c>
      <c r="C262" s="889" t="str">
        <f ca="1">IFERROR(VLOOKUP(B262,'Impact Indicators - Section B '!$A$9:$AX$70,50,FALSE),"")</f>
        <v/>
      </c>
      <c r="D262" s="900" t="str">
        <f ca="1">N262</f>
        <v/>
      </c>
      <c r="E262" s="900" t="str">
        <f ca="1">O262</f>
        <v/>
      </c>
      <c r="F262" s="431"/>
      <c r="G262" s="904" t="str">
        <f>IF(IFERROR((F262/F263),"") ="", "",(F262/F263))</f>
        <v/>
      </c>
      <c r="H262" s="894"/>
      <c r="I262" s="896"/>
      <c r="J262" s="898"/>
      <c r="K262" s="893">
        <f ca="1">IF(OFFSET(K262,-2,0,,)="",0,OFFSET(K262,-2,0,,)-1)</f>
        <v>-126</v>
      </c>
      <c r="L262" s="425">
        <f ca="1">IF(AND(EXACT(C262,C260),C260&lt;&gt;0),L260+1,0)</f>
        <v>96</v>
      </c>
      <c r="M262" s="425" t="str">
        <f ca="1">IF(C262&lt;&gt;"",C262&amp;"-"&amp;L262,"")</f>
        <v/>
      </c>
      <c r="N262" s="425" t="str">
        <f t="array" aca="1" ref="N262" ca="1">IFERROR(IF(INDEX('Disaggregation Records'!$E$3:$E$66,MATCH(RIGHT(M262,255),RIGHT('Disaggregation Records'!$D$3:$D$66,255),0))=0,"",INDEX('Disaggregation Records'!$E$3:$E$66,MATCH(RIGHT(M262,255),RIGHT('Disaggregation Records'!$D$3:$D$66,255),0))),"")</f>
        <v/>
      </c>
      <c r="O262" s="40" t="str">
        <f t="array" aca="1" ref="O262" ca="1">IFERROR(IF(INDEX('Disaggregation Records'!$F$3:$F$66,MATCH(RIGHT(M262,255),RIGHT('Disaggregation Records'!$D$3:$D$66,255),0))=0,"",INDEX('Disaggregation Records'!$F$3:$F$66,MATCH(RIGHT(M262,255),RIGHT('Disaggregation Records'!$D$3:$D$66,255),0))),"")</f>
        <v/>
      </c>
      <c r="P262" s="425" t="str">
        <f t="array" aca="1" ref="P262" ca="1">IFERROR(IF(INDEX('Disaggregation Records'!$H$3:$H$66,MATCH(RIGHT(M262,255),RIGHT('Disaggregation Records'!$D$3:$D$66,255),0))=0,"",INDEX('Disaggregation Records'!$H$3:$H$66,MATCH(RIGHT(M262,255),RIGHT('Disaggregation Records'!$D$3:$D$66,255),0))),"")</f>
        <v/>
      </c>
    </row>
    <row r="263" spans="1:16" s="430" customFormat="1" ht="15" customHeight="1" x14ac:dyDescent="0.35">
      <c r="A263" s="891"/>
      <c r="B263" s="903"/>
      <c r="C263" s="890"/>
      <c r="D263" s="901"/>
      <c r="E263" s="901"/>
      <c r="F263" s="447"/>
      <c r="G263" s="905"/>
      <c r="H263" s="895"/>
      <c r="I263" s="897"/>
      <c r="J263" s="899"/>
      <c r="K263" s="893"/>
      <c r="L263" s="426"/>
      <c r="M263" s="426"/>
      <c r="N263" s="426"/>
      <c r="O263" s="427"/>
      <c r="P263" s="426"/>
    </row>
    <row r="264" spans="1:16" s="430" customFormat="1" ht="15" customHeight="1" x14ac:dyDescent="0.35">
      <c r="A264" s="891" t="str">
        <f ca="1">INDIRECT("'Disaggregation tab old'!O"&amp;9-$K264)</f>
        <v>a1G1R000006s1zVUAQ</v>
      </c>
      <c r="B264" s="902">
        <f ca="1">INDIRECT("'Disaggregation tab old'!A"&amp;9-$K264)</f>
        <v>13</v>
      </c>
      <c r="C264" s="889" t="str">
        <f ca="1">IFERROR(VLOOKUP(B264,'Impact Indicators - Section B '!$A$9:$AX$70,50,FALSE),"")</f>
        <v/>
      </c>
      <c r="D264" s="900" t="str">
        <f ca="1">N264</f>
        <v/>
      </c>
      <c r="E264" s="900" t="str">
        <f ca="1">O264</f>
        <v/>
      </c>
      <c r="F264" s="431"/>
      <c r="G264" s="904" t="str">
        <f>IF(IFERROR((F264/F265),"") ="", "",(F264/F265))</f>
        <v/>
      </c>
      <c r="H264" s="894"/>
      <c r="I264" s="896"/>
      <c r="J264" s="898"/>
      <c r="K264" s="893">
        <f ca="1">IF(OFFSET(K264,-2,0,,)="",0,OFFSET(K264,-2,0,,)-1)</f>
        <v>-127</v>
      </c>
      <c r="L264" s="425">
        <f ca="1">IF(AND(EXACT(C264,C262),C262&lt;&gt;0),L262+1,0)</f>
        <v>97</v>
      </c>
      <c r="M264" s="425" t="str">
        <f ca="1">IF(C264&lt;&gt;"",C264&amp;"-"&amp;L264,"")</f>
        <v/>
      </c>
      <c r="N264" s="425" t="str">
        <f t="array" aca="1" ref="N264" ca="1">IFERROR(IF(INDEX('Disaggregation Records'!$E$3:$E$66,MATCH(RIGHT(M264,255),RIGHT('Disaggregation Records'!$D$3:$D$66,255),0))=0,"",INDEX('Disaggregation Records'!$E$3:$E$66,MATCH(RIGHT(M264,255),RIGHT('Disaggregation Records'!$D$3:$D$66,255),0))),"")</f>
        <v/>
      </c>
      <c r="O264" s="40" t="str">
        <f t="array" aca="1" ref="O264" ca="1">IFERROR(IF(INDEX('Disaggregation Records'!$F$3:$F$66,MATCH(RIGHT(M264,255),RIGHT('Disaggregation Records'!$D$3:$D$66,255),0))=0,"",INDEX('Disaggregation Records'!$F$3:$F$66,MATCH(RIGHT(M264,255),RIGHT('Disaggregation Records'!$D$3:$D$66,255),0))),"")</f>
        <v/>
      </c>
      <c r="P264" s="425" t="str">
        <f t="array" aca="1" ref="P264" ca="1">IFERROR(IF(INDEX('Disaggregation Records'!$H$3:$H$66,MATCH(RIGHT(M264,255),RIGHT('Disaggregation Records'!$D$3:$D$66,255),0))=0,"",INDEX('Disaggregation Records'!$H$3:$H$66,MATCH(RIGHT(M264,255),RIGHT('Disaggregation Records'!$D$3:$D$66,255),0))),"")</f>
        <v/>
      </c>
    </row>
    <row r="265" spans="1:16" s="430" customFormat="1" ht="15" customHeight="1" x14ac:dyDescent="0.35">
      <c r="A265" s="891"/>
      <c r="B265" s="903"/>
      <c r="C265" s="890"/>
      <c r="D265" s="901"/>
      <c r="E265" s="901"/>
      <c r="F265" s="447"/>
      <c r="G265" s="905"/>
      <c r="H265" s="895"/>
      <c r="I265" s="897"/>
      <c r="J265" s="899"/>
      <c r="K265" s="893"/>
      <c r="L265" s="426"/>
      <c r="M265" s="426"/>
      <c r="N265" s="426"/>
      <c r="O265" s="427"/>
      <c r="P265" s="426"/>
    </row>
    <row r="266" spans="1:16" s="430" customFormat="1" ht="15" customHeight="1" x14ac:dyDescent="0.35">
      <c r="A266" s="891" t="str">
        <f ca="1">INDIRECT("'Disaggregation tab old'!O"&amp;9-$K266)</f>
        <v>a1G1R000006s1zWUAQ</v>
      </c>
      <c r="B266" s="902">
        <f ca="1">INDIRECT("'Disaggregation tab old'!A"&amp;9-$K266)</f>
        <v>13</v>
      </c>
      <c r="C266" s="889" t="str">
        <f ca="1">IFERROR(VLOOKUP(B266,'Impact Indicators - Section B '!$A$9:$AX$70,50,FALSE),"")</f>
        <v/>
      </c>
      <c r="D266" s="900" t="str">
        <f ca="1">N266</f>
        <v/>
      </c>
      <c r="E266" s="900" t="str">
        <f ca="1">O266</f>
        <v/>
      </c>
      <c r="F266" s="431"/>
      <c r="G266" s="904" t="str">
        <f>IF(IFERROR((F266/F267),"") ="", "",(F266/F267))</f>
        <v/>
      </c>
      <c r="H266" s="894"/>
      <c r="I266" s="896"/>
      <c r="J266" s="898"/>
      <c r="K266" s="893">
        <f ca="1">IF(OFFSET(K266,-2,0,,)="",0,OFFSET(K266,-2,0,,)-1)</f>
        <v>-128</v>
      </c>
      <c r="L266" s="425">
        <f ca="1">IF(AND(EXACT(C266,C264),C264&lt;&gt;0),L264+1,0)</f>
        <v>98</v>
      </c>
      <c r="M266" s="425" t="str">
        <f ca="1">IF(C266&lt;&gt;"",C266&amp;"-"&amp;L266,"")</f>
        <v/>
      </c>
      <c r="N266" s="425" t="str">
        <f t="array" aca="1" ref="N266" ca="1">IFERROR(IF(INDEX('Disaggregation Records'!$E$3:$E$66,MATCH(RIGHT(M266,255),RIGHT('Disaggregation Records'!$D$3:$D$66,255),0))=0,"",INDEX('Disaggregation Records'!$E$3:$E$66,MATCH(RIGHT(M266,255),RIGHT('Disaggregation Records'!$D$3:$D$66,255),0))),"")</f>
        <v/>
      </c>
      <c r="O266" s="40" t="str">
        <f t="array" aca="1" ref="O266" ca="1">IFERROR(IF(INDEX('Disaggregation Records'!$F$3:$F$66,MATCH(RIGHT(M266,255),RIGHT('Disaggregation Records'!$D$3:$D$66,255),0))=0,"",INDEX('Disaggregation Records'!$F$3:$F$66,MATCH(RIGHT(M266,255),RIGHT('Disaggregation Records'!$D$3:$D$66,255),0))),"")</f>
        <v/>
      </c>
      <c r="P266" s="425" t="str">
        <f t="array" aca="1" ref="P266" ca="1">IFERROR(IF(INDEX('Disaggregation Records'!$H$3:$H$66,MATCH(RIGHT(M266,255),RIGHT('Disaggregation Records'!$D$3:$D$66,255),0))=0,"",INDEX('Disaggregation Records'!$H$3:$H$66,MATCH(RIGHT(M266,255),RIGHT('Disaggregation Records'!$D$3:$D$66,255),0))),"")</f>
        <v/>
      </c>
    </row>
    <row r="267" spans="1:16" s="430" customFormat="1" ht="15" customHeight="1" x14ac:dyDescent="0.35">
      <c r="A267" s="891"/>
      <c r="B267" s="903"/>
      <c r="C267" s="890"/>
      <c r="D267" s="901"/>
      <c r="E267" s="901"/>
      <c r="F267" s="447"/>
      <c r="G267" s="905"/>
      <c r="H267" s="895"/>
      <c r="I267" s="897"/>
      <c r="J267" s="899"/>
      <c r="K267" s="893"/>
      <c r="L267" s="426"/>
      <c r="M267" s="426"/>
      <c r="N267" s="426"/>
      <c r="O267" s="427"/>
      <c r="P267" s="426"/>
    </row>
    <row r="268" spans="1:16" s="430" customFormat="1" ht="15" customHeight="1" x14ac:dyDescent="0.35">
      <c r="A268" s="891" t="str">
        <f ca="1">INDIRECT("'Disaggregation tab old'!O"&amp;9-$K268)</f>
        <v>a1G1R000006s1zXUAQ</v>
      </c>
      <c r="B268" s="902">
        <f ca="1">INDIRECT("'Disaggregation tab old'!A"&amp;9-$K268)</f>
        <v>13</v>
      </c>
      <c r="C268" s="889" t="str">
        <f ca="1">IFERROR(VLOOKUP(B268,'Impact Indicators - Section B '!$A$9:$AX$70,50,FALSE),"")</f>
        <v/>
      </c>
      <c r="D268" s="900" t="str">
        <f ca="1">N268</f>
        <v/>
      </c>
      <c r="E268" s="900" t="str">
        <f ca="1">O268</f>
        <v/>
      </c>
      <c r="F268" s="431"/>
      <c r="G268" s="904" t="str">
        <f>IF(IFERROR((F268/F269),"") ="", "",(F268/F269))</f>
        <v/>
      </c>
      <c r="H268" s="894"/>
      <c r="I268" s="896"/>
      <c r="J268" s="898"/>
      <c r="K268" s="893">
        <f ca="1">IF(OFFSET(K268,-2,0,,)="",0,OFFSET(K268,-2,0,,)-1)</f>
        <v>-129</v>
      </c>
      <c r="L268" s="425">
        <f ca="1">IF(AND(EXACT(C268,C266),C266&lt;&gt;0),L266+1,0)</f>
        <v>99</v>
      </c>
      <c r="M268" s="425" t="str">
        <f ca="1">IF(C268&lt;&gt;"",C268&amp;"-"&amp;L268,"")</f>
        <v/>
      </c>
      <c r="N268" s="425" t="str">
        <f t="array" aca="1" ref="N268" ca="1">IFERROR(IF(INDEX('Disaggregation Records'!$E$3:$E$66,MATCH(RIGHT(M268,255),RIGHT('Disaggregation Records'!$D$3:$D$66,255),0))=0,"",INDEX('Disaggregation Records'!$E$3:$E$66,MATCH(RIGHT(M268,255),RIGHT('Disaggregation Records'!$D$3:$D$66,255),0))),"")</f>
        <v/>
      </c>
      <c r="O268" s="40" t="str">
        <f t="array" aca="1" ref="O268" ca="1">IFERROR(IF(INDEX('Disaggregation Records'!$F$3:$F$66,MATCH(RIGHT(M268,255),RIGHT('Disaggregation Records'!$D$3:$D$66,255),0))=0,"",INDEX('Disaggregation Records'!$F$3:$F$66,MATCH(RIGHT(M268,255),RIGHT('Disaggregation Records'!$D$3:$D$66,255),0))),"")</f>
        <v/>
      </c>
      <c r="P268" s="425" t="str">
        <f t="array" aca="1" ref="P268" ca="1">IFERROR(IF(INDEX('Disaggregation Records'!$H$3:$H$66,MATCH(RIGHT(M268,255),RIGHT('Disaggregation Records'!$D$3:$D$66,255),0))=0,"",INDEX('Disaggregation Records'!$H$3:$H$66,MATCH(RIGHT(M268,255),RIGHT('Disaggregation Records'!$D$3:$D$66,255),0))),"")</f>
        <v/>
      </c>
    </row>
    <row r="269" spans="1:16" s="430" customFormat="1" ht="15" customHeight="1" x14ac:dyDescent="0.35">
      <c r="A269" s="891"/>
      <c r="B269" s="903"/>
      <c r="C269" s="890"/>
      <c r="D269" s="901"/>
      <c r="E269" s="901"/>
      <c r="F269" s="447"/>
      <c r="G269" s="905"/>
      <c r="H269" s="895"/>
      <c r="I269" s="897"/>
      <c r="J269" s="899"/>
      <c r="K269" s="893"/>
      <c r="L269" s="426"/>
      <c r="M269" s="426"/>
      <c r="N269" s="426"/>
      <c r="O269" s="427"/>
      <c r="P269" s="426"/>
    </row>
    <row r="270" spans="1:16" s="430" customFormat="1" ht="15" customHeight="1" x14ac:dyDescent="0.35">
      <c r="A270" s="891" t="str">
        <f ca="1">INDIRECT("'Disaggregation tab old'!O"&amp;9-$K270)</f>
        <v>a1G1R000006s1zYUAQ</v>
      </c>
      <c r="B270" s="902">
        <f ca="1">INDIRECT("'Disaggregation tab old'!A"&amp;9-$K270)</f>
        <v>14</v>
      </c>
      <c r="C270" s="889" t="str">
        <f ca="1">IFERROR(VLOOKUP(B270,'Impact Indicators - Section B '!$A$9:$AX$70,50,FALSE),"")</f>
        <v/>
      </c>
      <c r="D270" s="900" t="str">
        <f ca="1">N270</f>
        <v/>
      </c>
      <c r="E270" s="900" t="str">
        <f ca="1">O270</f>
        <v/>
      </c>
      <c r="F270" s="431"/>
      <c r="G270" s="904" t="str">
        <f>IF(IFERROR((F270/F271),"") ="", "",(F270/F271))</f>
        <v/>
      </c>
      <c r="H270" s="894"/>
      <c r="I270" s="896"/>
      <c r="J270" s="898"/>
      <c r="K270" s="893">
        <f ca="1">IF(OFFSET(K270,-2,0,,)="",0,OFFSET(K270,-2,0,,)-1)</f>
        <v>-130</v>
      </c>
      <c r="L270" s="425">
        <f ca="1">IF(AND(EXACT(C270,C268),C268&lt;&gt;0),L268+1,0)</f>
        <v>100</v>
      </c>
      <c r="M270" s="425" t="str">
        <f ca="1">IF(C270&lt;&gt;"",C270&amp;"-"&amp;L270,"")</f>
        <v/>
      </c>
      <c r="N270" s="425" t="str">
        <f t="array" aca="1" ref="N270" ca="1">IFERROR(IF(INDEX('Disaggregation Records'!$E$3:$E$66,MATCH(RIGHT(M270,255),RIGHT('Disaggregation Records'!$D$3:$D$66,255),0))=0,"",INDEX('Disaggregation Records'!$E$3:$E$66,MATCH(RIGHT(M270,255),RIGHT('Disaggregation Records'!$D$3:$D$66,255),0))),"")</f>
        <v/>
      </c>
      <c r="O270" s="40" t="str">
        <f t="array" aca="1" ref="O270" ca="1">IFERROR(IF(INDEX('Disaggregation Records'!$F$3:$F$66,MATCH(RIGHT(M270,255),RIGHT('Disaggregation Records'!$D$3:$D$66,255),0))=0,"",INDEX('Disaggregation Records'!$F$3:$F$66,MATCH(RIGHT(M270,255),RIGHT('Disaggregation Records'!$D$3:$D$66,255),0))),"")</f>
        <v/>
      </c>
      <c r="P270" s="425" t="str">
        <f t="array" aca="1" ref="P270" ca="1">IFERROR(IF(INDEX('Disaggregation Records'!$H$3:$H$66,MATCH(RIGHT(M270,255),RIGHT('Disaggregation Records'!$D$3:$D$66,255),0))=0,"",INDEX('Disaggregation Records'!$H$3:$H$66,MATCH(RIGHT(M270,255),RIGHT('Disaggregation Records'!$D$3:$D$66,255),0))),"")</f>
        <v/>
      </c>
    </row>
    <row r="271" spans="1:16" s="430" customFormat="1" ht="15" customHeight="1" x14ac:dyDescent="0.35">
      <c r="A271" s="891"/>
      <c r="B271" s="903"/>
      <c r="C271" s="890"/>
      <c r="D271" s="901"/>
      <c r="E271" s="901"/>
      <c r="F271" s="447"/>
      <c r="G271" s="905"/>
      <c r="H271" s="895"/>
      <c r="I271" s="897"/>
      <c r="J271" s="899"/>
      <c r="K271" s="893"/>
      <c r="L271" s="426"/>
      <c r="M271" s="426"/>
      <c r="N271" s="426"/>
      <c r="O271" s="427"/>
      <c r="P271" s="426"/>
    </row>
    <row r="272" spans="1:16" s="430" customFormat="1" ht="15" customHeight="1" x14ac:dyDescent="0.35">
      <c r="A272" s="891" t="str">
        <f ca="1">INDIRECT("'Disaggregation tab old'!O"&amp;9-$K272)</f>
        <v>a1G1R000006s1zZUAQ</v>
      </c>
      <c r="B272" s="902">
        <f ca="1">INDIRECT("'Disaggregation tab old'!A"&amp;9-$K272)</f>
        <v>14</v>
      </c>
      <c r="C272" s="889" t="str">
        <f ca="1">IFERROR(VLOOKUP(B272,'Impact Indicators - Section B '!$A$9:$AX$70,50,FALSE),"")</f>
        <v/>
      </c>
      <c r="D272" s="900" t="str">
        <f ca="1">N272</f>
        <v/>
      </c>
      <c r="E272" s="900" t="str">
        <f ca="1">O272</f>
        <v/>
      </c>
      <c r="F272" s="431"/>
      <c r="G272" s="904" t="str">
        <f>IF(IFERROR((F272/F273),"") ="", "",(F272/F273))</f>
        <v/>
      </c>
      <c r="H272" s="894"/>
      <c r="I272" s="896"/>
      <c r="J272" s="898"/>
      <c r="K272" s="893">
        <f ca="1">IF(OFFSET(K272,-2,0,,)="",0,OFFSET(K272,-2,0,,)-1)</f>
        <v>-131</v>
      </c>
      <c r="L272" s="425">
        <f ca="1">IF(AND(EXACT(C272,C270),C270&lt;&gt;0),L270+1,0)</f>
        <v>101</v>
      </c>
      <c r="M272" s="425" t="str">
        <f ca="1">IF(C272&lt;&gt;"",C272&amp;"-"&amp;L272,"")</f>
        <v/>
      </c>
      <c r="N272" s="425" t="str">
        <f t="array" aca="1" ref="N272" ca="1">IFERROR(IF(INDEX('Disaggregation Records'!$E$3:$E$66,MATCH(RIGHT(M272,255),RIGHT('Disaggregation Records'!$D$3:$D$66,255),0))=0,"",INDEX('Disaggregation Records'!$E$3:$E$66,MATCH(RIGHT(M272,255),RIGHT('Disaggregation Records'!$D$3:$D$66,255),0))),"")</f>
        <v/>
      </c>
      <c r="O272" s="40" t="str">
        <f t="array" aca="1" ref="O272" ca="1">IFERROR(IF(INDEX('Disaggregation Records'!$F$3:$F$66,MATCH(RIGHT(M272,255),RIGHT('Disaggregation Records'!$D$3:$D$66,255),0))=0,"",INDEX('Disaggregation Records'!$F$3:$F$66,MATCH(RIGHT(M272,255),RIGHT('Disaggregation Records'!$D$3:$D$66,255),0))),"")</f>
        <v/>
      </c>
      <c r="P272" s="425" t="str">
        <f t="array" aca="1" ref="P272" ca="1">IFERROR(IF(INDEX('Disaggregation Records'!$H$3:$H$66,MATCH(RIGHT(M272,255),RIGHT('Disaggregation Records'!$D$3:$D$66,255),0))=0,"",INDEX('Disaggregation Records'!$H$3:$H$66,MATCH(RIGHT(M272,255),RIGHT('Disaggregation Records'!$D$3:$D$66,255),0))),"")</f>
        <v/>
      </c>
    </row>
    <row r="273" spans="1:16" s="430" customFormat="1" ht="15" customHeight="1" x14ac:dyDescent="0.35">
      <c r="A273" s="891"/>
      <c r="B273" s="903"/>
      <c r="C273" s="890"/>
      <c r="D273" s="901"/>
      <c r="E273" s="901"/>
      <c r="F273" s="447"/>
      <c r="G273" s="905"/>
      <c r="H273" s="895"/>
      <c r="I273" s="897"/>
      <c r="J273" s="899"/>
      <c r="K273" s="893"/>
      <c r="L273" s="426"/>
      <c r="M273" s="426"/>
      <c r="N273" s="426"/>
      <c r="O273" s="427"/>
      <c r="P273" s="426"/>
    </row>
    <row r="274" spans="1:16" s="430" customFormat="1" ht="15" customHeight="1" x14ac:dyDescent="0.35">
      <c r="A274" s="891" t="str">
        <f ca="1">INDIRECT("'Disaggregation tab old'!O"&amp;9-$K274)</f>
        <v>a1G1R000006s1zaUAA</v>
      </c>
      <c r="B274" s="902">
        <f ca="1">INDIRECT("'Disaggregation tab old'!A"&amp;9-$K274)</f>
        <v>14</v>
      </c>
      <c r="C274" s="889" t="str">
        <f ca="1">IFERROR(VLOOKUP(B274,'Impact Indicators - Section B '!$A$9:$AX$70,50,FALSE),"")</f>
        <v/>
      </c>
      <c r="D274" s="900" t="str">
        <f ca="1">N274</f>
        <v/>
      </c>
      <c r="E274" s="900" t="str">
        <f ca="1">O274</f>
        <v/>
      </c>
      <c r="F274" s="431"/>
      <c r="G274" s="904" t="str">
        <f>IF(IFERROR((F274/F275),"") ="", "",(F274/F275))</f>
        <v/>
      </c>
      <c r="H274" s="894"/>
      <c r="I274" s="896"/>
      <c r="J274" s="898"/>
      <c r="K274" s="893">
        <f ca="1">IF(OFFSET(K274,-2,0,,)="",0,OFFSET(K274,-2,0,,)-1)</f>
        <v>-132</v>
      </c>
      <c r="L274" s="425">
        <f ca="1">IF(AND(EXACT(C274,C272),C272&lt;&gt;0),L272+1,0)</f>
        <v>102</v>
      </c>
      <c r="M274" s="425" t="str">
        <f ca="1">IF(C274&lt;&gt;"",C274&amp;"-"&amp;L274,"")</f>
        <v/>
      </c>
      <c r="N274" s="425" t="str">
        <f t="array" aca="1" ref="N274" ca="1">IFERROR(IF(INDEX('Disaggregation Records'!$E$3:$E$66,MATCH(RIGHT(M274,255),RIGHT('Disaggregation Records'!$D$3:$D$66,255),0))=0,"",INDEX('Disaggregation Records'!$E$3:$E$66,MATCH(RIGHT(M274,255),RIGHT('Disaggregation Records'!$D$3:$D$66,255),0))),"")</f>
        <v/>
      </c>
      <c r="O274" s="40" t="str">
        <f t="array" aca="1" ref="O274" ca="1">IFERROR(IF(INDEX('Disaggregation Records'!$F$3:$F$66,MATCH(RIGHT(M274,255),RIGHT('Disaggregation Records'!$D$3:$D$66,255),0))=0,"",INDEX('Disaggregation Records'!$F$3:$F$66,MATCH(RIGHT(M274,255),RIGHT('Disaggregation Records'!$D$3:$D$66,255),0))),"")</f>
        <v/>
      </c>
      <c r="P274" s="425" t="str">
        <f t="array" aca="1" ref="P274" ca="1">IFERROR(IF(INDEX('Disaggregation Records'!$H$3:$H$66,MATCH(RIGHT(M274,255),RIGHT('Disaggregation Records'!$D$3:$D$66,255),0))=0,"",INDEX('Disaggregation Records'!$H$3:$H$66,MATCH(RIGHT(M274,255),RIGHT('Disaggregation Records'!$D$3:$D$66,255),0))),"")</f>
        <v/>
      </c>
    </row>
    <row r="275" spans="1:16" s="430" customFormat="1" ht="15" customHeight="1" x14ac:dyDescent="0.35">
      <c r="A275" s="891"/>
      <c r="B275" s="903"/>
      <c r="C275" s="890"/>
      <c r="D275" s="901"/>
      <c r="E275" s="901"/>
      <c r="F275" s="447"/>
      <c r="G275" s="905"/>
      <c r="H275" s="895"/>
      <c r="I275" s="897"/>
      <c r="J275" s="899"/>
      <c r="K275" s="893"/>
      <c r="L275" s="426"/>
      <c r="M275" s="426"/>
      <c r="N275" s="426"/>
      <c r="O275" s="427"/>
      <c r="P275" s="426"/>
    </row>
    <row r="276" spans="1:16" s="430" customFormat="1" ht="15" customHeight="1" x14ac:dyDescent="0.35">
      <c r="A276" s="891" t="str">
        <f ca="1">INDIRECT("'Disaggregation tab old'!O"&amp;9-$K276)</f>
        <v>a1G1R000006s1zbUAA</v>
      </c>
      <c r="B276" s="902">
        <f ca="1">INDIRECT("'Disaggregation tab old'!A"&amp;9-$K276)</f>
        <v>14</v>
      </c>
      <c r="C276" s="889" t="str">
        <f ca="1">IFERROR(VLOOKUP(B276,'Impact Indicators - Section B '!$A$9:$AX$70,50,FALSE),"")</f>
        <v/>
      </c>
      <c r="D276" s="900" t="str">
        <f ca="1">N276</f>
        <v/>
      </c>
      <c r="E276" s="900" t="str">
        <f ca="1">O276</f>
        <v/>
      </c>
      <c r="F276" s="431"/>
      <c r="G276" s="904" t="str">
        <f>IF(IFERROR((F276/F277),"") ="", "",(F276/F277))</f>
        <v/>
      </c>
      <c r="H276" s="894"/>
      <c r="I276" s="896"/>
      <c r="J276" s="898"/>
      <c r="K276" s="893">
        <f ca="1">IF(OFFSET(K276,-2,0,,)="",0,OFFSET(K276,-2,0,,)-1)</f>
        <v>-133</v>
      </c>
      <c r="L276" s="425">
        <f ca="1">IF(AND(EXACT(C276,C274),C274&lt;&gt;0),L274+1,0)</f>
        <v>103</v>
      </c>
      <c r="M276" s="425" t="str">
        <f ca="1">IF(C276&lt;&gt;"",C276&amp;"-"&amp;L276,"")</f>
        <v/>
      </c>
      <c r="N276" s="425" t="str">
        <f t="array" aca="1" ref="N276" ca="1">IFERROR(IF(INDEX('Disaggregation Records'!$E$3:$E$66,MATCH(RIGHT(M276,255),RIGHT('Disaggregation Records'!$D$3:$D$66,255),0))=0,"",INDEX('Disaggregation Records'!$E$3:$E$66,MATCH(RIGHT(M276,255),RIGHT('Disaggregation Records'!$D$3:$D$66,255),0))),"")</f>
        <v/>
      </c>
      <c r="O276" s="40" t="str">
        <f t="array" aca="1" ref="O276" ca="1">IFERROR(IF(INDEX('Disaggregation Records'!$F$3:$F$66,MATCH(RIGHT(M276,255),RIGHT('Disaggregation Records'!$D$3:$D$66,255),0))=0,"",INDEX('Disaggregation Records'!$F$3:$F$66,MATCH(RIGHT(M276,255),RIGHT('Disaggregation Records'!$D$3:$D$66,255),0))),"")</f>
        <v/>
      </c>
      <c r="P276" s="425" t="str">
        <f t="array" aca="1" ref="P276" ca="1">IFERROR(IF(INDEX('Disaggregation Records'!$H$3:$H$66,MATCH(RIGHT(M276,255),RIGHT('Disaggregation Records'!$D$3:$D$66,255),0))=0,"",INDEX('Disaggregation Records'!$H$3:$H$66,MATCH(RIGHT(M276,255),RIGHT('Disaggregation Records'!$D$3:$D$66,255),0))),"")</f>
        <v/>
      </c>
    </row>
    <row r="277" spans="1:16" s="430" customFormat="1" ht="15" customHeight="1" x14ac:dyDescent="0.35">
      <c r="A277" s="891"/>
      <c r="B277" s="903"/>
      <c r="C277" s="890"/>
      <c r="D277" s="901"/>
      <c r="E277" s="901"/>
      <c r="F277" s="447"/>
      <c r="G277" s="905"/>
      <c r="H277" s="895"/>
      <c r="I277" s="897"/>
      <c r="J277" s="899"/>
      <c r="K277" s="893"/>
      <c r="L277" s="426"/>
      <c r="M277" s="426"/>
      <c r="N277" s="426"/>
      <c r="O277" s="427"/>
      <c r="P277" s="426"/>
    </row>
    <row r="278" spans="1:16" s="430" customFormat="1" ht="15" customHeight="1" x14ac:dyDescent="0.35">
      <c r="A278" s="891" t="str">
        <f ca="1">INDIRECT("'Disaggregation tab old'!O"&amp;9-$K278)</f>
        <v>a1G1R000006s1zcUAA</v>
      </c>
      <c r="B278" s="902">
        <f ca="1">INDIRECT("'Disaggregation tab old'!A"&amp;9-$K278)</f>
        <v>14</v>
      </c>
      <c r="C278" s="889" t="str">
        <f ca="1">IFERROR(VLOOKUP(B278,'Impact Indicators - Section B '!$A$9:$AX$70,50,FALSE),"")</f>
        <v/>
      </c>
      <c r="D278" s="900" t="str">
        <f ca="1">N278</f>
        <v/>
      </c>
      <c r="E278" s="900" t="str">
        <f ca="1">O278</f>
        <v/>
      </c>
      <c r="F278" s="431"/>
      <c r="G278" s="904" t="str">
        <f>IF(IFERROR((F278/F279),"") ="", "",(F278/F279))</f>
        <v/>
      </c>
      <c r="H278" s="894"/>
      <c r="I278" s="896"/>
      <c r="J278" s="898"/>
      <c r="K278" s="893">
        <f ca="1">IF(OFFSET(K278,-2,0,,)="",0,OFFSET(K278,-2,0,,)-1)</f>
        <v>-134</v>
      </c>
      <c r="L278" s="425">
        <f ca="1">IF(AND(EXACT(C278,C276),C276&lt;&gt;0),L276+1,0)</f>
        <v>104</v>
      </c>
      <c r="M278" s="425" t="str">
        <f ca="1">IF(C278&lt;&gt;"",C278&amp;"-"&amp;L278,"")</f>
        <v/>
      </c>
      <c r="N278" s="425" t="str">
        <f t="array" aca="1" ref="N278" ca="1">IFERROR(IF(INDEX('Disaggregation Records'!$E$3:$E$66,MATCH(RIGHT(M278,255),RIGHT('Disaggregation Records'!$D$3:$D$66,255),0))=0,"",INDEX('Disaggregation Records'!$E$3:$E$66,MATCH(RIGHT(M278,255),RIGHT('Disaggregation Records'!$D$3:$D$66,255),0))),"")</f>
        <v/>
      </c>
      <c r="O278" s="40" t="str">
        <f t="array" aca="1" ref="O278" ca="1">IFERROR(IF(INDEX('Disaggregation Records'!$F$3:$F$66,MATCH(RIGHT(M278,255),RIGHT('Disaggregation Records'!$D$3:$D$66,255),0))=0,"",INDEX('Disaggregation Records'!$F$3:$F$66,MATCH(RIGHT(M278,255),RIGHT('Disaggregation Records'!$D$3:$D$66,255),0))),"")</f>
        <v/>
      </c>
      <c r="P278" s="425" t="str">
        <f t="array" aca="1" ref="P278" ca="1">IFERROR(IF(INDEX('Disaggregation Records'!$H$3:$H$66,MATCH(RIGHT(M278,255),RIGHT('Disaggregation Records'!$D$3:$D$66,255),0))=0,"",INDEX('Disaggregation Records'!$H$3:$H$66,MATCH(RIGHT(M278,255),RIGHT('Disaggregation Records'!$D$3:$D$66,255),0))),"")</f>
        <v/>
      </c>
    </row>
    <row r="279" spans="1:16" s="430" customFormat="1" ht="15" customHeight="1" x14ac:dyDescent="0.35">
      <c r="A279" s="891"/>
      <c r="B279" s="903"/>
      <c r="C279" s="890"/>
      <c r="D279" s="901"/>
      <c r="E279" s="901"/>
      <c r="F279" s="447"/>
      <c r="G279" s="905"/>
      <c r="H279" s="895"/>
      <c r="I279" s="897"/>
      <c r="J279" s="899"/>
      <c r="K279" s="893"/>
      <c r="L279" s="426"/>
      <c r="M279" s="426"/>
      <c r="N279" s="426"/>
      <c r="O279" s="427"/>
      <c r="P279" s="426"/>
    </row>
    <row r="280" spans="1:16" s="430" customFormat="1" ht="15" customHeight="1" x14ac:dyDescent="0.35">
      <c r="A280" s="891" t="str">
        <f ca="1">INDIRECT("'Disaggregation tab old'!O"&amp;9-$K280)</f>
        <v>a1G1R000006s1zdUAA</v>
      </c>
      <c r="B280" s="902">
        <f ca="1">INDIRECT("'Disaggregation tab old'!A"&amp;9-$K280)</f>
        <v>14</v>
      </c>
      <c r="C280" s="889" t="str">
        <f ca="1">IFERROR(VLOOKUP(B280,'Impact Indicators - Section B '!$A$9:$AX$70,50,FALSE),"")</f>
        <v/>
      </c>
      <c r="D280" s="900" t="str">
        <f ca="1">N280</f>
        <v/>
      </c>
      <c r="E280" s="900" t="str">
        <f ca="1">O280</f>
        <v/>
      </c>
      <c r="F280" s="431"/>
      <c r="G280" s="904" t="str">
        <f>IF(IFERROR((F280/F281),"") ="", "",(F280/F281))</f>
        <v/>
      </c>
      <c r="H280" s="894"/>
      <c r="I280" s="896"/>
      <c r="J280" s="898"/>
      <c r="K280" s="893">
        <f ca="1">IF(OFFSET(K280,-2,0,,)="",0,OFFSET(K280,-2,0,,)-1)</f>
        <v>-135</v>
      </c>
      <c r="L280" s="425">
        <f ca="1">IF(AND(EXACT(C280,C278),C278&lt;&gt;0),L278+1,0)</f>
        <v>105</v>
      </c>
      <c r="M280" s="425" t="str">
        <f ca="1">IF(C280&lt;&gt;"",C280&amp;"-"&amp;L280,"")</f>
        <v/>
      </c>
      <c r="N280" s="425" t="str">
        <f t="array" aca="1" ref="N280" ca="1">IFERROR(IF(INDEX('Disaggregation Records'!$E$3:$E$66,MATCH(RIGHT(M280,255),RIGHT('Disaggregation Records'!$D$3:$D$66,255),0))=0,"",INDEX('Disaggregation Records'!$E$3:$E$66,MATCH(RIGHT(M280,255),RIGHT('Disaggregation Records'!$D$3:$D$66,255),0))),"")</f>
        <v/>
      </c>
      <c r="O280" s="40" t="str">
        <f t="array" aca="1" ref="O280" ca="1">IFERROR(IF(INDEX('Disaggregation Records'!$F$3:$F$66,MATCH(RIGHT(M280,255),RIGHT('Disaggregation Records'!$D$3:$D$66,255),0))=0,"",INDEX('Disaggregation Records'!$F$3:$F$66,MATCH(RIGHT(M280,255),RIGHT('Disaggregation Records'!$D$3:$D$66,255),0))),"")</f>
        <v/>
      </c>
      <c r="P280" s="425" t="str">
        <f t="array" aca="1" ref="P280" ca="1">IFERROR(IF(INDEX('Disaggregation Records'!$H$3:$H$66,MATCH(RIGHT(M280,255),RIGHT('Disaggregation Records'!$D$3:$D$66,255),0))=0,"",INDEX('Disaggregation Records'!$H$3:$H$66,MATCH(RIGHT(M280,255),RIGHT('Disaggregation Records'!$D$3:$D$66,255),0))),"")</f>
        <v/>
      </c>
    </row>
    <row r="281" spans="1:16" s="430" customFormat="1" ht="15" customHeight="1" x14ac:dyDescent="0.35">
      <c r="A281" s="891"/>
      <c r="B281" s="903"/>
      <c r="C281" s="890"/>
      <c r="D281" s="901"/>
      <c r="E281" s="901"/>
      <c r="F281" s="447"/>
      <c r="G281" s="905"/>
      <c r="H281" s="895"/>
      <c r="I281" s="897"/>
      <c r="J281" s="899"/>
      <c r="K281" s="893"/>
      <c r="L281" s="426"/>
      <c r="M281" s="426"/>
      <c r="N281" s="426"/>
      <c r="O281" s="427"/>
      <c r="P281" s="426"/>
    </row>
    <row r="282" spans="1:16" s="430" customFormat="1" ht="15" customHeight="1" x14ac:dyDescent="0.35">
      <c r="A282" s="891" t="str">
        <f ca="1">INDIRECT("'Disaggregation tab old'!O"&amp;9-$K282)</f>
        <v>a1G1R000006s1zeUAA</v>
      </c>
      <c r="B282" s="902">
        <f ca="1">INDIRECT("'Disaggregation tab old'!A"&amp;9-$K282)</f>
        <v>14</v>
      </c>
      <c r="C282" s="889" t="str">
        <f ca="1">IFERROR(VLOOKUP(B282,'Impact Indicators - Section B '!$A$9:$AX$70,50,FALSE),"")</f>
        <v/>
      </c>
      <c r="D282" s="900" t="str">
        <f ca="1">N282</f>
        <v/>
      </c>
      <c r="E282" s="900" t="str">
        <f ca="1">O282</f>
        <v/>
      </c>
      <c r="F282" s="431"/>
      <c r="G282" s="904" t="str">
        <f>IF(IFERROR((F282/F283),"") ="", "",(F282/F283))</f>
        <v/>
      </c>
      <c r="H282" s="894"/>
      <c r="I282" s="896"/>
      <c r="J282" s="898"/>
      <c r="K282" s="893">
        <f ca="1">IF(OFFSET(K282,-2,0,,)="",0,OFFSET(K282,-2,0,,)-1)</f>
        <v>-136</v>
      </c>
      <c r="L282" s="425">
        <f ca="1">IF(AND(EXACT(C282,C280),C280&lt;&gt;0),L280+1,0)</f>
        <v>106</v>
      </c>
      <c r="M282" s="425" t="str">
        <f ca="1">IF(C282&lt;&gt;"",C282&amp;"-"&amp;L282,"")</f>
        <v/>
      </c>
      <c r="N282" s="425" t="str">
        <f t="array" aca="1" ref="N282" ca="1">IFERROR(IF(INDEX('Disaggregation Records'!$E$3:$E$66,MATCH(RIGHT(M282,255),RIGHT('Disaggregation Records'!$D$3:$D$66,255),0))=0,"",INDEX('Disaggregation Records'!$E$3:$E$66,MATCH(RIGHT(M282,255),RIGHT('Disaggregation Records'!$D$3:$D$66,255),0))),"")</f>
        <v/>
      </c>
      <c r="O282" s="40" t="str">
        <f t="array" aca="1" ref="O282" ca="1">IFERROR(IF(INDEX('Disaggregation Records'!$F$3:$F$66,MATCH(RIGHT(M282,255),RIGHT('Disaggregation Records'!$D$3:$D$66,255),0))=0,"",INDEX('Disaggregation Records'!$F$3:$F$66,MATCH(RIGHT(M282,255),RIGHT('Disaggregation Records'!$D$3:$D$66,255),0))),"")</f>
        <v/>
      </c>
      <c r="P282" s="425" t="str">
        <f t="array" aca="1" ref="P282" ca="1">IFERROR(IF(INDEX('Disaggregation Records'!$H$3:$H$66,MATCH(RIGHT(M282,255),RIGHT('Disaggregation Records'!$D$3:$D$66,255),0))=0,"",INDEX('Disaggregation Records'!$H$3:$H$66,MATCH(RIGHT(M282,255),RIGHT('Disaggregation Records'!$D$3:$D$66,255),0))),"")</f>
        <v/>
      </c>
    </row>
    <row r="283" spans="1:16" s="430" customFormat="1" ht="15" customHeight="1" x14ac:dyDescent="0.35">
      <c r="A283" s="891"/>
      <c r="B283" s="903"/>
      <c r="C283" s="890"/>
      <c r="D283" s="901"/>
      <c r="E283" s="901"/>
      <c r="F283" s="447"/>
      <c r="G283" s="905"/>
      <c r="H283" s="895"/>
      <c r="I283" s="897"/>
      <c r="J283" s="899"/>
      <c r="K283" s="893"/>
      <c r="L283" s="426"/>
      <c r="M283" s="426"/>
      <c r="N283" s="426"/>
      <c r="O283" s="427"/>
      <c r="P283" s="426"/>
    </row>
    <row r="284" spans="1:16" s="430" customFormat="1" ht="15" customHeight="1" x14ac:dyDescent="0.35">
      <c r="A284" s="891" t="str">
        <f ca="1">INDIRECT("'Disaggregation tab old'!O"&amp;9-$K284)</f>
        <v>a1G1R000006s1zfUAA</v>
      </c>
      <c r="B284" s="902">
        <f ca="1">INDIRECT("'Disaggregation tab old'!A"&amp;9-$K284)</f>
        <v>14</v>
      </c>
      <c r="C284" s="889" t="str">
        <f ca="1">IFERROR(VLOOKUP(B284,'Impact Indicators - Section B '!$A$9:$AX$70,50,FALSE),"")</f>
        <v/>
      </c>
      <c r="D284" s="900" t="str">
        <f ca="1">N284</f>
        <v/>
      </c>
      <c r="E284" s="900" t="str">
        <f ca="1">O284</f>
        <v/>
      </c>
      <c r="F284" s="431"/>
      <c r="G284" s="904" t="str">
        <f>IF(IFERROR((F284/F285),"") ="", "",(F284/F285))</f>
        <v/>
      </c>
      <c r="H284" s="894"/>
      <c r="I284" s="896"/>
      <c r="J284" s="898"/>
      <c r="K284" s="893">
        <f ca="1">IF(OFFSET(K284,-2,0,,)="",0,OFFSET(K284,-2,0,,)-1)</f>
        <v>-137</v>
      </c>
      <c r="L284" s="425">
        <f ca="1">IF(AND(EXACT(C284,C282),C282&lt;&gt;0),L282+1,0)</f>
        <v>107</v>
      </c>
      <c r="M284" s="425" t="str">
        <f ca="1">IF(C284&lt;&gt;"",C284&amp;"-"&amp;L284,"")</f>
        <v/>
      </c>
      <c r="N284" s="425" t="str">
        <f t="array" aca="1" ref="N284" ca="1">IFERROR(IF(INDEX('Disaggregation Records'!$E$3:$E$66,MATCH(RIGHT(M284,255),RIGHT('Disaggregation Records'!$D$3:$D$66,255),0))=0,"",INDEX('Disaggregation Records'!$E$3:$E$66,MATCH(RIGHT(M284,255),RIGHT('Disaggregation Records'!$D$3:$D$66,255),0))),"")</f>
        <v/>
      </c>
      <c r="O284" s="40" t="str">
        <f t="array" aca="1" ref="O284" ca="1">IFERROR(IF(INDEX('Disaggregation Records'!$F$3:$F$66,MATCH(RIGHT(M284,255),RIGHT('Disaggregation Records'!$D$3:$D$66,255),0))=0,"",INDEX('Disaggregation Records'!$F$3:$F$66,MATCH(RIGHT(M284,255),RIGHT('Disaggregation Records'!$D$3:$D$66,255),0))),"")</f>
        <v/>
      </c>
      <c r="P284" s="425" t="str">
        <f t="array" aca="1" ref="P284" ca="1">IFERROR(IF(INDEX('Disaggregation Records'!$H$3:$H$66,MATCH(RIGHT(M284,255),RIGHT('Disaggregation Records'!$D$3:$D$66,255),0))=0,"",INDEX('Disaggregation Records'!$H$3:$H$66,MATCH(RIGHT(M284,255),RIGHT('Disaggregation Records'!$D$3:$D$66,255),0))),"")</f>
        <v/>
      </c>
    </row>
    <row r="285" spans="1:16" s="430" customFormat="1" ht="15" customHeight="1" x14ac:dyDescent="0.35">
      <c r="A285" s="891"/>
      <c r="B285" s="903"/>
      <c r="C285" s="890"/>
      <c r="D285" s="901"/>
      <c r="E285" s="901"/>
      <c r="F285" s="447"/>
      <c r="G285" s="905"/>
      <c r="H285" s="895"/>
      <c r="I285" s="897"/>
      <c r="J285" s="899"/>
      <c r="K285" s="893"/>
      <c r="L285" s="426"/>
      <c r="M285" s="426"/>
      <c r="N285" s="426"/>
      <c r="O285" s="427"/>
      <c r="P285" s="426"/>
    </row>
    <row r="286" spans="1:16" s="430" customFormat="1" ht="15" customHeight="1" x14ac:dyDescent="0.35">
      <c r="A286" s="891" t="str">
        <f ca="1">INDIRECT("'Disaggregation tab old'!O"&amp;9-$K286)</f>
        <v>a1G1R000006s1zgUAA</v>
      </c>
      <c r="B286" s="902">
        <f ca="1">INDIRECT("'Disaggregation tab old'!A"&amp;9-$K286)</f>
        <v>14</v>
      </c>
      <c r="C286" s="889" t="str">
        <f ca="1">IFERROR(VLOOKUP(B286,'Impact Indicators - Section B '!$A$9:$AX$70,50,FALSE),"")</f>
        <v/>
      </c>
      <c r="D286" s="900" t="str">
        <f ca="1">N286</f>
        <v/>
      </c>
      <c r="E286" s="900" t="str">
        <f ca="1">O286</f>
        <v/>
      </c>
      <c r="F286" s="431"/>
      <c r="G286" s="904" t="str">
        <f>IF(IFERROR((F286/F287),"") ="", "",(F286/F287))</f>
        <v/>
      </c>
      <c r="H286" s="894"/>
      <c r="I286" s="896"/>
      <c r="J286" s="898"/>
      <c r="K286" s="893">
        <f ca="1">IF(OFFSET(K286,-2,0,,)="",0,OFFSET(K286,-2,0,,)-1)</f>
        <v>-138</v>
      </c>
      <c r="L286" s="425">
        <f ca="1">IF(AND(EXACT(C286,C284),C284&lt;&gt;0),L284+1,0)</f>
        <v>108</v>
      </c>
      <c r="M286" s="425" t="str">
        <f ca="1">IF(C286&lt;&gt;"",C286&amp;"-"&amp;L286,"")</f>
        <v/>
      </c>
      <c r="N286" s="425" t="str">
        <f t="array" aca="1" ref="N286" ca="1">IFERROR(IF(INDEX('Disaggregation Records'!$E$3:$E$66,MATCH(RIGHT(M286,255),RIGHT('Disaggregation Records'!$D$3:$D$66,255),0))=0,"",INDEX('Disaggregation Records'!$E$3:$E$66,MATCH(RIGHT(M286,255),RIGHT('Disaggregation Records'!$D$3:$D$66,255),0))),"")</f>
        <v/>
      </c>
      <c r="O286" s="40" t="str">
        <f t="array" aca="1" ref="O286" ca="1">IFERROR(IF(INDEX('Disaggregation Records'!$F$3:$F$66,MATCH(RIGHT(M286,255),RIGHT('Disaggregation Records'!$D$3:$D$66,255),0))=0,"",INDEX('Disaggregation Records'!$F$3:$F$66,MATCH(RIGHT(M286,255),RIGHT('Disaggregation Records'!$D$3:$D$66,255),0))),"")</f>
        <v/>
      </c>
      <c r="P286" s="425" t="str">
        <f t="array" aca="1" ref="P286" ca="1">IFERROR(IF(INDEX('Disaggregation Records'!$H$3:$H$66,MATCH(RIGHT(M286,255),RIGHT('Disaggregation Records'!$D$3:$D$66,255),0))=0,"",INDEX('Disaggregation Records'!$H$3:$H$66,MATCH(RIGHT(M286,255),RIGHT('Disaggregation Records'!$D$3:$D$66,255),0))),"")</f>
        <v/>
      </c>
    </row>
    <row r="287" spans="1:16" s="430" customFormat="1" ht="15" customHeight="1" x14ac:dyDescent="0.35">
      <c r="A287" s="891"/>
      <c r="B287" s="903"/>
      <c r="C287" s="890"/>
      <c r="D287" s="901"/>
      <c r="E287" s="901"/>
      <c r="F287" s="447"/>
      <c r="G287" s="905"/>
      <c r="H287" s="895"/>
      <c r="I287" s="897"/>
      <c r="J287" s="899"/>
      <c r="K287" s="893"/>
      <c r="L287" s="426"/>
      <c r="M287" s="426"/>
      <c r="N287" s="426"/>
      <c r="O287" s="427"/>
      <c r="P287" s="426"/>
    </row>
    <row r="288" spans="1:16" s="430" customFormat="1" ht="15" customHeight="1" x14ac:dyDescent="0.35">
      <c r="A288" s="891" t="str">
        <f ca="1">INDIRECT("'Disaggregation tab old'!O"&amp;9-$K288)</f>
        <v>a1G1R000006s1zhUAA</v>
      </c>
      <c r="B288" s="902">
        <f ca="1">INDIRECT("'Disaggregation tab old'!A"&amp;9-$K288)</f>
        <v>14</v>
      </c>
      <c r="C288" s="889" t="str">
        <f ca="1">IFERROR(VLOOKUP(B288,'Impact Indicators - Section B '!$A$9:$AX$70,50,FALSE),"")</f>
        <v/>
      </c>
      <c r="D288" s="900" t="str">
        <f ca="1">N288</f>
        <v/>
      </c>
      <c r="E288" s="900" t="str">
        <f ca="1">O288</f>
        <v/>
      </c>
      <c r="F288" s="431"/>
      <c r="G288" s="904" t="str">
        <f>IF(IFERROR((F288/F289),"") ="", "",(F288/F289))</f>
        <v/>
      </c>
      <c r="H288" s="894"/>
      <c r="I288" s="896"/>
      <c r="J288" s="898"/>
      <c r="K288" s="893">
        <f ca="1">IF(OFFSET(K288,-2,0,,)="",0,OFFSET(K288,-2,0,,)-1)</f>
        <v>-139</v>
      </c>
      <c r="L288" s="425">
        <f ca="1">IF(AND(EXACT(C288,C286),C286&lt;&gt;0),L286+1,0)</f>
        <v>109</v>
      </c>
      <c r="M288" s="425" t="str">
        <f ca="1">IF(C288&lt;&gt;"",C288&amp;"-"&amp;L288,"")</f>
        <v/>
      </c>
      <c r="N288" s="425" t="str">
        <f t="array" aca="1" ref="N288" ca="1">IFERROR(IF(INDEX('Disaggregation Records'!$E$3:$E$66,MATCH(RIGHT(M288,255),RIGHT('Disaggregation Records'!$D$3:$D$66,255),0))=0,"",INDEX('Disaggregation Records'!$E$3:$E$66,MATCH(RIGHT(M288,255),RIGHT('Disaggregation Records'!$D$3:$D$66,255),0))),"")</f>
        <v/>
      </c>
      <c r="O288" s="40" t="str">
        <f t="array" aca="1" ref="O288" ca="1">IFERROR(IF(INDEX('Disaggregation Records'!$F$3:$F$66,MATCH(RIGHT(M288,255),RIGHT('Disaggregation Records'!$D$3:$D$66,255),0))=0,"",INDEX('Disaggregation Records'!$F$3:$F$66,MATCH(RIGHT(M288,255),RIGHT('Disaggregation Records'!$D$3:$D$66,255),0))),"")</f>
        <v/>
      </c>
      <c r="P288" s="425" t="str">
        <f t="array" aca="1" ref="P288" ca="1">IFERROR(IF(INDEX('Disaggregation Records'!$H$3:$H$66,MATCH(RIGHT(M288,255),RIGHT('Disaggregation Records'!$D$3:$D$66,255),0))=0,"",INDEX('Disaggregation Records'!$H$3:$H$66,MATCH(RIGHT(M288,255),RIGHT('Disaggregation Records'!$D$3:$D$66,255),0))),"")</f>
        <v/>
      </c>
    </row>
    <row r="289" spans="1:16" s="430" customFormat="1" ht="15" customHeight="1" x14ac:dyDescent="0.35">
      <c r="A289" s="891"/>
      <c r="B289" s="903"/>
      <c r="C289" s="890"/>
      <c r="D289" s="901"/>
      <c r="E289" s="901"/>
      <c r="F289" s="447"/>
      <c r="G289" s="905"/>
      <c r="H289" s="895"/>
      <c r="I289" s="897"/>
      <c r="J289" s="899"/>
      <c r="K289" s="893"/>
      <c r="L289" s="426"/>
      <c r="M289" s="426"/>
      <c r="N289" s="426"/>
      <c r="O289" s="427"/>
      <c r="P289" s="426"/>
    </row>
    <row r="290" spans="1:16" s="430" customFormat="1" ht="15" customHeight="1" x14ac:dyDescent="0.35">
      <c r="A290" s="891" t="str">
        <f ca="1">INDIRECT("'Disaggregation tab old'!O"&amp;9-$K290)</f>
        <v>a1G1R000006s1ziUAA</v>
      </c>
      <c r="B290" s="902">
        <f ca="1">INDIRECT("'Disaggregation tab old'!A"&amp;9-$K290)</f>
        <v>15</v>
      </c>
      <c r="C290" s="889" t="str">
        <f ca="1">IFERROR(VLOOKUP(B290,'Impact Indicators - Section B '!$A$9:$AX$70,50,FALSE),"")</f>
        <v/>
      </c>
      <c r="D290" s="900" t="str">
        <f ca="1">N290</f>
        <v/>
      </c>
      <c r="E290" s="900" t="str">
        <f ca="1">O290</f>
        <v/>
      </c>
      <c r="F290" s="431"/>
      <c r="G290" s="904" t="str">
        <f>IF(IFERROR((F290/F291),"") ="", "",(F290/F291))</f>
        <v/>
      </c>
      <c r="H290" s="894"/>
      <c r="I290" s="896"/>
      <c r="J290" s="898"/>
      <c r="K290" s="893">
        <f ca="1">IF(OFFSET(K290,-2,0,,)="",0,OFFSET(K290,-2,0,,)-1)</f>
        <v>-140</v>
      </c>
      <c r="L290" s="425">
        <f ca="1">IF(AND(EXACT(C290,C288),C288&lt;&gt;0),L288+1,0)</f>
        <v>110</v>
      </c>
      <c r="M290" s="425" t="str">
        <f ca="1">IF(C290&lt;&gt;"",C290&amp;"-"&amp;L290,"")</f>
        <v/>
      </c>
      <c r="N290" s="425" t="str">
        <f t="array" aca="1" ref="N290" ca="1">IFERROR(IF(INDEX('Disaggregation Records'!$E$3:$E$66,MATCH(RIGHT(M290,255),RIGHT('Disaggregation Records'!$D$3:$D$66,255),0))=0,"",INDEX('Disaggregation Records'!$E$3:$E$66,MATCH(RIGHT(M290,255),RIGHT('Disaggregation Records'!$D$3:$D$66,255),0))),"")</f>
        <v/>
      </c>
      <c r="O290" s="40" t="str">
        <f t="array" aca="1" ref="O290" ca="1">IFERROR(IF(INDEX('Disaggregation Records'!$F$3:$F$66,MATCH(RIGHT(M290,255),RIGHT('Disaggregation Records'!$D$3:$D$66,255),0))=0,"",INDEX('Disaggregation Records'!$F$3:$F$66,MATCH(RIGHT(M290,255),RIGHT('Disaggregation Records'!$D$3:$D$66,255),0))),"")</f>
        <v/>
      </c>
      <c r="P290" s="425" t="str">
        <f t="array" aca="1" ref="P290" ca="1">IFERROR(IF(INDEX('Disaggregation Records'!$H$3:$H$66,MATCH(RIGHT(M290,255),RIGHT('Disaggregation Records'!$D$3:$D$66,255),0))=0,"",INDEX('Disaggregation Records'!$H$3:$H$66,MATCH(RIGHT(M290,255),RIGHT('Disaggregation Records'!$D$3:$D$66,255),0))),"")</f>
        <v/>
      </c>
    </row>
    <row r="291" spans="1:16" s="430" customFormat="1" ht="15" customHeight="1" x14ac:dyDescent="0.35">
      <c r="A291" s="891"/>
      <c r="B291" s="903"/>
      <c r="C291" s="890"/>
      <c r="D291" s="901"/>
      <c r="E291" s="901"/>
      <c r="F291" s="447"/>
      <c r="G291" s="905"/>
      <c r="H291" s="895"/>
      <c r="I291" s="897"/>
      <c r="J291" s="899"/>
      <c r="K291" s="893"/>
      <c r="L291" s="426"/>
      <c r="M291" s="426"/>
      <c r="N291" s="426"/>
      <c r="O291" s="427"/>
      <c r="P291" s="426"/>
    </row>
    <row r="292" spans="1:16" s="430" customFormat="1" ht="15" customHeight="1" x14ac:dyDescent="0.35">
      <c r="A292" s="891" t="str">
        <f ca="1">INDIRECT("'Disaggregation tab old'!O"&amp;9-$K292)</f>
        <v>a1G1R000006s1zjUAA</v>
      </c>
      <c r="B292" s="902">
        <f ca="1">INDIRECT("'Disaggregation tab old'!A"&amp;9-$K292)</f>
        <v>15</v>
      </c>
      <c r="C292" s="889" t="str">
        <f ca="1">IFERROR(VLOOKUP(B292,'Impact Indicators - Section B '!$A$9:$AX$70,50,FALSE),"")</f>
        <v/>
      </c>
      <c r="D292" s="900" t="str">
        <f ca="1">N292</f>
        <v/>
      </c>
      <c r="E292" s="900" t="str">
        <f ca="1">O292</f>
        <v/>
      </c>
      <c r="F292" s="431"/>
      <c r="G292" s="904" t="str">
        <f>IF(IFERROR((F292/F293),"") ="", "",(F292/F293))</f>
        <v/>
      </c>
      <c r="H292" s="894"/>
      <c r="I292" s="896"/>
      <c r="J292" s="898"/>
      <c r="K292" s="893">
        <f ca="1">IF(OFFSET(K292,-2,0,,)="",0,OFFSET(K292,-2,0,,)-1)</f>
        <v>-141</v>
      </c>
      <c r="L292" s="425">
        <f ca="1">IF(AND(EXACT(C292,C290),C290&lt;&gt;0),L290+1,0)</f>
        <v>111</v>
      </c>
      <c r="M292" s="425" t="str">
        <f ca="1">IF(C292&lt;&gt;"",C292&amp;"-"&amp;L292,"")</f>
        <v/>
      </c>
      <c r="N292" s="425" t="str">
        <f t="array" aca="1" ref="N292" ca="1">IFERROR(IF(INDEX('Disaggregation Records'!$E$3:$E$66,MATCH(RIGHT(M292,255),RIGHT('Disaggregation Records'!$D$3:$D$66,255),0))=0,"",INDEX('Disaggregation Records'!$E$3:$E$66,MATCH(RIGHT(M292,255),RIGHT('Disaggregation Records'!$D$3:$D$66,255),0))),"")</f>
        <v/>
      </c>
      <c r="O292" s="40" t="str">
        <f t="array" aca="1" ref="O292" ca="1">IFERROR(IF(INDEX('Disaggregation Records'!$F$3:$F$66,MATCH(RIGHT(M292,255),RIGHT('Disaggregation Records'!$D$3:$D$66,255),0))=0,"",INDEX('Disaggregation Records'!$F$3:$F$66,MATCH(RIGHT(M292,255),RIGHT('Disaggregation Records'!$D$3:$D$66,255),0))),"")</f>
        <v/>
      </c>
      <c r="P292" s="425" t="str">
        <f t="array" aca="1" ref="P292" ca="1">IFERROR(IF(INDEX('Disaggregation Records'!$H$3:$H$66,MATCH(RIGHT(M292,255),RIGHT('Disaggregation Records'!$D$3:$D$66,255),0))=0,"",INDEX('Disaggregation Records'!$H$3:$H$66,MATCH(RIGHT(M292,255),RIGHT('Disaggregation Records'!$D$3:$D$66,255),0))),"")</f>
        <v/>
      </c>
    </row>
    <row r="293" spans="1:16" s="430" customFormat="1" ht="15" customHeight="1" x14ac:dyDescent="0.35">
      <c r="A293" s="891"/>
      <c r="B293" s="903"/>
      <c r="C293" s="890"/>
      <c r="D293" s="901"/>
      <c r="E293" s="901"/>
      <c r="F293" s="447"/>
      <c r="G293" s="905"/>
      <c r="H293" s="895"/>
      <c r="I293" s="897"/>
      <c r="J293" s="899"/>
      <c r="K293" s="893"/>
      <c r="L293" s="426"/>
      <c r="M293" s="426"/>
      <c r="N293" s="426"/>
      <c r="O293" s="427"/>
      <c r="P293" s="426"/>
    </row>
    <row r="294" spans="1:16" s="430" customFormat="1" ht="15" customHeight="1" x14ac:dyDescent="0.35">
      <c r="A294" s="891" t="str">
        <f ca="1">INDIRECT("'Disaggregation tab old'!O"&amp;9-$K294)</f>
        <v>a1G1R000006s1zkUAA</v>
      </c>
      <c r="B294" s="902">
        <f ca="1">INDIRECT("'Disaggregation tab old'!A"&amp;9-$K294)</f>
        <v>15</v>
      </c>
      <c r="C294" s="889" t="str">
        <f ca="1">IFERROR(VLOOKUP(B294,'Impact Indicators - Section B '!$A$9:$AX$70,50,FALSE),"")</f>
        <v/>
      </c>
      <c r="D294" s="900" t="str">
        <f ca="1">N294</f>
        <v/>
      </c>
      <c r="E294" s="900" t="str">
        <f ca="1">O294</f>
        <v/>
      </c>
      <c r="F294" s="431"/>
      <c r="G294" s="904" t="str">
        <f>IF(IFERROR((F294/F295),"") ="", "",(F294/F295))</f>
        <v/>
      </c>
      <c r="H294" s="894"/>
      <c r="I294" s="896"/>
      <c r="J294" s="898"/>
      <c r="K294" s="893">
        <f ca="1">IF(OFFSET(K294,-2,0,,)="",0,OFFSET(K294,-2,0,,)-1)</f>
        <v>-142</v>
      </c>
      <c r="L294" s="425">
        <f ca="1">IF(AND(EXACT(C294,C292),C292&lt;&gt;0),L292+1,0)</f>
        <v>112</v>
      </c>
      <c r="M294" s="425" t="str">
        <f ca="1">IF(C294&lt;&gt;"",C294&amp;"-"&amp;L294,"")</f>
        <v/>
      </c>
      <c r="N294" s="425" t="str">
        <f t="array" aca="1" ref="N294" ca="1">IFERROR(IF(INDEX('Disaggregation Records'!$E$3:$E$66,MATCH(RIGHT(M294,255),RIGHT('Disaggregation Records'!$D$3:$D$66,255),0))=0,"",INDEX('Disaggregation Records'!$E$3:$E$66,MATCH(RIGHT(M294,255),RIGHT('Disaggregation Records'!$D$3:$D$66,255),0))),"")</f>
        <v/>
      </c>
      <c r="O294" s="40" t="str">
        <f t="array" aca="1" ref="O294" ca="1">IFERROR(IF(INDEX('Disaggregation Records'!$F$3:$F$66,MATCH(RIGHT(M294,255),RIGHT('Disaggregation Records'!$D$3:$D$66,255),0))=0,"",INDEX('Disaggregation Records'!$F$3:$F$66,MATCH(RIGHT(M294,255),RIGHT('Disaggregation Records'!$D$3:$D$66,255),0))),"")</f>
        <v/>
      </c>
      <c r="P294" s="425" t="str">
        <f t="array" aca="1" ref="P294" ca="1">IFERROR(IF(INDEX('Disaggregation Records'!$H$3:$H$66,MATCH(RIGHT(M294,255),RIGHT('Disaggregation Records'!$D$3:$D$66,255),0))=0,"",INDEX('Disaggregation Records'!$H$3:$H$66,MATCH(RIGHT(M294,255),RIGHT('Disaggregation Records'!$D$3:$D$66,255),0))),"")</f>
        <v/>
      </c>
    </row>
    <row r="295" spans="1:16" s="430" customFormat="1" ht="15" customHeight="1" x14ac:dyDescent="0.35">
      <c r="A295" s="891"/>
      <c r="B295" s="903"/>
      <c r="C295" s="890"/>
      <c r="D295" s="901"/>
      <c r="E295" s="901"/>
      <c r="F295" s="447"/>
      <c r="G295" s="905"/>
      <c r="H295" s="895"/>
      <c r="I295" s="897"/>
      <c r="J295" s="899"/>
      <c r="K295" s="893"/>
      <c r="L295" s="426"/>
      <c r="M295" s="426"/>
      <c r="N295" s="426"/>
      <c r="O295" s="427"/>
      <c r="P295" s="426"/>
    </row>
    <row r="296" spans="1:16" s="430" customFormat="1" ht="15" customHeight="1" x14ac:dyDescent="0.35">
      <c r="A296" s="891" t="str">
        <f ca="1">INDIRECT("'Disaggregation tab old'!O"&amp;9-$K296)</f>
        <v>a1G1R000006s1zlUAA</v>
      </c>
      <c r="B296" s="902">
        <f ca="1">INDIRECT("'Disaggregation tab old'!A"&amp;9-$K296)</f>
        <v>15</v>
      </c>
      <c r="C296" s="889" t="str">
        <f ca="1">IFERROR(VLOOKUP(B296,'Impact Indicators - Section B '!$A$9:$AX$70,50,FALSE),"")</f>
        <v/>
      </c>
      <c r="D296" s="900" t="str">
        <f ca="1">N296</f>
        <v/>
      </c>
      <c r="E296" s="900" t="str">
        <f ca="1">O296</f>
        <v/>
      </c>
      <c r="F296" s="431"/>
      <c r="G296" s="904" t="str">
        <f>IF(IFERROR((F296/F297),"") ="", "",(F296/F297))</f>
        <v/>
      </c>
      <c r="H296" s="894"/>
      <c r="I296" s="896"/>
      <c r="J296" s="898"/>
      <c r="K296" s="893">
        <f ca="1">IF(OFFSET(K296,-2,0,,)="",0,OFFSET(K296,-2,0,,)-1)</f>
        <v>-143</v>
      </c>
      <c r="L296" s="425">
        <f ca="1">IF(AND(EXACT(C296,C294),C294&lt;&gt;0),L294+1,0)</f>
        <v>113</v>
      </c>
      <c r="M296" s="425" t="str">
        <f ca="1">IF(C296&lt;&gt;"",C296&amp;"-"&amp;L296,"")</f>
        <v/>
      </c>
      <c r="N296" s="425" t="str">
        <f t="array" aca="1" ref="N296" ca="1">IFERROR(IF(INDEX('Disaggregation Records'!$E$3:$E$66,MATCH(RIGHT(M296,255),RIGHT('Disaggregation Records'!$D$3:$D$66,255),0))=0,"",INDEX('Disaggregation Records'!$E$3:$E$66,MATCH(RIGHT(M296,255),RIGHT('Disaggregation Records'!$D$3:$D$66,255),0))),"")</f>
        <v/>
      </c>
      <c r="O296" s="40" t="str">
        <f t="array" aca="1" ref="O296" ca="1">IFERROR(IF(INDEX('Disaggregation Records'!$F$3:$F$66,MATCH(RIGHT(M296,255),RIGHT('Disaggregation Records'!$D$3:$D$66,255),0))=0,"",INDEX('Disaggregation Records'!$F$3:$F$66,MATCH(RIGHT(M296,255),RIGHT('Disaggregation Records'!$D$3:$D$66,255),0))),"")</f>
        <v/>
      </c>
      <c r="P296" s="425" t="str">
        <f t="array" aca="1" ref="P296" ca="1">IFERROR(IF(INDEX('Disaggregation Records'!$H$3:$H$66,MATCH(RIGHT(M296,255),RIGHT('Disaggregation Records'!$D$3:$D$66,255),0))=0,"",INDEX('Disaggregation Records'!$H$3:$H$66,MATCH(RIGHT(M296,255),RIGHT('Disaggregation Records'!$D$3:$D$66,255),0))),"")</f>
        <v/>
      </c>
    </row>
    <row r="297" spans="1:16" s="430" customFormat="1" ht="15" customHeight="1" x14ac:dyDescent="0.35">
      <c r="A297" s="891"/>
      <c r="B297" s="903"/>
      <c r="C297" s="890"/>
      <c r="D297" s="901"/>
      <c r="E297" s="901"/>
      <c r="F297" s="447"/>
      <c r="G297" s="905"/>
      <c r="H297" s="895"/>
      <c r="I297" s="897"/>
      <c r="J297" s="899"/>
      <c r="K297" s="893"/>
      <c r="L297" s="426"/>
      <c r="M297" s="426"/>
      <c r="N297" s="426"/>
      <c r="O297" s="427"/>
      <c r="P297" s="426"/>
    </row>
    <row r="298" spans="1:16" s="430" customFormat="1" ht="15" customHeight="1" x14ac:dyDescent="0.35">
      <c r="A298" s="891" t="str">
        <f ca="1">INDIRECT("'Disaggregation tab old'!O"&amp;9-$K298)</f>
        <v>a1G1R000006s1zmUAA</v>
      </c>
      <c r="B298" s="902">
        <f ca="1">INDIRECT("'Disaggregation tab old'!A"&amp;9-$K298)</f>
        <v>15</v>
      </c>
      <c r="C298" s="889" t="str">
        <f ca="1">IFERROR(VLOOKUP(B298,'Impact Indicators - Section B '!$A$9:$AX$70,50,FALSE),"")</f>
        <v/>
      </c>
      <c r="D298" s="900" t="str">
        <f ca="1">N298</f>
        <v/>
      </c>
      <c r="E298" s="900" t="str">
        <f ca="1">O298</f>
        <v/>
      </c>
      <c r="F298" s="431"/>
      <c r="G298" s="904" t="str">
        <f>IF(IFERROR((F298/F299),"") ="", "",(F298/F299))</f>
        <v/>
      </c>
      <c r="H298" s="894"/>
      <c r="I298" s="896"/>
      <c r="J298" s="898"/>
      <c r="K298" s="893">
        <f ca="1">IF(OFFSET(K298,-2,0,,)="",0,OFFSET(K298,-2,0,,)-1)</f>
        <v>-144</v>
      </c>
      <c r="L298" s="425">
        <f ca="1">IF(AND(EXACT(C298,C296),C296&lt;&gt;0),L296+1,0)</f>
        <v>114</v>
      </c>
      <c r="M298" s="425" t="str">
        <f ca="1">IF(C298&lt;&gt;"",C298&amp;"-"&amp;L298,"")</f>
        <v/>
      </c>
      <c r="N298" s="425" t="str">
        <f t="array" aca="1" ref="N298" ca="1">IFERROR(IF(INDEX('Disaggregation Records'!$E$3:$E$66,MATCH(RIGHT(M298,255),RIGHT('Disaggregation Records'!$D$3:$D$66,255),0))=0,"",INDEX('Disaggregation Records'!$E$3:$E$66,MATCH(RIGHT(M298,255),RIGHT('Disaggregation Records'!$D$3:$D$66,255),0))),"")</f>
        <v/>
      </c>
      <c r="O298" s="40" t="str">
        <f t="array" aca="1" ref="O298" ca="1">IFERROR(IF(INDEX('Disaggregation Records'!$F$3:$F$66,MATCH(RIGHT(M298,255),RIGHT('Disaggregation Records'!$D$3:$D$66,255),0))=0,"",INDEX('Disaggregation Records'!$F$3:$F$66,MATCH(RIGHT(M298,255),RIGHT('Disaggregation Records'!$D$3:$D$66,255),0))),"")</f>
        <v/>
      </c>
      <c r="P298" s="425" t="str">
        <f t="array" aca="1" ref="P298" ca="1">IFERROR(IF(INDEX('Disaggregation Records'!$H$3:$H$66,MATCH(RIGHT(M298,255),RIGHT('Disaggregation Records'!$D$3:$D$66,255),0))=0,"",INDEX('Disaggregation Records'!$H$3:$H$66,MATCH(RIGHT(M298,255),RIGHT('Disaggregation Records'!$D$3:$D$66,255),0))),"")</f>
        <v/>
      </c>
    </row>
    <row r="299" spans="1:16" s="430" customFormat="1" ht="15" customHeight="1" x14ac:dyDescent="0.35">
      <c r="A299" s="891"/>
      <c r="B299" s="903"/>
      <c r="C299" s="890"/>
      <c r="D299" s="901"/>
      <c r="E299" s="901"/>
      <c r="F299" s="447"/>
      <c r="G299" s="905"/>
      <c r="H299" s="895"/>
      <c r="I299" s="897"/>
      <c r="J299" s="899"/>
      <c r="K299" s="893"/>
      <c r="L299" s="426"/>
      <c r="M299" s="426"/>
      <c r="N299" s="426"/>
      <c r="O299" s="427"/>
      <c r="P299" s="426"/>
    </row>
    <row r="300" spans="1:16" s="430" customFormat="1" ht="15" customHeight="1" x14ac:dyDescent="0.35">
      <c r="A300" s="891" t="str">
        <f ca="1">INDIRECT("'Disaggregation tab old'!O"&amp;9-$K300)</f>
        <v>a1G1R000006s1znUAA</v>
      </c>
      <c r="B300" s="902">
        <f ca="1">INDIRECT("'Disaggregation tab old'!A"&amp;9-$K300)</f>
        <v>15</v>
      </c>
      <c r="C300" s="889" t="str">
        <f ca="1">IFERROR(VLOOKUP(B300,'Impact Indicators - Section B '!$A$9:$AX$70,50,FALSE),"")</f>
        <v/>
      </c>
      <c r="D300" s="900" t="str">
        <f ca="1">N300</f>
        <v/>
      </c>
      <c r="E300" s="900" t="str">
        <f ca="1">O300</f>
        <v/>
      </c>
      <c r="F300" s="431"/>
      <c r="G300" s="904" t="str">
        <f>IF(IFERROR((F300/F301),"") ="", "",(F300/F301))</f>
        <v/>
      </c>
      <c r="H300" s="894"/>
      <c r="I300" s="896"/>
      <c r="J300" s="898"/>
      <c r="K300" s="893">
        <f ca="1">IF(OFFSET(K300,-2,0,,)="",0,OFFSET(K300,-2,0,,)-1)</f>
        <v>-145</v>
      </c>
      <c r="L300" s="425">
        <f ca="1">IF(AND(EXACT(C300,C298),C298&lt;&gt;0),L298+1,0)</f>
        <v>115</v>
      </c>
      <c r="M300" s="425" t="str">
        <f ca="1">IF(C300&lt;&gt;"",C300&amp;"-"&amp;L300,"")</f>
        <v/>
      </c>
      <c r="N300" s="425" t="str">
        <f t="array" aca="1" ref="N300" ca="1">IFERROR(IF(INDEX('Disaggregation Records'!$E$3:$E$66,MATCH(RIGHT(M300,255),RIGHT('Disaggregation Records'!$D$3:$D$66,255),0))=0,"",INDEX('Disaggregation Records'!$E$3:$E$66,MATCH(RIGHT(M300,255),RIGHT('Disaggregation Records'!$D$3:$D$66,255),0))),"")</f>
        <v/>
      </c>
      <c r="O300" s="40" t="str">
        <f t="array" aca="1" ref="O300" ca="1">IFERROR(IF(INDEX('Disaggregation Records'!$F$3:$F$66,MATCH(RIGHT(M300,255),RIGHT('Disaggregation Records'!$D$3:$D$66,255),0))=0,"",INDEX('Disaggregation Records'!$F$3:$F$66,MATCH(RIGHT(M300,255),RIGHT('Disaggregation Records'!$D$3:$D$66,255),0))),"")</f>
        <v/>
      </c>
      <c r="P300" s="425" t="str">
        <f t="array" aca="1" ref="P300" ca="1">IFERROR(IF(INDEX('Disaggregation Records'!$H$3:$H$66,MATCH(RIGHT(M300,255),RIGHT('Disaggregation Records'!$D$3:$D$66,255),0))=0,"",INDEX('Disaggregation Records'!$H$3:$H$66,MATCH(RIGHT(M300,255),RIGHT('Disaggregation Records'!$D$3:$D$66,255),0))),"")</f>
        <v/>
      </c>
    </row>
    <row r="301" spans="1:16" s="430" customFormat="1" ht="15" customHeight="1" x14ac:dyDescent="0.35">
      <c r="A301" s="891"/>
      <c r="B301" s="903"/>
      <c r="C301" s="890"/>
      <c r="D301" s="901"/>
      <c r="E301" s="901"/>
      <c r="F301" s="447"/>
      <c r="G301" s="905"/>
      <c r="H301" s="895"/>
      <c r="I301" s="897"/>
      <c r="J301" s="899"/>
      <c r="K301" s="893"/>
      <c r="L301" s="426"/>
      <c r="M301" s="426"/>
      <c r="N301" s="426"/>
      <c r="O301" s="427"/>
      <c r="P301" s="426"/>
    </row>
    <row r="302" spans="1:16" s="430" customFormat="1" ht="15" customHeight="1" x14ac:dyDescent="0.35">
      <c r="A302" s="891" t="str">
        <f ca="1">INDIRECT("'Disaggregation tab old'!O"&amp;9-$K302)</f>
        <v>a1G1R000006s1zoUAA</v>
      </c>
      <c r="B302" s="902">
        <f ca="1">INDIRECT("'Disaggregation tab old'!A"&amp;9-$K302)</f>
        <v>15</v>
      </c>
      <c r="C302" s="889" t="str">
        <f ca="1">IFERROR(VLOOKUP(B302,'Impact Indicators - Section B '!$A$9:$AX$70,50,FALSE),"")</f>
        <v/>
      </c>
      <c r="D302" s="900" t="str">
        <f ca="1">N302</f>
        <v/>
      </c>
      <c r="E302" s="900" t="str">
        <f ca="1">O302</f>
        <v/>
      </c>
      <c r="F302" s="431"/>
      <c r="G302" s="904" t="str">
        <f>IF(IFERROR((F302/F303),"") ="", "",(F302/F303))</f>
        <v/>
      </c>
      <c r="H302" s="894"/>
      <c r="I302" s="896"/>
      <c r="J302" s="898"/>
      <c r="K302" s="893">
        <f ca="1">IF(OFFSET(K302,-2,0,,)="",0,OFFSET(K302,-2,0,,)-1)</f>
        <v>-146</v>
      </c>
      <c r="L302" s="425">
        <f ca="1">IF(AND(EXACT(C302,C300),C300&lt;&gt;0),L300+1,0)</f>
        <v>116</v>
      </c>
      <c r="M302" s="425" t="str">
        <f ca="1">IF(C302&lt;&gt;"",C302&amp;"-"&amp;L302,"")</f>
        <v/>
      </c>
      <c r="N302" s="425" t="str">
        <f t="array" aca="1" ref="N302" ca="1">IFERROR(IF(INDEX('Disaggregation Records'!$E$3:$E$66,MATCH(RIGHT(M302,255),RIGHT('Disaggregation Records'!$D$3:$D$66,255),0))=0,"",INDEX('Disaggregation Records'!$E$3:$E$66,MATCH(RIGHT(M302,255),RIGHT('Disaggregation Records'!$D$3:$D$66,255),0))),"")</f>
        <v/>
      </c>
      <c r="O302" s="40" t="str">
        <f t="array" aca="1" ref="O302" ca="1">IFERROR(IF(INDEX('Disaggregation Records'!$F$3:$F$66,MATCH(RIGHT(M302,255),RIGHT('Disaggregation Records'!$D$3:$D$66,255),0))=0,"",INDEX('Disaggregation Records'!$F$3:$F$66,MATCH(RIGHT(M302,255),RIGHT('Disaggregation Records'!$D$3:$D$66,255),0))),"")</f>
        <v/>
      </c>
      <c r="P302" s="425" t="str">
        <f t="array" aca="1" ref="P302" ca="1">IFERROR(IF(INDEX('Disaggregation Records'!$H$3:$H$66,MATCH(RIGHT(M302,255),RIGHT('Disaggregation Records'!$D$3:$D$66,255),0))=0,"",INDEX('Disaggregation Records'!$H$3:$H$66,MATCH(RIGHT(M302,255),RIGHT('Disaggregation Records'!$D$3:$D$66,255),0))),"")</f>
        <v/>
      </c>
    </row>
    <row r="303" spans="1:16" s="430" customFormat="1" ht="15" customHeight="1" x14ac:dyDescent="0.35">
      <c r="A303" s="891"/>
      <c r="B303" s="903"/>
      <c r="C303" s="890"/>
      <c r="D303" s="901"/>
      <c r="E303" s="901"/>
      <c r="F303" s="447"/>
      <c r="G303" s="905"/>
      <c r="H303" s="895"/>
      <c r="I303" s="897"/>
      <c r="J303" s="899"/>
      <c r="K303" s="893"/>
      <c r="L303" s="426"/>
      <c r="M303" s="426"/>
      <c r="N303" s="426"/>
      <c r="O303" s="427"/>
      <c r="P303" s="426"/>
    </row>
    <row r="304" spans="1:16" s="430" customFormat="1" ht="15" customHeight="1" x14ac:dyDescent="0.35">
      <c r="A304" s="891" t="str">
        <f ca="1">INDIRECT("'Disaggregation tab old'!O"&amp;9-$K304)</f>
        <v>a1G1R000006s1zpUAA</v>
      </c>
      <c r="B304" s="902">
        <f ca="1">INDIRECT("'Disaggregation tab old'!A"&amp;9-$K304)</f>
        <v>15</v>
      </c>
      <c r="C304" s="889" t="str">
        <f ca="1">IFERROR(VLOOKUP(B304,'Impact Indicators - Section B '!$A$9:$AX$70,50,FALSE),"")</f>
        <v/>
      </c>
      <c r="D304" s="900" t="str">
        <f ca="1">N304</f>
        <v/>
      </c>
      <c r="E304" s="900" t="str">
        <f ca="1">O304</f>
        <v/>
      </c>
      <c r="F304" s="431"/>
      <c r="G304" s="904" t="str">
        <f>IF(IFERROR((F304/F305),"") ="", "",(F304/F305))</f>
        <v/>
      </c>
      <c r="H304" s="894"/>
      <c r="I304" s="896"/>
      <c r="J304" s="898"/>
      <c r="K304" s="893">
        <f ca="1">IF(OFFSET(K304,-2,0,,)="",0,OFFSET(K304,-2,0,,)-1)</f>
        <v>-147</v>
      </c>
      <c r="L304" s="425">
        <f ca="1">IF(AND(EXACT(C304,C302),C302&lt;&gt;0),L302+1,0)</f>
        <v>117</v>
      </c>
      <c r="M304" s="425" t="str">
        <f ca="1">IF(C304&lt;&gt;"",C304&amp;"-"&amp;L304,"")</f>
        <v/>
      </c>
      <c r="N304" s="425" t="str">
        <f t="array" aca="1" ref="N304" ca="1">IFERROR(IF(INDEX('Disaggregation Records'!$E$3:$E$66,MATCH(RIGHT(M304,255),RIGHT('Disaggregation Records'!$D$3:$D$66,255),0))=0,"",INDEX('Disaggregation Records'!$E$3:$E$66,MATCH(RIGHT(M304,255),RIGHT('Disaggregation Records'!$D$3:$D$66,255),0))),"")</f>
        <v/>
      </c>
      <c r="O304" s="40" t="str">
        <f t="array" aca="1" ref="O304" ca="1">IFERROR(IF(INDEX('Disaggregation Records'!$F$3:$F$66,MATCH(RIGHT(M304,255),RIGHT('Disaggregation Records'!$D$3:$D$66,255),0))=0,"",INDEX('Disaggregation Records'!$F$3:$F$66,MATCH(RIGHT(M304,255),RIGHT('Disaggregation Records'!$D$3:$D$66,255),0))),"")</f>
        <v/>
      </c>
      <c r="P304" s="425" t="str">
        <f t="array" aca="1" ref="P304" ca="1">IFERROR(IF(INDEX('Disaggregation Records'!$H$3:$H$66,MATCH(RIGHT(M304,255),RIGHT('Disaggregation Records'!$D$3:$D$66,255),0))=0,"",INDEX('Disaggregation Records'!$H$3:$H$66,MATCH(RIGHT(M304,255),RIGHT('Disaggregation Records'!$D$3:$D$66,255),0))),"")</f>
        <v/>
      </c>
    </row>
    <row r="305" spans="1:16" s="430" customFormat="1" ht="15" customHeight="1" x14ac:dyDescent="0.35">
      <c r="A305" s="891"/>
      <c r="B305" s="903"/>
      <c r="C305" s="890"/>
      <c r="D305" s="901"/>
      <c r="E305" s="901"/>
      <c r="F305" s="447"/>
      <c r="G305" s="905"/>
      <c r="H305" s="895"/>
      <c r="I305" s="897"/>
      <c r="J305" s="899"/>
      <c r="K305" s="893"/>
      <c r="L305" s="426"/>
      <c r="M305" s="426"/>
      <c r="N305" s="426"/>
      <c r="O305" s="427"/>
      <c r="P305" s="426"/>
    </row>
    <row r="306" spans="1:16" s="430" customFormat="1" ht="15" customHeight="1" x14ac:dyDescent="0.35">
      <c r="B306" s="519"/>
      <c r="C306" s="519"/>
      <c r="D306" s="519"/>
      <c r="E306" s="519"/>
      <c r="F306" s="393"/>
      <c r="G306" s="392"/>
      <c r="H306" s="392"/>
      <c r="I306" s="392"/>
      <c r="J306" s="392"/>
      <c r="O306" s="44"/>
    </row>
    <row r="307" spans="1:16" s="359" customFormat="1" ht="15" customHeight="1" x14ac:dyDescent="0.35">
      <c r="A307" s="430"/>
      <c r="B307" s="519"/>
      <c r="C307" s="519"/>
      <c r="D307" s="519"/>
      <c r="E307" s="519"/>
      <c r="F307" s="393"/>
      <c r="G307" s="392"/>
      <c r="H307" s="392"/>
      <c r="I307" s="392"/>
      <c r="J307" s="392"/>
      <c r="O307" s="44"/>
    </row>
    <row r="308" spans="1:16" s="359" customFormat="1" ht="15" customHeight="1" x14ac:dyDescent="0.35">
      <c r="A308" s="430"/>
      <c r="B308" s="519"/>
      <c r="C308" s="519"/>
      <c r="D308" s="519"/>
      <c r="E308" s="519"/>
      <c r="F308" s="393"/>
      <c r="G308" s="392"/>
      <c r="H308" s="392"/>
      <c r="I308" s="392"/>
      <c r="J308" s="392"/>
      <c r="O308" s="44"/>
    </row>
    <row r="309" spans="1:16" s="359" customFormat="1" ht="15" customHeight="1" x14ac:dyDescent="0.35">
      <c r="A309" s="430"/>
      <c r="B309" s="519"/>
      <c r="C309" s="520"/>
      <c r="D309" s="520"/>
      <c r="E309" s="520"/>
    </row>
    <row r="310" spans="1:16" ht="15" customHeight="1" x14ac:dyDescent="0.35">
      <c r="B310" s="908" t="str">
        <f ca="1">Translations!A72</f>
        <v>Impact Indicator Disaggregation</v>
      </c>
      <c r="C310" s="909"/>
      <c r="D310" s="909"/>
      <c r="E310" s="909"/>
      <c r="F310" s="909"/>
      <c r="G310" s="909"/>
      <c r="H310" s="909"/>
      <c r="I310" s="909"/>
      <c r="J310" s="909"/>
    </row>
    <row r="311" spans="1:16" ht="15" customHeight="1" x14ac:dyDescent="0.35">
      <c r="A311" s="450" t="s">
        <v>674</v>
      </c>
      <c r="B311" s="261" t="str">
        <f ca="1">Translations!A77</f>
        <v>Outcome Indicator Number</v>
      </c>
      <c r="C311" s="261" t="str">
        <f ca="1">Translations!A79</f>
        <v xml:space="preserve">Outcome Indicator Name </v>
      </c>
      <c r="D311" s="509" t="str">
        <f ca="1">Translations!$A$74</f>
        <v>Category</v>
      </c>
      <c r="E311" s="509" t="str">
        <f ca="1">Translations!$A$75</f>
        <v>Disaggregation</v>
      </c>
      <c r="F311" s="509" t="str">
        <f ca="1">Translations!$A$40</f>
        <v>Baseline #N Baseline #D</v>
      </c>
      <c r="G311" s="509" t="str">
        <f ca="1">Translations!$A$41</f>
        <v>Baseline %</v>
      </c>
      <c r="H311" s="509" t="str">
        <f ca="1">Translations!$A$42</f>
        <v>Baseline Year</v>
      </c>
      <c r="I311" s="509" t="str">
        <f ca="1">Translations!$A$43</f>
        <v>Baseline Source</v>
      </c>
      <c r="J311" s="509" t="str">
        <f ca="1">Translations!$A$58</f>
        <v>Comments</v>
      </c>
    </row>
    <row r="312" spans="1:16" s="425" customFormat="1" ht="15" customHeight="1" x14ac:dyDescent="0.35">
      <c r="A312" s="891" t="str">
        <f ca="1">INDIRECT("'Disaggregation tab old'!O"&amp;19-$K312)</f>
        <v>a1V1R00000DyKNHUA3</v>
      </c>
      <c r="B312" s="910">
        <f ca="1">INDIRECT("'Disaggregation tab old'!A"&amp;19-$K312)</f>
        <v>1</v>
      </c>
      <c r="C312" s="889" t="str">
        <f ca="1">IFERROR(VLOOKUP(B312,'Outcome Indicators - Section C '!$A$9:$AP$70,42,FALSE),"")</f>
        <v>Malaria O-1a Proportion of population that slept under an insecticide-treated net the previous night</v>
      </c>
      <c r="D312" s="900" t="str">
        <f ca="1">N312</f>
        <v>Gender</v>
      </c>
      <c r="E312" s="912" t="str">
        <f ca="1">O312</f>
        <v>Male</v>
      </c>
      <c r="F312" s="431">
        <v>90.2</v>
      </c>
      <c r="G312" s="904" t="str">
        <f>IF(IFERROR((F312/F313),"") ="", "",(F312/F313))</f>
        <v/>
      </c>
      <c r="H312" s="894">
        <v>2018</v>
      </c>
      <c r="I312" s="835" t="s">
        <v>6254</v>
      </c>
      <c r="J312" s="898" t="s">
        <v>6267</v>
      </c>
      <c r="K312" s="893">
        <f ca="1">IF(OFFSET(K312,-2,0,,)="",-Setup!E2,OFFSET(K312,-2,0,,)-1)</f>
        <v>-150</v>
      </c>
      <c r="L312" s="425">
        <f ca="1">IF(AND(EXACT(C312,C310),C310&lt;&gt;0),L310+1,0)</f>
        <v>0</v>
      </c>
      <c r="M312" s="425" t="str">
        <f ca="1">IF(C312&lt;&gt;"",C312&amp;"-"&amp;L312,"")</f>
        <v>Malaria O-1a Proportion of population that slept under an insecticide-treated net the previous night-0</v>
      </c>
      <c r="N312" s="425" t="str">
        <f t="array" aca="1" ref="N312" ca="1">IFERROR(IF(INDEX('Disaggregation Records'!$E$69:$E$152,MATCH(RIGHT(M312,255),RIGHT('Disaggregation Records'!$D$69:$D$152,255),0))=0,"",INDEX('Disaggregation Records'!$E$69:$E$152,MATCH(RIGHT(M312,255),RIGHT('Disaggregation Records'!$D$69:$D$152,255),0))),"")</f>
        <v>Gender</v>
      </c>
      <c r="O312" s="425" t="str">
        <f t="array" aca="1" ref="O312" ca="1">IFERROR(IF(INDEX('Disaggregation Records'!$F$69:$F$152,MATCH(RIGHT(M312,255),RIGHT('Disaggregation Records'!$D$69:$D$152,255),0))=0,"",INDEX('Disaggregation Records'!$F$69:$F$152,MATCH(RIGHT(M312,255),RIGHT('Disaggregation Records'!$D$69:$D$152,255),0))),"")</f>
        <v>Male</v>
      </c>
      <c r="P312" s="425" t="str">
        <f t="array" aca="1" ref="P312" ca="1">IFERROR(IF(INDEX('Disaggregation Records'!$H$69:$H$152,MATCH(RIGHT(M312,255),RIGHT('Disaggregation Records'!$D$69:$D$152,255),0))=0,"",INDEX('Disaggregation Records'!$H$69:$H$152,MATCH(RIGHT(M312,255),RIGHT('Disaggregation Records'!$D$69:$D$152,255),0))),"")</f>
        <v>IDR-00819</v>
      </c>
    </row>
    <row r="313" spans="1:16" s="425" customFormat="1" ht="15" customHeight="1" x14ac:dyDescent="0.35">
      <c r="A313" s="891"/>
      <c r="B313" s="911"/>
      <c r="C313" s="890"/>
      <c r="D313" s="901"/>
      <c r="E313" s="913"/>
      <c r="F313" s="431"/>
      <c r="G313" s="905"/>
      <c r="H313" s="895"/>
      <c r="I313" s="834"/>
      <c r="J313" s="899"/>
      <c r="K313" s="893"/>
    </row>
    <row r="314" spans="1:16" ht="15" customHeight="1" x14ac:dyDescent="0.35">
      <c r="A314" s="891" t="str">
        <f ca="1">INDIRECT("'Disaggregation tab old'!O"&amp;19-$K314)</f>
        <v>a1V1R00000DyKNIUA3</v>
      </c>
      <c r="B314" s="910">
        <f ca="1">INDIRECT("'Disaggregation tab old'!A"&amp;19-$K314)</f>
        <v>1</v>
      </c>
      <c r="C314" s="889" t="str">
        <f ca="1">IFERROR(VLOOKUP(B314,'Outcome Indicators - Section C '!$A$9:$AP$70,42,FALSE),"")</f>
        <v>Malaria O-1a Proportion of population that slept under an insecticide-treated net the previous night</v>
      </c>
      <c r="D314" s="900" t="str">
        <f ca="1">N314</f>
        <v>Gender</v>
      </c>
      <c r="E314" s="912" t="str">
        <f ca="1">O314</f>
        <v>Female</v>
      </c>
      <c r="F314" s="431">
        <v>92.5</v>
      </c>
      <c r="G314" s="904" t="str">
        <f>IF(IFERROR((F314/F315),"") ="", "",(F314/F315))</f>
        <v/>
      </c>
      <c r="H314" s="894">
        <v>2018</v>
      </c>
      <c r="I314" s="835" t="s">
        <v>6254</v>
      </c>
      <c r="J314" s="898" t="s">
        <v>6268</v>
      </c>
      <c r="K314" s="893">
        <f ca="1">IF(OFFSET(K314,-2,0,,)="",-Setup!E4,OFFSET(K314,-2,0,,)-1)</f>
        <v>-151</v>
      </c>
      <c r="L314" s="425">
        <f ca="1">IF(AND(EXACT(C314,C312),C312&lt;&gt;0),L312+1,0)</f>
        <v>1</v>
      </c>
      <c r="M314" s="425" t="str">
        <f ca="1">IF(C314&lt;&gt;"",C314&amp;"-"&amp;L314,"")</f>
        <v>Malaria O-1a Proportion of population that slept under an insecticide-treated net the previous night-1</v>
      </c>
      <c r="N314" s="425" t="str">
        <f t="array" aca="1" ref="N314" ca="1">IFERROR(IF(INDEX('Disaggregation Records'!$E$69:$E$152,MATCH(RIGHT(M314,255),RIGHT('Disaggregation Records'!$D$69:$D$152,255),0))=0,"",INDEX('Disaggregation Records'!$E$69:$E$152,MATCH(RIGHT(M314,255),RIGHT('Disaggregation Records'!$D$69:$D$152,255),0))),"")</f>
        <v>Gender</v>
      </c>
      <c r="O314" s="425" t="str">
        <f t="array" aca="1" ref="O314" ca="1">IFERROR(IF(INDEX('Disaggregation Records'!$F$69:$F$152,MATCH(RIGHT(M314,255),RIGHT('Disaggregation Records'!$D$69:$D$152,255),0))=0,"",INDEX('Disaggregation Records'!$F$69:$F$152,MATCH(RIGHT(M314,255),RIGHT('Disaggregation Records'!$D$69:$D$152,255),0))),"")</f>
        <v>Female</v>
      </c>
      <c r="P314" s="425" t="str">
        <f t="array" aca="1" ref="P314" ca="1">IFERROR(IF(INDEX('Disaggregation Records'!$H$69:$H$152,MATCH(RIGHT(M314,255),RIGHT('Disaggregation Records'!$D$69:$D$152,255),0))=0,"",INDEX('Disaggregation Records'!$H$69:$H$152,MATCH(RIGHT(M314,255),RIGHT('Disaggregation Records'!$D$69:$D$152,255),0))),"")</f>
        <v>IDR-00820</v>
      </c>
    </row>
    <row r="315" spans="1:16" s="456" customFormat="1" ht="15" customHeight="1" x14ac:dyDescent="0.35">
      <c r="A315" s="891"/>
      <c r="B315" s="911"/>
      <c r="C315" s="890"/>
      <c r="D315" s="901"/>
      <c r="E315" s="913"/>
      <c r="F315" s="431"/>
      <c r="G315" s="905"/>
      <c r="H315" s="895"/>
      <c r="I315" s="834"/>
      <c r="J315" s="899"/>
      <c r="K315" s="893"/>
      <c r="L315" s="425"/>
      <c r="M315" s="425"/>
      <c r="N315" s="425"/>
      <c r="O315" s="425"/>
      <c r="P315" s="425"/>
    </row>
    <row r="316" spans="1:16" s="456" customFormat="1" ht="15" customHeight="1" x14ac:dyDescent="0.35">
      <c r="A316" s="891" t="str">
        <f ca="1">INDIRECT("'Disaggregation tab old'!O"&amp;19-$K316)</f>
        <v>a1V1R00000DyKNJUA3</v>
      </c>
      <c r="B316" s="910">
        <f ca="1">INDIRECT("'Disaggregation tab old'!A"&amp;19-$K316)</f>
        <v>1</v>
      </c>
      <c r="C316" s="889" t="str">
        <f ca="1">IFERROR(VLOOKUP(B316,'Outcome Indicators - Section C '!$A$9:$AP$70,42,FALSE),"")</f>
        <v>Malaria O-1a Proportion of population that slept under an insecticide-treated net the previous night</v>
      </c>
      <c r="D316" s="900" t="str">
        <f ca="1">N316</f>
        <v/>
      </c>
      <c r="E316" s="912" t="str">
        <f ca="1">O316</f>
        <v/>
      </c>
      <c r="F316" s="431"/>
      <c r="G316" s="904" t="str">
        <f>IF(IFERROR((F316/F317),"") ="", "",(F316/F317))</f>
        <v/>
      </c>
      <c r="H316" s="894"/>
      <c r="I316" s="914"/>
      <c r="J316" s="898"/>
      <c r="K316" s="893">
        <f ca="1">IF(OFFSET(K316,-2,0,,)="",-Setup!E6,OFFSET(K316,-2,0,,)-1)</f>
        <v>-152</v>
      </c>
      <c r="L316" s="425">
        <f ca="1">IF(AND(EXACT(C316,C314),C314&lt;&gt;0),L314+1,0)</f>
        <v>2</v>
      </c>
      <c r="M316" s="425" t="str">
        <f ca="1">IF(C316&lt;&gt;"",C316&amp;"-"&amp;L316,"")</f>
        <v>Malaria O-1a Proportion of population that slept under an insecticide-treated net the previous night-2</v>
      </c>
      <c r="N316" s="425" t="str">
        <f t="array" aca="1" ref="N316" ca="1">IFERROR(IF(INDEX('Disaggregation Records'!$E$69:$E$152,MATCH(RIGHT(M316,255),RIGHT('Disaggregation Records'!$D$69:$D$152,255),0))=0,"",INDEX('Disaggregation Records'!$E$69:$E$152,MATCH(RIGHT(M316,255),RIGHT('Disaggregation Records'!$D$69:$D$152,255),0))),"")</f>
        <v/>
      </c>
      <c r="O316" s="425" t="str">
        <f t="array" aca="1" ref="O316" ca="1">IFERROR(IF(INDEX('Disaggregation Records'!$F$69:$F$152,MATCH(RIGHT(M316,255),RIGHT('Disaggregation Records'!$D$69:$D$152,255),0))=0,"",INDEX('Disaggregation Records'!$F$69:$F$152,MATCH(RIGHT(M316,255),RIGHT('Disaggregation Records'!$D$69:$D$152,255),0))),"")</f>
        <v/>
      </c>
      <c r="P316" s="425" t="str">
        <f t="array" aca="1" ref="P316" ca="1">IFERROR(IF(INDEX('Disaggregation Records'!$H$69:$H$152,MATCH(RIGHT(M316,255),RIGHT('Disaggregation Records'!$D$69:$D$152,255),0))=0,"",INDEX('Disaggregation Records'!$H$69:$H$152,MATCH(RIGHT(M316,255),RIGHT('Disaggregation Records'!$D$69:$D$152,255),0))),"")</f>
        <v/>
      </c>
    </row>
    <row r="317" spans="1:16" s="456" customFormat="1" ht="15" customHeight="1" x14ac:dyDescent="0.35">
      <c r="A317" s="891"/>
      <c r="B317" s="911"/>
      <c r="C317" s="890"/>
      <c r="D317" s="901"/>
      <c r="E317" s="913"/>
      <c r="F317" s="431"/>
      <c r="G317" s="905"/>
      <c r="H317" s="895"/>
      <c r="I317" s="915"/>
      <c r="J317" s="899"/>
      <c r="K317" s="893"/>
      <c r="L317" s="425"/>
      <c r="M317" s="425"/>
      <c r="N317" s="425"/>
      <c r="O317" s="425"/>
      <c r="P317" s="425"/>
    </row>
    <row r="318" spans="1:16" s="456" customFormat="1" ht="15" customHeight="1" x14ac:dyDescent="0.35">
      <c r="A318" s="891" t="str">
        <f ca="1">INDIRECT("'Disaggregation tab old'!O"&amp;19-$K318)</f>
        <v>a1V1R00000DyKNKUA3</v>
      </c>
      <c r="B318" s="910">
        <f ca="1">INDIRECT("'Disaggregation tab old'!A"&amp;19-$K318)</f>
        <v>1</v>
      </c>
      <c r="C318" s="889" t="str">
        <f ca="1">IFERROR(VLOOKUP(B318,'Outcome Indicators - Section C '!$A$9:$AP$70,42,FALSE),"")</f>
        <v>Malaria O-1a Proportion of population that slept under an insecticide-treated net the previous night</v>
      </c>
      <c r="D318" s="900" t="str">
        <f ca="1">N318</f>
        <v/>
      </c>
      <c r="E318" s="912" t="str">
        <f ca="1">O318</f>
        <v/>
      </c>
      <c r="F318" s="431"/>
      <c r="G318" s="904" t="str">
        <f>IF(IFERROR((F318/F319),"") ="", "",(F318/F319))</f>
        <v/>
      </c>
      <c r="H318" s="894"/>
      <c r="I318" s="914"/>
      <c r="J318" s="898"/>
      <c r="K318" s="893">
        <f ca="1">IF(OFFSET(K318,-2,0,,)="",-Setup!E8,OFFSET(K318,-2,0,,)-1)</f>
        <v>-153</v>
      </c>
      <c r="L318" s="425">
        <f ca="1">IF(AND(EXACT(C318,C316),C316&lt;&gt;0),L316+1,0)</f>
        <v>3</v>
      </c>
      <c r="M318" s="425" t="str">
        <f ca="1">IF(C318&lt;&gt;"",C318&amp;"-"&amp;L318,"")</f>
        <v>Malaria O-1a Proportion of population that slept under an insecticide-treated net the previous night-3</v>
      </c>
      <c r="N318" s="425" t="str">
        <f t="array" aca="1" ref="N318" ca="1">IFERROR(IF(INDEX('Disaggregation Records'!$E$69:$E$152,MATCH(RIGHT(M318,255),RIGHT('Disaggregation Records'!$D$69:$D$152,255),0))=0,"",INDEX('Disaggregation Records'!$E$69:$E$152,MATCH(RIGHT(M318,255),RIGHT('Disaggregation Records'!$D$69:$D$152,255),0))),"")</f>
        <v/>
      </c>
      <c r="O318" s="425" t="str">
        <f t="array" aca="1" ref="O318" ca="1">IFERROR(IF(INDEX('Disaggregation Records'!$F$69:$F$152,MATCH(RIGHT(M318,255),RIGHT('Disaggregation Records'!$D$69:$D$152,255),0))=0,"",INDEX('Disaggregation Records'!$F$69:$F$152,MATCH(RIGHT(M318,255),RIGHT('Disaggregation Records'!$D$69:$D$152,255),0))),"")</f>
        <v/>
      </c>
      <c r="P318" s="425" t="str">
        <f t="array" aca="1" ref="P318" ca="1">IFERROR(IF(INDEX('Disaggregation Records'!$H$69:$H$152,MATCH(RIGHT(M318,255),RIGHT('Disaggregation Records'!$D$69:$D$152,255),0))=0,"",INDEX('Disaggregation Records'!$H$69:$H$152,MATCH(RIGHT(M318,255),RIGHT('Disaggregation Records'!$D$69:$D$152,255),0))),"")</f>
        <v/>
      </c>
    </row>
    <row r="319" spans="1:16" s="456" customFormat="1" ht="15" customHeight="1" x14ac:dyDescent="0.35">
      <c r="A319" s="891"/>
      <c r="B319" s="911"/>
      <c r="C319" s="890"/>
      <c r="D319" s="901"/>
      <c r="E319" s="913"/>
      <c r="F319" s="431"/>
      <c r="G319" s="905"/>
      <c r="H319" s="895"/>
      <c r="I319" s="915"/>
      <c r="J319" s="899"/>
      <c r="K319" s="893"/>
      <c r="L319" s="425"/>
      <c r="M319" s="425"/>
      <c r="N319" s="425"/>
      <c r="O319" s="425"/>
      <c r="P319" s="425"/>
    </row>
    <row r="320" spans="1:16" s="456" customFormat="1" ht="15" customHeight="1" x14ac:dyDescent="0.35">
      <c r="A320" s="891" t="str">
        <f ca="1">INDIRECT("'Disaggregation tab old'!O"&amp;19-$K320)</f>
        <v>a1V1R00000DyKNLUA3</v>
      </c>
      <c r="B320" s="910">
        <f ca="1">INDIRECT("'Disaggregation tab old'!A"&amp;19-$K320)</f>
        <v>1</v>
      </c>
      <c r="C320" s="889" t="str">
        <f ca="1">IFERROR(VLOOKUP(B320,'Outcome Indicators - Section C '!$A$9:$AP$70,42,FALSE),"")</f>
        <v>Malaria O-1a Proportion of population that slept under an insecticide-treated net the previous night</v>
      </c>
      <c r="D320" s="900" t="str">
        <f ca="1">N320</f>
        <v/>
      </c>
      <c r="E320" s="912" t="str">
        <f ca="1">O320</f>
        <v/>
      </c>
      <c r="F320" s="431"/>
      <c r="G320" s="904" t="str">
        <f>IF(IFERROR((F320/F321),"") ="", "",(F320/F321))</f>
        <v/>
      </c>
      <c r="H320" s="894"/>
      <c r="I320" s="914"/>
      <c r="J320" s="898"/>
      <c r="K320" s="893">
        <f ca="1">IF(OFFSET(K320,-2,0,,)="",-Setup!E10,OFFSET(K320,-2,0,,)-1)</f>
        <v>-154</v>
      </c>
      <c r="L320" s="425">
        <f ca="1">IF(AND(EXACT(C320,C318),C318&lt;&gt;0),L318+1,0)</f>
        <v>4</v>
      </c>
      <c r="M320" s="425" t="str">
        <f ca="1">IF(C320&lt;&gt;"",C320&amp;"-"&amp;L320,"")</f>
        <v>Malaria O-1a Proportion of population that slept under an insecticide-treated net the previous night-4</v>
      </c>
      <c r="N320" s="425" t="str">
        <f t="array" aca="1" ref="N320" ca="1">IFERROR(IF(INDEX('Disaggregation Records'!$E$69:$E$152,MATCH(RIGHT(M320,255),RIGHT('Disaggregation Records'!$D$69:$D$152,255),0))=0,"",INDEX('Disaggregation Records'!$E$69:$E$152,MATCH(RIGHT(M320,255),RIGHT('Disaggregation Records'!$D$69:$D$152,255),0))),"")</f>
        <v/>
      </c>
      <c r="O320" s="425" t="str">
        <f t="array" aca="1" ref="O320" ca="1">IFERROR(IF(INDEX('Disaggregation Records'!$F$69:$F$152,MATCH(RIGHT(M320,255),RIGHT('Disaggregation Records'!$D$69:$D$152,255),0))=0,"",INDEX('Disaggregation Records'!$F$69:$F$152,MATCH(RIGHT(M320,255),RIGHT('Disaggregation Records'!$D$69:$D$152,255),0))),"")</f>
        <v/>
      </c>
      <c r="P320" s="425" t="str">
        <f t="array" aca="1" ref="P320" ca="1">IFERROR(IF(INDEX('Disaggregation Records'!$H$69:$H$152,MATCH(RIGHT(M320,255),RIGHT('Disaggregation Records'!$D$69:$D$152,255),0))=0,"",INDEX('Disaggregation Records'!$H$69:$H$152,MATCH(RIGHT(M320,255),RIGHT('Disaggregation Records'!$D$69:$D$152,255),0))),"")</f>
        <v/>
      </c>
    </row>
    <row r="321" spans="1:16" s="456" customFormat="1" ht="15" customHeight="1" x14ac:dyDescent="0.35">
      <c r="A321" s="891"/>
      <c r="B321" s="911"/>
      <c r="C321" s="890"/>
      <c r="D321" s="901"/>
      <c r="E321" s="913"/>
      <c r="F321" s="431"/>
      <c r="G321" s="905"/>
      <c r="H321" s="895"/>
      <c r="I321" s="915"/>
      <c r="J321" s="899"/>
      <c r="K321" s="893"/>
      <c r="L321" s="425"/>
      <c r="M321" s="425"/>
      <c r="N321" s="425"/>
      <c r="O321" s="425"/>
      <c r="P321" s="425"/>
    </row>
    <row r="322" spans="1:16" s="456" customFormat="1" ht="15" customHeight="1" x14ac:dyDescent="0.35">
      <c r="A322" s="891" t="str">
        <f ca="1">INDIRECT("'Disaggregation tab old'!O"&amp;19-$K322)</f>
        <v>a1V1R00000DyKNMUA3</v>
      </c>
      <c r="B322" s="910">
        <f ca="1">INDIRECT("'Disaggregation tab old'!A"&amp;19-$K322)</f>
        <v>1</v>
      </c>
      <c r="C322" s="889" t="str">
        <f ca="1">IFERROR(VLOOKUP(B322,'Outcome Indicators - Section C '!$A$9:$AP$70,42,FALSE),"")</f>
        <v>Malaria O-1a Proportion of population that slept under an insecticide-treated net the previous night</v>
      </c>
      <c r="D322" s="900" t="str">
        <f ca="1">N322</f>
        <v/>
      </c>
      <c r="E322" s="912" t="str">
        <f ca="1">O322</f>
        <v/>
      </c>
      <c r="F322" s="431"/>
      <c r="G322" s="904" t="str">
        <f>IF(IFERROR((F322/F323),"") ="", "",(F322/F323))</f>
        <v/>
      </c>
      <c r="H322" s="894"/>
      <c r="I322" s="914"/>
      <c r="J322" s="898"/>
      <c r="K322" s="893">
        <f ca="1">IF(OFFSET(K322,-2,0,,)="",-Setup!E12,OFFSET(K322,-2,0,,)-1)</f>
        <v>-155</v>
      </c>
      <c r="L322" s="425">
        <f ca="1">IF(AND(EXACT(C322,C320),C320&lt;&gt;0),L320+1,0)</f>
        <v>5</v>
      </c>
      <c r="M322" s="425" t="str">
        <f ca="1">IF(C322&lt;&gt;"",C322&amp;"-"&amp;L322,"")</f>
        <v>Malaria O-1a Proportion of population that slept under an insecticide-treated net the previous night-5</v>
      </c>
      <c r="N322" s="425" t="str">
        <f t="array" aca="1" ref="N322" ca="1">IFERROR(IF(INDEX('Disaggregation Records'!$E$69:$E$152,MATCH(RIGHT(M322,255),RIGHT('Disaggregation Records'!$D$69:$D$152,255),0))=0,"",INDEX('Disaggregation Records'!$E$69:$E$152,MATCH(RIGHT(M322,255),RIGHT('Disaggregation Records'!$D$69:$D$152,255),0))),"")</f>
        <v/>
      </c>
      <c r="O322" s="425" t="str">
        <f t="array" aca="1" ref="O322" ca="1">IFERROR(IF(INDEX('Disaggregation Records'!$F$69:$F$152,MATCH(RIGHT(M322,255),RIGHT('Disaggregation Records'!$D$69:$D$152,255),0))=0,"",INDEX('Disaggregation Records'!$F$69:$F$152,MATCH(RIGHT(M322,255),RIGHT('Disaggregation Records'!$D$69:$D$152,255),0))),"")</f>
        <v/>
      </c>
      <c r="P322" s="425" t="str">
        <f t="array" aca="1" ref="P322" ca="1">IFERROR(IF(INDEX('Disaggregation Records'!$H$69:$H$152,MATCH(RIGHT(M322,255),RIGHT('Disaggregation Records'!$D$69:$D$152,255),0))=0,"",INDEX('Disaggregation Records'!$H$69:$H$152,MATCH(RIGHT(M322,255),RIGHT('Disaggregation Records'!$D$69:$D$152,255),0))),"")</f>
        <v/>
      </c>
    </row>
    <row r="323" spans="1:16" s="456" customFormat="1" ht="15" customHeight="1" x14ac:dyDescent="0.35">
      <c r="A323" s="891"/>
      <c r="B323" s="911"/>
      <c r="C323" s="890"/>
      <c r="D323" s="901"/>
      <c r="E323" s="913"/>
      <c r="F323" s="431"/>
      <c r="G323" s="905"/>
      <c r="H323" s="895"/>
      <c r="I323" s="915"/>
      <c r="J323" s="899"/>
      <c r="K323" s="893"/>
      <c r="L323" s="425"/>
      <c r="M323" s="425"/>
      <c r="N323" s="425"/>
      <c r="O323" s="425"/>
      <c r="P323" s="425"/>
    </row>
    <row r="324" spans="1:16" s="456" customFormat="1" ht="15" customHeight="1" x14ac:dyDescent="0.35">
      <c r="A324" s="891" t="str">
        <f ca="1">INDIRECT("'Disaggregation tab old'!O"&amp;19-$K324)</f>
        <v>a1V1R00000DyKNNUA3</v>
      </c>
      <c r="B324" s="910">
        <f ca="1">INDIRECT("'Disaggregation tab old'!A"&amp;19-$K324)</f>
        <v>1</v>
      </c>
      <c r="C324" s="889" t="str">
        <f ca="1">IFERROR(VLOOKUP(B324,'Outcome Indicators - Section C '!$A$9:$AP$70,42,FALSE),"")</f>
        <v>Malaria O-1a Proportion of population that slept under an insecticide-treated net the previous night</v>
      </c>
      <c r="D324" s="900" t="str">
        <f ca="1">N324</f>
        <v/>
      </c>
      <c r="E324" s="912" t="str">
        <f ca="1">O324</f>
        <v/>
      </c>
      <c r="F324" s="431"/>
      <c r="G324" s="904" t="str">
        <f>IF(IFERROR((F324/F325),"") ="", "",(F324/F325))</f>
        <v/>
      </c>
      <c r="H324" s="894"/>
      <c r="I324" s="914"/>
      <c r="J324" s="898"/>
      <c r="K324" s="893">
        <f ca="1">IF(OFFSET(K324,-2,0,,)="",-Setup!E14,OFFSET(K324,-2,0,,)-1)</f>
        <v>-156</v>
      </c>
      <c r="L324" s="425">
        <f ca="1">IF(AND(EXACT(C324,C322),C322&lt;&gt;0),L322+1,0)</f>
        <v>6</v>
      </c>
      <c r="M324" s="425" t="str">
        <f ca="1">IF(C324&lt;&gt;"",C324&amp;"-"&amp;L324,"")</f>
        <v>Malaria O-1a Proportion of population that slept under an insecticide-treated net the previous night-6</v>
      </c>
      <c r="N324" s="425" t="str">
        <f t="array" aca="1" ref="N324" ca="1">IFERROR(IF(INDEX('Disaggregation Records'!$E$69:$E$152,MATCH(RIGHT(M324,255),RIGHT('Disaggregation Records'!$D$69:$D$152,255),0))=0,"",INDEX('Disaggregation Records'!$E$69:$E$152,MATCH(RIGHT(M324,255),RIGHT('Disaggregation Records'!$D$69:$D$152,255),0))),"")</f>
        <v/>
      </c>
      <c r="O324" s="425" t="str">
        <f t="array" aca="1" ref="O324" ca="1">IFERROR(IF(INDEX('Disaggregation Records'!$F$69:$F$152,MATCH(RIGHT(M324,255),RIGHT('Disaggregation Records'!$D$69:$D$152,255),0))=0,"",INDEX('Disaggregation Records'!$F$69:$F$152,MATCH(RIGHT(M324,255),RIGHT('Disaggregation Records'!$D$69:$D$152,255),0))),"")</f>
        <v/>
      </c>
      <c r="P324" s="425" t="str">
        <f t="array" aca="1" ref="P324" ca="1">IFERROR(IF(INDEX('Disaggregation Records'!$H$69:$H$152,MATCH(RIGHT(M324,255),RIGHT('Disaggregation Records'!$D$69:$D$152,255),0))=0,"",INDEX('Disaggregation Records'!$H$69:$H$152,MATCH(RIGHT(M324,255),RIGHT('Disaggregation Records'!$D$69:$D$152,255),0))),"")</f>
        <v/>
      </c>
    </row>
    <row r="325" spans="1:16" s="456" customFormat="1" ht="15" customHeight="1" x14ac:dyDescent="0.35">
      <c r="A325" s="891"/>
      <c r="B325" s="911"/>
      <c r="C325" s="890"/>
      <c r="D325" s="901"/>
      <c r="E325" s="913"/>
      <c r="F325" s="431"/>
      <c r="G325" s="905"/>
      <c r="H325" s="895"/>
      <c r="I325" s="915"/>
      <c r="J325" s="899"/>
      <c r="K325" s="893"/>
      <c r="L325" s="425"/>
      <c r="M325" s="425"/>
      <c r="N325" s="425"/>
      <c r="O325" s="425"/>
      <c r="P325" s="425"/>
    </row>
    <row r="326" spans="1:16" s="456" customFormat="1" ht="15" customHeight="1" x14ac:dyDescent="0.35">
      <c r="A326" s="891" t="str">
        <f ca="1">INDIRECT("'Disaggregation tab old'!O"&amp;19-$K326)</f>
        <v>a1V1R00000DyKNOUA3</v>
      </c>
      <c r="B326" s="910">
        <f ca="1">INDIRECT("'Disaggregation tab old'!A"&amp;19-$K326)</f>
        <v>1</v>
      </c>
      <c r="C326" s="889" t="str">
        <f ca="1">IFERROR(VLOOKUP(B326,'Outcome Indicators - Section C '!$A$9:$AP$70,42,FALSE),"")</f>
        <v>Malaria O-1a Proportion of population that slept under an insecticide-treated net the previous night</v>
      </c>
      <c r="D326" s="900" t="str">
        <f ca="1">N326</f>
        <v/>
      </c>
      <c r="E326" s="912" t="str">
        <f ca="1">O326</f>
        <v/>
      </c>
      <c r="F326" s="431"/>
      <c r="G326" s="904" t="str">
        <f>IF(IFERROR((F326/F327),"") ="", "",(F326/F327))</f>
        <v/>
      </c>
      <c r="H326" s="894"/>
      <c r="I326" s="914"/>
      <c r="J326" s="898"/>
      <c r="K326" s="893">
        <f ca="1">IF(OFFSET(K326,-2,0,,)="",-Setup!E16,OFFSET(K326,-2,0,,)-1)</f>
        <v>-157</v>
      </c>
      <c r="L326" s="425">
        <f ca="1">IF(AND(EXACT(C326,C324),C324&lt;&gt;0),L324+1,0)</f>
        <v>7</v>
      </c>
      <c r="M326" s="425" t="str">
        <f ca="1">IF(C326&lt;&gt;"",C326&amp;"-"&amp;L326,"")</f>
        <v>Malaria O-1a Proportion of population that slept under an insecticide-treated net the previous night-7</v>
      </c>
      <c r="N326" s="425" t="str">
        <f t="array" aca="1" ref="N326" ca="1">IFERROR(IF(INDEX('Disaggregation Records'!$E$69:$E$152,MATCH(RIGHT(M326,255),RIGHT('Disaggregation Records'!$D$69:$D$152,255),0))=0,"",INDEX('Disaggregation Records'!$E$69:$E$152,MATCH(RIGHT(M326,255),RIGHT('Disaggregation Records'!$D$69:$D$152,255),0))),"")</f>
        <v/>
      </c>
      <c r="O326" s="425" t="str">
        <f t="array" aca="1" ref="O326" ca="1">IFERROR(IF(INDEX('Disaggregation Records'!$F$69:$F$152,MATCH(RIGHT(M326,255),RIGHT('Disaggregation Records'!$D$69:$D$152,255),0))=0,"",INDEX('Disaggregation Records'!$F$69:$F$152,MATCH(RIGHT(M326,255),RIGHT('Disaggregation Records'!$D$69:$D$152,255),0))),"")</f>
        <v/>
      </c>
      <c r="P326" s="425" t="str">
        <f t="array" aca="1" ref="P326" ca="1">IFERROR(IF(INDEX('Disaggregation Records'!$H$69:$H$152,MATCH(RIGHT(M326,255),RIGHT('Disaggregation Records'!$D$69:$D$152,255),0))=0,"",INDEX('Disaggregation Records'!$H$69:$H$152,MATCH(RIGHT(M326,255),RIGHT('Disaggregation Records'!$D$69:$D$152,255),0))),"")</f>
        <v/>
      </c>
    </row>
    <row r="327" spans="1:16" s="456" customFormat="1" ht="15" customHeight="1" x14ac:dyDescent="0.35">
      <c r="A327" s="891"/>
      <c r="B327" s="911"/>
      <c r="C327" s="890"/>
      <c r="D327" s="901"/>
      <c r="E327" s="913"/>
      <c r="F327" s="431"/>
      <c r="G327" s="905"/>
      <c r="H327" s="895"/>
      <c r="I327" s="915"/>
      <c r="J327" s="899"/>
      <c r="K327" s="893"/>
      <c r="L327" s="425"/>
      <c r="M327" s="425"/>
      <c r="N327" s="425"/>
      <c r="O327" s="425"/>
      <c r="P327" s="425"/>
    </row>
    <row r="328" spans="1:16" s="456" customFormat="1" ht="15" customHeight="1" x14ac:dyDescent="0.35">
      <c r="A328" s="891" t="str">
        <f ca="1">INDIRECT("'Disaggregation tab old'!O"&amp;19-$K328)</f>
        <v>a1V1R00000DyKNPUA3</v>
      </c>
      <c r="B328" s="910">
        <f ca="1">INDIRECT("'Disaggregation tab old'!A"&amp;19-$K328)</f>
        <v>1</v>
      </c>
      <c r="C328" s="889" t="str">
        <f ca="1">IFERROR(VLOOKUP(B328,'Outcome Indicators - Section C '!$A$9:$AP$70,42,FALSE),"")</f>
        <v>Malaria O-1a Proportion of population that slept under an insecticide-treated net the previous night</v>
      </c>
      <c r="D328" s="900" t="str">
        <f ca="1">N328</f>
        <v/>
      </c>
      <c r="E328" s="912" t="str">
        <f ca="1">O328</f>
        <v/>
      </c>
      <c r="F328" s="431"/>
      <c r="G328" s="904" t="str">
        <f>IF(IFERROR((F328/F329),"") ="", "",(F328/F329))</f>
        <v/>
      </c>
      <c r="H328" s="894"/>
      <c r="I328" s="914"/>
      <c r="J328" s="898"/>
      <c r="K328" s="893">
        <f ca="1">IF(OFFSET(K328,-2,0,,)="",-Setup!E18,OFFSET(K328,-2,0,,)-1)</f>
        <v>-158</v>
      </c>
      <c r="L328" s="425">
        <f ca="1">IF(AND(EXACT(C328,C326),C326&lt;&gt;0),L326+1,0)</f>
        <v>8</v>
      </c>
      <c r="M328" s="425" t="str">
        <f ca="1">IF(C328&lt;&gt;"",C328&amp;"-"&amp;L328,"")</f>
        <v>Malaria O-1a Proportion of population that slept under an insecticide-treated net the previous night-8</v>
      </c>
      <c r="N328" s="425" t="str">
        <f t="array" aca="1" ref="N328" ca="1">IFERROR(IF(INDEX('Disaggregation Records'!$E$69:$E$152,MATCH(RIGHT(M328,255),RIGHT('Disaggregation Records'!$D$69:$D$152,255),0))=0,"",INDEX('Disaggregation Records'!$E$69:$E$152,MATCH(RIGHT(M328,255),RIGHT('Disaggregation Records'!$D$69:$D$152,255),0))),"")</f>
        <v/>
      </c>
      <c r="O328" s="425" t="str">
        <f t="array" aca="1" ref="O328" ca="1">IFERROR(IF(INDEX('Disaggregation Records'!$F$69:$F$152,MATCH(RIGHT(M328,255),RIGHT('Disaggregation Records'!$D$69:$D$152,255),0))=0,"",INDEX('Disaggregation Records'!$F$69:$F$152,MATCH(RIGHT(M328,255),RIGHT('Disaggregation Records'!$D$69:$D$152,255),0))),"")</f>
        <v/>
      </c>
      <c r="P328" s="425" t="str">
        <f t="array" aca="1" ref="P328" ca="1">IFERROR(IF(INDEX('Disaggregation Records'!$H$69:$H$152,MATCH(RIGHT(M328,255),RIGHT('Disaggregation Records'!$D$69:$D$152,255),0))=0,"",INDEX('Disaggregation Records'!$H$69:$H$152,MATCH(RIGHT(M328,255),RIGHT('Disaggregation Records'!$D$69:$D$152,255),0))),"")</f>
        <v/>
      </c>
    </row>
    <row r="329" spans="1:16" s="456" customFormat="1" ht="15" customHeight="1" x14ac:dyDescent="0.35">
      <c r="A329" s="891"/>
      <c r="B329" s="911"/>
      <c r="C329" s="890"/>
      <c r="D329" s="901"/>
      <c r="E329" s="913"/>
      <c r="F329" s="431"/>
      <c r="G329" s="905"/>
      <c r="H329" s="895"/>
      <c r="I329" s="915"/>
      <c r="J329" s="899"/>
      <c r="K329" s="893"/>
      <c r="L329" s="425"/>
      <c r="M329" s="425"/>
      <c r="N329" s="425"/>
      <c r="O329" s="425"/>
      <c r="P329" s="425"/>
    </row>
    <row r="330" spans="1:16" s="456" customFormat="1" ht="15" customHeight="1" x14ac:dyDescent="0.35">
      <c r="A330" s="891" t="str">
        <f ca="1">INDIRECT("'Disaggregation tab old'!O"&amp;19-$K330)</f>
        <v>a1V1R00000DyKNQUA3</v>
      </c>
      <c r="B330" s="910">
        <f ca="1">INDIRECT("'Disaggregation tab old'!A"&amp;19-$K330)</f>
        <v>1</v>
      </c>
      <c r="C330" s="889" t="str">
        <f ca="1">IFERROR(VLOOKUP(B330,'Outcome Indicators - Section C '!$A$9:$AP$70,42,FALSE),"")</f>
        <v>Malaria O-1a Proportion of population that slept under an insecticide-treated net the previous night</v>
      </c>
      <c r="D330" s="900" t="str">
        <f ca="1">N330</f>
        <v/>
      </c>
      <c r="E330" s="912" t="str">
        <f ca="1">O330</f>
        <v/>
      </c>
      <c r="F330" s="431"/>
      <c r="G330" s="904" t="str">
        <f>IF(IFERROR((F330/F331),"") ="", "",(F330/F331))</f>
        <v/>
      </c>
      <c r="H330" s="894"/>
      <c r="I330" s="914"/>
      <c r="J330" s="898"/>
      <c r="K330" s="893">
        <f ca="1">IF(OFFSET(K330,-2,0,,)="",-Setup!E20,OFFSET(K330,-2,0,,)-1)</f>
        <v>-159</v>
      </c>
      <c r="L330" s="425">
        <f ca="1">IF(AND(EXACT(C330,C328),C328&lt;&gt;0),L328+1,0)</f>
        <v>9</v>
      </c>
      <c r="M330" s="425" t="str">
        <f ca="1">IF(C330&lt;&gt;"",C330&amp;"-"&amp;L330,"")</f>
        <v>Malaria O-1a Proportion of population that slept under an insecticide-treated net the previous night-9</v>
      </c>
      <c r="N330" s="425" t="str">
        <f t="array" aca="1" ref="N330" ca="1">IFERROR(IF(INDEX('Disaggregation Records'!$E$69:$E$152,MATCH(RIGHT(M330,255),RIGHT('Disaggregation Records'!$D$69:$D$152,255),0))=0,"",INDEX('Disaggregation Records'!$E$69:$E$152,MATCH(RIGHT(M330,255),RIGHT('Disaggregation Records'!$D$69:$D$152,255),0))),"")</f>
        <v/>
      </c>
      <c r="O330" s="425" t="str">
        <f t="array" aca="1" ref="O330" ca="1">IFERROR(IF(INDEX('Disaggregation Records'!$F$69:$F$152,MATCH(RIGHT(M330,255),RIGHT('Disaggregation Records'!$D$69:$D$152,255),0))=0,"",INDEX('Disaggregation Records'!$F$69:$F$152,MATCH(RIGHT(M330,255),RIGHT('Disaggregation Records'!$D$69:$D$152,255),0))),"")</f>
        <v/>
      </c>
      <c r="P330" s="425" t="str">
        <f t="array" aca="1" ref="P330" ca="1">IFERROR(IF(INDEX('Disaggregation Records'!$H$69:$H$152,MATCH(RIGHT(M330,255),RIGHT('Disaggregation Records'!$D$69:$D$152,255),0))=0,"",INDEX('Disaggregation Records'!$H$69:$H$152,MATCH(RIGHT(M330,255),RIGHT('Disaggregation Records'!$D$69:$D$152,255),0))),"")</f>
        <v/>
      </c>
    </row>
    <row r="331" spans="1:16" s="456" customFormat="1" ht="15" customHeight="1" x14ac:dyDescent="0.35">
      <c r="A331" s="891"/>
      <c r="B331" s="911"/>
      <c r="C331" s="890"/>
      <c r="D331" s="901"/>
      <c r="E331" s="913"/>
      <c r="F331" s="431"/>
      <c r="G331" s="905"/>
      <c r="H331" s="895"/>
      <c r="I331" s="915"/>
      <c r="J331" s="899"/>
      <c r="K331" s="893"/>
      <c r="L331" s="425"/>
      <c r="M331" s="425"/>
      <c r="N331" s="425"/>
      <c r="O331" s="425"/>
      <c r="P331" s="425"/>
    </row>
    <row r="332" spans="1:16" s="456" customFormat="1" ht="15" customHeight="1" x14ac:dyDescent="0.35">
      <c r="A332" s="891" t="str">
        <f ca="1">INDIRECT("'Disaggregation tab old'!O"&amp;19-$K332)</f>
        <v>a1V1R00000DyKNRUA3</v>
      </c>
      <c r="B332" s="910">
        <f ca="1">INDIRECT("'Disaggregation tab old'!A"&amp;19-$K332)</f>
        <v>2</v>
      </c>
      <c r="C332" s="889" t="str">
        <f ca="1">IFERROR(VLOOKUP(B332,'Outcome Indicators - Section C '!$A$9:$AP$70,42,FALSE),"")</f>
        <v>Malaria O-1b Proportion of children under five years old who slept under an insecticide-treated net the previous night</v>
      </c>
      <c r="D332" s="900" t="str">
        <f ca="1">N332</f>
        <v/>
      </c>
      <c r="E332" s="912" t="str">
        <f ca="1">O332</f>
        <v/>
      </c>
      <c r="F332" s="431"/>
      <c r="G332" s="904" t="str">
        <f>IF(IFERROR((F332/F333),"") ="", "",(F332/F333))</f>
        <v/>
      </c>
      <c r="H332" s="894"/>
      <c r="I332" s="914"/>
      <c r="J332" s="898"/>
      <c r="K332" s="893">
        <f ca="1">IF(OFFSET(K332,-2,0,,)="",-Setup!E22,OFFSET(K332,-2,0,,)-1)</f>
        <v>-160</v>
      </c>
      <c r="L332" s="425">
        <f ca="1">IF(AND(EXACT(C332,C330),C330&lt;&gt;0),L330+1,0)</f>
        <v>0</v>
      </c>
      <c r="M332" s="425" t="str">
        <f ca="1">IF(C332&lt;&gt;"",C332&amp;"-"&amp;L332,"")</f>
        <v>Malaria O-1b Proportion of children under five years old who slept under an insecticide-treated net the previous night-0</v>
      </c>
      <c r="N332" s="425" t="str">
        <f t="array" aca="1" ref="N332" ca="1">IFERROR(IF(INDEX('Disaggregation Records'!$E$69:$E$152,MATCH(RIGHT(M332,255),RIGHT('Disaggregation Records'!$D$69:$D$152,255),0))=0,"",INDEX('Disaggregation Records'!$E$69:$E$152,MATCH(RIGHT(M332,255),RIGHT('Disaggregation Records'!$D$69:$D$152,255),0))),"")</f>
        <v/>
      </c>
      <c r="O332" s="425" t="str">
        <f t="array" aca="1" ref="O332" ca="1">IFERROR(IF(INDEX('Disaggregation Records'!$F$69:$F$152,MATCH(RIGHT(M332,255),RIGHT('Disaggregation Records'!$D$69:$D$152,255),0))=0,"",INDEX('Disaggregation Records'!$F$69:$F$152,MATCH(RIGHT(M332,255),RIGHT('Disaggregation Records'!$D$69:$D$152,255),0))),"")</f>
        <v/>
      </c>
      <c r="P332" s="425" t="str">
        <f t="array" aca="1" ref="P332" ca="1">IFERROR(IF(INDEX('Disaggregation Records'!$H$69:$H$152,MATCH(RIGHT(M332,255),RIGHT('Disaggregation Records'!$D$69:$D$152,255),0))=0,"",INDEX('Disaggregation Records'!$H$69:$H$152,MATCH(RIGHT(M332,255),RIGHT('Disaggregation Records'!$D$69:$D$152,255),0))),"")</f>
        <v/>
      </c>
    </row>
    <row r="333" spans="1:16" s="456" customFormat="1" ht="15" customHeight="1" x14ac:dyDescent="0.35">
      <c r="A333" s="891"/>
      <c r="B333" s="911"/>
      <c r="C333" s="890"/>
      <c r="D333" s="901"/>
      <c r="E333" s="913"/>
      <c r="F333" s="431"/>
      <c r="G333" s="905"/>
      <c r="H333" s="895"/>
      <c r="I333" s="915"/>
      <c r="J333" s="899"/>
      <c r="K333" s="893"/>
      <c r="L333" s="425"/>
      <c r="M333" s="425"/>
      <c r="N333" s="425"/>
      <c r="O333" s="425"/>
      <c r="P333" s="425"/>
    </row>
    <row r="334" spans="1:16" s="456" customFormat="1" ht="15" customHeight="1" x14ac:dyDescent="0.35">
      <c r="A334" s="891" t="str">
        <f ca="1">INDIRECT("'Disaggregation tab old'!O"&amp;19-$K334)</f>
        <v>a1V1R00000DyKNSUA3</v>
      </c>
      <c r="B334" s="910">
        <f ca="1">INDIRECT("'Disaggregation tab old'!A"&amp;19-$K334)</f>
        <v>2</v>
      </c>
      <c r="C334" s="889" t="str">
        <f ca="1">IFERROR(VLOOKUP(B334,'Outcome Indicators - Section C '!$A$9:$AP$70,42,FALSE),"")</f>
        <v>Malaria O-1b Proportion of children under five years old who slept under an insecticide-treated net the previous night</v>
      </c>
      <c r="D334" s="900" t="str">
        <f ca="1">N334</f>
        <v/>
      </c>
      <c r="E334" s="912" t="str">
        <f ca="1">O334</f>
        <v/>
      </c>
      <c r="F334" s="431"/>
      <c r="G334" s="904" t="str">
        <f>IF(IFERROR((F334/F335),"") ="", "",(F334/F335))</f>
        <v/>
      </c>
      <c r="H334" s="894"/>
      <c r="I334" s="914"/>
      <c r="J334" s="898"/>
      <c r="K334" s="893">
        <f ca="1">IF(OFFSET(K334,-2,0,,)="",-Setup!E24,OFFSET(K334,-2,0,,)-1)</f>
        <v>-161</v>
      </c>
      <c r="L334" s="425">
        <f ca="1">IF(AND(EXACT(C334,C332),C332&lt;&gt;0),L332+1,0)</f>
        <v>1</v>
      </c>
      <c r="M334" s="425" t="str">
        <f ca="1">IF(C334&lt;&gt;"",C334&amp;"-"&amp;L334,"")</f>
        <v>Malaria O-1b Proportion of children under five years old who slept under an insecticide-treated net the previous night-1</v>
      </c>
      <c r="N334" s="425" t="str">
        <f t="array" aca="1" ref="N334" ca="1">IFERROR(IF(INDEX('Disaggregation Records'!$E$69:$E$152,MATCH(RIGHT(M334,255),RIGHT('Disaggregation Records'!$D$69:$D$152,255),0))=0,"",INDEX('Disaggregation Records'!$E$69:$E$152,MATCH(RIGHT(M334,255),RIGHT('Disaggregation Records'!$D$69:$D$152,255),0))),"")</f>
        <v/>
      </c>
      <c r="O334" s="425" t="str">
        <f t="array" aca="1" ref="O334" ca="1">IFERROR(IF(INDEX('Disaggregation Records'!$F$69:$F$152,MATCH(RIGHT(M334,255),RIGHT('Disaggregation Records'!$D$69:$D$152,255),0))=0,"",INDEX('Disaggregation Records'!$F$69:$F$152,MATCH(RIGHT(M334,255),RIGHT('Disaggregation Records'!$D$69:$D$152,255),0))),"")</f>
        <v/>
      </c>
      <c r="P334" s="425" t="str">
        <f t="array" aca="1" ref="P334" ca="1">IFERROR(IF(INDEX('Disaggregation Records'!$H$69:$H$152,MATCH(RIGHT(M334,255),RIGHT('Disaggregation Records'!$D$69:$D$152,255),0))=0,"",INDEX('Disaggregation Records'!$H$69:$H$152,MATCH(RIGHT(M334,255),RIGHT('Disaggregation Records'!$D$69:$D$152,255),0))),"")</f>
        <v/>
      </c>
    </row>
    <row r="335" spans="1:16" s="456" customFormat="1" ht="15" customHeight="1" x14ac:dyDescent="0.35">
      <c r="A335" s="891"/>
      <c r="B335" s="911"/>
      <c r="C335" s="890"/>
      <c r="D335" s="901"/>
      <c r="E335" s="913"/>
      <c r="F335" s="431"/>
      <c r="G335" s="905"/>
      <c r="H335" s="895"/>
      <c r="I335" s="915"/>
      <c r="J335" s="899"/>
      <c r="K335" s="893"/>
      <c r="L335" s="425"/>
      <c r="M335" s="425"/>
      <c r="N335" s="425"/>
      <c r="O335" s="425"/>
      <c r="P335" s="425"/>
    </row>
    <row r="336" spans="1:16" s="456" customFormat="1" ht="15" customHeight="1" x14ac:dyDescent="0.35">
      <c r="A336" s="891" t="str">
        <f ca="1">INDIRECT("'Disaggregation tab old'!O"&amp;19-$K336)</f>
        <v>a1V1R00000DyKNTUA3</v>
      </c>
      <c r="B336" s="910">
        <f ca="1">INDIRECT("'Disaggregation tab old'!A"&amp;19-$K336)</f>
        <v>2</v>
      </c>
      <c r="C336" s="889" t="str">
        <f ca="1">IFERROR(VLOOKUP(B336,'Outcome Indicators - Section C '!$A$9:$AP$70,42,FALSE),"")</f>
        <v>Malaria O-1b Proportion of children under five years old who slept under an insecticide-treated net the previous night</v>
      </c>
      <c r="D336" s="900" t="str">
        <f ca="1">N336</f>
        <v/>
      </c>
      <c r="E336" s="912" t="str">
        <f ca="1">O336</f>
        <v/>
      </c>
      <c r="F336" s="431"/>
      <c r="G336" s="904" t="str">
        <f>IF(IFERROR((F336/F337),"") ="", "",(F336/F337))</f>
        <v/>
      </c>
      <c r="H336" s="894"/>
      <c r="I336" s="914"/>
      <c r="J336" s="898"/>
      <c r="K336" s="893">
        <f ca="1">IF(OFFSET(K336,-2,0,,)="",-Setup!E26,OFFSET(K336,-2,0,,)-1)</f>
        <v>-162</v>
      </c>
      <c r="L336" s="425">
        <f ca="1">IF(AND(EXACT(C336,C334),C334&lt;&gt;0),L334+1,0)</f>
        <v>2</v>
      </c>
      <c r="M336" s="425" t="str">
        <f ca="1">IF(C336&lt;&gt;"",C336&amp;"-"&amp;L336,"")</f>
        <v>Malaria O-1b Proportion of children under five years old who slept under an insecticide-treated net the previous night-2</v>
      </c>
      <c r="N336" s="425" t="str">
        <f t="array" aca="1" ref="N336" ca="1">IFERROR(IF(INDEX('Disaggregation Records'!$E$69:$E$152,MATCH(RIGHT(M336,255),RIGHT('Disaggregation Records'!$D$69:$D$152,255),0))=0,"",INDEX('Disaggregation Records'!$E$69:$E$152,MATCH(RIGHT(M336,255),RIGHT('Disaggregation Records'!$D$69:$D$152,255),0))),"")</f>
        <v/>
      </c>
      <c r="O336" s="425" t="str">
        <f t="array" aca="1" ref="O336" ca="1">IFERROR(IF(INDEX('Disaggregation Records'!$F$69:$F$152,MATCH(RIGHT(M336,255),RIGHT('Disaggregation Records'!$D$69:$D$152,255),0))=0,"",INDEX('Disaggregation Records'!$F$69:$F$152,MATCH(RIGHT(M336,255),RIGHT('Disaggregation Records'!$D$69:$D$152,255),0))),"")</f>
        <v/>
      </c>
      <c r="P336" s="425" t="str">
        <f t="array" aca="1" ref="P336" ca="1">IFERROR(IF(INDEX('Disaggregation Records'!$H$69:$H$152,MATCH(RIGHT(M336,255),RIGHT('Disaggregation Records'!$D$69:$D$152,255),0))=0,"",INDEX('Disaggregation Records'!$H$69:$H$152,MATCH(RIGHT(M336,255),RIGHT('Disaggregation Records'!$D$69:$D$152,255),0))),"")</f>
        <v/>
      </c>
    </row>
    <row r="337" spans="1:16" s="456" customFormat="1" ht="15" customHeight="1" x14ac:dyDescent="0.35">
      <c r="A337" s="891"/>
      <c r="B337" s="911"/>
      <c r="C337" s="890"/>
      <c r="D337" s="901"/>
      <c r="E337" s="913"/>
      <c r="F337" s="431"/>
      <c r="G337" s="905"/>
      <c r="H337" s="895"/>
      <c r="I337" s="915"/>
      <c r="J337" s="899"/>
      <c r="K337" s="893"/>
      <c r="L337" s="425"/>
      <c r="M337" s="425"/>
      <c r="N337" s="425"/>
      <c r="O337" s="425"/>
      <c r="P337" s="425"/>
    </row>
    <row r="338" spans="1:16" s="456" customFormat="1" ht="15" customHeight="1" x14ac:dyDescent="0.35">
      <c r="A338" s="891" t="str">
        <f ca="1">INDIRECT("'Disaggregation tab old'!O"&amp;19-$K338)</f>
        <v>a1V1R00000DyKNUUA3</v>
      </c>
      <c r="B338" s="910">
        <f ca="1">INDIRECT("'Disaggregation tab old'!A"&amp;19-$K338)</f>
        <v>2</v>
      </c>
      <c r="C338" s="889" t="str">
        <f ca="1">IFERROR(VLOOKUP(B338,'Outcome Indicators - Section C '!$A$9:$AP$70,42,FALSE),"")</f>
        <v>Malaria O-1b Proportion of children under five years old who slept under an insecticide-treated net the previous night</v>
      </c>
      <c r="D338" s="900" t="str">
        <f ca="1">N338</f>
        <v/>
      </c>
      <c r="E338" s="912" t="str">
        <f ca="1">O338</f>
        <v/>
      </c>
      <c r="F338" s="431"/>
      <c r="G338" s="904" t="str">
        <f>IF(IFERROR((F338/F339),"") ="", "",(F338/F339))</f>
        <v/>
      </c>
      <c r="H338" s="894"/>
      <c r="I338" s="914"/>
      <c r="J338" s="898"/>
      <c r="K338" s="893">
        <f ca="1">IF(OFFSET(K338,-2,0,,)="",-Setup!E28,OFFSET(K338,-2,0,,)-1)</f>
        <v>-163</v>
      </c>
      <c r="L338" s="425">
        <f ca="1">IF(AND(EXACT(C338,C336),C336&lt;&gt;0),L336+1,0)</f>
        <v>3</v>
      </c>
      <c r="M338" s="425" t="str">
        <f ca="1">IF(C338&lt;&gt;"",C338&amp;"-"&amp;L338,"")</f>
        <v>Malaria O-1b Proportion of children under five years old who slept under an insecticide-treated net the previous night-3</v>
      </c>
      <c r="N338" s="425" t="str">
        <f t="array" aca="1" ref="N338" ca="1">IFERROR(IF(INDEX('Disaggregation Records'!$E$69:$E$152,MATCH(RIGHT(M338,255),RIGHT('Disaggregation Records'!$D$69:$D$152,255),0))=0,"",INDEX('Disaggregation Records'!$E$69:$E$152,MATCH(RIGHT(M338,255),RIGHT('Disaggregation Records'!$D$69:$D$152,255),0))),"")</f>
        <v/>
      </c>
      <c r="O338" s="425" t="str">
        <f t="array" aca="1" ref="O338" ca="1">IFERROR(IF(INDEX('Disaggregation Records'!$F$69:$F$152,MATCH(RIGHT(M338,255),RIGHT('Disaggregation Records'!$D$69:$D$152,255),0))=0,"",INDEX('Disaggregation Records'!$F$69:$F$152,MATCH(RIGHT(M338,255),RIGHT('Disaggregation Records'!$D$69:$D$152,255),0))),"")</f>
        <v/>
      </c>
      <c r="P338" s="425" t="str">
        <f t="array" aca="1" ref="P338" ca="1">IFERROR(IF(INDEX('Disaggregation Records'!$H$69:$H$152,MATCH(RIGHT(M338,255),RIGHT('Disaggregation Records'!$D$69:$D$152,255),0))=0,"",INDEX('Disaggregation Records'!$H$69:$H$152,MATCH(RIGHT(M338,255),RIGHT('Disaggregation Records'!$D$69:$D$152,255),0))),"")</f>
        <v/>
      </c>
    </row>
    <row r="339" spans="1:16" s="456" customFormat="1" ht="15" customHeight="1" x14ac:dyDescent="0.35">
      <c r="A339" s="891"/>
      <c r="B339" s="911"/>
      <c r="C339" s="890"/>
      <c r="D339" s="901"/>
      <c r="E339" s="913"/>
      <c r="F339" s="431"/>
      <c r="G339" s="905"/>
      <c r="H339" s="895"/>
      <c r="I339" s="915"/>
      <c r="J339" s="899"/>
      <c r="K339" s="893"/>
      <c r="L339" s="425"/>
      <c r="M339" s="425"/>
      <c r="N339" s="425"/>
      <c r="O339" s="425"/>
      <c r="P339" s="425"/>
    </row>
    <row r="340" spans="1:16" s="456" customFormat="1" ht="15" customHeight="1" x14ac:dyDescent="0.35">
      <c r="A340" s="891" t="str">
        <f ca="1">INDIRECT("'Disaggregation tab old'!O"&amp;19-$K340)</f>
        <v>a1V1R00000DyKNVUA3</v>
      </c>
      <c r="B340" s="910">
        <f ca="1">INDIRECT("'Disaggregation tab old'!A"&amp;19-$K340)</f>
        <v>2</v>
      </c>
      <c r="C340" s="889" t="str">
        <f ca="1">IFERROR(VLOOKUP(B340,'Outcome Indicators - Section C '!$A$9:$AP$70,42,FALSE),"")</f>
        <v>Malaria O-1b Proportion of children under five years old who slept under an insecticide-treated net the previous night</v>
      </c>
      <c r="D340" s="900" t="str">
        <f ca="1">N340</f>
        <v/>
      </c>
      <c r="E340" s="912" t="str">
        <f ca="1">O340</f>
        <v/>
      </c>
      <c r="F340" s="431"/>
      <c r="G340" s="904" t="str">
        <f>IF(IFERROR((F340/F341),"") ="", "",(F340/F341))</f>
        <v/>
      </c>
      <c r="H340" s="894"/>
      <c r="I340" s="914"/>
      <c r="J340" s="898"/>
      <c r="K340" s="893">
        <f ca="1">IF(OFFSET(K340,-2,0,,)="",-Setup!E30,OFFSET(K340,-2,0,,)-1)</f>
        <v>-164</v>
      </c>
      <c r="L340" s="425">
        <f ca="1">IF(AND(EXACT(C340,C338),C338&lt;&gt;0),L338+1,0)</f>
        <v>4</v>
      </c>
      <c r="M340" s="425" t="str">
        <f ca="1">IF(C340&lt;&gt;"",C340&amp;"-"&amp;L340,"")</f>
        <v>Malaria O-1b Proportion of children under five years old who slept under an insecticide-treated net the previous night-4</v>
      </c>
      <c r="N340" s="425" t="str">
        <f t="array" aca="1" ref="N340" ca="1">IFERROR(IF(INDEX('Disaggregation Records'!$E$69:$E$152,MATCH(RIGHT(M340,255),RIGHT('Disaggregation Records'!$D$69:$D$152,255),0))=0,"",INDEX('Disaggregation Records'!$E$69:$E$152,MATCH(RIGHT(M340,255),RIGHT('Disaggregation Records'!$D$69:$D$152,255),0))),"")</f>
        <v/>
      </c>
      <c r="O340" s="425" t="str">
        <f t="array" aca="1" ref="O340" ca="1">IFERROR(IF(INDEX('Disaggregation Records'!$F$69:$F$152,MATCH(RIGHT(M340,255),RIGHT('Disaggregation Records'!$D$69:$D$152,255),0))=0,"",INDEX('Disaggregation Records'!$F$69:$F$152,MATCH(RIGHT(M340,255),RIGHT('Disaggregation Records'!$D$69:$D$152,255),0))),"")</f>
        <v/>
      </c>
      <c r="P340" s="425" t="str">
        <f t="array" aca="1" ref="P340" ca="1">IFERROR(IF(INDEX('Disaggregation Records'!$H$69:$H$152,MATCH(RIGHT(M340,255),RIGHT('Disaggregation Records'!$D$69:$D$152,255),0))=0,"",INDEX('Disaggregation Records'!$H$69:$H$152,MATCH(RIGHT(M340,255),RIGHT('Disaggregation Records'!$D$69:$D$152,255),0))),"")</f>
        <v/>
      </c>
    </row>
    <row r="341" spans="1:16" s="456" customFormat="1" ht="15" customHeight="1" x14ac:dyDescent="0.35">
      <c r="A341" s="891"/>
      <c r="B341" s="911"/>
      <c r="C341" s="890"/>
      <c r="D341" s="901"/>
      <c r="E341" s="913"/>
      <c r="F341" s="431"/>
      <c r="G341" s="905"/>
      <c r="H341" s="895"/>
      <c r="I341" s="915"/>
      <c r="J341" s="899"/>
      <c r="K341" s="893"/>
      <c r="L341" s="425"/>
      <c r="M341" s="425"/>
      <c r="N341" s="425"/>
      <c r="O341" s="425"/>
      <c r="P341" s="425"/>
    </row>
    <row r="342" spans="1:16" s="456" customFormat="1" ht="15" customHeight="1" x14ac:dyDescent="0.35">
      <c r="A342" s="891" t="str">
        <f ca="1">INDIRECT("'Disaggregation tab old'!O"&amp;19-$K342)</f>
        <v>a1V1R00000DyKNWUA3</v>
      </c>
      <c r="B342" s="910">
        <f ca="1">INDIRECT("'Disaggregation tab old'!A"&amp;19-$K342)</f>
        <v>2</v>
      </c>
      <c r="C342" s="889" t="str">
        <f ca="1">IFERROR(VLOOKUP(B342,'Outcome Indicators - Section C '!$A$9:$AP$70,42,FALSE),"")</f>
        <v>Malaria O-1b Proportion of children under five years old who slept under an insecticide-treated net the previous night</v>
      </c>
      <c r="D342" s="900" t="str">
        <f ca="1">N342</f>
        <v/>
      </c>
      <c r="E342" s="912" t="str">
        <f ca="1">O342</f>
        <v/>
      </c>
      <c r="F342" s="431"/>
      <c r="G342" s="904" t="str">
        <f>IF(IFERROR((F342/F343),"") ="", "",(F342/F343))</f>
        <v/>
      </c>
      <c r="H342" s="894"/>
      <c r="I342" s="914"/>
      <c r="J342" s="898"/>
      <c r="K342" s="893">
        <f ca="1">IF(OFFSET(K342,-2,0,,)="",-Setup!E32,OFFSET(K342,-2,0,,)-1)</f>
        <v>-165</v>
      </c>
      <c r="L342" s="425">
        <f ca="1">IF(AND(EXACT(C342,C340),C340&lt;&gt;0),L340+1,0)</f>
        <v>5</v>
      </c>
      <c r="M342" s="425" t="str">
        <f ca="1">IF(C342&lt;&gt;"",C342&amp;"-"&amp;L342,"")</f>
        <v>Malaria O-1b Proportion of children under five years old who slept under an insecticide-treated net the previous night-5</v>
      </c>
      <c r="N342" s="425" t="str">
        <f t="array" aca="1" ref="N342" ca="1">IFERROR(IF(INDEX('Disaggregation Records'!$E$69:$E$152,MATCH(RIGHT(M342,255),RIGHT('Disaggregation Records'!$D$69:$D$152,255),0))=0,"",INDEX('Disaggregation Records'!$E$69:$E$152,MATCH(RIGHT(M342,255),RIGHT('Disaggregation Records'!$D$69:$D$152,255),0))),"")</f>
        <v/>
      </c>
      <c r="O342" s="425" t="str">
        <f t="array" aca="1" ref="O342" ca="1">IFERROR(IF(INDEX('Disaggregation Records'!$F$69:$F$152,MATCH(RIGHT(M342,255),RIGHT('Disaggregation Records'!$D$69:$D$152,255),0))=0,"",INDEX('Disaggregation Records'!$F$69:$F$152,MATCH(RIGHT(M342,255),RIGHT('Disaggregation Records'!$D$69:$D$152,255),0))),"")</f>
        <v/>
      </c>
      <c r="P342" s="425" t="str">
        <f t="array" aca="1" ref="P342" ca="1">IFERROR(IF(INDEX('Disaggregation Records'!$H$69:$H$152,MATCH(RIGHT(M342,255),RIGHT('Disaggregation Records'!$D$69:$D$152,255),0))=0,"",INDEX('Disaggregation Records'!$H$69:$H$152,MATCH(RIGHT(M342,255),RIGHT('Disaggregation Records'!$D$69:$D$152,255),0))),"")</f>
        <v/>
      </c>
    </row>
    <row r="343" spans="1:16" s="456" customFormat="1" ht="15" customHeight="1" x14ac:dyDescent="0.35">
      <c r="A343" s="891"/>
      <c r="B343" s="911"/>
      <c r="C343" s="890"/>
      <c r="D343" s="901"/>
      <c r="E343" s="913"/>
      <c r="F343" s="431"/>
      <c r="G343" s="905"/>
      <c r="H343" s="895"/>
      <c r="I343" s="915"/>
      <c r="J343" s="899"/>
      <c r="K343" s="893"/>
      <c r="L343" s="425"/>
      <c r="M343" s="425"/>
      <c r="N343" s="425"/>
      <c r="O343" s="425"/>
      <c r="P343" s="425"/>
    </row>
    <row r="344" spans="1:16" s="456" customFormat="1" ht="15" customHeight="1" x14ac:dyDescent="0.35">
      <c r="A344" s="891" t="str">
        <f ca="1">INDIRECT("'Disaggregation tab old'!O"&amp;19-$K344)</f>
        <v>a1V1R00000DyKNXUA3</v>
      </c>
      <c r="B344" s="910">
        <f ca="1">INDIRECT("'Disaggregation tab old'!A"&amp;19-$K344)</f>
        <v>2</v>
      </c>
      <c r="C344" s="889" t="str">
        <f ca="1">IFERROR(VLOOKUP(B344,'Outcome Indicators - Section C '!$A$9:$AP$70,42,FALSE),"")</f>
        <v>Malaria O-1b Proportion of children under five years old who slept under an insecticide-treated net the previous night</v>
      </c>
      <c r="D344" s="900" t="str">
        <f ca="1">N344</f>
        <v/>
      </c>
      <c r="E344" s="912" t="str">
        <f ca="1">O344</f>
        <v/>
      </c>
      <c r="F344" s="431"/>
      <c r="G344" s="904" t="str">
        <f>IF(IFERROR((F344/F345),"") ="", "",(F344/F345))</f>
        <v/>
      </c>
      <c r="H344" s="894"/>
      <c r="I344" s="914"/>
      <c r="J344" s="898"/>
      <c r="K344" s="893">
        <f ca="1">IF(OFFSET(K344,-2,0,,)="",-Setup!E34,OFFSET(K344,-2,0,,)-1)</f>
        <v>-166</v>
      </c>
      <c r="L344" s="425">
        <f ca="1">IF(AND(EXACT(C344,C342),C342&lt;&gt;0),L342+1,0)</f>
        <v>6</v>
      </c>
      <c r="M344" s="425" t="str">
        <f ca="1">IF(C344&lt;&gt;"",C344&amp;"-"&amp;L344,"")</f>
        <v>Malaria O-1b Proportion of children under five years old who slept under an insecticide-treated net the previous night-6</v>
      </c>
      <c r="N344" s="425" t="str">
        <f t="array" aca="1" ref="N344" ca="1">IFERROR(IF(INDEX('Disaggregation Records'!$E$69:$E$152,MATCH(RIGHT(M344,255),RIGHT('Disaggregation Records'!$D$69:$D$152,255),0))=0,"",INDEX('Disaggregation Records'!$E$69:$E$152,MATCH(RIGHT(M344,255),RIGHT('Disaggregation Records'!$D$69:$D$152,255),0))),"")</f>
        <v/>
      </c>
      <c r="O344" s="425" t="str">
        <f t="array" aca="1" ref="O344" ca="1">IFERROR(IF(INDEX('Disaggregation Records'!$F$69:$F$152,MATCH(RIGHT(M344,255),RIGHT('Disaggregation Records'!$D$69:$D$152,255),0))=0,"",INDEX('Disaggregation Records'!$F$69:$F$152,MATCH(RIGHT(M344,255),RIGHT('Disaggregation Records'!$D$69:$D$152,255),0))),"")</f>
        <v/>
      </c>
      <c r="P344" s="425" t="str">
        <f t="array" aca="1" ref="P344" ca="1">IFERROR(IF(INDEX('Disaggregation Records'!$H$69:$H$152,MATCH(RIGHT(M344,255),RIGHT('Disaggregation Records'!$D$69:$D$152,255),0))=0,"",INDEX('Disaggregation Records'!$H$69:$H$152,MATCH(RIGHT(M344,255),RIGHT('Disaggregation Records'!$D$69:$D$152,255),0))),"")</f>
        <v/>
      </c>
    </row>
    <row r="345" spans="1:16" s="456" customFormat="1" ht="15" customHeight="1" x14ac:dyDescent="0.35">
      <c r="A345" s="891"/>
      <c r="B345" s="911"/>
      <c r="C345" s="890"/>
      <c r="D345" s="901"/>
      <c r="E345" s="913"/>
      <c r="F345" s="431"/>
      <c r="G345" s="905"/>
      <c r="H345" s="895"/>
      <c r="I345" s="915"/>
      <c r="J345" s="899"/>
      <c r="K345" s="893"/>
      <c r="L345" s="425"/>
      <c r="M345" s="425"/>
      <c r="N345" s="425"/>
      <c r="O345" s="425"/>
      <c r="P345" s="425"/>
    </row>
    <row r="346" spans="1:16" s="456" customFormat="1" ht="15" customHeight="1" x14ac:dyDescent="0.35">
      <c r="A346" s="891" t="str">
        <f ca="1">INDIRECT("'Disaggregation tab old'!O"&amp;19-$K346)</f>
        <v>a1V1R00000DyKNYUA3</v>
      </c>
      <c r="B346" s="910">
        <f ca="1">INDIRECT("'Disaggregation tab old'!A"&amp;19-$K346)</f>
        <v>2</v>
      </c>
      <c r="C346" s="889" t="str">
        <f ca="1">IFERROR(VLOOKUP(B346,'Outcome Indicators - Section C '!$A$9:$AP$70,42,FALSE),"")</f>
        <v>Malaria O-1b Proportion of children under five years old who slept under an insecticide-treated net the previous night</v>
      </c>
      <c r="D346" s="900" t="str">
        <f ca="1">N346</f>
        <v/>
      </c>
      <c r="E346" s="912" t="str">
        <f ca="1">O346</f>
        <v/>
      </c>
      <c r="F346" s="431"/>
      <c r="G346" s="904" t="str">
        <f>IF(IFERROR((F346/F347),"") ="", "",(F346/F347))</f>
        <v/>
      </c>
      <c r="H346" s="894"/>
      <c r="I346" s="914"/>
      <c r="J346" s="898"/>
      <c r="K346" s="893">
        <f ca="1">IF(OFFSET(K346,-2,0,,)="",-Setup!E36,OFFSET(K346,-2,0,,)-1)</f>
        <v>-167</v>
      </c>
      <c r="L346" s="425">
        <f ca="1">IF(AND(EXACT(C346,C344),C344&lt;&gt;0),L344+1,0)</f>
        <v>7</v>
      </c>
      <c r="M346" s="425" t="str">
        <f ca="1">IF(C346&lt;&gt;"",C346&amp;"-"&amp;L346,"")</f>
        <v>Malaria O-1b Proportion of children under five years old who slept under an insecticide-treated net the previous night-7</v>
      </c>
      <c r="N346" s="425" t="str">
        <f t="array" aca="1" ref="N346" ca="1">IFERROR(IF(INDEX('Disaggregation Records'!$E$69:$E$152,MATCH(RIGHT(M346,255),RIGHT('Disaggregation Records'!$D$69:$D$152,255),0))=0,"",INDEX('Disaggregation Records'!$E$69:$E$152,MATCH(RIGHT(M346,255),RIGHT('Disaggregation Records'!$D$69:$D$152,255),0))),"")</f>
        <v/>
      </c>
      <c r="O346" s="425" t="str">
        <f t="array" aca="1" ref="O346" ca="1">IFERROR(IF(INDEX('Disaggregation Records'!$F$69:$F$152,MATCH(RIGHT(M346,255),RIGHT('Disaggregation Records'!$D$69:$D$152,255),0))=0,"",INDEX('Disaggregation Records'!$F$69:$F$152,MATCH(RIGHT(M346,255),RIGHT('Disaggregation Records'!$D$69:$D$152,255),0))),"")</f>
        <v/>
      </c>
      <c r="P346" s="425" t="str">
        <f t="array" aca="1" ref="P346" ca="1">IFERROR(IF(INDEX('Disaggregation Records'!$H$69:$H$152,MATCH(RIGHT(M346,255),RIGHT('Disaggregation Records'!$D$69:$D$152,255),0))=0,"",INDEX('Disaggregation Records'!$H$69:$H$152,MATCH(RIGHT(M346,255),RIGHT('Disaggregation Records'!$D$69:$D$152,255),0))),"")</f>
        <v/>
      </c>
    </row>
    <row r="347" spans="1:16" s="456" customFormat="1" ht="15" customHeight="1" x14ac:dyDescent="0.35">
      <c r="A347" s="891"/>
      <c r="B347" s="911"/>
      <c r="C347" s="890"/>
      <c r="D347" s="901"/>
      <c r="E347" s="913"/>
      <c r="F347" s="431"/>
      <c r="G347" s="905"/>
      <c r="H347" s="895"/>
      <c r="I347" s="915"/>
      <c r="J347" s="899"/>
      <c r="K347" s="893"/>
      <c r="L347" s="425"/>
      <c r="M347" s="425"/>
      <c r="N347" s="425"/>
      <c r="O347" s="425"/>
      <c r="P347" s="425"/>
    </row>
    <row r="348" spans="1:16" s="456" customFormat="1" ht="15" customHeight="1" x14ac:dyDescent="0.35">
      <c r="A348" s="891" t="str">
        <f ca="1">INDIRECT("'Disaggregation tab old'!O"&amp;19-$K348)</f>
        <v>a1V1R00000DyKNZUA3</v>
      </c>
      <c r="B348" s="910">
        <f ca="1">INDIRECT("'Disaggregation tab old'!A"&amp;19-$K348)</f>
        <v>2</v>
      </c>
      <c r="C348" s="889" t="str">
        <f ca="1">IFERROR(VLOOKUP(B348,'Outcome Indicators - Section C '!$A$9:$AP$70,42,FALSE),"")</f>
        <v>Malaria O-1b Proportion of children under five years old who slept under an insecticide-treated net the previous night</v>
      </c>
      <c r="D348" s="900" t="str">
        <f ca="1">N348</f>
        <v/>
      </c>
      <c r="E348" s="912" t="str">
        <f ca="1">O348</f>
        <v/>
      </c>
      <c r="F348" s="431"/>
      <c r="G348" s="904" t="str">
        <f>IF(IFERROR((F348/F349),"") ="", "",(F348/F349))</f>
        <v/>
      </c>
      <c r="H348" s="894"/>
      <c r="I348" s="914"/>
      <c r="J348" s="898"/>
      <c r="K348" s="893">
        <f ca="1">IF(OFFSET(K348,-2,0,,)="",-Setup!E38,OFFSET(K348,-2,0,,)-1)</f>
        <v>-168</v>
      </c>
      <c r="L348" s="425">
        <f ca="1">IF(AND(EXACT(C348,C346),C346&lt;&gt;0),L346+1,0)</f>
        <v>8</v>
      </c>
      <c r="M348" s="425" t="str">
        <f ca="1">IF(C348&lt;&gt;"",C348&amp;"-"&amp;L348,"")</f>
        <v>Malaria O-1b Proportion of children under five years old who slept under an insecticide-treated net the previous night-8</v>
      </c>
      <c r="N348" s="425" t="str">
        <f t="array" aca="1" ref="N348" ca="1">IFERROR(IF(INDEX('Disaggregation Records'!$E$69:$E$152,MATCH(RIGHT(M348,255),RIGHT('Disaggregation Records'!$D$69:$D$152,255),0))=0,"",INDEX('Disaggregation Records'!$E$69:$E$152,MATCH(RIGHT(M348,255),RIGHT('Disaggregation Records'!$D$69:$D$152,255),0))),"")</f>
        <v/>
      </c>
      <c r="O348" s="425" t="str">
        <f t="array" aca="1" ref="O348" ca="1">IFERROR(IF(INDEX('Disaggregation Records'!$F$69:$F$152,MATCH(RIGHT(M348,255),RIGHT('Disaggregation Records'!$D$69:$D$152,255),0))=0,"",INDEX('Disaggregation Records'!$F$69:$F$152,MATCH(RIGHT(M348,255),RIGHT('Disaggregation Records'!$D$69:$D$152,255),0))),"")</f>
        <v/>
      </c>
      <c r="P348" s="425" t="str">
        <f t="array" aca="1" ref="P348" ca="1">IFERROR(IF(INDEX('Disaggregation Records'!$H$69:$H$152,MATCH(RIGHT(M348,255),RIGHT('Disaggregation Records'!$D$69:$D$152,255),0))=0,"",INDEX('Disaggregation Records'!$H$69:$H$152,MATCH(RIGHT(M348,255),RIGHT('Disaggregation Records'!$D$69:$D$152,255),0))),"")</f>
        <v/>
      </c>
    </row>
    <row r="349" spans="1:16" s="456" customFormat="1" ht="15" customHeight="1" x14ac:dyDescent="0.35">
      <c r="A349" s="891"/>
      <c r="B349" s="911"/>
      <c r="C349" s="890"/>
      <c r="D349" s="901"/>
      <c r="E349" s="913"/>
      <c r="F349" s="431"/>
      <c r="G349" s="905"/>
      <c r="H349" s="895"/>
      <c r="I349" s="915"/>
      <c r="J349" s="899"/>
      <c r="K349" s="893"/>
      <c r="L349" s="425"/>
      <c r="M349" s="425"/>
      <c r="N349" s="425"/>
      <c r="O349" s="425"/>
      <c r="P349" s="425"/>
    </row>
    <row r="350" spans="1:16" s="456" customFormat="1" ht="15" customHeight="1" x14ac:dyDescent="0.35">
      <c r="A350" s="891" t="str">
        <f ca="1">INDIRECT("'Disaggregation tab old'!O"&amp;19-$K350)</f>
        <v>a1V1R00000DyKNaUAN</v>
      </c>
      <c r="B350" s="910">
        <f ca="1">INDIRECT("'Disaggregation tab old'!A"&amp;19-$K350)</f>
        <v>2</v>
      </c>
      <c r="C350" s="889" t="str">
        <f ca="1">IFERROR(VLOOKUP(B350,'Outcome Indicators - Section C '!$A$9:$AP$70,42,FALSE),"")</f>
        <v>Malaria O-1b Proportion of children under five years old who slept under an insecticide-treated net the previous night</v>
      </c>
      <c r="D350" s="900" t="str">
        <f ca="1">N350</f>
        <v/>
      </c>
      <c r="E350" s="912" t="str">
        <f ca="1">O350</f>
        <v/>
      </c>
      <c r="F350" s="431"/>
      <c r="G350" s="904" t="str">
        <f>IF(IFERROR((F350/F351),"") ="", "",(F350/F351))</f>
        <v/>
      </c>
      <c r="H350" s="894"/>
      <c r="I350" s="914"/>
      <c r="J350" s="898"/>
      <c r="K350" s="893">
        <f ca="1">IF(OFFSET(K350,-2,0,,)="",-Setup!E40,OFFSET(K350,-2,0,,)-1)</f>
        <v>-169</v>
      </c>
      <c r="L350" s="425">
        <f ca="1">IF(AND(EXACT(C350,C348),C348&lt;&gt;0),L348+1,0)</f>
        <v>9</v>
      </c>
      <c r="M350" s="425" t="str">
        <f ca="1">IF(C350&lt;&gt;"",C350&amp;"-"&amp;L350,"")</f>
        <v>Malaria O-1b Proportion of children under five years old who slept under an insecticide-treated net the previous night-9</v>
      </c>
      <c r="N350" s="425" t="str">
        <f t="array" aca="1" ref="N350" ca="1">IFERROR(IF(INDEX('Disaggregation Records'!$E$69:$E$152,MATCH(RIGHT(M350,255),RIGHT('Disaggregation Records'!$D$69:$D$152,255),0))=0,"",INDEX('Disaggregation Records'!$E$69:$E$152,MATCH(RIGHT(M350,255),RIGHT('Disaggregation Records'!$D$69:$D$152,255),0))),"")</f>
        <v/>
      </c>
      <c r="O350" s="425" t="str">
        <f t="array" aca="1" ref="O350" ca="1">IFERROR(IF(INDEX('Disaggregation Records'!$F$69:$F$152,MATCH(RIGHT(M350,255),RIGHT('Disaggregation Records'!$D$69:$D$152,255),0))=0,"",INDEX('Disaggregation Records'!$F$69:$F$152,MATCH(RIGHT(M350,255),RIGHT('Disaggregation Records'!$D$69:$D$152,255),0))),"")</f>
        <v/>
      </c>
      <c r="P350" s="425" t="str">
        <f t="array" aca="1" ref="P350" ca="1">IFERROR(IF(INDEX('Disaggregation Records'!$H$69:$H$152,MATCH(RIGHT(M350,255),RIGHT('Disaggregation Records'!$D$69:$D$152,255),0))=0,"",INDEX('Disaggregation Records'!$H$69:$H$152,MATCH(RIGHT(M350,255),RIGHT('Disaggregation Records'!$D$69:$D$152,255),0))),"")</f>
        <v/>
      </c>
    </row>
    <row r="351" spans="1:16" s="456" customFormat="1" ht="15" customHeight="1" x14ac:dyDescent="0.35">
      <c r="A351" s="891"/>
      <c r="B351" s="911"/>
      <c r="C351" s="890"/>
      <c r="D351" s="901"/>
      <c r="E351" s="913"/>
      <c r="F351" s="431"/>
      <c r="G351" s="905"/>
      <c r="H351" s="895"/>
      <c r="I351" s="915"/>
      <c r="J351" s="899"/>
      <c r="K351" s="893"/>
      <c r="L351" s="425"/>
      <c r="M351" s="425"/>
      <c r="N351" s="425"/>
      <c r="O351" s="425"/>
      <c r="P351" s="425"/>
    </row>
    <row r="352" spans="1:16" s="456" customFormat="1" ht="15" customHeight="1" x14ac:dyDescent="0.35">
      <c r="A352" s="891" t="str">
        <f ca="1">INDIRECT("'Disaggregation tab old'!O"&amp;19-$K352)</f>
        <v>a1V1R00000DyKNbUAN</v>
      </c>
      <c r="B352" s="910">
        <f ca="1">INDIRECT("'Disaggregation tab old'!A"&amp;19-$K352)</f>
        <v>3</v>
      </c>
      <c r="C352" s="889" t="str">
        <f ca="1">IFERROR(VLOOKUP(B352,'Outcome Indicators - Section C '!$A$9:$AP$70,42,FALSE),"")</f>
        <v>Malaria O-1c Proportion of pregnant women who slept under an insecticide-treated net the previous night</v>
      </c>
      <c r="D352" s="900" t="str">
        <f ca="1">N352</f>
        <v/>
      </c>
      <c r="E352" s="912" t="str">
        <f ca="1">O352</f>
        <v/>
      </c>
      <c r="F352" s="431"/>
      <c r="G352" s="904" t="str">
        <f>IF(IFERROR((F352/F353),"") ="", "",(F352/F353))</f>
        <v/>
      </c>
      <c r="H352" s="894"/>
      <c r="I352" s="914"/>
      <c r="J352" s="898"/>
      <c r="K352" s="893">
        <f ca="1">IF(OFFSET(K352,-2,0,,)="",-Setup!E42,OFFSET(K352,-2,0,,)-1)</f>
        <v>-170</v>
      </c>
      <c r="L352" s="425">
        <f ca="1">IF(AND(EXACT(C352,C350),C350&lt;&gt;0),L350+1,0)</f>
        <v>0</v>
      </c>
      <c r="M352" s="425" t="str">
        <f ca="1">IF(C352&lt;&gt;"",C352&amp;"-"&amp;L352,"")</f>
        <v>Malaria O-1c Proportion of pregnant women who slept under an insecticide-treated net the previous night-0</v>
      </c>
      <c r="N352" s="425" t="str">
        <f t="array" aca="1" ref="N352" ca="1">IFERROR(IF(INDEX('Disaggregation Records'!$E$69:$E$152,MATCH(RIGHT(M352,255),RIGHT('Disaggregation Records'!$D$69:$D$152,255),0))=0,"",INDEX('Disaggregation Records'!$E$69:$E$152,MATCH(RIGHT(M352,255),RIGHT('Disaggregation Records'!$D$69:$D$152,255),0))),"")</f>
        <v/>
      </c>
      <c r="O352" s="425" t="str">
        <f t="array" aca="1" ref="O352" ca="1">IFERROR(IF(INDEX('Disaggregation Records'!$F$69:$F$152,MATCH(RIGHT(M352,255),RIGHT('Disaggregation Records'!$D$69:$D$152,255),0))=0,"",INDEX('Disaggregation Records'!$F$69:$F$152,MATCH(RIGHT(M352,255),RIGHT('Disaggregation Records'!$D$69:$D$152,255),0))),"")</f>
        <v/>
      </c>
      <c r="P352" s="425" t="str">
        <f t="array" aca="1" ref="P352" ca="1">IFERROR(IF(INDEX('Disaggregation Records'!$H$69:$H$152,MATCH(RIGHT(M352,255),RIGHT('Disaggregation Records'!$D$69:$D$152,255),0))=0,"",INDEX('Disaggregation Records'!$H$69:$H$152,MATCH(RIGHT(M352,255),RIGHT('Disaggregation Records'!$D$69:$D$152,255),0))),"")</f>
        <v/>
      </c>
    </row>
    <row r="353" spans="1:16" s="456" customFormat="1" ht="15" customHeight="1" x14ac:dyDescent="0.35">
      <c r="A353" s="891"/>
      <c r="B353" s="911"/>
      <c r="C353" s="890"/>
      <c r="D353" s="901"/>
      <c r="E353" s="913"/>
      <c r="F353" s="431"/>
      <c r="G353" s="905"/>
      <c r="H353" s="895"/>
      <c r="I353" s="915"/>
      <c r="J353" s="899"/>
      <c r="K353" s="893"/>
      <c r="L353" s="425"/>
      <c r="M353" s="425"/>
      <c r="N353" s="425"/>
      <c r="O353" s="425"/>
      <c r="P353" s="425"/>
    </row>
    <row r="354" spans="1:16" s="456" customFormat="1" ht="15" customHeight="1" x14ac:dyDescent="0.35">
      <c r="A354" s="891" t="str">
        <f ca="1">INDIRECT("'Disaggregation tab old'!O"&amp;19-$K354)</f>
        <v>a1V1R00000DyKNcUAN</v>
      </c>
      <c r="B354" s="910">
        <f ca="1">INDIRECT("'Disaggregation tab old'!A"&amp;19-$K354)</f>
        <v>3</v>
      </c>
      <c r="C354" s="889" t="str">
        <f ca="1">IFERROR(VLOOKUP(B354,'Outcome Indicators - Section C '!$A$9:$AP$70,42,FALSE),"")</f>
        <v>Malaria O-1c Proportion of pregnant women who slept under an insecticide-treated net the previous night</v>
      </c>
      <c r="D354" s="900" t="str">
        <f ca="1">N354</f>
        <v/>
      </c>
      <c r="E354" s="912" t="str">
        <f ca="1">O354</f>
        <v/>
      </c>
      <c r="F354" s="431"/>
      <c r="G354" s="904" t="str">
        <f>IF(IFERROR((F354/F355),"") ="", "",(F354/F355))</f>
        <v/>
      </c>
      <c r="H354" s="894"/>
      <c r="I354" s="914"/>
      <c r="J354" s="898"/>
      <c r="K354" s="893">
        <f ca="1">IF(OFFSET(K354,-2,0,,)="",-Setup!E44,OFFSET(K354,-2,0,,)-1)</f>
        <v>-171</v>
      </c>
      <c r="L354" s="425">
        <f ca="1">IF(AND(EXACT(C354,C352),C352&lt;&gt;0),L352+1,0)</f>
        <v>1</v>
      </c>
      <c r="M354" s="425" t="str">
        <f ca="1">IF(C354&lt;&gt;"",C354&amp;"-"&amp;L354,"")</f>
        <v>Malaria O-1c Proportion of pregnant women who slept under an insecticide-treated net the previous night-1</v>
      </c>
      <c r="N354" s="425" t="str">
        <f t="array" aca="1" ref="N354" ca="1">IFERROR(IF(INDEX('Disaggregation Records'!$E$69:$E$152,MATCH(RIGHT(M354,255),RIGHT('Disaggregation Records'!$D$69:$D$152,255),0))=0,"",INDEX('Disaggregation Records'!$E$69:$E$152,MATCH(RIGHT(M354,255),RIGHT('Disaggregation Records'!$D$69:$D$152,255),0))),"")</f>
        <v/>
      </c>
      <c r="O354" s="425" t="str">
        <f t="array" aca="1" ref="O354" ca="1">IFERROR(IF(INDEX('Disaggregation Records'!$F$69:$F$152,MATCH(RIGHT(M354,255),RIGHT('Disaggregation Records'!$D$69:$D$152,255),0))=0,"",INDEX('Disaggregation Records'!$F$69:$F$152,MATCH(RIGHT(M354,255),RIGHT('Disaggregation Records'!$D$69:$D$152,255),0))),"")</f>
        <v/>
      </c>
      <c r="P354" s="425" t="str">
        <f t="array" aca="1" ref="P354" ca="1">IFERROR(IF(INDEX('Disaggregation Records'!$H$69:$H$152,MATCH(RIGHT(M354,255),RIGHT('Disaggregation Records'!$D$69:$D$152,255),0))=0,"",INDEX('Disaggregation Records'!$H$69:$H$152,MATCH(RIGHT(M354,255),RIGHT('Disaggregation Records'!$D$69:$D$152,255),0))),"")</f>
        <v/>
      </c>
    </row>
    <row r="355" spans="1:16" s="456" customFormat="1" ht="15" customHeight="1" x14ac:dyDescent="0.35">
      <c r="A355" s="891"/>
      <c r="B355" s="911"/>
      <c r="C355" s="890"/>
      <c r="D355" s="901"/>
      <c r="E355" s="913"/>
      <c r="F355" s="431"/>
      <c r="G355" s="905"/>
      <c r="H355" s="895"/>
      <c r="I355" s="915"/>
      <c r="J355" s="899"/>
      <c r="K355" s="893"/>
      <c r="L355" s="425"/>
      <c r="M355" s="425"/>
      <c r="N355" s="425"/>
      <c r="O355" s="425"/>
      <c r="P355" s="425"/>
    </row>
    <row r="356" spans="1:16" s="456" customFormat="1" ht="15" customHeight="1" x14ac:dyDescent="0.35">
      <c r="A356" s="891" t="str">
        <f ca="1">INDIRECT("'Disaggregation tab old'!O"&amp;19-$K356)</f>
        <v>a1V1R00000DyKNdUAN</v>
      </c>
      <c r="B356" s="910">
        <f ca="1">INDIRECT("'Disaggregation tab old'!A"&amp;19-$K356)</f>
        <v>3</v>
      </c>
      <c r="C356" s="889" t="str">
        <f ca="1">IFERROR(VLOOKUP(B356,'Outcome Indicators - Section C '!$A$9:$AP$70,42,FALSE),"")</f>
        <v>Malaria O-1c Proportion of pregnant women who slept under an insecticide-treated net the previous night</v>
      </c>
      <c r="D356" s="900" t="str">
        <f ca="1">N356</f>
        <v/>
      </c>
      <c r="E356" s="912" t="str">
        <f ca="1">O356</f>
        <v/>
      </c>
      <c r="F356" s="431"/>
      <c r="G356" s="904" t="str">
        <f>IF(IFERROR((F356/F357),"") ="", "",(F356/F357))</f>
        <v/>
      </c>
      <c r="H356" s="894"/>
      <c r="I356" s="914"/>
      <c r="J356" s="898"/>
      <c r="K356" s="893">
        <f ca="1">IF(OFFSET(K356,-2,0,,)="",-Setup!E46,OFFSET(K356,-2,0,,)-1)</f>
        <v>-172</v>
      </c>
      <c r="L356" s="425">
        <f ca="1">IF(AND(EXACT(C356,C354),C354&lt;&gt;0),L354+1,0)</f>
        <v>2</v>
      </c>
      <c r="M356" s="425" t="str">
        <f ca="1">IF(C356&lt;&gt;"",C356&amp;"-"&amp;L356,"")</f>
        <v>Malaria O-1c Proportion of pregnant women who slept under an insecticide-treated net the previous night-2</v>
      </c>
      <c r="N356" s="425" t="str">
        <f t="array" aca="1" ref="N356" ca="1">IFERROR(IF(INDEX('Disaggregation Records'!$E$69:$E$152,MATCH(RIGHT(M356,255),RIGHT('Disaggregation Records'!$D$69:$D$152,255),0))=0,"",INDEX('Disaggregation Records'!$E$69:$E$152,MATCH(RIGHT(M356,255),RIGHT('Disaggregation Records'!$D$69:$D$152,255),0))),"")</f>
        <v/>
      </c>
      <c r="O356" s="425" t="str">
        <f t="array" aca="1" ref="O356" ca="1">IFERROR(IF(INDEX('Disaggregation Records'!$F$69:$F$152,MATCH(RIGHT(M356,255),RIGHT('Disaggregation Records'!$D$69:$D$152,255),0))=0,"",INDEX('Disaggregation Records'!$F$69:$F$152,MATCH(RIGHT(M356,255),RIGHT('Disaggregation Records'!$D$69:$D$152,255),0))),"")</f>
        <v/>
      </c>
      <c r="P356" s="425" t="str">
        <f t="array" aca="1" ref="P356" ca="1">IFERROR(IF(INDEX('Disaggregation Records'!$H$69:$H$152,MATCH(RIGHT(M356,255),RIGHT('Disaggregation Records'!$D$69:$D$152,255),0))=0,"",INDEX('Disaggregation Records'!$H$69:$H$152,MATCH(RIGHT(M356,255),RIGHT('Disaggregation Records'!$D$69:$D$152,255),0))),"")</f>
        <v/>
      </c>
    </row>
    <row r="357" spans="1:16" s="456" customFormat="1" ht="15" customHeight="1" x14ac:dyDescent="0.35">
      <c r="A357" s="891"/>
      <c r="B357" s="911"/>
      <c r="C357" s="890"/>
      <c r="D357" s="901"/>
      <c r="E357" s="913"/>
      <c r="F357" s="431"/>
      <c r="G357" s="905"/>
      <c r="H357" s="895"/>
      <c r="I357" s="915"/>
      <c r="J357" s="899"/>
      <c r="K357" s="893"/>
      <c r="L357" s="425"/>
      <c r="M357" s="425"/>
      <c r="N357" s="425"/>
      <c r="O357" s="425"/>
      <c r="P357" s="425"/>
    </row>
    <row r="358" spans="1:16" s="456" customFormat="1" ht="15" customHeight="1" x14ac:dyDescent="0.35">
      <c r="A358" s="891" t="str">
        <f ca="1">INDIRECT("'Disaggregation tab old'!O"&amp;19-$K358)</f>
        <v>a1V1R00000DyKNeUAN</v>
      </c>
      <c r="B358" s="910">
        <f ca="1">INDIRECT("'Disaggregation tab old'!A"&amp;19-$K358)</f>
        <v>3</v>
      </c>
      <c r="C358" s="889" t="str">
        <f ca="1">IFERROR(VLOOKUP(B358,'Outcome Indicators - Section C '!$A$9:$AP$70,42,FALSE),"")</f>
        <v>Malaria O-1c Proportion of pregnant women who slept under an insecticide-treated net the previous night</v>
      </c>
      <c r="D358" s="900" t="str">
        <f ca="1">N358</f>
        <v/>
      </c>
      <c r="E358" s="912" t="str">
        <f ca="1">O358</f>
        <v/>
      </c>
      <c r="F358" s="431"/>
      <c r="G358" s="904" t="str">
        <f>IF(IFERROR((F358/F359),"") ="", "",(F358/F359))</f>
        <v/>
      </c>
      <c r="H358" s="894"/>
      <c r="I358" s="914"/>
      <c r="J358" s="898"/>
      <c r="K358" s="893">
        <f ca="1">IF(OFFSET(K358,-2,0,,)="",-Setup!E48,OFFSET(K358,-2,0,,)-1)</f>
        <v>-173</v>
      </c>
      <c r="L358" s="425">
        <f ca="1">IF(AND(EXACT(C358,C356),C356&lt;&gt;0),L356+1,0)</f>
        <v>3</v>
      </c>
      <c r="M358" s="425" t="str">
        <f ca="1">IF(C358&lt;&gt;"",C358&amp;"-"&amp;L358,"")</f>
        <v>Malaria O-1c Proportion of pregnant women who slept under an insecticide-treated net the previous night-3</v>
      </c>
      <c r="N358" s="425" t="str">
        <f t="array" aca="1" ref="N358" ca="1">IFERROR(IF(INDEX('Disaggregation Records'!$E$69:$E$152,MATCH(RIGHT(M358,255),RIGHT('Disaggregation Records'!$D$69:$D$152,255),0))=0,"",INDEX('Disaggregation Records'!$E$69:$E$152,MATCH(RIGHT(M358,255),RIGHT('Disaggregation Records'!$D$69:$D$152,255),0))),"")</f>
        <v/>
      </c>
      <c r="O358" s="425" t="str">
        <f t="array" aca="1" ref="O358" ca="1">IFERROR(IF(INDEX('Disaggregation Records'!$F$69:$F$152,MATCH(RIGHT(M358,255),RIGHT('Disaggregation Records'!$D$69:$D$152,255),0))=0,"",INDEX('Disaggregation Records'!$F$69:$F$152,MATCH(RIGHT(M358,255),RIGHT('Disaggregation Records'!$D$69:$D$152,255),0))),"")</f>
        <v/>
      </c>
      <c r="P358" s="425" t="str">
        <f t="array" aca="1" ref="P358" ca="1">IFERROR(IF(INDEX('Disaggregation Records'!$H$69:$H$152,MATCH(RIGHT(M358,255),RIGHT('Disaggregation Records'!$D$69:$D$152,255),0))=0,"",INDEX('Disaggregation Records'!$H$69:$H$152,MATCH(RIGHT(M358,255),RIGHT('Disaggregation Records'!$D$69:$D$152,255),0))),"")</f>
        <v/>
      </c>
    </row>
    <row r="359" spans="1:16" s="456" customFormat="1" ht="15" customHeight="1" x14ac:dyDescent="0.35">
      <c r="A359" s="891"/>
      <c r="B359" s="911"/>
      <c r="C359" s="890"/>
      <c r="D359" s="901"/>
      <c r="E359" s="913"/>
      <c r="F359" s="431"/>
      <c r="G359" s="905"/>
      <c r="H359" s="895"/>
      <c r="I359" s="915"/>
      <c r="J359" s="899"/>
      <c r="K359" s="893"/>
      <c r="L359" s="425"/>
      <c r="M359" s="425"/>
      <c r="N359" s="425"/>
      <c r="O359" s="425"/>
      <c r="P359" s="425"/>
    </row>
    <row r="360" spans="1:16" s="456" customFormat="1" ht="15" customHeight="1" x14ac:dyDescent="0.35">
      <c r="A360" s="891" t="str">
        <f ca="1">INDIRECT("'Disaggregation tab old'!O"&amp;19-$K360)</f>
        <v>a1V1R00000DyKNfUAN</v>
      </c>
      <c r="B360" s="910">
        <f ca="1">INDIRECT("'Disaggregation tab old'!A"&amp;19-$K360)</f>
        <v>3</v>
      </c>
      <c r="C360" s="889" t="str">
        <f ca="1">IFERROR(VLOOKUP(B360,'Outcome Indicators - Section C '!$A$9:$AP$70,42,FALSE),"")</f>
        <v>Malaria O-1c Proportion of pregnant women who slept under an insecticide-treated net the previous night</v>
      </c>
      <c r="D360" s="900" t="str">
        <f ca="1">N360</f>
        <v/>
      </c>
      <c r="E360" s="912" t="str">
        <f ca="1">O360</f>
        <v/>
      </c>
      <c r="F360" s="431"/>
      <c r="G360" s="904" t="str">
        <f>IF(IFERROR((F360/F361),"") ="", "",(F360/F361))</f>
        <v/>
      </c>
      <c r="H360" s="894"/>
      <c r="I360" s="914"/>
      <c r="J360" s="898"/>
      <c r="K360" s="893">
        <f ca="1">IF(OFFSET(K360,-2,0,,)="",-Setup!E50,OFFSET(K360,-2,0,,)-1)</f>
        <v>-174</v>
      </c>
      <c r="L360" s="425">
        <f ca="1">IF(AND(EXACT(C360,C358),C358&lt;&gt;0),L358+1,0)</f>
        <v>4</v>
      </c>
      <c r="M360" s="425" t="str">
        <f ca="1">IF(C360&lt;&gt;"",C360&amp;"-"&amp;L360,"")</f>
        <v>Malaria O-1c Proportion of pregnant women who slept under an insecticide-treated net the previous night-4</v>
      </c>
      <c r="N360" s="425" t="str">
        <f t="array" aca="1" ref="N360" ca="1">IFERROR(IF(INDEX('Disaggregation Records'!$E$69:$E$152,MATCH(RIGHT(M360,255),RIGHT('Disaggregation Records'!$D$69:$D$152,255),0))=0,"",INDEX('Disaggregation Records'!$E$69:$E$152,MATCH(RIGHT(M360,255),RIGHT('Disaggregation Records'!$D$69:$D$152,255),0))),"")</f>
        <v/>
      </c>
      <c r="O360" s="425" t="str">
        <f t="array" aca="1" ref="O360" ca="1">IFERROR(IF(INDEX('Disaggregation Records'!$F$69:$F$152,MATCH(RIGHT(M360,255),RIGHT('Disaggregation Records'!$D$69:$D$152,255),0))=0,"",INDEX('Disaggregation Records'!$F$69:$F$152,MATCH(RIGHT(M360,255),RIGHT('Disaggregation Records'!$D$69:$D$152,255),0))),"")</f>
        <v/>
      </c>
      <c r="P360" s="425" t="str">
        <f t="array" aca="1" ref="P360" ca="1">IFERROR(IF(INDEX('Disaggregation Records'!$H$69:$H$152,MATCH(RIGHT(M360,255),RIGHT('Disaggregation Records'!$D$69:$D$152,255),0))=0,"",INDEX('Disaggregation Records'!$H$69:$H$152,MATCH(RIGHT(M360,255),RIGHT('Disaggregation Records'!$D$69:$D$152,255),0))),"")</f>
        <v/>
      </c>
    </row>
    <row r="361" spans="1:16" s="456" customFormat="1" ht="15" customHeight="1" x14ac:dyDescent="0.35">
      <c r="A361" s="891"/>
      <c r="B361" s="911"/>
      <c r="C361" s="890"/>
      <c r="D361" s="901"/>
      <c r="E361" s="913"/>
      <c r="F361" s="431"/>
      <c r="G361" s="905"/>
      <c r="H361" s="895"/>
      <c r="I361" s="915"/>
      <c r="J361" s="899"/>
      <c r="K361" s="893"/>
      <c r="L361" s="425"/>
      <c r="M361" s="425"/>
      <c r="N361" s="425"/>
      <c r="O361" s="425"/>
      <c r="P361" s="425"/>
    </row>
    <row r="362" spans="1:16" s="456" customFormat="1" ht="15" customHeight="1" x14ac:dyDescent="0.35">
      <c r="A362" s="891" t="str">
        <f ca="1">INDIRECT("'Disaggregation tab old'!O"&amp;19-$K362)</f>
        <v>a1V1R00000DyKNgUAN</v>
      </c>
      <c r="B362" s="910">
        <f ca="1">INDIRECT("'Disaggregation tab old'!A"&amp;19-$K362)</f>
        <v>3</v>
      </c>
      <c r="C362" s="889" t="str">
        <f ca="1">IFERROR(VLOOKUP(B362,'Outcome Indicators - Section C '!$A$9:$AP$70,42,FALSE),"")</f>
        <v>Malaria O-1c Proportion of pregnant women who slept under an insecticide-treated net the previous night</v>
      </c>
      <c r="D362" s="900" t="str">
        <f ca="1">N362</f>
        <v/>
      </c>
      <c r="E362" s="912" t="str">
        <f ca="1">O362</f>
        <v/>
      </c>
      <c r="F362" s="431"/>
      <c r="G362" s="904" t="str">
        <f>IF(IFERROR((F362/F363),"") ="", "",(F362/F363))</f>
        <v/>
      </c>
      <c r="H362" s="894"/>
      <c r="I362" s="914"/>
      <c r="J362" s="898"/>
      <c r="K362" s="893">
        <f ca="1">IF(OFFSET(K362,-2,0,,)="",-Setup!E52,OFFSET(K362,-2,0,,)-1)</f>
        <v>-175</v>
      </c>
      <c r="L362" s="425">
        <f ca="1">IF(AND(EXACT(C362,C360),C360&lt;&gt;0),L360+1,0)</f>
        <v>5</v>
      </c>
      <c r="M362" s="425" t="str">
        <f ca="1">IF(C362&lt;&gt;"",C362&amp;"-"&amp;L362,"")</f>
        <v>Malaria O-1c Proportion of pregnant women who slept under an insecticide-treated net the previous night-5</v>
      </c>
      <c r="N362" s="425" t="str">
        <f t="array" aca="1" ref="N362" ca="1">IFERROR(IF(INDEX('Disaggregation Records'!$E$69:$E$152,MATCH(RIGHT(M362,255),RIGHT('Disaggregation Records'!$D$69:$D$152,255),0))=0,"",INDEX('Disaggregation Records'!$E$69:$E$152,MATCH(RIGHT(M362,255),RIGHT('Disaggregation Records'!$D$69:$D$152,255),0))),"")</f>
        <v/>
      </c>
      <c r="O362" s="425" t="str">
        <f t="array" aca="1" ref="O362" ca="1">IFERROR(IF(INDEX('Disaggregation Records'!$F$69:$F$152,MATCH(RIGHT(M362,255),RIGHT('Disaggregation Records'!$D$69:$D$152,255),0))=0,"",INDEX('Disaggregation Records'!$F$69:$F$152,MATCH(RIGHT(M362,255),RIGHT('Disaggregation Records'!$D$69:$D$152,255),0))),"")</f>
        <v/>
      </c>
      <c r="P362" s="425" t="str">
        <f t="array" aca="1" ref="P362" ca="1">IFERROR(IF(INDEX('Disaggregation Records'!$H$69:$H$152,MATCH(RIGHT(M362,255),RIGHT('Disaggregation Records'!$D$69:$D$152,255),0))=0,"",INDEX('Disaggregation Records'!$H$69:$H$152,MATCH(RIGHT(M362,255),RIGHT('Disaggregation Records'!$D$69:$D$152,255),0))),"")</f>
        <v/>
      </c>
    </row>
    <row r="363" spans="1:16" s="456" customFormat="1" ht="15" customHeight="1" x14ac:dyDescent="0.35">
      <c r="A363" s="891"/>
      <c r="B363" s="911"/>
      <c r="C363" s="890"/>
      <c r="D363" s="901"/>
      <c r="E363" s="913"/>
      <c r="F363" s="431"/>
      <c r="G363" s="905"/>
      <c r="H363" s="895"/>
      <c r="I363" s="915"/>
      <c r="J363" s="899"/>
      <c r="K363" s="893"/>
      <c r="L363" s="425"/>
      <c r="M363" s="425"/>
      <c r="N363" s="425"/>
      <c r="O363" s="425"/>
      <c r="P363" s="425"/>
    </row>
    <row r="364" spans="1:16" s="456" customFormat="1" ht="15" customHeight="1" x14ac:dyDescent="0.35">
      <c r="A364" s="891" t="str">
        <f ca="1">INDIRECT("'Disaggregation tab old'!O"&amp;19-$K364)</f>
        <v>a1V1R00000DyKNhUAN</v>
      </c>
      <c r="B364" s="910">
        <f ca="1">INDIRECT("'Disaggregation tab old'!A"&amp;19-$K364)</f>
        <v>3</v>
      </c>
      <c r="C364" s="889" t="str">
        <f ca="1">IFERROR(VLOOKUP(B364,'Outcome Indicators - Section C '!$A$9:$AP$70,42,FALSE),"")</f>
        <v>Malaria O-1c Proportion of pregnant women who slept under an insecticide-treated net the previous night</v>
      </c>
      <c r="D364" s="900" t="str">
        <f ca="1">N364</f>
        <v/>
      </c>
      <c r="E364" s="912" t="str">
        <f ca="1">O364</f>
        <v/>
      </c>
      <c r="F364" s="431"/>
      <c r="G364" s="904" t="str">
        <f>IF(IFERROR((F364/F365),"") ="", "",(F364/F365))</f>
        <v/>
      </c>
      <c r="H364" s="894"/>
      <c r="I364" s="914"/>
      <c r="J364" s="898"/>
      <c r="K364" s="893">
        <f ca="1">IF(OFFSET(K364,-2,0,,)="",-Setup!E54,OFFSET(K364,-2,0,,)-1)</f>
        <v>-176</v>
      </c>
      <c r="L364" s="425">
        <f ca="1">IF(AND(EXACT(C364,C362),C362&lt;&gt;0),L362+1,0)</f>
        <v>6</v>
      </c>
      <c r="M364" s="425" t="str">
        <f ca="1">IF(C364&lt;&gt;"",C364&amp;"-"&amp;L364,"")</f>
        <v>Malaria O-1c Proportion of pregnant women who slept under an insecticide-treated net the previous night-6</v>
      </c>
      <c r="N364" s="425" t="str">
        <f t="array" aca="1" ref="N364" ca="1">IFERROR(IF(INDEX('Disaggregation Records'!$E$69:$E$152,MATCH(RIGHT(M364,255),RIGHT('Disaggregation Records'!$D$69:$D$152,255),0))=0,"",INDEX('Disaggregation Records'!$E$69:$E$152,MATCH(RIGHT(M364,255),RIGHT('Disaggregation Records'!$D$69:$D$152,255),0))),"")</f>
        <v/>
      </c>
      <c r="O364" s="425" t="str">
        <f t="array" aca="1" ref="O364" ca="1">IFERROR(IF(INDEX('Disaggregation Records'!$F$69:$F$152,MATCH(RIGHT(M364,255),RIGHT('Disaggregation Records'!$D$69:$D$152,255),0))=0,"",INDEX('Disaggregation Records'!$F$69:$F$152,MATCH(RIGHT(M364,255),RIGHT('Disaggregation Records'!$D$69:$D$152,255),0))),"")</f>
        <v/>
      </c>
      <c r="P364" s="425" t="str">
        <f t="array" aca="1" ref="P364" ca="1">IFERROR(IF(INDEX('Disaggregation Records'!$H$69:$H$152,MATCH(RIGHT(M364,255),RIGHT('Disaggregation Records'!$D$69:$D$152,255),0))=0,"",INDEX('Disaggregation Records'!$H$69:$H$152,MATCH(RIGHT(M364,255),RIGHT('Disaggregation Records'!$D$69:$D$152,255),0))),"")</f>
        <v/>
      </c>
    </row>
    <row r="365" spans="1:16" s="456" customFormat="1" ht="15" customHeight="1" x14ac:dyDescent="0.35">
      <c r="A365" s="891"/>
      <c r="B365" s="911"/>
      <c r="C365" s="890"/>
      <c r="D365" s="901"/>
      <c r="E365" s="913"/>
      <c r="F365" s="431"/>
      <c r="G365" s="905"/>
      <c r="H365" s="895"/>
      <c r="I365" s="915"/>
      <c r="J365" s="899"/>
      <c r="K365" s="893"/>
      <c r="L365" s="425"/>
      <c r="M365" s="425"/>
      <c r="N365" s="425"/>
      <c r="O365" s="425"/>
      <c r="P365" s="425"/>
    </row>
    <row r="366" spans="1:16" s="456" customFormat="1" ht="15" customHeight="1" x14ac:dyDescent="0.35">
      <c r="A366" s="891" t="str">
        <f ca="1">INDIRECT("'Disaggregation tab old'!O"&amp;19-$K366)</f>
        <v>a1V1R00000DyKNiUAN</v>
      </c>
      <c r="B366" s="910">
        <f ca="1">INDIRECT("'Disaggregation tab old'!A"&amp;19-$K366)</f>
        <v>3</v>
      </c>
      <c r="C366" s="889" t="str">
        <f ca="1">IFERROR(VLOOKUP(B366,'Outcome Indicators - Section C '!$A$9:$AP$70,42,FALSE),"")</f>
        <v>Malaria O-1c Proportion of pregnant women who slept under an insecticide-treated net the previous night</v>
      </c>
      <c r="D366" s="900" t="str">
        <f ca="1">N366</f>
        <v/>
      </c>
      <c r="E366" s="912" t="str">
        <f ca="1">O366</f>
        <v/>
      </c>
      <c r="F366" s="431"/>
      <c r="G366" s="904" t="str">
        <f>IF(IFERROR((F366/F367),"") ="", "",(F366/F367))</f>
        <v/>
      </c>
      <c r="H366" s="894"/>
      <c r="I366" s="914"/>
      <c r="J366" s="898"/>
      <c r="K366" s="893">
        <f ca="1">IF(OFFSET(K366,-2,0,,)="",-Setup!E56,OFFSET(K366,-2,0,,)-1)</f>
        <v>-177</v>
      </c>
      <c r="L366" s="425">
        <f ca="1">IF(AND(EXACT(C366,C364),C364&lt;&gt;0),L364+1,0)</f>
        <v>7</v>
      </c>
      <c r="M366" s="425" t="str">
        <f ca="1">IF(C366&lt;&gt;"",C366&amp;"-"&amp;L366,"")</f>
        <v>Malaria O-1c Proportion of pregnant women who slept under an insecticide-treated net the previous night-7</v>
      </c>
      <c r="N366" s="425" t="str">
        <f t="array" aca="1" ref="N366" ca="1">IFERROR(IF(INDEX('Disaggregation Records'!$E$69:$E$152,MATCH(RIGHT(M366,255),RIGHT('Disaggregation Records'!$D$69:$D$152,255),0))=0,"",INDEX('Disaggregation Records'!$E$69:$E$152,MATCH(RIGHT(M366,255),RIGHT('Disaggregation Records'!$D$69:$D$152,255),0))),"")</f>
        <v/>
      </c>
      <c r="O366" s="425" t="str">
        <f t="array" aca="1" ref="O366" ca="1">IFERROR(IF(INDEX('Disaggregation Records'!$F$69:$F$152,MATCH(RIGHT(M366,255),RIGHT('Disaggregation Records'!$D$69:$D$152,255),0))=0,"",INDEX('Disaggregation Records'!$F$69:$F$152,MATCH(RIGHT(M366,255),RIGHT('Disaggregation Records'!$D$69:$D$152,255),0))),"")</f>
        <v/>
      </c>
      <c r="P366" s="425" t="str">
        <f t="array" aca="1" ref="P366" ca="1">IFERROR(IF(INDEX('Disaggregation Records'!$H$69:$H$152,MATCH(RIGHT(M366,255),RIGHT('Disaggregation Records'!$D$69:$D$152,255),0))=0,"",INDEX('Disaggregation Records'!$H$69:$H$152,MATCH(RIGHT(M366,255),RIGHT('Disaggregation Records'!$D$69:$D$152,255),0))),"")</f>
        <v/>
      </c>
    </row>
    <row r="367" spans="1:16" s="456" customFormat="1" ht="15" customHeight="1" x14ac:dyDescent="0.35">
      <c r="A367" s="891"/>
      <c r="B367" s="911"/>
      <c r="C367" s="890"/>
      <c r="D367" s="901"/>
      <c r="E367" s="913"/>
      <c r="F367" s="431"/>
      <c r="G367" s="905"/>
      <c r="H367" s="895"/>
      <c r="I367" s="915"/>
      <c r="J367" s="899"/>
      <c r="K367" s="893"/>
      <c r="L367" s="425"/>
      <c r="M367" s="425"/>
      <c r="N367" s="425"/>
      <c r="O367" s="425"/>
      <c r="P367" s="425"/>
    </row>
    <row r="368" spans="1:16" s="456" customFormat="1" ht="15" customHeight="1" x14ac:dyDescent="0.35">
      <c r="A368" s="891" t="str">
        <f ca="1">INDIRECT("'Disaggregation tab old'!O"&amp;19-$K368)</f>
        <v>a1V1R00000DyKNjUAN</v>
      </c>
      <c r="B368" s="910">
        <f ca="1">INDIRECT("'Disaggregation tab old'!A"&amp;19-$K368)</f>
        <v>3</v>
      </c>
      <c r="C368" s="889" t="str">
        <f ca="1">IFERROR(VLOOKUP(B368,'Outcome Indicators - Section C '!$A$9:$AP$70,42,FALSE),"")</f>
        <v>Malaria O-1c Proportion of pregnant women who slept under an insecticide-treated net the previous night</v>
      </c>
      <c r="D368" s="900" t="str">
        <f ca="1">N368</f>
        <v/>
      </c>
      <c r="E368" s="912" t="str">
        <f ca="1">O368</f>
        <v/>
      </c>
      <c r="F368" s="431"/>
      <c r="G368" s="904" t="str">
        <f>IF(IFERROR((F368/F369),"") ="", "",(F368/F369))</f>
        <v/>
      </c>
      <c r="H368" s="894"/>
      <c r="I368" s="914"/>
      <c r="J368" s="898"/>
      <c r="K368" s="893">
        <f ca="1">IF(OFFSET(K368,-2,0,,)="",-Setup!E58,OFFSET(K368,-2,0,,)-1)</f>
        <v>-178</v>
      </c>
      <c r="L368" s="425">
        <f ca="1">IF(AND(EXACT(C368,C366),C366&lt;&gt;0),L366+1,0)</f>
        <v>8</v>
      </c>
      <c r="M368" s="425" t="str">
        <f ca="1">IF(C368&lt;&gt;"",C368&amp;"-"&amp;L368,"")</f>
        <v>Malaria O-1c Proportion of pregnant women who slept under an insecticide-treated net the previous night-8</v>
      </c>
      <c r="N368" s="425" t="str">
        <f t="array" aca="1" ref="N368" ca="1">IFERROR(IF(INDEX('Disaggregation Records'!$E$69:$E$152,MATCH(RIGHT(M368,255),RIGHT('Disaggregation Records'!$D$69:$D$152,255),0))=0,"",INDEX('Disaggregation Records'!$E$69:$E$152,MATCH(RIGHT(M368,255),RIGHT('Disaggregation Records'!$D$69:$D$152,255),0))),"")</f>
        <v/>
      </c>
      <c r="O368" s="425" t="str">
        <f t="array" aca="1" ref="O368" ca="1">IFERROR(IF(INDEX('Disaggregation Records'!$F$69:$F$152,MATCH(RIGHT(M368,255),RIGHT('Disaggregation Records'!$D$69:$D$152,255),0))=0,"",INDEX('Disaggregation Records'!$F$69:$F$152,MATCH(RIGHT(M368,255),RIGHT('Disaggregation Records'!$D$69:$D$152,255),0))),"")</f>
        <v/>
      </c>
      <c r="P368" s="425" t="str">
        <f t="array" aca="1" ref="P368" ca="1">IFERROR(IF(INDEX('Disaggregation Records'!$H$69:$H$152,MATCH(RIGHT(M368,255),RIGHT('Disaggregation Records'!$D$69:$D$152,255),0))=0,"",INDEX('Disaggregation Records'!$H$69:$H$152,MATCH(RIGHT(M368,255),RIGHT('Disaggregation Records'!$D$69:$D$152,255),0))),"")</f>
        <v/>
      </c>
    </row>
    <row r="369" spans="1:16" s="456" customFormat="1" ht="15" customHeight="1" x14ac:dyDescent="0.35">
      <c r="A369" s="891"/>
      <c r="B369" s="911"/>
      <c r="C369" s="890"/>
      <c r="D369" s="901"/>
      <c r="E369" s="913"/>
      <c r="F369" s="431"/>
      <c r="G369" s="905"/>
      <c r="H369" s="895"/>
      <c r="I369" s="915"/>
      <c r="J369" s="899"/>
      <c r="K369" s="893"/>
      <c r="L369" s="425"/>
      <c r="M369" s="425"/>
      <c r="N369" s="425"/>
      <c r="O369" s="425"/>
      <c r="P369" s="425"/>
    </row>
    <row r="370" spans="1:16" s="456" customFormat="1" ht="15" customHeight="1" x14ac:dyDescent="0.35">
      <c r="A370" s="891" t="str">
        <f ca="1">INDIRECT("'Disaggregation tab old'!O"&amp;19-$K370)</f>
        <v>a1V1R00000DyKNkUAN</v>
      </c>
      <c r="B370" s="910">
        <f ca="1">INDIRECT("'Disaggregation tab old'!A"&amp;19-$K370)</f>
        <v>3</v>
      </c>
      <c r="C370" s="889" t="str">
        <f ca="1">IFERROR(VLOOKUP(B370,'Outcome Indicators - Section C '!$A$9:$AP$70,42,FALSE),"")</f>
        <v>Malaria O-1c Proportion of pregnant women who slept under an insecticide-treated net the previous night</v>
      </c>
      <c r="D370" s="900" t="str">
        <f ca="1">N370</f>
        <v/>
      </c>
      <c r="E370" s="912" t="str">
        <f ca="1">O370</f>
        <v/>
      </c>
      <c r="F370" s="431"/>
      <c r="G370" s="904" t="str">
        <f>IF(IFERROR((F370/F371),"") ="", "",(F370/F371))</f>
        <v/>
      </c>
      <c r="H370" s="894"/>
      <c r="I370" s="914"/>
      <c r="J370" s="898"/>
      <c r="K370" s="893">
        <f ca="1">IF(OFFSET(K370,-2,0,,)="",-Setup!E60,OFFSET(K370,-2,0,,)-1)</f>
        <v>-179</v>
      </c>
      <c r="L370" s="425">
        <f ca="1">IF(AND(EXACT(C370,C368),C368&lt;&gt;0),L368+1,0)</f>
        <v>9</v>
      </c>
      <c r="M370" s="425" t="str">
        <f ca="1">IF(C370&lt;&gt;"",C370&amp;"-"&amp;L370,"")</f>
        <v>Malaria O-1c Proportion of pregnant women who slept under an insecticide-treated net the previous night-9</v>
      </c>
      <c r="N370" s="425" t="str">
        <f t="array" aca="1" ref="N370" ca="1">IFERROR(IF(INDEX('Disaggregation Records'!$E$69:$E$152,MATCH(RIGHT(M370,255),RIGHT('Disaggregation Records'!$D$69:$D$152,255),0))=0,"",INDEX('Disaggregation Records'!$E$69:$E$152,MATCH(RIGHT(M370,255),RIGHT('Disaggregation Records'!$D$69:$D$152,255),0))),"")</f>
        <v/>
      </c>
      <c r="O370" s="425" t="str">
        <f t="array" aca="1" ref="O370" ca="1">IFERROR(IF(INDEX('Disaggregation Records'!$F$69:$F$152,MATCH(RIGHT(M370,255),RIGHT('Disaggregation Records'!$D$69:$D$152,255),0))=0,"",INDEX('Disaggregation Records'!$F$69:$F$152,MATCH(RIGHT(M370,255),RIGHT('Disaggregation Records'!$D$69:$D$152,255),0))),"")</f>
        <v/>
      </c>
      <c r="P370" s="425" t="str">
        <f t="array" aca="1" ref="P370" ca="1">IFERROR(IF(INDEX('Disaggregation Records'!$H$69:$H$152,MATCH(RIGHT(M370,255),RIGHT('Disaggregation Records'!$D$69:$D$152,255),0))=0,"",INDEX('Disaggregation Records'!$H$69:$H$152,MATCH(RIGHT(M370,255),RIGHT('Disaggregation Records'!$D$69:$D$152,255),0))),"")</f>
        <v/>
      </c>
    </row>
    <row r="371" spans="1:16" s="456" customFormat="1" ht="15" customHeight="1" x14ac:dyDescent="0.35">
      <c r="A371" s="891"/>
      <c r="B371" s="911"/>
      <c r="C371" s="890"/>
      <c r="D371" s="901"/>
      <c r="E371" s="913"/>
      <c r="F371" s="431"/>
      <c r="G371" s="905"/>
      <c r="H371" s="895"/>
      <c r="I371" s="915"/>
      <c r="J371" s="899"/>
      <c r="K371" s="893"/>
      <c r="L371" s="425"/>
      <c r="M371" s="425"/>
      <c r="N371" s="425"/>
      <c r="O371" s="425"/>
      <c r="P371" s="425"/>
    </row>
    <row r="372" spans="1:16" s="456" customFormat="1" ht="15" customHeight="1" x14ac:dyDescent="0.35">
      <c r="A372" s="891" t="str">
        <f ca="1">INDIRECT("'Disaggregation tab old'!O"&amp;19-$K372)</f>
        <v>a1V1R00000DyKNlUAN</v>
      </c>
      <c r="B372" s="910">
        <f ca="1">INDIRECT("'Disaggregation tab old'!A"&amp;19-$K372)</f>
        <v>4</v>
      </c>
      <c r="C372" s="889" t="str">
        <f ca="1">IFERROR(VLOOKUP(B372,'Outcome Indicators - Section C '!$A$9:$AP$70,42,FALSE),"")</f>
        <v/>
      </c>
      <c r="D372" s="900" t="str">
        <f ca="1">N372</f>
        <v/>
      </c>
      <c r="E372" s="912" t="str">
        <f ca="1">O372</f>
        <v/>
      </c>
      <c r="F372" s="431"/>
      <c r="G372" s="904" t="str">
        <f>IF(IFERROR((F372/F373),"") ="", "",(F372/F373))</f>
        <v/>
      </c>
      <c r="H372" s="894"/>
      <c r="I372" s="914"/>
      <c r="J372" s="898"/>
      <c r="K372" s="893">
        <f ca="1">IF(OFFSET(K372,-2,0,,)="",-Setup!E62,OFFSET(K372,-2,0,,)-1)</f>
        <v>-180</v>
      </c>
      <c r="L372" s="425">
        <f ca="1">IF(AND(EXACT(C372,C370),C370&lt;&gt;0),L370+1,0)</f>
        <v>0</v>
      </c>
      <c r="M372" s="425" t="str">
        <f ca="1">IF(C372&lt;&gt;"",C372&amp;"-"&amp;L372,"")</f>
        <v/>
      </c>
      <c r="N372" s="425" t="str">
        <f t="array" aca="1" ref="N372" ca="1">IFERROR(IF(INDEX('Disaggregation Records'!$E$69:$E$152,MATCH(RIGHT(M372,255),RIGHT('Disaggregation Records'!$D$69:$D$152,255),0))=0,"",INDEX('Disaggregation Records'!$E$69:$E$152,MATCH(RIGHT(M372,255),RIGHT('Disaggregation Records'!$D$69:$D$152,255),0))),"")</f>
        <v/>
      </c>
      <c r="O372" s="425" t="str">
        <f t="array" aca="1" ref="O372" ca="1">IFERROR(IF(INDEX('Disaggregation Records'!$F$69:$F$152,MATCH(RIGHT(M372,255),RIGHT('Disaggregation Records'!$D$69:$D$152,255),0))=0,"",INDEX('Disaggregation Records'!$F$69:$F$152,MATCH(RIGHT(M372,255),RIGHT('Disaggregation Records'!$D$69:$D$152,255),0))),"")</f>
        <v/>
      </c>
      <c r="P372" s="425" t="str">
        <f t="array" aca="1" ref="P372" ca="1">IFERROR(IF(INDEX('Disaggregation Records'!$H$69:$H$152,MATCH(RIGHT(M372,255),RIGHT('Disaggregation Records'!$D$69:$D$152,255),0))=0,"",INDEX('Disaggregation Records'!$H$69:$H$152,MATCH(RIGHT(M372,255),RIGHT('Disaggregation Records'!$D$69:$D$152,255),0))),"")</f>
        <v/>
      </c>
    </row>
    <row r="373" spans="1:16" s="456" customFormat="1" ht="15" customHeight="1" x14ac:dyDescent="0.35">
      <c r="A373" s="891"/>
      <c r="B373" s="911"/>
      <c r="C373" s="890"/>
      <c r="D373" s="901"/>
      <c r="E373" s="913"/>
      <c r="F373" s="431"/>
      <c r="G373" s="905"/>
      <c r="H373" s="895"/>
      <c r="I373" s="915"/>
      <c r="J373" s="899"/>
      <c r="K373" s="893"/>
      <c r="L373" s="425"/>
      <c r="M373" s="425"/>
      <c r="N373" s="425"/>
      <c r="O373" s="425"/>
      <c r="P373" s="425"/>
    </row>
    <row r="374" spans="1:16" s="456" customFormat="1" ht="15" customHeight="1" x14ac:dyDescent="0.35">
      <c r="A374" s="891" t="str">
        <f ca="1">INDIRECT("'Disaggregation tab old'!O"&amp;19-$K374)</f>
        <v>a1V1R00000DyKNmUAN</v>
      </c>
      <c r="B374" s="910">
        <f ca="1">INDIRECT("'Disaggregation tab old'!A"&amp;19-$K374)</f>
        <v>4</v>
      </c>
      <c r="C374" s="889" t="str">
        <f ca="1">IFERROR(VLOOKUP(B374,'Outcome Indicators - Section C '!$A$9:$AP$70,42,FALSE),"")</f>
        <v/>
      </c>
      <c r="D374" s="900" t="str">
        <f ca="1">N374</f>
        <v/>
      </c>
      <c r="E374" s="912" t="str">
        <f ca="1">O374</f>
        <v/>
      </c>
      <c r="F374" s="431"/>
      <c r="G374" s="904" t="str">
        <f>IF(IFERROR((F374/F375),"") ="", "",(F374/F375))</f>
        <v/>
      </c>
      <c r="H374" s="894"/>
      <c r="I374" s="914"/>
      <c r="J374" s="898"/>
      <c r="K374" s="893">
        <f ca="1">IF(OFFSET(K374,-2,0,,)="",-Setup!E64,OFFSET(K374,-2,0,,)-1)</f>
        <v>-181</v>
      </c>
      <c r="L374" s="425">
        <f ca="1">IF(AND(EXACT(C374,C372),C372&lt;&gt;0),L372+1,0)</f>
        <v>1</v>
      </c>
      <c r="M374" s="425" t="str">
        <f ca="1">IF(C374&lt;&gt;"",C374&amp;"-"&amp;L374,"")</f>
        <v/>
      </c>
      <c r="N374" s="425" t="str">
        <f t="array" aca="1" ref="N374" ca="1">IFERROR(IF(INDEX('Disaggregation Records'!$E$69:$E$152,MATCH(RIGHT(M374,255),RIGHT('Disaggregation Records'!$D$69:$D$152,255),0))=0,"",INDEX('Disaggregation Records'!$E$69:$E$152,MATCH(RIGHT(M374,255),RIGHT('Disaggregation Records'!$D$69:$D$152,255),0))),"")</f>
        <v/>
      </c>
      <c r="O374" s="425" t="str">
        <f t="array" aca="1" ref="O374" ca="1">IFERROR(IF(INDEX('Disaggregation Records'!$F$69:$F$152,MATCH(RIGHT(M374,255),RIGHT('Disaggregation Records'!$D$69:$D$152,255),0))=0,"",INDEX('Disaggregation Records'!$F$69:$F$152,MATCH(RIGHT(M374,255),RIGHT('Disaggregation Records'!$D$69:$D$152,255),0))),"")</f>
        <v/>
      </c>
      <c r="P374" s="425" t="str">
        <f t="array" aca="1" ref="P374" ca="1">IFERROR(IF(INDEX('Disaggregation Records'!$H$69:$H$152,MATCH(RIGHT(M374,255),RIGHT('Disaggregation Records'!$D$69:$D$152,255),0))=0,"",INDEX('Disaggregation Records'!$H$69:$H$152,MATCH(RIGHT(M374,255),RIGHT('Disaggregation Records'!$D$69:$D$152,255),0))),"")</f>
        <v/>
      </c>
    </row>
    <row r="375" spans="1:16" s="456" customFormat="1" ht="15" customHeight="1" x14ac:dyDescent="0.35">
      <c r="A375" s="891"/>
      <c r="B375" s="911"/>
      <c r="C375" s="890"/>
      <c r="D375" s="901"/>
      <c r="E375" s="913"/>
      <c r="F375" s="431"/>
      <c r="G375" s="905"/>
      <c r="H375" s="895"/>
      <c r="I375" s="915"/>
      <c r="J375" s="899"/>
      <c r="K375" s="893"/>
      <c r="L375" s="425"/>
      <c r="M375" s="425"/>
      <c r="N375" s="425"/>
      <c r="O375" s="425"/>
      <c r="P375" s="425"/>
    </row>
    <row r="376" spans="1:16" s="456" customFormat="1" ht="15" customHeight="1" x14ac:dyDescent="0.35">
      <c r="A376" s="891" t="str">
        <f ca="1">INDIRECT("'Disaggregation tab old'!O"&amp;19-$K376)</f>
        <v>a1V1R00000DyKNnUAN</v>
      </c>
      <c r="B376" s="910">
        <f ca="1">INDIRECT("'Disaggregation tab old'!A"&amp;19-$K376)</f>
        <v>4</v>
      </c>
      <c r="C376" s="889" t="str">
        <f ca="1">IFERROR(VLOOKUP(B376,'Outcome Indicators - Section C '!$A$9:$AP$70,42,FALSE),"")</f>
        <v/>
      </c>
      <c r="D376" s="900" t="str">
        <f ca="1">N376</f>
        <v/>
      </c>
      <c r="E376" s="912" t="str">
        <f ca="1">O376</f>
        <v/>
      </c>
      <c r="F376" s="431"/>
      <c r="G376" s="904" t="str">
        <f>IF(IFERROR((F376/F377),"") ="", "",(F376/F377))</f>
        <v/>
      </c>
      <c r="H376" s="894"/>
      <c r="I376" s="914"/>
      <c r="J376" s="898"/>
      <c r="K376" s="893">
        <f ca="1">IF(OFFSET(K376,-2,0,,)="",-Setup!E66,OFFSET(K376,-2,0,,)-1)</f>
        <v>-182</v>
      </c>
      <c r="L376" s="425">
        <f ca="1">IF(AND(EXACT(C376,C374),C374&lt;&gt;0),L374+1,0)</f>
        <v>2</v>
      </c>
      <c r="M376" s="425" t="str">
        <f ca="1">IF(C376&lt;&gt;"",C376&amp;"-"&amp;L376,"")</f>
        <v/>
      </c>
      <c r="N376" s="425" t="str">
        <f t="array" aca="1" ref="N376" ca="1">IFERROR(IF(INDEX('Disaggregation Records'!$E$69:$E$152,MATCH(RIGHT(M376,255),RIGHT('Disaggregation Records'!$D$69:$D$152,255),0))=0,"",INDEX('Disaggregation Records'!$E$69:$E$152,MATCH(RIGHT(M376,255),RIGHT('Disaggregation Records'!$D$69:$D$152,255),0))),"")</f>
        <v/>
      </c>
      <c r="O376" s="425" t="str">
        <f t="array" aca="1" ref="O376" ca="1">IFERROR(IF(INDEX('Disaggregation Records'!$F$69:$F$152,MATCH(RIGHT(M376,255),RIGHT('Disaggregation Records'!$D$69:$D$152,255),0))=0,"",INDEX('Disaggregation Records'!$F$69:$F$152,MATCH(RIGHT(M376,255),RIGHT('Disaggregation Records'!$D$69:$D$152,255),0))),"")</f>
        <v/>
      </c>
      <c r="P376" s="425" t="str">
        <f t="array" aca="1" ref="P376" ca="1">IFERROR(IF(INDEX('Disaggregation Records'!$H$69:$H$152,MATCH(RIGHT(M376,255),RIGHT('Disaggregation Records'!$D$69:$D$152,255),0))=0,"",INDEX('Disaggregation Records'!$H$69:$H$152,MATCH(RIGHT(M376,255),RIGHT('Disaggregation Records'!$D$69:$D$152,255),0))),"")</f>
        <v/>
      </c>
    </row>
    <row r="377" spans="1:16" s="456" customFormat="1" ht="15" customHeight="1" x14ac:dyDescent="0.35">
      <c r="A377" s="891"/>
      <c r="B377" s="911"/>
      <c r="C377" s="890"/>
      <c r="D377" s="901"/>
      <c r="E377" s="913"/>
      <c r="F377" s="431"/>
      <c r="G377" s="905"/>
      <c r="H377" s="895"/>
      <c r="I377" s="915"/>
      <c r="J377" s="899"/>
      <c r="K377" s="893"/>
      <c r="L377" s="425"/>
      <c r="M377" s="425"/>
      <c r="N377" s="425"/>
      <c r="O377" s="425"/>
      <c r="P377" s="425"/>
    </row>
    <row r="378" spans="1:16" s="456" customFormat="1" ht="15" customHeight="1" x14ac:dyDescent="0.35">
      <c r="A378" s="891" t="str">
        <f ca="1">INDIRECT("'Disaggregation tab old'!O"&amp;19-$K378)</f>
        <v>a1V1R00000DyKNoUAN</v>
      </c>
      <c r="B378" s="910">
        <f ca="1">INDIRECT("'Disaggregation tab old'!A"&amp;19-$K378)</f>
        <v>4</v>
      </c>
      <c r="C378" s="889" t="str">
        <f ca="1">IFERROR(VLOOKUP(B378,'Outcome Indicators - Section C '!$A$9:$AP$70,42,FALSE),"")</f>
        <v/>
      </c>
      <c r="D378" s="900" t="str">
        <f ca="1">N378</f>
        <v/>
      </c>
      <c r="E378" s="912" t="str">
        <f ca="1">O378</f>
        <v/>
      </c>
      <c r="F378" s="431"/>
      <c r="G378" s="904" t="str">
        <f>IF(IFERROR((F378/F379),"") ="", "",(F378/F379))</f>
        <v/>
      </c>
      <c r="H378" s="894"/>
      <c r="I378" s="914"/>
      <c r="J378" s="898"/>
      <c r="K378" s="893">
        <f ca="1">IF(OFFSET(K378,-2,0,,)="",-Setup!E68,OFFSET(K378,-2,0,,)-1)</f>
        <v>-183</v>
      </c>
      <c r="L378" s="425">
        <f ca="1">IF(AND(EXACT(C378,C376),C376&lt;&gt;0),L376+1,0)</f>
        <v>3</v>
      </c>
      <c r="M378" s="425" t="str">
        <f ca="1">IF(C378&lt;&gt;"",C378&amp;"-"&amp;L378,"")</f>
        <v/>
      </c>
      <c r="N378" s="425" t="str">
        <f t="array" aca="1" ref="N378" ca="1">IFERROR(IF(INDEX('Disaggregation Records'!$E$69:$E$152,MATCH(RIGHT(M378,255),RIGHT('Disaggregation Records'!$D$69:$D$152,255),0))=0,"",INDEX('Disaggregation Records'!$E$69:$E$152,MATCH(RIGHT(M378,255),RIGHT('Disaggregation Records'!$D$69:$D$152,255),0))),"")</f>
        <v/>
      </c>
      <c r="O378" s="425" t="str">
        <f t="array" aca="1" ref="O378" ca="1">IFERROR(IF(INDEX('Disaggregation Records'!$F$69:$F$152,MATCH(RIGHT(M378,255),RIGHT('Disaggregation Records'!$D$69:$D$152,255),0))=0,"",INDEX('Disaggregation Records'!$F$69:$F$152,MATCH(RIGHT(M378,255),RIGHT('Disaggregation Records'!$D$69:$D$152,255),0))),"")</f>
        <v/>
      </c>
      <c r="P378" s="425" t="str">
        <f t="array" aca="1" ref="P378" ca="1">IFERROR(IF(INDEX('Disaggregation Records'!$H$69:$H$152,MATCH(RIGHT(M378,255),RIGHT('Disaggregation Records'!$D$69:$D$152,255),0))=0,"",INDEX('Disaggregation Records'!$H$69:$H$152,MATCH(RIGHT(M378,255),RIGHT('Disaggregation Records'!$D$69:$D$152,255),0))),"")</f>
        <v/>
      </c>
    </row>
    <row r="379" spans="1:16" s="456" customFormat="1" ht="15" customHeight="1" x14ac:dyDescent="0.35">
      <c r="A379" s="891"/>
      <c r="B379" s="911"/>
      <c r="C379" s="890"/>
      <c r="D379" s="901"/>
      <c r="E379" s="913"/>
      <c r="F379" s="431"/>
      <c r="G379" s="905"/>
      <c r="H379" s="895"/>
      <c r="I379" s="915"/>
      <c r="J379" s="899"/>
      <c r="K379" s="893"/>
      <c r="L379" s="425"/>
      <c r="M379" s="425"/>
      <c r="N379" s="425"/>
      <c r="O379" s="425"/>
      <c r="P379" s="425"/>
    </row>
    <row r="380" spans="1:16" s="456" customFormat="1" ht="15" customHeight="1" x14ac:dyDescent="0.35">
      <c r="A380" s="891" t="str">
        <f ca="1">INDIRECT("'Disaggregation tab old'!O"&amp;19-$K380)</f>
        <v>a1V1R00000DyKNpUAN</v>
      </c>
      <c r="B380" s="910">
        <f ca="1">INDIRECT("'Disaggregation tab old'!A"&amp;19-$K380)</f>
        <v>4</v>
      </c>
      <c r="C380" s="889" t="str">
        <f ca="1">IFERROR(VLOOKUP(B380,'Outcome Indicators - Section C '!$A$9:$AP$70,42,FALSE),"")</f>
        <v/>
      </c>
      <c r="D380" s="900" t="str">
        <f ca="1">N380</f>
        <v/>
      </c>
      <c r="E380" s="912" t="str">
        <f ca="1">O380</f>
        <v/>
      </c>
      <c r="F380" s="431"/>
      <c r="G380" s="904" t="str">
        <f>IF(IFERROR((F380/F381),"") ="", "",(F380/F381))</f>
        <v/>
      </c>
      <c r="H380" s="894"/>
      <c r="I380" s="914"/>
      <c r="J380" s="898"/>
      <c r="K380" s="893">
        <f ca="1">IF(OFFSET(K380,-2,0,,)="",-Setup!E70,OFFSET(K380,-2,0,,)-1)</f>
        <v>-184</v>
      </c>
      <c r="L380" s="425">
        <f ca="1">IF(AND(EXACT(C380,C378),C378&lt;&gt;0),L378+1,0)</f>
        <v>4</v>
      </c>
      <c r="M380" s="425" t="str">
        <f ca="1">IF(C380&lt;&gt;"",C380&amp;"-"&amp;L380,"")</f>
        <v/>
      </c>
      <c r="N380" s="425" t="str">
        <f t="array" aca="1" ref="N380" ca="1">IFERROR(IF(INDEX('Disaggregation Records'!$E$69:$E$152,MATCH(RIGHT(M380,255),RIGHT('Disaggregation Records'!$D$69:$D$152,255),0))=0,"",INDEX('Disaggregation Records'!$E$69:$E$152,MATCH(RIGHT(M380,255),RIGHT('Disaggregation Records'!$D$69:$D$152,255),0))),"")</f>
        <v/>
      </c>
      <c r="O380" s="425" t="str">
        <f t="array" aca="1" ref="O380" ca="1">IFERROR(IF(INDEX('Disaggregation Records'!$F$69:$F$152,MATCH(RIGHT(M380,255),RIGHT('Disaggregation Records'!$D$69:$D$152,255),0))=0,"",INDEX('Disaggregation Records'!$F$69:$F$152,MATCH(RIGHT(M380,255),RIGHT('Disaggregation Records'!$D$69:$D$152,255),0))),"")</f>
        <v/>
      </c>
      <c r="P380" s="425" t="str">
        <f t="array" aca="1" ref="P380" ca="1">IFERROR(IF(INDEX('Disaggregation Records'!$H$69:$H$152,MATCH(RIGHT(M380,255),RIGHT('Disaggregation Records'!$D$69:$D$152,255),0))=0,"",INDEX('Disaggregation Records'!$H$69:$H$152,MATCH(RIGHT(M380,255),RIGHT('Disaggregation Records'!$D$69:$D$152,255),0))),"")</f>
        <v/>
      </c>
    </row>
    <row r="381" spans="1:16" s="456" customFormat="1" ht="15" customHeight="1" x14ac:dyDescent="0.35">
      <c r="A381" s="891"/>
      <c r="B381" s="911"/>
      <c r="C381" s="890"/>
      <c r="D381" s="901"/>
      <c r="E381" s="913"/>
      <c r="F381" s="431"/>
      <c r="G381" s="905"/>
      <c r="H381" s="895"/>
      <c r="I381" s="915"/>
      <c r="J381" s="899"/>
      <c r="K381" s="893"/>
      <c r="L381" s="425"/>
      <c r="M381" s="425"/>
      <c r="N381" s="425"/>
      <c r="O381" s="425"/>
      <c r="P381" s="425"/>
    </row>
    <row r="382" spans="1:16" s="456" customFormat="1" ht="15" customHeight="1" x14ac:dyDescent="0.35">
      <c r="A382" s="891" t="str">
        <f ca="1">INDIRECT("'Disaggregation tab old'!O"&amp;19-$K382)</f>
        <v>a1V1R00000DyKNqUAN</v>
      </c>
      <c r="B382" s="910">
        <f ca="1">INDIRECT("'Disaggregation tab old'!A"&amp;19-$K382)</f>
        <v>4</v>
      </c>
      <c r="C382" s="889" t="str">
        <f ca="1">IFERROR(VLOOKUP(B382,'Outcome Indicators - Section C '!$A$9:$AP$70,42,FALSE),"")</f>
        <v/>
      </c>
      <c r="D382" s="900" t="str">
        <f ca="1">N382</f>
        <v/>
      </c>
      <c r="E382" s="912" t="str">
        <f ca="1">O382</f>
        <v/>
      </c>
      <c r="F382" s="431"/>
      <c r="G382" s="904" t="str">
        <f>IF(IFERROR((F382/F383),"") ="", "",(F382/F383))</f>
        <v/>
      </c>
      <c r="H382" s="894"/>
      <c r="I382" s="914"/>
      <c r="J382" s="898"/>
      <c r="K382" s="893">
        <f ca="1">IF(OFFSET(K382,-2,0,,)="",-Setup!E72,OFFSET(K382,-2,0,,)-1)</f>
        <v>-185</v>
      </c>
      <c r="L382" s="425">
        <f ca="1">IF(AND(EXACT(C382,C380),C380&lt;&gt;0),L380+1,0)</f>
        <v>5</v>
      </c>
      <c r="M382" s="425" t="str">
        <f ca="1">IF(C382&lt;&gt;"",C382&amp;"-"&amp;L382,"")</f>
        <v/>
      </c>
      <c r="N382" s="425" t="str">
        <f t="array" aca="1" ref="N382" ca="1">IFERROR(IF(INDEX('Disaggregation Records'!$E$69:$E$152,MATCH(RIGHT(M382,255),RIGHT('Disaggregation Records'!$D$69:$D$152,255),0))=0,"",INDEX('Disaggregation Records'!$E$69:$E$152,MATCH(RIGHT(M382,255),RIGHT('Disaggregation Records'!$D$69:$D$152,255),0))),"")</f>
        <v/>
      </c>
      <c r="O382" s="425" t="str">
        <f t="array" aca="1" ref="O382" ca="1">IFERROR(IF(INDEX('Disaggregation Records'!$F$69:$F$152,MATCH(RIGHT(M382,255),RIGHT('Disaggregation Records'!$D$69:$D$152,255),0))=0,"",INDEX('Disaggregation Records'!$F$69:$F$152,MATCH(RIGHT(M382,255),RIGHT('Disaggregation Records'!$D$69:$D$152,255),0))),"")</f>
        <v/>
      </c>
      <c r="P382" s="425" t="str">
        <f t="array" aca="1" ref="P382" ca="1">IFERROR(IF(INDEX('Disaggregation Records'!$H$69:$H$152,MATCH(RIGHT(M382,255),RIGHT('Disaggregation Records'!$D$69:$D$152,255),0))=0,"",INDEX('Disaggregation Records'!$H$69:$H$152,MATCH(RIGHT(M382,255),RIGHT('Disaggregation Records'!$D$69:$D$152,255),0))),"")</f>
        <v/>
      </c>
    </row>
    <row r="383" spans="1:16" s="456" customFormat="1" ht="15" customHeight="1" x14ac:dyDescent="0.35">
      <c r="A383" s="891"/>
      <c r="B383" s="911"/>
      <c r="C383" s="890"/>
      <c r="D383" s="901"/>
      <c r="E383" s="913"/>
      <c r="F383" s="431"/>
      <c r="G383" s="905"/>
      <c r="H383" s="895"/>
      <c r="I383" s="915"/>
      <c r="J383" s="899"/>
      <c r="K383" s="893"/>
      <c r="L383" s="425"/>
      <c r="M383" s="425"/>
      <c r="N383" s="425"/>
      <c r="O383" s="425"/>
      <c r="P383" s="425"/>
    </row>
    <row r="384" spans="1:16" s="456" customFormat="1" ht="15" customHeight="1" x14ac:dyDescent="0.35">
      <c r="A384" s="891" t="str">
        <f ca="1">INDIRECT("'Disaggregation tab old'!O"&amp;19-$K384)</f>
        <v>a1V1R00000DyKNrUAN</v>
      </c>
      <c r="B384" s="910">
        <f ca="1">INDIRECT("'Disaggregation tab old'!A"&amp;19-$K384)</f>
        <v>4</v>
      </c>
      <c r="C384" s="889" t="str">
        <f ca="1">IFERROR(VLOOKUP(B384,'Outcome Indicators - Section C '!$A$9:$AP$70,42,FALSE),"")</f>
        <v/>
      </c>
      <c r="D384" s="900" t="str">
        <f ca="1">N384</f>
        <v/>
      </c>
      <c r="E384" s="912" t="str">
        <f ca="1">O384</f>
        <v/>
      </c>
      <c r="F384" s="431"/>
      <c r="G384" s="904" t="str">
        <f>IF(IFERROR((F384/F385),"") ="", "",(F384/F385))</f>
        <v/>
      </c>
      <c r="H384" s="894"/>
      <c r="I384" s="914"/>
      <c r="J384" s="898"/>
      <c r="K384" s="893">
        <f ca="1">IF(OFFSET(K384,-2,0,,)="",-Setup!E74,OFFSET(K384,-2,0,,)-1)</f>
        <v>-186</v>
      </c>
      <c r="L384" s="425">
        <f ca="1">IF(AND(EXACT(C384,C382),C382&lt;&gt;0),L382+1,0)</f>
        <v>6</v>
      </c>
      <c r="M384" s="425" t="str">
        <f ca="1">IF(C384&lt;&gt;"",C384&amp;"-"&amp;L384,"")</f>
        <v/>
      </c>
      <c r="N384" s="425" t="str">
        <f t="array" aca="1" ref="N384" ca="1">IFERROR(IF(INDEX('Disaggregation Records'!$E$69:$E$152,MATCH(RIGHT(M384,255),RIGHT('Disaggregation Records'!$D$69:$D$152,255),0))=0,"",INDEX('Disaggregation Records'!$E$69:$E$152,MATCH(RIGHT(M384,255),RIGHT('Disaggregation Records'!$D$69:$D$152,255),0))),"")</f>
        <v/>
      </c>
      <c r="O384" s="425" t="str">
        <f t="array" aca="1" ref="O384" ca="1">IFERROR(IF(INDEX('Disaggregation Records'!$F$69:$F$152,MATCH(RIGHT(M384,255),RIGHT('Disaggregation Records'!$D$69:$D$152,255),0))=0,"",INDEX('Disaggregation Records'!$F$69:$F$152,MATCH(RIGHT(M384,255),RIGHT('Disaggregation Records'!$D$69:$D$152,255),0))),"")</f>
        <v/>
      </c>
      <c r="P384" s="425" t="str">
        <f t="array" aca="1" ref="P384" ca="1">IFERROR(IF(INDEX('Disaggregation Records'!$H$69:$H$152,MATCH(RIGHT(M384,255),RIGHT('Disaggregation Records'!$D$69:$D$152,255),0))=0,"",INDEX('Disaggregation Records'!$H$69:$H$152,MATCH(RIGHT(M384,255),RIGHT('Disaggregation Records'!$D$69:$D$152,255),0))),"")</f>
        <v/>
      </c>
    </row>
    <row r="385" spans="1:16" s="456" customFormat="1" ht="15" customHeight="1" x14ac:dyDescent="0.35">
      <c r="A385" s="891"/>
      <c r="B385" s="911"/>
      <c r="C385" s="890"/>
      <c r="D385" s="901"/>
      <c r="E385" s="913"/>
      <c r="F385" s="431"/>
      <c r="G385" s="905"/>
      <c r="H385" s="895"/>
      <c r="I385" s="915"/>
      <c r="J385" s="899"/>
      <c r="K385" s="893"/>
      <c r="L385" s="425"/>
      <c r="M385" s="425"/>
      <c r="N385" s="425"/>
      <c r="O385" s="425"/>
      <c r="P385" s="425"/>
    </row>
    <row r="386" spans="1:16" s="456" customFormat="1" ht="15" customHeight="1" x14ac:dyDescent="0.35">
      <c r="A386" s="891" t="str">
        <f ca="1">INDIRECT("'Disaggregation tab old'!O"&amp;19-$K386)</f>
        <v>a1V1R00000DyKNsUAN</v>
      </c>
      <c r="B386" s="910">
        <f ca="1">INDIRECT("'Disaggregation tab old'!A"&amp;19-$K386)</f>
        <v>4</v>
      </c>
      <c r="C386" s="889" t="str">
        <f ca="1">IFERROR(VLOOKUP(B386,'Outcome Indicators - Section C '!$A$9:$AP$70,42,FALSE),"")</f>
        <v/>
      </c>
      <c r="D386" s="900" t="str">
        <f ca="1">N386</f>
        <v/>
      </c>
      <c r="E386" s="912" t="str">
        <f ca="1">O386</f>
        <v/>
      </c>
      <c r="F386" s="431"/>
      <c r="G386" s="904" t="str">
        <f>IF(IFERROR((F386/F387),"") ="", "",(F386/F387))</f>
        <v/>
      </c>
      <c r="H386" s="894"/>
      <c r="I386" s="914"/>
      <c r="J386" s="898"/>
      <c r="K386" s="893">
        <f ca="1">IF(OFFSET(K386,-2,0,,)="",-Setup!E76,OFFSET(K386,-2,0,,)-1)</f>
        <v>-187</v>
      </c>
      <c r="L386" s="425">
        <f ca="1">IF(AND(EXACT(C386,C384),C384&lt;&gt;0),L384+1,0)</f>
        <v>7</v>
      </c>
      <c r="M386" s="425" t="str">
        <f ca="1">IF(C386&lt;&gt;"",C386&amp;"-"&amp;L386,"")</f>
        <v/>
      </c>
      <c r="N386" s="425" t="str">
        <f t="array" aca="1" ref="N386" ca="1">IFERROR(IF(INDEX('Disaggregation Records'!$E$69:$E$152,MATCH(RIGHT(M386,255),RIGHT('Disaggregation Records'!$D$69:$D$152,255),0))=0,"",INDEX('Disaggregation Records'!$E$69:$E$152,MATCH(RIGHT(M386,255),RIGHT('Disaggregation Records'!$D$69:$D$152,255),0))),"")</f>
        <v/>
      </c>
      <c r="O386" s="425" t="str">
        <f t="array" aca="1" ref="O386" ca="1">IFERROR(IF(INDEX('Disaggregation Records'!$F$69:$F$152,MATCH(RIGHT(M386,255),RIGHT('Disaggregation Records'!$D$69:$D$152,255),0))=0,"",INDEX('Disaggregation Records'!$F$69:$F$152,MATCH(RIGHT(M386,255),RIGHT('Disaggregation Records'!$D$69:$D$152,255),0))),"")</f>
        <v/>
      </c>
      <c r="P386" s="425" t="str">
        <f t="array" aca="1" ref="P386" ca="1">IFERROR(IF(INDEX('Disaggregation Records'!$H$69:$H$152,MATCH(RIGHT(M386,255),RIGHT('Disaggregation Records'!$D$69:$D$152,255),0))=0,"",INDEX('Disaggregation Records'!$H$69:$H$152,MATCH(RIGHT(M386,255),RIGHT('Disaggregation Records'!$D$69:$D$152,255),0))),"")</f>
        <v/>
      </c>
    </row>
    <row r="387" spans="1:16" s="456" customFormat="1" ht="15" customHeight="1" x14ac:dyDescent="0.35">
      <c r="A387" s="891"/>
      <c r="B387" s="911"/>
      <c r="C387" s="890"/>
      <c r="D387" s="901"/>
      <c r="E387" s="913"/>
      <c r="F387" s="431"/>
      <c r="G387" s="905"/>
      <c r="H387" s="895"/>
      <c r="I387" s="915"/>
      <c r="J387" s="899"/>
      <c r="K387" s="893"/>
      <c r="L387" s="425"/>
      <c r="M387" s="425"/>
      <c r="N387" s="425"/>
      <c r="O387" s="425"/>
      <c r="P387" s="425"/>
    </row>
    <row r="388" spans="1:16" s="456" customFormat="1" ht="15" customHeight="1" x14ac:dyDescent="0.35">
      <c r="A388" s="891" t="str">
        <f ca="1">INDIRECT("'Disaggregation tab old'!O"&amp;19-$K388)</f>
        <v>a1V1R00000DyKNtUAN</v>
      </c>
      <c r="B388" s="910">
        <f ca="1">INDIRECT("'Disaggregation tab old'!A"&amp;19-$K388)</f>
        <v>4</v>
      </c>
      <c r="C388" s="889" t="str">
        <f ca="1">IFERROR(VLOOKUP(B388,'Outcome Indicators - Section C '!$A$9:$AP$70,42,FALSE),"")</f>
        <v/>
      </c>
      <c r="D388" s="900" t="str">
        <f ca="1">N388</f>
        <v/>
      </c>
      <c r="E388" s="912" t="str">
        <f ca="1">O388</f>
        <v/>
      </c>
      <c r="F388" s="431"/>
      <c r="G388" s="904" t="str">
        <f>IF(IFERROR((F388/F389),"") ="", "",(F388/F389))</f>
        <v/>
      </c>
      <c r="H388" s="894"/>
      <c r="I388" s="914"/>
      <c r="J388" s="898"/>
      <c r="K388" s="893">
        <f ca="1">IF(OFFSET(K388,-2,0,,)="",-Setup!E78,OFFSET(K388,-2,0,,)-1)</f>
        <v>-188</v>
      </c>
      <c r="L388" s="425">
        <f ca="1">IF(AND(EXACT(C388,C386),C386&lt;&gt;0),L386+1,0)</f>
        <v>8</v>
      </c>
      <c r="M388" s="425" t="str">
        <f ca="1">IF(C388&lt;&gt;"",C388&amp;"-"&amp;L388,"")</f>
        <v/>
      </c>
      <c r="N388" s="425" t="str">
        <f t="array" aca="1" ref="N388" ca="1">IFERROR(IF(INDEX('Disaggregation Records'!$E$69:$E$152,MATCH(RIGHT(M388,255),RIGHT('Disaggregation Records'!$D$69:$D$152,255),0))=0,"",INDEX('Disaggregation Records'!$E$69:$E$152,MATCH(RIGHT(M388,255),RIGHT('Disaggregation Records'!$D$69:$D$152,255),0))),"")</f>
        <v/>
      </c>
      <c r="O388" s="425" t="str">
        <f t="array" aca="1" ref="O388" ca="1">IFERROR(IF(INDEX('Disaggregation Records'!$F$69:$F$152,MATCH(RIGHT(M388,255),RIGHT('Disaggregation Records'!$D$69:$D$152,255),0))=0,"",INDEX('Disaggregation Records'!$F$69:$F$152,MATCH(RIGHT(M388,255),RIGHT('Disaggregation Records'!$D$69:$D$152,255),0))),"")</f>
        <v/>
      </c>
      <c r="P388" s="425" t="str">
        <f t="array" aca="1" ref="P388" ca="1">IFERROR(IF(INDEX('Disaggregation Records'!$H$69:$H$152,MATCH(RIGHT(M388,255),RIGHT('Disaggregation Records'!$D$69:$D$152,255),0))=0,"",INDEX('Disaggregation Records'!$H$69:$H$152,MATCH(RIGHT(M388,255),RIGHT('Disaggregation Records'!$D$69:$D$152,255),0))),"")</f>
        <v/>
      </c>
    </row>
    <row r="389" spans="1:16" s="456" customFormat="1" ht="15" customHeight="1" x14ac:dyDescent="0.35">
      <c r="A389" s="891"/>
      <c r="B389" s="911"/>
      <c r="C389" s="890"/>
      <c r="D389" s="901"/>
      <c r="E389" s="913"/>
      <c r="F389" s="431"/>
      <c r="G389" s="905"/>
      <c r="H389" s="895"/>
      <c r="I389" s="915"/>
      <c r="J389" s="899"/>
      <c r="K389" s="893"/>
      <c r="L389" s="425"/>
      <c r="M389" s="425"/>
      <c r="N389" s="425"/>
      <c r="O389" s="425"/>
      <c r="P389" s="425"/>
    </row>
    <row r="390" spans="1:16" s="456" customFormat="1" ht="15" customHeight="1" x14ac:dyDescent="0.35">
      <c r="A390" s="891" t="str">
        <f ca="1">INDIRECT("'Disaggregation tab old'!O"&amp;19-$K390)</f>
        <v>a1V1R00000DyKNuUAN</v>
      </c>
      <c r="B390" s="910">
        <f ca="1">INDIRECT("'Disaggregation tab old'!A"&amp;19-$K390)</f>
        <v>4</v>
      </c>
      <c r="C390" s="889" t="str">
        <f ca="1">IFERROR(VLOOKUP(B390,'Outcome Indicators - Section C '!$A$9:$AP$70,42,FALSE),"")</f>
        <v/>
      </c>
      <c r="D390" s="900" t="str">
        <f ca="1">N390</f>
        <v/>
      </c>
      <c r="E390" s="912" t="str">
        <f ca="1">O390</f>
        <v/>
      </c>
      <c r="F390" s="431"/>
      <c r="G390" s="904" t="str">
        <f>IF(IFERROR((F390/F391),"") ="", "",(F390/F391))</f>
        <v/>
      </c>
      <c r="H390" s="894"/>
      <c r="I390" s="914"/>
      <c r="J390" s="898"/>
      <c r="K390" s="893">
        <f ca="1">IF(OFFSET(K390,-2,0,,)="",-Setup!E80,OFFSET(K390,-2,0,,)-1)</f>
        <v>-189</v>
      </c>
      <c r="L390" s="425">
        <f ca="1">IF(AND(EXACT(C390,C388),C388&lt;&gt;0),L388+1,0)</f>
        <v>9</v>
      </c>
      <c r="M390" s="425" t="str">
        <f ca="1">IF(C390&lt;&gt;"",C390&amp;"-"&amp;L390,"")</f>
        <v/>
      </c>
      <c r="N390" s="425" t="str">
        <f t="array" aca="1" ref="N390" ca="1">IFERROR(IF(INDEX('Disaggregation Records'!$E$69:$E$152,MATCH(RIGHT(M390,255),RIGHT('Disaggregation Records'!$D$69:$D$152,255),0))=0,"",INDEX('Disaggregation Records'!$E$69:$E$152,MATCH(RIGHT(M390,255),RIGHT('Disaggregation Records'!$D$69:$D$152,255),0))),"")</f>
        <v/>
      </c>
      <c r="O390" s="425" t="str">
        <f t="array" aca="1" ref="O390" ca="1">IFERROR(IF(INDEX('Disaggregation Records'!$F$69:$F$152,MATCH(RIGHT(M390,255),RIGHT('Disaggregation Records'!$D$69:$D$152,255),0))=0,"",INDEX('Disaggregation Records'!$F$69:$F$152,MATCH(RIGHT(M390,255),RIGHT('Disaggregation Records'!$D$69:$D$152,255),0))),"")</f>
        <v/>
      </c>
      <c r="P390" s="425" t="str">
        <f t="array" aca="1" ref="P390" ca="1">IFERROR(IF(INDEX('Disaggregation Records'!$H$69:$H$152,MATCH(RIGHT(M390,255),RIGHT('Disaggregation Records'!$D$69:$D$152,255),0))=0,"",INDEX('Disaggregation Records'!$H$69:$H$152,MATCH(RIGHT(M390,255),RIGHT('Disaggregation Records'!$D$69:$D$152,255),0))),"")</f>
        <v/>
      </c>
    </row>
    <row r="391" spans="1:16" s="456" customFormat="1" ht="15" customHeight="1" x14ac:dyDescent="0.35">
      <c r="A391" s="891"/>
      <c r="B391" s="911"/>
      <c r="C391" s="890"/>
      <c r="D391" s="901"/>
      <c r="E391" s="913"/>
      <c r="F391" s="431"/>
      <c r="G391" s="905"/>
      <c r="H391" s="895"/>
      <c r="I391" s="915"/>
      <c r="J391" s="899"/>
      <c r="K391" s="893"/>
      <c r="L391" s="425"/>
      <c r="M391" s="425"/>
      <c r="N391" s="425"/>
      <c r="O391" s="425"/>
      <c r="P391" s="425"/>
    </row>
    <row r="392" spans="1:16" s="456" customFormat="1" ht="15" customHeight="1" x14ac:dyDescent="0.35">
      <c r="A392" s="891" t="str">
        <f ca="1">INDIRECT("'Disaggregation tab old'!O"&amp;19-$K392)</f>
        <v>a1V1R00000DyKNvUAN</v>
      </c>
      <c r="B392" s="910">
        <f ca="1">INDIRECT("'Disaggregation tab old'!A"&amp;19-$K392)</f>
        <v>5</v>
      </c>
      <c r="C392" s="889" t="str">
        <f ca="1">IFERROR(VLOOKUP(B392,'Outcome Indicators - Section C '!$A$9:$AP$70,42,FALSE),"")</f>
        <v/>
      </c>
      <c r="D392" s="900" t="str">
        <f ca="1">N392</f>
        <v/>
      </c>
      <c r="E392" s="912" t="str">
        <f ca="1">O392</f>
        <v/>
      </c>
      <c r="F392" s="431"/>
      <c r="G392" s="904" t="str">
        <f>IF(IFERROR((F392/F393),"") ="", "",(F392/F393))</f>
        <v/>
      </c>
      <c r="H392" s="894"/>
      <c r="I392" s="914"/>
      <c r="J392" s="898"/>
      <c r="K392" s="893">
        <f ca="1">IF(OFFSET(K392,-2,0,,)="",-Setup!E82,OFFSET(K392,-2,0,,)-1)</f>
        <v>-190</v>
      </c>
      <c r="L392" s="425">
        <f ca="1">IF(AND(EXACT(C392,C390),C390&lt;&gt;0),L390+1,0)</f>
        <v>10</v>
      </c>
      <c r="M392" s="425" t="str">
        <f ca="1">IF(C392&lt;&gt;"",C392&amp;"-"&amp;L392,"")</f>
        <v/>
      </c>
      <c r="N392" s="425" t="str">
        <f t="array" aca="1" ref="N392" ca="1">IFERROR(IF(INDEX('Disaggregation Records'!$E$69:$E$152,MATCH(RIGHT(M392,255),RIGHT('Disaggregation Records'!$D$69:$D$152,255),0))=0,"",INDEX('Disaggregation Records'!$E$69:$E$152,MATCH(RIGHT(M392,255),RIGHT('Disaggregation Records'!$D$69:$D$152,255),0))),"")</f>
        <v/>
      </c>
      <c r="O392" s="425" t="str">
        <f t="array" aca="1" ref="O392" ca="1">IFERROR(IF(INDEX('Disaggregation Records'!$F$69:$F$152,MATCH(RIGHT(M392,255),RIGHT('Disaggregation Records'!$D$69:$D$152,255),0))=0,"",INDEX('Disaggregation Records'!$F$69:$F$152,MATCH(RIGHT(M392,255),RIGHT('Disaggregation Records'!$D$69:$D$152,255),0))),"")</f>
        <v/>
      </c>
      <c r="P392" s="425" t="str">
        <f t="array" aca="1" ref="P392" ca="1">IFERROR(IF(INDEX('Disaggregation Records'!$H$69:$H$152,MATCH(RIGHT(M392,255),RIGHT('Disaggregation Records'!$D$69:$D$152,255),0))=0,"",INDEX('Disaggregation Records'!$H$69:$H$152,MATCH(RIGHT(M392,255),RIGHT('Disaggregation Records'!$D$69:$D$152,255),0))),"")</f>
        <v/>
      </c>
    </row>
    <row r="393" spans="1:16" s="456" customFormat="1" ht="15" customHeight="1" x14ac:dyDescent="0.35">
      <c r="A393" s="891"/>
      <c r="B393" s="911"/>
      <c r="C393" s="890"/>
      <c r="D393" s="901"/>
      <c r="E393" s="913"/>
      <c r="F393" s="431"/>
      <c r="G393" s="905"/>
      <c r="H393" s="895"/>
      <c r="I393" s="915"/>
      <c r="J393" s="899"/>
      <c r="K393" s="893"/>
      <c r="L393" s="425"/>
      <c r="M393" s="425"/>
      <c r="N393" s="425"/>
      <c r="O393" s="425"/>
      <c r="P393" s="425"/>
    </row>
    <row r="394" spans="1:16" s="456" customFormat="1" ht="15" customHeight="1" x14ac:dyDescent="0.35">
      <c r="A394" s="891" t="str">
        <f ca="1">INDIRECT("'Disaggregation tab old'!O"&amp;19-$K394)</f>
        <v>a1V1R00000DyKNwUAN</v>
      </c>
      <c r="B394" s="910">
        <f ca="1">INDIRECT("'Disaggregation tab old'!A"&amp;19-$K394)</f>
        <v>5</v>
      </c>
      <c r="C394" s="889" t="str">
        <f ca="1">IFERROR(VLOOKUP(B394,'Outcome Indicators - Section C '!$A$9:$AP$70,42,FALSE),"")</f>
        <v/>
      </c>
      <c r="D394" s="900" t="str">
        <f ca="1">N394</f>
        <v/>
      </c>
      <c r="E394" s="912" t="str">
        <f ca="1">O394</f>
        <v/>
      </c>
      <c r="F394" s="431"/>
      <c r="G394" s="904" t="str">
        <f>IF(IFERROR((F394/F395),"") ="", "",(F394/F395))</f>
        <v/>
      </c>
      <c r="H394" s="894"/>
      <c r="I394" s="914"/>
      <c r="J394" s="898"/>
      <c r="K394" s="893">
        <f ca="1">IF(OFFSET(K394,-2,0,,)="",-Setup!E84,OFFSET(K394,-2,0,,)-1)</f>
        <v>-191</v>
      </c>
      <c r="L394" s="425">
        <f ca="1">IF(AND(EXACT(C394,C392),C392&lt;&gt;0),L392+1,0)</f>
        <v>11</v>
      </c>
      <c r="M394" s="425" t="str">
        <f ca="1">IF(C394&lt;&gt;"",C394&amp;"-"&amp;L394,"")</f>
        <v/>
      </c>
      <c r="N394" s="425" t="str">
        <f t="array" aca="1" ref="N394" ca="1">IFERROR(IF(INDEX('Disaggregation Records'!$E$69:$E$152,MATCH(RIGHT(M394,255),RIGHT('Disaggregation Records'!$D$69:$D$152,255),0))=0,"",INDEX('Disaggregation Records'!$E$69:$E$152,MATCH(RIGHT(M394,255),RIGHT('Disaggregation Records'!$D$69:$D$152,255),0))),"")</f>
        <v/>
      </c>
      <c r="O394" s="425" t="str">
        <f t="array" aca="1" ref="O394" ca="1">IFERROR(IF(INDEX('Disaggregation Records'!$F$69:$F$152,MATCH(RIGHT(M394,255),RIGHT('Disaggregation Records'!$D$69:$D$152,255),0))=0,"",INDEX('Disaggregation Records'!$F$69:$F$152,MATCH(RIGHT(M394,255),RIGHT('Disaggregation Records'!$D$69:$D$152,255),0))),"")</f>
        <v/>
      </c>
      <c r="P394" s="425" t="str">
        <f t="array" aca="1" ref="P394" ca="1">IFERROR(IF(INDEX('Disaggregation Records'!$H$69:$H$152,MATCH(RIGHT(M394,255),RIGHT('Disaggregation Records'!$D$69:$D$152,255),0))=0,"",INDEX('Disaggregation Records'!$H$69:$H$152,MATCH(RIGHT(M394,255),RIGHT('Disaggregation Records'!$D$69:$D$152,255),0))),"")</f>
        <v/>
      </c>
    </row>
    <row r="395" spans="1:16" s="456" customFormat="1" ht="15" customHeight="1" x14ac:dyDescent="0.35">
      <c r="A395" s="891"/>
      <c r="B395" s="911"/>
      <c r="C395" s="890"/>
      <c r="D395" s="901"/>
      <c r="E395" s="913"/>
      <c r="F395" s="431"/>
      <c r="G395" s="905"/>
      <c r="H395" s="895"/>
      <c r="I395" s="915"/>
      <c r="J395" s="899"/>
      <c r="K395" s="893"/>
      <c r="L395" s="425"/>
      <c r="M395" s="425"/>
      <c r="N395" s="425"/>
      <c r="O395" s="425"/>
      <c r="P395" s="425"/>
    </row>
    <row r="396" spans="1:16" s="456" customFormat="1" ht="15" customHeight="1" x14ac:dyDescent="0.35">
      <c r="A396" s="891" t="str">
        <f ca="1">INDIRECT("'Disaggregation tab old'!O"&amp;19-$K396)</f>
        <v>a1V1R00000DyKNxUAN</v>
      </c>
      <c r="B396" s="910">
        <f ca="1">INDIRECT("'Disaggregation tab old'!A"&amp;19-$K396)</f>
        <v>5</v>
      </c>
      <c r="C396" s="889" t="str">
        <f ca="1">IFERROR(VLOOKUP(B396,'Outcome Indicators - Section C '!$A$9:$AP$70,42,FALSE),"")</f>
        <v/>
      </c>
      <c r="D396" s="900" t="str">
        <f ca="1">N396</f>
        <v/>
      </c>
      <c r="E396" s="912" t="str">
        <f ca="1">O396</f>
        <v/>
      </c>
      <c r="F396" s="431"/>
      <c r="G396" s="904" t="str">
        <f>IF(IFERROR((F396/F397),"") ="", "",(F396/F397))</f>
        <v/>
      </c>
      <c r="H396" s="894"/>
      <c r="I396" s="914"/>
      <c r="J396" s="898"/>
      <c r="K396" s="893">
        <f ca="1">IF(OFFSET(K396,-2,0,,)="",-Setup!E86,OFFSET(K396,-2,0,,)-1)</f>
        <v>-192</v>
      </c>
      <c r="L396" s="425">
        <f ca="1">IF(AND(EXACT(C396,C394),C394&lt;&gt;0),L394+1,0)</f>
        <v>12</v>
      </c>
      <c r="M396" s="425" t="str">
        <f ca="1">IF(C396&lt;&gt;"",C396&amp;"-"&amp;L396,"")</f>
        <v/>
      </c>
      <c r="N396" s="425" t="str">
        <f t="array" aca="1" ref="N396" ca="1">IFERROR(IF(INDEX('Disaggregation Records'!$E$69:$E$152,MATCH(RIGHT(M396,255),RIGHT('Disaggregation Records'!$D$69:$D$152,255),0))=0,"",INDEX('Disaggregation Records'!$E$69:$E$152,MATCH(RIGHT(M396,255),RIGHT('Disaggregation Records'!$D$69:$D$152,255),0))),"")</f>
        <v/>
      </c>
      <c r="O396" s="425" t="str">
        <f t="array" aca="1" ref="O396" ca="1">IFERROR(IF(INDEX('Disaggregation Records'!$F$69:$F$152,MATCH(RIGHT(M396,255),RIGHT('Disaggregation Records'!$D$69:$D$152,255),0))=0,"",INDEX('Disaggregation Records'!$F$69:$F$152,MATCH(RIGHT(M396,255),RIGHT('Disaggregation Records'!$D$69:$D$152,255),0))),"")</f>
        <v/>
      </c>
      <c r="P396" s="425" t="str">
        <f t="array" aca="1" ref="P396" ca="1">IFERROR(IF(INDEX('Disaggregation Records'!$H$69:$H$152,MATCH(RIGHT(M396,255),RIGHT('Disaggregation Records'!$D$69:$D$152,255),0))=0,"",INDEX('Disaggregation Records'!$H$69:$H$152,MATCH(RIGHT(M396,255),RIGHT('Disaggregation Records'!$D$69:$D$152,255),0))),"")</f>
        <v/>
      </c>
    </row>
    <row r="397" spans="1:16" s="456" customFormat="1" ht="15" customHeight="1" x14ac:dyDescent="0.35">
      <c r="A397" s="891"/>
      <c r="B397" s="911"/>
      <c r="C397" s="890"/>
      <c r="D397" s="901"/>
      <c r="E397" s="913"/>
      <c r="F397" s="431"/>
      <c r="G397" s="905"/>
      <c r="H397" s="895"/>
      <c r="I397" s="915"/>
      <c r="J397" s="899"/>
      <c r="K397" s="893"/>
      <c r="L397" s="425"/>
      <c r="M397" s="425"/>
      <c r="N397" s="425"/>
      <c r="O397" s="425"/>
      <c r="P397" s="425"/>
    </row>
    <row r="398" spans="1:16" s="456" customFormat="1" ht="15" customHeight="1" x14ac:dyDescent="0.35">
      <c r="A398" s="891" t="str">
        <f ca="1">INDIRECT("'Disaggregation tab old'!O"&amp;19-$K398)</f>
        <v>a1V1R00000DyKNyUAN</v>
      </c>
      <c r="B398" s="910">
        <f ca="1">INDIRECT("'Disaggregation tab old'!A"&amp;19-$K398)</f>
        <v>5</v>
      </c>
      <c r="C398" s="889" t="str">
        <f ca="1">IFERROR(VLOOKUP(B398,'Outcome Indicators - Section C '!$A$9:$AP$70,42,FALSE),"")</f>
        <v/>
      </c>
      <c r="D398" s="900" t="str">
        <f ca="1">N398</f>
        <v/>
      </c>
      <c r="E398" s="912" t="str">
        <f ca="1">O398</f>
        <v/>
      </c>
      <c r="F398" s="431"/>
      <c r="G398" s="904" t="str">
        <f>IF(IFERROR((F398/F399),"") ="", "",(F398/F399))</f>
        <v/>
      </c>
      <c r="H398" s="894"/>
      <c r="I398" s="914"/>
      <c r="J398" s="898"/>
      <c r="K398" s="893">
        <f ca="1">IF(OFFSET(K398,-2,0,,)="",-Setup!E88,OFFSET(K398,-2,0,,)-1)</f>
        <v>-193</v>
      </c>
      <c r="L398" s="425">
        <f ca="1">IF(AND(EXACT(C398,C396),C396&lt;&gt;0),L396+1,0)</f>
        <v>13</v>
      </c>
      <c r="M398" s="425" t="str">
        <f ca="1">IF(C398&lt;&gt;"",C398&amp;"-"&amp;L398,"")</f>
        <v/>
      </c>
      <c r="N398" s="425" t="str">
        <f t="array" aca="1" ref="N398" ca="1">IFERROR(IF(INDEX('Disaggregation Records'!$E$69:$E$152,MATCH(RIGHT(M398,255),RIGHT('Disaggregation Records'!$D$69:$D$152,255),0))=0,"",INDEX('Disaggregation Records'!$E$69:$E$152,MATCH(RIGHT(M398,255),RIGHT('Disaggregation Records'!$D$69:$D$152,255),0))),"")</f>
        <v/>
      </c>
      <c r="O398" s="425" t="str">
        <f t="array" aca="1" ref="O398" ca="1">IFERROR(IF(INDEX('Disaggregation Records'!$F$69:$F$152,MATCH(RIGHT(M398,255),RIGHT('Disaggregation Records'!$D$69:$D$152,255),0))=0,"",INDEX('Disaggregation Records'!$F$69:$F$152,MATCH(RIGHT(M398,255),RIGHT('Disaggregation Records'!$D$69:$D$152,255),0))),"")</f>
        <v/>
      </c>
      <c r="P398" s="425" t="str">
        <f t="array" aca="1" ref="P398" ca="1">IFERROR(IF(INDEX('Disaggregation Records'!$H$69:$H$152,MATCH(RIGHT(M398,255),RIGHT('Disaggregation Records'!$D$69:$D$152,255),0))=0,"",INDEX('Disaggregation Records'!$H$69:$H$152,MATCH(RIGHT(M398,255),RIGHT('Disaggregation Records'!$D$69:$D$152,255),0))),"")</f>
        <v/>
      </c>
    </row>
    <row r="399" spans="1:16" s="456" customFormat="1" ht="15" customHeight="1" x14ac:dyDescent="0.35">
      <c r="A399" s="891"/>
      <c r="B399" s="911"/>
      <c r="C399" s="890"/>
      <c r="D399" s="901"/>
      <c r="E399" s="913"/>
      <c r="F399" s="431"/>
      <c r="G399" s="905"/>
      <c r="H399" s="895"/>
      <c r="I399" s="915"/>
      <c r="J399" s="899"/>
      <c r="K399" s="893"/>
      <c r="L399" s="425"/>
      <c r="M399" s="425"/>
      <c r="N399" s="425"/>
      <c r="O399" s="425"/>
      <c r="P399" s="425"/>
    </row>
    <row r="400" spans="1:16" s="456" customFormat="1" ht="15" customHeight="1" x14ac:dyDescent="0.35">
      <c r="A400" s="891" t="str">
        <f ca="1">INDIRECT("'Disaggregation tab old'!O"&amp;19-$K400)</f>
        <v>a1V1R00000DyKNzUAN</v>
      </c>
      <c r="B400" s="910">
        <f ca="1">INDIRECT("'Disaggregation tab old'!A"&amp;19-$K400)</f>
        <v>5</v>
      </c>
      <c r="C400" s="889" t="str">
        <f ca="1">IFERROR(VLOOKUP(B400,'Outcome Indicators - Section C '!$A$9:$AP$70,42,FALSE),"")</f>
        <v/>
      </c>
      <c r="D400" s="900" t="str">
        <f ca="1">N400</f>
        <v/>
      </c>
      <c r="E400" s="912" t="str">
        <f ca="1">O400</f>
        <v/>
      </c>
      <c r="F400" s="431"/>
      <c r="G400" s="904" t="str">
        <f>IF(IFERROR((F400/F401),"") ="", "",(F400/F401))</f>
        <v/>
      </c>
      <c r="H400" s="894"/>
      <c r="I400" s="914"/>
      <c r="J400" s="898"/>
      <c r="K400" s="893">
        <f ca="1">IF(OFFSET(K400,-2,0,,)="",-Setup!E90,OFFSET(K400,-2,0,,)-1)</f>
        <v>-194</v>
      </c>
      <c r="L400" s="425">
        <f ca="1">IF(AND(EXACT(C400,C398),C398&lt;&gt;0),L398+1,0)</f>
        <v>14</v>
      </c>
      <c r="M400" s="425" t="str">
        <f ca="1">IF(C400&lt;&gt;"",C400&amp;"-"&amp;L400,"")</f>
        <v/>
      </c>
      <c r="N400" s="425" t="str">
        <f t="array" aca="1" ref="N400" ca="1">IFERROR(IF(INDEX('Disaggregation Records'!$E$69:$E$152,MATCH(RIGHT(M400,255),RIGHT('Disaggregation Records'!$D$69:$D$152,255),0))=0,"",INDEX('Disaggregation Records'!$E$69:$E$152,MATCH(RIGHT(M400,255),RIGHT('Disaggregation Records'!$D$69:$D$152,255),0))),"")</f>
        <v/>
      </c>
      <c r="O400" s="425" t="str">
        <f t="array" aca="1" ref="O400" ca="1">IFERROR(IF(INDEX('Disaggregation Records'!$F$69:$F$152,MATCH(RIGHT(M400,255),RIGHT('Disaggregation Records'!$D$69:$D$152,255),0))=0,"",INDEX('Disaggregation Records'!$F$69:$F$152,MATCH(RIGHT(M400,255),RIGHT('Disaggregation Records'!$D$69:$D$152,255),0))),"")</f>
        <v/>
      </c>
      <c r="P400" s="425" t="str">
        <f t="array" aca="1" ref="P400" ca="1">IFERROR(IF(INDEX('Disaggregation Records'!$H$69:$H$152,MATCH(RIGHT(M400,255),RIGHT('Disaggregation Records'!$D$69:$D$152,255),0))=0,"",INDEX('Disaggregation Records'!$H$69:$H$152,MATCH(RIGHT(M400,255),RIGHT('Disaggregation Records'!$D$69:$D$152,255),0))),"")</f>
        <v/>
      </c>
    </row>
    <row r="401" spans="1:16" s="456" customFormat="1" ht="15" customHeight="1" x14ac:dyDescent="0.35">
      <c r="A401" s="891"/>
      <c r="B401" s="911"/>
      <c r="C401" s="890"/>
      <c r="D401" s="901"/>
      <c r="E401" s="913"/>
      <c r="F401" s="431"/>
      <c r="G401" s="905"/>
      <c r="H401" s="895"/>
      <c r="I401" s="915"/>
      <c r="J401" s="899"/>
      <c r="K401" s="893"/>
      <c r="L401" s="425"/>
      <c r="M401" s="425"/>
      <c r="N401" s="425"/>
      <c r="O401" s="425"/>
      <c r="P401" s="425"/>
    </row>
    <row r="402" spans="1:16" s="456" customFormat="1" ht="15" customHeight="1" x14ac:dyDescent="0.35">
      <c r="A402" s="891" t="str">
        <f ca="1">INDIRECT("'Disaggregation tab old'!O"&amp;19-$K402)</f>
        <v>a1V1R00000DyKO0UAN</v>
      </c>
      <c r="B402" s="910">
        <f ca="1">INDIRECT("'Disaggregation tab old'!A"&amp;19-$K402)</f>
        <v>5</v>
      </c>
      <c r="C402" s="889" t="str">
        <f ca="1">IFERROR(VLOOKUP(B402,'Outcome Indicators - Section C '!$A$9:$AP$70,42,FALSE),"")</f>
        <v/>
      </c>
      <c r="D402" s="900" t="str">
        <f ca="1">N402</f>
        <v/>
      </c>
      <c r="E402" s="912" t="str">
        <f ca="1">O402</f>
        <v/>
      </c>
      <c r="F402" s="431"/>
      <c r="G402" s="904" t="str">
        <f>IF(IFERROR((F402/F403),"") ="", "",(F402/F403))</f>
        <v/>
      </c>
      <c r="H402" s="894"/>
      <c r="I402" s="914"/>
      <c r="J402" s="898"/>
      <c r="K402" s="893">
        <f ca="1">IF(OFFSET(K402,-2,0,,)="",-Setup!E92,OFFSET(K402,-2,0,,)-1)</f>
        <v>-195</v>
      </c>
      <c r="L402" s="425">
        <f ca="1">IF(AND(EXACT(C402,C400),C400&lt;&gt;0),L400+1,0)</f>
        <v>15</v>
      </c>
      <c r="M402" s="425" t="str">
        <f ca="1">IF(C402&lt;&gt;"",C402&amp;"-"&amp;L402,"")</f>
        <v/>
      </c>
      <c r="N402" s="425" t="str">
        <f t="array" aca="1" ref="N402" ca="1">IFERROR(IF(INDEX('Disaggregation Records'!$E$69:$E$152,MATCH(RIGHT(M402,255),RIGHT('Disaggregation Records'!$D$69:$D$152,255),0))=0,"",INDEX('Disaggregation Records'!$E$69:$E$152,MATCH(RIGHT(M402,255),RIGHT('Disaggregation Records'!$D$69:$D$152,255),0))),"")</f>
        <v/>
      </c>
      <c r="O402" s="425" t="str">
        <f t="array" aca="1" ref="O402" ca="1">IFERROR(IF(INDEX('Disaggregation Records'!$F$69:$F$152,MATCH(RIGHT(M402,255),RIGHT('Disaggregation Records'!$D$69:$D$152,255),0))=0,"",INDEX('Disaggregation Records'!$F$69:$F$152,MATCH(RIGHT(M402,255),RIGHT('Disaggregation Records'!$D$69:$D$152,255),0))),"")</f>
        <v/>
      </c>
      <c r="P402" s="425" t="str">
        <f t="array" aca="1" ref="P402" ca="1">IFERROR(IF(INDEX('Disaggregation Records'!$H$69:$H$152,MATCH(RIGHT(M402,255),RIGHT('Disaggregation Records'!$D$69:$D$152,255),0))=0,"",INDEX('Disaggregation Records'!$H$69:$H$152,MATCH(RIGHT(M402,255),RIGHT('Disaggregation Records'!$D$69:$D$152,255),0))),"")</f>
        <v/>
      </c>
    </row>
    <row r="403" spans="1:16" s="456" customFormat="1" ht="15" customHeight="1" x14ac:dyDescent="0.35">
      <c r="A403" s="891"/>
      <c r="B403" s="911"/>
      <c r="C403" s="890"/>
      <c r="D403" s="901"/>
      <c r="E403" s="913"/>
      <c r="F403" s="431"/>
      <c r="G403" s="905"/>
      <c r="H403" s="895"/>
      <c r="I403" s="915"/>
      <c r="J403" s="899"/>
      <c r="K403" s="893"/>
      <c r="L403" s="425"/>
      <c r="M403" s="425"/>
      <c r="N403" s="425"/>
      <c r="O403" s="425"/>
      <c r="P403" s="425"/>
    </row>
    <row r="404" spans="1:16" s="456" customFormat="1" ht="15" customHeight="1" x14ac:dyDescent="0.35">
      <c r="A404" s="891" t="str">
        <f ca="1">INDIRECT("'Disaggregation tab old'!O"&amp;19-$K404)</f>
        <v>a1V1R00000DyKO1UAN</v>
      </c>
      <c r="B404" s="910">
        <f ca="1">INDIRECT("'Disaggregation tab old'!A"&amp;19-$K404)</f>
        <v>5</v>
      </c>
      <c r="C404" s="889" t="str">
        <f ca="1">IFERROR(VLOOKUP(B404,'Outcome Indicators - Section C '!$A$9:$AP$70,42,FALSE),"")</f>
        <v/>
      </c>
      <c r="D404" s="900" t="str">
        <f ca="1">N404</f>
        <v/>
      </c>
      <c r="E404" s="912" t="str">
        <f ca="1">O404</f>
        <v/>
      </c>
      <c r="F404" s="431"/>
      <c r="G404" s="904" t="str">
        <f>IF(IFERROR((F404/F405),"") ="", "",(F404/F405))</f>
        <v/>
      </c>
      <c r="H404" s="894"/>
      <c r="I404" s="914"/>
      <c r="J404" s="898"/>
      <c r="K404" s="893">
        <f ca="1">IF(OFFSET(K404,-2,0,,)="",-Setup!E94,OFFSET(K404,-2,0,,)-1)</f>
        <v>-196</v>
      </c>
      <c r="L404" s="425">
        <f ca="1">IF(AND(EXACT(C404,C402),C402&lt;&gt;0),L402+1,0)</f>
        <v>16</v>
      </c>
      <c r="M404" s="425" t="str">
        <f ca="1">IF(C404&lt;&gt;"",C404&amp;"-"&amp;L404,"")</f>
        <v/>
      </c>
      <c r="N404" s="425" t="str">
        <f t="array" aca="1" ref="N404" ca="1">IFERROR(IF(INDEX('Disaggregation Records'!$E$69:$E$152,MATCH(RIGHT(M404,255),RIGHT('Disaggregation Records'!$D$69:$D$152,255),0))=0,"",INDEX('Disaggregation Records'!$E$69:$E$152,MATCH(RIGHT(M404,255),RIGHT('Disaggregation Records'!$D$69:$D$152,255),0))),"")</f>
        <v/>
      </c>
      <c r="O404" s="425" t="str">
        <f t="array" aca="1" ref="O404" ca="1">IFERROR(IF(INDEX('Disaggregation Records'!$F$69:$F$152,MATCH(RIGHT(M404,255),RIGHT('Disaggregation Records'!$D$69:$D$152,255),0))=0,"",INDEX('Disaggregation Records'!$F$69:$F$152,MATCH(RIGHT(M404,255),RIGHT('Disaggregation Records'!$D$69:$D$152,255),0))),"")</f>
        <v/>
      </c>
      <c r="P404" s="425" t="str">
        <f t="array" aca="1" ref="P404" ca="1">IFERROR(IF(INDEX('Disaggregation Records'!$H$69:$H$152,MATCH(RIGHT(M404,255),RIGHT('Disaggregation Records'!$D$69:$D$152,255),0))=0,"",INDEX('Disaggregation Records'!$H$69:$H$152,MATCH(RIGHT(M404,255),RIGHT('Disaggregation Records'!$D$69:$D$152,255),0))),"")</f>
        <v/>
      </c>
    </row>
    <row r="405" spans="1:16" s="456" customFormat="1" ht="15" customHeight="1" x14ac:dyDescent="0.35">
      <c r="A405" s="891"/>
      <c r="B405" s="911"/>
      <c r="C405" s="890"/>
      <c r="D405" s="901"/>
      <c r="E405" s="913"/>
      <c r="F405" s="431"/>
      <c r="G405" s="905"/>
      <c r="H405" s="895"/>
      <c r="I405" s="915"/>
      <c r="J405" s="899"/>
      <c r="K405" s="893"/>
      <c r="L405" s="425"/>
      <c r="M405" s="425"/>
      <c r="N405" s="425"/>
      <c r="O405" s="425"/>
      <c r="P405" s="425"/>
    </row>
    <row r="406" spans="1:16" s="456" customFormat="1" ht="15" customHeight="1" x14ac:dyDescent="0.35">
      <c r="A406" s="891" t="str">
        <f ca="1">INDIRECT("'Disaggregation tab old'!O"&amp;19-$K406)</f>
        <v>a1V1R00000DyKO2UAN</v>
      </c>
      <c r="B406" s="910">
        <f ca="1">INDIRECT("'Disaggregation tab old'!A"&amp;19-$K406)</f>
        <v>5</v>
      </c>
      <c r="C406" s="889" t="str">
        <f ca="1">IFERROR(VLOOKUP(B406,'Outcome Indicators - Section C '!$A$9:$AP$70,42,FALSE),"")</f>
        <v/>
      </c>
      <c r="D406" s="900" t="str">
        <f ca="1">N406</f>
        <v/>
      </c>
      <c r="E406" s="912" t="str">
        <f ca="1">O406</f>
        <v/>
      </c>
      <c r="F406" s="431"/>
      <c r="G406" s="904" t="str">
        <f>IF(IFERROR((F406/F407),"") ="", "",(F406/F407))</f>
        <v/>
      </c>
      <c r="H406" s="894"/>
      <c r="I406" s="914"/>
      <c r="J406" s="898"/>
      <c r="K406" s="893">
        <f ca="1">IF(OFFSET(K406,-2,0,,)="",-Setup!E96,OFFSET(K406,-2,0,,)-1)</f>
        <v>-197</v>
      </c>
      <c r="L406" s="425">
        <f ca="1">IF(AND(EXACT(C406,C404),C404&lt;&gt;0),L404+1,0)</f>
        <v>17</v>
      </c>
      <c r="M406" s="425" t="str">
        <f ca="1">IF(C406&lt;&gt;"",C406&amp;"-"&amp;L406,"")</f>
        <v/>
      </c>
      <c r="N406" s="425" t="str">
        <f t="array" aca="1" ref="N406" ca="1">IFERROR(IF(INDEX('Disaggregation Records'!$E$69:$E$152,MATCH(RIGHT(M406,255),RIGHT('Disaggregation Records'!$D$69:$D$152,255),0))=0,"",INDEX('Disaggregation Records'!$E$69:$E$152,MATCH(RIGHT(M406,255),RIGHT('Disaggregation Records'!$D$69:$D$152,255),0))),"")</f>
        <v/>
      </c>
      <c r="O406" s="425" t="str">
        <f t="array" aca="1" ref="O406" ca="1">IFERROR(IF(INDEX('Disaggregation Records'!$F$69:$F$152,MATCH(RIGHT(M406,255),RIGHT('Disaggregation Records'!$D$69:$D$152,255),0))=0,"",INDEX('Disaggregation Records'!$F$69:$F$152,MATCH(RIGHT(M406,255),RIGHT('Disaggregation Records'!$D$69:$D$152,255),0))),"")</f>
        <v/>
      </c>
      <c r="P406" s="425" t="str">
        <f t="array" aca="1" ref="P406" ca="1">IFERROR(IF(INDEX('Disaggregation Records'!$H$69:$H$152,MATCH(RIGHT(M406,255),RIGHT('Disaggregation Records'!$D$69:$D$152,255),0))=0,"",INDEX('Disaggregation Records'!$H$69:$H$152,MATCH(RIGHT(M406,255),RIGHT('Disaggregation Records'!$D$69:$D$152,255),0))),"")</f>
        <v/>
      </c>
    </row>
    <row r="407" spans="1:16" s="456" customFormat="1" ht="15" customHeight="1" x14ac:dyDescent="0.35">
      <c r="A407" s="891"/>
      <c r="B407" s="911"/>
      <c r="C407" s="890"/>
      <c r="D407" s="901"/>
      <c r="E407" s="913"/>
      <c r="F407" s="431"/>
      <c r="G407" s="905"/>
      <c r="H407" s="895"/>
      <c r="I407" s="915"/>
      <c r="J407" s="899"/>
      <c r="K407" s="893"/>
      <c r="L407" s="425"/>
      <c r="M407" s="425"/>
      <c r="N407" s="425"/>
      <c r="O407" s="425"/>
      <c r="P407" s="425"/>
    </row>
    <row r="408" spans="1:16" s="456" customFormat="1" ht="15" customHeight="1" x14ac:dyDescent="0.35">
      <c r="A408" s="891" t="str">
        <f ca="1">INDIRECT("'Disaggregation tab old'!O"&amp;19-$K408)</f>
        <v>a1V1R00000DyKO3UAN</v>
      </c>
      <c r="B408" s="910">
        <f ca="1">INDIRECT("'Disaggregation tab old'!A"&amp;19-$K408)</f>
        <v>5</v>
      </c>
      <c r="C408" s="889" t="str">
        <f ca="1">IFERROR(VLOOKUP(B408,'Outcome Indicators - Section C '!$A$9:$AP$70,42,FALSE),"")</f>
        <v/>
      </c>
      <c r="D408" s="900" t="str">
        <f ca="1">N408</f>
        <v/>
      </c>
      <c r="E408" s="912" t="str">
        <f ca="1">O408</f>
        <v/>
      </c>
      <c r="F408" s="431"/>
      <c r="G408" s="904" t="str">
        <f>IF(IFERROR((F408/F409),"") ="", "",(F408/F409))</f>
        <v/>
      </c>
      <c r="H408" s="894"/>
      <c r="I408" s="914"/>
      <c r="J408" s="898"/>
      <c r="K408" s="893">
        <f ca="1">IF(OFFSET(K408,-2,0,,)="",-Setup!E98,OFFSET(K408,-2,0,,)-1)</f>
        <v>-198</v>
      </c>
      <c r="L408" s="425">
        <f ca="1">IF(AND(EXACT(C408,C406),C406&lt;&gt;0),L406+1,0)</f>
        <v>18</v>
      </c>
      <c r="M408" s="425" t="str">
        <f ca="1">IF(C408&lt;&gt;"",C408&amp;"-"&amp;L408,"")</f>
        <v/>
      </c>
      <c r="N408" s="425" t="str">
        <f t="array" aca="1" ref="N408" ca="1">IFERROR(IF(INDEX('Disaggregation Records'!$E$69:$E$152,MATCH(RIGHT(M408,255),RIGHT('Disaggregation Records'!$D$69:$D$152,255),0))=0,"",INDEX('Disaggregation Records'!$E$69:$E$152,MATCH(RIGHT(M408,255),RIGHT('Disaggregation Records'!$D$69:$D$152,255),0))),"")</f>
        <v/>
      </c>
      <c r="O408" s="425" t="str">
        <f t="array" aca="1" ref="O408" ca="1">IFERROR(IF(INDEX('Disaggregation Records'!$F$69:$F$152,MATCH(RIGHT(M408,255),RIGHT('Disaggregation Records'!$D$69:$D$152,255),0))=0,"",INDEX('Disaggregation Records'!$F$69:$F$152,MATCH(RIGHT(M408,255),RIGHT('Disaggregation Records'!$D$69:$D$152,255),0))),"")</f>
        <v/>
      </c>
      <c r="P408" s="425" t="str">
        <f t="array" aca="1" ref="P408" ca="1">IFERROR(IF(INDEX('Disaggregation Records'!$H$69:$H$152,MATCH(RIGHT(M408,255),RIGHT('Disaggregation Records'!$D$69:$D$152,255),0))=0,"",INDEX('Disaggregation Records'!$H$69:$H$152,MATCH(RIGHT(M408,255),RIGHT('Disaggregation Records'!$D$69:$D$152,255),0))),"")</f>
        <v/>
      </c>
    </row>
    <row r="409" spans="1:16" s="456" customFormat="1" ht="15" customHeight="1" x14ac:dyDescent="0.35">
      <c r="A409" s="891"/>
      <c r="B409" s="911"/>
      <c r="C409" s="890"/>
      <c r="D409" s="901"/>
      <c r="E409" s="913"/>
      <c r="F409" s="431"/>
      <c r="G409" s="905"/>
      <c r="H409" s="895"/>
      <c r="I409" s="915"/>
      <c r="J409" s="899"/>
      <c r="K409" s="893"/>
      <c r="L409" s="425"/>
      <c r="M409" s="425"/>
      <c r="N409" s="425"/>
      <c r="O409" s="425"/>
      <c r="P409" s="425"/>
    </row>
    <row r="410" spans="1:16" s="456" customFormat="1" ht="15" customHeight="1" x14ac:dyDescent="0.35">
      <c r="A410" s="891" t="str">
        <f ca="1">INDIRECT("'Disaggregation tab old'!O"&amp;19-$K410)</f>
        <v>a1V1R00000DyKO4UAN</v>
      </c>
      <c r="B410" s="910">
        <f ca="1">INDIRECT("'Disaggregation tab old'!A"&amp;19-$K410)</f>
        <v>5</v>
      </c>
      <c r="C410" s="889" t="str">
        <f ca="1">IFERROR(VLOOKUP(B410,'Outcome Indicators - Section C '!$A$9:$AP$70,42,FALSE),"")</f>
        <v/>
      </c>
      <c r="D410" s="900" t="str">
        <f ca="1">N410</f>
        <v/>
      </c>
      <c r="E410" s="912" t="str">
        <f ca="1">O410</f>
        <v/>
      </c>
      <c r="F410" s="431"/>
      <c r="G410" s="904" t="str">
        <f>IF(IFERROR((F410/F411),"") ="", "",(F410/F411))</f>
        <v/>
      </c>
      <c r="H410" s="894"/>
      <c r="I410" s="914"/>
      <c r="J410" s="898"/>
      <c r="K410" s="893">
        <f ca="1">IF(OFFSET(K410,-2,0,,)="",-Setup!E100,OFFSET(K410,-2,0,,)-1)</f>
        <v>-199</v>
      </c>
      <c r="L410" s="425">
        <f ca="1">IF(AND(EXACT(C410,C408),C408&lt;&gt;0),L408+1,0)</f>
        <v>19</v>
      </c>
      <c r="M410" s="425" t="str">
        <f ca="1">IF(C410&lt;&gt;"",C410&amp;"-"&amp;L410,"")</f>
        <v/>
      </c>
      <c r="N410" s="425" t="str">
        <f t="array" aca="1" ref="N410" ca="1">IFERROR(IF(INDEX('Disaggregation Records'!$E$69:$E$152,MATCH(RIGHT(M410,255),RIGHT('Disaggregation Records'!$D$69:$D$152,255),0))=0,"",INDEX('Disaggregation Records'!$E$69:$E$152,MATCH(RIGHT(M410,255),RIGHT('Disaggregation Records'!$D$69:$D$152,255),0))),"")</f>
        <v/>
      </c>
      <c r="O410" s="425" t="str">
        <f t="array" aca="1" ref="O410" ca="1">IFERROR(IF(INDEX('Disaggregation Records'!$F$69:$F$152,MATCH(RIGHT(M410,255),RIGHT('Disaggregation Records'!$D$69:$D$152,255),0))=0,"",INDEX('Disaggregation Records'!$F$69:$F$152,MATCH(RIGHT(M410,255),RIGHT('Disaggregation Records'!$D$69:$D$152,255),0))),"")</f>
        <v/>
      </c>
      <c r="P410" s="425" t="str">
        <f t="array" aca="1" ref="P410" ca="1">IFERROR(IF(INDEX('Disaggregation Records'!$H$69:$H$152,MATCH(RIGHT(M410,255),RIGHT('Disaggregation Records'!$D$69:$D$152,255),0))=0,"",INDEX('Disaggregation Records'!$H$69:$H$152,MATCH(RIGHT(M410,255),RIGHT('Disaggregation Records'!$D$69:$D$152,255),0))),"")</f>
        <v/>
      </c>
    </row>
    <row r="411" spans="1:16" s="456" customFormat="1" ht="15" customHeight="1" x14ac:dyDescent="0.35">
      <c r="A411" s="891"/>
      <c r="B411" s="911"/>
      <c r="C411" s="890"/>
      <c r="D411" s="901"/>
      <c r="E411" s="913"/>
      <c r="F411" s="431"/>
      <c r="G411" s="905"/>
      <c r="H411" s="895"/>
      <c r="I411" s="915"/>
      <c r="J411" s="899"/>
      <c r="K411" s="893"/>
      <c r="L411" s="425"/>
      <c r="M411" s="425"/>
      <c r="N411" s="425"/>
      <c r="O411" s="425"/>
      <c r="P411" s="425"/>
    </row>
    <row r="412" spans="1:16" s="456" customFormat="1" ht="15" customHeight="1" x14ac:dyDescent="0.35">
      <c r="A412" s="891" t="str">
        <f ca="1">INDIRECT("'Disaggregation tab old'!O"&amp;19-$K412)</f>
        <v>a1V1R00000DyKO5UAN</v>
      </c>
      <c r="B412" s="910">
        <f ca="1">INDIRECT("'Disaggregation tab old'!A"&amp;19-$K412)</f>
        <v>6</v>
      </c>
      <c r="C412" s="889" t="str">
        <f ca="1">IFERROR(VLOOKUP(B412,'Outcome Indicators - Section C '!$A$9:$AP$70,42,FALSE),"")</f>
        <v/>
      </c>
      <c r="D412" s="900" t="str">
        <f ca="1">N412</f>
        <v/>
      </c>
      <c r="E412" s="912" t="str">
        <f ca="1">O412</f>
        <v/>
      </c>
      <c r="F412" s="431"/>
      <c r="G412" s="904" t="str">
        <f>IF(IFERROR((F412/F413),"") ="", "",(F412/F413))</f>
        <v/>
      </c>
      <c r="H412" s="894"/>
      <c r="I412" s="914"/>
      <c r="J412" s="898"/>
      <c r="K412" s="893">
        <f ca="1">IF(OFFSET(K412,-2,0,,)="",-Setup!E102,OFFSET(K412,-2,0,,)-1)</f>
        <v>-200</v>
      </c>
      <c r="L412" s="425">
        <f ca="1">IF(AND(EXACT(C412,C410),C410&lt;&gt;0),L410+1,0)</f>
        <v>20</v>
      </c>
      <c r="M412" s="425" t="str">
        <f ca="1">IF(C412&lt;&gt;"",C412&amp;"-"&amp;L412,"")</f>
        <v/>
      </c>
      <c r="N412" s="425" t="str">
        <f t="array" aca="1" ref="N412" ca="1">IFERROR(IF(INDEX('Disaggregation Records'!$E$69:$E$152,MATCH(RIGHT(M412,255),RIGHT('Disaggregation Records'!$D$69:$D$152,255),0))=0,"",INDEX('Disaggregation Records'!$E$69:$E$152,MATCH(RIGHT(M412,255),RIGHT('Disaggregation Records'!$D$69:$D$152,255),0))),"")</f>
        <v/>
      </c>
      <c r="O412" s="425" t="str">
        <f t="array" aca="1" ref="O412" ca="1">IFERROR(IF(INDEX('Disaggregation Records'!$F$69:$F$152,MATCH(RIGHT(M412,255),RIGHT('Disaggregation Records'!$D$69:$D$152,255),0))=0,"",INDEX('Disaggregation Records'!$F$69:$F$152,MATCH(RIGHT(M412,255),RIGHT('Disaggregation Records'!$D$69:$D$152,255),0))),"")</f>
        <v/>
      </c>
      <c r="P412" s="425" t="str">
        <f t="array" aca="1" ref="P412" ca="1">IFERROR(IF(INDEX('Disaggregation Records'!$H$69:$H$152,MATCH(RIGHT(M412,255),RIGHT('Disaggregation Records'!$D$69:$D$152,255),0))=0,"",INDEX('Disaggregation Records'!$H$69:$H$152,MATCH(RIGHT(M412,255),RIGHT('Disaggregation Records'!$D$69:$D$152,255),0))),"")</f>
        <v/>
      </c>
    </row>
    <row r="413" spans="1:16" s="456" customFormat="1" ht="15" customHeight="1" x14ac:dyDescent="0.35">
      <c r="A413" s="891"/>
      <c r="B413" s="911"/>
      <c r="C413" s="890"/>
      <c r="D413" s="901"/>
      <c r="E413" s="913"/>
      <c r="F413" s="431"/>
      <c r="G413" s="905"/>
      <c r="H413" s="895"/>
      <c r="I413" s="915"/>
      <c r="J413" s="899"/>
      <c r="K413" s="893"/>
      <c r="L413" s="425"/>
      <c r="M413" s="425"/>
      <c r="N413" s="425"/>
      <c r="O413" s="425"/>
      <c r="P413" s="425"/>
    </row>
    <row r="414" spans="1:16" s="456" customFormat="1" ht="15" customHeight="1" x14ac:dyDescent="0.35">
      <c r="A414" s="891" t="str">
        <f ca="1">INDIRECT("'Disaggregation tab old'!O"&amp;19-$K414)</f>
        <v>a1V1R00000DyKO6UAN</v>
      </c>
      <c r="B414" s="910">
        <f ca="1">INDIRECT("'Disaggregation tab old'!A"&amp;19-$K414)</f>
        <v>6</v>
      </c>
      <c r="C414" s="889" t="str">
        <f ca="1">IFERROR(VLOOKUP(B414,'Outcome Indicators - Section C '!$A$9:$AP$70,42,FALSE),"")</f>
        <v/>
      </c>
      <c r="D414" s="900" t="str">
        <f ca="1">N414</f>
        <v/>
      </c>
      <c r="E414" s="912" t="str">
        <f ca="1">O414</f>
        <v/>
      </c>
      <c r="F414" s="431"/>
      <c r="G414" s="904" t="str">
        <f>IF(IFERROR((F414/F415),"") ="", "",(F414/F415))</f>
        <v/>
      </c>
      <c r="H414" s="894"/>
      <c r="I414" s="914"/>
      <c r="J414" s="898"/>
      <c r="K414" s="893">
        <f ca="1">IF(OFFSET(K414,-2,0,,)="",-Setup!E104,OFFSET(K414,-2,0,,)-1)</f>
        <v>-201</v>
      </c>
      <c r="L414" s="425">
        <f ca="1">IF(AND(EXACT(C414,C412),C412&lt;&gt;0),L412+1,0)</f>
        <v>21</v>
      </c>
      <c r="M414" s="425" t="str">
        <f ca="1">IF(C414&lt;&gt;"",C414&amp;"-"&amp;L414,"")</f>
        <v/>
      </c>
      <c r="N414" s="425" t="str">
        <f t="array" aca="1" ref="N414" ca="1">IFERROR(IF(INDEX('Disaggregation Records'!$E$69:$E$152,MATCH(RIGHT(M414,255),RIGHT('Disaggregation Records'!$D$69:$D$152,255),0))=0,"",INDEX('Disaggregation Records'!$E$69:$E$152,MATCH(RIGHT(M414,255),RIGHT('Disaggregation Records'!$D$69:$D$152,255),0))),"")</f>
        <v/>
      </c>
      <c r="O414" s="425" t="str">
        <f t="array" aca="1" ref="O414" ca="1">IFERROR(IF(INDEX('Disaggregation Records'!$F$69:$F$152,MATCH(RIGHT(M414,255),RIGHT('Disaggregation Records'!$D$69:$D$152,255),0))=0,"",INDEX('Disaggregation Records'!$F$69:$F$152,MATCH(RIGHT(M414,255),RIGHT('Disaggregation Records'!$D$69:$D$152,255),0))),"")</f>
        <v/>
      </c>
      <c r="P414" s="425" t="str">
        <f t="array" aca="1" ref="P414" ca="1">IFERROR(IF(INDEX('Disaggregation Records'!$H$69:$H$152,MATCH(RIGHT(M414,255),RIGHT('Disaggregation Records'!$D$69:$D$152,255),0))=0,"",INDEX('Disaggregation Records'!$H$69:$H$152,MATCH(RIGHT(M414,255),RIGHT('Disaggregation Records'!$D$69:$D$152,255),0))),"")</f>
        <v/>
      </c>
    </row>
    <row r="415" spans="1:16" s="456" customFormat="1" ht="15" customHeight="1" x14ac:dyDescent="0.35">
      <c r="A415" s="891"/>
      <c r="B415" s="911"/>
      <c r="C415" s="890"/>
      <c r="D415" s="901"/>
      <c r="E415" s="913"/>
      <c r="F415" s="431"/>
      <c r="G415" s="905"/>
      <c r="H415" s="895"/>
      <c r="I415" s="915"/>
      <c r="J415" s="899"/>
      <c r="K415" s="893"/>
      <c r="L415" s="425"/>
      <c r="M415" s="425"/>
      <c r="N415" s="425"/>
      <c r="O415" s="425"/>
      <c r="P415" s="425"/>
    </row>
    <row r="416" spans="1:16" s="456" customFormat="1" ht="15" customHeight="1" x14ac:dyDescent="0.35">
      <c r="A416" s="891" t="str">
        <f ca="1">INDIRECT("'Disaggregation tab old'!O"&amp;19-$K416)</f>
        <v>a1V1R00000DyKO7UAN</v>
      </c>
      <c r="B416" s="910">
        <f ca="1">INDIRECT("'Disaggregation tab old'!A"&amp;19-$K416)</f>
        <v>6</v>
      </c>
      <c r="C416" s="889" t="str">
        <f ca="1">IFERROR(VLOOKUP(B416,'Outcome Indicators - Section C '!$A$9:$AP$70,42,FALSE),"")</f>
        <v/>
      </c>
      <c r="D416" s="900" t="str">
        <f ca="1">N416</f>
        <v/>
      </c>
      <c r="E416" s="912" t="str">
        <f ca="1">O416</f>
        <v/>
      </c>
      <c r="F416" s="431"/>
      <c r="G416" s="904" t="str">
        <f>IF(IFERROR((F416/F417),"") ="", "",(F416/F417))</f>
        <v/>
      </c>
      <c r="H416" s="894"/>
      <c r="I416" s="914"/>
      <c r="J416" s="898"/>
      <c r="K416" s="893">
        <f ca="1">IF(OFFSET(K416,-2,0,,)="",-Setup!E106,OFFSET(K416,-2,0,,)-1)</f>
        <v>-202</v>
      </c>
      <c r="L416" s="425">
        <f ca="1">IF(AND(EXACT(C416,C414),C414&lt;&gt;0),L414+1,0)</f>
        <v>22</v>
      </c>
      <c r="M416" s="425" t="str">
        <f ca="1">IF(C416&lt;&gt;"",C416&amp;"-"&amp;L416,"")</f>
        <v/>
      </c>
      <c r="N416" s="425" t="str">
        <f t="array" aca="1" ref="N416" ca="1">IFERROR(IF(INDEX('Disaggregation Records'!$E$69:$E$152,MATCH(RIGHT(M416,255),RIGHT('Disaggregation Records'!$D$69:$D$152,255),0))=0,"",INDEX('Disaggregation Records'!$E$69:$E$152,MATCH(RIGHT(M416,255),RIGHT('Disaggregation Records'!$D$69:$D$152,255),0))),"")</f>
        <v/>
      </c>
      <c r="O416" s="425" t="str">
        <f t="array" aca="1" ref="O416" ca="1">IFERROR(IF(INDEX('Disaggregation Records'!$F$69:$F$152,MATCH(RIGHT(M416,255),RIGHT('Disaggregation Records'!$D$69:$D$152,255),0))=0,"",INDEX('Disaggregation Records'!$F$69:$F$152,MATCH(RIGHT(M416,255),RIGHT('Disaggregation Records'!$D$69:$D$152,255),0))),"")</f>
        <v/>
      </c>
      <c r="P416" s="425" t="str">
        <f t="array" aca="1" ref="P416" ca="1">IFERROR(IF(INDEX('Disaggregation Records'!$H$69:$H$152,MATCH(RIGHT(M416,255),RIGHT('Disaggregation Records'!$D$69:$D$152,255),0))=0,"",INDEX('Disaggregation Records'!$H$69:$H$152,MATCH(RIGHT(M416,255),RIGHT('Disaggregation Records'!$D$69:$D$152,255),0))),"")</f>
        <v/>
      </c>
    </row>
    <row r="417" spans="1:16" s="456" customFormat="1" ht="15" customHeight="1" x14ac:dyDescent="0.35">
      <c r="A417" s="891"/>
      <c r="B417" s="911"/>
      <c r="C417" s="890"/>
      <c r="D417" s="901"/>
      <c r="E417" s="913"/>
      <c r="F417" s="431"/>
      <c r="G417" s="905"/>
      <c r="H417" s="895"/>
      <c r="I417" s="915"/>
      <c r="J417" s="899"/>
      <c r="K417" s="893"/>
      <c r="L417" s="425"/>
      <c r="M417" s="425"/>
      <c r="N417" s="425"/>
      <c r="O417" s="425"/>
      <c r="P417" s="425"/>
    </row>
    <row r="418" spans="1:16" s="456" customFormat="1" ht="15" customHeight="1" x14ac:dyDescent="0.35">
      <c r="A418" s="891" t="str">
        <f ca="1">INDIRECT("'Disaggregation tab old'!O"&amp;19-$K418)</f>
        <v>a1V1R00000DyKO8UAN</v>
      </c>
      <c r="B418" s="910">
        <f ca="1">INDIRECT("'Disaggregation tab old'!A"&amp;19-$K418)</f>
        <v>6</v>
      </c>
      <c r="C418" s="889" t="str">
        <f ca="1">IFERROR(VLOOKUP(B418,'Outcome Indicators - Section C '!$A$9:$AP$70,42,FALSE),"")</f>
        <v/>
      </c>
      <c r="D418" s="900" t="str">
        <f ca="1">N418</f>
        <v/>
      </c>
      <c r="E418" s="912" t="str">
        <f ca="1">O418</f>
        <v/>
      </c>
      <c r="F418" s="431"/>
      <c r="G418" s="904" t="str">
        <f>IF(IFERROR((F418/F419),"") ="", "",(F418/F419))</f>
        <v/>
      </c>
      <c r="H418" s="894"/>
      <c r="I418" s="914"/>
      <c r="J418" s="898"/>
      <c r="K418" s="893">
        <f ca="1">IF(OFFSET(K418,-2,0,,)="",-Setup!E108,OFFSET(K418,-2,0,,)-1)</f>
        <v>-203</v>
      </c>
      <c r="L418" s="425">
        <f ca="1">IF(AND(EXACT(C418,C416),C416&lt;&gt;0),L416+1,0)</f>
        <v>23</v>
      </c>
      <c r="M418" s="425" t="str">
        <f ca="1">IF(C418&lt;&gt;"",C418&amp;"-"&amp;L418,"")</f>
        <v/>
      </c>
      <c r="N418" s="425" t="str">
        <f t="array" aca="1" ref="N418" ca="1">IFERROR(IF(INDEX('Disaggregation Records'!$E$69:$E$152,MATCH(RIGHT(M418,255),RIGHT('Disaggregation Records'!$D$69:$D$152,255),0))=0,"",INDEX('Disaggregation Records'!$E$69:$E$152,MATCH(RIGHT(M418,255),RIGHT('Disaggregation Records'!$D$69:$D$152,255),0))),"")</f>
        <v/>
      </c>
      <c r="O418" s="425" t="str">
        <f t="array" aca="1" ref="O418" ca="1">IFERROR(IF(INDEX('Disaggregation Records'!$F$69:$F$152,MATCH(RIGHT(M418,255),RIGHT('Disaggregation Records'!$D$69:$D$152,255),0))=0,"",INDEX('Disaggregation Records'!$F$69:$F$152,MATCH(RIGHT(M418,255),RIGHT('Disaggregation Records'!$D$69:$D$152,255),0))),"")</f>
        <v/>
      </c>
      <c r="P418" s="425" t="str">
        <f t="array" aca="1" ref="P418" ca="1">IFERROR(IF(INDEX('Disaggregation Records'!$H$69:$H$152,MATCH(RIGHT(M418,255),RIGHT('Disaggregation Records'!$D$69:$D$152,255),0))=0,"",INDEX('Disaggregation Records'!$H$69:$H$152,MATCH(RIGHT(M418,255),RIGHT('Disaggregation Records'!$D$69:$D$152,255),0))),"")</f>
        <v/>
      </c>
    </row>
    <row r="419" spans="1:16" s="456" customFormat="1" ht="15" customHeight="1" x14ac:dyDescent="0.35">
      <c r="A419" s="891"/>
      <c r="B419" s="911"/>
      <c r="C419" s="890"/>
      <c r="D419" s="901"/>
      <c r="E419" s="913"/>
      <c r="F419" s="431"/>
      <c r="G419" s="905"/>
      <c r="H419" s="895"/>
      <c r="I419" s="915"/>
      <c r="J419" s="899"/>
      <c r="K419" s="893"/>
      <c r="L419" s="425"/>
      <c r="M419" s="425"/>
      <c r="N419" s="425"/>
      <c r="O419" s="425"/>
      <c r="P419" s="425"/>
    </row>
    <row r="420" spans="1:16" s="456" customFormat="1" ht="15" customHeight="1" x14ac:dyDescent="0.35">
      <c r="A420" s="891" t="str">
        <f ca="1">INDIRECT("'Disaggregation tab old'!O"&amp;19-$K420)</f>
        <v>a1V1R00000DyKO9UAN</v>
      </c>
      <c r="B420" s="910">
        <f ca="1">INDIRECT("'Disaggregation tab old'!A"&amp;19-$K420)</f>
        <v>6</v>
      </c>
      <c r="C420" s="889" t="str">
        <f ca="1">IFERROR(VLOOKUP(B420,'Outcome Indicators - Section C '!$A$9:$AP$70,42,FALSE),"")</f>
        <v/>
      </c>
      <c r="D420" s="900" t="str">
        <f ca="1">N420</f>
        <v/>
      </c>
      <c r="E420" s="912" t="str">
        <f ca="1">O420</f>
        <v/>
      </c>
      <c r="F420" s="431"/>
      <c r="G420" s="904" t="str">
        <f>IF(IFERROR((F420/F421),"") ="", "",(F420/F421))</f>
        <v/>
      </c>
      <c r="H420" s="894"/>
      <c r="I420" s="914"/>
      <c r="J420" s="898"/>
      <c r="K420" s="893">
        <f ca="1">IF(OFFSET(K420,-2,0,,)="",-Setup!E110,OFFSET(K420,-2,0,,)-1)</f>
        <v>-204</v>
      </c>
      <c r="L420" s="425">
        <f ca="1">IF(AND(EXACT(C420,C418),C418&lt;&gt;0),L418+1,0)</f>
        <v>24</v>
      </c>
      <c r="M420" s="425" t="str">
        <f ca="1">IF(C420&lt;&gt;"",C420&amp;"-"&amp;L420,"")</f>
        <v/>
      </c>
      <c r="N420" s="425" t="str">
        <f t="array" aca="1" ref="N420" ca="1">IFERROR(IF(INDEX('Disaggregation Records'!$E$69:$E$152,MATCH(RIGHT(M420,255),RIGHT('Disaggregation Records'!$D$69:$D$152,255),0))=0,"",INDEX('Disaggregation Records'!$E$69:$E$152,MATCH(RIGHT(M420,255),RIGHT('Disaggregation Records'!$D$69:$D$152,255),0))),"")</f>
        <v/>
      </c>
      <c r="O420" s="425" t="str">
        <f t="array" aca="1" ref="O420" ca="1">IFERROR(IF(INDEX('Disaggregation Records'!$F$69:$F$152,MATCH(RIGHT(M420,255),RIGHT('Disaggregation Records'!$D$69:$D$152,255),0))=0,"",INDEX('Disaggregation Records'!$F$69:$F$152,MATCH(RIGHT(M420,255),RIGHT('Disaggregation Records'!$D$69:$D$152,255),0))),"")</f>
        <v/>
      </c>
      <c r="P420" s="425" t="str">
        <f t="array" aca="1" ref="P420" ca="1">IFERROR(IF(INDEX('Disaggregation Records'!$H$69:$H$152,MATCH(RIGHT(M420,255),RIGHT('Disaggregation Records'!$D$69:$D$152,255),0))=0,"",INDEX('Disaggregation Records'!$H$69:$H$152,MATCH(RIGHT(M420,255),RIGHT('Disaggregation Records'!$D$69:$D$152,255),0))),"")</f>
        <v/>
      </c>
    </row>
    <row r="421" spans="1:16" s="456" customFormat="1" ht="15" customHeight="1" x14ac:dyDescent="0.35">
      <c r="A421" s="891"/>
      <c r="B421" s="911"/>
      <c r="C421" s="890"/>
      <c r="D421" s="901"/>
      <c r="E421" s="913"/>
      <c r="F421" s="431"/>
      <c r="G421" s="905"/>
      <c r="H421" s="895"/>
      <c r="I421" s="915"/>
      <c r="J421" s="899"/>
      <c r="K421" s="893"/>
      <c r="L421" s="425"/>
      <c r="M421" s="425"/>
      <c r="N421" s="425"/>
      <c r="O421" s="425"/>
      <c r="P421" s="425"/>
    </row>
    <row r="422" spans="1:16" s="456" customFormat="1" ht="15" customHeight="1" x14ac:dyDescent="0.35">
      <c r="A422" s="891" t="str">
        <f ca="1">INDIRECT("'Disaggregation tab old'!O"&amp;19-$K422)</f>
        <v>a1V1R00000DyKOAUA3</v>
      </c>
      <c r="B422" s="910">
        <f ca="1">INDIRECT("'Disaggregation tab old'!A"&amp;19-$K422)</f>
        <v>6</v>
      </c>
      <c r="C422" s="889" t="str">
        <f ca="1">IFERROR(VLOOKUP(B422,'Outcome Indicators - Section C '!$A$9:$AP$70,42,FALSE),"")</f>
        <v/>
      </c>
      <c r="D422" s="900" t="str">
        <f ca="1">N422</f>
        <v/>
      </c>
      <c r="E422" s="912" t="str">
        <f ca="1">O422</f>
        <v/>
      </c>
      <c r="F422" s="431"/>
      <c r="G422" s="904" t="str">
        <f>IF(IFERROR((F422/F423),"") ="", "",(F422/F423))</f>
        <v/>
      </c>
      <c r="H422" s="894"/>
      <c r="I422" s="914"/>
      <c r="J422" s="898"/>
      <c r="K422" s="893">
        <f ca="1">IF(OFFSET(K422,-2,0,,)="",-Setup!E112,OFFSET(K422,-2,0,,)-1)</f>
        <v>-205</v>
      </c>
      <c r="L422" s="425">
        <f ca="1">IF(AND(EXACT(C422,C420),C420&lt;&gt;0),L420+1,0)</f>
        <v>25</v>
      </c>
      <c r="M422" s="425" t="str">
        <f ca="1">IF(C422&lt;&gt;"",C422&amp;"-"&amp;L422,"")</f>
        <v/>
      </c>
      <c r="N422" s="425" t="str">
        <f t="array" aca="1" ref="N422" ca="1">IFERROR(IF(INDEX('Disaggregation Records'!$E$69:$E$152,MATCH(RIGHT(M422,255),RIGHT('Disaggregation Records'!$D$69:$D$152,255),0))=0,"",INDEX('Disaggregation Records'!$E$69:$E$152,MATCH(RIGHT(M422,255),RIGHT('Disaggregation Records'!$D$69:$D$152,255),0))),"")</f>
        <v/>
      </c>
      <c r="O422" s="425" t="str">
        <f t="array" aca="1" ref="O422" ca="1">IFERROR(IF(INDEX('Disaggregation Records'!$F$69:$F$152,MATCH(RIGHT(M422,255),RIGHT('Disaggregation Records'!$D$69:$D$152,255),0))=0,"",INDEX('Disaggregation Records'!$F$69:$F$152,MATCH(RIGHT(M422,255),RIGHT('Disaggregation Records'!$D$69:$D$152,255),0))),"")</f>
        <v/>
      </c>
      <c r="P422" s="425" t="str">
        <f t="array" aca="1" ref="P422" ca="1">IFERROR(IF(INDEX('Disaggregation Records'!$H$69:$H$152,MATCH(RIGHT(M422,255),RIGHT('Disaggregation Records'!$D$69:$D$152,255),0))=0,"",INDEX('Disaggregation Records'!$H$69:$H$152,MATCH(RIGHT(M422,255),RIGHT('Disaggregation Records'!$D$69:$D$152,255),0))),"")</f>
        <v/>
      </c>
    </row>
    <row r="423" spans="1:16" s="456" customFormat="1" ht="15" customHeight="1" x14ac:dyDescent="0.35">
      <c r="A423" s="891"/>
      <c r="B423" s="911"/>
      <c r="C423" s="890"/>
      <c r="D423" s="901"/>
      <c r="E423" s="913"/>
      <c r="F423" s="431"/>
      <c r="G423" s="905"/>
      <c r="H423" s="895"/>
      <c r="I423" s="915"/>
      <c r="J423" s="899"/>
      <c r="K423" s="893"/>
      <c r="L423" s="425"/>
      <c r="M423" s="425"/>
      <c r="N423" s="425"/>
      <c r="O423" s="425"/>
      <c r="P423" s="425"/>
    </row>
    <row r="424" spans="1:16" s="456" customFormat="1" ht="15" customHeight="1" x14ac:dyDescent="0.35">
      <c r="A424" s="891" t="str">
        <f ca="1">INDIRECT("'Disaggregation tab old'!O"&amp;19-$K424)</f>
        <v>a1V1R00000DyKOBUA3</v>
      </c>
      <c r="B424" s="910">
        <f ca="1">INDIRECT("'Disaggregation tab old'!A"&amp;19-$K424)</f>
        <v>6</v>
      </c>
      <c r="C424" s="889" t="str">
        <f ca="1">IFERROR(VLOOKUP(B424,'Outcome Indicators - Section C '!$A$9:$AP$70,42,FALSE),"")</f>
        <v/>
      </c>
      <c r="D424" s="900" t="str">
        <f ca="1">N424</f>
        <v/>
      </c>
      <c r="E424" s="912" t="str">
        <f ca="1">O424</f>
        <v/>
      </c>
      <c r="F424" s="431"/>
      <c r="G424" s="904" t="str">
        <f>IF(IFERROR((F424/F425),"") ="", "",(F424/F425))</f>
        <v/>
      </c>
      <c r="H424" s="894"/>
      <c r="I424" s="914"/>
      <c r="J424" s="898"/>
      <c r="K424" s="893">
        <f ca="1">IF(OFFSET(K424,-2,0,,)="",-Setup!E114,OFFSET(K424,-2,0,,)-1)</f>
        <v>-206</v>
      </c>
      <c r="L424" s="425">
        <f ca="1">IF(AND(EXACT(C424,C422),C422&lt;&gt;0),L422+1,0)</f>
        <v>26</v>
      </c>
      <c r="M424" s="425" t="str">
        <f ca="1">IF(C424&lt;&gt;"",C424&amp;"-"&amp;L424,"")</f>
        <v/>
      </c>
      <c r="N424" s="425" t="str">
        <f t="array" aca="1" ref="N424" ca="1">IFERROR(IF(INDEX('Disaggregation Records'!$E$69:$E$152,MATCH(RIGHT(M424,255),RIGHT('Disaggregation Records'!$D$69:$D$152,255),0))=0,"",INDEX('Disaggregation Records'!$E$69:$E$152,MATCH(RIGHT(M424,255),RIGHT('Disaggregation Records'!$D$69:$D$152,255),0))),"")</f>
        <v/>
      </c>
      <c r="O424" s="425" t="str">
        <f t="array" aca="1" ref="O424" ca="1">IFERROR(IF(INDEX('Disaggregation Records'!$F$69:$F$152,MATCH(RIGHT(M424,255),RIGHT('Disaggregation Records'!$D$69:$D$152,255),0))=0,"",INDEX('Disaggregation Records'!$F$69:$F$152,MATCH(RIGHT(M424,255),RIGHT('Disaggregation Records'!$D$69:$D$152,255),0))),"")</f>
        <v/>
      </c>
      <c r="P424" s="425" t="str">
        <f t="array" aca="1" ref="P424" ca="1">IFERROR(IF(INDEX('Disaggregation Records'!$H$69:$H$152,MATCH(RIGHT(M424,255),RIGHT('Disaggregation Records'!$D$69:$D$152,255),0))=0,"",INDEX('Disaggregation Records'!$H$69:$H$152,MATCH(RIGHT(M424,255),RIGHT('Disaggregation Records'!$D$69:$D$152,255),0))),"")</f>
        <v/>
      </c>
    </row>
    <row r="425" spans="1:16" s="456" customFormat="1" ht="15" customHeight="1" x14ac:dyDescent="0.35">
      <c r="A425" s="891"/>
      <c r="B425" s="911"/>
      <c r="C425" s="890"/>
      <c r="D425" s="901"/>
      <c r="E425" s="913"/>
      <c r="F425" s="431"/>
      <c r="G425" s="905"/>
      <c r="H425" s="895"/>
      <c r="I425" s="915"/>
      <c r="J425" s="899"/>
      <c r="K425" s="893"/>
      <c r="L425" s="425"/>
      <c r="M425" s="425"/>
      <c r="N425" s="425"/>
      <c r="O425" s="425"/>
      <c r="P425" s="425"/>
    </row>
    <row r="426" spans="1:16" s="456" customFormat="1" ht="15" customHeight="1" x14ac:dyDescent="0.35">
      <c r="A426" s="891" t="str">
        <f ca="1">INDIRECT("'Disaggregation tab old'!O"&amp;19-$K426)</f>
        <v>a1V1R00000DyKOCUA3</v>
      </c>
      <c r="B426" s="910">
        <f ca="1">INDIRECT("'Disaggregation tab old'!A"&amp;19-$K426)</f>
        <v>6</v>
      </c>
      <c r="C426" s="889" t="str">
        <f ca="1">IFERROR(VLOOKUP(B426,'Outcome Indicators - Section C '!$A$9:$AP$70,42,FALSE),"")</f>
        <v/>
      </c>
      <c r="D426" s="900" t="str">
        <f ca="1">N426</f>
        <v/>
      </c>
      <c r="E426" s="912" t="str">
        <f ca="1">O426</f>
        <v/>
      </c>
      <c r="F426" s="431"/>
      <c r="G426" s="904" t="str">
        <f>IF(IFERROR((F426/F427),"") ="", "",(F426/F427))</f>
        <v/>
      </c>
      <c r="H426" s="894"/>
      <c r="I426" s="914"/>
      <c r="J426" s="898"/>
      <c r="K426" s="893">
        <f ca="1">IF(OFFSET(K426,-2,0,,)="",-Setup!E116,OFFSET(K426,-2,0,,)-1)</f>
        <v>-207</v>
      </c>
      <c r="L426" s="425">
        <f ca="1">IF(AND(EXACT(C426,C424),C424&lt;&gt;0),L424+1,0)</f>
        <v>27</v>
      </c>
      <c r="M426" s="425" t="str">
        <f ca="1">IF(C426&lt;&gt;"",C426&amp;"-"&amp;L426,"")</f>
        <v/>
      </c>
      <c r="N426" s="425" t="str">
        <f t="array" aca="1" ref="N426" ca="1">IFERROR(IF(INDEX('Disaggregation Records'!$E$69:$E$152,MATCH(RIGHT(M426,255),RIGHT('Disaggregation Records'!$D$69:$D$152,255),0))=0,"",INDEX('Disaggregation Records'!$E$69:$E$152,MATCH(RIGHT(M426,255),RIGHT('Disaggregation Records'!$D$69:$D$152,255),0))),"")</f>
        <v/>
      </c>
      <c r="O426" s="425" t="str">
        <f t="array" aca="1" ref="O426" ca="1">IFERROR(IF(INDEX('Disaggregation Records'!$F$69:$F$152,MATCH(RIGHT(M426,255),RIGHT('Disaggregation Records'!$D$69:$D$152,255),0))=0,"",INDEX('Disaggregation Records'!$F$69:$F$152,MATCH(RIGHT(M426,255),RIGHT('Disaggregation Records'!$D$69:$D$152,255),0))),"")</f>
        <v/>
      </c>
      <c r="P426" s="425" t="str">
        <f t="array" aca="1" ref="P426" ca="1">IFERROR(IF(INDEX('Disaggregation Records'!$H$69:$H$152,MATCH(RIGHT(M426,255),RIGHT('Disaggregation Records'!$D$69:$D$152,255),0))=0,"",INDEX('Disaggregation Records'!$H$69:$H$152,MATCH(RIGHT(M426,255),RIGHT('Disaggregation Records'!$D$69:$D$152,255),0))),"")</f>
        <v/>
      </c>
    </row>
    <row r="427" spans="1:16" s="456" customFormat="1" ht="15" customHeight="1" x14ac:dyDescent="0.35">
      <c r="A427" s="891"/>
      <c r="B427" s="911"/>
      <c r="C427" s="890"/>
      <c r="D427" s="901"/>
      <c r="E427" s="913"/>
      <c r="F427" s="431"/>
      <c r="G427" s="905"/>
      <c r="H427" s="895"/>
      <c r="I427" s="915"/>
      <c r="J427" s="899"/>
      <c r="K427" s="893"/>
      <c r="L427" s="425"/>
      <c r="M427" s="425"/>
      <c r="N427" s="425"/>
      <c r="O427" s="425"/>
      <c r="P427" s="425"/>
    </row>
    <row r="428" spans="1:16" s="456" customFormat="1" ht="15" customHeight="1" x14ac:dyDescent="0.35">
      <c r="A428" s="891" t="str">
        <f ca="1">INDIRECT("'Disaggregation tab old'!O"&amp;19-$K428)</f>
        <v>a1V1R00000DyKODUA3</v>
      </c>
      <c r="B428" s="910">
        <f ca="1">INDIRECT("'Disaggregation tab old'!A"&amp;19-$K428)</f>
        <v>6</v>
      </c>
      <c r="C428" s="889" t="str">
        <f ca="1">IFERROR(VLOOKUP(B428,'Outcome Indicators - Section C '!$A$9:$AP$70,42,FALSE),"")</f>
        <v/>
      </c>
      <c r="D428" s="900" t="str">
        <f ca="1">N428</f>
        <v/>
      </c>
      <c r="E428" s="912" t="str">
        <f ca="1">O428</f>
        <v/>
      </c>
      <c r="F428" s="431"/>
      <c r="G428" s="904" t="str">
        <f>IF(IFERROR((F428/F429),"") ="", "",(F428/F429))</f>
        <v/>
      </c>
      <c r="H428" s="894"/>
      <c r="I428" s="914"/>
      <c r="J428" s="898"/>
      <c r="K428" s="893">
        <f ca="1">IF(OFFSET(K428,-2,0,,)="",-Setup!E118,OFFSET(K428,-2,0,,)-1)</f>
        <v>-208</v>
      </c>
      <c r="L428" s="425">
        <f ca="1">IF(AND(EXACT(C428,C426),C426&lt;&gt;0),L426+1,0)</f>
        <v>28</v>
      </c>
      <c r="M428" s="425" t="str">
        <f ca="1">IF(C428&lt;&gt;"",C428&amp;"-"&amp;L428,"")</f>
        <v/>
      </c>
      <c r="N428" s="425" t="str">
        <f t="array" aca="1" ref="N428" ca="1">IFERROR(IF(INDEX('Disaggregation Records'!$E$69:$E$152,MATCH(RIGHT(M428,255),RIGHT('Disaggregation Records'!$D$69:$D$152,255),0))=0,"",INDEX('Disaggregation Records'!$E$69:$E$152,MATCH(RIGHT(M428,255),RIGHT('Disaggregation Records'!$D$69:$D$152,255),0))),"")</f>
        <v/>
      </c>
      <c r="O428" s="425" t="str">
        <f t="array" aca="1" ref="O428" ca="1">IFERROR(IF(INDEX('Disaggregation Records'!$F$69:$F$152,MATCH(RIGHT(M428,255),RIGHT('Disaggregation Records'!$D$69:$D$152,255),0))=0,"",INDEX('Disaggregation Records'!$F$69:$F$152,MATCH(RIGHT(M428,255),RIGHT('Disaggregation Records'!$D$69:$D$152,255),0))),"")</f>
        <v/>
      </c>
      <c r="P428" s="425" t="str">
        <f t="array" aca="1" ref="P428" ca="1">IFERROR(IF(INDEX('Disaggregation Records'!$H$69:$H$152,MATCH(RIGHT(M428,255),RIGHT('Disaggregation Records'!$D$69:$D$152,255),0))=0,"",INDEX('Disaggregation Records'!$H$69:$H$152,MATCH(RIGHT(M428,255),RIGHT('Disaggregation Records'!$D$69:$D$152,255),0))),"")</f>
        <v/>
      </c>
    </row>
    <row r="429" spans="1:16" s="456" customFormat="1" ht="15" customHeight="1" x14ac:dyDescent="0.35">
      <c r="A429" s="891"/>
      <c r="B429" s="911"/>
      <c r="C429" s="890"/>
      <c r="D429" s="901"/>
      <c r="E429" s="913"/>
      <c r="F429" s="431"/>
      <c r="G429" s="905"/>
      <c r="H429" s="895"/>
      <c r="I429" s="915"/>
      <c r="J429" s="899"/>
      <c r="K429" s="893"/>
      <c r="L429" s="425"/>
      <c r="M429" s="425"/>
      <c r="N429" s="425"/>
      <c r="O429" s="425"/>
      <c r="P429" s="425"/>
    </row>
    <row r="430" spans="1:16" s="456" customFormat="1" ht="15" customHeight="1" x14ac:dyDescent="0.35">
      <c r="A430" s="891" t="str">
        <f ca="1">INDIRECT("'Disaggregation tab old'!O"&amp;19-$K430)</f>
        <v>a1V1R00000DyKOEUA3</v>
      </c>
      <c r="B430" s="910">
        <f ca="1">INDIRECT("'Disaggregation tab old'!A"&amp;19-$K430)</f>
        <v>6</v>
      </c>
      <c r="C430" s="889" t="str">
        <f ca="1">IFERROR(VLOOKUP(B430,'Outcome Indicators - Section C '!$A$9:$AP$70,42,FALSE),"")</f>
        <v/>
      </c>
      <c r="D430" s="900" t="str">
        <f ca="1">N430</f>
        <v/>
      </c>
      <c r="E430" s="912" t="str">
        <f ca="1">O430</f>
        <v/>
      </c>
      <c r="F430" s="431"/>
      <c r="G430" s="904" t="str">
        <f>IF(IFERROR((F430/F431),"") ="", "",(F430/F431))</f>
        <v/>
      </c>
      <c r="H430" s="894"/>
      <c r="I430" s="914"/>
      <c r="J430" s="898"/>
      <c r="K430" s="893">
        <f ca="1">IF(OFFSET(K430,-2,0,,)="",-Setup!E120,OFFSET(K430,-2,0,,)-1)</f>
        <v>-209</v>
      </c>
      <c r="L430" s="425">
        <f ca="1">IF(AND(EXACT(C430,C428),C428&lt;&gt;0),L428+1,0)</f>
        <v>29</v>
      </c>
      <c r="M430" s="425" t="str">
        <f ca="1">IF(C430&lt;&gt;"",C430&amp;"-"&amp;L430,"")</f>
        <v/>
      </c>
      <c r="N430" s="425" t="str">
        <f t="array" aca="1" ref="N430" ca="1">IFERROR(IF(INDEX('Disaggregation Records'!$E$69:$E$152,MATCH(RIGHT(M430,255),RIGHT('Disaggregation Records'!$D$69:$D$152,255),0))=0,"",INDEX('Disaggregation Records'!$E$69:$E$152,MATCH(RIGHT(M430,255),RIGHT('Disaggregation Records'!$D$69:$D$152,255),0))),"")</f>
        <v/>
      </c>
      <c r="O430" s="425" t="str">
        <f t="array" aca="1" ref="O430" ca="1">IFERROR(IF(INDEX('Disaggregation Records'!$F$69:$F$152,MATCH(RIGHT(M430,255),RIGHT('Disaggregation Records'!$D$69:$D$152,255),0))=0,"",INDEX('Disaggregation Records'!$F$69:$F$152,MATCH(RIGHT(M430,255),RIGHT('Disaggregation Records'!$D$69:$D$152,255),0))),"")</f>
        <v/>
      </c>
      <c r="P430" s="425" t="str">
        <f t="array" aca="1" ref="P430" ca="1">IFERROR(IF(INDEX('Disaggregation Records'!$H$69:$H$152,MATCH(RIGHT(M430,255),RIGHT('Disaggregation Records'!$D$69:$D$152,255),0))=0,"",INDEX('Disaggregation Records'!$H$69:$H$152,MATCH(RIGHT(M430,255),RIGHT('Disaggregation Records'!$D$69:$D$152,255),0))),"")</f>
        <v/>
      </c>
    </row>
    <row r="431" spans="1:16" s="456" customFormat="1" ht="15" customHeight="1" x14ac:dyDescent="0.35">
      <c r="A431" s="891"/>
      <c r="B431" s="911"/>
      <c r="C431" s="890"/>
      <c r="D431" s="901"/>
      <c r="E431" s="913"/>
      <c r="F431" s="431"/>
      <c r="G431" s="905"/>
      <c r="H431" s="895"/>
      <c r="I431" s="915"/>
      <c r="J431" s="899"/>
      <c r="K431" s="893"/>
      <c r="L431" s="425"/>
      <c r="M431" s="425"/>
      <c r="N431" s="425"/>
      <c r="O431" s="425"/>
      <c r="P431" s="425"/>
    </row>
    <row r="432" spans="1:16" s="456" customFormat="1" ht="15" customHeight="1" x14ac:dyDescent="0.35">
      <c r="A432" s="891" t="str">
        <f ca="1">INDIRECT("'Disaggregation tab old'!O"&amp;19-$K432)</f>
        <v>a1V1R00000DyKOFUA3</v>
      </c>
      <c r="B432" s="910">
        <f ca="1">INDIRECT("'Disaggregation tab old'!A"&amp;19-$K432)</f>
        <v>7</v>
      </c>
      <c r="C432" s="889" t="str">
        <f ca="1">IFERROR(VLOOKUP(B432,'Outcome Indicators - Section C '!$A$9:$AP$70,42,FALSE),"")</f>
        <v/>
      </c>
      <c r="D432" s="900" t="str">
        <f ca="1">N432</f>
        <v/>
      </c>
      <c r="E432" s="912" t="str">
        <f ca="1">O432</f>
        <v/>
      </c>
      <c r="F432" s="431"/>
      <c r="G432" s="904" t="str">
        <f>IF(IFERROR((F432/F433),"") ="", "",(F432/F433))</f>
        <v/>
      </c>
      <c r="H432" s="894"/>
      <c r="I432" s="914"/>
      <c r="J432" s="898"/>
      <c r="K432" s="893">
        <f ca="1">IF(OFFSET(K432,-2,0,,)="",-Setup!E122,OFFSET(K432,-2,0,,)-1)</f>
        <v>-210</v>
      </c>
      <c r="L432" s="425">
        <f ca="1">IF(AND(EXACT(C432,C430),C430&lt;&gt;0),L430+1,0)</f>
        <v>30</v>
      </c>
      <c r="M432" s="425" t="str">
        <f ca="1">IF(C432&lt;&gt;"",C432&amp;"-"&amp;L432,"")</f>
        <v/>
      </c>
      <c r="N432" s="425" t="str">
        <f t="array" aca="1" ref="N432" ca="1">IFERROR(IF(INDEX('Disaggregation Records'!$E$69:$E$152,MATCH(RIGHT(M432,255),RIGHT('Disaggregation Records'!$D$69:$D$152,255),0))=0,"",INDEX('Disaggregation Records'!$E$69:$E$152,MATCH(RIGHT(M432,255),RIGHT('Disaggregation Records'!$D$69:$D$152,255),0))),"")</f>
        <v/>
      </c>
      <c r="O432" s="425" t="str">
        <f t="array" aca="1" ref="O432" ca="1">IFERROR(IF(INDEX('Disaggregation Records'!$F$69:$F$152,MATCH(RIGHT(M432,255),RIGHT('Disaggregation Records'!$D$69:$D$152,255),0))=0,"",INDEX('Disaggregation Records'!$F$69:$F$152,MATCH(RIGHT(M432,255),RIGHT('Disaggregation Records'!$D$69:$D$152,255),0))),"")</f>
        <v/>
      </c>
      <c r="P432" s="425" t="str">
        <f t="array" aca="1" ref="P432" ca="1">IFERROR(IF(INDEX('Disaggregation Records'!$H$69:$H$152,MATCH(RIGHT(M432,255),RIGHT('Disaggregation Records'!$D$69:$D$152,255),0))=0,"",INDEX('Disaggregation Records'!$H$69:$H$152,MATCH(RIGHT(M432,255),RIGHT('Disaggregation Records'!$D$69:$D$152,255),0))),"")</f>
        <v/>
      </c>
    </row>
    <row r="433" spans="1:16" s="456" customFormat="1" ht="15" customHeight="1" x14ac:dyDescent="0.35">
      <c r="A433" s="891"/>
      <c r="B433" s="911"/>
      <c r="C433" s="890"/>
      <c r="D433" s="901"/>
      <c r="E433" s="913"/>
      <c r="F433" s="431"/>
      <c r="G433" s="905"/>
      <c r="H433" s="895"/>
      <c r="I433" s="915"/>
      <c r="J433" s="899"/>
      <c r="K433" s="893"/>
      <c r="L433" s="425"/>
      <c r="M433" s="425"/>
      <c r="N433" s="425"/>
      <c r="O433" s="425"/>
      <c r="P433" s="425"/>
    </row>
    <row r="434" spans="1:16" s="456" customFormat="1" ht="15" customHeight="1" x14ac:dyDescent="0.35">
      <c r="A434" s="891" t="str">
        <f ca="1">INDIRECT("'Disaggregation tab old'!O"&amp;19-$K434)</f>
        <v>a1V1R00000DyKOGUA3</v>
      </c>
      <c r="B434" s="910">
        <f ca="1">INDIRECT("'Disaggregation tab old'!A"&amp;19-$K434)</f>
        <v>7</v>
      </c>
      <c r="C434" s="889" t="str">
        <f ca="1">IFERROR(VLOOKUP(B434,'Outcome Indicators - Section C '!$A$9:$AP$70,42,FALSE),"")</f>
        <v/>
      </c>
      <c r="D434" s="900" t="str">
        <f ca="1">N434</f>
        <v/>
      </c>
      <c r="E434" s="912" t="str">
        <f ca="1">O434</f>
        <v/>
      </c>
      <c r="F434" s="431"/>
      <c r="G434" s="904" t="str">
        <f>IF(IFERROR((F434/F435),"") ="", "",(F434/F435))</f>
        <v/>
      </c>
      <c r="H434" s="894"/>
      <c r="I434" s="914"/>
      <c r="J434" s="898"/>
      <c r="K434" s="893">
        <f ca="1">IF(OFFSET(K434,-2,0,,)="",-Setup!E124,OFFSET(K434,-2,0,,)-1)</f>
        <v>-211</v>
      </c>
      <c r="L434" s="425">
        <f ca="1">IF(AND(EXACT(C434,C432),C432&lt;&gt;0),L432+1,0)</f>
        <v>31</v>
      </c>
      <c r="M434" s="425" t="str">
        <f ca="1">IF(C434&lt;&gt;"",C434&amp;"-"&amp;L434,"")</f>
        <v/>
      </c>
      <c r="N434" s="425" t="str">
        <f t="array" aca="1" ref="N434" ca="1">IFERROR(IF(INDEX('Disaggregation Records'!$E$69:$E$152,MATCH(RIGHT(M434,255),RIGHT('Disaggregation Records'!$D$69:$D$152,255),0))=0,"",INDEX('Disaggregation Records'!$E$69:$E$152,MATCH(RIGHT(M434,255),RIGHT('Disaggregation Records'!$D$69:$D$152,255),0))),"")</f>
        <v/>
      </c>
      <c r="O434" s="425" t="str">
        <f t="array" aca="1" ref="O434" ca="1">IFERROR(IF(INDEX('Disaggregation Records'!$F$69:$F$152,MATCH(RIGHT(M434,255),RIGHT('Disaggregation Records'!$D$69:$D$152,255),0))=0,"",INDEX('Disaggregation Records'!$F$69:$F$152,MATCH(RIGHT(M434,255),RIGHT('Disaggregation Records'!$D$69:$D$152,255),0))),"")</f>
        <v/>
      </c>
      <c r="P434" s="425" t="str">
        <f t="array" aca="1" ref="P434" ca="1">IFERROR(IF(INDEX('Disaggregation Records'!$H$69:$H$152,MATCH(RIGHT(M434,255),RIGHT('Disaggregation Records'!$D$69:$D$152,255),0))=0,"",INDEX('Disaggregation Records'!$H$69:$H$152,MATCH(RIGHT(M434,255),RIGHT('Disaggregation Records'!$D$69:$D$152,255),0))),"")</f>
        <v/>
      </c>
    </row>
    <row r="435" spans="1:16" s="456" customFormat="1" ht="15" customHeight="1" x14ac:dyDescent="0.35">
      <c r="A435" s="891"/>
      <c r="B435" s="911"/>
      <c r="C435" s="890"/>
      <c r="D435" s="901"/>
      <c r="E435" s="913"/>
      <c r="F435" s="431"/>
      <c r="G435" s="905"/>
      <c r="H435" s="895"/>
      <c r="I435" s="915"/>
      <c r="J435" s="899"/>
      <c r="K435" s="893"/>
      <c r="L435" s="425"/>
      <c r="M435" s="425"/>
      <c r="N435" s="425"/>
      <c r="O435" s="425"/>
      <c r="P435" s="425"/>
    </row>
    <row r="436" spans="1:16" s="456" customFormat="1" ht="15" customHeight="1" x14ac:dyDescent="0.35">
      <c r="A436" s="891" t="str">
        <f ca="1">INDIRECT("'Disaggregation tab old'!O"&amp;19-$K436)</f>
        <v>a1V1R00000DyKOHUA3</v>
      </c>
      <c r="B436" s="910">
        <f ca="1">INDIRECT("'Disaggregation tab old'!A"&amp;19-$K436)</f>
        <v>7</v>
      </c>
      <c r="C436" s="889" t="str">
        <f ca="1">IFERROR(VLOOKUP(B436,'Outcome Indicators - Section C '!$A$9:$AP$70,42,FALSE),"")</f>
        <v/>
      </c>
      <c r="D436" s="900" t="str">
        <f ca="1">N436</f>
        <v/>
      </c>
      <c r="E436" s="912" t="str">
        <f ca="1">O436</f>
        <v/>
      </c>
      <c r="F436" s="431"/>
      <c r="G436" s="904" t="str">
        <f>IF(IFERROR((F436/F437),"") ="", "",(F436/F437))</f>
        <v/>
      </c>
      <c r="H436" s="894"/>
      <c r="I436" s="914"/>
      <c r="J436" s="898"/>
      <c r="K436" s="893">
        <f ca="1">IF(OFFSET(K436,-2,0,,)="",-Setup!E126,OFFSET(K436,-2,0,,)-1)</f>
        <v>-212</v>
      </c>
      <c r="L436" s="425">
        <f ca="1">IF(AND(EXACT(C436,C434),C434&lt;&gt;0),L434+1,0)</f>
        <v>32</v>
      </c>
      <c r="M436" s="425" t="str">
        <f ca="1">IF(C436&lt;&gt;"",C436&amp;"-"&amp;L436,"")</f>
        <v/>
      </c>
      <c r="N436" s="425" t="str">
        <f t="array" aca="1" ref="N436" ca="1">IFERROR(IF(INDEX('Disaggregation Records'!$E$69:$E$152,MATCH(RIGHT(M436,255),RIGHT('Disaggregation Records'!$D$69:$D$152,255),0))=0,"",INDEX('Disaggregation Records'!$E$69:$E$152,MATCH(RIGHT(M436,255),RIGHT('Disaggregation Records'!$D$69:$D$152,255),0))),"")</f>
        <v/>
      </c>
      <c r="O436" s="425" t="str">
        <f t="array" aca="1" ref="O436" ca="1">IFERROR(IF(INDEX('Disaggregation Records'!$F$69:$F$152,MATCH(RIGHT(M436,255),RIGHT('Disaggregation Records'!$D$69:$D$152,255),0))=0,"",INDEX('Disaggregation Records'!$F$69:$F$152,MATCH(RIGHT(M436,255),RIGHT('Disaggregation Records'!$D$69:$D$152,255),0))),"")</f>
        <v/>
      </c>
      <c r="P436" s="425" t="str">
        <f t="array" aca="1" ref="P436" ca="1">IFERROR(IF(INDEX('Disaggregation Records'!$H$69:$H$152,MATCH(RIGHT(M436,255),RIGHT('Disaggregation Records'!$D$69:$D$152,255),0))=0,"",INDEX('Disaggregation Records'!$H$69:$H$152,MATCH(RIGHT(M436,255),RIGHT('Disaggregation Records'!$D$69:$D$152,255),0))),"")</f>
        <v/>
      </c>
    </row>
    <row r="437" spans="1:16" s="456" customFormat="1" ht="15" customHeight="1" x14ac:dyDescent="0.35">
      <c r="A437" s="891"/>
      <c r="B437" s="911"/>
      <c r="C437" s="890"/>
      <c r="D437" s="901"/>
      <c r="E437" s="913"/>
      <c r="F437" s="431"/>
      <c r="G437" s="905"/>
      <c r="H437" s="895"/>
      <c r="I437" s="915"/>
      <c r="J437" s="899"/>
      <c r="K437" s="893"/>
      <c r="L437" s="425"/>
      <c r="M437" s="425"/>
      <c r="N437" s="425"/>
      <c r="O437" s="425"/>
      <c r="P437" s="425"/>
    </row>
    <row r="438" spans="1:16" s="456" customFormat="1" ht="15" customHeight="1" x14ac:dyDescent="0.35">
      <c r="A438" s="891" t="str">
        <f ca="1">INDIRECT("'Disaggregation tab old'!O"&amp;19-$K438)</f>
        <v>a1V1R00000DyKOIUA3</v>
      </c>
      <c r="B438" s="910">
        <f ca="1">INDIRECT("'Disaggregation tab old'!A"&amp;19-$K438)</f>
        <v>7</v>
      </c>
      <c r="C438" s="889" t="str">
        <f ca="1">IFERROR(VLOOKUP(B438,'Outcome Indicators - Section C '!$A$9:$AP$70,42,FALSE),"")</f>
        <v/>
      </c>
      <c r="D438" s="900" t="str">
        <f ca="1">N438</f>
        <v/>
      </c>
      <c r="E438" s="912" t="str">
        <f ca="1">O438</f>
        <v/>
      </c>
      <c r="F438" s="431"/>
      <c r="G438" s="904" t="str">
        <f>IF(IFERROR((F438/F439),"") ="", "",(F438/F439))</f>
        <v/>
      </c>
      <c r="H438" s="894"/>
      <c r="I438" s="914"/>
      <c r="J438" s="898"/>
      <c r="K438" s="893">
        <f ca="1">IF(OFFSET(K438,-2,0,,)="",-Setup!E128,OFFSET(K438,-2,0,,)-1)</f>
        <v>-213</v>
      </c>
      <c r="L438" s="425">
        <f ca="1">IF(AND(EXACT(C438,C436),C436&lt;&gt;0),L436+1,0)</f>
        <v>33</v>
      </c>
      <c r="M438" s="425" t="str">
        <f ca="1">IF(C438&lt;&gt;"",C438&amp;"-"&amp;L438,"")</f>
        <v/>
      </c>
      <c r="N438" s="425" t="str">
        <f t="array" aca="1" ref="N438" ca="1">IFERROR(IF(INDEX('Disaggregation Records'!$E$69:$E$152,MATCH(RIGHT(M438,255),RIGHT('Disaggregation Records'!$D$69:$D$152,255),0))=0,"",INDEX('Disaggregation Records'!$E$69:$E$152,MATCH(RIGHT(M438,255),RIGHT('Disaggregation Records'!$D$69:$D$152,255),0))),"")</f>
        <v/>
      </c>
      <c r="O438" s="425" t="str">
        <f t="array" aca="1" ref="O438" ca="1">IFERROR(IF(INDEX('Disaggregation Records'!$F$69:$F$152,MATCH(RIGHT(M438,255),RIGHT('Disaggregation Records'!$D$69:$D$152,255),0))=0,"",INDEX('Disaggregation Records'!$F$69:$F$152,MATCH(RIGHT(M438,255),RIGHT('Disaggregation Records'!$D$69:$D$152,255),0))),"")</f>
        <v/>
      </c>
      <c r="P438" s="425" t="str">
        <f t="array" aca="1" ref="P438" ca="1">IFERROR(IF(INDEX('Disaggregation Records'!$H$69:$H$152,MATCH(RIGHT(M438,255),RIGHT('Disaggregation Records'!$D$69:$D$152,255),0))=0,"",INDEX('Disaggregation Records'!$H$69:$H$152,MATCH(RIGHT(M438,255),RIGHT('Disaggregation Records'!$D$69:$D$152,255),0))),"")</f>
        <v/>
      </c>
    </row>
    <row r="439" spans="1:16" s="456" customFormat="1" ht="15" customHeight="1" x14ac:dyDescent="0.35">
      <c r="A439" s="891"/>
      <c r="B439" s="911"/>
      <c r="C439" s="890"/>
      <c r="D439" s="901"/>
      <c r="E439" s="913"/>
      <c r="F439" s="431"/>
      <c r="G439" s="905"/>
      <c r="H439" s="895"/>
      <c r="I439" s="915"/>
      <c r="J439" s="899"/>
      <c r="K439" s="893"/>
      <c r="L439" s="425"/>
      <c r="M439" s="425"/>
      <c r="N439" s="425"/>
      <c r="O439" s="425"/>
      <c r="P439" s="425"/>
    </row>
    <row r="440" spans="1:16" s="456" customFormat="1" ht="15" customHeight="1" x14ac:dyDescent="0.35">
      <c r="A440" s="891" t="str">
        <f ca="1">INDIRECT("'Disaggregation tab old'!O"&amp;19-$K440)</f>
        <v>a1V1R00000DyKOJUA3</v>
      </c>
      <c r="B440" s="910">
        <f ca="1">INDIRECT("'Disaggregation tab old'!A"&amp;19-$K440)</f>
        <v>7</v>
      </c>
      <c r="C440" s="889" t="str">
        <f ca="1">IFERROR(VLOOKUP(B440,'Outcome Indicators - Section C '!$A$9:$AP$70,42,FALSE),"")</f>
        <v/>
      </c>
      <c r="D440" s="900" t="str">
        <f ca="1">N440</f>
        <v/>
      </c>
      <c r="E440" s="912" t="str">
        <f ca="1">O440</f>
        <v/>
      </c>
      <c r="F440" s="431"/>
      <c r="G440" s="904" t="str">
        <f>IF(IFERROR((F440/F441),"") ="", "",(F440/F441))</f>
        <v/>
      </c>
      <c r="H440" s="894"/>
      <c r="I440" s="914"/>
      <c r="J440" s="898"/>
      <c r="K440" s="893">
        <f ca="1">IF(OFFSET(K440,-2,0,,)="",-Setup!E130,OFFSET(K440,-2,0,,)-1)</f>
        <v>-214</v>
      </c>
      <c r="L440" s="425">
        <f ca="1">IF(AND(EXACT(C440,C438),C438&lt;&gt;0),L438+1,0)</f>
        <v>34</v>
      </c>
      <c r="M440" s="425" t="str">
        <f ca="1">IF(C440&lt;&gt;"",C440&amp;"-"&amp;L440,"")</f>
        <v/>
      </c>
      <c r="N440" s="425" t="str">
        <f t="array" aca="1" ref="N440" ca="1">IFERROR(IF(INDEX('Disaggregation Records'!$E$69:$E$152,MATCH(RIGHT(M440,255),RIGHT('Disaggregation Records'!$D$69:$D$152,255),0))=0,"",INDEX('Disaggregation Records'!$E$69:$E$152,MATCH(RIGHT(M440,255),RIGHT('Disaggregation Records'!$D$69:$D$152,255),0))),"")</f>
        <v/>
      </c>
      <c r="O440" s="425" t="str">
        <f t="array" aca="1" ref="O440" ca="1">IFERROR(IF(INDEX('Disaggregation Records'!$F$69:$F$152,MATCH(RIGHT(M440,255),RIGHT('Disaggregation Records'!$D$69:$D$152,255),0))=0,"",INDEX('Disaggregation Records'!$F$69:$F$152,MATCH(RIGHT(M440,255),RIGHT('Disaggregation Records'!$D$69:$D$152,255),0))),"")</f>
        <v/>
      </c>
      <c r="P440" s="425" t="str">
        <f t="array" aca="1" ref="P440" ca="1">IFERROR(IF(INDEX('Disaggregation Records'!$H$69:$H$152,MATCH(RIGHT(M440,255),RIGHT('Disaggregation Records'!$D$69:$D$152,255),0))=0,"",INDEX('Disaggregation Records'!$H$69:$H$152,MATCH(RIGHT(M440,255),RIGHT('Disaggregation Records'!$D$69:$D$152,255),0))),"")</f>
        <v/>
      </c>
    </row>
    <row r="441" spans="1:16" s="456" customFormat="1" ht="15" customHeight="1" x14ac:dyDescent="0.35">
      <c r="A441" s="891"/>
      <c r="B441" s="911"/>
      <c r="C441" s="890"/>
      <c r="D441" s="901"/>
      <c r="E441" s="913"/>
      <c r="F441" s="431"/>
      <c r="G441" s="905"/>
      <c r="H441" s="895"/>
      <c r="I441" s="915"/>
      <c r="J441" s="899"/>
      <c r="K441" s="893"/>
      <c r="L441" s="425"/>
      <c r="M441" s="425"/>
      <c r="N441" s="425"/>
      <c r="O441" s="425"/>
      <c r="P441" s="425"/>
    </row>
    <row r="442" spans="1:16" s="456" customFormat="1" ht="15" customHeight="1" x14ac:dyDescent="0.35">
      <c r="A442" s="891" t="str">
        <f ca="1">INDIRECT("'Disaggregation tab old'!O"&amp;19-$K442)</f>
        <v>a1V1R00000DyKOKUA3</v>
      </c>
      <c r="B442" s="910">
        <f ca="1">INDIRECT("'Disaggregation tab old'!A"&amp;19-$K442)</f>
        <v>7</v>
      </c>
      <c r="C442" s="889" t="str">
        <f ca="1">IFERROR(VLOOKUP(B442,'Outcome Indicators - Section C '!$A$9:$AP$70,42,FALSE),"")</f>
        <v/>
      </c>
      <c r="D442" s="900" t="str">
        <f ca="1">N442</f>
        <v/>
      </c>
      <c r="E442" s="912" t="str">
        <f ca="1">O442</f>
        <v/>
      </c>
      <c r="F442" s="431"/>
      <c r="G442" s="904" t="str">
        <f>IF(IFERROR((F442/F443),"") ="", "",(F442/F443))</f>
        <v/>
      </c>
      <c r="H442" s="894"/>
      <c r="I442" s="914"/>
      <c r="J442" s="898"/>
      <c r="K442" s="893">
        <f ca="1">IF(OFFSET(K442,-2,0,,)="",-Setup!E132,OFFSET(K442,-2,0,,)-1)</f>
        <v>-215</v>
      </c>
      <c r="L442" s="425">
        <f ca="1">IF(AND(EXACT(C442,C440),C440&lt;&gt;0),L440+1,0)</f>
        <v>35</v>
      </c>
      <c r="M442" s="425" t="str">
        <f ca="1">IF(C442&lt;&gt;"",C442&amp;"-"&amp;L442,"")</f>
        <v/>
      </c>
      <c r="N442" s="425" t="str">
        <f t="array" aca="1" ref="N442" ca="1">IFERROR(IF(INDEX('Disaggregation Records'!$E$69:$E$152,MATCH(RIGHT(M442,255),RIGHT('Disaggregation Records'!$D$69:$D$152,255),0))=0,"",INDEX('Disaggregation Records'!$E$69:$E$152,MATCH(RIGHT(M442,255),RIGHT('Disaggregation Records'!$D$69:$D$152,255),0))),"")</f>
        <v/>
      </c>
      <c r="O442" s="425" t="str">
        <f t="array" aca="1" ref="O442" ca="1">IFERROR(IF(INDEX('Disaggregation Records'!$F$69:$F$152,MATCH(RIGHT(M442,255),RIGHT('Disaggregation Records'!$D$69:$D$152,255),0))=0,"",INDEX('Disaggregation Records'!$F$69:$F$152,MATCH(RIGHT(M442,255),RIGHT('Disaggregation Records'!$D$69:$D$152,255),0))),"")</f>
        <v/>
      </c>
      <c r="P442" s="425" t="str">
        <f t="array" aca="1" ref="P442" ca="1">IFERROR(IF(INDEX('Disaggregation Records'!$H$69:$H$152,MATCH(RIGHT(M442,255),RIGHT('Disaggregation Records'!$D$69:$D$152,255),0))=0,"",INDEX('Disaggregation Records'!$H$69:$H$152,MATCH(RIGHT(M442,255),RIGHT('Disaggregation Records'!$D$69:$D$152,255),0))),"")</f>
        <v/>
      </c>
    </row>
    <row r="443" spans="1:16" s="456" customFormat="1" ht="15" customHeight="1" x14ac:dyDescent="0.35">
      <c r="A443" s="891"/>
      <c r="B443" s="911"/>
      <c r="C443" s="890"/>
      <c r="D443" s="901"/>
      <c r="E443" s="913"/>
      <c r="F443" s="431"/>
      <c r="G443" s="905"/>
      <c r="H443" s="895"/>
      <c r="I443" s="915"/>
      <c r="J443" s="899"/>
      <c r="K443" s="893"/>
      <c r="L443" s="425"/>
      <c r="M443" s="425"/>
      <c r="N443" s="425"/>
      <c r="O443" s="425"/>
      <c r="P443" s="425"/>
    </row>
    <row r="444" spans="1:16" s="456" customFormat="1" ht="15" customHeight="1" x14ac:dyDescent="0.35">
      <c r="A444" s="891" t="str">
        <f ca="1">INDIRECT("'Disaggregation tab old'!O"&amp;19-$K444)</f>
        <v>a1V1R00000DyKOLUA3</v>
      </c>
      <c r="B444" s="910">
        <f ca="1">INDIRECT("'Disaggregation tab old'!A"&amp;19-$K444)</f>
        <v>7</v>
      </c>
      <c r="C444" s="889" t="str">
        <f ca="1">IFERROR(VLOOKUP(B444,'Outcome Indicators - Section C '!$A$9:$AP$70,42,FALSE),"")</f>
        <v/>
      </c>
      <c r="D444" s="900" t="str">
        <f ca="1">N444</f>
        <v/>
      </c>
      <c r="E444" s="912" t="str">
        <f ca="1">O444</f>
        <v/>
      </c>
      <c r="F444" s="431"/>
      <c r="G444" s="904" t="str">
        <f>IF(IFERROR((F444/F445),"") ="", "",(F444/F445))</f>
        <v/>
      </c>
      <c r="H444" s="894"/>
      <c r="I444" s="914"/>
      <c r="J444" s="898"/>
      <c r="K444" s="893">
        <f ca="1">IF(OFFSET(K444,-2,0,,)="",-Setup!E134,OFFSET(K444,-2,0,,)-1)</f>
        <v>-216</v>
      </c>
      <c r="L444" s="425">
        <f ca="1">IF(AND(EXACT(C444,C442),C442&lt;&gt;0),L442+1,0)</f>
        <v>36</v>
      </c>
      <c r="M444" s="425" t="str">
        <f ca="1">IF(C444&lt;&gt;"",C444&amp;"-"&amp;L444,"")</f>
        <v/>
      </c>
      <c r="N444" s="425" t="str">
        <f t="array" aca="1" ref="N444" ca="1">IFERROR(IF(INDEX('Disaggregation Records'!$E$69:$E$152,MATCH(RIGHT(M444,255),RIGHT('Disaggregation Records'!$D$69:$D$152,255),0))=0,"",INDEX('Disaggregation Records'!$E$69:$E$152,MATCH(RIGHT(M444,255),RIGHT('Disaggregation Records'!$D$69:$D$152,255),0))),"")</f>
        <v/>
      </c>
      <c r="O444" s="425" t="str">
        <f t="array" aca="1" ref="O444" ca="1">IFERROR(IF(INDEX('Disaggregation Records'!$F$69:$F$152,MATCH(RIGHT(M444,255),RIGHT('Disaggregation Records'!$D$69:$D$152,255),0))=0,"",INDEX('Disaggregation Records'!$F$69:$F$152,MATCH(RIGHT(M444,255),RIGHT('Disaggregation Records'!$D$69:$D$152,255),0))),"")</f>
        <v/>
      </c>
      <c r="P444" s="425" t="str">
        <f t="array" aca="1" ref="P444" ca="1">IFERROR(IF(INDEX('Disaggregation Records'!$H$69:$H$152,MATCH(RIGHT(M444,255),RIGHT('Disaggregation Records'!$D$69:$D$152,255),0))=0,"",INDEX('Disaggregation Records'!$H$69:$H$152,MATCH(RIGHT(M444,255),RIGHT('Disaggregation Records'!$D$69:$D$152,255),0))),"")</f>
        <v/>
      </c>
    </row>
    <row r="445" spans="1:16" s="456" customFormat="1" ht="15" customHeight="1" x14ac:dyDescent="0.35">
      <c r="A445" s="891"/>
      <c r="B445" s="911"/>
      <c r="C445" s="890"/>
      <c r="D445" s="901"/>
      <c r="E445" s="913"/>
      <c r="F445" s="431"/>
      <c r="G445" s="905"/>
      <c r="H445" s="895"/>
      <c r="I445" s="915"/>
      <c r="J445" s="899"/>
      <c r="K445" s="893"/>
      <c r="L445" s="425"/>
      <c r="M445" s="425"/>
      <c r="N445" s="425"/>
      <c r="O445" s="425"/>
      <c r="P445" s="425"/>
    </row>
    <row r="446" spans="1:16" s="456" customFormat="1" ht="15" customHeight="1" x14ac:dyDescent="0.35">
      <c r="A446" s="891" t="str">
        <f ca="1">INDIRECT("'Disaggregation tab old'!O"&amp;19-$K446)</f>
        <v>a1V1R00000DyKOMUA3</v>
      </c>
      <c r="B446" s="910">
        <f ca="1">INDIRECT("'Disaggregation tab old'!A"&amp;19-$K446)</f>
        <v>7</v>
      </c>
      <c r="C446" s="889" t="str">
        <f ca="1">IFERROR(VLOOKUP(B446,'Outcome Indicators - Section C '!$A$9:$AP$70,42,FALSE),"")</f>
        <v/>
      </c>
      <c r="D446" s="900" t="str">
        <f ca="1">N446</f>
        <v/>
      </c>
      <c r="E446" s="912" t="str">
        <f ca="1">O446</f>
        <v/>
      </c>
      <c r="F446" s="431"/>
      <c r="G446" s="904" t="str">
        <f>IF(IFERROR((F446/F447),"") ="", "",(F446/F447))</f>
        <v/>
      </c>
      <c r="H446" s="894"/>
      <c r="I446" s="914"/>
      <c r="J446" s="898"/>
      <c r="K446" s="893">
        <f ca="1">IF(OFFSET(K446,-2,0,,)="",-Setup!E136,OFFSET(K446,-2,0,,)-1)</f>
        <v>-217</v>
      </c>
      <c r="L446" s="425">
        <f ca="1">IF(AND(EXACT(C446,C444),C444&lt;&gt;0),L444+1,0)</f>
        <v>37</v>
      </c>
      <c r="M446" s="425" t="str">
        <f ca="1">IF(C446&lt;&gt;"",C446&amp;"-"&amp;L446,"")</f>
        <v/>
      </c>
      <c r="N446" s="425" t="str">
        <f t="array" aca="1" ref="N446" ca="1">IFERROR(IF(INDEX('Disaggregation Records'!$E$69:$E$152,MATCH(RIGHT(M446,255),RIGHT('Disaggregation Records'!$D$69:$D$152,255),0))=0,"",INDEX('Disaggregation Records'!$E$69:$E$152,MATCH(RIGHT(M446,255),RIGHT('Disaggregation Records'!$D$69:$D$152,255),0))),"")</f>
        <v/>
      </c>
      <c r="O446" s="425" t="str">
        <f t="array" aca="1" ref="O446" ca="1">IFERROR(IF(INDEX('Disaggregation Records'!$F$69:$F$152,MATCH(RIGHT(M446,255),RIGHT('Disaggregation Records'!$D$69:$D$152,255),0))=0,"",INDEX('Disaggregation Records'!$F$69:$F$152,MATCH(RIGHT(M446,255),RIGHT('Disaggregation Records'!$D$69:$D$152,255),0))),"")</f>
        <v/>
      </c>
      <c r="P446" s="425" t="str">
        <f t="array" aca="1" ref="P446" ca="1">IFERROR(IF(INDEX('Disaggregation Records'!$H$69:$H$152,MATCH(RIGHT(M446,255),RIGHT('Disaggregation Records'!$D$69:$D$152,255),0))=0,"",INDEX('Disaggregation Records'!$H$69:$H$152,MATCH(RIGHT(M446,255),RIGHT('Disaggregation Records'!$D$69:$D$152,255),0))),"")</f>
        <v/>
      </c>
    </row>
    <row r="447" spans="1:16" s="456" customFormat="1" ht="15" customHeight="1" x14ac:dyDescent="0.35">
      <c r="A447" s="891"/>
      <c r="B447" s="911"/>
      <c r="C447" s="890"/>
      <c r="D447" s="901"/>
      <c r="E447" s="913"/>
      <c r="F447" s="431"/>
      <c r="G447" s="905"/>
      <c r="H447" s="895"/>
      <c r="I447" s="915"/>
      <c r="J447" s="899"/>
      <c r="K447" s="893"/>
      <c r="L447" s="425"/>
      <c r="M447" s="425"/>
      <c r="N447" s="425"/>
      <c r="O447" s="425"/>
      <c r="P447" s="425"/>
    </row>
    <row r="448" spans="1:16" s="456" customFormat="1" ht="15" customHeight="1" x14ac:dyDescent="0.35">
      <c r="A448" s="891" t="str">
        <f ca="1">INDIRECT("'Disaggregation tab old'!O"&amp;19-$K448)</f>
        <v>a1V1R00000DyKONUA3</v>
      </c>
      <c r="B448" s="910">
        <f ca="1">INDIRECT("'Disaggregation tab old'!A"&amp;19-$K448)</f>
        <v>7</v>
      </c>
      <c r="C448" s="889" t="str">
        <f ca="1">IFERROR(VLOOKUP(B448,'Outcome Indicators - Section C '!$A$9:$AP$70,42,FALSE),"")</f>
        <v/>
      </c>
      <c r="D448" s="900" t="str">
        <f ca="1">N448</f>
        <v/>
      </c>
      <c r="E448" s="912" t="str">
        <f ca="1">O448</f>
        <v/>
      </c>
      <c r="F448" s="431"/>
      <c r="G448" s="904" t="str">
        <f>IF(IFERROR((F448/F449),"") ="", "",(F448/F449))</f>
        <v/>
      </c>
      <c r="H448" s="894"/>
      <c r="I448" s="914"/>
      <c r="J448" s="898"/>
      <c r="K448" s="893">
        <f ca="1">IF(OFFSET(K448,-2,0,,)="",-Setup!E138,OFFSET(K448,-2,0,,)-1)</f>
        <v>-218</v>
      </c>
      <c r="L448" s="425">
        <f ca="1">IF(AND(EXACT(C448,C446),C446&lt;&gt;0),L446+1,0)</f>
        <v>38</v>
      </c>
      <c r="M448" s="425" t="str">
        <f ca="1">IF(C448&lt;&gt;"",C448&amp;"-"&amp;L448,"")</f>
        <v/>
      </c>
      <c r="N448" s="425" t="str">
        <f t="array" aca="1" ref="N448" ca="1">IFERROR(IF(INDEX('Disaggregation Records'!$E$69:$E$152,MATCH(RIGHT(M448,255),RIGHT('Disaggregation Records'!$D$69:$D$152,255),0))=0,"",INDEX('Disaggregation Records'!$E$69:$E$152,MATCH(RIGHT(M448,255),RIGHT('Disaggregation Records'!$D$69:$D$152,255),0))),"")</f>
        <v/>
      </c>
      <c r="O448" s="425" t="str">
        <f t="array" aca="1" ref="O448" ca="1">IFERROR(IF(INDEX('Disaggregation Records'!$F$69:$F$152,MATCH(RIGHT(M448,255),RIGHT('Disaggregation Records'!$D$69:$D$152,255),0))=0,"",INDEX('Disaggregation Records'!$F$69:$F$152,MATCH(RIGHT(M448,255),RIGHT('Disaggregation Records'!$D$69:$D$152,255),0))),"")</f>
        <v/>
      </c>
      <c r="P448" s="425" t="str">
        <f t="array" aca="1" ref="P448" ca="1">IFERROR(IF(INDEX('Disaggregation Records'!$H$69:$H$152,MATCH(RIGHT(M448,255),RIGHT('Disaggregation Records'!$D$69:$D$152,255),0))=0,"",INDEX('Disaggregation Records'!$H$69:$H$152,MATCH(RIGHT(M448,255),RIGHT('Disaggregation Records'!$D$69:$D$152,255),0))),"")</f>
        <v/>
      </c>
    </row>
    <row r="449" spans="1:16" s="456" customFormat="1" ht="15" customHeight="1" x14ac:dyDescent="0.35">
      <c r="A449" s="891"/>
      <c r="B449" s="911"/>
      <c r="C449" s="890"/>
      <c r="D449" s="901"/>
      <c r="E449" s="913"/>
      <c r="F449" s="431"/>
      <c r="G449" s="905"/>
      <c r="H449" s="895"/>
      <c r="I449" s="915"/>
      <c r="J449" s="899"/>
      <c r="K449" s="893"/>
      <c r="L449" s="425"/>
      <c r="M449" s="425"/>
      <c r="N449" s="425"/>
      <c r="O449" s="425"/>
      <c r="P449" s="425"/>
    </row>
    <row r="450" spans="1:16" s="456" customFormat="1" ht="15" customHeight="1" x14ac:dyDescent="0.35">
      <c r="A450" s="891" t="str">
        <f ca="1">INDIRECT("'Disaggregation tab old'!O"&amp;19-$K450)</f>
        <v>a1V1R00000DyKOOUA3</v>
      </c>
      <c r="B450" s="910">
        <f ca="1">INDIRECT("'Disaggregation tab old'!A"&amp;19-$K450)</f>
        <v>7</v>
      </c>
      <c r="C450" s="889" t="str">
        <f ca="1">IFERROR(VLOOKUP(B450,'Outcome Indicators - Section C '!$A$9:$AP$70,42,FALSE),"")</f>
        <v/>
      </c>
      <c r="D450" s="900" t="str">
        <f ca="1">N450</f>
        <v/>
      </c>
      <c r="E450" s="912" t="str">
        <f ca="1">O450</f>
        <v/>
      </c>
      <c r="F450" s="431"/>
      <c r="G450" s="904" t="str">
        <f>IF(IFERROR((F450/F451),"") ="", "",(F450/F451))</f>
        <v/>
      </c>
      <c r="H450" s="894"/>
      <c r="I450" s="914"/>
      <c r="J450" s="898"/>
      <c r="K450" s="893">
        <f ca="1">IF(OFFSET(K450,-2,0,,)="",-Setup!E140,OFFSET(K450,-2,0,,)-1)</f>
        <v>-219</v>
      </c>
      <c r="L450" s="425">
        <f ca="1">IF(AND(EXACT(C450,C448),C448&lt;&gt;0),L448+1,0)</f>
        <v>39</v>
      </c>
      <c r="M450" s="425" t="str">
        <f ca="1">IF(C450&lt;&gt;"",C450&amp;"-"&amp;L450,"")</f>
        <v/>
      </c>
      <c r="N450" s="425" t="str">
        <f t="array" aca="1" ref="N450" ca="1">IFERROR(IF(INDEX('Disaggregation Records'!$E$69:$E$152,MATCH(RIGHT(M450,255),RIGHT('Disaggregation Records'!$D$69:$D$152,255),0))=0,"",INDEX('Disaggregation Records'!$E$69:$E$152,MATCH(RIGHT(M450,255),RIGHT('Disaggregation Records'!$D$69:$D$152,255),0))),"")</f>
        <v/>
      </c>
      <c r="O450" s="425" t="str">
        <f t="array" aca="1" ref="O450" ca="1">IFERROR(IF(INDEX('Disaggregation Records'!$F$69:$F$152,MATCH(RIGHT(M450,255),RIGHT('Disaggregation Records'!$D$69:$D$152,255),0))=0,"",INDEX('Disaggregation Records'!$F$69:$F$152,MATCH(RIGHT(M450,255),RIGHT('Disaggregation Records'!$D$69:$D$152,255),0))),"")</f>
        <v/>
      </c>
      <c r="P450" s="425" t="str">
        <f t="array" aca="1" ref="P450" ca="1">IFERROR(IF(INDEX('Disaggregation Records'!$H$69:$H$152,MATCH(RIGHT(M450,255),RIGHT('Disaggregation Records'!$D$69:$D$152,255),0))=0,"",INDEX('Disaggregation Records'!$H$69:$H$152,MATCH(RIGHT(M450,255),RIGHT('Disaggregation Records'!$D$69:$D$152,255),0))),"")</f>
        <v/>
      </c>
    </row>
    <row r="451" spans="1:16" s="456" customFormat="1" ht="15" customHeight="1" x14ac:dyDescent="0.35">
      <c r="A451" s="891"/>
      <c r="B451" s="911"/>
      <c r="C451" s="890"/>
      <c r="D451" s="901"/>
      <c r="E451" s="913"/>
      <c r="F451" s="431"/>
      <c r="G451" s="905"/>
      <c r="H451" s="895"/>
      <c r="I451" s="915"/>
      <c r="J451" s="899"/>
      <c r="K451" s="893"/>
      <c r="L451" s="425"/>
      <c r="M451" s="425"/>
      <c r="N451" s="425"/>
      <c r="O451" s="425"/>
      <c r="P451" s="425"/>
    </row>
    <row r="452" spans="1:16" s="456" customFormat="1" ht="15" customHeight="1" x14ac:dyDescent="0.35">
      <c r="A452" s="891" t="str">
        <f ca="1">INDIRECT("'Disaggregation tab old'!O"&amp;19-$K452)</f>
        <v>a1V1R00000DyKOPUA3</v>
      </c>
      <c r="B452" s="910">
        <f ca="1">INDIRECT("'Disaggregation tab old'!A"&amp;19-$K452)</f>
        <v>8</v>
      </c>
      <c r="C452" s="889" t="str">
        <f ca="1">IFERROR(VLOOKUP(B452,'Outcome Indicators - Section C '!$A$9:$AP$70,42,FALSE),"")</f>
        <v/>
      </c>
      <c r="D452" s="900" t="str">
        <f ca="1">N452</f>
        <v/>
      </c>
      <c r="E452" s="912" t="str">
        <f ca="1">O452</f>
        <v/>
      </c>
      <c r="F452" s="431"/>
      <c r="G452" s="904" t="str">
        <f>IF(IFERROR((F452/F453),"") ="", "",(F452/F453))</f>
        <v/>
      </c>
      <c r="H452" s="894"/>
      <c r="I452" s="914"/>
      <c r="J452" s="898"/>
      <c r="K452" s="893">
        <f ca="1">IF(OFFSET(K452,-2,0,,)="",-Setup!E142,OFFSET(K452,-2,0,,)-1)</f>
        <v>-220</v>
      </c>
      <c r="L452" s="425">
        <f ca="1">IF(AND(EXACT(C452,C450),C450&lt;&gt;0),L450+1,0)</f>
        <v>40</v>
      </c>
      <c r="M452" s="425" t="str">
        <f ca="1">IF(C452&lt;&gt;"",C452&amp;"-"&amp;L452,"")</f>
        <v/>
      </c>
      <c r="N452" s="425" t="str">
        <f t="array" aca="1" ref="N452" ca="1">IFERROR(IF(INDEX('Disaggregation Records'!$E$69:$E$152,MATCH(RIGHT(M452,255),RIGHT('Disaggregation Records'!$D$69:$D$152,255),0))=0,"",INDEX('Disaggregation Records'!$E$69:$E$152,MATCH(RIGHT(M452,255),RIGHT('Disaggregation Records'!$D$69:$D$152,255),0))),"")</f>
        <v/>
      </c>
      <c r="O452" s="425" t="str">
        <f t="array" aca="1" ref="O452" ca="1">IFERROR(IF(INDEX('Disaggregation Records'!$F$69:$F$152,MATCH(RIGHT(M452,255),RIGHT('Disaggregation Records'!$D$69:$D$152,255),0))=0,"",INDEX('Disaggregation Records'!$F$69:$F$152,MATCH(RIGHT(M452,255),RIGHT('Disaggregation Records'!$D$69:$D$152,255),0))),"")</f>
        <v/>
      </c>
      <c r="P452" s="425" t="str">
        <f t="array" aca="1" ref="P452" ca="1">IFERROR(IF(INDEX('Disaggregation Records'!$H$69:$H$152,MATCH(RIGHT(M452,255),RIGHT('Disaggregation Records'!$D$69:$D$152,255),0))=0,"",INDEX('Disaggregation Records'!$H$69:$H$152,MATCH(RIGHT(M452,255),RIGHT('Disaggregation Records'!$D$69:$D$152,255),0))),"")</f>
        <v/>
      </c>
    </row>
    <row r="453" spans="1:16" s="456" customFormat="1" ht="15" customHeight="1" x14ac:dyDescent="0.35">
      <c r="A453" s="891"/>
      <c r="B453" s="911"/>
      <c r="C453" s="890"/>
      <c r="D453" s="901"/>
      <c r="E453" s="913"/>
      <c r="F453" s="431"/>
      <c r="G453" s="905"/>
      <c r="H453" s="895"/>
      <c r="I453" s="915"/>
      <c r="J453" s="899"/>
      <c r="K453" s="893"/>
      <c r="L453" s="425"/>
      <c r="M453" s="425"/>
      <c r="N453" s="425"/>
      <c r="O453" s="425"/>
      <c r="P453" s="425"/>
    </row>
    <row r="454" spans="1:16" s="456" customFormat="1" ht="15" customHeight="1" x14ac:dyDescent="0.35">
      <c r="A454" s="891" t="str">
        <f ca="1">INDIRECT("'Disaggregation tab old'!O"&amp;19-$K454)</f>
        <v>a1V1R00000DyKOQUA3</v>
      </c>
      <c r="B454" s="910">
        <f ca="1">INDIRECT("'Disaggregation tab old'!A"&amp;19-$K454)</f>
        <v>8</v>
      </c>
      <c r="C454" s="889" t="str">
        <f ca="1">IFERROR(VLOOKUP(B454,'Outcome Indicators - Section C '!$A$9:$AP$70,42,FALSE),"")</f>
        <v/>
      </c>
      <c r="D454" s="900" t="str">
        <f ca="1">N454</f>
        <v/>
      </c>
      <c r="E454" s="912" t="str">
        <f ca="1">O454</f>
        <v/>
      </c>
      <c r="F454" s="431"/>
      <c r="G454" s="904" t="str">
        <f>IF(IFERROR((F454/F455),"") ="", "",(F454/F455))</f>
        <v/>
      </c>
      <c r="H454" s="894"/>
      <c r="I454" s="914"/>
      <c r="J454" s="898"/>
      <c r="K454" s="893">
        <f ca="1">IF(OFFSET(K454,-2,0,,)="",-Setup!E144,OFFSET(K454,-2,0,,)-1)</f>
        <v>-221</v>
      </c>
      <c r="L454" s="425">
        <f ca="1">IF(AND(EXACT(C454,C452),C452&lt;&gt;0),L452+1,0)</f>
        <v>41</v>
      </c>
      <c r="M454" s="425" t="str">
        <f ca="1">IF(C454&lt;&gt;"",C454&amp;"-"&amp;L454,"")</f>
        <v/>
      </c>
      <c r="N454" s="425" t="str">
        <f t="array" aca="1" ref="N454" ca="1">IFERROR(IF(INDEX('Disaggregation Records'!$E$69:$E$152,MATCH(RIGHT(M454,255),RIGHT('Disaggregation Records'!$D$69:$D$152,255),0))=0,"",INDEX('Disaggregation Records'!$E$69:$E$152,MATCH(RIGHT(M454,255),RIGHT('Disaggregation Records'!$D$69:$D$152,255),0))),"")</f>
        <v/>
      </c>
      <c r="O454" s="425" t="str">
        <f t="array" aca="1" ref="O454" ca="1">IFERROR(IF(INDEX('Disaggregation Records'!$F$69:$F$152,MATCH(RIGHT(M454,255),RIGHT('Disaggregation Records'!$D$69:$D$152,255),0))=0,"",INDEX('Disaggregation Records'!$F$69:$F$152,MATCH(RIGHT(M454,255),RIGHT('Disaggregation Records'!$D$69:$D$152,255),0))),"")</f>
        <v/>
      </c>
      <c r="P454" s="425" t="str">
        <f t="array" aca="1" ref="P454" ca="1">IFERROR(IF(INDEX('Disaggregation Records'!$H$69:$H$152,MATCH(RIGHT(M454,255),RIGHT('Disaggregation Records'!$D$69:$D$152,255),0))=0,"",INDEX('Disaggregation Records'!$H$69:$H$152,MATCH(RIGHT(M454,255),RIGHT('Disaggregation Records'!$D$69:$D$152,255),0))),"")</f>
        <v/>
      </c>
    </row>
    <row r="455" spans="1:16" s="456" customFormat="1" ht="15" customHeight="1" x14ac:dyDescent="0.35">
      <c r="A455" s="891"/>
      <c r="B455" s="911"/>
      <c r="C455" s="890"/>
      <c r="D455" s="901"/>
      <c r="E455" s="913"/>
      <c r="F455" s="431"/>
      <c r="G455" s="905"/>
      <c r="H455" s="895"/>
      <c r="I455" s="915"/>
      <c r="J455" s="899"/>
      <c r="K455" s="893"/>
      <c r="L455" s="425"/>
      <c r="M455" s="425"/>
      <c r="N455" s="425"/>
      <c r="O455" s="425"/>
      <c r="P455" s="425"/>
    </row>
    <row r="456" spans="1:16" s="456" customFormat="1" ht="15" customHeight="1" x14ac:dyDescent="0.35">
      <c r="A456" s="891" t="str">
        <f ca="1">INDIRECT("'Disaggregation tab old'!O"&amp;19-$K456)</f>
        <v>a1V1R00000DyKORUA3</v>
      </c>
      <c r="B456" s="910">
        <f ca="1">INDIRECT("'Disaggregation tab old'!A"&amp;19-$K456)</f>
        <v>8</v>
      </c>
      <c r="C456" s="889" t="str">
        <f ca="1">IFERROR(VLOOKUP(B456,'Outcome Indicators - Section C '!$A$9:$AP$70,42,FALSE),"")</f>
        <v/>
      </c>
      <c r="D456" s="900" t="str">
        <f ca="1">N456</f>
        <v/>
      </c>
      <c r="E456" s="912" t="str">
        <f ca="1">O456</f>
        <v/>
      </c>
      <c r="F456" s="431"/>
      <c r="G456" s="904" t="str">
        <f>IF(IFERROR((F456/F457),"") ="", "",(F456/F457))</f>
        <v/>
      </c>
      <c r="H456" s="894"/>
      <c r="I456" s="914"/>
      <c r="J456" s="898"/>
      <c r="K456" s="893">
        <f ca="1">IF(OFFSET(K456,-2,0,,)="",-Setup!E146,OFFSET(K456,-2,0,,)-1)</f>
        <v>-222</v>
      </c>
      <c r="L456" s="425">
        <f ca="1">IF(AND(EXACT(C456,C454),C454&lt;&gt;0),L454+1,0)</f>
        <v>42</v>
      </c>
      <c r="M456" s="425" t="str">
        <f ca="1">IF(C456&lt;&gt;"",C456&amp;"-"&amp;L456,"")</f>
        <v/>
      </c>
      <c r="N456" s="425" t="str">
        <f t="array" aca="1" ref="N456" ca="1">IFERROR(IF(INDEX('Disaggregation Records'!$E$69:$E$152,MATCH(RIGHT(M456,255),RIGHT('Disaggregation Records'!$D$69:$D$152,255),0))=0,"",INDEX('Disaggregation Records'!$E$69:$E$152,MATCH(RIGHT(M456,255),RIGHT('Disaggregation Records'!$D$69:$D$152,255),0))),"")</f>
        <v/>
      </c>
      <c r="O456" s="425" t="str">
        <f t="array" aca="1" ref="O456" ca="1">IFERROR(IF(INDEX('Disaggregation Records'!$F$69:$F$152,MATCH(RIGHT(M456,255),RIGHT('Disaggregation Records'!$D$69:$D$152,255),0))=0,"",INDEX('Disaggregation Records'!$F$69:$F$152,MATCH(RIGHT(M456,255),RIGHT('Disaggregation Records'!$D$69:$D$152,255),0))),"")</f>
        <v/>
      </c>
      <c r="P456" s="425" t="str">
        <f t="array" aca="1" ref="P456" ca="1">IFERROR(IF(INDEX('Disaggregation Records'!$H$69:$H$152,MATCH(RIGHT(M456,255),RIGHT('Disaggregation Records'!$D$69:$D$152,255),0))=0,"",INDEX('Disaggregation Records'!$H$69:$H$152,MATCH(RIGHT(M456,255),RIGHT('Disaggregation Records'!$D$69:$D$152,255),0))),"")</f>
        <v/>
      </c>
    </row>
    <row r="457" spans="1:16" s="456" customFormat="1" ht="15" customHeight="1" x14ac:dyDescent="0.35">
      <c r="A457" s="891"/>
      <c r="B457" s="911"/>
      <c r="C457" s="890"/>
      <c r="D457" s="901"/>
      <c r="E457" s="913"/>
      <c r="F457" s="431"/>
      <c r="G457" s="905"/>
      <c r="H457" s="895"/>
      <c r="I457" s="915"/>
      <c r="J457" s="899"/>
      <c r="K457" s="893"/>
      <c r="L457" s="425"/>
      <c r="M457" s="425"/>
      <c r="N457" s="425"/>
      <c r="O457" s="425"/>
      <c r="P457" s="425"/>
    </row>
    <row r="458" spans="1:16" s="456" customFormat="1" ht="15" customHeight="1" x14ac:dyDescent="0.35">
      <c r="A458" s="891" t="str">
        <f ca="1">INDIRECT("'Disaggregation tab old'!O"&amp;19-$K458)</f>
        <v>a1V1R00000DyKOSUA3</v>
      </c>
      <c r="B458" s="910">
        <f ca="1">INDIRECT("'Disaggregation tab old'!A"&amp;19-$K458)</f>
        <v>8</v>
      </c>
      <c r="C458" s="889" t="str">
        <f ca="1">IFERROR(VLOOKUP(B458,'Outcome Indicators - Section C '!$A$9:$AP$70,42,FALSE),"")</f>
        <v/>
      </c>
      <c r="D458" s="900" t="str">
        <f ca="1">N458</f>
        <v/>
      </c>
      <c r="E458" s="912" t="str">
        <f ca="1">O458</f>
        <v/>
      </c>
      <c r="F458" s="431"/>
      <c r="G458" s="904" t="str">
        <f>IF(IFERROR((F458/F459),"") ="", "",(F458/F459))</f>
        <v/>
      </c>
      <c r="H458" s="894"/>
      <c r="I458" s="914"/>
      <c r="J458" s="898"/>
      <c r="K458" s="893">
        <f ca="1">IF(OFFSET(K458,-2,0,,)="",-Setup!E148,OFFSET(K458,-2,0,,)-1)</f>
        <v>-223</v>
      </c>
      <c r="L458" s="425">
        <f ca="1">IF(AND(EXACT(C458,C456),C456&lt;&gt;0),L456+1,0)</f>
        <v>43</v>
      </c>
      <c r="M458" s="425" t="str">
        <f ca="1">IF(C458&lt;&gt;"",C458&amp;"-"&amp;L458,"")</f>
        <v/>
      </c>
      <c r="N458" s="425" t="str">
        <f t="array" aca="1" ref="N458" ca="1">IFERROR(IF(INDEX('Disaggregation Records'!$E$69:$E$152,MATCH(RIGHT(M458,255),RIGHT('Disaggregation Records'!$D$69:$D$152,255),0))=0,"",INDEX('Disaggregation Records'!$E$69:$E$152,MATCH(RIGHT(M458,255),RIGHT('Disaggregation Records'!$D$69:$D$152,255),0))),"")</f>
        <v/>
      </c>
      <c r="O458" s="425" t="str">
        <f t="array" aca="1" ref="O458" ca="1">IFERROR(IF(INDEX('Disaggregation Records'!$F$69:$F$152,MATCH(RIGHT(M458,255),RIGHT('Disaggregation Records'!$D$69:$D$152,255),0))=0,"",INDEX('Disaggregation Records'!$F$69:$F$152,MATCH(RIGHT(M458,255),RIGHT('Disaggregation Records'!$D$69:$D$152,255),0))),"")</f>
        <v/>
      </c>
      <c r="P458" s="425" t="str">
        <f t="array" aca="1" ref="P458" ca="1">IFERROR(IF(INDEX('Disaggregation Records'!$H$69:$H$152,MATCH(RIGHT(M458,255),RIGHT('Disaggregation Records'!$D$69:$D$152,255),0))=0,"",INDEX('Disaggregation Records'!$H$69:$H$152,MATCH(RIGHT(M458,255),RIGHT('Disaggregation Records'!$D$69:$D$152,255),0))),"")</f>
        <v/>
      </c>
    </row>
    <row r="459" spans="1:16" s="456" customFormat="1" ht="15" customHeight="1" x14ac:dyDescent="0.35">
      <c r="A459" s="891"/>
      <c r="B459" s="911"/>
      <c r="C459" s="890"/>
      <c r="D459" s="901"/>
      <c r="E459" s="913"/>
      <c r="F459" s="431"/>
      <c r="G459" s="905"/>
      <c r="H459" s="895"/>
      <c r="I459" s="915"/>
      <c r="J459" s="899"/>
      <c r="K459" s="893"/>
      <c r="L459" s="425"/>
      <c r="M459" s="425"/>
      <c r="N459" s="425"/>
      <c r="O459" s="425"/>
      <c r="P459" s="425"/>
    </row>
    <row r="460" spans="1:16" s="456" customFormat="1" ht="15" customHeight="1" x14ac:dyDescent="0.35">
      <c r="A460" s="891" t="str">
        <f ca="1">INDIRECT("'Disaggregation tab old'!O"&amp;19-$K460)</f>
        <v>a1V1R00000DyKOTUA3</v>
      </c>
      <c r="B460" s="910">
        <f ca="1">INDIRECT("'Disaggregation tab old'!A"&amp;19-$K460)</f>
        <v>8</v>
      </c>
      <c r="C460" s="889" t="str">
        <f ca="1">IFERROR(VLOOKUP(B460,'Outcome Indicators - Section C '!$A$9:$AP$70,42,FALSE),"")</f>
        <v/>
      </c>
      <c r="D460" s="900" t="str">
        <f ca="1">N460</f>
        <v/>
      </c>
      <c r="E460" s="912" t="str">
        <f ca="1">O460</f>
        <v/>
      </c>
      <c r="F460" s="431"/>
      <c r="G460" s="904" t="str">
        <f>IF(IFERROR((F460/F461),"") ="", "",(F460/F461))</f>
        <v/>
      </c>
      <c r="H460" s="894"/>
      <c r="I460" s="914"/>
      <c r="J460" s="898"/>
      <c r="K460" s="893">
        <f ca="1">IF(OFFSET(K460,-2,0,,)="",-Setup!E150,OFFSET(K460,-2,0,,)-1)</f>
        <v>-224</v>
      </c>
      <c r="L460" s="425">
        <f ca="1">IF(AND(EXACT(C460,C458),C458&lt;&gt;0),L458+1,0)</f>
        <v>44</v>
      </c>
      <c r="M460" s="425" t="str">
        <f ca="1">IF(C460&lt;&gt;"",C460&amp;"-"&amp;L460,"")</f>
        <v/>
      </c>
      <c r="N460" s="425" t="str">
        <f t="array" aca="1" ref="N460" ca="1">IFERROR(IF(INDEX('Disaggregation Records'!$E$69:$E$152,MATCH(RIGHT(M460,255),RIGHT('Disaggregation Records'!$D$69:$D$152,255),0))=0,"",INDEX('Disaggregation Records'!$E$69:$E$152,MATCH(RIGHT(M460,255),RIGHT('Disaggregation Records'!$D$69:$D$152,255),0))),"")</f>
        <v/>
      </c>
      <c r="O460" s="425" t="str">
        <f t="array" aca="1" ref="O460" ca="1">IFERROR(IF(INDEX('Disaggregation Records'!$F$69:$F$152,MATCH(RIGHT(M460,255),RIGHT('Disaggregation Records'!$D$69:$D$152,255),0))=0,"",INDEX('Disaggregation Records'!$F$69:$F$152,MATCH(RIGHT(M460,255),RIGHT('Disaggregation Records'!$D$69:$D$152,255),0))),"")</f>
        <v/>
      </c>
      <c r="P460" s="425" t="str">
        <f t="array" aca="1" ref="P460" ca="1">IFERROR(IF(INDEX('Disaggregation Records'!$H$69:$H$152,MATCH(RIGHT(M460,255),RIGHT('Disaggregation Records'!$D$69:$D$152,255),0))=0,"",INDEX('Disaggregation Records'!$H$69:$H$152,MATCH(RIGHT(M460,255),RIGHT('Disaggregation Records'!$D$69:$D$152,255),0))),"")</f>
        <v/>
      </c>
    </row>
    <row r="461" spans="1:16" s="456" customFormat="1" ht="15" customHeight="1" x14ac:dyDescent="0.35">
      <c r="A461" s="891"/>
      <c r="B461" s="911"/>
      <c r="C461" s="890"/>
      <c r="D461" s="901"/>
      <c r="E461" s="913"/>
      <c r="F461" s="431"/>
      <c r="G461" s="905"/>
      <c r="H461" s="895"/>
      <c r="I461" s="915"/>
      <c r="J461" s="899"/>
      <c r="K461" s="893"/>
      <c r="L461" s="425"/>
      <c r="M461" s="425"/>
      <c r="N461" s="425"/>
      <c r="O461" s="425"/>
      <c r="P461" s="425"/>
    </row>
    <row r="462" spans="1:16" s="456" customFormat="1" ht="15" customHeight="1" x14ac:dyDescent="0.35">
      <c r="A462" s="891" t="str">
        <f ca="1">INDIRECT("'Disaggregation tab old'!O"&amp;19-$K462)</f>
        <v>a1V1R00000DyKOUUA3</v>
      </c>
      <c r="B462" s="910">
        <f ca="1">INDIRECT("'Disaggregation tab old'!A"&amp;19-$K462)</f>
        <v>8</v>
      </c>
      <c r="C462" s="889" t="str">
        <f ca="1">IFERROR(VLOOKUP(B462,'Outcome Indicators - Section C '!$A$9:$AP$70,42,FALSE),"")</f>
        <v/>
      </c>
      <c r="D462" s="900" t="str">
        <f ca="1">N462</f>
        <v/>
      </c>
      <c r="E462" s="912" t="str">
        <f ca="1">O462</f>
        <v/>
      </c>
      <c r="F462" s="431"/>
      <c r="G462" s="904" t="str">
        <f>IF(IFERROR((F462/F463),"") ="", "",(F462/F463))</f>
        <v/>
      </c>
      <c r="H462" s="894"/>
      <c r="I462" s="914"/>
      <c r="J462" s="898"/>
      <c r="K462" s="893">
        <f ca="1">IF(OFFSET(K462,-2,0,,)="",-Setup!E152,OFFSET(K462,-2,0,,)-1)</f>
        <v>-225</v>
      </c>
      <c r="L462" s="425">
        <f ca="1">IF(AND(EXACT(C462,C460),C460&lt;&gt;0),L460+1,0)</f>
        <v>45</v>
      </c>
      <c r="M462" s="425" t="str">
        <f ca="1">IF(C462&lt;&gt;"",C462&amp;"-"&amp;L462,"")</f>
        <v/>
      </c>
      <c r="N462" s="425" t="str">
        <f t="array" aca="1" ref="N462" ca="1">IFERROR(IF(INDEX('Disaggregation Records'!$E$69:$E$152,MATCH(RIGHT(M462,255),RIGHT('Disaggregation Records'!$D$69:$D$152,255),0))=0,"",INDEX('Disaggregation Records'!$E$69:$E$152,MATCH(RIGHT(M462,255),RIGHT('Disaggregation Records'!$D$69:$D$152,255),0))),"")</f>
        <v/>
      </c>
      <c r="O462" s="425" t="str">
        <f t="array" aca="1" ref="O462" ca="1">IFERROR(IF(INDEX('Disaggregation Records'!$F$69:$F$152,MATCH(RIGHT(M462,255),RIGHT('Disaggregation Records'!$D$69:$D$152,255),0))=0,"",INDEX('Disaggregation Records'!$F$69:$F$152,MATCH(RIGHT(M462,255),RIGHT('Disaggregation Records'!$D$69:$D$152,255),0))),"")</f>
        <v/>
      </c>
      <c r="P462" s="425" t="str">
        <f t="array" aca="1" ref="P462" ca="1">IFERROR(IF(INDEX('Disaggregation Records'!$H$69:$H$152,MATCH(RIGHT(M462,255),RIGHT('Disaggregation Records'!$D$69:$D$152,255),0))=0,"",INDEX('Disaggregation Records'!$H$69:$H$152,MATCH(RIGHT(M462,255),RIGHT('Disaggregation Records'!$D$69:$D$152,255),0))),"")</f>
        <v/>
      </c>
    </row>
    <row r="463" spans="1:16" s="456" customFormat="1" ht="15" customHeight="1" x14ac:dyDescent="0.35">
      <c r="A463" s="891"/>
      <c r="B463" s="911"/>
      <c r="C463" s="890"/>
      <c r="D463" s="901"/>
      <c r="E463" s="913"/>
      <c r="F463" s="431"/>
      <c r="G463" s="905"/>
      <c r="H463" s="895"/>
      <c r="I463" s="915"/>
      <c r="J463" s="899"/>
      <c r="K463" s="893"/>
      <c r="L463" s="425"/>
      <c r="M463" s="425"/>
      <c r="N463" s="425"/>
      <c r="O463" s="425"/>
      <c r="P463" s="425"/>
    </row>
    <row r="464" spans="1:16" s="456" customFormat="1" ht="15" customHeight="1" x14ac:dyDescent="0.35">
      <c r="A464" s="891" t="str">
        <f ca="1">INDIRECT("'Disaggregation tab old'!O"&amp;19-$K464)</f>
        <v>a1V1R00000DyKOVUA3</v>
      </c>
      <c r="B464" s="910">
        <f ca="1">INDIRECT("'Disaggregation tab old'!A"&amp;19-$K464)</f>
        <v>8</v>
      </c>
      <c r="C464" s="889" t="str">
        <f ca="1">IFERROR(VLOOKUP(B464,'Outcome Indicators - Section C '!$A$9:$AP$70,42,FALSE),"")</f>
        <v/>
      </c>
      <c r="D464" s="900" t="str">
        <f ca="1">N464</f>
        <v/>
      </c>
      <c r="E464" s="912" t="str">
        <f ca="1">O464</f>
        <v/>
      </c>
      <c r="F464" s="431"/>
      <c r="G464" s="904" t="str">
        <f>IF(IFERROR((F464/F465),"") ="", "",(F464/F465))</f>
        <v/>
      </c>
      <c r="H464" s="894"/>
      <c r="I464" s="914"/>
      <c r="J464" s="898"/>
      <c r="K464" s="893">
        <f ca="1">IF(OFFSET(K464,-2,0,,)="",-Setup!E154,OFFSET(K464,-2,0,,)-1)</f>
        <v>-226</v>
      </c>
      <c r="L464" s="425">
        <f ca="1">IF(AND(EXACT(C464,C462),C462&lt;&gt;0),L462+1,0)</f>
        <v>46</v>
      </c>
      <c r="M464" s="425" t="str">
        <f ca="1">IF(C464&lt;&gt;"",C464&amp;"-"&amp;L464,"")</f>
        <v/>
      </c>
      <c r="N464" s="425" t="str">
        <f t="array" aca="1" ref="N464" ca="1">IFERROR(IF(INDEX('Disaggregation Records'!$E$69:$E$152,MATCH(RIGHT(M464,255),RIGHT('Disaggregation Records'!$D$69:$D$152,255),0))=0,"",INDEX('Disaggregation Records'!$E$69:$E$152,MATCH(RIGHT(M464,255),RIGHT('Disaggregation Records'!$D$69:$D$152,255),0))),"")</f>
        <v/>
      </c>
      <c r="O464" s="425" t="str">
        <f t="array" aca="1" ref="O464" ca="1">IFERROR(IF(INDEX('Disaggregation Records'!$F$69:$F$152,MATCH(RIGHT(M464,255),RIGHT('Disaggregation Records'!$D$69:$D$152,255),0))=0,"",INDEX('Disaggregation Records'!$F$69:$F$152,MATCH(RIGHT(M464,255),RIGHT('Disaggregation Records'!$D$69:$D$152,255),0))),"")</f>
        <v/>
      </c>
      <c r="P464" s="425" t="str">
        <f t="array" aca="1" ref="P464" ca="1">IFERROR(IF(INDEX('Disaggregation Records'!$H$69:$H$152,MATCH(RIGHT(M464,255),RIGHT('Disaggregation Records'!$D$69:$D$152,255),0))=0,"",INDEX('Disaggregation Records'!$H$69:$H$152,MATCH(RIGHT(M464,255),RIGHT('Disaggregation Records'!$D$69:$D$152,255),0))),"")</f>
        <v/>
      </c>
    </row>
    <row r="465" spans="1:16" s="456" customFormat="1" ht="15" customHeight="1" x14ac:dyDescent="0.35">
      <c r="A465" s="891"/>
      <c r="B465" s="911"/>
      <c r="C465" s="890"/>
      <c r="D465" s="901"/>
      <c r="E465" s="913"/>
      <c r="F465" s="431"/>
      <c r="G465" s="905"/>
      <c r="H465" s="895"/>
      <c r="I465" s="915"/>
      <c r="J465" s="899"/>
      <c r="K465" s="893"/>
      <c r="L465" s="425"/>
      <c r="M465" s="425"/>
      <c r="N465" s="425"/>
      <c r="O465" s="425"/>
      <c r="P465" s="425"/>
    </row>
    <row r="466" spans="1:16" s="456" customFormat="1" ht="15" customHeight="1" x14ac:dyDescent="0.35">
      <c r="A466" s="891" t="str">
        <f ca="1">INDIRECT("'Disaggregation tab old'!O"&amp;19-$K466)</f>
        <v>a1V1R00000DyKOWUA3</v>
      </c>
      <c r="B466" s="910">
        <f ca="1">INDIRECT("'Disaggregation tab old'!A"&amp;19-$K466)</f>
        <v>8</v>
      </c>
      <c r="C466" s="889" t="str">
        <f ca="1">IFERROR(VLOOKUP(B466,'Outcome Indicators - Section C '!$A$9:$AP$70,42,FALSE),"")</f>
        <v/>
      </c>
      <c r="D466" s="900" t="str">
        <f ca="1">N466</f>
        <v/>
      </c>
      <c r="E466" s="912" t="str">
        <f ca="1">O466</f>
        <v/>
      </c>
      <c r="F466" s="431"/>
      <c r="G466" s="904" t="str">
        <f>IF(IFERROR((F466/F467),"") ="", "",(F466/F467))</f>
        <v/>
      </c>
      <c r="H466" s="894"/>
      <c r="I466" s="914"/>
      <c r="J466" s="898"/>
      <c r="K466" s="893">
        <f ca="1">IF(OFFSET(K466,-2,0,,)="",-Setup!E156,OFFSET(K466,-2,0,,)-1)</f>
        <v>-227</v>
      </c>
      <c r="L466" s="425">
        <f ca="1">IF(AND(EXACT(C466,C464),C464&lt;&gt;0),L464+1,0)</f>
        <v>47</v>
      </c>
      <c r="M466" s="425" t="str">
        <f ca="1">IF(C466&lt;&gt;"",C466&amp;"-"&amp;L466,"")</f>
        <v/>
      </c>
      <c r="N466" s="425" t="str">
        <f t="array" aca="1" ref="N466" ca="1">IFERROR(IF(INDEX('Disaggregation Records'!$E$69:$E$152,MATCH(RIGHT(M466,255),RIGHT('Disaggregation Records'!$D$69:$D$152,255),0))=0,"",INDEX('Disaggregation Records'!$E$69:$E$152,MATCH(RIGHT(M466,255),RIGHT('Disaggregation Records'!$D$69:$D$152,255),0))),"")</f>
        <v/>
      </c>
      <c r="O466" s="425" t="str">
        <f t="array" aca="1" ref="O466" ca="1">IFERROR(IF(INDEX('Disaggregation Records'!$F$69:$F$152,MATCH(RIGHT(M466,255),RIGHT('Disaggregation Records'!$D$69:$D$152,255),0))=0,"",INDEX('Disaggregation Records'!$F$69:$F$152,MATCH(RIGHT(M466,255),RIGHT('Disaggregation Records'!$D$69:$D$152,255),0))),"")</f>
        <v/>
      </c>
      <c r="P466" s="425" t="str">
        <f t="array" aca="1" ref="P466" ca="1">IFERROR(IF(INDEX('Disaggregation Records'!$H$69:$H$152,MATCH(RIGHT(M466,255),RIGHT('Disaggregation Records'!$D$69:$D$152,255),0))=0,"",INDEX('Disaggregation Records'!$H$69:$H$152,MATCH(RIGHT(M466,255),RIGHT('Disaggregation Records'!$D$69:$D$152,255),0))),"")</f>
        <v/>
      </c>
    </row>
    <row r="467" spans="1:16" s="456" customFormat="1" ht="15" customHeight="1" x14ac:dyDescent="0.35">
      <c r="A467" s="891"/>
      <c r="B467" s="911"/>
      <c r="C467" s="890"/>
      <c r="D467" s="901"/>
      <c r="E467" s="913"/>
      <c r="F467" s="431"/>
      <c r="G467" s="905"/>
      <c r="H467" s="895"/>
      <c r="I467" s="915"/>
      <c r="J467" s="899"/>
      <c r="K467" s="893"/>
      <c r="L467" s="425"/>
      <c r="M467" s="425"/>
      <c r="N467" s="425"/>
      <c r="O467" s="425"/>
      <c r="P467" s="425"/>
    </row>
    <row r="468" spans="1:16" s="456" customFormat="1" ht="15" customHeight="1" x14ac:dyDescent="0.35">
      <c r="A468" s="891" t="str">
        <f ca="1">INDIRECT("'Disaggregation tab old'!O"&amp;19-$K468)</f>
        <v>a1V1R00000DyKOXUA3</v>
      </c>
      <c r="B468" s="910">
        <f ca="1">INDIRECT("'Disaggregation tab old'!A"&amp;19-$K468)</f>
        <v>8</v>
      </c>
      <c r="C468" s="889" t="str">
        <f ca="1">IFERROR(VLOOKUP(B468,'Outcome Indicators - Section C '!$A$9:$AP$70,42,FALSE),"")</f>
        <v/>
      </c>
      <c r="D468" s="900" t="str">
        <f ca="1">N468</f>
        <v/>
      </c>
      <c r="E468" s="912" t="str">
        <f ca="1">O468</f>
        <v/>
      </c>
      <c r="F468" s="431"/>
      <c r="G468" s="904" t="str">
        <f>IF(IFERROR((F468/F469),"") ="", "",(F468/F469))</f>
        <v/>
      </c>
      <c r="H468" s="894"/>
      <c r="I468" s="914"/>
      <c r="J468" s="898"/>
      <c r="K468" s="893">
        <f ca="1">IF(OFFSET(K468,-2,0,,)="",-Setup!E158,OFFSET(K468,-2,0,,)-1)</f>
        <v>-228</v>
      </c>
      <c r="L468" s="425">
        <f ca="1">IF(AND(EXACT(C468,C466),C466&lt;&gt;0),L466+1,0)</f>
        <v>48</v>
      </c>
      <c r="M468" s="425" t="str">
        <f ca="1">IF(C468&lt;&gt;"",C468&amp;"-"&amp;L468,"")</f>
        <v/>
      </c>
      <c r="N468" s="425" t="str">
        <f t="array" aca="1" ref="N468" ca="1">IFERROR(IF(INDEX('Disaggregation Records'!$E$69:$E$152,MATCH(RIGHT(M468,255),RIGHT('Disaggregation Records'!$D$69:$D$152,255),0))=0,"",INDEX('Disaggregation Records'!$E$69:$E$152,MATCH(RIGHT(M468,255),RIGHT('Disaggregation Records'!$D$69:$D$152,255),0))),"")</f>
        <v/>
      </c>
      <c r="O468" s="425" t="str">
        <f t="array" aca="1" ref="O468" ca="1">IFERROR(IF(INDEX('Disaggregation Records'!$F$69:$F$152,MATCH(RIGHT(M468,255),RIGHT('Disaggregation Records'!$D$69:$D$152,255),0))=0,"",INDEX('Disaggregation Records'!$F$69:$F$152,MATCH(RIGHT(M468,255),RIGHT('Disaggregation Records'!$D$69:$D$152,255),0))),"")</f>
        <v/>
      </c>
      <c r="P468" s="425" t="str">
        <f t="array" aca="1" ref="P468" ca="1">IFERROR(IF(INDEX('Disaggregation Records'!$H$69:$H$152,MATCH(RIGHT(M468,255),RIGHT('Disaggregation Records'!$D$69:$D$152,255),0))=0,"",INDEX('Disaggregation Records'!$H$69:$H$152,MATCH(RIGHT(M468,255),RIGHT('Disaggregation Records'!$D$69:$D$152,255),0))),"")</f>
        <v/>
      </c>
    </row>
    <row r="469" spans="1:16" s="456" customFormat="1" ht="15" customHeight="1" x14ac:dyDescent="0.35">
      <c r="A469" s="891"/>
      <c r="B469" s="911"/>
      <c r="C469" s="890"/>
      <c r="D469" s="901"/>
      <c r="E469" s="913"/>
      <c r="F469" s="431"/>
      <c r="G469" s="905"/>
      <c r="H469" s="895"/>
      <c r="I469" s="915"/>
      <c r="J469" s="899"/>
      <c r="K469" s="893"/>
      <c r="L469" s="425"/>
      <c r="M469" s="425"/>
      <c r="N469" s="425"/>
      <c r="O469" s="425"/>
      <c r="P469" s="425"/>
    </row>
    <row r="470" spans="1:16" s="456" customFormat="1" ht="15" customHeight="1" x14ac:dyDescent="0.35">
      <c r="A470" s="891" t="str">
        <f ca="1">INDIRECT("'Disaggregation tab old'!O"&amp;19-$K470)</f>
        <v>a1V1R00000DyKOYUA3</v>
      </c>
      <c r="B470" s="910">
        <f ca="1">INDIRECT("'Disaggregation tab old'!A"&amp;19-$K470)</f>
        <v>8</v>
      </c>
      <c r="C470" s="889" t="str">
        <f ca="1">IFERROR(VLOOKUP(B470,'Outcome Indicators - Section C '!$A$9:$AP$70,42,FALSE),"")</f>
        <v/>
      </c>
      <c r="D470" s="900" t="str">
        <f ca="1">N470</f>
        <v/>
      </c>
      <c r="E470" s="912" t="str">
        <f ca="1">O470</f>
        <v/>
      </c>
      <c r="F470" s="431"/>
      <c r="G470" s="904" t="str">
        <f>IF(IFERROR((F470/F471),"") ="", "",(F470/F471))</f>
        <v/>
      </c>
      <c r="H470" s="894"/>
      <c r="I470" s="914"/>
      <c r="J470" s="898"/>
      <c r="K470" s="893">
        <f ca="1">IF(OFFSET(K470,-2,0,,)="",-Setup!E160,OFFSET(K470,-2,0,,)-1)</f>
        <v>-229</v>
      </c>
      <c r="L470" s="425">
        <f ca="1">IF(AND(EXACT(C470,C468),C468&lt;&gt;0),L468+1,0)</f>
        <v>49</v>
      </c>
      <c r="M470" s="425" t="str">
        <f ca="1">IF(C470&lt;&gt;"",C470&amp;"-"&amp;L470,"")</f>
        <v/>
      </c>
      <c r="N470" s="425" t="str">
        <f t="array" aca="1" ref="N470" ca="1">IFERROR(IF(INDEX('Disaggregation Records'!$E$69:$E$152,MATCH(RIGHT(M470,255),RIGHT('Disaggregation Records'!$D$69:$D$152,255),0))=0,"",INDEX('Disaggregation Records'!$E$69:$E$152,MATCH(RIGHT(M470,255),RIGHT('Disaggregation Records'!$D$69:$D$152,255),0))),"")</f>
        <v/>
      </c>
      <c r="O470" s="425" t="str">
        <f t="array" aca="1" ref="O470" ca="1">IFERROR(IF(INDEX('Disaggregation Records'!$F$69:$F$152,MATCH(RIGHT(M470,255),RIGHT('Disaggregation Records'!$D$69:$D$152,255),0))=0,"",INDEX('Disaggregation Records'!$F$69:$F$152,MATCH(RIGHT(M470,255),RIGHT('Disaggregation Records'!$D$69:$D$152,255),0))),"")</f>
        <v/>
      </c>
      <c r="P470" s="425" t="str">
        <f t="array" aca="1" ref="P470" ca="1">IFERROR(IF(INDEX('Disaggregation Records'!$H$69:$H$152,MATCH(RIGHT(M470,255),RIGHT('Disaggregation Records'!$D$69:$D$152,255),0))=0,"",INDEX('Disaggregation Records'!$H$69:$H$152,MATCH(RIGHT(M470,255),RIGHT('Disaggregation Records'!$D$69:$D$152,255),0))),"")</f>
        <v/>
      </c>
    </row>
    <row r="471" spans="1:16" s="456" customFormat="1" ht="15" customHeight="1" x14ac:dyDescent="0.35">
      <c r="A471" s="891"/>
      <c r="B471" s="911"/>
      <c r="C471" s="890"/>
      <c r="D471" s="901"/>
      <c r="E471" s="913"/>
      <c r="F471" s="431"/>
      <c r="G471" s="905"/>
      <c r="H471" s="895"/>
      <c r="I471" s="915"/>
      <c r="J471" s="899"/>
      <c r="K471" s="893"/>
      <c r="L471" s="425"/>
      <c r="M471" s="425"/>
      <c r="N471" s="425"/>
      <c r="O471" s="425"/>
      <c r="P471" s="425"/>
    </row>
    <row r="472" spans="1:16" s="456" customFormat="1" ht="15" customHeight="1" x14ac:dyDescent="0.35">
      <c r="A472" s="891" t="str">
        <f ca="1">INDIRECT("'Disaggregation tab old'!O"&amp;19-$K472)</f>
        <v>a1V1R00000DyKOZUA3</v>
      </c>
      <c r="B472" s="910">
        <f ca="1">INDIRECT("'Disaggregation tab old'!A"&amp;19-$K472)</f>
        <v>9</v>
      </c>
      <c r="C472" s="889" t="str">
        <f ca="1">IFERROR(VLOOKUP(B472,'Outcome Indicators - Section C '!$A$9:$AP$70,42,FALSE),"")</f>
        <v/>
      </c>
      <c r="D472" s="900" t="str">
        <f ca="1">N472</f>
        <v/>
      </c>
      <c r="E472" s="912" t="str">
        <f ca="1">O472</f>
        <v/>
      </c>
      <c r="F472" s="431"/>
      <c r="G472" s="904" t="str">
        <f>IF(IFERROR((F472/F473),"") ="", "",(F472/F473))</f>
        <v/>
      </c>
      <c r="H472" s="894"/>
      <c r="I472" s="914"/>
      <c r="J472" s="898"/>
      <c r="K472" s="893">
        <f ca="1">IF(OFFSET(K472,-2,0,,)="",-Setup!E162,OFFSET(K472,-2,0,,)-1)</f>
        <v>-230</v>
      </c>
      <c r="L472" s="425">
        <f ca="1">IF(AND(EXACT(C472,C470),C470&lt;&gt;0),L470+1,0)</f>
        <v>50</v>
      </c>
      <c r="M472" s="425" t="str">
        <f ca="1">IF(C472&lt;&gt;"",C472&amp;"-"&amp;L472,"")</f>
        <v/>
      </c>
      <c r="N472" s="425" t="str">
        <f t="array" aca="1" ref="N472" ca="1">IFERROR(IF(INDEX('Disaggregation Records'!$E$69:$E$152,MATCH(RIGHT(M472,255),RIGHT('Disaggregation Records'!$D$69:$D$152,255),0))=0,"",INDEX('Disaggregation Records'!$E$69:$E$152,MATCH(RIGHT(M472,255),RIGHT('Disaggregation Records'!$D$69:$D$152,255),0))),"")</f>
        <v/>
      </c>
      <c r="O472" s="425" t="str">
        <f t="array" aca="1" ref="O472" ca="1">IFERROR(IF(INDEX('Disaggregation Records'!$F$69:$F$152,MATCH(RIGHT(M472,255),RIGHT('Disaggregation Records'!$D$69:$D$152,255),0))=0,"",INDEX('Disaggregation Records'!$F$69:$F$152,MATCH(RIGHT(M472,255),RIGHT('Disaggregation Records'!$D$69:$D$152,255),0))),"")</f>
        <v/>
      </c>
      <c r="P472" s="425" t="str">
        <f t="array" aca="1" ref="P472" ca="1">IFERROR(IF(INDEX('Disaggregation Records'!$H$69:$H$152,MATCH(RIGHT(M472,255),RIGHT('Disaggregation Records'!$D$69:$D$152,255),0))=0,"",INDEX('Disaggregation Records'!$H$69:$H$152,MATCH(RIGHT(M472,255),RIGHT('Disaggregation Records'!$D$69:$D$152,255),0))),"")</f>
        <v/>
      </c>
    </row>
    <row r="473" spans="1:16" s="456" customFormat="1" ht="15" customHeight="1" x14ac:dyDescent="0.35">
      <c r="A473" s="891"/>
      <c r="B473" s="911"/>
      <c r="C473" s="890"/>
      <c r="D473" s="901"/>
      <c r="E473" s="913"/>
      <c r="F473" s="431"/>
      <c r="G473" s="905"/>
      <c r="H473" s="895"/>
      <c r="I473" s="915"/>
      <c r="J473" s="899"/>
      <c r="K473" s="893"/>
      <c r="L473" s="425"/>
      <c r="M473" s="425"/>
      <c r="N473" s="425"/>
      <c r="O473" s="425"/>
      <c r="P473" s="425"/>
    </row>
    <row r="474" spans="1:16" s="456" customFormat="1" ht="15" customHeight="1" x14ac:dyDescent="0.35">
      <c r="A474" s="891" t="str">
        <f ca="1">INDIRECT("'Disaggregation tab old'!O"&amp;19-$K474)</f>
        <v>a1V1R00000DyKOaUAN</v>
      </c>
      <c r="B474" s="910">
        <f ca="1">INDIRECT("'Disaggregation tab old'!A"&amp;19-$K474)</f>
        <v>9</v>
      </c>
      <c r="C474" s="889" t="str">
        <f ca="1">IFERROR(VLOOKUP(B474,'Outcome Indicators - Section C '!$A$9:$AP$70,42,FALSE),"")</f>
        <v/>
      </c>
      <c r="D474" s="900" t="str">
        <f ca="1">N474</f>
        <v/>
      </c>
      <c r="E474" s="912" t="str">
        <f ca="1">O474</f>
        <v/>
      </c>
      <c r="F474" s="431"/>
      <c r="G474" s="904" t="str">
        <f>IF(IFERROR((F474/F475),"") ="", "",(F474/F475))</f>
        <v/>
      </c>
      <c r="H474" s="894"/>
      <c r="I474" s="914"/>
      <c r="J474" s="898"/>
      <c r="K474" s="893">
        <f ca="1">IF(OFFSET(K474,-2,0,,)="",-Setup!E164,OFFSET(K474,-2,0,,)-1)</f>
        <v>-231</v>
      </c>
      <c r="L474" s="425">
        <f ca="1">IF(AND(EXACT(C474,C472),C472&lt;&gt;0),L472+1,0)</f>
        <v>51</v>
      </c>
      <c r="M474" s="425" t="str">
        <f ca="1">IF(C474&lt;&gt;"",C474&amp;"-"&amp;L474,"")</f>
        <v/>
      </c>
      <c r="N474" s="425" t="str">
        <f t="array" aca="1" ref="N474" ca="1">IFERROR(IF(INDEX('Disaggregation Records'!$E$69:$E$152,MATCH(RIGHT(M474,255),RIGHT('Disaggregation Records'!$D$69:$D$152,255),0))=0,"",INDEX('Disaggregation Records'!$E$69:$E$152,MATCH(RIGHT(M474,255),RIGHT('Disaggregation Records'!$D$69:$D$152,255),0))),"")</f>
        <v/>
      </c>
      <c r="O474" s="425" t="str">
        <f t="array" aca="1" ref="O474" ca="1">IFERROR(IF(INDEX('Disaggregation Records'!$F$69:$F$152,MATCH(RIGHT(M474,255),RIGHT('Disaggregation Records'!$D$69:$D$152,255),0))=0,"",INDEX('Disaggregation Records'!$F$69:$F$152,MATCH(RIGHT(M474,255),RIGHT('Disaggregation Records'!$D$69:$D$152,255),0))),"")</f>
        <v/>
      </c>
      <c r="P474" s="425" t="str">
        <f t="array" aca="1" ref="P474" ca="1">IFERROR(IF(INDEX('Disaggregation Records'!$H$69:$H$152,MATCH(RIGHT(M474,255),RIGHT('Disaggregation Records'!$D$69:$D$152,255),0))=0,"",INDEX('Disaggregation Records'!$H$69:$H$152,MATCH(RIGHT(M474,255),RIGHT('Disaggregation Records'!$D$69:$D$152,255),0))),"")</f>
        <v/>
      </c>
    </row>
    <row r="475" spans="1:16" s="456" customFormat="1" ht="15" customHeight="1" x14ac:dyDescent="0.35">
      <c r="A475" s="891"/>
      <c r="B475" s="911"/>
      <c r="C475" s="890"/>
      <c r="D475" s="901"/>
      <c r="E475" s="913"/>
      <c r="F475" s="431"/>
      <c r="G475" s="905"/>
      <c r="H475" s="895"/>
      <c r="I475" s="915"/>
      <c r="J475" s="899"/>
      <c r="K475" s="893"/>
      <c r="L475" s="425"/>
      <c r="M475" s="425"/>
      <c r="N475" s="425"/>
      <c r="O475" s="425"/>
      <c r="P475" s="425"/>
    </row>
    <row r="476" spans="1:16" s="456" customFormat="1" ht="15" customHeight="1" x14ac:dyDescent="0.35">
      <c r="A476" s="891" t="str">
        <f ca="1">INDIRECT("'Disaggregation tab old'!O"&amp;19-$K476)</f>
        <v>a1V1R00000DyKObUAN</v>
      </c>
      <c r="B476" s="910">
        <f ca="1">INDIRECT("'Disaggregation tab old'!A"&amp;19-$K476)</f>
        <v>9</v>
      </c>
      <c r="C476" s="889" t="str">
        <f ca="1">IFERROR(VLOOKUP(B476,'Outcome Indicators - Section C '!$A$9:$AP$70,42,FALSE),"")</f>
        <v/>
      </c>
      <c r="D476" s="900" t="str">
        <f ca="1">N476</f>
        <v/>
      </c>
      <c r="E476" s="912" t="str">
        <f ca="1">O476</f>
        <v/>
      </c>
      <c r="F476" s="431"/>
      <c r="G476" s="904" t="str">
        <f>IF(IFERROR((F476/F477),"") ="", "",(F476/F477))</f>
        <v/>
      </c>
      <c r="H476" s="894"/>
      <c r="I476" s="914"/>
      <c r="J476" s="898"/>
      <c r="K476" s="893">
        <f ca="1">IF(OFFSET(K476,-2,0,,)="",-Setup!E166,OFFSET(K476,-2,0,,)-1)</f>
        <v>-232</v>
      </c>
      <c r="L476" s="425">
        <f ca="1">IF(AND(EXACT(C476,C474),C474&lt;&gt;0),L474+1,0)</f>
        <v>52</v>
      </c>
      <c r="M476" s="425" t="str">
        <f ca="1">IF(C476&lt;&gt;"",C476&amp;"-"&amp;L476,"")</f>
        <v/>
      </c>
      <c r="N476" s="425" t="str">
        <f t="array" aca="1" ref="N476" ca="1">IFERROR(IF(INDEX('Disaggregation Records'!$E$69:$E$152,MATCH(RIGHT(M476,255),RIGHT('Disaggregation Records'!$D$69:$D$152,255),0))=0,"",INDEX('Disaggregation Records'!$E$69:$E$152,MATCH(RIGHT(M476,255),RIGHT('Disaggregation Records'!$D$69:$D$152,255),0))),"")</f>
        <v/>
      </c>
      <c r="O476" s="425" t="str">
        <f t="array" aca="1" ref="O476" ca="1">IFERROR(IF(INDEX('Disaggregation Records'!$F$69:$F$152,MATCH(RIGHT(M476,255),RIGHT('Disaggregation Records'!$D$69:$D$152,255),0))=0,"",INDEX('Disaggregation Records'!$F$69:$F$152,MATCH(RIGHT(M476,255),RIGHT('Disaggregation Records'!$D$69:$D$152,255),0))),"")</f>
        <v/>
      </c>
      <c r="P476" s="425" t="str">
        <f t="array" aca="1" ref="P476" ca="1">IFERROR(IF(INDEX('Disaggregation Records'!$H$69:$H$152,MATCH(RIGHT(M476,255),RIGHT('Disaggregation Records'!$D$69:$D$152,255),0))=0,"",INDEX('Disaggregation Records'!$H$69:$H$152,MATCH(RIGHT(M476,255),RIGHT('Disaggregation Records'!$D$69:$D$152,255),0))),"")</f>
        <v/>
      </c>
    </row>
    <row r="477" spans="1:16" s="456" customFormat="1" ht="15" customHeight="1" x14ac:dyDescent="0.35">
      <c r="A477" s="891"/>
      <c r="B477" s="911"/>
      <c r="C477" s="890"/>
      <c r="D477" s="901"/>
      <c r="E477" s="913"/>
      <c r="F477" s="431"/>
      <c r="G477" s="905"/>
      <c r="H477" s="895"/>
      <c r="I477" s="915"/>
      <c r="J477" s="899"/>
      <c r="K477" s="893"/>
      <c r="L477" s="425"/>
      <c r="M477" s="425"/>
      <c r="N477" s="425"/>
      <c r="O477" s="425"/>
      <c r="P477" s="425"/>
    </row>
    <row r="478" spans="1:16" s="456" customFormat="1" ht="15" customHeight="1" x14ac:dyDescent="0.35">
      <c r="A478" s="891" t="str">
        <f ca="1">INDIRECT("'Disaggregation tab old'!O"&amp;19-$K478)</f>
        <v>a1V1R00000DyKOcUAN</v>
      </c>
      <c r="B478" s="910">
        <f ca="1">INDIRECT("'Disaggregation tab old'!A"&amp;19-$K478)</f>
        <v>9</v>
      </c>
      <c r="C478" s="889" t="str">
        <f ca="1">IFERROR(VLOOKUP(B478,'Outcome Indicators - Section C '!$A$9:$AP$70,42,FALSE),"")</f>
        <v/>
      </c>
      <c r="D478" s="900" t="str">
        <f ca="1">N478</f>
        <v/>
      </c>
      <c r="E478" s="912" t="str">
        <f ca="1">O478</f>
        <v/>
      </c>
      <c r="F478" s="431"/>
      <c r="G478" s="904" t="str">
        <f>IF(IFERROR((F478/F479),"") ="", "",(F478/F479))</f>
        <v/>
      </c>
      <c r="H478" s="894"/>
      <c r="I478" s="914"/>
      <c r="J478" s="898"/>
      <c r="K478" s="893">
        <f ca="1">IF(OFFSET(K478,-2,0,,)="",-Setup!E168,OFFSET(K478,-2,0,,)-1)</f>
        <v>-233</v>
      </c>
      <c r="L478" s="425">
        <f ca="1">IF(AND(EXACT(C478,C476),C476&lt;&gt;0),L476+1,0)</f>
        <v>53</v>
      </c>
      <c r="M478" s="425" t="str">
        <f ca="1">IF(C478&lt;&gt;"",C478&amp;"-"&amp;L478,"")</f>
        <v/>
      </c>
      <c r="N478" s="425" t="str">
        <f t="array" aca="1" ref="N478" ca="1">IFERROR(IF(INDEX('Disaggregation Records'!$E$69:$E$152,MATCH(RIGHT(M478,255),RIGHT('Disaggregation Records'!$D$69:$D$152,255),0))=0,"",INDEX('Disaggregation Records'!$E$69:$E$152,MATCH(RIGHT(M478,255),RIGHT('Disaggregation Records'!$D$69:$D$152,255),0))),"")</f>
        <v/>
      </c>
      <c r="O478" s="425" t="str">
        <f t="array" aca="1" ref="O478" ca="1">IFERROR(IF(INDEX('Disaggregation Records'!$F$69:$F$152,MATCH(RIGHT(M478,255),RIGHT('Disaggregation Records'!$D$69:$D$152,255),0))=0,"",INDEX('Disaggregation Records'!$F$69:$F$152,MATCH(RIGHT(M478,255),RIGHT('Disaggregation Records'!$D$69:$D$152,255),0))),"")</f>
        <v/>
      </c>
      <c r="P478" s="425" t="str">
        <f t="array" aca="1" ref="P478" ca="1">IFERROR(IF(INDEX('Disaggregation Records'!$H$69:$H$152,MATCH(RIGHT(M478,255),RIGHT('Disaggregation Records'!$D$69:$D$152,255),0))=0,"",INDEX('Disaggregation Records'!$H$69:$H$152,MATCH(RIGHT(M478,255),RIGHT('Disaggregation Records'!$D$69:$D$152,255),0))),"")</f>
        <v/>
      </c>
    </row>
    <row r="479" spans="1:16" s="456" customFormat="1" ht="15" customHeight="1" x14ac:dyDescent="0.35">
      <c r="A479" s="891"/>
      <c r="B479" s="911"/>
      <c r="C479" s="890"/>
      <c r="D479" s="901"/>
      <c r="E479" s="913"/>
      <c r="F479" s="431"/>
      <c r="G479" s="905"/>
      <c r="H479" s="895"/>
      <c r="I479" s="915"/>
      <c r="J479" s="899"/>
      <c r="K479" s="893"/>
      <c r="L479" s="425"/>
      <c r="M479" s="425"/>
      <c r="N479" s="425"/>
      <c r="O479" s="425"/>
      <c r="P479" s="425"/>
    </row>
    <row r="480" spans="1:16" s="456" customFormat="1" ht="15" customHeight="1" x14ac:dyDescent="0.35">
      <c r="A480" s="891" t="str">
        <f ca="1">INDIRECT("'Disaggregation tab old'!O"&amp;19-$K480)</f>
        <v>a1V1R00000DyKOdUAN</v>
      </c>
      <c r="B480" s="910">
        <f ca="1">INDIRECT("'Disaggregation tab old'!A"&amp;19-$K480)</f>
        <v>9</v>
      </c>
      <c r="C480" s="889" t="str">
        <f ca="1">IFERROR(VLOOKUP(B480,'Outcome Indicators - Section C '!$A$9:$AP$70,42,FALSE),"")</f>
        <v/>
      </c>
      <c r="D480" s="900" t="str">
        <f ca="1">N480</f>
        <v/>
      </c>
      <c r="E480" s="912" t="str">
        <f ca="1">O480</f>
        <v/>
      </c>
      <c r="F480" s="431"/>
      <c r="G480" s="904" t="str">
        <f>IF(IFERROR((F480/F481),"") ="", "",(F480/F481))</f>
        <v/>
      </c>
      <c r="H480" s="894"/>
      <c r="I480" s="914"/>
      <c r="J480" s="898"/>
      <c r="K480" s="893">
        <f ca="1">IF(OFFSET(K480,-2,0,,)="",-Setup!E170,OFFSET(K480,-2,0,,)-1)</f>
        <v>-234</v>
      </c>
      <c r="L480" s="425">
        <f ca="1">IF(AND(EXACT(C480,C478),C478&lt;&gt;0),L478+1,0)</f>
        <v>54</v>
      </c>
      <c r="M480" s="425" t="str">
        <f ca="1">IF(C480&lt;&gt;"",C480&amp;"-"&amp;L480,"")</f>
        <v/>
      </c>
      <c r="N480" s="425" t="str">
        <f t="array" aca="1" ref="N480" ca="1">IFERROR(IF(INDEX('Disaggregation Records'!$E$69:$E$152,MATCH(RIGHT(M480,255),RIGHT('Disaggregation Records'!$D$69:$D$152,255),0))=0,"",INDEX('Disaggregation Records'!$E$69:$E$152,MATCH(RIGHT(M480,255),RIGHT('Disaggregation Records'!$D$69:$D$152,255),0))),"")</f>
        <v/>
      </c>
      <c r="O480" s="425" t="str">
        <f t="array" aca="1" ref="O480" ca="1">IFERROR(IF(INDEX('Disaggregation Records'!$F$69:$F$152,MATCH(RIGHT(M480,255),RIGHT('Disaggregation Records'!$D$69:$D$152,255),0))=0,"",INDEX('Disaggregation Records'!$F$69:$F$152,MATCH(RIGHT(M480,255),RIGHT('Disaggregation Records'!$D$69:$D$152,255),0))),"")</f>
        <v/>
      </c>
      <c r="P480" s="425" t="str">
        <f t="array" aca="1" ref="P480" ca="1">IFERROR(IF(INDEX('Disaggregation Records'!$H$69:$H$152,MATCH(RIGHT(M480,255),RIGHT('Disaggregation Records'!$D$69:$D$152,255),0))=0,"",INDEX('Disaggregation Records'!$H$69:$H$152,MATCH(RIGHT(M480,255),RIGHT('Disaggregation Records'!$D$69:$D$152,255),0))),"")</f>
        <v/>
      </c>
    </row>
    <row r="481" spans="1:16" s="456" customFormat="1" ht="15" customHeight="1" x14ac:dyDescent="0.35">
      <c r="A481" s="891"/>
      <c r="B481" s="911"/>
      <c r="C481" s="890"/>
      <c r="D481" s="901"/>
      <c r="E481" s="913"/>
      <c r="F481" s="431"/>
      <c r="G481" s="905"/>
      <c r="H481" s="895"/>
      <c r="I481" s="915"/>
      <c r="J481" s="899"/>
      <c r="K481" s="893"/>
      <c r="L481" s="425"/>
      <c r="M481" s="425"/>
      <c r="N481" s="425"/>
      <c r="O481" s="425"/>
      <c r="P481" s="425"/>
    </row>
    <row r="482" spans="1:16" s="456" customFormat="1" ht="15" customHeight="1" x14ac:dyDescent="0.35">
      <c r="A482" s="891" t="str">
        <f ca="1">INDIRECT("'Disaggregation tab old'!O"&amp;19-$K482)</f>
        <v>a1V1R00000DyKOeUAN</v>
      </c>
      <c r="B482" s="910">
        <f ca="1">INDIRECT("'Disaggregation tab old'!A"&amp;19-$K482)</f>
        <v>9</v>
      </c>
      <c r="C482" s="889" t="str">
        <f ca="1">IFERROR(VLOOKUP(B482,'Outcome Indicators - Section C '!$A$9:$AP$70,42,FALSE),"")</f>
        <v/>
      </c>
      <c r="D482" s="900" t="str">
        <f ca="1">N482</f>
        <v/>
      </c>
      <c r="E482" s="912" t="str">
        <f ca="1">O482</f>
        <v/>
      </c>
      <c r="F482" s="431"/>
      <c r="G482" s="904" t="str">
        <f>IF(IFERROR((F482/F483),"") ="", "",(F482/F483))</f>
        <v/>
      </c>
      <c r="H482" s="894"/>
      <c r="I482" s="914"/>
      <c r="J482" s="898"/>
      <c r="K482" s="893">
        <f ca="1">IF(OFFSET(K482,-2,0,,)="",-Setup!E172,OFFSET(K482,-2,0,,)-1)</f>
        <v>-235</v>
      </c>
      <c r="L482" s="425">
        <f ca="1">IF(AND(EXACT(C482,C480),C480&lt;&gt;0),L480+1,0)</f>
        <v>55</v>
      </c>
      <c r="M482" s="425" t="str">
        <f ca="1">IF(C482&lt;&gt;"",C482&amp;"-"&amp;L482,"")</f>
        <v/>
      </c>
      <c r="N482" s="425" t="str">
        <f t="array" aca="1" ref="N482" ca="1">IFERROR(IF(INDEX('Disaggregation Records'!$E$69:$E$152,MATCH(RIGHT(M482,255),RIGHT('Disaggregation Records'!$D$69:$D$152,255),0))=0,"",INDEX('Disaggregation Records'!$E$69:$E$152,MATCH(RIGHT(M482,255),RIGHT('Disaggregation Records'!$D$69:$D$152,255),0))),"")</f>
        <v/>
      </c>
      <c r="O482" s="425" t="str">
        <f t="array" aca="1" ref="O482" ca="1">IFERROR(IF(INDEX('Disaggregation Records'!$F$69:$F$152,MATCH(RIGHT(M482,255),RIGHT('Disaggregation Records'!$D$69:$D$152,255),0))=0,"",INDEX('Disaggregation Records'!$F$69:$F$152,MATCH(RIGHT(M482,255),RIGHT('Disaggregation Records'!$D$69:$D$152,255),0))),"")</f>
        <v/>
      </c>
      <c r="P482" s="425" t="str">
        <f t="array" aca="1" ref="P482" ca="1">IFERROR(IF(INDEX('Disaggregation Records'!$H$69:$H$152,MATCH(RIGHT(M482,255),RIGHT('Disaggregation Records'!$D$69:$D$152,255),0))=0,"",INDEX('Disaggregation Records'!$H$69:$H$152,MATCH(RIGHT(M482,255),RIGHT('Disaggregation Records'!$D$69:$D$152,255),0))),"")</f>
        <v/>
      </c>
    </row>
    <row r="483" spans="1:16" s="456" customFormat="1" ht="15" customHeight="1" x14ac:dyDescent="0.35">
      <c r="A483" s="891"/>
      <c r="B483" s="911"/>
      <c r="C483" s="890"/>
      <c r="D483" s="901"/>
      <c r="E483" s="913"/>
      <c r="F483" s="431"/>
      <c r="G483" s="905"/>
      <c r="H483" s="895"/>
      <c r="I483" s="915"/>
      <c r="J483" s="899"/>
      <c r="K483" s="893"/>
      <c r="L483" s="425"/>
      <c r="M483" s="425"/>
      <c r="N483" s="425"/>
      <c r="O483" s="425"/>
      <c r="P483" s="425"/>
    </row>
    <row r="484" spans="1:16" s="456" customFormat="1" ht="15" customHeight="1" x14ac:dyDescent="0.35">
      <c r="A484" s="891" t="str">
        <f ca="1">INDIRECT("'Disaggregation tab old'!O"&amp;19-$K484)</f>
        <v>a1V1R00000DyKOfUAN</v>
      </c>
      <c r="B484" s="910">
        <f ca="1">INDIRECT("'Disaggregation tab old'!A"&amp;19-$K484)</f>
        <v>9</v>
      </c>
      <c r="C484" s="889" t="str">
        <f ca="1">IFERROR(VLOOKUP(B484,'Outcome Indicators - Section C '!$A$9:$AP$70,42,FALSE),"")</f>
        <v/>
      </c>
      <c r="D484" s="900" t="str">
        <f ca="1">N484</f>
        <v/>
      </c>
      <c r="E484" s="912" t="str">
        <f ca="1">O484</f>
        <v/>
      </c>
      <c r="F484" s="431"/>
      <c r="G484" s="904" t="str">
        <f>IF(IFERROR((F484/F485),"") ="", "",(F484/F485))</f>
        <v/>
      </c>
      <c r="H484" s="894"/>
      <c r="I484" s="914"/>
      <c r="J484" s="898"/>
      <c r="K484" s="893">
        <f ca="1">IF(OFFSET(K484,-2,0,,)="",-Setup!E174,OFFSET(K484,-2,0,,)-1)</f>
        <v>-236</v>
      </c>
      <c r="L484" s="425">
        <f ca="1">IF(AND(EXACT(C484,C482),C482&lt;&gt;0),L482+1,0)</f>
        <v>56</v>
      </c>
      <c r="M484" s="425" t="str">
        <f ca="1">IF(C484&lt;&gt;"",C484&amp;"-"&amp;L484,"")</f>
        <v/>
      </c>
      <c r="N484" s="425" t="str">
        <f t="array" aca="1" ref="N484" ca="1">IFERROR(IF(INDEX('Disaggregation Records'!$E$69:$E$152,MATCH(RIGHT(M484,255),RIGHT('Disaggregation Records'!$D$69:$D$152,255),0))=0,"",INDEX('Disaggregation Records'!$E$69:$E$152,MATCH(RIGHT(M484,255),RIGHT('Disaggregation Records'!$D$69:$D$152,255),0))),"")</f>
        <v/>
      </c>
      <c r="O484" s="425" t="str">
        <f t="array" aca="1" ref="O484" ca="1">IFERROR(IF(INDEX('Disaggregation Records'!$F$69:$F$152,MATCH(RIGHT(M484,255),RIGHT('Disaggregation Records'!$D$69:$D$152,255),0))=0,"",INDEX('Disaggregation Records'!$F$69:$F$152,MATCH(RIGHT(M484,255),RIGHT('Disaggregation Records'!$D$69:$D$152,255),0))),"")</f>
        <v/>
      </c>
      <c r="P484" s="425" t="str">
        <f t="array" aca="1" ref="P484" ca="1">IFERROR(IF(INDEX('Disaggregation Records'!$H$69:$H$152,MATCH(RIGHT(M484,255),RIGHT('Disaggregation Records'!$D$69:$D$152,255),0))=0,"",INDEX('Disaggregation Records'!$H$69:$H$152,MATCH(RIGHT(M484,255),RIGHT('Disaggregation Records'!$D$69:$D$152,255),0))),"")</f>
        <v/>
      </c>
    </row>
    <row r="485" spans="1:16" s="456" customFormat="1" ht="15" customHeight="1" x14ac:dyDescent="0.35">
      <c r="A485" s="891"/>
      <c r="B485" s="911"/>
      <c r="C485" s="890"/>
      <c r="D485" s="901"/>
      <c r="E485" s="913"/>
      <c r="F485" s="431"/>
      <c r="G485" s="905"/>
      <c r="H485" s="895"/>
      <c r="I485" s="915"/>
      <c r="J485" s="899"/>
      <c r="K485" s="893"/>
      <c r="L485" s="425"/>
      <c r="M485" s="425"/>
      <c r="N485" s="425"/>
      <c r="O485" s="425"/>
      <c r="P485" s="425"/>
    </row>
    <row r="486" spans="1:16" s="456" customFormat="1" ht="15" customHeight="1" x14ac:dyDescent="0.35">
      <c r="A486" s="891" t="str">
        <f ca="1">INDIRECT("'Disaggregation tab old'!O"&amp;19-$K486)</f>
        <v>a1V1R00000DyKOgUAN</v>
      </c>
      <c r="B486" s="910">
        <f ca="1">INDIRECT("'Disaggregation tab old'!A"&amp;19-$K486)</f>
        <v>9</v>
      </c>
      <c r="C486" s="889" t="str">
        <f ca="1">IFERROR(VLOOKUP(B486,'Outcome Indicators - Section C '!$A$9:$AP$70,42,FALSE),"")</f>
        <v/>
      </c>
      <c r="D486" s="900" t="str">
        <f ca="1">N486</f>
        <v/>
      </c>
      <c r="E486" s="912" t="str">
        <f ca="1">O486</f>
        <v/>
      </c>
      <c r="F486" s="431"/>
      <c r="G486" s="904" t="str">
        <f>IF(IFERROR((F486/F487),"") ="", "",(F486/F487))</f>
        <v/>
      </c>
      <c r="H486" s="894"/>
      <c r="I486" s="914"/>
      <c r="J486" s="898"/>
      <c r="K486" s="893">
        <f ca="1">IF(OFFSET(K486,-2,0,,)="",-Setup!E176,OFFSET(K486,-2,0,,)-1)</f>
        <v>-237</v>
      </c>
      <c r="L486" s="425">
        <f ca="1">IF(AND(EXACT(C486,C484),C484&lt;&gt;0),L484+1,0)</f>
        <v>57</v>
      </c>
      <c r="M486" s="425" t="str">
        <f ca="1">IF(C486&lt;&gt;"",C486&amp;"-"&amp;L486,"")</f>
        <v/>
      </c>
      <c r="N486" s="425" t="str">
        <f t="array" aca="1" ref="N486" ca="1">IFERROR(IF(INDEX('Disaggregation Records'!$E$69:$E$152,MATCH(RIGHT(M486,255),RIGHT('Disaggregation Records'!$D$69:$D$152,255),0))=0,"",INDEX('Disaggregation Records'!$E$69:$E$152,MATCH(RIGHT(M486,255),RIGHT('Disaggregation Records'!$D$69:$D$152,255),0))),"")</f>
        <v/>
      </c>
      <c r="O486" s="425" t="str">
        <f t="array" aca="1" ref="O486" ca="1">IFERROR(IF(INDEX('Disaggregation Records'!$F$69:$F$152,MATCH(RIGHT(M486,255),RIGHT('Disaggregation Records'!$D$69:$D$152,255),0))=0,"",INDEX('Disaggregation Records'!$F$69:$F$152,MATCH(RIGHT(M486,255),RIGHT('Disaggregation Records'!$D$69:$D$152,255),0))),"")</f>
        <v/>
      </c>
      <c r="P486" s="425" t="str">
        <f t="array" aca="1" ref="P486" ca="1">IFERROR(IF(INDEX('Disaggregation Records'!$H$69:$H$152,MATCH(RIGHT(M486,255),RIGHT('Disaggregation Records'!$D$69:$D$152,255),0))=0,"",INDEX('Disaggregation Records'!$H$69:$H$152,MATCH(RIGHT(M486,255),RIGHT('Disaggregation Records'!$D$69:$D$152,255),0))),"")</f>
        <v/>
      </c>
    </row>
    <row r="487" spans="1:16" s="456" customFormat="1" ht="15" customHeight="1" x14ac:dyDescent="0.35">
      <c r="A487" s="891"/>
      <c r="B487" s="911"/>
      <c r="C487" s="890"/>
      <c r="D487" s="901"/>
      <c r="E487" s="913"/>
      <c r="F487" s="431"/>
      <c r="G487" s="905"/>
      <c r="H487" s="895"/>
      <c r="I487" s="915"/>
      <c r="J487" s="899"/>
      <c r="K487" s="893"/>
      <c r="L487" s="425"/>
      <c r="M487" s="425"/>
      <c r="N487" s="425"/>
      <c r="O487" s="425"/>
      <c r="P487" s="425"/>
    </row>
    <row r="488" spans="1:16" s="456" customFormat="1" ht="15" customHeight="1" x14ac:dyDescent="0.35">
      <c r="A488" s="891" t="str">
        <f ca="1">INDIRECT("'Disaggregation tab old'!O"&amp;19-$K488)</f>
        <v>a1V1R00000DyKOhUAN</v>
      </c>
      <c r="B488" s="910">
        <f ca="1">INDIRECT("'Disaggregation tab old'!A"&amp;19-$K488)</f>
        <v>9</v>
      </c>
      <c r="C488" s="889" t="str">
        <f ca="1">IFERROR(VLOOKUP(B488,'Outcome Indicators - Section C '!$A$9:$AP$70,42,FALSE),"")</f>
        <v/>
      </c>
      <c r="D488" s="900" t="str">
        <f ca="1">N488</f>
        <v/>
      </c>
      <c r="E488" s="912" t="str">
        <f ca="1">O488</f>
        <v/>
      </c>
      <c r="F488" s="431"/>
      <c r="G488" s="904" t="str">
        <f>IF(IFERROR((F488/F489),"") ="", "",(F488/F489))</f>
        <v/>
      </c>
      <c r="H488" s="894"/>
      <c r="I488" s="914"/>
      <c r="J488" s="898"/>
      <c r="K488" s="893">
        <f ca="1">IF(OFFSET(K488,-2,0,,)="",-Setup!E178,OFFSET(K488,-2,0,,)-1)</f>
        <v>-238</v>
      </c>
      <c r="L488" s="425">
        <f ca="1">IF(AND(EXACT(C488,C486),C486&lt;&gt;0),L486+1,0)</f>
        <v>58</v>
      </c>
      <c r="M488" s="425" t="str">
        <f ca="1">IF(C488&lt;&gt;"",C488&amp;"-"&amp;L488,"")</f>
        <v/>
      </c>
      <c r="N488" s="425" t="str">
        <f t="array" aca="1" ref="N488" ca="1">IFERROR(IF(INDEX('Disaggregation Records'!$E$69:$E$152,MATCH(RIGHT(M488,255),RIGHT('Disaggregation Records'!$D$69:$D$152,255),0))=0,"",INDEX('Disaggregation Records'!$E$69:$E$152,MATCH(RIGHT(M488,255),RIGHT('Disaggregation Records'!$D$69:$D$152,255),0))),"")</f>
        <v/>
      </c>
      <c r="O488" s="425" t="str">
        <f t="array" aca="1" ref="O488" ca="1">IFERROR(IF(INDEX('Disaggregation Records'!$F$69:$F$152,MATCH(RIGHT(M488,255),RIGHT('Disaggregation Records'!$D$69:$D$152,255),0))=0,"",INDEX('Disaggregation Records'!$F$69:$F$152,MATCH(RIGHT(M488,255),RIGHT('Disaggregation Records'!$D$69:$D$152,255),0))),"")</f>
        <v/>
      </c>
      <c r="P488" s="425" t="str">
        <f t="array" aca="1" ref="P488" ca="1">IFERROR(IF(INDEX('Disaggregation Records'!$H$69:$H$152,MATCH(RIGHT(M488,255),RIGHT('Disaggregation Records'!$D$69:$D$152,255),0))=0,"",INDEX('Disaggregation Records'!$H$69:$H$152,MATCH(RIGHT(M488,255),RIGHT('Disaggregation Records'!$D$69:$D$152,255),0))),"")</f>
        <v/>
      </c>
    </row>
    <row r="489" spans="1:16" s="456" customFormat="1" ht="15" customHeight="1" x14ac:dyDescent="0.35">
      <c r="A489" s="891"/>
      <c r="B489" s="911"/>
      <c r="C489" s="890"/>
      <c r="D489" s="901"/>
      <c r="E489" s="913"/>
      <c r="F489" s="431"/>
      <c r="G489" s="905"/>
      <c r="H489" s="895"/>
      <c r="I489" s="915"/>
      <c r="J489" s="899"/>
      <c r="K489" s="893"/>
      <c r="L489" s="425"/>
      <c r="M489" s="425"/>
      <c r="N489" s="425"/>
      <c r="O489" s="425"/>
      <c r="P489" s="425"/>
    </row>
    <row r="490" spans="1:16" s="456" customFormat="1" ht="15" customHeight="1" x14ac:dyDescent="0.35">
      <c r="A490" s="891" t="str">
        <f ca="1">INDIRECT("'Disaggregation tab old'!O"&amp;19-$K490)</f>
        <v>a1V1R00000DyKOiUAN</v>
      </c>
      <c r="B490" s="910">
        <f ca="1">INDIRECT("'Disaggregation tab old'!A"&amp;19-$K490)</f>
        <v>9</v>
      </c>
      <c r="C490" s="889" t="str">
        <f ca="1">IFERROR(VLOOKUP(B490,'Outcome Indicators - Section C '!$A$9:$AP$70,42,FALSE),"")</f>
        <v/>
      </c>
      <c r="D490" s="900" t="str">
        <f ca="1">N490</f>
        <v/>
      </c>
      <c r="E490" s="912" t="str">
        <f ca="1">O490</f>
        <v/>
      </c>
      <c r="F490" s="431"/>
      <c r="G490" s="904" t="str">
        <f>IF(IFERROR((F490/F491),"") ="", "",(F490/F491))</f>
        <v/>
      </c>
      <c r="H490" s="894"/>
      <c r="I490" s="914"/>
      <c r="J490" s="898"/>
      <c r="K490" s="893">
        <f ca="1">IF(OFFSET(K490,-2,0,,)="",-Setup!E180,OFFSET(K490,-2,0,,)-1)</f>
        <v>-239</v>
      </c>
      <c r="L490" s="425">
        <f ca="1">IF(AND(EXACT(C490,C488),C488&lt;&gt;0),L488+1,0)</f>
        <v>59</v>
      </c>
      <c r="M490" s="425" t="str">
        <f ca="1">IF(C490&lt;&gt;"",C490&amp;"-"&amp;L490,"")</f>
        <v/>
      </c>
      <c r="N490" s="425" t="str">
        <f t="array" aca="1" ref="N490" ca="1">IFERROR(IF(INDEX('Disaggregation Records'!$E$69:$E$152,MATCH(RIGHT(M490,255),RIGHT('Disaggregation Records'!$D$69:$D$152,255),0))=0,"",INDEX('Disaggregation Records'!$E$69:$E$152,MATCH(RIGHT(M490,255),RIGHT('Disaggregation Records'!$D$69:$D$152,255),0))),"")</f>
        <v/>
      </c>
      <c r="O490" s="425" t="str">
        <f t="array" aca="1" ref="O490" ca="1">IFERROR(IF(INDEX('Disaggregation Records'!$F$69:$F$152,MATCH(RIGHT(M490,255),RIGHT('Disaggregation Records'!$D$69:$D$152,255),0))=0,"",INDEX('Disaggregation Records'!$F$69:$F$152,MATCH(RIGHT(M490,255),RIGHT('Disaggregation Records'!$D$69:$D$152,255),0))),"")</f>
        <v/>
      </c>
      <c r="P490" s="425" t="str">
        <f t="array" aca="1" ref="P490" ca="1">IFERROR(IF(INDEX('Disaggregation Records'!$H$69:$H$152,MATCH(RIGHT(M490,255),RIGHT('Disaggregation Records'!$D$69:$D$152,255),0))=0,"",INDEX('Disaggregation Records'!$H$69:$H$152,MATCH(RIGHT(M490,255),RIGHT('Disaggregation Records'!$D$69:$D$152,255),0))),"")</f>
        <v/>
      </c>
    </row>
    <row r="491" spans="1:16" s="456" customFormat="1" ht="15" customHeight="1" x14ac:dyDescent="0.35">
      <c r="A491" s="891"/>
      <c r="B491" s="911"/>
      <c r="C491" s="890"/>
      <c r="D491" s="901"/>
      <c r="E491" s="913"/>
      <c r="F491" s="431"/>
      <c r="G491" s="905"/>
      <c r="H491" s="895"/>
      <c r="I491" s="915"/>
      <c r="J491" s="899"/>
      <c r="K491" s="893"/>
      <c r="L491" s="425"/>
      <c r="M491" s="425"/>
      <c r="N491" s="425"/>
      <c r="O491" s="425"/>
      <c r="P491" s="425"/>
    </row>
    <row r="492" spans="1:16" s="456" customFormat="1" ht="15" customHeight="1" x14ac:dyDescent="0.35">
      <c r="A492" s="891" t="str">
        <f ca="1">INDIRECT("'Disaggregation tab old'!O"&amp;19-$K492)</f>
        <v>a1V1R00000DyKOjUAN</v>
      </c>
      <c r="B492" s="910">
        <f ca="1">INDIRECT("'Disaggregation tab old'!A"&amp;19-$K492)</f>
        <v>10</v>
      </c>
      <c r="C492" s="889" t="str">
        <f ca="1">IFERROR(VLOOKUP(B492,'Outcome Indicators - Section C '!$A$9:$AP$70,42,FALSE),"")</f>
        <v/>
      </c>
      <c r="D492" s="900" t="str">
        <f ca="1">N492</f>
        <v/>
      </c>
      <c r="E492" s="912" t="str">
        <f ca="1">O492</f>
        <v/>
      </c>
      <c r="F492" s="431"/>
      <c r="G492" s="904" t="str">
        <f>IF(IFERROR((F492/F493),"") ="", "",(F492/F493))</f>
        <v/>
      </c>
      <c r="H492" s="894"/>
      <c r="I492" s="914"/>
      <c r="J492" s="898"/>
      <c r="K492" s="893">
        <f ca="1">IF(OFFSET(K492,-2,0,,)="",-Setup!E182,OFFSET(K492,-2,0,,)-1)</f>
        <v>-240</v>
      </c>
      <c r="L492" s="425">
        <f ca="1">IF(AND(EXACT(C492,C490),C490&lt;&gt;0),L490+1,0)</f>
        <v>60</v>
      </c>
      <c r="M492" s="425" t="str">
        <f ca="1">IF(C492&lt;&gt;"",C492&amp;"-"&amp;L492,"")</f>
        <v/>
      </c>
      <c r="N492" s="425" t="str">
        <f t="array" aca="1" ref="N492" ca="1">IFERROR(IF(INDEX('Disaggregation Records'!$E$69:$E$152,MATCH(RIGHT(M492,255),RIGHT('Disaggregation Records'!$D$69:$D$152,255),0))=0,"",INDEX('Disaggregation Records'!$E$69:$E$152,MATCH(RIGHT(M492,255),RIGHT('Disaggregation Records'!$D$69:$D$152,255),0))),"")</f>
        <v/>
      </c>
      <c r="O492" s="425" t="str">
        <f t="array" aca="1" ref="O492" ca="1">IFERROR(IF(INDEX('Disaggregation Records'!$F$69:$F$152,MATCH(RIGHT(M492,255),RIGHT('Disaggregation Records'!$D$69:$D$152,255),0))=0,"",INDEX('Disaggregation Records'!$F$69:$F$152,MATCH(RIGHT(M492,255),RIGHT('Disaggregation Records'!$D$69:$D$152,255),0))),"")</f>
        <v/>
      </c>
      <c r="P492" s="425" t="str">
        <f t="array" aca="1" ref="P492" ca="1">IFERROR(IF(INDEX('Disaggregation Records'!$H$69:$H$152,MATCH(RIGHT(M492,255),RIGHT('Disaggregation Records'!$D$69:$D$152,255),0))=0,"",INDEX('Disaggregation Records'!$H$69:$H$152,MATCH(RIGHT(M492,255),RIGHT('Disaggregation Records'!$D$69:$D$152,255),0))),"")</f>
        <v/>
      </c>
    </row>
    <row r="493" spans="1:16" s="456" customFormat="1" ht="15" customHeight="1" x14ac:dyDescent="0.35">
      <c r="A493" s="891"/>
      <c r="B493" s="911"/>
      <c r="C493" s="890"/>
      <c r="D493" s="901"/>
      <c r="E493" s="913"/>
      <c r="F493" s="431"/>
      <c r="G493" s="905"/>
      <c r="H493" s="895"/>
      <c r="I493" s="915"/>
      <c r="J493" s="899"/>
      <c r="K493" s="893"/>
      <c r="L493" s="425"/>
      <c r="M493" s="425"/>
      <c r="N493" s="425"/>
      <c r="O493" s="425"/>
      <c r="P493" s="425"/>
    </row>
    <row r="494" spans="1:16" s="456" customFormat="1" ht="15" customHeight="1" x14ac:dyDescent="0.35">
      <c r="A494" s="891" t="str">
        <f ca="1">INDIRECT("'Disaggregation tab old'!O"&amp;19-$K494)</f>
        <v>a1V1R00000DyKOkUAN</v>
      </c>
      <c r="B494" s="910">
        <f ca="1">INDIRECT("'Disaggregation tab old'!A"&amp;19-$K494)</f>
        <v>10</v>
      </c>
      <c r="C494" s="889" t="str">
        <f ca="1">IFERROR(VLOOKUP(B494,'Outcome Indicators - Section C '!$A$9:$AP$70,42,FALSE),"")</f>
        <v/>
      </c>
      <c r="D494" s="900" t="str">
        <f ca="1">N494</f>
        <v/>
      </c>
      <c r="E494" s="912" t="str">
        <f ca="1">O494</f>
        <v/>
      </c>
      <c r="F494" s="431"/>
      <c r="G494" s="904" t="str">
        <f>IF(IFERROR((F494/F495),"") ="", "",(F494/F495))</f>
        <v/>
      </c>
      <c r="H494" s="894"/>
      <c r="I494" s="914"/>
      <c r="J494" s="898"/>
      <c r="K494" s="893">
        <f ca="1">IF(OFFSET(K494,-2,0,,)="",-Setup!E184,OFFSET(K494,-2,0,,)-1)</f>
        <v>-241</v>
      </c>
      <c r="L494" s="425">
        <f ca="1">IF(AND(EXACT(C494,C492),C492&lt;&gt;0),L492+1,0)</f>
        <v>61</v>
      </c>
      <c r="M494" s="425" t="str">
        <f ca="1">IF(C494&lt;&gt;"",C494&amp;"-"&amp;L494,"")</f>
        <v/>
      </c>
      <c r="N494" s="425" t="str">
        <f t="array" aca="1" ref="N494" ca="1">IFERROR(IF(INDEX('Disaggregation Records'!$E$69:$E$152,MATCH(RIGHT(M494,255),RIGHT('Disaggregation Records'!$D$69:$D$152,255),0))=0,"",INDEX('Disaggregation Records'!$E$69:$E$152,MATCH(RIGHT(M494,255),RIGHT('Disaggregation Records'!$D$69:$D$152,255),0))),"")</f>
        <v/>
      </c>
      <c r="O494" s="425" t="str">
        <f t="array" aca="1" ref="O494" ca="1">IFERROR(IF(INDEX('Disaggregation Records'!$F$69:$F$152,MATCH(RIGHT(M494,255),RIGHT('Disaggregation Records'!$D$69:$D$152,255),0))=0,"",INDEX('Disaggregation Records'!$F$69:$F$152,MATCH(RIGHT(M494,255),RIGHT('Disaggregation Records'!$D$69:$D$152,255),0))),"")</f>
        <v/>
      </c>
      <c r="P494" s="425" t="str">
        <f t="array" aca="1" ref="P494" ca="1">IFERROR(IF(INDEX('Disaggregation Records'!$H$69:$H$152,MATCH(RIGHT(M494,255),RIGHT('Disaggregation Records'!$D$69:$D$152,255),0))=0,"",INDEX('Disaggregation Records'!$H$69:$H$152,MATCH(RIGHT(M494,255),RIGHT('Disaggregation Records'!$D$69:$D$152,255),0))),"")</f>
        <v/>
      </c>
    </row>
    <row r="495" spans="1:16" s="456" customFormat="1" ht="15" customHeight="1" x14ac:dyDescent="0.35">
      <c r="A495" s="891"/>
      <c r="B495" s="911"/>
      <c r="C495" s="890"/>
      <c r="D495" s="901"/>
      <c r="E495" s="913"/>
      <c r="F495" s="431"/>
      <c r="G495" s="905"/>
      <c r="H495" s="895"/>
      <c r="I495" s="915"/>
      <c r="J495" s="899"/>
      <c r="K495" s="893"/>
      <c r="L495" s="425"/>
      <c r="M495" s="425"/>
      <c r="N495" s="425"/>
      <c r="O495" s="425"/>
      <c r="P495" s="425"/>
    </row>
    <row r="496" spans="1:16" s="456" customFormat="1" ht="15" customHeight="1" x14ac:dyDescent="0.35">
      <c r="A496" s="891" t="str">
        <f ca="1">INDIRECT("'Disaggregation tab old'!O"&amp;19-$K496)</f>
        <v>a1V1R00000DyKOlUAN</v>
      </c>
      <c r="B496" s="910">
        <f ca="1">INDIRECT("'Disaggregation tab old'!A"&amp;19-$K496)</f>
        <v>10</v>
      </c>
      <c r="C496" s="889" t="str">
        <f ca="1">IFERROR(VLOOKUP(B496,'Outcome Indicators - Section C '!$A$9:$AP$70,42,FALSE),"")</f>
        <v/>
      </c>
      <c r="D496" s="900" t="str">
        <f ca="1">N496</f>
        <v/>
      </c>
      <c r="E496" s="912" t="str">
        <f ca="1">O496</f>
        <v/>
      </c>
      <c r="F496" s="431"/>
      <c r="G496" s="904" t="str">
        <f>IF(IFERROR((F496/F497),"") ="", "",(F496/F497))</f>
        <v/>
      </c>
      <c r="H496" s="894"/>
      <c r="I496" s="914"/>
      <c r="J496" s="898"/>
      <c r="K496" s="893">
        <f ca="1">IF(OFFSET(K496,-2,0,,)="",-Setup!E186,OFFSET(K496,-2,0,,)-1)</f>
        <v>-242</v>
      </c>
      <c r="L496" s="425">
        <f ca="1">IF(AND(EXACT(C496,C494),C494&lt;&gt;0),L494+1,0)</f>
        <v>62</v>
      </c>
      <c r="M496" s="425" t="str">
        <f ca="1">IF(C496&lt;&gt;"",C496&amp;"-"&amp;L496,"")</f>
        <v/>
      </c>
      <c r="N496" s="425" t="str">
        <f t="array" aca="1" ref="N496" ca="1">IFERROR(IF(INDEX('Disaggregation Records'!$E$69:$E$152,MATCH(RIGHT(M496,255),RIGHT('Disaggregation Records'!$D$69:$D$152,255),0))=0,"",INDEX('Disaggregation Records'!$E$69:$E$152,MATCH(RIGHT(M496,255),RIGHT('Disaggregation Records'!$D$69:$D$152,255),0))),"")</f>
        <v/>
      </c>
      <c r="O496" s="425" t="str">
        <f t="array" aca="1" ref="O496" ca="1">IFERROR(IF(INDEX('Disaggregation Records'!$F$69:$F$152,MATCH(RIGHT(M496,255),RIGHT('Disaggregation Records'!$D$69:$D$152,255),0))=0,"",INDEX('Disaggregation Records'!$F$69:$F$152,MATCH(RIGHT(M496,255),RIGHT('Disaggregation Records'!$D$69:$D$152,255),0))),"")</f>
        <v/>
      </c>
      <c r="P496" s="425" t="str">
        <f t="array" aca="1" ref="P496" ca="1">IFERROR(IF(INDEX('Disaggregation Records'!$H$69:$H$152,MATCH(RIGHT(M496,255),RIGHT('Disaggregation Records'!$D$69:$D$152,255),0))=0,"",INDEX('Disaggregation Records'!$H$69:$H$152,MATCH(RIGHT(M496,255),RIGHT('Disaggregation Records'!$D$69:$D$152,255),0))),"")</f>
        <v/>
      </c>
    </row>
    <row r="497" spans="1:16" s="456" customFormat="1" ht="15" customHeight="1" x14ac:dyDescent="0.35">
      <c r="A497" s="891"/>
      <c r="B497" s="911"/>
      <c r="C497" s="890"/>
      <c r="D497" s="901"/>
      <c r="E497" s="913"/>
      <c r="F497" s="431"/>
      <c r="G497" s="905"/>
      <c r="H497" s="895"/>
      <c r="I497" s="915"/>
      <c r="J497" s="899"/>
      <c r="K497" s="893"/>
      <c r="L497" s="425"/>
      <c r="M497" s="425"/>
      <c r="N497" s="425"/>
      <c r="O497" s="425"/>
      <c r="P497" s="425"/>
    </row>
    <row r="498" spans="1:16" s="456" customFormat="1" ht="15" customHeight="1" x14ac:dyDescent="0.35">
      <c r="A498" s="891" t="str">
        <f ca="1">INDIRECT("'Disaggregation tab old'!O"&amp;19-$K498)</f>
        <v>a1V1R00000DyKOmUAN</v>
      </c>
      <c r="B498" s="910">
        <f ca="1">INDIRECT("'Disaggregation tab old'!A"&amp;19-$K498)</f>
        <v>10</v>
      </c>
      <c r="C498" s="889" t="str">
        <f ca="1">IFERROR(VLOOKUP(B498,'Outcome Indicators - Section C '!$A$9:$AP$70,42,FALSE),"")</f>
        <v/>
      </c>
      <c r="D498" s="900" t="str">
        <f ca="1">N498</f>
        <v/>
      </c>
      <c r="E498" s="912" t="str">
        <f ca="1">O498</f>
        <v/>
      </c>
      <c r="F498" s="431"/>
      <c r="G498" s="904" t="str">
        <f>IF(IFERROR((F498/F499),"") ="", "",(F498/F499))</f>
        <v/>
      </c>
      <c r="H498" s="894"/>
      <c r="I498" s="914"/>
      <c r="J498" s="898"/>
      <c r="K498" s="893">
        <f ca="1">IF(OFFSET(K498,-2,0,,)="",-Setup!E188,OFFSET(K498,-2,0,,)-1)</f>
        <v>-243</v>
      </c>
      <c r="L498" s="425">
        <f ca="1">IF(AND(EXACT(C498,C496),C496&lt;&gt;0),L496+1,0)</f>
        <v>63</v>
      </c>
      <c r="M498" s="425" t="str">
        <f ca="1">IF(C498&lt;&gt;"",C498&amp;"-"&amp;L498,"")</f>
        <v/>
      </c>
      <c r="N498" s="425" t="str">
        <f t="array" aca="1" ref="N498" ca="1">IFERROR(IF(INDEX('Disaggregation Records'!$E$69:$E$152,MATCH(RIGHT(M498,255),RIGHT('Disaggregation Records'!$D$69:$D$152,255),0))=0,"",INDEX('Disaggregation Records'!$E$69:$E$152,MATCH(RIGHT(M498,255),RIGHT('Disaggregation Records'!$D$69:$D$152,255),0))),"")</f>
        <v/>
      </c>
      <c r="O498" s="425" t="str">
        <f t="array" aca="1" ref="O498" ca="1">IFERROR(IF(INDEX('Disaggregation Records'!$F$69:$F$152,MATCH(RIGHT(M498,255),RIGHT('Disaggregation Records'!$D$69:$D$152,255),0))=0,"",INDEX('Disaggregation Records'!$F$69:$F$152,MATCH(RIGHT(M498,255),RIGHT('Disaggregation Records'!$D$69:$D$152,255),0))),"")</f>
        <v/>
      </c>
      <c r="P498" s="425" t="str">
        <f t="array" aca="1" ref="P498" ca="1">IFERROR(IF(INDEX('Disaggregation Records'!$H$69:$H$152,MATCH(RIGHT(M498,255),RIGHT('Disaggregation Records'!$D$69:$D$152,255),0))=0,"",INDEX('Disaggregation Records'!$H$69:$H$152,MATCH(RIGHT(M498,255),RIGHT('Disaggregation Records'!$D$69:$D$152,255),0))),"")</f>
        <v/>
      </c>
    </row>
    <row r="499" spans="1:16" s="456" customFormat="1" ht="15" customHeight="1" x14ac:dyDescent="0.35">
      <c r="A499" s="891"/>
      <c r="B499" s="911"/>
      <c r="C499" s="890"/>
      <c r="D499" s="901"/>
      <c r="E499" s="913"/>
      <c r="F499" s="431"/>
      <c r="G499" s="905"/>
      <c r="H499" s="895"/>
      <c r="I499" s="915"/>
      <c r="J499" s="899"/>
      <c r="K499" s="893"/>
      <c r="L499" s="425"/>
      <c r="M499" s="425"/>
      <c r="N499" s="425"/>
      <c r="O499" s="425"/>
      <c r="P499" s="425"/>
    </row>
    <row r="500" spans="1:16" s="456" customFormat="1" ht="15" customHeight="1" x14ac:dyDescent="0.35">
      <c r="A500" s="891" t="str">
        <f ca="1">INDIRECT("'Disaggregation tab old'!O"&amp;19-$K500)</f>
        <v>a1V1R00000DyKOnUAN</v>
      </c>
      <c r="B500" s="910">
        <f ca="1">INDIRECT("'Disaggregation tab old'!A"&amp;19-$K500)</f>
        <v>10</v>
      </c>
      <c r="C500" s="889" t="str">
        <f ca="1">IFERROR(VLOOKUP(B500,'Outcome Indicators - Section C '!$A$9:$AP$70,42,FALSE),"")</f>
        <v/>
      </c>
      <c r="D500" s="900" t="str">
        <f ca="1">N500</f>
        <v/>
      </c>
      <c r="E500" s="912" t="str">
        <f ca="1">O500</f>
        <v/>
      </c>
      <c r="F500" s="431"/>
      <c r="G500" s="904" t="str">
        <f>IF(IFERROR((F500/F501),"") ="", "",(F500/F501))</f>
        <v/>
      </c>
      <c r="H500" s="894"/>
      <c r="I500" s="914"/>
      <c r="J500" s="898"/>
      <c r="K500" s="893">
        <f ca="1">IF(OFFSET(K500,-2,0,,)="",-Setup!E190,OFFSET(K500,-2,0,,)-1)</f>
        <v>-244</v>
      </c>
      <c r="L500" s="425">
        <f ca="1">IF(AND(EXACT(C500,C498),C498&lt;&gt;0),L498+1,0)</f>
        <v>64</v>
      </c>
      <c r="M500" s="425" t="str">
        <f ca="1">IF(C500&lt;&gt;"",C500&amp;"-"&amp;L500,"")</f>
        <v/>
      </c>
      <c r="N500" s="425" t="str">
        <f t="array" aca="1" ref="N500" ca="1">IFERROR(IF(INDEX('Disaggregation Records'!$E$69:$E$152,MATCH(RIGHT(M500,255),RIGHT('Disaggregation Records'!$D$69:$D$152,255),0))=0,"",INDEX('Disaggregation Records'!$E$69:$E$152,MATCH(RIGHT(M500,255),RIGHT('Disaggregation Records'!$D$69:$D$152,255),0))),"")</f>
        <v/>
      </c>
      <c r="O500" s="425" t="str">
        <f t="array" aca="1" ref="O500" ca="1">IFERROR(IF(INDEX('Disaggregation Records'!$F$69:$F$152,MATCH(RIGHT(M500,255),RIGHT('Disaggregation Records'!$D$69:$D$152,255),0))=0,"",INDEX('Disaggregation Records'!$F$69:$F$152,MATCH(RIGHT(M500,255),RIGHT('Disaggregation Records'!$D$69:$D$152,255),0))),"")</f>
        <v/>
      </c>
      <c r="P500" s="425" t="str">
        <f t="array" aca="1" ref="P500" ca="1">IFERROR(IF(INDEX('Disaggregation Records'!$H$69:$H$152,MATCH(RIGHT(M500,255),RIGHT('Disaggregation Records'!$D$69:$D$152,255),0))=0,"",INDEX('Disaggregation Records'!$H$69:$H$152,MATCH(RIGHT(M500,255),RIGHT('Disaggregation Records'!$D$69:$D$152,255),0))),"")</f>
        <v/>
      </c>
    </row>
    <row r="501" spans="1:16" s="456" customFormat="1" ht="15" customHeight="1" x14ac:dyDescent="0.35">
      <c r="A501" s="891"/>
      <c r="B501" s="911"/>
      <c r="C501" s="890"/>
      <c r="D501" s="901"/>
      <c r="E501" s="913"/>
      <c r="F501" s="431"/>
      <c r="G501" s="905"/>
      <c r="H501" s="895"/>
      <c r="I501" s="915"/>
      <c r="J501" s="899"/>
      <c r="K501" s="893"/>
      <c r="L501" s="425"/>
      <c r="M501" s="425"/>
      <c r="N501" s="425"/>
      <c r="O501" s="425"/>
      <c r="P501" s="425"/>
    </row>
    <row r="502" spans="1:16" s="456" customFormat="1" ht="15" customHeight="1" x14ac:dyDescent="0.35">
      <c r="A502" s="891" t="str">
        <f ca="1">INDIRECT("'Disaggregation tab old'!O"&amp;19-$K502)</f>
        <v>a1V1R00000DyKOoUAN</v>
      </c>
      <c r="B502" s="910">
        <f ca="1">INDIRECT("'Disaggregation tab old'!A"&amp;19-$K502)</f>
        <v>10</v>
      </c>
      <c r="C502" s="889" t="str">
        <f ca="1">IFERROR(VLOOKUP(B502,'Outcome Indicators - Section C '!$A$9:$AP$70,42,FALSE),"")</f>
        <v/>
      </c>
      <c r="D502" s="900" t="str">
        <f ca="1">N502</f>
        <v/>
      </c>
      <c r="E502" s="912" t="str">
        <f ca="1">O502</f>
        <v/>
      </c>
      <c r="F502" s="431"/>
      <c r="G502" s="904" t="str">
        <f>IF(IFERROR((F502/F503),"") ="", "",(F502/F503))</f>
        <v/>
      </c>
      <c r="H502" s="894"/>
      <c r="I502" s="914"/>
      <c r="J502" s="898"/>
      <c r="K502" s="893">
        <f ca="1">IF(OFFSET(K502,-2,0,,)="",-Setup!E192,OFFSET(K502,-2,0,,)-1)</f>
        <v>-245</v>
      </c>
      <c r="L502" s="425">
        <f ca="1">IF(AND(EXACT(C502,C500),C500&lt;&gt;0),L500+1,0)</f>
        <v>65</v>
      </c>
      <c r="M502" s="425" t="str">
        <f ca="1">IF(C502&lt;&gt;"",C502&amp;"-"&amp;L502,"")</f>
        <v/>
      </c>
      <c r="N502" s="425" t="str">
        <f t="array" aca="1" ref="N502" ca="1">IFERROR(IF(INDEX('Disaggregation Records'!$E$69:$E$152,MATCH(RIGHT(M502,255),RIGHT('Disaggregation Records'!$D$69:$D$152,255),0))=0,"",INDEX('Disaggregation Records'!$E$69:$E$152,MATCH(RIGHT(M502,255),RIGHT('Disaggregation Records'!$D$69:$D$152,255),0))),"")</f>
        <v/>
      </c>
      <c r="O502" s="425" t="str">
        <f t="array" aca="1" ref="O502" ca="1">IFERROR(IF(INDEX('Disaggregation Records'!$F$69:$F$152,MATCH(RIGHT(M502,255),RIGHT('Disaggregation Records'!$D$69:$D$152,255),0))=0,"",INDEX('Disaggregation Records'!$F$69:$F$152,MATCH(RIGHT(M502,255),RIGHT('Disaggregation Records'!$D$69:$D$152,255),0))),"")</f>
        <v/>
      </c>
      <c r="P502" s="425" t="str">
        <f t="array" aca="1" ref="P502" ca="1">IFERROR(IF(INDEX('Disaggregation Records'!$H$69:$H$152,MATCH(RIGHT(M502,255),RIGHT('Disaggregation Records'!$D$69:$D$152,255),0))=0,"",INDEX('Disaggregation Records'!$H$69:$H$152,MATCH(RIGHT(M502,255),RIGHT('Disaggregation Records'!$D$69:$D$152,255),0))),"")</f>
        <v/>
      </c>
    </row>
    <row r="503" spans="1:16" s="456" customFormat="1" ht="15" customHeight="1" x14ac:dyDescent="0.35">
      <c r="A503" s="891"/>
      <c r="B503" s="911"/>
      <c r="C503" s="890"/>
      <c r="D503" s="901"/>
      <c r="E503" s="913"/>
      <c r="F503" s="431"/>
      <c r="G503" s="905"/>
      <c r="H503" s="895"/>
      <c r="I503" s="915"/>
      <c r="J503" s="899"/>
      <c r="K503" s="893"/>
      <c r="L503" s="425"/>
      <c r="M503" s="425"/>
      <c r="N503" s="425"/>
      <c r="O503" s="425"/>
      <c r="P503" s="425"/>
    </row>
    <row r="504" spans="1:16" s="456" customFormat="1" ht="15" customHeight="1" x14ac:dyDescent="0.35">
      <c r="A504" s="891" t="str">
        <f ca="1">INDIRECT("'Disaggregation tab old'!O"&amp;19-$K504)</f>
        <v>a1V1R00000DyKOpUAN</v>
      </c>
      <c r="B504" s="910">
        <f ca="1">INDIRECT("'Disaggregation tab old'!A"&amp;19-$K504)</f>
        <v>10</v>
      </c>
      <c r="C504" s="889" t="str">
        <f ca="1">IFERROR(VLOOKUP(B504,'Outcome Indicators - Section C '!$A$9:$AP$70,42,FALSE),"")</f>
        <v/>
      </c>
      <c r="D504" s="900" t="str">
        <f ca="1">N504</f>
        <v/>
      </c>
      <c r="E504" s="912" t="str">
        <f ca="1">O504</f>
        <v/>
      </c>
      <c r="F504" s="431"/>
      <c r="G504" s="904" t="str">
        <f>IF(IFERROR((F504/F505),"") ="", "",(F504/F505))</f>
        <v/>
      </c>
      <c r="H504" s="894"/>
      <c r="I504" s="914"/>
      <c r="J504" s="898"/>
      <c r="K504" s="893">
        <f ca="1">IF(OFFSET(K504,-2,0,,)="",-Setup!E194,OFFSET(K504,-2,0,,)-1)</f>
        <v>-246</v>
      </c>
      <c r="L504" s="425">
        <f ca="1">IF(AND(EXACT(C504,C502),C502&lt;&gt;0),L502+1,0)</f>
        <v>66</v>
      </c>
      <c r="M504" s="425" t="str">
        <f ca="1">IF(C504&lt;&gt;"",C504&amp;"-"&amp;L504,"")</f>
        <v/>
      </c>
      <c r="N504" s="425" t="str">
        <f t="array" aca="1" ref="N504" ca="1">IFERROR(IF(INDEX('Disaggregation Records'!$E$69:$E$152,MATCH(RIGHT(M504,255),RIGHT('Disaggregation Records'!$D$69:$D$152,255),0))=0,"",INDEX('Disaggregation Records'!$E$69:$E$152,MATCH(RIGHT(M504,255),RIGHT('Disaggregation Records'!$D$69:$D$152,255),0))),"")</f>
        <v/>
      </c>
      <c r="O504" s="425" t="str">
        <f t="array" aca="1" ref="O504" ca="1">IFERROR(IF(INDEX('Disaggregation Records'!$F$69:$F$152,MATCH(RIGHT(M504,255),RIGHT('Disaggregation Records'!$D$69:$D$152,255),0))=0,"",INDEX('Disaggregation Records'!$F$69:$F$152,MATCH(RIGHT(M504,255),RIGHT('Disaggregation Records'!$D$69:$D$152,255),0))),"")</f>
        <v/>
      </c>
      <c r="P504" s="425" t="str">
        <f t="array" aca="1" ref="P504" ca="1">IFERROR(IF(INDEX('Disaggregation Records'!$H$69:$H$152,MATCH(RIGHT(M504,255),RIGHT('Disaggregation Records'!$D$69:$D$152,255),0))=0,"",INDEX('Disaggregation Records'!$H$69:$H$152,MATCH(RIGHT(M504,255),RIGHT('Disaggregation Records'!$D$69:$D$152,255),0))),"")</f>
        <v/>
      </c>
    </row>
    <row r="505" spans="1:16" s="456" customFormat="1" ht="15" customHeight="1" x14ac:dyDescent="0.35">
      <c r="A505" s="891"/>
      <c r="B505" s="911"/>
      <c r="C505" s="890"/>
      <c r="D505" s="901"/>
      <c r="E505" s="913"/>
      <c r="F505" s="431"/>
      <c r="G505" s="905"/>
      <c r="H505" s="895"/>
      <c r="I505" s="915"/>
      <c r="J505" s="899"/>
      <c r="K505" s="893"/>
      <c r="L505" s="425"/>
      <c r="M505" s="425"/>
      <c r="N505" s="425"/>
      <c r="O505" s="425"/>
      <c r="P505" s="425"/>
    </row>
    <row r="506" spans="1:16" s="456" customFormat="1" ht="15" customHeight="1" x14ac:dyDescent="0.35">
      <c r="A506" s="891" t="str">
        <f ca="1">INDIRECT("'Disaggregation tab old'!O"&amp;19-$K506)</f>
        <v>a1V1R00000DyKOqUAN</v>
      </c>
      <c r="B506" s="910">
        <f ca="1">INDIRECT("'Disaggregation tab old'!A"&amp;19-$K506)</f>
        <v>10</v>
      </c>
      <c r="C506" s="889" t="str">
        <f ca="1">IFERROR(VLOOKUP(B506,'Outcome Indicators - Section C '!$A$9:$AP$70,42,FALSE),"")</f>
        <v/>
      </c>
      <c r="D506" s="900" t="str">
        <f ca="1">N506</f>
        <v/>
      </c>
      <c r="E506" s="912" t="str">
        <f ca="1">O506</f>
        <v/>
      </c>
      <c r="F506" s="431"/>
      <c r="G506" s="904" t="str">
        <f>IF(IFERROR((F506/F507),"") ="", "",(F506/F507))</f>
        <v/>
      </c>
      <c r="H506" s="894"/>
      <c r="I506" s="914"/>
      <c r="J506" s="898"/>
      <c r="K506" s="893">
        <f ca="1">IF(OFFSET(K506,-2,0,,)="",-Setup!E196,OFFSET(K506,-2,0,,)-1)</f>
        <v>-247</v>
      </c>
      <c r="L506" s="425">
        <f ca="1">IF(AND(EXACT(C506,C504),C504&lt;&gt;0),L504+1,0)</f>
        <v>67</v>
      </c>
      <c r="M506" s="425" t="str">
        <f ca="1">IF(C506&lt;&gt;"",C506&amp;"-"&amp;L506,"")</f>
        <v/>
      </c>
      <c r="N506" s="425" t="str">
        <f t="array" aca="1" ref="N506" ca="1">IFERROR(IF(INDEX('Disaggregation Records'!$E$69:$E$152,MATCH(RIGHT(M506,255),RIGHT('Disaggregation Records'!$D$69:$D$152,255),0))=0,"",INDEX('Disaggregation Records'!$E$69:$E$152,MATCH(RIGHT(M506,255),RIGHT('Disaggregation Records'!$D$69:$D$152,255),0))),"")</f>
        <v/>
      </c>
      <c r="O506" s="425" t="str">
        <f t="array" aca="1" ref="O506" ca="1">IFERROR(IF(INDEX('Disaggregation Records'!$F$69:$F$152,MATCH(RIGHT(M506,255),RIGHT('Disaggregation Records'!$D$69:$D$152,255),0))=0,"",INDEX('Disaggregation Records'!$F$69:$F$152,MATCH(RIGHT(M506,255),RIGHT('Disaggregation Records'!$D$69:$D$152,255),0))),"")</f>
        <v/>
      </c>
      <c r="P506" s="425" t="str">
        <f t="array" aca="1" ref="P506" ca="1">IFERROR(IF(INDEX('Disaggregation Records'!$H$69:$H$152,MATCH(RIGHT(M506,255),RIGHT('Disaggregation Records'!$D$69:$D$152,255),0))=0,"",INDEX('Disaggregation Records'!$H$69:$H$152,MATCH(RIGHT(M506,255),RIGHT('Disaggregation Records'!$D$69:$D$152,255),0))),"")</f>
        <v/>
      </c>
    </row>
    <row r="507" spans="1:16" s="456" customFormat="1" ht="15" customHeight="1" x14ac:dyDescent="0.35">
      <c r="A507" s="891"/>
      <c r="B507" s="911"/>
      <c r="C507" s="890"/>
      <c r="D507" s="901"/>
      <c r="E507" s="913"/>
      <c r="F507" s="431"/>
      <c r="G507" s="905"/>
      <c r="H507" s="895"/>
      <c r="I507" s="915"/>
      <c r="J507" s="899"/>
      <c r="K507" s="893"/>
      <c r="L507" s="425"/>
      <c r="M507" s="425"/>
      <c r="N507" s="425"/>
      <c r="O507" s="425"/>
      <c r="P507" s="425"/>
    </row>
    <row r="508" spans="1:16" s="456" customFormat="1" ht="15" customHeight="1" x14ac:dyDescent="0.35">
      <c r="A508" s="891" t="str">
        <f ca="1">INDIRECT("'Disaggregation tab old'!O"&amp;19-$K508)</f>
        <v>a1V1R00000DyKOrUAN</v>
      </c>
      <c r="B508" s="910">
        <f ca="1">INDIRECT("'Disaggregation tab old'!A"&amp;19-$K508)</f>
        <v>10</v>
      </c>
      <c r="C508" s="889" t="str">
        <f ca="1">IFERROR(VLOOKUP(B508,'Outcome Indicators - Section C '!$A$9:$AP$70,42,FALSE),"")</f>
        <v/>
      </c>
      <c r="D508" s="900" t="str">
        <f ca="1">N508</f>
        <v/>
      </c>
      <c r="E508" s="912" t="str">
        <f ca="1">O508</f>
        <v/>
      </c>
      <c r="F508" s="431"/>
      <c r="G508" s="904" t="str">
        <f>IF(IFERROR((F508/F509),"") ="", "",(F508/F509))</f>
        <v/>
      </c>
      <c r="H508" s="894"/>
      <c r="I508" s="914"/>
      <c r="J508" s="898"/>
      <c r="K508" s="893">
        <f ca="1">IF(OFFSET(K508,-2,0,,)="",-Setup!E198,OFFSET(K508,-2,0,,)-1)</f>
        <v>-248</v>
      </c>
      <c r="L508" s="425">
        <f ca="1">IF(AND(EXACT(C508,C506),C506&lt;&gt;0),L506+1,0)</f>
        <v>68</v>
      </c>
      <c r="M508" s="425" t="str">
        <f ca="1">IF(C508&lt;&gt;"",C508&amp;"-"&amp;L508,"")</f>
        <v/>
      </c>
      <c r="N508" s="425" t="str">
        <f t="array" aca="1" ref="N508" ca="1">IFERROR(IF(INDEX('Disaggregation Records'!$E$69:$E$152,MATCH(RIGHT(M508,255),RIGHT('Disaggregation Records'!$D$69:$D$152,255),0))=0,"",INDEX('Disaggregation Records'!$E$69:$E$152,MATCH(RIGHT(M508,255),RIGHT('Disaggregation Records'!$D$69:$D$152,255),0))),"")</f>
        <v/>
      </c>
      <c r="O508" s="425" t="str">
        <f t="array" aca="1" ref="O508" ca="1">IFERROR(IF(INDEX('Disaggregation Records'!$F$69:$F$152,MATCH(RIGHT(M508,255),RIGHT('Disaggregation Records'!$D$69:$D$152,255),0))=0,"",INDEX('Disaggregation Records'!$F$69:$F$152,MATCH(RIGHT(M508,255),RIGHT('Disaggregation Records'!$D$69:$D$152,255),0))),"")</f>
        <v/>
      </c>
      <c r="P508" s="425" t="str">
        <f t="array" aca="1" ref="P508" ca="1">IFERROR(IF(INDEX('Disaggregation Records'!$H$69:$H$152,MATCH(RIGHT(M508,255),RIGHT('Disaggregation Records'!$D$69:$D$152,255),0))=0,"",INDEX('Disaggregation Records'!$H$69:$H$152,MATCH(RIGHT(M508,255),RIGHT('Disaggregation Records'!$D$69:$D$152,255),0))),"")</f>
        <v/>
      </c>
    </row>
    <row r="509" spans="1:16" s="456" customFormat="1" ht="15" customHeight="1" x14ac:dyDescent="0.35">
      <c r="A509" s="891"/>
      <c r="B509" s="911"/>
      <c r="C509" s="890"/>
      <c r="D509" s="901"/>
      <c r="E509" s="913"/>
      <c r="F509" s="431"/>
      <c r="G509" s="905"/>
      <c r="H509" s="895"/>
      <c r="I509" s="915"/>
      <c r="J509" s="899"/>
      <c r="K509" s="893"/>
      <c r="L509" s="425"/>
      <c r="M509" s="425"/>
      <c r="N509" s="425"/>
      <c r="O509" s="425"/>
      <c r="P509" s="425"/>
    </row>
    <row r="510" spans="1:16" s="456" customFormat="1" ht="15" customHeight="1" x14ac:dyDescent="0.35">
      <c r="A510" s="891" t="str">
        <f ca="1">INDIRECT("'Disaggregation tab old'!O"&amp;19-$K510)</f>
        <v>a1V1R00000DyKOsUAN</v>
      </c>
      <c r="B510" s="910">
        <f ca="1">INDIRECT("'Disaggregation tab old'!A"&amp;19-$K510)</f>
        <v>10</v>
      </c>
      <c r="C510" s="889" t="str">
        <f ca="1">IFERROR(VLOOKUP(B510,'Outcome Indicators - Section C '!$A$9:$AP$70,42,FALSE),"")</f>
        <v/>
      </c>
      <c r="D510" s="900" t="str">
        <f ca="1">N510</f>
        <v/>
      </c>
      <c r="E510" s="912" t="str">
        <f ca="1">O510</f>
        <v/>
      </c>
      <c r="F510" s="431"/>
      <c r="G510" s="904" t="str">
        <f>IF(IFERROR((F510/F511),"") ="", "",(F510/F511))</f>
        <v/>
      </c>
      <c r="H510" s="894"/>
      <c r="I510" s="914"/>
      <c r="J510" s="898"/>
      <c r="K510" s="893">
        <f ca="1">IF(OFFSET(K510,-2,0,,)="",-Setup!E200,OFFSET(K510,-2,0,,)-1)</f>
        <v>-249</v>
      </c>
      <c r="L510" s="425">
        <f ca="1">IF(AND(EXACT(C510,C508),C508&lt;&gt;0),L508+1,0)</f>
        <v>69</v>
      </c>
      <c r="M510" s="425" t="str">
        <f ca="1">IF(C510&lt;&gt;"",C510&amp;"-"&amp;L510,"")</f>
        <v/>
      </c>
      <c r="N510" s="425" t="str">
        <f t="array" aca="1" ref="N510" ca="1">IFERROR(IF(INDEX('Disaggregation Records'!$E$69:$E$152,MATCH(RIGHT(M510,255),RIGHT('Disaggregation Records'!$D$69:$D$152,255),0))=0,"",INDEX('Disaggregation Records'!$E$69:$E$152,MATCH(RIGHT(M510,255),RIGHT('Disaggregation Records'!$D$69:$D$152,255),0))),"")</f>
        <v/>
      </c>
      <c r="O510" s="425" t="str">
        <f t="array" aca="1" ref="O510" ca="1">IFERROR(IF(INDEX('Disaggregation Records'!$F$69:$F$152,MATCH(RIGHT(M510,255),RIGHT('Disaggregation Records'!$D$69:$D$152,255),0))=0,"",INDEX('Disaggregation Records'!$F$69:$F$152,MATCH(RIGHT(M510,255),RIGHT('Disaggregation Records'!$D$69:$D$152,255),0))),"")</f>
        <v/>
      </c>
      <c r="P510" s="425" t="str">
        <f t="array" aca="1" ref="P510" ca="1">IFERROR(IF(INDEX('Disaggregation Records'!$H$69:$H$152,MATCH(RIGHT(M510,255),RIGHT('Disaggregation Records'!$D$69:$D$152,255),0))=0,"",INDEX('Disaggregation Records'!$H$69:$H$152,MATCH(RIGHT(M510,255),RIGHT('Disaggregation Records'!$D$69:$D$152,255),0))),"")</f>
        <v/>
      </c>
    </row>
    <row r="511" spans="1:16" s="456" customFormat="1" ht="15" customHeight="1" x14ac:dyDescent="0.35">
      <c r="A511" s="891"/>
      <c r="B511" s="911"/>
      <c r="C511" s="890"/>
      <c r="D511" s="901"/>
      <c r="E511" s="913"/>
      <c r="F511" s="431"/>
      <c r="G511" s="905"/>
      <c r="H511" s="895"/>
      <c r="I511" s="915"/>
      <c r="J511" s="899"/>
      <c r="K511" s="893"/>
      <c r="L511" s="425"/>
      <c r="M511" s="425"/>
      <c r="N511" s="425"/>
      <c r="O511" s="425"/>
      <c r="P511" s="425"/>
    </row>
    <row r="512" spans="1:16" s="456" customFormat="1" ht="15" customHeight="1" x14ac:dyDescent="0.35">
      <c r="A512" s="891" t="str">
        <f ca="1">INDIRECT("'Disaggregation tab old'!O"&amp;19-$K512)</f>
        <v>a1V1R00000DyKOtUAN</v>
      </c>
      <c r="B512" s="910">
        <f ca="1">INDIRECT("'Disaggregation tab old'!A"&amp;19-$K512)</f>
        <v>11</v>
      </c>
      <c r="C512" s="889" t="str">
        <f ca="1">IFERROR(VLOOKUP(B512,'Outcome Indicators - Section C '!$A$9:$AP$70,42,FALSE),"")</f>
        <v/>
      </c>
      <c r="D512" s="900" t="str">
        <f ca="1">N512</f>
        <v/>
      </c>
      <c r="E512" s="912" t="str">
        <f ca="1">O512</f>
        <v/>
      </c>
      <c r="F512" s="431"/>
      <c r="G512" s="904" t="str">
        <f>IF(IFERROR((F512/F513),"") ="", "",(F512/F513))</f>
        <v/>
      </c>
      <c r="H512" s="894"/>
      <c r="I512" s="914"/>
      <c r="J512" s="898"/>
      <c r="K512" s="893">
        <f ca="1">IF(OFFSET(K512,-2,0,,)="",-Setup!E202,OFFSET(K512,-2,0,,)-1)</f>
        <v>-250</v>
      </c>
      <c r="L512" s="425">
        <f ca="1">IF(AND(EXACT(C512,C510),C510&lt;&gt;0),L510+1,0)</f>
        <v>70</v>
      </c>
      <c r="M512" s="425" t="str">
        <f ca="1">IF(C512&lt;&gt;"",C512&amp;"-"&amp;L512,"")</f>
        <v/>
      </c>
      <c r="N512" s="425" t="str">
        <f t="array" aca="1" ref="N512" ca="1">IFERROR(IF(INDEX('Disaggregation Records'!$E$69:$E$152,MATCH(RIGHT(M512,255),RIGHT('Disaggregation Records'!$D$69:$D$152,255),0))=0,"",INDEX('Disaggregation Records'!$E$69:$E$152,MATCH(RIGHT(M512,255),RIGHT('Disaggregation Records'!$D$69:$D$152,255),0))),"")</f>
        <v/>
      </c>
      <c r="O512" s="425" t="str">
        <f t="array" aca="1" ref="O512" ca="1">IFERROR(IF(INDEX('Disaggregation Records'!$F$69:$F$152,MATCH(RIGHT(M512,255),RIGHT('Disaggregation Records'!$D$69:$D$152,255),0))=0,"",INDEX('Disaggregation Records'!$F$69:$F$152,MATCH(RIGHT(M512,255),RIGHT('Disaggregation Records'!$D$69:$D$152,255),0))),"")</f>
        <v/>
      </c>
      <c r="P512" s="425" t="str">
        <f t="array" aca="1" ref="P512" ca="1">IFERROR(IF(INDEX('Disaggregation Records'!$H$69:$H$152,MATCH(RIGHT(M512,255),RIGHT('Disaggregation Records'!$D$69:$D$152,255),0))=0,"",INDEX('Disaggregation Records'!$H$69:$H$152,MATCH(RIGHT(M512,255),RIGHT('Disaggregation Records'!$D$69:$D$152,255),0))),"")</f>
        <v/>
      </c>
    </row>
    <row r="513" spans="1:16" s="456" customFormat="1" ht="15" customHeight="1" x14ac:dyDescent="0.35">
      <c r="A513" s="891"/>
      <c r="B513" s="911"/>
      <c r="C513" s="890"/>
      <c r="D513" s="901"/>
      <c r="E513" s="913"/>
      <c r="F513" s="431"/>
      <c r="G513" s="905"/>
      <c r="H513" s="895"/>
      <c r="I513" s="915"/>
      <c r="J513" s="899"/>
      <c r="K513" s="893"/>
      <c r="L513" s="425"/>
      <c r="M513" s="425"/>
      <c r="N513" s="425"/>
      <c r="O513" s="425"/>
      <c r="P513" s="425"/>
    </row>
    <row r="514" spans="1:16" s="456" customFormat="1" ht="15" customHeight="1" x14ac:dyDescent="0.35">
      <c r="A514" s="891" t="str">
        <f ca="1">INDIRECT("'Disaggregation tab old'!O"&amp;19-$K514)</f>
        <v>a1V1R00000DyKOuUAN</v>
      </c>
      <c r="B514" s="910">
        <f ca="1">INDIRECT("'Disaggregation tab old'!A"&amp;19-$K514)</f>
        <v>11</v>
      </c>
      <c r="C514" s="889" t="str">
        <f ca="1">IFERROR(VLOOKUP(B514,'Outcome Indicators - Section C '!$A$9:$AP$70,42,FALSE),"")</f>
        <v/>
      </c>
      <c r="D514" s="900" t="str">
        <f ca="1">N514</f>
        <v/>
      </c>
      <c r="E514" s="912" t="str">
        <f ca="1">O514</f>
        <v/>
      </c>
      <c r="F514" s="431"/>
      <c r="G514" s="904" t="str">
        <f>IF(IFERROR((F514/F515),"") ="", "",(F514/F515))</f>
        <v/>
      </c>
      <c r="H514" s="894"/>
      <c r="I514" s="914"/>
      <c r="J514" s="898"/>
      <c r="K514" s="893">
        <f ca="1">IF(OFFSET(K514,-2,0,,)="",-Setup!E204,OFFSET(K514,-2,0,,)-1)</f>
        <v>-251</v>
      </c>
      <c r="L514" s="425">
        <f ca="1">IF(AND(EXACT(C514,C512),C512&lt;&gt;0),L512+1,0)</f>
        <v>71</v>
      </c>
      <c r="M514" s="425" t="str">
        <f ca="1">IF(C514&lt;&gt;"",C514&amp;"-"&amp;L514,"")</f>
        <v/>
      </c>
      <c r="N514" s="425" t="str">
        <f t="array" aca="1" ref="N514" ca="1">IFERROR(IF(INDEX('Disaggregation Records'!$E$69:$E$152,MATCH(RIGHT(M514,255),RIGHT('Disaggregation Records'!$D$69:$D$152,255),0))=0,"",INDEX('Disaggregation Records'!$E$69:$E$152,MATCH(RIGHT(M514,255),RIGHT('Disaggregation Records'!$D$69:$D$152,255),0))),"")</f>
        <v/>
      </c>
      <c r="O514" s="425" t="str">
        <f t="array" aca="1" ref="O514" ca="1">IFERROR(IF(INDEX('Disaggregation Records'!$F$69:$F$152,MATCH(RIGHT(M514,255),RIGHT('Disaggregation Records'!$D$69:$D$152,255),0))=0,"",INDEX('Disaggregation Records'!$F$69:$F$152,MATCH(RIGHT(M514,255),RIGHT('Disaggregation Records'!$D$69:$D$152,255),0))),"")</f>
        <v/>
      </c>
      <c r="P514" s="425" t="str">
        <f t="array" aca="1" ref="P514" ca="1">IFERROR(IF(INDEX('Disaggregation Records'!$H$69:$H$152,MATCH(RIGHT(M514,255),RIGHT('Disaggregation Records'!$D$69:$D$152,255),0))=0,"",INDEX('Disaggregation Records'!$H$69:$H$152,MATCH(RIGHT(M514,255),RIGHT('Disaggregation Records'!$D$69:$D$152,255),0))),"")</f>
        <v/>
      </c>
    </row>
    <row r="515" spans="1:16" s="456" customFormat="1" ht="15" customHeight="1" x14ac:dyDescent="0.35">
      <c r="A515" s="891"/>
      <c r="B515" s="911"/>
      <c r="C515" s="890"/>
      <c r="D515" s="901"/>
      <c r="E515" s="913"/>
      <c r="F515" s="431"/>
      <c r="G515" s="905"/>
      <c r="H515" s="895"/>
      <c r="I515" s="915"/>
      <c r="J515" s="899"/>
      <c r="K515" s="893"/>
      <c r="L515" s="425"/>
      <c r="M515" s="425"/>
      <c r="N515" s="425"/>
      <c r="O515" s="425"/>
      <c r="P515" s="425"/>
    </row>
    <row r="516" spans="1:16" s="456" customFormat="1" ht="15" customHeight="1" x14ac:dyDescent="0.35">
      <c r="A516" s="891" t="str">
        <f ca="1">INDIRECT("'Disaggregation tab old'!O"&amp;19-$K516)</f>
        <v>a1V1R00000DyKOvUAN</v>
      </c>
      <c r="B516" s="910">
        <f ca="1">INDIRECT("'Disaggregation tab old'!A"&amp;19-$K516)</f>
        <v>11</v>
      </c>
      <c r="C516" s="889" t="str">
        <f ca="1">IFERROR(VLOOKUP(B516,'Outcome Indicators - Section C '!$A$9:$AP$70,42,FALSE),"")</f>
        <v/>
      </c>
      <c r="D516" s="900" t="str">
        <f ca="1">N516</f>
        <v/>
      </c>
      <c r="E516" s="912" t="str">
        <f ca="1">O516</f>
        <v/>
      </c>
      <c r="F516" s="431"/>
      <c r="G516" s="904" t="str">
        <f>IF(IFERROR((F516/F517),"") ="", "",(F516/F517))</f>
        <v/>
      </c>
      <c r="H516" s="894"/>
      <c r="I516" s="914"/>
      <c r="J516" s="898"/>
      <c r="K516" s="893">
        <f ca="1">IF(OFFSET(K516,-2,0,,)="",-Setup!E206,OFFSET(K516,-2,0,,)-1)</f>
        <v>-252</v>
      </c>
      <c r="L516" s="425">
        <f ca="1">IF(AND(EXACT(C516,C514),C514&lt;&gt;0),L514+1,0)</f>
        <v>72</v>
      </c>
      <c r="M516" s="425" t="str">
        <f ca="1">IF(C516&lt;&gt;"",C516&amp;"-"&amp;L516,"")</f>
        <v/>
      </c>
      <c r="N516" s="425" t="str">
        <f t="array" aca="1" ref="N516" ca="1">IFERROR(IF(INDEX('Disaggregation Records'!$E$69:$E$152,MATCH(RIGHT(M516,255),RIGHT('Disaggregation Records'!$D$69:$D$152,255),0))=0,"",INDEX('Disaggregation Records'!$E$69:$E$152,MATCH(RIGHT(M516,255),RIGHT('Disaggregation Records'!$D$69:$D$152,255),0))),"")</f>
        <v/>
      </c>
      <c r="O516" s="425" t="str">
        <f t="array" aca="1" ref="O516" ca="1">IFERROR(IF(INDEX('Disaggregation Records'!$F$69:$F$152,MATCH(RIGHT(M516,255),RIGHT('Disaggregation Records'!$D$69:$D$152,255),0))=0,"",INDEX('Disaggregation Records'!$F$69:$F$152,MATCH(RIGHT(M516,255),RIGHT('Disaggregation Records'!$D$69:$D$152,255),0))),"")</f>
        <v/>
      </c>
      <c r="P516" s="425" t="str">
        <f t="array" aca="1" ref="P516" ca="1">IFERROR(IF(INDEX('Disaggregation Records'!$H$69:$H$152,MATCH(RIGHT(M516,255),RIGHT('Disaggregation Records'!$D$69:$D$152,255),0))=0,"",INDEX('Disaggregation Records'!$H$69:$H$152,MATCH(RIGHT(M516,255),RIGHT('Disaggregation Records'!$D$69:$D$152,255),0))),"")</f>
        <v/>
      </c>
    </row>
    <row r="517" spans="1:16" s="456" customFormat="1" ht="15" customHeight="1" x14ac:dyDescent="0.35">
      <c r="A517" s="891"/>
      <c r="B517" s="911"/>
      <c r="C517" s="890"/>
      <c r="D517" s="901"/>
      <c r="E517" s="913"/>
      <c r="F517" s="431"/>
      <c r="G517" s="905"/>
      <c r="H517" s="895"/>
      <c r="I517" s="915"/>
      <c r="J517" s="899"/>
      <c r="K517" s="893"/>
      <c r="L517" s="425"/>
      <c r="M517" s="425"/>
      <c r="N517" s="425"/>
      <c r="O517" s="425"/>
      <c r="P517" s="425"/>
    </row>
    <row r="518" spans="1:16" s="456" customFormat="1" ht="15" customHeight="1" x14ac:dyDescent="0.35">
      <c r="A518" s="891" t="str">
        <f ca="1">INDIRECT("'Disaggregation tab old'!O"&amp;19-$K518)</f>
        <v>a1V1R00000DyKOwUAN</v>
      </c>
      <c r="B518" s="910">
        <f ca="1">INDIRECT("'Disaggregation tab old'!A"&amp;19-$K518)</f>
        <v>11</v>
      </c>
      <c r="C518" s="889" t="str">
        <f ca="1">IFERROR(VLOOKUP(B518,'Outcome Indicators - Section C '!$A$9:$AP$70,42,FALSE),"")</f>
        <v/>
      </c>
      <c r="D518" s="900" t="str">
        <f ca="1">N518</f>
        <v/>
      </c>
      <c r="E518" s="912" t="str">
        <f ca="1">O518</f>
        <v/>
      </c>
      <c r="F518" s="431"/>
      <c r="G518" s="904" t="str">
        <f>IF(IFERROR((F518/F519),"") ="", "",(F518/F519))</f>
        <v/>
      </c>
      <c r="H518" s="894"/>
      <c r="I518" s="914"/>
      <c r="J518" s="898"/>
      <c r="K518" s="893">
        <f ca="1">IF(OFFSET(K518,-2,0,,)="",-Setup!E208,OFFSET(K518,-2,0,,)-1)</f>
        <v>-253</v>
      </c>
      <c r="L518" s="425">
        <f ca="1">IF(AND(EXACT(C518,C516),C516&lt;&gt;0),L516+1,0)</f>
        <v>73</v>
      </c>
      <c r="M518" s="425" t="str">
        <f ca="1">IF(C518&lt;&gt;"",C518&amp;"-"&amp;L518,"")</f>
        <v/>
      </c>
      <c r="N518" s="425" t="str">
        <f t="array" aca="1" ref="N518" ca="1">IFERROR(IF(INDEX('Disaggregation Records'!$E$69:$E$152,MATCH(RIGHT(M518,255),RIGHT('Disaggregation Records'!$D$69:$D$152,255),0))=0,"",INDEX('Disaggregation Records'!$E$69:$E$152,MATCH(RIGHT(M518,255),RIGHT('Disaggregation Records'!$D$69:$D$152,255),0))),"")</f>
        <v/>
      </c>
      <c r="O518" s="425" t="str">
        <f t="array" aca="1" ref="O518" ca="1">IFERROR(IF(INDEX('Disaggregation Records'!$F$69:$F$152,MATCH(RIGHT(M518,255),RIGHT('Disaggregation Records'!$D$69:$D$152,255),0))=0,"",INDEX('Disaggregation Records'!$F$69:$F$152,MATCH(RIGHT(M518,255),RIGHT('Disaggregation Records'!$D$69:$D$152,255),0))),"")</f>
        <v/>
      </c>
      <c r="P518" s="425" t="str">
        <f t="array" aca="1" ref="P518" ca="1">IFERROR(IF(INDEX('Disaggregation Records'!$H$69:$H$152,MATCH(RIGHT(M518,255),RIGHT('Disaggregation Records'!$D$69:$D$152,255),0))=0,"",INDEX('Disaggregation Records'!$H$69:$H$152,MATCH(RIGHT(M518,255),RIGHT('Disaggregation Records'!$D$69:$D$152,255),0))),"")</f>
        <v/>
      </c>
    </row>
    <row r="519" spans="1:16" s="456" customFormat="1" ht="15" customHeight="1" x14ac:dyDescent="0.35">
      <c r="A519" s="891"/>
      <c r="B519" s="911"/>
      <c r="C519" s="890"/>
      <c r="D519" s="901"/>
      <c r="E519" s="913"/>
      <c r="F519" s="431"/>
      <c r="G519" s="905"/>
      <c r="H519" s="895"/>
      <c r="I519" s="915"/>
      <c r="J519" s="899"/>
      <c r="K519" s="893"/>
      <c r="L519" s="425"/>
      <c r="M519" s="425"/>
      <c r="N519" s="425"/>
      <c r="O519" s="425"/>
      <c r="P519" s="425"/>
    </row>
    <row r="520" spans="1:16" s="456" customFormat="1" ht="15" customHeight="1" x14ac:dyDescent="0.35">
      <c r="A520" s="891" t="str">
        <f ca="1">INDIRECT("'Disaggregation tab old'!O"&amp;19-$K520)</f>
        <v>a1V1R00000DyKOxUAN</v>
      </c>
      <c r="B520" s="910">
        <f ca="1">INDIRECT("'Disaggregation tab old'!A"&amp;19-$K520)</f>
        <v>11</v>
      </c>
      <c r="C520" s="889" t="str">
        <f ca="1">IFERROR(VLOOKUP(B520,'Outcome Indicators - Section C '!$A$9:$AP$70,42,FALSE),"")</f>
        <v/>
      </c>
      <c r="D520" s="900" t="str">
        <f ca="1">N520</f>
        <v/>
      </c>
      <c r="E520" s="912" t="str">
        <f ca="1">O520</f>
        <v/>
      </c>
      <c r="F520" s="431"/>
      <c r="G520" s="904" t="str">
        <f>IF(IFERROR((F520/F521),"") ="", "",(F520/F521))</f>
        <v/>
      </c>
      <c r="H520" s="894"/>
      <c r="I520" s="914"/>
      <c r="J520" s="898"/>
      <c r="K520" s="893">
        <f ca="1">IF(OFFSET(K520,-2,0,,)="",-Setup!E210,OFFSET(K520,-2,0,,)-1)</f>
        <v>-254</v>
      </c>
      <c r="L520" s="425">
        <f ca="1">IF(AND(EXACT(C520,C518),C518&lt;&gt;0),L518+1,0)</f>
        <v>74</v>
      </c>
      <c r="M520" s="425" t="str">
        <f ca="1">IF(C520&lt;&gt;"",C520&amp;"-"&amp;L520,"")</f>
        <v/>
      </c>
      <c r="N520" s="425" t="str">
        <f t="array" aca="1" ref="N520" ca="1">IFERROR(IF(INDEX('Disaggregation Records'!$E$69:$E$152,MATCH(RIGHT(M520,255),RIGHT('Disaggregation Records'!$D$69:$D$152,255),0))=0,"",INDEX('Disaggregation Records'!$E$69:$E$152,MATCH(RIGHT(M520,255),RIGHT('Disaggregation Records'!$D$69:$D$152,255),0))),"")</f>
        <v/>
      </c>
      <c r="O520" s="425" t="str">
        <f t="array" aca="1" ref="O520" ca="1">IFERROR(IF(INDEX('Disaggregation Records'!$F$69:$F$152,MATCH(RIGHT(M520,255),RIGHT('Disaggregation Records'!$D$69:$D$152,255),0))=0,"",INDEX('Disaggregation Records'!$F$69:$F$152,MATCH(RIGHT(M520,255),RIGHT('Disaggregation Records'!$D$69:$D$152,255),0))),"")</f>
        <v/>
      </c>
      <c r="P520" s="425" t="str">
        <f t="array" aca="1" ref="P520" ca="1">IFERROR(IF(INDEX('Disaggregation Records'!$H$69:$H$152,MATCH(RIGHT(M520,255),RIGHT('Disaggregation Records'!$D$69:$D$152,255),0))=0,"",INDEX('Disaggregation Records'!$H$69:$H$152,MATCH(RIGHT(M520,255),RIGHT('Disaggregation Records'!$D$69:$D$152,255),0))),"")</f>
        <v/>
      </c>
    </row>
    <row r="521" spans="1:16" s="456" customFormat="1" ht="15" customHeight="1" x14ac:dyDescent="0.35">
      <c r="A521" s="891"/>
      <c r="B521" s="911"/>
      <c r="C521" s="890"/>
      <c r="D521" s="901"/>
      <c r="E521" s="913"/>
      <c r="F521" s="431"/>
      <c r="G521" s="905"/>
      <c r="H521" s="895"/>
      <c r="I521" s="915"/>
      <c r="J521" s="899"/>
      <c r="K521" s="893"/>
      <c r="L521" s="425"/>
      <c r="M521" s="425"/>
      <c r="N521" s="425"/>
      <c r="O521" s="425"/>
      <c r="P521" s="425"/>
    </row>
    <row r="522" spans="1:16" s="456" customFormat="1" ht="15" customHeight="1" x14ac:dyDescent="0.35">
      <c r="A522" s="891" t="str">
        <f ca="1">INDIRECT("'Disaggregation tab old'!O"&amp;19-$K522)</f>
        <v>a1V1R00000DyKOyUAN</v>
      </c>
      <c r="B522" s="910">
        <f ca="1">INDIRECT("'Disaggregation tab old'!A"&amp;19-$K522)</f>
        <v>11</v>
      </c>
      <c r="C522" s="889" t="str">
        <f ca="1">IFERROR(VLOOKUP(B522,'Outcome Indicators - Section C '!$A$9:$AP$70,42,FALSE),"")</f>
        <v/>
      </c>
      <c r="D522" s="900" t="str">
        <f ca="1">N522</f>
        <v/>
      </c>
      <c r="E522" s="912" t="str">
        <f ca="1">O522</f>
        <v/>
      </c>
      <c r="F522" s="431"/>
      <c r="G522" s="904" t="str">
        <f>IF(IFERROR((F522/F523),"") ="", "",(F522/F523))</f>
        <v/>
      </c>
      <c r="H522" s="894"/>
      <c r="I522" s="914"/>
      <c r="J522" s="898"/>
      <c r="K522" s="893">
        <f ca="1">IF(OFFSET(K522,-2,0,,)="",-Setup!E212,OFFSET(K522,-2,0,,)-1)</f>
        <v>-255</v>
      </c>
      <c r="L522" s="425">
        <f ca="1">IF(AND(EXACT(C522,C520),C520&lt;&gt;0),L520+1,0)</f>
        <v>75</v>
      </c>
      <c r="M522" s="425" t="str">
        <f ca="1">IF(C522&lt;&gt;"",C522&amp;"-"&amp;L522,"")</f>
        <v/>
      </c>
      <c r="N522" s="425" t="str">
        <f t="array" aca="1" ref="N522" ca="1">IFERROR(IF(INDEX('Disaggregation Records'!$E$69:$E$152,MATCH(RIGHT(M522,255),RIGHT('Disaggregation Records'!$D$69:$D$152,255),0))=0,"",INDEX('Disaggregation Records'!$E$69:$E$152,MATCH(RIGHT(M522,255),RIGHT('Disaggregation Records'!$D$69:$D$152,255),0))),"")</f>
        <v/>
      </c>
      <c r="O522" s="425" t="str">
        <f t="array" aca="1" ref="O522" ca="1">IFERROR(IF(INDEX('Disaggregation Records'!$F$69:$F$152,MATCH(RIGHT(M522,255),RIGHT('Disaggregation Records'!$D$69:$D$152,255),0))=0,"",INDEX('Disaggregation Records'!$F$69:$F$152,MATCH(RIGHT(M522,255),RIGHT('Disaggregation Records'!$D$69:$D$152,255),0))),"")</f>
        <v/>
      </c>
      <c r="P522" s="425" t="str">
        <f t="array" aca="1" ref="P522" ca="1">IFERROR(IF(INDEX('Disaggregation Records'!$H$69:$H$152,MATCH(RIGHT(M522,255),RIGHT('Disaggregation Records'!$D$69:$D$152,255),0))=0,"",INDEX('Disaggregation Records'!$H$69:$H$152,MATCH(RIGHT(M522,255),RIGHT('Disaggregation Records'!$D$69:$D$152,255),0))),"")</f>
        <v/>
      </c>
    </row>
    <row r="523" spans="1:16" s="456" customFormat="1" ht="15" customHeight="1" x14ac:dyDescent="0.35">
      <c r="A523" s="891"/>
      <c r="B523" s="911"/>
      <c r="C523" s="890"/>
      <c r="D523" s="901"/>
      <c r="E523" s="913"/>
      <c r="F523" s="431"/>
      <c r="G523" s="905"/>
      <c r="H523" s="895"/>
      <c r="I523" s="915"/>
      <c r="J523" s="899"/>
      <c r="K523" s="893"/>
      <c r="L523" s="425"/>
      <c r="M523" s="425"/>
      <c r="N523" s="425"/>
      <c r="O523" s="425"/>
      <c r="P523" s="425"/>
    </row>
    <row r="524" spans="1:16" s="456" customFormat="1" ht="15" customHeight="1" x14ac:dyDescent="0.35">
      <c r="A524" s="891" t="str">
        <f ca="1">INDIRECT("'Disaggregation tab old'!O"&amp;19-$K524)</f>
        <v>a1V1R00000DyKOzUAN</v>
      </c>
      <c r="B524" s="910">
        <f ca="1">INDIRECT("'Disaggregation tab old'!A"&amp;19-$K524)</f>
        <v>11</v>
      </c>
      <c r="C524" s="889" t="str">
        <f ca="1">IFERROR(VLOOKUP(B524,'Outcome Indicators - Section C '!$A$9:$AP$70,42,FALSE),"")</f>
        <v/>
      </c>
      <c r="D524" s="900" t="str">
        <f ca="1">N524</f>
        <v/>
      </c>
      <c r="E524" s="912" t="str">
        <f ca="1">O524</f>
        <v/>
      </c>
      <c r="F524" s="431"/>
      <c r="G524" s="904" t="str">
        <f>IF(IFERROR((F524/F525),"") ="", "",(F524/F525))</f>
        <v/>
      </c>
      <c r="H524" s="894"/>
      <c r="I524" s="914"/>
      <c r="J524" s="898"/>
      <c r="K524" s="893">
        <f ca="1">IF(OFFSET(K524,-2,0,,)="",-Setup!E214,OFFSET(K524,-2,0,,)-1)</f>
        <v>-256</v>
      </c>
      <c r="L524" s="425">
        <f ca="1">IF(AND(EXACT(C524,C522),C522&lt;&gt;0),L522+1,0)</f>
        <v>76</v>
      </c>
      <c r="M524" s="425" t="str">
        <f ca="1">IF(C524&lt;&gt;"",C524&amp;"-"&amp;L524,"")</f>
        <v/>
      </c>
      <c r="N524" s="425" t="str">
        <f t="array" aca="1" ref="N524" ca="1">IFERROR(IF(INDEX('Disaggregation Records'!$E$69:$E$152,MATCH(RIGHT(M524,255),RIGHT('Disaggregation Records'!$D$69:$D$152,255),0))=0,"",INDEX('Disaggregation Records'!$E$69:$E$152,MATCH(RIGHT(M524,255),RIGHT('Disaggregation Records'!$D$69:$D$152,255),0))),"")</f>
        <v/>
      </c>
      <c r="O524" s="425" t="str">
        <f t="array" aca="1" ref="O524" ca="1">IFERROR(IF(INDEX('Disaggregation Records'!$F$69:$F$152,MATCH(RIGHT(M524,255),RIGHT('Disaggregation Records'!$D$69:$D$152,255),0))=0,"",INDEX('Disaggregation Records'!$F$69:$F$152,MATCH(RIGHT(M524,255),RIGHT('Disaggregation Records'!$D$69:$D$152,255),0))),"")</f>
        <v/>
      </c>
      <c r="P524" s="425" t="str">
        <f t="array" aca="1" ref="P524" ca="1">IFERROR(IF(INDEX('Disaggregation Records'!$H$69:$H$152,MATCH(RIGHT(M524,255),RIGHT('Disaggregation Records'!$D$69:$D$152,255),0))=0,"",INDEX('Disaggregation Records'!$H$69:$H$152,MATCH(RIGHT(M524,255),RIGHT('Disaggregation Records'!$D$69:$D$152,255),0))),"")</f>
        <v/>
      </c>
    </row>
    <row r="525" spans="1:16" s="456" customFormat="1" ht="15" customHeight="1" x14ac:dyDescent="0.35">
      <c r="A525" s="891"/>
      <c r="B525" s="911"/>
      <c r="C525" s="890"/>
      <c r="D525" s="901"/>
      <c r="E525" s="913"/>
      <c r="F525" s="431"/>
      <c r="G525" s="905"/>
      <c r="H525" s="895"/>
      <c r="I525" s="915"/>
      <c r="J525" s="899"/>
      <c r="K525" s="893"/>
      <c r="L525" s="425"/>
      <c r="M525" s="425"/>
      <c r="N525" s="425"/>
      <c r="O525" s="425"/>
      <c r="P525" s="425"/>
    </row>
    <row r="526" spans="1:16" s="456" customFormat="1" ht="15" customHeight="1" x14ac:dyDescent="0.35">
      <c r="A526" s="891" t="str">
        <f ca="1">INDIRECT("'Disaggregation tab old'!O"&amp;19-$K526)</f>
        <v>a1V1R00000DyKP0UAN</v>
      </c>
      <c r="B526" s="910">
        <f ca="1">INDIRECT("'Disaggregation tab old'!A"&amp;19-$K526)</f>
        <v>11</v>
      </c>
      <c r="C526" s="889" t="str">
        <f ca="1">IFERROR(VLOOKUP(B526,'Outcome Indicators - Section C '!$A$9:$AP$70,42,FALSE),"")</f>
        <v/>
      </c>
      <c r="D526" s="900" t="str">
        <f ca="1">N526</f>
        <v/>
      </c>
      <c r="E526" s="912" t="str">
        <f ca="1">O526</f>
        <v/>
      </c>
      <c r="F526" s="431"/>
      <c r="G526" s="904" t="str">
        <f>IF(IFERROR((F526/F527),"") ="", "",(F526/F527))</f>
        <v/>
      </c>
      <c r="H526" s="894"/>
      <c r="I526" s="914"/>
      <c r="J526" s="898"/>
      <c r="K526" s="893">
        <f ca="1">IF(OFFSET(K526,-2,0,,)="",-Setup!E216,OFFSET(K526,-2,0,,)-1)</f>
        <v>-257</v>
      </c>
      <c r="L526" s="425">
        <f ca="1">IF(AND(EXACT(C526,C524),C524&lt;&gt;0),L524+1,0)</f>
        <v>77</v>
      </c>
      <c r="M526" s="425" t="str">
        <f ca="1">IF(C526&lt;&gt;"",C526&amp;"-"&amp;L526,"")</f>
        <v/>
      </c>
      <c r="N526" s="425" t="str">
        <f t="array" aca="1" ref="N526" ca="1">IFERROR(IF(INDEX('Disaggregation Records'!$E$69:$E$152,MATCH(RIGHT(M526,255),RIGHT('Disaggregation Records'!$D$69:$D$152,255),0))=0,"",INDEX('Disaggregation Records'!$E$69:$E$152,MATCH(RIGHT(M526,255),RIGHT('Disaggregation Records'!$D$69:$D$152,255),0))),"")</f>
        <v/>
      </c>
      <c r="O526" s="425" t="str">
        <f t="array" aca="1" ref="O526" ca="1">IFERROR(IF(INDEX('Disaggregation Records'!$F$69:$F$152,MATCH(RIGHT(M526,255),RIGHT('Disaggregation Records'!$D$69:$D$152,255),0))=0,"",INDEX('Disaggregation Records'!$F$69:$F$152,MATCH(RIGHT(M526,255),RIGHT('Disaggregation Records'!$D$69:$D$152,255),0))),"")</f>
        <v/>
      </c>
      <c r="P526" s="425" t="str">
        <f t="array" aca="1" ref="P526" ca="1">IFERROR(IF(INDEX('Disaggregation Records'!$H$69:$H$152,MATCH(RIGHT(M526,255),RIGHT('Disaggregation Records'!$D$69:$D$152,255),0))=0,"",INDEX('Disaggregation Records'!$H$69:$H$152,MATCH(RIGHT(M526,255),RIGHT('Disaggregation Records'!$D$69:$D$152,255),0))),"")</f>
        <v/>
      </c>
    </row>
    <row r="527" spans="1:16" s="456" customFormat="1" ht="15" customHeight="1" x14ac:dyDescent="0.35">
      <c r="A527" s="891"/>
      <c r="B527" s="911"/>
      <c r="C527" s="890"/>
      <c r="D527" s="901"/>
      <c r="E527" s="913"/>
      <c r="F527" s="431"/>
      <c r="G527" s="905"/>
      <c r="H527" s="895"/>
      <c r="I527" s="915"/>
      <c r="J527" s="899"/>
      <c r="K527" s="893"/>
      <c r="L527" s="425"/>
      <c r="M527" s="425"/>
      <c r="N527" s="425"/>
      <c r="O527" s="425"/>
      <c r="P527" s="425"/>
    </row>
    <row r="528" spans="1:16" s="456" customFormat="1" ht="15" customHeight="1" x14ac:dyDescent="0.35">
      <c r="A528" s="891" t="str">
        <f ca="1">INDIRECT("'Disaggregation tab old'!O"&amp;19-$K528)</f>
        <v>a1V1R00000DyKP1UAN</v>
      </c>
      <c r="B528" s="910">
        <f ca="1">INDIRECT("'Disaggregation tab old'!A"&amp;19-$K528)</f>
        <v>11</v>
      </c>
      <c r="C528" s="889" t="str">
        <f ca="1">IFERROR(VLOOKUP(B528,'Outcome Indicators - Section C '!$A$9:$AP$70,42,FALSE),"")</f>
        <v/>
      </c>
      <c r="D528" s="900" t="str">
        <f ca="1">N528</f>
        <v/>
      </c>
      <c r="E528" s="912" t="str">
        <f ca="1">O528</f>
        <v/>
      </c>
      <c r="F528" s="431"/>
      <c r="G528" s="904" t="str">
        <f>IF(IFERROR((F528/F529),"") ="", "",(F528/F529))</f>
        <v/>
      </c>
      <c r="H528" s="894"/>
      <c r="I528" s="914"/>
      <c r="J528" s="898"/>
      <c r="K528" s="893">
        <f ca="1">IF(OFFSET(K528,-2,0,,)="",-Setup!E218,OFFSET(K528,-2,0,,)-1)</f>
        <v>-258</v>
      </c>
      <c r="L528" s="425">
        <f ca="1">IF(AND(EXACT(C528,C526),C526&lt;&gt;0),L526+1,0)</f>
        <v>78</v>
      </c>
      <c r="M528" s="425" t="str">
        <f ca="1">IF(C528&lt;&gt;"",C528&amp;"-"&amp;L528,"")</f>
        <v/>
      </c>
      <c r="N528" s="425" t="str">
        <f t="array" aca="1" ref="N528" ca="1">IFERROR(IF(INDEX('Disaggregation Records'!$E$69:$E$152,MATCH(RIGHT(M528,255),RIGHT('Disaggregation Records'!$D$69:$D$152,255),0))=0,"",INDEX('Disaggregation Records'!$E$69:$E$152,MATCH(RIGHT(M528,255),RIGHT('Disaggregation Records'!$D$69:$D$152,255),0))),"")</f>
        <v/>
      </c>
      <c r="O528" s="425" t="str">
        <f t="array" aca="1" ref="O528" ca="1">IFERROR(IF(INDEX('Disaggregation Records'!$F$69:$F$152,MATCH(RIGHT(M528,255),RIGHT('Disaggregation Records'!$D$69:$D$152,255),0))=0,"",INDEX('Disaggregation Records'!$F$69:$F$152,MATCH(RIGHT(M528,255),RIGHT('Disaggregation Records'!$D$69:$D$152,255),0))),"")</f>
        <v/>
      </c>
      <c r="P528" s="425" t="str">
        <f t="array" aca="1" ref="P528" ca="1">IFERROR(IF(INDEX('Disaggregation Records'!$H$69:$H$152,MATCH(RIGHT(M528,255),RIGHT('Disaggregation Records'!$D$69:$D$152,255),0))=0,"",INDEX('Disaggregation Records'!$H$69:$H$152,MATCH(RIGHT(M528,255),RIGHT('Disaggregation Records'!$D$69:$D$152,255),0))),"")</f>
        <v/>
      </c>
    </row>
    <row r="529" spans="1:16" s="456" customFormat="1" ht="15" customHeight="1" x14ac:dyDescent="0.35">
      <c r="A529" s="891"/>
      <c r="B529" s="911"/>
      <c r="C529" s="890"/>
      <c r="D529" s="901"/>
      <c r="E529" s="913"/>
      <c r="F529" s="431"/>
      <c r="G529" s="905"/>
      <c r="H529" s="895"/>
      <c r="I529" s="915"/>
      <c r="J529" s="899"/>
      <c r="K529" s="893"/>
      <c r="L529" s="425"/>
      <c r="M529" s="425"/>
      <c r="N529" s="425"/>
      <c r="O529" s="425"/>
      <c r="P529" s="425"/>
    </row>
    <row r="530" spans="1:16" s="456" customFormat="1" ht="15" customHeight="1" x14ac:dyDescent="0.35">
      <c r="A530" s="891" t="str">
        <f ca="1">INDIRECT("'Disaggregation tab old'!O"&amp;19-$K530)</f>
        <v>a1V1R00000DyKP2UAN</v>
      </c>
      <c r="B530" s="910">
        <f ca="1">INDIRECT("'Disaggregation tab old'!A"&amp;19-$K530)</f>
        <v>11</v>
      </c>
      <c r="C530" s="889" t="str">
        <f ca="1">IFERROR(VLOOKUP(B530,'Outcome Indicators - Section C '!$A$9:$AP$70,42,FALSE),"")</f>
        <v/>
      </c>
      <c r="D530" s="900" t="str">
        <f ca="1">N530</f>
        <v/>
      </c>
      <c r="E530" s="912" t="str">
        <f ca="1">O530</f>
        <v/>
      </c>
      <c r="F530" s="431"/>
      <c r="G530" s="904" t="str">
        <f>IF(IFERROR((F530/F531),"") ="", "",(F530/F531))</f>
        <v/>
      </c>
      <c r="H530" s="894"/>
      <c r="I530" s="914"/>
      <c r="J530" s="898"/>
      <c r="K530" s="893">
        <f ca="1">IF(OFFSET(K530,-2,0,,)="",-Setup!E220,OFFSET(K530,-2,0,,)-1)</f>
        <v>-259</v>
      </c>
      <c r="L530" s="425">
        <f ca="1">IF(AND(EXACT(C530,C528),C528&lt;&gt;0),L528+1,0)</f>
        <v>79</v>
      </c>
      <c r="M530" s="425" t="str">
        <f ca="1">IF(C530&lt;&gt;"",C530&amp;"-"&amp;L530,"")</f>
        <v/>
      </c>
      <c r="N530" s="425" t="str">
        <f t="array" aca="1" ref="N530" ca="1">IFERROR(IF(INDEX('Disaggregation Records'!$E$69:$E$152,MATCH(RIGHT(M530,255),RIGHT('Disaggregation Records'!$D$69:$D$152,255),0))=0,"",INDEX('Disaggregation Records'!$E$69:$E$152,MATCH(RIGHT(M530,255),RIGHT('Disaggregation Records'!$D$69:$D$152,255),0))),"")</f>
        <v/>
      </c>
      <c r="O530" s="425" t="str">
        <f t="array" aca="1" ref="O530" ca="1">IFERROR(IF(INDEX('Disaggregation Records'!$F$69:$F$152,MATCH(RIGHT(M530,255),RIGHT('Disaggregation Records'!$D$69:$D$152,255),0))=0,"",INDEX('Disaggregation Records'!$F$69:$F$152,MATCH(RIGHT(M530,255),RIGHT('Disaggregation Records'!$D$69:$D$152,255),0))),"")</f>
        <v/>
      </c>
      <c r="P530" s="425" t="str">
        <f t="array" aca="1" ref="P530" ca="1">IFERROR(IF(INDEX('Disaggregation Records'!$H$69:$H$152,MATCH(RIGHT(M530,255),RIGHT('Disaggregation Records'!$D$69:$D$152,255),0))=0,"",INDEX('Disaggregation Records'!$H$69:$H$152,MATCH(RIGHT(M530,255),RIGHT('Disaggregation Records'!$D$69:$D$152,255),0))),"")</f>
        <v/>
      </c>
    </row>
    <row r="531" spans="1:16" s="456" customFormat="1" ht="15" customHeight="1" x14ac:dyDescent="0.35">
      <c r="A531" s="891"/>
      <c r="B531" s="911"/>
      <c r="C531" s="890"/>
      <c r="D531" s="901"/>
      <c r="E531" s="913"/>
      <c r="F531" s="431"/>
      <c r="G531" s="905"/>
      <c r="H531" s="895"/>
      <c r="I531" s="915"/>
      <c r="J531" s="899"/>
      <c r="K531" s="893"/>
      <c r="L531" s="425"/>
      <c r="M531" s="425"/>
      <c r="N531" s="425"/>
      <c r="O531" s="425"/>
      <c r="P531" s="425"/>
    </row>
    <row r="532" spans="1:16" s="456" customFormat="1" ht="15" customHeight="1" x14ac:dyDescent="0.35">
      <c r="A532" s="891" t="str">
        <f ca="1">INDIRECT("'Disaggregation tab old'!O"&amp;19-$K532)</f>
        <v>a1V1R00000DyKP3UAN</v>
      </c>
      <c r="B532" s="910">
        <f ca="1">INDIRECT("'Disaggregation tab old'!A"&amp;19-$K532)</f>
        <v>12</v>
      </c>
      <c r="C532" s="889" t="str">
        <f ca="1">IFERROR(VLOOKUP(B532,'Outcome Indicators - Section C '!$A$9:$AP$70,42,FALSE),"")</f>
        <v/>
      </c>
      <c r="D532" s="900" t="str">
        <f ca="1">N532</f>
        <v/>
      </c>
      <c r="E532" s="912" t="str">
        <f ca="1">O532</f>
        <v/>
      </c>
      <c r="F532" s="431"/>
      <c r="G532" s="904" t="str">
        <f>IF(IFERROR((F532/F533),"") ="", "",(F532/F533))</f>
        <v/>
      </c>
      <c r="H532" s="894"/>
      <c r="I532" s="914"/>
      <c r="J532" s="898"/>
      <c r="K532" s="893">
        <f ca="1">IF(OFFSET(K532,-2,0,,)="",-Setup!E222,OFFSET(K532,-2,0,,)-1)</f>
        <v>-260</v>
      </c>
      <c r="L532" s="425">
        <f ca="1">IF(AND(EXACT(C532,C530),C530&lt;&gt;0),L530+1,0)</f>
        <v>80</v>
      </c>
      <c r="M532" s="425" t="str">
        <f ca="1">IF(C532&lt;&gt;"",C532&amp;"-"&amp;L532,"")</f>
        <v/>
      </c>
      <c r="N532" s="425" t="str">
        <f t="array" aca="1" ref="N532" ca="1">IFERROR(IF(INDEX('Disaggregation Records'!$E$69:$E$152,MATCH(RIGHT(M532,255),RIGHT('Disaggregation Records'!$D$69:$D$152,255),0))=0,"",INDEX('Disaggregation Records'!$E$69:$E$152,MATCH(RIGHT(M532,255),RIGHT('Disaggregation Records'!$D$69:$D$152,255),0))),"")</f>
        <v/>
      </c>
      <c r="O532" s="425" t="str">
        <f t="array" aca="1" ref="O532" ca="1">IFERROR(IF(INDEX('Disaggregation Records'!$F$69:$F$152,MATCH(RIGHT(M532,255),RIGHT('Disaggregation Records'!$D$69:$D$152,255),0))=0,"",INDEX('Disaggregation Records'!$F$69:$F$152,MATCH(RIGHT(M532,255),RIGHT('Disaggregation Records'!$D$69:$D$152,255),0))),"")</f>
        <v/>
      </c>
      <c r="P532" s="425" t="str">
        <f t="array" aca="1" ref="P532" ca="1">IFERROR(IF(INDEX('Disaggregation Records'!$H$69:$H$152,MATCH(RIGHT(M532,255),RIGHT('Disaggregation Records'!$D$69:$D$152,255),0))=0,"",INDEX('Disaggregation Records'!$H$69:$H$152,MATCH(RIGHT(M532,255),RIGHT('Disaggregation Records'!$D$69:$D$152,255),0))),"")</f>
        <v/>
      </c>
    </row>
    <row r="533" spans="1:16" s="456" customFormat="1" ht="15" customHeight="1" x14ac:dyDescent="0.35">
      <c r="A533" s="891"/>
      <c r="B533" s="911"/>
      <c r="C533" s="890"/>
      <c r="D533" s="901"/>
      <c r="E533" s="913"/>
      <c r="F533" s="431"/>
      <c r="G533" s="905"/>
      <c r="H533" s="895"/>
      <c r="I533" s="915"/>
      <c r="J533" s="899"/>
      <c r="K533" s="893"/>
      <c r="L533" s="425"/>
      <c r="M533" s="425"/>
      <c r="N533" s="425"/>
      <c r="O533" s="425"/>
      <c r="P533" s="425"/>
    </row>
    <row r="534" spans="1:16" s="456" customFormat="1" ht="15" customHeight="1" x14ac:dyDescent="0.35">
      <c r="A534" s="891" t="str">
        <f ca="1">INDIRECT("'Disaggregation tab old'!O"&amp;19-$K534)</f>
        <v>a1V1R00000DyKP4UAN</v>
      </c>
      <c r="B534" s="910">
        <f ca="1">INDIRECT("'Disaggregation tab old'!A"&amp;19-$K534)</f>
        <v>12</v>
      </c>
      <c r="C534" s="889" t="str">
        <f ca="1">IFERROR(VLOOKUP(B534,'Outcome Indicators - Section C '!$A$9:$AP$70,42,FALSE),"")</f>
        <v/>
      </c>
      <c r="D534" s="900" t="str">
        <f ca="1">N534</f>
        <v/>
      </c>
      <c r="E534" s="912" t="str">
        <f ca="1">O534</f>
        <v/>
      </c>
      <c r="F534" s="431"/>
      <c r="G534" s="904" t="str">
        <f>IF(IFERROR((F534/F535),"") ="", "",(F534/F535))</f>
        <v/>
      </c>
      <c r="H534" s="894"/>
      <c r="I534" s="914"/>
      <c r="J534" s="898"/>
      <c r="K534" s="893">
        <f ca="1">IF(OFFSET(K534,-2,0,,)="",-Setup!E224,OFFSET(K534,-2,0,,)-1)</f>
        <v>-261</v>
      </c>
      <c r="L534" s="425">
        <f ca="1">IF(AND(EXACT(C534,C532),C532&lt;&gt;0),L532+1,0)</f>
        <v>81</v>
      </c>
      <c r="M534" s="425" t="str">
        <f ca="1">IF(C534&lt;&gt;"",C534&amp;"-"&amp;L534,"")</f>
        <v/>
      </c>
      <c r="N534" s="425" t="str">
        <f t="array" aca="1" ref="N534" ca="1">IFERROR(IF(INDEX('Disaggregation Records'!$E$69:$E$152,MATCH(RIGHT(M534,255),RIGHT('Disaggregation Records'!$D$69:$D$152,255),0))=0,"",INDEX('Disaggregation Records'!$E$69:$E$152,MATCH(RIGHT(M534,255),RIGHT('Disaggregation Records'!$D$69:$D$152,255),0))),"")</f>
        <v/>
      </c>
      <c r="O534" s="425" t="str">
        <f t="array" aca="1" ref="O534" ca="1">IFERROR(IF(INDEX('Disaggregation Records'!$F$69:$F$152,MATCH(RIGHT(M534,255),RIGHT('Disaggregation Records'!$D$69:$D$152,255),0))=0,"",INDEX('Disaggregation Records'!$F$69:$F$152,MATCH(RIGHT(M534,255),RIGHT('Disaggregation Records'!$D$69:$D$152,255),0))),"")</f>
        <v/>
      </c>
      <c r="P534" s="425" t="str">
        <f t="array" aca="1" ref="P534" ca="1">IFERROR(IF(INDEX('Disaggregation Records'!$H$69:$H$152,MATCH(RIGHT(M534,255),RIGHT('Disaggregation Records'!$D$69:$D$152,255),0))=0,"",INDEX('Disaggregation Records'!$H$69:$H$152,MATCH(RIGHT(M534,255),RIGHT('Disaggregation Records'!$D$69:$D$152,255),0))),"")</f>
        <v/>
      </c>
    </row>
    <row r="535" spans="1:16" s="456" customFormat="1" ht="15" customHeight="1" x14ac:dyDescent="0.35">
      <c r="A535" s="891"/>
      <c r="B535" s="911"/>
      <c r="C535" s="890"/>
      <c r="D535" s="901"/>
      <c r="E535" s="913"/>
      <c r="F535" s="431"/>
      <c r="G535" s="905"/>
      <c r="H535" s="895"/>
      <c r="I535" s="915"/>
      <c r="J535" s="899"/>
      <c r="K535" s="893"/>
      <c r="L535" s="425"/>
      <c r="M535" s="425"/>
      <c r="N535" s="425"/>
      <c r="O535" s="425"/>
      <c r="P535" s="425"/>
    </row>
    <row r="536" spans="1:16" s="456" customFormat="1" ht="15" customHeight="1" x14ac:dyDescent="0.35">
      <c r="A536" s="891" t="str">
        <f ca="1">INDIRECT("'Disaggregation tab old'!O"&amp;19-$K536)</f>
        <v>a1V1R00000DyKP5UAN</v>
      </c>
      <c r="B536" s="910">
        <f ca="1">INDIRECT("'Disaggregation tab old'!A"&amp;19-$K536)</f>
        <v>12</v>
      </c>
      <c r="C536" s="889" t="str">
        <f ca="1">IFERROR(VLOOKUP(B536,'Outcome Indicators - Section C '!$A$9:$AP$70,42,FALSE),"")</f>
        <v/>
      </c>
      <c r="D536" s="900" t="str">
        <f ca="1">N536</f>
        <v/>
      </c>
      <c r="E536" s="912" t="str">
        <f ca="1">O536</f>
        <v/>
      </c>
      <c r="F536" s="431"/>
      <c r="G536" s="904" t="str">
        <f>IF(IFERROR((F536/F537),"") ="", "",(F536/F537))</f>
        <v/>
      </c>
      <c r="H536" s="894"/>
      <c r="I536" s="914"/>
      <c r="J536" s="898"/>
      <c r="K536" s="893">
        <f ca="1">IF(OFFSET(K536,-2,0,,)="",-Setup!E226,OFFSET(K536,-2,0,,)-1)</f>
        <v>-262</v>
      </c>
      <c r="L536" s="425">
        <f ca="1">IF(AND(EXACT(C536,C534),C534&lt;&gt;0),L534+1,0)</f>
        <v>82</v>
      </c>
      <c r="M536" s="425" t="str">
        <f ca="1">IF(C536&lt;&gt;"",C536&amp;"-"&amp;L536,"")</f>
        <v/>
      </c>
      <c r="N536" s="425" t="str">
        <f t="array" aca="1" ref="N536" ca="1">IFERROR(IF(INDEX('Disaggregation Records'!$E$69:$E$152,MATCH(RIGHT(M536,255),RIGHT('Disaggregation Records'!$D$69:$D$152,255),0))=0,"",INDEX('Disaggregation Records'!$E$69:$E$152,MATCH(RIGHT(M536,255),RIGHT('Disaggregation Records'!$D$69:$D$152,255),0))),"")</f>
        <v/>
      </c>
      <c r="O536" s="425" t="str">
        <f t="array" aca="1" ref="O536" ca="1">IFERROR(IF(INDEX('Disaggregation Records'!$F$69:$F$152,MATCH(RIGHT(M536,255),RIGHT('Disaggregation Records'!$D$69:$D$152,255),0))=0,"",INDEX('Disaggregation Records'!$F$69:$F$152,MATCH(RIGHT(M536,255),RIGHT('Disaggregation Records'!$D$69:$D$152,255),0))),"")</f>
        <v/>
      </c>
      <c r="P536" s="425" t="str">
        <f t="array" aca="1" ref="P536" ca="1">IFERROR(IF(INDEX('Disaggregation Records'!$H$69:$H$152,MATCH(RIGHT(M536,255),RIGHT('Disaggregation Records'!$D$69:$D$152,255),0))=0,"",INDEX('Disaggregation Records'!$H$69:$H$152,MATCH(RIGHT(M536,255),RIGHT('Disaggregation Records'!$D$69:$D$152,255),0))),"")</f>
        <v/>
      </c>
    </row>
    <row r="537" spans="1:16" s="456" customFormat="1" ht="15" customHeight="1" x14ac:dyDescent="0.35">
      <c r="A537" s="891"/>
      <c r="B537" s="911"/>
      <c r="C537" s="890"/>
      <c r="D537" s="901"/>
      <c r="E537" s="913"/>
      <c r="F537" s="431"/>
      <c r="G537" s="905"/>
      <c r="H537" s="895"/>
      <c r="I537" s="915"/>
      <c r="J537" s="899"/>
      <c r="K537" s="893"/>
      <c r="L537" s="425"/>
      <c r="M537" s="425"/>
      <c r="N537" s="425"/>
      <c r="O537" s="425"/>
      <c r="P537" s="425"/>
    </row>
    <row r="538" spans="1:16" s="456" customFormat="1" ht="15" customHeight="1" x14ac:dyDescent="0.35">
      <c r="A538" s="891" t="str">
        <f ca="1">INDIRECT("'Disaggregation tab old'!O"&amp;19-$K538)</f>
        <v>a1V1R00000DyKP6UAN</v>
      </c>
      <c r="B538" s="910">
        <f ca="1">INDIRECT("'Disaggregation tab old'!A"&amp;19-$K538)</f>
        <v>12</v>
      </c>
      <c r="C538" s="889" t="str">
        <f ca="1">IFERROR(VLOOKUP(B538,'Outcome Indicators - Section C '!$A$9:$AP$70,42,FALSE),"")</f>
        <v/>
      </c>
      <c r="D538" s="900" t="str">
        <f ca="1">N538</f>
        <v/>
      </c>
      <c r="E538" s="912" t="str">
        <f ca="1">O538</f>
        <v/>
      </c>
      <c r="F538" s="431"/>
      <c r="G538" s="904" t="str">
        <f>IF(IFERROR((F538/F539),"") ="", "",(F538/F539))</f>
        <v/>
      </c>
      <c r="H538" s="894"/>
      <c r="I538" s="914"/>
      <c r="J538" s="898"/>
      <c r="K538" s="893">
        <f ca="1">IF(OFFSET(K538,-2,0,,)="",-Setup!E228,OFFSET(K538,-2,0,,)-1)</f>
        <v>-263</v>
      </c>
      <c r="L538" s="425">
        <f ca="1">IF(AND(EXACT(C538,C536),C536&lt;&gt;0),L536+1,0)</f>
        <v>83</v>
      </c>
      <c r="M538" s="425" t="str">
        <f ca="1">IF(C538&lt;&gt;"",C538&amp;"-"&amp;L538,"")</f>
        <v/>
      </c>
      <c r="N538" s="425" t="str">
        <f t="array" aca="1" ref="N538" ca="1">IFERROR(IF(INDEX('Disaggregation Records'!$E$69:$E$152,MATCH(RIGHT(M538,255),RIGHT('Disaggregation Records'!$D$69:$D$152,255),0))=0,"",INDEX('Disaggregation Records'!$E$69:$E$152,MATCH(RIGHT(M538,255),RIGHT('Disaggregation Records'!$D$69:$D$152,255),0))),"")</f>
        <v/>
      </c>
      <c r="O538" s="425" t="str">
        <f t="array" aca="1" ref="O538" ca="1">IFERROR(IF(INDEX('Disaggregation Records'!$F$69:$F$152,MATCH(RIGHT(M538,255),RIGHT('Disaggregation Records'!$D$69:$D$152,255),0))=0,"",INDEX('Disaggregation Records'!$F$69:$F$152,MATCH(RIGHT(M538,255),RIGHT('Disaggregation Records'!$D$69:$D$152,255),0))),"")</f>
        <v/>
      </c>
      <c r="P538" s="425" t="str">
        <f t="array" aca="1" ref="P538" ca="1">IFERROR(IF(INDEX('Disaggregation Records'!$H$69:$H$152,MATCH(RIGHT(M538,255),RIGHT('Disaggregation Records'!$D$69:$D$152,255),0))=0,"",INDEX('Disaggregation Records'!$H$69:$H$152,MATCH(RIGHT(M538,255),RIGHT('Disaggregation Records'!$D$69:$D$152,255),0))),"")</f>
        <v/>
      </c>
    </row>
    <row r="539" spans="1:16" s="456" customFormat="1" ht="15" customHeight="1" x14ac:dyDescent="0.35">
      <c r="A539" s="891"/>
      <c r="B539" s="911"/>
      <c r="C539" s="890"/>
      <c r="D539" s="901"/>
      <c r="E539" s="913"/>
      <c r="F539" s="431"/>
      <c r="G539" s="905"/>
      <c r="H539" s="895"/>
      <c r="I539" s="915"/>
      <c r="J539" s="899"/>
      <c r="K539" s="893"/>
      <c r="L539" s="425"/>
      <c r="M539" s="425"/>
      <c r="N539" s="425"/>
      <c r="O539" s="425"/>
      <c r="P539" s="425"/>
    </row>
    <row r="540" spans="1:16" s="456" customFormat="1" ht="15" customHeight="1" x14ac:dyDescent="0.35">
      <c r="A540" s="891" t="str">
        <f ca="1">INDIRECT("'Disaggregation tab old'!O"&amp;19-$K540)</f>
        <v>a1V1R00000DyKP7UAN</v>
      </c>
      <c r="B540" s="910">
        <f ca="1">INDIRECT("'Disaggregation tab old'!A"&amp;19-$K540)</f>
        <v>12</v>
      </c>
      <c r="C540" s="889" t="str">
        <f ca="1">IFERROR(VLOOKUP(B540,'Outcome Indicators - Section C '!$A$9:$AP$70,42,FALSE),"")</f>
        <v/>
      </c>
      <c r="D540" s="900" t="str">
        <f ca="1">N540</f>
        <v/>
      </c>
      <c r="E540" s="912" t="str">
        <f ca="1">O540</f>
        <v/>
      </c>
      <c r="F540" s="431"/>
      <c r="G540" s="904" t="str">
        <f>IF(IFERROR((F540/F541),"") ="", "",(F540/F541))</f>
        <v/>
      </c>
      <c r="H540" s="894"/>
      <c r="I540" s="914"/>
      <c r="J540" s="898"/>
      <c r="K540" s="893">
        <f ca="1">IF(OFFSET(K540,-2,0,,)="",-Setup!E230,OFFSET(K540,-2,0,,)-1)</f>
        <v>-264</v>
      </c>
      <c r="L540" s="425">
        <f ca="1">IF(AND(EXACT(C540,C538),C538&lt;&gt;0),L538+1,0)</f>
        <v>84</v>
      </c>
      <c r="M540" s="425" t="str">
        <f ca="1">IF(C540&lt;&gt;"",C540&amp;"-"&amp;L540,"")</f>
        <v/>
      </c>
      <c r="N540" s="425" t="str">
        <f t="array" aca="1" ref="N540" ca="1">IFERROR(IF(INDEX('Disaggregation Records'!$E$69:$E$152,MATCH(RIGHT(M540,255),RIGHT('Disaggregation Records'!$D$69:$D$152,255),0))=0,"",INDEX('Disaggregation Records'!$E$69:$E$152,MATCH(RIGHT(M540,255),RIGHT('Disaggregation Records'!$D$69:$D$152,255),0))),"")</f>
        <v/>
      </c>
      <c r="O540" s="425" t="str">
        <f t="array" aca="1" ref="O540" ca="1">IFERROR(IF(INDEX('Disaggregation Records'!$F$69:$F$152,MATCH(RIGHT(M540,255),RIGHT('Disaggregation Records'!$D$69:$D$152,255),0))=0,"",INDEX('Disaggregation Records'!$F$69:$F$152,MATCH(RIGHT(M540,255),RIGHT('Disaggregation Records'!$D$69:$D$152,255),0))),"")</f>
        <v/>
      </c>
      <c r="P540" s="425" t="str">
        <f t="array" aca="1" ref="P540" ca="1">IFERROR(IF(INDEX('Disaggregation Records'!$H$69:$H$152,MATCH(RIGHT(M540,255),RIGHT('Disaggregation Records'!$D$69:$D$152,255),0))=0,"",INDEX('Disaggregation Records'!$H$69:$H$152,MATCH(RIGHT(M540,255),RIGHT('Disaggregation Records'!$D$69:$D$152,255),0))),"")</f>
        <v/>
      </c>
    </row>
    <row r="541" spans="1:16" s="456" customFormat="1" ht="15" customHeight="1" x14ac:dyDescent="0.35">
      <c r="A541" s="891"/>
      <c r="B541" s="911"/>
      <c r="C541" s="890"/>
      <c r="D541" s="901"/>
      <c r="E541" s="913"/>
      <c r="F541" s="431"/>
      <c r="G541" s="905"/>
      <c r="H541" s="895"/>
      <c r="I541" s="915"/>
      <c r="J541" s="899"/>
      <c r="K541" s="893"/>
      <c r="L541" s="425"/>
      <c r="M541" s="425"/>
      <c r="N541" s="425"/>
      <c r="O541" s="425"/>
      <c r="P541" s="425"/>
    </row>
    <row r="542" spans="1:16" s="456" customFormat="1" ht="15" customHeight="1" x14ac:dyDescent="0.35">
      <c r="A542" s="891" t="str">
        <f ca="1">INDIRECT("'Disaggregation tab old'!O"&amp;19-$K542)</f>
        <v>a1V1R00000DyKP8UAN</v>
      </c>
      <c r="B542" s="910">
        <f ca="1">INDIRECT("'Disaggregation tab old'!A"&amp;19-$K542)</f>
        <v>12</v>
      </c>
      <c r="C542" s="889" t="str">
        <f ca="1">IFERROR(VLOOKUP(B542,'Outcome Indicators - Section C '!$A$9:$AP$70,42,FALSE),"")</f>
        <v/>
      </c>
      <c r="D542" s="900" t="str">
        <f ca="1">N542</f>
        <v/>
      </c>
      <c r="E542" s="912" t="str">
        <f ca="1">O542</f>
        <v/>
      </c>
      <c r="F542" s="431"/>
      <c r="G542" s="904" t="str">
        <f>IF(IFERROR((F542/F543),"") ="", "",(F542/F543))</f>
        <v/>
      </c>
      <c r="H542" s="894"/>
      <c r="I542" s="914"/>
      <c r="J542" s="898"/>
      <c r="K542" s="893">
        <f ca="1">IF(OFFSET(K542,-2,0,,)="",-Setup!E232,OFFSET(K542,-2,0,,)-1)</f>
        <v>-265</v>
      </c>
      <c r="L542" s="425">
        <f ca="1">IF(AND(EXACT(C542,C540),C540&lt;&gt;0),L540+1,0)</f>
        <v>85</v>
      </c>
      <c r="M542" s="425" t="str">
        <f ca="1">IF(C542&lt;&gt;"",C542&amp;"-"&amp;L542,"")</f>
        <v/>
      </c>
      <c r="N542" s="425" t="str">
        <f t="array" aca="1" ref="N542" ca="1">IFERROR(IF(INDEX('Disaggregation Records'!$E$69:$E$152,MATCH(RIGHT(M542,255),RIGHT('Disaggregation Records'!$D$69:$D$152,255),0))=0,"",INDEX('Disaggregation Records'!$E$69:$E$152,MATCH(RIGHT(M542,255),RIGHT('Disaggregation Records'!$D$69:$D$152,255),0))),"")</f>
        <v/>
      </c>
      <c r="O542" s="425" t="str">
        <f t="array" aca="1" ref="O542" ca="1">IFERROR(IF(INDEX('Disaggregation Records'!$F$69:$F$152,MATCH(RIGHT(M542,255),RIGHT('Disaggregation Records'!$D$69:$D$152,255),0))=0,"",INDEX('Disaggregation Records'!$F$69:$F$152,MATCH(RIGHT(M542,255),RIGHT('Disaggregation Records'!$D$69:$D$152,255),0))),"")</f>
        <v/>
      </c>
      <c r="P542" s="425" t="str">
        <f t="array" aca="1" ref="P542" ca="1">IFERROR(IF(INDEX('Disaggregation Records'!$H$69:$H$152,MATCH(RIGHT(M542,255),RIGHT('Disaggregation Records'!$D$69:$D$152,255),0))=0,"",INDEX('Disaggregation Records'!$H$69:$H$152,MATCH(RIGHT(M542,255),RIGHT('Disaggregation Records'!$D$69:$D$152,255),0))),"")</f>
        <v/>
      </c>
    </row>
    <row r="543" spans="1:16" s="456" customFormat="1" ht="15" customHeight="1" x14ac:dyDescent="0.35">
      <c r="A543" s="891"/>
      <c r="B543" s="911"/>
      <c r="C543" s="890"/>
      <c r="D543" s="901"/>
      <c r="E543" s="913"/>
      <c r="F543" s="431"/>
      <c r="G543" s="905"/>
      <c r="H543" s="895"/>
      <c r="I543" s="915"/>
      <c r="J543" s="899"/>
      <c r="K543" s="893"/>
      <c r="L543" s="425"/>
      <c r="M543" s="425"/>
      <c r="N543" s="425"/>
      <c r="O543" s="425"/>
      <c r="P543" s="425"/>
    </row>
    <row r="544" spans="1:16" s="456" customFormat="1" ht="15" customHeight="1" x14ac:dyDescent="0.35">
      <c r="A544" s="891" t="str">
        <f ca="1">INDIRECT("'Disaggregation tab old'!O"&amp;19-$K544)</f>
        <v>a1V1R00000DyKP9UAN</v>
      </c>
      <c r="B544" s="910">
        <f ca="1">INDIRECT("'Disaggregation tab old'!A"&amp;19-$K544)</f>
        <v>12</v>
      </c>
      <c r="C544" s="889" t="str">
        <f ca="1">IFERROR(VLOOKUP(B544,'Outcome Indicators - Section C '!$A$9:$AP$70,42,FALSE),"")</f>
        <v/>
      </c>
      <c r="D544" s="900" t="str">
        <f ca="1">N544</f>
        <v/>
      </c>
      <c r="E544" s="912" t="str">
        <f ca="1">O544</f>
        <v/>
      </c>
      <c r="F544" s="431"/>
      <c r="G544" s="904" t="str">
        <f>IF(IFERROR((F544/F545),"") ="", "",(F544/F545))</f>
        <v/>
      </c>
      <c r="H544" s="894"/>
      <c r="I544" s="914"/>
      <c r="J544" s="898"/>
      <c r="K544" s="893">
        <f ca="1">IF(OFFSET(K544,-2,0,,)="",-Setup!E234,OFFSET(K544,-2,0,,)-1)</f>
        <v>-266</v>
      </c>
      <c r="L544" s="425">
        <f ca="1">IF(AND(EXACT(C544,C542),C542&lt;&gt;0),L542+1,0)</f>
        <v>86</v>
      </c>
      <c r="M544" s="425" t="str">
        <f ca="1">IF(C544&lt;&gt;"",C544&amp;"-"&amp;L544,"")</f>
        <v/>
      </c>
      <c r="N544" s="425" t="str">
        <f t="array" aca="1" ref="N544" ca="1">IFERROR(IF(INDEX('Disaggregation Records'!$E$69:$E$152,MATCH(RIGHT(M544,255),RIGHT('Disaggregation Records'!$D$69:$D$152,255),0))=0,"",INDEX('Disaggregation Records'!$E$69:$E$152,MATCH(RIGHT(M544,255),RIGHT('Disaggregation Records'!$D$69:$D$152,255),0))),"")</f>
        <v/>
      </c>
      <c r="O544" s="425" t="str">
        <f t="array" aca="1" ref="O544" ca="1">IFERROR(IF(INDEX('Disaggregation Records'!$F$69:$F$152,MATCH(RIGHT(M544,255),RIGHT('Disaggregation Records'!$D$69:$D$152,255),0))=0,"",INDEX('Disaggregation Records'!$F$69:$F$152,MATCH(RIGHT(M544,255),RIGHT('Disaggregation Records'!$D$69:$D$152,255),0))),"")</f>
        <v/>
      </c>
      <c r="P544" s="425" t="str">
        <f t="array" aca="1" ref="P544" ca="1">IFERROR(IF(INDEX('Disaggregation Records'!$H$69:$H$152,MATCH(RIGHT(M544,255),RIGHT('Disaggregation Records'!$D$69:$D$152,255),0))=0,"",INDEX('Disaggregation Records'!$H$69:$H$152,MATCH(RIGHT(M544,255),RIGHT('Disaggregation Records'!$D$69:$D$152,255),0))),"")</f>
        <v/>
      </c>
    </row>
    <row r="545" spans="1:16" s="456" customFormat="1" ht="15" customHeight="1" x14ac:dyDescent="0.35">
      <c r="A545" s="891"/>
      <c r="B545" s="911"/>
      <c r="C545" s="890"/>
      <c r="D545" s="901"/>
      <c r="E545" s="913"/>
      <c r="F545" s="431"/>
      <c r="G545" s="905"/>
      <c r="H545" s="895"/>
      <c r="I545" s="915"/>
      <c r="J545" s="899"/>
      <c r="K545" s="893"/>
      <c r="L545" s="425"/>
      <c r="M545" s="425"/>
      <c r="N545" s="425"/>
      <c r="O545" s="425"/>
      <c r="P545" s="425"/>
    </row>
    <row r="546" spans="1:16" s="456" customFormat="1" ht="15" customHeight="1" x14ac:dyDescent="0.35">
      <c r="A546" s="891" t="str">
        <f ca="1">INDIRECT("'Disaggregation tab old'!O"&amp;19-$K546)</f>
        <v>a1V1R00000DyKPAUA3</v>
      </c>
      <c r="B546" s="910">
        <f ca="1">INDIRECT("'Disaggregation tab old'!A"&amp;19-$K546)</f>
        <v>12</v>
      </c>
      <c r="C546" s="889" t="str">
        <f ca="1">IFERROR(VLOOKUP(B546,'Outcome Indicators - Section C '!$A$9:$AP$70,42,FALSE),"")</f>
        <v/>
      </c>
      <c r="D546" s="900" t="str">
        <f ca="1">N546</f>
        <v/>
      </c>
      <c r="E546" s="912" t="str">
        <f ca="1">O546</f>
        <v/>
      </c>
      <c r="F546" s="431"/>
      <c r="G546" s="904" t="str">
        <f>IF(IFERROR((F546/F547),"") ="", "",(F546/F547))</f>
        <v/>
      </c>
      <c r="H546" s="894"/>
      <c r="I546" s="914"/>
      <c r="J546" s="898"/>
      <c r="K546" s="893">
        <f ca="1">IF(OFFSET(K546,-2,0,,)="",-Setup!E236,OFFSET(K546,-2,0,,)-1)</f>
        <v>-267</v>
      </c>
      <c r="L546" s="425">
        <f ca="1">IF(AND(EXACT(C546,C544),C544&lt;&gt;0),L544+1,0)</f>
        <v>87</v>
      </c>
      <c r="M546" s="425" t="str">
        <f ca="1">IF(C546&lt;&gt;"",C546&amp;"-"&amp;L546,"")</f>
        <v/>
      </c>
      <c r="N546" s="425" t="str">
        <f t="array" aca="1" ref="N546" ca="1">IFERROR(IF(INDEX('Disaggregation Records'!$E$69:$E$152,MATCH(RIGHT(M546,255),RIGHT('Disaggregation Records'!$D$69:$D$152,255),0))=0,"",INDEX('Disaggregation Records'!$E$69:$E$152,MATCH(RIGHT(M546,255),RIGHT('Disaggregation Records'!$D$69:$D$152,255),0))),"")</f>
        <v/>
      </c>
      <c r="O546" s="425" t="str">
        <f t="array" aca="1" ref="O546" ca="1">IFERROR(IF(INDEX('Disaggregation Records'!$F$69:$F$152,MATCH(RIGHT(M546,255),RIGHT('Disaggregation Records'!$D$69:$D$152,255),0))=0,"",INDEX('Disaggregation Records'!$F$69:$F$152,MATCH(RIGHT(M546,255),RIGHT('Disaggregation Records'!$D$69:$D$152,255),0))),"")</f>
        <v/>
      </c>
      <c r="P546" s="425" t="str">
        <f t="array" aca="1" ref="P546" ca="1">IFERROR(IF(INDEX('Disaggregation Records'!$H$69:$H$152,MATCH(RIGHT(M546,255),RIGHT('Disaggregation Records'!$D$69:$D$152,255),0))=0,"",INDEX('Disaggregation Records'!$H$69:$H$152,MATCH(RIGHT(M546,255),RIGHT('Disaggregation Records'!$D$69:$D$152,255),0))),"")</f>
        <v/>
      </c>
    </row>
    <row r="547" spans="1:16" s="456" customFormat="1" ht="15" customHeight="1" x14ac:dyDescent="0.35">
      <c r="A547" s="891"/>
      <c r="B547" s="911"/>
      <c r="C547" s="890"/>
      <c r="D547" s="901"/>
      <c r="E547" s="913"/>
      <c r="F547" s="431"/>
      <c r="G547" s="905"/>
      <c r="H547" s="895"/>
      <c r="I547" s="915"/>
      <c r="J547" s="899"/>
      <c r="K547" s="893"/>
      <c r="L547" s="425"/>
      <c r="M547" s="425"/>
      <c r="N547" s="425"/>
      <c r="O547" s="425"/>
      <c r="P547" s="425"/>
    </row>
    <row r="548" spans="1:16" s="456" customFormat="1" ht="15" customHeight="1" x14ac:dyDescent="0.35">
      <c r="A548" s="891" t="str">
        <f ca="1">INDIRECT("'Disaggregation tab old'!O"&amp;19-$K548)</f>
        <v>a1V1R00000DyKPBUA3</v>
      </c>
      <c r="B548" s="910">
        <f ca="1">INDIRECT("'Disaggregation tab old'!A"&amp;19-$K548)</f>
        <v>12</v>
      </c>
      <c r="C548" s="889" t="str">
        <f ca="1">IFERROR(VLOOKUP(B548,'Outcome Indicators - Section C '!$A$9:$AP$70,42,FALSE),"")</f>
        <v/>
      </c>
      <c r="D548" s="900" t="str">
        <f ca="1">N548</f>
        <v/>
      </c>
      <c r="E548" s="912" t="str">
        <f ca="1">O548</f>
        <v/>
      </c>
      <c r="F548" s="431"/>
      <c r="G548" s="904" t="str">
        <f>IF(IFERROR((F548/F549),"") ="", "",(F548/F549))</f>
        <v/>
      </c>
      <c r="H548" s="894"/>
      <c r="I548" s="914"/>
      <c r="J548" s="898"/>
      <c r="K548" s="893">
        <f ca="1">IF(OFFSET(K548,-2,0,,)="",-Setup!E238,OFFSET(K548,-2,0,,)-1)</f>
        <v>-268</v>
      </c>
      <c r="L548" s="425">
        <f ca="1">IF(AND(EXACT(C548,C546),C546&lt;&gt;0),L546+1,0)</f>
        <v>88</v>
      </c>
      <c r="M548" s="425" t="str">
        <f ca="1">IF(C548&lt;&gt;"",C548&amp;"-"&amp;L548,"")</f>
        <v/>
      </c>
      <c r="N548" s="425" t="str">
        <f t="array" aca="1" ref="N548" ca="1">IFERROR(IF(INDEX('Disaggregation Records'!$E$69:$E$152,MATCH(RIGHT(M548,255),RIGHT('Disaggregation Records'!$D$69:$D$152,255),0))=0,"",INDEX('Disaggregation Records'!$E$69:$E$152,MATCH(RIGHT(M548,255),RIGHT('Disaggregation Records'!$D$69:$D$152,255),0))),"")</f>
        <v/>
      </c>
      <c r="O548" s="425" t="str">
        <f t="array" aca="1" ref="O548" ca="1">IFERROR(IF(INDEX('Disaggregation Records'!$F$69:$F$152,MATCH(RIGHT(M548,255),RIGHT('Disaggregation Records'!$D$69:$D$152,255),0))=0,"",INDEX('Disaggregation Records'!$F$69:$F$152,MATCH(RIGHT(M548,255),RIGHT('Disaggregation Records'!$D$69:$D$152,255),0))),"")</f>
        <v/>
      </c>
      <c r="P548" s="425" t="str">
        <f t="array" aca="1" ref="P548" ca="1">IFERROR(IF(INDEX('Disaggregation Records'!$H$69:$H$152,MATCH(RIGHT(M548,255),RIGHT('Disaggregation Records'!$D$69:$D$152,255),0))=0,"",INDEX('Disaggregation Records'!$H$69:$H$152,MATCH(RIGHT(M548,255),RIGHT('Disaggregation Records'!$D$69:$D$152,255),0))),"")</f>
        <v/>
      </c>
    </row>
    <row r="549" spans="1:16" s="456" customFormat="1" ht="15" customHeight="1" x14ac:dyDescent="0.35">
      <c r="A549" s="891"/>
      <c r="B549" s="911"/>
      <c r="C549" s="890"/>
      <c r="D549" s="901"/>
      <c r="E549" s="913"/>
      <c r="F549" s="431"/>
      <c r="G549" s="905"/>
      <c r="H549" s="895"/>
      <c r="I549" s="915"/>
      <c r="J549" s="899"/>
      <c r="K549" s="893"/>
      <c r="L549" s="425"/>
      <c r="M549" s="425"/>
      <c r="N549" s="425"/>
      <c r="O549" s="425"/>
      <c r="P549" s="425"/>
    </row>
    <row r="550" spans="1:16" s="456" customFormat="1" ht="15" customHeight="1" x14ac:dyDescent="0.35">
      <c r="A550" s="891" t="str">
        <f ca="1">INDIRECT("'Disaggregation tab old'!O"&amp;19-$K550)</f>
        <v>a1V1R00000DyKPCUA3</v>
      </c>
      <c r="B550" s="910">
        <f ca="1">INDIRECT("'Disaggregation tab old'!A"&amp;19-$K550)</f>
        <v>12</v>
      </c>
      <c r="C550" s="889" t="str">
        <f ca="1">IFERROR(VLOOKUP(B550,'Outcome Indicators - Section C '!$A$9:$AP$70,42,FALSE),"")</f>
        <v/>
      </c>
      <c r="D550" s="900" t="str">
        <f ca="1">N550</f>
        <v/>
      </c>
      <c r="E550" s="912" t="str">
        <f ca="1">O550</f>
        <v/>
      </c>
      <c r="F550" s="431"/>
      <c r="G550" s="904" t="str">
        <f>IF(IFERROR((F550/F551),"") ="", "",(F550/F551))</f>
        <v/>
      </c>
      <c r="H550" s="894"/>
      <c r="I550" s="914"/>
      <c r="J550" s="898"/>
      <c r="K550" s="893">
        <f ca="1">IF(OFFSET(K550,-2,0,,)="",-Setup!E240,OFFSET(K550,-2,0,,)-1)</f>
        <v>-269</v>
      </c>
      <c r="L550" s="425">
        <f ca="1">IF(AND(EXACT(C550,C548),C548&lt;&gt;0),L548+1,0)</f>
        <v>89</v>
      </c>
      <c r="M550" s="425" t="str">
        <f ca="1">IF(C550&lt;&gt;"",C550&amp;"-"&amp;L550,"")</f>
        <v/>
      </c>
      <c r="N550" s="425" t="str">
        <f t="array" aca="1" ref="N550" ca="1">IFERROR(IF(INDEX('Disaggregation Records'!$E$69:$E$152,MATCH(RIGHT(M550,255),RIGHT('Disaggregation Records'!$D$69:$D$152,255),0))=0,"",INDEX('Disaggregation Records'!$E$69:$E$152,MATCH(RIGHT(M550,255),RIGHT('Disaggregation Records'!$D$69:$D$152,255),0))),"")</f>
        <v/>
      </c>
      <c r="O550" s="425" t="str">
        <f t="array" aca="1" ref="O550" ca="1">IFERROR(IF(INDEX('Disaggregation Records'!$F$69:$F$152,MATCH(RIGHT(M550,255),RIGHT('Disaggregation Records'!$D$69:$D$152,255),0))=0,"",INDEX('Disaggregation Records'!$F$69:$F$152,MATCH(RIGHT(M550,255),RIGHT('Disaggregation Records'!$D$69:$D$152,255),0))),"")</f>
        <v/>
      </c>
      <c r="P550" s="425" t="str">
        <f t="array" aca="1" ref="P550" ca="1">IFERROR(IF(INDEX('Disaggregation Records'!$H$69:$H$152,MATCH(RIGHT(M550,255),RIGHT('Disaggregation Records'!$D$69:$D$152,255),0))=0,"",INDEX('Disaggregation Records'!$H$69:$H$152,MATCH(RIGHT(M550,255),RIGHT('Disaggregation Records'!$D$69:$D$152,255),0))),"")</f>
        <v/>
      </c>
    </row>
    <row r="551" spans="1:16" s="456" customFormat="1" ht="15" customHeight="1" x14ac:dyDescent="0.35">
      <c r="A551" s="891"/>
      <c r="B551" s="911"/>
      <c r="C551" s="890"/>
      <c r="D551" s="901"/>
      <c r="E551" s="913"/>
      <c r="F551" s="431"/>
      <c r="G551" s="905"/>
      <c r="H551" s="895"/>
      <c r="I551" s="915"/>
      <c r="J551" s="899"/>
      <c r="K551" s="893"/>
      <c r="L551" s="425"/>
      <c r="M551" s="425"/>
      <c r="N551" s="425"/>
      <c r="O551" s="425"/>
      <c r="P551" s="425"/>
    </row>
    <row r="552" spans="1:16" s="456" customFormat="1" ht="15" customHeight="1" x14ac:dyDescent="0.35">
      <c r="A552" s="891" t="str">
        <f ca="1">INDIRECT("'Disaggregation tab old'!O"&amp;19-$K552)</f>
        <v>a1V1R00000DyKPDUA3</v>
      </c>
      <c r="B552" s="910">
        <f ca="1">INDIRECT("'Disaggregation tab old'!A"&amp;19-$K552)</f>
        <v>13</v>
      </c>
      <c r="C552" s="889" t="str">
        <f ca="1">IFERROR(VLOOKUP(B552,'Outcome Indicators - Section C '!$A$9:$AP$70,42,FALSE),"")</f>
        <v/>
      </c>
      <c r="D552" s="900" t="str">
        <f ca="1">N552</f>
        <v/>
      </c>
      <c r="E552" s="912" t="str">
        <f ca="1">O552</f>
        <v/>
      </c>
      <c r="F552" s="431"/>
      <c r="G552" s="904" t="str">
        <f>IF(IFERROR((F552/F553),"") ="", "",(F552/F553))</f>
        <v/>
      </c>
      <c r="H552" s="894"/>
      <c r="I552" s="914"/>
      <c r="J552" s="898"/>
      <c r="K552" s="893">
        <f ca="1">IF(OFFSET(K552,-2,0,,)="",-Setup!E242,OFFSET(K552,-2,0,,)-1)</f>
        <v>-270</v>
      </c>
      <c r="L552" s="425">
        <f ca="1">IF(AND(EXACT(C552,C550),C550&lt;&gt;0),L550+1,0)</f>
        <v>90</v>
      </c>
      <c r="M552" s="425" t="str">
        <f ca="1">IF(C552&lt;&gt;"",C552&amp;"-"&amp;L552,"")</f>
        <v/>
      </c>
      <c r="N552" s="425" t="str">
        <f t="array" aca="1" ref="N552" ca="1">IFERROR(IF(INDEX('Disaggregation Records'!$E$69:$E$152,MATCH(RIGHT(M552,255),RIGHT('Disaggregation Records'!$D$69:$D$152,255),0))=0,"",INDEX('Disaggregation Records'!$E$69:$E$152,MATCH(RIGHT(M552,255),RIGHT('Disaggregation Records'!$D$69:$D$152,255),0))),"")</f>
        <v/>
      </c>
      <c r="O552" s="425" t="str">
        <f t="array" aca="1" ref="O552" ca="1">IFERROR(IF(INDEX('Disaggregation Records'!$F$69:$F$152,MATCH(RIGHT(M552,255),RIGHT('Disaggregation Records'!$D$69:$D$152,255),0))=0,"",INDEX('Disaggregation Records'!$F$69:$F$152,MATCH(RIGHT(M552,255),RIGHT('Disaggregation Records'!$D$69:$D$152,255),0))),"")</f>
        <v/>
      </c>
      <c r="P552" s="425" t="str">
        <f t="array" aca="1" ref="P552" ca="1">IFERROR(IF(INDEX('Disaggregation Records'!$H$69:$H$152,MATCH(RIGHT(M552,255),RIGHT('Disaggregation Records'!$D$69:$D$152,255),0))=0,"",INDEX('Disaggregation Records'!$H$69:$H$152,MATCH(RIGHT(M552,255),RIGHT('Disaggregation Records'!$D$69:$D$152,255),0))),"")</f>
        <v/>
      </c>
    </row>
    <row r="553" spans="1:16" s="456" customFormat="1" ht="15" customHeight="1" x14ac:dyDescent="0.35">
      <c r="A553" s="891"/>
      <c r="B553" s="911"/>
      <c r="C553" s="890"/>
      <c r="D553" s="901"/>
      <c r="E553" s="913"/>
      <c r="F553" s="431"/>
      <c r="G553" s="905"/>
      <c r="H553" s="895"/>
      <c r="I553" s="915"/>
      <c r="J553" s="899"/>
      <c r="K553" s="893"/>
      <c r="L553" s="425"/>
      <c r="M553" s="425"/>
      <c r="N553" s="425"/>
      <c r="O553" s="425"/>
      <c r="P553" s="425"/>
    </row>
    <row r="554" spans="1:16" s="456" customFormat="1" ht="15" customHeight="1" x14ac:dyDescent="0.35">
      <c r="A554" s="891" t="str">
        <f ca="1">INDIRECT("'Disaggregation tab old'!O"&amp;19-$K554)</f>
        <v>a1V1R00000DyKPEUA3</v>
      </c>
      <c r="B554" s="910">
        <f ca="1">INDIRECT("'Disaggregation tab old'!A"&amp;19-$K554)</f>
        <v>13</v>
      </c>
      <c r="C554" s="889" t="str">
        <f ca="1">IFERROR(VLOOKUP(B554,'Outcome Indicators - Section C '!$A$9:$AP$70,42,FALSE),"")</f>
        <v/>
      </c>
      <c r="D554" s="900" t="str">
        <f ca="1">N554</f>
        <v/>
      </c>
      <c r="E554" s="912" t="str">
        <f ca="1">O554</f>
        <v/>
      </c>
      <c r="F554" s="431"/>
      <c r="G554" s="904" t="str">
        <f>IF(IFERROR((F554/F555),"") ="", "",(F554/F555))</f>
        <v/>
      </c>
      <c r="H554" s="894"/>
      <c r="I554" s="914"/>
      <c r="J554" s="898"/>
      <c r="K554" s="893">
        <f ca="1">IF(OFFSET(K554,-2,0,,)="",-Setup!E244,OFFSET(K554,-2,0,,)-1)</f>
        <v>-271</v>
      </c>
      <c r="L554" s="425">
        <f ca="1">IF(AND(EXACT(C554,C552),C552&lt;&gt;0),L552+1,0)</f>
        <v>91</v>
      </c>
      <c r="M554" s="425" t="str">
        <f ca="1">IF(C554&lt;&gt;"",C554&amp;"-"&amp;L554,"")</f>
        <v/>
      </c>
      <c r="N554" s="425" t="str">
        <f t="array" aca="1" ref="N554" ca="1">IFERROR(IF(INDEX('Disaggregation Records'!$E$69:$E$152,MATCH(RIGHT(M554,255),RIGHT('Disaggregation Records'!$D$69:$D$152,255),0))=0,"",INDEX('Disaggregation Records'!$E$69:$E$152,MATCH(RIGHT(M554,255),RIGHT('Disaggregation Records'!$D$69:$D$152,255),0))),"")</f>
        <v/>
      </c>
      <c r="O554" s="425" t="str">
        <f t="array" aca="1" ref="O554" ca="1">IFERROR(IF(INDEX('Disaggregation Records'!$F$69:$F$152,MATCH(RIGHT(M554,255),RIGHT('Disaggregation Records'!$D$69:$D$152,255),0))=0,"",INDEX('Disaggregation Records'!$F$69:$F$152,MATCH(RIGHT(M554,255),RIGHT('Disaggregation Records'!$D$69:$D$152,255),0))),"")</f>
        <v/>
      </c>
      <c r="P554" s="425" t="str">
        <f t="array" aca="1" ref="P554" ca="1">IFERROR(IF(INDEX('Disaggregation Records'!$H$69:$H$152,MATCH(RIGHT(M554,255),RIGHT('Disaggregation Records'!$D$69:$D$152,255),0))=0,"",INDEX('Disaggregation Records'!$H$69:$H$152,MATCH(RIGHT(M554,255),RIGHT('Disaggregation Records'!$D$69:$D$152,255),0))),"")</f>
        <v/>
      </c>
    </row>
    <row r="555" spans="1:16" s="456" customFormat="1" ht="15" customHeight="1" x14ac:dyDescent="0.35">
      <c r="A555" s="891"/>
      <c r="B555" s="911"/>
      <c r="C555" s="890"/>
      <c r="D555" s="901"/>
      <c r="E555" s="913"/>
      <c r="F555" s="431"/>
      <c r="G555" s="905"/>
      <c r="H555" s="895"/>
      <c r="I555" s="915"/>
      <c r="J555" s="899"/>
      <c r="K555" s="893"/>
      <c r="L555" s="425"/>
      <c r="M555" s="425"/>
      <c r="N555" s="425"/>
      <c r="O555" s="425"/>
      <c r="P555" s="425"/>
    </row>
    <row r="556" spans="1:16" s="456" customFormat="1" ht="15" customHeight="1" x14ac:dyDescent="0.35">
      <c r="A556" s="891" t="str">
        <f ca="1">INDIRECT("'Disaggregation tab old'!O"&amp;19-$K556)</f>
        <v>a1V1R00000DyKPFUA3</v>
      </c>
      <c r="B556" s="910">
        <f ca="1">INDIRECT("'Disaggregation tab old'!A"&amp;19-$K556)</f>
        <v>13</v>
      </c>
      <c r="C556" s="889" t="str">
        <f ca="1">IFERROR(VLOOKUP(B556,'Outcome Indicators - Section C '!$A$9:$AP$70,42,FALSE),"")</f>
        <v/>
      </c>
      <c r="D556" s="900" t="str">
        <f ca="1">N556</f>
        <v/>
      </c>
      <c r="E556" s="912" t="str">
        <f ca="1">O556</f>
        <v/>
      </c>
      <c r="F556" s="431"/>
      <c r="G556" s="904" t="str">
        <f>IF(IFERROR((F556/F557),"") ="", "",(F556/F557))</f>
        <v/>
      </c>
      <c r="H556" s="894"/>
      <c r="I556" s="914"/>
      <c r="J556" s="898"/>
      <c r="K556" s="893">
        <f ca="1">IF(OFFSET(K556,-2,0,,)="",-Setup!E246,OFFSET(K556,-2,0,,)-1)</f>
        <v>-272</v>
      </c>
      <c r="L556" s="425">
        <f ca="1">IF(AND(EXACT(C556,C554),C554&lt;&gt;0),L554+1,0)</f>
        <v>92</v>
      </c>
      <c r="M556" s="425" t="str">
        <f ca="1">IF(C556&lt;&gt;"",C556&amp;"-"&amp;L556,"")</f>
        <v/>
      </c>
      <c r="N556" s="425" t="str">
        <f t="array" aca="1" ref="N556" ca="1">IFERROR(IF(INDEX('Disaggregation Records'!$E$69:$E$152,MATCH(RIGHT(M556,255),RIGHT('Disaggregation Records'!$D$69:$D$152,255),0))=0,"",INDEX('Disaggregation Records'!$E$69:$E$152,MATCH(RIGHT(M556,255),RIGHT('Disaggregation Records'!$D$69:$D$152,255),0))),"")</f>
        <v/>
      </c>
      <c r="O556" s="425" t="str">
        <f t="array" aca="1" ref="O556" ca="1">IFERROR(IF(INDEX('Disaggregation Records'!$F$69:$F$152,MATCH(RIGHT(M556,255),RIGHT('Disaggregation Records'!$D$69:$D$152,255),0))=0,"",INDEX('Disaggregation Records'!$F$69:$F$152,MATCH(RIGHT(M556,255),RIGHT('Disaggregation Records'!$D$69:$D$152,255),0))),"")</f>
        <v/>
      </c>
      <c r="P556" s="425" t="str">
        <f t="array" aca="1" ref="P556" ca="1">IFERROR(IF(INDEX('Disaggregation Records'!$H$69:$H$152,MATCH(RIGHT(M556,255),RIGHT('Disaggregation Records'!$D$69:$D$152,255),0))=0,"",INDEX('Disaggregation Records'!$H$69:$H$152,MATCH(RIGHT(M556,255),RIGHT('Disaggregation Records'!$D$69:$D$152,255),0))),"")</f>
        <v/>
      </c>
    </row>
    <row r="557" spans="1:16" s="456" customFormat="1" ht="15" customHeight="1" x14ac:dyDescent="0.35">
      <c r="A557" s="891"/>
      <c r="B557" s="911"/>
      <c r="C557" s="890"/>
      <c r="D557" s="901"/>
      <c r="E557" s="913"/>
      <c r="F557" s="431"/>
      <c r="G557" s="905"/>
      <c r="H557" s="895"/>
      <c r="I557" s="915"/>
      <c r="J557" s="899"/>
      <c r="K557" s="893"/>
      <c r="L557" s="425"/>
      <c r="M557" s="425"/>
      <c r="N557" s="425"/>
      <c r="O557" s="425"/>
      <c r="P557" s="425"/>
    </row>
    <row r="558" spans="1:16" s="456" customFormat="1" ht="15" customHeight="1" x14ac:dyDescent="0.35">
      <c r="A558" s="891" t="str">
        <f ca="1">INDIRECT("'Disaggregation tab old'!O"&amp;19-$K558)</f>
        <v>a1V1R00000DyKPGUA3</v>
      </c>
      <c r="B558" s="910">
        <f ca="1">INDIRECT("'Disaggregation tab old'!A"&amp;19-$K558)</f>
        <v>13</v>
      </c>
      <c r="C558" s="889" t="str">
        <f ca="1">IFERROR(VLOOKUP(B558,'Outcome Indicators - Section C '!$A$9:$AP$70,42,FALSE),"")</f>
        <v/>
      </c>
      <c r="D558" s="900" t="str">
        <f ca="1">N558</f>
        <v/>
      </c>
      <c r="E558" s="912" t="str">
        <f ca="1">O558</f>
        <v/>
      </c>
      <c r="F558" s="431"/>
      <c r="G558" s="904" t="str">
        <f>IF(IFERROR((F558/F559),"") ="", "",(F558/F559))</f>
        <v/>
      </c>
      <c r="H558" s="894"/>
      <c r="I558" s="914"/>
      <c r="J558" s="898"/>
      <c r="K558" s="893">
        <f ca="1">IF(OFFSET(K558,-2,0,,)="",-Setup!E248,OFFSET(K558,-2,0,,)-1)</f>
        <v>-273</v>
      </c>
      <c r="L558" s="425">
        <f ca="1">IF(AND(EXACT(C558,C556),C556&lt;&gt;0),L556+1,0)</f>
        <v>93</v>
      </c>
      <c r="M558" s="425" t="str">
        <f ca="1">IF(C558&lt;&gt;"",C558&amp;"-"&amp;L558,"")</f>
        <v/>
      </c>
      <c r="N558" s="425" t="str">
        <f t="array" aca="1" ref="N558" ca="1">IFERROR(IF(INDEX('Disaggregation Records'!$E$69:$E$152,MATCH(RIGHT(M558,255),RIGHT('Disaggregation Records'!$D$69:$D$152,255),0))=0,"",INDEX('Disaggregation Records'!$E$69:$E$152,MATCH(RIGHT(M558,255),RIGHT('Disaggregation Records'!$D$69:$D$152,255),0))),"")</f>
        <v/>
      </c>
      <c r="O558" s="425" t="str">
        <f t="array" aca="1" ref="O558" ca="1">IFERROR(IF(INDEX('Disaggregation Records'!$F$69:$F$152,MATCH(RIGHT(M558,255),RIGHT('Disaggregation Records'!$D$69:$D$152,255),0))=0,"",INDEX('Disaggregation Records'!$F$69:$F$152,MATCH(RIGHT(M558,255),RIGHT('Disaggregation Records'!$D$69:$D$152,255),0))),"")</f>
        <v/>
      </c>
      <c r="P558" s="425" t="str">
        <f t="array" aca="1" ref="P558" ca="1">IFERROR(IF(INDEX('Disaggregation Records'!$H$69:$H$152,MATCH(RIGHT(M558,255),RIGHT('Disaggregation Records'!$D$69:$D$152,255),0))=0,"",INDEX('Disaggregation Records'!$H$69:$H$152,MATCH(RIGHT(M558,255),RIGHT('Disaggregation Records'!$D$69:$D$152,255),0))),"")</f>
        <v/>
      </c>
    </row>
    <row r="559" spans="1:16" s="456" customFormat="1" ht="15" customHeight="1" x14ac:dyDescent="0.35">
      <c r="A559" s="891"/>
      <c r="B559" s="911"/>
      <c r="C559" s="890"/>
      <c r="D559" s="901"/>
      <c r="E559" s="913"/>
      <c r="F559" s="431"/>
      <c r="G559" s="905"/>
      <c r="H559" s="895"/>
      <c r="I559" s="915"/>
      <c r="J559" s="899"/>
      <c r="K559" s="893"/>
      <c r="L559" s="425"/>
      <c r="M559" s="425"/>
      <c r="N559" s="425"/>
      <c r="O559" s="425"/>
      <c r="P559" s="425"/>
    </row>
    <row r="560" spans="1:16" s="456" customFormat="1" ht="15" customHeight="1" x14ac:dyDescent="0.35">
      <c r="A560" s="891" t="str">
        <f ca="1">INDIRECT("'Disaggregation tab old'!O"&amp;19-$K560)</f>
        <v>a1V1R00000DyKPHUA3</v>
      </c>
      <c r="B560" s="910">
        <f ca="1">INDIRECT("'Disaggregation tab old'!A"&amp;19-$K560)</f>
        <v>13</v>
      </c>
      <c r="C560" s="889" t="str">
        <f ca="1">IFERROR(VLOOKUP(B560,'Outcome Indicators - Section C '!$A$9:$AP$70,42,FALSE),"")</f>
        <v/>
      </c>
      <c r="D560" s="900" t="str">
        <f ca="1">N560</f>
        <v/>
      </c>
      <c r="E560" s="912" t="str">
        <f ca="1">O560</f>
        <v/>
      </c>
      <c r="F560" s="431"/>
      <c r="G560" s="904" t="str">
        <f>IF(IFERROR((F560/F561),"") ="", "",(F560/F561))</f>
        <v/>
      </c>
      <c r="H560" s="894"/>
      <c r="I560" s="914"/>
      <c r="J560" s="898"/>
      <c r="K560" s="893">
        <f ca="1">IF(OFFSET(K560,-2,0,,)="",-Setup!E250,OFFSET(K560,-2,0,,)-1)</f>
        <v>-274</v>
      </c>
      <c r="L560" s="425">
        <f ca="1">IF(AND(EXACT(C560,C558),C558&lt;&gt;0),L558+1,0)</f>
        <v>94</v>
      </c>
      <c r="M560" s="425" t="str">
        <f ca="1">IF(C560&lt;&gt;"",C560&amp;"-"&amp;L560,"")</f>
        <v/>
      </c>
      <c r="N560" s="425" t="str">
        <f t="array" aca="1" ref="N560" ca="1">IFERROR(IF(INDEX('Disaggregation Records'!$E$69:$E$152,MATCH(RIGHT(M560,255),RIGHT('Disaggregation Records'!$D$69:$D$152,255),0))=0,"",INDEX('Disaggregation Records'!$E$69:$E$152,MATCH(RIGHT(M560,255),RIGHT('Disaggregation Records'!$D$69:$D$152,255),0))),"")</f>
        <v/>
      </c>
      <c r="O560" s="425" t="str">
        <f t="array" aca="1" ref="O560" ca="1">IFERROR(IF(INDEX('Disaggregation Records'!$F$69:$F$152,MATCH(RIGHT(M560,255),RIGHT('Disaggregation Records'!$D$69:$D$152,255),0))=0,"",INDEX('Disaggregation Records'!$F$69:$F$152,MATCH(RIGHT(M560,255),RIGHT('Disaggregation Records'!$D$69:$D$152,255),0))),"")</f>
        <v/>
      </c>
      <c r="P560" s="425" t="str">
        <f t="array" aca="1" ref="P560" ca="1">IFERROR(IF(INDEX('Disaggregation Records'!$H$69:$H$152,MATCH(RIGHT(M560,255),RIGHT('Disaggregation Records'!$D$69:$D$152,255),0))=0,"",INDEX('Disaggregation Records'!$H$69:$H$152,MATCH(RIGHT(M560,255),RIGHT('Disaggregation Records'!$D$69:$D$152,255),0))),"")</f>
        <v/>
      </c>
    </row>
    <row r="561" spans="1:16" s="456" customFormat="1" ht="15" customHeight="1" x14ac:dyDescent="0.35">
      <c r="A561" s="891"/>
      <c r="B561" s="911"/>
      <c r="C561" s="890"/>
      <c r="D561" s="901"/>
      <c r="E561" s="913"/>
      <c r="F561" s="431"/>
      <c r="G561" s="905"/>
      <c r="H561" s="895"/>
      <c r="I561" s="915"/>
      <c r="J561" s="899"/>
      <c r="K561" s="893"/>
      <c r="L561" s="425"/>
      <c r="M561" s="425"/>
      <c r="N561" s="425"/>
      <c r="O561" s="425"/>
      <c r="P561" s="425"/>
    </row>
    <row r="562" spans="1:16" s="456" customFormat="1" ht="15" customHeight="1" x14ac:dyDescent="0.35">
      <c r="A562" s="891" t="str">
        <f ca="1">INDIRECT("'Disaggregation tab old'!O"&amp;19-$K562)</f>
        <v>a1V1R00000DyKPIUA3</v>
      </c>
      <c r="B562" s="910">
        <f ca="1">INDIRECT("'Disaggregation tab old'!A"&amp;19-$K562)</f>
        <v>13</v>
      </c>
      <c r="C562" s="889" t="str">
        <f ca="1">IFERROR(VLOOKUP(B562,'Outcome Indicators - Section C '!$A$9:$AP$70,42,FALSE),"")</f>
        <v/>
      </c>
      <c r="D562" s="900" t="str">
        <f ca="1">N562</f>
        <v/>
      </c>
      <c r="E562" s="912" t="str">
        <f ca="1">O562</f>
        <v/>
      </c>
      <c r="F562" s="431"/>
      <c r="G562" s="904" t="str">
        <f>IF(IFERROR((F562/F563),"") ="", "",(F562/F563))</f>
        <v/>
      </c>
      <c r="H562" s="894"/>
      <c r="I562" s="914"/>
      <c r="J562" s="898"/>
      <c r="K562" s="893">
        <f ca="1">IF(OFFSET(K562,-2,0,,)="",-Setup!E252,OFFSET(K562,-2,0,,)-1)</f>
        <v>-275</v>
      </c>
      <c r="L562" s="425">
        <f ca="1">IF(AND(EXACT(C562,C560),C560&lt;&gt;0),L560+1,0)</f>
        <v>95</v>
      </c>
      <c r="M562" s="425" t="str">
        <f ca="1">IF(C562&lt;&gt;"",C562&amp;"-"&amp;L562,"")</f>
        <v/>
      </c>
      <c r="N562" s="425" t="str">
        <f t="array" aca="1" ref="N562" ca="1">IFERROR(IF(INDEX('Disaggregation Records'!$E$69:$E$152,MATCH(RIGHT(M562,255),RIGHT('Disaggregation Records'!$D$69:$D$152,255),0))=0,"",INDEX('Disaggregation Records'!$E$69:$E$152,MATCH(RIGHT(M562,255),RIGHT('Disaggregation Records'!$D$69:$D$152,255),0))),"")</f>
        <v/>
      </c>
      <c r="O562" s="425" t="str">
        <f t="array" aca="1" ref="O562" ca="1">IFERROR(IF(INDEX('Disaggregation Records'!$F$69:$F$152,MATCH(RIGHT(M562,255),RIGHT('Disaggregation Records'!$D$69:$D$152,255),0))=0,"",INDEX('Disaggregation Records'!$F$69:$F$152,MATCH(RIGHT(M562,255),RIGHT('Disaggregation Records'!$D$69:$D$152,255),0))),"")</f>
        <v/>
      </c>
      <c r="P562" s="425" t="str">
        <f t="array" aca="1" ref="P562" ca="1">IFERROR(IF(INDEX('Disaggregation Records'!$H$69:$H$152,MATCH(RIGHT(M562,255),RIGHT('Disaggregation Records'!$D$69:$D$152,255),0))=0,"",INDEX('Disaggregation Records'!$H$69:$H$152,MATCH(RIGHT(M562,255),RIGHT('Disaggregation Records'!$D$69:$D$152,255),0))),"")</f>
        <v/>
      </c>
    </row>
    <row r="563" spans="1:16" s="456" customFormat="1" ht="15" customHeight="1" x14ac:dyDescent="0.35">
      <c r="A563" s="891"/>
      <c r="B563" s="911"/>
      <c r="C563" s="890"/>
      <c r="D563" s="901"/>
      <c r="E563" s="913"/>
      <c r="F563" s="431"/>
      <c r="G563" s="905"/>
      <c r="H563" s="895"/>
      <c r="I563" s="915"/>
      <c r="J563" s="899"/>
      <c r="K563" s="893"/>
      <c r="L563" s="425"/>
      <c r="M563" s="425"/>
      <c r="N563" s="425"/>
      <c r="O563" s="425"/>
      <c r="P563" s="425"/>
    </row>
    <row r="564" spans="1:16" s="456" customFormat="1" ht="15" customHeight="1" x14ac:dyDescent="0.35">
      <c r="A564" s="891" t="str">
        <f ca="1">INDIRECT("'Disaggregation tab old'!O"&amp;19-$K564)</f>
        <v>a1V1R00000DyKPJUA3</v>
      </c>
      <c r="B564" s="910">
        <f ca="1">INDIRECT("'Disaggregation tab old'!A"&amp;19-$K564)</f>
        <v>13</v>
      </c>
      <c r="C564" s="889" t="str">
        <f ca="1">IFERROR(VLOOKUP(B564,'Outcome Indicators - Section C '!$A$9:$AP$70,42,FALSE),"")</f>
        <v/>
      </c>
      <c r="D564" s="900" t="str">
        <f ca="1">N564</f>
        <v/>
      </c>
      <c r="E564" s="912" t="str">
        <f ca="1">O564</f>
        <v/>
      </c>
      <c r="F564" s="431"/>
      <c r="G564" s="904" t="str">
        <f>IF(IFERROR((F564/F565),"") ="", "",(F564/F565))</f>
        <v/>
      </c>
      <c r="H564" s="894"/>
      <c r="I564" s="914"/>
      <c r="J564" s="898"/>
      <c r="K564" s="893">
        <f ca="1">IF(OFFSET(K564,-2,0,,)="",-Setup!E254,OFFSET(K564,-2,0,,)-1)</f>
        <v>-276</v>
      </c>
      <c r="L564" s="425">
        <f ca="1">IF(AND(EXACT(C564,C562),C562&lt;&gt;0),L562+1,0)</f>
        <v>96</v>
      </c>
      <c r="M564" s="425" t="str">
        <f ca="1">IF(C564&lt;&gt;"",C564&amp;"-"&amp;L564,"")</f>
        <v/>
      </c>
      <c r="N564" s="425" t="str">
        <f t="array" aca="1" ref="N564" ca="1">IFERROR(IF(INDEX('Disaggregation Records'!$E$69:$E$152,MATCH(RIGHT(M564,255),RIGHT('Disaggregation Records'!$D$69:$D$152,255),0))=0,"",INDEX('Disaggregation Records'!$E$69:$E$152,MATCH(RIGHT(M564,255),RIGHT('Disaggregation Records'!$D$69:$D$152,255),0))),"")</f>
        <v/>
      </c>
      <c r="O564" s="425" t="str">
        <f t="array" aca="1" ref="O564" ca="1">IFERROR(IF(INDEX('Disaggregation Records'!$F$69:$F$152,MATCH(RIGHT(M564,255),RIGHT('Disaggregation Records'!$D$69:$D$152,255),0))=0,"",INDEX('Disaggregation Records'!$F$69:$F$152,MATCH(RIGHT(M564,255),RIGHT('Disaggregation Records'!$D$69:$D$152,255),0))),"")</f>
        <v/>
      </c>
      <c r="P564" s="425" t="str">
        <f t="array" aca="1" ref="P564" ca="1">IFERROR(IF(INDEX('Disaggregation Records'!$H$69:$H$152,MATCH(RIGHT(M564,255),RIGHT('Disaggregation Records'!$D$69:$D$152,255),0))=0,"",INDEX('Disaggregation Records'!$H$69:$H$152,MATCH(RIGHT(M564,255),RIGHT('Disaggregation Records'!$D$69:$D$152,255),0))),"")</f>
        <v/>
      </c>
    </row>
    <row r="565" spans="1:16" s="456" customFormat="1" ht="15" customHeight="1" x14ac:dyDescent="0.35">
      <c r="A565" s="891"/>
      <c r="B565" s="911"/>
      <c r="C565" s="890"/>
      <c r="D565" s="901"/>
      <c r="E565" s="913"/>
      <c r="F565" s="431"/>
      <c r="G565" s="905"/>
      <c r="H565" s="895"/>
      <c r="I565" s="915"/>
      <c r="J565" s="899"/>
      <c r="K565" s="893"/>
      <c r="L565" s="425"/>
      <c r="M565" s="425"/>
      <c r="N565" s="425"/>
      <c r="O565" s="425"/>
      <c r="P565" s="425"/>
    </row>
    <row r="566" spans="1:16" s="456" customFormat="1" ht="15" customHeight="1" x14ac:dyDescent="0.35">
      <c r="A566" s="891" t="str">
        <f ca="1">INDIRECT("'Disaggregation tab old'!O"&amp;19-$K566)</f>
        <v>a1V1R00000DyKPKUA3</v>
      </c>
      <c r="B566" s="910">
        <f ca="1">INDIRECT("'Disaggregation tab old'!A"&amp;19-$K566)</f>
        <v>13</v>
      </c>
      <c r="C566" s="889" t="str">
        <f ca="1">IFERROR(VLOOKUP(B566,'Outcome Indicators - Section C '!$A$9:$AP$70,42,FALSE),"")</f>
        <v/>
      </c>
      <c r="D566" s="900" t="str">
        <f ca="1">N566</f>
        <v/>
      </c>
      <c r="E566" s="912" t="str">
        <f ca="1">O566</f>
        <v/>
      </c>
      <c r="F566" s="431"/>
      <c r="G566" s="904" t="str">
        <f>IF(IFERROR((F566/F567),"") ="", "",(F566/F567))</f>
        <v/>
      </c>
      <c r="H566" s="894"/>
      <c r="I566" s="914"/>
      <c r="J566" s="898"/>
      <c r="K566" s="893">
        <f ca="1">IF(OFFSET(K566,-2,0,,)="",-Setup!E256,OFFSET(K566,-2,0,,)-1)</f>
        <v>-277</v>
      </c>
      <c r="L566" s="425">
        <f ca="1">IF(AND(EXACT(C566,C564),C564&lt;&gt;0),L564+1,0)</f>
        <v>97</v>
      </c>
      <c r="M566" s="425" t="str">
        <f ca="1">IF(C566&lt;&gt;"",C566&amp;"-"&amp;L566,"")</f>
        <v/>
      </c>
      <c r="N566" s="425" t="str">
        <f t="array" aca="1" ref="N566" ca="1">IFERROR(IF(INDEX('Disaggregation Records'!$E$69:$E$152,MATCH(RIGHT(M566,255),RIGHT('Disaggregation Records'!$D$69:$D$152,255),0))=0,"",INDEX('Disaggregation Records'!$E$69:$E$152,MATCH(RIGHT(M566,255),RIGHT('Disaggregation Records'!$D$69:$D$152,255),0))),"")</f>
        <v/>
      </c>
      <c r="O566" s="425" t="str">
        <f t="array" aca="1" ref="O566" ca="1">IFERROR(IF(INDEX('Disaggregation Records'!$F$69:$F$152,MATCH(RIGHT(M566,255),RIGHT('Disaggregation Records'!$D$69:$D$152,255),0))=0,"",INDEX('Disaggregation Records'!$F$69:$F$152,MATCH(RIGHT(M566,255),RIGHT('Disaggregation Records'!$D$69:$D$152,255),0))),"")</f>
        <v/>
      </c>
      <c r="P566" s="425" t="str">
        <f t="array" aca="1" ref="P566" ca="1">IFERROR(IF(INDEX('Disaggregation Records'!$H$69:$H$152,MATCH(RIGHT(M566,255),RIGHT('Disaggregation Records'!$D$69:$D$152,255),0))=0,"",INDEX('Disaggregation Records'!$H$69:$H$152,MATCH(RIGHT(M566,255),RIGHT('Disaggregation Records'!$D$69:$D$152,255),0))),"")</f>
        <v/>
      </c>
    </row>
    <row r="567" spans="1:16" s="456" customFormat="1" ht="15" customHeight="1" x14ac:dyDescent="0.35">
      <c r="A567" s="891"/>
      <c r="B567" s="911"/>
      <c r="C567" s="890"/>
      <c r="D567" s="901"/>
      <c r="E567" s="913"/>
      <c r="F567" s="431"/>
      <c r="G567" s="905"/>
      <c r="H567" s="895"/>
      <c r="I567" s="915"/>
      <c r="J567" s="899"/>
      <c r="K567" s="893"/>
      <c r="L567" s="425"/>
      <c r="M567" s="425"/>
      <c r="N567" s="425"/>
      <c r="O567" s="425"/>
      <c r="P567" s="425"/>
    </row>
    <row r="568" spans="1:16" s="456" customFormat="1" ht="15" customHeight="1" x14ac:dyDescent="0.35">
      <c r="A568" s="891" t="str">
        <f ca="1">INDIRECT("'Disaggregation tab old'!O"&amp;19-$K568)</f>
        <v>a1V1R00000DyKPLUA3</v>
      </c>
      <c r="B568" s="910">
        <f ca="1">INDIRECT("'Disaggregation tab old'!A"&amp;19-$K568)</f>
        <v>13</v>
      </c>
      <c r="C568" s="889" t="str">
        <f ca="1">IFERROR(VLOOKUP(B568,'Outcome Indicators - Section C '!$A$9:$AP$70,42,FALSE),"")</f>
        <v/>
      </c>
      <c r="D568" s="900" t="str">
        <f ca="1">N568</f>
        <v/>
      </c>
      <c r="E568" s="912" t="str">
        <f ca="1">O568</f>
        <v/>
      </c>
      <c r="F568" s="431"/>
      <c r="G568" s="904" t="str">
        <f>IF(IFERROR((F568/F569),"") ="", "",(F568/F569))</f>
        <v/>
      </c>
      <c r="H568" s="894"/>
      <c r="I568" s="914"/>
      <c r="J568" s="898"/>
      <c r="K568" s="893">
        <f ca="1">IF(OFFSET(K568,-2,0,,)="",-Setup!E258,OFFSET(K568,-2,0,,)-1)</f>
        <v>-278</v>
      </c>
      <c r="L568" s="425">
        <f ca="1">IF(AND(EXACT(C568,C566),C566&lt;&gt;0),L566+1,0)</f>
        <v>98</v>
      </c>
      <c r="M568" s="425" t="str">
        <f ca="1">IF(C568&lt;&gt;"",C568&amp;"-"&amp;L568,"")</f>
        <v/>
      </c>
      <c r="N568" s="425" t="str">
        <f t="array" aca="1" ref="N568" ca="1">IFERROR(IF(INDEX('Disaggregation Records'!$E$69:$E$152,MATCH(RIGHT(M568,255),RIGHT('Disaggregation Records'!$D$69:$D$152,255),0))=0,"",INDEX('Disaggregation Records'!$E$69:$E$152,MATCH(RIGHT(M568,255),RIGHT('Disaggregation Records'!$D$69:$D$152,255),0))),"")</f>
        <v/>
      </c>
      <c r="O568" s="425" t="str">
        <f t="array" aca="1" ref="O568" ca="1">IFERROR(IF(INDEX('Disaggregation Records'!$F$69:$F$152,MATCH(RIGHT(M568,255),RIGHT('Disaggregation Records'!$D$69:$D$152,255),0))=0,"",INDEX('Disaggregation Records'!$F$69:$F$152,MATCH(RIGHT(M568,255),RIGHT('Disaggregation Records'!$D$69:$D$152,255),0))),"")</f>
        <v/>
      </c>
      <c r="P568" s="425" t="str">
        <f t="array" aca="1" ref="P568" ca="1">IFERROR(IF(INDEX('Disaggregation Records'!$H$69:$H$152,MATCH(RIGHT(M568,255),RIGHT('Disaggregation Records'!$D$69:$D$152,255),0))=0,"",INDEX('Disaggregation Records'!$H$69:$H$152,MATCH(RIGHT(M568,255),RIGHT('Disaggregation Records'!$D$69:$D$152,255),0))),"")</f>
        <v/>
      </c>
    </row>
    <row r="569" spans="1:16" s="456" customFormat="1" ht="15" customHeight="1" x14ac:dyDescent="0.35">
      <c r="A569" s="891"/>
      <c r="B569" s="911"/>
      <c r="C569" s="890"/>
      <c r="D569" s="901"/>
      <c r="E569" s="913"/>
      <c r="F569" s="431"/>
      <c r="G569" s="905"/>
      <c r="H569" s="895"/>
      <c r="I569" s="915"/>
      <c r="J569" s="899"/>
      <c r="K569" s="893"/>
      <c r="L569" s="425"/>
      <c r="M569" s="425"/>
      <c r="N569" s="425"/>
      <c r="O569" s="425"/>
      <c r="P569" s="425"/>
    </row>
    <row r="570" spans="1:16" s="456" customFormat="1" ht="15" customHeight="1" x14ac:dyDescent="0.35">
      <c r="A570" s="891" t="str">
        <f ca="1">INDIRECT("'Disaggregation tab old'!O"&amp;19-$K570)</f>
        <v>a1V1R00000DyKPMUA3</v>
      </c>
      <c r="B570" s="910">
        <f ca="1">INDIRECT("'Disaggregation tab old'!A"&amp;19-$K570)</f>
        <v>13</v>
      </c>
      <c r="C570" s="889" t="str">
        <f ca="1">IFERROR(VLOOKUP(B570,'Outcome Indicators - Section C '!$A$9:$AP$70,42,FALSE),"")</f>
        <v/>
      </c>
      <c r="D570" s="900" t="str">
        <f ca="1">N570</f>
        <v/>
      </c>
      <c r="E570" s="912" t="str">
        <f ca="1">O570</f>
        <v/>
      </c>
      <c r="F570" s="431"/>
      <c r="G570" s="904" t="str">
        <f>IF(IFERROR((F570/F571),"") ="", "",(F570/F571))</f>
        <v/>
      </c>
      <c r="H570" s="894"/>
      <c r="I570" s="914"/>
      <c r="J570" s="898"/>
      <c r="K570" s="893">
        <f ca="1">IF(OFFSET(K570,-2,0,,)="",-Setup!E260,OFFSET(K570,-2,0,,)-1)</f>
        <v>-279</v>
      </c>
      <c r="L570" s="425">
        <f ca="1">IF(AND(EXACT(C570,C568),C568&lt;&gt;0),L568+1,0)</f>
        <v>99</v>
      </c>
      <c r="M570" s="425" t="str">
        <f ca="1">IF(C570&lt;&gt;"",C570&amp;"-"&amp;L570,"")</f>
        <v/>
      </c>
      <c r="N570" s="425" t="str">
        <f t="array" aca="1" ref="N570" ca="1">IFERROR(IF(INDEX('Disaggregation Records'!$E$69:$E$152,MATCH(RIGHT(M570,255),RIGHT('Disaggregation Records'!$D$69:$D$152,255),0))=0,"",INDEX('Disaggregation Records'!$E$69:$E$152,MATCH(RIGHT(M570,255),RIGHT('Disaggregation Records'!$D$69:$D$152,255),0))),"")</f>
        <v/>
      </c>
      <c r="O570" s="425" t="str">
        <f t="array" aca="1" ref="O570" ca="1">IFERROR(IF(INDEX('Disaggregation Records'!$F$69:$F$152,MATCH(RIGHT(M570,255),RIGHT('Disaggregation Records'!$D$69:$D$152,255),0))=0,"",INDEX('Disaggregation Records'!$F$69:$F$152,MATCH(RIGHT(M570,255),RIGHT('Disaggregation Records'!$D$69:$D$152,255),0))),"")</f>
        <v/>
      </c>
      <c r="P570" s="425" t="str">
        <f t="array" aca="1" ref="P570" ca="1">IFERROR(IF(INDEX('Disaggregation Records'!$H$69:$H$152,MATCH(RIGHT(M570,255),RIGHT('Disaggregation Records'!$D$69:$D$152,255),0))=0,"",INDEX('Disaggregation Records'!$H$69:$H$152,MATCH(RIGHT(M570,255),RIGHT('Disaggregation Records'!$D$69:$D$152,255),0))),"")</f>
        <v/>
      </c>
    </row>
    <row r="571" spans="1:16" s="456" customFormat="1" ht="15" customHeight="1" x14ac:dyDescent="0.35">
      <c r="A571" s="891"/>
      <c r="B571" s="911"/>
      <c r="C571" s="890"/>
      <c r="D571" s="901"/>
      <c r="E571" s="913"/>
      <c r="F571" s="431"/>
      <c r="G571" s="905"/>
      <c r="H571" s="895"/>
      <c r="I571" s="915"/>
      <c r="J571" s="899"/>
      <c r="K571" s="893"/>
      <c r="L571" s="425"/>
      <c r="M571" s="425"/>
      <c r="N571" s="425"/>
      <c r="O571" s="425"/>
      <c r="P571" s="425"/>
    </row>
    <row r="572" spans="1:16" s="456" customFormat="1" ht="15" customHeight="1" x14ac:dyDescent="0.35">
      <c r="A572" s="891" t="str">
        <f ca="1">INDIRECT("'Disaggregation tab old'!O"&amp;19-$K572)</f>
        <v>a1V1R00000DyKPNUA3</v>
      </c>
      <c r="B572" s="910">
        <f ca="1">INDIRECT("'Disaggregation tab old'!A"&amp;19-$K572)</f>
        <v>14</v>
      </c>
      <c r="C572" s="889" t="str">
        <f ca="1">IFERROR(VLOOKUP(B572,'Outcome Indicators - Section C '!$A$9:$AP$70,42,FALSE),"")</f>
        <v/>
      </c>
      <c r="D572" s="900" t="str">
        <f ca="1">N572</f>
        <v/>
      </c>
      <c r="E572" s="912" t="str">
        <f ca="1">O572</f>
        <v/>
      </c>
      <c r="F572" s="431"/>
      <c r="G572" s="904" t="str">
        <f>IF(IFERROR((F572/F573),"") ="", "",(F572/F573))</f>
        <v/>
      </c>
      <c r="H572" s="894"/>
      <c r="I572" s="914"/>
      <c r="J572" s="898"/>
      <c r="K572" s="893">
        <f ca="1">IF(OFFSET(K572,-2,0,,)="",-Setup!E262,OFFSET(K572,-2,0,,)-1)</f>
        <v>-280</v>
      </c>
      <c r="L572" s="425">
        <f ca="1">IF(AND(EXACT(C572,C570),C570&lt;&gt;0),L570+1,0)</f>
        <v>100</v>
      </c>
      <c r="M572" s="425" t="str">
        <f ca="1">IF(C572&lt;&gt;"",C572&amp;"-"&amp;L572,"")</f>
        <v/>
      </c>
      <c r="N572" s="425" t="str">
        <f t="array" aca="1" ref="N572" ca="1">IFERROR(IF(INDEX('Disaggregation Records'!$E$69:$E$152,MATCH(RIGHT(M572,255),RIGHT('Disaggregation Records'!$D$69:$D$152,255),0))=0,"",INDEX('Disaggregation Records'!$E$69:$E$152,MATCH(RIGHT(M572,255),RIGHT('Disaggregation Records'!$D$69:$D$152,255),0))),"")</f>
        <v/>
      </c>
      <c r="O572" s="425" t="str">
        <f t="array" aca="1" ref="O572" ca="1">IFERROR(IF(INDEX('Disaggregation Records'!$F$69:$F$152,MATCH(RIGHT(M572,255),RIGHT('Disaggregation Records'!$D$69:$D$152,255),0))=0,"",INDEX('Disaggregation Records'!$F$69:$F$152,MATCH(RIGHT(M572,255),RIGHT('Disaggregation Records'!$D$69:$D$152,255),0))),"")</f>
        <v/>
      </c>
      <c r="P572" s="425" t="str">
        <f t="array" aca="1" ref="P572" ca="1">IFERROR(IF(INDEX('Disaggregation Records'!$H$69:$H$152,MATCH(RIGHT(M572,255),RIGHT('Disaggregation Records'!$D$69:$D$152,255),0))=0,"",INDEX('Disaggregation Records'!$H$69:$H$152,MATCH(RIGHT(M572,255),RIGHT('Disaggregation Records'!$D$69:$D$152,255),0))),"")</f>
        <v/>
      </c>
    </row>
    <row r="573" spans="1:16" s="456" customFormat="1" ht="15" customHeight="1" x14ac:dyDescent="0.35">
      <c r="A573" s="891"/>
      <c r="B573" s="911"/>
      <c r="C573" s="890"/>
      <c r="D573" s="901"/>
      <c r="E573" s="913"/>
      <c r="F573" s="431"/>
      <c r="G573" s="905"/>
      <c r="H573" s="895"/>
      <c r="I573" s="915"/>
      <c r="J573" s="899"/>
      <c r="K573" s="893"/>
      <c r="L573" s="425"/>
      <c r="M573" s="425"/>
      <c r="N573" s="425"/>
      <c r="O573" s="425"/>
      <c r="P573" s="425"/>
    </row>
    <row r="574" spans="1:16" s="456" customFormat="1" ht="15" customHeight="1" x14ac:dyDescent="0.35">
      <c r="A574" s="891" t="str">
        <f ca="1">INDIRECT("'Disaggregation tab old'!O"&amp;19-$K574)</f>
        <v>a1V1R00000DyKPOUA3</v>
      </c>
      <c r="B574" s="910">
        <f ca="1">INDIRECT("'Disaggregation tab old'!A"&amp;19-$K574)</f>
        <v>14</v>
      </c>
      <c r="C574" s="889" t="str">
        <f ca="1">IFERROR(VLOOKUP(B574,'Outcome Indicators - Section C '!$A$9:$AP$70,42,FALSE),"")</f>
        <v/>
      </c>
      <c r="D574" s="900" t="str">
        <f ca="1">N574</f>
        <v/>
      </c>
      <c r="E574" s="912" t="str">
        <f ca="1">O574</f>
        <v/>
      </c>
      <c r="F574" s="431"/>
      <c r="G574" s="904" t="str">
        <f>IF(IFERROR((F574/F575),"") ="", "",(F574/F575))</f>
        <v/>
      </c>
      <c r="H574" s="894"/>
      <c r="I574" s="914"/>
      <c r="J574" s="898"/>
      <c r="K574" s="893">
        <f ca="1">IF(OFFSET(K574,-2,0,,)="",-Setup!E264,OFFSET(K574,-2,0,,)-1)</f>
        <v>-281</v>
      </c>
      <c r="L574" s="425">
        <f ca="1">IF(AND(EXACT(C574,C572),C572&lt;&gt;0),L572+1,0)</f>
        <v>101</v>
      </c>
      <c r="M574" s="425" t="str">
        <f ca="1">IF(C574&lt;&gt;"",C574&amp;"-"&amp;L574,"")</f>
        <v/>
      </c>
      <c r="N574" s="425" t="str">
        <f t="array" aca="1" ref="N574" ca="1">IFERROR(IF(INDEX('Disaggregation Records'!$E$69:$E$152,MATCH(RIGHT(M574,255),RIGHT('Disaggregation Records'!$D$69:$D$152,255),0))=0,"",INDEX('Disaggregation Records'!$E$69:$E$152,MATCH(RIGHT(M574,255),RIGHT('Disaggregation Records'!$D$69:$D$152,255),0))),"")</f>
        <v/>
      </c>
      <c r="O574" s="425" t="str">
        <f t="array" aca="1" ref="O574" ca="1">IFERROR(IF(INDEX('Disaggregation Records'!$F$69:$F$152,MATCH(RIGHT(M574,255),RIGHT('Disaggregation Records'!$D$69:$D$152,255),0))=0,"",INDEX('Disaggregation Records'!$F$69:$F$152,MATCH(RIGHT(M574,255),RIGHT('Disaggregation Records'!$D$69:$D$152,255),0))),"")</f>
        <v/>
      </c>
      <c r="P574" s="425" t="str">
        <f t="array" aca="1" ref="P574" ca="1">IFERROR(IF(INDEX('Disaggregation Records'!$H$69:$H$152,MATCH(RIGHT(M574,255),RIGHT('Disaggregation Records'!$D$69:$D$152,255),0))=0,"",INDEX('Disaggregation Records'!$H$69:$H$152,MATCH(RIGHT(M574,255),RIGHT('Disaggregation Records'!$D$69:$D$152,255),0))),"")</f>
        <v/>
      </c>
    </row>
    <row r="575" spans="1:16" s="456" customFormat="1" ht="15" customHeight="1" x14ac:dyDescent="0.35">
      <c r="A575" s="891"/>
      <c r="B575" s="911"/>
      <c r="C575" s="890"/>
      <c r="D575" s="901"/>
      <c r="E575" s="913"/>
      <c r="F575" s="431"/>
      <c r="G575" s="905"/>
      <c r="H575" s="895"/>
      <c r="I575" s="915"/>
      <c r="J575" s="899"/>
      <c r="K575" s="893"/>
      <c r="L575" s="425"/>
      <c r="M575" s="425"/>
      <c r="N575" s="425"/>
      <c r="O575" s="425"/>
      <c r="P575" s="425"/>
    </row>
    <row r="576" spans="1:16" s="456" customFormat="1" ht="15" customHeight="1" x14ac:dyDescent="0.35">
      <c r="A576" s="891" t="str">
        <f ca="1">INDIRECT("'Disaggregation tab old'!O"&amp;19-$K576)</f>
        <v>a1V1R00000DyKPPUA3</v>
      </c>
      <c r="B576" s="910">
        <f ca="1">INDIRECT("'Disaggregation tab old'!A"&amp;19-$K576)</f>
        <v>14</v>
      </c>
      <c r="C576" s="889" t="str">
        <f ca="1">IFERROR(VLOOKUP(B576,'Outcome Indicators - Section C '!$A$9:$AP$70,42,FALSE),"")</f>
        <v/>
      </c>
      <c r="D576" s="900" t="str">
        <f ca="1">N576</f>
        <v/>
      </c>
      <c r="E576" s="912" t="str">
        <f ca="1">O576</f>
        <v/>
      </c>
      <c r="F576" s="431"/>
      <c r="G576" s="904" t="str">
        <f>IF(IFERROR((F576/F577),"") ="", "",(F576/F577))</f>
        <v/>
      </c>
      <c r="H576" s="894"/>
      <c r="I576" s="914"/>
      <c r="J576" s="898"/>
      <c r="K576" s="893">
        <f ca="1">IF(OFFSET(K576,-2,0,,)="",-Setup!E266,OFFSET(K576,-2,0,,)-1)</f>
        <v>-282</v>
      </c>
      <c r="L576" s="425">
        <f ca="1">IF(AND(EXACT(C576,C574),C574&lt;&gt;0),L574+1,0)</f>
        <v>102</v>
      </c>
      <c r="M576" s="425" t="str">
        <f ca="1">IF(C576&lt;&gt;"",C576&amp;"-"&amp;L576,"")</f>
        <v/>
      </c>
      <c r="N576" s="425" t="str">
        <f t="array" aca="1" ref="N576" ca="1">IFERROR(IF(INDEX('Disaggregation Records'!$E$69:$E$152,MATCH(RIGHT(M576,255),RIGHT('Disaggregation Records'!$D$69:$D$152,255),0))=0,"",INDEX('Disaggregation Records'!$E$69:$E$152,MATCH(RIGHT(M576,255),RIGHT('Disaggregation Records'!$D$69:$D$152,255),0))),"")</f>
        <v/>
      </c>
      <c r="O576" s="425" t="str">
        <f t="array" aca="1" ref="O576" ca="1">IFERROR(IF(INDEX('Disaggregation Records'!$F$69:$F$152,MATCH(RIGHT(M576,255),RIGHT('Disaggregation Records'!$D$69:$D$152,255),0))=0,"",INDEX('Disaggregation Records'!$F$69:$F$152,MATCH(RIGHT(M576,255),RIGHT('Disaggregation Records'!$D$69:$D$152,255),0))),"")</f>
        <v/>
      </c>
      <c r="P576" s="425" t="str">
        <f t="array" aca="1" ref="P576" ca="1">IFERROR(IF(INDEX('Disaggregation Records'!$H$69:$H$152,MATCH(RIGHT(M576,255),RIGHT('Disaggregation Records'!$D$69:$D$152,255),0))=0,"",INDEX('Disaggregation Records'!$H$69:$H$152,MATCH(RIGHT(M576,255),RIGHT('Disaggregation Records'!$D$69:$D$152,255),0))),"")</f>
        <v/>
      </c>
    </row>
    <row r="577" spans="1:16" s="456" customFormat="1" ht="15" customHeight="1" x14ac:dyDescent="0.35">
      <c r="A577" s="891"/>
      <c r="B577" s="911"/>
      <c r="C577" s="890"/>
      <c r="D577" s="901"/>
      <c r="E577" s="913"/>
      <c r="F577" s="431"/>
      <c r="G577" s="905"/>
      <c r="H577" s="895"/>
      <c r="I577" s="915"/>
      <c r="J577" s="899"/>
      <c r="K577" s="893"/>
      <c r="L577" s="425"/>
      <c r="M577" s="425"/>
      <c r="N577" s="425"/>
      <c r="O577" s="425"/>
      <c r="P577" s="425"/>
    </row>
    <row r="578" spans="1:16" s="456" customFormat="1" ht="15" customHeight="1" x14ac:dyDescent="0.35">
      <c r="A578" s="891" t="str">
        <f ca="1">INDIRECT("'Disaggregation tab old'!O"&amp;19-$K578)</f>
        <v>a1V1R00000DyKPQUA3</v>
      </c>
      <c r="B578" s="910">
        <f ca="1">INDIRECT("'Disaggregation tab old'!A"&amp;19-$K578)</f>
        <v>14</v>
      </c>
      <c r="C578" s="889" t="str">
        <f ca="1">IFERROR(VLOOKUP(B578,'Outcome Indicators - Section C '!$A$9:$AP$70,42,FALSE),"")</f>
        <v/>
      </c>
      <c r="D578" s="900" t="str">
        <f ca="1">N578</f>
        <v/>
      </c>
      <c r="E578" s="912" t="str">
        <f ca="1">O578</f>
        <v/>
      </c>
      <c r="F578" s="431"/>
      <c r="G578" s="904" t="str">
        <f>IF(IFERROR((F578/F579),"") ="", "",(F578/F579))</f>
        <v/>
      </c>
      <c r="H578" s="894"/>
      <c r="I578" s="914"/>
      <c r="J578" s="898"/>
      <c r="K578" s="893">
        <f ca="1">IF(OFFSET(K578,-2,0,,)="",-Setup!E268,OFFSET(K578,-2,0,,)-1)</f>
        <v>-283</v>
      </c>
      <c r="L578" s="425">
        <f ca="1">IF(AND(EXACT(C578,C576),C576&lt;&gt;0),L576+1,0)</f>
        <v>103</v>
      </c>
      <c r="M578" s="425" t="str">
        <f ca="1">IF(C578&lt;&gt;"",C578&amp;"-"&amp;L578,"")</f>
        <v/>
      </c>
      <c r="N578" s="425" t="str">
        <f t="array" aca="1" ref="N578" ca="1">IFERROR(IF(INDEX('Disaggregation Records'!$E$69:$E$152,MATCH(RIGHT(M578,255),RIGHT('Disaggregation Records'!$D$69:$D$152,255),0))=0,"",INDEX('Disaggregation Records'!$E$69:$E$152,MATCH(RIGHT(M578,255),RIGHT('Disaggregation Records'!$D$69:$D$152,255),0))),"")</f>
        <v/>
      </c>
      <c r="O578" s="425" t="str">
        <f t="array" aca="1" ref="O578" ca="1">IFERROR(IF(INDEX('Disaggregation Records'!$F$69:$F$152,MATCH(RIGHT(M578,255),RIGHT('Disaggregation Records'!$D$69:$D$152,255),0))=0,"",INDEX('Disaggregation Records'!$F$69:$F$152,MATCH(RIGHT(M578,255),RIGHT('Disaggregation Records'!$D$69:$D$152,255),0))),"")</f>
        <v/>
      </c>
      <c r="P578" s="425" t="str">
        <f t="array" aca="1" ref="P578" ca="1">IFERROR(IF(INDEX('Disaggregation Records'!$H$69:$H$152,MATCH(RIGHT(M578,255),RIGHT('Disaggregation Records'!$D$69:$D$152,255),0))=0,"",INDEX('Disaggregation Records'!$H$69:$H$152,MATCH(RIGHT(M578,255),RIGHT('Disaggregation Records'!$D$69:$D$152,255),0))),"")</f>
        <v/>
      </c>
    </row>
    <row r="579" spans="1:16" s="456" customFormat="1" ht="15" customHeight="1" x14ac:dyDescent="0.35">
      <c r="A579" s="891"/>
      <c r="B579" s="911"/>
      <c r="C579" s="890"/>
      <c r="D579" s="901"/>
      <c r="E579" s="913"/>
      <c r="F579" s="431"/>
      <c r="G579" s="905"/>
      <c r="H579" s="895"/>
      <c r="I579" s="915"/>
      <c r="J579" s="899"/>
      <c r="K579" s="893"/>
      <c r="L579" s="425"/>
      <c r="M579" s="425"/>
      <c r="N579" s="425"/>
      <c r="O579" s="425"/>
      <c r="P579" s="425"/>
    </row>
    <row r="580" spans="1:16" s="456" customFormat="1" ht="15" customHeight="1" x14ac:dyDescent="0.35">
      <c r="A580" s="891" t="str">
        <f ca="1">INDIRECT("'Disaggregation tab old'!O"&amp;19-$K580)</f>
        <v>a1V1R00000DyKPRUA3</v>
      </c>
      <c r="B580" s="910">
        <f ca="1">INDIRECT("'Disaggregation tab old'!A"&amp;19-$K580)</f>
        <v>14</v>
      </c>
      <c r="C580" s="889" t="str">
        <f ca="1">IFERROR(VLOOKUP(B580,'Outcome Indicators - Section C '!$A$9:$AP$70,42,FALSE),"")</f>
        <v/>
      </c>
      <c r="D580" s="900" t="str">
        <f ca="1">N580</f>
        <v/>
      </c>
      <c r="E580" s="912" t="str">
        <f ca="1">O580</f>
        <v/>
      </c>
      <c r="F580" s="431"/>
      <c r="G580" s="904" t="str">
        <f>IF(IFERROR((F580/F581),"") ="", "",(F580/F581))</f>
        <v/>
      </c>
      <c r="H580" s="894"/>
      <c r="I580" s="914"/>
      <c r="J580" s="898"/>
      <c r="K580" s="893">
        <f ca="1">IF(OFFSET(K580,-2,0,,)="",-Setup!E270,OFFSET(K580,-2,0,,)-1)</f>
        <v>-284</v>
      </c>
      <c r="L580" s="425">
        <f ca="1">IF(AND(EXACT(C580,C578),C578&lt;&gt;0),L578+1,0)</f>
        <v>104</v>
      </c>
      <c r="M580" s="425" t="str">
        <f ca="1">IF(C580&lt;&gt;"",C580&amp;"-"&amp;L580,"")</f>
        <v/>
      </c>
      <c r="N580" s="425" t="str">
        <f t="array" aca="1" ref="N580" ca="1">IFERROR(IF(INDEX('Disaggregation Records'!$E$69:$E$152,MATCH(RIGHT(M580,255),RIGHT('Disaggregation Records'!$D$69:$D$152,255),0))=0,"",INDEX('Disaggregation Records'!$E$69:$E$152,MATCH(RIGHT(M580,255),RIGHT('Disaggregation Records'!$D$69:$D$152,255),0))),"")</f>
        <v/>
      </c>
      <c r="O580" s="425" t="str">
        <f t="array" aca="1" ref="O580" ca="1">IFERROR(IF(INDEX('Disaggregation Records'!$F$69:$F$152,MATCH(RIGHT(M580,255),RIGHT('Disaggregation Records'!$D$69:$D$152,255),0))=0,"",INDEX('Disaggregation Records'!$F$69:$F$152,MATCH(RIGHT(M580,255),RIGHT('Disaggregation Records'!$D$69:$D$152,255),0))),"")</f>
        <v/>
      </c>
      <c r="P580" s="425" t="str">
        <f t="array" aca="1" ref="P580" ca="1">IFERROR(IF(INDEX('Disaggregation Records'!$H$69:$H$152,MATCH(RIGHT(M580,255),RIGHT('Disaggregation Records'!$D$69:$D$152,255),0))=0,"",INDEX('Disaggregation Records'!$H$69:$H$152,MATCH(RIGHT(M580,255),RIGHT('Disaggregation Records'!$D$69:$D$152,255),0))),"")</f>
        <v/>
      </c>
    </row>
    <row r="581" spans="1:16" s="456" customFormat="1" ht="15" customHeight="1" x14ac:dyDescent="0.35">
      <c r="A581" s="891"/>
      <c r="B581" s="911"/>
      <c r="C581" s="890"/>
      <c r="D581" s="901"/>
      <c r="E581" s="913"/>
      <c r="F581" s="431"/>
      <c r="G581" s="905"/>
      <c r="H581" s="895"/>
      <c r="I581" s="915"/>
      <c r="J581" s="899"/>
      <c r="K581" s="893"/>
      <c r="L581" s="425"/>
      <c r="M581" s="425"/>
      <c r="N581" s="425"/>
      <c r="O581" s="425"/>
      <c r="P581" s="425"/>
    </row>
    <row r="582" spans="1:16" s="456" customFormat="1" ht="15" customHeight="1" x14ac:dyDescent="0.35">
      <c r="A582" s="891" t="str">
        <f ca="1">INDIRECT("'Disaggregation tab old'!O"&amp;19-$K582)</f>
        <v>a1V1R00000DyKPSUA3</v>
      </c>
      <c r="B582" s="910">
        <f ca="1">INDIRECT("'Disaggregation tab old'!A"&amp;19-$K582)</f>
        <v>14</v>
      </c>
      <c r="C582" s="889" t="str">
        <f ca="1">IFERROR(VLOOKUP(B582,'Outcome Indicators - Section C '!$A$9:$AP$70,42,FALSE),"")</f>
        <v/>
      </c>
      <c r="D582" s="900" t="str">
        <f ca="1">N582</f>
        <v/>
      </c>
      <c r="E582" s="912" t="str">
        <f ca="1">O582</f>
        <v/>
      </c>
      <c r="F582" s="431"/>
      <c r="G582" s="904" t="str">
        <f>IF(IFERROR((F582/F583),"") ="", "",(F582/F583))</f>
        <v/>
      </c>
      <c r="H582" s="894"/>
      <c r="I582" s="914"/>
      <c r="J582" s="898"/>
      <c r="K582" s="893">
        <f ca="1">IF(OFFSET(K582,-2,0,,)="",-Setup!E272,OFFSET(K582,-2,0,,)-1)</f>
        <v>-285</v>
      </c>
      <c r="L582" s="425">
        <f ca="1">IF(AND(EXACT(C582,C580),C580&lt;&gt;0),L580+1,0)</f>
        <v>105</v>
      </c>
      <c r="M582" s="425" t="str">
        <f ca="1">IF(C582&lt;&gt;"",C582&amp;"-"&amp;L582,"")</f>
        <v/>
      </c>
      <c r="N582" s="425" t="str">
        <f t="array" aca="1" ref="N582" ca="1">IFERROR(IF(INDEX('Disaggregation Records'!$E$69:$E$152,MATCH(RIGHT(M582,255),RIGHT('Disaggregation Records'!$D$69:$D$152,255),0))=0,"",INDEX('Disaggregation Records'!$E$69:$E$152,MATCH(RIGHT(M582,255),RIGHT('Disaggregation Records'!$D$69:$D$152,255),0))),"")</f>
        <v/>
      </c>
      <c r="O582" s="425" t="str">
        <f t="array" aca="1" ref="O582" ca="1">IFERROR(IF(INDEX('Disaggregation Records'!$F$69:$F$152,MATCH(RIGHT(M582,255),RIGHT('Disaggregation Records'!$D$69:$D$152,255),0))=0,"",INDEX('Disaggregation Records'!$F$69:$F$152,MATCH(RIGHT(M582,255),RIGHT('Disaggregation Records'!$D$69:$D$152,255),0))),"")</f>
        <v/>
      </c>
      <c r="P582" s="425" t="str">
        <f t="array" aca="1" ref="P582" ca="1">IFERROR(IF(INDEX('Disaggregation Records'!$H$69:$H$152,MATCH(RIGHT(M582,255),RIGHT('Disaggregation Records'!$D$69:$D$152,255),0))=0,"",INDEX('Disaggregation Records'!$H$69:$H$152,MATCH(RIGHT(M582,255),RIGHT('Disaggregation Records'!$D$69:$D$152,255),0))),"")</f>
        <v/>
      </c>
    </row>
    <row r="583" spans="1:16" s="456" customFormat="1" ht="15" customHeight="1" x14ac:dyDescent="0.35">
      <c r="A583" s="891"/>
      <c r="B583" s="911"/>
      <c r="C583" s="890"/>
      <c r="D583" s="901"/>
      <c r="E583" s="913"/>
      <c r="F583" s="431"/>
      <c r="G583" s="905"/>
      <c r="H583" s="895"/>
      <c r="I583" s="915"/>
      <c r="J583" s="899"/>
      <c r="K583" s="893"/>
      <c r="L583" s="425"/>
      <c r="M583" s="425"/>
      <c r="N583" s="425"/>
      <c r="O583" s="425"/>
      <c r="P583" s="425"/>
    </row>
    <row r="584" spans="1:16" s="456" customFormat="1" ht="15" customHeight="1" x14ac:dyDescent="0.35">
      <c r="A584" s="891" t="str">
        <f ca="1">INDIRECT("'Disaggregation tab old'!O"&amp;19-$K584)</f>
        <v>a1V1R00000DyKPTUA3</v>
      </c>
      <c r="B584" s="910">
        <f ca="1">INDIRECT("'Disaggregation tab old'!A"&amp;19-$K584)</f>
        <v>14</v>
      </c>
      <c r="C584" s="889" t="str">
        <f ca="1">IFERROR(VLOOKUP(B584,'Outcome Indicators - Section C '!$A$9:$AP$70,42,FALSE),"")</f>
        <v/>
      </c>
      <c r="D584" s="900" t="str">
        <f ca="1">N584</f>
        <v/>
      </c>
      <c r="E584" s="912" t="str">
        <f ca="1">O584</f>
        <v/>
      </c>
      <c r="F584" s="431"/>
      <c r="G584" s="904" t="str">
        <f>IF(IFERROR((F584/F585),"") ="", "",(F584/F585))</f>
        <v/>
      </c>
      <c r="H584" s="894"/>
      <c r="I584" s="914"/>
      <c r="J584" s="898"/>
      <c r="K584" s="893">
        <f ca="1">IF(OFFSET(K584,-2,0,,)="",-Setup!E274,OFFSET(K584,-2,0,,)-1)</f>
        <v>-286</v>
      </c>
      <c r="L584" s="425">
        <f ca="1">IF(AND(EXACT(C584,C582),C582&lt;&gt;0),L582+1,0)</f>
        <v>106</v>
      </c>
      <c r="M584" s="425" t="str">
        <f ca="1">IF(C584&lt;&gt;"",C584&amp;"-"&amp;L584,"")</f>
        <v/>
      </c>
      <c r="N584" s="425" t="str">
        <f t="array" aca="1" ref="N584" ca="1">IFERROR(IF(INDEX('Disaggregation Records'!$E$69:$E$152,MATCH(RIGHT(M584,255),RIGHT('Disaggregation Records'!$D$69:$D$152,255),0))=0,"",INDEX('Disaggregation Records'!$E$69:$E$152,MATCH(RIGHT(M584,255),RIGHT('Disaggregation Records'!$D$69:$D$152,255),0))),"")</f>
        <v/>
      </c>
      <c r="O584" s="425" t="str">
        <f t="array" aca="1" ref="O584" ca="1">IFERROR(IF(INDEX('Disaggregation Records'!$F$69:$F$152,MATCH(RIGHT(M584,255),RIGHT('Disaggregation Records'!$D$69:$D$152,255),0))=0,"",INDEX('Disaggregation Records'!$F$69:$F$152,MATCH(RIGHT(M584,255),RIGHT('Disaggregation Records'!$D$69:$D$152,255),0))),"")</f>
        <v/>
      </c>
      <c r="P584" s="425" t="str">
        <f t="array" aca="1" ref="P584" ca="1">IFERROR(IF(INDEX('Disaggregation Records'!$H$69:$H$152,MATCH(RIGHT(M584,255),RIGHT('Disaggregation Records'!$D$69:$D$152,255),0))=0,"",INDEX('Disaggregation Records'!$H$69:$H$152,MATCH(RIGHT(M584,255),RIGHT('Disaggregation Records'!$D$69:$D$152,255),0))),"")</f>
        <v/>
      </c>
    </row>
    <row r="585" spans="1:16" s="456" customFormat="1" ht="15" customHeight="1" x14ac:dyDescent="0.35">
      <c r="A585" s="891"/>
      <c r="B585" s="911"/>
      <c r="C585" s="890"/>
      <c r="D585" s="901"/>
      <c r="E585" s="913"/>
      <c r="F585" s="431"/>
      <c r="G585" s="905"/>
      <c r="H585" s="895"/>
      <c r="I585" s="915"/>
      <c r="J585" s="899"/>
      <c r="K585" s="893"/>
      <c r="L585" s="425"/>
      <c r="M585" s="425"/>
      <c r="N585" s="425"/>
      <c r="O585" s="425"/>
      <c r="P585" s="425"/>
    </row>
    <row r="586" spans="1:16" s="456" customFormat="1" ht="15" customHeight="1" x14ac:dyDescent="0.35">
      <c r="A586" s="891" t="str">
        <f ca="1">INDIRECT("'Disaggregation tab old'!O"&amp;19-$K586)</f>
        <v>a1V1R00000DyKPUUA3</v>
      </c>
      <c r="B586" s="910">
        <f ca="1">INDIRECT("'Disaggregation tab old'!A"&amp;19-$K586)</f>
        <v>14</v>
      </c>
      <c r="C586" s="889" t="str">
        <f ca="1">IFERROR(VLOOKUP(B586,'Outcome Indicators - Section C '!$A$9:$AP$70,42,FALSE),"")</f>
        <v/>
      </c>
      <c r="D586" s="900" t="str">
        <f ca="1">N586</f>
        <v/>
      </c>
      <c r="E586" s="912" t="str">
        <f ca="1">O586</f>
        <v/>
      </c>
      <c r="F586" s="431"/>
      <c r="G586" s="904" t="str">
        <f>IF(IFERROR((F586/F587),"") ="", "",(F586/F587))</f>
        <v/>
      </c>
      <c r="H586" s="894"/>
      <c r="I586" s="914"/>
      <c r="J586" s="898"/>
      <c r="K586" s="893">
        <f ca="1">IF(OFFSET(K586,-2,0,,)="",-Setup!E276,OFFSET(K586,-2,0,,)-1)</f>
        <v>-287</v>
      </c>
      <c r="L586" s="425">
        <f ca="1">IF(AND(EXACT(C586,C584),C584&lt;&gt;0),L584+1,0)</f>
        <v>107</v>
      </c>
      <c r="M586" s="425" t="str">
        <f ca="1">IF(C586&lt;&gt;"",C586&amp;"-"&amp;L586,"")</f>
        <v/>
      </c>
      <c r="N586" s="425" t="str">
        <f t="array" aca="1" ref="N586" ca="1">IFERROR(IF(INDEX('Disaggregation Records'!$E$69:$E$152,MATCH(RIGHT(M586,255),RIGHT('Disaggregation Records'!$D$69:$D$152,255),0))=0,"",INDEX('Disaggregation Records'!$E$69:$E$152,MATCH(RIGHT(M586,255),RIGHT('Disaggregation Records'!$D$69:$D$152,255),0))),"")</f>
        <v/>
      </c>
      <c r="O586" s="425" t="str">
        <f t="array" aca="1" ref="O586" ca="1">IFERROR(IF(INDEX('Disaggregation Records'!$F$69:$F$152,MATCH(RIGHT(M586,255),RIGHT('Disaggregation Records'!$D$69:$D$152,255),0))=0,"",INDEX('Disaggregation Records'!$F$69:$F$152,MATCH(RIGHT(M586,255),RIGHT('Disaggregation Records'!$D$69:$D$152,255),0))),"")</f>
        <v/>
      </c>
      <c r="P586" s="425" t="str">
        <f t="array" aca="1" ref="P586" ca="1">IFERROR(IF(INDEX('Disaggregation Records'!$H$69:$H$152,MATCH(RIGHT(M586,255),RIGHT('Disaggregation Records'!$D$69:$D$152,255),0))=0,"",INDEX('Disaggregation Records'!$H$69:$H$152,MATCH(RIGHT(M586,255),RIGHT('Disaggregation Records'!$D$69:$D$152,255),0))),"")</f>
        <v/>
      </c>
    </row>
    <row r="587" spans="1:16" s="456" customFormat="1" ht="15" customHeight="1" x14ac:dyDescent="0.35">
      <c r="A587" s="891"/>
      <c r="B587" s="911"/>
      <c r="C587" s="890"/>
      <c r="D587" s="901"/>
      <c r="E587" s="913"/>
      <c r="F587" s="431"/>
      <c r="G587" s="905"/>
      <c r="H587" s="895"/>
      <c r="I587" s="915"/>
      <c r="J587" s="899"/>
      <c r="K587" s="893"/>
      <c r="L587" s="425"/>
      <c r="M587" s="425"/>
      <c r="N587" s="425"/>
      <c r="O587" s="425"/>
      <c r="P587" s="425"/>
    </row>
    <row r="588" spans="1:16" s="456" customFormat="1" ht="15" customHeight="1" x14ac:dyDescent="0.35">
      <c r="A588" s="891" t="str">
        <f ca="1">INDIRECT("'Disaggregation tab old'!O"&amp;19-$K588)</f>
        <v>a1V1R00000DyKPVUA3</v>
      </c>
      <c r="B588" s="910">
        <f ca="1">INDIRECT("'Disaggregation tab old'!A"&amp;19-$K588)</f>
        <v>14</v>
      </c>
      <c r="C588" s="889" t="str">
        <f ca="1">IFERROR(VLOOKUP(B588,'Outcome Indicators - Section C '!$A$9:$AP$70,42,FALSE),"")</f>
        <v/>
      </c>
      <c r="D588" s="900" t="str">
        <f ca="1">N588</f>
        <v/>
      </c>
      <c r="E588" s="912" t="str">
        <f ca="1">O588</f>
        <v/>
      </c>
      <c r="F588" s="431"/>
      <c r="G588" s="904" t="str">
        <f>IF(IFERROR((F588/F589),"") ="", "",(F588/F589))</f>
        <v/>
      </c>
      <c r="H588" s="894"/>
      <c r="I588" s="914"/>
      <c r="J588" s="898"/>
      <c r="K588" s="893">
        <f ca="1">IF(OFFSET(K588,-2,0,,)="",-Setup!E278,OFFSET(K588,-2,0,,)-1)</f>
        <v>-288</v>
      </c>
      <c r="L588" s="425">
        <f ca="1">IF(AND(EXACT(C588,C586),C586&lt;&gt;0),L586+1,0)</f>
        <v>108</v>
      </c>
      <c r="M588" s="425" t="str">
        <f ca="1">IF(C588&lt;&gt;"",C588&amp;"-"&amp;L588,"")</f>
        <v/>
      </c>
      <c r="N588" s="425" t="str">
        <f t="array" aca="1" ref="N588" ca="1">IFERROR(IF(INDEX('Disaggregation Records'!$E$69:$E$152,MATCH(RIGHT(M588,255),RIGHT('Disaggregation Records'!$D$69:$D$152,255),0))=0,"",INDEX('Disaggregation Records'!$E$69:$E$152,MATCH(RIGHT(M588,255),RIGHT('Disaggregation Records'!$D$69:$D$152,255),0))),"")</f>
        <v/>
      </c>
      <c r="O588" s="425" t="str">
        <f t="array" aca="1" ref="O588" ca="1">IFERROR(IF(INDEX('Disaggregation Records'!$F$69:$F$152,MATCH(RIGHT(M588,255),RIGHT('Disaggregation Records'!$D$69:$D$152,255),0))=0,"",INDEX('Disaggregation Records'!$F$69:$F$152,MATCH(RIGHT(M588,255),RIGHT('Disaggregation Records'!$D$69:$D$152,255),0))),"")</f>
        <v/>
      </c>
      <c r="P588" s="425" t="str">
        <f t="array" aca="1" ref="P588" ca="1">IFERROR(IF(INDEX('Disaggregation Records'!$H$69:$H$152,MATCH(RIGHT(M588,255),RIGHT('Disaggregation Records'!$D$69:$D$152,255),0))=0,"",INDEX('Disaggregation Records'!$H$69:$H$152,MATCH(RIGHT(M588,255),RIGHT('Disaggregation Records'!$D$69:$D$152,255),0))),"")</f>
        <v/>
      </c>
    </row>
    <row r="589" spans="1:16" s="456" customFormat="1" ht="15" customHeight="1" x14ac:dyDescent="0.35">
      <c r="A589" s="891"/>
      <c r="B589" s="911"/>
      <c r="C589" s="890"/>
      <c r="D589" s="901"/>
      <c r="E589" s="913"/>
      <c r="F589" s="431"/>
      <c r="G589" s="905"/>
      <c r="H589" s="895"/>
      <c r="I589" s="915"/>
      <c r="J589" s="899"/>
      <c r="K589" s="893"/>
      <c r="L589" s="425"/>
      <c r="M589" s="425"/>
      <c r="N589" s="425"/>
      <c r="O589" s="425"/>
      <c r="P589" s="425"/>
    </row>
    <row r="590" spans="1:16" s="456" customFormat="1" ht="15" customHeight="1" x14ac:dyDescent="0.35">
      <c r="A590" s="891" t="str">
        <f ca="1">INDIRECT("'Disaggregation tab old'!O"&amp;19-$K590)</f>
        <v>a1V1R00000DyKPWUA3</v>
      </c>
      <c r="B590" s="910">
        <f ca="1">INDIRECT("'Disaggregation tab old'!A"&amp;19-$K590)</f>
        <v>14</v>
      </c>
      <c r="C590" s="889" t="str">
        <f ca="1">IFERROR(VLOOKUP(B590,'Outcome Indicators - Section C '!$A$9:$AP$70,42,FALSE),"")</f>
        <v/>
      </c>
      <c r="D590" s="900" t="str">
        <f ca="1">N590</f>
        <v/>
      </c>
      <c r="E590" s="912" t="str">
        <f ca="1">O590</f>
        <v/>
      </c>
      <c r="F590" s="431"/>
      <c r="G590" s="904" t="str">
        <f>IF(IFERROR((F590/F591),"") ="", "",(F590/F591))</f>
        <v/>
      </c>
      <c r="H590" s="894"/>
      <c r="I590" s="914"/>
      <c r="J590" s="898"/>
      <c r="K590" s="893">
        <f ca="1">IF(OFFSET(K590,-2,0,,)="",-Setup!E280,OFFSET(K590,-2,0,,)-1)</f>
        <v>-289</v>
      </c>
      <c r="L590" s="425">
        <f ca="1">IF(AND(EXACT(C590,C588),C588&lt;&gt;0),L588+1,0)</f>
        <v>109</v>
      </c>
      <c r="M590" s="425" t="str">
        <f ca="1">IF(C590&lt;&gt;"",C590&amp;"-"&amp;L590,"")</f>
        <v/>
      </c>
      <c r="N590" s="425" t="str">
        <f t="array" aca="1" ref="N590" ca="1">IFERROR(IF(INDEX('Disaggregation Records'!$E$69:$E$152,MATCH(RIGHT(M590,255),RIGHT('Disaggregation Records'!$D$69:$D$152,255),0))=0,"",INDEX('Disaggregation Records'!$E$69:$E$152,MATCH(RIGHT(M590,255),RIGHT('Disaggregation Records'!$D$69:$D$152,255),0))),"")</f>
        <v/>
      </c>
      <c r="O590" s="425" t="str">
        <f t="array" aca="1" ref="O590" ca="1">IFERROR(IF(INDEX('Disaggregation Records'!$F$69:$F$152,MATCH(RIGHT(M590,255),RIGHT('Disaggregation Records'!$D$69:$D$152,255),0))=0,"",INDEX('Disaggregation Records'!$F$69:$F$152,MATCH(RIGHT(M590,255),RIGHT('Disaggregation Records'!$D$69:$D$152,255),0))),"")</f>
        <v/>
      </c>
      <c r="P590" s="425" t="str">
        <f t="array" aca="1" ref="P590" ca="1">IFERROR(IF(INDEX('Disaggregation Records'!$H$69:$H$152,MATCH(RIGHT(M590,255),RIGHT('Disaggregation Records'!$D$69:$D$152,255),0))=0,"",INDEX('Disaggregation Records'!$H$69:$H$152,MATCH(RIGHT(M590,255),RIGHT('Disaggregation Records'!$D$69:$D$152,255),0))),"")</f>
        <v/>
      </c>
    </row>
    <row r="591" spans="1:16" s="456" customFormat="1" ht="15" customHeight="1" x14ac:dyDescent="0.35">
      <c r="A591" s="891"/>
      <c r="B591" s="911"/>
      <c r="C591" s="890"/>
      <c r="D591" s="901"/>
      <c r="E591" s="913"/>
      <c r="F591" s="431"/>
      <c r="G591" s="905"/>
      <c r="H591" s="895"/>
      <c r="I591" s="915"/>
      <c r="J591" s="899"/>
      <c r="K591" s="893"/>
      <c r="L591" s="425"/>
      <c r="M591" s="425"/>
      <c r="N591" s="425"/>
      <c r="O591" s="425"/>
      <c r="P591" s="425"/>
    </row>
    <row r="592" spans="1:16" s="456" customFormat="1" ht="15" customHeight="1" x14ac:dyDescent="0.35">
      <c r="A592" s="891" t="str">
        <f ca="1">INDIRECT("'Disaggregation tab old'!O"&amp;19-$K592)</f>
        <v>a1V1R00000DyKPXUA3</v>
      </c>
      <c r="B592" s="910">
        <f ca="1">INDIRECT("'Disaggregation tab old'!A"&amp;19-$K592)</f>
        <v>15</v>
      </c>
      <c r="C592" s="889" t="str">
        <f ca="1">IFERROR(VLOOKUP(B592,'Outcome Indicators - Section C '!$A$9:$AP$70,42,FALSE),"")</f>
        <v/>
      </c>
      <c r="D592" s="900" t="str">
        <f ca="1">N592</f>
        <v/>
      </c>
      <c r="E592" s="912" t="str">
        <f ca="1">O592</f>
        <v/>
      </c>
      <c r="F592" s="431"/>
      <c r="G592" s="904" t="str">
        <f>IF(IFERROR((F592/F593),"") ="", "",(F592/F593))</f>
        <v/>
      </c>
      <c r="H592" s="894"/>
      <c r="I592" s="914"/>
      <c r="J592" s="898"/>
      <c r="K592" s="893">
        <f ca="1">IF(OFFSET(K592,-2,0,,)="",-Setup!E282,OFFSET(K592,-2,0,,)-1)</f>
        <v>-290</v>
      </c>
      <c r="L592" s="425">
        <f ca="1">IF(AND(EXACT(C592,C590),C590&lt;&gt;0),L590+1,0)</f>
        <v>110</v>
      </c>
      <c r="M592" s="425" t="str">
        <f ca="1">IF(C592&lt;&gt;"",C592&amp;"-"&amp;L592,"")</f>
        <v/>
      </c>
      <c r="N592" s="425" t="str">
        <f t="array" aca="1" ref="N592" ca="1">IFERROR(IF(INDEX('Disaggregation Records'!$E$69:$E$152,MATCH(RIGHT(M592,255),RIGHT('Disaggregation Records'!$D$69:$D$152,255),0))=0,"",INDEX('Disaggregation Records'!$E$69:$E$152,MATCH(RIGHT(M592,255),RIGHT('Disaggregation Records'!$D$69:$D$152,255),0))),"")</f>
        <v/>
      </c>
      <c r="O592" s="425" t="str">
        <f t="array" aca="1" ref="O592" ca="1">IFERROR(IF(INDEX('Disaggregation Records'!$F$69:$F$152,MATCH(RIGHT(M592,255),RIGHT('Disaggregation Records'!$D$69:$D$152,255),0))=0,"",INDEX('Disaggregation Records'!$F$69:$F$152,MATCH(RIGHT(M592,255),RIGHT('Disaggregation Records'!$D$69:$D$152,255),0))),"")</f>
        <v/>
      </c>
      <c r="P592" s="425" t="str">
        <f t="array" aca="1" ref="P592" ca="1">IFERROR(IF(INDEX('Disaggregation Records'!$H$69:$H$152,MATCH(RIGHT(M592,255),RIGHT('Disaggregation Records'!$D$69:$D$152,255),0))=0,"",INDEX('Disaggregation Records'!$H$69:$H$152,MATCH(RIGHT(M592,255),RIGHT('Disaggregation Records'!$D$69:$D$152,255),0))),"")</f>
        <v/>
      </c>
    </row>
    <row r="593" spans="1:16" s="456" customFormat="1" ht="15" customHeight="1" x14ac:dyDescent="0.35">
      <c r="A593" s="891"/>
      <c r="B593" s="911"/>
      <c r="C593" s="890"/>
      <c r="D593" s="901"/>
      <c r="E593" s="913"/>
      <c r="F593" s="431"/>
      <c r="G593" s="905"/>
      <c r="H593" s="895"/>
      <c r="I593" s="915"/>
      <c r="J593" s="899"/>
      <c r="K593" s="893"/>
      <c r="L593" s="425"/>
      <c r="M593" s="425"/>
      <c r="N593" s="425"/>
      <c r="O593" s="425"/>
      <c r="P593" s="425"/>
    </row>
    <row r="594" spans="1:16" s="456" customFormat="1" ht="15" customHeight="1" x14ac:dyDescent="0.35">
      <c r="A594" s="891" t="str">
        <f ca="1">INDIRECT("'Disaggregation tab old'!O"&amp;19-$K594)</f>
        <v>a1V1R00000DyKPYUA3</v>
      </c>
      <c r="B594" s="910">
        <f ca="1">INDIRECT("'Disaggregation tab old'!A"&amp;19-$K594)</f>
        <v>15</v>
      </c>
      <c r="C594" s="889" t="str">
        <f ca="1">IFERROR(VLOOKUP(B594,'Outcome Indicators - Section C '!$A$9:$AP$70,42,FALSE),"")</f>
        <v/>
      </c>
      <c r="D594" s="900" t="str">
        <f ca="1">N594</f>
        <v/>
      </c>
      <c r="E594" s="912" t="str">
        <f ca="1">O594</f>
        <v/>
      </c>
      <c r="F594" s="431"/>
      <c r="G594" s="904" t="str">
        <f>IF(IFERROR((F594/F595),"") ="", "",(F594/F595))</f>
        <v/>
      </c>
      <c r="H594" s="894"/>
      <c r="I594" s="914"/>
      <c r="J594" s="898"/>
      <c r="K594" s="893">
        <f ca="1">IF(OFFSET(K594,-2,0,,)="",-Setup!E284,OFFSET(K594,-2,0,,)-1)</f>
        <v>-291</v>
      </c>
      <c r="L594" s="425">
        <f ca="1">IF(AND(EXACT(C594,C592),C592&lt;&gt;0),L592+1,0)</f>
        <v>111</v>
      </c>
      <c r="M594" s="425" t="str">
        <f ca="1">IF(C594&lt;&gt;"",C594&amp;"-"&amp;L594,"")</f>
        <v/>
      </c>
      <c r="N594" s="425" t="str">
        <f t="array" aca="1" ref="N594" ca="1">IFERROR(IF(INDEX('Disaggregation Records'!$E$69:$E$152,MATCH(RIGHT(M594,255),RIGHT('Disaggregation Records'!$D$69:$D$152,255),0))=0,"",INDEX('Disaggregation Records'!$E$69:$E$152,MATCH(RIGHT(M594,255),RIGHT('Disaggregation Records'!$D$69:$D$152,255),0))),"")</f>
        <v/>
      </c>
      <c r="O594" s="425" t="str">
        <f t="array" aca="1" ref="O594" ca="1">IFERROR(IF(INDEX('Disaggregation Records'!$F$69:$F$152,MATCH(RIGHT(M594,255),RIGHT('Disaggregation Records'!$D$69:$D$152,255),0))=0,"",INDEX('Disaggregation Records'!$F$69:$F$152,MATCH(RIGHT(M594,255),RIGHT('Disaggregation Records'!$D$69:$D$152,255),0))),"")</f>
        <v/>
      </c>
      <c r="P594" s="425" t="str">
        <f t="array" aca="1" ref="P594" ca="1">IFERROR(IF(INDEX('Disaggregation Records'!$H$69:$H$152,MATCH(RIGHT(M594,255),RIGHT('Disaggregation Records'!$D$69:$D$152,255),0))=0,"",INDEX('Disaggregation Records'!$H$69:$H$152,MATCH(RIGHT(M594,255),RIGHT('Disaggregation Records'!$D$69:$D$152,255),0))),"")</f>
        <v/>
      </c>
    </row>
    <row r="595" spans="1:16" s="456" customFormat="1" ht="15" customHeight="1" x14ac:dyDescent="0.35">
      <c r="A595" s="891"/>
      <c r="B595" s="911"/>
      <c r="C595" s="890"/>
      <c r="D595" s="901"/>
      <c r="E595" s="913"/>
      <c r="F595" s="431"/>
      <c r="G595" s="905"/>
      <c r="H595" s="895"/>
      <c r="I595" s="915"/>
      <c r="J595" s="899"/>
      <c r="K595" s="893"/>
      <c r="L595" s="425"/>
      <c r="M595" s="425"/>
      <c r="N595" s="425"/>
      <c r="O595" s="425"/>
      <c r="P595" s="425"/>
    </row>
    <row r="596" spans="1:16" s="456" customFormat="1" ht="15" customHeight="1" x14ac:dyDescent="0.35">
      <c r="A596" s="891" t="str">
        <f ca="1">INDIRECT("'Disaggregation tab old'!O"&amp;19-$K596)</f>
        <v>a1V1R00000DyKPZUA3</v>
      </c>
      <c r="B596" s="910">
        <f ca="1">INDIRECT("'Disaggregation tab old'!A"&amp;19-$K596)</f>
        <v>15</v>
      </c>
      <c r="C596" s="889" t="str">
        <f ca="1">IFERROR(VLOOKUP(B596,'Outcome Indicators - Section C '!$A$9:$AP$70,42,FALSE),"")</f>
        <v/>
      </c>
      <c r="D596" s="900" t="str">
        <f ca="1">N596</f>
        <v/>
      </c>
      <c r="E596" s="912" t="str">
        <f ca="1">O596</f>
        <v/>
      </c>
      <c r="F596" s="431"/>
      <c r="G596" s="904" t="str">
        <f>IF(IFERROR((F596/F597),"") ="", "",(F596/F597))</f>
        <v/>
      </c>
      <c r="H596" s="894"/>
      <c r="I596" s="914"/>
      <c r="J596" s="898"/>
      <c r="K596" s="893">
        <f ca="1">IF(OFFSET(K596,-2,0,,)="",-Setup!E286,OFFSET(K596,-2,0,,)-1)</f>
        <v>-292</v>
      </c>
      <c r="L596" s="425">
        <f ca="1">IF(AND(EXACT(C596,C594),C594&lt;&gt;0),L594+1,0)</f>
        <v>112</v>
      </c>
      <c r="M596" s="425" t="str">
        <f ca="1">IF(C596&lt;&gt;"",C596&amp;"-"&amp;L596,"")</f>
        <v/>
      </c>
      <c r="N596" s="425" t="str">
        <f t="array" aca="1" ref="N596" ca="1">IFERROR(IF(INDEX('Disaggregation Records'!$E$69:$E$152,MATCH(RIGHT(M596,255),RIGHT('Disaggregation Records'!$D$69:$D$152,255),0))=0,"",INDEX('Disaggregation Records'!$E$69:$E$152,MATCH(RIGHT(M596,255),RIGHT('Disaggregation Records'!$D$69:$D$152,255),0))),"")</f>
        <v/>
      </c>
      <c r="O596" s="425" t="str">
        <f t="array" aca="1" ref="O596" ca="1">IFERROR(IF(INDEX('Disaggregation Records'!$F$69:$F$152,MATCH(RIGHT(M596,255),RIGHT('Disaggregation Records'!$D$69:$D$152,255),0))=0,"",INDEX('Disaggregation Records'!$F$69:$F$152,MATCH(RIGHT(M596,255),RIGHT('Disaggregation Records'!$D$69:$D$152,255),0))),"")</f>
        <v/>
      </c>
      <c r="P596" s="425" t="str">
        <f t="array" aca="1" ref="P596" ca="1">IFERROR(IF(INDEX('Disaggregation Records'!$H$69:$H$152,MATCH(RIGHT(M596,255),RIGHT('Disaggregation Records'!$D$69:$D$152,255),0))=0,"",INDEX('Disaggregation Records'!$H$69:$H$152,MATCH(RIGHT(M596,255),RIGHT('Disaggregation Records'!$D$69:$D$152,255),0))),"")</f>
        <v/>
      </c>
    </row>
    <row r="597" spans="1:16" s="456" customFormat="1" ht="15" customHeight="1" x14ac:dyDescent="0.35">
      <c r="A597" s="891"/>
      <c r="B597" s="911"/>
      <c r="C597" s="890"/>
      <c r="D597" s="901"/>
      <c r="E597" s="913"/>
      <c r="F597" s="431"/>
      <c r="G597" s="905"/>
      <c r="H597" s="895"/>
      <c r="I597" s="915"/>
      <c r="J597" s="899"/>
      <c r="K597" s="893"/>
      <c r="L597" s="425"/>
      <c r="M597" s="425"/>
      <c r="N597" s="425"/>
      <c r="O597" s="425"/>
      <c r="P597" s="425"/>
    </row>
    <row r="598" spans="1:16" s="456" customFormat="1" ht="15" customHeight="1" x14ac:dyDescent="0.35">
      <c r="A598" s="891" t="str">
        <f ca="1">INDIRECT("'Disaggregation tab old'!O"&amp;19-$K598)</f>
        <v>a1V1R00000DyKPaUAN</v>
      </c>
      <c r="B598" s="910">
        <f ca="1">INDIRECT("'Disaggregation tab old'!A"&amp;19-$K598)</f>
        <v>15</v>
      </c>
      <c r="C598" s="889" t="str">
        <f ca="1">IFERROR(VLOOKUP(B598,'Outcome Indicators - Section C '!$A$9:$AP$70,42,FALSE),"")</f>
        <v/>
      </c>
      <c r="D598" s="900" t="str">
        <f ca="1">N598</f>
        <v/>
      </c>
      <c r="E598" s="912" t="str">
        <f ca="1">O598</f>
        <v/>
      </c>
      <c r="F598" s="431"/>
      <c r="G598" s="904" t="str">
        <f>IF(IFERROR((F598/F599),"") ="", "",(F598/F599))</f>
        <v/>
      </c>
      <c r="H598" s="894"/>
      <c r="I598" s="914"/>
      <c r="J598" s="898"/>
      <c r="K598" s="893">
        <f ca="1">IF(OFFSET(K598,-2,0,,)="",-Setup!E288,OFFSET(K598,-2,0,,)-1)</f>
        <v>-293</v>
      </c>
      <c r="L598" s="425">
        <f ca="1">IF(AND(EXACT(C598,C596),C596&lt;&gt;0),L596+1,0)</f>
        <v>113</v>
      </c>
      <c r="M598" s="425" t="str">
        <f ca="1">IF(C598&lt;&gt;"",C598&amp;"-"&amp;L598,"")</f>
        <v/>
      </c>
      <c r="N598" s="425" t="str">
        <f t="array" aca="1" ref="N598" ca="1">IFERROR(IF(INDEX('Disaggregation Records'!$E$69:$E$152,MATCH(RIGHT(M598,255),RIGHT('Disaggregation Records'!$D$69:$D$152,255),0))=0,"",INDEX('Disaggregation Records'!$E$69:$E$152,MATCH(RIGHT(M598,255),RIGHT('Disaggregation Records'!$D$69:$D$152,255),0))),"")</f>
        <v/>
      </c>
      <c r="O598" s="425" t="str">
        <f t="array" aca="1" ref="O598" ca="1">IFERROR(IF(INDEX('Disaggregation Records'!$F$69:$F$152,MATCH(RIGHT(M598,255),RIGHT('Disaggregation Records'!$D$69:$D$152,255),0))=0,"",INDEX('Disaggregation Records'!$F$69:$F$152,MATCH(RIGHT(M598,255),RIGHT('Disaggregation Records'!$D$69:$D$152,255),0))),"")</f>
        <v/>
      </c>
      <c r="P598" s="425" t="str">
        <f t="array" aca="1" ref="P598" ca="1">IFERROR(IF(INDEX('Disaggregation Records'!$H$69:$H$152,MATCH(RIGHT(M598,255),RIGHT('Disaggregation Records'!$D$69:$D$152,255),0))=0,"",INDEX('Disaggregation Records'!$H$69:$H$152,MATCH(RIGHT(M598,255),RIGHT('Disaggregation Records'!$D$69:$D$152,255),0))),"")</f>
        <v/>
      </c>
    </row>
    <row r="599" spans="1:16" s="456" customFormat="1" ht="15" customHeight="1" x14ac:dyDescent="0.35">
      <c r="A599" s="891"/>
      <c r="B599" s="911"/>
      <c r="C599" s="890"/>
      <c r="D599" s="901"/>
      <c r="E599" s="913"/>
      <c r="F599" s="431"/>
      <c r="G599" s="905"/>
      <c r="H599" s="895"/>
      <c r="I599" s="915"/>
      <c r="J599" s="899"/>
      <c r="K599" s="893"/>
      <c r="L599" s="425"/>
      <c r="M599" s="425"/>
      <c r="N599" s="425"/>
      <c r="O599" s="425"/>
      <c r="P599" s="425"/>
    </row>
    <row r="600" spans="1:16" s="456" customFormat="1" ht="15" customHeight="1" x14ac:dyDescent="0.35">
      <c r="A600" s="891" t="str">
        <f ca="1">INDIRECT("'Disaggregation tab old'!O"&amp;19-$K600)</f>
        <v>a1V1R00000DyKPbUAN</v>
      </c>
      <c r="B600" s="910">
        <f ca="1">INDIRECT("'Disaggregation tab old'!A"&amp;19-$K600)</f>
        <v>15</v>
      </c>
      <c r="C600" s="889" t="str">
        <f ca="1">IFERROR(VLOOKUP(B600,'Outcome Indicators - Section C '!$A$9:$AP$70,42,FALSE),"")</f>
        <v/>
      </c>
      <c r="D600" s="900" t="str">
        <f ca="1">N600</f>
        <v/>
      </c>
      <c r="E600" s="912" t="str">
        <f ca="1">O600</f>
        <v/>
      </c>
      <c r="F600" s="431"/>
      <c r="G600" s="904" t="str">
        <f>IF(IFERROR((F600/F601),"") ="", "",(F600/F601))</f>
        <v/>
      </c>
      <c r="H600" s="894"/>
      <c r="I600" s="914"/>
      <c r="J600" s="898"/>
      <c r="K600" s="893">
        <f ca="1">IF(OFFSET(K600,-2,0,,)="",-Setup!E290,OFFSET(K600,-2,0,,)-1)</f>
        <v>-294</v>
      </c>
      <c r="L600" s="425">
        <f ca="1">IF(AND(EXACT(C600,C598),C598&lt;&gt;0),L598+1,0)</f>
        <v>114</v>
      </c>
      <c r="M600" s="425" t="str">
        <f ca="1">IF(C600&lt;&gt;"",C600&amp;"-"&amp;L600,"")</f>
        <v/>
      </c>
      <c r="N600" s="425" t="str">
        <f t="array" aca="1" ref="N600" ca="1">IFERROR(IF(INDEX('Disaggregation Records'!$E$69:$E$152,MATCH(RIGHT(M600,255),RIGHT('Disaggregation Records'!$D$69:$D$152,255),0))=0,"",INDEX('Disaggregation Records'!$E$69:$E$152,MATCH(RIGHT(M600,255),RIGHT('Disaggregation Records'!$D$69:$D$152,255),0))),"")</f>
        <v/>
      </c>
      <c r="O600" s="425" t="str">
        <f t="array" aca="1" ref="O600" ca="1">IFERROR(IF(INDEX('Disaggregation Records'!$F$69:$F$152,MATCH(RIGHT(M600,255),RIGHT('Disaggregation Records'!$D$69:$D$152,255),0))=0,"",INDEX('Disaggregation Records'!$F$69:$F$152,MATCH(RIGHT(M600,255),RIGHT('Disaggregation Records'!$D$69:$D$152,255),0))),"")</f>
        <v/>
      </c>
      <c r="P600" s="425" t="str">
        <f t="array" aca="1" ref="P600" ca="1">IFERROR(IF(INDEX('Disaggregation Records'!$H$69:$H$152,MATCH(RIGHT(M600,255),RIGHT('Disaggregation Records'!$D$69:$D$152,255),0))=0,"",INDEX('Disaggregation Records'!$H$69:$H$152,MATCH(RIGHT(M600,255),RIGHT('Disaggregation Records'!$D$69:$D$152,255),0))),"")</f>
        <v/>
      </c>
    </row>
    <row r="601" spans="1:16" s="456" customFormat="1" ht="15" customHeight="1" x14ac:dyDescent="0.35">
      <c r="A601" s="891"/>
      <c r="B601" s="911"/>
      <c r="C601" s="890"/>
      <c r="D601" s="901"/>
      <c r="E601" s="913"/>
      <c r="F601" s="431"/>
      <c r="G601" s="905"/>
      <c r="H601" s="895"/>
      <c r="I601" s="915"/>
      <c r="J601" s="899"/>
      <c r="K601" s="893"/>
      <c r="L601" s="425"/>
      <c r="M601" s="425"/>
      <c r="N601" s="425"/>
      <c r="O601" s="425"/>
      <c r="P601" s="425"/>
    </row>
    <row r="602" spans="1:16" s="456" customFormat="1" ht="15" customHeight="1" x14ac:dyDescent="0.35">
      <c r="A602" s="891" t="str">
        <f ca="1">INDIRECT("'Disaggregation tab old'!O"&amp;19-$K602)</f>
        <v>a1V1R00000DyKPcUAN</v>
      </c>
      <c r="B602" s="910">
        <f ca="1">INDIRECT("'Disaggregation tab old'!A"&amp;19-$K602)</f>
        <v>15</v>
      </c>
      <c r="C602" s="889" t="str">
        <f ca="1">IFERROR(VLOOKUP(B602,'Outcome Indicators - Section C '!$A$9:$AP$70,42,FALSE),"")</f>
        <v/>
      </c>
      <c r="D602" s="900" t="str">
        <f ca="1">N602</f>
        <v/>
      </c>
      <c r="E602" s="912" t="str">
        <f ca="1">O602</f>
        <v/>
      </c>
      <c r="F602" s="431"/>
      <c r="G602" s="904" t="str">
        <f>IF(IFERROR((F602/F603),"") ="", "",(F602/F603))</f>
        <v/>
      </c>
      <c r="H602" s="894"/>
      <c r="I602" s="914"/>
      <c r="J602" s="898"/>
      <c r="K602" s="893">
        <f ca="1">IF(OFFSET(K602,-2,0,,)="",-Setup!E292,OFFSET(K602,-2,0,,)-1)</f>
        <v>-295</v>
      </c>
      <c r="L602" s="425">
        <f ca="1">IF(AND(EXACT(C602,C600),C600&lt;&gt;0),L600+1,0)</f>
        <v>115</v>
      </c>
      <c r="M602" s="425" t="str">
        <f ca="1">IF(C602&lt;&gt;"",C602&amp;"-"&amp;L602,"")</f>
        <v/>
      </c>
      <c r="N602" s="425" t="str">
        <f t="array" aca="1" ref="N602" ca="1">IFERROR(IF(INDEX('Disaggregation Records'!$E$69:$E$152,MATCH(RIGHT(M602,255),RIGHT('Disaggregation Records'!$D$69:$D$152,255),0))=0,"",INDEX('Disaggregation Records'!$E$69:$E$152,MATCH(RIGHT(M602,255),RIGHT('Disaggregation Records'!$D$69:$D$152,255),0))),"")</f>
        <v/>
      </c>
      <c r="O602" s="425" t="str">
        <f t="array" aca="1" ref="O602" ca="1">IFERROR(IF(INDEX('Disaggregation Records'!$F$69:$F$152,MATCH(RIGHT(M602,255),RIGHT('Disaggregation Records'!$D$69:$D$152,255),0))=0,"",INDEX('Disaggregation Records'!$F$69:$F$152,MATCH(RIGHT(M602,255),RIGHT('Disaggregation Records'!$D$69:$D$152,255),0))),"")</f>
        <v/>
      </c>
      <c r="P602" s="425" t="str">
        <f t="array" aca="1" ref="P602" ca="1">IFERROR(IF(INDEX('Disaggregation Records'!$H$69:$H$152,MATCH(RIGHT(M602,255),RIGHT('Disaggregation Records'!$D$69:$D$152,255),0))=0,"",INDEX('Disaggregation Records'!$H$69:$H$152,MATCH(RIGHT(M602,255),RIGHT('Disaggregation Records'!$D$69:$D$152,255),0))),"")</f>
        <v/>
      </c>
    </row>
    <row r="603" spans="1:16" s="456" customFormat="1" ht="15" customHeight="1" x14ac:dyDescent="0.35">
      <c r="A603" s="891"/>
      <c r="B603" s="911"/>
      <c r="C603" s="890"/>
      <c r="D603" s="901"/>
      <c r="E603" s="913"/>
      <c r="F603" s="431"/>
      <c r="G603" s="905"/>
      <c r="H603" s="895"/>
      <c r="I603" s="915"/>
      <c r="J603" s="899"/>
      <c r="K603" s="893"/>
      <c r="L603" s="425"/>
      <c r="M603" s="425"/>
      <c r="N603" s="425"/>
      <c r="O603" s="425"/>
      <c r="P603" s="425"/>
    </row>
    <row r="604" spans="1:16" s="456" customFormat="1" ht="15" customHeight="1" x14ac:dyDescent="0.35">
      <c r="A604" s="891" t="str">
        <f ca="1">INDIRECT("'Disaggregation tab old'!O"&amp;19-$K604)</f>
        <v>a1V1R00000DyKPdUAN</v>
      </c>
      <c r="B604" s="910">
        <f ca="1">INDIRECT("'Disaggregation tab old'!A"&amp;19-$K604)</f>
        <v>15</v>
      </c>
      <c r="C604" s="889" t="str">
        <f ca="1">IFERROR(VLOOKUP(B604,'Outcome Indicators - Section C '!$A$9:$AP$70,42,FALSE),"")</f>
        <v/>
      </c>
      <c r="D604" s="900" t="str">
        <f ca="1">N604</f>
        <v/>
      </c>
      <c r="E604" s="912" t="str">
        <f ca="1">O604</f>
        <v/>
      </c>
      <c r="F604" s="431"/>
      <c r="G604" s="904" t="str">
        <f>IF(IFERROR((F604/F605),"") ="", "",(F604/F605))</f>
        <v/>
      </c>
      <c r="H604" s="894"/>
      <c r="I604" s="914"/>
      <c r="J604" s="898"/>
      <c r="K604" s="893">
        <f ca="1">IF(OFFSET(K604,-2,0,,)="",-Setup!E294,OFFSET(K604,-2,0,,)-1)</f>
        <v>-296</v>
      </c>
      <c r="L604" s="425">
        <f ca="1">IF(AND(EXACT(C604,C602),C602&lt;&gt;0),L602+1,0)</f>
        <v>116</v>
      </c>
      <c r="M604" s="425" t="str">
        <f ca="1">IF(C604&lt;&gt;"",C604&amp;"-"&amp;L604,"")</f>
        <v/>
      </c>
      <c r="N604" s="425" t="str">
        <f t="array" aca="1" ref="N604" ca="1">IFERROR(IF(INDEX('Disaggregation Records'!$E$69:$E$152,MATCH(RIGHT(M604,255),RIGHT('Disaggregation Records'!$D$69:$D$152,255),0))=0,"",INDEX('Disaggregation Records'!$E$69:$E$152,MATCH(RIGHT(M604,255),RIGHT('Disaggregation Records'!$D$69:$D$152,255),0))),"")</f>
        <v/>
      </c>
      <c r="O604" s="425" t="str">
        <f t="array" aca="1" ref="O604" ca="1">IFERROR(IF(INDEX('Disaggregation Records'!$F$69:$F$152,MATCH(RIGHT(M604,255),RIGHT('Disaggregation Records'!$D$69:$D$152,255),0))=0,"",INDEX('Disaggregation Records'!$F$69:$F$152,MATCH(RIGHT(M604,255),RIGHT('Disaggregation Records'!$D$69:$D$152,255),0))),"")</f>
        <v/>
      </c>
      <c r="P604" s="425" t="str">
        <f t="array" aca="1" ref="P604" ca="1">IFERROR(IF(INDEX('Disaggregation Records'!$H$69:$H$152,MATCH(RIGHT(M604,255),RIGHT('Disaggregation Records'!$D$69:$D$152,255),0))=0,"",INDEX('Disaggregation Records'!$H$69:$H$152,MATCH(RIGHT(M604,255),RIGHT('Disaggregation Records'!$D$69:$D$152,255),0))),"")</f>
        <v/>
      </c>
    </row>
    <row r="605" spans="1:16" s="456" customFormat="1" ht="15" customHeight="1" x14ac:dyDescent="0.35">
      <c r="A605" s="891"/>
      <c r="B605" s="911"/>
      <c r="C605" s="890"/>
      <c r="D605" s="901"/>
      <c r="E605" s="913"/>
      <c r="F605" s="431"/>
      <c r="G605" s="905"/>
      <c r="H605" s="895"/>
      <c r="I605" s="915"/>
      <c r="J605" s="899"/>
      <c r="K605" s="893"/>
      <c r="L605" s="425"/>
      <c r="M605" s="425"/>
      <c r="N605" s="425"/>
      <c r="O605" s="425"/>
      <c r="P605" s="425"/>
    </row>
    <row r="606" spans="1:16" s="456" customFormat="1" ht="15" customHeight="1" x14ac:dyDescent="0.35">
      <c r="A606" s="891" t="str">
        <f ca="1">INDIRECT("'Disaggregation tab old'!O"&amp;19-$K606)</f>
        <v>a1V1R00000DyKPeUAN</v>
      </c>
      <c r="B606" s="910">
        <f ca="1">INDIRECT("'Disaggregation tab old'!A"&amp;19-$K606)</f>
        <v>15</v>
      </c>
      <c r="C606" s="889" t="str">
        <f ca="1">IFERROR(VLOOKUP(B606,'Outcome Indicators - Section C '!$A$9:$AP$70,42,FALSE),"")</f>
        <v/>
      </c>
      <c r="D606" s="900" t="str">
        <f ca="1">N606</f>
        <v/>
      </c>
      <c r="E606" s="912" t="str">
        <f ca="1">O606</f>
        <v/>
      </c>
      <c r="F606" s="431"/>
      <c r="G606" s="904" t="str">
        <f>IF(IFERROR((F606/F607),"") ="", "",(F606/F607))</f>
        <v/>
      </c>
      <c r="H606" s="894"/>
      <c r="I606" s="914"/>
      <c r="J606" s="898"/>
      <c r="K606" s="893">
        <f ca="1">IF(OFFSET(K606,-2,0,,)="",-Setup!E296,OFFSET(K606,-2,0,,)-1)</f>
        <v>-297</v>
      </c>
      <c r="L606" s="425">
        <f ca="1">IF(AND(EXACT(C606,C604),C604&lt;&gt;0),L604+1,0)</f>
        <v>117</v>
      </c>
      <c r="M606" s="425" t="str">
        <f ca="1">IF(C606&lt;&gt;"",C606&amp;"-"&amp;L606,"")</f>
        <v/>
      </c>
      <c r="N606" s="425" t="str">
        <f t="array" aca="1" ref="N606" ca="1">IFERROR(IF(INDEX('Disaggregation Records'!$E$69:$E$152,MATCH(RIGHT(M606,255),RIGHT('Disaggregation Records'!$D$69:$D$152,255),0))=0,"",INDEX('Disaggregation Records'!$E$69:$E$152,MATCH(RIGHT(M606,255),RIGHT('Disaggregation Records'!$D$69:$D$152,255),0))),"")</f>
        <v/>
      </c>
      <c r="O606" s="425" t="str">
        <f t="array" aca="1" ref="O606" ca="1">IFERROR(IF(INDEX('Disaggregation Records'!$F$69:$F$152,MATCH(RIGHT(M606,255),RIGHT('Disaggregation Records'!$D$69:$D$152,255),0))=0,"",INDEX('Disaggregation Records'!$F$69:$F$152,MATCH(RIGHT(M606,255),RIGHT('Disaggregation Records'!$D$69:$D$152,255),0))),"")</f>
        <v/>
      </c>
      <c r="P606" s="425" t="str">
        <f t="array" aca="1" ref="P606" ca="1">IFERROR(IF(INDEX('Disaggregation Records'!$H$69:$H$152,MATCH(RIGHT(M606,255),RIGHT('Disaggregation Records'!$D$69:$D$152,255),0))=0,"",INDEX('Disaggregation Records'!$H$69:$H$152,MATCH(RIGHT(M606,255),RIGHT('Disaggregation Records'!$D$69:$D$152,255),0))),"")</f>
        <v/>
      </c>
    </row>
    <row r="607" spans="1:16" s="456" customFormat="1" ht="15" customHeight="1" x14ac:dyDescent="0.35">
      <c r="A607" s="891"/>
      <c r="B607" s="911"/>
      <c r="C607" s="890"/>
      <c r="D607" s="901"/>
      <c r="E607" s="913"/>
      <c r="F607" s="431"/>
      <c r="G607" s="905"/>
      <c r="H607" s="895"/>
      <c r="I607" s="915"/>
      <c r="J607" s="899"/>
      <c r="K607" s="893"/>
      <c r="L607" s="425"/>
      <c r="M607" s="425"/>
      <c r="N607" s="425"/>
      <c r="O607" s="425"/>
      <c r="P607" s="425"/>
    </row>
    <row r="608" spans="1:16" s="456" customFormat="1" ht="15" customHeight="1" x14ac:dyDescent="0.35">
      <c r="A608" s="891" t="str">
        <f ca="1">INDIRECT("'Disaggregation tab old'!O"&amp;19-$K608)</f>
        <v>a1V1R00000DyKPfUAN</v>
      </c>
      <c r="B608" s="910">
        <f ca="1">INDIRECT("'Disaggregation tab old'!A"&amp;19-$K608)</f>
        <v>15</v>
      </c>
      <c r="C608" s="889" t="str">
        <f ca="1">IFERROR(VLOOKUP(B608,'Outcome Indicators - Section C '!$A$9:$AP$70,42,FALSE),"")</f>
        <v/>
      </c>
      <c r="D608" s="900" t="str">
        <f ca="1">N608</f>
        <v/>
      </c>
      <c r="E608" s="912" t="str">
        <f ca="1">O608</f>
        <v/>
      </c>
      <c r="F608" s="431"/>
      <c r="G608" s="904" t="str">
        <f>IF(IFERROR((F608/F609),"") ="", "",(F608/F609))</f>
        <v/>
      </c>
      <c r="H608" s="894"/>
      <c r="I608" s="914"/>
      <c r="J608" s="898"/>
      <c r="K608" s="893">
        <f ca="1">IF(OFFSET(K608,-2,0,,)="",-Setup!E298,OFFSET(K608,-2,0,,)-1)</f>
        <v>-298</v>
      </c>
      <c r="L608" s="425">
        <f ca="1">IF(AND(EXACT(C608,C606),C606&lt;&gt;0),L606+1,0)</f>
        <v>118</v>
      </c>
      <c r="M608" s="425" t="str">
        <f ca="1">IF(C608&lt;&gt;"",C608&amp;"-"&amp;L608,"")</f>
        <v/>
      </c>
      <c r="N608" s="425" t="str">
        <f t="array" aca="1" ref="N608" ca="1">IFERROR(IF(INDEX('Disaggregation Records'!$E$69:$E$152,MATCH(RIGHT(M608,255),RIGHT('Disaggregation Records'!$D$69:$D$152,255),0))=0,"",INDEX('Disaggregation Records'!$E$69:$E$152,MATCH(RIGHT(M608,255),RIGHT('Disaggregation Records'!$D$69:$D$152,255),0))),"")</f>
        <v/>
      </c>
      <c r="O608" s="425" t="str">
        <f t="array" aca="1" ref="O608" ca="1">IFERROR(IF(INDEX('Disaggregation Records'!$F$69:$F$152,MATCH(RIGHT(M608,255),RIGHT('Disaggregation Records'!$D$69:$D$152,255),0))=0,"",INDEX('Disaggregation Records'!$F$69:$F$152,MATCH(RIGHT(M608,255),RIGHT('Disaggregation Records'!$D$69:$D$152,255),0))),"")</f>
        <v/>
      </c>
      <c r="P608" s="425" t="str">
        <f t="array" aca="1" ref="P608" ca="1">IFERROR(IF(INDEX('Disaggregation Records'!$H$69:$H$152,MATCH(RIGHT(M608,255),RIGHT('Disaggregation Records'!$D$69:$D$152,255),0))=0,"",INDEX('Disaggregation Records'!$H$69:$H$152,MATCH(RIGHT(M608,255),RIGHT('Disaggregation Records'!$D$69:$D$152,255),0))),"")</f>
        <v/>
      </c>
    </row>
    <row r="609" spans="1:16" s="456" customFormat="1" ht="15" customHeight="1" x14ac:dyDescent="0.35">
      <c r="A609" s="891"/>
      <c r="B609" s="911"/>
      <c r="C609" s="890"/>
      <c r="D609" s="901"/>
      <c r="E609" s="913"/>
      <c r="F609" s="431"/>
      <c r="G609" s="905"/>
      <c r="H609" s="895"/>
      <c r="I609" s="915"/>
      <c r="J609" s="899"/>
      <c r="K609" s="893"/>
      <c r="L609" s="425"/>
      <c r="M609" s="425"/>
      <c r="N609" s="425"/>
      <c r="O609" s="425"/>
      <c r="P609" s="425"/>
    </row>
    <row r="610" spans="1:16" s="456" customFormat="1" ht="15" customHeight="1" x14ac:dyDescent="0.35">
      <c r="A610" s="891" t="str">
        <f ca="1">INDIRECT("'Disaggregation tab old'!O"&amp;19-$K610)</f>
        <v>a1V1R00000DyKPgUAN</v>
      </c>
      <c r="B610" s="910">
        <f ca="1">INDIRECT("'Disaggregation tab old'!A"&amp;19-$K610)</f>
        <v>15</v>
      </c>
      <c r="C610" s="889" t="str">
        <f ca="1">IFERROR(VLOOKUP(B610,'Outcome Indicators - Section C '!$A$9:$AP$70,42,FALSE),"")</f>
        <v/>
      </c>
      <c r="D610" s="900" t="str">
        <f ca="1">N610</f>
        <v/>
      </c>
      <c r="E610" s="912" t="str">
        <f ca="1">O610</f>
        <v/>
      </c>
      <c r="F610" s="431"/>
      <c r="G610" s="904" t="str">
        <f>IF(IFERROR((F610/F611),"") ="", "",(F610/F611))</f>
        <v/>
      </c>
      <c r="H610" s="894"/>
      <c r="I610" s="914"/>
      <c r="J610" s="898"/>
      <c r="K610" s="893">
        <f ca="1">IF(OFFSET(K610,-2,0,,)="",-Setup!E300,OFFSET(K610,-2,0,,)-1)</f>
        <v>-299</v>
      </c>
      <c r="L610" s="425">
        <f ca="1">IF(AND(EXACT(C610,C608),C608&lt;&gt;0),L608+1,0)</f>
        <v>119</v>
      </c>
      <c r="M610" s="425" t="str">
        <f ca="1">IF(C610&lt;&gt;"",C610&amp;"-"&amp;L610,"")</f>
        <v/>
      </c>
      <c r="N610" s="425" t="str">
        <f t="array" aca="1" ref="N610" ca="1">IFERROR(IF(INDEX('Disaggregation Records'!$E$69:$E$152,MATCH(RIGHT(M610,255),RIGHT('Disaggregation Records'!$D$69:$D$152,255),0))=0,"",INDEX('Disaggregation Records'!$E$69:$E$152,MATCH(RIGHT(M610,255),RIGHT('Disaggregation Records'!$D$69:$D$152,255),0))),"")</f>
        <v/>
      </c>
      <c r="O610" s="425" t="str">
        <f t="array" aca="1" ref="O610" ca="1">IFERROR(IF(INDEX('Disaggregation Records'!$F$69:$F$152,MATCH(RIGHT(M610,255),RIGHT('Disaggregation Records'!$D$69:$D$152,255),0))=0,"",INDEX('Disaggregation Records'!$F$69:$F$152,MATCH(RIGHT(M610,255),RIGHT('Disaggregation Records'!$D$69:$D$152,255),0))),"")</f>
        <v/>
      </c>
      <c r="P610" s="425" t="str">
        <f t="array" aca="1" ref="P610" ca="1">IFERROR(IF(INDEX('Disaggregation Records'!$H$69:$H$152,MATCH(RIGHT(M610,255),RIGHT('Disaggregation Records'!$D$69:$D$152,255),0))=0,"",INDEX('Disaggregation Records'!$H$69:$H$152,MATCH(RIGHT(M610,255),RIGHT('Disaggregation Records'!$D$69:$D$152,255),0))),"")</f>
        <v/>
      </c>
    </row>
    <row r="611" spans="1:16" s="456" customFormat="1" ht="15" customHeight="1" x14ac:dyDescent="0.35">
      <c r="A611" s="891"/>
      <c r="B611" s="911"/>
      <c r="C611" s="890"/>
      <c r="D611" s="901"/>
      <c r="E611" s="913"/>
      <c r="F611" s="431"/>
      <c r="G611" s="905"/>
      <c r="H611" s="895"/>
      <c r="I611" s="915"/>
      <c r="J611" s="899"/>
      <c r="K611" s="893"/>
      <c r="L611" s="425"/>
      <c r="M611" s="425"/>
      <c r="N611" s="425"/>
      <c r="O611" s="425"/>
      <c r="P611" s="425"/>
    </row>
    <row r="612" spans="1:16" ht="15" customHeight="1" x14ac:dyDescent="0.35">
      <c r="B612" s="521"/>
      <c r="C612" s="521"/>
      <c r="D612" s="521"/>
      <c r="E612" s="521"/>
    </row>
    <row r="613" spans="1:16" ht="15" customHeight="1" x14ac:dyDescent="0.35">
      <c r="B613" s="521"/>
      <c r="C613" s="521"/>
      <c r="D613" s="521"/>
      <c r="E613" s="521"/>
    </row>
    <row r="614" spans="1:16" ht="15" customHeight="1" x14ac:dyDescent="0.35">
      <c r="B614" s="906" t="str">
        <f ca="1">Translations!A80</f>
        <v>Coverage Indicator Disaggregation</v>
      </c>
      <c r="C614" s="907"/>
      <c r="D614" s="907"/>
      <c r="E614" s="907"/>
      <c r="F614" s="907"/>
      <c r="G614" s="907"/>
      <c r="H614" s="907"/>
      <c r="I614" s="907"/>
      <c r="J614" s="907"/>
    </row>
    <row r="615" spans="1:16" ht="15" customHeight="1" x14ac:dyDescent="0.35">
      <c r="A615" s="450" t="s">
        <v>675</v>
      </c>
      <c r="B615" s="261" t="str">
        <f ca="1">Translations!A81</f>
        <v>Coverage Indicator Number</v>
      </c>
      <c r="C615" s="261" t="str">
        <f ca="1">Translations!A82</f>
        <v xml:space="preserve">Coverage Indicator Name </v>
      </c>
      <c r="D615" s="509" t="str">
        <f ca="1">Translations!$A$74</f>
        <v>Category</v>
      </c>
      <c r="E615" s="509" t="str">
        <f ca="1">Translations!$A$75</f>
        <v>Disaggregation</v>
      </c>
      <c r="F615" s="509" t="str">
        <f ca="1">Translations!$A$40</f>
        <v>Baseline #N Baseline #D</v>
      </c>
      <c r="G615" s="509" t="str">
        <f ca="1">Translations!$A$41</f>
        <v>Baseline %</v>
      </c>
      <c r="H615" s="509" t="str">
        <f ca="1">Translations!$A$42</f>
        <v>Baseline Year</v>
      </c>
      <c r="I615" s="509" t="str">
        <f ca="1">Translations!$A$43</f>
        <v>Baseline Source</v>
      </c>
      <c r="J615" s="509" t="str">
        <f ca="1">Translations!$A$58</f>
        <v>Comments</v>
      </c>
    </row>
    <row r="616" spans="1:16" s="425" customFormat="1" ht="15" customHeight="1" x14ac:dyDescent="0.35">
      <c r="A616" s="891" t="str">
        <f ca="1">INDIRECT("'Disaggregation tab old'!AB"&amp;28-$K616)</f>
        <v>a161R00000O3JxCQAV</v>
      </c>
      <c r="B616" s="902">
        <f ca="1">INDIRECT("'Disaggregation tab old'!A"&amp;28-$K616)</f>
        <v>1</v>
      </c>
      <c r="C616" s="889" t="e">
        <f ca="1">VLOOKUP(B616,'Coverage Indicators - Section D'!$A$9:$AZ$70,52,FALSE)</f>
        <v>#NAME?</v>
      </c>
      <c r="D616" s="900" t="str">
        <f ca="1">N616</f>
        <v/>
      </c>
      <c r="E616" s="912" t="str">
        <f ca="1">O616</f>
        <v/>
      </c>
      <c r="F616" s="431"/>
      <c r="G616" s="904" t="str">
        <f>IF(IFERROR((F616/F617),"") ="", "",(F616/F617))</f>
        <v/>
      </c>
      <c r="H616" s="894"/>
      <c r="I616" s="914"/>
      <c r="J616" s="898"/>
      <c r="K616" s="893">
        <f ca="1">IF(OFFSET(K616,-2,0,,)="",-300,OFFSET(K616,-2,0,,)-1)</f>
        <v>-300</v>
      </c>
      <c r="L616" s="425" t="e">
        <f ca="1">IF(AND(EXACT(C616,C614),C614&lt;&gt;0),L614+1,0)</f>
        <v>#NAME?</v>
      </c>
      <c r="M616" s="425" t="e">
        <f ca="1">IF(C616&lt;&gt;"",C616&amp;"-"&amp;L616,"")</f>
        <v>#NAME?</v>
      </c>
      <c r="N616" s="425" t="str">
        <f t="array" aca="1" ref="N616" ca="1">IFERROR(IF(INDEX('Disaggregation Records'!$E$155:$E$385,MATCH(RIGHT(M616,255),RIGHT('Disaggregation Records'!$D$155:$D$385,255),0))=0,"",INDEX('Disaggregation Records'!$E$155:$E$385,MATCH(RIGHT(M616,255),RIGHT('Disaggregation Records'!$D$155:$D$385,255),0))),"")</f>
        <v/>
      </c>
      <c r="O616" s="425" t="str">
        <f t="array" aca="1" ref="O616" ca="1">IFERROR(IF(INDEX('Disaggregation Records'!$F$155:$F$385,MATCH(RIGHT(M616,255),RIGHT('Disaggregation Records'!$D$155:$D$385,255),0))=0,"",INDEX('Disaggregation Records'!$F$155:$F$385,MATCH(RIGHT(M616,255),RIGHT('Disaggregation Records'!$D$155:$D$385,255),0))),"")</f>
        <v/>
      </c>
      <c r="P616" s="425" t="str">
        <f t="array" aca="1" ref="P616" ca="1">IFERROR(IF(INDEX('Disaggregation Records'!$H$155:$H$385,MATCH(RIGHT(M616,255),RIGHT('Disaggregation Records'!$D$155:$D$385,255),0))=0,"",INDEX('Disaggregation Records'!$H$155:$H$385,MATCH(RIGHT(M616,255),RIGHT('Disaggregation Records'!$D$155:$D$385,255),0))),"")</f>
        <v/>
      </c>
    </row>
    <row r="617" spans="1:16" s="425" customFormat="1" ht="15" customHeight="1" x14ac:dyDescent="0.35">
      <c r="A617" s="891"/>
      <c r="B617" s="903"/>
      <c r="C617" s="890"/>
      <c r="D617" s="901"/>
      <c r="E617" s="913"/>
      <c r="F617" s="431"/>
      <c r="G617" s="905"/>
      <c r="H617" s="895"/>
      <c r="I617" s="915"/>
      <c r="J617" s="899"/>
      <c r="K617" s="893"/>
    </row>
    <row r="618" spans="1:16" ht="15" customHeight="1" x14ac:dyDescent="0.35">
      <c r="A618" s="891" t="str">
        <f ca="1">INDIRECT("'Disaggregation tab old'!AB"&amp;28-$K618)</f>
        <v>a161R00000O3JxDQAV</v>
      </c>
      <c r="B618" s="902">
        <f ca="1">INDIRECT("'Disaggregation tab old'!A"&amp;28-$K618)</f>
        <v>1</v>
      </c>
      <c r="C618" s="889" t="e">
        <f ca="1">VLOOKUP(B618,'Coverage Indicators - Section D'!$A$9:$AZ$70,52,FALSE)</f>
        <v>#NAME?</v>
      </c>
      <c r="D618" s="900" t="str">
        <f ca="1">N618</f>
        <v/>
      </c>
      <c r="E618" s="912" t="str">
        <f ca="1">O618</f>
        <v/>
      </c>
      <c r="F618" s="431"/>
      <c r="G618" s="904" t="str">
        <f>IF(IFERROR((F618/F619),"") ="", "",(F618/F619))</f>
        <v/>
      </c>
      <c r="H618" s="894"/>
      <c r="I618" s="914"/>
      <c r="J618" s="898"/>
      <c r="K618" s="893">
        <f ca="1">IF(OFFSET(K618,-2,0,,)="",-300,OFFSET(K618,-2,0,,)-1)</f>
        <v>-301</v>
      </c>
      <c r="L618" s="425" t="e">
        <f ca="1">IF(AND(EXACT(C618,C616),C616&lt;&gt;0),L616+1,0)</f>
        <v>#NAME?</v>
      </c>
      <c r="M618" s="425" t="e">
        <f ca="1">IF(C618&lt;&gt;"",C618&amp;"-"&amp;L618,"")</f>
        <v>#NAME?</v>
      </c>
      <c r="N618" s="425" t="str">
        <f t="array" aca="1" ref="N618" ca="1">IFERROR(IF(INDEX('Disaggregation Records'!$E$155:$E$385,MATCH(RIGHT(M618,255),RIGHT('Disaggregation Records'!$D$155:$D$385,255),0))=0,"",INDEX('Disaggregation Records'!$E$155:$E$385,MATCH(RIGHT(M618,255),RIGHT('Disaggregation Records'!$D$155:$D$385,255),0))),"")</f>
        <v/>
      </c>
      <c r="O618" s="425" t="str">
        <f t="array" aca="1" ref="O618" ca="1">IFERROR(IF(INDEX('Disaggregation Records'!$F$155:$F$385,MATCH(RIGHT(M618,255),RIGHT('Disaggregation Records'!$D$155:$D$385,255),0))=0,"",INDEX('Disaggregation Records'!$F$155:$F$385,MATCH(RIGHT(M618,255),RIGHT('Disaggregation Records'!$D$155:$D$385,255),0))),"")</f>
        <v/>
      </c>
      <c r="P618" s="425" t="str">
        <f t="array" aca="1" ref="P618" ca="1">IFERROR(IF(INDEX('Disaggregation Records'!$H$155:$H$385,MATCH(RIGHT(M618,255),RIGHT('Disaggregation Records'!$D$155:$D$385,255),0))=0,"",INDEX('Disaggregation Records'!$H$155:$H$385,MATCH(RIGHT(M618,255),RIGHT('Disaggregation Records'!$D$155:$D$385,255),0))),"")</f>
        <v/>
      </c>
    </row>
    <row r="619" spans="1:16" ht="15" customHeight="1" x14ac:dyDescent="0.35">
      <c r="A619" s="891"/>
      <c r="B619" s="903"/>
      <c r="C619" s="890"/>
      <c r="D619" s="901"/>
      <c r="E619" s="913"/>
      <c r="F619" s="431"/>
      <c r="G619" s="905"/>
      <c r="H619" s="895"/>
      <c r="I619" s="915"/>
      <c r="J619" s="899"/>
      <c r="K619" s="893"/>
      <c r="L619" s="425"/>
      <c r="M619" s="425"/>
      <c r="N619" s="425"/>
      <c r="O619" s="425"/>
      <c r="P619" s="425"/>
    </row>
    <row r="620" spans="1:16" ht="15" customHeight="1" x14ac:dyDescent="0.35">
      <c r="A620" s="891" t="str">
        <f ca="1">INDIRECT("'Disaggregation tab old'!AB"&amp;28-$K620)</f>
        <v>a161R00000O3JxEQAV</v>
      </c>
      <c r="B620" s="902">
        <f ca="1">INDIRECT("'Disaggregation tab old'!A"&amp;28-$K620)</f>
        <v>1</v>
      </c>
      <c r="C620" s="889" t="e">
        <f ca="1">VLOOKUP(B620,'Coverage Indicators - Section D'!$A$9:$AZ$70,52,FALSE)</f>
        <v>#NAME?</v>
      </c>
      <c r="D620" s="900" t="str">
        <f ca="1">N620</f>
        <v/>
      </c>
      <c r="E620" s="912" t="str">
        <f ca="1">O620</f>
        <v/>
      </c>
      <c r="F620" s="431"/>
      <c r="G620" s="904" t="str">
        <f>IF(IFERROR((F620/F621),"") ="", "",(F620/F621))</f>
        <v/>
      </c>
      <c r="H620" s="894"/>
      <c r="I620" s="914"/>
      <c r="J620" s="898"/>
      <c r="K620" s="893">
        <f ca="1">IF(OFFSET(K620,-2,0,,)="",-300,OFFSET(K620,-2,0,,)-1)</f>
        <v>-302</v>
      </c>
      <c r="L620" s="425" t="e">
        <f ca="1">IF(AND(EXACT(C620,C618),C618&lt;&gt;0),L618+1,0)</f>
        <v>#NAME?</v>
      </c>
      <c r="M620" s="425" t="e">
        <f ca="1">IF(C620&lt;&gt;"",C620&amp;"-"&amp;L620,"")</f>
        <v>#NAME?</v>
      </c>
      <c r="N620" s="425" t="str">
        <f t="array" aca="1" ref="N620" ca="1">IFERROR(IF(INDEX('Disaggregation Records'!$E$155:$E$385,MATCH(RIGHT(M620,255),RIGHT('Disaggregation Records'!$D$155:$D$385,255),0))=0,"",INDEX('Disaggregation Records'!$E$155:$E$385,MATCH(RIGHT(M620,255),RIGHT('Disaggregation Records'!$D$155:$D$385,255),0))),"")</f>
        <v/>
      </c>
      <c r="O620" s="425" t="str">
        <f t="array" aca="1" ref="O620" ca="1">IFERROR(IF(INDEX('Disaggregation Records'!$F$155:$F$385,MATCH(RIGHT(M620,255),RIGHT('Disaggregation Records'!$D$155:$D$385,255),0))=0,"",INDEX('Disaggregation Records'!$F$155:$F$385,MATCH(RIGHT(M620,255),RIGHT('Disaggregation Records'!$D$155:$D$385,255),0))),"")</f>
        <v/>
      </c>
      <c r="P620" s="425" t="str">
        <f t="array" aca="1" ref="P620" ca="1">IFERROR(IF(INDEX('Disaggregation Records'!$H$155:$H$385,MATCH(RIGHT(M620,255),RIGHT('Disaggregation Records'!$D$155:$D$385,255),0))=0,"",INDEX('Disaggregation Records'!$H$155:$H$385,MATCH(RIGHT(M620,255),RIGHT('Disaggregation Records'!$D$155:$D$385,255),0))),"")</f>
        <v/>
      </c>
    </row>
    <row r="621" spans="1:16" ht="15" customHeight="1" x14ac:dyDescent="0.35">
      <c r="A621" s="891"/>
      <c r="B621" s="903"/>
      <c r="C621" s="890"/>
      <c r="D621" s="901"/>
      <c r="E621" s="913"/>
      <c r="F621" s="431"/>
      <c r="G621" s="905"/>
      <c r="H621" s="895"/>
      <c r="I621" s="915"/>
      <c r="J621" s="899"/>
      <c r="K621" s="893"/>
      <c r="L621" s="425"/>
      <c r="M621" s="425"/>
      <c r="N621" s="425"/>
      <c r="O621" s="425"/>
      <c r="P621" s="425"/>
    </row>
    <row r="622" spans="1:16" ht="15" customHeight="1" x14ac:dyDescent="0.35">
      <c r="A622" s="891" t="str">
        <f ca="1">INDIRECT("'Disaggregation tab old'!AB"&amp;28-$K622)</f>
        <v>a161R00000O3JxFQAV</v>
      </c>
      <c r="B622" s="902">
        <f ca="1">INDIRECT("'Disaggregation tab old'!A"&amp;28-$K622)</f>
        <v>1</v>
      </c>
      <c r="C622" s="889" t="e">
        <f ca="1">VLOOKUP(B622,'Coverage Indicators - Section D'!$A$9:$AZ$70,52,FALSE)</f>
        <v>#NAME?</v>
      </c>
      <c r="D622" s="900" t="str">
        <f ca="1">N622</f>
        <v/>
      </c>
      <c r="E622" s="912" t="str">
        <f ca="1">O622</f>
        <v/>
      </c>
      <c r="F622" s="431"/>
      <c r="G622" s="904" t="str">
        <f>IF(IFERROR((F622/F623),"") ="", "",(F622/F623))</f>
        <v/>
      </c>
      <c r="H622" s="894"/>
      <c r="I622" s="914"/>
      <c r="J622" s="898"/>
      <c r="K622" s="893">
        <f ca="1">IF(OFFSET(K622,-2,0,,)="",-300,OFFSET(K622,-2,0,,)-1)</f>
        <v>-303</v>
      </c>
      <c r="L622" s="425" t="e">
        <f ca="1">IF(AND(EXACT(C622,C620),C620&lt;&gt;0),L620+1,0)</f>
        <v>#NAME?</v>
      </c>
      <c r="M622" s="425" t="e">
        <f ca="1">IF(C622&lt;&gt;"",C622&amp;"-"&amp;L622,"")</f>
        <v>#NAME?</v>
      </c>
      <c r="N622" s="425" t="str">
        <f t="array" aca="1" ref="N622" ca="1">IFERROR(IF(INDEX('Disaggregation Records'!$E$155:$E$385,MATCH(RIGHT(M622,255),RIGHT('Disaggregation Records'!$D$155:$D$385,255),0))=0,"",INDEX('Disaggregation Records'!$E$155:$E$385,MATCH(RIGHT(M622,255),RIGHT('Disaggregation Records'!$D$155:$D$385,255),0))),"")</f>
        <v/>
      </c>
      <c r="O622" s="425" t="str">
        <f t="array" aca="1" ref="O622" ca="1">IFERROR(IF(INDEX('Disaggregation Records'!$F$155:$F$385,MATCH(RIGHT(M622,255),RIGHT('Disaggregation Records'!$D$155:$D$385,255),0))=0,"",INDEX('Disaggregation Records'!$F$155:$F$385,MATCH(RIGHT(M622,255),RIGHT('Disaggregation Records'!$D$155:$D$385,255),0))),"")</f>
        <v/>
      </c>
      <c r="P622" s="425" t="str">
        <f t="array" aca="1" ref="P622" ca="1">IFERROR(IF(INDEX('Disaggregation Records'!$H$155:$H$385,MATCH(RIGHT(M622,255),RIGHT('Disaggregation Records'!$D$155:$D$385,255),0))=0,"",INDEX('Disaggregation Records'!$H$155:$H$385,MATCH(RIGHT(M622,255),RIGHT('Disaggregation Records'!$D$155:$D$385,255),0))),"")</f>
        <v/>
      </c>
    </row>
    <row r="623" spans="1:16" ht="15" customHeight="1" x14ac:dyDescent="0.35">
      <c r="A623" s="891"/>
      <c r="B623" s="903"/>
      <c r="C623" s="890"/>
      <c r="D623" s="901"/>
      <c r="E623" s="913"/>
      <c r="F623" s="431"/>
      <c r="G623" s="905"/>
      <c r="H623" s="895"/>
      <c r="I623" s="915"/>
      <c r="J623" s="899"/>
      <c r="K623" s="893"/>
      <c r="L623" s="425"/>
      <c r="M623" s="425"/>
      <c r="N623" s="425"/>
      <c r="O623" s="425"/>
      <c r="P623" s="425"/>
    </row>
    <row r="624" spans="1:16" ht="15" customHeight="1" x14ac:dyDescent="0.35">
      <c r="A624" s="891" t="str">
        <f ca="1">INDIRECT("'Disaggregation tab old'!AB"&amp;28-$K624)</f>
        <v>a161R00000O3JxGQAV</v>
      </c>
      <c r="B624" s="902">
        <f ca="1">INDIRECT("'Disaggregation tab old'!A"&amp;28-$K624)</f>
        <v>1</v>
      </c>
      <c r="C624" s="889" t="e">
        <f ca="1">VLOOKUP(B624,'Coverage Indicators - Section D'!$A$9:$AZ$70,52,FALSE)</f>
        <v>#NAME?</v>
      </c>
      <c r="D624" s="900" t="str">
        <f ca="1">N624</f>
        <v/>
      </c>
      <c r="E624" s="912" t="str">
        <f ca="1">O624</f>
        <v/>
      </c>
      <c r="F624" s="431"/>
      <c r="G624" s="904" t="str">
        <f>IF(IFERROR((F624/F625),"") ="", "",(F624/F625))</f>
        <v/>
      </c>
      <c r="H624" s="894"/>
      <c r="I624" s="914"/>
      <c r="J624" s="898"/>
      <c r="K624" s="893">
        <f ca="1">IF(OFFSET(K624,-2,0,,)="",-300,OFFSET(K624,-2,0,,)-1)</f>
        <v>-304</v>
      </c>
      <c r="L624" s="425" t="e">
        <f ca="1">IF(AND(EXACT(C624,C622),C622&lt;&gt;0),L622+1,0)</f>
        <v>#NAME?</v>
      </c>
      <c r="M624" s="425" t="e">
        <f ca="1">IF(C624&lt;&gt;"",C624&amp;"-"&amp;L624,"")</f>
        <v>#NAME?</v>
      </c>
      <c r="N624" s="425" t="str">
        <f t="array" aca="1" ref="N624" ca="1">IFERROR(IF(INDEX('Disaggregation Records'!$E$155:$E$385,MATCH(RIGHT(M624,255),RIGHT('Disaggregation Records'!$D$155:$D$385,255),0))=0,"",INDEX('Disaggregation Records'!$E$155:$E$385,MATCH(RIGHT(M624,255),RIGHT('Disaggregation Records'!$D$155:$D$385,255),0))),"")</f>
        <v/>
      </c>
      <c r="O624" s="425" t="str">
        <f t="array" aca="1" ref="O624" ca="1">IFERROR(IF(INDEX('Disaggregation Records'!$F$155:$F$385,MATCH(RIGHT(M624,255),RIGHT('Disaggregation Records'!$D$155:$D$385,255),0))=0,"",INDEX('Disaggregation Records'!$F$155:$F$385,MATCH(RIGHT(M624,255),RIGHT('Disaggregation Records'!$D$155:$D$385,255),0))),"")</f>
        <v/>
      </c>
      <c r="P624" s="425" t="str">
        <f t="array" aca="1" ref="P624" ca="1">IFERROR(IF(INDEX('Disaggregation Records'!$H$155:$H$385,MATCH(RIGHT(M624,255),RIGHT('Disaggregation Records'!$D$155:$D$385,255),0))=0,"",INDEX('Disaggregation Records'!$H$155:$H$385,MATCH(RIGHT(M624,255),RIGHT('Disaggregation Records'!$D$155:$D$385,255),0))),"")</f>
        <v/>
      </c>
    </row>
    <row r="625" spans="1:16" ht="15" customHeight="1" x14ac:dyDescent="0.35">
      <c r="A625" s="891"/>
      <c r="B625" s="903"/>
      <c r="C625" s="890"/>
      <c r="D625" s="901"/>
      <c r="E625" s="913"/>
      <c r="F625" s="431"/>
      <c r="G625" s="905"/>
      <c r="H625" s="895"/>
      <c r="I625" s="915"/>
      <c r="J625" s="899"/>
      <c r="K625" s="893"/>
      <c r="L625" s="425"/>
      <c r="M625" s="425"/>
      <c r="N625" s="425"/>
      <c r="O625" s="425"/>
      <c r="P625" s="425"/>
    </row>
    <row r="626" spans="1:16" ht="15" customHeight="1" x14ac:dyDescent="0.35">
      <c r="A626" s="891" t="str">
        <f ca="1">INDIRECT("'Disaggregation tab old'!AB"&amp;28-$K626)</f>
        <v>a161R00000O3JxHQAV</v>
      </c>
      <c r="B626" s="902">
        <f ca="1">INDIRECT("'Disaggregation tab old'!A"&amp;28-$K626)</f>
        <v>1</v>
      </c>
      <c r="C626" s="889" t="e">
        <f ca="1">VLOOKUP(B626,'Coverage Indicators - Section D'!$A$9:$AZ$70,52,FALSE)</f>
        <v>#NAME?</v>
      </c>
      <c r="D626" s="900" t="str">
        <f ca="1">N626</f>
        <v/>
      </c>
      <c r="E626" s="912" t="str">
        <f ca="1">O626</f>
        <v/>
      </c>
      <c r="F626" s="431"/>
      <c r="G626" s="904" t="str">
        <f>IF(IFERROR((F626/F627),"") ="", "",(F626/F627))</f>
        <v/>
      </c>
      <c r="H626" s="894"/>
      <c r="I626" s="914"/>
      <c r="J626" s="898"/>
      <c r="K626" s="893">
        <f ca="1">IF(OFFSET(K626,-2,0,,)="",-300,OFFSET(K626,-2,0,,)-1)</f>
        <v>-305</v>
      </c>
      <c r="L626" s="425" t="e">
        <f ca="1">IF(AND(EXACT(C626,C624),C624&lt;&gt;0),L624+1,0)</f>
        <v>#NAME?</v>
      </c>
      <c r="M626" s="425" t="e">
        <f ca="1">IF(C626&lt;&gt;"",C626&amp;"-"&amp;L626,"")</f>
        <v>#NAME?</v>
      </c>
      <c r="N626" s="425" t="str">
        <f t="array" aca="1" ref="N626" ca="1">IFERROR(IF(INDEX('Disaggregation Records'!$E$155:$E$385,MATCH(RIGHT(M626,255),RIGHT('Disaggregation Records'!$D$155:$D$385,255),0))=0,"",INDEX('Disaggregation Records'!$E$155:$E$385,MATCH(RIGHT(M626,255),RIGHT('Disaggregation Records'!$D$155:$D$385,255),0))),"")</f>
        <v/>
      </c>
      <c r="O626" s="425" t="str">
        <f t="array" aca="1" ref="O626" ca="1">IFERROR(IF(INDEX('Disaggregation Records'!$F$155:$F$385,MATCH(RIGHT(M626,255),RIGHT('Disaggregation Records'!$D$155:$D$385,255),0))=0,"",INDEX('Disaggregation Records'!$F$155:$F$385,MATCH(RIGHT(M626,255),RIGHT('Disaggregation Records'!$D$155:$D$385,255),0))),"")</f>
        <v/>
      </c>
      <c r="P626" s="425" t="str">
        <f t="array" aca="1" ref="P626" ca="1">IFERROR(IF(INDEX('Disaggregation Records'!$H$155:$H$385,MATCH(RIGHT(M626,255),RIGHT('Disaggregation Records'!$D$155:$D$385,255),0))=0,"",INDEX('Disaggregation Records'!$H$155:$H$385,MATCH(RIGHT(M626,255),RIGHT('Disaggregation Records'!$D$155:$D$385,255),0))),"")</f>
        <v/>
      </c>
    </row>
    <row r="627" spans="1:16" ht="15" customHeight="1" x14ac:dyDescent="0.35">
      <c r="A627" s="891"/>
      <c r="B627" s="903"/>
      <c r="C627" s="890"/>
      <c r="D627" s="901"/>
      <c r="E627" s="913"/>
      <c r="F627" s="431"/>
      <c r="G627" s="905"/>
      <c r="H627" s="895"/>
      <c r="I627" s="915"/>
      <c r="J627" s="899"/>
      <c r="K627" s="893"/>
      <c r="L627" s="425"/>
      <c r="M627" s="425"/>
      <c r="N627" s="425"/>
      <c r="O627" s="425"/>
      <c r="P627" s="425"/>
    </row>
    <row r="628" spans="1:16" ht="15" customHeight="1" x14ac:dyDescent="0.35">
      <c r="A628" s="891" t="str">
        <f ca="1">INDIRECT("'Disaggregation tab old'!AB"&amp;28-$K628)</f>
        <v>a161R00000O3JxIQAV</v>
      </c>
      <c r="B628" s="902">
        <f ca="1">INDIRECT("'Disaggregation tab old'!A"&amp;28-$K628)</f>
        <v>1</v>
      </c>
      <c r="C628" s="889" t="e">
        <f ca="1">VLOOKUP(B628,'Coverage Indicators - Section D'!$A$9:$AZ$70,52,FALSE)</f>
        <v>#NAME?</v>
      </c>
      <c r="D628" s="900" t="str">
        <f ca="1">N628</f>
        <v/>
      </c>
      <c r="E628" s="912" t="str">
        <f ca="1">O628</f>
        <v/>
      </c>
      <c r="F628" s="431"/>
      <c r="G628" s="904" t="str">
        <f>IF(IFERROR((F628/F629),"") ="", "",(F628/F629))</f>
        <v/>
      </c>
      <c r="H628" s="894"/>
      <c r="I628" s="914"/>
      <c r="J628" s="898"/>
      <c r="K628" s="893">
        <f ca="1">IF(OFFSET(K628,-2,0,,)="",-300,OFFSET(K628,-2,0,,)-1)</f>
        <v>-306</v>
      </c>
      <c r="L628" s="425" t="e">
        <f ca="1">IF(AND(EXACT(C628,C626),C626&lt;&gt;0),L626+1,0)</f>
        <v>#NAME?</v>
      </c>
      <c r="M628" s="425" t="e">
        <f ca="1">IF(C628&lt;&gt;"",C628&amp;"-"&amp;L628,"")</f>
        <v>#NAME?</v>
      </c>
      <c r="N628" s="425" t="str">
        <f t="array" aca="1" ref="N628" ca="1">IFERROR(IF(INDEX('Disaggregation Records'!$E$155:$E$385,MATCH(RIGHT(M628,255),RIGHT('Disaggregation Records'!$D$155:$D$385,255),0))=0,"",INDEX('Disaggregation Records'!$E$155:$E$385,MATCH(RIGHT(M628,255),RIGHT('Disaggregation Records'!$D$155:$D$385,255),0))),"")</f>
        <v/>
      </c>
      <c r="O628" s="425" t="str">
        <f t="array" aca="1" ref="O628" ca="1">IFERROR(IF(INDEX('Disaggregation Records'!$F$155:$F$385,MATCH(RIGHT(M628,255),RIGHT('Disaggregation Records'!$D$155:$D$385,255),0))=0,"",INDEX('Disaggregation Records'!$F$155:$F$385,MATCH(RIGHT(M628,255),RIGHT('Disaggregation Records'!$D$155:$D$385,255),0))),"")</f>
        <v/>
      </c>
      <c r="P628" s="425" t="str">
        <f t="array" aca="1" ref="P628" ca="1">IFERROR(IF(INDEX('Disaggregation Records'!$H$155:$H$385,MATCH(RIGHT(M628,255),RIGHT('Disaggregation Records'!$D$155:$D$385,255),0))=0,"",INDEX('Disaggregation Records'!$H$155:$H$385,MATCH(RIGHT(M628,255),RIGHT('Disaggregation Records'!$D$155:$D$385,255),0))),"")</f>
        <v/>
      </c>
    </row>
    <row r="629" spans="1:16" ht="15" customHeight="1" x14ac:dyDescent="0.35">
      <c r="A629" s="891"/>
      <c r="B629" s="903"/>
      <c r="C629" s="890"/>
      <c r="D629" s="901"/>
      <c r="E629" s="913"/>
      <c r="F629" s="431"/>
      <c r="G629" s="905"/>
      <c r="H629" s="895"/>
      <c r="I629" s="915"/>
      <c r="J629" s="899"/>
      <c r="K629" s="893"/>
      <c r="L629" s="425"/>
      <c r="M629" s="425"/>
      <c r="N629" s="425"/>
      <c r="O629" s="425"/>
      <c r="P629" s="425"/>
    </row>
    <row r="630" spans="1:16" ht="15" customHeight="1" x14ac:dyDescent="0.35">
      <c r="A630" s="891" t="str">
        <f ca="1">INDIRECT("'Disaggregation tab old'!AB"&amp;28-$K630)</f>
        <v>a161R00000O3JxJQAV</v>
      </c>
      <c r="B630" s="902">
        <f ca="1">INDIRECT("'Disaggregation tab old'!A"&amp;28-$K630)</f>
        <v>1</v>
      </c>
      <c r="C630" s="889" t="e">
        <f ca="1">VLOOKUP(B630,'Coverage Indicators - Section D'!$A$9:$AZ$70,52,FALSE)</f>
        <v>#NAME?</v>
      </c>
      <c r="D630" s="900" t="str">
        <f ca="1">N630</f>
        <v/>
      </c>
      <c r="E630" s="912" t="str">
        <f ca="1">O630</f>
        <v/>
      </c>
      <c r="F630" s="431"/>
      <c r="G630" s="904" t="str">
        <f>IF(IFERROR((F630/F631),"") ="", "",(F630/F631))</f>
        <v/>
      </c>
      <c r="H630" s="894"/>
      <c r="I630" s="914"/>
      <c r="J630" s="898"/>
      <c r="K630" s="893">
        <f ca="1">IF(OFFSET(K630,-2,0,,)="",-300,OFFSET(K630,-2,0,,)-1)</f>
        <v>-307</v>
      </c>
      <c r="L630" s="425" t="e">
        <f ca="1">IF(AND(EXACT(C630,C628),C628&lt;&gt;0),L628+1,0)</f>
        <v>#NAME?</v>
      </c>
      <c r="M630" s="425" t="e">
        <f ca="1">IF(C630&lt;&gt;"",C630&amp;"-"&amp;L630,"")</f>
        <v>#NAME?</v>
      </c>
      <c r="N630" s="425" t="str">
        <f t="array" aca="1" ref="N630" ca="1">IFERROR(IF(INDEX('Disaggregation Records'!$E$155:$E$385,MATCH(RIGHT(M630,255),RIGHT('Disaggregation Records'!$D$155:$D$385,255),0))=0,"",INDEX('Disaggregation Records'!$E$155:$E$385,MATCH(RIGHT(M630,255),RIGHT('Disaggregation Records'!$D$155:$D$385,255),0))),"")</f>
        <v/>
      </c>
      <c r="O630" s="425" t="str">
        <f t="array" aca="1" ref="O630" ca="1">IFERROR(IF(INDEX('Disaggregation Records'!$F$155:$F$385,MATCH(RIGHT(M630,255),RIGHT('Disaggregation Records'!$D$155:$D$385,255),0))=0,"",INDEX('Disaggregation Records'!$F$155:$F$385,MATCH(RIGHT(M630,255),RIGHT('Disaggregation Records'!$D$155:$D$385,255),0))),"")</f>
        <v/>
      </c>
      <c r="P630" s="425" t="str">
        <f t="array" aca="1" ref="P630" ca="1">IFERROR(IF(INDEX('Disaggregation Records'!$H$155:$H$385,MATCH(RIGHT(M630,255),RIGHT('Disaggregation Records'!$D$155:$D$385,255),0))=0,"",INDEX('Disaggregation Records'!$H$155:$H$385,MATCH(RIGHT(M630,255),RIGHT('Disaggregation Records'!$D$155:$D$385,255),0))),"")</f>
        <v/>
      </c>
    </row>
    <row r="631" spans="1:16" ht="15" customHeight="1" x14ac:dyDescent="0.35">
      <c r="A631" s="891"/>
      <c r="B631" s="903"/>
      <c r="C631" s="890"/>
      <c r="D631" s="901"/>
      <c r="E631" s="913"/>
      <c r="F631" s="431"/>
      <c r="G631" s="905"/>
      <c r="H631" s="895"/>
      <c r="I631" s="915"/>
      <c r="J631" s="899"/>
      <c r="K631" s="893"/>
      <c r="L631" s="425"/>
      <c r="M631" s="425"/>
      <c r="N631" s="425"/>
      <c r="O631" s="425"/>
      <c r="P631" s="425"/>
    </row>
    <row r="632" spans="1:16" ht="15" customHeight="1" x14ac:dyDescent="0.35">
      <c r="A632" s="891" t="str">
        <f ca="1">INDIRECT("'Disaggregation tab old'!AB"&amp;28-$K632)</f>
        <v>a161R00000O3JxKQAV</v>
      </c>
      <c r="B632" s="902">
        <f ca="1">INDIRECT("'Disaggregation tab old'!A"&amp;28-$K632)</f>
        <v>1</v>
      </c>
      <c r="C632" s="889" t="e">
        <f ca="1">VLOOKUP(B632,'Coverage Indicators - Section D'!$A$9:$AZ$70,52,FALSE)</f>
        <v>#NAME?</v>
      </c>
      <c r="D632" s="900" t="str">
        <f ca="1">N632</f>
        <v/>
      </c>
      <c r="E632" s="912" t="str">
        <f ca="1">O632</f>
        <v/>
      </c>
      <c r="F632" s="431"/>
      <c r="G632" s="904" t="str">
        <f>IF(IFERROR((F632/F633),"") ="", "",(F632/F633))</f>
        <v/>
      </c>
      <c r="H632" s="894"/>
      <c r="I632" s="914"/>
      <c r="J632" s="898"/>
      <c r="K632" s="893">
        <f ca="1">IF(OFFSET(K632,-2,0,,)="",-300,OFFSET(K632,-2,0,,)-1)</f>
        <v>-308</v>
      </c>
      <c r="L632" s="425" t="e">
        <f ca="1">IF(AND(EXACT(C632,C630),C630&lt;&gt;0),L630+1,0)</f>
        <v>#NAME?</v>
      </c>
      <c r="M632" s="425" t="e">
        <f ca="1">IF(C632&lt;&gt;"",C632&amp;"-"&amp;L632,"")</f>
        <v>#NAME?</v>
      </c>
      <c r="N632" s="425" t="str">
        <f t="array" aca="1" ref="N632" ca="1">IFERROR(IF(INDEX('Disaggregation Records'!$E$155:$E$385,MATCH(RIGHT(M632,255),RIGHT('Disaggregation Records'!$D$155:$D$385,255),0))=0,"",INDEX('Disaggregation Records'!$E$155:$E$385,MATCH(RIGHT(M632,255),RIGHT('Disaggregation Records'!$D$155:$D$385,255),0))),"")</f>
        <v/>
      </c>
      <c r="O632" s="425" t="str">
        <f t="array" aca="1" ref="O632" ca="1">IFERROR(IF(INDEX('Disaggregation Records'!$F$155:$F$385,MATCH(RIGHT(M632,255),RIGHT('Disaggregation Records'!$D$155:$D$385,255),0))=0,"",INDEX('Disaggregation Records'!$F$155:$F$385,MATCH(RIGHT(M632,255),RIGHT('Disaggregation Records'!$D$155:$D$385,255),0))),"")</f>
        <v/>
      </c>
      <c r="P632" s="425" t="str">
        <f t="array" aca="1" ref="P632" ca="1">IFERROR(IF(INDEX('Disaggregation Records'!$H$155:$H$385,MATCH(RIGHT(M632,255),RIGHT('Disaggregation Records'!$D$155:$D$385,255),0))=0,"",INDEX('Disaggregation Records'!$H$155:$H$385,MATCH(RIGHT(M632,255),RIGHT('Disaggregation Records'!$D$155:$D$385,255),0))),"")</f>
        <v/>
      </c>
    </row>
    <row r="633" spans="1:16" ht="15" customHeight="1" x14ac:dyDescent="0.35">
      <c r="A633" s="891"/>
      <c r="B633" s="903"/>
      <c r="C633" s="890"/>
      <c r="D633" s="901"/>
      <c r="E633" s="913"/>
      <c r="F633" s="431"/>
      <c r="G633" s="905"/>
      <c r="H633" s="895"/>
      <c r="I633" s="915"/>
      <c r="J633" s="899"/>
      <c r="K633" s="893"/>
      <c r="L633" s="425"/>
      <c r="M633" s="425"/>
      <c r="N633" s="425"/>
      <c r="O633" s="425"/>
      <c r="P633" s="425"/>
    </row>
    <row r="634" spans="1:16" ht="15" customHeight="1" x14ac:dyDescent="0.35">
      <c r="A634" s="891" t="str">
        <f ca="1">INDIRECT("'Disaggregation tab old'!AB"&amp;28-$K634)</f>
        <v>a161R00000O3JxLQAV</v>
      </c>
      <c r="B634" s="902">
        <f ca="1">INDIRECT("'Disaggregation tab old'!A"&amp;28-$K634)</f>
        <v>1</v>
      </c>
      <c r="C634" s="889" t="e">
        <f ca="1">VLOOKUP(B634,'Coverage Indicators - Section D'!$A$9:$AZ$70,52,FALSE)</f>
        <v>#NAME?</v>
      </c>
      <c r="D634" s="900" t="str">
        <f ca="1">N634</f>
        <v/>
      </c>
      <c r="E634" s="912" t="str">
        <f ca="1">O634</f>
        <v/>
      </c>
      <c r="F634" s="431"/>
      <c r="G634" s="904" t="str">
        <f>IF(IFERROR((F634/F635),"") ="", "",(F634/F635))</f>
        <v/>
      </c>
      <c r="H634" s="894"/>
      <c r="I634" s="914"/>
      <c r="J634" s="898"/>
      <c r="K634" s="893">
        <f ca="1">IF(OFFSET(K634,-2,0,,)="",-300,OFFSET(K634,-2,0,,)-1)</f>
        <v>-309</v>
      </c>
      <c r="L634" s="425" t="e">
        <f ca="1">IF(AND(EXACT(C634,C632),C632&lt;&gt;0),L632+1,0)</f>
        <v>#NAME?</v>
      </c>
      <c r="M634" s="425" t="e">
        <f ca="1">IF(C634&lt;&gt;"",C634&amp;"-"&amp;L634,"")</f>
        <v>#NAME?</v>
      </c>
      <c r="N634" s="425" t="str">
        <f t="array" aca="1" ref="N634" ca="1">IFERROR(IF(INDEX('Disaggregation Records'!$E$155:$E$385,MATCH(RIGHT(M634,255),RIGHT('Disaggregation Records'!$D$155:$D$385,255),0))=0,"",INDEX('Disaggregation Records'!$E$155:$E$385,MATCH(RIGHT(M634,255),RIGHT('Disaggregation Records'!$D$155:$D$385,255),0))),"")</f>
        <v/>
      </c>
      <c r="O634" s="425" t="str">
        <f t="array" aca="1" ref="O634" ca="1">IFERROR(IF(INDEX('Disaggregation Records'!$F$155:$F$385,MATCH(RIGHT(M634,255),RIGHT('Disaggregation Records'!$D$155:$D$385,255),0))=0,"",INDEX('Disaggregation Records'!$F$155:$F$385,MATCH(RIGHT(M634,255),RIGHT('Disaggregation Records'!$D$155:$D$385,255),0))),"")</f>
        <v/>
      </c>
      <c r="P634" s="425" t="str">
        <f t="array" aca="1" ref="P634" ca="1">IFERROR(IF(INDEX('Disaggregation Records'!$H$155:$H$385,MATCH(RIGHT(M634,255),RIGHT('Disaggregation Records'!$D$155:$D$385,255),0))=0,"",INDEX('Disaggregation Records'!$H$155:$H$385,MATCH(RIGHT(M634,255),RIGHT('Disaggregation Records'!$D$155:$D$385,255),0))),"")</f>
        <v/>
      </c>
    </row>
    <row r="635" spans="1:16" ht="15" customHeight="1" x14ac:dyDescent="0.35">
      <c r="A635" s="891"/>
      <c r="B635" s="903"/>
      <c r="C635" s="890"/>
      <c r="D635" s="901"/>
      <c r="E635" s="913"/>
      <c r="F635" s="431"/>
      <c r="G635" s="905"/>
      <c r="H635" s="895"/>
      <c r="I635" s="915"/>
      <c r="J635" s="899"/>
      <c r="K635" s="893"/>
      <c r="L635" s="425"/>
      <c r="M635" s="425"/>
      <c r="N635" s="425"/>
      <c r="O635" s="425"/>
      <c r="P635" s="425"/>
    </row>
    <row r="636" spans="1:16" ht="15" customHeight="1" x14ac:dyDescent="0.35">
      <c r="A636" s="891" t="str">
        <f ca="1">INDIRECT("'Disaggregation tab old'!AB"&amp;28-$K636)</f>
        <v>a161R00000O3JxMQAV</v>
      </c>
      <c r="B636" s="902">
        <f ca="1">INDIRECT("'Disaggregation tab old'!A"&amp;28-$K636)</f>
        <v>1</v>
      </c>
      <c r="C636" s="889" t="e">
        <f ca="1">VLOOKUP(B636,'Coverage Indicators - Section D'!$A$9:$AZ$70,52,FALSE)</f>
        <v>#NAME?</v>
      </c>
      <c r="D636" s="900" t="str">
        <f ca="1">N636</f>
        <v/>
      </c>
      <c r="E636" s="912" t="str">
        <f ca="1">O636</f>
        <v/>
      </c>
      <c r="F636" s="431"/>
      <c r="G636" s="904" t="str">
        <f>IF(IFERROR((F636/F637),"") ="", "",(F636/F637))</f>
        <v/>
      </c>
      <c r="H636" s="894"/>
      <c r="I636" s="914"/>
      <c r="J636" s="898"/>
      <c r="K636" s="893">
        <f ca="1">IF(OFFSET(K636,-2,0,,)="",-300,OFFSET(K636,-2,0,,)-1)</f>
        <v>-310</v>
      </c>
      <c r="L636" s="425" t="e">
        <f ca="1">IF(AND(EXACT(C636,C634),C634&lt;&gt;0),L634+1,0)</f>
        <v>#NAME?</v>
      </c>
      <c r="M636" s="425" t="e">
        <f ca="1">IF(C636&lt;&gt;"",C636&amp;"-"&amp;L636,"")</f>
        <v>#NAME?</v>
      </c>
      <c r="N636" s="425" t="str">
        <f t="array" aca="1" ref="N636" ca="1">IFERROR(IF(INDEX('Disaggregation Records'!$E$155:$E$385,MATCH(RIGHT(M636,255),RIGHT('Disaggregation Records'!$D$155:$D$385,255),0))=0,"",INDEX('Disaggregation Records'!$E$155:$E$385,MATCH(RIGHT(M636,255),RIGHT('Disaggregation Records'!$D$155:$D$385,255),0))),"")</f>
        <v/>
      </c>
      <c r="O636" s="425" t="str">
        <f t="array" aca="1" ref="O636" ca="1">IFERROR(IF(INDEX('Disaggregation Records'!$F$155:$F$385,MATCH(RIGHT(M636,255),RIGHT('Disaggregation Records'!$D$155:$D$385,255),0))=0,"",INDEX('Disaggregation Records'!$F$155:$F$385,MATCH(RIGHT(M636,255),RIGHT('Disaggregation Records'!$D$155:$D$385,255),0))),"")</f>
        <v/>
      </c>
      <c r="P636" s="425" t="str">
        <f t="array" aca="1" ref="P636" ca="1">IFERROR(IF(INDEX('Disaggregation Records'!$H$155:$H$385,MATCH(RIGHT(M636,255),RIGHT('Disaggregation Records'!$D$155:$D$385,255),0))=0,"",INDEX('Disaggregation Records'!$H$155:$H$385,MATCH(RIGHT(M636,255),RIGHT('Disaggregation Records'!$D$155:$D$385,255),0))),"")</f>
        <v/>
      </c>
    </row>
    <row r="637" spans="1:16" ht="15" customHeight="1" x14ac:dyDescent="0.35">
      <c r="A637" s="891"/>
      <c r="B637" s="903"/>
      <c r="C637" s="890"/>
      <c r="D637" s="901"/>
      <c r="E637" s="913"/>
      <c r="F637" s="431"/>
      <c r="G637" s="905"/>
      <c r="H637" s="895"/>
      <c r="I637" s="915"/>
      <c r="J637" s="899"/>
      <c r="K637" s="893"/>
      <c r="L637" s="425"/>
      <c r="M637" s="425"/>
      <c r="N637" s="425"/>
      <c r="O637" s="425"/>
      <c r="P637" s="425"/>
    </row>
    <row r="638" spans="1:16" ht="15" customHeight="1" x14ac:dyDescent="0.35">
      <c r="A638" s="891" t="str">
        <f ca="1">INDIRECT("'Disaggregation tab old'!AB"&amp;28-$K638)</f>
        <v>a161R00000O3JxNQAV</v>
      </c>
      <c r="B638" s="902">
        <f ca="1">INDIRECT("'Disaggregation tab old'!A"&amp;28-$K638)</f>
        <v>1</v>
      </c>
      <c r="C638" s="889" t="e">
        <f ca="1">VLOOKUP(B638,'Coverage Indicators - Section D'!$A$9:$AZ$70,52,FALSE)</f>
        <v>#NAME?</v>
      </c>
      <c r="D638" s="900" t="str">
        <f ca="1">N638</f>
        <v/>
      </c>
      <c r="E638" s="912" t="str">
        <f ca="1">O638</f>
        <v/>
      </c>
      <c r="F638" s="431"/>
      <c r="G638" s="904" t="str">
        <f>IF(IFERROR((F638/F639),"") ="", "",(F638/F639))</f>
        <v/>
      </c>
      <c r="H638" s="894"/>
      <c r="I638" s="914"/>
      <c r="J638" s="898"/>
      <c r="K638" s="893">
        <f ca="1">IF(OFFSET(K638,-2,0,,)="",-300,OFFSET(K638,-2,0,,)-1)</f>
        <v>-311</v>
      </c>
      <c r="L638" s="425" t="e">
        <f ca="1">IF(AND(EXACT(C638,C636),C636&lt;&gt;0),L636+1,0)</f>
        <v>#NAME?</v>
      </c>
      <c r="M638" s="425" t="e">
        <f ca="1">IF(C638&lt;&gt;"",C638&amp;"-"&amp;L638,"")</f>
        <v>#NAME?</v>
      </c>
      <c r="N638" s="425" t="str">
        <f t="array" aca="1" ref="N638" ca="1">IFERROR(IF(INDEX('Disaggregation Records'!$E$155:$E$385,MATCH(RIGHT(M638,255),RIGHT('Disaggregation Records'!$D$155:$D$385,255),0))=0,"",INDEX('Disaggregation Records'!$E$155:$E$385,MATCH(RIGHT(M638,255),RIGHT('Disaggregation Records'!$D$155:$D$385,255),0))),"")</f>
        <v/>
      </c>
      <c r="O638" s="425" t="str">
        <f t="array" aca="1" ref="O638" ca="1">IFERROR(IF(INDEX('Disaggregation Records'!$F$155:$F$385,MATCH(RIGHT(M638,255),RIGHT('Disaggregation Records'!$D$155:$D$385,255),0))=0,"",INDEX('Disaggregation Records'!$F$155:$F$385,MATCH(RIGHT(M638,255),RIGHT('Disaggregation Records'!$D$155:$D$385,255),0))),"")</f>
        <v/>
      </c>
      <c r="P638" s="425" t="str">
        <f t="array" aca="1" ref="P638" ca="1">IFERROR(IF(INDEX('Disaggregation Records'!$H$155:$H$385,MATCH(RIGHT(M638,255),RIGHT('Disaggregation Records'!$D$155:$D$385,255),0))=0,"",INDEX('Disaggregation Records'!$H$155:$H$385,MATCH(RIGHT(M638,255),RIGHT('Disaggregation Records'!$D$155:$D$385,255),0))),"")</f>
        <v/>
      </c>
    </row>
    <row r="639" spans="1:16" ht="15" customHeight="1" x14ac:dyDescent="0.35">
      <c r="A639" s="891"/>
      <c r="B639" s="903"/>
      <c r="C639" s="890"/>
      <c r="D639" s="901"/>
      <c r="E639" s="913"/>
      <c r="F639" s="431"/>
      <c r="G639" s="905"/>
      <c r="H639" s="895"/>
      <c r="I639" s="915"/>
      <c r="J639" s="899"/>
      <c r="K639" s="893"/>
      <c r="L639" s="425"/>
      <c r="M639" s="425"/>
      <c r="N639" s="425"/>
      <c r="O639" s="425"/>
      <c r="P639" s="425"/>
    </row>
    <row r="640" spans="1:16" ht="15" customHeight="1" x14ac:dyDescent="0.35">
      <c r="A640" s="891" t="str">
        <f ca="1">INDIRECT("'Disaggregation tab old'!AB"&amp;28-$K640)</f>
        <v>a161R00000O3JxOQAV</v>
      </c>
      <c r="B640" s="902">
        <f ca="1">INDIRECT("'Disaggregation tab old'!A"&amp;28-$K640)</f>
        <v>1</v>
      </c>
      <c r="C640" s="889" t="e">
        <f ca="1">VLOOKUP(B640,'Coverage Indicators - Section D'!$A$9:$AZ$70,52,FALSE)</f>
        <v>#NAME?</v>
      </c>
      <c r="D640" s="900" t="str">
        <f ca="1">N640</f>
        <v/>
      </c>
      <c r="E640" s="912" t="str">
        <f ca="1">O640</f>
        <v/>
      </c>
      <c r="F640" s="431"/>
      <c r="G640" s="904" t="str">
        <f>IF(IFERROR((F640/F641),"") ="", "",(F640/F641))</f>
        <v/>
      </c>
      <c r="H640" s="894"/>
      <c r="I640" s="914"/>
      <c r="J640" s="898"/>
      <c r="K640" s="893">
        <f ca="1">IF(OFFSET(K640,-2,0,,)="",-300,OFFSET(K640,-2,0,,)-1)</f>
        <v>-312</v>
      </c>
      <c r="L640" s="425" t="e">
        <f ca="1">IF(AND(EXACT(C640,C638),C638&lt;&gt;0),L638+1,0)</f>
        <v>#NAME?</v>
      </c>
      <c r="M640" s="425" t="e">
        <f ca="1">IF(C640&lt;&gt;"",C640&amp;"-"&amp;L640,"")</f>
        <v>#NAME?</v>
      </c>
      <c r="N640" s="425" t="str">
        <f t="array" aca="1" ref="N640" ca="1">IFERROR(IF(INDEX('Disaggregation Records'!$E$155:$E$385,MATCH(RIGHT(M640,255),RIGHT('Disaggregation Records'!$D$155:$D$385,255),0))=0,"",INDEX('Disaggregation Records'!$E$155:$E$385,MATCH(RIGHT(M640,255),RIGHT('Disaggregation Records'!$D$155:$D$385,255),0))),"")</f>
        <v/>
      </c>
      <c r="O640" s="425" t="str">
        <f t="array" aca="1" ref="O640" ca="1">IFERROR(IF(INDEX('Disaggregation Records'!$F$155:$F$385,MATCH(RIGHT(M640,255),RIGHT('Disaggregation Records'!$D$155:$D$385,255),0))=0,"",INDEX('Disaggregation Records'!$F$155:$F$385,MATCH(RIGHT(M640,255),RIGHT('Disaggregation Records'!$D$155:$D$385,255),0))),"")</f>
        <v/>
      </c>
      <c r="P640" s="425" t="str">
        <f t="array" aca="1" ref="P640" ca="1">IFERROR(IF(INDEX('Disaggregation Records'!$H$155:$H$385,MATCH(RIGHT(M640,255),RIGHT('Disaggregation Records'!$D$155:$D$385,255),0))=0,"",INDEX('Disaggregation Records'!$H$155:$H$385,MATCH(RIGHT(M640,255),RIGHT('Disaggregation Records'!$D$155:$D$385,255),0))),"")</f>
        <v/>
      </c>
    </row>
    <row r="641" spans="1:16" ht="15" customHeight="1" x14ac:dyDescent="0.35">
      <c r="A641" s="891"/>
      <c r="B641" s="903"/>
      <c r="C641" s="890"/>
      <c r="D641" s="901"/>
      <c r="E641" s="913"/>
      <c r="F641" s="431"/>
      <c r="G641" s="905"/>
      <c r="H641" s="895"/>
      <c r="I641" s="915"/>
      <c r="J641" s="899"/>
      <c r="K641" s="893"/>
      <c r="L641" s="425"/>
      <c r="M641" s="425"/>
      <c r="N641" s="425"/>
      <c r="O641" s="425"/>
      <c r="P641" s="425"/>
    </row>
    <row r="642" spans="1:16" ht="15" customHeight="1" x14ac:dyDescent="0.35">
      <c r="A642" s="891" t="str">
        <f ca="1">INDIRECT("'Disaggregation tab old'!AB"&amp;28-$K642)</f>
        <v>a161R00000O3JxPQAV</v>
      </c>
      <c r="B642" s="902">
        <f ca="1">INDIRECT("'Disaggregation tab old'!A"&amp;28-$K642)</f>
        <v>1</v>
      </c>
      <c r="C642" s="889" t="e">
        <f ca="1">VLOOKUP(B642,'Coverage Indicators - Section D'!$A$9:$AZ$70,52,FALSE)</f>
        <v>#NAME?</v>
      </c>
      <c r="D642" s="900" t="str">
        <f ca="1">N642</f>
        <v/>
      </c>
      <c r="E642" s="912" t="str">
        <f ca="1">O642</f>
        <v/>
      </c>
      <c r="F642" s="431"/>
      <c r="G642" s="904" t="str">
        <f>IF(IFERROR((F642/F643),"") ="", "",(F642/F643))</f>
        <v/>
      </c>
      <c r="H642" s="894"/>
      <c r="I642" s="914"/>
      <c r="J642" s="898"/>
      <c r="K642" s="893">
        <f ca="1">IF(OFFSET(K642,-2,0,,)="",-300,OFFSET(K642,-2,0,,)-1)</f>
        <v>-313</v>
      </c>
      <c r="L642" s="425" t="e">
        <f ca="1">IF(AND(EXACT(C642,C640),C640&lt;&gt;0),L640+1,0)</f>
        <v>#NAME?</v>
      </c>
      <c r="M642" s="425" t="e">
        <f ca="1">IF(C642&lt;&gt;"",C642&amp;"-"&amp;L642,"")</f>
        <v>#NAME?</v>
      </c>
      <c r="N642" s="425" t="str">
        <f t="array" aca="1" ref="N642" ca="1">IFERROR(IF(INDEX('Disaggregation Records'!$E$155:$E$385,MATCH(RIGHT(M642,255),RIGHT('Disaggregation Records'!$D$155:$D$385,255),0))=0,"",INDEX('Disaggregation Records'!$E$155:$E$385,MATCH(RIGHT(M642,255),RIGHT('Disaggregation Records'!$D$155:$D$385,255),0))),"")</f>
        <v/>
      </c>
      <c r="O642" s="425" t="str">
        <f t="array" aca="1" ref="O642" ca="1">IFERROR(IF(INDEX('Disaggregation Records'!$F$155:$F$385,MATCH(RIGHT(M642,255),RIGHT('Disaggregation Records'!$D$155:$D$385,255),0))=0,"",INDEX('Disaggregation Records'!$F$155:$F$385,MATCH(RIGHT(M642,255),RIGHT('Disaggregation Records'!$D$155:$D$385,255),0))),"")</f>
        <v/>
      </c>
      <c r="P642" s="425" t="str">
        <f t="array" aca="1" ref="P642" ca="1">IFERROR(IF(INDEX('Disaggregation Records'!$H$155:$H$385,MATCH(RIGHT(M642,255),RIGHT('Disaggregation Records'!$D$155:$D$385,255),0))=0,"",INDEX('Disaggregation Records'!$H$155:$H$385,MATCH(RIGHT(M642,255),RIGHT('Disaggregation Records'!$D$155:$D$385,255),0))),"")</f>
        <v/>
      </c>
    </row>
    <row r="643" spans="1:16" ht="15" customHeight="1" x14ac:dyDescent="0.35">
      <c r="A643" s="891"/>
      <c r="B643" s="903"/>
      <c r="C643" s="890"/>
      <c r="D643" s="901"/>
      <c r="E643" s="913"/>
      <c r="F643" s="431"/>
      <c r="G643" s="905"/>
      <c r="H643" s="895"/>
      <c r="I643" s="915"/>
      <c r="J643" s="899"/>
      <c r="K643" s="893"/>
      <c r="L643" s="425"/>
      <c r="M643" s="425"/>
      <c r="N643" s="425"/>
      <c r="O643" s="425"/>
      <c r="P643" s="425"/>
    </row>
    <row r="644" spans="1:16" ht="15" customHeight="1" x14ac:dyDescent="0.35">
      <c r="A644" s="891" t="str">
        <f ca="1">INDIRECT("'Disaggregation tab old'!AB"&amp;28-$K644)</f>
        <v>a161R00000O3JxQQAV</v>
      </c>
      <c r="B644" s="902">
        <f ca="1">INDIRECT("'Disaggregation tab old'!A"&amp;28-$K644)</f>
        <v>1</v>
      </c>
      <c r="C644" s="889" t="e">
        <f ca="1">VLOOKUP(B644,'Coverage Indicators - Section D'!$A$9:$AZ$70,52,FALSE)</f>
        <v>#NAME?</v>
      </c>
      <c r="D644" s="900" t="str">
        <f ca="1">N644</f>
        <v/>
      </c>
      <c r="E644" s="912" t="str">
        <f ca="1">O644</f>
        <v/>
      </c>
      <c r="F644" s="431"/>
      <c r="G644" s="904" t="str">
        <f>IF(IFERROR((F644/F645),"") ="", "",(F644/F645))</f>
        <v/>
      </c>
      <c r="H644" s="894"/>
      <c r="I644" s="914"/>
      <c r="J644" s="898"/>
      <c r="K644" s="893">
        <f ca="1">IF(OFFSET(K644,-2,0,,)="",-300,OFFSET(K644,-2,0,,)-1)</f>
        <v>-314</v>
      </c>
      <c r="L644" s="425" t="e">
        <f ca="1">IF(AND(EXACT(C644,C642),C642&lt;&gt;0),L642+1,0)</f>
        <v>#NAME?</v>
      </c>
      <c r="M644" s="425" t="e">
        <f ca="1">IF(C644&lt;&gt;"",C644&amp;"-"&amp;L644,"")</f>
        <v>#NAME?</v>
      </c>
      <c r="N644" s="425" t="str">
        <f t="array" aca="1" ref="N644" ca="1">IFERROR(IF(INDEX('Disaggregation Records'!$E$155:$E$385,MATCH(RIGHT(M644,255),RIGHT('Disaggregation Records'!$D$155:$D$385,255),0))=0,"",INDEX('Disaggregation Records'!$E$155:$E$385,MATCH(RIGHT(M644,255),RIGHT('Disaggregation Records'!$D$155:$D$385,255),0))),"")</f>
        <v/>
      </c>
      <c r="O644" s="425" t="str">
        <f t="array" aca="1" ref="O644" ca="1">IFERROR(IF(INDEX('Disaggregation Records'!$F$155:$F$385,MATCH(RIGHT(M644,255),RIGHT('Disaggregation Records'!$D$155:$D$385,255),0))=0,"",INDEX('Disaggregation Records'!$F$155:$F$385,MATCH(RIGHT(M644,255),RIGHT('Disaggregation Records'!$D$155:$D$385,255),0))),"")</f>
        <v/>
      </c>
      <c r="P644" s="425" t="str">
        <f t="array" aca="1" ref="P644" ca="1">IFERROR(IF(INDEX('Disaggregation Records'!$H$155:$H$385,MATCH(RIGHT(M644,255),RIGHT('Disaggregation Records'!$D$155:$D$385,255),0))=0,"",INDEX('Disaggregation Records'!$H$155:$H$385,MATCH(RIGHT(M644,255),RIGHT('Disaggregation Records'!$D$155:$D$385,255),0))),"")</f>
        <v/>
      </c>
    </row>
    <row r="645" spans="1:16" ht="15" customHeight="1" x14ac:dyDescent="0.35">
      <c r="A645" s="891"/>
      <c r="B645" s="903"/>
      <c r="C645" s="890"/>
      <c r="D645" s="901"/>
      <c r="E645" s="913"/>
      <c r="F645" s="431"/>
      <c r="G645" s="905"/>
      <c r="H645" s="895"/>
      <c r="I645" s="915"/>
      <c r="J645" s="899"/>
      <c r="K645" s="893"/>
      <c r="L645" s="425"/>
      <c r="M645" s="425"/>
      <c r="N645" s="425"/>
      <c r="O645" s="425"/>
      <c r="P645" s="425"/>
    </row>
    <row r="646" spans="1:16" ht="15" customHeight="1" x14ac:dyDescent="0.35">
      <c r="A646" s="891" t="str">
        <f ca="1">INDIRECT("'Disaggregation tab old'!AB"&amp;28-$K646)</f>
        <v>a161R00000O3JxRQAV</v>
      </c>
      <c r="B646" s="902">
        <f ca="1">INDIRECT("'Disaggregation tab old'!A"&amp;28-$K646)</f>
        <v>1</v>
      </c>
      <c r="C646" s="889" t="e">
        <f ca="1">VLOOKUP(B646,'Coverage Indicators - Section D'!$A$9:$AZ$70,52,FALSE)</f>
        <v>#NAME?</v>
      </c>
      <c r="D646" s="900" t="str">
        <f ca="1">N646</f>
        <v/>
      </c>
      <c r="E646" s="912" t="str">
        <f ca="1">O646</f>
        <v/>
      </c>
      <c r="F646" s="431"/>
      <c r="G646" s="904" t="str">
        <f>IF(IFERROR((F646/F647),"") ="", "",(F646/F647))</f>
        <v/>
      </c>
      <c r="H646" s="894"/>
      <c r="I646" s="914"/>
      <c r="J646" s="898"/>
      <c r="K646" s="893">
        <f ca="1">IF(OFFSET(K646,-2,0,,)="",-300,OFFSET(K646,-2,0,,)-1)</f>
        <v>-315</v>
      </c>
      <c r="L646" s="425" t="e">
        <f ca="1">IF(AND(EXACT(C646,C644),C644&lt;&gt;0),L644+1,0)</f>
        <v>#NAME?</v>
      </c>
      <c r="M646" s="425" t="e">
        <f ca="1">IF(C646&lt;&gt;"",C646&amp;"-"&amp;L646,"")</f>
        <v>#NAME?</v>
      </c>
      <c r="N646" s="425" t="str">
        <f t="array" aca="1" ref="N646" ca="1">IFERROR(IF(INDEX('Disaggregation Records'!$E$155:$E$385,MATCH(RIGHT(M646,255),RIGHT('Disaggregation Records'!$D$155:$D$385,255),0))=0,"",INDEX('Disaggregation Records'!$E$155:$E$385,MATCH(RIGHT(M646,255),RIGHT('Disaggregation Records'!$D$155:$D$385,255),0))),"")</f>
        <v/>
      </c>
      <c r="O646" s="425" t="str">
        <f t="array" aca="1" ref="O646" ca="1">IFERROR(IF(INDEX('Disaggregation Records'!$F$155:$F$385,MATCH(RIGHT(M646,255),RIGHT('Disaggregation Records'!$D$155:$D$385,255),0))=0,"",INDEX('Disaggregation Records'!$F$155:$F$385,MATCH(RIGHT(M646,255),RIGHT('Disaggregation Records'!$D$155:$D$385,255),0))),"")</f>
        <v/>
      </c>
      <c r="P646" s="425" t="str">
        <f t="array" aca="1" ref="P646" ca="1">IFERROR(IF(INDEX('Disaggregation Records'!$H$155:$H$385,MATCH(RIGHT(M646,255),RIGHT('Disaggregation Records'!$D$155:$D$385,255),0))=0,"",INDEX('Disaggregation Records'!$H$155:$H$385,MATCH(RIGHT(M646,255),RIGHT('Disaggregation Records'!$D$155:$D$385,255),0))),"")</f>
        <v/>
      </c>
    </row>
    <row r="647" spans="1:16" ht="15" customHeight="1" x14ac:dyDescent="0.35">
      <c r="A647" s="891"/>
      <c r="B647" s="903"/>
      <c r="C647" s="890"/>
      <c r="D647" s="901"/>
      <c r="E647" s="913"/>
      <c r="F647" s="431"/>
      <c r="G647" s="905"/>
      <c r="H647" s="895"/>
      <c r="I647" s="915"/>
      <c r="J647" s="899"/>
      <c r="K647" s="893"/>
      <c r="L647" s="425"/>
      <c r="M647" s="425"/>
      <c r="N647" s="425"/>
      <c r="O647" s="425"/>
      <c r="P647" s="425"/>
    </row>
    <row r="648" spans="1:16" ht="15" customHeight="1" x14ac:dyDescent="0.35">
      <c r="A648" s="891" t="str">
        <f ca="1">INDIRECT("'Disaggregation tab old'!AB"&amp;28-$K648)</f>
        <v>a161R00000O3JxSQAV</v>
      </c>
      <c r="B648" s="902">
        <f ca="1">INDIRECT("'Disaggregation tab old'!A"&amp;28-$K648)</f>
        <v>1</v>
      </c>
      <c r="C648" s="889" t="e">
        <f ca="1">VLOOKUP(B648,'Coverage Indicators - Section D'!$A$9:$AZ$70,52,FALSE)</f>
        <v>#NAME?</v>
      </c>
      <c r="D648" s="900" t="str">
        <f ca="1">N648</f>
        <v/>
      </c>
      <c r="E648" s="912" t="str">
        <f ca="1">O648</f>
        <v/>
      </c>
      <c r="F648" s="431"/>
      <c r="G648" s="904" t="str">
        <f>IF(IFERROR((F648/F649),"") ="", "",(F648/F649))</f>
        <v/>
      </c>
      <c r="H648" s="894"/>
      <c r="I648" s="914"/>
      <c r="J648" s="898"/>
      <c r="K648" s="893">
        <f ca="1">IF(OFFSET(K648,-2,0,,)="",-300,OFFSET(K648,-2,0,,)-1)</f>
        <v>-316</v>
      </c>
      <c r="L648" s="425" t="e">
        <f ca="1">IF(AND(EXACT(C648,C646),C646&lt;&gt;0),L646+1,0)</f>
        <v>#NAME?</v>
      </c>
      <c r="M648" s="425" t="e">
        <f ca="1">IF(C648&lt;&gt;"",C648&amp;"-"&amp;L648,"")</f>
        <v>#NAME?</v>
      </c>
      <c r="N648" s="425" t="str">
        <f t="array" aca="1" ref="N648" ca="1">IFERROR(IF(INDEX('Disaggregation Records'!$E$155:$E$385,MATCH(RIGHT(M648,255),RIGHT('Disaggregation Records'!$D$155:$D$385,255),0))=0,"",INDEX('Disaggregation Records'!$E$155:$E$385,MATCH(RIGHT(M648,255),RIGHT('Disaggregation Records'!$D$155:$D$385,255),0))),"")</f>
        <v/>
      </c>
      <c r="O648" s="425" t="str">
        <f t="array" aca="1" ref="O648" ca="1">IFERROR(IF(INDEX('Disaggregation Records'!$F$155:$F$385,MATCH(RIGHT(M648,255),RIGHT('Disaggregation Records'!$D$155:$D$385,255),0))=0,"",INDEX('Disaggregation Records'!$F$155:$F$385,MATCH(RIGHT(M648,255),RIGHT('Disaggregation Records'!$D$155:$D$385,255),0))),"")</f>
        <v/>
      </c>
      <c r="P648" s="425" t="str">
        <f t="array" aca="1" ref="P648" ca="1">IFERROR(IF(INDEX('Disaggregation Records'!$H$155:$H$385,MATCH(RIGHT(M648,255),RIGHT('Disaggregation Records'!$D$155:$D$385,255),0))=0,"",INDEX('Disaggregation Records'!$H$155:$H$385,MATCH(RIGHT(M648,255),RIGHT('Disaggregation Records'!$D$155:$D$385,255),0))),"")</f>
        <v/>
      </c>
    </row>
    <row r="649" spans="1:16" ht="15" customHeight="1" x14ac:dyDescent="0.35">
      <c r="A649" s="891"/>
      <c r="B649" s="903"/>
      <c r="C649" s="890"/>
      <c r="D649" s="901"/>
      <c r="E649" s="913"/>
      <c r="F649" s="431"/>
      <c r="G649" s="905"/>
      <c r="H649" s="895"/>
      <c r="I649" s="915"/>
      <c r="J649" s="899"/>
      <c r="K649" s="893"/>
      <c r="L649" s="425"/>
      <c r="M649" s="425"/>
      <c r="N649" s="425"/>
      <c r="O649" s="425"/>
      <c r="P649" s="425"/>
    </row>
    <row r="650" spans="1:16" ht="15" customHeight="1" x14ac:dyDescent="0.35">
      <c r="A650" s="891" t="str">
        <f ca="1">INDIRECT("'Disaggregation tab old'!AB"&amp;28-$K650)</f>
        <v>a161R00000O3JxTQAV</v>
      </c>
      <c r="B650" s="902">
        <f ca="1">INDIRECT("'Disaggregation tab old'!A"&amp;28-$K650)</f>
        <v>1</v>
      </c>
      <c r="C650" s="889" t="e">
        <f ca="1">VLOOKUP(B650,'Coverage Indicators - Section D'!$A$9:$AZ$70,52,FALSE)</f>
        <v>#NAME?</v>
      </c>
      <c r="D650" s="900" t="str">
        <f ca="1">N650</f>
        <v/>
      </c>
      <c r="E650" s="912" t="str">
        <f ca="1">O650</f>
        <v/>
      </c>
      <c r="F650" s="431"/>
      <c r="G650" s="904" t="str">
        <f>IF(IFERROR((F650/F651),"") ="", "",(F650/F651))</f>
        <v/>
      </c>
      <c r="H650" s="894"/>
      <c r="I650" s="914"/>
      <c r="J650" s="898"/>
      <c r="K650" s="893">
        <f ca="1">IF(OFFSET(K650,-2,0,,)="",-300,OFFSET(K650,-2,0,,)-1)</f>
        <v>-317</v>
      </c>
      <c r="L650" s="425" t="e">
        <f ca="1">IF(AND(EXACT(C650,C648),C648&lt;&gt;0),L648+1,0)</f>
        <v>#NAME?</v>
      </c>
      <c r="M650" s="425" t="e">
        <f ca="1">IF(C650&lt;&gt;"",C650&amp;"-"&amp;L650,"")</f>
        <v>#NAME?</v>
      </c>
      <c r="N650" s="425" t="str">
        <f t="array" aca="1" ref="N650" ca="1">IFERROR(IF(INDEX('Disaggregation Records'!$E$155:$E$385,MATCH(RIGHT(M650,255),RIGHT('Disaggregation Records'!$D$155:$D$385,255),0))=0,"",INDEX('Disaggregation Records'!$E$155:$E$385,MATCH(RIGHT(M650,255),RIGHT('Disaggregation Records'!$D$155:$D$385,255),0))),"")</f>
        <v/>
      </c>
      <c r="O650" s="425" t="str">
        <f t="array" aca="1" ref="O650" ca="1">IFERROR(IF(INDEX('Disaggregation Records'!$F$155:$F$385,MATCH(RIGHT(M650,255),RIGHT('Disaggregation Records'!$D$155:$D$385,255),0))=0,"",INDEX('Disaggregation Records'!$F$155:$F$385,MATCH(RIGHT(M650,255),RIGHT('Disaggregation Records'!$D$155:$D$385,255),0))),"")</f>
        <v/>
      </c>
      <c r="P650" s="425" t="str">
        <f t="array" aca="1" ref="P650" ca="1">IFERROR(IF(INDEX('Disaggregation Records'!$H$155:$H$385,MATCH(RIGHT(M650,255),RIGHT('Disaggregation Records'!$D$155:$D$385,255),0))=0,"",INDEX('Disaggregation Records'!$H$155:$H$385,MATCH(RIGHT(M650,255),RIGHT('Disaggregation Records'!$D$155:$D$385,255),0))),"")</f>
        <v/>
      </c>
    </row>
    <row r="651" spans="1:16" ht="15" customHeight="1" x14ac:dyDescent="0.35">
      <c r="A651" s="891"/>
      <c r="B651" s="903"/>
      <c r="C651" s="890"/>
      <c r="D651" s="901"/>
      <c r="E651" s="913"/>
      <c r="F651" s="431"/>
      <c r="G651" s="905"/>
      <c r="H651" s="895"/>
      <c r="I651" s="915"/>
      <c r="J651" s="899"/>
      <c r="K651" s="893"/>
      <c r="L651" s="425"/>
      <c r="M651" s="425"/>
      <c r="N651" s="425"/>
      <c r="O651" s="425"/>
      <c r="P651" s="425"/>
    </row>
    <row r="652" spans="1:16" ht="15" customHeight="1" x14ac:dyDescent="0.35">
      <c r="A652" s="891" t="str">
        <f ca="1">INDIRECT("'Disaggregation tab old'!AB"&amp;28-$K652)</f>
        <v>a161R00000O3JxUQAV</v>
      </c>
      <c r="B652" s="902">
        <f ca="1">INDIRECT("'Disaggregation tab old'!A"&amp;28-$K652)</f>
        <v>1</v>
      </c>
      <c r="C652" s="889" t="e">
        <f ca="1">VLOOKUP(B652,'Coverage Indicators - Section D'!$A$9:$AZ$70,52,FALSE)</f>
        <v>#NAME?</v>
      </c>
      <c r="D652" s="900" t="str">
        <f ca="1">N652</f>
        <v/>
      </c>
      <c r="E652" s="912" t="str">
        <f ca="1">O652</f>
        <v/>
      </c>
      <c r="F652" s="431"/>
      <c r="G652" s="904" t="str">
        <f>IF(IFERROR((F652/F653),"") ="", "",(F652/F653))</f>
        <v/>
      </c>
      <c r="H652" s="894"/>
      <c r="I652" s="914"/>
      <c r="J652" s="898"/>
      <c r="K652" s="893">
        <f ca="1">IF(OFFSET(K652,-2,0,,)="",-300,OFFSET(K652,-2,0,,)-1)</f>
        <v>-318</v>
      </c>
      <c r="L652" s="425" t="e">
        <f ca="1">IF(AND(EXACT(C652,C650),C650&lt;&gt;0),L650+1,0)</f>
        <v>#NAME?</v>
      </c>
      <c r="M652" s="425" t="e">
        <f ca="1">IF(C652&lt;&gt;"",C652&amp;"-"&amp;L652,"")</f>
        <v>#NAME?</v>
      </c>
      <c r="N652" s="425" t="str">
        <f t="array" aca="1" ref="N652" ca="1">IFERROR(IF(INDEX('Disaggregation Records'!$E$155:$E$385,MATCH(RIGHT(M652,255),RIGHT('Disaggregation Records'!$D$155:$D$385,255),0))=0,"",INDEX('Disaggregation Records'!$E$155:$E$385,MATCH(RIGHT(M652,255),RIGHT('Disaggregation Records'!$D$155:$D$385,255),0))),"")</f>
        <v/>
      </c>
      <c r="O652" s="425" t="str">
        <f t="array" aca="1" ref="O652" ca="1">IFERROR(IF(INDEX('Disaggregation Records'!$F$155:$F$385,MATCH(RIGHT(M652,255),RIGHT('Disaggregation Records'!$D$155:$D$385,255),0))=0,"",INDEX('Disaggregation Records'!$F$155:$F$385,MATCH(RIGHT(M652,255),RIGHT('Disaggregation Records'!$D$155:$D$385,255),0))),"")</f>
        <v/>
      </c>
      <c r="P652" s="425" t="str">
        <f t="array" aca="1" ref="P652" ca="1">IFERROR(IF(INDEX('Disaggregation Records'!$H$155:$H$385,MATCH(RIGHT(M652,255),RIGHT('Disaggregation Records'!$D$155:$D$385,255),0))=0,"",INDEX('Disaggregation Records'!$H$155:$H$385,MATCH(RIGHT(M652,255),RIGHT('Disaggregation Records'!$D$155:$D$385,255),0))),"")</f>
        <v/>
      </c>
    </row>
    <row r="653" spans="1:16" ht="15" customHeight="1" x14ac:dyDescent="0.35">
      <c r="A653" s="891"/>
      <c r="B653" s="903"/>
      <c r="C653" s="890"/>
      <c r="D653" s="901"/>
      <c r="E653" s="913"/>
      <c r="F653" s="431"/>
      <c r="G653" s="905"/>
      <c r="H653" s="895"/>
      <c r="I653" s="915"/>
      <c r="J653" s="899"/>
      <c r="K653" s="893"/>
      <c r="L653" s="425"/>
      <c r="M653" s="425"/>
      <c r="N653" s="425"/>
      <c r="O653" s="425"/>
      <c r="P653" s="425"/>
    </row>
    <row r="654" spans="1:16" ht="15" customHeight="1" x14ac:dyDescent="0.35">
      <c r="A654" s="891" t="str">
        <f ca="1">INDIRECT("'Disaggregation tab old'!AB"&amp;28-$K654)</f>
        <v>a161R00000O3JxVQAV</v>
      </c>
      <c r="B654" s="902">
        <f ca="1">INDIRECT("'Disaggregation tab old'!A"&amp;28-$K654)</f>
        <v>1</v>
      </c>
      <c r="C654" s="889" t="e">
        <f ca="1">VLOOKUP(B654,'Coverage Indicators - Section D'!$A$9:$AZ$70,52,FALSE)</f>
        <v>#NAME?</v>
      </c>
      <c r="D654" s="900" t="str">
        <f ca="1">N654</f>
        <v/>
      </c>
      <c r="E654" s="912" t="str">
        <f ca="1">O654</f>
        <v/>
      </c>
      <c r="F654" s="431"/>
      <c r="G654" s="904" t="str">
        <f>IF(IFERROR((F654/F655),"") ="", "",(F654/F655))</f>
        <v/>
      </c>
      <c r="H654" s="894"/>
      <c r="I654" s="914"/>
      <c r="J654" s="898"/>
      <c r="K654" s="893">
        <f ca="1">IF(OFFSET(K654,-2,0,,)="",-300,OFFSET(K654,-2,0,,)-1)</f>
        <v>-319</v>
      </c>
      <c r="L654" s="425" t="e">
        <f ca="1">IF(AND(EXACT(C654,C652),C652&lt;&gt;0),L652+1,0)</f>
        <v>#NAME?</v>
      </c>
      <c r="M654" s="425" t="e">
        <f ca="1">IF(C654&lt;&gt;"",C654&amp;"-"&amp;L654,"")</f>
        <v>#NAME?</v>
      </c>
      <c r="N654" s="425" t="str">
        <f t="array" aca="1" ref="N654" ca="1">IFERROR(IF(INDEX('Disaggregation Records'!$E$155:$E$385,MATCH(RIGHT(M654,255),RIGHT('Disaggregation Records'!$D$155:$D$385,255),0))=0,"",INDEX('Disaggregation Records'!$E$155:$E$385,MATCH(RIGHT(M654,255),RIGHT('Disaggregation Records'!$D$155:$D$385,255),0))),"")</f>
        <v/>
      </c>
      <c r="O654" s="425" t="str">
        <f t="array" aca="1" ref="O654" ca="1">IFERROR(IF(INDEX('Disaggregation Records'!$F$155:$F$385,MATCH(RIGHT(M654,255),RIGHT('Disaggregation Records'!$D$155:$D$385,255),0))=0,"",INDEX('Disaggregation Records'!$F$155:$F$385,MATCH(RIGHT(M654,255),RIGHT('Disaggregation Records'!$D$155:$D$385,255),0))),"")</f>
        <v/>
      </c>
      <c r="P654" s="425" t="str">
        <f t="array" aca="1" ref="P654" ca="1">IFERROR(IF(INDEX('Disaggregation Records'!$H$155:$H$385,MATCH(RIGHT(M654,255),RIGHT('Disaggregation Records'!$D$155:$D$385,255),0))=0,"",INDEX('Disaggregation Records'!$H$155:$H$385,MATCH(RIGHT(M654,255),RIGHT('Disaggregation Records'!$D$155:$D$385,255),0))),"")</f>
        <v/>
      </c>
    </row>
    <row r="655" spans="1:16" ht="15" customHeight="1" x14ac:dyDescent="0.35">
      <c r="A655" s="891"/>
      <c r="B655" s="903"/>
      <c r="C655" s="890"/>
      <c r="D655" s="901"/>
      <c r="E655" s="913"/>
      <c r="F655" s="431"/>
      <c r="G655" s="905"/>
      <c r="H655" s="895"/>
      <c r="I655" s="915"/>
      <c r="J655" s="899"/>
      <c r="K655" s="893"/>
      <c r="L655" s="425"/>
      <c r="M655" s="425"/>
      <c r="N655" s="425"/>
      <c r="O655" s="425"/>
      <c r="P655" s="425"/>
    </row>
    <row r="656" spans="1:16" ht="15" customHeight="1" x14ac:dyDescent="0.35">
      <c r="A656" s="891" t="str">
        <f ca="1">INDIRECT("'Disaggregation tab old'!AB"&amp;28-$K656)</f>
        <v>a161R00000O3JxWQAV</v>
      </c>
      <c r="B656" s="902">
        <f ca="1">INDIRECT("'Disaggregation tab old'!A"&amp;28-$K656)</f>
        <v>2</v>
      </c>
      <c r="C656" s="889" t="e">
        <f ca="1">VLOOKUP(B656,'Coverage Indicators - Section D'!$A$9:$AZ$70,52,FALSE)</f>
        <v>#NAME?</v>
      </c>
      <c r="D656" s="900" t="str">
        <f ca="1">N656</f>
        <v/>
      </c>
      <c r="E656" s="912" t="str">
        <f ca="1">O656</f>
        <v/>
      </c>
      <c r="F656" s="431"/>
      <c r="G656" s="904" t="str">
        <f>IF(IFERROR((F656/F657),"") ="", "",(F656/F657))</f>
        <v/>
      </c>
      <c r="H656" s="894"/>
      <c r="I656" s="914"/>
      <c r="J656" s="898"/>
      <c r="K656" s="893">
        <f ca="1">IF(OFFSET(K656,-2,0,,)="",-300,OFFSET(K656,-2,0,,)-1)</f>
        <v>-320</v>
      </c>
      <c r="L656" s="425" t="e">
        <f ca="1">IF(AND(EXACT(C656,C654),C654&lt;&gt;0),L654+1,0)</f>
        <v>#NAME?</v>
      </c>
      <c r="M656" s="425" t="e">
        <f ca="1">IF(C656&lt;&gt;"",C656&amp;"-"&amp;L656,"")</f>
        <v>#NAME?</v>
      </c>
      <c r="N656" s="425" t="str">
        <f t="array" aca="1" ref="N656" ca="1">IFERROR(IF(INDEX('Disaggregation Records'!$E$155:$E$385,MATCH(RIGHT(M656,255),RIGHT('Disaggregation Records'!$D$155:$D$385,255),0))=0,"",INDEX('Disaggregation Records'!$E$155:$E$385,MATCH(RIGHT(M656,255),RIGHT('Disaggregation Records'!$D$155:$D$385,255),0))),"")</f>
        <v/>
      </c>
      <c r="O656" s="425" t="str">
        <f t="array" aca="1" ref="O656" ca="1">IFERROR(IF(INDEX('Disaggregation Records'!$F$155:$F$385,MATCH(RIGHT(M656,255),RIGHT('Disaggregation Records'!$D$155:$D$385,255),0))=0,"",INDEX('Disaggregation Records'!$F$155:$F$385,MATCH(RIGHT(M656,255),RIGHT('Disaggregation Records'!$D$155:$D$385,255),0))),"")</f>
        <v/>
      </c>
      <c r="P656" s="425" t="str">
        <f t="array" aca="1" ref="P656" ca="1">IFERROR(IF(INDEX('Disaggregation Records'!$H$155:$H$385,MATCH(RIGHT(M656,255),RIGHT('Disaggregation Records'!$D$155:$D$385,255),0))=0,"",INDEX('Disaggregation Records'!$H$155:$H$385,MATCH(RIGHT(M656,255),RIGHT('Disaggregation Records'!$D$155:$D$385,255),0))),"")</f>
        <v/>
      </c>
    </row>
    <row r="657" spans="1:16" ht="15" customHeight="1" x14ac:dyDescent="0.35">
      <c r="A657" s="891"/>
      <c r="B657" s="903"/>
      <c r="C657" s="890"/>
      <c r="D657" s="901"/>
      <c r="E657" s="913"/>
      <c r="F657" s="431"/>
      <c r="G657" s="905"/>
      <c r="H657" s="895"/>
      <c r="I657" s="915"/>
      <c r="J657" s="899"/>
      <c r="K657" s="893"/>
      <c r="L657" s="425"/>
      <c r="M657" s="425"/>
      <c r="N657" s="425"/>
      <c r="O657" s="425"/>
      <c r="P657" s="425"/>
    </row>
    <row r="658" spans="1:16" ht="15" customHeight="1" x14ac:dyDescent="0.35">
      <c r="A658" s="891" t="str">
        <f ca="1">INDIRECT("'Disaggregation tab old'!AB"&amp;28-$K658)</f>
        <v>a161R00000O3JxXQAV</v>
      </c>
      <c r="B658" s="902">
        <f ca="1">INDIRECT("'Disaggregation tab old'!A"&amp;28-$K658)</f>
        <v>2</v>
      </c>
      <c r="C658" s="889" t="e">
        <f ca="1">VLOOKUP(B658,'Coverage Indicators - Section D'!$A$9:$AZ$70,52,FALSE)</f>
        <v>#NAME?</v>
      </c>
      <c r="D658" s="900" t="str">
        <f ca="1">N658</f>
        <v/>
      </c>
      <c r="E658" s="912" t="str">
        <f ca="1">O658</f>
        <v/>
      </c>
      <c r="F658" s="431"/>
      <c r="G658" s="904" t="str">
        <f>IF(IFERROR((F658/F659),"") ="", "",(F658/F659))</f>
        <v/>
      </c>
      <c r="H658" s="894"/>
      <c r="I658" s="914"/>
      <c r="J658" s="898"/>
      <c r="K658" s="893">
        <f ca="1">IF(OFFSET(K658,-2,0,,)="",-300,OFFSET(K658,-2,0,,)-1)</f>
        <v>-321</v>
      </c>
      <c r="L658" s="425" t="e">
        <f ca="1">IF(AND(EXACT(C658,C656),C656&lt;&gt;0),L656+1,0)</f>
        <v>#NAME?</v>
      </c>
      <c r="M658" s="425" t="e">
        <f ca="1">IF(C658&lt;&gt;"",C658&amp;"-"&amp;L658,"")</f>
        <v>#NAME?</v>
      </c>
      <c r="N658" s="425" t="str">
        <f t="array" aca="1" ref="N658" ca="1">IFERROR(IF(INDEX('Disaggregation Records'!$E$155:$E$385,MATCH(RIGHT(M658,255),RIGHT('Disaggregation Records'!$D$155:$D$385,255),0))=0,"",INDEX('Disaggregation Records'!$E$155:$E$385,MATCH(RIGHT(M658,255),RIGHT('Disaggregation Records'!$D$155:$D$385,255),0))),"")</f>
        <v/>
      </c>
      <c r="O658" s="425" t="str">
        <f t="array" aca="1" ref="O658" ca="1">IFERROR(IF(INDEX('Disaggregation Records'!$F$155:$F$385,MATCH(RIGHT(M658,255),RIGHT('Disaggregation Records'!$D$155:$D$385,255),0))=0,"",INDEX('Disaggregation Records'!$F$155:$F$385,MATCH(RIGHT(M658,255),RIGHT('Disaggregation Records'!$D$155:$D$385,255),0))),"")</f>
        <v/>
      </c>
      <c r="P658" s="425" t="str">
        <f t="array" aca="1" ref="P658" ca="1">IFERROR(IF(INDEX('Disaggregation Records'!$H$155:$H$385,MATCH(RIGHT(M658,255),RIGHT('Disaggregation Records'!$D$155:$D$385,255),0))=0,"",INDEX('Disaggregation Records'!$H$155:$H$385,MATCH(RIGHT(M658,255),RIGHT('Disaggregation Records'!$D$155:$D$385,255),0))),"")</f>
        <v/>
      </c>
    </row>
    <row r="659" spans="1:16" ht="15" customHeight="1" x14ac:dyDescent="0.35">
      <c r="A659" s="891"/>
      <c r="B659" s="903"/>
      <c r="C659" s="890"/>
      <c r="D659" s="901"/>
      <c r="E659" s="913"/>
      <c r="F659" s="431"/>
      <c r="G659" s="905"/>
      <c r="H659" s="895"/>
      <c r="I659" s="915"/>
      <c r="J659" s="899"/>
      <c r="K659" s="893"/>
      <c r="L659" s="425"/>
      <c r="M659" s="425"/>
      <c r="N659" s="425"/>
      <c r="O659" s="425"/>
      <c r="P659" s="425"/>
    </row>
    <row r="660" spans="1:16" ht="15" customHeight="1" x14ac:dyDescent="0.35">
      <c r="A660" s="891" t="str">
        <f ca="1">INDIRECT("'Disaggregation tab old'!AB"&amp;28-$K660)</f>
        <v>a161R00000O3JxYQAV</v>
      </c>
      <c r="B660" s="902">
        <f ca="1">INDIRECT("'Disaggregation tab old'!A"&amp;28-$K660)</f>
        <v>2</v>
      </c>
      <c r="C660" s="889" t="e">
        <f ca="1">VLOOKUP(B660,'Coverage Indicators - Section D'!$A$9:$AZ$70,52,FALSE)</f>
        <v>#NAME?</v>
      </c>
      <c r="D660" s="900" t="str">
        <f ca="1">N660</f>
        <v/>
      </c>
      <c r="E660" s="912" t="str">
        <f ca="1">O660</f>
        <v/>
      </c>
      <c r="F660" s="431"/>
      <c r="G660" s="904" t="str">
        <f>IF(IFERROR((F660/F661),"") ="", "",(F660/F661))</f>
        <v/>
      </c>
      <c r="H660" s="894"/>
      <c r="I660" s="914"/>
      <c r="J660" s="898"/>
      <c r="K660" s="893">
        <f ca="1">IF(OFFSET(K660,-2,0,,)="",-300,OFFSET(K660,-2,0,,)-1)</f>
        <v>-322</v>
      </c>
      <c r="L660" s="425" t="e">
        <f ca="1">IF(AND(EXACT(C660,C658),C658&lt;&gt;0),L658+1,0)</f>
        <v>#NAME?</v>
      </c>
      <c r="M660" s="425" t="e">
        <f ca="1">IF(C660&lt;&gt;"",C660&amp;"-"&amp;L660,"")</f>
        <v>#NAME?</v>
      </c>
      <c r="N660" s="425" t="str">
        <f t="array" aca="1" ref="N660" ca="1">IFERROR(IF(INDEX('Disaggregation Records'!$E$155:$E$385,MATCH(RIGHT(M660,255),RIGHT('Disaggregation Records'!$D$155:$D$385,255),0))=0,"",INDEX('Disaggregation Records'!$E$155:$E$385,MATCH(RIGHT(M660,255),RIGHT('Disaggregation Records'!$D$155:$D$385,255),0))),"")</f>
        <v/>
      </c>
      <c r="O660" s="425" t="str">
        <f t="array" aca="1" ref="O660" ca="1">IFERROR(IF(INDEX('Disaggregation Records'!$F$155:$F$385,MATCH(RIGHT(M660,255),RIGHT('Disaggregation Records'!$D$155:$D$385,255),0))=0,"",INDEX('Disaggregation Records'!$F$155:$F$385,MATCH(RIGHT(M660,255),RIGHT('Disaggregation Records'!$D$155:$D$385,255),0))),"")</f>
        <v/>
      </c>
      <c r="P660" s="425" t="str">
        <f t="array" aca="1" ref="P660" ca="1">IFERROR(IF(INDEX('Disaggregation Records'!$H$155:$H$385,MATCH(RIGHT(M660,255),RIGHT('Disaggregation Records'!$D$155:$D$385,255),0))=0,"",INDEX('Disaggregation Records'!$H$155:$H$385,MATCH(RIGHT(M660,255),RIGHT('Disaggregation Records'!$D$155:$D$385,255),0))),"")</f>
        <v/>
      </c>
    </row>
    <row r="661" spans="1:16" ht="15" customHeight="1" x14ac:dyDescent="0.35">
      <c r="A661" s="891"/>
      <c r="B661" s="903"/>
      <c r="C661" s="890"/>
      <c r="D661" s="901"/>
      <c r="E661" s="913"/>
      <c r="F661" s="431"/>
      <c r="G661" s="905"/>
      <c r="H661" s="895"/>
      <c r="I661" s="915"/>
      <c r="J661" s="899"/>
      <c r="K661" s="893"/>
      <c r="L661" s="425"/>
      <c r="M661" s="425"/>
      <c r="N661" s="425"/>
      <c r="O661" s="425"/>
      <c r="P661" s="425"/>
    </row>
    <row r="662" spans="1:16" ht="15" customHeight="1" x14ac:dyDescent="0.35">
      <c r="A662" s="891" t="str">
        <f ca="1">INDIRECT("'Disaggregation tab old'!AB"&amp;28-$K662)</f>
        <v>a161R00000O3JxZQAV</v>
      </c>
      <c r="B662" s="902">
        <f ca="1">INDIRECT("'Disaggregation tab old'!A"&amp;28-$K662)</f>
        <v>2</v>
      </c>
      <c r="C662" s="889" t="e">
        <f ca="1">VLOOKUP(B662,'Coverage Indicators - Section D'!$A$9:$AZ$70,52,FALSE)</f>
        <v>#NAME?</v>
      </c>
      <c r="D662" s="900" t="str">
        <f ca="1">N662</f>
        <v/>
      </c>
      <c r="E662" s="912" t="str">
        <f ca="1">O662</f>
        <v/>
      </c>
      <c r="F662" s="431"/>
      <c r="G662" s="904" t="str">
        <f>IF(IFERROR((F662/F663),"") ="", "",(F662/F663))</f>
        <v/>
      </c>
      <c r="H662" s="894"/>
      <c r="I662" s="914"/>
      <c r="J662" s="898"/>
      <c r="K662" s="893">
        <f ca="1">IF(OFFSET(K662,-2,0,,)="",-300,OFFSET(K662,-2,0,,)-1)</f>
        <v>-323</v>
      </c>
      <c r="L662" s="425" t="e">
        <f ca="1">IF(AND(EXACT(C662,C660),C660&lt;&gt;0),L660+1,0)</f>
        <v>#NAME?</v>
      </c>
      <c r="M662" s="425" t="e">
        <f ca="1">IF(C662&lt;&gt;"",C662&amp;"-"&amp;L662,"")</f>
        <v>#NAME?</v>
      </c>
      <c r="N662" s="425" t="str">
        <f t="array" aca="1" ref="N662" ca="1">IFERROR(IF(INDEX('Disaggregation Records'!$E$155:$E$385,MATCH(RIGHT(M662,255),RIGHT('Disaggregation Records'!$D$155:$D$385,255),0))=0,"",INDEX('Disaggregation Records'!$E$155:$E$385,MATCH(RIGHT(M662,255),RIGHT('Disaggregation Records'!$D$155:$D$385,255),0))),"")</f>
        <v/>
      </c>
      <c r="O662" s="425" t="str">
        <f t="array" aca="1" ref="O662" ca="1">IFERROR(IF(INDEX('Disaggregation Records'!$F$155:$F$385,MATCH(RIGHT(M662,255),RIGHT('Disaggregation Records'!$D$155:$D$385,255),0))=0,"",INDEX('Disaggregation Records'!$F$155:$F$385,MATCH(RIGHT(M662,255),RIGHT('Disaggregation Records'!$D$155:$D$385,255),0))),"")</f>
        <v/>
      </c>
      <c r="P662" s="425" t="str">
        <f t="array" aca="1" ref="P662" ca="1">IFERROR(IF(INDEX('Disaggregation Records'!$H$155:$H$385,MATCH(RIGHT(M662,255),RIGHT('Disaggregation Records'!$D$155:$D$385,255),0))=0,"",INDEX('Disaggregation Records'!$H$155:$H$385,MATCH(RIGHT(M662,255),RIGHT('Disaggregation Records'!$D$155:$D$385,255),0))),"")</f>
        <v/>
      </c>
    </row>
    <row r="663" spans="1:16" ht="15" customHeight="1" x14ac:dyDescent="0.35">
      <c r="A663" s="891"/>
      <c r="B663" s="903"/>
      <c r="C663" s="890"/>
      <c r="D663" s="901"/>
      <c r="E663" s="913"/>
      <c r="F663" s="431"/>
      <c r="G663" s="905"/>
      <c r="H663" s="895"/>
      <c r="I663" s="915"/>
      <c r="J663" s="899"/>
      <c r="K663" s="893"/>
      <c r="L663" s="425"/>
      <c r="M663" s="425"/>
      <c r="N663" s="425"/>
      <c r="O663" s="425"/>
      <c r="P663" s="425"/>
    </row>
    <row r="664" spans="1:16" ht="15" customHeight="1" x14ac:dyDescent="0.35">
      <c r="A664" s="891" t="str">
        <f ca="1">INDIRECT("'Disaggregation tab old'!AB"&amp;28-$K664)</f>
        <v>a161R00000O3JxaQAF</v>
      </c>
      <c r="B664" s="902">
        <f ca="1">INDIRECT("'Disaggregation tab old'!A"&amp;28-$K664)</f>
        <v>2</v>
      </c>
      <c r="C664" s="889" t="e">
        <f ca="1">VLOOKUP(B664,'Coverage Indicators - Section D'!$A$9:$AZ$70,52,FALSE)</f>
        <v>#NAME?</v>
      </c>
      <c r="D664" s="900" t="str">
        <f ca="1">N664</f>
        <v/>
      </c>
      <c r="E664" s="912" t="str">
        <f ca="1">O664</f>
        <v/>
      </c>
      <c r="F664" s="431"/>
      <c r="G664" s="904" t="str">
        <f>IF(IFERROR((F664/F665),"") ="", "",(F664/F665))</f>
        <v/>
      </c>
      <c r="H664" s="894"/>
      <c r="I664" s="914"/>
      <c r="J664" s="898"/>
      <c r="K664" s="893">
        <f ca="1">IF(OFFSET(K664,-2,0,,)="",-300,OFFSET(K664,-2,0,,)-1)</f>
        <v>-324</v>
      </c>
      <c r="L664" s="425" t="e">
        <f ca="1">IF(AND(EXACT(C664,C662),C662&lt;&gt;0),L662+1,0)</f>
        <v>#NAME?</v>
      </c>
      <c r="M664" s="425" t="e">
        <f ca="1">IF(C664&lt;&gt;"",C664&amp;"-"&amp;L664,"")</f>
        <v>#NAME?</v>
      </c>
      <c r="N664" s="425" t="str">
        <f t="array" aca="1" ref="N664" ca="1">IFERROR(IF(INDEX('Disaggregation Records'!$E$155:$E$385,MATCH(RIGHT(M664,255),RIGHT('Disaggregation Records'!$D$155:$D$385,255),0))=0,"",INDEX('Disaggregation Records'!$E$155:$E$385,MATCH(RIGHT(M664,255),RIGHT('Disaggregation Records'!$D$155:$D$385,255),0))),"")</f>
        <v/>
      </c>
      <c r="O664" s="425" t="str">
        <f t="array" aca="1" ref="O664" ca="1">IFERROR(IF(INDEX('Disaggregation Records'!$F$155:$F$385,MATCH(RIGHT(M664,255),RIGHT('Disaggregation Records'!$D$155:$D$385,255),0))=0,"",INDEX('Disaggregation Records'!$F$155:$F$385,MATCH(RIGHT(M664,255),RIGHT('Disaggregation Records'!$D$155:$D$385,255),0))),"")</f>
        <v/>
      </c>
      <c r="P664" s="425" t="str">
        <f t="array" aca="1" ref="P664" ca="1">IFERROR(IF(INDEX('Disaggregation Records'!$H$155:$H$385,MATCH(RIGHT(M664,255),RIGHT('Disaggregation Records'!$D$155:$D$385,255),0))=0,"",INDEX('Disaggregation Records'!$H$155:$H$385,MATCH(RIGHT(M664,255),RIGHT('Disaggregation Records'!$D$155:$D$385,255),0))),"")</f>
        <v/>
      </c>
    </row>
    <row r="665" spans="1:16" ht="15" customHeight="1" x14ac:dyDescent="0.35">
      <c r="A665" s="891"/>
      <c r="B665" s="903"/>
      <c r="C665" s="890"/>
      <c r="D665" s="901"/>
      <c r="E665" s="913"/>
      <c r="F665" s="431"/>
      <c r="G665" s="905"/>
      <c r="H665" s="895"/>
      <c r="I665" s="915"/>
      <c r="J665" s="899"/>
      <c r="K665" s="893"/>
      <c r="L665" s="425"/>
      <c r="M665" s="425"/>
      <c r="N665" s="425"/>
      <c r="O665" s="425"/>
      <c r="P665" s="425"/>
    </row>
    <row r="666" spans="1:16" ht="15" customHeight="1" x14ac:dyDescent="0.35">
      <c r="A666" s="891" t="str">
        <f ca="1">INDIRECT("'Disaggregation tab old'!AB"&amp;28-$K666)</f>
        <v>a161R00000O3JxbQAF</v>
      </c>
      <c r="B666" s="902">
        <f ca="1">INDIRECT("'Disaggregation tab old'!A"&amp;28-$K666)</f>
        <v>2</v>
      </c>
      <c r="C666" s="889" t="e">
        <f ca="1">VLOOKUP(B666,'Coverage Indicators - Section D'!$A$9:$AZ$70,52,FALSE)</f>
        <v>#NAME?</v>
      </c>
      <c r="D666" s="900" t="str">
        <f ca="1">N666</f>
        <v/>
      </c>
      <c r="E666" s="912" t="str">
        <f ca="1">O666</f>
        <v/>
      </c>
      <c r="F666" s="431"/>
      <c r="G666" s="904" t="str">
        <f>IF(IFERROR((F666/F667),"") ="", "",(F666/F667))</f>
        <v/>
      </c>
      <c r="H666" s="894"/>
      <c r="I666" s="914"/>
      <c r="J666" s="898"/>
      <c r="K666" s="893">
        <f ca="1">IF(OFFSET(K666,-2,0,,)="",-300,OFFSET(K666,-2,0,,)-1)</f>
        <v>-325</v>
      </c>
      <c r="L666" s="425" t="e">
        <f ca="1">IF(AND(EXACT(C666,C664),C664&lt;&gt;0),L664+1,0)</f>
        <v>#NAME?</v>
      </c>
      <c r="M666" s="425" t="e">
        <f ca="1">IF(C666&lt;&gt;"",C666&amp;"-"&amp;L666,"")</f>
        <v>#NAME?</v>
      </c>
      <c r="N666" s="425" t="str">
        <f t="array" aca="1" ref="N666" ca="1">IFERROR(IF(INDEX('Disaggregation Records'!$E$155:$E$385,MATCH(RIGHT(M666,255),RIGHT('Disaggregation Records'!$D$155:$D$385,255),0))=0,"",INDEX('Disaggregation Records'!$E$155:$E$385,MATCH(RIGHT(M666,255),RIGHT('Disaggregation Records'!$D$155:$D$385,255),0))),"")</f>
        <v/>
      </c>
      <c r="O666" s="425" t="str">
        <f t="array" aca="1" ref="O666" ca="1">IFERROR(IF(INDEX('Disaggregation Records'!$F$155:$F$385,MATCH(RIGHT(M666,255),RIGHT('Disaggregation Records'!$D$155:$D$385,255),0))=0,"",INDEX('Disaggregation Records'!$F$155:$F$385,MATCH(RIGHT(M666,255),RIGHT('Disaggregation Records'!$D$155:$D$385,255),0))),"")</f>
        <v/>
      </c>
      <c r="P666" s="425" t="str">
        <f t="array" aca="1" ref="P666" ca="1">IFERROR(IF(INDEX('Disaggregation Records'!$H$155:$H$385,MATCH(RIGHT(M666,255),RIGHT('Disaggregation Records'!$D$155:$D$385,255),0))=0,"",INDEX('Disaggregation Records'!$H$155:$H$385,MATCH(RIGHT(M666,255),RIGHT('Disaggregation Records'!$D$155:$D$385,255),0))),"")</f>
        <v/>
      </c>
    </row>
    <row r="667" spans="1:16" ht="15" customHeight="1" x14ac:dyDescent="0.35">
      <c r="A667" s="891"/>
      <c r="B667" s="903"/>
      <c r="C667" s="890"/>
      <c r="D667" s="901"/>
      <c r="E667" s="913"/>
      <c r="F667" s="431"/>
      <c r="G667" s="905"/>
      <c r="H667" s="895"/>
      <c r="I667" s="915"/>
      <c r="J667" s="899"/>
      <c r="K667" s="893"/>
      <c r="L667" s="425"/>
      <c r="M667" s="425"/>
      <c r="N667" s="425"/>
      <c r="O667" s="425"/>
      <c r="P667" s="425"/>
    </row>
    <row r="668" spans="1:16" ht="15" customHeight="1" x14ac:dyDescent="0.35">
      <c r="A668" s="891" t="str">
        <f ca="1">INDIRECT("'Disaggregation tab old'!AB"&amp;28-$K668)</f>
        <v>a161R00000O3JxcQAF</v>
      </c>
      <c r="B668" s="902">
        <f ca="1">INDIRECT("'Disaggregation tab old'!A"&amp;28-$K668)</f>
        <v>2</v>
      </c>
      <c r="C668" s="889" t="e">
        <f ca="1">VLOOKUP(B668,'Coverage Indicators - Section D'!$A$9:$AZ$70,52,FALSE)</f>
        <v>#NAME?</v>
      </c>
      <c r="D668" s="900" t="str">
        <f ca="1">N668</f>
        <v/>
      </c>
      <c r="E668" s="912" t="str">
        <f ca="1">O668</f>
        <v/>
      </c>
      <c r="F668" s="431"/>
      <c r="G668" s="904" t="str">
        <f>IF(IFERROR((F668/F669),"") ="", "",(F668/F669))</f>
        <v/>
      </c>
      <c r="H668" s="894"/>
      <c r="I668" s="914"/>
      <c r="J668" s="898"/>
      <c r="K668" s="893">
        <f ca="1">IF(OFFSET(K668,-2,0,,)="",-300,OFFSET(K668,-2,0,,)-1)</f>
        <v>-326</v>
      </c>
      <c r="L668" s="425" t="e">
        <f ca="1">IF(AND(EXACT(C668,C666),C666&lt;&gt;0),L666+1,0)</f>
        <v>#NAME?</v>
      </c>
      <c r="M668" s="425" t="e">
        <f ca="1">IF(C668&lt;&gt;"",C668&amp;"-"&amp;L668,"")</f>
        <v>#NAME?</v>
      </c>
      <c r="N668" s="425" t="str">
        <f t="array" aca="1" ref="N668" ca="1">IFERROR(IF(INDEX('Disaggregation Records'!$E$155:$E$385,MATCH(RIGHT(M668,255),RIGHT('Disaggregation Records'!$D$155:$D$385,255),0))=0,"",INDEX('Disaggregation Records'!$E$155:$E$385,MATCH(RIGHT(M668,255),RIGHT('Disaggregation Records'!$D$155:$D$385,255),0))),"")</f>
        <v/>
      </c>
      <c r="O668" s="425" t="str">
        <f t="array" aca="1" ref="O668" ca="1">IFERROR(IF(INDEX('Disaggregation Records'!$F$155:$F$385,MATCH(RIGHT(M668,255),RIGHT('Disaggregation Records'!$D$155:$D$385,255),0))=0,"",INDEX('Disaggregation Records'!$F$155:$F$385,MATCH(RIGHT(M668,255),RIGHT('Disaggregation Records'!$D$155:$D$385,255),0))),"")</f>
        <v/>
      </c>
      <c r="P668" s="425" t="str">
        <f t="array" aca="1" ref="P668" ca="1">IFERROR(IF(INDEX('Disaggregation Records'!$H$155:$H$385,MATCH(RIGHT(M668,255),RIGHT('Disaggregation Records'!$D$155:$D$385,255),0))=0,"",INDEX('Disaggregation Records'!$H$155:$H$385,MATCH(RIGHT(M668,255),RIGHT('Disaggregation Records'!$D$155:$D$385,255),0))),"")</f>
        <v/>
      </c>
    </row>
    <row r="669" spans="1:16" ht="15" customHeight="1" x14ac:dyDescent="0.35">
      <c r="A669" s="891"/>
      <c r="B669" s="903"/>
      <c r="C669" s="890"/>
      <c r="D669" s="901"/>
      <c r="E669" s="913"/>
      <c r="F669" s="431"/>
      <c r="G669" s="905"/>
      <c r="H669" s="895"/>
      <c r="I669" s="915"/>
      <c r="J669" s="899"/>
      <c r="K669" s="893"/>
      <c r="L669" s="425"/>
      <c r="M669" s="425"/>
      <c r="N669" s="425"/>
      <c r="O669" s="425"/>
      <c r="P669" s="425"/>
    </row>
    <row r="670" spans="1:16" ht="15" customHeight="1" x14ac:dyDescent="0.35">
      <c r="A670" s="891" t="str">
        <f ca="1">INDIRECT("'Disaggregation tab old'!AB"&amp;28-$K670)</f>
        <v>a161R00000O3JxdQAF</v>
      </c>
      <c r="B670" s="902">
        <f ca="1">INDIRECT("'Disaggregation tab old'!A"&amp;28-$K670)</f>
        <v>2</v>
      </c>
      <c r="C670" s="889" t="e">
        <f ca="1">VLOOKUP(B670,'Coverage Indicators - Section D'!$A$9:$AZ$70,52,FALSE)</f>
        <v>#NAME?</v>
      </c>
      <c r="D670" s="900" t="str">
        <f ca="1">N670</f>
        <v/>
      </c>
      <c r="E670" s="912" t="str">
        <f ca="1">O670</f>
        <v/>
      </c>
      <c r="F670" s="431"/>
      <c r="G670" s="904" t="str">
        <f>IF(IFERROR((F670/F671),"") ="", "",(F670/F671))</f>
        <v/>
      </c>
      <c r="H670" s="894"/>
      <c r="I670" s="914"/>
      <c r="J670" s="898"/>
      <c r="K670" s="893">
        <f ca="1">IF(OFFSET(K670,-2,0,,)="",-300,OFFSET(K670,-2,0,,)-1)</f>
        <v>-327</v>
      </c>
      <c r="L670" s="425" t="e">
        <f ca="1">IF(AND(EXACT(C670,C668),C668&lt;&gt;0),L668+1,0)</f>
        <v>#NAME?</v>
      </c>
      <c r="M670" s="425" t="e">
        <f ca="1">IF(C670&lt;&gt;"",C670&amp;"-"&amp;L670,"")</f>
        <v>#NAME?</v>
      </c>
      <c r="N670" s="425" t="str">
        <f t="array" aca="1" ref="N670" ca="1">IFERROR(IF(INDEX('Disaggregation Records'!$E$155:$E$385,MATCH(RIGHT(M670,255),RIGHT('Disaggregation Records'!$D$155:$D$385,255),0))=0,"",INDEX('Disaggregation Records'!$E$155:$E$385,MATCH(RIGHT(M670,255),RIGHT('Disaggregation Records'!$D$155:$D$385,255),0))),"")</f>
        <v/>
      </c>
      <c r="O670" s="425" t="str">
        <f t="array" aca="1" ref="O670" ca="1">IFERROR(IF(INDEX('Disaggregation Records'!$F$155:$F$385,MATCH(RIGHT(M670,255),RIGHT('Disaggregation Records'!$D$155:$D$385,255),0))=0,"",INDEX('Disaggregation Records'!$F$155:$F$385,MATCH(RIGHT(M670,255),RIGHT('Disaggregation Records'!$D$155:$D$385,255),0))),"")</f>
        <v/>
      </c>
      <c r="P670" s="425" t="str">
        <f t="array" aca="1" ref="P670" ca="1">IFERROR(IF(INDEX('Disaggregation Records'!$H$155:$H$385,MATCH(RIGHT(M670,255),RIGHT('Disaggregation Records'!$D$155:$D$385,255),0))=0,"",INDEX('Disaggregation Records'!$H$155:$H$385,MATCH(RIGHT(M670,255),RIGHT('Disaggregation Records'!$D$155:$D$385,255),0))),"")</f>
        <v/>
      </c>
    </row>
    <row r="671" spans="1:16" ht="15" customHeight="1" x14ac:dyDescent="0.35">
      <c r="A671" s="891"/>
      <c r="B671" s="903"/>
      <c r="C671" s="890"/>
      <c r="D671" s="901"/>
      <c r="E671" s="913"/>
      <c r="F671" s="431"/>
      <c r="G671" s="905"/>
      <c r="H671" s="895"/>
      <c r="I671" s="915"/>
      <c r="J671" s="899"/>
      <c r="K671" s="893"/>
      <c r="L671" s="425"/>
      <c r="M671" s="425"/>
      <c r="N671" s="425"/>
      <c r="O671" s="425"/>
      <c r="P671" s="425"/>
    </row>
    <row r="672" spans="1:16" ht="15" customHeight="1" x14ac:dyDescent="0.35">
      <c r="A672" s="891" t="str">
        <f ca="1">INDIRECT("'Disaggregation tab old'!AB"&amp;28-$K672)</f>
        <v>a161R00000O3JxeQAF</v>
      </c>
      <c r="B672" s="902">
        <f ca="1">INDIRECT("'Disaggregation tab old'!A"&amp;28-$K672)</f>
        <v>2</v>
      </c>
      <c r="C672" s="889" t="e">
        <f ca="1">VLOOKUP(B672,'Coverage Indicators - Section D'!$A$9:$AZ$70,52,FALSE)</f>
        <v>#NAME?</v>
      </c>
      <c r="D672" s="900" t="str">
        <f ca="1">N672</f>
        <v/>
      </c>
      <c r="E672" s="912" t="str">
        <f ca="1">O672</f>
        <v/>
      </c>
      <c r="F672" s="431"/>
      <c r="G672" s="904" t="str">
        <f>IF(IFERROR((F672/F673),"") ="", "",(F672/F673))</f>
        <v/>
      </c>
      <c r="H672" s="894"/>
      <c r="I672" s="914"/>
      <c r="J672" s="898"/>
      <c r="K672" s="893">
        <f ca="1">IF(OFFSET(K672,-2,0,,)="",-300,OFFSET(K672,-2,0,,)-1)</f>
        <v>-328</v>
      </c>
      <c r="L672" s="425" t="e">
        <f ca="1">IF(AND(EXACT(C672,C670),C670&lt;&gt;0),L670+1,0)</f>
        <v>#NAME?</v>
      </c>
      <c r="M672" s="425" t="e">
        <f ca="1">IF(C672&lt;&gt;"",C672&amp;"-"&amp;L672,"")</f>
        <v>#NAME?</v>
      </c>
      <c r="N672" s="425" t="str">
        <f t="array" aca="1" ref="N672" ca="1">IFERROR(IF(INDEX('Disaggregation Records'!$E$155:$E$385,MATCH(RIGHT(M672,255),RIGHT('Disaggregation Records'!$D$155:$D$385,255),0))=0,"",INDEX('Disaggregation Records'!$E$155:$E$385,MATCH(RIGHT(M672,255),RIGHT('Disaggregation Records'!$D$155:$D$385,255),0))),"")</f>
        <v/>
      </c>
      <c r="O672" s="425" t="str">
        <f t="array" aca="1" ref="O672" ca="1">IFERROR(IF(INDEX('Disaggregation Records'!$F$155:$F$385,MATCH(RIGHT(M672,255),RIGHT('Disaggregation Records'!$D$155:$D$385,255),0))=0,"",INDEX('Disaggregation Records'!$F$155:$F$385,MATCH(RIGHT(M672,255),RIGHT('Disaggregation Records'!$D$155:$D$385,255),0))),"")</f>
        <v/>
      </c>
      <c r="P672" s="425" t="str">
        <f t="array" aca="1" ref="P672" ca="1">IFERROR(IF(INDEX('Disaggregation Records'!$H$155:$H$385,MATCH(RIGHT(M672,255),RIGHT('Disaggregation Records'!$D$155:$D$385,255),0))=0,"",INDEX('Disaggregation Records'!$H$155:$H$385,MATCH(RIGHT(M672,255),RIGHT('Disaggregation Records'!$D$155:$D$385,255),0))),"")</f>
        <v/>
      </c>
    </row>
    <row r="673" spans="1:16" ht="15" customHeight="1" x14ac:dyDescent="0.35">
      <c r="A673" s="891"/>
      <c r="B673" s="903"/>
      <c r="C673" s="890"/>
      <c r="D673" s="901"/>
      <c r="E673" s="913"/>
      <c r="F673" s="431"/>
      <c r="G673" s="905"/>
      <c r="H673" s="895"/>
      <c r="I673" s="915"/>
      <c r="J673" s="899"/>
      <c r="K673" s="893"/>
      <c r="L673" s="425"/>
      <c r="M673" s="425"/>
      <c r="N673" s="425"/>
      <c r="O673" s="425"/>
      <c r="P673" s="425"/>
    </row>
    <row r="674" spans="1:16" ht="15" customHeight="1" x14ac:dyDescent="0.35">
      <c r="A674" s="891" t="str">
        <f ca="1">INDIRECT("'Disaggregation tab old'!AB"&amp;28-$K674)</f>
        <v>a161R00000O3JxfQAF</v>
      </c>
      <c r="B674" s="902">
        <f ca="1">INDIRECT("'Disaggregation tab old'!A"&amp;28-$K674)</f>
        <v>2</v>
      </c>
      <c r="C674" s="889" t="e">
        <f ca="1">VLOOKUP(B674,'Coverage Indicators - Section D'!$A$9:$AZ$70,52,FALSE)</f>
        <v>#NAME?</v>
      </c>
      <c r="D674" s="900" t="str">
        <f ca="1">N674</f>
        <v/>
      </c>
      <c r="E674" s="912" t="str">
        <f ca="1">O674</f>
        <v/>
      </c>
      <c r="F674" s="431"/>
      <c r="G674" s="904" t="str">
        <f>IF(IFERROR((F674/F675),"") ="", "",(F674/F675))</f>
        <v/>
      </c>
      <c r="H674" s="894"/>
      <c r="I674" s="914"/>
      <c r="J674" s="898"/>
      <c r="K674" s="893">
        <f ca="1">IF(OFFSET(K674,-2,0,,)="",-300,OFFSET(K674,-2,0,,)-1)</f>
        <v>-329</v>
      </c>
      <c r="L674" s="425" t="e">
        <f ca="1">IF(AND(EXACT(C674,C672),C672&lt;&gt;0),L672+1,0)</f>
        <v>#NAME?</v>
      </c>
      <c r="M674" s="425" t="e">
        <f ca="1">IF(C674&lt;&gt;"",C674&amp;"-"&amp;L674,"")</f>
        <v>#NAME?</v>
      </c>
      <c r="N674" s="425" t="str">
        <f t="array" aca="1" ref="N674" ca="1">IFERROR(IF(INDEX('Disaggregation Records'!$E$155:$E$385,MATCH(RIGHT(M674,255),RIGHT('Disaggregation Records'!$D$155:$D$385,255),0))=0,"",INDEX('Disaggregation Records'!$E$155:$E$385,MATCH(RIGHT(M674,255),RIGHT('Disaggregation Records'!$D$155:$D$385,255),0))),"")</f>
        <v/>
      </c>
      <c r="O674" s="425" t="str">
        <f t="array" aca="1" ref="O674" ca="1">IFERROR(IF(INDEX('Disaggregation Records'!$F$155:$F$385,MATCH(RIGHT(M674,255),RIGHT('Disaggregation Records'!$D$155:$D$385,255),0))=0,"",INDEX('Disaggregation Records'!$F$155:$F$385,MATCH(RIGHT(M674,255),RIGHT('Disaggregation Records'!$D$155:$D$385,255),0))),"")</f>
        <v/>
      </c>
      <c r="P674" s="425" t="str">
        <f t="array" aca="1" ref="P674" ca="1">IFERROR(IF(INDEX('Disaggregation Records'!$H$155:$H$385,MATCH(RIGHT(M674,255),RIGHT('Disaggregation Records'!$D$155:$D$385,255),0))=0,"",INDEX('Disaggregation Records'!$H$155:$H$385,MATCH(RIGHT(M674,255),RIGHT('Disaggregation Records'!$D$155:$D$385,255),0))),"")</f>
        <v/>
      </c>
    </row>
    <row r="675" spans="1:16" ht="15" customHeight="1" x14ac:dyDescent="0.35">
      <c r="A675" s="891"/>
      <c r="B675" s="903"/>
      <c r="C675" s="890"/>
      <c r="D675" s="901"/>
      <c r="E675" s="913"/>
      <c r="F675" s="431"/>
      <c r="G675" s="905"/>
      <c r="H675" s="895"/>
      <c r="I675" s="915"/>
      <c r="J675" s="899"/>
      <c r="K675" s="893"/>
      <c r="L675" s="425"/>
      <c r="M675" s="425"/>
      <c r="N675" s="425"/>
      <c r="O675" s="425"/>
      <c r="P675" s="425"/>
    </row>
    <row r="676" spans="1:16" ht="15" customHeight="1" x14ac:dyDescent="0.35">
      <c r="A676" s="891" t="str">
        <f ca="1">INDIRECT("'Disaggregation tab old'!AB"&amp;28-$K676)</f>
        <v>a161R00000O3JxgQAF</v>
      </c>
      <c r="B676" s="902">
        <f ca="1">INDIRECT("'Disaggregation tab old'!A"&amp;28-$K676)</f>
        <v>2</v>
      </c>
      <c r="C676" s="889" t="e">
        <f ca="1">VLOOKUP(B676,'Coverage Indicators - Section D'!$A$9:$AZ$70,52,FALSE)</f>
        <v>#NAME?</v>
      </c>
      <c r="D676" s="900" t="str">
        <f ca="1">N676</f>
        <v/>
      </c>
      <c r="E676" s="912" t="str">
        <f ca="1">O676</f>
        <v/>
      </c>
      <c r="F676" s="431"/>
      <c r="G676" s="904" t="str">
        <f>IF(IFERROR((F676/F677),"") ="", "",(F676/F677))</f>
        <v/>
      </c>
      <c r="H676" s="894"/>
      <c r="I676" s="914"/>
      <c r="J676" s="898"/>
      <c r="K676" s="893">
        <f ca="1">IF(OFFSET(K676,-2,0,,)="",-300,OFFSET(K676,-2,0,,)-1)</f>
        <v>-330</v>
      </c>
      <c r="L676" s="425" t="e">
        <f ca="1">IF(AND(EXACT(C676,C674),C674&lt;&gt;0),L674+1,0)</f>
        <v>#NAME?</v>
      </c>
      <c r="M676" s="425" t="e">
        <f ca="1">IF(C676&lt;&gt;"",C676&amp;"-"&amp;L676,"")</f>
        <v>#NAME?</v>
      </c>
      <c r="N676" s="425" t="str">
        <f t="array" aca="1" ref="N676" ca="1">IFERROR(IF(INDEX('Disaggregation Records'!$E$155:$E$385,MATCH(RIGHT(M676,255),RIGHT('Disaggregation Records'!$D$155:$D$385,255),0))=0,"",INDEX('Disaggregation Records'!$E$155:$E$385,MATCH(RIGHT(M676,255),RIGHT('Disaggregation Records'!$D$155:$D$385,255),0))),"")</f>
        <v/>
      </c>
      <c r="O676" s="425" t="str">
        <f t="array" aca="1" ref="O676" ca="1">IFERROR(IF(INDEX('Disaggregation Records'!$F$155:$F$385,MATCH(RIGHT(M676,255),RIGHT('Disaggregation Records'!$D$155:$D$385,255),0))=0,"",INDEX('Disaggregation Records'!$F$155:$F$385,MATCH(RIGHT(M676,255),RIGHT('Disaggregation Records'!$D$155:$D$385,255),0))),"")</f>
        <v/>
      </c>
      <c r="P676" s="425" t="str">
        <f t="array" aca="1" ref="P676" ca="1">IFERROR(IF(INDEX('Disaggregation Records'!$H$155:$H$385,MATCH(RIGHT(M676,255),RIGHT('Disaggregation Records'!$D$155:$D$385,255),0))=0,"",INDEX('Disaggregation Records'!$H$155:$H$385,MATCH(RIGHT(M676,255),RIGHT('Disaggregation Records'!$D$155:$D$385,255),0))),"")</f>
        <v/>
      </c>
    </row>
    <row r="677" spans="1:16" ht="15" customHeight="1" x14ac:dyDescent="0.35">
      <c r="A677" s="891"/>
      <c r="B677" s="903"/>
      <c r="C677" s="890"/>
      <c r="D677" s="901"/>
      <c r="E677" s="913"/>
      <c r="F677" s="431"/>
      <c r="G677" s="905"/>
      <c r="H677" s="895"/>
      <c r="I677" s="915"/>
      <c r="J677" s="899"/>
      <c r="K677" s="893"/>
      <c r="L677" s="425"/>
      <c r="M677" s="425"/>
      <c r="N677" s="425"/>
      <c r="O677" s="425"/>
      <c r="P677" s="425"/>
    </row>
    <row r="678" spans="1:16" ht="15" customHeight="1" x14ac:dyDescent="0.35">
      <c r="A678" s="891" t="str">
        <f ca="1">INDIRECT("'Disaggregation tab old'!AB"&amp;28-$K678)</f>
        <v>a161R00000O3JxhQAF</v>
      </c>
      <c r="B678" s="902">
        <f ca="1">INDIRECT("'Disaggregation tab old'!A"&amp;28-$K678)</f>
        <v>2</v>
      </c>
      <c r="C678" s="889" t="e">
        <f ca="1">VLOOKUP(B678,'Coverage Indicators - Section D'!$A$9:$AZ$70,52,FALSE)</f>
        <v>#NAME?</v>
      </c>
      <c r="D678" s="900" t="str">
        <f ca="1">N678</f>
        <v/>
      </c>
      <c r="E678" s="912" t="str">
        <f ca="1">O678</f>
        <v/>
      </c>
      <c r="F678" s="431"/>
      <c r="G678" s="904" t="str">
        <f>IF(IFERROR((F678/F679),"") ="", "",(F678/F679))</f>
        <v/>
      </c>
      <c r="H678" s="894"/>
      <c r="I678" s="914"/>
      <c r="J678" s="898"/>
      <c r="K678" s="893">
        <f ca="1">IF(OFFSET(K678,-2,0,,)="",-300,OFFSET(K678,-2,0,,)-1)</f>
        <v>-331</v>
      </c>
      <c r="L678" s="425" t="e">
        <f ca="1">IF(AND(EXACT(C678,C676),C676&lt;&gt;0),L676+1,0)</f>
        <v>#NAME?</v>
      </c>
      <c r="M678" s="425" t="e">
        <f ca="1">IF(C678&lt;&gt;"",C678&amp;"-"&amp;L678,"")</f>
        <v>#NAME?</v>
      </c>
      <c r="N678" s="425" t="str">
        <f t="array" aca="1" ref="N678" ca="1">IFERROR(IF(INDEX('Disaggregation Records'!$E$155:$E$385,MATCH(RIGHT(M678,255),RIGHT('Disaggregation Records'!$D$155:$D$385,255),0))=0,"",INDEX('Disaggregation Records'!$E$155:$E$385,MATCH(RIGHT(M678,255),RIGHT('Disaggregation Records'!$D$155:$D$385,255),0))),"")</f>
        <v/>
      </c>
      <c r="O678" s="425" t="str">
        <f t="array" aca="1" ref="O678" ca="1">IFERROR(IF(INDEX('Disaggregation Records'!$F$155:$F$385,MATCH(RIGHT(M678,255),RIGHT('Disaggregation Records'!$D$155:$D$385,255),0))=0,"",INDEX('Disaggregation Records'!$F$155:$F$385,MATCH(RIGHT(M678,255),RIGHT('Disaggregation Records'!$D$155:$D$385,255),0))),"")</f>
        <v/>
      </c>
      <c r="P678" s="425" t="str">
        <f t="array" aca="1" ref="P678" ca="1">IFERROR(IF(INDEX('Disaggregation Records'!$H$155:$H$385,MATCH(RIGHT(M678,255),RIGHT('Disaggregation Records'!$D$155:$D$385,255),0))=0,"",INDEX('Disaggregation Records'!$H$155:$H$385,MATCH(RIGHT(M678,255),RIGHT('Disaggregation Records'!$D$155:$D$385,255),0))),"")</f>
        <v/>
      </c>
    </row>
    <row r="679" spans="1:16" ht="15" customHeight="1" x14ac:dyDescent="0.35">
      <c r="A679" s="891"/>
      <c r="B679" s="903"/>
      <c r="C679" s="890"/>
      <c r="D679" s="901"/>
      <c r="E679" s="913"/>
      <c r="F679" s="431"/>
      <c r="G679" s="905"/>
      <c r="H679" s="895"/>
      <c r="I679" s="915"/>
      <c r="J679" s="899"/>
      <c r="K679" s="893"/>
      <c r="L679" s="425"/>
      <c r="M679" s="425"/>
      <c r="N679" s="425"/>
      <c r="O679" s="425"/>
      <c r="P679" s="425"/>
    </row>
    <row r="680" spans="1:16" ht="15" customHeight="1" x14ac:dyDescent="0.35">
      <c r="A680" s="891" t="str">
        <f ca="1">INDIRECT("'Disaggregation tab old'!AB"&amp;28-$K680)</f>
        <v>a161R00000O3JxiQAF</v>
      </c>
      <c r="B680" s="902">
        <f ca="1">INDIRECT("'Disaggregation tab old'!A"&amp;28-$K680)</f>
        <v>2</v>
      </c>
      <c r="C680" s="889" t="e">
        <f ca="1">VLOOKUP(B680,'Coverage Indicators - Section D'!$A$9:$AZ$70,52,FALSE)</f>
        <v>#NAME?</v>
      </c>
      <c r="D680" s="900" t="str">
        <f ca="1">N680</f>
        <v/>
      </c>
      <c r="E680" s="912" t="str">
        <f ca="1">O680</f>
        <v/>
      </c>
      <c r="F680" s="431"/>
      <c r="G680" s="904" t="str">
        <f>IF(IFERROR((F680/F681),"") ="", "",(F680/F681))</f>
        <v/>
      </c>
      <c r="H680" s="894"/>
      <c r="I680" s="914"/>
      <c r="J680" s="898"/>
      <c r="K680" s="893">
        <f ca="1">IF(OFFSET(K680,-2,0,,)="",-300,OFFSET(K680,-2,0,,)-1)</f>
        <v>-332</v>
      </c>
      <c r="L680" s="425" t="e">
        <f ca="1">IF(AND(EXACT(C680,C678),C678&lt;&gt;0),L678+1,0)</f>
        <v>#NAME?</v>
      </c>
      <c r="M680" s="425" t="e">
        <f ca="1">IF(C680&lt;&gt;"",C680&amp;"-"&amp;L680,"")</f>
        <v>#NAME?</v>
      </c>
      <c r="N680" s="425" t="str">
        <f t="array" aca="1" ref="N680" ca="1">IFERROR(IF(INDEX('Disaggregation Records'!$E$155:$E$385,MATCH(RIGHT(M680,255),RIGHT('Disaggregation Records'!$D$155:$D$385,255),0))=0,"",INDEX('Disaggregation Records'!$E$155:$E$385,MATCH(RIGHT(M680,255),RIGHT('Disaggregation Records'!$D$155:$D$385,255),0))),"")</f>
        <v/>
      </c>
      <c r="O680" s="425" t="str">
        <f t="array" aca="1" ref="O680" ca="1">IFERROR(IF(INDEX('Disaggregation Records'!$F$155:$F$385,MATCH(RIGHT(M680,255),RIGHT('Disaggregation Records'!$D$155:$D$385,255),0))=0,"",INDEX('Disaggregation Records'!$F$155:$F$385,MATCH(RIGHT(M680,255),RIGHT('Disaggregation Records'!$D$155:$D$385,255),0))),"")</f>
        <v/>
      </c>
      <c r="P680" s="425" t="str">
        <f t="array" aca="1" ref="P680" ca="1">IFERROR(IF(INDEX('Disaggregation Records'!$H$155:$H$385,MATCH(RIGHT(M680,255),RIGHT('Disaggregation Records'!$D$155:$D$385,255),0))=0,"",INDEX('Disaggregation Records'!$H$155:$H$385,MATCH(RIGHT(M680,255),RIGHT('Disaggregation Records'!$D$155:$D$385,255),0))),"")</f>
        <v/>
      </c>
    </row>
    <row r="681" spans="1:16" ht="15" customHeight="1" x14ac:dyDescent="0.35">
      <c r="A681" s="891"/>
      <c r="B681" s="903"/>
      <c r="C681" s="890"/>
      <c r="D681" s="901"/>
      <c r="E681" s="913"/>
      <c r="F681" s="431"/>
      <c r="G681" s="905"/>
      <c r="H681" s="895"/>
      <c r="I681" s="915"/>
      <c r="J681" s="899"/>
      <c r="K681" s="893"/>
      <c r="L681" s="425"/>
      <c r="M681" s="425"/>
      <c r="N681" s="425"/>
      <c r="O681" s="425"/>
      <c r="P681" s="425"/>
    </row>
    <row r="682" spans="1:16" ht="15" customHeight="1" x14ac:dyDescent="0.35">
      <c r="A682" s="891" t="str">
        <f ca="1">INDIRECT("'Disaggregation tab old'!AB"&amp;28-$K682)</f>
        <v>a161R00000O3JxjQAF</v>
      </c>
      <c r="B682" s="902">
        <f ca="1">INDIRECT("'Disaggregation tab old'!A"&amp;28-$K682)</f>
        <v>2</v>
      </c>
      <c r="C682" s="889" t="e">
        <f ca="1">VLOOKUP(B682,'Coverage Indicators - Section D'!$A$9:$AZ$70,52,FALSE)</f>
        <v>#NAME?</v>
      </c>
      <c r="D682" s="900" t="str">
        <f ca="1">N682</f>
        <v/>
      </c>
      <c r="E682" s="912" t="str">
        <f ca="1">O682</f>
        <v/>
      </c>
      <c r="F682" s="431"/>
      <c r="G682" s="904" t="str">
        <f>IF(IFERROR((F682/F683),"") ="", "",(F682/F683))</f>
        <v/>
      </c>
      <c r="H682" s="894"/>
      <c r="I682" s="914"/>
      <c r="J682" s="898"/>
      <c r="K682" s="893">
        <f ca="1">IF(OFFSET(K682,-2,0,,)="",-300,OFFSET(K682,-2,0,,)-1)</f>
        <v>-333</v>
      </c>
      <c r="L682" s="425" t="e">
        <f ca="1">IF(AND(EXACT(C682,C680),C680&lt;&gt;0),L680+1,0)</f>
        <v>#NAME?</v>
      </c>
      <c r="M682" s="425" t="e">
        <f ca="1">IF(C682&lt;&gt;"",C682&amp;"-"&amp;L682,"")</f>
        <v>#NAME?</v>
      </c>
      <c r="N682" s="425" t="str">
        <f t="array" aca="1" ref="N682" ca="1">IFERROR(IF(INDEX('Disaggregation Records'!$E$155:$E$385,MATCH(RIGHT(M682,255),RIGHT('Disaggregation Records'!$D$155:$D$385,255),0))=0,"",INDEX('Disaggregation Records'!$E$155:$E$385,MATCH(RIGHT(M682,255),RIGHT('Disaggregation Records'!$D$155:$D$385,255),0))),"")</f>
        <v/>
      </c>
      <c r="O682" s="425" t="str">
        <f t="array" aca="1" ref="O682" ca="1">IFERROR(IF(INDEX('Disaggregation Records'!$F$155:$F$385,MATCH(RIGHT(M682,255),RIGHT('Disaggregation Records'!$D$155:$D$385,255),0))=0,"",INDEX('Disaggregation Records'!$F$155:$F$385,MATCH(RIGHT(M682,255),RIGHT('Disaggregation Records'!$D$155:$D$385,255),0))),"")</f>
        <v/>
      </c>
      <c r="P682" s="425" t="str">
        <f t="array" aca="1" ref="P682" ca="1">IFERROR(IF(INDEX('Disaggregation Records'!$H$155:$H$385,MATCH(RIGHT(M682,255),RIGHT('Disaggregation Records'!$D$155:$D$385,255),0))=0,"",INDEX('Disaggregation Records'!$H$155:$H$385,MATCH(RIGHT(M682,255),RIGHT('Disaggregation Records'!$D$155:$D$385,255),0))),"")</f>
        <v/>
      </c>
    </row>
    <row r="683" spans="1:16" ht="15" customHeight="1" x14ac:dyDescent="0.35">
      <c r="A683" s="891"/>
      <c r="B683" s="903"/>
      <c r="C683" s="890"/>
      <c r="D683" s="901"/>
      <c r="E683" s="913"/>
      <c r="F683" s="431"/>
      <c r="G683" s="905"/>
      <c r="H683" s="895"/>
      <c r="I683" s="915"/>
      <c r="J683" s="899"/>
      <c r="K683" s="893"/>
      <c r="L683" s="425"/>
      <c r="M683" s="425"/>
      <c r="N683" s="425"/>
      <c r="O683" s="425"/>
      <c r="P683" s="425"/>
    </row>
    <row r="684" spans="1:16" ht="15" customHeight="1" x14ac:dyDescent="0.35">
      <c r="A684" s="891" t="str">
        <f ca="1">INDIRECT("'Disaggregation tab old'!AB"&amp;28-$K684)</f>
        <v>a161R00000O3JxkQAF</v>
      </c>
      <c r="B684" s="902">
        <f ca="1">INDIRECT("'Disaggregation tab old'!A"&amp;28-$K684)</f>
        <v>2</v>
      </c>
      <c r="C684" s="889" t="e">
        <f ca="1">VLOOKUP(B684,'Coverage Indicators - Section D'!$A$9:$AZ$70,52,FALSE)</f>
        <v>#NAME?</v>
      </c>
      <c r="D684" s="900" t="str">
        <f ca="1">N684</f>
        <v/>
      </c>
      <c r="E684" s="912" t="str">
        <f ca="1">O684</f>
        <v/>
      </c>
      <c r="F684" s="431"/>
      <c r="G684" s="904" t="str">
        <f>IF(IFERROR((F684/F685),"") ="", "",(F684/F685))</f>
        <v/>
      </c>
      <c r="H684" s="894"/>
      <c r="I684" s="914"/>
      <c r="J684" s="898"/>
      <c r="K684" s="893">
        <f ca="1">IF(OFFSET(K684,-2,0,,)="",-300,OFFSET(K684,-2,0,,)-1)</f>
        <v>-334</v>
      </c>
      <c r="L684" s="425" t="e">
        <f ca="1">IF(AND(EXACT(C684,C682),C682&lt;&gt;0),L682+1,0)</f>
        <v>#NAME?</v>
      </c>
      <c r="M684" s="425" t="e">
        <f ca="1">IF(C684&lt;&gt;"",C684&amp;"-"&amp;L684,"")</f>
        <v>#NAME?</v>
      </c>
      <c r="N684" s="425" t="str">
        <f t="array" aca="1" ref="N684" ca="1">IFERROR(IF(INDEX('Disaggregation Records'!$E$155:$E$385,MATCH(RIGHT(M684,255),RIGHT('Disaggregation Records'!$D$155:$D$385,255),0))=0,"",INDEX('Disaggregation Records'!$E$155:$E$385,MATCH(RIGHT(M684,255),RIGHT('Disaggregation Records'!$D$155:$D$385,255),0))),"")</f>
        <v/>
      </c>
      <c r="O684" s="425" t="str">
        <f t="array" aca="1" ref="O684" ca="1">IFERROR(IF(INDEX('Disaggregation Records'!$F$155:$F$385,MATCH(RIGHT(M684,255),RIGHT('Disaggregation Records'!$D$155:$D$385,255),0))=0,"",INDEX('Disaggregation Records'!$F$155:$F$385,MATCH(RIGHT(M684,255),RIGHT('Disaggregation Records'!$D$155:$D$385,255),0))),"")</f>
        <v/>
      </c>
      <c r="P684" s="425" t="str">
        <f t="array" aca="1" ref="P684" ca="1">IFERROR(IF(INDEX('Disaggregation Records'!$H$155:$H$385,MATCH(RIGHT(M684,255),RIGHT('Disaggregation Records'!$D$155:$D$385,255),0))=0,"",INDEX('Disaggregation Records'!$H$155:$H$385,MATCH(RIGHT(M684,255),RIGHT('Disaggregation Records'!$D$155:$D$385,255),0))),"")</f>
        <v/>
      </c>
    </row>
    <row r="685" spans="1:16" ht="15" customHeight="1" x14ac:dyDescent="0.35">
      <c r="A685" s="891"/>
      <c r="B685" s="903"/>
      <c r="C685" s="890"/>
      <c r="D685" s="901"/>
      <c r="E685" s="913"/>
      <c r="F685" s="431"/>
      <c r="G685" s="905"/>
      <c r="H685" s="895"/>
      <c r="I685" s="915"/>
      <c r="J685" s="899"/>
      <c r="K685" s="893"/>
      <c r="L685" s="425"/>
      <c r="M685" s="425"/>
      <c r="N685" s="425"/>
      <c r="O685" s="425"/>
      <c r="P685" s="425"/>
    </row>
    <row r="686" spans="1:16" ht="15" customHeight="1" x14ac:dyDescent="0.35">
      <c r="A686" s="891" t="str">
        <f ca="1">INDIRECT("'Disaggregation tab old'!AB"&amp;28-$K686)</f>
        <v>a161R00000O3JxlQAF</v>
      </c>
      <c r="B686" s="902">
        <f ca="1">INDIRECT("'Disaggregation tab old'!A"&amp;28-$K686)</f>
        <v>2</v>
      </c>
      <c r="C686" s="889" t="e">
        <f ca="1">VLOOKUP(B686,'Coverage Indicators - Section D'!$A$9:$AZ$70,52,FALSE)</f>
        <v>#NAME?</v>
      </c>
      <c r="D686" s="900" t="str">
        <f ca="1">N686</f>
        <v/>
      </c>
      <c r="E686" s="912" t="str">
        <f ca="1">O686</f>
        <v/>
      </c>
      <c r="F686" s="431"/>
      <c r="G686" s="904" t="str">
        <f>IF(IFERROR((F686/F687),"") ="", "",(F686/F687))</f>
        <v/>
      </c>
      <c r="H686" s="894"/>
      <c r="I686" s="914"/>
      <c r="J686" s="898"/>
      <c r="K686" s="893">
        <f ca="1">IF(OFFSET(K686,-2,0,,)="",-300,OFFSET(K686,-2,0,,)-1)</f>
        <v>-335</v>
      </c>
      <c r="L686" s="425" t="e">
        <f ca="1">IF(AND(EXACT(C686,C684),C684&lt;&gt;0),L684+1,0)</f>
        <v>#NAME?</v>
      </c>
      <c r="M686" s="425" t="e">
        <f ca="1">IF(C686&lt;&gt;"",C686&amp;"-"&amp;L686,"")</f>
        <v>#NAME?</v>
      </c>
      <c r="N686" s="425" t="str">
        <f t="array" aca="1" ref="N686" ca="1">IFERROR(IF(INDEX('Disaggregation Records'!$E$155:$E$385,MATCH(RIGHT(M686,255),RIGHT('Disaggregation Records'!$D$155:$D$385,255),0))=0,"",INDEX('Disaggregation Records'!$E$155:$E$385,MATCH(RIGHT(M686,255),RIGHT('Disaggregation Records'!$D$155:$D$385,255),0))),"")</f>
        <v/>
      </c>
      <c r="O686" s="425" t="str">
        <f t="array" aca="1" ref="O686" ca="1">IFERROR(IF(INDEX('Disaggregation Records'!$F$155:$F$385,MATCH(RIGHT(M686,255),RIGHT('Disaggregation Records'!$D$155:$D$385,255),0))=0,"",INDEX('Disaggregation Records'!$F$155:$F$385,MATCH(RIGHT(M686,255),RIGHT('Disaggregation Records'!$D$155:$D$385,255),0))),"")</f>
        <v/>
      </c>
      <c r="P686" s="425" t="str">
        <f t="array" aca="1" ref="P686" ca="1">IFERROR(IF(INDEX('Disaggregation Records'!$H$155:$H$385,MATCH(RIGHT(M686,255),RIGHT('Disaggregation Records'!$D$155:$D$385,255),0))=0,"",INDEX('Disaggregation Records'!$H$155:$H$385,MATCH(RIGHT(M686,255),RIGHT('Disaggregation Records'!$D$155:$D$385,255),0))),"")</f>
        <v/>
      </c>
    </row>
    <row r="687" spans="1:16" ht="15" customHeight="1" x14ac:dyDescent="0.35">
      <c r="A687" s="891"/>
      <c r="B687" s="903"/>
      <c r="C687" s="890"/>
      <c r="D687" s="901"/>
      <c r="E687" s="913"/>
      <c r="F687" s="431"/>
      <c r="G687" s="905"/>
      <c r="H687" s="895"/>
      <c r="I687" s="915"/>
      <c r="J687" s="899"/>
      <c r="K687" s="893"/>
      <c r="L687" s="425"/>
      <c r="M687" s="425"/>
      <c r="N687" s="425"/>
      <c r="O687" s="425"/>
      <c r="P687" s="425"/>
    </row>
    <row r="688" spans="1:16" ht="15" customHeight="1" x14ac:dyDescent="0.35">
      <c r="A688" s="891" t="str">
        <f ca="1">INDIRECT("'Disaggregation tab old'!AB"&amp;28-$K688)</f>
        <v>a161R00000O3JxmQAF</v>
      </c>
      <c r="B688" s="902">
        <f ca="1">INDIRECT("'Disaggregation tab old'!A"&amp;28-$K688)</f>
        <v>2</v>
      </c>
      <c r="C688" s="889" t="e">
        <f ca="1">VLOOKUP(B688,'Coverage Indicators - Section D'!$A$9:$AZ$70,52,FALSE)</f>
        <v>#NAME?</v>
      </c>
      <c r="D688" s="900" t="str">
        <f ca="1">N688</f>
        <v/>
      </c>
      <c r="E688" s="912" t="str">
        <f ca="1">O688</f>
        <v/>
      </c>
      <c r="F688" s="431"/>
      <c r="G688" s="904" t="str">
        <f>IF(IFERROR((F688/F689),"") ="", "",(F688/F689))</f>
        <v/>
      </c>
      <c r="H688" s="894"/>
      <c r="I688" s="914"/>
      <c r="J688" s="898"/>
      <c r="K688" s="893">
        <f ca="1">IF(OFFSET(K688,-2,0,,)="",-300,OFFSET(K688,-2,0,,)-1)</f>
        <v>-336</v>
      </c>
      <c r="L688" s="425" t="e">
        <f ca="1">IF(AND(EXACT(C688,C686),C686&lt;&gt;0),L686+1,0)</f>
        <v>#NAME?</v>
      </c>
      <c r="M688" s="425" t="e">
        <f ca="1">IF(C688&lt;&gt;"",C688&amp;"-"&amp;L688,"")</f>
        <v>#NAME?</v>
      </c>
      <c r="N688" s="425" t="str">
        <f t="array" aca="1" ref="N688" ca="1">IFERROR(IF(INDEX('Disaggregation Records'!$E$155:$E$385,MATCH(RIGHT(M688,255),RIGHT('Disaggregation Records'!$D$155:$D$385,255),0))=0,"",INDEX('Disaggregation Records'!$E$155:$E$385,MATCH(RIGHT(M688,255),RIGHT('Disaggregation Records'!$D$155:$D$385,255),0))),"")</f>
        <v/>
      </c>
      <c r="O688" s="425" t="str">
        <f t="array" aca="1" ref="O688" ca="1">IFERROR(IF(INDEX('Disaggregation Records'!$F$155:$F$385,MATCH(RIGHT(M688,255),RIGHT('Disaggregation Records'!$D$155:$D$385,255),0))=0,"",INDEX('Disaggregation Records'!$F$155:$F$385,MATCH(RIGHT(M688,255),RIGHT('Disaggregation Records'!$D$155:$D$385,255),0))),"")</f>
        <v/>
      </c>
      <c r="P688" s="425" t="str">
        <f t="array" aca="1" ref="P688" ca="1">IFERROR(IF(INDEX('Disaggregation Records'!$H$155:$H$385,MATCH(RIGHT(M688,255),RIGHT('Disaggregation Records'!$D$155:$D$385,255),0))=0,"",INDEX('Disaggregation Records'!$H$155:$H$385,MATCH(RIGHT(M688,255),RIGHT('Disaggregation Records'!$D$155:$D$385,255),0))),"")</f>
        <v/>
      </c>
    </row>
    <row r="689" spans="1:16" ht="15" customHeight="1" x14ac:dyDescent="0.35">
      <c r="A689" s="891"/>
      <c r="B689" s="903"/>
      <c r="C689" s="890"/>
      <c r="D689" s="901"/>
      <c r="E689" s="913"/>
      <c r="F689" s="431"/>
      <c r="G689" s="905"/>
      <c r="H689" s="895"/>
      <c r="I689" s="915"/>
      <c r="J689" s="899"/>
      <c r="K689" s="893"/>
      <c r="L689" s="425"/>
      <c r="M689" s="425"/>
      <c r="N689" s="425"/>
      <c r="O689" s="425"/>
      <c r="P689" s="425"/>
    </row>
    <row r="690" spans="1:16" ht="15" customHeight="1" x14ac:dyDescent="0.35">
      <c r="A690" s="891" t="str">
        <f ca="1">INDIRECT("'Disaggregation tab old'!AB"&amp;28-$K690)</f>
        <v>a161R00000O3JxnQAF</v>
      </c>
      <c r="B690" s="902">
        <f ca="1">INDIRECT("'Disaggregation tab old'!A"&amp;28-$K690)</f>
        <v>2</v>
      </c>
      <c r="C690" s="889" t="e">
        <f ca="1">VLOOKUP(B690,'Coverage Indicators - Section D'!$A$9:$AZ$70,52,FALSE)</f>
        <v>#NAME?</v>
      </c>
      <c r="D690" s="900" t="str">
        <f ca="1">N690</f>
        <v/>
      </c>
      <c r="E690" s="912" t="str">
        <f ca="1">O690</f>
        <v/>
      </c>
      <c r="F690" s="431"/>
      <c r="G690" s="904" t="str">
        <f>IF(IFERROR((F690/F691),"") ="", "",(F690/F691))</f>
        <v/>
      </c>
      <c r="H690" s="894"/>
      <c r="I690" s="914"/>
      <c r="J690" s="898"/>
      <c r="K690" s="893">
        <f ca="1">IF(OFFSET(K690,-2,0,,)="",-300,OFFSET(K690,-2,0,,)-1)</f>
        <v>-337</v>
      </c>
      <c r="L690" s="425" t="e">
        <f ca="1">IF(AND(EXACT(C690,C688),C688&lt;&gt;0),L688+1,0)</f>
        <v>#NAME?</v>
      </c>
      <c r="M690" s="425" t="e">
        <f ca="1">IF(C690&lt;&gt;"",C690&amp;"-"&amp;L690,"")</f>
        <v>#NAME?</v>
      </c>
      <c r="N690" s="425" t="str">
        <f t="array" aca="1" ref="N690" ca="1">IFERROR(IF(INDEX('Disaggregation Records'!$E$155:$E$385,MATCH(RIGHT(M690,255),RIGHT('Disaggregation Records'!$D$155:$D$385,255),0))=0,"",INDEX('Disaggregation Records'!$E$155:$E$385,MATCH(RIGHT(M690,255),RIGHT('Disaggregation Records'!$D$155:$D$385,255),0))),"")</f>
        <v/>
      </c>
      <c r="O690" s="425" t="str">
        <f t="array" aca="1" ref="O690" ca="1">IFERROR(IF(INDEX('Disaggregation Records'!$F$155:$F$385,MATCH(RIGHT(M690,255),RIGHT('Disaggregation Records'!$D$155:$D$385,255),0))=0,"",INDEX('Disaggregation Records'!$F$155:$F$385,MATCH(RIGHT(M690,255),RIGHT('Disaggregation Records'!$D$155:$D$385,255),0))),"")</f>
        <v/>
      </c>
      <c r="P690" s="425" t="str">
        <f t="array" aca="1" ref="P690" ca="1">IFERROR(IF(INDEX('Disaggregation Records'!$H$155:$H$385,MATCH(RIGHT(M690,255),RIGHT('Disaggregation Records'!$D$155:$D$385,255),0))=0,"",INDEX('Disaggregation Records'!$H$155:$H$385,MATCH(RIGHT(M690,255),RIGHT('Disaggregation Records'!$D$155:$D$385,255),0))),"")</f>
        <v/>
      </c>
    </row>
    <row r="691" spans="1:16" ht="15" customHeight="1" x14ac:dyDescent="0.35">
      <c r="A691" s="891"/>
      <c r="B691" s="903"/>
      <c r="C691" s="890"/>
      <c r="D691" s="901"/>
      <c r="E691" s="913"/>
      <c r="F691" s="431"/>
      <c r="G691" s="905"/>
      <c r="H691" s="895"/>
      <c r="I691" s="915"/>
      <c r="J691" s="899"/>
      <c r="K691" s="893"/>
      <c r="L691" s="425"/>
      <c r="M691" s="425"/>
      <c r="N691" s="425"/>
      <c r="O691" s="425"/>
      <c r="P691" s="425"/>
    </row>
    <row r="692" spans="1:16" ht="15" customHeight="1" x14ac:dyDescent="0.35">
      <c r="A692" s="891" t="str">
        <f ca="1">INDIRECT("'Disaggregation tab old'!AB"&amp;28-$K692)</f>
        <v>a161R00000O3JxoQAF</v>
      </c>
      <c r="B692" s="902">
        <f ca="1">INDIRECT("'Disaggregation tab old'!A"&amp;28-$K692)</f>
        <v>2</v>
      </c>
      <c r="C692" s="889" t="e">
        <f ca="1">VLOOKUP(B692,'Coverage Indicators - Section D'!$A$9:$AZ$70,52,FALSE)</f>
        <v>#NAME?</v>
      </c>
      <c r="D692" s="900" t="str">
        <f ca="1">N692</f>
        <v/>
      </c>
      <c r="E692" s="912" t="str">
        <f ca="1">O692</f>
        <v/>
      </c>
      <c r="F692" s="431"/>
      <c r="G692" s="904" t="str">
        <f>IF(IFERROR((F692/F693),"") ="", "",(F692/F693))</f>
        <v/>
      </c>
      <c r="H692" s="894"/>
      <c r="I692" s="914"/>
      <c r="J692" s="898"/>
      <c r="K692" s="893">
        <f ca="1">IF(OFFSET(K692,-2,0,,)="",-300,OFFSET(K692,-2,0,,)-1)</f>
        <v>-338</v>
      </c>
      <c r="L692" s="425" t="e">
        <f ca="1">IF(AND(EXACT(C692,C690),C690&lt;&gt;0),L690+1,0)</f>
        <v>#NAME?</v>
      </c>
      <c r="M692" s="425" t="e">
        <f ca="1">IF(C692&lt;&gt;"",C692&amp;"-"&amp;L692,"")</f>
        <v>#NAME?</v>
      </c>
      <c r="N692" s="425" t="str">
        <f t="array" aca="1" ref="N692" ca="1">IFERROR(IF(INDEX('Disaggregation Records'!$E$155:$E$385,MATCH(RIGHT(M692,255),RIGHT('Disaggregation Records'!$D$155:$D$385,255),0))=0,"",INDEX('Disaggregation Records'!$E$155:$E$385,MATCH(RIGHT(M692,255),RIGHT('Disaggregation Records'!$D$155:$D$385,255),0))),"")</f>
        <v/>
      </c>
      <c r="O692" s="425" t="str">
        <f t="array" aca="1" ref="O692" ca="1">IFERROR(IF(INDEX('Disaggregation Records'!$F$155:$F$385,MATCH(RIGHT(M692,255),RIGHT('Disaggregation Records'!$D$155:$D$385,255),0))=0,"",INDEX('Disaggregation Records'!$F$155:$F$385,MATCH(RIGHT(M692,255),RIGHT('Disaggregation Records'!$D$155:$D$385,255),0))),"")</f>
        <v/>
      </c>
      <c r="P692" s="425" t="str">
        <f t="array" aca="1" ref="P692" ca="1">IFERROR(IF(INDEX('Disaggregation Records'!$H$155:$H$385,MATCH(RIGHT(M692,255),RIGHT('Disaggregation Records'!$D$155:$D$385,255),0))=0,"",INDEX('Disaggregation Records'!$H$155:$H$385,MATCH(RIGHT(M692,255),RIGHT('Disaggregation Records'!$D$155:$D$385,255),0))),"")</f>
        <v/>
      </c>
    </row>
    <row r="693" spans="1:16" ht="15" customHeight="1" x14ac:dyDescent="0.35">
      <c r="A693" s="891"/>
      <c r="B693" s="903"/>
      <c r="C693" s="890"/>
      <c r="D693" s="901"/>
      <c r="E693" s="913"/>
      <c r="F693" s="431"/>
      <c r="G693" s="905"/>
      <c r="H693" s="895"/>
      <c r="I693" s="915"/>
      <c r="J693" s="899"/>
      <c r="K693" s="893"/>
      <c r="L693" s="425"/>
      <c r="M693" s="425"/>
      <c r="N693" s="425"/>
      <c r="O693" s="425"/>
      <c r="P693" s="425"/>
    </row>
    <row r="694" spans="1:16" ht="15" customHeight="1" x14ac:dyDescent="0.35">
      <c r="A694" s="891" t="str">
        <f ca="1">INDIRECT("'Disaggregation tab old'!AB"&amp;28-$K694)</f>
        <v>a161R00000O3JxpQAF</v>
      </c>
      <c r="B694" s="902">
        <f ca="1">INDIRECT("'Disaggregation tab old'!A"&amp;28-$K694)</f>
        <v>2</v>
      </c>
      <c r="C694" s="889" t="e">
        <f ca="1">VLOOKUP(B694,'Coverage Indicators - Section D'!$A$9:$AZ$70,52,FALSE)</f>
        <v>#NAME?</v>
      </c>
      <c r="D694" s="900" t="str">
        <f ca="1">N694</f>
        <v/>
      </c>
      <c r="E694" s="912" t="str">
        <f ca="1">O694</f>
        <v/>
      </c>
      <c r="F694" s="431"/>
      <c r="G694" s="904" t="str">
        <f>IF(IFERROR((F694/F695),"") ="", "",(F694/F695))</f>
        <v/>
      </c>
      <c r="H694" s="894"/>
      <c r="I694" s="914"/>
      <c r="J694" s="898"/>
      <c r="K694" s="893">
        <f ca="1">IF(OFFSET(K694,-2,0,,)="",-300,OFFSET(K694,-2,0,,)-1)</f>
        <v>-339</v>
      </c>
      <c r="L694" s="425" t="e">
        <f ca="1">IF(AND(EXACT(C694,C692),C692&lt;&gt;0),L692+1,0)</f>
        <v>#NAME?</v>
      </c>
      <c r="M694" s="425" t="e">
        <f ca="1">IF(C694&lt;&gt;"",C694&amp;"-"&amp;L694,"")</f>
        <v>#NAME?</v>
      </c>
      <c r="N694" s="425" t="str">
        <f t="array" aca="1" ref="N694" ca="1">IFERROR(IF(INDEX('Disaggregation Records'!$E$155:$E$385,MATCH(RIGHT(M694,255),RIGHT('Disaggregation Records'!$D$155:$D$385,255),0))=0,"",INDEX('Disaggregation Records'!$E$155:$E$385,MATCH(RIGHT(M694,255),RIGHT('Disaggregation Records'!$D$155:$D$385,255),0))),"")</f>
        <v/>
      </c>
      <c r="O694" s="425" t="str">
        <f t="array" aca="1" ref="O694" ca="1">IFERROR(IF(INDEX('Disaggregation Records'!$F$155:$F$385,MATCH(RIGHT(M694,255),RIGHT('Disaggregation Records'!$D$155:$D$385,255),0))=0,"",INDEX('Disaggregation Records'!$F$155:$F$385,MATCH(RIGHT(M694,255),RIGHT('Disaggregation Records'!$D$155:$D$385,255),0))),"")</f>
        <v/>
      </c>
      <c r="P694" s="425" t="str">
        <f t="array" aca="1" ref="P694" ca="1">IFERROR(IF(INDEX('Disaggregation Records'!$H$155:$H$385,MATCH(RIGHT(M694,255),RIGHT('Disaggregation Records'!$D$155:$D$385,255),0))=0,"",INDEX('Disaggregation Records'!$H$155:$H$385,MATCH(RIGHT(M694,255),RIGHT('Disaggregation Records'!$D$155:$D$385,255),0))),"")</f>
        <v/>
      </c>
    </row>
    <row r="695" spans="1:16" ht="15" customHeight="1" x14ac:dyDescent="0.35">
      <c r="A695" s="891"/>
      <c r="B695" s="903"/>
      <c r="C695" s="890"/>
      <c r="D695" s="901"/>
      <c r="E695" s="913"/>
      <c r="F695" s="431"/>
      <c r="G695" s="905"/>
      <c r="H695" s="895"/>
      <c r="I695" s="915"/>
      <c r="J695" s="899"/>
      <c r="K695" s="893"/>
      <c r="L695" s="425"/>
      <c r="M695" s="425"/>
      <c r="N695" s="425"/>
      <c r="O695" s="425"/>
      <c r="P695" s="425"/>
    </row>
    <row r="696" spans="1:16" ht="15" customHeight="1" x14ac:dyDescent="0.35">
      <c r="A696" s="891" t="str">
        <f ca="1">INDIRECT("'Disaggregation tab old'!AB"&amp;28-$K696)</f>
        <v>a161R00000O3JxqQAF</v>
      </c>
      <c r="B696" s="902">
        <f ca="1">INDIRECT("'Disaggregation tab old'!A"&amp;28-$K696)</f>
        <v>3</v>
      </c>
      <c r="C696" s="889" t="e">
        <f ca="1">VLOOKUP(B696,'Coverage Indicators - Section D'!$A$9:$AZ$70,52,FALSE)</f>
        <v>#NAME?</v>
      </c>
      <c r="D696" s="900" t="str">
        <f ca="1">N696</f>
        <v/>
      </c>
      <c r="E696" s="912" t="str">
        <f ca="1">O696</f>
        <v/>
      </c>
      <c r="F696" s="431"/>
      <c r="G696" s="904" t="str">
        <f>IF(IFERROR((F696/F697),"") ="", "",(F696/F697))</f>
        <v/>
      </c>
      <c r="H696" s="894"/>
      <c r="I696" s="914"/>
      <c r="J696" s="898"/>
      <c r="K696" s="893">
        <f ca="1">IF(OFFSET(K696,-2,0,,)="",-300,OFFSET(K696,-2,0,,)-1)</f>
        <v>-340</v>
      </c>
      <c r="L696" s="425" t="e">
        <f ca="1">IF(AND(EXACT(C696,C694),C694&lt;&gt;0),L694+1,0)</f>
        <v>#NAME?</v>
      </c>
      <c r="M696" s="425" t="e">
        <f ca="1">IF(C696&lt;&gt;"",C696&amp;"-"&amp;L696,"")</f>
        <v>#NAME?</v>
      </c>
      <c r="N696" s="425" t="str">
        <f t="array" aca="1" ref="N696" ca="1">IFERROR(IF(INDEX('Disaggregation Records'!$E$155:$E$385,MATCH(RIGHT(M696,255),RIGHT('Disaggregation Records'!$D$155:$D$385,255),0))=0,"",INDEX('Disaggregation Records'!$E$155:$E$385,MATCH(RIGHT(M696,255),RIGHT('Disaggregation Records'!$D$155:$D$385,255),0))),"")</f>
        <v/>
      </c>
      <c r="O696" s="425" t="str">
        <f t="array" aca="1" ref="O696" ca="1">IFERROR(IF(INDEX('Disaggregation Records'!$F$155:$F$385,MATCH(RIGHT(M696,255),RIGHT('Disaggregation Records'!$D$155:$D$385,255),0))=0,"",INDEX('Disaggregation Records'!$F$155:$F$385,MATCH(RIGHT(M696,255),RIGHT('Disaggregation Records'!$D$155:$D$385,255),0))),"")</f>
        <v/>
      </c>
      <c r="P696" s="425" t="str">
        <f t="array" aca="1" ref="P696" ca="1">IFERROR(IF(INDEX('Disaggregation Records'!$H$155:$H$385,MATCH(RIGHT(M696,255),RIGHT('Disaggregation Records'!$D$155:$D$385,255),0))=0,"",INDEX('Disaggregation Records'!$H$155:$H$385,MATCH(RIGHT(M696,255),RIGHT('Disaggregation Records'!$D$155:$D$385,255),0))),"")</f>
        <v/>
      </c>
    </row>
    <row r="697" spans="1:16" ht="15" customHeight="1" x14ac:dyDescent="0.35">
      <c r="A697" s="891"/>
      <c r="B697" s="903"/>
      <c r="C697" s="890"/>
      <c r="D697" s="901"/>
      <c r="E697" s="913"/>
      <c r="F697" s="431"/>
      <c r="G697" s="905"/>
      <c r="H697" s="895"/>
      <c r="I697" s="915"/>
      <c r="J697" s="899"/>
      <c r="K697" s="893"/>
      <c r="L697" s="425"/>
      <c r="M697" s="425"/>
      <c r="N697" s="425"/>
      <c r="O697" s="425"/>
      <c r="P697" s="425"/>
    </row>
    <row r="698" spans="1:16" ht="15" customHeight="1" x14ac:dyDescent="0.35">
      <c r="A698" s="891" t="str">
        <f ca="1">INDIRECT("'Disaggregation tab old'!AB"&amp;28-$K698)</f>
        <v>a161R00000O3JxrQAF</v>
      </c>
      <c r="B698" s="902">
        <f ca="1">INDIRECT("'Disaggregation tab old'!A"&amp;28-$K698)</f>
        <v>3</v>
      </c>
      <c r="C698" s="889" t="e">
        <f ca="1">VLOOKUP(B698,'Coverage Indicators - Section D'!$A$9:$AZ$70,52,FALSE)</f>
        <v>#NAME?</v>
      </c>
      <c r="D698" s="900" t="str">
        <f ca="1">N698</f>
        <v/>
      </c>
      <c r="E698" s="912" t="str">
        <f ca="1">O698</f>
        <v/>
      </c>
      <c r="F698" s="431"/>
      <c r="G698" s="904" t="str">
        <f>IF(IFERROR((F698/F699),"") ="", "",(F698/F699))</f>
        <v/>
      </c>
      <c r="H698" s="894"/>
      <c r="I698" s="914"/>
      <c r="J698" s="898"/>
      <c r="K698" s="893">
        <f ca="1">IF(OFFSET(K698,-2,0,,)="",-300,OFFSET(K698,-2,0,,)-1)</f>
        <v>-341</v>
      </c>
      <c r="L698" s="425" t="e">
        <f ca="1">IF(AND(EXACT(C698,C696),C696&lt;&gt;0),L696+1,0)</f>
        <v>#NAME?</v>
      </c>
      <c r="M698" s="425" t="e">
        <f ca="1">IF(C698&lt;&gt;"",C698&amp;"-"&amp;L698,"")</f>
        <v>#NAME?</v>
      </c>
      <c r="N698" s="425" t="str">
        <f t="array" aca="1" ref="N698" ca="1">IFERROR(IF(INDEX('Disaggregation Records'!$E$155:$E$385,MATCH(RIGHT(M698,255),RIGHT('Disaggregation Records'!$D$155:$D$385,255),0))=0,"",INDEX('Disaggregation Records'!$E$155:$E$385,MATCH(RIGHT(M698,255),RIGHT('Disaggregation Records'!$D$155:$D$385,255),0))),"")</f>
        <v/>
      </c>
      <c r="O698" s="425" t="str">
        <f t="array" aca="1" ref="O698" ca="1">IFERROR(IF(INDEX('Disaggregation Records'!$F$155:$F$385,MATCH(RIGHT(M698,255),RIGHT('Disaggregation Records'!$D$155:$D$385,255),0))=0,"",INDEX('Disaggregation Records'!$F$155:$F$385,MATCH(RIGHT(M698,255),RIGHT('Disaggregation Records'!$D$155:$D$385,255),0))),"")</f>
        <v/>
      </c>
      <c r="P698" s="425" t="str">
        <f t="array" aca="1" ref="P698" ca="1">IFERROR(IF(INDEX('Disaggregation Records'!$H$155:$H$385,MATCH(RIGHT(M698,255),RIGHT('Disaggregation Records'!$D$155:$D$385,255),0))=0,"",INDEX('Disaggregation Records'!$H$155:$H$385,MATCH(RIGHT(M698,255),RIGHT('Disaggregation Records'!$D$155:$D$385,255),0))),"")</f>
        <v/>
      </c>
    </row>
    <row r="699" spans="1:16" ht="15" customHeight="1" x14ac:dyDescent="0.35">
      <c r="A699" s="891"/>
      <c r="B699" s="903"/>
      <c r="C699" s="890"/>
      <c r="D699" s="901"/>
      <c r="E699" s="913"/>
      <c r="F699" s="431"/>
      <c r="G699" s="905"/>
      <c r="H699" s="895"/>
      <c r="I699" s="915"/>
      <c r="J699" s="899"/>
      <c r="K699" s="893"/>
      <c r="L699" s="425"/>
      <c r="M699" s="425"/>
      <c r="N699" s="425"/>
      <c r="O699" s="425"/>
      <c r="P699" s="425"/>
    </row>
    <row r="700" spans="1:16" ht="15" customHeight="1" x14ac:dyDescent="0.35">
      <c r="A700" s="891" t="str">
        <f ca="1">INDIRECT("'Disaggregation tab old'!AB"&amp;28-$K700)</f>
        <v>a161R00000O3JxsQAF</v>
      </c>
      <c r="B700" s="902">
        <f ca="1">INDIRECT("'Disaggregation tab old'!A"&amp;28-$K700)</f>
        <v>3</v>
      </c>
      <c r="C700" s="889" t="e">
        <f ca="1">VLOOKUP(B700,'Coverage Indicators - Section D'!$A$9:$AZ$70,52,FALSE)</f>
        <v>#NAME?</v>
      </c>
      <c r="D700" s="900" t="str">
        <f ca="1">N700</f>
        <v/>
      </c>
      <c r="E700" s="912" t="str">
        <f ca="1">O700</f>
        <v/>
      </c>
      <c r="F700" s="431"/>
      <c r="G700" s="904" t="str">
        <f>IF(IFERROR((F700/F701),"") ="", "",(F700/F701))</f>
        <v/>
      </c>
      <c r="H700" s="894"/>
      <c r="I700" s="914"/>
      <c r="J700" s="898"/>
      <c r="K700" s="893">
        <f ca="1">IF(OFFSET(K700,-2,0,,)="",-300,OFFSET(K700,-2,0,,)-1)</f>
        <v>-342</v>
      </c>
      <c r="L700" s="425" t="e">
        <f ca="1">IF(AND(EXACT(C700,C698),C698&lt;&gt;0),L698+1,0)</f>
        <v>#NAME?</v>
      </c>
      <c r="M700" s="425" t="e">
        <f ca="1">IF(C700&lt;&gt;"",C700&amp;"-"&amp;L700,"")</f>
        <v>#NAME?</v>
      </c>
      <c r="N700" s="425" t="str">
        <f t="array" aca="1" ref="N700" ca="1">IFERROR(IF(INDEX('Disaggregation Records'!$E$155:$E$385,MATCH(RIGHT(M700,255),RIGHT('Disaggregation Records'!$D$155:$D$385,255),0))=0,"",INDEX('Disaggregation Records'!$E$155:$E$385,MATCH(RIGHT(M700,255),RIGHT('Disaggregation Records'!$D$155:$D$385,255),0))),"")</f>
        <v/>
      </c>
      <c r="O700" s="425" t="str">
        <f t="array" aca="1" ref="O700" ca="1">IFERROR(IF(INDEX('Disaggregation Records'!$F$155:$F$385,MATCH(RIGHT(M700,255),RIGHT('Disaggregation Records'!$D$155:$D$385,255),0))=0,"",INDEX('Disaggregation Records'!$F$155:$F$385,MATCH(RIGHT(M700,255),RIGHT('Disaggregation Records'!$D$155:$D$385,255),0))),"")</f>
        <v/>
      </c>
      <c r="P700" s="425" t="str">
        <f t="array" aca="1" ref="P700" ca="1">IFERROR(IF(INDEX('Disaggregation Records'!$H$155:$H$385,MATCH(RIGHT(M700,255),RIGHT('Disaggregation Records'!$D$155:$D$385,255),0))=0,"",INDEX('Disaggregation Records'!$H$155:$H$385,MATCH(RIGHT(M700,255),RIGHT('Disaggregation Records'!$D$155:$D$385,255),0))),"")</f>
        <v/>
      </c>
    </row>
    <row r="701" spans="1:16" ht="15" customHeight="1" x14ac:dyDescent="0.35">
      <c r="A701" s="891"/>
      <c r="B701" s="903"/>
      <c r="C701" s="890"/>
      <c r="D701" s="901"/>
      <c r="E701" s="913"/>
      <c r="F701" s="431"/>
      <c r="G701" s="905"/>
      <c r="H701" s="895"/>
      <c r="I701" s="915"/>
      <c r="J701" s="899"/>
      <c r="K701" s="893"/>
      <c r="L701" s="425"/>
      <c r="M701" s="425"/>
      <c r="N701" s="425"/>
      <c r="O701" s="425"/>
      <c r="P701" s="425"/>
    </row>
    <row r="702" spans="1:16" ht="15" customHeight="1" x14ac:dyDescent="0.35">
      <c r="A702" s="891" t="str">
        <f ca="1">INDIRECT("'Disaggregation tab old'!AB"&amp;28-$K702)</f>
        <v>a161R00000O3JxtQAF</v>
      </c>
      <c r="B702" s="902">
        <f ca="1">INDIRECT("'Disaggregation tab old'!A"&amp;28-$K702)</f>
        <v>3</v>
      </c>
      <c r="C702" s="889" t="e">
        <f ca="1">VLOOKUP(B702,'Coverage Indicators - Section D'!$A$9:$AZ$70,52,FALSE)</f>
        <v>#NAME?</v>
      </c>
      <c r="D702" s="900" t="str">
        <f ca="1">N702</f>
        <v/>
      </c>
      <c r="E702" s="912" t="str">
        <f ca="1">O702</f>
        <v/>
      </c>
      <c r="F702" s="431"/>
      <c r="G702" s="904" t="str">
        <f>IF(IFERROR((F702/F703),"") ="", "",(F702/F703))</f>
        <v/>
      </c>
      <c r="H702" s="894"/>
      <c r="I702" s="914"/>
      <c r="J702" s="898"/>
      <c r="K702" s="893">
        <f ca="1">IF(OFFSET(K702,-2,0,,)="",-300,OFFSET(K702,-2,0,,)-1)</f>
        <v>-343</v>
      </c>
      <c r="L702" s="425" t="e">
        <f ca="1">IF(AND(EXACT(C702,C700),C700&lt;&gt;0),L700+1,0)</f>
        <v>#NAME?</v>
      </c>
      <c r="M702" s="425" t="e">
        <f ca="1">IF(C702&lt;&gt;"",C702&amp;"-"&amp;L702,"")</f>
        <v>#NAME?</v>
      </c>
      <c r="N702" s="425" t="str">
        <f t="array" aca="1" ref="N702" ca="1">IFERROR(IF(INDEX('Disaggregation Records'!$E$155:$E$385,MATCH(RIGHT(M702,255),RIGHT('Disaggregation Records'!$D$155:$D$385,255),0))=0,"",INDEX('Disaggregation Records'!$E$155:$E$385,MATCH(RIGHT(M702,255),RIGHT('Disaggregation Records'!$D$155:$D$385,255),0))),"")</f>
        <v/>
      </c>
      <c r="O702" s="425" t="str">
        <f t="array" aca="1" ref="O702" ca="1">IFERROR(IF(INDEX('Disaggregation Records'!$F$155:$F$385,MATCH(RIGHT(M702,255),RIGHT('Disaggregation Records'!$D$155:$D$385,255),0))=0,"",INDEX('Disaggregation Records'!$F$155:$F$385,MATCH(RIGHT(M702,255),RIGHT('Disaggregation Records'!$D$155:$D$385,255),0))),"")</f>
        <v/>
      </c>
      <c r="P702" s="425" t="str">
        <f t="array" aca="1" ref="P702" ca="1">IFERROR(IF(INDEX('Disaggregation Records'!$H$155:$H$385,MATCH(RIGHT(M702,255),RIGHT('Disaggregation Records'!$D$155:$D$385,255),0))=0,"",INDEX('Disaggregation Records'!$H$155:$H$385,MATCH(RIGHT(M702,255),RIGHT('Disaggregation Records'!$D$155:$D$385,255),0))),"")</f>
        <v/>
      </c>
    </row>
    <row r="703" spans="1:16" ht="15" customHeight="1" x14ac:dyDescent="0.35">
      <c r="A703" s="891"/>
      <c r="B703" s="903"/>
      <c r="C703" s="890"/>
      <c r="D703" s="901"/>
      <c r="E703" s="913"/>
      <c r="F703" s="431"/>
      <c r="G703" s="905"/>
      <c r="H703" s="895"/>
      <c r="I703" s="915"/>
      <c r="J703" s="899"/>
      <c r="K703" s="893"/>
      <c r="L703" s="425"/>
      <c r="M703" s="425"/>
      <c r="N703" s="425"/>
      <c r="O703" s="425"/>
      <c r="P703" s="425"/>
    </row>
    <row r="704" spans="1:16" ht="15" customHeight="1" x14ac:dyDescent="0.35">
      <c r="A704" s="891" t="str">
        <f ca="1">INDIRECT("'Disaggregation tab old'!AB"&amp;28-$K704)</f>
        <v>a161R00000O3JxuQAF</v>
      </c>
      <c r="B704" s="902">
        <f ca="1">INDIRECT("'Disaggregation tab old'!A"&amp;28-$K704)</f>
        <v>3</v>
      </c>
      <c r="C704" s="889" t="e">
        <f ca="1">VLOOKUP(B704,'Coverage Indicators - Section D'!$A$9:$AZ$70,52,FALSE)</f>
        <v>#NAME?</v>
      </c>
      <c r="D704" s="900" t="str">
        <f ca="1">N704</f>
        <v/>
      </c>
      <c r="E704" s="912" t="str">
        <f ca="1">O704</f>
        <v/>
      </c>
      <c r="F704" s="431"/>
      <c r="G704" s="904" t="str">
        <f>IF(IFERROR((F704/F705),"") ="", "",(F704/F705))</f>
        <v/>
      </c>
      <c r="H704" s="894"/>
      <c r="I704" s="914"/>
      <c r="J704" s="898"/>
      <c r="K704" s="893">
        <f ca="1">IF(OFFSET(K704,-2,0,,)="",-300,OFFSET(K704,-2,0,,)-1)</f>
        <v>-344</v>
      </c>
      <c r="L704" s="425" t="e">
        <f ca="1">IF(AND(EXACT(C704,C702),C702&lt;&gt;0),L702+1,0)</f>
        <v>#NAME?</v>
      </c>
      <c r="M704" s="425" t="e">
        <f ca="1">IF(C704&lt;&gt;"",C704&amp;"-"&amp;L704,"")</f>
        <v>#NAME?</v>
      </c>
      <c r="N704" s="425" t="str">
        <f t="array" aca="1" ref="N704" ca="1">IFERROR(IF(INDEX('Disaggregation Records'!$E$155:$E$385,MATCH(RIGHT(M704,255),RIGHT('Disaggregation Records'!$D$155:$D$385,255),0))=0,"",INDEX('Disaggregation Records'!$E$155:$E$385,MATCH(RIGHT(M704,255),RIGHT('Disaggregation Records'!$D$155:$D$385,255),0))),"")</f>
        <v/>
      </c>
      <c r="O704" s="425" t="str">
        <f t="array" aca="1" ref="O704" ca="1">IFERROR(IF(INDEX('Disaggregation Records'!$F$155:$F$385,MATCH(RIGHT(M704,255),RIGHT('Disaggregation Records'!$D$155:$D$385,255),0))=0,"",INDEX('Disaggregation Records'!$F$155:$F$385,MATCH(RIGHT(M704,255),RIGHT('Disaggregation Records'!$D$155:$D$385,255),0))),"")</f>
        <v/>
      </c>
      <c r="P704" s="425" t="str">
        <f t="array" aca="1" ref="P704" ca="1">IFERROR(IF(INDEX('Disaggregation Records'!$H$155:$H$385,MATCH(RIGHT(M704,255),RIGHT('Disaggregation Records'!$D$155:$D$385,255),0))=0,"",INDEX('Disaggregation Records'!$H$155:$H$385,MATCH(RIGHT(M704,255),RIGHT('Disaggregation Records'!$D$155:$D$385,255),0))),"")</f>
        <v/>
      </c>
    </row>
    <row r="705" spans="1:16" ht="15" customHeight="1" x14ac:dyDescent="0.35">
      <c r="A705" s="891"/>
      <c r="B705" s="903"/>
      <c r="C705" s="890"/>
      <c r="D705" s="901"/>
      <c r="E705" s="913"/>
      <c r="F705" s="431"/>
      <c r="G705" s="905"/>
      <c r="H705" s="895"/>
      <c r="I705" s="915"/>
      <c r="J705" s="899"/>
      <c r="K705" s="893"/>
      <c r="L705" s="425"/>
      <c r="M705" s="425"/>
      <c r="N705" s="425"/>
      <c r="O705" s="425"/>
      <c r="P705" s="425"/>
    </row>
    <row r="706" spans="1:16" ht="15" customHeight="1" x14ac:dyDescent="0.35">
      <c r="A706" s="891" t="str">
        <f ca="1">INDIRECT("'Disaggregation tab old'!AB"&amp;28-$K706)</f>
        <v>a161R00000O3JxvQAF</v>
      </c>
      <c r="B706" s="902">
        <f ca="1">INDIRECT("'Disaggregation tab old'!A"&amp;28-$K706)</f>
        <v>3</v>
      </c>
      <c r="C706" s="889" t="e">
        <f ca="1">VLOOKUP(B706,'Coverage Indicators - Section D'!$A$9:$AZ$70,52,FALSE)</f>
        <v>#NAME?</v>
      </c>
      <c r="D706" s="900" t="str">
        <f ca="1">N706</f>
        <v/>
      </c>
      <c r="E706" s="912" t="str">
        <f ca="1">O706</f>
        <v/>
      </c>
      <c r="F706" s="431"/>
      <c r="G706" s="904" t="str">
        <f>IF(IFERROR((F706/F707),"") ="", "",(F706/F707))</f>
        <v/>
      </c>
      <c r="H706" s="894"/>
      <c r="I706" s="914"/>
      <c r="J706" s="898"/>
      <c r="K706" s="893">
        <f ca="1">IF(OFFSET(K706,-2,0,,)="",-300,OFFSET(K706,-2,0,,)-1)</f>
        <v>-345</v>
      </c>
      <c r="L706" s="425" t="e">
        <f ca="1">IF(AND(EXACT(C706,C704),C704&lt;&gt;0),L704+1,0)</f>
        <v>#NAME?</v>
      </c>
      <c r="M706" s="425" t="e">
        <f ca="1">IF(C706&lt;&gt;"",C706&amp;"-"&amp;L706,"")</f>
        <v>#NAME?</v>
      </c>
      <c r="N706" s="425" t="str">
        <f t="array" aca="1" ref="N706" ca="1">IFERROR(IF(INDEX('Disaggregation Records'!$E$155:$E$385,MATCH(RIGHT(M706,255),RIGHT('Disaggregation Records'!$D$155:$D$385,255),0))=0,"",INDEX('Disaggregation Records'!$E$155:$E$385,MATCH(RIGHT(M706,255),RIGHT('Disaggregation Records'!$D$155:$D$385,255),0))),"")</f>
        <v/>
      </c>
      <c r="O706" s="425" t="str">
        <f t="array" aca="1" ref="O706" ca="1">IFERROR(IF(INDEX('Disaggregation Records'!$F$155:$F$385,MATCH(RIGHT(M706,255),RIGHT('Disaggregation Records'!$D$155:$D$385,255),0))=0,"",INDEX('Disaggregation Records'!$F$155:$F$385,MATCH(RIGHT(M706,255),RIGHT('Disaggregation Records'!$D$155:$D$385,255),0))),"")</f>
        <v/>
      </c>
      <c r="P706" s="425" t="str">
        <f t="array" aca="1" ref="P706" ca="1">IFERROR(IF(INDEX('Disaggregation Records'!$H$155:$H$385,MATCH(RIGHT(M706,255),RIGHT('Disaggregation Records'!$D$155:$D$385,255),0))=0,"",INDEX('Disaggregation Records'!$H$155:$H$385,MATCH(RIGHT(M706,255),RIGHT('Disaggregation Records'!$D$155:$D$385,255),0))),"")</f>
        <v/>
      </c>
    </row>
    <row r="707" spans="1:16" ht="15" customHeight="1" x14ac:dyDescent="0.35">
      <c r="A707" s="891"/>
      <c r="B707" s="903"/>
      <c r="C707" s="890"/>
      <c r="D707" s="901"/>
      <c r="E707" s="913"/>
      <c r="F707" s="431"/>
      <c r="G707" s="905"/>
      <c r="H707" s="895"/>
      <c r="I707" s="915"/>
      <c r="J707" s="899"/>
      <c r="K707" s="893"/>
      <c r="L707" s="425"/>
      <c r="M707" s="425"/>
      <c r="N707" s="425"/>
      <c r="O707" s="425"/>
      <c r="P707" s="425"/>
    </row>
    <row r="708" spans="1:16" ht="15" customHeight="1" x14ac:dyDescent="0.35">
      <c r="A708" s="891" t="str">
        <f ca="1">INDIRECT("'Disaggregation tab old'!AB"&amp;28-$K708)</f>
        <v>a161R00000O3JxwQAF</v>
      </c>
      <c r="B708" s="902">
        <f ca="1">INDIRECT("'Disaggregation tab old'!A"&amp;28-$K708)</f>
        <v>3</v>
      </c>
      <c r="C708" s="889" t="e">
        <f ca="1">VLOOKUP(B708,'Coverage Indicators - Section D'!$A$9:$AZ$70,52,FALSE)</f>
        <v>#NAME?</v>
      </c>
      <c r="D708" s="900" t="str">
        <f ca="1">N708</f>
        <v/>
      </c>
      <c r="E708" s="912" t="str">
        <f ca="1">O708</f>
        <v/>
      </c>
      <c r="F708" s="431"/>
      <c r="G708" s="904" t="str">
        <f>IF(IFERROR((F708/F709),"") ="", "",(F708/F709))</f>
        <v/>
      </c>
      <c r="H708" s="894"/>
      <c r="I708" s="914"/>
      <c r="J708" s="898"/>
      <c r="K708" s="893">
        <f ca="1">IF(OFFSET(K708,-2,0,,)="",-300,OFFSET(K708,-2,0,,)-1)</f>
        <v>-346</v>
      </c>
      <c r="L708" s="425" t="e">
        <f ca="1">IF(AND(EXACT(C708,C706),C706&lt;&gt;0),L706+1,0)</f>
        <v>#NAME?</v>
      </c>
      <c r="M708" s="425" t="e">
        <f ca="1">IF(C708&lt;&gt;"",C708&amp;"-"&amp;L708,"")</f>
        <v>#NAME?</v>
      </c>
      <c r="N708" s="425" t="str">
        <f t="array" aca="1" ref="N708" ca="1">IFERROR(IF(INDEX('Disaggregation Records'!$E$155:$E$385,MATCH(RIGHT(M708,255),RIGHT('Disaggregation Records'!$D$155:$D$385,255),0))=0,"",INDEX('Disaggregation Records'!$E$155:$E$385,MATCH(RIGHT(M708,255),RIGHT('Disaggregation Records'!$D$155:$D$385,255),0))),"")</f>
        <v/>
      </c>
      <c r="O708" s="425" t="str">
        <f t="array" aca="1" ref="O708" ca="1">IFERROR(IF(INDEX('Disaggregation Records'!$F$155:$F$385,MATCH(RIGHT(M708,255),RIGHT('Disaggregation Records'!$D$155:$D$385,255),0))=0,"",INDEX('Disaggregation Records'!$F$155:$F$385,MATCH(RIGHT(M708,255),RIGHT('Disaggregation Records'!$D$155:$D$385,255),0))),"")</f>
        <v/>
      </c>
      <c r="P708" s="425" t="str">
        <f t="array" aca="1" ref="P708" ca="1">IFERROR(IF(INDEX('Disaggregation Records'!$H$155:$H$385,MATCH(RIGHT(M708,255),RIGHT('Disaggregation Records'!$D$155:$D$385,255),0))=0,"",INDEX('Disaggregation Records'!$H$155:$H$385,MATCH(RIGHT(M708,255),RIGHT('Disaggregation Records'!$D$155:$D$385,255),0))),"")</f>
        <v/>
      </c>
    </row>
    <row r="709" spans="1:16" ht="15" customHeight="1" x14ac:dyDescent="0.35">
      <c r="A709" s="891"/>
      <c r="B709" s="903"/>
      <c r="C709" s="890"/>
      <c r="D709" s="901"/>
      <c r="E709" s="913"/>
      <c r="F709" s="431"/>
      <c r="G709" s="905"/>
      <c r="H709" s="895"/>
      <c r="I709" s="915"/>
      <c r="J709" s="899"/>
      <c r="K709" s="893"/>
      <c r="L709" s="425"/>
      <c r="M709" s="425"/>
      <c r="N709" s="425"/>
      <c r="O709" s="425"/>
      <c r="P709" s="425"/>
    </row>
    <row r="710" spans="1:16" ht="15" customHeight="1" x14ac:dyDescent="0.35">
      <c r="A710" s="891" t="str">
        <f ca="1">INDIRECT("'Disaggregation tab old'!AB"&amp;28-$K710)</f>
        <v>a161R00000O3JxxQAF</v>
      </c>
      <c r="B710" s="902">
        <f ca="1">INDIRECT("'Disaggregation tab old'!A"&amp;28-$K710)</f>
        <v>3</v>
      </c>
      <c r="C710" s="889" t="e">
        <f ca="1">VLOOKUP(B710,'Coverage Indicators - Section D'!$A$9:$AZ$70,52,FALSE)</f>
        <v>#NAME?</v>
      </c>
      <c r="D710" s="900" t="str">
        <f ca="1">N710</f>
        <v/>
      </c>
      <c r="E710" s="912" t="str">
        <f ca="1">O710</f>
        <v/>
      </c>
      <c r="F710" s="431"/>
      <c r="G710" s="904" t="str">
        <f>IF(IFERROR((F710/F711),"") ="", "",(F710/F711))</f>
        <v/>
      </c>
      <c r="H710" s="894"/>
      <c r="I710" s="914"/>
      <c r="J710" s="898"/>
      <c r="K710" s="893">
        <f ca="1">IF(OFFSET(K710,-2,0,,)="",-300,OFFSET(K710,-2,0,,)-1)</f>
        <v>-347</v>
      </c>
      <c r="L710" s="425" t="e">
        <f ca="1">IF(AND(EXACT(C710,C708),C708&lt;&gt;0),L708+1,0)</f>
        <v>#NAME?</v>
      </c>
      <c r="M710" s="425" t="e">
        <f ca="1">IF(C710&lt;&gt;"",C710&amp;"-"&amp;L710,"")</f>
        <v>#NAME?</v>
      </c>
      <c r="N710" s="425" t="str">
        <f t="array" aca="1" ref="N710" ca="1">IFERROR(IF(INDEX('Disaggregation Records'!$E$155:$E$385,MATCH(RIGHT(M710,255),RIGHT('Disaggregation Records'!$D$155:$D$385,255),0))=0,"",INDEX('Disaggregation Records'!$E$155:$E$385,MATCH(RIGHT(M710,255),RIGHT('Disaggregation Records'!$D$155:$D$385,255),0))),"")</f>
        <v/>
      </c>
      <c r="O710" s="425" t="str">
        <f t="array" aca="1" ref="O710" ca="1">IFERROR(IF(INDEX('Disaggregation Records'!$F$155:$F$385,MATCH(RIGHT(M710,255),RIGHT('Disaggregation Records'!$D$155:$D$385,255),0))=0,"",INDEX('Disaggregation Records'!$F$155:$F$385,MATCH(RIGHT(M710,255),RIGHT('Disaggregation Records'!$D$155:$D$385,255),0))),"")</f>
        <v/>
      </c>
      <c r="P710" s="425" t="str">
        <f t="array" aca="1" ref="P710" ca="1">IFERROR(IF(INDEX('Disaggregation Records'!$H$155:$H$385,MATCH(RIGHT(M710,255),RIGHT('Disaggregation Records'!$D$155:$D$385,255),0))=0,"",INDEX('Disaggregation Records'!$H$155:$H$385,MATCH(RIGHT(M710,255),RIGHT('Disaggregation Records'!$D$155:$D$385,255),0))),"")</f>
        <v/>
      </c>
    </row>
    <row r="711" spans="1:16" ht="15" customHeight="1" x14ac:dyDescent="0.35">
      <c r="A711" s="891"/>
      <c r="B711" s="903"/>
      <c r="C711" s="890"/>
      <c r="D711" s="901"/>
      <c r="E711" s="913"/>
      <c r="F711" s="431"/>
      <c r="G711" s="905"/>
      <c r="H711" s="895"/>
      <c r="I711" s="915"/>
      <c r="J711" s="899"/>
      <c r="K711" s="893"/>
      <c r="L711" s="425"/>
      <c r="M711" s="425"/>
      <c r="N711" s="425"/>
      <c r="O711" s="425"/>
      <c r="P711" s="425"/>
    </row>
    <row r="712" spans="1:16" ht="15" customHeight="1" x14ac:dyDescent="0.35">
      <c r="A712" s="891" t="str">
        <f ca="1">INDIRECT("'Disaggregation tab old'!AB"&amp;28-$K712)</f>
        <v>a161R00000O3JxyQAF</v>
      </c>
      <c r="B712" s="902">
        <f ca="1">INDIRECT("'Disaggregation tab old'!A"&amp;28-$K712)</f>
        <v>3</v>
      </c>
      <c r="C712" s="889" t="e">
        <f ca="1">VLOOKUP(B712,'Coverage Indicators - Section D'!$A$9:$AZ$70,52,FALSE)</f>
        <v>#NAME?</v>
      </c>
      <c r="D712" s="900" t="str">
        <f ca="1">N712</f>
        <v/>
      </c>
      <c r="E712" s="912" t="str">
        <f ca="1">O712</f>
        <v/>
      </c>
      <c r="F712" s="431"/>
      <c r="G712" s="904" t="str">
        <f>IF(IFERROR((F712/F713),"") ="", "",(F712/F713))</f>
        <v/>
      </c>
      <c r="H712" s="894"/>
      <c r="I712" s="914"/>
      <c r="J712" s="898"/>
      <c r="K712" s="893">
        <f ca="1">IF(OFFSET(K712,-2,0,,)="",-300,OFFSET(K712,-2,0,,)-1)</f>
        <v>-348</v>
      </c>
      <c r="L712" s="425" t="e">
        <f ca="1">IF(AND(EXACT(C712,C710),C710&lt;&gt;0),L710+1,0)</f>
        <v>#NAME?</v>
      </c>
      <c r="M712" s="425" t="e">
        <f ca="1">IF(C712&lt;&gt;"",C712&amp;"-"&amp;L712,"")</f>
        <v>#NAME?</v>
      </c>
      <c r="N712" s="425" t="str">
        <f t="array" aca="1" ref="N712" ca="1">IFERROR(IF(INDEX('Disaggregation Records'!$E$155:$E$385,MATCH(RIGHT(M712,255),RIGHT('Disaggregation Records'!$D$155:$D$385,255),0))=0,"",INDEX('Disaggregation Records'!$E$155:$E$385,MATCH(RIGHT(M712,255),RIGHT('Disaggregation Records'!$D$155:$D$385,255),0))),"")</f>
        <v/>
      </c>
      <c r="O712" s="425" t="str">
        <f t="array" aca="1" ref="O712" ca="1">IFERROR(IF(INDEX('Disaggregation Records'!$F$155:$F$385,MATCH(RIGHT(M712,255),RIGHT('Disaggregation Records'!$D$155:$D$385,255),0))=0,"",INDEX('Disaggregation Records'!$F$155:$F$385,MATCH(RIGHT(M712,255),RIGHT('Disaggregation Records'!$D$155:$D$385,255),0))),"")</f>
        <v/>
      </c>
      <c r="P712" s="425" t="str">
        <f t="array" aca="1" ref="P712" ca="1">IFERROR(IF(INDEX('Disaggregation Records'!$H$155:$H$385,MATCH(RIGHT(M712,255),RIGHT('Disaggregation Records'!$D$155:$D$385,255),0))=0,"",INDEX('Disaggregation Records'!$H$155:$H$385,MATCH(RIGHT(M712,255),RIGHT('Disaggregation Records'!$D$155:$D$385,255),0))),"")</f>
        <v/>
      </c>
    </row>
    <row r="713" spans="1:16" ht="15" customHeight="1" x14ac:dyDescent="0.35">
      <c r="A713" s="891"/>
      <c r="B713" s="903"/>
      <c r="C713" s="890"/>
      <c r="D713" s="901"/>
      <c r="E713" s="913"/>
      <c r="F713" s="431"/>
      <c r="G713" s="905"/>
      <c r="H713" s="895"/>
      <c r="I713" s="915"/>
      <c r="J713" s="899"/>
      <c r="K713" s="893"/>
      <c r="L713" s="425"/>
      <c r="M713" s="425"/>
      <c r="N713" s="425"/>
      <c r="O713" s="425"/>
      <c r="P713" s="425"/>
    </row>
    <row r="714" spans="1:16" ht="15" customHeight="1" x14ac:dyDescent="0.35">
      <c r="A714" s="891" t="str">
        <f ca="1">INDIRECT("'Disaggregation tab old'!AB"&amp;28-$K714)</f>
        <v>a161R00000O3JxzQAF</v>
      </c>
      <c r="B714" s="902">
        <f ca="1">INDIRECT("'Disaggregation tab old'!A"&amp;28-$K714)</f>
        <v>3</v>
      </c>
      <c r="C714" s="889" t="e">
        <f ca="1">VLOOKUP(B714,'Coverage Indicators - Section D'!$A$9:$AZ$70,52,FALSE)</f>
        <v>#NAME?</v>
      </c>
      <c r="D714" s="900" t="str">
        <f ca="1">N714</f>
        <v/>
      </c>
      <c r="E714" s="912" t="str">
        <f ca="1">O714</f>
        <v/>
      </c>
      <c r="F714" s="431"/>
      <c r="G714" s="904" t="str">
        <f>IF(IFERROR((F714/F715),"") ="", "",(F714/F715))</f>
        <v/>
      </c>
      <c r="H714" s="894"/>
      <c r="I714" s="914"/>
      <c r="J714" s="898"/>
      <c r="K714" s="893">
        <f ca="1">IF(OFFSET(K714,-2,0,,)="",-300,OFFSET(K714,-2,0,,)-1)</f>
        <v>-349</v>
      </c>
      <c r="L714" s="425" t="e">
        <f ca="1">IF(AND(EXACT(C714,C712),C712&lt;&gt;0),L712+1,0)</f>
        <v>#NAME?</v>
      </c>
      <c r="M714" s="425" t="e">
        <f ca="1">IF(C714&lt;&gt;"",C714&amp;"-"&amp;L714,"")</f>
        <v>#NAME?</v>
      </c>
      <c r="N714" s="425" t="str">
        <f t="array" aca="1" ref="N714" ca="1">IFERROR(IF(INDEX('Disaggregation Records'!$E$155:$E$385,MATCH(RIGHT(M714,255),RIGHT('Disaggregation Records'!$D$155:$D$385,255),0))=0,"",INDEX('Disaggregation Records'!$E$155:$E$385,MATCH(RIGHT(M714,255),RIGHT('Disaggregation Records'!$D$155:$D$385,255),0))),"")</f>
        <v/>
      </c>
      <c r="O714" s="425" t="str">
        <f t="array" aca="1" ref="O714" ca="1">IFERROR(IF(INDEX('Disaggregation Records'!$F$155:$F$385,MATCH(RIGHT(M714,255),RIGHT('Disaggregation Records'!$D$155:$D$385,255),0))=0,"",INDEX('Disaggregation Records'!$F$155:$F$385,MATCH(RIGHT(M714,255),RIGHT('Disaggregation Records'!$D$155:$D$385,255),0))),"")</f>
        <v/>
      </c>
      <c r="P714" s="425" t="str">
        <f t="array" aca="1" ref="P714" ca="1">IFERROR(IF(INDEX('Disaggregation Records'!$H$155:$H$385,MATCH(RIGHT(M714,255),RIGHT('Disaggregation Records'!$D$155:$D$385,255),0))=0,"",INDEX('Disaggregation Records'!$H$155:$H$385,MATCH(RIGHT(M714,255),RIGHT('Disaggregation Records'!$D$155:$D$385,255),0))),"")</f>
        <v/>
      </c>
    </row>
    <row r="715" spans="1:16" ht="15" customHeight="1" x14ac:dyDescent="0.35">
      <c r="A715" s="891"/>
      <c r="B715" s="903"/>
      <c r="C715" s="890"/>
      <c r="D715" s="901"/>
      <c r="E715" s="913"/>
      <c r="F715" s="431"/>
      <c r="G715" s="905"/>
      <c r="H715" s="895"/>
      <c r="I715" s="915"/>
      <c r="J715" s="899"/>
      <c r="K715" s="893"/>
      <c r="L715" s="425"/>
      <c r="M715" s="425"/>
      <c r="N715" s="425"/>
      <c r="O715" s="425"/>
      <c r="P715" s="425"/>
    </row>
    <row r="716" spans="1:16" ht="15" customHeight="1" x14ac:dyDescent="0.35">
      <c r="A716" s="891" t="str">
        <f ca="1">INDIRECT("'Disaggregation tab old'!AB"&amp;28-$K716)</f>
        <v>a161R00000O3Jy0QAF</v>
      </c>
      <c r="B716" s="902">
        <f ca="1">INDIRECT("'Disaggregation tab old'!A"&amp;28-$K716)</f>
        <v>3</v>
      </c>
      <c r="C716" s="889" t="e">
        <f ca="1">VLOOKUP(B716,'Coverage Indicators - Section D'!$A$9:$AZ$70,52,FALSE)</f>
        <v>#NAME?</v>
      </c>
      <c r="D716" s="900" t="str">
        <f ca="1">N716</f>
        <v/>
      </c>
      <c r="E716" s="912" t="str">
        <f ca="1">O716</f>
        <v/>
      </c>
      <c r="F716" s="431"/>
      <c r="G716" s="904" t="str">
        <f>IF(IFERROR((F716/F717),"") ="", "",(F716/F717))</f>
        <v/>
      </c>
      <c r="H716" s="894"/>
      <c r="I716" s="914"/>
      <c r="J716" s="898"/>
      <c r="K716" s="893">
        <f ca="1">IF(OFFSET(K716,-2,0,,)="",-300,OFFSET(K716,-2,0,,)-1)</f>
        <v>-350</v>
      </c>
      <c r="L716" s="425" t="e">
        <f ca="1">IF(AND(EXACT(C716,C714),C714&lt;&gt;0),L714+1,0)</f>
        <v>#NAME?</v>
      </c>
      <c r="M716" s="425" t="e">
        <f ca="1">IF(C716&lt;&gt;"",C716&amp;"-"&amp;L716,"")</f>
        <v>#NAME?</v>
      </c>
      <c r="N716" s="425" t="str">
        <f t="array" aca="1" ref="N716" ca="1">IFERROR(IF(INDEX('Disaggregation Records'!$E$155:$E$385,MATCH(RIGHT(M716,255),RIGHT('Disaggregation Records'!$D$155:$D$385,255),0))=0,"",INDEX('Disaggregation Records'!$E$155:$E$385,MATCH(RIGHT(M716,255),RIGHT('Disaggregation Records'!$D$155:$D$385,255),0))),"")</f>
        <v/>
      </c>
      <c r="O716" s="425" t="str">
        <f t="array" aca="1" ref="O716" ca="1">IFERROR(IF(INDEX('Disaggregation Records'!$F$155:$F$385,MATCH(RIGHT(M716,255),RIGHT('Disaggregation Records'!$D$155:$D$385,255),0))=0,"",INDEX('Disaggregation Records'!$F$155:$F$385,MATCH(RIGHT(M716,255),RIGHT('Disaggregation Records'!$D$155:$D$385,255),0))),"")</f>
        <v/>
      </c>
      <c r="P716" s="425" t="str">
        <f t="array" aca="1" ref="P716" ca="1">IFERROR(IF(INDEX('Disaggregation Records'!$H$155:$H$385,MATCH(RIGHT(M716,255),RIGHT('Disaggregation Records'!$D$155:$D$385,255),0))=0,"",INDEX('Disaggregation Records'!$H$155:$H$385,MATCH(RIGHT(M716,255),RIGHT('Disaggregation Records'!$D$155:$D$385,255),0))),"")</f>
        <v/>
      </c>
    </row>
    <row r="717" spans="1:16" ht="15" customHeight="1" x14ac:dyDescent="0.35">
      <c r="A717" s="891"/>
      <c r="B717" s="903"/>
      <c r="C717" s="890"/>
      <c r="D717" s="901"/>
      <c r="E717" s="913"/>
      <c r="F717" s="431"/>
      <c r="G717" s="905"/>
      <c r="H717" s="895"/>
      <c r="I717" s="915"/>
      <c r="J717" s="899"/>
      <c r="K717" s="893"/>
      <c r="L717" s="425"/>
      <c r="M717" s="425"/>
      <c r="N717" s="425"/>
      <c r="O717" s="425"/>
      <c r="P717" s="425"/>
    </row>
    <row r="718" spans="1:16" ht="15" customHeight="1" x14ac:dyDescent="0.35">
      <c r="A718" s="891" t="str">
        <f ca="1">INDIRECT("'Disaggregation tab old'!AB"&amp;28-$K718)</f>
        <v>a161R00000O3Jy1QAF</v>
      </c>
      <c r="B718" s="902">
        <f ca="1">INDIRECT("'Disaggregation tab old'!A"&amp;28-$K718)</f>
        <v>3</v>
      </c>
      <c r="C718" s="889" t="e">
        <f ca="1">VLOOKUP(B718,'Coverage Indicators - Section D'!$A$9:$AZ$70,52,FALSE)</f>
        <v>#NAME?</v>
      </c>
      <c r="D718" s="900" t="str">
        <f ca="1">N718</f>
        <v/>
      </c>
      <c r="E718" s="912" t="str">
        <f ca="1">O718</f>
        <v/>
      </c>
      <c r="F718" s="431"/>
      <c r="G718" s="904" t="str">
        <f>IF(IFERROR((F718/F719),"") ="", "",(F718/F719))</f>
        <v/>
      </c>
      <c r="H718" s="894"/>
      <c r="I718" s="914"/>
      <c r="J718" s="898"/>
      <c r="K718" s="893">
        <f ca="1">IF(OFFSET(K718,-2,0,,)="",-300,OFFSET(K718,-2,0,,)-1)</f>
        <v>-351</v>
      </c>
      <c r="L718" s="425" t="e">
        <f ca="1">IF(AND(EXACT(C718,C716),C716&lt;&gt;0),L716+1,0)</f>
        <v>#NAME?</v>
      </c>
      <c r="M718" s="425" t="e">
        <f ca="1">IF(C718&lt;&gt;"",C718&amp;"-"&amp;L718,"")</f>
        <v>#NAME?</v>
      </c>
      <c r="N718" s="425" t="str">
        <f t="array" aca="1" ref="N718" ca="1">IFERROR(IF(INDEX('Disaggregation Records'!$E$155:$E$385,MATCH(RIGHT(M718,255),RIGHT('Disaggregation Records'!$D$155:$D$385,255),0))=0,"",INDEX('Disaggregation Records'!$E$155:$E$385,MATCH(RIGHT(M718,255),RIGHT('Disaggregation Records'!$D$155:$D$385,255),0))),"")</f>
        <v/>
      </c>
      <c r="O718" s="425" t="str">
        <f t="array" aca="1" ref="O718" ca="1">IFERROR(IF(INDEX('Disaggregation Records'!$F$155:$F$385,MATCH(RIGHT(M718,255),RIGHT('Disaggregation Records'!$D$155:$D$385,255),0))=0,"",INDEX('Disaggregation Records'!$F$155:$F$385,MATCH(RIGHT(M718,255),RIGHT('Disaggregation Records'!$D$155:$D$385,255),0))),"")</f>
        <v/>
      </c>
      <c r="P718" s="425" t="str">
        <f t="array" aca="1" ref="P718" ca="1">IFERROR(IF(INDEX('Disaggregation Records'!$H$155:$H$385,MATCH(RIGHT(M718,255),RIGHT('Disaggregation Records'!$D$155:$D$385,255),0))=0,"",INDEX('Disaggregation Records'!$H$155:$H$385,MATCH(RIGHT(M718,255),RIGHT('Disaggregation Records'!$D$155:$D$385,255),0))),"")</f>
        <v/>
      </c>
    </row>
    <row r="719" spans="1:16" ht="15" customHeight="1" x14ac:dyDescent="0.35">
      <c r="A719" s="891"/>
      <c r="B719" s="903"/>
      <c r="C719" s="890"/>
      <c r="D719" s="901"/>
      <c r="E719" s="913"/>
      <c r="F719" s="431"/>
      <c r="G719" s="905"/>
      <c r="H719" s="895"/>
      <c r="I719" s="915"/>
      <c r="J719" s="899"/>
      <c r="K719" s="893"/>
      <c r="L719" s="425"/>
      <c r="M719" s="425"/>
      <c r="N719" s="425"/>
      <c r="O719" s="425"/>
      <c r="P719" s="425"/>
    </row>
    <row r="720" spans="1:16" ht="15" customHeight="1" x14ac:dyDescent="0.35">
      <c r="A720" s="891" t="str">
        <f ca="1">INDIRECT("'Disaggregation tab old'!AB"&amp;28-$K720)</f>
        <v>a161R00000O3Jy2QAF</v>
      </c>
      <c r="B720" s="902">
        <f ca="1">INDIRECT("'Disaggregation tab old'!A"&amp;28-$K720)</f>
        <v>3</v>
      </c>
      <c r="C720" s="889" t="e">
        <f ca="1">VLOOKUP(B720,'Coverage Indicators - Section D'!$A$9:$AZ$70,52,FALSE)</f>
        <v>#NAME?</v>
      </c>
      <c r="D720" s="900" t="str">
        <f ca="1">N720</f>
        <v/>
      </c>
      <c r="E720" s="912" t="str">
        <f ca="1">O720</f>
        <v/>
      </c>
      <c r="F720" s="431"/>
      <c r="G720" s="904" t="str">
        <f>IF(IFERROR((F720/F721),"") ="", "",(F720/F721))</f>
        <v/>
      </c>
      <c r="H720" s="894"/>
      <c r="I720" s="914"/>
      <c r="J720" s="898"/>
      <c r="K720" s="893">
        <f ca="1">IF(OFFSET(K720,-2,0,,)="",-300,OFFSET(K720,-2,0,,)-1)</f>
        <v>-352</v>
      </c>
      <c r="L720" s="425" t="e">
        <f ca="1">IF(AND(EXACT(C720,C718),C718&lt;&gt;0),L718+1,0)</f>
        <v>#NAME?</v>
      </c>
      <c r="M720" s="425" t="e">
        <f ca="1">IF(C720&lt;&gt;"",C720&amp;"-"&amp;L720,"")</f>
        <v>#NAME?</v>
      </c>
      <c r="N720" s="425" t="str">
        <f t="array" aca="1" ref="N720" ca="1">IFERROR(IF(INDEX('Disaggregation Records'!$E$155:$E$385,MATCH(RIGHT(M720,255),RIGHT('Disaggregation Records'!$D$155:$D$385,255),0))=0,"",INDEX('Disaggregation Records'!$E$155:$E$385,MATCH(RIGHT(M720,255),RIGHT('Disaggregation Records'!$D$155:$D$385,255),0))),"")</f>
        <v/>
      </c>
      <c r="O720" s="425" t="str">
        <f t="array" aca="1" ref="O720" ca="1">IFERROR(IF(INDEX('Disaggregation Records'!$F$155:$F$385,MATCH(RIGHT(M720,255),RIGHT('Disaggregation Records'!$D$155:$D$385,255),0))=0,"",INDEX('Disaggregation Records'!$F$155:$F$385,MATCH(RIGHT(M720,255),RIGHT('Disaggregation Records'!$D$155:$D$385,255),0))),"")</f>
        <v/>
      </c>
      <c r="P720" s="425" t="str">
        <f t="array" aca="1" ref="P720" ca="1">IFERROR(IF(INDEX('Disaggregation Records'!$H$155:$H$385,MATCH(RIGHT(M720,255),RIGHT('Disaggregation Records'!$D$155:$D$385,255),0))=0,"",INDEX('Disaggregation Records'!$H$155:$H$385,MATCH(RIGHT(M720,255),RIGHT('Disaggregation Records'!$D$155:$D$385,255),0))),"")</f>
        <v/>
      </c>
    </row>
    <row r="721" spans="1:16" ht="15" customHeight="1" x14ac:dyDescent="0.35">
      <c r="A721" s="891"/>
      <c r="B721" s="903"/>
      <c r="C721" s="890"/>
      <c r="D721" s="901"/>
      <c r="E721" s="913"/>
      <c r="F721" s="431"/>
      <c r="G721" s="905"/>
      <c r="H721" s="895"/>
      <c r="I721" s="915"/>
      <c r="J721" s="899"/>
      <c r="K721" s="893"/>
      <c r="L721" s="425"/>
      <c r="M721" s="425"/>
      <c r="N721" s="425"/>
      <c r="O721" s="425"/>
      <c r="P721" s="425"/>
    </row>
    <row r="722" spans="1:16" ht="15" customHeight="1" x14ac:dyDescent="0.35">
      <c r="A722" s="891" t="str">
        <f ca="1">INDIRECT("'Disaggregation tab old'!AB"&amp;28-$K722)</f>
        <v>a161R00000O3Jy3QAF</v>
      </c>
      <c r="B722" s="902">
        <f ca="1">INDIRECT("'Disaggregation tab old'!A"&amp;28-$K722)</f>
        <v>3</v>
      </c>
      <c r="C722" s="889" t="e">
        <f ca="1">VLOOKUP(B722,'Coverage Indicators - Section D'!$A$9:$AZ$70,52,FALSE)</f>
        <v>#NAME?</v>
      </c>
      <c r="D722" s="900" t="str">
        <f ca="1">N722</f>
        <v/>
      </c>
      <c r="E722" s="912" t="str">
        <f ca="1">O722</f>
        <v/>
      </c>
      <c r="F722" s="431"/>
      <c r="G722" s="904" t="str">
        <f>IF(IFERROR((F722/F723),"") ="", "",(F722/F723))</f>
        <v/>
      </c>
      <c r="H722" s="894"/>
      <c r="I722" s="914"/>
      <c r="J722" s="898"/>
      <c r="K722" s="893">
        <f ca="1">IF(OFFSET(K722,-2,0,,)="",-300,OFFSET(K722,-2,0,,)-1)</f>
        <v>-353</v>
      </c>
      <c r="L722" s="425" t="e">
        <f ca="1">IF(AND(EXACT(C722,C720),C720&lt;&gt;0),L720+1,0)</f>
        <v>#NAME?</v>
      </c>
      <c r="M722" s="425" t="e">
        <f ca="1">IF(C722&lt;&gt;"",C722&amp;"-"&amp;L722,"")</f>
        <v>#NAME?</v>
      </c>
      <c r="N722" s="425" t="str">
        <f t="array" aca="1" ref="N722" ca="1">IFERROR(IF(INDEX('Disaggregation Records'!$E$155:$E$385,MATCH(RIGHT(M722,255),RIGHT('Disaggregation Records'!$D$155:$D$385,255),0))=0,"",INDEX('Disaggregation Records'!$E$155:$E$385,MATCH(RIGHT(M722,255),RIGHT('Disaggregation Records'!$D$155:$D$385,255),0))),"")</f>
        <v/>
      </c>
      <c r="O722" s="425" t="str">
        <f t="array" aca="1" ref="O722" ca="1">IFERROR(IF(INDEX('Disaggregation Records'!$F$155:$F$385,MATCH(RIGHT(M722,255),RIGHT('Disaggregation Records'!$D$155:$D$385,255),0))=0,"",INDEX('Disaggregation Records'!$F$155:$F$385,MATCH(RIGHT(M722,255),RIGHT('Disaggregation Records'!$D$155:$D$385,255),0))),"")</f>
        <v/>
      </c>
      <c r="P722" s="425" t="str">
        <f t="array" aca="1" ref="P722" ca="1">IFERROR(IF(INDEX('Disaggregation Records'!$H$155:$H$385,MATCH(RIGHT(M722,255),RIGHT('Disaggregation Records'!$D$155:$D$385,255),0))=0,"",INDEX('Disaggregation Records'!$H$155:$H$385,MATCH(RIGHT(M722,255),RIGHT('Disaggregation Records'!$D$155:$D$385,255),0))),"")</f>
        <v/>
      </c>
    </row>
    <row r="723" spans="1:16" ht="15" customHeight="1" x14ac:dyDescent="0.35">
      <c r="A723" s="891"/>
      <c r="B723" s="903"/>
      <c r="C723" s="890"/>
      <c r="D723" s="901"/>
      <c r="E723" s="913"/>
      <c r="F723" s="431"/>
      <c r="G723" s="905"/>
      <c r="H723" s="895"/>
      <c r="I723" s="915"/>
      <c r="J723" s="899"/>
      <c r="K723" s="893"/>
      <c r="L723" s="425"/>
      <c r="M723" s="425"/>
      <c r="N723" s="425"/>
      <c r="O723" s="425"/>
      <c r="P723" s="425"/>
    </row>
    <row r="724" spans="1:16" ht="15" customHeight="1" x14ac:dyDescent="0.35">
      <c r="A724" s="891" t="str">
        <f ca="1">INDIRECT("'Disaggregation tab old'!AB"&amp;28-$K724)</f>
        <v>a161R00000O3Jy4QAF</v>
      </c>
      <c r="B724" s="902">
        <f ca="1">INDIRECT("'Disaggregation tab old'!A"&amp;28-$K724)</f>
        <v>3</v>
      </c>
      <c r="C724" s="889" t="e">
        <f ca="1">VLOOKUP(B724,'Coverage Indicators - Section D'!$A$9:$AZ$70,52,FALSE)</f>
        <v>#NAME?</v>
      </c>
      <c r="D724" s="900" t="str">
        <f ca="1">N724</f>
        <v/>
      </c>
      <c r="E724" s="912" t="str">
        <f ca="1">O724</f>
        <v/>
      </c>
      <c r="F724" s="431"/>
      <c r="G724" s="904" t="str">
        <f>IF(IFERROR((F724/F725),"") ="", "",(F724/F725))</f>
        <v/>
      </c>
      <c r="H724" s="894"/>
      <c r="I724" s="914"/>
      <c r="J724" s="898"/>
      <c r="K724" s="893">
        <f ca="1">IF(OFFSET(K724,-2,0,,)="",-300,OFFSET(K724,-2,0,,)-1)</f>
        <v>-354</v>
      </c>
      <c r="L724" s="425" t="e">
        <f ca="1">IF(AND(EXACT(C724,C722),C722&lt;&gt;0),L722+1,0)</f>
        <v>#NAME?</v>
      </c>
      <c r="M724" s="425" t="e">
        <f ca="1">IF(C724&lt;&gt;"",C724&amp;"-"&amp;L724,"")</f>
        <v>#NAME?</v>
      </c>
      <c r="N724" s="425" t="str">
        <f t="array" aca="1" ref="N724" ca="1">IFERROR(IF(INDEX('Disaggregation Records'!$E$155:$E$385,MATCH(RIGHT(M724,255),RIGHT('Disaggregation Records'!$D$155:$D$385,255),0))=0,"",INDEX('Disaggregation Records'!$E$155:$E$385,MATCH(RIGHT(M724,255),RIGHT('Disaggregation Records'!$D$155:$D$385,255),0))),"")</f>
        <v/>
      </c>
      <c r="O724" s="425" t="str">
        <f t="array" aca="1" ref="O724" ca="1">IFERROR(IF(INDEX('Disaggregation Records'!$F$155:$F$385,MATCH(RIGHT(M724,255),RIGHT('Disaggregation Records'!$D$155:$D$385,255),0))=0,"",INDEX('Disaggregation Records'!$F$155:$F$385,MATCH(RIGHT(M724,255),RIGHT('Disaggregation Records'!$D$155:$D$385,255),0))),"")</f>
        <v/>
      </c>
      <c r="P724" s="425" t="str">
        <f t="array" aca="1" ref="P724" ca="1">IFERROR(IF(INDEX('Disaggregation Records'!$H$155:$H$385,MATCH(RIGHT(M724,255),RIGHT('Disaggregation Records'!$D$155:$D$385,255),0))=0,"",INDEX('Disaggregation Records'!$H$155:$H$385,MATCH(RIGHT(M724,255),RIGHT('Disaggregation Records'!$D$155:$D$385,255),0))),"")</f>
        <v/>
      </c>
    </row>
    <row r="725" spans="1:16" ht="15" customHeight="1" x14ac:dyDescent="0.35">
      <c r="A725" s="891"/>
      <c r="B725" s="903"/>
      <c r="C725" s="890"/>
      <c r="D725" s="901"/>
      <c r="E725" s="913"/>
      <c r="F725" s="431"/>
      <c r="G725" s="905"/>
      <c r="H725" s="895"/>
      <c r="I725" s="915"/>
      <c r="J725" s="899"/>
      <c r="K725" s="893"/>
      <c r="L725" s="425"/>
      <c r="M725" s="425"/>
      <c r="N725" s="425"/>
      <c r="O725" s="425"/>
      <c r="P725" s="425"/>
    </row>
    <row r="726" spans="1:16" ht="15" customHeight="1" x14ac:dyDescent="0.35">
      <c r="A726" s="891" t="str">
        <f ca="1">INDIRECT("'Disaggregation tab old'!AB"&amp;28-$K726)</f>
        <v>a161R00000O3Jy5QAF</v>
      </c>
      <c r="B726" s="902">
        <f ca="1">INDIRECT("'Disaggregation tab old'!A"&amp;28-$K726)</f>
        <v>3</v>
      </c>
      <c r="C726" s="889" t="e">
        <f ca="1">VLOOKUP(B726,'Coverage Indicators - Section D'!$A$9:$AZ$70,52,FALSE)</f>
        <v>#NAME?</v>
      </c>
      <c r="D726" s="900" t="str">
        <f ca="1">N726</f>
        <v/>
      </c>
      <c r="E726" s="912" t="str">
        <f ca="1">O726</f>
        <v/>
      </c>
      <c r="F726" s="431"/>
      <c r="G726" s="904" t="str">
        <f>IF(IFERROR((F726/F727),"") ="", "",(F726/F727))</f>
        <v/>
      </c>
      <c r="H726" s="894"/>
      <c r="I726" s="914"/>
      <c r="J726" s="898"/>
      <c r="K726" s="893">
        <f ca="1">IF(OFFSET(K726,-2,0,,)="",-300,OFFSET(K726,-2,0,,)-1)</f>
        <v>-355</v>
      </c>
      <c r="L726" s="425" t="e">
        <f ca="1">IF(AND(EXACT(C726,C724),C724&lt;&gt;0),L724+1,0)</f>
        <v>#NAME?</v>
      </c>
      <c r="M726" s="425" t="e">
        <f ca="1">IF(C726&lt;&gt;"",C726&amp;"-"&amp;L726,"")</f>
        <v>#NAME?</v>
      </c>
      <c r="N726" s="425" t="str">
        <f t="array" aca="1" ref="N726" ca="1">IFERROR(IF(INDEX('Disaggregation Records'!$E$155:$E$385,MATCH(RIGHT(M726,255),RIGHT('Disaggregation Records'!$D$155:$D$385,255),0))=0,"",INDEX('Disaggregation Records'!$E$155:$E$385,MATCH(RIGHT(M726,255),RIGHT('Disaggregation Records'!$D$155:$D$385,255),0))),"")</f>
        <v/>
      </c>
      <c r="O726" s="425" t="str">
        <f t="array" aca="1" ref="O726" ca="1">IFERROR(IF(INDEX('Disaggregation Records'!$F$155:$F$385,MATCH(RIGHT(M726,255),RIGHT('Disaggregation Records'!$D$155:$D$385,255),0))=0,"",INDEX('Disaggregation Records'!$F$155:$F$385,MATCH(RIGHT(M726,255),RIGHT('Disaggregation Records'!$D$155:$D$385,255),0))),"")</f>
        <v/>
      </c>
      <c r="P726" s="425" t="str">
        <f t="array" aca="1" ref="P726" ca="1">IFERROR(IF(INDEX('Disaggregation Records'!$H$155:$H$385,MATCH(RIGHT(M726,255),RIGHT('Disaggregation Records'!$D$155:$D$385,255),0))=0,"",INDEX('Disaggregation Records'!$H$155:$H$385,MATCH(RIGHT(M726,255),RIGHT('Disaggregation Records'!$D$155:$D$385,255),0))),"")</f>
        <v/>
      </c>
    </row>
    <row r="727" spans="1:16" ht="15" customHeight="1" x14ac:dyDescent="0.35">
      <c r="A727" s="891"/>
      <c r="B727" s="903"/>
      <c r="C727" s="890"/>
      <c r="D727" s="901"/>
      <c r="E727" s="913"/>
      <c r="F727" s="431"/>
      <c r="G727" s="905"/>
      <c r="H727" s="895"/>
      <c r="I727" s="915"/>
      <c r="J727" s="899"/>
      <c r="K727" s="893"/>
      <c r="L727" s="425"/>
      <c r="M727" s="425"/>
      <c r="N727" s="425"/>
      <c r="O727" s="425"/>
      <c r="P727" s="425"/>
    </row>
    <row r="728" spans="1:16" ht="15" customHeight="1" x14ac:dyDescent="0.35">
      <c r="A728" s="891" t="str">
        <f ca="1">INDIRECT("'Disaggregation tab old'!AB"&amp;28-$K728)</f>
        <v>a161R00000O3Jy6QAF</v>
      </c>
      <c r="B728" s="902">
        <f ca="1">INDIRECT("'Disaggregation tab old'!A"&amp;28-$K728)</f>
        <v>3</v>
      </c>
      <c r="C728" s="889" t="e">
        <f ca="1">VLOOKUP(B728,'Coverage Indicators - Section D'!$A$9:$AZ$70,52,FALSE)</f>
        <v>#NAME?</v>
      </c>
      <c r="D728" s="900" t="str">
        <f ca="1">N728</f>
        <v/>
      </c>
      <c r="E728" s="912" t="str">
        <f ca="1">O728</f>
        <v/>
      </c>
      <c r="F728" s="431"/>
      <c r="G728" s="904" t="str">
        <f>IF(IFERROR((F728/F729),"") ="", "",(F728/F729))</f>
        <v/>
      </c>
      <c r="H728" s="894"/>
      <c r="I728" s="914"/>
      <c r="J728" s="898"/>
      <c r="K728" s="893">
        <f ca="1">IF(OFFSET(K728,-2,0,,)="",-300,OFFSET(K728,-2,0,,)-1)</f>
        <v>-356</v>
      </c>
      <c r="L728" s="425" t="e">
        <f ca="1">IF(AND(EXACT(C728,C726),C726&lt;&gt;0),L726+1,0)</f>
        <v>#NAME?</v>
      </c>
      <c r="M728" s="425" t="e">
        <f ca="1">IF(C728&lt;&gt;"",C728&amp;"-"&amp;L728,"")</f>
        <v>#NAME?</v>
      </c>
      <c r="N728" s="425" t="str">
        <f t="array" aca="1" ref="N728" ca="1">IFERROR(IF(INDEX('Disaggregation Records'!$E$155:$E$385,MATCH(RIGHT(M728,255),RIGHT('Disaggregation Records'!$D$155:$D$385,255),0))=0,"",INDEX('Disaggregation Records'!$E$155:$E$385,MATCH(RIGHT(M728,255),RIGHT('Disaggregation Records'!$D$155:$D$385,255),0))),"")</f>
        <v/>
      </c>
      <c r="O728" s="425" t="str">
        <f t="array" aca="1" ref="O728" ca="1">IFERROR(IF(INDEX('Disaggregation Records'!$F$155:$F$385,MATCH(RIGHT(M728,255),RIGHT('Disaggregation Records'!$D$155:$D$385,255),0))=0,"",INDEX('Disaggregation Records'!$F$155:$F$385,MATCH(RIGHT(M728,255),RIGHT('Disaggregation Records'!$D$155:$D$385,255),0))),"")</f>
        <v/>
      </c>
      <c r="P728" s="425" t="str">
        <f t="array" aca="1" ref="P728" ca="1">IFERROR(IF(INDEX('Disaggregation Records'!$H$155:$H$385,MATCH(RIGHT(M728,255),RIGHT('Disaggregation Records'!$D$155:$D$385,255),0))=0,"",INDEX('Disaggregation Records'!$H$155:$H$385,MATCH(RIGHT(M728,255),RIGHT('Disaggregation Records'!$D$155:$D$385,255),0))),"")</f>
        <v/>
      </c>
    </row>
    <row r="729" spans="1:16" ht="15" customHeight="1" x14ac:dyDescent="0.35">
      <c r="A729" s="891"/>
      <c r="B729" s="903"/>
      <c r="C729" s="890"/>
      <c r="D729" s="901"/>
      <c r="E729" s="913"/>
      <c r="F729" s="431"/>
      <c r="G729" s="905"/>
      <c r="H729" s="895"/>
      <c r="I729" s="915"/>
      <c r="J729" s="899"/>
      <c r="K729" s="893"/>
      <c r="L729" s="425"/>
      <c r="M729" s="425"/>
      <c r="N729" s="425"/>
      <c r="O729" s="425"/>
      <c r="P729" s="425"/>
    </row>
    <row r="730" spans="1:16" ht="15" customHeight="1" x14ac:dyDescent="0.35">
      <c r="A730" s="891" t="str">
        <f ca="1">INDIRECT("'Disaggregation tab old'!AB"&amp;28-$K730)</f>
        <v>a161R00000O3Jy7QAF</v>
      </c>
      <c r="B730" s="902">
        <f ca="1">INDIRECT("'Disaggregation tab old'!A"&amp;28-$K730)</f>
        <v>3</v>
      </c>
      <c r="C730" s="889" t="e">
        <f ca="1">VLOOKUP(B730,'Coverage Indicators - Section D'!$A$9:$AZ$70,52,FALSE)</f>
        <v>#NAME?</v>
      </c>
      <c r="D730" s="900" t="str">
        <f ca="1">N730</f>
        <v/>
      </c>
      <c r="E730" s="912" t="str">
        <f ca="1">O730</f>
        <v/>
      </c>
      <c r="F730" s="431"/>
      <c r="G730" s="904" t="str">
        <f>IF(IFERROR((F730/F731),"") ="", "",(F730/F731))</f>
        <v/>
      </c>
      <c r="H730" s="894"/>
      <c r="I730" s="914"/>
      <c r="J730" s="898"/>
      <c r="K730" s="893">
        <f ca="1">IF(OFFSET(K730,-2,0,,)="",-300,OFFSET(K730,-2,0,,)-1)</f>
        <v>-357</v>
      </c>
      <c r="L730" s="425" t="e">
        <f ca="1">IF(AND(EXACT(C730,C728),C728&lt;&gt;0),L728+1,0)</f>
        <v>#NAME?</v>
      </c>
      <c r="M730" s="425" t="e">
        <f ca="1">IF(C730&lt;&gt;"",C730&amp;"-"&amp;L730,"")</f>
        <v>#NAME?</v>
      </c>
      <c r="N730" s="425" t="str">
        <f t="array" aca="1" ref="N730" ca="1">IFERROR(IF(INDEX('Disaggregation Records'!$E$155:$E$385,MATCH(RIGHT(M730,255),RIGHT('Disaggregation Records'!$D$155:$D$385,255),0))=0,"",INDEX('Disaggregation Records'!$E$155:$E$385,MATCH(RIGHT(M730,255),RIGHT('Disaggregation Records'!$D$155:$D$385,255),0))),"")</f>
        <v/>
      </c>
      <c r="O730" s="425" t="str">
        <f t="array" aca="1" ref="O730" ca="1">IFERROR(IF(INDEX('Disaggregation Records'!$F$155:$F$385,MATCH(RIGHT(M730,255),RIGHT('Disaggregation Records'!$D$155:$D$385,255),0))=0,"",INDEX('Disaggregation Records'!$F$155:$F$385,MATCH(RIGHT(M730,255),RIGHT('Disaggregation Records'!$D$155:$D$385,255),0))),"")</f>
        <v/>
      </c>
      <c r="P730" s="425" t="str">
        <f t="array" aca="1" ref="P730" ca="1">IFERROR(IF(INDEX('Disaggregation Records'!$H$155:$H$385,MATCH(RIGHT(M730,255),RIGHT('Disaggregation Records'!$D$155:$D$385,255),0))=0,"",INDEX('Disaggregation Records'!$H$155:$H$385,MATCH(RIGHT(M730,255),RIGHT('Disaggregation Records'!$D$155:$D$385,255),0))),"")</f>
        <v/>
      </c>
    </row>
    <row r="731" spans="1:16" ht="15" customHeight="1" x14ac:dyDescent="0.35">
      <c r="A731" s="891"/>
      <c r="B731" s="903"/>
      <c r="C731" s="890"/>
      <c r="D731" s="901"/>
      <c r="E731" s="913"/>
      <c r="F731" s="431"/>
      <c r="G731" s="905"/>
      <c r="H731" s="895"/>
      <c r="I731" s="915"/>
      <c r="J731" s="899"/>
      <c r="K731" s="893"/>
      <c r="L731" s="425"/>
      <c r="M731" s="425"/>
      <c r="N731" s="425"/>
      <c r="O731" s="425"/>
      <c r="P731" s="425"/>
    </row>
    <row r="732" spans="1:16" ht="15" customHeight="1" x14ac:dyDescent="0.35">
      <c r="A732" s="891" t="str">
        <f ca="1">INDIRECT("'Disaggregation tab old'!AB"&amp;28-$K732)</f>
        <v>a161R00000O3Jy8QAF</v>
      </c>
      <c r="B732" s="902">
        <f ca="1">INDIRECT("'Disaggregation tab old'!A"&amp;28-$K732)</f>
        <v>3</v>
      </c>
      <c r="C732" s="889" t="e">
        <f ca="1">VLOOKUP(B732,'Coverage Indicators - Section D'!$A$9:$AZ$70,52,FALSE)</f>
        <v>#NAME?</v>
      </c>
      <c r="D732" s="900" t="str">
        <f ca="1">N732</f>
        <v/>
      </c>
      <c r="E732" s="912" t="str">
        <f ca="1">O732</f>
        <v/>
      </c>
      <c r="F732" s="431"/>
      <c r="G732" s="904" t="str">
        <f>IF(IFERROR((F732/F733),"") ="", "",(F732/F733))</f>
        <v/>
      </c>
      <c r="H732" s="894"/>
      <c r="I732" s="914"/>
      <c r="J732" s="898"/>
      <c r="K732" s="893">
        <f ca="1">IF(OFFSET(K732,-2,0,,)="",-300,OFFSET(K732,-2,0,,)-1)</f>
        <v>-358</v>
      </c>
      <c r="L732" s="425" t="e">
        <f ca="1">IF(AND(EXACT(C732,C730),C730&lt;&gt;0),L730+1,0)</f>
        <v>#NAME?</v>
      </c>
      <c r="M732" s="425" t="e">
        <f ca="1">IF(C732&lt;&gt;"",C732&amp;"-"&amp;L732,"")</f>
        <v>#NAME?</v>
      </c>
      <c r="N732" s="425" t="str">
        <f t="array" aca="1" ref="N732" ca="1">IFERROR(IF(INDEX('Disaggregation Records'!$E$155:$E$385,MATCH(RIGHT(M732,255),RIGHT('Disaggregation Records'!$D$155:$D$385,255),0))=0,"",INDEX('Disaggregation Records'!$E$155:$E$385,MATCH(RIGHT(M732,255),RIGHT('Disaggregation Records'!$D$155:$D$385,255),0))),"")</f>
        <v/>
      </c>
      <c r="O732" s="425" t="str">
        <f t="array" aca="1" ref="O732" ca="1">IFERROR(IF(INDEX('Disaggregation Records'!$F$155:$F$385,MATCH(RIGHT(M732,255),RIGHT('Disaggregation Records'!$D$155:$D$385,255),0))=0,"",INDEX('Disaggregation Records'!$F$155:$F$385,MATCH(RIGHT(M732,255),RIGHT('Disaggregation Records'!$D$155:$D$385,255),0))),"")</f>
        <v/>
      </c>
      <c r="P732" s="425" t="str">
        <f t="array" aca="1" ref="P732" ca="1">IFERROR(IF(INDEX('Disaggregation Records'!$H$155:$H$385,MATCH(RIGHT(M732,255),RIGHT('Disaggregation Records'!$D$155:$D$385,255),0))=0,"",INDEX('Disaggregation Records'!$H$155:$H$385,MATCH(RIGHT(M732,255),RIGHT('Disaggregation Records'!$D$155:$D$385,255),0))),"")</f>
        <v/>
      </c>
    </row>
    <row r="733" spans="1:16" ht="15" customHeight="1" x14ac:dyDescent="0.35">
      <c r="A733" s="891"/>
      <c r="B733" s="903"/>
      <c r="C733" s="890"/>
      <c r="D733" s="901"/>
      <c r="E733" s="913"/>
      <c r="F733" s="431"/>
      <c r="G733" s="905"/>
      <c r="H733" s="895"/>
      <c r="I733" s="915"/>
      <c r="J733" s="899"/>
      <c r="K733" s="893"/>
      <c r="L733" s="425"/>
      <c r="M733" s="425"/>
      <c r="N733" s="425"/>
      <c r="O733" s="425"/>
      <c r="P733" s="425"/>
    </row>
    <row r="734" spans="1:16" ht="15" customHeight="1" x14ac:dyDescent="0.35">
      <c r="A734" s="891" t="str">
        <f ca="1">INDIRECT("'Disaggregation tab old'!AB"&amp;28-$K734)</f>
        <v>a161R00000O3Jy9QAF</v>
      </c>
      <c r="B734" s="902">
        <f ca="1">INDIRECT("'Disaggregation tab old'!A"&amp;28-$K734)</f>
        <v>3</v>
      </c>
      <c r="C734" s="889" t="e">
        <f ca="1">VLOOKUP(B734,'Coverage Indicators - Section D'!$A$9:$AZ$70,52,FALSE)</f>
        <v>#NAME?</v>
      </c>
      <c r="D734" s="900" t="str">
        <f ca="1">N734</f>
        <v/>
      </c>
      <c r="E734" s="912" t="str">
        <f ca="1">O734</f>
        <v/>
      </c>
      <c r="F734" s="431"/>
      <c r="G734" s="904" t="str">
        <f>IF(IFERROR((F734/F735),"") ="", "",(F734/F735))</f>
        <v/>
      </c>
      <c r="H734" s="894"/>
      <c r="I734" s="914"/>
      <c r="J734" s="898"/>
      <c r="K734" s="893">
        <f ca="1">IF(OFFSET(K734,-2,0,,)="",-300,OFFSET(K734,-2,0,,)-1)</f>
        <v>-359</v>
      </c>
      <c r="L734" s="425" t="e">
        <f ca="1">IF(AND(EXACT(C734,C732),C732&lt;&gt;0),L732+1,0)</f>
        <v>#NAME?</v>
      </c>
      <c r="M734" s="425" t="e">
        <f ca="1">IF(C734&lt;&gt;"",C734&amp;"-"&amp;L734,"")</f>
        <v>#NAME?</v>
      </c>
      <c r="N734" s="425" t="str">
        <f t="array" aca="1" ref="N734" ca="1">IFERROR(IF(INDEX('Disaggregation Records'!$E$155:$E$385,MATCH(RIGHT(M734,255),RIGHT('Disaggregation Records'!$D$155:$D$385,255),0))=0,"",INDEX('Disaggregation Records'!$E$155:$E$385,MATCH(RIGHT(M734,255),RIGHT('Disaggregation Records'!$D$155:$D$385,255),0))),"")</f>
        <v/>
      </c>
      <c r="O734" s="425" t="str">
        <f t="array" aca="1" ref="O734" ca="1">IFERROR(IF(INDEX('Disaggregation Records'!$F$155:$F$385,MATCH(RIGHT(M734,255),RIGHT('Disaggregation Records'!$D$155:$D$385,255),0))=0,"",INDEX('Disaggregation Records'!$F$155:$F$385,MATCH(RIGHT(M734,255),RIGHT('Disaggregation Records'!$D$155:$D$385,255),0))),"")</f>
        <v/>
      </c>
      <c r="P734" s="425" t="str">
        <f t="array" aca="1" ref="P734" ca="1">IFERROR(IF(INDEX('Disaggregation Records'!$H$155:$H$385,MATCH(RIGHT(M734,255),RIGHT('Disaggregation Records'!$D$155:$D$385,255),0))=0,"",INDEX('Disaggregation Records'!$H$155:$H$385,MATCH(RIGHT(M734,255),RIGHT('Disaggregation Records'!$D$155:$D$385,255),0))),"")</f>
        <v/>
      </c>
    </row>
    <row r="735" spans="1:16" ht="15" customHeight="1" x14ac:dyDescent="0.35">
      <c r="A735" s="891"/>
      <c r="B735" s="903"/>
      <c r="C735" s="890"/>
      <c r="D735" s="901"/>
      <c r="E735" s="913"/>
      <c r="F735" s="431"/>
      <c r="G735" s="905"/>
      <c r="H735" s="895"/>
      <c r="I735" s="915"/>
      <c r="J735" s="899"/>
      <c r="K735" s="893"/>
      <c r="L735" s="425"/>
      <c r="M735" s="425"/>
      <c r="N735" s="425"/>
      <c r="O735" s="425"/>
      <c r="P735" s="425"/>
    </row>
    <row r="736" spans="1:16" ht="15" customHeight="1" x14ac:dyDescent="0.35">
      <c r="A736" s="891" t="str">
        <f ca="1">INDIRECT("'Disaggregation tab old'!AB"&amp;28-$K736)</f>
        <v>a161R00000O3JyAQAV</v>
      </c>
      <c r="B736" s="902">
        <f ca="1">INDIRECT("'Disaggregation tab old'!A"&amp;28-$K736)</f>
        <v>4</v>
      </c>
      <c r="C736" s="889" t="e">
        <f ca="1">VLOOKUP(B736,'Coverage Indicators - Section D'!$A$9:$AZ$70,52,FALSE)</f>
        <v>#NAME?</v>
      </c>
      <c r="D736" s="900" t="str">
        <f ca="1">N736</f>
        <v/>
      </c>
      <c r="E736" s="912" t="str">
        <f ca="1">O736</f>
        <v/>
      </c>
      <c r="F736" s="431"/>
      <c r="G736" s="904" t="str">
        <f>IF(IFERROR((F736/F737),"") ="", "",(F736/F737))</f>
        <v/>
      </c>
      <c r="H736" s="894"/>
      <c r="I736" s="914"/>
      <c r="J736" s="898"/>
      <c r="K736" s="893">
        <f ca="1">IF(OFFSET(K736,-2,0,,)="",-300,OFFSET(K736,-2,0,,)-1)</f>
        <v>-360</v>
      </c>
      <c r="L736" s="425" t="e">
        <f ca="1">IF(AND(EXACT(C736,C734),C734&lt;&gt;0),L734+1,0)</f>
        <v>#NAME?</v>
      </c>
      <c r="M736" s="425" t="e">
        <f ca="1">IF(C736&lt;&gt;"",C736&amp;"-"&amp;L736,"")</f>
        <v>#NAME?</v>
      </c>
      <c r="N736" s="425" t="str">
        <f t="array" aca="1" ref="N736" ca="1">IFERROR(IF(INDEX('Disaggregation Records'!$E$155:$E$385,MATCH(RIGHT(M736,255),RIGHT('Disaggregation Records'!$D$155:$D$385,255),0))=0,"",INDEX('Disaggregation Records'!$E$155:$E$385,MATCH(RIGHT(M736,255),RIGHT('Disaggregation Records'!$D$155:$D$385,255),0))),"")</f>
        <v/>
      </c>
      <c r="O736" s="425" t="str">
        <f t="array" aca="1" ref="O736" ca="1">IFERROR(IF(INDEX('Disaggregation Records'!$F$155:$F$385,MATCH(RIGHT(M736,255),RIGHT('Disaggregation Records'!$D$155:$D$385,255),0))=0,"",INDEX('Disaggregation Records'!$F$155:$F$385,MATCH(RIGHT(M736,255),RIGHT('Disaggregation Records'!$D$155:$D$385,255),0))),"")</f>
        <v/>
      </c>
      <c r="P736" s="425" t="str">
        <f t="array" aca="1" ref="P736" ca="1">IFERROR(IF(INDEX('Disaggregation Records'!$H$155:$H$385,MATCH(RIGHT(M736,255),RIGHT('Disaggregation Records'!$D$155:$D$385,255),0))=0,"",INDEX('Disaggregation Records'!$H$155:$H$385,MATCH(RIGHT(M736,255),RIGHT('Disaggregation Records'!$D$155:$D$385,255),0))),"")</f>
        <v/>
      </c>
    </row>
    <row r="737" spans="1:16" ht="15" customHeight="1" x14ac:dyDescent="0.35">
      <c r="A737" s="891"/>
      <c r="B737" s="903"/>
      <c r="C737" s="890"/>
      <c r="D737" s="901"/>
      <c r="E737" s="913"/>
      <c r="F737" s="431"/>
      <c r="G737" s="905"/>
      <c r="H737" s="895"/>
      <c r="I737" s="915"/>
      <c r="J737" s="899"/>
      <c r="K737" s="893"/>
      <c r="L737" s="425"/>
      <c r="M737" s="425"/>
      <c r="N737" s="425"/>
      <c r="O737" s="425"/>
      <c r="P737" s="425"/>
    </row>
    <row r="738" spans="1:16" ht="15" customHeight="1" x14ac:dyDescent="0.35">
      <c r="A738" s="891" t="str">
        <f ca="1">INDIRECT("'Disaggregation tab old'!AB"&amp;28-$K738)</f>
        <v>a161R00000O3JyBQAV</v>
      </c>
      <c r="B738" s="902">
        <f ca="1">INDIRECT("'Disaggregation tab old'!A"&amp;28-$K738)</f>
        <v>4</v>
      </c>
      <c r="C738" s="889" t="e">
        <f ca="1">VLOOKUP(B738,'Coverage Indicators - Section D'!$A$9:$AZ$70,52,FALSE)</f>
        <v>#NAME?</v>
      </c>
      <c r="D738" s="900" t="str">
        <f ca="1">N738</f>
        <v/>
      </c>
      <c r="E738" s="912" t="str">
        <f ca="1">O738</f>
        <v/>
      </c>
      <c r="F738" s="431"/>
      <c r="G738" s="904" t="str">
        <f>IF(IFERROR((F738/F739),"") ="", "",(F738/F739))</f>
        <v/>
      </c>
      <c r="H738" s="894"/>
      <c r="I738" s="914"/>
      <c r="J738" s="898"/>
      <c r="K738" s="893">
        <f ca="1">IF(OFFSET(K738,-2,0,,)="",-300,OFFSET(K738,-2,0,,)-1)</f>
        <v>-361</v>
      </c>
      <c r="L738" s="425" t="e">
        <f ca="1">IF(AND(EXACT(C738,C736),C736&lt;&gt;0),L736+1,0)</f>
        <v>#NAME?</v>
      </c>
      <c r="M738" s="425" t="e">
        <f ca="1">IF(C738&lt;&gt;"",C738&amp;"-"&amp;L738,"")</f>
        <v>#NAME?</v>
      </c>
      <c r="N738" s="425" t="str">
        <f t="array" aca="1" ref="N738" ca="1">IFERROR(IF(INDEX('Disaggregation Records'!$E$155:$E$385,MATCH(RIGHT(M738,255),RIGHT('Disaggregation Records'!$D$155:$D$385,255),0))=0,"",INDEX('Disaggregation Records'!$E$155:$E$385,MATCH(RIGHT(M738,255),RIGHT('Disaggregation Records'!$D$155:$D$385,255),0))),"")</f>
        <v/>
      </c>
      <c r="O738" s="425" t="str">
        <f t="array" aca="1" ref="O738" ca="1">IFERROR(IF(INDEX('Disaggregation Records'!$F$155:$F$385,MATCH(RIGHT(M738,255),RIGHT('Disaggregation Records'!$D$155:$D$385,255),0))=0,"",INDEX('Disaggregation Records'!$F$155:$F$385,MATCH(RIGHT(M738,255),RIGHT('Disaggregation Records'!$D$155:$D$385,255),0))),"")</f>
        <v/>
      </c>
      <c r="P738" s="425" t="str">
        <f t="array" aca="1" ref="P738" ca="1">IFERROR(IF(INDEX('Disaggregation Records'!$H$155:$H$385,MATCH(RIGHT(M738,255),RIGHT('Disaggregation Records'!$D$155:$D$385,255),0))=0,"",INDEX('Disaggregation Records'!$H$155:$H$385,MATCH(RIGHT(M738,255),RIGHT('Disaggregation Records'!$D$155:$D$385,255),0))),"")</f>
        <v/>
      </c>
    </row>
    <row r="739" spans="1:16" ht="15" customHeight="1" x14ac:dyDescent="0.35">
      <c r="A739" s="891"/>
      <c r="B739" s="903"/>
      <c r="C739" s="890"/>
      <c r="D739" s="901"/>
      <c r="E739" s="913"/>
      <c r="F739" s="431"/>
      <c r="G739" s="905"/>
      <c r="H739" s="895"/>
      <c r="I739" s="915"/>
      <c r="J739" s="899"/>
      <c r="K739" s="893"/>
      <c r="L739" s="425"/>
      <c r="M739" s="425"/>
      <c r="N739" s="425"/>
      <c r="O739" s="425"/>
      <c r="P739" s="425"/>
    </row>
    <row r="740" spans="1:16" ht="15" customHeight="1" x14ac:dyDescent="0.35">
      <c r="A740" s="891" t="str">
        <f ca="1">INDIRECT("'Disaggregation tab old'!AB"&amp;28-$K740)</f>
        <v>a161R00000O3JyCQAV</v>
      </c>
      <c r="B740" s="902">
        <f ca="1">INDIRECT("'Disaggregation tab old'!A"&amp;28-$K740)</f>
        <v>4</v>
      </c>
      <c r="C740" s="889" t="e">
        <f ca="1">VLOOKUP(B740,'Coverage Indicators - Section D'!$A$9:$AZ$70,52,FALSE)</f>
        <v>#NAME?</v>
      </c>
      <c r="D740" s="900" t="str">
        <f ca="1">N740</f>
        <v/>
      </c>
      <c r="E740" s="912" t="str">
        <f ca="1">O740</f>
        <v/>
      </c>
      <c r="F740" s="431"/>
      <c r="G740" s="904" t="str">
        <f>IF(IFERROR((F740/F741),"") ="", "",(F740/F741))</f>
        <v/>
      </c>
      <c r="H740" s="894"/>
      <c r="I740" s="914"/>
      <c r="J740" s="898"/>
      <c r="K740" s="893">
        <f ca="1">IF(OFFSET(K740,-2,0,,)="",-300,OFFSET(K740,-2,0,,)-1)</f>
        <v>-362</v>
      </c>
      <c r="L740" s="425" t="e">
        <f ca="1">IF(AND(EXACT(C740,C738),C738&lt;&gt;0),L738+1,0)</f>
        <v>#NAME?</v>
      </c>
      <c r="M740" s="425" t="e">
        <f ca="1">IF(C740&lt;&gt;"",C740&amp;"-"&amp;L740,"")</f>
        <v>#NAME?</v>
      </c>
      <c r="N740" s="425" t="str">
        <f t="array" aca="1" ref="N740" ca="1">IFERROR(IF(INDEX('Disaggregation Records'!$E$155:$E$385,MATCH(RIGHT(M740,255),RIGHT('Disaggregation Records'!$D$155:$D$385,255),0))=0,"",INDEX('Disaggregation Records'!$E$155:$E$385,MATCH(RIGHT(M740,255),RIGHT('Disaggregation Records'!$D$155:$D$385,255),0))),"")</f>
        <v/>
      </c>
      <c r="O740" s="425" t="str">
        <f t="array" aca="1" ref="O740" ca="1">IFERROR(IF(INDEX('Disaggregation Records'!$F$155:$F$385,MATCH(RIGHT(M740,255),RIGHT('Disaggregation Records'!$D$155:$D$385,255),0))=0,"",INDEX('Disaggregation Records'!$F$155:$F$385,MATCH(RIGHT(M740,255),RIGHT('Disaggregation Records'!$D$155:$D$385,255),0))),"")</f>
        <v/>
      </c>
      <c r="P740" s="425" t="str">
        <f t="array" aca="1" ref="P740" ca="1">IFERROR(IF(INDEX('Disaggregation Records'!$H$155:$H$385,MATCH(RIGHT(M740,255),RIGHT('Disaggregation Records'!$D$155:$D$385,255),0))=0,"",INDEX('Disaggregation Records'!$H$155:$H$385,MATCH(RIGHT(M740,255),RIGHT('Disaggregation Records'!$D$155:$D$385,255),0))),"")</f>
        <v/>
      </c>
    </row>
    <row r="741" spans="1:16" ht="15" customHeight="1" x14ac:dyDescent="0.35">
      <c r="A741" s="891"/>
      <c r="B741" s="903"/>
      <c r="C741" s="890"/>
      <c r="D741" s="901"/>
      <c r="E741" s="913"/>
      <c r="F741" s="431"/>
      <c r="G741" s="905"/>
      <c r="H741" s="895"/>
      <c r="I741" s="915"/>
      <c r="J741" s="899"/>
      <c r="K741" s="893"/>
      <c r="L741" s="425"/>
      <c r="M741" s="425"/>
      <c r="N741" s="425"/>
      <c r="O741" s="425"/>
      <c r="P741" s="425"/>
    </row>
    <row r="742" spans="1:16" ht="15" customHeight="1" x14ac:dyDescent="0.35">
      <c r="A742" s="891" t="str">
        <f ca="1">INDIRECT("'Disaggregation tab old'!AB"&amp;28-$K742)</f>
        <v>a161R00000O3JyDQAV</v>
      </c>
      <c r="B742" s="902">
        <f ca="1">INDIRECT("'Disaggregation tab old'!A"&amp;28-$K742)</f>
        <v>4</v>
      </c>
      <c r="C742" s="889" t="e">
        <f ca="1">VLOOKUP(B742,'Coverage Indicators - Section D'!$A$9:$AZ$70,52,FALSE)</f>
        <v>#NAME?</v>
      </c>
      <c r="D742" s="900" t="str">
        <f ca="1">N742</f>
        <v/>
      </c>
      <c r="E742" s="912" t="str">
        <f ca="1">O742</f>
        <v/>
      </c>
      <c r="F742" s="431"/>
      <c r="G742" s="904" t="str">
        <f>IF(IFERROR((F742/F743),"") ="", "",(F742/F743))</f>
        <v/>
      </c>
      <c r="H742" s="894"/>
      <c r="I742" s="914"/>
      <c r="J742" s="898"/>
      <c r="K742" s="893">
        <f ca="1">IF(OFFSET(K742,-2,0,,)="",-300,OFFSET(K742,-2,0,,)-1)</f>
        <v>-363</v>
      </c>
      <c r="L742" s="425" t="e">
        <f ca="1">IF(AND(EXACT(C742,C740),C740&lt;&gt;0),L740+1,0)</f>
        <v>#NAME?</v>
      </c>
      <c r="M742" s="425" t="e">
        <f ca="1">IF(C742&lt;&gt;"",C742&amp;"-"&amp;L742,"")</f>
        <v>#NAME?</v>
      </c>
      <c r="N742" s="425" t="str">
        <f t="array" aca="1" ref="N742" ca="1">IFERROR(IF(INDEX('Disaggregation Records'!$E$155:$E$385,MATCH(RIGHT(M742,255),RIGHT('Disaggregation Records'!$D$155:$D$385,255),0))=0,"",INDEX('Disaggregation Records'!$E$155:$E$385,MATCH(RIGHT(M742,255),RIGHT('Disaggregation Records'!$D$155:$D$385,255),0))),"")</f>
        <v/>
      </c>
      <c r="O742" s="425" t="str">
        <f t="array" aca="1" ref="O742" ca="1">IFERROR(IF(INDEX('Disaggregation Records'!$F$155:$F$385,MATCH(RIGHT(M742,255),RIGHT('Disaggregation Records'!$D$155:$D$385,255),0))=0,"",INDEX('Disaggregation Records'!$F$155:$F$385,MATCH(RIGHT(M742,255),RIGHT('Disaggregation Records'!$D$155:$D$385,255),0))),"")</f>
        <v/>
      </c>
      <c r="P742" s="425" t="str">
        <f t="array" aca="1" ref="P742" ca="1">IFERROR(IF(INDEX('Disaggregation Records'!$H$155:$H$385,MATCH(RIGHT(M742,255),RIGHT('Disaggregation Records'!$D$155:$D$385,255),0))=0,"",INDEX('Disaggregation Records'!$H$155:$H$385,MATCH(RIGHT(M742,255),RIGHT('Disaggregation Records'!$D$155:$D$385,255),0))),"")</f>
        <v/>
      </c>
    </row>
    <row r="743" spans="1:16" ht="15" customHeight="1" x14ac:dyDescent="0.35">
      <c r="A743" s="891"/>
      <c r="B743" s="903"/>
      <c r="C743" s="890"/>
      <c r="D743" s="901"/>
      <c r="E743" s="913"/>
      <c r="F743" s="431"/>
      <c r="G743" s="905"/>
      <c r="H743" s="895"/>
      <c r="I743" s="915"/>
      <c r="J743" s="899"/>
      <c r="K743" s="893"/>
      <c r="L743" s="425"/>
      <c r="M743" s="425"/>
      <c r="N743" s="425"/>
      <c r="O743" s="425"/>
      <c r="P743" s="425"/>
    </row>
    <row r="744" spans="1:16" ht="15" customHeight="1" x14ac:dyDescent="0.35">
      <c r="A744" s="891" t="str">
        <f ca="1">INDIRECT("'Disaggregation tab old'!AB"&amp;28-$K744)</f>
        <v>a161R00000O3JyEQAV</v>
      </c>
      <c r="B744" s="902">
        <f ca="1">INDIRECT("'Disaggregation tab old'!A"&amp;28-$K744)</f>
        <v>4</v>
      </c>
      <c r="C744" s="889" t="e">
        <f ca="1">VLOOKUP(B744,'Coverage Indicators - Section D'!$A$9:$AZ$70,52,FALSE)</f>
        <v>#NAME?</v>
      </c>
      <c r="D744" s="900" t="str">
        <f ca="1">N744</f>
        <v/>
      </c>
      <c r="E744" s="912" t="str">
        <f ca="1">O744</f>
        <v/>
      </c>
      <c r="F744" s="431"/>
      <c r="G744" s="904" t="str">
        <f>IF(IFERROR((F744/F745),"") ="", "",(F744/F745))</f>
        <v/>
      </c>
      <c r="H744" s="894"/>
      <c r="I744" s="914"/>
      <c r="J744" s="898"/>
      <c r="K744" s="893">
        <f ca="1">IF(OFFSET(K744,-2,0,,)="",-300,OFFSET(K744,-2,0,,)-1)</f>
        <v>-364</v>
      </c>
      <c r="L744" s="425" t="e">
        <f ca="1">IF(AND(EXACT(C744,C742),C742&lt;&gt;0),L742+1,0)</f>
        <v>#NAME?</v>
      </c>
      <c r="M744" s="425" t="e">
        <f ca="1">IF(C744&lt;&gt;"",C744&amp;"-"&amp;L744,"")</f>
        <v>#NAME?</v>
      </c>
      <c r="N744" s="425" t="str">
        <f t="array" aca="1" ref="N744" ca="1">IFERROR(IF(INDEX('Disaggregation Records'!$E$155:$E$385,MATCH(RIGHT(M744,255),RIGHT('Disaggregation Records'!$D$155:$D$385,255),0))=0,"",INDEX('Disaggregation Records'!$E$155:$E$385,MATCH(RIGHT(M744,255),RIGHT('Disaggregation Records'!$D$155:$D$385,255),0))),"")</f>
        <v/>
      </c>
      <c r="O744" s="425" t="str">
        <f t="array" aca="1" ref="O744" ca="1">IFERROR(IF(INDEX('Disaggregation Records'!$F$155:$F$385,MATCH(RIGHT(M744,255),RIGHT('Disaggregation Records'!$D$155:$D$385,255),0))=0,"",INDEX('Disaggregation Records'!$F$155:$F$385,MATCH(RIGHT(M744,255),RIGHT('Disaggregation Records'!$D$155:$D$385,255),0))),"")</f>
        <v/>
      </c>
      <c r="P744" s="425" t="str">
        <f t="array" aca="1" ref="P744" ca="1">IFERROR(IF(INDEX('Disaggregation Records'!$H$155:$H$385,MATCH(RIGHT(M744,255),RIGHT('Disaggregation Records'!$D$155:$D$385,255),0))=0,"",INDEX('Disaggregation Records'!$H$155:$H$385,MATCH(RIGHT(M744,255),RIGHT('Disaggregation Records'!$D$155:$D$385,255),0))),"")</f>
        <v/>
      </c>
    </row>
    <row r="745" spans="1:16" ht="15" customHeight="1" x14ac:dyDescent="0.35">
      <c r="A745" s="891"/>
      <c r="B745" s="903"/>
      <c r="C745" s="890"/>
      <c r="D745" s="901"/>
      <c r="E745" s="913"/>
      <c r="F745" s="431"/>
      <c r="G745" s="905"/>
      <c r="H745" s="895"/>
      <c r="I745" s="915"/>
      <c r="J745" s="899"/>
      <c r="K745" s="893"/>
      <c r="L745" s="425"/>
      <c r="M745" s="425"/>
      <c r="N745" s="425"/>
      <c r="O745" s="425"/>
      <c r="P745" s="425"/>
    </row>
    <row r="746" spans="1:16" ht="15" customHeight="1" x14ac:dyDescent="0.35">
      <c r="A746" s="891" t="str">
        <f ca="1">INDIRECT("'Disaggregation tab old'!AB"&amp;28-$K746)</f>
        <v>a161R00000O3JyFQAV</v>
      </c>
      <c r="B746" s="902">
        <f ca="1">INDIRECT("'Disaggregation tab old'!A"&amp;28-$K746)</f>
        <v>4</v>
      </c>
      <c r="C746" s="889" t="e">
        <f ca="1">VLOOKUP(B746,'Coverage Indicators - Section D'!$A$9:$AZ$70,52,FALSE)</f>
        <v>#NAME?</v>
      </c>
      <c r="D746" s="900" t="str">
        <f ca="1">N746</f>
        <v/>
      </c>
      <c r="E746" s="912" t="str">
        <f ca="1">O746</f>
        <v/>
      </c>
      <c r="F746" s="431"/>
      <c r="G746" s="904" t="str">
        <f>IF(IFERROR((F746/F747),"") ="", "",(F746/F747))</f>
        <v/>
      </c>
      <c r="H746" s="894"/>
      <c r="I746" s="914"/>
      <c r="J746" s="898"/>
      <c r="K746" s="893">
        <f ca="1">IF(OFFSET(K746,-2,0,,)="",-300,OFFSET(K746,-2,0,,)-1)</f>
        <v>-365</v>
      </c>
      <c r="L746" s="425" t="e">
        <f ca="1">IF(AND(EXACT(C746,C744),C744&lt;&gt;0),L744+1,0)</f>
        <v>#NAME?</v>
      </c>
      <c r="M746" s="425" t="e">
        <f ca="1">IF(C746&lt;&gt;"",C746&amp;"-"&amp;L746,"")</f>
        <v>#NAME?</v>
      </c>
      <c r="N746" s="425" t="str">
        <f t="array" aca="1" ref="N746" ca="1">IFERROR(IF(INDEX('Disaggregation Records'!$E$155:$E$385,MATCH(RIGHT(M746,255),RIGHT('Disaggregation Records'!$D$155:$D$385,255),0))=0,"",INDEX('Disaggregation Records'!$E$155:$E$385,MATCH(RIGHT(M746,255),RIGHT('Disaggregation Records'!$D$155:$D$385,255),0))),"")</f>
        <v/>
      </c>
      <c r="O746" s="425" t="str">
        <f t="array" aca="1" ref="O746" ca="1">IFERROR(IF(INDEX('Disaggregation Records'!$F$155:$F$385,MATCH(RIGHT(M746,255),RIGHT('Disaggregation Records'!$D$155:$D$385,255),0))=0,"",INDEX('Disaggregation Records'!$F$155:$F$385,MATCH(RIGHT(M746,255),RIGHT('Disaggregation Records'!$D$155:$D$385,255),0))),"")</f>
        <v/>
      </c>
      <c r="P746" s="425" t="str">
        <f t="array" aca="1" ref="P746" ca="1">IFERROR(IF(INDEX('Disaggregation Records'!$H$155:$H$385,MATCH(RIGHT(M746,255),RIGHT('Disaggregation Records'!$D$155:$D$385,255),0))=0,"",INDEX('Disaggregation Records'!$H$155:$H$385,MATCH(RIGHT(M746,255),RIGHT('Disaggregation Records'!$D$155:$D$385,255),0))),"")</f>
        <v/>
      </c>
    </row>
    <row r="747" spans="1:16" ht="15" customHeight="1" x14ac:dyDescent="0.35">
      <c r="A747" s="891"/>
      <c r="B747" s="903"/>
      <c r="C747" s="890"/>
      <c r="D747" s="901"/>
      <c r="E747" s="913"/>
      <c r="F747" s="431"/>
      <c r="G747" s="905"/>
      <c r="H747" s="895"/>
      <c r="I747" s="915"/>
      <c r="J747" s="899"/>
      <c r="K747" s="893"/>
      <c r="L747" s="425"/>
      <c r="M747" s="425"/>
      <c r="N747" s="425"/>
      <c r="O747" s="425"/>
      <c r="P747" s="425"/>
    </row>
    <row r="748" spans="1:16" ht="15" customHeight="1" x14ac:dyDescent="0.35">
      <c r="A748" s="891" t="str">
        <f ca="1">INDIRECT("'Disaggregation tab old'!AB"&amp;28-$K748)</f>
        <v>a161R00000O3JyGQAV</v>
      </c>
      <c r="B748" s="902">
        <f ca="1">INDIRECT("'Disaggregation tab old'!A"&amp;28-$K748)</f>
        <v>4</v>
      </c>
      <c r="C748" s="889" t="e">
        <f ca="1">VLOOKUP(B748,'Coverage Indicators - Section D'!$A$9:$AZ$70,52,FALSE)</f>
        <v>#NAME?</v>
      </c>
      <c r="D748" s="900" t="str">
        <f ca="1">N748</f>
        <v/>
      </c>
      <c r="E748" s="912" t="str">
        <f ca="1">O748</f>
        <v/>
      </c>
      <c r="F748" s="431"/>
      <c r="G748" s="904" t="str">
        <f>IF(IFERROR((F748/F749),"") ="", "",(F748/F749))</f>
        <v/>
      </c>
      <c r="H748" s="894"/>
      <c r="I748" s="914"/>
      <c r="J748" s="898"/>
      <c r="K748" s="893">
        <f ca="1">IF(OFFSET(K748,-2,0,,)="",-300,OFFSET(K748,-2,0,,)-1)</f>
        <v>-366</v>
      </c>
      <c r="L748" s="425" t="e">
        <f ca="1">IF(AND(EXACT(C748,C746),C746&lt;&gt;0),L746+1,0)</f>
        <v>#NAME?</v>
      </c>
      <c r="M748" s="425" t="e">
        <f ca="1">IF(C748&lt;&gt;"",C748&amp;"-"&amp;L748,"")</f>
        <v>#NAME?</v>
      </c>
      <c r="N748" s="425" t="str">
        <f t="array" aca="1" ref="N748" ca="1">IFERROR(IF(INDEX('Disaggregation Records'!$E$155:$E$385,MATCH(RIGHT(M748,255),RIGHT('Disaggregation Records'!$D$155:$D$385,255),0))=0,"",INDEX('Disaggregation Records'!$E$155:$E$385,MATCH(RIGHT(M748,255),RIGHT('Disaggregation Records'!$D$155:$D$385,255),0))),"")</f>
        <v/>
      </c>
      <c r="O748" s="425" t="str">
        <f t="array" aca="1" ref="O748" ca="1">IFERROR(IF(INDEX('Disaggregation Records'!$F$155:$F$385,MATCH(RIGHT(M748,255),RIGHT('Disaggregation Records'!$D$155:$D$385,255),0))=0,"",INDEX('Disaggregation Records'!$F$155:$F$385,MATCH(RIGHT(M748,255),RIGHT('Disaggregation Records'!$D$155:$D$385,255),0))),"")</f>
        <v/>
      </c>
      <c r="P748" s="425" t="str">
        <f t="array" aca="1" ref="P748" ca="1">IFERROR(IF(INDEX('Disaggregation Records'!$H$155:$H$385,MATCH(RIGHT(M748,255),RIGHT('Disaggregation Records'!$D$155:$D$385,255),0))=0,"",INDEX('Disaggregation Records'!$H$155:$H$385,MATCH(RIGHT(M748,255),RIGHT('Disaggregation Records'!$D$155:$D$385,255),0))),"")</f>
        <v/>
      </c>
    </row>
    <row r="749" spans="1:16" ht="15" customHeight="1" x14ac:dyDescent="0.35">
      <c r="A749" s="891"/>
      <c r="B749" s="903"/>
      <c r="C749" s="890"/>
      <c r="D749" s="901"/>
      <c r="E749" s="913"/>
      <c r="F749" s="431"/>
      <c r="G749" s="905"/>
      <c r="H749" s="895"/>
      <c r="I749" s="915"/>
      <c r="J749" s="899"/>
      <c r="K749" s="893"/>
      <c r="L749" s="425"/>
      <c r="M749" s="425"/>
      <c r="N749" s="425"/>
      <c r="O749" s="425"/>
      <c r="P749" s="425"/>
    </row>
    <row r="750" spans="1:16" ht="15" customHeight="1" x14ac:dyDescent="0.35">
      <c r="A750" s="891" t="str">
        <f ca="1">INDIRECT("'Disaggregation tab old'!AB"&amp;28-$K750)</f>
        <v>a161R00000O3JyHQAV</v>
      </c>
      <c r="B750" s="902">
        <f ca="1">INDIRECT("'Disaggregation tab old'!A"&amp;28-$K750)</f>
        <v>4</v>
      </c>
      <c r="C750" s="889" t="e">
        <f ca="1">VLOOKUP(B750,'Coverage Indicators - Section D'!$A$9:$AZ$70,52,FALSE)</f>
        <v>#NAME?</v>
      </c>
      <c r="D750" s="900" t="str">
        <f ca="1">N750</f>
        <v/>
      </c>
      <c r="E750" s="912" t="str">
        <f ca="1">O750</f>
        <v/>
      </c>
      <c r="F750" s="431"/>
      <c r="G750" s="904" t="str">
        <f>IF(IFERROR((F750/F751),"") ="", "",(F750/F751))</f>
        <v/>
      </c>
      <c r="H750" s="894"/>
      <c r="I750" s="914"/>
      <c r="J750" s="898"/>
      <c r="K750" s="893">
        <f ca="1">IF(OFFSET(K750,-2,0,,)="",-300,OFFSET(K750,-2,0,,)-1)</f>
        <v>-367</v>
      </c>
      <c r="L750" s="425" t="e">
        <f ca="1">IF(AND(EXACT(C750,C748),C748&lt;&gt;0),L748+1,0)</f>
        <v>#NAME?</v>
      </c>
      <c r="M750" s="425" t="e">
        <f ca="1">IF(C750&lt;&gt;"",C750&amp;"-"&amp;L750,"")</f>
        <v>#NAME?</v>
      </c>
      <c r="N750" s="425" t="str">
        <f t="array" aca="1" ref="N750" ca="1">IFERROR(IF(INDEX('Disaggregation Records'!$E$155:$E$385,MATCH(RIGHT(M750,255),RIGHT('Disaggregation Records'!$D$155:$D$385,255),0))=0,"",INDEX('Disaggregation Records'!$E$155:$E$385,MATCH(RIGHT(M750,255),RIGHT('Disaggregation Records'!$D$155:$D$385,255),0))),"")</f>
        <v/>
      </c>
      <c r="O750" s="425" t="str">
        <f t="array" aca="1" ref="O750" ca="1">IFERROR(IF(INDEX('Disaggregation Records'!$F$155:$F$385,MATCH(RIGHT(M750,255),RIGHT('Disaggregation Records'!$D$155:$D$385,255),0))=0,"",INDEX('Disaggregation Records'!$F$155:$F$385,MATCH(RIGHT(M750,255),RIGHT('Disaggregation Records'!$D$155:$D$385,255),0))),"")</f>
        <v/>
      </c>
      <c r="P750" s="425" t="str">
        <f t="array" aca="1" ref="P750" ca="1">IFERROR(IF(INDEX('Disaggregation Records'!$H$155:$H$385,MATCH(RIGHT(M750,255),RIGHT('Disaggregation Records'!$D$155:$D$385,255),0))=0,"",INDEX('Disaggregation Records'!$H$155:$H$385,MATCH(RIGHT(M750,255),RIGHT('Disaggregation Records'!$D$155:$D$385,255),0))),"")</f>
        <v/>
      </c>
    </row>
    <row r="751" spans="1:16" ht="15" customHeight="1" x14ac:dyDescent="0.35">
      <c r="A751" s="891"/>
      <c r="B751" s="903"/>
      <c r="C751" s="890"/>
      <c r="D751" s="901"/>
      <c r="E751" s="913"/>
      <c r="F751" s="431"/>
      <c r="G751" s="905"/>
      <c r="H751" s="895"/>
      <c r="I751" s="915"/>
      <c r="J751" s="899"/>
      <c r="K751" s="893"/>
      <c r="L751" s="425"/>
      <c r="M751" s="425"/>
      <c r="N751" s="425"/>
      <c r="O751" s="425"/>
      <c r="P751" s="425"/>
    </row>
    <row r="752" spans="1:16" ht="15" customHeight="1" x14ac:dyDescent="0.35">
      <c r="A752" s="891" t="str">
        <f ca="1">INDIRECT("'Disaggregation tab old'!AB"&amp;28-$K752)</f>
        <v>a161R00000O3JyIQAV</v>
      </c>
      <c r="B752" s="902">
        <f ca="1">INDIRECT("'Disaggregation tab old'!A"&amp;28-$K752)</f>
        <v>4</v>
      </c>
      <c r="C752" s="889" t="e">
        <f ca="1">VLOOKUP(B752,'Coverage Indicators - Section D'!$A$9:$AZ$70,52,FALSE)</f>
        <v>#NAME?</v>
      </c>
      <c r="D752" s="900" t="str">
        <f ca="1">N752</f>
        <v/>
      </c>
      <c r="E752" s="912" t="str">
        <f ca="1">O752</f>
        <v/>
      </c>
      <c r="F752" s="431"/>
      <c r="G752" s="904" t="str">
        <f>IF(IFERROR((F752/F753),"") ="", "",(F752/F753))</f>
        <v/>
      </c>
      <c r="H752" s="894"/>
      <c r="I752" s="914"/>
      <c r="J752" s="898"/>
      <c r="K752" s="893">
        <f ca="1">IF(OFFSET(K752,-2,0,,)="",-300,OFFSET(K752,-2,0,,)-1)</f>
        <v>-368</v>
      </c>
      <c r="L752" s="425" t="e">
        <f ca="1">IF(AND(EXACT(C752,C750),C750&lt;&gt;0),L750+1,0)</f>
        <v>#NAME?</v>
      </c>
      <c r="M752" s="425" t="e">
        <f ca="1">IF(C752&lt;&gt;"",C752&amp;"-"&amp;L752,"")</f>
        <v>#NAME?</v>
      </c>
      <c r="N752" s="425" t="str">
        <f t="array" aca="1" ref="N752" ca="1">IFERROR(IF(INDEX('Disaggregation Records'!$E$155:$E$385,MATCH(RIGHT(M752,255),RIGHT('Disaggregation Records'!$D$155:$D$385,255),0))=0,"",INDEX('Disaggregation Records'!$E$155:$E$385,MATCH(RIGHT(M752,255),RIGHT('Disaggregation Records'!$D$155:$D$385,255),0))),"")</f>
        <v/>
      </c>
      <c r="O752" s="425" t="str">
        <f t="array" aca="1" ref="O752" ca="1">IFERROR(IF(INDEX('Disaggregation Records'!$F$155:$F$385,MATCH(RIGHT(M752,255),RIGHT('Disaggregation Records'!$D$155:$D$385,255),0))=0,"",INDEX('Disaggregation Records'!$F$155:$F$385,MATCH(RIGHT(M752,255),RIGHT('Disaggregation Records'!$D$155:$D$385,255),0))),"")</f>
        <v/>
      </c>
      <c r="P752" s="425" t="str">
        <f t="array" aca="1" ref="P752" ca="1">IFERROR(IF(INDEX('Disaggregation Records'!$H$155:$H$385,MATCH(RIGHT(M752,255),RIGHT('Disaggregation Records'!$D$155:$D$385,255),0))=0,"",INDEX('Disaggregation Records'!$H$155:$H$385,MATCH(RIGHT(M752,255),RIGHT('Disaggregation Records'!$D$155:$D$385,255),0))),"")</f>
        <v/>
      </c>
    </row>
    <row r="753" spans="1:16" ht="15" customHeight="1" x14ac:dyDescent="0.35">
      <c r="A753" s="891"/>
      <c r="B753" s="903"/>
      <c r="C753" s="890"/>
      <c r="D753" s="901"/>
      <c r="E753" s="913"/>
      <c r="F753" s="431"/>
      <c r="G753" s="905"/>
      <c r="H753" s="895"/>
      <c r="I753" s="915"/>
      <c r="J753" s="899"/>
      <c r="K753" s="893"/>
      <c r="L753" s="425"/>
      <c r="M753" s="425"/>
      <c r="N753" s="425"/>
      <c r="O753" s="425"/>
      <c r="P753" s="425"/>
    </row>
    <row r="754" spans="1:16" ht="15" customHeight="1" x14ac:dyDescent="0.35">
      <c r="A754" s="891" t="str">
        <f ca="1">INDIRECT("'Disaggregation tab old'!AB"&amp;28-$K754)</f>
        <v>a161R00000O3JyJQAV</v>
      </c>
      <c r="B754" s="902">
        <f ca="1">INDIRECT("'Disaggregation tab old'!A"&amp;28-$K754)</f>
        <v>4</v>
      </c>
      <c r="C754" s="889" t="e">
        <f ca="1">VLOOKUP(B754,'Coverage Indicators - Section D'!$A$9:$AZ$70,52,FALSE)</f>
        <v>#NAME?</v>
      </c>
      <c r="D754" s="900" t="str">
        <f ca="1">N754</f>
        <v/>
      </c>
      <c r="E754" s="912" t="str">
        <f ca="1">O754</f>
        <v/>
      </c>
      <c r="F754" s="431"/>
      <c r="G754" s="904" t="str">
        <f>IF(IFERROR((F754/F755),"") ="", "",(F754/F755))</f>
        <v/>
      </c>
      <c r="H754" s="894"/>
      <c r="I754" s="914"/>
      <c r="J754" s="898"/>
      <c r="K754" s="893">
        <f ca="1">IF(OFFSET(K754,-2,0,,)="",-300,OFFSET(K754,-2,0,,)-1)</f>
        <v>-369</v>
      </c>
      <c r="L754" s="425" t="e">
        <f ca="1">IF(AND(EXACT(C754,C752),C752&lt;&gt;0),L752+1,0)</f>
        <v>#NAME?</v>
      </c>
      <c r="M754" s="425" t="e">
        <f ca="1">IF(C754&lt;&gt;"",C754&amp;"-"&amp;L754,"")</f>
        <v>#NAME?</v>
      </c>
      <c r="N754" s="425" t="str">
        <f t="array" aca="1" ref="N754" ca="1">IFERROR(IF(INDEX('Disaggregation Records'!$E$155:$E$385,MATCH(RIGHT(M754,255),RIGHT('Disaggregation Records'!$D$155:$D$385,255),0))=0,"",INDEX('Disaggregation Records'!$E$155:$E$385,MATCH(RIGHT(M754,255),RIGHT('Disaggregation Records'!$D$155:$D$385,255),0))),"")</f>
        <v/>
      </c>
      <c r="O754" s="425" t="str">
        <f t="array" aca="1" ref="O754" ca="1">IFERROR(IF(INDEX('Disaggregation Records'!$F$155:$F$385,MATCH(RIGHT(M754,255),RIGHT('Disaggregation Records'!$D$155:$D$385,255),0))=0,"",INDEX('Disaggregation Records'!$F$155:$F$385,MATCH(RIGHT(M754,255),RIGHT('Disaggregation Records'!$D$155:$D$385,255),0))),"")</f>
        <v/>
      </c>
      <c r="P754" s="425" t="str">
        <f t="array" aca="1" ref="P754" ca="1">IFERROR(IF(INDEX('Disaggregation Records'!$H$155:$H$385,MATCH(RIGHT(M754,255),RIGHT('Disaggregation Records'!$D$155:$D$385,255),0))=0,"",INDEX('Disaggregation Records'!$H$155:$H$385,MATCH(RIGHT(M754,255),RIGHT('Disaggregation Records'!$D$155:$D$385,255),0))),"")</f>
        <v/>
      </c>
    </row>
    <row r="755" spans="1:16" ht="15" customHeight="1" x14ac:dyDescent="0.35">
      <c r="A755" s="891"/>
      <c r="B755" s="903"/>
      <c r="C755" s="890"/>
      <c r="D755" s="901"/>
      <c r="E755" s="913"/>
      <c r="F755" s="431"/>
      <c r="G755" s="905"/>
      <c r="H755" s="895"/>
      <c r="I755" s="915"/>
      <c r="J755" s="899"/>
      <c r="K755" s="893"/>
      <c r="L755" s="425"/>
      <c r="M755" s="425"/>
      <c r="N755" s="425"/>
      <c r="O755" s="425"/>
      <c r="P755" s="425"/>
    </row>
    <row r="756" spans="1:16" ht="15" customHeight="1" x14ac:dyDescent="0.35">
      <c r="A756" s="891" t="str">
        <f ca="1">INDIRECT("'Disaggregation tab old'!AB"&amp;28-$K756)</f>
        <v>a161R00000O3JyKQAV</v>
      </c>
      <c r="B756" s="902">
        <f ca="1">INDIRECT("'Disaggregation tab old'!A"&amp;28-$K756)</f>
        <v>4</v>
      </c>
      <c r="C756" s="889" t="e">
        <f ca="1">VLOOKUP(B756,'Coverage Indicators - Section D'!$A$9:$AZ$70,52,FALSE)</f>
        <v>#NAME?</v>
      </c>
      <c r="D756" s="900" t="str">
        <f ca="1">N756</f>
        <v/>
      </c>
      <c r="E756" s="912" t="str">
        <f ca="1">O756</f>
        <v/>
      </c>
      <c r="F756" s="431"/>
      <c r="G756" s="904" t="str">
        <f>IF(IFERROR((F756/F757),"") ="", "",(F756/F757))</f>
        <v/>
      </c>
      <c r="H756" s="894"/>
      <c r="I756" s="914"/>
      <c r="J756" s="898"/>
      <c r="K756" s="893">
        <f ca="1">IF(OFFSET(K756,-2,0,,)="",-300,OFFSET(K756,-2,0,,)-1)</f>
        <v>-370</v>
      </c>
      <c r="L756" s="425" t="e">
        <f ca="1">IF(AND(EXACT(C756,C754),C754&lt;&gt;0),L754+1,0)</f>
        <v>#NAME?</v>
      </c>
      <c r="M756" s="425" t="e">
        <f ca="1">IF(C756&lt;&gt;"",C756&amp;"-"&amp;L756,"")</f>
        <v>#NAME?</v>
      </c>
      <c r="N756" s="425" t="str">
        <f t="array" aca="1" ref="N756" ca="1">IFERROR(IF(INDEX('Disaggregation Records'!$E$155:$E$385,MATCH(RIGHT(M756,255),RIGHT('Disaggregation Records'!$D$155:$D$385,255),0))=0,"",INDEX('Disaggregation Records'!$E$155:$E$385,MATCH(RIGHT(M756,255),RIGHT('Disaggregation Records'!$D$155:$D$385,255),0))),"")</f>
        <v/>
      </c>
      <c r="O756" s="425" t="str">
        <f t="array" aca="1" ref="O756" ca="1">IFERROR(IF(INDEX('Disaggregation Records'!$F$155:$F$385,MATCH(RIGHT(M756,255),RIGHT('Disaggregation Records'!$D$155:$D$385,255),0))=0,"",INDEX('Disaggregation Records'!$F$155:$F$385,MATCH(RIGHT(M756,255),RIGHT('Disaggregation Records'!$D$155:$D$385,255),0))),"")</f>
        <v/>
      </c>
      <c r="P756" s="425" t="str">
        <f t="array" aca="1" ref="P756" ca="1">IFERROR(IF(INDEX('Disaggregation Records'!$H$155:$H$385,MATCH(RIGHT(M756,255),RIGHT('Disaggregation Records'!$D$155:$D$385,255),0))=0,"",INDEX('Disaggregation Records'!$H$155:$H$385,MATCH(RIGHT(M756,255),RIGHT('Disaggregation Records'!$D$155:$D$385,255),0))),"")</f>
        <v/>
      </c>
    </row>
    <row r="757" spans="1:16" ht="15" customHeight="1" x14ac:dyDescent="0.35">
      <c r="A757" s="891"/>
      <c r="B757" s="903"/>
      <c r="C757" s="890"/>
      <c r="D757" s="901"/>
      <c r="E757" s="913"/>
      <c r="F757" s="431"/>
      <c r="G757" s="905"/>
      <c r="H757" s="895"/>
      <c r="I757" s="915"/>
      <c r="J757" s="899"/>
      <c r="K757" s="893"/>
      <c r="L757" s="425"/>
      <c r="M757" s="425"/>
      <c r="N757" s="425"/>
      <c r="O757" s="425"/>
      <c r="P757" s="425"/>
    </row>
    <row r="758" spans="1:16" ht="15" customHeight="1" x14ac:dyDescent="0.35">
      <c r="A758" s="891" t="str">
        <f ca="1">INDIRECT("'Disaggregation tab old'!AB"&amp;28-$K758)</f>
        <v>a161R00000O3JyLQAV</v>
      </c>
      <c r="B758" s="902">
        <f ca="1">INDIRECT("'Disaggregation tab old'!A"&amp;28-$K758)</f>
        <v>4</v>
      </c>
      <c r="C758" s="889" t="e">
        <f ca="1">VLOOKUP(B758,'Coverage Indicators - Section D'!$A$9:$AZ$70,52,FALSE)</f>
        <v>#NAME?</v>
      </c>
      <c r="D758" s="900" t="str">
        <f ca="1">N758</f>
        <v/>
      </c>
      <c r="E758" s="912" t="str">
        <f ca="1">O758</f>
        <v/>
      </c>
      <c r="F758" s="431"/>
      <c r="G758" s="904" t="str">
        <f>IF(IFERROR((F758/F759),"") ="", "",(F758/F759))</f>
        <v/>
      </c>
      <c r="H758" s="894"/>
      <c r="I758" s="914"/>
      <c r="J758" s="898"/>
      <c r="K758" s="893">
        <f ca="1">IF(OFFSET(K758,-2,0,,)="",-300,OFFSET(K758,-2,0,,)-1)</f>
        <v>-371</v>
      </c>
      <c r="L758" s="425" t="e">
        <f ca="1">IF(AND(EXACT(C758,C756),C756&lt;&gt;0),L756+1,0)</f>
        <v>#NAME?</v>
      </c>
      <c r="M758" s="425" t="e">
        <f ca="1">IF(C758&lt;&gt;"",C758&amp;"-"&amp;L758,"")</f>
        <v>#NAME?</v>
      </c>
      <c r="N758" s="425" t="str">
        <f t="array" aca="1" ref="N758" ca="1">IFERROR(IF(INDEX('Disaggregation Records'!$E$155:$E$385,MATCH(RIGHT(M758,255),RIGHT('Disaggregation Records'!$D$155:$D$385,255),0))=0,"",INDEX('Disaggregation Records'!$E$155:$E$385,MATCH(RIGHT(M758,255),RIGHT('Disaggregation Records'!$D$155:$D$385,255),0))),"")</f>
        <v/>
      </c>
      <c r="O758" s="425" t="str">
        <f t="array" aca="1" ref="O758" ca="1">IFERROR(IF(INDEX('Disaggregation Records'!$F$155:$F$385,MATCH(RIGHT(M758,255),RIGHT('Disaggregation Records'!$D$155:$D$385,255),0))=0,"",INDEX('Disaggregation Records'!$F$155:$F$385,MATCH(RIGHT(M758,255),RIGHT('Disaggregation Records'!$D$155:$D$385,255),0))),"")</f>
        <v/>
      </c>
      <c r="P758" s="425" t="str">
        <f t="array" aca="1" ref="P758" ca="1">IFERROR(IF(INDEX('Disaggregation Records'!$H$155:$H$385,MATCH(RIGHT(M758,255),RIGHT('Disaggregation Records'!$D$155:$D$385,255),0))=0,"",INDEX('Disaggregation Records'!$H$155:$H$385,MATCH(RIGHT(M758,255),RIGHT('Disaggregation Records'!$D$155:$D$385,255),0))),"")</f>
        <v/>
      </c>
    </row>
    <row r="759" spans="1:16" ht="15" customHeight="1" x14ac:dyDescent="0.35">
      <c r="A759" s="891"/>
      <c r="B759" s="903"/>
      <c r="C759" s="890"/>
      <c r="D759" s="901"/>
      <c r="E759" s="913"/>
      <c r="F759" s="431"/>
      <c r="G759" s="905"/>
      <c r="H759" s="895"/>
      <c r="I759" s="915"/>
      <c r="J759" s="899"/>
      <c r="K759" s="893"/>
      <c r="L759" s="425"/>
      <c r="M759" s="425"/>
      <c r="N759" s="425"/>
      <c r="O759" s="425"/>
      <c r="P759" s="425"/>
    </row>
    <row r="760" spans="1:16" ht="15" customHeight="1" x14ac:dyDescent="0.35">
      <c r="A760" s="891" t="str">
        <f ca="1">INDIRECT("'Disaggregation tab old'!AB"&amp;28-$K760)</f>
        <v>a161R00000O3JyMQAV</v>
      </c>
      <c r="B760" s="902">
        <f ca="1">INDIRECT("'Disaggregation tab old'!A"&amp;28-$K760)</f>
        <v>4</v>
      </c>
      <c r="C760" s="889" t="e">
        <f ca="1">VLOOKUP(B760,'Coverage Indicators - Section D'!$A$9:$AZ$70,52,FALSE)</f>
        <v>#NAME?</v>
      </c>
      <c r="D760" s="900" t="str">
        <f ca="1">N760</f>
        <v/>
      </c>
      <c r="E760" s="912" t="str">
        <f ca="1">O760</f>
        <v/>
      </c>
      <c r="F760" s="431"/>
      <c r="G760" s="904" t="str">
        <f>IF(IFERROR((F760/F761),"") ="", "",(F760/F761))</f>
        <v/>
      </c>
      <c r="H760" s="894"/>
      <c r="I760" s="914"/>
      <c r="J760" s="898"/>
      <c r="K760" s="893">
        <f ca="1">IF(OFFSET(K760,-2,0,,)="",-300,OFFSET(K760,-2,0,,)-1)</f>
        <v>-372</v>
      </c>
      <c r="L760" s="425" t="e">
        <f ca="1">IF(AND(EXACT(C760,C758),C758&lt;&gt;0),L758+1,0)</f>
        <v>#NAME?</v>
      </c>
      <c r="M760" s="425" t="e">
        <f ca="1">IF(C760&lt;&gt;"",C760&amp;"-"&amp;L760,"")</f>
        <v>#NAME?</v>
      </c>
      <c r="N760" s="425" t="str">
        <f t="array" aca="1" ref="N760" ca="1">IFERROR(IF(INDEX('Disaggregation Records'!$E$155:$E$385,MATCH(RIGHT(M760,255),RIGHT('Disaggregation Records'!$D$155:$D$385,255),0))=0,"",INDEX('Disaggregation Records'!$E$155:$E$385,MATCH(RIGHT(M760,255),RIGHT('Disaggregation Records'!$D$155:$D$385,255),0))),"")</f>
        <v/>
      </c>
      <c r="O760" s="425" t="str">
        <f t="array" aca="1" ref="O760" ca="1">IFERROR(IF(INDEX('Disaggregation Records'!$F$155:$F$385,MATCH(RIGHT(M760,255),RIGHT('Disaggregation Records'!$D$155:$D$385,255),0))=0,"",INDEX('Disaggregation Records'!$F$155:$F$385,MATCH(RIGHT(M760,255),RIGHT('Disaggregation Records'!$D$155:$D$385,255),0))),"")</f>
        <v/>
      </c>
      <c r="P760" s="425" t="str">
        <f t="array" aca="1" ref="P760" ca="1">IFERROR(IF(INDEX('Disaggregation Records'!$H$155:$H$385,MATCH(RIGHT(M760,255),RIGHT('Disaggregation Records'!$D$155:$D$385,255),0))=0,"",INDEX('Disaggregation Records'!$H$155:$H$385,MATCH(RIGHT(M760,255),RIGHT('Disaggregation Records'!$D$155:$D$385,255),0))),"")</f>
        <v/>
      </c>
    </row>
    <row r="761" spans="1:16" ht="15" customHeight="1" x14ac:dyDescent="0.35">
      <c r="A761" s="891"/>
      <c r="B761" s="903"/>
      <c r="C761" s="890"/>
      <c r="D761" s="901"/>
      <c r="E761" s="913"/>
      <c r="F761" s="431"/>
      <c r="G761" s="905"/>
      <c r="H761" s="895"/>
      <c r="I761" s="915"/>
      <c r="J761" s="899"/>
      <c r="K761" s="893"/>
      <c r="L761" s="425"/>
      <c r="M761" s="425"/>
      <c r="N761" s="425"/>
      <c r="O761" s="425"/>
      <c r="P761" s="425"/>
    </row>
    <row r="762" spans="1:16" ht="15" customHeight="1" x14ac:dyDescent="0.35">
      <c r="A762" s="891" t="str">
        <f ca="1">INDIRECT("'Disaggregation tab old'!AB"&amp;28-$K762)</f>
        <v>a161R00000O3JyNQAV</v>
      </c>
      <c r="B762" s="902">
        <f ca="1">INDIRECT("'Disaggregation tab old'!A"&amp;28-$K762)</f>
        <v>4</v>
      </c>
      <c r="C762" s="889" t="e">
        <f ca="1">VLOOKUP(B762,'Coverage Indicators - Section D'!$A$9:$AZ$70,52,FALSE)</f>
        <v>#NAME?</v>
      </c>
      <c r="D762" s="900" t="str">
        <f ca="1">N762</f>
        <v/>
      </c>
      <c r="E762" s="912" t="str">
        <f ca="1">O762</f>
        <v/>
      </c>
      <c r="F762" s="431"/>
      <c r="G762" s="904" t="str">
        <f>IF(IFERROR((F762/F763),"") ="", "",(F762/F763))</f>
        <v/>
      </c>
      <c r="H762" s="894"/>
      <c r="I762" s="914"/>
      <c r="J762" s="898"/>
      <c r="K762" s="893">
        <f ca="1">IF(OFFSET(K762,-2,0,,)="",-300,OFFSET(K762,-2,0,,)-1)</f>
        <v>-373</v>
      </c>
      <c r="L762" s="425" t="e">
        <f ca="1">IF(AND(EXACT(C762,C760),C760&lt;&gt;0),L760+1,0)</f>
        <v>#NAME?</v>
      </c>
      <c r="M762" s="425" t="e">
        <f ca="1">IF(C762&lt;&gt;"",C762&amp;"-"&amp;L762,"")</f>
        <v>#NAME?</v>
      </c>
      <c r="N762" s="425" t="str">
        <f t="array" aca="1" ref="N762" ca="1">IFERROR(IF(INDEX('Disaggregation Records'!$E$155:$E$385,MATCH(RIGHT(M762,255),RIGHT('Disaggregation Records'!$D$155:$D$385,255),0))=0,"",INDEX('Disaggregation Records'!$E$155:$E$385,MATCH(RIGHT(M762,255),RIGHT('Disaggregation Records'!$D$155:$D$385,255),0))),"")</f>
        <v/>
      </c>
      <c r="O762" s="425" t="str">
        <f t="array" aca="1" ref="O762" ca="1">IFERROR(IF(INDEX('Disaggregation Records'!$F$155:$F$385,MATCH(RIGHT(M762,255),RIGHT('Disaggregation Records'!$D$155:$D$385,255),0))=0,"",INDEX('Disaggregation Records'!$F$155:$F$385,MATCH(RIGHT(M762,255),RIGHT('Disaggregation Records'!$D$155:$D$385,255),0))),"")</f>
        <v/>
      </c>
      <c r="P762" s="425" t="str">
        <f t="array" aca="1" ref="P762" ca="1">IFERROR(IF(INDEX('Disaggregation Records'!$H$155:$H$385,MATCH(RIGHT(M762,255),RIGHT('Disaggregation Records'!$D$155:$D$385,255),0))=0,"",INDEX('Disaggregation Records'!$H$155:$H$385,MATCH(RIGHT(M762,255),RIGHT('Disaggregation Records'!$D$155:$D$385,255),0))),"")</f>
        <v/>
      </c>
    </row>
    <row r="763" spans="1:16" ht="15" customHeight="1" x14ac:dyDescent="0.35">
      <c r="A763" s="891"/>
      <c r="B763" s="903"/>
      <c r="C763" s="890"/>
      <c r="D763" s="901"/>
      <c r="E763" s="913"/>
      <c r="F763" s="431"/>
      <c r="G763" s="905"/>
      <c r="H763" s="895"/>
      <c r="I763" s="915"/>
      <c r="J763" s="899"/>
      <c r="K763" s="893"/>
      <c r="L763" s="425"/>
      <c r="M763" s="425"/>
      <c r="N763" s="425"/>
      <c r="O763" s="425"/>
      <c r="P763" s="425"/>
    </row>
    <row r="764" spans="1:16" ht="15" customHeight="1" x14ac:dyDescent="0.35">
      <c r="A764" s="891" t="str">
        <f ca="1">INDIRECT("'Disaggregation tab old'!AB"&amp;28-$K764)</f>
        <v>a161R00000O3JyOQAV</v>
      </c>
      <c r="B764" s="902">
        <f ca="1">INDIRECT("'Disaggregation tab old'!A"&amp;28-$K764)</f>
        <v>4</v>
      </c>
      <c r="C764" s="889" t="e">
        <f ca="1">VLOOKUP(B764,'Coverage Indicators - Section D'!$A$9:$AZ$70,52,FALSE)</f>
        <v>#NAME?</v>
      </c>
      <c r="D764" s="900" t="str">
        <f ca="1">N764</f>
        <v/>
      </c>
      <c r="E764" s="912" t="str">
        <f ca="1">O764</f>
        <v/>
      </c>
      <c r="F764" s="431"/>
      <c r="G764" s="904" t="str">
        <f>IF(IFERROR((F764/F765),"") ="", "",(F764/F765))</f>
        <v/>
      </c>
      <c r="H764" s="894"/>
      <c r="I764" s="914"/>
      <c r="J764" s="898"/>
      <c r="K764" s="893">
        <f ca="1">IF(OFFSET(K764,-2,0,,)="",-300,OFFSET(K764,-2,0,,)-1)</f>
        <v>-374</v>
      </c>
      <c r="L764" s="425" t="e">
        <f ca="1">IF(AND(EXACT(C764,C762),C762&lt;&gt;0),L762+1,0)</f>
        <v>#NAME?</v>
      </c>
      <c r="M764" s="425" t="e">
        <f ca="1">IF(C764&lt;&gt;"",C764&amp;"-"&amp;L764,"")</f>
        <v>#NAME?</v>
      </c>
      <c r="N764" s="425" t="str">
        <f t="array" aca="1" ref="N764" ca="1">IFERROR(IF(INDEX('Disaggregation Records'!$E$155:$E$385,MATCH(RIGHT(M764,255),RIGHT('Disaggregation Records'!$D$155:$D$385,255),0))=0,"",INDEX('Disaggregation Records'!$E$155:$E$385,MATCH(RIGHT(M764,255),RIGHT('Disaggregation Records'!$D$155:$D$385,255),0))),"")</f>
        <v/>
      </c>
      <c r="O764" s="425" t="str">
        <f t="array" aca="1" ref="O764" ca="1">IFERROR(IF(INDEX('Disaggregation Records'!$F$155:$F$385,MATCH(RIGHT(M764,255),RIGHT('Disaggregation Records'!$D$155:$D$385,255),0))=0,"",INDEX('Disaggregation Records'!$F$155:$F$385,MATCH(RIGHT(M764,255),RIGHT('Disaggregation Records'!$D$155:$D$385,255),0))),"")</f>
        <v/>
      </c>
      <c r="P764" s="425" t="str">
        <f t="array" aca="1" ref="P764" ca="1">IFERROR(IF(INDEX('Disaggregation Records'!$H$155:$H$385,MATCH(RIGHT(M764,255),RIGHT('Disaggregation Records'!$D$155:$D$385,255),0))=0,"",INDEX('Disaggregation Records'!$H$155:$H$385,MATCH(RIGHT(M764,255),RIGHT('Disaggregation Records'!$D$155:$D$385,255),0))),"")</f>
        <v/>
      </c>
    </row>
    <row r="765" spans="1:16" ht="15" customHeight="1" x14ac:dyDescent="0.35">
      <c r="A765" s="891"/>
      <c r="B765" s="903"/>
      <c r="C765" s="890"/>
      <c r="D765" s="901"/>
      <c r="E765" s="913"/>
      <c r="F765" s="431"/>
      <c r="G765" s="905"/>
      <c r="H765" s="895"/>
      <c r="I765" s="915"/>
      <c r="J765" s="899"/>
      <c r="K765" s="893"/>
      <c r="L765" s="425"/>
      <c r="M765" s="425"/>
      <c r="N765" s="425"/>
      <c r="O765" s="425"/>
      <c r="P765" s="425"/>
    </row>
    <row r="766" spans="1:16" ht="15" customHeight="1" x14ac:dyDescent="0.35">
      <c r="A766" s="891" t="str">
        <f ca="1">INDIRECT("'Disaggregation tab old'!AB"&amp;28-$K766)</f>
        <v>a161R00000O3JyPQAV</v>
      </c>
      <c r="B766" s="902">
        <f ca="1">INDIRECT("'Disaggregation tab old'!A"&amp;28-$K766)</f>
        <v>4</v>
      </c>
      <c r="C766" s="889" t="e">
        <f ca="1">VLOOKUP(B766,'Coverage Indicators - Section D'!$A$9:$AZ$70,52,FALSE)</f>
        <v>#NAME?</v>
      </c>
      <c r="D766" s="900" t="str">
        <f ca="1">N766</f>
        <v/>
      </c>
      <c r="E766" s="912" t="str">
        <f ca="1">O766</f>
        <v/>
      </c>
      <c r="F766" s="431"/>
      <c r="G766" s="904" t="str">
        <f>IF(IFERROR((F766/F767),"") ="", "",(F766/F767))</f>
        <v/>
      </c>
      <c r="H766" s="894"/>
      <c r="I766" s="914"/>
      <c r="J766" s="898"/>
      <c r="K766" s="893">
        <f ca="1">IF(OFFSET(K766,-2,0,,)="",-300,OFFSET(K766,-2,0,,)-1)</f>
        <v>-375</v>
      </c>
      <c r="L766" s="425" t="e">
        <f ca="1">IF(AND(EXACT(C766,C764),C764&lt;&gt;0),L764+1,0)</f>
        <v>#NAME?</v>
      </c>
      <c r="M766" s="425" t="e">
        <f ca="1">IF(C766&lt;&gt;"",C766&amp;"-"&amp;L766,"")</f>
        <v>#NAME?</v>
      </c>
      <c r="N766" s="425" t="str">
        <f t="array" aca="1" ref="N766" ca="1">IFERROR(IF(INDEX('Disaggregation Records'!$E$155:$E$385,MATCH(RIGHT(M766,255),RIGHT('Disaggregation Records'!$D$155:$D$385,255),0))=0,"",INDEX('Disaggregation Records'!$E$155:$E$385,MATCH(RIGHT(M766,255),RIGHT('Disaggregation Records'!$D$155:$D$385,255),0))),"")</f>
        <v/>
      </c>
      <c r="O766" s="425" t="str">
        <f t="array" aca="1" ref="O766" ca="1">IFERROR(IF(INDEX('Disaggregation Records'!$F$155:$F$385,MATCH(RIGHT(M766,255),RIGHT('Disaggregation Records'!$D$155:$D$385,255),0))=0,"",INDEX('Disaggregation Records'!$F$155:$F$385,MATCH(RIGHT(M766,255),RIGHT('Disaggregation Records'!$D$155:$D$385,255),0))),"")</f>
        <v/>
      </c>
      <c r="P766" s="425" t="str">
        <f t="array" aca="1" ref="P766" ca="1">IFERROR(IF(INDEX('Disaggregation Records'!$H$155:$H$385,MATCH(RIGHT(M766,255),RIGHT('Disaggregation Records'!$D$155:$D$385,255),0))=0,"",INDEX('Disaggregation Records'!$H$155:$H$385,MATCH(RIGHT(M766,255),RIGHT('Disaggregation Records'!$D$155:$D$385,255),0))),"")</f>
        <v/>
      </c>
    </row>
    <row r="767" spans="1:16" ht="15" customHeight="1" x14ac:dyDescent="0.35">
      <c r="A767" s="891"/>
      <c r="B767" s="903"/>
      <c r="C767" s="890"/>
      <c r="D767" s="901"/>
      <c r="E767" s="913"/>
      <c r="F767" s="431"/>
      <c r="G767" s="905"/>
      <c r="H767" s="895"/>
      <c r="I767" s="915"/>
      <c r="J767" s="899"/>
      <c r="K767" s="893"/>
      <c r="L767" s="425"/>
      <c r="M767" s="425"/>
      <c r="N767" s="425"/>
      <c r="O767" s="425"/>
      <c r="P767" s="425"/>
    </row>
    <row r="768" spans="1:16" ht="15" customHeight="1" x14ac:dyDescent="0.35">
      <c r="A768" s="891" t="str">
        <f ca="1">INDIRECT("'Disaggregation tab old'!AB"&amp;28-$K768)</f>
        <v>a161R00000O3JyQQAV</v>
      </c>
      <c r="B768" s="902">
        <f ca="1">INDIRECT("'Disaggregation tab old'!A"&amp;28-$K768)</f>
        <v>4</v>
      </c>
      <c r="C768" s="889" t="e">
        <f ca="1">VLOOKUP(B768,'Coverage Indicators - Section D'!$A$9:$AZ$70,52,FALSE)</f>
        <v>#NAME?</v>
      </c>
      <c r="D768" s="900" t="str">
        <f ca="1">N768</f>
        <v/>
      </c>
      <c r="E768" s="912" t="str">
        <f ca="1">O768</f>
        <v/>
      </c>
      <c r="F768" s="431"/>
      <c r="G768" s="904" t="str">
        <f>IF(IFERROR((F768/F769),"") ="", "",(F768/F769))</f>
        <v/>
      </c>
      <c r="H768" s="894"/>
      <c r="I768" s="914"/>
      <c r="J768" s="898"/>
      <c r="K768" s="893">
        <f ca="1">IF(OFFSET(K768,-2,0,,)="",-300,OFFSET(K768,-2,0,,)-1)</f>
        <v>-376</v>
      </c>
      <c r="L768" s="425" t="e">
        <f ca="1">IF(AND(EXACT(C768,C766),C766&lt;&gt;0),L766+1,0)</f>
        <v>#NAME?</v>
      </c>
      <c r="M768" s="425" t="e">
        <f ca="1">IF(C768&lt;&gt;"",C768&amp;"-"&amp;L768,"")</f>
        <v>#NAME?</v>
      </c>
      <c r="N768" s="425" t="str">
        <f t="array" aca="1" ref="N768" ca="1">IFERROR(IF(INDEX('Disaggregation Records'!$E$155:$E$385,MATCH(RIGHT(M768,255),RIGHT('Disaggregation Records'!$D$155:$D$385,255),0))=0,"",INDEX('Disaggregation Records'!$E$155:$E$385,MATCH(RIGHT(M768,255),RIGHT('Disaggregation Records'!$D$155:$D$385,255),0))),"")</f>
        <v/>
      </c>
      <c r="O768" s="425" t="str">
        <f t="array" aca="1" ref="O768" ca="1">IFERROR(IF(INDEX('Disaggregation Records'!$F$155:$F$385,MATCH(RIGHT(M768,255),RIGHT('Disaggregation Records'!$D$155:$D$385,255),0))=0,"",INDEX('Disaggregation Records'!$F$155:$F$385,MATCH(RIGHT(M768,255),RIGHT('Disaggregation Records'!$D$155:$D$385,255),0))),"")</f>
        <v/>
      </c>
      <c r="P768" s="425" t="str">
        <f t="array" aca="1" ref="P768" ca="1">IFERROR(IF(INDEX('Disaggregation Records'!$H$155:$H$385,MATCH(RIGHT(M768,255),RIGHT('Disaggregation Records'!$D$155:$D$385,255),0))=0,"",INDEX('Disaggregation Records'!$H$155:$H$385,MATCH(RIGHT(M768,255),RIGHT('Disaggregation Records'!$D$155:$D$385,255),0))),"")</f>
        <v/>
      </c>
    </row>
    <row r="769" spans="1:16" ht="15" customHeight="1" x14ac:dyDescent="0.35">
      <c r="A769" s="891"/>
      <c r="B769" s="903"/>
      <c r="C769" s="890"/>
      <c r="D769" s="901"/>
      <c r="E769" s="913"/>
      <c r="F769" s="431"/>
      <c r="G769" s="905"/>
      <c r="H769" s="895"/>
      <c r="I769" s="915"/>
      <c r="J769" s="899"/>
      <c r="K769" s="893"/>
      <c r="L769" s="425"/>
      <c r="M769" s="425"/>
      <c r="N769" s="425"/>
      <c r="O769" s="425"/>
      <c r="P769" s="425"/>
    </row>
    <row r="770" spans="1:16" ht="15" customHeight="1" x14ac:dyDescent="0.35">
      <c r="A770" s="891" t="str">
        <f ca="1">INDIRECT("'Disaggregation tab old'!AB"&amp;28-$K770)</f>
        <v>a161R00000O3JyRQAV</v>
      </c>
      <c r="B770" s="902">
        <f ca="1">INDIRECT("'Disaggregation tab old'!A"&amp;28-$K770)</f>
        <v>4</v>
      </c>
      <c r="C770" s="889" t="e">
        <f ca="1">VLOOKUP(B770,'Coverage Indicators - Section D'!$A$9:$AZ$70,52,FALSE)</f>
        <v>#NAME?</v>
      </c>
      <c r="D770" s="900" t="str">
        <f ca="1">N770</f>
        <v/>
      </c>
      <c r="E770" s="912" t="str">
        <f ca="1">O770</f>
        <v/>
      </c>
      <c r="F770" s="431"/>
      <c r="G770" s="904" t="str">
        <f>IF(IFERROR((F770/F771),"") ="", "",(F770/F771))</f>
        <v/>
      </c>
      <c r="H770" s="894"/>
      <c r="I770" s="914"/>
      <c r="J770" s="898"/>
      <c r="K770" s="893">
        <f ca="1">IF(OFFSET(K770,-2,0,,)="",-300,OFFSET(K770,-2,0,,)-1)</f>
        <v>-377</v>
      </c>
      <c r="L770" s="425" t="e">
        <f ca="1">IF(AND(EXACT(C770,C768),C768&lt;&gt;0),L768+1,0)</f>
        <v>#NAME?</v>
      </c>
      <c r="M770" s="425" t="e">
        <f ca="1">IF(C770&lt;&gt;"",C770&amp;"-"&amp;L770,"")</f>
        <v>#NAME?</v>
      </c>
      <c r="N770" s="425" t="str">
        <f t="array" aca="1" ref="N770" ca="1">IFERROR(IF(INDEX('Disaggregation Records'!$E$155:$E$385,MATCH(RIGHT(M770,255),RIGHT('Disaggregation Records'!$D$155:$D$385,255),0))=0,"",INDEX('Disaggregation Records'!$E$155:$E$385,MATCH(RIGHT(M770,255),RIGHT('Disaggregation Records'!$D$155:$D$385,255),0))),"")</f>
        <v/>
      </c>
      <c r="O770" s="425" t="str">
        <f t="array" aca="1" ref="O770" ca="1">IFERROR(IF(INDEX('Disaggregation Records'!$F$155:$F$385,MATCH(RIGHT(M770,255),RIGHT('Disaggregation Records'!$D$155:$D$385,255),0))=0,"",INDEX('Disaggregation Records'!$F$155:$F$385,MATCH(RIGHT(M770,255),RIGHT('Disaggregation Records'!$D$155:$D$385,255),0))),"")</f>
        <v/>
      </c>
      <c r="P770" s="425" t="str">
        <f t="array" aca="1" ref="P770" ca="1">IFERROR(IF(INDEX('Disaggregation Records'!$H$155:$H$385,MATCH(RIGHT(M770,255),RIGHT('Disaggregation Records'!$D$155:$D$385,255),0))=0,"",INDEX('Disaggregation Records'!$H$155:$H$385,MATCH(RIGHT(M770,255),RIGHT('Disaggregation Records'!$D$155:$D$385,255),0))),"")</f>
        <v/>
      </c>
    </row>
    <row r="771" spans="1:16" ht="15" customHeight="1" x14ac:dyDescent="0.35">
      <c r="A771" s="891"/>
      <c r="B771" s="903"/>
      <c r="C771" s="890"/>
      <c r="D771" s="901"/>
      <c r="E771" s="913"/>
      <c r="F771" s="431"/>
      <c r="G771" s="905"/>
      <c r="H771" s="895"/>
      <c r="I771" s="915"/>
      <c r="J771" s="899"/>
      <c r="K771" s="893"/>
      <c r="L771" s="425"/>
      <c r="M771" s="425"/>
      <c r="N771" s="425"/>
      <c r="O771" s="425"/>
      <c r="P771" s="425"/>
    </row>
    <row r="772" spans="1:16" ht="15" customHeight="1" x14ac:dyDescent="0.35">
      <c r="A772" s="891" t="str">
        <f ca="1">INDIRECT("'Disaggregation tab old'!AB"&amp;28-$K772)</f>
        <v>a161R00000O3JySQAV</v>
      </c>
      <c r="B772" s="902">
        <f ca="1">INDIRECT("'Disaggregation tab old'!A"&amp;28-$K772)</f>
        <v>4</v>
      </c>
      <c r="C772" s="889" t="e">
        <f ca="1">VLOOKUP(B772,'Coverage Indicators - Section D'!$A$9:$AZ$70,52,FALSE)</f>
        <v>#NAME?</v>
      </c>
      <c r="D772" s="900" t="str">
        <f ca="1">N772</f>
        <v/>
      </c>
      <c r="E772" s="912" t="str">
        <f ca="1">O772</f>
        <v/>
      </c>
      <c r="F772" s="431"/>
      <c r="G772" s="904" t="str">
        <f>IF(IFERROR((F772/F773),"") ="", "",(F772/F773))</f>
        <v/>
      </c>
      <c r="H772" s="894"/>
      <c r="I772" s="914"/>
      <c r="J772" s="898"/>
      <c r="K772" s="893">
        <f ca="1">IF(OFFSET(K772,-2,0,,)="",-300,OFFSET(K772,-2,0,,)-1)</f>
        <v>-378</v>
      </c>
      <c r="L772" s="425" t="e">
        <f ca="1">IF(AND(EXACT(C772,C770),C770&lt;&gt;0),L770+1,0)</f>
        <v>#NAME?</v>
      </c>
      <c r="M772" s="425" t="e">
        <f ca="1">IF(C772&lt;&gt;"",C772&amp;"-"&amp;L772,"")</f>
        <v>#NAME?</v>
      </c>
      <c r="N772" s="425" t="str">
        <f t="array" aca="1" ref="N772" ca="1">IFERROR(IF(INDEX('Disaggregation Records'!$E$155:$E$385,MATCH(RIGHT(M772,255),RIGHT('Disaggregation Records'!$D$155:$D$385,255),0))=0,"",INDEX('Disaggregation Records'!$E$155:$E$385,MATCH(RIGHT(M772,255),RIGHT('Disaggregation Records'!$D$155:$D$385,255),0))),"")</f>
        <v/>
      </c>
      <c r="O772" s="425" t="str">
        <f t="array" aca="1" ref="O772" ca="1">IFERROR(IF(INDEX('Disaggregation Records'!$F$155:$F$385,MATCH(RIGHT(M772,255),RIGHT('Disaggregation Records'!$D$155:$D$385,255),0))=0,"",INDEX('Disaggregation Records'!$F$155:$F$385,MATCH(RIGHT(M772,255),RIGHT('Disaggregation Records'!$D$155:$D$385,255),0))),"")</f>
        <v/>
      </c>
      <c r="P772" s="425" t="str">
        <f t="array" aca="1" ref="P772" ca="1">IFERROR(IF(INDEX('Disaggregation Records'!$H$155:$H$385,MATCH(RIGHT(M772,255),RIGHT('Disaggregation Records'!$D$155:$D$385,255),0))=0,"",INDEX('Disaggregation Records'!$H$155:$H$385,MATCH(RIGHT(M772,255),RIGHT('Disaggregation Records'!$D$155:$D$385,255),0))),"")</f>
        <v/>
      </c>
    </row>
    <row r="773" spans="1:16" ht="15" customHeight="1" x14ac:dyDescent="0.35">
      <c r="A773" s="891"/>
      <c r="B773" s="903"/>
      <c r="C773" s="890"/>
      <c r="D773" s="901"/>
      <c r="E773" s="913"/>
      <c r="F773" s="431"/>
      <c r="G773" s="905"/>
      <c r="H773" s="895"/>
      <c r="I773" s="915"/>
      <c r="J773" s="899"/>
      <c r="K773" s="893"/>
      <c r="L773" s="425"/>
      <c r="M773" s="425"/>
      <c r="N773" s="425"/>
      <c r="O773" s="425"/>
      <c r="P773" s="425"/>
    </row>
    <row r="774" spans="1:16" ht="15" customHeight="1" x14ac:dyDescent="0.35">
      <c r="A774" s="891" t="str">
        <f ca="1">INDIRECT("'Disaggregation tab old'!AB"&amp;28-$K774)</f>
        <v>a161R00000O3JyTQAV</v>
      </c>
      <c r="B774" s="902">
        <f ca="1">INDIRECT("'Disaggregation tab old'!A"&amp;28-$K774)</f>
        <v>4</v>
      </c>
      <c r="C774" s="889" t="e">
        <f ca="1">VLOOKUP(B774,'Coverage Indicators - Section D'!$A$9:$AZ$70,52,FALSE)</f>
        <v>#NAME?</v>
      </c>
      <c r="D774" s="900" t="str">
        <f ca="1">N774</f>
        <v/>
      </c>
      <c r="E774" s="912" t="str">
        <f ca="1">O774</f>
        <v/>
      </c>
      <c r="F774" s="431"/>
      <c r="G774" s="904" t="str">
        <f>IF(IFERROR((F774/F775),"") ="", "",(F774/F775))</f>
        <v/>
      </c>
      <c r="H774" s="894"/>
      <c r="I774" s="914"/>
      <c r="J774" s="898"/>
      <c r="K774" s="893">
        <f ca="1">IF(OFFSET(K774,-2,0,,)="",-300,OFFSET(K774,-2,0,,)-1)</f>
        <v>-379</v>
      </c>
      <c r="L774" s="425" t="e">
        <f ca="1">IF(AND(EXACT(C774,C772),C772&lt;&gt;0),L772+1,0)</f>
        <v>#NAME?</v>
      </c>
      <c r="M774" s="425" t="e">
        <f ca="1">IF(C774&lt;&gt;"",C774&amp;"-"&amp;L774,"")</f>
        <v>#NAME?</v>
      </c>
      <c r="N774" s="425" t="str">
        <f t="array" aca="1" ref="N774" ca="1">IFERROR(IF(INDEX('Disaggregation Records'!$E$155:$E$385,MATCH(RIGHT(M774,255),RIGHT('Disaggregation Records'!$D$155:$D$385,255),0))=0,"",INDEX('Disaggregation Records'!$E$155:$E$385,MATCH(RIGHT(M774,255),RIGHT('Disaggregation Records'!$D$155:$D$385,255),0))),"")</f>
        <v/>
      </c>
      <c r="O774" s="425" t="str">
        <f t="array" aca="1" ref="O774" ca="1">IFERROR(IF(INDEX('Disaggregation Records'!$F$155:$F$385,MATCH(RIGHT(M774,255),RIGHT('Disaggregation Records'!$D$155:$D$385,255),0))=0,"",INDEX('Disaggregation Records'!$F$155:$F$385,MATCH(RIGHT(M774,255),RIGHT('Disaggregation Records'!$D$155:$D$385,255),0))),"")</f>
        <v/>
      </c>
      <c r="P774" s="425" t="str">
        <f t="array" aca="1" ref="P774" ca="1">IFERROR(IF(INDEX('Disaggregation Records'!$H$155:$H$385,MATCH(RIGHT(M774,255),RIGHT('Disaggregation Records'!$D$155:$D$385,255),0))=0,"",INDEX('Disaggregation Records'!$H$155:$H$385,MATCH(RIGHT(M774,255),RIGHT('Disaggregation Records'!$D$155:$D$385,255),0))),"")</f>
        <v/>
      </c>
    </row>
    <row r="775" spans="1:16" ht="15" customHeight="1" x14ac:dyDescent="0.35">
      <c r="A775" s="891"/>
      <c r="B775" s="903"/>
      <c r="C775" s="890"/>
      <c r="D775" s="901"/>
      <c r="E775" s="913"/>
      <c r="F775" s="431"/>
      <c r="G775" s="905"/>
      <c r="H775" s="895"/>
      <c r="I775" s="915"/>
      <c r="J775" s="899"/>
      <c r="K775" s="893"/>
      <c r="L775" s="425"/>
      <c r="M775" s="425"/>
      <c r="N775" s="425"/>
      <c r="O775" s="425"/>
      <c r="P775" s="425"/>
    </row>
    <row r="776" spans="1:16" ht="15" customHeight="1" x14ac:dyDescent="0.35">
      <c r="A776" s="891" t="str">
        <f ca="1">INDIRECT("'Disaggregation tab old'!AB"&amp;28-$K776)</f>
        <v>a161R00000O3JyUQAV</v>
      </c>
      <c r="B776" s="902">
        <f ca="1">INDIRECT("'Disaggregation tab old'!A"&amp;28-$K776)</f>
        <v>5</v>
      </c>
      <c r="C776" s="889" t="e">
        <f ca="1">VLOOKUP(B776,'Coverage Indicators - Section D'!$A$9:$AZ$70,52,FALSE)</f>
        <v>#NAME?</v>
      </c>
      <c r="D776" s="900" t="str">
        <f ca="1">N776</f>
        <v/>
      </c>
      <c r="E776" s="912" t="str">
        <f ca="1">O776</f>
        <v/>
      </c>
      <c r="F776" s="431"/>
      <c r="G776" s="904" t="str">
        <f>IF(IFERROR((F776/F777),"") ="", "",(F776/F777))</f>
        <v/>
      </c>
      <c r="H776" s="894"/>
      <c r="I776" s="914"/>
      <c r="J776" s="898"/>
      <c r="K776" s="893">
        <f ca="1">IF(OFFSET(K776,-2,0,,)="",-300,OFFSET(K776,-2,0,,)-1)</f>
        <v>-380</v>
      </c>
      <c r="L776" s="425" t="e">
        <f ca="1">IF(AND(EXACT(C776,C774),C774&lt;&gt;0),L774+1,0)</f>
        <v>#NAME?</v>
      </c>
      <c r="M776" s="425" t="e">
        <f ca="1">IF(C776&lt;&gt;"",C776&amp;"-"&amp;L776,"")</f>
        <v>#NAME?</v>
      </c>
      <c r="N776" s="425" t="str">
        <f t="array" aca="1" ref="N776" ca="1">IFERROR(IF(INDEX('Disaggregation Records'!$E$155:$E$385,MATCH(RIGHT(M776,255),RIGHT('Disaggregation Records'!$D$155:$D$385,255),0))=0,"",INDEX('Disaggregation Records'!$E$155:$E$385,MATCH(RIGHT(M776,255),RIGHT('Disaggregation Records'!$D$155:$D$385,255),0))),"")</f>
        <v/>
      </c>
      <c r="O776" s="425" t="str">
        <f t="array" aca="1" ref="O776" ca="1">IFERROR(IF(INDEX('Disaggregation Records'!$F$155:$F$385,MATCH(RIGHT(M776,255),RIGHT('Disaggregation Records'!$D$155:$D$385,255),0))=0,"",INDEX('Disaggregation Records'!$F$155:$F$385,MATCH(RIGHT(M776,255),RIGHT('Disaggregation Records'!$D$155:$D$385,255),0))),"")</f>
        <v/>
      </c>
      <c r="P776" s="425" t="str">
        <f t="array" aca="1" ref="P776" ca="1">IFERROR(IF(INDEX('Disaggregation Records'!$H$155:$H$385,MATCH(RIGHT(M776,255),RIGHT('Disaggregation Records'!$D$155:$D$385,255),0))=0,"",INDEX('Disaggregation Records'!$H$155:$H$385,MATCH(RIGHT(M776,255),RIGHT('Disaggregation Records'!$D$155:$D$385,255),0))),"")</f>
        <v/>
      </c>
    </row>
    <row r="777" spans="1:16" ht="15" customHeight="1" x14ac:dyDescent="0.35">
      <c r="A777" s="891"/>
      <c r="B777" s="903"/>
      <c r="C777" s="890"/>
      <c r="D777" s="901"/>
      <c r="E777" s="913"/>
      <c r="F777" s="431"/>
      <c r="G777" s="905"/>
      <c r="H777" s="895"/>
      <c r="I777" s="915"/>
      <c r="J777" s="899"/>
      <c r="K777" s="893"/>
      <c r="L777" s="425"/>
      <c r="M777" s="425"/>
      <c r="N777" s="425"/>
      <c r="O777" s="425"/>
      <c r="P777" s="425"/>
    </row>
    <row r="778" spans="1:16" ht="15" customHeight="1" x14ac:dyDescent="0.35">
      <c r="A778" s="891" t="str">
        <f ca="1">INDIRECT("'Disaggregation tab old'!AB"&amp;28-$K778)</f>
        <v>a161R00000O3JyVQAV</v>
      </c>
      <c r="B778" s="902">
        <f ca="1">INDIRECT("'Disaggregation tab old'!A"&amp;28-$K778)</f>
        <v>5</v>
      </c>
      <c r="C778" s="889" t="e">
        <f ca="1">VLOOKUP(B778,'Coverage Indicators - Section D'!$A$9:$AZ$70,52,FALSE)</f>
        <v>#NAME?</v>
      </c>
      <c r="D778" s="900" t="str">
        <f ca="1">N778</f>
        <v/>
      </c>
      <c r="E778" s="912" t="str">
        <f ca="1">O778</f>
        <v/>
      </c>
      <c r="F778" s="431"/>
      <c r="G778" s="904" t="str">
        <f>IF(IFERROR((F778/F779),"") ="", "",(F778/F779))</f>
        <v/>
      </c>
      <c r="H778" s="894"/>
      <c r="I778" s="914"/>
      <c r="J778" s="898"/>
      <c r="K778" s="893">
        <f ca="1">IF(OFFSET(K778,-2,0,,)="",-300,OFFSET(K778,-2,0,,)-1)</f>
        <v>-381</v>
      </c>
      <c r="L778" s="425" t="e">
        <f ca="1">IF(AND(EXACT(C778,C776),C776&lt;&gt;0),L776+1,0)</f>
        <v>#NAME?</v>
      </c>
      <c r="M778" s="425" t="e">
        <f ca="1">IF(C778&lt;&gt;"",C778&amp;"-"&amp;L778,"")</f>
        <v>#NAME?</v>
      </c>
      <c r="N778" s="425" t="str">
        <f t="array" aca="1" ref="N778" ca="1">IFERROR(IF(INDEX('Disaggregation Records'!$E$155:$E$385,MATCH(RIGHT(M778,255),RIGHT('Disaggregation Records'!$D$155:$D$385,255),0))=0,"",INDEX('Disaggregation Records'!$E$155:$E$385,MATCH(RIGHT(M778,255),RIGHT('Disaggregation Records'!$D$155:$D$385,255),0))),"")</f>
        <v/>
      </c>
      <c r="O778" s="425" t="str">
        <f t="array" aca="1" ref="O778" ca="1">IFERROR(IF(INDEX('Disaggregation Records'!$F$155:$F$385,MATCH(RIGHT(M778,255),RIGHT('Disaggregation Records'!$D$155:$D$385,255),0))=0,"",INDEX('Disaggregation Records'!$F$155:$F$385,MATCH(RIGHT(M778,255),RIGHT('Disaggregation Records'!$D$155:$D$385,255),0))),"")</f>
        <v/>
      </c>
      <c r="P778" s="425" t="str">
        <f t="array" aca="1" ref="P778" ca="1">IFERROR(IF(INDEX('Disaggregation Records'!$H$155:$H$385,MATCH(RIGHT(M778,255),RIGHT('Disaggregation Records'!$D$155:$D$385,255),0))=0,"",INDEX('Disaggregation Records'!$H$155:$H$385,MATCH(RIGHT(M778,255),RIGHT('Disaggregation Records'!$D$155:$D$385,255),0))),"")</f>
        <v/>
      </c>
    </row>
    <row r="779" spans="1:16" ht="15" customHeight="1" x14ac:dyDescent="0.35">
      <c r="A779" s="891"/>
      <c r="B779" s="903"/>
      <c r="C779" s="890"/>
      <c r="D779" s="901"/>
      <c r="E779" s="913"/>
      <c r="F779" s="431"/>
      <c r="G779" s="905"/>
      <c r="H779" s="895"/>
      <c r="I779" s="915"/>
      <c r="J779" s="899"/>
      <c r="K779" s="893"/>
      <c r="L779" s="425"/>
      <c r="M779" s="425"/>
      <c r="N779" s="425"/>
      <c r="O779" s="425"/>
      <c r="P779" s="425"/>
    </row>
    <row r="780" spans="1:16" ht="15" customHeight="1" x14ac:dyDescent="0.35">
      <c r="A780" s="891" t="str">
        <f ca="1">INDIRECT("'Disaggregation tab old'!AB"&amp;28-$K780)</f>
        <v>a161R00000O3JyWQAV</v>
      </c>
      <c r="B780" s="902">
        <f ca="1">INDIRECT("'Disaggregation tab old'!A"&amp;28-$K780)</f>
        <v>5</v>
      </c>
      <c r="C780" s="889" t="e">
        <f ca="1">VLOOKUP(B780,'Coverage Indicators - Section D'!$A$9:$AZ$70,52,FALSE)</f>
        <v>#NAME?</v>
      </c>
      <c r="D780" s="900" t="str">
        <f ca="1">N780</f>
        <v/>
      </c>
      <c r="E780" s="912" t="str">
        <f ca="1">O780</f>
        <v/>
      </c>
      <c r="F780" s="431"/>
      <c r="G780" s="904" t="str">
        <f>IF(IFERROR((F780/F781),"") ="", "",(F780/F781))</f>
        <v/>
      </c>
      <c r="H780" s="894"/>
      <c r="I780" s="914"/>
      <c r="J780" s="898"/>
      <c r="K780" s="893">
        <f ca="1">IF(OFFSET(K780,-2,0,,)="",-300,OFFSET(K780,-2,0,,)-1)</f>
        <v>-382</v>
      </c>
      <c r="L780" s="425" t="e">
        <f ca="1">IF(AND(EXACT(C780,C778),C778&lt;&gt;0),L778+1,0)</f>
        <v>#NAME?</v>
      </c>
      <c r="M780" s="425" t="e">
        <f ca="1">IF(C780&lt;&gt;"",C780&amp;"-"&amp;L780,"")</f>
        <v>#NAME?</v>
      </c>
      <c r="N780" s="425" t="str">
        <f t="array" aca="1" ref="N780" ca="1">IFERROR(IF(INDEX('Disaggregation Records'!$E$155:$E$385,MATCH(RIGHT(M780,255),RIGHT('Disaggregation Records'!$D$155:$D$385,255),0))=0,"",INDEX('Disaggregation Records'!$E$155:$E$385,MATCH(RIGHT(M780,255),RIGHT('Disaggregation Records'!$D$155:$D$385,255),0))),"")</f>
        <v/>
      </c>
      <c r="O780" s="425" t="str">
        <f t="array" aca="1" ref="O780" ca="1">IFERROR(IF(INDEX('Disaggregation Records'!$F$155:$F$385,MATCH(RIGHT(M780,255),RIGHT('Disaggregation Records'!$D$155:$D$385,255),0))=0,"",INDEX('Disaggregation Records'!$F$155:$F$385,MATCH(RIGHT(M780,255),RIGHT('Disaggregation Records'!$D$155:$D$385,255),0))),"")</f>
        <v/>
      </c>
      <c r="P780" s="425" t="str">
        <f t="array" aca="1" ref="P780" ca="1">IFERROR(IF(INDEX('Disaggregation Records'!$H$155:$H$385,MATCH(RIGHT(M780,255),RIGHT('Disaggregation Records'!$D$155:$D$385,255),0))=0,"",INDEX('Disaggregation Records'!$H$155:$H$385,MATCH(RIGHT(M780,255),RIGHT('Disaggregation Records'!$D$155:$D$385,255),0))),"")</f>
        <v/>
      </c>
    </row>
    <row r="781" spans="1:16" ht="15" customHeight="1" x14ac:dyDescent="0.35">
      <c r="A781" s="891"/>
      <c r="B781" s="903"/>
      <c r="C781" s="890"/>
      <c r="D781" s="901"/>
      <c r="E781" s="913"/>
      <c r="F781" s="431"/>
      <c r="G781" s="905"/>
      <c r="H781" s="895"/>
      <c r="I781" s="915"/>
      <c r="J781" s="899"/>
      <c r="K781" s="893"/>
      <c r="L781" s="425"/>
      <c r="M781" s="425"/>
      <c r="N781" s="425"/>
      <c r="O781" s="425"/>
      <c r="P781" s="425"/>
    </row>
    <row r="782" spans="1:16" ht="15" customHeight="1" x14ac:dyDescent="0.35">
      <c r="A782" s="891" t="str">
        <f ca="1">INDIRECT("'Disaggregation tab old'!AB"&amp;28-$K782)</f>
        <v>a161R00000O3JyXQAV</v>
      </c>
      <c r="B782" s="902">
        <f ca="1">INDIRECT("'Disaggregation tab old'!A"&amp;28-$K782)</f>
        <v>5</v>
      </c>
      <c r="C782" s="889" t="e">
        <f ca="1">VLOOKUP(B782,'Coverage Indicators - Section D'!$A$9:$AZ$70,52,FALSE)</f>
        <v>#NAME?</v>
      </c>
      <c r="D782" s="900" t="str">
        <f ca="1">N782</f>
        <v/>
      </c>
      <c r="E782" s="912" t="str">
        <f ca="1">O782</f>
        <v/>
      </c>
      <c r="F782" s="431"/>
      <c r="G782" s="904" t="str">
        <f>IF(IFERROR((F782/F783),"") ="", "",(F782/F783))</f>
        <v/>
      </c>
      <c r="H782" s="894"/>
      <c r="I782" s="914"/>
      <c r="J782" s="898"/>
      <c r="K782" s="893">
        <f ca="1">IF(OFFSET(K782,-2,0,,)="",-300,OFFSET(K782,-2,0,,)-1)</f>
        <v>-383</v>
      </c>
      <c r="L782" s="425" t="e">
        <f ca="1">IF(AND(EXACT(C782,C780),C780&lt;&gt;0),L780+1,0)</f>
        <v>#NAME?</v>
      </c>
      <c r="M782" s="425" t="e">
        <f ca="1">IF(C782&lt;&gt;"",C782&amp;"-"&amp;L782,"")</f>
        <v>#NAME?</v>
      </c>
      <c r="N782" s="425" t="str">
        <f t="array" aca="1" ref="N782" ca="1">IFERROR(IF(INDEX('Disaggregation Records'!$E$155:$E$385,MATCH(RIGHT(M782,255),RIGHT('Disaggregation Records'!$D$155:$D$385,255),0))=0,"",INDEX('Disaggregation Records'!$E$155:$E$385,MATCH(RIGHT(M782,255),RIGHT('Disaggregation Records'!$D$155:$D$385,255),0))),"")</f>
        <v/>
      </c>
      <c r="O782" s="425" t="str">
        <f t="array" aca="1" ref="O782" ca="1">IFERROR(IF(INDEX('Disaggregation Records'!$F$155:$F$385,MATCH(RIGHT(M782,255),RIGHT('Disaggregation Records'!$D$155:$D$385,255),0))=0,"",INDEX('Disaggregation Records'!$F$155:$F$385,MATCH(RIGHT(M782,255),RIGHT('Disaggregation Records'!$D$155:$D$385,255),0))),"")</f>
        <v/>
      </c>
      <c r="P782" s="425" t="str">
        <f t="array" aca="1" ref="P782" ca="1">IFERROR(IF(INDEX('Disaggregation Records'!$H$155:$H$385,MATCH(RIGHT(M782,255),RIGHT('Disaggregation Records'!$D$155:$D$385,255),0))=0,"",INDEX('Disaggregation Records'!$H$155:$H$385,MATCH(RIGHT(M782,255),RIGHT('Disaggregation Records'!$D$155:$D$385,255),0))),"")</f>
        <v/>
      </c>
    </row>
    <row r="783" spans="1:16" ht="15" customHeight="1" x14ac:dyDescent="0.35">
      <c r="A783" s="891"/>
      <c r="B783" s="903"/>
      <c r="C783" s="890"/>
      <c r="D783" s="901"/>
      <c r="E783" s="913"/>
      <c r="F783" s="431"/>
      <c r="G783" s="905"/>
      <c r="H783" s="895"/>
      <c r="I783" s="915"/>
      <c r="J783" s="899"/>
      <c r="K783" s="893"/>
      <c r="L783" s="425"/>
      <c r="M783" s="425"/>
      <c r="N783" s="425"/>
      <c r="O783" s="425"/>
      <c r="P783" s="425"/>
    </row>
    <row r="784" spans="1:16" ht="15" customHeight="1" x14ac:dyDescent="0.35">
      <c r="A784" s="891" t="str">
        <f ca="1">INDIRECT("'Disaggregation tab old'!AB"&amp;28-$K784)</f>
        <v>a161R00000O3JyYQAV</v>
      </c>
      <c r="B784" s="902">
        <f ca="1">INDIRECT("'Disaggregation tab old'!A"&amp;28-$K784)</f>
        <v>5</v>
      </c>
      <c r="C784" s="889" t="e">
        <f ca="1">VLOOKUP(B784,'Coverage Indicators - Section D'!$A$9:$AZ$70,52,FALSE)</f>
        <v>#NAME?</v>
      </c>
      <c r="D784" s="900" t="str">
        <f ca="1">N784</f>
        <v/>
      </c>
      <c r="E784" s="912" t="str">
        <f ca="1">O784</f>
        <v/>
      </c>
      <c r="F784" s="431"/>
      <c r="G784" s="904" t="str">
        <f>IF(IFERROR((F784/F785),"") ="", "",(F784/F785))</f>
        <v/>
      </c>
      <c r="H784" s="894"/>
      <c r="I784" s="914"/>
      <c r="J784" s="898"/>
      <c r="K784" s="893">
        <f ca="1">IF(OFFSET(K784,-2,0,,)="",-300,OFFSET(K784,-2,0,,)-1)</f>
        <v>-384</v>
      </c>
      <c r="L784" s="425" t="e">
        <f ca="1">IF(AND(EXACT(C784,C782),C782&lt;&gt;0),L782+1,0)</f>
        <v>#NAME?</v>
      </c>
      <c r="M784" s="425" t="e">
        <f ca="1">IF(C784&lt;&gt;"",C784&amp;"-"&amp;L784,"")</f>
        <v>#NAME?</v>
      </c>
      <c r="N784" s="425" t="str">
        <f t="array" aca="1" ref="N784" ca="1">IFERROR(IF(INDEX('Disaggregation Records'!$E$155:$E$385,MATCH(RIGHT(M784,255),RIGHT('Disaggregation Records'!$D$155:$D$385,255),0))=0,"",INDEX('Disaggregation Records'!$E$155:$E$385,MATCH(RIGHT(M784,255),RIGHT('Disaggregation Records'!$D$155:$D$385,255),0))),"")</f>
        <v/>
      </c>
      <c r="O784" s="425" t="str">
        <f t="array" aca="1" ref="O784" ca="1">IFERROR(IF(INDEX('Disaggregation Records'!$F$155:$F$385,MATCH(RIGHT(M784,255),RIGHT('Disaggregation Records'!$D$155:$D$385,255),0))=0,"",INDEX('Disaggregation Records'!$F$155:$F$385,MATCH(RIGHT(M784,255),RIGHT('Disaggregation Records'!$D$155:$D$385,255),0))),"")</f>
        <v/>
      </c>
      <c r="P784" s="425" t="str">
        <f t="array" aca="1" ref="P784" ca="1">IFERROR(IF(INDEX('Disaggregation Records'!$H$155:$H$385,MATCH(RIGHT(M784,255),RIGHT('Disaggregation Records'!$D$155:$D$385,255),0))=0,"",INDEX('Disaggregation Records'!$H$155:$H$385,MATCH(RIGHT(M784,255),RIGHT('Disaggregation Records'!$D$155:$D$385,255),0))),"")</f>
        <v/>
      </c>
    </row>
    <row r="785" spans="1:16" ht="15" customHeight="1" x14ac:dyDescent="0.35">
      <c r="A785" s="891"/>
      <c r="B785" s="903"/>
      <c r="C785" s="890"/>
      <c r="D785" s="901"/>
      <c r="E785" s="913"/>
      <c r="F785" s="431"/>
      <c r="G785" s="905"/>
      <c r="H785" s="895"/>
      <c r="I785" s="915"/>
      <c r="J785" s="899"/>
      <c r="K785" s="893"/>
      <c r="L785" s="425"/>
      <c r="M785" s="425"/>
      <c r="N785" s="425"/>
      <c r="O785" s="425"/>
      <c r="P785" s="425"/>
    </row>
    <row r="786" spans="1:16" ht="15" customHeight="1" x14ac:dyDescent="0.35">
      <c r="A786" s="891" t="str">
        <f ca="1">INDIRECT("'Disaggregation tab old'!AB"&amp;28-$K786)</f>
        <v>a161R00000O3JyZQAV</v>
      </c>
      <c r="B786" s="902">
        <f ca="1">INDIRECT("'Disaggregation tab old'!A"&amp;28-$K786)</f>
        <v>5</v>
      </c>
      <c r="C786" s="889" t="e">
        <f ca="1">VLOOKUP(B786,'Coverage Indicators - Section D'!$A$9:$AZ$70,52,FALSE)</f>
        <v>#NAME?</v>
      </c>
      <c r="D786" s="900" t="str">
        <f ca="1">N786</f>
        <v/>
      </c>
      <c r="E786" s="912" t="str">
        <f ca="1">O786</f>
        <v/>
      </c>
      <c r="F786" s="431"/>
      <c r="G786" s="904" t="str">
        <f>IF(IFERROR((F786/F787),"") ="", "",(F786/F787))</f>
        <v/>
      </c>
      <c r="H786" s="894"/>
      <c r="I786" s="914"/>
      <c r="J786" s="898"/>
      <c r="K786" s="893">
        <f ca="1">IF(OFFSET(K786,-2,0,,)="",-300,OFFSET(K786,-2,0,,)-1)</f>
        <v>-385</v>
      </c>
      <c r="L786" s="425" t="e">
        <f ca="1">IF(AND(EXACT(C786,C784),C784&lt;&gt;0),L784+1,0)</f>
        <v>#NAME?</v>
      </c>
      <c r="M786" s="425" t="e">
        <f ca="1">IF(C786&lt;&gt;"",C786&amp;"-"&amp;L786,"")</f>
        <v>#NAME?</v>
      </c>
      <c r="N786" s="425" t="str">
        <f t="array" aca="1" ref="N786" ca="1">IFERROR(IF(INDEX('Disaggregation Records'!$E$155:$E$385,MATCH(RIGHT(M786,255),RIGHT('Disaggregation Records'!$D$155:$D$385,255),0))=0,"",INDEX('Disaggregation Records'!$E$155:$E$385,MATCH(RIGHT(M786,255),RIGHT('Disaggregation Records'!$D$155:$D$385,255),0))),"")</f>
        <v/>
      </c>
      <c r="O786" s="425" t="str">
        <f t="array" aca="1" ref="O786" ca="1">IFERROR(IF(INDEX('Disaggregation Records'!$F$155:$F$385,MATCH(RIGHT(M786,255),RIGHT('Disaggregation Records'!$D$155:$D$385,255),0))=0,"",INDEX('Disaggregation Records'!$F$155:$F$385,MATCH(RIGHT(M786,255),RIGHT('Disaggregation Records'!$D$155:$D$385,255),0))),"")</f>
        <v/>
      </c>
      <c r="P786" s="425" t="str">
        <f t="array" aca="1" ref="P786" ca="1">IFERROR(IF(INDEX('Disaggregation Records'!$H$155:$H$385,MATCH(RIGHT(M786,255),RIGHT('Disaggregation Records'!$D$155:$D$385,255),0))=0,"",INDEX('Disaggregation Records'!$H$155:$H$385,MATCH(RIGHT(M786,255),RIGHT('Disaggregation Records'!$D$155:$D$385,255),0))),"")</f>
        <v/>
      </c>
    </row>
    <row r="787" spans="1:16" ht="15" customHeight="1" x14ac:dyDescent="0.35">
      <c r="A787" s="891"/>
      <c r="B787" s="903"/>
      <c r="C787" s="890"/>
      <c r="D787" s="901"/>
      <c r="E787" s="913"/>
      <c r="F787" s="431"/>
      <c r="G787" s="905"/>
      <c r="H787" s="895"/>
      <c r="I787" s="915"/>
      <c r="J787" s="899"/>
      <c r="K787" s="893"/>
      <c r="L787" s="425"/>
      <c r="M787" s="425"/>
      <c r="N787" s="425"/>
      <c r="O787" s="425"/>
      <c r="P787" s="425"/>
    </row>
    <row r="788" spans="1:16" ht="15" customHeight="1" x14ac:dyDescent="0.35">
      <c r="A788" s="891" t="str">
        <f ca="1">INDIRECT("'Disaggregation tab old'!AB"&amp;28-$K788)</f>
        <v>a161R00000O3JyaQAF</v>
      </c>
      <c r="B788" s="902">
        <f ca="1">INDIRECT("'Disaggregation tab old'!A"&amp;28-$K788)</f>
        <v>5</v>
      </c>
      <c r="C788" s="889" t="e">
        <f ca="1">VLOOKUP(B788,'Coverage Indicators - Section D'!$A$9:$AZ$70,52,FALSE)</f>
        <v>#NAME?</v>
      </c>
      <c r="D788" s="900" t="str">
        <f ca="1">N788</f>
        <v/>
      </c>
      <c r="E788" s="912" t="str">
        <f ca="1">O788</f>
        <v/>
      </c>
      <c r="F788" s="431"/>
      <c r="G788" s="904" t="str">
        <f>IF(IFERROR((F788/F789),"") ="", "",(F788/F789))</f>
        <v/>
      </c>
      <c r="H788" s="894"/>
      <c r="I788" s="914"/>
      <c r="J788" s="898"/>
      <c r="K788" s="893">
        <f ca="1">IF(OFFSET(K788,-2,0,,)="",-300,OFFSET(K788,-2,0,,)-1)</f>
        <v>-386</v>
      </c>
      <c r="L788" s="425" t="e">
        <f ca="1">IF(AND(EXACT(C788,C786),C786&lt;&gt;0),L786+1,0)</f>
        <v>#NAME?</v>
      </c>
      <c r="M788" s="425" t="e">
        <f ca="1">IF(C788&lt;&gt;"",C788&amp;"-"&amp;L788,"")</f>
        <v>#NAME?</v>
      </c>
      <c r="N788" s="425" t="str">
        <f t="array" aca="1" ref="N788" ca="1">IFERROR(IF(INDEX('Disaggregation Records'!$E$155:$E$385,MATCH(RIGHT(M788,255),RIGHT('Disaggregation Records'!$D$155:$D$385,255),0))=0,"",INDEX('Disaggregation Records'!$E$155:$E$385,MATCH(RIGHT(M788,255),RIGHT('Disaggregation Records'!$D$155:$D$385,255),0))),"")</f>
        <v/>
      </c>
      <c r="O788" s="425" t="str">
        <f t="array" aca="1" ref="O788" ca="1">IFERROR(IF(INDEX('Disaggregation Records'!$F$155:$F$385,MATCH(RIGHT(M788,255),RIGHT('Disaggregation Records'!$D$155:$D$385,255),0))=0,"",INDEX('Disaggregation Records'!$F$155:$F$385,MATCH(RIGHT(M788,255),RIGHT('Disaggregation Records'!$D$155:$D$385,255),0))),"")</f>
        <v/>
      </c>
      <c r="P788" s="425" t="str">
        <f t="array" aca="1" ref="P788" ca="1">IFERROR(IF(INDEX('Disaggregation Records'!$H$155:$H$385,MATCH(RIGHT(M788,255),RIGHT('Disaggregation Records'!$D$155:$D$385,255),0))=0,"",INDEX('Disaggregation Records'!$H$155:$H$385,MATCH(RIGHT(M788,255),RIGHT('Disaggregation Records'!$D$155:$D$385,255),0))),"")</f>
        <v/>
      </c>
    </row>
    <row r="789" spans="1:16" ht="15" customHeight="1" x14ac:dyDescent="0.35">
      <c r="A789" s="891"/>
      <c r="B789" s="903"/>
      <c r="C789" s="890"/>
      <c r="D789" s="901"/>
      <c r="E789" s="913"/>
      <c r="F789" s="431"/>
      <c r="G789" s="905"/>
      <c r="H789" s="895"/>
      <c r="I789" s="915"/>
      <c r="J789" s="899"/>
      <c r="K789" s="893"/>
      <c r="L789" s="425"/>
      <c r="M789" s="425"/>
      <c r="N789" s="425"/>
      <c r="O789" s="425"/>
      <c r="P789" s="425"/>
    </row>
    <row r="790" spans="1:16" ht="15" customHeight="1" x14ac:dyDescent="0.35">
      <c r="A790" s="891" t="str">
        <f ca="1">INDIRECT("'Disaggregation tab old'!AB"&amp;28-$K790)</f>
        <v>a161R00000O3JybQAF</v>
      </c>
      <c r="B790" s="902">
        <f ca="1">INDIRECT("'Disaggregation tab old'!A"&amp;28-$K790)</f>
        <v>5</v>
      </c>
      <c r="C790" s="889" t="e">
        <f ca="1">VLOOKUP(B790,'Coverage Indicators - Section D'!$A$9:$AZ$70,52,FALSE)</f>
        <v>#NAME?</v>
      </c>
      <c r="D790" s="900" t="str">
        <f ca="1">N790</f>
        <v/>
      </c>
      <c r="E790" s="912" t="str">
        <f ca="1">O790</f>
        <v/>
      </c>
      <c r="F790" s="431"/>
      <c r="G790" s="904" t="str">
        <f>IF(IFERROR((F790/F791),"") ="", "",(F790/F791))</f>
        <v/>
      </c>
      <c r="H790" s="894"/>
      <c r="I790" s="914"/>
      <c r="J790" s="898"/>
      <c r="K790" s="893">
        <f ca="1">IF(OFFSET(K790,-2,0,,)="",-300,OFFSET(K790,-2,0,,)-1)</f>
        <v>-387</v>
      </c>
      <c r="L790" s="425" t="e">
        <f ca="1">IF(AND(EXACT(C790,C788),C788&lt;&gt;0),L788+1,0)</f>
        <v>#NAME?</v>
      </c>
      <c r="M790" s="425" t="e">
        <f ca="1">IF(C790&lt;&gt;"",C790&amp;"-"&amp;L790,"")</f>
        <v>#NAME?</v>
      </c>
      <c r="N790" s="425" t="str">
        <f t="array" aca="1" ref="N790" ca="1">IFERROR(IF(INDEX('Disaggregation Records'!$E$155:$E$385,MATCH(RIGHT(M790,255),RIGHT('Disaggregation Records'!$D$155:$D$385,255),0))=0,"",INDEX('Disaggregation Records'!$E$155:$E$385,MATCH(RIGHT(M790,255),RIGHT('Disaggregation Records'!$D$155:$D$385,255),0))),"")</f>
        <v/>
      </c>
      <c r="O790" s="425" t="str">
        <f t="array" aca="1" ref="O790" ca="1">IFERROR(IF(INDEX('Disaggregation Records'!$F$155:$F$385,MATCH(RIGHT(M790,255),RIGHT('Disaggregation Records'!$D$155:$D$385,255),0))=0,"",INDEX('Disaggregation Records'!$F$155:$F$385,MATCH(RIGHT(M790,255),RIGHT('Disaggregation Records'!$D$155:$D$385,255),0))),"")</f>
        <v/>
      </c>
      <c r="P790" s="425" t="str">
        <f t="array" aca="1" ref="P790" ca="1">IFERROR(IF(INDEX('Disaggregation Records'!$H$155:$H$385,MATCH(RIGHT(M790,255),RIGHT('Disaggregation Records'!$D$155:$D$385,255),0))=0,"",INDEX('Disaggregation Records'!$H$155:$H$385,MATCH(RIGHT(M790,255),RIGHT('Disaggregation Records'!$D$155:$D$385,255),0))),"")</f>
        <v/>
      </c>
    </row>
    <row r="791" spans="1:16" ht="15" customHeight="1" x14ac:dyDescent="0.35">
      <c r="A791" s="891"/>
      <c r="B791" s="903"/>
      <c r="C791" s="890"/>
      <c r="D791" s="901"/>
      <c r="E791" s="913"/>
      <c r="F791" s="431"/>
      <c r="G791" s="905"/>
      <c r="H791" s="895"/>
      <c r="I791" s="915"/>
      <c r="J791" s="899"/>
      <c r="K791" s="893"/>
      <c r="L791" s="425"/>
      <c r="M791" s="425"/>
      <c r="N791" s="425"/>
      <c r="O791" s="425"/>
      <c r="P791" s="425"/>
    </row>
    <row r="792" spans="1:16" ht="15" customHeight="1" x14ac:dyDescent="0.35">
      <c r="A792" s="891" t="str">
        <f ca="1">INDIRECT("'Disaggregation tab old'!AB"&amp;28-$K792)</f>
        <v>a161R00000O3JycQAF</v>
      </c>
      <c r="B792" s="902">
        <f ca="1">INDIRECT("'Disaggregation tab old'!A"&amp;28-$K792)</f>
        <v>5</v>
      </c>
      <c r="C792" s="889" t="e">
        <f ca="1">VLOOKUP(B792,'Coverage Indicators - Section D'!$A$9:$AZ$70,52,FALSE)</f>
        <v>#NAME?</v>
      </c>
      <c r="D792" s="900" t="str">
        <f ca="1">N792</f>
        <v/>
      </c>
      <c r="E792" s="912" t="str">
        <f ca="1">O792</f>
        <v/>
      </c>
      <c r="F792" s="431"/>
      <c r="G792" s="904" t="str">
        <f>IF(IFERROR((F792/F793),"") ="", "",(F792/F793))</f>
        <v/>
      </c>
      <c r="H792" s="894"/>
      <c r="I792" s="914"/>
      <c r="J792" s="898"/>
      <c r="K792" s="893">
        <f ca="1">IF(OFFSET(K792,-2,0,,)="",-300,OFFSET(K792,-2,0,,)-1)</f>
        <v>-388</v>
      </c>
      <c r="L792" s="425" t="e">
        <f ca="1">IF(AND(EXACT(C792,C790),C790&lt;&gt;0),L790+1,0)</f>
        <v>#NAME?</v>
      </c>
      <c r="M792" s="425" t="e">
        <f ca="1">IF(C792&lt;&gt;"",C792&amp;"-"&amp;L792,"")</f>
        <v>#NAME?</v>
      </c>
      <c r="N792" s="425" t="str">
        <f t="array" aca="1" ref="N792" ca="1">IFERROR(IF(INDEX('Disaggregation Records'!$E$155:$E$385,MATCH(RIGHT(M792,255),RIGHT('Disaggregation Records'!$D$155:$D$385,255),0))=0,"",INDEX('Disaggregation Records'!$E$155:$E$385,MATCH(RIGHT(M792,255),RIGHT('Disaggregation Records'!$D$155:$D$385,255),0))),"")</f>
        <v/>
      </c>
      <c r="O792" s="425" t="str">
        <f t="array" aca="1" ref="O792" ca="1">IFERROR(IF(INDEX('Disaggregation Records'!$F$155:$F$385,MATCH(RIGHT(M792,255),RIGHT('Disaggregation Records'!$D$155:$D$385,255),0))=0,"",INDEX('Disaggregation Records'!$F$155:$F$385,MATCH(RIGHT(M792,255),RIGHT('Disaggregation Records'!$D$155:$D$385,255),0))),"")</f>
        <v/>
      </c>
      <c r="P792" s="425" t="str">
        <f t="array" aca="1" ref="P792" ca="1">IFERROR(IF(INDEX('Disaggregation Records'!$H$155:$H$385,MATCH(RIGHT(M792,255),RIGHT('Disaggregation Records'!$D$155:$D$385,255),0))=0,"",INDEX('Disaggregation Records'!$H$155:$H$385,MATCH(RIGHT(M792,255),RIGHT('Disaggregation Records'!$D$155:$D$385,255),0))),"")</f>
        <v/>
      </c>
    </row>
    <row r="793" spans="1:16" ht="15" customHeight="1" x14ac:dyDescent="0.35">
      <c r="A793" s="891"/>
      <c r="B793" s="903"/>
      <c r="C793" s="890"/>
      <c r="D793" s="901"/>
      <c r="E793" s="913"/>
      <c r="F793" s="431"/>
      <c r="G793" s="905"/>
      <c r="H793" s="895"/>
      <c r="I793" s="915"/>
      <c r="J793" s="899"/>
      <c r="K793" s="893"/>
      <c r="L793" s="425"/>
      <c r="M793" s="425"/>
      <c r="N793" s="425"/>
      <c r="O793" s="425"/>
      <c r="P793" s="425"/>
    </row>
    <row r="794" spans="1:16" ht="15" customHeight="1" x14ac:dyDescent="0.35">
      <c r="A794" s="891" t="str">
        <f ca="1">INDIRECT("'Disaggregation tab old'!AB"&amp;28-$K794)</f>
        <v>a161R00000O3JydQAF</v>
      </c>
      <c r="B794" s="902">
        <f ca="1">INDIRECT("'Disaggregation tab old'!A"&amp;28-$K794)</f>
        <v>5</v>
      </c>
      <c r="C794" s="889" t="e">
        <f ca="1">VLOOKUP(B794,'Coverage Indicators - Section D'!$A$9:$AZ$70,52,FALSE)</f>
        <v>#NAME?</v>
      </c>
      <c r="D794" s="900" t="str">
        <f ca="1">N794</f>
        <v/>
      </c>
      <c r="E794" s="912" t="str">
        <f ca="1">O794</f>
        <v/>
      </c>
      <c r="F794" s="431"/>
      <c r="G794" s="904" t="str">
        <f>IF(IFERROR((F794/F795),"") ="", "",(F794/F795))</f>
        <v/>
      </c>
      <c r="H794" s="894"/>
      <c r="I794" s="914"/>
      <c r="J794" s="898"/>
      <c r="K794" s="893">
        <f ca="1">IF(OFFSET(K794,-2,0,,)="",-300,OFFSET(K794,-2,0,,)-1)</f>
        <v>-389</v>
      </c>
      <c r="L794" s="425" t="e">
        <f ca="1">IF(AND(EXACT(C794,C792),C792&lt;&gt;0),L792+1,0)</f>
        <v>#NAME?</v>
      </c>
      <c r="M794" s="425" t="e">
        <f ca="1">IF(C794&lt;&gt;"",C794&amp;"-"&amp;L794,"")</f>
        <v>#NAME?</v>
      </c>
      <c r="N794" s="425" t="str">
        <f t="array" aca="1" ref="N794" ca="1">IFERROR(IF(INDEX('Disaggregation Records'!$E$155:$E$385,MATCH(RIGHT(M794,255),RIGHT('Disaggregation Records'!$D$155:$D$385,255),0))=0,"",INDEX('Disaggregation Records'!$E$155:$E$385,MATCH(RIGHT(M794,255),RIGHT('Disaggregation Records'!$D$155:$D$385,255),0))),"")</f>
        <v/>
      </c>
      <c r="O794" s="425" t="str">
        <f t="array" aca="1" ref="O794" ca="1">IFERROR(IF(INDEX('Disaggregation Records'!$F$155:$F$385,MATCH(RIGHT(M794,255),RIGHT('Disaggregation Records'!$D$155:$D$385,255),0))=0,"",INDEX('Disaggregation Records'!$F$155:$F$385,MATCH(RIGHT(M794,255),RIGHT('Disaggregation Records'!$D$155:$D$385,255),0))),"")</f>
        <v/>
      </c>
      <c r="P794" s="425" t="str">
        <f t="array" aca="1" ref="P794" ca="1">IFERROR(IF(INDEX('Disaggregation Records'!$H$155:$H$385,MATCH(RIGHT(M794,255),RIGHT('Disaggregation Records'!$D$155:$D$385,255),0))=0,"",INDEX('Disaggregation Records'!$H$155:$H$385,MATCH(RIGHT(M794,255),RIGHT('Disaggregation Records'!$D$155:$D$385,255),0))),"")</f>
        <v/>
      </c>
    </row>
    <row r="795" spans="1:16" ht="15" customHeight="1" x14ac:dyDescent="0.35">
      <c r="A795" s="891"/>
      <c r="B795" s="903"/>
      <c r="C795" s="890"/>
      <c r="D795" s="901"/>
      <c r="E795" s="913"/>
      <c r="F795" s="431"/>
      <c r="G795" s="905"/>
      <c r="H795" s="895"/>
      <c r="I795" s="915"/>
      <c r="J795" s="899"/>
      <c r="K795" s="893"/>
      <c r="L795" s="425"/>
      <c r="M795" s="425"/>
      <c r="N795" s="425"/>
      <c r="O795" s="425"/>
      <c r="P795" s="425"/>
    </row>
    <row r="796" spans="1:16" ht="15" customHeight="1" x14ac:dyDescent="0.35">
      <c r="A796" s="891" t="str">
        <f ca="1">INDIRECT("'Disaggregation tab old'!AB"&amp;28-$K796)</f>
        <v>a161R00000O3JyeQAF</v>
      </c>
      <c r="B796" s="902">
        <f ca="1">INDIRECT("'Disaggregation tab old'!A"&amp;28-$K796)</f>
        <v>5</v>
      </c>
      <c r="C796" s="889" t="e">
        <f ca="1">VLOOKUP(B796,'Coverage Indicators - Section D'!$A$9:$AZ$70,52,FALSE)</f>
        <v>#NAME?</v>
      </c>
      <c r="D796" s="900" t="str">
        <f ca="1">N796</f>
        <v/>
      </c>
      <c r="E796" s="912" t="str">
        <f ca="1">O796</f>
        <v/>
      </c>
      <c r="F796" s="431"/>
      <c r="G796" s="904" t="str">
        <f>IF(IFERROR((F796/F797),"") ="", "",(F796/F797))</f>
        <v/>
      </c>
      <c r="H796" s="894"/>
      <c r="I796" s="914"/>
      <c r="J796" s="898"/>
      <c r="K796" s="893">
        <f ca="1">IF(OFFSET(K796,-2,0,,)="",-300,OFFSET(K796,-2,0,,)-1)</f>
        <v>-390</v>
      </c>
      <c r="L796" s="425" t="e">
        <f ca="1">IF(AND(EXACT(C796,C794),C794&lt;&gt;0),L794+1,0)</f>
        <v>#NAME?</v>
      </c>
      <c r="M796" s="425" t="e">
        <f ca="1">IF(C796&lt;&gt;"",C796&amp;"-"&amp;L796,"")</f>
        <v>#NAME?</v>
      </c>
      <c r="N796" s="425" t="str">
        <f t="array" aca="1" ref="N796" ca="1">IFERROR(IF(INDEX('Disaggregation Records'!$E$155:$E$385,MATCH(RIGHT(M796,255),RIGHT('Disaggregation Records'!$D$155:$D$385,255),0))=0,"",INDEX('Disaggregation Records'!$E$155:$E$385,MATCH(RIGHT(M796,255),RIGHT('Disaggregation Records'!$D$155:$D$385,255),0))),"")</f>
        <v/>
      </c>
      <c r="O796" s="425" t="str">
        <f t="array" aca="1" ref="O796" ca="1">IFERROR(IF(INDEX('Disaggregation Records'!$F$155:$F$385,MATCH(RIGHT(M796,255),RIGHT('Disaggregation Records'!$D$155:$D$385,255),0))=0,"",INDEX('Disaggregation Records'!$F$155:$F$385,MATCH(RIGHT(M796,255),RIGHT('Disaggregation Records'!$D$155:$D$385,255),0))),"")</f>
        <v/>
      </c>
      <c r="P796" s="425" t="str">
        <f t="array" aca="1" ref="P796" ca="1">IFERROR(IF(INDEX('Disaggregation Records'!$H$155:$H$385,MATCH(RIGHT(M796,255),RIGHT('Disaggregation Records'!$D$155:$D$385,255),0))=0,"",INDEX('Disaggregation Records'!$H$155:$H$385,MATCH(RIGHT(M796,255),RIGHT('Disaggregation Records'!$D$155:$D$385,255),0))),"")</f>
        <v/>
      </c>
    </row>
    <row r="797" spans="1:16" ht="15" customHeight="1" x14ac:dyDescent="0.35">
      <c r="A797" s="891"/>
      <c r="B797" s="903"/>
      <c r="C797" s="890"/>
      <c r="D797" s="901"/>
      <c r="E797" s="913"/>
      <c r="F797" s="431"/>
      <c r="G797" s="905"/>
      <c r="H797" s="895"/>
      <c r="I797" s="915"/>
      <c r="J797" s="899"/>
      <c r="K797" s="893"/>
      <c r="L797" s="425"/>
      <c r="M797" s="425"/>
      <c r="N797" s="425"/>
      <c r="O797" s="425"/>
      <c r="P797" s="425"/>
    </row>
    <row r="798" spans="1:16" ht="15" customHeight="1" x14ac:dyDescent="0.35">
      <c r="A798" s="891" t="str">
        <f ca="1">INDIRECT("'Disaggregation tab old'!AB"&amp;28-$K798)</f>
        <v>a161R00000O3JyfQAF</v>
      </c>
      <c r="B798" s="902">
        <f ca="1">INDIRECT("'Disaggregation tab old'!A"&amp;28-$K798)</f>
        <v>5</v>
      </c>
      <c r="C798" s="889" t="e">
        <f ca="1">VLOOKUP(B798,'Coverage Indicators - Section D'!$A$9:$AZ$70,52,FALSE)</f>
        <v>#NAME?</v>
      </c>
      <c r="D798" s="900" t="str">
        <f ca="1">N798</f>
        <v/>
      </c>
      <c r="E798" s="912" t="str">
        <f ca="1">O798</f>
        <v/>
      </c>
      <c r="F798" s="431"/>
      <c r="G798" s="904" t="str">
        <f>IF(IFERROR((F798/F799),"") ="", "",(F798/F799))</f>
        <v/>
      </c>
      <c r="H798" s="894"/>
      <c r="I798" s="914"/>
      <c r="J798" s="898"/>
      <c r="K798" s="893">
        <f ca="1">IF(OFFSET(K798,-2,0,,)="",-300,OFFSET(K798,-2,0,,)-1)</f>
        <v>-391</v>
      </c>
      <c r="L798" s="425" t="e">
        <f ca="1">IF(AND(EXACT(C798,C796),C796&lt;&gt;0),L796+1,0)</f>
        <v>#NAME?</v>
      </c>
      <c r="M798" s="425" t="e">
        <f ca="1">IF(C798&lt;&gt;"",C798&amp;"-"&amp;L798,"")</f>
        <v>#NAME?</v>
      </c>
      <c r="N798" s="425" t="str">
        <f t="array" aca="1" ref="N798" ca="1">IFERROR(IF(INDEX('Disaggregation Records'!$E$155:$E$385,MATCH(RIGHT(M798,255),RIGHT('Disaggregation Records'!$D$155:$D$385,255),0))=0,"",INDEX('Disaggregation Records'!$E$155:$E$385,MATCH(RIGHT(M798,255),RIGHT('Disaggregation Records'!$D$155:$D$385,255),0))),"")</f>
        <v/>
      </c>
      <c r="O798" s="425" t="str">
        <f t="array" aca="1" ref="O798" ca="1">IFERROR(IF(INDEX('Disaggregation Records'!$F$155:$F$385,MATCH(RIGHT(M798,255),RIGHT('Disaggregation Records'!$D$155:$D$385,255),0))=0,"",INDEX('Disaggregation Records'!$F$155:$F$385,MATCH(RIGHT(M798,255),RIGHT('Disaggregation Records'!$D$155:$D$385,255),0))),"")</f>
        <v/>
      </c>
      <c r="P798" s="425" t="str">
        <f t="array" aca="1" ref="P798" ca="1">IFERROR(IF(INDEX('Disaggregation Records'!$H$155:$H$385,MATCH(RIGHT(M798,255),RIGHT('Disaggregation Records'!$D$155:$D$385,255),0))=0,"",INDEX('Disaggregation Records'!$H$155:$H$385,MATCH(RIGHT(M798,255),RIGHT('Disaggregation Records'!$D$155:$D$385,255),0))),"")</f>
        <v/>
      </c>
    </row>
    <row r="799" spans="1:16" ht="15" customHeight="1" x14ac:dyDescent="0.35">
      <c r="A799" s="891"/>
      <c r="B799" s="903"/>
      <c r="C799" s="890"/>
      <c r="D799" s="901"/>
      <c r="E799" s="913"/>
      <c r="F799" s="431"/>
      <c r="G799" s="905"/>
      <c r="H799" s="895"/>
      <c r="I799" s="915"/>
      <c r="J799" s="899"/>
      <c r="K799" s="893"/>
      <c r="L799" s="425"/>
      <c r="M799" s="425"/>
      <c r="N799" s="425"/>
      <c r="O799" s="425"/>
      <c r="P799" s="425"/>
    </row>
    <row r="800" spans="1:16" ht="15" customHeight="1" x14ac:dyDescent="0.35">
      <c r="A800" s="891" t="str">
        <f ca="1">INDIRECT("'Disaggregation tab old'!AB"&amp;28-$K800)</f>
        <v>a161R00000O3JygQAF</v>
      </c>
      <c r="B800" s="902">
        <f ca="1">INDIRECT("'Disaggregation tab old'!A"&amp;28-$K800)</f>
        <v>5</v>
      </c>
      <c r="C800" s="889" t="e">
        <f ca="1">VLOOKUP(B800,'Coverage Indicators - Section D'!$A$9:$AZ$70,52,FALSE)</f>
        <v>#NAME?</v>
      </c>
      <c r="D800" s="900" t="str">
        <f ca="1">N800</f>
        <v/>
      </c>
      <c r="E800" s="912" t="str">
        <f ca="1">O800</f>
        <v/>
      </c>
      <c r="F800" s="431"/>
      <c r="G800" s="904" t="str">
        <f>IF(IFERROR((F800/F801),"") ="", "",(F800/F801))</f>
        <v/>
      </c>
      <c r="H800" s="894"/>
      <c r="I800" s="914"/>
      <c r="J800" s="898"/>
      <c r="K800" s="893">
        <f ca="1">IF(OFFSET(K800,-2,0,,)="",-300,OFFSET(K800,-2,0,,)-1)</f>
        <v>-392</v>
      </c>
      <c r="L800" s="425" t="e">
        <f ca="1">IF(AND(EXACT(C800,C798),C798&lt;&gt;0),L798+1,0)</f>
        <v>#NAME?</v>
      </c>
      <c r="M800" s="425" t="e">
        <f ca="1">IF(C800&lt;&gt;"",C800&amp;"-"&amp;L800,"")</f>
        <v>#NAME?</v>
      </c>
      <c r="N800" s="425" t="str">
        <f t="array" aca="1" ref="N800" ca="1">IFERROR(IF(INDEX('Disaggregation Records'!$E$155:$E$385,MATCH(RIGHT(M800,255),RIGHT('Disaggregation Records'!$D$155:$D$385,255),0))=0,"",INDEX('Disaggregation Records'!$E$155:$E$385,MATCH(RIGHT(M800,255),RIGHT('Disaggregation Records'!$D$155:$D$385,255),0))),"")</f>
        <v/>
      </c>
      <c r="O800" s="425" t="str">
        <f t="array" aca="1" ref="O800" ca="1">IFERROR(IF(INDEX('Disaggregation Records'!$F$155:$F$385,MATCH(RIGHT(M800,255),RIGHT('Disaggregation Records'!$D$155:$D$385,255),0))=0,"",INDEX('Disaggregation Records'!$F$155:$F$385,MATCH(RIGHT(M800,255),RIGHT('Disaggregation Records'!$D$155:$D$385,255),0))),"")</f>
        <v/>
      </c>
      <c r="P800" s="425" t="str">
        <f t="array" aca="1" ref="P800" ca="1">IFERROR(IF(INDEX('Disaggregation Records'!$H$155:$H$385,MATCH(RIGHT(M800,255),RIGHT('Disaggregation Records'!$D$155:$D$385,255),0))=0,"",INDEX('Disaggregation Records'!$H$155:$H$385,MATCH(RIGHT(M800,255),RIGHT('Disaggregation Records'!$D$155:$D$385,255),0))),"")</f>
        <v/>
      </c>
    </row>
    <row r="801" spans="1:16" x14ac:dyDescent="0.35">
      <c r="A801" s="891"/>
      <c r="B801" s="903"/>
      <c r="C801" s="890"/>
      <c r="D801" s="901"/>
      <c r="E801" s="913"/>
      <c r="F801" s="431"/>
      <c r="G801" s="905"/>
      <c r="H801" s="895"/>
      <c r="I801" s="915"/>
      <c r="J801" s="899"/>
      <c r="K801" s="893"/>
      <c r="L801" s="425"/>
      <c r="M801" s="425"/>
      <c r="N801" s="425"/>
      <c r="O801" s="425"/>
      <c r="P801" s="425"/>
    </row>
    <row r="802" spans="1:16" x14ac:dyDescent="0.35">
      <c r="A802" s="891" t="str">
        <f ca="1">INDIRECT("'Disaggregation tab old'!AB"&amp;28-$K802)</f>
        <v>a161R00000O3JyhQAF</v>
      </c>
      <c r="B802" s="902">
        <f ca="1">INDIRECT("'Disaggregation tab old'!A"&amp;28-$K802)</f>
        <v>5</v>
      </c>
      <c r="C802" s="889" t="e">
        <f ca="1">VLOOKUP(B802,'Coverage Indicators - Section D'!$A$9:$AZ$70,52,FALSE)</f>
        <v>#NAME?</v>
      </c>
      <c r="D802" s="900" t="str">
        <f ca="1">N802</f>
        <v/>
      </c>
      <c r="E802" s="912" t="str">
        <f ca="1">O802</f>
        <v/>
      </c>
      <c r="F802" s="431"/>
      <c r="G802" s="904" t="str">
        <f>IF(IFERROR((F802/F803),"") ="", "",(F802/F803))</f>
        <v/>
      </c>
      <c r="H802" s="894"/>
      <c r="I802" s="914"/>
      <c r="J802" s="898"/>
      <c r="K802" s="893">
        <f ca="1">IF(OFFSET(K802,-2,0,,)="",-300,OFFSET(K802,-2,0,,)-1)</f>
        <v>-393</v>
      </c>
      <c r="L802" s="425" t="e">
        <f ca="1">IF(AND(EXACT(C802,C800),C800&lt;&gt;0),L800+1,0)</f>
        <v>#NAME?</v>
      </c>
      <c r="M802" s="425" t="e">
        <f ca="1">IF(C802&lt;&gt;"",C802&amp;"-"&amp;L802,"")</f>
        <v>#NAME?</v>
      </c>
      <c r="N802" s="425" t="str">
        <f t="array" aca="1" ref="N802" ca="1">IFERROR(IF(INDEX('Disaggregation Records'!$E$155:$E$385,MATCH(RIGHT(M802,255),RIGHT('Disaggregation Records'!$D$155:$D$385,255),0))=0,"",INDEX('Disaggregation Records'!$E$155:$E$385,MATCH(RIGHT(M802,255),RIGHT('Disaggregation Records'!$D$155:$D$385,255),0))),"")</f>
        <v/>
      </c>
      <c r="O802" s="425" t="str">
        <f t="array" aca="1" ref="O802" ca="1">IFERROR(IF(INDEX('Disaggregation Records'!$F$155:$F$385,MATCH(RIGHT(M802,255),RIGHT('Disaggregation Records'!$D$155:$D$385,255),0))=0,"",INDEX('Disaggregation Records'!$F$155:$F$385,MATCH(RIGHT(M802,255),RIGHT('Disaggregation Records'!$D$155:$D$385,255),0))),"")</f>
        <v/>
      </c>
      <c r="P802" s="425" t="str">
        <f t="array" aca="1" ref="P802" ca="1">IFERROR(IF(INDEX('Disaggregation Records'!$H$155:$H$385,MATCH(RIGHT(M802,255),RIGHT('Disaggregation Records'!$D$155:$D$385,255),0))=0,"",INDEX('Disaggregation Records'!$H$155:$H$385,MATCH(RIGHT(M802,255),RIGHT('Disaggregation Records'!$D$155:$D$385,255),0))),"")</f>
        <v/>
      </c>
    </row>
    <row r="803" spans="1:16" x14ac:dyDescent="0.35">
      <c r="A803" s="891"/>
      <c r="B803" s="903"/>
      <c r="C803" s="890"/>
      <c r="D803" s="901"/>
      <c r="E803" s="913"/>
      <c r="F803" s="431"/>
      <c r="G803" s="905"/>
      <c r="H803" s="895"/>
      <c r="I803" s="915"/>
      <c r="J803" s="899"/>
      <c r="K803" s="893"/>
      <c r="L803" s="425"/>
      <c r="M803" s="425"/>
      <c r="N803" s="425"/>
      <c r="O803" s="425"/>
      <c r="P803" s="425"/>
    </row>
    <row r="804" spans="1:16" x14ac:dyDescent="0.35">
      <c r="A804" s="891" t="str">
        <f ca="1">INDIRECT("'Disaggregation tab old'!AB"&amp;28-$K804)</f>
        <v>a161R00000O3JyiQAF</v>
      </c>
      <c r="B804" s="902">
        <f ca="1">INDIRECT("'Disaggregation tab old'!A"&amp;28-$K804)</f>
        <v>5</v>
      </c>
      <c r="C804" s="889" t="e">
        <f ca="1">VLOOKUP(B804,'Coverage Indicators - Section D'!$A$9:$AZ$70,52,FALSE)</f>
        <v>#NAME?</v>
      </c>
      <c r="D804" s="900" t="str">
        <f ca="1">N804</f>
        <v/>
      </c>
      <c r="E804" s="912" t="str">
        <f ca="1">O804</f>
        <v/>
      </c>
      <c r="F804" s="431"/>
      <c r="G804" s="904" t="str">
        <f>IF(IFERROR((F804/F805),"") ="", "",(F804/F805))</f>
        <v/>
      </c>
      <c r="H804" s="894"/>
      <c r="I804" s="914"/>
      <c r="J804" s="898"/>
      <c r="K804" s="893">
        <f ca="1">IF(OFFSET(K804,-2,0,,)="",-300,OFFSET(K804,-2,0,,)-1)</f>
        <v>-394</v>
      </c>
      <c r="L804" s="425" t="e">
        <f ca="1">IF(AND(EXACT(C804,C802),C802&lt;&gt;0),L802+1,0)</f>
        <v>#NAME?</v>
      </c>
      <c r="M804" s="425" t="e">
        <f ca="1">IF(C804&lt;&gt;"",C804&amp;"-"&amp;L804,"")</f>
        <v>#NAME?</v>
      </c>
      <c r="N804" s="425" t="str">
        <f t="array" aca="1" ref="N804" ca="1">IFERROR(IF(INDEX('Disaggregation Records'!$E$155:$E$385,MATCH(RIGHT(M804,255),RIGHT('Disaggregation Records'!$D$155:$D$385,255),0))=0,"",INDEX('Disaggregation Records'!$E$155:$E$385,MATCH(RIGHT(M804,255),RIGHT('Disaggregation Records'!$D$155:$D$385,255),0))),"")</f>
        <v/>
      </c>
      <c r="O804" s="425" t="str">
        <f t="array" aca="1" ref="O804" ca="1">IFERROR(IF(INDEX('Disaggregation Records'!$F$155:$F$385,MATCH(RIGHT(M804,255),RIGHT('Disaggregation Records'!$D$155:$D$385,255),0))=0,"",INDEX('Disaggregation Records'!$F$155:$F$385,MATCH(RIGHT(M804,255),RIGHT('Disaggregation Records'!$D$155:$D$385,255),0))),"")</f>
        <v/>
      </c>
      <c r="P804" s="425" t="str">
        <f t="array" aca="1" ref="P804" ca="1">IFERROR(IF(INDEX('Disaggregation Records'!$H$155:$H$385,MATCH(RIGHT(M804,255),RIGHT('Disaggregation Records'!$D$155:$D$385,255),0))=0,"",INDEX('Disaggregation Records'!$H$155:$H$385,MATCH(RIGHT(M804,255),RIGHT('Disaggregation Records'!$D$155:$D$385,255),0))),"")</f>
        <v/>
      </c>
    </row>
    <row r="805" spans="1:16" x14ac:dyDescent="0.35">
      <c r="A805" s="891"/>
      <c r="B805" s="903"/>
      <c r="C805" s="890"/>
      <c r="D805" s="901"/>
      <c r="E805" s="913"/>
      <c r="F805" s="431"/>
      <c r="G805" s="905"/>
      <c r="H805" s="895"/>
      <c r="I805" s="915"/>
      <c r="J805" s="899"/>
      <c r="K805" s="893"/>
      <c r="L805" s="425"/>
      <c r="M805" s="425"/>
      <c r="N805" s="425"/>
      <c r="O805" s="425"/>
      <c r="P805" s="425"/>
    </row>
    <row r="806" spans="1:16" x14ac:dyDescent="0.35">
      <c r="A806" s="891" t="str">
        <f ca="1">INDIRECT("'Disaggregation tab old'!AB"&amp;28-$K806)</f>
        <v>a161R00000O3JyjQAF</v>
      </c>
      <c r="B806" s="902">
        <f ca="1">INDIRECT("'Disaggregation tab old'!A"&amp;28-$K806)</f>
        <v>5</v>
      </c>
      <c r="C806" s="889" t="e">
        <f ca="1">VLOOKUP(B806,'Coverage Indicators - Section D'!$A$9:$AZ$70,52,FALSE)</f>
        <v>#NAME?</v>
      </c>
      <c r="D806" s="900" t="str">
        <f ca="1">N806</f>
        <v/>
      </c>
      <c r="E806" s="912" t="str">
        <f ca="1">O806</f>
        <v/>
      </c>
      <c r="F806" s="431"/>
      <c r="G806" s="904" t="str">
        <f>IF(IFERROR((F806/F807),"") ="", "",(F806/F807))</f>
        <v/>
      </c>
      <c r="H806" s="894"/>
      <c r="I806" s="914"/>
      <c r="J806" s="898"/>
      <c r="K806" s="893">
        <f ca="1">IF(OFFSET(K806,-2,0,,)="",-300,OFFSET(K806,-2,0,,)-1)</f>
        <v>-395</v>
      </c>
      <c r="L806" s="425" t="e">
        <f ca="1">IF(AND(EXACT(C806,C804),C804&lt;&gt;0),L804+1,0)</f>
        <v>#NAME?</v>
      </c>
      <c r="M806" s="425" t="e">
        <f ca="1">IF(C806&lt;&gt;"",C806&amp;"-"&amp;L806,"")</f>
        <v>#NAME?</v>
      </c>
      <c r="N806" s="425" t="str">
        <f t="array" aca="1" ref="N806" ca="1">IFERROR(IF(INDEX('Disaggregation Records'!$E$155:$E$385,MATCH(RIGHT(M806,255),RIGHT('Disaggregation Records'!$D$155:$D$385,255),0))=0,"",INDEX('Disaggregation Records'!$E$155:$E$385,MATCH(RIGHT(M806,255),RIGHT('Disaggregation Records'!$D$155:$D$385,255),0))),"")</f>
        <v/>
      </c>
      <c r="O806" s="425" t="str">
        <f t="array" aca="1" ref="O806" ca="1">IFERROR(IF(INDEX('Disaggregation Records'!$F$155:$F$385,MATCH(RIGHT(M806,255),RIGHT('Disaggregation Records'!$D$155:$D$385,255),0))=0,"",INDEX('Disaggregation Records'!$F$155:$F$385,MATCH(RIGHT(M806,255),RIGHT('Disaggregation Records'!$D$155:$D$385,255),0))),"")</f>
        <v/>
      </c>
      <c r="P806" s="425" t="str">
        <f t="array" aca="1" ref="P806" ca="1">IFERROR(IF(INDEX('Disaggregation Records'!$H$155:$H$385,MATCH(RIGHT(M806,255),RIGHT('Disaggregation Records'!$D$155:$D$385,255),0))=0,"",INDEX('Disaggregation Records'!$H$155:$H$385,MATCH(RIGHT(M806,255),RIGHT('Disaggregation Records'!$D$155:$D$385,255),0))),"")</f>
        <v/>
      </c>
    </row>
    <row r="807" spans="1:16" x14ac:dyDescent="0.35">
      <c r="A807" s="891"/>
      <c r="B807" s="903"/>
      <c r="C807" s="890"/>
      <c r="D807" s="901"/>
      <c r="E807" s="913"/>
      <c r="F807" s="431"/>
      <c r="G807" s="905"/>
      <c r="H807" s="895"/>
      <c r="I807" s="915"/>
      <c r="J807" s="899"/>
      <c r="K807" s="893"/>
      <c r="L807" s="425"/>
      <c r="M807" s="425"/>
      <c r="N807" s="425"/>
      <c r="O807" s="425"/>
      <c r="P807" s="425"/>
    </row>
    <row r="808" spans="1:16" x14ac:dyDescent="0.35">
      <c r="A808" s="891" t="str">
        <f ca="1">INDIRECT("'Disaggregation tab old'!AB"&amp;28-$K808)</f>
        <v>a161R00000O3JykQAF</v>
      </c>
      <c r="B808" s="902">
        <f ca="1">INDIRECT("'Disaggregation tab old'!A"&amp;28-$K808)</f>
        <v>5</v>
      </c>
      <c r="C808" s="889" t="e">
        <f ca="1">VLOOKUP(B808,'Coverage Indicators - Section D'!$A$9:$AZ$70,52,FALSE)</f>
        <v>#NAME?</v>
      </c>
      <c r="D808" s="900" t="str">
        <f ca="1">N808</f>
        <v/>
      </c>
      <c r="E808" s="912" t="str">
        <f ca="1">O808</f>
        <v/>
      </c>
      <c r="F808" s="431"/>
      <c r="G808" s="904" t="str">
        <f>IF(IFERROR((F808/F809),"") ="", "",(F808/F809))</f>
        <v/>
      </c>
      <c r="H808" s="894"/>
      <c r="I808" s="914"/>
      <c r="J808" s="898"/>
      <c r="K808" s="893">
        <f ca="1">IF(OFFSET(K808,-2,0,,)="",-300,OFFSET(K808,-2,0,,)-1)</f>
        <v>-396</v>
      </c>
      <c r="L808" s="425" t="e">
        <f ca="1">IF(AND(EXACT(C808,C806),C806&lt;&gt;0),L806+1,0)</f>
        <v>#NAME?</v>
      </c>
      <c r="M808" s="425" t="e">
        <f ca="1">IF(C808&lt;&gt;"",C808&amp;"-"&amp;L808,"")</f>
        <v>#NAME?</v>
      </c>
      <c r="N808" s="425" t="str">
        <f t="array" aca="1" ref="N808" ca="1">IFERROR(IF(INDEX('Disaggregation Records'!$E$155:$E$385,MATCH(RIGHT(M808,255),RIGHT('Disaggregation Records'!$D$155:$D$385,255),0))=0,"",INDEX('Disaggregation Records'!$E$155:$E$385,MATCH(RIGHT(M808,255),RIGHT('Disaggregation Records'!$D$155:$D$385,255),0))),"")</f>
        <v/>
      </c>
      <c r="O808" s="425" t="str">
        <f t="array" aca="1" ref="O808" ca="1">IFERROR(IF(INDEX('Disaggregation Records'!$F$155:$F$385,MATCH(RIGHT(M808,255),RIGHT('Disaggregation Records'!$D$155:$D$385,255),0))=0,"",INDEX('Disaggregation Records'!$F$155:$F$385,MATCH(RIGHT(M808,255),RIGHT('Disaggregation Records'!$D$155:$D$385,255),0))),"")</f>
        <v/>
      </c>
      <c r="P808" s="425" t="str">
        <f t="array" aca="1" ref="P808" ca="1">IFERROR(IF(INDEX('Disaggregation Records'!$H$155:$H$385,MATCH(RIGHT(M808,255),RIGHT('Disaggregation Records'!$D$155:$D$385,255),0))=0,"",INDEX('Disaggregation Records'!$H$155:$H$385,MATCH(RIGHT(M808,255),RIGHT('Disaggregation Records'!$D$155:$D$385,255),0))),"")</f>
        <v/>
      </c>
    </row>
    <row r="809" spans="1:16" x14ac:dyDescent="0.35">
      <c r="A809" s="891"/>
      <c r="B809" s="903"/>
      <c r="C809" s="890"/>
      <c r="D809" s="901"/>
      <c r="E809" s="913"/>
      <c r="F809" s="431"/>
      <c r="G809" s="905"/>
      <c r="H809" s="895"/>
      <c r="I809" s="915"/>
      <c r="J809" s="899"/>
      <c r="K809" s="893"/>
      <c r="L809" s="425"/>
      <c r="M809" s="425"/>
      <c r="N809" s="425"/>
      <c r="O809" s="425"/>
      <c r="P809" s="425"/>
    </row>
    <row r="810" spans="1:16" x14ac:dyDescent="0.35">
      <c r="A810" s="891" t="str">
        <f ca="1">INDIRECT("'Disaggregation tab old'!AB"&amp;28-$K810)</f>
        <v>a161R00000O3JylQAF</v>
      </c>
      <c r="B810" s="902">
        <f ca="1">INDIRECT("'Disaggregation tab old'!A"&amp;28-$K810)</f>
        <v>5</v>
      </c>
      <c r="C810" s="889" t="e">
        <f ca="1">VLOOKUP(B810,'Coverage Indicators - Section D'!$A$9:$AZ$70,52,FALSE)</f>
        <v>#NAME?</v>
      </c>
      <c r="D810" s="900" t="str">
        <f ca="1">N810</f>
        <v/>
      </c>
      <c r="E810" s="912" t="str">
        <f ca="1">O810</f>
        <v/>
      </c>
      <c r="F810" s="431"/>
      <c r="G810" s="904" t="str">
        <f>IF(IFERROR((F810/F811),"") ="", "",(F810/F811))</f>
        <v/>
      </c>
      <c r="H810" s="894"/>
      <c r="I810" s="914"/>
      <c r="J810" s="898"/>
      <c r="K810" s="893">
        <f ca="1">IF(OFFSET(K810,-2,0,,)="",-300,OFFSET(K810,-2,0,,)-1)</f>
        <v>-397</v>
      </c>
      <c r="L810" s="425" t="e">
        <f ca="1">IF(AND(EXACT(C810,C808),C808&lt;&gt;0),L808+1,0)</f>
        <v>#NAME?</v>
      </c>
      <c r="M810" s="425" t="e">
        <f ca="1">IF(C810&lt;&gt;"",C810&amp;"-"&amp;L810,"")</f>
        <v>#NAME?</v>
      </c>
      <c r="N810" s="425" t="str">
        <f t="array" aca="1" ref="N810" ca="1">IFERROR(IF(INDEX('Disaggregation Records'!$E$155:$E$385,MATCH(RIGHT(M810,255),RIGHT('Disaggregation Records'!$D$155:$D$385,255),0))=0,"",INDEX('Disaggregation Records'!$E$155:$E$385,MATCH(RIGHT(M810,255),RIGHT('Disaggregation Records'!$D$155:$D$385,255),0))),"")</f>
        <v/>
      </c>
      <c r="O810" s="425" t="str">
        <f t="array" aca="1" ref="O810" ca="1">IFERROR(IF(INDEX('Disaggregation Records'!$F$155:$F$385,MATCH(RIGHT(M810,255),RIGHT('Disaggregation Records'!$D$155:$D$385,255),0))=0,"",INDEX('Disaggregation Records'!$F$155:$F$385,MATCH(RIGHT(M810,255),RIGHT('Disaggregation Records'!$D$155:$D$385,255),0))),"")</f>
        <v/>
      </c>
      <c r="P810" s="425" t="str">
        <f t="array" aca="1" ref="P810" ca="1">IFERROR(IF(INDEX('Disaggregation Records'!$H$155:$H$385,MATCH(RIGHT(M810,255),RIGHT('Disaggregation Records'!$D$155:$D$385,255),0))=0,"",INDEX('Disaggregation Records'!$H$155:$H$385,MATCH(RIGHT(M810,255),RIGHT('Disaggregation Records'!$D$155:$D$385,255),0))),"")</f>
        <v/>
      </c>
    </row>
    <row r="811" spans="1:16" x14ac:dyDescent="0.35">
      <c r="A811" s="891"/>
      <c r="B811" s="903"/>
      <c r="C811" s="890"/>
      <c r="D811" s="901"/>
      <c r="E811" s="913"/>
      <c r="F811" s="431"/>
      <c r="G811" s="905"/>
      <c r="H811" s="895"/>
      <c r="I811" s="915"/>
      <c r="J811" s="899"/>
      <c r="K811" s="893"/>
      <c r="L811" s="425"/>
      <c r="M811" s="425"/>
      <c r="N811" s="425"/>
      <c r="O811" s="425"/>
      <c r="P811" s="425"/>
    </row>
    <row r="812" spans="1:16" x14ac:dyDescent="0.35">
      <c r="A812" s="891" t="str">
        <f ca="1">INDIRECT("'Disaggregation tab old'!AB"&amp;28-$K812)</f>
        <v>a161R00000O3JymQAF</v>
      </c>
      <c r="B812" s="902">
        <f ca="1">INDIRECT("'Disaggregation tab old'!A"&amp;28-$K812)</f>
        <v>5</v>
      </c>
      <c r="C812" s="889" t="e">
        <f ca="1">VLOOKUP(B812,'Coverage Indicators - Section D'!$A$9:$AZ$70,52,FALSE)</f>
        <v>#NAME?</v>
      </c>
      <c r="D812" s="900" t="str">
        <f ca="1">N812</f>
        <v/>
      </c>
      <c r="E812" s="912" t="str">
        <f ca="1">O812</f>
        <v/>
      </c>
      <c r="F812" s="431"/>
      <c r="G812" s="904" t="str">
        <f>IF(IFERROR((F812/F813),"") ="", "",(F812/F813))</f>
        <v/>
      </c>
      <c r="H812" s="894"/>
      <c r="I812" s="914"/>
      <c r="J812" s="898"/>
      <c r="K812" s="893">
        <f ca="1">IF(OFFSET(K812,-2,0,,)="",-300,OFFSET(K812,-2,0,,)-1)</f>
        <v>-398</v>
      </c>
      <c r="L812" s="425" t="e">
        <f ca="1">IF(AND(EXACT(C812,C810),C810&lt;&gt;0),L810+1,0)</f>
        <v>#NAME?</v>
      </c>
      <c r="M812" s="425" t="e">
        <f ca="1">IF(C812&lt;&gt;"",C812&amp;"-"&amp;L812,"")</f>
        <v>#NAME?</v>
      </c>
      <c r="N812" s="425" t="str">
        <f t="array" aca="1" ref="N812" ca="1">IFERROR(IF(INDEX('Disaggregation Records'!$E$155:$E$385,MATCH(RIGHT(M812,255),RIGHT('Disaggregation Records'!$D$155:$D$385,255),0))=0,"",INDEX('Disaggregation Records'!$E$155:$E$385,MATCH(RIGHT(M812,255),RIGHT('Disaggregation Records'!$D$155:$D$385,255),0))),"")</f>
        <v/>
      </c>
      <c r="O812" s="425" t="str">
        <f t="array" aca="1" ref="O812" ca="1">IFERROR(IF(INDEX('Disaggregation Records'!$F$155:$F$385,MATCH(RIGHT(M812,255),RIGHT('Disaggregation Records'!$D$155:$D$385,255),0))=0,"",INDEX('Disaggregation Records'!$F$155:$F$385,MATCH(RIGHT(M812,255),RIGHT('Disaggregation Records'!$D$155:$D$385,255),0))),"")</f>
        <v/>
      </c>
      <c r="P812" s="425" t="str">
        <f t="array" aca="1" ref="P812" ca="1">IFERROR(IF(INDEX('Disaggregation Records'!$H$155:$H$385,MATCH(RIGHT(M812,255),RIGHT('Disaggregation Records'!$D$155:$D$385,255),0))=0,"",INDEX('Disaggregation Records'!$H$155:$H$385,MATCH(RIGHT(M812,255),RIGHT('Disaggregation Records'!$D$155:$D$385,255),0))),"")</f>
        <v/>
      </c>
    </row>
    <row r="813" spans="1:16" x14ac:dyDescent="0.35">
      <c r="A813" s="891"/>
      <c r="B813" s="903"/>
      <c r="C813" s="890"/>
      <c r="D813" s="901"/>
      <c r="E813" s="913"/>
      <c r="F813" s="431"/>
      <c r="G813" s="905"/>
      <c r="H813" s="895"/>
      <c r="I813" s="915"/>
      <c r="J813" s="899"/>
      <c r="K813" s="893"/>
      <c r="L813" s="425"/>
      <c r="M813" s="425"/>
      <c r="N813" s="425"/>
      <c r="O813" s="425"/>
      <c r="P813" s="425"/>
    </row>
    <row r="814" spans="1:16" x14ac:dyDescent="0.35">
      <c r="A814" s="891" t="str">
        <f ca="1">INDIRECT("'Disaggregation tab old'!AB"&amp;28-$K814)</f>
        <v>a161R00000O3JynQAF</v>
      </c>
      <c r="B814" s="902">
        <f ca="1">INDIRECT("'Disaggregation tab old'!A"&amp;28-$K814)</f>
        <v>5</v>
      </c>
      <c r="C814" s="889" t="e">
        <f ca="1">VLOOKUP(B814,'Coverage Indicators - Section D'!$A$9:$AZ$70,52,FALSE)</f>
        <v>#NAME?</v>
      </c>
      <c r="D814" s="900" t="str">
        <f ca="1">N814</f>
        <v/>
      </c>
      <c r="E814" s="912" t="str">
        <f ca="1">O814</f>
        <v/>
      </c>
      <c r="F814" s="431"/>
      <c r="G814" s="904" t="str">
        <f>IF(IFERROR((F814/F815),"") ="", "",(F814/F815))</f>
        <v/>
      </c>
      <c r="H814" s="894"/>
      <c r="I814" s="914"/>
      <c r="J814" s="898"/>
      <c r="K814" s="893">
        <f ca="1">IF(OFFSET(K814,-2,0,,)="",-300,OFFSET(K814,-2,0,,)-1)</f>
        <v>-399</v>
      </c>
      <c r="L814" s="425" t="e">
        <f ca="1">IF(AND(EXACT(C814,C812),C812&lt;&gt;0),L812+1,0)</f>
        <v>#NAME?</v>
      </c>
      <c r="M814" s="425" t="e">
        <f ca="1">IF(C814&lt;&gt;"",C814&amp;"-"&amp;L814,"")</f>
        <v>#NAME?</v>
      </c>
      <c r="N814" s="425" t="str">
        <f t="array" aca="1" ref="N814" ca="1">IFERROR(IF(INDEX('Disaggregation Records'!$E$155:$E$385,MATCH(RIGHT(M814,255),RIGHT('Disaggregation Records'!$D$155:$D$385,255),0))=0,"",INDEX('Disaggregation Records'!$E$155:$E$385,MATCH(RIGHT(M814,255),RIGHT('Disaggregation Records'!$D$155:$D$385,255),0))),"")</f>
        <v/>
      </c>
      <c r="O814" s="425" t="str">
        <f t="array" aca="1" ref="O814" ca="1">IFERROR(IF(INDEX('Disaggregation Records'!$F$155:$F$385,MATCH(RIGHT(M814,255),RIGHT('Disaggregation Records'!$D$155:$D$385,255),0))=0,"",INDEX('Disaggregation Records'!$F$155:$F$385,MATCH(RIGHT(M814,255),RIGHT('Disaggregation Records'!$D$155:$D$385,255),0))),"")</f>
        <v/>
      </c>
      <c r="P814" s="425" t="str">
        <f t="array" aca="1" ref="P814" ca="1">IFERROR(IF(INDEX('Disaggregation Records'!$H$155:$H$385,MATCH(RIGHT(M814,255),RIGHT('Disaggregation Records'!$D$155:$D$385,255),0))=0,"",INDEX('Disaggregation Records'!$H$155:$H$385,MATCH(RIGHT(M814,255),RIGHT('Disaggregation Records'!$D$155:$D$385,255),0))),"")</f>
        <v/>
      </c>
    </row>
    <row r="815" spans="1:16" x14ac:dyDescent="0.35">
      <c r="A815" s="891"/>
      <c r="B815" s="903"/>
      <c r="C815" s="890"/>
      <c r="D815" s="901"/>
      <c r="E815" s="913"/>
      <c r="F815" s="431"/>
      <c r="G815" s="905"/>
      <c r="H815" s="895"/>
      <c r="I815" s="915"/>
      <c r="J815" s="899"/>
      <c r="K815" s="893"/>
      <c r="L815" s="425"/>
      <c r="M815" s="425"/>
      <c r="N815" s="425"/>
      <c r="O815" s="425"/>
      <c r="P815" s="425"/>
    </row>
    <row r="816" spans="1:16" x14ac:dyDescent="0.35">
      <c r="A816" s="891" t="str">
        <f ca="1">INDIRECT("'Disaggregation tab old'!AB"&amp;28-$K816)</f>
        <v>a161R00000O3JyoQAF</v>
      </c>
      <c r="B816" s="902">
        <f ca="1">INDIRECT("'Disaggregation tab old'!A"&amp;28-$K816)</f>
        <v>6</v>
      </c>
      <c r="C816" s="889" t="e">
        <f ca="1">VLOOKUP(B816,'Coverage Indicators - Section D'!$A$9:$AZ$70,52,FALSE)</f>
        <v>#NAME?</v>
      </c>
      <c r="D816" s="900" t="str">
        <f ca="1">N816</f>
        <v/>
      </c>
      <c r="E816" s="912" t="str">
        <f ca="1">O816</f>
        <v/>
      </c>
      <c r="F816" s="431"/>
      <c r="G816" s="904" t="str">
        <f>IF(IFERROR((F816/F817),"") ="", "",(F816/F817))</f>
        <v/>
      </c>
      <c r="H816" s="894"/>
      <c r="I816" s="914"/>
      <c r="J816" s="898"/>
      <c r="K816" s="893">
        <f ca="1">IF(OFFSET(K816,-2,0,,)="",-300,OFFSET(K816,-2,0,,)-1)</f>
        <v>-400</v>
      </c>
      <c r="L816" s="425" t="e">
        <f ca="1">IF(AND(EXACT(C816,C814),C814&lt;&gt;0),L814+1,0)</f>
        <v>#NAME?</v>
      </c>
      <c r="M816" s="425" t="e">
        <f ca="1">IF(C816&lt;&gt;"",C816&amp;"-"&amp;L816,"")</f>
        <v>#NAME?</v>
      </c>
      <c r="N816" s="425" t="str">
        <f t="array" aca="1" ref="N816" ca="1">IFERROR(IF(INDEX('Disaggregation Records'!$E$155:$E$385,MATCH(RIGHT(M816,255),RIGHT('Disaggregation Records'!$D$155:$D$385,255),0))=0,"",INDEX('Disaggregation Records'!$E$155:$E$385,MATCH(RIGHT(M816,255),RIGHT('Disaggregation Records'!$D$155:$D$385,255),0))),"")</f>
        <v/>
      </c>
      <c r="O816" s="425" t="str">
        <f t="array" aca="1" ref="O816" ca="1">IFERROR(IF(INDEX('Disaggregation Records'!$F$155:$F$385,MATCH(RIGHT(M816,255),RIGHT('Disaggregation Records'!$D$155:$D$385,255),0))=0,"",INDEX('Disaggregation Records'!$F$155:$F$385,MATCH(RIGHT(M816,255),RIGHT('Disaggregation Records'!$D$155:$D$385,255),0))),"")</f>
        <v/>
      </c>
      <c r="P816" s="425" t="str">
        <f t="array" aca="1" ref="P816" ca="1">IFERROR(IF(INDEX('Disaggregation Records'!$H$155:$H$385,MATCH(RIGHT(M816,255),RIGHT('Disaggregation Records'!$D$155:$D$385,255),0))=0,"",INDEX('Disaggregation Records'!$H$155:$H$385,MATCH(RIGHT(M816,255),RIGHT('Disaggregation Records'!$D$155:$D$385,255),0))),"")</f>
        <v/>
      </c>
    </row>
    <row r="817" spans="1:16" x14ac:dyDescent="0.35">
      <c r="A817" s="891"/>
      <c r="B817" s="903"/>
      <c r="C817" s="890"/>
      <c r="D817" s="901"/>
      <c r="E817" s="913"/>
      <c r="F817" s="431"/>
      <c r="G817" s="905"/>
      <c r="H817" s="895"/>
      <c r="I817" s="915"/>
      <c r="J817" s="899"/>
      <c r="K817" s="893"/>
      <c r="L817" s="425"/>
      <c r="M817" s="425"/>
      <c r="N817" s="425"/>
      <c r="O817" s="425"/>
      <c r="P817" s="425"/>
    </row>
    <row r="818" spans="1:16" x14ac:dyDescent="0.35">
      <c r="A818" s="891" t="str">
        <f ca="1">INDIRECT("'Disaggregation tab old'!AB"&amp;28-$K818)</f>
        <v>a161R00000O3JypQAF</v>
      </c>
      <c r="B818" s="902">
        <f ca="1">INDIRECT("'Disaggregation tab old'!A"&amp;28-$K818)</f>
        <v>6</v>
      </c>
      <c r="C818" s="889" t="e">
        <f ca="1">VLOOKUP(B818,'Coverage Indicators - Section D'!$A$9:$AZ$70,52,FALSE)</f>
        <v>#NAME?</v>
      </c>
      <c r="D818" s="900" t="str">
        <f ca="1">N818</f>
        <v/>
      </c>
      <c r="E818" s="912" t="str">
        <f ca="1">O818</f>
        <v/>
      </c>
      <c r="F818" s="431"/>
      <c r="G818" s="904" t="str">
        <f>IF(IFERROR((F818/F819),"") ="", "",(F818/F819))</f>
        <v/>
      </c>
      <c r="H818" s="894"/>
      <c r="I818" s="914"/>
      <c r="J818" s="898"/>
      <c r="K818" s="893">
        <f ca="1">IF(OFFSET(K818,-2,0,,)="",-300,OFFSET(K818,-2,0,,)-1)</f>
        <v>-401</v>
      </c>
      <c r="L818" s="425" t="e">
        <f ca="1">IF(AND(EXACT(C818,C816),C816&lt;&gt;0),L816+1,0)</f>
        <v>#NAME?</v>
      </c>
      <c r="M818" s="425" t="e">
        <f ca="1">IF(C818&lt;&gt;"",C818&amp;"-"&amp;L818,"")</f>
        <v>#NAME?</v>
      </c>
      <c r="N818" s="425" t="str">
        <f t="array" aca="1" ref="N818" ca="1">IFERROR(IF(INDEX('Disaggregation Records'!$E$155:$E$385,MATCH(RIGHT(M818,255),RIGHT('Disaggregation Records'!$D$155:$D$385,255),0))=0,"",INDEX('Disaggregation Records'!$E$155:$E$385,MATCH(RIGHT(M818,255),RIGHT('Disaggregation Records'!$D$155:$D$385,255),0))),"")</f>
        <v/>
      </c>
      <c r="O818" s="425" t="str">
        <f t="array" aca="1" ref="O818" ca="1">IFERROR(IF(INDEX('Disaggregation Records'!$F$155:$F$385,MATCH(RIGHT(M818,255),RIGHT('Disaggregation Records'!$D$155:$D$385,255),0))=0,"",INDEX('Disaggregation Records'!$F$155:$F$385,MATCH(RIGHT(M818,255),RIGHT('Disaggregation Records'!$D$155:$D$385,255),0))),"")</f>
        <v/>
      </c>
      <c r="P818" s="425" t="str">
        <f t="array" aca="1" ref="P818" ca="1">IFERROR(IF(INDEX('Disaggregation Records'!$H$155:$H$385,MATCH(RIGHT(M818,255),RIGHT('Disaggregation Records'!$D$155:$D$385,255),0))=0,"",INDEX('Disaggregation Records'!$H$155:$H$385,MATCH(RIGHT(M818,255),RIGHT('Disaggregation Records'!$D$155:$D$385,255),0))),"")</f>
        <v/>
      </c>
    </row>
    <row r="819" spans="1:16" x14ac:dyDescent="0.35">
      <c r="A819" s="891"/>
      <c r="B819" s="903"/>
      <c r="C819" s="890"/>
      <c r="D819" s="901"/>
      <c r="E819" s="913"/>
      <c r="F819" s="431"/>
      <c r="G819" s="905"/>
      <c r="H819" s="895"/>
      <c r="I819" s="915"/>
      <c r="J819" s="899"/>
      <c r="K819" s="893"/>
      <c r="L819" s="425"/>
      <c r="M819" s="425"/>
      <c r="N819" s="425"/>
      <c r="O819" s="425"/>
      <c r="P819" s="425"/>
    </row>
    <row r="820" spans="1:16" x14ac:dyDescent="0.35">
      <c r="A820" s="891" t="str">
        <f ca="1">INDIRECT("'Disaggregation tab old'!AB"&amp;28-$K820)</f>
        <v>a161R00000O3JyqQAF</v>
      </c>
      <c r="B820" s="902">
        <f ca="1">INDIRECT("'Disaggregation tab old'!A"&amp;28-$K820)</f>
        <v>6</v>
      </c>
      <c r="C820" s="889" t="e">
        <f ca="1">VLOOKUP(B820,'Coverage Indicators - Section D'!$A$9:$AZ$70,52,FALSE)</f>
        <v>#NAME?</v>
      </c>
      <c r="D820" s="900" t="str">
        <f ca="1">N820</f>
        <v/>
      </c>
      <c r="E820" s="912" t="str">
        <f ca="1">O820</f>
        <v/>
      </c>
      <c r="F820" s="431"/>
      <c r="G820" s="904" t="str">
        <f>IF(IFERROR((F820/F821),"") ="", "",(F820/F821))</f>
        <v/>
      </c>
      <c r="H820" s="894"/>
      <c r="I820" s="914"/>
      <c r="J820" s="898"/>
      <c r="K820" s="893">
        <f ca="1">IF(OFFSET(K820,-2,0,,)="",-300,OFFSET(K820,-2,0,,)-1)</f>
        <v>-402</v>
      </c>
      <c r="L820" s="425" t="e">
        <f ca="1">IF(AND(EXACT(C820,C818),C818&lt;&gt;0),L818+1,0)</f>
        <v>#NAME?</v>
      </c>
      <c r="M820" s="425" t="e">
        <f ca="1">IF(C820&lt;&gt;"",C820&amp;"-"&amp;L820,"")</f>
        <v>#NAME?</v>
      </c>
      <c r="N820" s="425" t="str">
        <f t="array" aca="1" ref="N820" ca="1">IFERROR(IF(INDEX('Disaggregation Records'!$E$155:$E$385,MATCH(RIGHT(M820,255),RIGHT('Disaggregation Records'!$D$155:$D$385,255),0))=0,"",INDEX('Disaggregation Records'!$E$155:$E$385,MATCH(RIGHT(M820,255),RIGHT('Disaggregation Records'!$D$155:$D$385,255),0))),"")</f>
        <v/>
      </c>
      <c r="O820" s="425" t="str">
        <f t="array" aca="1" ref="O820" ca="1">IFERROR(IF(INDEX('Disaggregation Records'!$F$155:$F$385,MATCH(RIGHT(M820,255),RIGHT('Disaggregation Records'!$D$155:$D$385,255),0))=0,"",INDEX('Disaggregation Records'!$F$155:$F$385,MATCH(RIGHT(M820,255),RIGHT('Disaggregation Records'!$D$155:$D$385,255),0))),"")</f>
        <v/>
      </c>
      <c r="P820" s="425" t="str">
        <f t="array" aca="1" ref="P820" ca="1">IFERROR(IF(INDEX('Disaggregation Records'!$H$155:$H$385,MATCH(RIGHT(M820,255),RIGHT('Disaggregation Records'!$D$155:$D$385,255),0))=0,"",INDEX('Disaggregation Records'!$H$155:$H$385,MATCH(RIGHT(M820,255),RIGHT('Disaggregation Records'!$D$155:$D$385,255),0))),"")</f>
        <v/>
      </c>
    </row>
    <row r="821" spans="1:16" x14ac:dyDescent="0.35">
      <c r="A821" s="891"/>
      <c r="B821" s="903"/>
      <c r="C821" s="890"/>
      <c r="D821" s="901"/>
      <c r="E821" s="913"/>
      <c r="F821" s="431"/>
      <c r="G821" s="905"/>
      <c r="H821" s="895"/>
      <c r="I821" s="915"/>
      <c r="J821" s="899"/>
      <c r="K821" s="893"/>
      <c r="L821" s="425"/>
      <c r="M821" s="425"/>
      <c r="N821" s="425"/>
      <c r="O821" s="425"/>
      <c r="P821" s="425"/>
    </row>
    <row r="822" spans="1:16" x14ac:dyDescent="0.35">
      <c r="A822" s="891" t="str">
        <f ca="1">INDIRECT("'Disaggregation tab old'!AB"&amp;28-$K822)</f>
        <v>a161R00000O3JyrQAF</v>
      </c>
      <c r="B822" s="902">
        <f ca="1">INDIRECT("'Disaggregation tab old'!A"&amp;28-$K822)</f>
        <v>6</v>
      </c>
      <c r="C822" s="889" t="e">
        <f ca="1">VLOOKUP(B822,'Coverage Indicators - Section D'!$A$9:$AZ$70,52,FALSE)</f>
        <v>#NAME?</v>
      </c>
      <c r="D822" s="900" t="str">
        <f ca="1">N822</f>
        <v/>
      </c>
      <c r="E822" s="912" t="str">
        <f ca="1">O822</f>
        <v/>
      </c>
      <c r="F822" s="431"/>
      <c r="G822" s="904" t="str">
        <f>IF(IFERROR((F822/F823),"") ="", "",(F822/F823))</f>
        <v/>
      </c>
      <c r="H822" s="894"/>
      <c r="I822" s="914"/>
      <c r="J822" s="898"/>
      <c r="K822" s="893">
        <f ca="1">IF(OFFSET(K822,-2,0,,)="",-300,OFFSET(K822,-2,0,,)-1)</f>
        <v>-403</v>
      </c>
      <c r="L822" s="425" t="e">
        <f ca="1">IF(AND(EXACT(C822,C820),C820&lt;&gt;0),L820+1,0)</f>
        <v>#NAME?</v>
      </c>
      <c r="M822" s="425" t="e">
        <f ca="1">IF(C822&lt;&gt;"",C822&amp;"-"&amp;L822,"")</f>
        <v>#NAME?</v>
      </c>
      <c r="N822" s="425" t="str">
        <f t="array" aca="1" ref="N822" ca="1">IFERROR(IF(INDEX('Disaggregation Records'!$E$155:$E$385,MATCH(RIGHT(M822,255),RIGHT('Disaggregation Records'!$D$155:$D$385,255),0))=0,"",INDEX('Disaggregation Records'!$E$155:$E$385,MATCH(RIGHT(M822,255),RIGHT('Disaggregation Records'!$D$155:$D$385,255),0))),"")</f>
        <v/>
      </c>
      <c r="O822" s="425" t="str">
        <f t="array" aca="1" ref="O822" ca="1">IFERROR(IF(INDEX('Disaggregation Records'!$F$155:$F$385,MATCH(RIGHT(M822,255),RIGHT('Disaggregation Records'!$D$155:$D$385,255),0))=0,"",INDEX('Disaggregation Records'!$F$155:$F$385,MATCH(RIGHT(M822,255),RIGHT('Disaggregation Records'!$D$155:$D$385,255),0))),"")</f>
        <v/>
      </c>
      <c r="P822" s="425" t="str">
        <f t="array" aca="1" ref="P822" ca="1">IFERROR(IF(INDEX('Disaggregation Records'!$H$155:$H$385,MATCH(RIGHT(M822,255),RIGHT('Disaggregation Records'!$D$155:$D$385,255),0))=0,"",INDEX('Disaggregation Records'!$H$155:$H$385,MATCH(RIGHT(M822,255),RIGHT('Disaggregation Records'!$D$155:$D$385,255),0))),"")</f>
        <v/>
      </c>
    </row>
    <row r="823" spans="1:16" x14ac:dyDescent="0.35">
      <c r="A823" s="891"/>
      <c r="B823" s="903"/>
      <c r="C823" s="890"/>
      <c r="D823" s="901"/>
      <c r="E823" s="913"/>
      <c r="F823" s="431"/>
      <c r="G823" s="905"/>
      <c r="H823" s="895"/>
      <c r="I823" s="915"/>
      <c r="J823" s="899"/>
      <c r="K823" s="893"/>
      <c r="L823" s="425"/>
      <c r="M823" s="425"/>
      <c r="N823" s="425"/>
      <c r="O823" s="425"/>
      <c r="P823" s="425"/>
    </row>
    <row r="824" spans="1:16" x14ac:dyDescent="0.35">
      <c r="A824" s="891" t="str">
        <f ca="1">INDIRECT("'Disaggregation tab old'!AB"&amp;28-$K824)</f>
        <v>a161R00000O3JysQAF</v>
      </c>
      <c r="B824" s="902">
        <f ca="1">INDIRECT("'Disaggregation tab old'!A"&amp;28-$K824)</f>
        <v>6</v>
      </c>
      <c r="C824" s="889" t="e">
        <f ca="1">VLOOKUP(B824,'Coverage Indicators - Section D'!$A$9:$AZ$70,52,FALSE)</f>
        <v>#NAME?</v>
      </c>
      <c r="D824" s="900" t="str">
        <f ca="1">N824</f>
        <v/>
      </c>
      <c r="E824" s="912" t="str">
        <f ca="1">O824</f>
        <v/>
      </c>
      <c r="F824" s="431"/>
      <c r="G824" s="904" t="str">
        <f>IF(IFERROR((F824/F825),"") ="", "",(F824/F825))</f>
        <v/>
      </c>
      <c r="H824" s="894"/>
      <c r="I824" s="914"/>
      <c r="J824" s="898"/>
      <c r="K824" s="893">
        <f ca="1">IF(OFFSET(K824,-2,0,,)="",-300,OFFSET(K824,-2,0,,)-1)</f>
        <v>-404</v>
      </c>
      <c r="L824" s="425" t="e">
        <f ca="1">IF(AND(EXACT(C824,C822),C822&lt;&gt;0),L822+1,0)</f>
        <v>#NAME?</v>
      </c>
      <c r="M824" s="425" t="e">
        <f ca="1">IF(C824&lt;&gt;"",C824&amp;"-"&amp;L824,"")</f>
        <v>#NAME?</v>
      </c>
      <c r="N824" s="425" t="str">
        <f t="array" aca="1" ref="N824" ca="1">IFERROR(IF(INDEX('Disaggregation Records'!$E$155:$E$385,MATCH(RIGHT(M824,255),RIGHT('Disaggregation Records'!$D$155:$D$385,255),0))=0,"",INDEX('Disaggregation Records'!$E$155:$E$385,MATCH(RIGHT(M824,255),RIGHT('Disaggregation Records'!$D$155:$D$385,255),0))),"")</f>
        <v/>
      </c>
      <c r="O824" s="425" t="str">
        <f t="array" aca="1" ref="O824" ca="1">IFERROR(IF(INDEX('Disaggregation Records'!$F$155:$F$385,MATCH(RIGHT(M824,255),RIGHT('Disaggregation Records'!$D$155:$D$385,255),0))=0,"",INDEX('Disaggregation Records'!$F$155:$F$385,MATCH(RIGHT(M824,255),RIGHT('Disaggregation Records'!$D$155:$D$385,255),0))),"")</f>
        <v/>
      </c>
      <c r="P824" s="425" t="str">
        <f t="array" aca="1" ref="P824" ca="1">IFERROR(IF(INDEX('Disaggregation Records'!$H$155:$H$385,MATCH(RIGHT(M824,255),RIGHT('Disaggregation Records'!$D$155:$D$385,255),0))=0,"",INDEX('Disaggregation Records'!$H$155:$H$385,MATCH(RIGHT(M824,255),RIGHT('Disaggregation Records'!$D$155:$D$385,255),0))),"")</f>
        <v/>
      </c>
    </row>
    <row r="825" spans="1:16" x14ac:dyDescent="0.35">
      <c r="A825" s="891"/>
      <c r="B825" s="903"/>
      <c r="C825" s="890"/>
      <c r="D825" s="901"/>
      <c r="E825" s="913"/>
      <c r="F825" s="431"/>
      <c r="G825" s="905"/>
      <c r="H825" s="895"/>
      <c r="I825" s="915"/>
      <c r="J825" s="899"/>
      <c r="K825" s="893"/>
      <c r="L825" s="425"/>
      <c r="M825" s="425"/>
      <c r="N825" s="425"/>
      <c r="O825" s="425"/>
      <c r="P825" s="425"/>
    </row>
    <row r="826" spans="1:16" x14ac:dyDescent="0.35">
      <c r="A826" s="891" t="str">
        <f ca="1">INDIRECT("'Disaggregation tab old'!AB"&amp;28-$K826)</f>
        <v>a161R00000O3JytQAF</v>
      </c>
      <c r="B826" s="902">
        <f ca="1">INDIRECT("'Disaggregation tab old'!A"&amp;28-$K826)</f>
        <v>6</v>
      </c>
      <c r="C826" s="889" t="e">
        <f ca="1">VLOOKUP(B826,'Coverage Indicators - Section D'!$A$9:$AZ$70,52,FALSE)</f>
        <v>#NAME?</v>
      </c>
      <c r="D826" s="900" t="str">
        <f ca="1">N826</f>
        <v/>
      </c>
      <c r="E826" s="912" t="str">
        <f ca="1">O826</f>
        <v/>
      </c>
      <c r="F826" s="431"/>
      <c r="G826" s="904" t="str">
        <f>IF(IFERROR((F826/F827),"") ="", "",(F826/F827))</f>
        <v/>
      </c>
      <c r="H826" s="894"/>
      <c r="I826" s="914"/>
      <c r="J826" s="898"/>
      <c r="K826" s="893">
        <f ca="1">IF(OFFSET(K826,-2,0,,)="",-300,OFFSET(K826,-2,0,,)-1)</f>
        <v>-405</v>
      </c>
      <c r="L826" s="425" t="e">
        <f ca="1">IF(AND(EXACT(C826,C824),C824&lt;&gt;0),L824+1,0)</f>
        <v>#NAME?</v>
      </c>
      <c r="M826" s="425" t="e">
        <f ca="1">IF(C826&lt;&gt;"",C826&amp;"-"&amp;L826,"")</f>
        <v>#NAME?</v>
      </c>
      <c r="N826" s="425" t="str">
        <f t="array" aca="1" ref="N826" ca="1">IFERROR(IF(INDEX('Disaggregation Records'!$E$155:$E$385,MATCH(RIGHT(M826,255),RIGHT('Disaggregation Records'!$D$155:$D$385,255),0))=0,"",INDEX('Disaggregation Records'!$E$155:$E$385,MATCH(RIGHT(M826,255),RIGHT('Disaggregation Records'!$D$155:$D$385,255),0))),"")</f>
        <v/>
      </c>
      <c r="O826" s="425" t="str">
        <f t="array" aca="1" ref="O826" ca="1">IFERROR(IF(INDEX('Disaggregation Records'!$F$155:$F$385,MATCH(RIGHT(M826,255),RIGHT('Disaggregation Records'!$D$155:$D$385,255),0))=0,"",INDEX('Disaggregation Records'!$F$155:$F$385,MATCH(RIGHT(M826,255),RIGHT('Disaggregation Records'!$D$155:$D$385,255),0))),"")</f>
        <v/>
      </c>
      <c r="P826" s="425" t="str">
        <f t="array" aca="1" ref="P826" ca="1">IFERROR(IF(INDEX('Disaggregation Records'!$H$155:$H$385,MATCH(RIGHT(M826,255),RIGHT('Disaggregation Records'!$D$155:$D$385,255),0))=0,"",INDEX('Disaggregation Records'!$H$155:$H$385,MATCH(RIGHT(M826,255),RIGHT('Disaggregation Records'!$D$155:$D$385,255),0))),"")</f>
        <v/>
      </c>
    </row>
    <row r="827" spans="1:16" x14ac:dyDescent="0.35">
      <c r="A827" s="891"/>
      <c r="B827" s="903"/>
      <c r="C827" s="890"/>
      <c r="D827" s="901"/>
      <c r="E827" s="913"/>
      <c r="F827" s="431"/>
      <c r="G827" s="905"/>
      <c r="H827" s="895"/>
      <c r="I827" s="915"/>
      <c r="J827" s="899"/>
      <c r="K827" s="893"/>
      <c r="L827" s="425"/>
      <c r="M827" s="425"/>
      <c r="N827" s="425"/>
      <c r="O827" s="425"/>
      <c r="P827" s="425"/>
    </row>
    <row r="828" spans="1:16" x14ac:dyDescent="0.35">
      <c r="A828" s="891" t="str">
        <f ca="1">INDIRECT("'Disaggregation tab old'!AB"&amp;28-$K828)</f>
        <v>a161R00000O3JyuQAF</v>
      </c>
      <c r="B828" s="902">
        <f ca="1">INDIRECT("'Disaggregation tab old'!A"&amp;28-$K828)</f>
        <v>6</v>
      </c>
      <c r="C828" s="889" t="e">
        <f ca="1">VLOOKUP(B828,'Coverage Indicators - Section D'!$A$9:$AZ$70,52,FALSE)</f>
        <v>#NAME?</v>
      </c>
      <c r="D828" s="900" t="str">
        <f ca="1">N828</f>
        <v/>
      </c>
      <c r="E828" s="912" t="str">
        <f ca="1">O828</f>
        <v/>
      </c>
      <c r="F828" s="431"/>
      <c r="G828" s="904" t="str">
        <f>IF(IFERROR((F828/F829),"") ="", "",(F828/F829))</f>
        <v/>
      </c>
      <c r="H828" s="894"/>
      <c r="I828" s="914"/>
      <c r="J828" s="898"/>
      <c r="K828" s="893">
        <f ca="1">IF(OFFSET(K828,-2,0,,)="",-300,OFFSET(K828,-2,0,,)-1)</f>
        <v>-406</v>
      </c>
      <c r="L828" s="425" t="e">
        <f ca="1">IF(AND(EXACT(C828,C826),C826&lt;&gt;0),L826+1,0)</f>
        <v>#NAME?</v>
      </c>
      <c r="M828" s="425" t="e">
        <f ca="1">IF(C828&lt;&gt;"",C828&amp;"-"&amp;L828,"")</f>
        <v>#NAME?</v>
      </c>
      <c r="N828" s="425" t="str">
        <f t="array" aca="1" ref="N828" ca="1">IFERROR(IF(INDEX('Disaggregation Records'!$E$155:$E$385,MATCH(RIGHT(M828,255),RIGHT('Disaggregation Records'!$D$155:$D$385,255),0))=0,"",INDEX('Disaggregation Records'!$E$155:$E$385,MATCH(RIGHT(M828,255),RIGHT('Disaggregation Records'!$D$155:$D$385,255),0))),"")</f>
        <v/>
      </c>
      <c r="O828" s="425" t="str">
        <f t="array" aca="1" ref="O828" ca="1">IFERROR(IF(INDEX('Disaggregation Records'!$F$155:$F$385,MATCH(RIGHT(M828,255),RIGHT('Disaggregation Records'!$D$155:$D$385,255),0))=0,"",INDEX('Disaggregation Records'!$F$155:$F$385,MATCH(RIGHT(M828,255),RIGHT('Disaggregation Records'!$D$155:$D$385,255),0))),"")</f>
        <v/>
      </c>
      <c r="P828" s="425" t="str">
        <f t="array" aca="1" ref="P828" ca="1">IFERROR(IF(INDEX('Disaggregation Records'!$H$155:$H$385,MATCH(RIGHT(M828,255),RIGHT('Disaggregation Records'!$D$155:$D$385,255),0))=0,"",INDEX('Disaggregation Records'!$H$155:$H$385,MATCH(RIGHT(M828,255),RIGHT('Disaggregation Records'!$D$155:$D$385,255),0))),"")</f>
        <v/>
      </c>
    </row>
    <row r="829" spans="1:16" x14ac:dyDescent="0.35">
      <c r="A829" s="891"/>
      <c r="B829" s="903"/>
      <c r="C829" s="890"/>
      <c r="D829" s="901"/>
      <c r="E829" s="913"/>
      <c r="F829" s="431"/>
      <c r="G829" s="905"/>
      <c r="H829" s="895"/>
      <c r="I829" s="915"/>
      <c r="J829" s="899"/>
      <c r="K829" s="893"/>
      <c r="L829" s="425"/>
      <c r="M829" s="425"/>
      <c r="N829" s="425"/>
      <c r="O829" s="425"/>
      <c r="P829" s="425"/>
    </row>
    <row r="830" spans="1:16" x14ac:dyDescent="0.35">
      <c r="A830" s="891" t="str">
        <f ca="1">INDIRECT("'Disaggregation tab old'!AB"&amp;28-$K830)</f>
        <v>a161R00000O3JyvQAF</v>
      </c>
      <c r="B830" s="902">
        <f ca="1">INDIRECT("'Disaggregation tab old'!A"&amp;28-$K830)</f>
        <v>6</v>
      </c>
      <c r="C830" s="889" t="e">
        <f ca="1">VLOOKUP(B830,'Coverage Indicators - Section D'!$A$9:$AZ$70,52,FALSE)</f>
        <v>#NAME?</v>
      </c>
      <c r="D830" s="900" t="str">
        <f ca="1">N830</f>
        <v/>
      </c>
      <c r="E830" s="912" t="str">
        <f ca="1">O830</f>
        <v/>
      </c>
      <c r="F830" s="431"/>
      <c r="G830" s="904" t="str">
        <f>IF(IFERROR((F830/F831),"") ="", "",(F830/F831))</f>
        <v/>
      </c>
      <c r="H830" s="894"/>
      <c r="I830" s="914"/>
      <c r="J830" s="898"/>
      <c r="K830" s="893">
        <f ca="1">IF(OFFSET(K830,-2,0,,)="",-300,OFFSET(K830,-2,0,,)-1)</f>
        <v>-407</v>
      </c>
      <c r="L830" s="425" t="e">
        <f ca="1">IF(AND(EXACT(C830,C828),C828&lt;&gt;0),L828+1,0)</f>
        <v>#NAME?</v>
      </c>
      <c r="M830" s="425" t="e">
        <f ca="1">IF(C830&lt;&gt;"",C830&amp;"-"&amp;L830,"")</f>
        <v>#NAME?</v>
      </c>
      <c r="N830" s="425" t="str">
        <f t="array" aca="1" ref="N830" ca="1">IFERROR(IF(INDEX('Disaggregation Records'!$E$155:$E$385,MATCH(RIGHT(M830,255),RIGHT('Disaggregation Records'!$D$155:$D$385,255),0))=0,"",INDEX('Disaggregation Records'!$E$155:$E$385,MATCH(RIGHT(M830,255),RIGHT('Disaggregation Records'!$D$155:$D$385,255),0))),"")</f>
        <v/>
      </c>
      <c r="O830" s="425" t="str">
        <f t="array" aca="1" ref="O830" ca="1">IFERROR(IF(INDEX('Disaggregation Records'!$F$155:$F$385,MATCH(RIGHT(M830,255),RIGHT('Disaggregation Records'!$D$155:$D$385,255),0))=0,"",INDEX('Disaggregation Records'!$F$155:$F$385,MATCH(RIGHT(M830,255),RIGHT('Disaggregation Records'!$D$155:$D$385,255),0))),"")</f>
        <v/>
      </c>
      <c r="P830" s="425" t="str">
        <f t="array" aca="1" ref="P830" ca="1">IFERROR(IF(INDEX('Disaggregation Records'!$H$155:$H$385,MATCH(RIGHT(M830,255),RIGHT('Disaggregation Records'!$D$155:$D$385,255),0))=0,"",INDEX('Disaggregation Records'!$H$155:$H$385,MATCH(RIGHT(M830,255),RIGHT('Disaggregation Records'!$D$155:$D$385,255),0))),"")</f>
        <v/>
      </c>
    </row>
    <row r="831" spans="1:16" x14ac:dyDescent="0.35">
      <c r="A831" s="891"/>
      <c r="B831" s="903"/>
      <c r="C831" s="890"/>
      <c r="D831" s="901"/>
      <c r="E831" s="913"/>
      <c r="F831" s="431"/>
      <c r="G831" s="905"/>
      <c r="H831" s="895"/>
      <c r="I831" s="915"/>
      <c r="J831" s="899"/>
      <c r="K831" s="893"/>
      <c r="L831" s="425"/>
      <c r="M831" s="425"/>
      <c r="N831" s="425"/>
      <c r="O831" s="425"/>
      <c r="P831" s="425"/>
    </row>
    <row r="832" spans="1:16" x14ac:dyDescent="0.35">
      <c r="A832" s="891" t="str">
        <f ca="1">INDIRECT("'Disaggregation tab old'!AB"&amp;28-$K832)</f>
        <v>a161R00000O3JywQAF</v>
      </c>
      <c r="B832" s="902">
        <f ca="1">INDIRECT("'Disaggregation tab old'!A"&amp;28-$K832)</f>
        <v>6</v>
      </c>
      <c r="C832" s="889" t="e">
        <f ca="1">VLOOKUP(B832,'Coverage Indicators - Section D'!$A$9:$AZ$70,52,FALSE)</f>
        <v>#NAME?</v>
      </c>
      <c r="D832" s="900" t="str">
        <f ca="1">N832</f>
        <v/>
      </c>
      <c r="E832" s="912" t="str">
        <f ca="1">O832</f>
        <v/>
      </c>
      <c r="F832" s="431"/>
      <c r="G832" s="904" t="str">
        <f>IF(IFERROR((F832/F833),"") ="", "",(F832/F833))</f>
        <v/>
      </c>
      <c r="H832" s="894"/>
      <c r="I832" s="914"/>
      <c r="J832" s="898"/>
      <c r="K832" s="893">
        <f ca="1">IF(OFFSET(K832,-2,0,,)="",-300,OFFSET(K832,-2,0,,)-1)</f>
        <v>-408</v>
      </c>
      <c r="L832" s="425" t="e">
        <f ca="1">IF(AND(EXACT(C832,C830),C830&lt;&gt;0),L830+1,0)</f>
        <v>#NAME?</v>
      </c>
      <c r="M832" s="425" t="e">
        <f ca="1">IF(C832&lt;&gt;"",C832&amp;"-"&amp;L832,"")</f>
        <v>#NAME?</v>
      </c>
      <c r="N832" s="425" t="str">
        <f t="array" aca="1" ref="N832" ca="1">IFERROR(IF(INDEX('Disaggregation Records'!$E$155:$E$385,MATCH(RIGHT(M832,255),RIGHT('Disaggregation Records'!$D$155:$D$385,255),0))=0,"",INDEX('Disaggregation Records'!$E$155:$E$385,MATCH(RIGHT(M832,255),RIGHT('Disaggregation Records'!$D$155:$D$385,255),0))),"")</f>
        <v/>
      </c>
      <c r="O832" s="425" t="str">
        <f t="array" aca="1" ref="O832" ca="1">IFERROR(IF(INDEX('Disaggregation Records'!$F$155:$F$385,MATCH(RIGHT(M832,255),RIGHT('Disaggregation Records'!$D$155:$D$385,255),0))=0,"",INDEX('Disaggregation Records'!$F$155:$F$385,MATCH(RIGHT(M832,255),RIGHT('Disaggregation Records'!$D$155:$D$385,255),0))),"")</f>
        <v/>
      </c>
      <c r="P832" s="425" t="str">
        <f t="array" aca="1" ref="P832" ca="1">IFERROR(IF(INDEX('Disaggregation Records'!$H$155:$H$385,MATCH(RIGHT(M832,255),RIGHT('Disaggregation Records'!$D$155:$D$385,255),0))=0,"",INDEX('Disaggregation Records'!$H$155:$H$385,MATCH(RIGHT(M832,255),RIGHT('Disaggregation Records'!$D$155:$D$385,255),0))),"")</f>
        <v/>
      </c>
    </row>
    <row r="833" spans="1:16" x14ac:dyDescent="0.35">
      <c r="A833" s="891"/>
      <c r="B833" s="903"/>
      <c r="C833" s="890"/>
      <c r="D833" s="901"/>
      <c r="E833" s="913"/>
      <c r="F833" s="431"/>
      <c r="G833" s="905"/>
      <c r="H833" s="895"/>
      <c r="I833" s="915"/>
      <c r="J833" s="899"/>
      <c r="K833" s="893"/>
      <c r="L833" s="425"/>
      <c r="M833" s="425"/>
      <c r="N833" s="425"/>
      <c r="O833" s="425"/>
      <c r="P833" s="425"/>
    </row>
    <row r="834" spans="1:16" x14ac:dyDescent="0.35">
      <c r="A834" s="891" t="str">
        <f ca="1">INDIRECT("'Disaggregation tab old'!AB"&amp;28-$K834)</f>
        <v>a161R00000O3JyxQAF</v>
      </c>
      <c r="B834" s="902">
        <f ca="1">INDIRECT("'Disaggregation tab old'!A"&amp;28-$K834)</f>
        <v>6</v>
      </c>
      <c r="C834" s="889" t="e">
        <f ca="1">VLOOKUP(B834,'Coverage Indicators - Section D'!$A$9:$AZ$70,52,FALSE)</f>
        <v>#NAME?</v>
      </c>
      <c r="D834" s="900" t="str">
        <f ca="1">N834</f>
        <v/>
      </c>
      <c r="E834" s="912" t="str">
        <f ca="1">O834</f>
        <v/>
      </c>
      <c r="F834" s="431"/>
      <c r="G834" s="904" t="str">
        <f>IF(IFERROR((F834/F835),"") ="", "",(F834/F835))</f>
        <v/>
      </c>
      <c r="H834" s="894"/>
      <c r="I834" s="914"/>
      <c r="J834" s="898"/>
      <c r="K834" s="893">
        <f ca="1">IF(OFFSET(K834,-2,0,,)="",-300,OFFSET(K834,-2,0,,)-1)</f>
        <v>-409</v>
      </c>
      <c r="L834" s="425" t="e">
        <f ca="1">IF(AND(EXACT(C834,C832),C832&lt;&gt;0),L832+1,0)</f>
        <v>#NAME?</v>
      </c>
      <c r="M834" s="425" t="e">
        <f ca="1">IF(C834&lt;&gt;"",C834&amp;"-"&amp;L834,"")</f>
        <v>#NAME?</v>
      </c>
      <c r="N834" s="425" t="str">
        <f t="array" aca="1" ref="N834" ca="1">IFERROR(IF(INDEX('Disaggregation Records'!$E$155:$E$385,MATCH(RIGHT(M834,255),RIGHT('Disaggregation Records'!$D$155:$D$385,255),0))=0,"",INDEX('Disaggregation Records'!$E$155:$E$385,MATCH(RIGHT(M834,255),RIGHT('Disaggregation Records'!$D$155:$D$385,255),0))),"")</f>
        <v/>
      </c>
      <c r="O834" s="425" t="str">
        <f t="array" aca="1" ref="O834" ca="1">IFERROR(IF(INDEX('Disaggregation Records'!$F$155:$F$385,MATCH(RIGHT(M834,255),RIGHT('Disaggregation Records'!$D$155:$D$385,255),0))=0,"",INDEX('Disaggregation Records'!$F$155:$F$385,MATCH(RIGHT(M834,255),RIGHT('Disaggregation Records'!$D$155:$D$385,255),0))),"")</f>
        <v/>
      </c>
      <c r="P834" s="425" t="str">
        <f t="array" aca="1" ref="P834" ca="1">IFERROR(IF(INDEX('Disaggregation Records'!$H$155:$H$385,MATCH(RIGHT(M834,255),RIGHT('Disaggregation Records'!$D$155:$D$385,255),0))=0,"",INDEX('Disaggregation Records'!$H$155:$H$385,MATCH(RIGHT(M834,255),RIGHT('Disaggregation Records'!$D$155:$D$385,255),0))),"")</f>
        <v/>
      </c>
    </row>
    <row r="835" spans="1:16" x14ac:dyDescent="0.35">
      <c r="A835" s="891"/>
      <c r="B835" s="903"/>
      <c r="C835" s="890"/>
      <c r="D835" s="901"/>
      <c r="E835" s="913"/>
      <c r="F835" s="431"/>
      <c r="G835" s="905"/>
      <c r="H835" s="895"/>
      <c r="I835" s="915"/>
      <c r="J835" s="899"/>
      <c r="K835" s="893"/>
      <c r="L835" s="425"/>
      <c r="M835" s="425"/>
      <c r="N835" s="425"/>
      <c r="O835" s="425"/>
      <c r="P835" s="425"/>
    </row>
    <row r="836" spans="1:16" x14ac:dyDescent="0.35">
      <c r="A836" s="891" t="str">
        <f ca="1">INDIRECT("'Disaggregation tab old'!AB"&amp;28-$K836)</f>
        <v>a161R00000O3JyyQAF</v>
      </c>
      <c r="B836" s="902">
        <f ca="1">INDIRECT("'Disaggregation tab old'!A"&amp;28-$K836)</f>
        <v>6</v>
      </c>
      <c r="C836" s="889" t="e">
        <f ca="1">VLOOKUP(B836,'Coverage Indicators - Section D'!$A$9:$AZ$70,52,FALSE)</f>
        <v>#NAME?</v>
      </c>
      <c r="D836" s="900" t="str">
        <f ca="1">N836</f>
        <v/>
      </c>
      <c r="E836" s="912" t="str">
        <f ca="1">O836</f>
        <v/>
      </c>
      <c r="F836" s="431"/>
      <c r="G836" s="904" t="str">
        <f>IF(IFERROR((F836/F837),"") ="", "",(F836/F837))</f>
        <v/>
      </c>
      <c r="H836" s="894"/>
      <c r="I836" s="914"/>
      <c r="J836" s="898"/>
      <c r="K836" s="893">
        <f ca="1">IF(OFFSET(K836,-2,0,,)="",-300,OFFSET(K836,-2,0,,)-1)</f>
        <v>-410</v>
      </c>
      <c r="L836" s="425" t="e">
        <f ca="1">IF(AND(EXACT(C836,C834),C834&lt;&gt;0),L834+1,0)</f>
        <v>#NAME?</v>
      </c>
      <c r="M836" s="425" t="e">
        <f ca="1">IF(C836&lt;&gt;"",C836&amp;"-"&amp;L836,"")</f>
        <v>#NAME?</v>
      </c>
      <c r="N836" s="425" t="str">
        <f t="array" aca="1" ref="N836" ca="1">IFERROR(IF(INDEX('Disaggregation Records'!$E$155:$E$385,MATCH(RIGHT(M836,255),RIGHT('Disaggregation Records'!$D$155:$D$385,255),0))=0,"",INDEX('Disaggregation Records'!$E$155:$E$385,MATCH(RIGHT(M836,255),RIGHT('Disaggregation Records'!$D$155:$D$385,255),0))),"")</f>
        <v/>
      </c>
      <c r="O836" s="425" t="str">
        <f t="array" aca="1" ref="O836" ca="1">IFERROR(IF(INDEX('Disaggregation Records'!$F$155:$F$385,MATCH(RIGHT(M836,255),RIGHT('Disaggregation Records'!$D$155:$D$385,255),0))=0,"",INDEX('Disaggregation Records'!$F$155:$F$385,MATCH(RIGHT(M836,255),RIGHT('Disaggregation Records'!$D$155:$D$385,255),0))),"")</f>
        <v/>
      </c>
      <c r="P836" s="425" t="str">
        <f t="array" aca="1" ref="P836" ca="1">IFERROR(IF(INDEX('Disaggregation Records'!$H$155:$H$385,MATCH(RIGHT(M836,255),RIGHT('Disaggregation Records'!$D$155:$D$385,255),0))=0,"",INDEX('Disaggregation Records'!$H$155:$H$385,MATCH(RIGHT(M836,255),RIGHT('Disaggregation Records'!$D$155:$D$385,255),0))),"")</f>
        <v/>
      </c>
    </row>
    <row r="837" spans="1:16" x14ac:dyDescent="0.35">
      <c r="A837" s="891"/>
      <c r="B837" s="903"/>
      <c r="C837" s="890"/>
      <c r="D837" s="901"/>
      <c r="E837" s="913"/>
      <c r="F837" s="431"/>
      <c r="G837" s="905"/>
      <c r="H837" s="895"/>
      <c r="I837" s="915"/>
      <c r="J837" s="899"/>
      <c r="K837" s="893"/>
      <c r="L837" s="425"/>
      <c r="M837" s="425"/>
      <c r="N837" s="425"/>
      <c r="O837" s="425"/>
      <c r="P837" s="425"/>
    </row>
    <row r="838" spans="1:16" x14ac:dyDescent="0.35">
      <c r="A838" s="891" t="str">
        <f ca="1">INDIRECT("'Disaggregation tab old'!AB"&amp;28-$K838)</f>
        <v>a161R00000O3JyzQAF</v>
      </c>
      <c r="B838" s="902">
        <f ca="1">INDIRECT("'Disaggregation tab old'!A"&amp;28-$K838)</f>
        <v>6</v>
      </c>
      <c r="C838" s="889" t="e">
        <f ca="1">VLOOKUP(B838,'Coverage Indicators - Section D'!$A$9:$AZ$70,52,FALSE)</f>
        <v>#NAME?</v>
      </c>
      <c r="D838" s="900" t="str">
        <f ca="1">N838</f>
        <v/>
      </c>
      <c r="E838" s="912" t="str">
        <f ca="1">O838</f>
        <v/>
      </c>
      <c r="F838" s="431"/>
      <c r="G838" s="904" t="str">
        <f>IF(IFERROR((F838/F839),"") ="", "",(F838/F839))</f>
        <v/>
      </c>
      <c r="H838" s="894"/>
      <c r="I838" s="914"/>
      <c r="J838" s="898"/>
      <c r="K838" s="893">
        <f ca="1">IF(OFFSET(K838,-2,0,,)="",-300,OFFSET(K838,-2,0,,)-1)</f>
        <v>-411</v>
      </c>
      <c r="L838" s="425" t="e">
        <f ca="1">IF(AND(EXACT(C838,C836),C836&lt;&gt;0),L836+1,0)</f>
        <v>#NAME?</v>
      </c>
      <c r="M838" s="425" t="e">
        <f ca="1">IF(C838&lt;&gt;"",C838&amp;"-"&amp;L838,"")</f>
        <v>#NAME?</v>
      </c>
      <c r="N838" s="425" t="str">
        <f t="array" aca="1" ref="N838" ca="1">IFERROR(IF(INDEX('Disaggregation Records'!$E$155:$E$385,MATCH(RIGHT(M838,255),RIGHT('Disaggregation Records'!$D$155:$D$385,255),0))=0,"",INDEX('Disaggregation Records'!$E$155:$E$385,MATCH(RIGHT(M838,255),RIGHT('Disaggregation Records'!$D$155:$D$385,255),0))),"")</f>
        <v/>
      </c>
      <c r="O838" s="425" t="str">
        <f t="array" aca="1" ref="O838" ca="1">IFERROR(IF(INDEX('Disaggregation Records'!$F$155:$F$385,MATCH(RIGHT(M838,255),RIGHT('Disaggregation Records'!$D$155:$D$385,255),0))=0,"",INDEX('Disaggregation Records'!$F$155:$F$385,MATCH(RIGHT(M838,255),RIGHT('Disaggregation Records'!$D$155:$D$385,255),0))),"")</f>
        <v/>
      </c>
      <c r="P838" s="425" t="str">
        <f t="array" aca="1" ref="P838" ca="1">IFERROR(IF(INDEX('Disaggregation Records'!$H$155:$H$385,MATCH(RIGHT(M838,255),RIGHT('Disaggregation Records'!$D$155:$D$385,255),0))=0,"",INDEX('Disaggregation Records'!$H$155:$H$385,MATCH(RIGHT(M838,255),RIGHT('Disaggregation Records'!$D$155:$D$385,255),0))),"")</f>
        <v/>
      </c>
    </row>
    <row r="839" spans="1:16" x14ac:dyDescent="0.35">
      <c r="A839" s="891"/>
      <c r="B839" s="903"/>
      <c r="C839" s="890"/>
      <c r="D839" s="901"/>
      <c r="E839" s="913"/>
      <c r="F839" s="431"/>
      <c r="G839" s="905"/>
      <c r="H839" s="895"/>
      <c r="I839" s="915"/>
      <c r="J839" s="899"/>
      <c r="K839" s="893"/>
      <c r="L839" s="425"/>
      <c r="M839" s="425"/>
      <c r="N839" s="425"/>
      <c r="O839" s="425"/>
      <c r="P839" s="425"/>
    </row>
    <row r="840" spans="1:16" x14ac:dyDescent="0.35">
      <c r="A840" s="891" t="str">
        <f ca="1">INDIRECT("'Disaggregation tab old'!AB"&amp;28-$K840)</f>
        <v>a161R00000O3Jz0QAF</v>
      </c>
      <c r="B840" s="902">
        <f ca="1">INDIRECT("'Disaggregation tab old'!A"&amp;28-$K840)</f>
        <v>6</v>
      </c>
      <c r="C840" s="889" t="e">
        <f ca="1">VLOOKUP(B840,'Coverage Indicators - Section D'!$A$9:$AZ$70,52,FALSE)</f>
        <v>#NAME?</v>
      </c>
      <c r="D840" s="900" t="str">
        <f ca="1">N840</f>
        <v/>
      </c>
      <c r="E840" s="912" t="str">
        <f ca="1">O840</f>
        <v/>
      </c>
      <c r="F840" s="431"/>
      <c r="G840" s="904" t="str">
        <f>IF(IFERROR((F840/F841),"") ="", "",(F840/F841))</f>
        <v/>
      </c>
      <c r="H840" s="894"/>
      <c r="I840" s="914"/>
      <c r="J840" s="898"/>
      <c r="K840" s="893">
        <f ca="1">IF(OFFSET(K840,-2,0,,)="",-300,OFFSET(K840,-2,0,,)-1)</f>
        <v>-412</v>
      </c>
      <c r="L840" s="425" t="e">
        <f ca="1">IF(AND(EXACT(C840,C838),C838&lt;&gt;0),L838+1,0)</f>
        <v>#NAME?</v>
      </c>
      <c r="M840" s="425" t="e">
        <f ca="1">IF(C840&lt;&gt;"",C840&amp;"-"&amp;L840,"")</f>
        <v>#NAME?</v>
      </c>
      <c r="N840" s="425" t="str">
        <f t="array" aca="1" ref="N840" ca="1">IFERROR(IF(INDEX('Disaggregation Records'!$E$155:$E$385,MATCH(RIGHT(M840,255),RIGHT('Disaggregation Records'!$D$155:$D$385,255),0))=0,"",INDEX('Disaggregation Records'!$E$155:$E$385,MATCH(RIGHT(M840,255),RIGHT('Disaggregation Records'!$D$155:$D$385,255),0))),"")</f>
        <v/>
      </c>
      <c r="O840" s="425" t="str">
        <f t="array" aca="1" ref="O840" ca="1">IFERROR(IF(INDEX('Disaggregation Records'!$F$155:$F$385,MATCH(RIGHT(M840,255),RIGHT('Disaggregation Records'!$D$155:$D$385,255),0))=0,"",INDEX('Disaggregation Records'!$F$155:$F$385,MATCH(RIGHT(M840,255),RIGHT('Disaggregation Records'!$D$155:$D$385,255),0))),"")</f>
        <v/>
      </c>
      <c r="P840" s="425" t="str">
        <f t="array" aca="1" ref="P840" ca="1">IFERROR(IF(INDEX('Disaggregation Records'!$H$155:$H$385,MATCH(RIGHT(M840,255),RIGHT('Disaggregation Records'!$D$155:$D$385,255),0))=0,"",INDEX('Disaggregation Records'!$H$155:$H$385,MATCH(RIGHT(M840,255),RIGHT('Disaggregation Records'!$D$155:$D$385,255),0))),"")</f>
        <v/>
      </c>
    </row>
    <row r="841" spans="1:16" x14ac:dyDescent="0.35">
      <c r="A841" s="891"/>
      <c r="B841" s="903"/>
      <c r="C841" s="890"/>
      <c r="D841" s="901"/>
      <c r="E841" s="913"/>
      <c r="F841" s="431"/>
      <c r="G841" s="905"/>
      <c r="H841" s="895"/>
      <c r="I841" s="915"/>
      <c r="J841" s="899"/>
      <c r="K841" s="893"/>
      <c r="L841" s="425"/>
      <c r="M841" s="425"/>
      <c r="N841" s="425"/>
      <c r="O841" s="425"/>
      <c r="P841" s="425"/>
    </row>
    <row r="842" spans="1:16" x14ac:dyDescent="0.35">
      <c r="A842" s="891" t="str">
        <f ca="1">INDIRECT("'Disaggregation tab old'!AB"&amp;28-$K842)</f>
        <v>a161R00000O3Jz1QAF</v>
      </c>
      <c r="B842" s="902">
        <f ca="1">INDIRECT("'Disaggregation tab old'!A"&amp;28-$K842)</f>
        <v>6</v>
      </c>
      <c r="C842" s="889" t="e">
        <f ca="1">VLOOKUP(B842,'Coverage Indicators - Section D'!$A$9:$AZ$70,52,FALSE)</f>
        <v>#NAME?</v>
      </c>
      <c r="D842" s="900" t="str">
        <f ca="1">N842</f>
        <v/>
      </c>
      <c r="E842" s="912" t="str">
        <f ca="1">O842</f>
        <v/>
      </c>
      <c r="F842" s="431"/>
      <c r="G842" s="904" t="str">
        <f>IF(IFERROR((F842/F843),"") ="", "",(F842/F843))</f>
        <v/>
      </c>
      <c r="H842" s="894"/>
      <c r="I842" s="914"/>
      <c r="J842" s="898"/>
      <c r="K842" s="893">
        <f ca="1">IF(OFFSET(K842,-2,0,,)="",-300,OFFSET(K842,-2,0,,)-1)</f>
        <v>-413</v>
      </c>
      <c r="L842" s="425" t="e">
        <f ca="1">IF(AND(EXACT(C842,C840),C840&lt;&gt;0),L840+1,0)</f>
        <v>#NAME?</v>
      </c>
      <c r="M842" s="425" t="e">
        <f ca="1">IF(C842&lt;&gt;"",C842&amp;"-"&amp;L842,"")</f>
        <v>#NAME?</v>
      </c>
      <c r="N842" s="425" t="str">
        <f t="array" aca="1" ref="N842" ca="1">IFERROR(IF(INDEX('Disaggregation Records'!$E$155:$E$385,MATCH(RIGHT(M842,255),RIGHT('Disaggregation Records'!$D$155:$D$385,255),0))=0,"",INDEX('Disaggregation Records'!$E$155:$E$385,MATCH(RIGHT(M842,255),RIGHT('Disaggregation Records'!$D$155:$D$385,255),0))),"")</f>
        <v/>
      </c>
      <c r="O842" s="425" t="str">
        <f t="array" aca="1" ref="O842" ca="1">IFERROR(IF(INDEX('Disaggregation Records'!$F$155:$F$385,MATCH(RIGHT(M842,255),RIGHT('Disaggregation Records'!$D$155:$D$385,255),0))=0,"",INDEX('Disaggregation Records'!$F$155:$F$385,MATCH(RIGHT(M842,255),RIGHT('Disaggregation Records'!$D$155:$D$385,255),0))),"")</f>
        <v/>
      </c>
      <c r="P842" s="425" t="str">
        <f t="array" aca="1" ref="P842" ca="1">IFERROR(IF(INDEX('Disaggregation Records'!$H$155:$H$385,MATCH(RIGHT(M842,255),RIGHT('Disaggregation Records'!$D$155:$D$385,255),0))=0,"",INDEX('Disaggregation Records'!$H$155:$H$385,MATCH(RIGHT(M842,255),RIGHT('Disaggregation Records'!$D$155:$D$385,255),0))),"")</f>
        <v/>
      </c>
    </row>
    <row r="843" spans="1:16" x14ac:dyDescent="0.35">
      <c r="A843" s="891"/>
      <c r="B843" s="903"/>
      <c r="C843" s="890"/>
      <c r="D843" s="901"/>
      <c r="E843" s="913"/>
      <c r="F843" s="431"/>
      <c r="G843" s="905"/>
      <c r="H843" s="895"/>
      <c r="I843" s="915"/>
      <c r="J843" s="899"/>
      <c r="K843" s="893"/>
      <c r="L843" s="425"/>
      <c r="M843" s="425"/>
      <c r="N843" s="425"/>
      <c r="O843" s="425"/>
      <c r="P843" s="425"/>
    </row>
    <row r="844" spans="1:16" x14ac:dyDescent="0.35">
      <c r="A844" s="891" t="str">
        <f ca="1">INDIRECT("'Disaggregation tab old'!AB"&amp;28-$K844)</f>
        <v>a161R00000O3Jz2QAF</v>
      </c>
      <c r="B844" s="902">
        <f ca="1">INDIRECT("'Disaggregation tab old'!A"&amp;28-$K844)</f>
        <v>6</v>
      </c>
      <c r="C844" s="889" t="e">
        <f ca="1">VLOOKUP(B844,'Coverage Indicators - Section D'!$A$9:$AZ$70,52,FALSE)</f>
        <v>#NAME?</v>
      </c>
      <c r="D844" s="900" t="str">
        <f ca="1">N844</f>
        <v/>
      </c>
      <c r="E844" s="912" t="str">
        <f ca="1">O844</f>
        <v/>
      </c>
      <c r="F844" s="431"/>
      <c r="G844" s="904" t="str">
        <f>IF(IFERROR((F844/F845),"") ="", "",(F844/F845))</f>
        <v/>
      </c>
      <c r="H844" s="894"/>
      <c r="I844" s="914"/>
      <c r="J844" s="898"/>
      <c r="K844" s="893">
        <f ca="1">IF(OFFSET(K844,-2,0,,)="",-300,OFFSET(K844,-2,0,,)-1)</f>
        <v>-414</v>
      </c>
      <c r="L844" s="425" t="e">
        <f ca="1">IF(AND(EXACT(C844,C842),C842&lt;&gt;0),L842+1,0)</f>
        <v>#NAME?</v>
      </c>
      <c r="M844" s="425" t="e">
        <f ca="1">IF(C844&lt;&gt;"",C844&amp;"-"&amp;L844,"")</f>
        <v>#NAME?</v>
      </c>
      <c r="N844" s="425" t="str">
        <f t="array" aca="1" ref="N844" ca="1">IFERROR(IF(INDEX('Disaggregation Records'!$E$155:$E$385,MATCH(RIGHT(M844,255),RIGHT('Disaggregation Records'!$D$155:$D$385,255),0))=0,"",INDEX('Disaggregation Records'!$E$155:$E$385,MATCH(RIGHT(M844,255),RIGHT('Disaggregation Records'!$D$155:$D$385,255),0))),"")</f>
        <v/>
      </c>
      <c r="O844" s="425" t="str">
        <f t="array" aca="1" ref="O844" ca="1">IFERROR(IF(INDEX('Disaggregation Records'!$F$155:$F$385,MATCH(RIGHT(M844,255),RIGHT('Disaggregation Records'!$D$155:$D$385,255),0))=0,"",INDEX('Disaggregation Records'!$F$155:$F$385,MATCH(RIGHT(M844,255),RIGHT('Disaggregation Records'!$D$155:$D$385,255),0))),"")</f>
        <v/>
      </c>
      <c r="P844" s="425" t="str">
        <f t="array" aca="1" ref="P844" ca="1">IFERROR(IF(INDEX('Disaggregation Records'!$H$155:$H$385,MATCH(RIGHT(M844,255),RIGHT('Disaggregation Records'!$D$155:$D$385,255),0))=0,"",INDEX('Disaggregation Records'!$H$155:$H$385,MATCH(RIGHT(M844,255),RIGHT('Disaggregation Records'!$D$155:$D$385,255),0))),"")</f>
        <v/>
      </c>
    </row>
    <row r="845" spans="1:16" x14ac:dyDescent="0.35">
      <c r="A845" s="891"/>
      <c r="B845" s="903"/>
      <c r="C845" s="890"/>
      <c r="D845" s="901"/>
      <c r="E845" s="913"/>
      <c r="F845" s="431"/>
      <c r="G845" s="905"/>
      <c r="H845" s="895"/>
      <c r="I845" s="915"/>
      <c r="J845" s="899"/>
      <c r="K845" s="893"/>
      <c r="L845" s="425"/>
      <c r="M845" s="425"/>
      <c r="N845" s="425"/>
      <c r="O845" s="425"/>
      <c r="P845" s="425"/>
    </row>
    <row r="846" spans="1:16" x14ac:dyDescent="0.35">
      <c r="A846" s="891" t="str">
        <f ca="1">INDIRECT("'Disaggregation tab old'!AB"&amp;28-$K846)</f>
        <v>a161R00000O3Jz3QAF</v>
      </c>
      <c r="B846" s="902">
        <f ca="1">INDIRECT("'Disaggregation tab old'!A"&amp;28-$K846)</f>
        <v>6</v>
      </c>
      <c r="C846" s="889" t="e">
        <f ca="1">VLOOKUP(B846,'Coverage Indicators - Section D'!$A$9:$AZ$70,52,FALSE)</f>
        <v>#NAME?</v>
      </c>
      <c r="D846" s="900" t="str">
        <f ca="1">N846</f>
        <v/>
      </c>
      <c r="E846" s="912" t="str">
        <f ca="1">O846</f>
        <v/>
      </c>
      <c r="F846" s="431"/>
      <c r="G846" s="904" t="str">
        <f>IF(IFERROR((F846/F847),"") ="", "",(F846/F847))</f>
        <v/>
      </c>
      <c r="H846" s="894"/>
      <c r="I846" s="914"/>
      <c r="J846" s="898"/>
      <c r="K846" s="893">
        <f ca="1">IF(OFFSET(K846,-2,0,,)="",-300,OFFSET(K846,-2,0,,)-1)</f>
        <v>-415</v>
      </c>
      <c r="L846" s="425" t="e">
        <f ca="1">IF(AND(EXACT(C846,C844),C844&lt;&gt;0),L844+1,0)</f>
        <v>#NAME?</v>
      </c>
      <c r="M846" s="425" t="e">
        <f ca="1">IF(C846&lt;&gt;"",C846&amp;"-"&amp;L846,"")</f>
        <v>#NAME?</v>
      </c>
      <c r="N846" s="425" t="str">
        <f t="array" aca="1" ref="N846" ca="1">IFERROR(IF(INDEX('Disaggregation Records'!$E$155:$E$385,MATCH(RIGHT(M846,255),RIGHT('Disaggregation Records'!$D$155:$D$385,255),0))=0,"",INDEX('Disaggregation Records'!$E$155:$E$385,MATCH(RIGHT(M846,255),RIGHT('Disaggregation Records'!$D$155:$D$385,255),0))),"")</f>
        <v/>
      </c>
      <c r="O846" s="425" t="str">
        <f t="array" aca="1" ref="O846" ca="1">IFERROR(IF(INDEX('Disaggregation Records'!$F$155:$F$385,MATCH(RIGHT(M846,255),RIGHT('Disaggregation Records'!$D$155:$D$385,255),0))=0,"",INDEX('Disaggregation Records'!$F$155:$F$385,MATCH(RIGHT(M846,255),RIGHT('Disaggregation Records'!$D$155:$D$385,255),0))),"")</f>
        <v/>
      </c>
      <c r="P846" s="425" t="str">
        <f t="array" aca="1" ref="P846" ca="1">IFERROR(IF(INDEX('Disaggregation Records'!$H$155:$H$385,MATCH(RIGHT(M846,255),RIGHT('Disaggregation Records'!$D$155:$D$385,255),0))=0,"",INDEX('Disaggregation Records'!$H$155:$H$385,MATCH(RIGHT(M846,255),RIGHT('Disaggregation Records'!$D$155:$D$385,255),0))),"")</f>
        <v/>
      </c>
    </row>
    <row r="847" spans="1:16" x14ac:dyDescent="0.35">
      <c r="A847" s="891"/>
      <c r="B847" s="903"/>
      <c r="C847" s="890"/>
      <c r="D847" s="901"/>
      <c r="E847" s="913"/>
      <c r="F847" s="431"/>
      <c r="G847" s="905"/>
      <c r="H847" s="895"/>
      <c r="I847" s="915"/>
      <c r="J847" s="899"/>
      <c r="K847" s="893"/>
      <c r="L847" s="425"/>
      <c r="M847" s="425"/>
      <c r="N847" s="425"/>
      <c r="O847" s="425"/>
      <c r="P847" s="425"/>
    </row>
    <row r="848" spans="1:16" x14ac:dyDescent="0.35">
      <c r="A848" s="891" t="str">
        <f ca="1">INDIRECT("'Disaggregation tab old'!AB"&amp;28-$K848)</f>
        <v>a161R00000O3Jz4QAF</v>
      </c>
      <c r="B848" s="902">
        <f ca="1">INDIRECT("'Disaggregation tab old'!A"&amp;28-$K848)</f>
        <v>6</v>
      </c>
      <c r="C848" s="889" t="e">
        <f ca="1">VLOOKUP(B848,'Coverage Indicators - Section D'!$A$9:$AZ$70,52,FALSE)</f>
        <v>#NAME?</v>
      </c>
      <c r="D848" s="900" t="str">
        <f ca="1">N848</f>
        <v/>
      </c>
      <c r="E848" s="912" t="str">
        <f ca="1">O848</f>
        <v/>
      </c>
      <c r="F848" s="431"/>
      <c r="G848" s="904" t="str">
        <f>IF(IFERROR((F848/F849),"") ="", "",(F848/F849))</f>
        <v/>
      </c>
      <c r="H848" s="894"/>
      <c r="I848" s="914"/>
      <c r="J848" s="898"/>
      <c r="K848" s="893">
        <f ca="1">IF(OFFSET(K848,-2,0,,)="",-300,OFFSET(K848,-2,0,,)-1)</f>
        <v>-416</v>
      </c>
      <c r="L848" s="425" t="e">
        <f ca="1">IF(AND(EXACT(C848,C846),C846&lt;&gt;0),L846+1,0)</f>
        <v>#NAME?</v>
      </c>
      <c r="M848" s="425" t="e">
        <f ca="1">IF(C848&lt;&gt;"",C848&amp;"-"&amp;L848,"")</f>
        <v>#NAME?</v>
      </c>
      <c r="N848" s="425" t="str">
        <f t="array" aca="1" ref="N848" ca="1">IFERROR(IF(INDEX('Disaggregation Records'!$E$155:$E$385,MATCH(RIGHT(M848,255),RIGHT('Disaggregation Records'!$D$155:$D$385,255),0))=0,"",INDEX('Disaggregation Records'!$E$155:$E$385,MATCH(RIGHT(M848,255),RIGHT('Disaggregation Records'!$D$155:$D$385,255),0))),"")</f>
        <v/>
      </c>
      <c r="O848" s="425" t="str">
        <f t="array" aca="1" ref="O848" ca="1">IFERROR(IF(INDEX('Disaggregation Records'!$F$155:$F$385,MATCH(RIGHT(M848,255),RIGHT('Disaggregation Records'!$D$155:$D$385,255),0))=0,"",INDEX('Disaggregation Records'!$F$155:$F$385,MATCH(RIGHT(M848,255),RIGHT('Disaggregation Records'!$D$155:$D$385,255),0))),"")</f>
        <v/>
      </c>
      <c r="P848" s="425" t="str">
        <f t="array" aca="1" ref="P848" ca="1">IFERROR(IF(INDEX('Disaggregation Records'!$H$155:$H$385,MATCH(RIGHT(M848,255),RIGHT('Disaggregation Records'!$D$155:$D$385,255),0))=0,"",INDEX('Disaggregation Records'!$H$155:$H$385,MATCH(RIGHT(M848,255),RIGHT('Disaggregation Records'!$D$155:$D$385,255),0))),"")</f>
        <v/>
      </c>
    </row>
    <row r="849" spans="1:16" x14ac:dyDescent="0.35">
      <c r="A849" s="891"/>
      <c r="B849" s="903"/>
      <c r="C849" s="890"/>
      <c r="D849" s="901"/>
      <c r="E849" s="913"/>
      <c r="F849" s="431"/>
      <c r="G849" s="905"/>
      <c r="H849" s="895"/>
      <c r="I849" s="915"/>
      <c r="J849" s="899"/>
      <c r="K849" s="893"/>
      <c r="L849" s="425"/>
      <c r="M849" s="425"/>
      <c r="N849" s="425"/>
      <c r="O849" s="425"/>
      <c r="P849" s="425"/>
    </row>
    <row r="850" spans="1:16" x14ac:dyDescent="0.35">
      <c r="A850" s="891" t="str">
        <f ca="1">INDIRECT("'Disaggregation tab old'!AB"&amp;28-$K850)</f>
        <v>a161R00000O3Jz5QAF</v>
      </c>
      <c r="B850" s="902">
        <f ca="1">INDIRECT("'Disaggregation tab old'!A"&amp;28-$K850)</f>
        <v>6</v>
      </c>
      <c r="C850" s="889" t="e">
        <f ca="1">VLOOKUP(B850,'Coverage Indicators - Section D'!$A$9:$AZ$70,52,FALSE)</f>
        <v>#NAME?</v>
      </c>
      <c r="D850" s="900" t="str">
        <f ca="1">N850</f>
        <v/>
      </c>
      <c r="E850" s="912" t="str">
        <f ca="1">O850</f>
        <v/>
      </c>
      <c r="F850" s="431"/>
      <c r="G850" s="904" t="str">
        <f>IF(IFERROR((F850/F851),"") ="", "",(F850/F851))</f>
        <v/>
      </c>
      <c r="H850" s="894"/>
      <c r="I850" s="914"/>
      <c r="J850" s="898"/>
      <c r="K850" s="893">
        <f ca="1">IF(OFFSET(K850,-2,0,,)="",-300,OFFSET(K850,-2,0,,)-1)</f>
        <v>-417</v>
      </c>
      <c r="L850" s="425" t="e">
        <f ca="1">IF(AND(EXACT(C850,C848),C848&lt;&gt;0),L848+1,0)</f>
        <v>#NAME?</v>
      </c>
      <c r="M850" s="425" t="e">
        <f ca="1">IF(C850&lt;&gt;"",C850&amp;"-"&amp;L850,"")</f>
        <v>#NAME?</v>
      </c>
      <c r="N850" s="425" t="str">
        <f t="array" aca="1" ref="N850" ca="1">IFERROR(IF(INDEX('Disaggregation Records'!$E$155:$E$385,MATCH(RIGHT(M850,255),RIGHT('Disaggregation Records'!$D$155:$D$385,255),0))=0,"",INDEX('Disaggregation Records'!$E$155:$E$385,MATCH(RIGHT(M850,255),RIGHT('Disaggregation Records'!$D$155:$D$385,255),0))),"")</f>
        <v/>
      </c>
      <c r="O850" s="425" t="str">
        <f t="array" aca="1" ref="O850" ca="1">IFERROR(IF(INDEX('Disaggregation Records'!$F$155:$F$385,MATCH(RIGHT(M850,255),RIGHT('Disaggregation Records'!$D$155:$D$385,255),0))=0,"",INDEX('Disaggregation Records'!$F$155:$F$385,MATCH(RIGHT(M850,255),RIGHT('Disaggregation Records'!$D$155:$D$385,255),0))),"")</f>
        <v/>
      </c>
      <c r="P850" s="425" t="str">
        <f t="array" aca="1" ref="P850" ca="1">IFERROR(IF(INDEX('Disaggregation Records'!$H$155:$H$385,MATCH(RIGHT(M850,255),RIGHT('Disaggregation Records'!$D$155:$D$385,255),0))=0,"",INDEX('Disaggregation Records'!$H$155:$H$385,MATCH(RIGHT(M850,255),RIGHT('Disaggregation Records'!$D$155:$D$385,255),0))),"")</f>
        <v/>
      </c>
    </row>
    <row r="851" spans="1:16" x14ac:dyDescent="0.35">
      <c r="A851" s="891"/>
      <c r="B851" s="903"/>
      <c r="C851" s="890"/>
      <c r="D851" s="901"/>
      <c r="E851" s="913"/>
      <c r="F851" s="431"/>
      <c r="G851" s="905"/>
      <c r="H851" s="895"/>
      <c r="I851" s="915"/>
      <c r="J851" s="899"/>
      <c r="K851" s="893"/>
      <c r="L851" s="425"/>
      <c r="M851" s="425"/>
      <c r="N851" s="425"/>
      <c r="O851" s="425"/>
      <c r="P851" s="425"/>
    </row>
    <row r="852" spans="1:16" x14ac:dyDescent="0.35">
      <c r="A852" s="891" t="str">
        <f ca="1">INDIRECT("'Disaggregation tab old'!AB"&amp;28-$K852)</f>
        <v>a161R00000O3Jz6QAF</v>
      </c>
      <c r="B852" s="902">
        <f ca="1">INDIRECT("'Disaggregation tab old'!A"&amp;28-$K852)</f>
        <v>6</v>
      </c>
      <c r="C852" s="889" t="e">
        <f ca="1">VLOOKUP(B852,'Coverage Indicators - Section D'!$A$9:$AZ$70,52,FALSE)</f>
        <v>#NAME?</v>
      </c>
      <c r="D852" s="900" t="str">
        <f ca="1">N852</f>
        <v/>
      </c>
      <c r="E852" s="912" t="str">
        <f ca="1">O852</f>
        <v/>
      </c>
      <c r="F852" s="431"/>
      <c r="G852" s="904" t="str">
        <f>IF(IFERROR((F852/F853),"") ="", "",(F852/F853))</f>
        <v/>
      </c>
      <c r="H852" s="894"/>
      <c r="I852" s="914"/>
      <c r="J852" s="898"/>
      <c r="K852" s="893">
        <f ca="1">IF(OFFSET(K852,-2,0,,)="",-300,OFFSET(K852,-2,0,,)-1)</f>
        <v>-418</v>
      </c>
      <c r="L852" s="425" t="e">
        <f ca="1">IF(AND(EXACT(C852,C850),C850&lt;&gt;0),L850+1,0)</f>
        <v>#NAME?</v>
      </c>
      <c r="M852" s="425" t="e">
        <f ca="1">IF(C852&lt;&gt;"",C852&amp;"-"&amp;L852,"")</f>
        <v>#NAME?</v>
      </c>
      <c r="N852" s="425" t="str">
        <f t="array" aca="1" ref="N852" ca="1">IFERROR(IF(INDEX('Disaggregation Records'!$E$155:$E$385,MATCH(RIGHT(M852,255),RIGHT('Disaggregation Records'!$D$155:$D$385,255),0))=0,"",INDEX('Disaggregation Records'!$E$155:$E$385,MATCH(RIGHT(M852,255),RIGHT('Disaggregation Records'!$D$155:$D$385,255),0))),"")</f>
        <v/>
      </c>
      <c r="O852" s="425" t="str">
        <f t="array" aca="1" ref="O852" ca="1">IFERROR(IF(INDEX('Disaggregation Records'!$F$155:$F$385,MATCH(RIGHT(M852,255),RIGHT('Disaggregation Records'!$D$155:$D$385,255),0))=0,"",INDEX('Disaggregation Records'!$F$155:$F$385,MATCH(RIGHT(M852,255),RIGHT('Disaggregation Records'!$D$155:$D$385,255),0))),"")</f>
        <v/>
      </c>
      <c r="P852" s="425" t="str">
        <f t="array" aca="1" ref="P852" ca="1">IFERROR(IF(INDEX('Disaggregation Records'!$H$155:$H$385,MATCH(RIGHT(M852,255),RIGHT('Disaggregation Records'!$D$155:$D$385,255),0))=0,"",INDEX('Disaggregation Records'!$H$155:$H$385,MATCH(RIGHT(M852,255),RIGHT('Disaggregation Records'!$D$155:$D$385,255),0))),"")</f>
        <v/>
      </c>
    </row>
    <row r="853" spans="1:16" x14ac:dyDescent="0.35">
      <c r="A853" s="891"/>
      <c r="B853" s="903"/>
      <c r="C853" s="890"/>
      <c r="D853" s="901"/>
      <c r="E853" s="913"/>
      <c r="F853" s="431"/>
      <c r="G853" s="905"/>
      <c r="H853" s="895"/>
      <c r="I853" s="915"/>
      <c r="J853" s="899"/>
      <c r="K853" s="893"/>
      <c r="L853" s="425"/>
      <c r="M853" s="425"/>
      <c r="N853" s="425"/>
      <c r="O853" s="425"/>
      <c r="P853" s="425"/>
    </row>
    <row r="854" spans="1:16" x14ac:dyDescent="0.35">
      <c r="A854" s="891" t="str">
        <f ca="1">INDIRECT("'Disaggregation tab old'!AB"&amp;28-$K854)</f>
        <v>a161R00000O3Jz7QAF</v>
      </c>
      <c r="B854" s="902">
        <f ca="1">INDIRECT("'Disaggregation tab old'!A"&amp;28-$K854)</f>
        <v>6</v>
      </c>
      <c r="C854" s="889" t="e">
        <f ca="1">VLOOKUP(B854,'Coverage Indicators - Section D'!$A$9:$AZ$70,52,FALSE)</f>
        <v>#NAME?</v>
      </c>
      <c r="D854" s="900" t="str">
        <f ca="1">N854</f>
        <v/>
      </c>
      <c r="E854" s="912" t="str">
        <f ca="1">O854</f>
        <v/>
      </c>
      <c r="F854" s="431"/>
      <c r="G854" s="904" t="str">
        <f>IF(IFERROR((F854/F855),"") ="", "",(F854/F855))</f>
        <v/>
      </c>
      <c r="H854" s="894"/>
      <c r="I854" s="914"/>
      <c r="J854" s="898"/>
      <c r="K854" s="893">
        <f ca="1">IF(OFFSET(K854,-2,0,,)="",-300,OFFSET(K854,-2,0,,)-1)</f>
        <v>-419</v>
      </c>
      <c r="L854" s="425" t="e">
        <f ca="1">IF(AND(EXACT(C854,C852),C852&lt;&gt;0),L852+1,0)</f>
        <v>#NAME?</v>
      </c>
      <c r="M854" s="425" t="e">
        <f ca="1">IF(C854&lt;&gt;"",C854&amp;"-"&amp;L854,"")</f>
        <v>#NAME?</v>
      </c>
      <c r="N854" s="425" t="str">
        <f t="array" aca="1" ref="N854" ca="1">IFERROR(IF(INDEX('Disaggregation Records'!$E$155:$E$385,MATCH(RIGHT(M854,255),RIGHT('Disaggregation Records'!$D$155:$D$385,255),0))=0,"",INDEX('Disaggregation Records'!$E$155:$E$385,MATCH(RIGHT(M854,255),RIGHT('Disaggregation Records'!$D$155:$D$385,255),0))),"")</f>
        <v/>
      </c>
      <c r="O854" s="425" t="str">
        <f t="array" aca="1" ref="O854" ca="1">IFERROR(IF(INDEX('Disaggregation Records'!$F$155:$F$385,MATCH(RIGHT(M854,255),RIGHT('Disaggregation Records'!$D$155:$D$385,255),0))=0,"",INDEX('Disaggregation Records'!$F$155:$F$385,MATCH(RIGHT(M854,255),RIGHT('Disaggregation Records'!$D$155:$D$385,255),0))),"")</f>
        <v/>
      </c>
      <c r="P854" s="425" t="str">
        <f t="array" aca="1" ref="P854" ca="1">IFERROR(IF(INDEX('Disaggregation Records'!$H$155:$H$385,MATCH(RIGHT(M854,255),RIGHT('Disaggregation Records'!$D$155:$D$385,255),0))=0,"",INDEX('Disaggregation Records'!$H$155:$H$385,MATCH(RIGHT(M854,255),RIGHT('Disaggregation Records'!$D$155:$D$385,255),0))),"")</f>
        <v/>
      </c>
    </row>
    <row r="855" spans="1:16" x14ac:dyDescent="0.35">
      <c r="A855" s="891"/>
      <c r="B855" s="903"/>
      <c r="C855" s="890"/>
      <c r="D855" s="901"/>
      <c r="E855" s="913"/>
      <c r="F855" s="431"/>
      <c r="G855" s="905"/>
      <c r="H855" s="895"/>
      <c r="I855" s="915"/>
      <c r="J855" s="899"/>
      <c r="K855" s="893"/>
      <c r="L855" s="425"/>
      <c r="M855" s="425"/>
      <c r="N855" s="425"/>
      <c r="O855" s="425"/>
      <c r="P855" s="425"/>
    </row>
    <row r="856" spans="1:16" x14ac:dyDescent="0.35">
      <c r="A856" s="891" t="str">
        <f ca="1">INDIRECT("'Disaggregation tab old'!AB"&amp;28-$K856)</f>
        <v>a161R00000O3Jz8QAF</v>
      </c>
      <c r="B856" s="902">
        <f ca="1">INDIRECT("'Disaggregation tab old'!A"&amp;28-$K856)</f>
        <v>7</v>
      </c>
      <c r="C856" s="889" t="e">
        <f ca="1">VLOOKUP(B856,'Coverage Indicators - Section D'!$A$9:$AZ$70,52,FALSE)</f>
        <v>#NAME?</v>
      </c>
      <c r="D856" s="900" t="str">
        <f ca="1">N856</f>
        <v/>
      </c>
      <c r="E856" s="912" t="str">
        <f ca="1">O856</f>
        <v/>
      </c>
      <c r="F856" s="431"/>
      <c r="G856" s="904" t="str">
        <f>IF(IFERROR((F856/F857),"") ="", "",(F856/F857))</f>
        <v/>
      </c>
      <c r="H856" s="894"/>
      <c r="I856" s="914"/>
      <c r="J856" s="898"/>
      <c r="K856" s="893">
        <f ca="1">IF(OFFSET(K856,-2,0,,)="",-300,OFFSET(K856,-2,0,,)-1)</f>
        <v>-420</v>
      </c>
      <c r="L856" s="425" t="e">
        <f ca="1">IF(AND(EXACT(C856,C854),C854&lt;&gt;0),L854+1,0)</f>
        <v>#NAME?</v>
      </c>
      <c r="M856" s="425" t="e">
        <f ca="1">IF(C856&lt;&gt;"",C856&amp;"-"&amp;L856,"")</f>
        <v>#NAME?</v>
      </c>
      <c r="N856" s="425" t="str">
        <f t="array" aca="1" ref="N856" ca="1">IFERROR(IF(INDEX('Disaggregation Records'!$E$155:$E$385,MATCH(RIGHT(M856,255),RIGHT('Disaggregation Records'!$D$155:$D$385,255),0))=0,"",INDEX('Disaggregation Records'!$E$155:$E$385,MATCH(RIGHT(M856,255),RIGHT('Disaggregation Records'!$D$155:$D$385,255),0))),"")</f>
        <v/>
      </c>
      <c r="O856" s="425" t="str">
        <f t="array" aca="1" ref="O856" ca="1">IFERROR(IF(INDEX('Disaggregation Records'!$F$155:$F$385,MATCH(RIGHT(M856,255),RIGHT('Disaggregation Records'!$D$155:$D$385,255),0))=0,"",INDEX('Disaggregation Records'!$F$155:$F$385,MATCH(RIGHT(M856,255),RIGHT('Disaggregation Records'!$D$155:$D$385,255),0))),"")</f>
        <v/>
      </c>
      <c r="P856" s="425" t="str">
        <f t="array" aca="1" ref="P856" ca="1">IFERROR(IF(INDEX('Disaggregation Records'!$H$155:$H$385,MATCH(RIGHT(M856,255),RIGHT('Disaggregation Records'!$D$155:$D$385,255),0))=0,"",INDEX('Disaggregation Records'!$H$155:$H$385,MATCH(RIGHT(M856,255),RIGHT('Disaggregation Records'!$D$155:$D$385,255),0))),"")</f>
        <v/>
      </c>
    </row>
    <row r="857" spans="1:16" x14ac:dyDescent="0.35">
      <c r="A857" s="891"/>
      <c r="B857" s="903"/>
      <c r="C857" s="890"/>
      <c r="D857" s="901"/>
      <c r="E857" s="913"/>
      <c r="F857" s="431"/>
      <c r="G857" s="905"/>
      <c r="H857" s="895"/>
      <c r="I857" s="915"/>
      <c r="J857" s="899"/>
      <c r="K857" s="893"/>
      <c r="L857" s="425"/>
      <c r="M857" s="425"/>
      <c r="N857" s="425"/>
      <c r="O857" s="425"/>
      <c r="P857" s="425"/>
    </row>
    <row r="858" spans="1:16" x14ac:dyDescent="0.35">
      <c r="A858" s="891" t="str">
        <f ca="1">INDIRECT("'Disaggregation tab old'!AB"&amp;28-$K858)</f>
        <v>a161R00000O3Jz9QAF</v>
      </c>
      <c r="B858" s="902">
        <f ca="1">INDIRECT("'Disaggregation tab old'!A"&amp;28-$K858)</f>
        <v>7</v>
      </c>
      <c r="C858" s="889" t="e">
        <f ca="1">VLOOKUP(B858,'Coverage Indicators - Section D'!$A$9:$AZ$70,52,FALSE)</f>
        <v>#NAME?</v>
      </c>
      <c r="D858" s="900" t="str">
        <f ca="1">N858</f>
        <v/>
      </c>
      <c r="E858" s="912" t="str">
        <f ca="1">O858</f>
        <v/>
      </c>
      <c r="F858" s="431"/>
      <c r="G858" s="904" t="str">
        <f>IF(IFERROR((F858/F859),"") ="", "",(F858/F859))</f>
        <v/>
      </c>
      <c r="H858" s="894"/>
      <c r="I858" s="914"/>
      <c r="J858" s="898"/>
      <c r="K858" s="893">
        <f ca="1">IF(OFFSET(K858,-2,0,,)="",-300,OFFSET(K858,-2,0,,)-1)</f>
        <v>-421</v>
      </c>
      <c r="L858" s="425" t="e">
        <f ca="1">IF(AND(EXACT(C858,C856),C856&lt;&gt;0),L856+1,0)</f>
        <v>#NAME?</v>
      </c>
      <c r="M858" s="425" t="e">
        <f ca="1">IF(C858&lt;&gt;"",C858&amp;"-"&amp;L858,"")</f>
        <v>#NAME?</v>
      </c>
      <c r="N858" s="425" t="str">
        <f t="array" aca="1" ref="N858" ca="1">IFERROR(IF(INDEX('Disaggregation Records'!$E$155:$E$385,MATCH(RIGHT(M858,255),RIGHT('Disaggregation Records'!$D$155:$D$385,255),0))=0,"",INDEX('Disaggregation Records'!$E$155:$E$385,MATCH(RIGHT(M858,255),RIGHT('Disaggregation Records'!$D$155:$D$385,255),0))),"")</f>
        <v/>
      </c>
      <c r="O858" s="425" t="str">
        <f t="array" aca="1" ref="O858" ca="1">IFERROR(IF(INDEX('Disaggregation Records'!$F$155:$F$385,MATCH(RIGHT(M858,255),RIGHT('Disaggregation Records'!$D$155:$D$385,255),0))=0,"",INDEX('Disaggregation Records'!$F$155:$F$385,MATCH(RIGHT(M858,255),RIGHT('Disaggregation Records'!$D$155:$D$385,255),0))),"")</f>
        <v/>
      </c>
      <c r="P858" s="425" t="str">
        <f t="array" aca="1" ref="P858" ca="1">IFERROR(IF(INDEX('Disaggregation Records'!$H$155:$H$385,MATCH(RIGHT(M858,255),RIGHT('Disaggregation Records'!$D$155:$D$385,255),0))=0,"",INDEX('Disaggregation Records'!$H$155:$H$385,MATCH(RIGHT(M858,255),RIGHT('Disaggregation Records'!$D$155:$D$385,255),0))),"")</f>
        <v/>
      </c>
    </row>
    <row r="859" spans="1:16" x14ac:dyDescent="0.35">
      <c r="A859" s="891"/>
      <c r="B859" s="903"/>
      <c r="C859" s="890"/>
      <c r="D859" s="901"/>
      <c r="E859" s="913"/>
      <c r="F859" s="431"/>
      <c r="G859" s="905"/>
      <c r="H859" s="895"/>
      <c r="I859" s="915"/>
      <c r="J859" s="899"/>
      <c r="K859" s="893"/>
      <c r="L859" s="425"/>
      <c r="M859" s="425"/>
      <c r="N859" s="425"/>
      <c r="O859" s="425"/>
      <c r="P859" s="425"/>
    </row>
    <row r="860" spans="1:16" x14ac:dyDescent="0.35">
      <c r="A860" s="891" t="str">
        <f ca="1">INDIRECT("'Disaggregation tab old'!AB"&amp;28-$K860)</f>
        <v>a161R00000O3JzAQAV</v>
      </c>
      <c r="B860" s="902">
        <f ca="1">INDIRECT("'Disaggregation tab old'!A"&amp;28-$K860)</f>
        <v>7</v>
      </c>
      <c r="C860" s="889" t="e">
        <f ca="1">VLOOKUP(B860,'Coverage Indicators - Section D'!$A$9:$AZ$70,52,FALSE)</f>
        <v>#NAME?</v>
      </c>
      <c r="D860" s="900" t="str">
        <f ca="1">N860</f>
        <v/>
      </c>
      <c r="E860" s="912" t="str">
        <f ca="1">O860</f>
        <v/>
      </c>
      <c r="F860" s="431"/>
      <c r="G860" s="904" t="str">
        <f>IF(IFERROR((F860/F861),"") ="", "",(F860/F861))</f>
        <v/>
      </c>
      <c r="H860" s="894"/>
      <c r="I860" s="914"/>
      <c r="J860" s="898"/>
      <c r="K860" s="893">
        <f ca="1">IF(OFFSET(K860,-2,0,,)="",-300,OFFSET(K860,-2,0,,)-1)</f>
        <v>-422</v>
      </c>
      <c r="L860" s="425" t="e">
        <f ca="1">IF(AND(EXACT(C860,C858),C858&lt;&gt;0),L858+1,0)</f>
        <v>#NAME?</v>
      </c>
      <c r="M860" s="425" t="e">
        <f ca="1">IF(C860&lt;&gt;"",C860&amp;"-"&amp;L860,"")</f>
        <v>#NAME?</v>
      </c>
      <c r="N860" s="425" t="str">
        <f t="array" aca="1" ref="N860" ca="1">IFERROR(IF(INDEX('Disaggregation Records'!$E$155:$E$385,MATCH(RIGHT(M860,255),RIGHT('Disaggregation Records'!$D$155:$D$385,255),0))=0,"",INDEX('Disaggregation Records'!$E$155:$E$385,MATCH(RIGHT(M860,255),RIGHT('Disaggregation Records'!$D$155:$D$385,255),0))),"")</f>
        <v/>
      </c>
      <c r="O860" s="425" t="str">
        <f t="array" aca="1" ref="O860" ca="1">IFERROR(IF(INDEX('Disaggregation Records'!$F$155:$F$385,MATCH(RIGHT(M860,255),RIGHT('Disaggregation Records'!$D$155:$D$385,255),0))=0,"",INDEX('Disaggregation Records'!$F$155:$F$385,MATCH(RIGHT(M860,255),RIGHT('Disaggregation Records'!$D$155:$D$385,255),0))),"")</f>
        <v/>
      </c>
      <c r="P860" s="425" t="str">
        <f t="array" aca="1" ref="P860" ca="1">IFERROR(IF(INDEX('Disaggregation Records'!$H$155:$H$385,MATCH(RIGHT(M860,255),RIGHT('Disaggregation Records'!$D$155:$D$385,255),0))=0,"",INDEX('Disaggregation Records'!$H$155:$H$385,MATCH(RIGHT(M860,255),RIGHT('Disaggregation Records'!$D$155:$D$385,255),0))),"")</f>
        <v/>
      </c>
    </row>
    <row r="861" spans="1:16" x14ac:dyDescent="0.35">
      <c r="A861" s="891"/>
      <c r="B861" s="903"/>
      <c r="C861" s="890"/>
      <c r="D861" s="901"/>
      <c r="E861" s="913"/>
      <c r="F861" s="431"/>
      <c r="G861" s="905"/>
      <c r="H861" s="895"/>
      <c r="I861" s="915"/>
      <c r="J861" s="899"/>
      <c r="K861" s="893"/>
      <c r="L861" s="425"/>
      <c r="M861" s="425"/>
      <c r="N861" s="425"/>
      <c r="O861" s="425"/>
      <c r="P861" s="425"/>
    </row>
    <row r="862" spans="1:16" x14ac:dyDescent="0.35">
      <c r="A862" s="891" t="str">
        <f ca="1">INDIRECT("'Disaggregation tab old'!AB"&amp;28-$K862)</f>
        <v>a161R00000O3JzBQAV</v>
      </c>
      <c r="B862" s="902">
        <f ca="1">INDIRECT("'Disaggregation tab old'!A"&amp;28-$K862)</f>
        <v>7</v>
      </c>
      <c r="C862" s="889" t="e">
        <f ca="1">VLOOKUP(B862,'Coverage Indicators - Section D'!$A$9:$AZ$70,52,FALSE)</f>
        <v>#NAME?</v>
      </c>
      <c r="D862" s="900" t="str">
        <f ca="1">N862</f>
        <v/>
      </c>
      <c r="E862" s="912" t="str">
        <f ca="1">O862</f>
        <v/>
      </c>
      <c r="F862" s="431"/>
      <c r="G862" s="904" t="str">
        <f>IF(IFERROR((F862/F863),"") ="", "",(F862/F863))</f>
        <v/>
      </c>
      <c r="H862" s="894"/>
      <c r="I862" s="914"/>
      <c r="J862" s="898"/>
      <c r="K862" s="893">
        <f ca="1">IF(OFFSET(K862,-2,0,,)="",-300,OFFSET(K862,-2,0,,)-1)</f>
        <v>-423</v>
      </c>
      <c r="L862" s="425" t="e">
        <f ca="1">IF(AND(EXACT(C862,C860),C860&lt;&gt;0),L860+1,0)</f>
        <v>#NAME?</v>
      </c>
      <c r="M862" s="425" t="e">
        <f ca="1">IF(C862&lt;&gt;"",C862&amp;"-"&amp;L862,"")</f>
        <v>#NAME?</v>
      </c>
      <c r="N862" s="425" t="str">
        <f t="array" aca="1" ref="N862" ca="1">IFERROR(IF(INDEX('Disaggregation Records'!$E$155:$E$385,MATCH(RIGHT(M862,255),RIGHT('Disaggregation Records'!$D$155:$D$385,255),0))=0,"",INDEX('Disaggregation Records'!$E$155:$E$385,MATCH(RIGHT(M862,255),RIGHT('Disaggregation Records'!$D$155:$D$385,255),0))),"")</f>
        <v/>
      </c>
      <c r="O862" s="425" t="str">
        <f t="array" aca="1" ref="O862" ca="1">IFERROR(IF(INDEX('Disaggregation Records'!$F$155:$F$385,MATCH(RIGHT(M862,255),RIGHT('Disaggregation Records'!$D$155:$D$385,255),0))=0,"",INDEX('Disaggregation Records'!$F$155:$F$385,MATCH(RIGHT(M862,255),RIGHT('Disaggregation Records'!$D$155:$D$385,255),0))),"")</f>
        <v/>
      </c>
      <c r="P862" s="425" t="str">
        <f t="array" aca="1" ref="P862" ca="1">IFERROR(IF(INDEX('Disaggregation Records'!$H$155:$H$385,MATCH(RIGHT(M862,255),RIGHT('Disaggregation Records'!$D$155:$D$385,255),0))=0,"",INDEX('Disaggregation Records'!$H$155:$H$385,MATCH(RIGHT(M862,255),RIGHT('Disaggregation Records'!$D$155:$D$385,255),0))),"")</f>
        <v/>
      </c>
    </row>
    <row r="863" spans="1:16" x14ac:dyDescent="0.35">
      <c r="A863" s="891"/>
      <c r="B863" s="903"/>
      <c r="C863" s="890"/>
      <c r="D863" s="901"/>
      <c r="E863" s="913"/>
      <c r="F863" s="431"/>
      <c r="G863" s="905"/>
      <c r="H863" s="895"/>
      <c r="I863" s="915"/>
      <c r="J863" s="899"/>
      <c r="K863" s="893"/>
      <c r="L863" s="425"/>
      <c r="M863" s="425"/>
      <c r="N863" s="425"/>
      <c r="O863" s="425"/>
      <c r="P863" s="425"/>
    </row>
    <row r="864" spans="1:16" x14ac:dyDescent="0.35">
      <c r="A864" s="891" t="str">
        <f ca="1">INDIRECT("'Disaggregation tab old'!AB"&amp;28-$K864)</f>
        <v>a161R00000O3JzCQAV</v>
      </c>
      <c r="B864" s="902">
        <f ca="1">INDIRECT("'Disaggregation tab old'!A"&amp;28-$K864)</f>
        <v>7</v>
      </c>
      <c r="C864" s="889" t="e">
        <f ca="1">VLOOKUP(B864,'Coverage Indicators - Section D'!$A$9:$AZ$70,52,FALSE)</f>
        <v>#NAME?</v>
      </c>
      <c r="D864" s="900" t="str">
        <f ca="1">N864</f>
        <v/>
      </c>
      <c r="E864" s="912" t="str">
        <f ca="1">O864</f>
        <v/>
      </c>
      <c r="F864" s="431"/>
      <c r="G864" s="904" t="str">
        <f>IF(IFERROR((F864/F865),"") ="", "",(F864/F865))</f>
        <v/>
      </c>
      <c r="H864" s="894"/>
      <c r="I864" s="914"/>
      <c r="J864" s="898"/>
      <c r="K864" s="893">
        <f ca="1">IF(OFFSET(K864,-2,0,,)="",-300,OFFSET(K864,-2,0,,)-1)</f>
        <v>-424</v>
      </c>
      <c r="L864" s="425" t="e">
        <f ca="1">IF(AND(EXACT(C864,C862),C862&lt;&gt;0),L862+1,0)</f>
        <v>#NAME?</v>
      </c>
      <c r="M864" s="425" t="e">
        <f ca="1">IF(C864&lt;&gt;"",C864&amp;"-"&amp;L864,"")</f>
        <v>#NAME?</v>
      </c>
      <c r="N864" s="425" t="str">
        <f t="array" aca="1" ref="N864" ca="1">IFERROR(IF(INDEX('Disaggregation Records'!$E$155:$E$385,MATCH(RIGHT(M864,255),RIGHT('Disaggregation Records'!$D$155:$D$385,255),0))=0,"",INDEX('Disaggregation Records'!$E$155:$E$385,MATCH(RIGHT(M864,255),RIGHT('Disaggregation Records'!$D$155:$D$385,255),0))),"")</f>
        <v/>
      </c>
      <c r="O864" s="425" t="str">
        <f t="array" aca="1" ref="O864" ca="1">IFERROR(IF(INDEX('Disaggregation Records'!$F$155:$F$385,MATCH(RIGHT(M864,255),RIGHT('Disaggregation Records'!$D$155:$D$385,255),0))=0,"",INDEX('Disaggregation Records'!$F$155:$F$385,MATCH(RIGHT(M864,255),RIGHT('Disaggregation Records'!$D$155:$D$385,255),0))),"")</f>
        <v/>
      </c>
      <c r="P864" s="425" t="str">
        <f t="array" aca="1" ref="P864" ca="1">IFERROR(IF(INDEX('Disaggregation Records'!$H$155:$H$385,MATCH(RIGHT(M864,255),RIGHT('Disaggregation Records'!$D$155:$D$385,255),0))=0,"",INDEX('Disaggregation Records'!$H$155:$H$385,MATCH(RIGHT(M864,255),RIGHT('Disaggregation Records'!$D$155:$D$385,255),0))),"")</f>
        <v/>
      </c>
    </row>
    <row r="865" spans="1:16" x14ac:dyDescent="0.35">
      <c r="A865" s="891"/>
      <c r="B865" s="903"/>
      <c r="C865" s="890"/>
      <c r="D865" s="901"/>
      <c r="E865" s="913"/>
      <c r="F865" s="431"/>
      <c r="G865" s="905"/>
      <c r="H865" s="895"/>
      <c r="I865" s="915"/>
      <c r="J865" s="899"/>
      <c r="K865" s="893"/>
      <c r="L865" s="425"/>
      <c r="M865" s="425"/>
      <c r="N865" s="425"/>
      <c r="O865" s="425"/>
      <c r="P865" s="425"/>
    </row>
    <row r="866" spans="1:16" x14ac:dyDescent="0.35">
      <c r="A866" s="891" t="str">
        <f ca="1">INDIRECT("'Disaggregation tab old'!AB"&amp;28-$K866)</f>
        <v>a161R00000O3JzDQAV</v>
      </c>
      <c r="B866" s="902">
        <f ca="1">INDIRECT("'Disaggregation tab old'!A"&amp;28-$K866)</f>
        <v>7</v>
      </c>
      <c r="C866" s="889" t="e">
        <f ca="1">VLOOKUP(B866,'Coverage Indicators - Section D'!$A$9:$AZ$70,52,FALSE)</f>
        <v>#NAME?</v>
      </c>
      <c r="D866" s="900" t="str">
        <f ca="1">N866</f>
        <v/>
      </c>
      <c r="E866" s="912" t="str">
        <f ca="1">O866</f>
        <v/>
      </c>
      <c r="F866" s="431"/>
      <c r="G866" s="904" t="str">
        <f>IF(IFERROR((F866/F867),"") ="", "",(F866/F867))</f>
        <v/>
      </c>
      <c r="H866" s="894"/>
      <c r="I866" s="914"/>
      <c r="J866" s="898"/>
      <c r="K866" s="893">
        <f ca="1">IF(OFFSET(K866,-2,0,,)="",-300,OFFSET(K866,-2,0,,)-1)</f>
        <v>-425</v>
      </c>
      <c r="L866" s="425" t="e">
        <f ca="1">IF(AND(EXACT(C866,C864),C864&lt;&gt;0),L864+1,0)</f>
        <v>#NAME?</v>
      </c>
      <c r="M866" s="425" t="e">
        <f ca="1">IF(C866&lt;&gt;"",C866&amp;"-"&amp;L866,"")</f>
        <v>#NAME?</v>
      </c>
      <c r="N866" s="425" t="str">
        <f t="array" aca="1" ref="N866" ca="1">IFERROR(IF(INDEX('Disaggregation Records'!$E$155:$E$385,MATCH(RIGHT(M866,255),RIGHT('Disaggregation Records'!$D$155:$D$385,255),0))=0,"",INDEX('Disaggregation Records'!$E$155:$E$385,MATCH(RIGHT(M866,255),RIGHT('Disaggregation Records'!$D$155:$D$385,255),0))),"")</f>
        <v/>
      </c>
      <c r="O866" s="425" t="str">
        <f t="array" aca="1" ref="O866" ca="1">IFERROR(IF(INDEX('Disaggregation Records'!$F$155:$F$385,MATCH(RIGHT(M866,255),RIGHT('Disaggregation Records'!$D$155:$D$385,255),0))=0,"",INDEX('Disaggregation Records'!$F$155:$F$385,MATCH(RIGHT(M866,255),RIGHT('Disaggregation Records'!$D$155:$D$385,255),0))),"")</f>
        <v/>
      </c>
      <c r="P866" s="425" t="str">
        <f t="array" aca="1" ref="P866" ca="1">IFERROR(IF(INDEX('Disaggregation Records'!$H$155:$H$385,MATCH(RIGHT(M866,255),RIGHT('Disaggregation Records'!$D$155:$D$385,255),0))=0,"",INDEX('Disaggregation Records'!$H$155:$H$385,MATCH(RIGHT(M866,255),RIGHT('Disaggregation Records'!$D$155:$D$385,255),0))),"")</f>
        <v/>
      </c>
    </row>
    <row r="867" spans="1:16" x14ac:dyDescent="0.35">
      <c r="A867" s="891"/>
      <c r="B867" s="903"/>
      <c r="C867" s="890"/>
      <c r="D867" s="901"/>
      <c r="E867" s="913"/>
      <c r="F867" s="431"/>
      <c r="G867" s="905"/>
      <c r="H867" s="895"/>
      <c r="I867" s="915"/>
      <c r="J867" s="899"/>
      <c r="K867" s="893"/>
      <c r="L867" s="425"/>
      <c r="M867" s="425"/>
      <c r="N867" s="425"/>
      <c r="O867" s="425"/>
      <c r="P867" s="425"/>
    </row>
    <row r="868" spans="1:16" x14ac:dyDescent="0.35">
      <c r="A868" s="891" t="str">
        <f ca="1">INDIRECT("'Disaggregation tab old'!AB"&amp;28-$K868)</f>
        <v>a161R00000O3JzEQAV</v>
      </c>
      <c r="B868" s="902">
        <f ca="1">INDIRECT("'Disaggregation tab old'!A"&amp;28-$K868)</f>
        <v>7</v>
      </c>
      <c r="C868" s="889" t="e">
        <f ca="1">VLOOKUP(B868,'Coverage Indicators - Section D'!$A$9:$AZ$70,52,FALSE)</f>
        <v>#NAME?</v>
      </c>
      <c r="D868" s="900" t="str">
        <f ca="1">N868</f>
        <v/>
      </c>
      <c r="E868" s="912" t="str">
        <f ca="1">O868</f>
        <v/>
      </c>
      <c r="F868" s="431"/>
      <c r="G868" s="904" t="str">
        <f>IF(IFERROR((F868/F869),"") ="", "",(F868/F869))</f>
        <v/>
      </c>
      <c r="H868" s="894"/>
      <c r="I868" s="914"/>
      <c r="J868" s="898"/>
      <c r="K868" s="893">
        <f ca="1">IF(OFFSET(K868,-2,0,,)="",-300,OFFSET(K868,-2,0,,)-1)</f>
        <v>-426</v>
      </c>
      <c r="L868" s="425" t="e">
        <f ca="1">IF(AND(EXACT(C868,C866),C866&lt;&gt;0),L866+1,0)</f>
        <v>#NAME?</v>
      </c>
      <c r="M868" s="425" t="e">
        <f ca="1">IF(C868&lt;&gt;"",C868&amp;"-"&amp;L868,"")</f>
        <v>#NAME?</v>
      </c>
      <c r="N868" s="425" t="str">
        <f t="array" aca="1" ref="N868" ca="1">IFERROR(IF(INDEX('Disaggregation Records'!$E$155:$E$385,MATCH(RIGHT(M868,255),RIGHT('Disaggregation Records'!$D$155:$D$385,255),0))=0,"",INDEX('Disaggregation Records'!$E$155:$E$385,MATCH(RIGHT(M868,255),RIGHT('Disaggregation Records'!$D$155:$D$385,255),0))),"")</f>
        <v/>
      </c>
      <c r="O868" s="425" t="str">
        <f t="array" aca="1" ref="O868" ca="1">IFERROR(IF(INDEX('Disaggregation Records'!$F$155:$F$385,MATCH(RIGHT(M868,255),RIGHT('Disaggregation Records'!$D$155:$D$385,255),0))=0,"",INDEX('Disaggregation Records'!$F$155:$F$385,MATCH(RIGHT(M868,255),RIGHT('Disaggregation Records'!$D$155:$D$385,255),0))),"")</f>
        <v/>
      </c>
      <c r="P868" s="425" t="str">
        <f t="array" aca="1" ref="P868" ca="1">IFERROR(IF(INDEX('Disaggregation Records'!$H$155:$H$385,MATCH(RIGHT(M868,255),RIGHT('Disaggregation Records'!$D$155:$D$385,255),0))=0,"",INDEX('Disaggregation Records'!$H$155:$H$385,MATCH(RIGHT(M868,255),RIGHT('Disaggregation Records'!$D$155:$D$385,255),0))),"")</f>
        <v/>
      </c>
    </row>
    <row r="869" spans="1:16" x14ac:dyDescent="0.35">
      <c r="A869" s="891"/>
      <c r="B869" s="903"/>
      <c r="C869" s="890"/>
      <c r="D869" s="901"/>
      <c r="E869" s="913"/>
      <c r="F869" s="431"/>
      <c r="G869" s="905"/>
      <c r="H869" s="895"/>
      <c r="I869" s="915"/>
      <c r="J869" s="899"/>
      <c r="K869" s="893"/>
      <c r="L869" s="425"/>
      <c r="M869" s="425"/>
      <c r="N869" s="425"/>
      <c r="O869" s="425"/>
      <c r="P869" s="425"/>
    </row>
    <row r="870" spans="1:16" x14ac:dyDescent="0.35">
      <c r="A870" s="891" t="str">
        <f ca="1">INDIRECT("'Disaggregation tab old'!AB"&amp;28-$K870)</f>
        <v>a161R00000O3JzFQAV</v>
      </c>
      <c r="B870" s="902">
        <f ca="1">INDIRECT("'Disaggregation tab old'!A"&amp;28-$K870)</f>
        <v>7</v>
      </c>
      <c r="C870" s="889" t="e">
        <f ca="1">VLOOKUP(B870,'Coverage Indicators - Section D'!$A$9:$AZ$70,52,FALSE)</f>
        <v>#NAME?</v>
      </c>
      <c r="D870" s="900" t="str">
        <f ca="1">N870</f>
        <v/>
      </c>
      <c r="E870" s="912" t="str">
        <f ca="1">O870</f>
        <v/>
      </c>
      <c r="F870" s="431"/>
      <c r="G870" s="904" t="str">
        <f>IF(IFERROR((F870/F871),"") ="", "",(F870/F871))</f>
        <v/>
      </c>
      <c r="H870" s="894"/>
      <c r="I870" s="914"/>
      <c r="J870" s="898"/>
      <c r="K870" s="893">
        <f ca="1">IF(OFFSET(K870,-2,0,,)="",-300,OFFSET(K870,-2,0,,)-1)</f>
        <v>-427</v>
      </c>
      <c r="L870" s="425" t="e">
        <f ca="1">IF(AND(EXACT(C870,C868),C868&lt;&gt;0),L868+1,0)</f>
        <v>#NAME?</v>
      </c>
      <c r="M870" s="425" t="e">
        <f ca="1">IF(C870&lt;&gt;"",C870&amp;"-"&amp;L870,"")</f>
        <v>#NAME?</v>
      </c>
      <c r="N870" s="425" t="str">
        <f t="array" aca="1" ref="N870" ca="1">IFERROR(IF(INDEX('Disaggregation Records'!$E$155:$E$385,MATCH(RIGHT(M870,255),RIGHT('Disaggregation Records'!$D$155:$D$385,255),0))=0,"",INDEX('Disaggregation Records'!$E$155:$E$385,MATCH(RIGHT(M870,255),RIGHT('Disaggregation Records'!$D$155:$D$385,255),0))),"")</f>
        <v/>
      </c>
      <c r="O870" s="425" t="str">
        <f t="array" aca="1" ref="O870" ca="1">IFERROR(IF(INDEX('Disaggregation Records'!$F$155:$F$385,MATCH(RIGHT(M870,255),RIGHT('Disaggregation Records'!$D$155:$D$385,255),0))=0,"",INDEX('Disaggregation Records'!$F$155:$F$385,MATCH(RIGHT(M870,255),RIGHT('Disaggregation Records'!$D$155:$D$385,255),0))),"")</f>
        <v/>
      </c>
      <c r="P870" s="425" t="str">
        <f t="array" aca="1" ref="P870" ca="1">IFERROR(IF(INDEX('Disaggregation Records'!$H$155:$H$385,MATCH(RIGHT(M870,255),RIGHT('Disaggregation Records'!$D$155:$D$385,255),0))=0,"",INDEX('Disaggregation Records'!$H$155:$H$385,MATCH(RIGHT(M870,255),RIGHT('Disaggregation Records'!$D$155:$D$385,255),0))),"")</f>
        <v/>
      </c>
    </row>
    <row r="871" spans="1:16" x14ac:dyDescent="0.35">
      <c r="A871" s="891"/>
      <c r="B871" s="903"/>
      <c r="C871" s="890"/>
      <c r="D871" s="901"/>
      <c r="E871" s="913"/>
      <c r="F871" s="431"/>
      <c r="G871" s="905"/>
      <c r="H871" s="895"/>
      <c r="I871" s="915"/>
      <c r="J871" s="899"/>
      <c r="K871" s="893"/>
      <c r="L871" s="425"/>
      <c r="M871" s="425"/>
      <c r="N871" s="425"/>
      <c r="O871" s="425"/>
      <c r="P871" s="425"/>
    </row>
    <row r="872" spans="1:16" x14ac:dyDescent="0.35">
      <c r="A872" s="891" t="str">
        <f ca="1">INDIRECT("'Disaggregation tab old'!AB"&amp;28-$K872)</f>
        <v>a161R00000O3JzGQAV</v>
      </c>
      <c r="B872" s="902">
        <f ca="1">INDIRECT("'Disaggregation tab old'!A"&amp;28-$K872)</f>
        <v>7</v>
      </c>
      <c r="C872" s="889" t="e">
        <f ca="1">VLOOKUP(B872,'Coverage Indicators - Section D'!$A$9:$AZ$70,52,FALSE)</f>
        <v>#NAME?</v>
      </c>
      <c r="D872" s="900" t="str">
        <f ca="1">N872</f>
        <v/>
      </c>
      <c r="E872" s="912" t="str">
        <f ca="1">O872</f>
        <v/>
      </c>
      <c r="F872" s="431"/>
      <c r="G872" s="904" t="str">
        <f>IF(IFERROR((F872/F873),"") ="", "",(F872/F873))</f>
        <v/>
      </c>
      <c r="H872" s="894"/>
      <c r="I872" s="914"/>
      <c r="J872" s="898"/>
      <c r="K872" s="893">
        <f ca="1">IF(OFFSET(K872,-2,0,,)="",-300,OFFSET(K872,-2,0,,)-1)</f>
        <v>-428</v>
      </c>
      <c r="L872" s="425" t="e">
        <f ca="1">IF(AND(EXACT(C872,C870),C870&lt;&gt;0),L870+1,0)</f>
        <v>#NAME?</v>
      </c>
      <c r="M872" s="425" t="e">
        <f ca="1">IF(C872&lt;&gt;"",C872&amp;"-"&amp;L872,"")</f>
        <v>#NAME?</v>
      </c>
      <c r="N872" s="425" t="str">
        <f t="array" aca="1" ref="N872" ca="1">IFERROR(IF(INDEX('Disaggregation Records'!$E$155:$E$385,MATCH(RIGHT(M872,255),RIGHT('Disaggregation Records'!$D$155:$D$385,255),0))=0,"",INDEX('Disaggregation Records'!$E$155:$E$385,MATCH(RIGHT(M872,255),RIGHT('Disaggregation Records'!$D$155:$D$385,255),0))),"")</f>
        <v/>
      </c>
      <c r="O872" s="425" t="str">
        <f t="array" aca="1" ref="O872" ca="1">IFERROR(IF(INDEX('Disaggregation Records'!$F$155:$F$385,MATCH(RIGHT(M872,255),RIGHT('Disaggregation Records'!$D$155:$D$385,255),0))=0,"",INDEX('Disaggregation Records'!$F$155:$F$385,MATCH(RIGHT(M872,255),RIGHT('Disaggregation Records'!$D$155:$D$385,255),0))),"")</f>
        <v/>
      </c>
      <c r="P872" s="425" t="str">
        <f t="array" aca="1" ref="P872" ca="1">IFERROR(IF(INDEX('Disaggregation Records'!$H$155:$H$385,MATCH(RIGHT(M872,255),RIGHT('Disaggregation Records'!$D$155:$D$385,255),0))=0,"",INDEX('Disaggregation Records'!$H$155:$H$385,MATCH(RIGHT(M872,255),RIGHT('Disaggregation Records'!$D$155:$D$385,255),0))),"")</f>
        <v/>
      </c>
    </row>
    <row r="873" spans="1:16" x14ac:dyDescent="0.35">
      <c r="A873" s="891"/>
      <c r="B873" s="903"/>
      <c r="C873" s="890"/>
      <c r="D873" s="901"/>
      <c r="E873" s="913"/>
      <c r="F873" s="431"/>
      <c r="G873" s="905"/>
      <c r="H873" s="895"/>
      <c r="I873" s="915"/>
      <c r="J873" s="899"/>
      <c r="K873" s="893"/>
      <c r="L873" s="425"/>
      <c r="M873" s="425"/>
      <c r="N873" s="425"/>
      <c r="O873" s="425"/>
      <c r="P873" s="425"/>
    </row>
    <row r="874" spans="1:16" x14ac:dyDescent="0.35">
      <c r="A874" s="891" t="str">
        <f ca="1">INDIRECT("'Disaggregation tab old'!AB"&amp;28-$K874)</f>
        <v>a161R00000O3JzHQAV</v>
      </c>
      <c r="B874" s="902">
        <f ca="1">INDIRECT("'Disaggregation tab old'!A"&amp;28-$K874)</f>
        <v>7</v>
      </c>
      <c r="C874" s="889" t="e">
        <f ca="1">VLOOKUP(B874,'Coverage Indicators - Section D'!$A$9:$AZ$70,52,FALSE)</f>
        <v>#NAME?</v>
      </c>
      <c r="D874" s="900" t="str">
        <f ca="1">N874</f>
        <v/>
      </c>
      <c r="E874" s="912" t="str">
        <f ca="1">O874</f>
        <v/>
      </c>
      <c r="F874" s="431"/>
      <c r="G874" s="904" t="str">
        <f>IF(IFERROR((F874/F875),"") ="", "",(F874/F875))</f>
        <v/>
      </c>
      <c r="H874" s="894"/>
      <c r="I874" s="914"/>
      <c r="J874" s="898"/>
      <c r="K874" s="893">
        <f ca="1">IF(OFFSET(K874,-2,0,,)="",-300,OFFSET(K874,-2,0,,)-1)</f>
        <v>-429</v>
      </c>
      <c r="L874" s="425" t="e">
        <f ca="1">IF(AND(EXACT(C874,C872),C872&lt;&gt;0),L872+1,0)</f>
        <v>#NAME?</v>
      </c>
      <c r="M874" s="425" t="e">
        <f ca="1">IF(C874&lt;&gt;"",C874&amp;"-"&amp;L874,"")</f>
        <v>#NAME?</v>
      </c>
      <c r="N874" s="425" t="str">
        <f t="array" aca="1" ref="N874" ca="1">IFERROR(IF(INDEX('Disaggregation Records'!$E$155:$E$385,MATCH(RIGHT(M874,255),RIGHT('Disaggregation Records'!$D$155:$D$385,255),0))=0,"",INDEX('Disaggregation Records'!$E$155:$E$385,MATCH(RIGHT(M874,255),RIGHT('Disaggregation Records'!$D$155:$D$385,255),0))),"")</f>
        <v/>
      </c>
      <c r="O874" s="425" t="str">
        <f t="array" aca="1" ref="O874" ca="1">IFERROR(IF(INDEX('Disaggregation Records'!$F$155:$F$385,MATCH(RIGHT(M874,255),RIGHT('Disaggregation Records'!$D$155:$D$385,255),0))=0,"",INDEX('Disaggregation Records'!$F$155:$F$385,MATCH(RIGHT(M874,255),RIGHT('Disaggregation Records'!$D$155:$D$385,255),0))),"")</f>
        <v/>
      </c>
      <c r="P874" s="425" t="str">
        <f t="array" aca="1" ref="P874" ca="1">IFERROR(IF(INDEX('Disaggregation Records'!$H$155:$H$385,MATCH(RIGHT(M874,255),RIGHT('Disaggregation Records'!$D$155:$D$385,255),0))=0,"",INDEX('Disaggregation Records'!$H$155:$H$385,MATCH(RIGHT(M874,255),RIGHT('Disaggregation Records'!$D$155:$D$385,255),0))),"")</f>
        <v/>
      </c>
    </row>
    <row r="875" spans="1:16" x14ac:dyDescent="0.35">
      <c r="A875" s="891"/>
      <c r="B875" s="903"/>
      <c r="C875" s="890"/>
      <c r="D875" s="901"/>
      <c r="E875" s="913"/>
      <c r="F875" s="431"/>
      <c r="G875" s="905"/>
      <c r="H875" s="895"/>
      <c r="I875" s="915"/>
      <c r="J875" s="899"/>
      <c r="K875" s="893"/>
      <c r="L875" s="425"/>
      <c r="M875" s="425"/>
      <c r="N875" s="425"/>
      <c r="O875" s="425"/>
      <c r="P875" s="425"/>
    </row>
    <row r="876" spans="1:16" x14ac:dyDescent="0.35">
      <c r="A876" s="891" t="str">
        <f ca="1">INDIRECT("'Disaggregation tab old'!AB"&amp;28-$K876)</f>
        <v>a161R00000O3JzIQAV</v>
      </c>
      <c r="B876" s="902">
        <f ca="1">INDIRECT("'Disaggregation tab old'!A"&amp;28-$K876)</f>
        <v>7</v>
      </c>
      <c r="C876" s="889" t="e">
        <f ca="1">VLOOKUP(B876,'Coverage Indicators - Section D'!$A$9:$AZ$70,52,FALSE)</f>
        <v>#NAME?</v>
      </c>
      <c r="D876" s="900" t="str">
        <f ca="1">N876</f>
        <v/>
      </c>
      <c r="E876" s="912" t="str">
        <f ca="1">O876</f>
        <v/>
      </c>
      <c r="F876" s="431"/>
      <c r="G876" s="904" t="str">
        <f>IF(IFERROR((F876/F877),"") ="", "",(F876/F877))</f>
        <v/>
      </c>
      <c r="H876" s="894"/>
      <c r="I876" s="914"/>
      <c r="J876" s="898"/>
      <c r="K876" s="893">
        <f ca="1">IF(OFFSET(K876,-2,0,,)="",-300,OFFSET(K876,-2,0,,)-1)</f>
        <v>-430</v>
      </c>
      <c r="L876" s="425" t="e">
        <f ca="1">IF(AND(EXACT(C876,C874),C874&lt;&gt;0),L874+1,0)</f>
        <v>#NAME?</v>
      </c>
      <c r="M876" s="425" t="e">
        <f ca="1">IF(C876&lt;&gt;"",C876&amp;"-"&amp;L876,"")</f>
        <v>#NAME?</v>
      </c>
      <c r="N876" s="425" t="str">
        <f t="array" aca="1" ref="N876" ca="1">IFERROR(IF(INDEX('Disaggregation Records'!$E$155:$E$385,MATCH(RIGHT(M876,255),RIGHT('Disaggregation Records'!$D$155:$D$385,255),0))=0,"",INDEX('Disaggregation Records'!$E$155:$E$385,MATCH(RIGHT(M876,255),RIGHT('Disaggregation Records'!$D$155:$D$385,255),0))),"")</f>
        <v/>
      </c>
      <c r="O876" s="425" t="str">
        <f t="array" aca="1" ref="O876" ca="1">IFERROR(IF(INDEX('Disaggregation Records'!$F$155:$F$385,MATCH(RIGHT(M876,255),RIGHT('Disaggregation Records'!$D$155:$D$385,255),0))=0,"",INDEX('Disaggregation Records'!$F$155:$F$385,MATCH(RIGHT(M876,255),RIGHT('Disaggregation Records'!$D$155:$D$385,255),0))),"")</f>
        <v/>
      </c>
      <c r="P876" s="425" t="str">
        <f t="array" aca="1" ref="P876" ca="1">IFERROR(IF(INDEX('Disaggregation Records'!$H$155:$H$385,MATCH(RIGHT(M876,255),RIGHT('Disaggregation Records'!$D$155:$D$385,255),0))=0,"",INDEX('Disaggregation Records'!$H$155:$H$385,MATCH(RIGHT(M876,255),RIGHT('Disaggregation Records'!$D$155:$D$385,255),0))),"")</f>
        <v/>
      </c>
    </row>
    <row r="877" spans="1:16" x14ac:dyDescent="0.35">
      <c r="A877" s="891"/>
      <c r="B877" s="903"/>
      <c r="C877" s="890"/>
      <c r="D877" s="901"/>
      <c r="E877" s="913"/>
      <c r="F877" s="431"/>
      <c r="G877" s="905"/>
      <c r="H877" s="895"/>
      <c r="I877" s="915"/>
      <c r="J877" s="899"/>
      <c r="K877" s="893"/>
      <c r="L877" s="425"/>
      <c r="M877" s="425"/>
      <c r="N877" s="425"/>
      <c r="O877" s="425"/>
      <c r="P877" s="425"/>
    </row>
    <row r="878" spans="1:16" x14ac:dyDescent="0.35">
      <c r="A878" s="891" t="str">
        <f ca="1">INDIRECT("'Disaggregation tab old'!AB"&amp;28-$K878)</f>
        <v>a161R00000O3JzJQAV</v>
      </c>
      <c r="B878" s="902">
        <f ca="1">INDIRECT("'Disaggregation tab old'!A"&amp;28-$K878)</f>
        <v>7</v>
      </c>
      <c r="C878" s="889" t="e">
        <f ca="1">VLOOKUP(B878,'Coverage Indicators - Section D'!$A$9:$AZ$70,52,FALSE)</f>
        <v>#NAME?</v>
      </c>
      <c r="D878" s="900" t="str">
        <f ca="1">N878</f>
        <v/>
      </c>
      <c r="E878" s="912" t="str">
        <f ca="1">O878</f>
        <v/>
      </c>
      <c r="F878" s="431"/>
      <c r="G878" s="904" t="str">
        <f>IF(IFERROR((F878/F879),"") ="", "",(F878/F879))</f>
        <v/>
      </c>
      <c r="H878" s="894"/>
      <c r="I878" s="914"/>
      <c r="J878" s="898"/>
      <c r="K878" s="893">
        <f ca="1">IF(OFFSET(K878,-2,0,,)="",-300,OFFSET(K878,-2,0,,)-1)</f>
        <v>-431</v>
      </c>
      <c r="L878" s="425" t="e">
        <f ca="1">IF(AND(EXACT(C878,C876),C876&lt;&gt;0),L876+1,0)</f>
        <v>#NAME?</v>
      </c>
      <c r="M878" s="425" t="e">
        <f ca="1">IF(C878&lt;&gt;"",C878&amp;"-"&amp;L878,"")</f>
        <v>#NAME?</v>
      </c>
      <c r="N878" s="425" t="str">
        <f t="array" aca="1" ref="N878" ca="1">IFERROR(IF(INDEX('Disaggregation Records'!$E$155:$E$385,MATCH(RIGHT(M878,255),RIGHT('Disaggregation Records'!$D$155:$D$385,255),0))=0,"",INDEX('Disaggregation Records'!$E$155:$E$385,MATCH(RIGHT(M878,255),RIGHT('Disaggregation Records'!$D$155:$D$385,255),0))),"")</f>
        <v/>
      </c>
      <c r="O878" s="425" t="str">
        <f t="array" aca="1" ref="O878" ca="1">IFERROR(IF(INDEX('Disaggregation Records'!$F$155:$F$385,MATCH(RIGHT(M878,255),RIGHT('Disaggregation Records'!$D$155:$D$385,255),0))=0,"",INDEX('Disaggregation Records'!$F$155:$F$385,MATCH(RIGHT(M878,255),RIGHT('Disaggregation Records'!$D$155:$D$385,255),0))),"")</f>
        <v/>
      </c>
      <c r="P878" s="425" t="str">
        <f t="array" aca="1" ref="P878" ca="1">IFERROR(IF(INDEX('Disaggregation Records'!$H$155:$H$385,MATCH(RIGHT(M878,255),RIGHT('Disaggregation Records'!$D$155:$D$385,255),0))=0,"",INDEX('Disaggregation Records'!$H$155:$H$385,MATCH(RIGHT(M878,255),RIGHT('Disaggregation Records'!$D$155:$D$385,255),0))),"")</f>
        <v/>
      </c>
    </row>
    <row r="879" spans="1:16" x14ac:dyDescent="0.35">
      <c r="A879" s="891"/>
      <c r="B879" s="903"/>
      <c r="C879" s="890"/>
      <c r="D879" s="901"/>
      <c r="E879" s="913"/>
      <c r="F879" s="431"/>
      <c r="G879" s="905"/>
      <c r="H879" s="895"/>
      <c r="I879" s="915"/>
      <c r="J879" s="899"/>
      <c r="K879" s="893"/>
      <c r="L879" s="425"/>
      <c r="M879" s="425"/>
      <c r="N879" s="425"/>
      <c r="O879" s="425"/>
      <c r="P879" s="425"/>
    </row>
    <row r="880" spans="1:16" x14ac:dyDescent="0.35">
      <c r="A880" s="891" t="str">
        <f ca="1">INDIRECT("'Disaggregation tab old'!AB"&amp;28-$K880)</f>
        <v>a161R00000O3JzKQAV</v>
      </c>
      <c r="B880" s="902">
        <f ca="1">INDIRECT("'Disaggregation tab old'!A"&amp;28-$K880)</f>
        <v>7</v>
      </c>
      <c r="C880" s="889" t="e">
        <f ca="1">VLOOKUP(B880,'Coverage Indicators - Section D'!$A$9:$AZ$70,52,FALSE)</f>
        <v>#NAME?</v>
      </c>
      <c r="D880" s="900" t="str">
        <f ca="1">N880</f>
        <v/>
      </c>
      <c r="E880" s="912" t="str">
        <f ca="1">O880</f>
        <v/>
      </c>
      <c r="F880" s="431"/>
      <c r="G880" s="904" t="str">
        <f>IF(IFERROR((F880/F881),"") ="", "",(F880/F881))</f>
        <v/>
      </c>
      <c r="H880" s="894"/>
      <c r="I880" s="914"/>
      <c r="J880" s="898"/>
      <c r="K880" s="893">
        <f ca="1">IF(OFFSET(K880,-2,0,,)="",-300,OFFSET(K880,-2,0,,)-1)</f>
        <v>-432</v>
      </c>
      <c r="L880" s="425" t="e">
        <f ca="1">IF(AND(EXACT(C880,C878),C878&lt;&gt;0),L878+1,0)</f>
        <v>#NAME?</v>
      </c>
      <c r="M880" s="425" t="e">
        <f ca="1">IF(C880&lt;&gt;"",C880&amp;"-"&amp;L880,"")</f>
        <v>#NAME?</v>
      </c>
      <c r="N880" s="425" t="str">
        <f t="array" aca="1" ref="N880" ca="1">IFERROR(IF(INDEX('Disaggregation Records'!$E$155:$E$385,MATCH(RIGHT(M880,255),RIGHT('Disaggregation Records'!$D$155:$D$385,255),0))=0,"",INDEX('Disaggregation Records'!$E$155:$E$385,MATCH(RIGHT(M880,255),RIGHT('Disaggregation Records'!$D$155:$D$385,255),0))),"")</f>
        <v/>
      </c>
      <c r="O880" s="425" t="str">
        <f t="array" aca="1" ref="O880" ca="1">IFERROR(IF(INDEX('Disaggregation Records'!$F$155:$F$385,MATCH(RIGHT(M880,255),RIGHT('Disaggregation Records'!$D$155:$D$385,255),0))=0,"",INDEX('Disaggregation Records'!$F$155:$F$385,MATCH(RIGHT(M880,255),RIGHT('Disaggregation Records'!$D$155:$D$385,255),0))),"")</f>
        <v/>
      </c>
      <c r="P880" s="425" t="str">
        <f t="array" aca="1" ref="P880" ca="1">IFERROR(IF(INDEX('Disaggregation Records'!$H$155:$H$385,MATCH(RIGHT(M880,255),RIGHT('Disaggregation Records'!$D$155:$D$385,255),0))=0,"",INDEX('Disaggregation Records'!$H$155:$H$385,MATCH(RIGHT(M880,255),RIGHT('Disaggregation Records'!$D$155:$D$385,255),0))),"")</f>
        <v/>
      </c>
    </row>
    <row r="881" spans="1:16" x14ac:dyDescent="0.35">
      <c r="A881" s="891"/>
      <c r="B881" s="903"/>
      <c r="C881" s="890"/>
      <c r="D881" s="901"/>
      <c r="E881" s="913"/>
      <c r="F881" s="431"/>
      <c r="G881" s="905"/>
      <c r="H881" s="895"/>
      <c r="I881" s="915"/>
      <c r="J881" s="899"/>
      <c r="K881" s="893"/>
      <c r="L881" s="425"/>
      <c r="M881" s="425"/>
      <c r="N881" s="425"/>
      <c r="O881" s="425"/>
      <c r="P881" s="425"/>
    </row>
    <row r="882" spans="1:16" x14ac:dyDescent="0.35">
      <c r="A882" s="891" t="str">
        <f ca="1">INDIRECT("'Disaggregation tab old'!AB"&amp;28-$K882)</f>
        <v>a161R00000O3JzLQAV</v>
      </c>
      <c r="B882" s="902">
        <f ca="1">INDIRECT("'Disaggregation tab old'!A"&amp;28-$K882)</f>
        <v>7</v>
      </c>
      <c r="C882" s="889" t="e">
        <f ca="1">VLOOKUP(B882,'Coverage Indicators - Section D'!$A$9:$AZ$70,52,FALSE)</f>
        <v>#NAME?</v>
      </c>
      <c r="D882" s="900" t="str">
        <f ca="1">N882</f>
        <v/>
      </c>
      <c r="E882" s="912" t="str">
        <f ca="1">O882</f>
        <v/>
      </c>
      <c r="F882" s="431"/>
      <c r="G882" s="904" t="str">
        <f>IF(IFERROR((F882/F883),"") ="", "",(F882/F883))</f>
        <v/>
      </c>
      <c r="H882" s="894"/>
      <c r="I882" s="914"/>
      <c r="J882" s="898"/>
      <c r="K882" s="893">
        <f ca="1">IF(OFFSET(K882,-2,0,,)="",-300,OFFSET(K882,-2,0,,)-1)</f>
        <v>-433</v>
      </c>
      <c r="L882" s="425" t="e">
        <f ca="1">IF(AND(EXACT(C882,C880),C880&lt;&gt;0),L880+1,0)</f>
        <v>#NAME?</v>
      </c>
      <c r="M882" s="425" t="e">
        <f ca="1">IF(C882&lt;&gt;"",C882&amp;"-"&amp;L882,"")</f>
        <v>#NAME?</v>
      </c>
      <c r="N882" s="425" t="str">
        <f t="array" aca="1" ref="N882" ca="1">IFERROR(IF(INDEX('Disaggregation Records'!$E$155:$E$385,MATCH(RIGHT(M882,255),RIGHT('Disaggregation Records'!$D$155:$D$385,255),0))=0,"",INDEX('Disaggregation Records'!$E$155:$E$385,MATCH(RIGHT(M882,255),RIGHT('Disaggregation Records'!$D$155:$D$385,255),0))),"")</f>
        <v/>
      </c>
      <c r="O882" s="425" t="str">
        <f t="array" aca="1" ref="O882" ca="1">IFERROR(IF(INDEX('Disaggregation Records'!$F$155:$F$385,MATCH(RIGHT(M882,255),RIGHT('Disaggregation Records'!$D$155:$D$385,255),0))=0,"",INDEX('Disaggregation Records'!$F$155:$F$385,MATCH(RIGHT(M882,255),RIGHT('Disaggregation Records'!$D$155:$D$385,255),0))),"")</f>
        <v/>
      </c>
      <c r="P882" s="425" t="str">
        <f t="array" aca="1" ref="P882" ca="1">IFERROR(IF(INDEX('Disaggregation Records'!$H$155:$H$385,MATCH(RIGHT(M882,255),RIGHT('Disaggregation Records'!$D$155:$D$385,255),0))=0,"",INDEX('Disaggregation Records'!$H$155:$H$385,MATCH(RIGHT(M882,255),RIGHT('Disaggregation Records'!$D$155:$D$385,255),0))),"")</f>
        <v/>
      </c>
    </row>
    <row r="883" spans="1:16" x14ac:dyDescent="0.35">
      <c r="A883" s="891"/>
      <c r="B883" s="903"/>
      <c r="C883" s="890"/>
      <c r="D883" s="901"/>
      <c r="E883" s="913"/>
      <c r="F883" s="431"/>
      <c r="G883" s="905"/>
      <c r="H883" s="895"/>
      <c r="I883" s="915"/>
      <c r="J883" s="899"/>
      <c r="K883" s="893"/>
      <c r="L883" s="425"/>
      <c r="M883" s="425"/>
      <c r="N883" s="425"/>
      <c r="O883" s="425"/>
      <c r="P883" s="425"/>
    </row>
    <row r="884" spans="1:16" x14ac:dyDescent="0.35">
      <c r="A884" s="891" t="str">
        <f ca="1">INDIRECT("'Disaggregation tab old'!AB"&amp;28-$K884)</f>
        <v>a161R00000O3JzMQAV</v>
      </c>
      <c r="B884" s="902">
        <f ca="1">INDIRECT("'Disaggregation tab old'!A"&amp;28-$K884)</f>
        <v>7</v>
      </c>
      <c r="C884" s="889" t="e">
        <f ca="1">VLOOKUP(B884,'Coverage Indicators - Section D'!$A$9:$AZ$70,52,FALSE)</f>
        <v>#NAME?</v>
      </c>
      <c r="D884" s="900" t="str">
        <f ca="1">N884</f>
        <v/>
      </c>
      <c r="E884" s="912" t="str">
        <f ca="1">O884</f>
        <v/>
      </c>
      <c r="F884" s="431"/>
      <c r="G884" s="904" t="str">
        <f>IF(IFERROR((F884/F885),"") ="", "",(F884/F885))</f>
        <v/>
      </c>
      <c r="H884" s="894"/>
      <c r="I884" s="914"/>
      <c r="J884" s="898"/>
      <c r="K884" s="893">
        <f ca="1">IF(OFFSET(K884,-2,0,,)="",-300,OFFSET(K884,-2,0,,)-1)</f>
        <v>-434</v>
      </c>
      <c r="L884" s="425" t="e">
        <f ca="1">IF(AND(EXACT(C884,C882),C882&lt;&gt;0),L882+1,0)</f>
        <v>#NAME?</v>
      </c>
      <c r="M884" s="425" t="e">
        <f ca="1">IF(C884&lt;&gt;"",C884&amp;"-"&amp;L884,"")</f>
        <v>#NAME?</v>
      </c>
      <c r="N884" s="425" t="str">
        <f t="array" aca="1" ref="N884" ca="1">IFERROR(IF(INDEX('Disaggregation Records'!$E$155:$E$385,MATCH(RIGHT(M884,255),RIGHT('Disaggregation Records'!$D$155:$D$385,255),0))=0,"",INDEX('Disaggregation Records'!$E$155:$E$385,MATCH(RIGHT(M884,255),RIGHT('Disaggregation Records'!$D$155:$D$385,255),0))),"")</f>
        <v/>
      </c>
      <c r="O884" s="425" t="str">
        <f t="array" aca="1" ref="O884" ca="1">IFERROR(IF(INDEX('Disaggregation Records'!$F$155:$F$385,MATCH(RIGHT(M884,255),RIGHT('Disaggregation Records'!$D$155:$D$385,255),0))=0,"",INDEX('Disaggregation Records'!$F$155:$F$385,MATCH(RIGHT(M884,255),RIGHT('Disaggregation Records'!$D$155:$D$385,255),0))),"")</f>
        <v/>
      </c>
      <c r="P884" s="425" t="str">
        <f t="array" aca="1" ref="P884" ca="1">IFERROR(IF(INDEX('Disaggregation Records'!$H$155:$H$385,MATCH(RIGHT(M884,255),RIGHT('Disaggregation Records'!$D$155:$D$385,255),0))=0,"",INDEX('Disaggregation Records'!$H$155:$H$385,MATCH(RIGHT(M884,255),RIGHT('Disaggregation Records'!$D$155:$D$385,255),0))),"")</f>
        <v/>
      </c>
    </row>
    <row r="885" spans="1:16" x14ac:dyDescent="0.35">
      <c r="A885" s="891"/>
      <c r="B885" s="903"/>
      <c r="C885" s="890"/>
      <c r="D885" s="901"/>
      <c r="E885" s="913"/>
      <c r="F885" s="431"/>
      <c r="G885" s="905"/>
      <c r="H885" s="895"/>
      <c r="I885" s="915"/>
      <c r="J885" s="899"/>
      <c r="K885" s="893"/>
      <c r="L885" s="425"/>
      <c r="M885" s="425"/>
      <c r="N885" s="425"/>
      <c r="O885" s="425"/>
      <c r="P885" s="425"/>
    </row>
    <row r="886" spans="1:16" x14ac:dyDescent="0.35">
      <c r="A886" s="891" t="str">
        <f ca="1">INDIRECT("'Disaggregation tab old'!AB"&amp;28-$K886)</f>
        <v>a161R00000O3JzNQAV</v>
      </c>
      <c r="B886" s="902">
        <f ca="1">INDIRECT("'Disaggregation tab old'!A"&amp;28-$K886)</f>
        <v>7</v>
      </c>
      <c r="C886" s="889" t="e">
        <f ca="1">VLOOKUP(B886,'Coverage Indicators - Section D'!$A$9:$AZ$70,52,FALSE)</f>
        <v>#NAME?</v>
      </c>
      <c r="D886" s="900" t="str">
        <f ca="1">N886</f>
        <v/>
      </c>
      <c r="E886" s="912" t="str">
        <f ca="1">O886</f>
        <v/>
      </c>
      <c r="F886" s="431"/>
      <c r="G886" s="904" t="str">
        <f>IF(IFERROR((F886/F887),"") ="", "",(F886/F887))</f>
        <v/>
      </c>
      <c r="H886" s="894"/>
      <c r="I886" s="914"/>
      <c r="J886" s="898"/>
      <c r="K886" s="893">
        <f ca="1">IF(OFFSET(K886,-2,0,,)="",-300,OFFSET(K886,-2,0,,)-1)</f>
        <v>-435</v>
      </c>
      <c r="L886" s="425" t="e">
        <f ca="1">IF(AND(EXACT(C886,C884),C884&lt;&gt;0),L884+1,0)</f>
        <v>#NAME?</v>
      </c>
      <c r="M886" s="425" t="e">
        <f ca="1">IF(C886&lt;&gt;"",C886&amp;"-"&amp;L886,"")</f>
        <v>#NAME?</v>
      </c>
      <c r="N886" s="425" t="str">
        <f t="array" aca="1" ref="N886" ca="1">IFERROR(IF(INDEX('Disaggregation Records'!$E$155:$E$385,MATCH(RIGHT(M886,255),RIGHT('Disaggregation Records'!$D$155:$D$385,255),0))=0,"",INDEX('Disaggregation Records'!$E$155:$E$385,MATCH(RIGHT(M886,255),RIGHT('Disaggregation Records'!$D$155:$D$385,255),0))),"")</f>
        <v/>
      </c>
      <c r="O886" s="425" t="str">
        <f t="array" aca="1" ref="O886" ca="1">IFERROR(IF(INDEX('Disaggregation Records'!$F$155:$F$385,MATCH(RIGHT(M886,255),RIGHT('Disaggregation Records'!$D$155:$D$385,255),0))=0,"",INDEX('Disaggregation Records'!$F$155:$F$385,MATCH(RIGHT(M886,255),RIGHT('Disaggregation Records'!$D$155:$D$385,255),0))),"")</f>
        <v/>
      </c>
      <c r="P886" s="425" t="str">
        <f t="array" aca="1" ref="P886" ca="1">IFERROR(IF(INDEX('Disaggregation Records'!$H$155:$H$385,MATCH(RIGHT(M886,255),RIGHT('Disaggregation Records'!$D$155:$D$385,255),0))=0,"",INDEX('Disaggregation Records'!$H$155:$H$385,MATCH(RIGHT(M886,255),RIGHT('Disaggregation Records'!$D$155:$D$385,255),0))),"")</f>
        <v/>
      </c>
    </row>
    <row r="887" spans="1:16" x14ac:dyDescent="0.35">
      <c r="A887" s="891"/>
      <c r="B887" s="903"/>
      <c r="C887" s="890"/>
      <c r="D887" s="901"/>
      <c r="E887" s="913"/>
      <c r="F887" s="431"/>
      <c r="G887" s="905"/>
      <c r="H887" s="895"/>
      <c r="I887" s="915"/>
      <c r="J887" s="899"/>
      <c r="K887" s="893"/>
      <c r="L887" s="425"/>
      <c r="M887" s="425"/>
      <c r="N887" s="425"/>
      <c r="O887" s="425"/>
      <c r="P887" s="425"/>
    </row>
    <row r="888" spans="1:16" x14ac:dyDescent="0.35">
      <c r="A888" s="891" t="str">
        <f ca="1">INDIRECT("'Disaggregation tab old'!AB"&amp;28-$K888)</f>
        <v>a161R00000O3JzOQAV</v>
      </c>
      <c r="B888" s="902">
        <f ca="1">INDIRECT("'Disaggregation tab old'!A"&amp;28-$K888)</f>
        <v>7</v>
      </c>
      <c r="C888" s="889" t="e">
        <f ca="1">VLOOKUP(B888,'Coverage Indicators - Section D'!$A$9:$AZ$70,52,FALSE)</f>
        <v>#NAME?</v>
      </c>
      <c r="D888" s="900" t="str">
        <f ca="1">N888</f>
        <v/>
      </c>
      <c r="E888" s="912" t="str">
        <f ca="1">O888</f>
        <v/>
      </c>
      <c r="F888" s="431"/>
      <c r="G888" s="904" t="str">
        <f>IF(IFERROR((F888/F889),"") ="", "",(F888/F889))</f>
        <v/>
      </c>
      <c r="H888" s="894"/>
      <c r="I888" s="914"/>
      <c r="J888" s="898"/>
      <c r="K888" s="893">
        <f ca="1">IF(OFFSET(K888,-2,0,,)="",-300,OFFSET(K888,-2,0,,)-1)</f>
        <v>-436</v>
      </c>
      <c r="L888" s="425" t="e">
        <f ca="1">IF(AND(EXACT(C888,C886),C886&lt;&gt;0),L886+1,0)</f>
        <v>#NAME?</v>
      </c>
      <c r="M888" s="425" t="e">
        <f ca="1">IF(C888&lt;&gt;"",C888&amp;"-"&amp;L888,"")</f>
        <v>#NAME?</v>
      </c>
      <c r="N888" s="425" t="str">
        <f t="array" aca="1" ref="N888" ca="1">IFERROR(IF(INDEX('Disaggregation Records'!$E$155:$E$385,MATCH(RIGHT(M888,255),RIGHT('Disaggregation Records'!$D$155:$D$385,255),0))=0,"",INDEX('Disaggregation Records'!$E$155:$E$385,MATCH(RIGHT(M888,255),RIGHT('Disaggregation Records'!$D$155:$D$385,255),0))),"")</f>
        <v/>
      </c>
      <c r="O888" s="425" t="str">
        <f t="array" aca="1" ref="O888" ca="1">IFERROR(IF(INDEX('Disaggregation Records'!$F$155:$F$385,MATCH(RIGHT(M888,255),RIGHT('Disaggregation Records'!$D$155:$D$385,255),0))=0,"",INDEX('Disaggregation Records'!$F$155:$F$385,MATCH(RIGHT(M888,255),RIGHT('Disaggregation Records'!$D$155:$D$385,255),0))),"")</f>
        <v/>
      </c>
      <c r="P888" s="425" t="str">
        <f t="array" aca="1" ref="P888" ca="1">IFERROR(IF(INDEX('Disaggregation Records'!$H$155:$H$385,MATCH(RIGHT(M888,255),RIGHT('Disaggregation Records'!$D$155:$D$385,255),0))=0,"",INDEX('Disaggregation Records'!$H$155:$H$385,MATCH(RIGHT(M888,255),RIGHT('Disaggregation Records'!$D$155:$D$385,255),0))),"")</f>
        <v/>
      </c>
    </row>
    <row r="889" spans="1:16" x14ac:dyDescent="0.35">
      <c r="A889" s="891"/>
      <c r="B889" s="903"/>
      <c r="C889" s="890"/>
      <c r="D889" s="901"/>
      <c r="E889" s="913"/>
      <c r="F889" s="431"/>
      <c r="G889" s="905"/>
      <c r="H889" s="895"/>
      <c r="I889" s="915"/>
      <c r="J889" s="899"/>
      <c r="K889" s="893"/>
      <c r="L889" s="425"/>
      <c r="M889" s="425"/>
      <c r="N889" s="425"/>
      <c r="O889" s="425"/>
      <c r="P889" s="425"/>
    </row>
    <row r="890" spans="1:16" x14ac:dyDescent="0.35">
      <c r="A890" s="891" t="str">
        <f ca="1">INDIRECT("'Disaggregation tab old'!AB"&amp;28-$K890)</f>
        <v>a161R00000O3JzPQAV</v>
      </c>
      <c r="B890" s="902">
        <f ca="1">INDIRECT("'Disaggregation tab old'!A"&amp;28-$K890)</f>
        <v>7</v>
      </c>
      <c r="C890" s="889" t="e">
        <f ca="1">VLOOKUP(B890,'Coverage Indicators - Section D'!$A$9:$AZ$70,52,FALSE)</f>
        <v>#NAME?</v>
      </c>
      <c r="D890" s="900" t="str">
        <f ca="1">N890</f>
        <v/>
      </c>
      <c r="E890" s="912" t="str">
        <f ca="1">O890</f>
        <v/>
      </c>
      <c r="F890" s="431"/>
      <c r="G890" s="904" t="str">
        <f>IF(IFERROR((F890/F891),"") ="", "",(F890/F891))</f>
        <v/>
      </c>
      <c r="H890" s="894"/>
      <c r="I890" s="914"/>
      <c r="J890" s="898"/>
      <c r="K890" s="893">
        <f ca="1">IF(OFFSET(K890,-2,0,,)="",-300,OFFSET(K890,-2,0,,)-1)</f>
        <v>-437</v>
      </c>
      <c r="L890" s="425" t="e">
        <f ca="1">IF(AND(EXACT(C890,C888),C888&lt;&gt;0),L888+1,0)</f>
        <v>#NAME?</v>
      </c>
      <c r="M890" s="425" t="e">
        <f ca="1">IF(C890&lt;&gt;"",C890&amp;"-"&amp;L890,"")</f>
        <v>#NAME?</v>
      </c>
      <c r="N890" s="425" t="str">
        <f t="array" aca="1" ref="N890" ca="1">IFERROR(IF(INDEX('Disaggregation Records'!$E$155:$E$385,MATCH(RIGHT(M890,255),RIGHT('Disaggregation Records'!$D$155:$D$385,255),0))=0,"",INDEX('Disaggregation Records'!$E$155:$E$385,MATCH(RIGHT(M890,255),RIGHT('Disaggregation Records'!$D$155:$D$385,255),0))),"")</f>
        <v/>
      </c>
      <c r="O890" s="425" t="str">
        <f t="array" aca="1" ref="O890" ca="1">IFERROR(IF(INDEX('Disaggregation Records'!$F$155:$F$385,MATCH(RIGHT(M890,255),RIGHT('Disaggregation Records'!$D$155:$D$385,255),0))=0,"",INDEX('Disaggregation Records'!$F$155:$F$385,MATCH(RIGHT(M890,255),RIGHT('Disaggregation Records'!$D$155:$D$385,255),0))),"")</f>
        <v/>
      </c>
      <c r="P890" s="425" t="str">
        <f t="array" aca="1" ref="P890" ca="1">IFERROR(IF(INDEX('Disaggregation Records'!$H$155:$H$385,MATCH(RIGHT(M890,255),RIGHT('Disaggregation Records'!$D$155:$D$385,255),0))=0,"",INDEX('Disaggregation Records'!$H$155:$H$385,MATCH(RIGHT(M890,255),RIGHT('Disaggregation Records'!$D$155:$D$385,255),0))),"")</f>
        <v/>
      </c>
    </row>
    <row r="891" spans="1:16" x14ac:dyDescent="0.35">
      <c r="A891" s="891"/>
      <c r="B891" s="903"/>
      <c r="C891" s="890"/>
      <c r="D891" s="901"/>
      <c r="E891" s="913"/>
      <c r="F891" s="431"/>
      <c r="G891" s="905"/>
      <c r="H891" s="895"/>
      <c r="I891" s="915"/>
      <c r="J891" s="899"/>
      <c r="K891" s="893"/>
      <c r="L891" s="425"/>
      <c r="M891" s="425"/>
      <c r="N891" s="425"/>
      <c r="O891" s="425"/>
      <c r="P891" s="425"/>
    </row>
    <row r="892" spans="1:16" x14ac:dyDescent="0.35">
      <c r="A892" s="891" t="str">
        <f ca="1">INDIRECT("'Disaggregation tab old'!AB"&amp;28-$K892)</f>
        <v>a161R00000O3JzQQAV</v>
      </c>
      <c r="B892" s="902">
        <f ca="1">INDIRECT("'Disaggregation tab old'!A"&amp;28-$K892)</f>
        <v>7</v>
      </c>
      <c r="C892" s="889" t="e">
        <f ca="1">VLOOKUP(B892,'Coverage Indicators - Section D'!$A$9:$AZ$70,52,FALSE)</f>
        <v>#NAME?</v>
      </c>
      <c r="D892" s="900" t="str">
        <f ca="1">N892</f>
        <v/>
      </c>
      <c r="E892" s="912" t="str">
        <f ca="1">O892</f>
        <v/>
      </c>
      <c r="F892" s="431"/>
      <c r="G892" s="904" t="str">
        <f>IF(IFERROR((F892/F893),"") ="", "",(F892/F893))</f>
        <v/>
      </c>
      <c r="H892" s="894"/>
      <c r="I892" s="914"/>
      <c r="J892" s="898"/>
      <c r="K892" s="893">
        <f ca="1">IF(OFFSET(K892,-2,0,,)="",-300,OFFSET(K892,-2,0,,)-1)</f>
        <v>-438</v>
      </c>
      <c r="L892" s="425" t="e">
        <f ca="1">IF(AND(EXACT(C892,C890),C890&lt;&gt;0),L890+1,0)</f>
        <v>#NAME?</v>
      </c>
      <c r="M892" s="425" t="e">
        <f ca="1">IF(C892&lt;&gt;"",C892&amp;"-"&amp;L892,"")</f>
        <v>#NAME?</v>
      </c>
      <c r="N892" s="425" t="str">
        <f t="array" aca="1" ref="N892" ca="1">IFERROR(IF(INDEX('Disaggregation Records'!$E$155:$E$385,MATCH(RIGHT(M892,255),RIGHT('Disaggregation Records'!$D$155:$D$385,255),0))=0,"",INDEX('Disaggregation Records'!$E$155:$E$385,MATCH(RIGHT(M892,255),RIGHT('Disaggregation Records'!$D$155:$D$385,255),0))),"")</f>
        <v/>
      </c>
      <c r="O892" s="425" t="str">
        <f t="array" aca="1" ref="O892" ca="1">IFERROR(IF(INDEX('Disaggregation Records'!$F$155:$F$385,MATCH(RIGHT(M892,255),RIGHT('Disaggregation Records'!$D$155:$D$385,255),0))=0,"",INDEX('Disaggregation Records'!$F$155:$F$385,MATCH(RIGHT(M892,255),RIGHT('Disaggregation Records'!$D$155:$D$385,255),0))),"")</f>
        <v/>
      </c>
      <c r="P892" s="425" t="str">
        <f t="array" aca="1" ref="P892" ca="1">IFERROR(IF(INDEX('Disaggregation Records'!$H$155:$H$385,MATCH(RIGHT(M892,255),RIGHT('Disaggregation Records'!$D$155:$D$385,255),0))=0,"",INDEX('Disaggregation Records'!$H$155:$H$385,MATCH(RIGHT(M892,255),RIGHT('Disaggregation Records'!$D$155:$D$385,255),0))),"")</f>
        <v/>
      </c>
    </row>
    <row r="893" spans="1:16" x14ac:dyDescent="0.35">
      <c r="A893" s="891"/>
      <c r="B893" s="903"/>
      <c r="C893" s="890"/>
      <c r="D893" s="901"/>
      <c r="E893" s="913"/>
      <c r="F893" s="431"/>
      <c r="G893" s="905"/>
      <c r="H893" s="895"/>
      <c r="I893" s="915"/>
      <c r="J893" s="899"/>
      <c r="K893" s="893"/>
      <c r="L893" s="425"/>
      <c r="M893" s="425"/>
      <c r="N893" s="425"/>
      <c r="O893" s="425"/>
      <c r="P893" s="425"/>
    </row>
    <row r="894" spans="1:16" x14ac:dyDescent="0.35">
      <c r="A894" s="891" t="str">
        <f ca="1">INDIRECT("'Disaggregation tab old'!AB"&amp;28-$K894)</f>
        <v>a161R00000O3JzRQAV</v>
      </c>
      <c r="B894" s="902">
        <f ca="1">INDIRECT("'Disaggregation tab old'!A"&amp;28-$K894)</f>
        <v>7</v>
      </c>
      <c r="C894" s="889" t="e">
        <f ca="1">VLOOKUP(B894,'Coverage Indicators - Section D'!$A$9:$AZ$70,52,FALSE)</f>
        <v>#NAME?</v>
      </c>
      <c r="D894" s="900" t="str">
        <f ca="1">N894</f>
        <v/>
      </c>
      <c r="E894" s="912" t="str">
        <f ca="1">O894</f>
        <v/>
      </c>
      <c r="F894" s="431"/>
      <c r="G894" s="904" t="str">
        <f>IF(IFERROR((F894/F895),"") ="", "",(F894/F895))</f>
        <v/>
      </c>
      <c r="H894" s="894"/>
      <c r="I894" s="914"/>
      <c r="J894" s="898"/>
      <c r="K894" s="893">
        <f ca="1">IF(OFFSET(K894,-2,0,,)="",-300,OFFSET(K894,-2,0,,)-1)</f>
        <v>-439</v>
      </c>
      <c r="L894" s="425" t="e">
        <f ca="1">IF(AND(EXACT(C894,C892),C892&lt;&gt;0),L892+1,0)</f>
        <v>#NAME?</v>
      </c>
      <c r="M894" s="425" t="e">
        <f ca="1">IF(C894&lt;&gt;"",C894&amp;"-"&amp;L894,"")</f>
        <v>#NAME?</v>
      </c>
      <c r="N894" s="425" t="str">
        <f t="array" aca="1" ref="N894" ca="1">IFERROR(IF(INDEX('Disaggregation Records'!$E$155:$E$385,MATCH(RIGHT(M894,255),RIGHT('Disaggregation Records'!$D$155:$D$385,255),0))=0,"",INDEX('Disaggregation Records'!$E$155:$E$385,MATCH(RIGHT(M894,255),RIGHT('Disaggregation Records'!$D$155:$D$385,255),0))),"")</f>
        <v/>
      </c>
      <c r="O894" s="425" t="str">
        <f t="array" aca="1" ref="O894" ca="1">IFERROR(IF(INDEX('Disaggregation Records'!$F$155:$F$385,MATCH(RIGHT(M894,255),RIGHT('Disaggregation Records'!$D$155:$D$385,255),0))=0,"",INDEX('Disaggregation Records'!$F$155:$F$385,MATCH(RIGHT(M894,255),RIGHT('Disaggregation Records'!$D$155:$D$385,255),0))),"")</f>
        <v/>
      </c>
      <c r="P894" s="425" t="str">
        <f t="array" aca="1" ref="P894" ca="1">IFERROR(IF(INDEX('Disaggregation Records'!$H$155:$H$385,MATCH(RIGHT(M894,255),RIGHT('Disaggregation Records'!$D$155:$D$385,255),0))=0,"",INDEX('Disaggregation Records'!$H$155:$H$385,MATCH(RIGHT(M894,255),RIGHT('Disaggregation Records'!$D$155:$D$385,255),0))),"")</f>
        <v/>
      </c>
    </row>
    <row r="895" spans="1:16" x14ac:dyDescent="0.35">
      <c r="A895" s="891"/>
      <c r="B895" s="903"/>
      <c r="C895" s="890"/>
      <c r="D895" s="901"/>
      <c r="E895" s="913"/>
      <c r="F895" s="431"/>
      <c r="G895" s="905"/>
      <c r="H895" s="895"/>
      <c r="I895" s="915"/>
      <c r="J895" s="899"/>
      <c r="K895" s="893"/>
      <c r="L895" s="425"/>
      <c r="M895" s="425"/>
      <c r="N895" s="425"/>
      <c r="O895" s="425"/>
      <c r="P895" s="425"/>
    </row>
    <row r="896" spans="1:16" x14ac:dyDescent="0.35">
      <c r="A896" s="891" t="str">
        <f ca="1">INDIRECT("'Disaggregation tab old'!AB"&amp;28-$K896)</f>
        <v>a161R00000O3JzSQAV</v>
      </c>
      <c r="B896" s="902">
        <f ca="1">INDIRECT("'Disaggregation tab old'!A"&amp;28-$K896)</f>
        <v>8</v>
      </c>
      <c r="C896" s="889" t="e">
        <f ca="1">VLOOKUP(B896,'Coverage Indicators - Section D'!$A$9:$AZ$70,52,FALSE)</f>
        <v>#NAME?</v>
      </c>
      <c r="D896" s="900" t="str">
        <f ca="1">N896</f>
        <v/>
      </c>
      <c r="E896" s="912" t="str">
        <f ca="1">O896</f>
        <v/>
      </c>
      <c r="F896" s="431"/>
      <c r="G896" s="904" t="str">
        <f>IF(IFERROR((F896/F897),"") ="", "",(F896/F897))</f>
        <v/>
      </c>
      <c r="H896" s="894"/>
      <c r="I896" s="914"/>
      <c r="J896" s="898"/>
      <c r="K896" s="893">
        <f ca="1">IF(OFFSET(K896,-2,0,,)="",-300,OFFSET(K896,-2,0,,)-1)</f>
        <v>-440</v>
      </c>
      <c r="L896" s="425" t="e">
        <f ca="1">IF(AND(EXACT(C896,C894),C894&lt;&gt;0),L894+1,0)</f>
        <v>#NAME?</v>
      </c>
      <c r="M896" s="425" t="e">
        <f ca="1">IF(C896&lt;&gt;"",C896&amp;"-"&amp;L896,"")</f>
        <v>#NAME?</v>
      </c>
      <c r="N896" s="425" t="str">
        <f t="array" aca="1" ref="N896" ca="1">IFERROR(IF(INDEX('Disaggregation Records'!$E$155:$E$385,MATCH(RIGHT(M896,255),RIGHT('Disaggregation Records'!$D$155:$D$385,255),0))=0,"",INDEX('Disaggregation Records'!$E$155:$E$385,MATCH(RIGHT(M896,255),RIGHT('Disaggregation Records'!$D$155:$D$385,255),0))),"")</f>
        <v/>
      </c>
      <c r="O896" s="425" t="str">
        <f t="array" aca="1" ref="O896" ca="1">IFERROR(IF(INDEX('Disaggregation Records'!$F$155:$F$385,MATCH(RIGHT(M896,255),RIGHT('Disaggregation Records'!$D$155:$D$385,255),0))=0,"",INDEX('Disaggregation Records'!$F$155:$F$385,MATCH(RIGHT(M896,255),RIGHT('Disaggregation Records'!$D$155:$D$385,255),0))),"")</f>
        <v/>
      </c>
      <c r="P896" s="425" t="str">
        <f t="array" aca="1" ref="P896" ca="1">IFERROR(IF(INDEX('Disaggregation Records'!$H$155:$H$385,MATCH(RIGHT(M896,255),RIGHT('Disaggregation Records'!$D$155:$D$385,255),0))=0,"",INDEX('Disaggregation Records'!$H$155:$H$385,MATCH(RIGHT(M896,255),RIGHT('Disaggregation Records'!$D$155:$D$385,255),0))),"")</f>
        <v/>
      </c>
    </row>
    <row r="897" spans="1:16" x14ac:dyDescent="0.35">
      <c r="A897" s="891"/>
      <c r="B897" s="903"/>
      <c r="C897" s="890"/>
      <c r="D897" s="901"/>
      <c r="E897" s="913"/>
      <c r="F897" s="431"/>
      <c r="G897" s="905"/>
      <c r="H897" s="895"/>
      <c r="I897" s="915"/>
      <c r="J897" s="899"/>
      <c r="K897" s="893"/>
      <c r="L897" s="425"/>
      <c r="M897" s="425"/>
      <c r="N897" s="425"/>
      <c r="O897" s="425"/>
      <c r="P897" s="425"/>
    </row>
    <row r="898" spans="1:16" x14ac:dyDescent="0.35">
      <c r="A898" s="891" t="str">
        <f ca="1">INDIRECT("'Disaggregation tab old'!AB"&amp;28-$K898)</f>
        <v>a161R00000O3JzTQAV</v>
      </c>
      <c r="B898" s="902">
        <f ca="1">INDIRECT("'Disaggregation tab old'!A"&amp;28-$K898)</f>
        <v>8</v>
      </c>
      <c r="C898" s="889" t="e">
        <f ca="1">VLOOKUP(B898,'Coverage Indicators - Section D'!$A$9:$AZ$70,52,FALSE)</f>
        <v>#NAME?</v>
      </c>
      <c r="D898" s="900" t="str">
        <f ca="1">N898</f>
        <v/>
      </c>
      <c r="E898" s="912" t="str">
        <f ca="1">O898</f>
        <v/>
      </c>
      <c r="F898" s="431"/>
      <c r="G898" s="904" t="str">
        <f>IF(IFERROR((F898/F899),"") ="", "",(F898/F899))</f>
        <v/>
      </c>
      <c r="H898" s="894"/>
      <c r="I898" s="914"/>
      <c r="J898" s="898"/>
      <c r="K898" s="893">
        <f ca="1">IF(OFFSET(K898,-2,0,,)="",-300,OFFSET(K898,-2,0,,)-1)</f>
        <v>-441</v>
      </c>
      <c r="L898" s="425" t="e">
        <f ca="1">IF(AND(EXACT(C898,C896),C896&lt;&gt;0),L896+1,0)</f>
        <v>#NAME?</v>
      </c>
      <c r="M898" s="425" t="e">
        <f ca="1">IF(C898&lt;&gt;"",C898&amp;"-"&amp;L898,"")</f>
        <v>#NAME?</v>
      </c>
      <c r="N898" s="425" t="str">
        <f t="array" aca="1" ref="N898" ca="1">IFERROR(IF(INDEX('Disaggregation Records'!$E$155:$E$385,MATCH(RIGHT(M898,255),RIGHT('Disaggregation Records'!$D$155:$D$385,255),0))=0,"",INDEX('Disaggregation Records'!$E$155:$E$385,MATCH(RIGHT(M898,255),RIGHT('Disaggregation Records'!$D$155:$D$385,255),0))),"")</f>
        <v/>
      </c>
      <c r="O898" s="425" t="str">
        <f t="array" aca="1" ref="O898" ca="1">IFERROR(IF(INDEX('Disaggregation Records'!$F$155:$F$385,MATCH(RIGHT(M898,255),RIGHT('Disaggregation Records'!$D$155:$D$385,255),0))=0,"",INDEX('Disaggregation Records'!$F$155:$F$385,MATCH(RIGHT(M898,255),RIGHT('Disaggregation Records'!$D$155:$D$385,255),0))),"")</f>
        <v/>
      </c>
      <c r="P898" s="425" t="str">
        <f t="array" aca="1" ref="P898" ca="1">IFERROR(IF(INDEX('Disaggregation Records'!$H$155:$H$385,MATCH(RIGHT(M898,255),RIGHT('Disaggregation Records'!$D$155:$D$385,255),0))=0,"",INDEX('Disaggregation Records'!$H$155:$H$385,MATCH(RIGHT(M898,255),RIGHT('Disaggregation Records'!$D$155:$D$385,255),0))),"")</f>
        <v/>
      </c>
    </row>
    <row r="899" spans="1:16" x14ac:dyDescent="0.35">
      <c r="A899" s="891"/>
      <c r="B899" s="903"/>
      <c r="C899" s="890"/>
      <c r="D899" s="901"/>
      <c r="E899" s="913"/>
      <c r="F899" s="431"/>
      <c r="G899" s="905"/>
      <c r="H899" s="895"/>
      <c r="I899" s="915"/>
      <c r="J899" s="899"/>
      <c r="K899" s="893"/>
      <c r="L899" s="425"/>
      <c r="M899" s="425"/>
      <c r="N899" s="425"/>
      <c r="O899" s="425"/>
      <c r="P899" s="425"/>
    </row>
    <row r="900" spans="1:16" x14ac:dyDescent="0.35">
      <c r="A900" s="891" t="str">
        <f ca="1">INDIRECT("'Disaggregation tab old'!AB"&amp;28-$K900)</f>
        <v>a161R00000O3JzUQAV</v>
      </c>
      <c r="B900" s="902">
        <f ca="1">INDIRECT("'Disaggregation tab old'!A"&amp;28-$K900)</f>
        <v>8</v>
      </c>
      <c r="C900" s="889" t="e">
        <f ca="1">VLOOKUP(B900,'Coverage Indicators - Section D'!$A$9:$AZ$70,52,FALSE)</f>
        <v>#NAME?</v>
      </c>
      <c r="D900" s="900" t="str">
        <f ca="1">N900</f>
        <v/>
      </c>
      <c r="E900" s="912" t="str">
        <f ca="1">O900</f>
        <v/>
      </c>
      <c r="F900" s="431"/>
      <c r="G900" s="904" t="str">
        <f>IF(IFERROR((F900/F901),"") ="", "",(F900/F901))</f>
        <v/>
      </c>
      <c r="H900" s="894"/>
      <c r="I900" s="914"/>
      <c r="J900" s="898"/>
      <c r="K900" s="893">
        <f ca="1">IF(OFFSET(K900,-2,0,,)="",-300,OFFSET(K900,-2,0,,)-1)</f>
        <v>-442</v>
      </c>
      <c r="L900" s="425" t="e">
        <f ca="1">IF(AND(EXACT(C900,C898),C898&lt;&gt;0),L898+1,0)</f>
        <v>#NAME?</v>
      </c>
      <c r="M900" s="425" t="e">
        <f ca="1">IF(C900&lt;&gt;"",C900&amp;"-"&amp;L900,"")</f>
        <v>#NAME?</v>
      </c>
      <c r="N900" s="425" t="str">
        <f t="array" aca="1" ref="N900" ca="1">IFERROR(IF(INDEX('Disaggregation Records'!$E$155:$E$385,MATCH(RIGHT(M900,255),RIGHT('Disaggregation Records'!$D$155:$D$385,255),0))=0,"",INDEX('Disaggregation Records'!$E$155:$E$385,MATCH(RIGHT(M900,255),RIGHT('Disaggregation Records'!$D$155:$D$385,255),0))),"")</f>
        <v/>
      </c>
      <c r="O900" s="425" t="str">
        <f t="array" aca="1" ref="O900" ca="1">IFERROR(IF(INDEX('Disaggregation Records'!$F$155:$F$385,MATCH(RIGHT(M900,255),RIGHT('Disaggregation Records'!$D$155:$D$385,255),0))=0,"",INDEX('Disaggregation Records'!$F$155:$F$385,MATCH(RIGHT(M900,255),RIGHT('Disaggregation Records'!$D$155:$D$385,255),0))),"")</f>
        <v/>
      </c>
      <c r="P900" s="425" t="str">
        <f t="array" aca="1" ref="P900" ca="1">IFERROR(IF(INDEX('Disaggregation Records'!$H$155:$H$385,MATCH(RIGHT(M900,255),RIGHT('Disaggregation Records'!$D$155:$D$385,255),0))=0,"",INDEX('Disaggregation Records'!$H$155:$H$385,MATCH(RIGHT(M900,255),RIGHT('Disaggregation Records'!$D$155:$D$385,255),0))),"")</f>
        <v/>
      </c>
    </row>
    <row r="901" spans="1:16" x14ac:dyDescent="0.35">
      <c r="A901" s="891"/>
      <c r="B901" s="903"/>
      <c r="C901" s="890"/>
      <c r="D901" s="901"/>
      <c r="E901" s="913"/>
      <c r="F901" s="431"/>
      <c r="G901" s="905"/>
      <c r="H901" s="895"/>
      <c r="I901" s="915"/>
      <c r="J901" s="899"/>
      <c r="K901" s="893"/>
      <c r="L901" s="425"/>
      <c r="M901" s="425"/>
      <c r="N901" s="425"/>
      <c r="O901" s="425"/>
      <c r="P901" s="425"/>
    </row>
    <row r="902" spans="1:16" x14ac:dyDescent="0.35">
      <c r="A902" s="891" t="str">
        <f ca="1">INDIRECT("'Disaggregation tab old'!AB"&amp;28-$K902)</f>
        <v>a161R00000O3JzVQAV</v>
      </c>
      <c r="B902" s="902">
        <f ca="1">INDIRECT("'Disaggregation tab old'!A"&amp;28-$K902)</f>
        <v>8</v>
      </c>
      <c r="C902" s="889" t="e">
        <f ca="1">VLOOKUP(B902,'Coverage Indicators - Section D'!$A$9:$AZ$70,52,FALSE)</f>
        <v>#NAME?</v>
      </c>
      <c r="D902" s="900" t="str">
        <f ca="1">N902</f>
        <v/>
      </c>
      <c r="E902" s="912" t="str">
        <f ca="1">O902</f>
        <v/>
      </c>
      <c r="F902" s="431"/>
      <c r="G902" s="904" t="str">
        <f>IF(IFERROR((F902/F903),"") ="", "",(F902/F903))</f>
        <v/>
      </c>
      <c r="H902" s="894"/>
      <c r="I902" s="914"/>
      <c r="J902" s="898"/>
      <c r="K902" s="893">
        <f ca="1">IF(OFFSET(K902,-2,0,,)="",-300,OFFSET(K902,-2,0,,)-1)</f>
        <v>-443</v>
      </c>
      <c r="L902" s="425" t="e">
        <f ca="1">IF(AND(EXACT(C902,C900),C900&lt;&gt;0),L900+1,0)</f>
        <v>#NAME?</v>
      </c>
      <c r="M902" s="425" t="e">
        <f ca="1">IF(C902&lt;&gt;"",C902&amp;"-"&amp;L902,"")</f>
        <v>#NAME?</v>
      </c>
      <c r="N902" s="425" t="str">
        <f t="array" aca="1" ref="N902" ca="1">IFERROR(IF(INDEX('Disaggregation Records'!$E$155:$E$385,MATCH(RIGHT(M902,255),RIGHT('Disaggregation Records'!$D$155:$D$385,255),0))=0,"",INDEX('Disaggregation Records'!$E$155:$E$385,MATCH(RIGHT(M902,255),RIGHT('Disaggregation Records'!$D$155:$D$385,255),0))),"")</f>
        <v/>
      </c>
      <c r="O902" s="425" t="str">
        <f t="array" aca="1" ref="O902" ca="1">IFERROR(IF(INDEX('Disaggregation Records'!$F$155:$F$385,MATCH(RIGHT(M902,255),RIGHT('Disaggregation Records'!$D$155:$D$385,255),0))=0,"",INDEX('Disaggregation Records'!$F$155:$F$385,MATCH(RIGHT(M902,255),RIGHT('Disaggregation Records'!$D$155:$D$385,255),0))),"")</f>
        <v/>
      </c>
      <c r="P902" s="425" t="str">
        <f t="array" aca="1" ref="P902" ca="1">IFERROR(IF(INDEX('Disaggregation Records'!$H$155:$H$385,MATCH(RIGHT(M902,255),RIGHT('Disaggregation Records'!$D$155:$D$385,255),0))=0,"",INDEX('Disaggregation Records'!$H$155:$H$385,MATCH(RIGHT(M902,255),RIGHT('Disaggregation Records'!$D$155:$D$385,255),0))),"")</f>
        <v/>
      </c>
    </row>
    <row r="903" spans="1:16" x14ac:dyDescent="0.35">
      <c r="A903" s="891"/>
      <c r="B903" s="903"/>
      <c r="C903" s="890"/>
      <c r="D903" s="901"/>
      <c r="E903" s="913"/>
      <c r="F903" s="431"/>
      <c r="G903" s="905"/>
      <c r="H903" s="895"/>
      <c r="I903" s="915"/>
      <c r="J903" s="899"/>
      <c r="K903" s="893"/>
      <c r="L903" s="425"/>
      <c r="M903" s="425"/>
      <c r="N903" s="425"/>
      <c r="O903" s="425"/>
      <c r="P903" s="425"/>
    </row>
    <row r="904" spans="1:16" x14ac:dyDescent="0.35">
      <c r="A904" s="891" t="str">
        <f ca="1">INDIRECT("'Disaggregation tab old'!AB"&amp;28-$K904)</f>
        <v>a161R00000O3JzWQAV</v>
      </c>
      <c r="B904" s="902">
        <f ca="1">INDIRECT("'Disaggregation tab old'!A"&amp;28-$K904)</f>
        <v>8</v>
      </c>
      <c r="C904" s="889" t="e">
        <f ca="1">VLOOKUP(B904,'Coverage Indicators - Section D'!$A$9:$AZ$70,52,FALSE)</f>
        <v>#NAME?</v>
      </c>
      <c r="D904" s="900" t="str">
        <f ca="1">N904</f>
        <v/>
      </c>
      <c r="E904" s="912" t="str">
        <f ca="1">O904</f>
        <v/>
      </c>
      <c r="F904" s="431"/>
      <c r="G904" s="904" t="str">
        <f>IF(IFERROR((F904/F905),"") ="", "",(F904/F905))</f>
        <v/>
      </c>
      <c r="H904" s="894"/>
      <c r="I904" s="914"/>
      <c r="J904" s="898"/>
      <c r="K904" s="893">
        <f ca="1">IF(OFFSET(K904,-2,0,,)="",-300,OFFSET(K904,-2,0,,)-1)</f>
        <v>-444</v>
      </c>
      <c r="L904" s="425" t="e">
        <f ca="1">IF(AND(EXACT(C904,C902),C902&lt;&gt;0),L902+1,0)</f>
        <v>#NAME?</v>
      </c>
      <c r="M904" s="425" t="e">
        <f ca="1">IF(C904&lt;&gt;"",C904&amp;"-"&amp;L904,"")</f>
        <v>#NAME?</v>
      </c>
      <c r="N904" s="425" t="str">
        <f t="array" aca="1" ref="N904" ca="1">IFERROR(IF(INDEX('Disaggregation Records'!$E$155:$E$385,MATCH(RIGHT(M904,255),RIGHT('Disaggregation Records'!$D$155:$D$385,255),0))=0,"",INDEX('Disaggregation Records'!$E$155:$E$385,MATCH(RIGHT(M904,255),RIGHT('Disaggregation Records'!$D$155:$D$385,255),0))),"")</f>
        <v/>
      </c>
      <c r="O904" s="425" t="str">
        <f t="array" aca="1" ref="O904" ca="1">IFERROR(IF(INDEX('Disaggregation Records'!$F$155:$F$385,MATCH(RIGHT(M904,255),RIGHT('Disaggregation Records'!$D$155:$D$385,255),0))=0,"",INDEX('Disaggregation Records'!$F$155:$F$385,MATCH(RIGHT(M904,255),RIGHT('Disaggregation Records'!$D$155:$D$385,255),0))),"")</f>
        <v/>
      </c>
      <c r="P904" s="425" t="str">
        <f t="array" aca="1" ref="P904" ca="1">IFERROR(IF(INDEX('Disaggregation Records'!$H$155:$H$385,MATCH(RIGHT(M904,255),RIGHT('Disaggregation Records'!$D$155:$D$385,255),0))=0,"",INDEX('Disaggregation Records'!$H$155:$H$385,MATCH(RIGHT(M904,255),RIGHT('Disaggregation Records'!$D$155:$D$385,255),0))),"")</f>
        <v/>
      </c>
    </row>
    <row r="905" spans="1:16" x14ac:dyDescent="0.35">
      <c r="A905" s="891"/>
      <c r="B905" s="903"/>
      <c r="C905" s="890"/>
      <c r="D905" s="901"/>
      <c r="E905" s="913"/>
      <c r="F905" s="431"/>
      <c r="G905" s="905"/>
      <c r="H905" s="895"/>
      <c r="I905" s="915"/>
      <c r="J905" s="899"/>
      <c r="K905" s="893"/>
      <c r="L905" s="425"/>
      <c r="M905" s="425"/>
      <c r="N905" s="425"/>
      <c r="O905" s="425"/>
      <c r="P905" s="425"/>
    </row>
    <row r="906" spans="1:16" x14ac:dyDescent="0.35">
      <c r="A906" s="891" t="str">
        <f ca="1">INDIRECT("'Disaggregation tab old'!AB"&amp;28-$K906)</f>
        <v>a161R00000O3JzXQAV</v>
      </c>
      <c r="B906" s="902">
        <f ca="1">INDIRECT("'Disaggregation tab old'!A"&amp;28-$K906)</f>
        <v>8</v>
      </c>
      <c r="C906" s="889" t="e">
        <f ca="1">VLOOKUP(B906,'Coverage Indicators - Section D'!$A$9:$AZ$70,52,FALSE)</f>
        <v>#NAME?</v>
      </c>
      <c r="D906" s="900" t="str">
        <f ca="1">N906</f>
        <v/>
      </c>
      <c r="E906" s="912" t="str">
        <f ca="1">O906</f>
        <v/>
      </c>
      <c r="F906" s="431"/>
      <c r="G906" s="904" t="str">
        <f>IF(IFERROR((F906/F907),"") ="", "",(F906/F907))</f>
        <v/>
      </c>
      <c r="H906" s="894"/>
      <c r="I906" s="914"/>
      <c r="J906" s="898"/>
      <c r="K906" s="893">
        <f ca="1">IF(OFFSET(K906,-2,0,,)="",-300,OFFSET(K906,-2,0,,)-1)</f>
        <v>-445</v>
      </c>
      <c r="L906" s="425" t="e">
        <f ca="1">IF(AND(EXACT(C906,C904),C904&lt;&gt;0),L904+1,0)</f>
        <v>#NAME?</v>
      </c>
      <c r="M906" s="425" t="e">
        <f ca="1">IF(C906&lt;&gt;"",C906&amp;"-"&amp;L906,"")</f>
        <v>#NAME?</v>
      </c>
      <c r="N906" s="425" t="str">
        <f t="array" aca="1" ref="N906" ca="1">IFERROR(IF(INDEX('Disaggregation Records'!$E$155:$E$385,MATCH(RIGHT(M906,255),RIGHT('Disaggregation Records'!$D$155:$D$385,255),0))=0,"",INDEX('Disaggregation Records'!$E$155:$E$385,MATCH(RIGHT(M906,255),RIGHT('Disaggregation Records'!$D$155:$D$385,255),0))),"")</f>
        <v/>
      </c>
      <c r="O906" s="425" t="str">
        <f t="array" aca="1" ref="O906" ca="1">IFERROR(IF(INDEX('Disaggregation Records'!$F$155:$F$385,MATCH(RIGHT(M906,255),RIGHT('Disaggregation Records'!$D$155:$D$385,255),0))=0,"",INDEX('Disaggregation Records'!$F$155:$F$385,MATCH(RIGHT(M906,255),RIGHT('Disaggregation Records'!$D$155:$D$385,255),0))),"")</f>
        <v/>
      </c>
      <c r="P906" s="425" t="str">
        <f t="array" aca="1" ref="P906" ca="1">IFERROR(IF(INDEX('Disaggregation Records'!$H$155:$H$385,MATCH(RIGHT(M906,255),RIGHT('Disaggregation Records'!$D$155:$D$385,255),0))=0,"",INDEX('Disaggregation Records'!$H$155:$H$385,MATCH(RIGHT(M906,255),RIGHT('Disaggregation Records'!$D$155:$D$385,255),0))),"")</f>
        <v/>
      </c>
    </row>
    <row r="907" spans="1:16" x14ac:dyDescent="0.35">
      <c r="A907" s="891"/>
      <c r="B907" s="903"/>
      <c r="C907" s="890"/>
      <c r="D907" s="901"/>
      <c r="E907" s="913"/>
      <c r="F907" s="431"/>
      <c r="G907" s="905"/>
      <c r="H907" s="895"/>
      <c r="I907" s="915"/>
      <c r="J907" s="899"/>
      <c r="K907" s="893"/>
      <c r="L907" s="425"/>
      <c r="M907" s="425"/>
      <c r="N907" s="425"/>
      <c r="O907" s="425"/>
      <c r="P907" s="425"/>
    </row>
    <row r="908" spans="1:16" x14ac:dyDescent="0.35">
      <c r="A908" s="891" t="str">
        <f ca="1">INDIRECT("'Disaggregation tab old'!AB"&amp;28-$K908)</f>
        <v>a161R00000O3JzYQAV</v>
      </c>
      <c r="B908" s="902">
        <f ca="1">INDIRECT("'Disaggregation tab old'!A"&amp;28-$K908)</f>
        <v>8</v>
      </c>
      <c r="C908" s="889" t="e">
        <f ca="1">VLOOKUP(B908,'Coverage Indicators - Section D'!$A$9:$AZ$70,52,FALSE)</f>
        <v>#NAME?</v>
      </c>
      <c r="D908" s="900" t="str">
        <f ca="1">N908</f>
        <v/>
      </c>
      <c r="E908" s="912" t="str">
        <f ca="1">O908</f>
        <v/>
      </c>
      <c r="F908" s="431"/>
      <c r="G908" s="904" t="str">
        <f>IF(IFERROR((F908/F909),"") ="", "",(F908/F909))</f>
        <v/>
      </c>
      <c r="H908" s="894"/>
      <c r="I908" s="914"/>
      <c r="J908" s="898"/>
      <c r="K908" s="893">
        <f ca="1">IF(OFFSET(K908,-2,0,,)="",-300,OFFSET(K908,-2,0,,)-1)</f>
        <v>-446</v>
      </c>
      <c r="L908" s="425" t="e">
        <f ca="1">IF(AND(EXACT(C908,C906),C906&lt;&gt;0),L906+1,0)</f>
        <v>#NAME?</v>
      </c>
      <c r="M908" s="425" t="e">
        <f ca="1">IF(C908&lt;&gt;"",C908&amp;"-"&amp;L908,"")</f>
        <v>#NAME?</v>
      </c>
      <c r="N908" s="425" t="str">
        <f t="array" aca="1" ref="N908" ca="1">IFERROR(IF(INDEX('Disaggregation Records'!$E$155:$E$385,MATCH(RIGHT(M908,255),RIGHT('Disaggregation Records'!$D$155:$D$385,255),0))=0,"",INDEX('Disaggregation Records'!$E$155:$E$385,MATCH(RIGHT(M908,255),RIGHT('Disaggregation Records'!$D$155:$D$385,255),0))),"")</f>
        <v/>
      </c>
      <c r="O908" s="425" t="str">
        <f t="array" aca="1" ref="O908" ca="1">IFERROR(IF(INDEX('Disaggregation Records'!$F$155:$F$385,MATCH(RIGHT(M908,255),RIGHT('Disaggregation Records'!$D$155:$D$385,255),0))=0,"",INDEX('Disaggregation Records'!$F$155:$F$385,MATCH(RIGHT(M908,255),RIGHT('Disaggregation Records'!$D$155:$D$385,255),0))),"")</f>
        <v/>
      </c>
      <c r="P908" s="425" t="str">
        <f t="array" aca="1" ref="P908" ca="1">IFERROR(IF(INDEX('Disaggregation Records'!$H$155:$H$385,MATCH(RIGHT(M908,255),RIGHT('Disaggregation Records'!$D$155:$D$385,255),0))=0,"",INDEX('Disaggregation Records'!$H$155:$H$385,MATCH(RIGHT(M908,255),RIGHT('Disaggregation Records'!$D$155:$D$385,255),0))),"")</f>
        <v/>
      </c>
    </row>
    <row r="909" spans="1:16" x14ac:dyDescent="0.35">
      <c r="A909" s="891"/>
      <c r="B909" s="903"/>
      <c r="C909" s="890"/>
      <c r="D909" s="901"/>
      <c r="E909" s="913"/>
      <c r="F909" s="431"/>
      <c r="G909" s="905"/>
      <c r="H909" s="895"/>
      <c r="I909" s="915"/>
      <c r="J909" s="899"/>
      <c r="K909" s="893"/>
      <c r="L909" s="425"/>
      <c r="M909" s="425"/>
      <c r="N909" s="425"/>
      <c r="O909" s="425"/>
      <c r="P909" s="425"/>
    </row>
    <row r="910" spans="1:16" x14ac:dyDescent="0.35">
      <c r="A910" s="891" t="str">
        <f ca="1">INDIRECT("'Disaggregation tab old'!AB"&amp;28-$K910)</f>
        <v>a161R00000O3JzZQAV</v>
      </c>
      <c r="B910" s="902">
        <f ca="1">INDIRECT("'Disaggregation tab old'!A"&amp;28-$K910)</f>
        <v>8</v>
      </c>
      <c r="C910" s="889" t="e">
        <f ca="1">VLOOKUP(B910,'Coverage Indicators - Section D'!$A$9:$AZ$70,52,FALSE)</f>
        <v>#NAME?</v>
      </c>
      <c r="D910" s="900" t="str">
        <f ca="1">N910</f>
        <v/>
      </c>
      <c r="E910" s="912" t="str">
        <f ca="1">O910</f>
        <v/>
      </c>
      <c r="F910" s="431"/>
      <c r="G910" s="904" t="str">
        <f>IF(IFERROR((F910/F911),"") ="", "",(F910/F911))</f>
        <v/>
      </c>
      <c r="H910" s="894"/>
      <c r="I910" s="914"/>
      <c r="J910" s="898"/>
      <c r="K910" s="893">
        <f ca="1">IF(OFFSET(K910,-2,0,,)="",-300,OFFSET(K910,-2,0,,)-1)</f>
        <v>-447</v>
      </c>
      <c r="L910" s="425" t="e">
        <f ca="1">IF(AND(EXACT(C910,C908),C908&lt;&gt;0),L908+1,0)</f>
        <v>#NAME?</v>
      </c>
      <c r="M910" s="425" t="e">
        <f ca="1">IF(C910&lt;&gt;"",C910&amp;"-"&amp;L910,"")</f>
        <v>#NAME?</v>
      </c>
      <c r="N910" s="425" t="str">
        <f t="array" aca="1" ref="N910" ca="1">IFERROR(IF(INDEX('Disaggregation Records'!$E$155:$E$385,MATCH(RIGHT(M910,255),RIGHT('Disaggregation Records'!$D$155:$D$385,255),0))=0,"",INDEX('Disaggregation Records'!$E$155:$E$385,MATCH(RIGHT(M910,255),RIGHT('Disaggregation Records'!$D$155:$D$385,255),0))),"")</f>
        <v/>
      </c>
      <c r="O910" s="425" t="str">
        <f t="array" aca="1" ref="O910" ca="1">IFERROR(IF(INDEX('Disaggregation Records'!$F$155:$F$385,MATCH(RIGHT(M910,255),RIGHT('Disaggregation Records'!$D$155:$D$385,255),0))=0,"",INDEX('Disaggregation Records'!$F$155:$F$385,MATCH(RIGHT(M910,255),RIGHT('Disaggregation Records'!$D$155:$D$385,255),0))),"")</f>
        <v/>
      </c>
      <c r="P910" s="425" t="str">
        <f t="array" aca="1" ref="P910" ca="1">IFERROR(IF(INDEX('Disaggregation Records'!$H$155:$H$385,MATCH(RIGHT(M910,255),RIGHT('Disaggregation Records'!$D$155:$D$385,255),0))=0,"",INDEX('Disaggregation Records'!$H$155:$H$385,MATCH(RIGHT(M910,255),RIGHT('Disaggregation Records'!$D$155:$D$385,255),0))),"")</f>
        <v/>
      </c>
    </row>
    <row r="911" spans="1:16" x14ac:dyDescent="0.35">
      <c r="A911" s="891"/>
      <c r="B911" s="903"/>
      <c r="C911" s="890"/>
      <c r="D911" s="901"/>
      <c r="E911" s="913"/>
      <c r="F911" s="431"/>
      <c r="G911" s="905"/>
      <c r="H911" s="895"/>
      <c r="I911" s="915"/>
      <c r="J911" s="899"/>
      <c r="K911" s="893"/>
      <c r="L911" s="425"/>
      <c r="M911" s="425"/>
      <c r="N911" s="425"/>
      <c r="O911" s="425"/>
      <c r="P911" s="425"/>
    </row>
    <row r="912" spans="1:16" x14ac:dyDescent="0.35">
      <c r="A912" s="891" t="str">
        <f ca="1">INDIRECT("'Disaggregation tab old'!AB"&amp;28-$K912)</f>
        <v>a161R00000O3JzaQAF</v>
      </c>
      <c r="B912" s="902">
        <f ca="1">INDIRECT("'Disaggregation tab old'!A"&amp;28-$K912)</f>
        <v>8</v>
      </c>
      <c r="C912" s="889" t="e">
        <f ca="1">VLOOKUP(B912,'Coverage Indicators - Section D'!$A$9:$AZ$70,52,FALSE)</f>
        <v>#NAME?</v>
      </c>
      <c r="D912" s="900" t="str">
        <f ca="1">N912</f>
        <v/>
      </c>
      <c r="E912" s="912" t="str">
        <f ca="1">O912</f>
        <v/>
      </c>
      <c r="F912" s="431"/>
      <c r="G912" s="904" t="str">
        <f>IF(IFERROR((F912/F913),"") ="", "",(F912/F913))</f>
        <v/>
      </c>
      <c r="H912" s="894"/>
      <c r="I912" s="914"/>
      <c r="J912" s="898"/>
      <c r="K912" s="893">
        <f ca="1">IF(OFFSET(K912,-2,0,,)="",-300,OFFSET(K912,-2,0,,)-1)</f>
        <v>-448</v>
      </c>
      <c r="L912" s="425" t="e">
        <f ca="1">IF(AND(EXACT(C912,C910),C910&lt;&gt;0),L910+1,0)</f>
        <v>#NAME?</v>
      </c>
      <c r="M912" s="425" t="e">
        <f ca="1">IF(C912&lt;&gt;"",C912&amp;"-"&amp;L912,"")</f>
        <v>#NAME?</v>
      </c>
      <c r="N912" s="425" t="str">
        <f t="array" aca="1" ref="N912" ca="1">IFERROR(IF(INDEX('Disaggregation Records'!$E$155:$E$385,MATCH(RIGHT(M912,255),RIGHT('Disaggregation Records'!$D$155:$D$385,255),0))=0,"",INDEX('Disaggregation Records'!$E$155:$E$385,MATCH(RIGHT(M912,255),RIGHT('Disaggregation Records'!$D$155:$D$385,255),0))),"")</f>
        <v/>
      </c>
      <c r="O912" s="425" t="str">
        <f t="array" aca="1" ref="O912" ca="1">IFERROR(IF(INDEX('Disaggregation Records'!$F$155:$F$385,MATCH(RIGHT(M912,255),RIGHT('Disaggregation Records'!$D$155:$D$385,255),0))=0,"",INDEX('Disaggregation Records'!$F$155:$F$385,MATCH(RIGHT(M912,255),RIGHT('Disaggregation Records'!$D$155:$D$385,255),0))),"")</f>
        <v/>
      </c>
      <c r="P912" s="425" t="str">
        <f t="array" aca="1" ref="P912" ca="1">IFERROR(IF(INDEX('Disaggregation Records'!$H$155:$H$385,MATCH(RIGHT(M912,255),RIGHT('Disaggregation Records'!$D$155:$D$385,255),0))=0,"",INDEX('Disaggregation Records'!$H$155:$H$385,MATCH(RIGHT(M912,255),RIGHT('Disaggregation Records'!$D$155:$D$385,255),0))),"")</f>
        <v/>
      </c>
    </row>
    <row r="913" spans="1:16" x14ac:dyDescent="0.35">
      <c r="A913" s="891"/>
      <c r="B913" s="903"/>
      <c r="C913" s="890"/>
      <c r="D913" s="901"/>
      <c r="E913" s="913"/>
      <c r="F913" s="431"/>
      <c r="G913" s="905"/>
      <c r="H913" s="895"/>
      <c r="I913" s="915"/>
      <c r="J913" s="899"/>
      <c r="K913" s="893"/>
      <c r="L913" s="425"/>
      <c r="M913" s="425"/>
      <c r="N913" s="425"/>
      <c r="O913" s="425"/>
      <c r="P913" s="425"/>
    </row>
    <row r="914" spans="1:16" x14ac:dyDescent="0.35">
      <c r="A914" s="891" t="str">
        <f ca="1">INDIRECT("'Disaggregation tab old'!AB"&amp;28-$K914)</f>
        <v>a161R00000O3JzbQAF</v>
      </c>
      <c r="B914" s="902">
        <f ca="1">INDIRECT("'Disaggregation tab old'!A"&amp;28-$K914)</f>
        <v>8</v>
      </c>
      <c r="C914" s="889" t="e">
        <f ca="1">VLOOKUP(B914,'Coverage Indicators - Section D'!$A$9:$AZ$70,52,FALSE)</f>
        <v>#NAME?</v>
      </c>
      <c r="D914" s="900" t="str">
        <f ca="1">N914</f>
        <v/>
      </c>
      <c r="E914" s="912" t="str">
        <f ca="1">O914</f>
        <v/>
      </c>
      <c r="F914" s="431"/>
      <c r="G914" s="904" t="str">
        <f>IF(IFERROR((F914/F915),"") ="", "",(F914/F915))</f>
        <v/>
      </c>
      <c r="H914" s="894"/>
      <c r="I914" s="914"/>
      <c r="J914" s="898"/>
      <c r="K914" s="893">
        <f ca="1">IF(OFFSET(K914,-2,0,,)="",-300,OFFSET(K914,-2,0,,)-1)</f>
        <v>-449</v>
      </c>
      <c r="L914" s="425" t="e">
        <f ca="1">IF(AND(EXACT(C914,C912),C912&lt;&gt;0),L912+1,0)</f>
        <v>#NAME?</v>
      </c>
      <c r="M914" s="425" t="e">
        <f ca="1">IF(C914&lt;&gt;"",C914&amp;"-"&amp;L914,"")</f>
        <v>#NAME?</v>
      </c>
      <c r="N914" s="425" t="str">
        <f t="array" aca="1" ref="N914" ca="1">IFERROR(IF(INDEX('Disaggregation Records'!$E$155:$E$385,MATCH(RIGHT(M914,255),RIGHT('Disaggregation Records'!$D$155:$D$385,255),0))=0,"",INDEX('Disaggregation Records'!$E$155:$E$385,MATCH(RIGHT(M914,255),RIGHT('Disaggregation Records'!$D$155:$D$385,255),0))),"")</f>
        <v/>
      </c>
      <c r="O914" s="425" t="str">
        <f t="array" aca="1" ref="O914" ca="1">IFERROR(IF(INDEX('Disaggregation Records'!$F$155:$F$385,MATCH(RIGHT(M914,255),RIGHT('Disaggregation Records'!$D$155:$D$385,255),0))=0,"",INDEX('Disaggregation Records'!$F$155:$F$385,MATCH(RIGHT(M914,255),RIGHT('Disaggregation Records'!$D$155:$D$385,255),0))),"")</f>
        <v/>
      </c>
      <c r="P914" s="425" t="str">
        <f t="array" aca="1" ref="P914" ca="1">IFERROR(IF(INDEX('Disaggregation Records'!$H$155:$H$385,MATCH(RIGHT(M914,255),RIGHT('Disaggregation Records'!$D$155:$D$385,255),0))=0,"",INDEX('Disaggregation Records'!$H$155:$H$385,MATCH(RIGHT(M914,255),RIGHT('Disaggregation Records'!$D$155:$D$385,255),0))),"")</f>
        <v/>
      </c>
    </row>
    <row r="915" spans="1:16" x14ac:dyDescent="0.35">
      <c r="A915" s="891"/>
      <c r="B915" s="903"/>
      <c r="C915" s="890"/>
      <c r="D915" s="901"/>
      <c r="E915" s="913"/>
      <c r="F915" s="431"/>
      <c r="G915" s="905"/>
      <c r="H915" s="895"/>
      <c r="I915" s="915"/>
      <c r="J915" s="899"/>
      <c r="K915" s="893"/>
      <c r="L915" s="425"/>
      <c r="M915" s="425"/>
      <c r="N915" s="425"/>
      <c r="O915" s="425"/>
      <c r="P915" s="425"/>
    </row>
    <row r="916" spans="1:16" x14ac:dyDescent="0.35">
      <c r="A916" s="891" t="str">
        <f ca="1">INDIRECT("'Disaggregation tab old'!AB"&amp;28-$K916)</f>
        <v>a161R00000O3JzcQAF</v>
      </c>
      <c r="B916" s="902">
        <f ca="1">INDIRECT("'Disaggregation tab old'!A"&amp;28-$K916)</f>
        <v>8</v>
      </c>
      <c r="C916" s="889" t="e">
        <f ca="1">VLOOKUP(B916,'Coverage Indicators - Section D'!$A$9:$AZ$70,52,FALSE)</f>
        <v>#NAME?</v>
      </c>
      <c r="D916" s="900" t="str">
        <f ca="1">N916</f>
        <v/>
      </c>
      <c r="E916" s="912" t="str">
        <f ca="1">O916</f>
        <v/>
      </c>
      <c r="F916" s="431"/>
      <c r="G916" s="904" t="str">
        <f>IF(IFERROR((F916/F917),"") ="", "",(F916/F917))</f>
        <v/>
      </c>
      <c r="H916" s="894"/>
      <c r="I916" s="914"/>
      <c r="J916" s="898"/>
      <c r="K916" s="893">
        <f ca="1">IF(OFFSET(K916,-2,0,,)="",-300,OFFSET(K916,-2,0,,)-1)</f>
        <v>-450</v>
      </c>
      <c r="L916" s="425" t="e">
        <f ca="1">IF(AND(EXACT(C916,C914),C914&lt;&gt;0),L914+1,0)</f>
        <v>#NAME?</v>
      </c>
      <c r="M916" s="425" t="e">
        <f ca="1">IF(C916&lt;&gt;"",C916&amp;"-"&amp;L916,"")</f>
        <v>#NAME?</v>
      </c>
      <c r="N916" s="425" t="str">
        <f t="array" aca="1" ref="N916" ca="1">IFERROR(IF(INDEX('Disaggregation Records'!$E$155:$E$385,MATCH(RIGHT(M916,255),RIGHT('Disaggregation Records'!$D$155:$D$385,255),0))=0,"",INDEX('Disaggregation Records'!$E$155:$E$385,MATCH(RIGHT(M916,255),RIGHT('Disaggregation Records'!$D$155:$D$385,255),0))),"")</f>
        <v/>
      </c>
      <c r="O916" s="425" t="str">
        <f t="array" aca="1" ref="O916" ca="1">IFERROR(IF(INDEX('Disaggregation Records'!$F$155:$F$385,MATCH(RIGHT(M916,255),RIGHT('Disaggregation Records'!$D$155:$D$385,255),0))=0,"",INDEX('Disaggregation Records'!$F$155:$F$385,MATCH(RIGHT(M916,255),RIGHT('Disaggregation Records'!$D$155:$D$385,255),0))),"")</f>
        <v/>
      </c>
      <c r="P916" s="425" t="str">
        <f t="array" aca="1" ref="P916" ca="1">IFERROR(IF(INDEX('Disaggregation Records'!$H$155:$H$385,MATCH(RIGHT(M916,255),RIGHT('Disaggregation Records'!$D$155:$D$385,255),0))=0,"",INDEX('Disaggregation Records'!$H$155:$H$385,MATCH(RIGHT(M916,255),RIGHT('Disaggregation Records'!$D$155:$D$385,255),0))),"")</f>
        <v/>
      </c>
    </row>
    <row r="917" spans="1:16" x14ac:dyDescent="0.35">
      <c r="A917" s="891"/>
      <c r="B917" s="903"/>
      <c r="C917" s="890"/>
      <c r="D917" s="901"/>
      <c r="E917" s="913"/>
      <c r="F917" s="431"/>
      <c r="G917" s="905"/>
      <c r="H917" s="895"/>
      <c r="I917" s="915"/>
      <c r="J917" s="899"/>
      <c r="K917" s="893"/>
      <c r="L917" s="425"/>
      <c r="M917" s="425"/>
      <c r="N917" s="425"/>
      <c r="O917" s="425"/>
      <c r="P917" s="425"/>
    </row>
    <row r="918" spans="1:16" x14ac:dyDescent="0.35">
      <c r="A918" s="891" t="str">
        <f ca="1">INDIRECT("'Disaggregation tab old'!AB"&amp;28-$K918)</f>
        <v>a161R00000O3JzdQAF</v>
      </c>
      <c r="B918" s="902">
        <f ca="1">INDIRECT("'Disaggregation tab old'!A"&amp;28-$K918)</f>
        <v>8</v>
      </c>
      <c r="C918" s="889" t="e">
        <f ca="1">VLOOKUP(B918,'Coverage Indicators - Section D'!$A$9:$AZ$70,52,FALSE)</f>
        <v>#NAME?</v>
      </c>
      <c r="D918" s="900" t="str">
        <f ca="1">N918</f>
        <v/>
      </c>
      <c r="E918" s="912" t="str">
        <f ca="1">O918</f>
        <v/>
      </c>
      <c r="F918" s="431"/>
      <c r="G918" s="904" t="str">
        <f>IF(IFERROR((F918/F919),"") ="", "",(F918/F919))</f>
        <v/>
      </c>
      <c r="H918" s="894"/>
      <c r="I918" s="914"/>
      <c r="J918" s="898"/>
      <c r="K918" s="893">
        <f ca="1">IF(OFFSET(K918,-2,0,,)="",-300,OFFSET(K918,-2,0,,)-1)</f>
        <v>-451</v>
      </c>
      <c r="L918" s="425" t="e">
        <f ca="1">IF(AND(EXACT(C918,C916),C916&lt;&gt;0),L916+1,0)</f>
        <v>#NAME?</v>
      </c>
      <c r="M918" s="425" t="e">
        <f ca="1">IF(C918&lt;&gt;"",C918&amp;"-"&amp;L918,"")</f>
        <v>#NAME?</v>
      </c>
      <c r="N918" s="425" t="str">
        <f t="array" aca="1" ref="N918" ca="1">IFERROR(IF(INDEX('Disaggregation Records'!$E$155:$E$385,MATCH(RIGHT(M918,255),RIGHT('Disaggregation Records'!$D$155:$D$385,255),0))=0,"",INDEX('Disaggregation Records'!$E$155:$E$385,MATCH(RIGHT(M918,255),RIGHT('Disaggregation Records'!$D$155:$D$385,255),0))),"")</f>
        <v/>
      </c>
      <c r="O918" s="425" t="str">
        <f t="array" aca="1" ref="O918" ca="1">IFERROR(IF(INDEX('Disaggregation Records'!$F$155:$F$385,MATCH(RIGHT(M918,255),RIGHT('Disaggregation Records'!$D$155:$D$385,255),0))=0,"",INDEX('Disaggregation Records'!$F$155:$F$385,MATCH(RIGHT(M918,255),RIGHT('Disaggregation Records'!$D$155:$D$385,255),0))),"")</f>
        <v/>
      </c>
      <c r="P918" s="425" t="str">
        <f t="array" aca="1" ref="P918" ca="1">IFERROR(IF(INDEX('Disaggregation Records'!$H$155:$H$385,MATCH(RIGHT(M918,255),RIGHT('Disaggregation Records'!$D$155:$D$385,255),0))=0,"",INDEX('Disaggregation Records'!$H$155:$H$385,MATCH(RIGHT(M918,255),RIGHT('Disaggregation Records'!$D$155:$D$385,255),0))),"")</f>
        <v/>
      </c>
    </row>
    <row r="919" spans="1:16" x14ac:dyDescent="0.35">
      <c r="A919" s="891"/>
      <c r="B919" s="903"/>
      <c r="C919" s="890"/>
      <c r="D919" s="901"/>
      <c r="E919" s="913"/>
      <c r="F919" s="431"/>
      <c r="G919" s="905"/>
      <c r="H919" s="895"/>
      <c r="I919" s="915"/>
      <c r="J919" s="899"/>
      <c r="K919" s="893"/>
      <c r="L919" s="425"/>
      <c r="M919" s="425"/>
      <c r="N919" s="425"/>
      <c r="O919" s="425"/>
      <c r="P919" s="425"/>
    </row>
    <row r="920" spans="1:16" x14ac:dyDescent="0.35">
      <c r="A920" s="891" t="str">
        <f ca="1">INDIRECT("'Disaggregation tab old'!AB"&amp;28-$K920)</f>
        <v>a161R00000O3JzeQAF</v>
      </c>
      <c r="B920" s="902">
        <f ca="1">INDIRECT("'Disaggregation tab old'!A"&amp;28-$K920)</f>
        <v>8</v>
      </c>
      <c r="C920" s="889" t="e">
        <f ca="1">VLOOKUP(B920,'Coverage Indicators - Section D'!$A$9:$AZ$70,52,FALSE)</f>
        <v>#NAME?</v>
      </c>
      <c r="D920" s="900" t="str">
        <f ca="1">N920</f>
        <v/>
      </c>
      <c r="E920" s="912" t="str">
        <f ca="1">O920</f>
        <v/>
      </c>
      <c r="F920" s="431"/>
      <c r="G920" s="904" t="str">
        <f>IF(IFERROR((F920/F921),"") ="", "",(F920/F921))</f>
        <v/>
      </c>
      <c r="H920" s="894"/>
      <c r="I920" s="914"/>
      <c r="J920" s="898"/>
      <c r="K920" s="893">
        <f ca="1">IF(OFFSET(K920,-2,0,,)="",-300,OFFSET(K920,-2,0,,)-1)</f>
        <v>-452</v>
      </c>
      <c r="L920" s="425" t="e">
        <f ca="1">IF(AND(EXACT(C920,C918),C918&lt;&gt;0),L918+1,0)</f>
        <v>#NAME?</v>
      </c>
      <c r="M920" s="425" t="e">
        <f ca="1">IF(C920&lt;&gt;"",C920&amp;"-"&amp;L920,"")</f>
        <v>#NAME?</v>
      </c>
      <c r="N920" s="425" t="str">
        <f t="array" aca="1" ref="N920" ca="1">IFERROR(IF(INDEX('Disaggregation Records'!$E$155:$E$385,MATCH(RIGHT(M920,255),RIGHT('Disaggregation Records'!$D$155:$D$385,255),0))=0,"",INDEX('Disaggregation Records'!$E$155:$E$385,MATCH(RIGHT(M920,255),RIGHT('Disaggregation Records'!$D$155:$D$385,255),0))),"")</f>
        <v/>
      </c>
      <c r="O920" s="425" t="str">
        <f t="array" aca="1" ref="O920" ca="1">IFERROR(IF(INDEX('Disaggregation Records'!$F$155:$F$385,MATCH(RIGHT(M920,255),RIGHT('Disaggregation Records'!$D$155:$D$385,255),0))=0,"",INDEX('Disaggregation Records'!$F$155:$F$385,MATCH(RIGHT(M920,255),RIGHT('Disaggregation Records'!$D$155:$D$385,255),0))),"")</f>
        <v/>
      </c>
      <c r="P920" s="425" t="str">
        <f t="array" aca="1" ref="P920" ca="1">IFERROR(IF(INDEX('Disaggregation Records'!$H$155:$H$385,MATCH(RIGHT(M920,255),RIGHT('Disaggregation Records'!$D$155:$D$385,255),0))=0,"",INDEX('Disaggregation Records'!$H$155:$H$385,MATCH(RIGHT(M920,255),RIGHT('Disaggregation Records'!$D$155:$D$385,255),0))),"")</f>
        <v/>
      </c>
    </row>
    <row r="921" spans="1:16" x14ac:dyDescent="0.35">
      <c r="A921" s="891"/>
      <c r="B921" s="903"/>
      <c r="C921" s="890"/>
      <c r="D921" s="901"/>
      <c r="E921" s="913"/>
      <c r="F921" s="431"/>
      <c r="G921" s="905"/>
      <c r="H921" s="895"/>
      <c r="I921" s="915"/>
      <c r="J921" s="899"/>
      <c r="K921" s="893"/>
      <c r="L921" s="425"/>
      <c r="M921" s="425"/>
      <c r="N921" s="425"/>
      <c r="O921" s="425"/>
      <c r="P921" s="425"/>
    </row>
    <row r="922" spans="1:16" x14ac:dyDescent="0.35">
      <c r="A922" s="891" t="str">
        <f ca="1">INDIRECT("'Disaggregation tab old'!AB"&amp;28-$K922)</f>
        <v>a161R00000O3JzfQAF</v>
      </c>
      <c r="B922" s="902">
        <f ca="1">INDIRECT("'Disaggregation tab old'!A"&amp;28-$K922)</f>
        <v>8</v>
      </c>
      <c r="C922" s="889" t="e">
        <f ca="1">VLOOKUP(B922,'Coverage Indicators - Section D'!$A$9:$AZ$70,52,FALSE)</f>
        <v>#NAME?</v>
      </c>
      <c r="D922" s="900" t="str">
        <f ca="1">N922</f>
        <v/>
      </c>
      <c r="E922" s="912" t="str">
        <f ca="1">O922</f>
        <v/>
      </c>
      <c r="F922" s="431"/>
      <c r="G922" s="904" t="str">
        <f>IF(IFERROR((F922/F923),"") ="", "",(F922/F923))</f>
        <v/>
      </c>
      <c r="H922" s="894"/>
      <c r="I922" s="914"/>
      <c r="J922" s="898"/>
      <c r="K922" s="893">
        <f ca="1">IF(OFFSET(K922,-2,0,,)="",-300,OFFSET(K922,-2,0,,)-1)</f>
        <v>-453</v>
      </c>
      <c r="L922" s="425" t="e">
        <f ca="1">IF(AND(EXACT(C922,C920),C920&lt;&gt;0),L920+1,0)</f>
        <v>#NAME?</v>
      </c>
      <c r="M922" s="425" t="e">
        <f ca="1">IF(C922&lt;&gt;"",C922&amp;"-"&amp;L922,"")</f>
        <v>#NAME?</v>
      </c>
      <c r="N922" s="425" t="str">
        <f t="array" aca="1" ref="N922" ca="1">IFERROR(IF(INDEX('Disaggregation Records'!$E$155:$E$385,MATCH(RIGHT(M922,255),RIGHT('Disaggregation Records'!$D$155:$D$385,255),0))=0,"",INDEX('Disaggregation Records'!$E$155:$E$385,MATCH(RIGHT(M922,255),RIGHT('Disaggregation Records'!$D$155:$D$385,255),0))),"")</f>
        <v/>
      </c>
      <c r="O922" s="425" t="str">
        <f t="array" aca="1" ref="O922" ca="1">IFERROR(IF(INDEX('Disaggregation Records'!$F$155:$F$385,MATCH(RIGHT(M922,255),RIGHT('Disaggregation Records'!$D$155:$D$385,255),0))=0,"",INDEX('Disaggregation Records'!$F$155:$F$385,MATCH(RIGHT(M922,255),RIGHT('Disaggregation Records'!$D$155:$D$385,255),0))),"")</f>
        <v/>
      </c>
      <c r="P922" s="425" t="str">
        <f t="array" aca="1" ref="P922" ca="1">IFERROR(IF(INDEX('Disaggregation Records'!$H$155:$H$385,MATCH(RIGHT(M922,255),RIGHT('Disaggregation Records'!$D$155:$D$385,255),0))=0,"",INDEX('Disaggregation Records'!$H$155:$H$385,MATCH(RIGHT(M922,255),RIGHT('Disaggregation Records'!$D$155:$D$385,255),0))),"")</f>
        <v/>
      </c>
    </row>
    <row r="923" spans="1:16" x14ac:dyDescent="0.35">
      <c r="A923" s="891"/>
      <c r="B923" s="903"/>
      <c r="C923" s="890"/>
      <c r="D923" s="901"/>
      <c r="E923" s="913"/>
      <c r="F923" s="431"/>
      <c r="G923" s="905"/>
      <c r="H923" s="895"/>
      <c r="I923" s="915"/>
      <c r="J923" s="899"/>
      <c r="K923" s="893"/>
      <c r="L923" s="425"/>
      <c r="M923" s="425"/>
      <c r="N923" s="425"/>
      <c r="O923" s="425"/>
      <c r="P923" s="425"/>
    </row>
    <row r="924" spans="1:16" x14ac:dyDescent="0.35">
      <c r="A924" s="891" t="str">
        <f ca="1">INDIRECT("'Disaggregation tab old'!AB"&amp;28-$K924)</f>
        <v>a161R00000O3JzgQAF</v>
      </c>
      <c r="B924" s="902">
        <f ca="1">INDIRECT("'Disaggregation tab old'!A"&amp;28-$K924)</f>
        <v>8</v>
      </c>
      <c r="C924" s="889" t="e">
        <f ca="1">VLOOKUP(B924,'Coverage Indicators - Section D'!$A$9:$AZ$70,52,FALSE)</f>
        <v>#NAME?</v>
      </c>
      <c r="D924" s="900" t="str">
        <f ca="1">N924</f>
        <v/>
      </c>
      <c r="E924" s="912" t="str">
        <f ca="1">O924</f>
        <v/>
      </c>
      <c r="F924" s="431"/>
      <c r="G924" s="904" t="str">
        <f>IF(IFERROR((F924/F925),"") ="", "",(F924/F925))</f>
        <v/>
      </c>
      <c r="H924" s="894"/>
      <c r="I924" s="914"/>
      <c r="J924" s="898"/>
      <c r="K924" s="893">
        <f ca="1">IF(OFFSET(K924,-2,0,,)="",-300,OFFSET(K924,-2,0,,)-1)</f>
        <v>-454</v>
      </c>
      <c r="L924" s="425" t="e">
        <f ca="1">IF(AND(EXACT(C924,C922),C922&lt;&gt;0),L922+1,0)</f>
        <v>#NAME?</v>
      </c>
      <c r="M924" s="425" t="e">
        <f ca="1">IF(C924&lt;&gt;"",C924&amp;"-"&amp;L924,"")</f>
        <v>#NAME?</v>
      </c>
      <c r="N924" s="425" t="str">
        <f t="array" aca="1" ref="N924" ca="1">IFERROR(IF(INDEX('Disaggregation Records'!$E$155:$E$385,MATCH(RIGHT(M924,255),RIGHT('Disaggregation Records'!$D$155:$D$385,255),0))=0,"",INDEX('Disaggregation Records'!$E$155:$E$385,MATCH(RIGHT(M924,255),RIGHT('Disaggregation Records'!$D$155:$D$385,255),0))),"")</f>
        <v/>
      </c>
      <c r="O924" s="425" t="str">
        <f t="array" aca="1" ref="O924" ca="1">IFERROR(IF(INDEX('Disaggregation Records'!$F$155:$F$385,MATCH(RIGHT(M924,255),RIGHT('Disaggregation Records'!$D$155:$D$385,255),0))=0,"",INDEX('Disaggregation Records'!$F$155:$F$385,MATCH(RIGHT(M924,255),RIGHT('Disaggregation Records'!$D$155:$D$385,255),0))),"")</f>
        <v/>
      </c>
      <c r="P924" s="425" t="str">
        <f t="array" aca="1" ref="P924" ca="1">IFERROR(IF(INDEX('Disaggregation Records'!$H$155:$H$385,MATCH(RIGHT(M924,255),RIGHT('Disaggregation Records'!$D$155:$D$385,255),0))=0,"",INDEX('Disaggregation Records'!$H$155:$H$385,MATCH(RIGHT(M924,255),RIGHT('Disaggregation Records'!$D$155:$D$385,255),0))),"")</f>
        <v/>
      </c>
    </row>
    <row r="925" spans="1:16" x14ac:dyDescent="0.35">
      <c r="A925" s="891"/>
      <c r="B925" s="903"/>
      <c r="C925" s="890"/>
      <c r="D925" s="901"/>
      <c r="E925" s="913"/>
      <c r="F925" s="431"/>
      <c r="G925" s="905"/>
      <c r="H925" s="895"/>
      <c r="I925" s="915"/>
      <c r="J925" s="899"/>
      <c r="K925" s="893"/>
      <c r="L925" s="425"/>
      <c r="M925" s="425"/>
      <c r="N925" s="425"/>
      <c r="O925" s="425"/>
      <c r="P925" s="425"/>
    </row>
    <row r="926" spans="1:16" x14ac:dyDescent="0.35">
      <c r="A926" s="891" t="str">
        <f ca="1">INDIRECT("'Disaggregation tab old'!AB"&amp;28-$K926)</f>
        <v>a161R00000O3JzhQAF</v>
      </c>
      <c r="B926" s="902">
        <f ca="1">INDIRECT("'Disaggregation tab old'!A"&amp;28-$K926)</f>
        <v>8</v>
      </c>
      <c r="C926" s="889" t="e">
        <f ca="1">VLOOKUP(B926,'Coverage Indicators - Section D'!$A$9:$AZ$70,52,FALSE)</f>
        <v>#NAME?</v>
      </c>
      <c r="D926" s="900" t="str">
        <f ca="1">N926</f>
        <v/>
      </c>
      <c r="E926" s="912" t="str">
        <f ca="1">O926</f>
        <v/>
      </c>
      <c r="F926" s="431"/>
      <c r="G926" s="904" t="str">
        <f>IF(IFERROR((F926/F927),"") ="", "",(F926/F927))</f>
        <v/>
      </c>
      <c r="H926" s="894"/>
      <c r="I926" s="914"/>
      <c r="J926" s="898"/>
      <c r="K926" s="893">
        <f ca="1">IF(OFFSET(K926,-2,0,,)="",-300,OFFSET(K926,-2,0,,)-1)</f>
        <v>-455</v>
      </c>
      <c r="L926" s="425" t="e">
        <f ca="1">IF(AND(EXACT(C926,C924),C924&lt;&gt;0),L924+1,0)</f>
        <v>#NAME?</v>
      </c>
      <c r="M926" s="425" t="e">
        <f ca="1">IF(C926&lt;&gt;"",C926&amp;"-"&amp;L926,"")</f>
        <v>#NAME?</v>
      </c>
      <c r="N926" s="425" t="str">
        <f t="array" aca="1" ref="N926" ca="1">IFERROR(IF(INDEX('Disaggregation Records'!$E$155:$E$385,MATCH(RIGHT(M926,255),RIGHT('Disaggregation Records'!$D$155:$D$385,255),0))=0,"",INDEX('Disaggregation Records'!$E$155:$E$385,MATCH(RIGHT(M926,255),RIGHT('Disaggregation Records'!$D$155:$D$385,255),0))),"")</f>
        <v/>
      </c>
      <c r="O926" s="425" t="str">
        <f t="array" aca="1" ref="O926" ca="1">IFERROR(IF(INDEX('Disaggregation Records'!$F$155:$F$385,MATCH(RIGHT(M926,255),RIGHT('Disaggregation Records'!$D$155:$D$385,255),0))=0,"",INDEX('Disaggregation Records'!$F$155:$F$385,MATCH(RIGHT(M926,255),RIGHT('Disaggregation Records'!$D$155:$D$385,255),0))),"")</f>
        <v/>
      </c>
      <c r="P926" s="425" t="str">
        <f t="array" aca="1" ref="P926" ca="1">IFERROR(IF(INDEX('Disaggregation Records'!$H$155:$H$385,MATCH(RIGHT(M926,255),RIGHT('Disaggregation Records'!$D$155:$D$385,255),0))=0,"",INDEX('Disaggregation Records'!$H$155:$H$385,MATCH(RIGHT(M926,255),RIGHT('Disaggregation Records'!$D$155:$D$385,255),0))),"")</f>
        <v/>
      </c>
    </row>
    <row r="927" spans="1:16" x14ac:dyDescent="0.35">
      <c r="A927" s="891"/>
      <c r="B927" s="903"/>
      <c r="C927" s="890"/>
      <c r="D927" s="901"/>
      <c r="E927" s="913"/>
      <c r="F927" s="431"/>
      <c r="G927" s="905"/>
      <c r="H927" s="895"/>
      <c r="I927" s="915"/>
      <c r="J927" s="899"/>
      <c r="K927" s="893"/>
      <c r="L927" s="425"/>
      <c r="M927" s="425"/>
      <c r="N927" s="425"/>
      <c r="O927" s="425"/>
      <c r="P927" s="425"/>
    </row>
    <row r="928" spans="1:16" x14ac:dyDescent="0.35">
      <c r="A928" s="891" t="str">
        <f ca="1">INDIRECT("'Disaggregation tab old'!AB"&amp;28-$K928)</f>
        <v>a161R00000O3JziQAF</v>
      </c>
      <c r="B928" s="902">
        <f ca="1">INDIRECT("'Disaggregation tab old'!A"&amp;28-$K928)</f>
        <v>8</v>
      </c>
      <c r="C928" s="889" t="e">
        <f ca="1">VLOOKUP(B928,'Coverage Indicators - Section D'!$A$9:$AZ$70,52,FALSE)</f>
        <v>#NAME?</v>
      </c>
      <c r="D928" s="900" t="str">
        <f ca="1">N928</f>
        <v/>
      </c>
      <c r="E928" s="912" t="str">
        <f ca="1">O928</f>
        <v/>
      </c>
      <c r="F928" s="431"/>
      <c r="G928" s="904" t="str">
        <f>IF(IFERROR((F928/F929),"") ="", "",(F928/F929))</f>
        <v/>
      </c>
      <c r="H928" s="894"/>
      <c r="I928" s="914"/>
      <c r="J928" s="898"/>
      <c r="K928" s="893">
        <f ca="1">IF(OFFSET(K928,-2,0,,)="",-300,OFFSET(K928,-2,0,,)-1)</f>
        <v>-456</v>
      </c>
      <c r="L928" s="425" t="e">
        <f ca="1">IF(AND(EXACT(C928,C926),C926&lt;&gt;0),L926+1,0)</f>
        <v>#NAME?</v>
      </c>
      <c r="M928" s="425" t="e">
        <f ca="1">IF(C928&lt;&gt;"",C928&amp;"-"&amp;L928,"")</f>
        <v>#NAME?</v>
      </c>
      <c r="N928" s="425" t="str">
        <f t="array" aca="1" ref="N928" ca="1">IFERROR(IF(INDEX('Disaggregation Records'!$E$155:$E$385,MATCH(RIGHT(M928,255),RIGHT('Disaggregation Records'!$D$155:$D$385,255),0))=0,"",INDEX('Disaggregation Records'!$E$155:$E$385,MATCH(RIGHT(M928,255),RIGHT('Disaggregation Records'!$D$155:$D$385,255),0))),"")</f>
        <v/>
      </c>
      <c r="O928" s="425" t="str">
        <f t="array" aca="1" ref="O928" ca="1">IFERROR(IF(INDEX('Disaggregation Records'!$F$155:$F$385,MATCH(RIGHT(M928,255),RIGHT('Disaggregation Records'!$D$155:$D$385,255),0))=0,"",INDEX('Disaggregation Records'!$F$155:$F$385,MATCH(RIGHT(M928,255),RIGHT('Disaggregation Records'!$D$155:$D$385,255),0))),"")</f>
        <v/>
      </c>
      <c r="P928" s="425" t="str">
        <f t="array" aca="1" ref="P928" ca="1">IFERROR(IF(INDEX('Disaggregation Records'!$H$155:$H$385,MATCH(RIGHT(M928,255),RIGHT('Disaggregation Records'!$D$155:$D$385,255),0))=0,"",INDEX('Disaggregation Records'!$H$155:$H$385,MATCH(RIGHT(M928,255),RIGHT('Disaggregation Records'!$D$155:$D$385,255),0))),"")</f>
        <v/>
      </c>
    </row>
    <row r="929" spans="1:16" x14ac:dyDescent="0.35">
      <c r="A929" s="891"/>
      <c r="B929" s="903"/>
      <c r="C929" s="890"/>
      <c r="D929" s="901"/>
      <c r="E929" s="913"/>
      <c r="F929" s="431"/>
      <c r="G929" s="905"/>
      <c r="H929" s="895"/>
      <c r="I929" s="915"/>
      <c r="J929" s="899"/>
      <c r="K929" s="893"/>
      <c r="L929" s="425"/>
      <c r="M929" s="425"/>
      <c r="N929" s="425"/>
      <c r="O929" s="425"/>
      <c r="P929" s="425"/>
    </row>
    <row r="930" spans="1:16" x14ac:dyDescent="0.35">
      <c r="A930" s="891" t="str">
        <f ca="1">INDIRECT("'Disaggregation tab old'!AB"&amp;28-$K930)</f>
        <v>a161R00000O3JzjQAF</v>
      </c>
      <c r="B930" s="902">
        <f ca="1">INDIRECT("'Disaggregation tab old'!A"&amp;28-$K930)</f>
        <v>8</v>
      </c>
      <c r="C930" s="889" t="e">
        <f ca="1">VLOOKUP(B930,'Coverage Indicators - Section D'!$A$9:$AZ$70,52,FALSE)</f>
        <v>#NAME?</v>
      </c>
      <c r="D930" s="900" t="str">
        <f ca="1">N930</f>
        <v/>
      </c>
      <c r="E930" s="912" t="str">
        <f ca="1">O930</f>
        <v/>
      </c>
      <c r="F930" s="431"/>
      <c r="G930" s="904" t="str">
        <f>IF(IFERROR((F930/F931),"") ="", "",(F930/F931))</f>
        <v/>
      </c>
      <c r="H930" s="894"/>
      <c r="I930" s="914"/>
      <c r="J930" s="898"/>
      <c r="K930" s="893">
        <f ca="1">IF(OFFSET(K930,-2,0,,)="",-300,OFFSET(K930,-2,0,,)-1)</f>
        <v>-457</v>
      </c>
      <c r="L930" s="425" t="e">
        <f ca="1">IF(AND(EXACT(C930,C928),C928&lt;&gt;0),L928+1,0)</f>
        <v>#NAME?</v>
      </c>
      <c r="M930" s="425" t="e">
        <f ca="1">IF(C930&lt;&gt;"",C930&amp;"-"&amp;L930,"")</f>
        <v>#NAME?</v>
      </c>
      <c r="N930" s="425" t="str">
        <f t="array" aca="1" ref="N930" ca="1">IFERROR(IF(INDEX('Disaggregation Records'!$E$155:$E$385,MATCH(RIGHT(M930,255),RIGHT('Disaggregation Records'!$D$155:$D$385,255),0))=0,"",INDEX('Disaggregation Records'!$E$155:$E$385,MATCH(RIGHT(M930,255),RIGHT('Disaggregation Records'!$D$155:$D$385,255),0))),"")</f>
        <v/>
      </c>
      <c r="O930" s="425" t="str">
        <f t="array" aca="1" ref="O930" ca="1">IFERROR(IF(INDEX('Disaggregation Records'!$F$155:$F$385,MATCH(RIGHT(M930,255),RIGHT('Disaggregation Records'!$D$155:$D$385,255),0))=0,"",INDEX('Disaggregation Records'!$F$155:$F$385,MATCH(RIGHT(M930,255),RIGHT('Disaggregation Records'!$D$155:$D$385,255),0))),"")</f>
        <v/>
      </c>
      <c r="P930" s="425" t="str">
        <f t="array" aca="1" ref="P930" ca="1">IFERROR(IF(INDEX('Disaggregation Records'!$H$155:$H$385,MATCH(RIGHT(M930,255),RIGHT('Disaggregation Records'!$D$155:$D$385,255),0))=0,"",INDEX('Disaggregation Records'!$H$155:$H$385,MATCH(RIGHT(M930,255),RIGHT('Disaggregation Records'!$D$155:$D$385,255),0))),"")</f>
        <v/>
      </c>
    </row>
    <row r="931" spans="1:16" x14ac:dyDescent="0.35">
      <c r="A931" s="891"/>
      <c r="B931" s="903"/>
      <c r="C931" s="890"/>
      <c r="D931" s="901"/>
      <c r="E931" s="913"/>
      <c r="F931" s="431"/>
      <c r="G931" s="905"/>
      <c r="H931" s="895"/>
      <c r="I931" s="915"/>
      <c r="J931" s="899"/>
      <c r="K931" s="893"/>
      <c r="L931" s="425"/>
      <c r="M931" s="425"/>
      <c r="N931" s="425"/>
      <c r="O931" s="425"/>
      <c r="P931" s="425"/>
    </row>
    <row r="932" spans="1:16" x14ac:dyDescent="0.35">
      <c r="A932" s="891" t="str">
        <f ca="1">INDIRECT("'Disaggregation tab old'!AB"&amp;28-$K932)</f>
        <v>a161R00000O3JzkQAF</v>
      </c>
      <c r="B932" s="902">
        <f ca="1">INDIRECT("'Disaggregation tab old'!A"&amp;28-$K932)</f>
        <v>8</v>
      </c>
      <c r="C932" s="889" t="e">
        <f ca="1">VLOOKUP(B932,'Coverage Indicators - Section D'!$A$9:$AZ$70,52,FALSE)</f>
        <v>#NAME?</v>
      </c>
      <c r="D932" s="900" t="str">
        <f ca="1">N932</f>
        <v/>
      </c>
      <c r="E932" s="912" t="str">
        <f ca="1">O932</f>
        <v/>
      </c>
      <c r="F932" s="431"/>
      <c r="G932" s="904" t="str">
        <f>IF(IFERROR((F932/F933),"") ="", "",(F932/F933))</f>
        <v/>
      </c>
      <c r="H932" s="894"/>
      <c r="I932" s="914"/>
      <c r="J932" s="898"/>
      <c r="K932" s="893">
        <f ca="1">IF(OFFSET(K932,-2,0,,)="",-300,OFFSET(K932,-2,0,,)-1)</f>
        <v>-458</v>
      </c>
      <c r="L932" s="425" t="e">
        <f ca="1">IF(AND(EXACT(C932,C930),C930&lt;&gt;0),L930+1,0)</f>
        <v>#NAME?</v>
      </c>
      <c r="M932" s="425" t="e">
        <f ca="1">IF(C932&lt;&gt;"",C932&amp;"-"&amp;L932,"")</f>
        <v>#NAME?</v>
      </c>
      <c r="N932" s="425" t="str">
        <f t="array" aca="1" ref="N932" ca="1">IFERROR(IF(INDEX('Disaggregation Records'!$E$155:$E$385,MATCH(RIGHT(M932,255),RIGHT('Disaggregation Records'!$D$155:$D$385,255),0))=0,"",INDEX('Disaggregation Records'!$E$155:$E$385,MATCH(RIGHT(M932,255),RIGHT('Disaggregation Records'!$D$155:$D$385,255),0))),"")</f>
        <v/>
      </c>
      <c r="O932" s="425" t="str">
        <f t="array" aca="1" ref="O932" ca="1">IFERROR(IF(INDEX('Disaggregation Records'!$F$155:$F$385,MATCH(RIGHT(M932,255),RIGHT('Disaggregation Records'!$D$155:$D$385,255),0))=0,"",INDEX('Disaggregation Records'!$F$155:$F$385,MATCH(RIGHT(M932,255),RIGHT('Disaggregation Records'!$D$155:$D$385,255),0))),"")</f>
        <v/>
      </c>
      <c r="P932" s="425" t="str">
        <f t="array" aca="1" ref="P932" ca="1">IFERROR(IF(INDEX('Disaggregation Records'!$H$155:$H$385,MATCH(RIGHT(M932,255),RIGHT('Disaggregation Records'!$D$155:$D$385,255),0))=0,"",INDEX('Disaggregation Records'!$H$155:$H$385,MATCH(RIGHT(M932,255),RIGHT('Disaggregation Records'!$D$155:$D$385,255),0))),"")</f>
        <v/>
      </c>
    </row>
    <row r="933" spans="1:16" x14ac:dyDescent="0.35">
      <c r="A933" s="891"/>
      <c r="B933" s="903"/>
      <c r="C933" s="890"/>
      <c r="D933" s="901"/>
      <c r="E933" s="913"/>
      <c r="F933" s="431"/>
      <c r="G933" s="905"/>
      <c r="H933" s="895"/>
      <c r="I933" s="915"/>
      <c r="J933" s="899"/>
      <c r="K933" s="893"/>
      <c r="L933" s="425"/>
      <c r="M933" s="425"/>
      <c r="N933" s="425"/>
      <c r="O933" s="425"/>
      <c r="P933" s="425"/>
    </row>
    <row r="934" spans="1:16" x14ac:dyDescent="0.35">
      <c r="A934" s="891" t="str">
        <f ca="1">INDIRECT("'Disaggregation tab old'!AB"&amp;28-$K934)</f>
        <v>a161R00000O3JzlQAF</v>
      </c>
      <c r="B934" s="902">
        <f ca="1">INDIRECT("'Disaggregation tab old'!A"&amp;28-$K934)</f>
        <v>8</v>
      </c>
      <c r="C934" s="889" t="e">
        <f ca="1">VLOOKUP(B934,'Coverage Indicators - Section D'!$A$9:$AZ$70,52,FALSE)</f>
        <v>#NAME?</v>
      </c>
      <c r="D934" s="900" t="str">
        <f ca="1">N934</f>
        <v/>
      </c>
      <c r="E934" s="912" t="str">
        <f ca="1">O934</f>
        <v/>
      </c>
      <c r="F934" s="431"/>
      <c r="G934" s="904" t="str">
        <f>IF(IFERROR((F934/F935),"") ="", "",(F934/F935))</f>
        <v/>
      </c>
      <c r="H934" s="894"/>
      <c r="I934" s="914"/>
      <c r="J934" s="898"/>
      <c r="K934" s="893">
        <f ca="1">IF(OFFSET(K934,-2,0,,)="",-300,OFFSET(K934,-2,0,,)-1)</f>
        <v>-459</v>
      </c>
      <c r="L934" s="425" t="e">
        <f ca="1">IF(AND(EXACT(C934,C932),C932&lt;&gt;0),L932+1,0)</f>
        <v>#NAME?</v>
      </c>
      <c r="M934" s="425" t="e">
        <f ca="1">IF(C934&lt;&gt;"",C934&amp;"-"&amp;L934,"")</f>
        <v>#NAME?</v>
      </c>
      <c r="N934" s="425" t="str">
        <f t="array" aca="1" ref="N934" ca="1">IFERROR(IF(INDEX('Disaggregation Records'!$E$155:$E$385,MATCH(RIGHT(M934,255),RIGHT('Disaggregation Records'!$D$155:$D$385,255),0))=0,"",INDEX('Disaggregation Records'!$E$155:$E$385,MATCH(RIGHT(M934,255),RIGHT('Disaggregation Records'!$D$155:$D$385,255),0))),"")</f>
        <v/>
      </c>
      <c r="O934" s="425" t="str">
        <f t="array" aca="1" ref="O934" ca="1">IFERROR(IF(INDEX('Disaggregation Records'!$F$155:$F$385,MATCH(RIGHT(M934,255),RIGHT('Disaggregation Records'!$D$155:$D$385,255),0))=0,"",INDEX('Disaggregation Records'!$F$155:$F$385,MATCH(RIGHT(M934,255),RIGHT('Disaggregation Records'!$D$155:$D$385,255),0))),"")</f>
        <v/>
      </c>
      <c r="P934" s="425" t="str">
        <f t="array" aca="1" ref="P934" ca="1">IFERROR(IF(INDEX('Disaggregation Records'!$H$155:$H$385,MATCH(RIGHT(M934,255),RIGHT('Disaggregation Records'!$D$155:$D$385,255),0))=0,"",INDEX('Disaggregation Records'!$H$155:$H$385,MATCH(RIGHT(M934,255),RIGHT('Disaggregation Records'!$D$155:$D$385,255),0))),"")</f>
        <v/>
      </c>
    </row>
    <row r="935" spans="1:16" x14ac:dyDescent="0.35">
      <c r="A935" s="891"/>
      <c r="B935" s="903"/>
      <c r="C935" s="890"/>
      <c r="D935" s="901"/>
      <c r="E935" s="913"/>
      <c r="F935" s="431"/>
      <c r="G935" s="905"/>
      <c r="H935" s="895"/>
      <c r="I935" s="915"/>
      <c r="J935" s="899"/>
      <c r="K935" s="893"/>
      <c r="L935" s="425"/>
      <c r="M935" s="425"/>
      <c r="N935" s="425"/>
      <c r="O935" s="425"/>
      <c r="P935" s="425"/>
    </row>
    <row r="936" spans="1:16" x14ac:dyDescent="0.35">
      <c r="A936" s="891" t="str">
        <f ca="1">INDIRECT("'Disaggregation tab old'!AB"&amp;28-$K936)</f>
        <v>a161R00000O3JzmQAF</v>
      </c>
      <c r="B936" s="902">
        <f ca="1">INDIRECT("'Disaggregation tab old'!A"&amp;28-$K936)</f>
        <v>9</v>
      </c>
      <c r="C936" s="889" t="e">
        <f ca="1">VLOOKUP(B936,'Coverage Indicators - Section D'!$A$9:$AZ$70,52,FALSE)</f>
        <v>#NAME?</v>
      </c>
      <c r="D936" s="900" t="str">
        <f ca="1">N936</f>
        <v/>
      </c>
      <c r="E936" s="912" t="str">
        <f ca="1">O936</f>
        <v/>
      </c>
      <c r="F936" s="431"/>
      <c r="G936" s="904" t="str">
        <f>IF(IFERROR((F936/F937),"") ="", "",(F936/F937))</f>
        <v/>
      </c>
      <c r="H936" s="894"/>
      <c r="I936" s="914"/>
      <c r="J936" s="898"/>
      <c r="K936" s="893">
        <f ca="1">IF(OFFSET(K936,-2,0,,)="",-300,OFFSET(K936,-2,0,,)-1)</f>
        <v>-460</v>
      </c>
      <c r="L936" s="425" t="e">
        <f ca="1">IF(AND(EXACT(C936,C934),C934&lt;&gt;0),L934+1,0)</f>
        <v>#NAME?</v>
      </c>
      <c r="M936" s="425" t="e">
        <f ca="1">IF(C936&lt;&gt;"",C936&amp;"-"&amp;L936,"")</f>
        <v>#NAME?</v>
      </c>
      <c r="N936" s="425" t="str">
        <f t="array" aca="1" ref="N936" ca="1">IFERROR(IF(INDEX('Disaggregation Records'!$E$155:$E$385,MATCH(RIGHT(M936,255),RIGHT('Disaggregation Records'!$D$155:$D$385,255),0))=0,"",INDEX('Disaggregation Records'!$E$155:$E$385,MATCH(RIGHT(M936,255),RIGHT('Disaggregation Records'!$D$155:$D$385,255),0))),"")</f>
        <v/>
      </c>
      <c r="O936" s="425" t="str">
        <f t="array" aca="1" ref="O936" ca="1">IFERROR(IF(INDEX('Disaggregation Records'!$F$155:$F$385,MATCH(RIGHT(M936,255),RIGHT('Disaggregation Records'!$D$155:$D$385,255),0))=0,"",INDEX('Disaggregation Records'!$F$155:$F$385,MATCH(RIGHT(M936,255),RIGHT('Disaggregation Records'!$D$155:$D$385,255),0))),"")</f>
        <v/>
      </c>
      <c r="P936" s="425" t="str">
        <f t="array" aca="1" ref="P936" ca="1">IFERROR(IF(INDEX('Disaggregation Records'!$H$155:$H$385,MATCH(RIGHT(M936,255),RIGHT('Disaggregation Records'!$D$155:$D$385,255),0))=0,"",INDEX('Disaggregation Records'!$H$155:$H$385,MATCH(RIGHT(M936,255),RIGHT('Disaggregation Records'!$D$155:$D$385,255),0))),"")</f>
        <v/>
      </c>
    </row>
    <row r="937" spans="1:16" x14ac:dyDescent="0.35">
      <c r="A937" s="891"/>
      <c r="B937" s="903"/>
      <c r="C937" s="890"/>
      <c r="D937" s="901"/>
      <c r="E937" s="913"/>
      <c r="F937" s="431"/>
      <c r="G937" s="905"/>
      <c r="H937" s="895"/>
      <c r="I937" s="915"/>
      <c r="J937" s="899"/>
      <c r="K937" s="893"/>
      <c r="L937" s="425"/>
      <c r="M937" s="425"/>
      <c r="N937" s="425"/>
      <c r="O937" s="425"/>
      <c r="P937" s="425"/>
    </row>
    <row r="938" spans="1:16" x14ac:dyDescent="0.35">
      <c r="A938" s="891" t="str">
        <f ca="1">INDIRECT("'Disaggregation tab old'!AB"&amp;28-$K938)</f>
        <v>a161R00000O3JznQAF</v>
      </c>
      <c r="B938" s="902">
        <f ca="1">INDIRECT("'Disaggregation tab old'!A"&amp;28-$K938)</f>
        <v>9</v>
      </c>
      <c r="C938" s="889" t="e">
        <f ca="1">VLOOKUP(B938,'Coverage Indicators - Section D'!$A$9:$AZ$70,52,FALSE)</f>
        <v>#NAME?</v>
      </c>
      <c r="D938" s="900" t="str">
        <f ca="1">N938</f>
        <v/>
      </c>
      <c r="E938" s="912" t="str">
        <f ca="1">O938</f>
        <v/>
      </c>
      <c r="F938" s="431"/>
      <c r="G938" s="904" t="str">
        <f>IF(IFERROR((F938/F939),"") ="", "",(F938/F939))</f>
        <v/>
      </c>
      <c r="H938" s="894"/>
      <c r="I938" s="914"/>
      <c r="J938" s="898"/>
      <c r="K938" s="893">
        <f ca="1">IF(OFFSET(K938,-2,0,,)="",-300,OFFSET(K938,-2,0,,)-1)</f>
        <v>-461</v>
      </c>
      <c r="L938" s="425" t="e">
        <f ca="1">IF(AND(EXACT(C938,C936),C936&lt;&gt;0),L936+1,0)</f>
        <v>#NAME?</v>
      </c>
      <c r="M938" s="425" t="e">
        <f ca="1">IF(C938&lt;&gt;"",C938&amp;"-"&amp;L938,"")</f>
        <v>#NAME?</v>
      </c>
      <c r="N938" s="425" t="str">
        <f t="array" aca="1" ref="N938" ca="1">IFERROR(IF(INDEX('Disaggregation Records'!$E$155:$E$385,MATCH(RIGHT(M938,255),RIGHT('Disaggregation Records'!$D$155:$D$385,255),0))=0,"",INDEX('Disaggregation Records'!$E$155:$E$385,MATCH(RIGHT(M938,255),RIGHT('Disaggregation Records'!$D$155:$D$385,255),0))),"")</f>
        <v/>
      </c>
      <c r="O938" s="425" t="str">
        <f t="array" aca="1" ref="O938" ca="1">IFERROR(IF(INDEX('Disaggregation Records'!$F$155:$F$385,MATCH(RIGHT(M938,255),RIGHT('Disaggregation Records'!$D$155:$D$385,255),0))=0,"",INDEX('Disaggregation Records'!$F$155:$F$385,MATCH(RIGHT(M938,255),RIGHT('Disaggregation Records'!$D$155:$D$385,255),0))),"")</f>
        <v/>
      </c>
      <c r="P938" s="425" t="str">
        <f t="array" aca="1" ref="P938" ca="1">IFERROR(IF(INDEX('Disaggregation Records'!$H$155:$H$385,MATCH(RIGHT(M938,255),RIGHT('Disaggregation Records'!$D$155:$D$385,255),0))=0,"",INDEX('Disaggregation Records'!$H$155:$H$385,MATCH(RIGHT(M938,255),RIGHT('Disaggregation Records'!$D$155:$D$385,255),0))),"")</f>
        <v/>
      </c>
    </row>
    <row r="939" spans="1:16" x14ac:dyDescent="0.35">
      <c r="A939" s="891"/>
      <c r="B939" s="903"/>
      <c r="C939" s="890"/>
      <c r="D939" s="901"/>
      <c r="E939" s="913"/>
      <c r="F939" s="431"/>
      <c r="G939" s="905"/>
      <c r="H939" s="895"/>
      <c r="I939" s="915"/>
      <c r="J939" s="899"/>
      <c r="K939" s="893"/>
      <c r="L939" s="425"/>
      <c r="M939" s="425"/>
      <c r="N939" s="425"/>
      <c r="O939" s="425"/>
      <c r="P939" s="425"/>
    </row>
    <row r="940" spans="1:16" x14ac:dyDescent="0.35">
      <c r="A940" s="891" t="str">
        <f ca="1">INDIRECT("'Disaggregation tab old'!AB"&amp;28-$K940)</f>
        <v>a161R00000O3JzoQAF</v>
      </c>
      <c r="B940" s="902">
        <f ca="1">INDIRECT("'Disaggregation tab old'!A"&amp;28-$K940)</f>
        <v>9</v>
      </c>
      <c r="C940" s="889" t="e">
        <f ca="1">VLOOKUP(B940,'Coverage Indicators - Section D'!$A$9:$AZ$70,52,FALSE)</f>
        <v>#NAME?</v>
      </c>
      <c r="D940" s="900" t="str">
        <f ca="1">N940</f>
        <v/>
      </c>
      <c r="E940" s="912" t="str">
        <f ca="1">O940</f>
        <v/>
      </c>
      <c r="F940" s="431"/>
      <c r="G940" s="904" t="str">
        <f>IF(IFERROR((F940/F941),"") ="", "",(F940/F941))</f>
        <v/>
      </c>
      <c r="H940" s="894"/>
      <c r="I940" s="914"/>
      <c r="J940" s="898"/>
      <c r="K940" s="893">
        <f ca="1">IF(OFFSET(K940,-2,0,,)="",-300,OFFSET(K940,-2,0,,)-1)</f>
        <v>-462</v>
      </c>
      <c r="L940" s="425" t="e">
        <f ca="1">IF(AND(EXACT(C940,C938),C938&lt;&gt;0),L938+1,0)</f>
        <v>#NAME?</v>
      </c>
      <c r="M940" s="425" t="e">
        <f ca="1">IF(C940&lt;&gt;"",C940&amp;"-"&amp;L940,"")</f>
        <v>#NAME?</v>
      </c>
      <c r="N940" s="425" t="str">
        <f t="array" aca="1" ref="N940" ca="1">IFERROR(IF(INDEX('Disaggregation Records'!$E$155:$E$385,MATCH(RIGHT(M940,255),RIGHT('Disaggregation Records'!$D$155:$D$385,255),0))=0,"",INDEX('Disaggregation Records'!$E$155:$E$385,MATCH(RIGHT(M940,255),RIGHT('Disaggregation Records'!$D$155:$D$385,255),0))),"")</f>
        <v/>
      </c>
      <c r="O940" s="425" t="str">
        <f t="array" aca="1" ref="O940" ca="1">IFERROR(IF(INDEX('Disaggregation Records'!$F$155:$F$385,MATCH(RIGHT(M940,255),RIGHT('Disaggregation Records'!$D$155:$D$385,255),0))=0,"",INDEX('Disaggregation Records'!$F$155:$F$385,MATCH(RIGHT(M940,255),RIGHT('Disaggregation Records'!$D$155:$D$385,255),0))),"")</f>
        <v/>
      </c>
      <c r="P940" s="425" t="str">
        <f t="array" aca="1" ref="P940" ca="1">IFERROR(IF(INDEX('Disaggregation Records'!$H$155:$H$385,MATCH(RIGHT(M940,255),RIGHT('Disaggregation Records'!$D$155:$D$385,255),0))=0,"",INDEX('Disaggregation Records'!$H$155:$H$385,MATCH(RIGHT(M940,255),RIGHT('Disaggregation Records'!$D$155:$D$385,255),0))),"")</f>
        <v/>
      </c>
    </row>
    <row r="941" spans="1:16" x14ac:dyDescent="0.35">
      <c r="A941" s="891"/>
      <c r="B941" s="903"/>
      <c r="C941" s="890"/>
      <c r="D941" s="901"/>
      <c r="E941" s="913"/>
      <c r="F941" s="431"/>
      <c r="G941" s="905"/>
      <c r="H941" s="895"/>
      <c r="I941" s="915"/>
      <c r="J941" s="899"/>
      <c r="K941" s="893"/>
      <c r="L941" s="425"/>
      <c r="M941" s="425"/>
      <c r="N941" s="425"/>
      <c r="O941" s="425"/>
      <c r="P941" s="425"/>
    </row>
    <row r="942" spans="1:16" x14ac:dyDescent="0.35">
      <c r="A942" s="891" t="str">
        <f ca="1">INDIRECT("'Disaggregation tab old'!AB"&amp;28-$K942)</f>
        <v>a161R00000O3JzpQAF</v>
      </c>
      <c r="B942" s="902">
        <f ca="1">INDIRECT("'Disaggregation tab old'!A"&amp;28-$K942)</f>
        <v>9</v>
      </c>
      <c r="C942" s="889" t="e">
        <f ca="1">VLOOKUP(B942,'Coverage Indicators - Section D'!$A$9:$AZ$70,52,FALSE)</f>
        <v>#NAME?</v>
      </c>
      <c r="D942" s="900" t="str">
        <f ca="1">N942</f>
        <v/>
      </c>
      <c r="E942" s="912" t="str">
        <f ca="1">O942</f>
        <v/>
      </c>
      <c r="F942" s="431"/>
      <c r="G942" s="904" t="str">
        <f>IF(IFERROR((F942/F943),"") ="", "",(F942/F943))</f>
        <v/>
      </c>
      <c r="H942" s="894"/>
      <c r="I942" s="914"/>
      <c r="J942" s="898"/>
      <c r="K942" s="893">
        <f ca="1">IF(OFFSET(K942,-2,0,,)="",-300,OFFSET(K942,-2,0,,)-1)</f>
        <v>-463</v>
      </c>
      <c r="L942" s="425" t="e">
        <f ca="1">IF(AND(EXACT(C942,C940),C940&lt;&gt;0),L940+1,0)</f>
        <v>#NAME?</v>
      </c>
      <c r="M942" s="425" t="e">
        <f ca="1">IF(C942&lt;&gt;"",C942&amp;"-"&amp;L942,"")</f>
        <v>#NAME?</v>
      </c>
      <c r="N942" s="425" t="str">
        <f t="array" aca="1" ref="N942" ca="1">IFERROR(IF(INDEX('Disaggregation Records'!$E$155:$E$385,MATCH(RIGHT(M942,255),RIGHT('Disaggregation Records'!$D$155:$D$385,255),0))=0,"",INDEX('Disaggregation Records'!$E$155:$E$385,MATCH(RIGHT(M942,255),RIGHT('Disaggregation Records'!$D$155:$D$385,255),0))),"")</f>
        <v/>
      </c>
      <c r="O942" s="425" t="str">
        <f t="array" aca="1" ref="O942" ca="1">IFERROR(IF(INDEX('Disaggregation Records'!$F$155:$F$385,MATCH(RIGHT(M942,255),RIGHT('Disaggregation Records'!$D$155:$D$385,255),0))=0,"",INDEX('Disaggregation Records'!$F$155:$F$385,MATCH(RIGHT(M942,255),RIGHT('Disaggregation Records'!$D$155:$D$385,255),0))),"")</f>
        <v/>
      </c>
      <c r="P942" s="425" t="str">
        <f t="array" aca="1" ref="P942" ca="1">IFERROR(IF(INDEX('Disaggregation Records'!$H$155:$H$385,MATCH(RIGHT(M942,255),RIGHT('Disaggregation Records'!$D$155:$D$385,255),0))=0,"",INDEX('Disaggregation Records'!$H$155:$H$385,MATCH(RIGHT(M942,255),RIGHT('Disaggregation Records'!$D$155:$D$385,255),0))),"")</f>
        <v/>
      </c>
    </row>
    <row r="943" spans="1:16" x14ac:dyDescent="0.35">
      <c r="A943" s="891"/>
      <c r="B943" s="903"/>
      <c r="C943" s="890"/>
      <c r="D943" s="901"/>
      <c r="E943" s="913"/>
      <c r="F943" s="431"/>
      <c r="G943" s="905"/>
      <c r="H943" s="895"/>
      <c r="I943" s="915"/>
      <c r="J943" s="899"/>
      <c r="K943" s="893"/>
      <c r="L943" s="425"/>
      <c r="M943" s="425"/>
      <c r="N943" s="425"/>
      <c r="O943" s="425"/>
      <c r="P943" s="425"/>
    </row>
    <row r="944" spans="1:16" x14ac:dyDescent="0.35">
      <c r="A944" s="891" t="str">
        <f ca="1">INDIRECT("'Disaggregation tab old'!AB"&amp;28-$K944)</f>
        <v>a161R00000O3JzqQAF</v>
      </c>
      <c r="B944" s="902">
        <f ca="1">INDIRECT("'Disaggregation tab old'!A"&amp;28-$K944)</f>
        <v>9</v>
      </c>
      <c r="C944" s="889" t="e">
        <f ca="1">VLOOKUP(B944,'Coverage Indicators - Section D'!$A$9:$AZ$70,52,FALSE)</f>
        <v>#NAME?</v>
      </c>
      <c r="D944" s="900" t="str">
        <f ca="1">N944</f>
        <v/>
      </c>
      <c r="E944" s="912" t="str">
        <f ca="1">O944</f>
        <v/>
      </c>
      <c r="F944" s="431"/>
      <c r="G944" s="904" t="str">
        <f>IF(IFERROR((F944/F945),"") ="", "",(F944/F945))</f>
        <v/>
      </c>
      <c r="H944" s="894"/>
      <c r="I944" s="914"/>
      <c r="J944" s="898"/>
      <c r="K944" s="893">
        <f ca="1">IF(OFFSET(K944,-2,0,,)="",-300,OFFSET(K944,-2,0,,)-1)</f>
        <v>-464</v>
      </c>
      <c r="L944" s="425" t="e">
        <f ca="1">IF(AND(EXACT(C944,C942),C942&lt;&gt;0),L942+1,0)</f>
        <v>#NAME?</v>
      </c>
      <c r="M944" s="425" t="e">
        <f ca="1">IF(C944&lt;&gt;"",C944&amp;"-"&amp;L944,"")</f>
        <v>#NAME?</v>
      </c>
      <c r="N944" s="425" t="str">
        <f t="array" aca="1" ref="N944" ca="1">IFERROR(IF(INDEX('Disaggregation Records'!$E$155:$E$385,MATCH(RIGHT(M944,255),RIGHT('Disaggregation Records'!$D$155:$D$385,255),0))=0,"",INDEX('Disaggregation Records'!$E$155:$E$385,MATCH(RIGHT(M944,255),RIGHT('Disaggregation Records'!$D$155:$D$385,255),0))),"")</f>
        <v/>
      </c>
      <c r="O944" s="425" t="str">
        <f t="array" aca="1" ref="O944" ca="1">IFERROR(IF(INDEX('Disaggregation Records'!$F$155:$F$385,MATCH(RIGHT(M944,255),RIGHT('Disaggregation Records'!$D$155:$D$385,255),0))=0,"",INDEX('Disaggregation Records'!$F$155:$F$385,MATCH(RIGHT(M944,255),RIGHT('Disaggregation Records'!$D$155:$D$385,255),0))),"")</f>
        <v/>
      </c>
      <c r="P944" s="425" t="str">
        <f t="array" aca="1" ref="P944" ca="1">IFERROR(IF(INDEX('Disaggregation Records'!$H$155:$H$385,MATCH(RIGHT(M944,255),RIGHT('Disaggregation Records'!$D$155:$D$385,255),0))=0,"",INDEX('Disaggregation Records'!$H$155:$H$385,MATCH(RIGHT(M944,255),RIGHT('Disaggregation Records'!$D$155:$D$385,255),0))),"")</f>
        <v/>
      </c>
    </row>
    <row r="945" spans="1:16" x14ac:dyDescent="0.35">
      <c r="A945" s="891"/>
      <c r="B945" s="903"/>
      <c r="C945" s="890"/>
      <c r="D945" s="901"/>
      <c r="E945" s="913"/>
      <c r="F945" s="431"/>
      <c r="G945" s="905"/>
      <c r="H945" s="895"/>
      <c r="I945" s="915"/>
      <c r="J945" s="899"/>
      <c r="K945" s="893"/>
      <c r="L945" s="425"/>
      <c r="M945" s="425"/>
      <c r="N945" s="425"/>
      <c r="O945" s="425"/>
      <c r="P945" s="425"/>
    </row>
    <row r="946" spans="1:16" x14ac:dyDescent="0.35">
      <c r="A946" s="891" t="str">
        <f ca="1">INDIRECT("'Disaggregation tab old'!AB"&amp;28-$K946)</f>
        <v>a161R00000O3JzrQAF</v>
      </c>
      <c r="B946" s="902">
        <f ca="1">INDIRECT("'Disaggregation tab old'!A"&amp;28-$K946)</f>
        <v>9</v>
      </c>
      <c r="C946" s="889" t="e">
        <f ca="1">VLOOKUP(B946,'Coverage Indicators - Section D'!$A$9:$AZ$70,52,FALSE)</f>
        <v>#NAME?</v>
      </c>
      <c r="D946" s="900" t="str">
        <f ca="1">N946</f>
        <v/>
      </c>
      <c r="E946" s="912" t="str">
        <f ca="1">O946</f>
        <v/>
      </c>
      <c r="F946" s="431"/>
      <c r="G946" s="904" t="str">
        <f>IF(IFERROR((F946/F947),"") ="", "",(F946/F947))</f>
        <v/>
      </c>
      <c r="H946" s="894"/>
      <c r="I946" s="914"/>
      <c r="J946" s="898"/>
      <c r="K946" s="893">
        <f ca="1">IF(OFFSET(K946,-2,0,,)="",-300,OFFSET(K946,-2,0,,)-1)</f>
        <v>-465</v>
      </c>
      <c r="L946" s="425" t="e">
        <f ca="1">IF(AND(EXACT(C946,C944),C944&lt;&gt;0),L944+1,0)</f>
        <v>#NAME?</v>
      </c>
      <c r="M946" s="425" t="e">
        <f ca="1">IF(C946&lt;&gt;"",C946&amp;"-"&amp;L946,"")</f>
        <v>#NAME?</v>
      </c>
      <c r="N946" s="425" t="str">
        <f t="array" aca="1" ref="N946" ca="1">IFERROR(IF(INDEX('Disaggregation Records'!$E$155:$E$385,MATCH(RIGHT(M946,255),RIGHT('Disaggregation Records'!$D$155:$D$385,255),0))=0,"",INDEX('Disaggregation Records'!$E$155:$E$385,MATCH(RIGHT(M946,255),RIGHT('Disaggregation Records'!$D$155:$D$385,255),0))),"")</f>
        <v/>
      </c>
      <c r="O946" s="425" t="str">
        <f t="array" aca="1" ref="O946" ca="1">IFERROR(IF(INDEX('Disaggregation Records'!$F$155:$F$385,MATCH(RIGHT(M946,255),RIGHT('Disaggregation Records'!$D$155:$D$385,255),0))=0,"",INDEX('Disaggregation Records'!$F$155:$F$385,MATCH(RIGHT(M946,255),RIGHT('Disaggregation Records'!$D$155:$D$385,255),0))),"")</f>
        <v/>
      </c>
      <c r="P946" s="425" t="str">
        <f t="array" aca="1" ref="P946" ca="1">IFERROR(IF(INDEX('Disaggregation Records'!$H$155:$H$385,MATCH(RIGHT(M946,255),RIGHT('Disaggregation Records'!$D$155:$D$385,255),0))=0,"",INDEX('Disaggregation Records'!$H$155:$H$385,MATCH(RIGHT(M946,255),RIGHT('Disaggregation Records'!$D$155:$D$385,255),0))),"")</f>
        <v/>
      </c>
    </row>
    <row r="947" spans="1:16" x14ac:dyDescent="0.35">
      <c r="A947" s="891"/>
      <c r="B947" s="903"/>
      <c r="C947" s="890"/>
      <c r="D947" s="901"/>
      <c r="E947" s="913"/>
      <c r="F947" s="431"/>
      <c r="G947" s="905"/>
      <c r="H947" s="895"/>
      <c r="I947" s="915"/>
      <c r="J947" s="899"/>
      <c r="K947" s="893"/>
      <c r="L947" s="425"/>
      <c r="M947" s="425"/>
      <c r="N947" s="425"/>
      <c r="O947" s="425"/>
      <c r="P947" s="425"/>
    </row>
    <row r="948" spans="1:16" x14ac:dyDescent="0.35">
      <c r="A948" s="891" t="str">
        <f ca="1">INDIRECT("'Disaggregation tab old'!AB"&amp;28-$K948)</f>
        <v>a161R00000O3JzsQAF</v>
      </c>
      <c r="B948" s="902">
        <f ca="1">INDIRECT("'Disaggregation tab old'!A"&amp;28-$K948)</f>
        <v>9</v>
      </c>
      <c r="C948" s="889" t="e">
        <f ca="1">VLOOKUP(B948,'Coverage Indicators - Section D'!$A$9:$AZ$70,52,FALSE)</f>
        <v>#NAME?</v>
      </c>
      <c r="D948" s="900" t="str">
        <f ca="1">N948</f>
        <v/>
      </c>
      <c r="E948" s="912" t="str">
        <f ca="1">O948</f>
        <v/>
      </c>
      <c r="F948" s="431"/>
      <c r="G948" s="904" t="str">
        <f>IF(IFERROR((F948/F949),"") ="", "",(F948/F949))</f>
        <v/>
      </c>
      <c r="H948" s="894"/>
      <c r="I948" s="914"/>
      <c r="J948" s="898"/>
      <c r="K948" s="893">
        <f ca="1">IF(OFFSET(K948,-2,0,,)="",-300,OFFSET(K948,-2,0,,)-1)</f>
        <v>-466</v>
      </c>
      <c r="L948" s="425" t="e">
        <f ca="1">IF(AND(EXACT(C948,C946),C946&lt;&gt;0),L946+1,0)</f>
        <v>#NAME?</v>
      </c>
      <c r="M948" s="425" t="e">
        <f ca="1">IF(C948&lt;&gt;"",C948&amp;"-"&amp;L948,"")</f>
        <v>#NAME?</v>
      </c>
      <c r="N948" s="425" t="str">
        <f t="array" aca="1" ref="N948" ca="1">IFERROR(IF(INDEX('Disaggregation Records'!$E$155:$E$385,MATCH(RIGHT(M948,255),RIGHT('Disaggregation Records'!$D$155:$D$385,255),0))=0,"",INDEX('Disaggregation Records'!$E$155:$E$385,MATCH(RIGHT(M948,255),RIGHT('Disaggregation Records'!$D$155:$D$385,255),0))),"")</f>
        <v/>
      </c>
      <c r="O948" s="425" t="str">
        <f t="array" aca="1" ref="O948" ca="1">IFERROR(IF(INDEX('Disaggregation Records'!$F$155:$F$385,MATCH(RIGHT(M948,255),RIGHT('Disaggregation Records'!$D$155:$D$385,255),0))=0,"",INDEX('Disaggregation Records'!$F$155:$F$385,MATCH(RIGHT(M948,255),RIGHT('Disaggregation Records'!$D$155:$D$385,255),0))),"")</f>
        <v/>
      </c>
      <c r="P948" s="425" t="str">
        <f t="array" aca="1" ref="P948" ca="1">IFERROR(IF(INDEX('Disaggregation Records'!$H$155:$H$385,MATCH(RIGHT(M948,255),RIGHT('Disaggregation Records'!$D$155:$D$385,255),0))=0,"",INDEX('Disaggregation Records'!$H$155:$H$385,MATCH(RIGHT(M948,255),RIGHT('Disaggregation Records'!$D$155:$D$385,255),0))),"")</f>
        <v/>
      </c>
    </row>
    <row r="949" spans="1:16" x14ac:dyDescent="0.35">
      <c r="A949" s="891"/>
      <c r="B949" s="903"/>
      <c r="C949" s="890"/>
      <c r="D949" s="901"/>
      <c r="E949" s="913"/>
      <c r="F949" s="431"/>
      <c r="G949" s="905"/>
      <c r="H949" s="895"/>
      <c r="I949" s="915"/>
      <c r="J949" s="899"/>
      <c r="K949" s="893"/>
      <c r="L949" s="425"/>
      <c r="M949" s="425"/>
      <c r="N949" s="425"/>
      <c r="O949" s="425"/>
      <c r="P949" s="425"/>
    </row>
    <row r="950" spans="1:16" x14ac:dyDescent="0.35">
      <c r="A950" s="891" t="str">
        <f ca="1">INDIRECT("'Disaggregation tab old'!AB"&amp;28-$K950)</f>
        <v>a161R00000O3JztQAF</v>
      </c>
      <c r="B950" s="902">
        <f ca="1">INDIRECT("'Disaggregation tab old'!A"&amp;28-$K950)</f>
        <v>9</v>
      </c>
      <c r="C950" s="889" t="e">
        <f ca="1">VLOOKUP(B950,'Coverage Indicators - Section D'!$A$9:$AZ$70,52,FALSE)</f>
        <v>#NAME?</v>
      </c>
      <c r="D950" s="900" t="str">
        <f ca="1">N950</f>
        <v/>
      </c>
      <c r="E950" s="912" t="str">
        <f ca="1">O950</f>
        <v/>
      </c>
      <c r="F950" s="431"/>
      <c r="G950" s="904" t="str">
        <f>IF(IFERROR((F950/F951),"") ="", "",(F950/F951))</f>
        <v/>
      </c>
      <c r="H950" s="894"/>
      <c r="I950" s="914"/>
      <c r="J950" s="898"/>
      <c r="K950" s="893">
        <f ca="1">IF(OFFSET(K950,-2,0,,)="",-300,OFFSET(K950,-2,0,,)-1)</f>
        <v>-467</v>
      </c>
      <c r="L950" s="425" t="e">
        <f ca="1">IF(AND(EXACT(C950,C948),C948&lt;&gt;0),L948+1,0)</f>
        <v>#NAME?</v>
      </c>
      <c r="M950" s="425" t="e">
        <f ca="1">IF(C950&lt;&gt;"",C950&amp;"-"&amp;L950,"")</f>
        <v>#NAME?</v>
      </c>
      <c r="N950" s="425" t="str">
        <f t="array" aca="1" ref="N950" ca="1">IFERROR(IF(INDEX('Disaggregation Records'!$E$155:$E$385,MATCH(RIGHT(M950,255),RIGHT('Disaggregation Records'!$D$155:$D$385,255),0))=0,"",INDEX('Disaggregation Records'!$E$155:$E$385,MATCH(RIGHT(M950,255),RIGHT('Disaggregation Records'!$D$155:$D$385,255),0))),"")</f>
        <v/>
      </c>
      <c r="O950" s="425" t="str">
        <f t="array" aca="1" ref="O950" ca="1">IFERROR(IF(INDEX('Disaggregation Records'!$F$155:$F$385,MATCH(RIGHT(M950,255),RIGHT('Disaggregation Records'!$D$155:$D$385,255),0))=0,"",INDEX('Disaggregation Records'!$F$155:$F$385,MATCH(RIGHT(M950,255),RIGHT('Disaggregation Records'!$D$155:$D$385,255),0))),"")</f>
        <v/>
      </c>
      <c r="P950" s="425" t="str">
        <f t="array" aca="1" ref="P950" ca="1">IFERROR(IF(INDEX('Disaggregation Records'!$H$155:$H$385,MATCH(RIGHT(M950,255),RIGHT('Disaggregation Records'!$D$155:$D$385,255),0))=0,"",INDEX('Disaggregation Records'!$H$155:$H$385,MATCH(RIGHT(M950,255),RIGHT('Disaggregation Records'!$D$155:$D$385,255),0))),"")</f>
        <v/>
      </c>
    </row>
    <row r="951" spans="1:16" x14ac:dyDescent="0.35">
      <c r="A951" s="891"/>
      <c r="B951" s="903"/>
      <c r="C951" s="890"/>
      <c r="D951" s="901"/>
      <c r="E951" s="913"/>
      <c r="F951" s="431"/>
      <c r="G951" s="905"/>
      <c r="H951" s="895"/>
      <c r="I951" s="915"/>
      <c r="J951" s="899"/>
      <c r="K951" s="893"/>
      <c r="L951" s="425"/>
      <c r="M951" s="425"/>
      <c r="N951" s="425"/>
      <c r="O951" s="425"/>
      <c r="P951" s="425"/>
    </row>
    <row r="952" spans="1:16" x14ac:dyDescent="0.35">
      <c r="A952" s="891" t="str">
        <f ca="1">INDIRECT("'Disaggregation tab old'!AB"&amp;28-$K952)</f>
        <v>a161R00000O3JzuQAF</v>
      </c>
      <c r="B952" s="902">
        <f ca="1">INDIRECT("'Disaggregation tab old'!A"&amp;28-$K952)</f>
        <v>9</v>
      </c>
      <c r="C952" s="889" t="e">
        <f ca="1">VLOOKUP(B952,'Coverage Indicators - Section D'!$A$9:$AZ$70,52,FALSE)</f>
        <v>#NAME?</v>
      </c>
      <c r="D952" s="900" t="str">
        <f ca="1">N952</f>
        <v/>
      </c>
      <c r="E952" s="912" t="str">
        <f ca="1">O952</f>
        <v/>
      </c>
      <c r="F952" s="431"/>
      <c r="G952" s="904" t="str">
        <f>IF(IFERROR((F952/F953),"") ="", "",(F952/F953))</f>
        <v/>
      </c>
      <c r="H952" s="894"/>
      <c r="I952" s="914"/>
      <c r="J952" s="898"/>
      <c r="K952" s="893">
        <f ca="1">IF(OFFSET(K952,-2,0,,)="",-300,OFFSET(K952,-2,0,,)-1)</f>
        <v>-468</v>
      </c>
      <c r="L952" s="425" t="e">
        <f ca="1">IF(AND(EXACT(C952,C950),C950&lt;&gt;0),L950+1,0)</f>
        <v>#NAME?</v>
      </c>
      <c r="M952" s="425" t="e">
        <f ca="1">IF(C952&lt;&gt;"",C952&amp;"-"&amp;L952,"")</f>
        <v>#NAME?</v>
      </c>
      <c r="N952" s="425" t="str">
        <f t="array" aca="1" ref="N952" ca="1">IFERROR(IF(INDEX('Disaggregation Records'!$E$155:$E$385,MATCH(RIGHT(M952,255),RIGHT('Disaggregation Records'!$D$155:$D$385,255),0))=0,"",INDEX('Disaggregation Records'!$E$155:$E$385,MATCH(RIGHT(M952,255),RIGHT('Disaggregation Records'!$D$155:$D$385,255),0))),"")</f>
        <v/>
      </c>
      <c r="O952" s="425" t="str">
        <f t="array" aca="1" ref="O952" ca="1">IFERROR(IF(INDEX('Disaggregation Records'!$F$155:$F$385,MATCH(RIGHT(M952,255),RIGHT('Disaggregation Records'!$D$155:$D$385,255),0))=0,"",INDEX('Disaggregation Records'!$F$155:$F$385,MATCH(RIGHT(M952,255),RIGHT('Disaggregation Records'!$D$155:$D$385,255),0))),"")</f>
        <v/>
      </c>
      <c r="P952" s="425" t="str">
        <f t="array" aca="1" ref="P952" ca="1">IFERROR(IF(INDEX('Disaggregation Records'!$H$155:$H$385,MATCH(RIGHT(M952,255),RIGHT('Disaggregation Records'!$D$155:$D$385,255),0))=0,"",INDEX('Disaggregation Records'!$H$155:$H$385,MATCH(RIGHT(M952,255),RIGHT('Disaggregation Records'!$D$155:$D$385,255),0))),"")</f>
        <v/>
      </c>
    </row>
    <row r="953" spans="1:16" x14ac:dyDescent="0.35">
      <c r="A953" s="891"/>
      <c r="B953" s="903"/>
      <c r="C953" s="890"/>
      <c r="D953" s="901"/>
      <c r="E953" s="913"/>
      <c r="F953" s="431"/>
      <c r="G953" s="905"/>
      <c r="H953" s="895"/>
      <c r="I953" s="915"/>
      <c r="J953" s="899"/>
      <c r="K953" s="893"/>
      <c r="L953" s="425"/>
      <c r="M953" s="425"/>
      <c r="N953" s="425"/>
      <c r="O953" s="425"/>
      <c r="P953" s="425"/>
    </row>
    <row r="954" spans="1:16" x14ac:dyDescent="0.35">
      <c r="A954" s="891" t="str">
        <f ca="1">INDIRECT("'Disaggregation tab old'!AB"&amp;28-$K954)</f>
        <v>a161R00000O3JzvQAF</v>
      </c>
      <c r="B954" s="902">
        <f ca="1">INDIRECT("'Disaggregation tab old'!A"&amp;28-$K954)</f>
        <v>9</v>
      </c>
      <c r="C954" s="889" t="e">
        <f ca="1">VLOOKUP(B954,'Coverage Indicators - Section D'!$A$9:$AZ$70,52,FALSE)</f>
        <v>#NAME?</v>
      </c>
      <c r="D954" s="900" t="str">
        <f ca="1">N954</f>
        <v/>
      </c>
      <c r="E954" s="912" t="str">
        <f ca="1">O954</f>
        <v/>
      </c>
      <c r="F954" s="431"/>
      <c r="G954" s="904" t="str">
        <f>IF(IFERROR((F954/F955),"") ="", "",(F954/F955))</f>
        <v/>
      </c>
      <c r="H954" s="894"/>
      <c r="I954" s="914"/>
      <c r="J954" s="898"/>
      <c r="K954" s="893">
        <f ca="1">IF(OFFSET(K954,-2,0,,)="",-300,OFFSET(K954,-2,0,,)-1)</f>
        <v>-469</v>
      </c>
      <c r="L954" s="425" t="e">
        <f ca="1">IF(AND(EXACT(C954,C952),C952&lt;&gt;0),L952+1,0)</f>
        <v>#NAME?</v>
      </c>
      <c r="M954" s="425" t="e">
        <f ca="1">IF(C954&lt;&gt;"",C954&amp;"-"&amp;L954,"")</f>
        <v>#NAME?</v>
      </c>
      <c r="N954" s="425" t="str">
        <f t="array" aca="1" ref="N954" ca="1">IFERROR(IF(INDEX('Disaggregation Records'!$E$155:$E$385,MATCH(RIGHT(M954,255),RIGHT('Disaggregation Records'!$D$155:$D$385,255),0))=0,"",INDEX('Disaggregation Records'!$E$155:$E$385,MATCH(RIGHT(M954,255),RIGHT('Disaggregation Records'!$D$155:$D$385,255),0))),"")</f>
        <v/>
      </c>
      <c r="O954" s="425" t="str">
        <f t="array" aca="1" ref="O954" ca="1">IFERROR(IF(INDEX('Disaggregation Records'!$F$155:$F$385,MATCH(RIGHT(M954,255),RIGHT('Disaggregation Records'!$D$155:$D$385,255),0))=0,"",INDEX('Disaggregation Records'!$F$155:$F$385,MATCH(RIGHT(M954,255),RIGHT('Disaggregation Records'!$D$155:$D$385,255),0))),"")</f>
        <v/>
      </c>
      <c r="P954" s="425" t="str">
        <f t="array" aca="1" ref="P954" ca="1">IFERROR(IF(INDEX('Disaggregation Records'!$H$155:$H$385,MATCH(RIGHT(M954,255),RIGHT('Disaggregation Records'!$D$155:$D$385,255),0))=0,"",INDEX('Disaggregation Records'!$H$155:$H$385,MATCH(RIGHT(M954,255),RIGHT('Disaggregation Records'!$D$155:$D$385,255),0))),"")</f>
        <v/>
      </c>
    </row>
    <row r="955" spans="1:16" x14ac:dyDescent="0.35">
      <c r="A955" s="891"/>
      <c r="B955" s="903"/>
      <c r="C955" s="890"/>
      <c r="D955" s="901"/>
      <c r="E955" s="913"/>
      <c r="F955" s="431"/>
      <c r="G955" s="905"/>
      <c r="H955" s="895"/>
      <c r="I955" s="915"/>
      <c r="J955" s="899"/>
      <c r="K955" s="893"/>
      <c r="L955" s="425"/>
      <c r="M955" s="425"/>
      <c r="N955" s="425"/>
      <c r="O955" s="425"/>
      <c r="P955" s="425"/>
    </row>
    <row r="956" spans="1:16" x14ac:dyDescent="0.35">
      <c r="A956" s="891" t="str">
        <f ca="1">INDIRECT("'Disaggregation tab old'!AB"&amp;28-$K956)</f>
        <v>a161R00000O3JzwQAF</v>
      </c>
      <c r="B956" s="902">
        <f ca="1">INDIRECT("'Disaggregation tab old'!A"&amp;28-$K956)</f>
        <v>9</v>
      </c>
      <c r="C956" s="889" t="e">
        <f ca="1">VLOOKUP(B956,'Coverage Indicators - Section D'!$A$9:$AZ$70,52,FALSE)</f>
        <v>#NAME?</v>
      </c>
      <c r="D956" s="900" t="str">
        <f ca="1">N956</f>
        <v/>
      </c>
      <c r="E956" s="912" t="str">
        <f ca="1">O956</f>
        <v/>
      </c>
      <c r="F956" s="431"/>
      <c r="G956" s="904" t="str">
        <f>IF(IFERROR((F956/F957),"") ="", "",(F956/F957))</f>
        <v/>
      </c>
      <c r="H956" s="894"/>
      <c r="I956" s="914"/>
      <c r="J956" s="898"/>
      <c r="K956" s="893">
        <f ca="1">IF(OFFSET(K956,-2,0,,)="",-300,OFFSET(K956,-2,0,,)-1)</f>
        <v>-470</v>
      </c>
      <c r="L956" s="425" t="e">
        <f ca="1">IF(AND(EXACT(C956,C954),C954&lt;&gt;0),L954+1,0)</f>
        <v>#NAME?</v>
      </c>
      <c r="M956" s="425" t="e">
        <f ca="1">IF(C956&lt;&gt;"",C956&amp;"-"&amp;L956,"")</f>
        <v>#NAME?</v>
      </c>
      <c r="N956" s="425" t="str">
        <f t="array" aca="1" ref="N956" ca="1">IFERROR(IF(INDEX('Disaggregation Records'!$E$155:$E$385,MATCH(RIGHT(M956,255),RIGHT('Disaggregation Records'!$D$155:$D$385,255),0))=0,"",INDEX('Disaggregation Records'!$E$155:$E$385,MATCH(RIGHT(M956,255),RIGHT('Disaggregation Records'!$D$155:$D$385,255),0))),"")</f>
        <v/>
      </c>
      <c r="O956" s="425" t="str">
        <f t="array" aca="1" ref="O956" ca="1">IFERROR(IF(INDEX('Disaggregation Records'!$F$155:$F$385,MATCH(RIGHT(M956,255),RIGHT('Disaggregation Records'!$D$155:$D$385,255),0))=0,"",INDEX('Disaggregation Records'!$F$155:$F$385,MATCH(RIGHT(M956,255),RIGHT('Disaggregation Records'!$D$155:$D$385,255),0))),"")</f>
        <v/>
      </c>
      <c r="P956" s="425" t="str">
        <f t="array" aca="1" ref="P956" ca="1">IFERROR(IF(INDEX('Disaggregation Records'!$H$155:$H$385,MATCH(RIGHT(M956,255),RIGHT('Disaggregation Records'!$D$155:$D$385,255),0))=0,"",INDEX('Disaggregation Records'!$H$155:$H$385,MATCH(RIGHT(M956,255),RIGHT('Disaggregation Records'!$D$155:$D$385,255),0))),"")</f>
        <v/>
      </c>
    </row>
    <row r="957" spans="1:16" x14ac:dyDescent="0.35">
      <c r="A957" s="891"/>
      <c r="B957" s="903"/>
      <c r="C957" s="890"/>
      <c r="D957" s="901"/>
      <c r="E957" s="913"/>
      <c r="F957" s="431"/>
      <c r="G957" s="905"/>
      <c r="H957" s="895"/>
      <c r="I957" s="915"/>
      <c r="J957" s="899"/>
      <c r="K957" s="893"/>
      <c r="L957" s="425"/>
      <c r="M957" s="425"/>
      <c r="N957" s="425"/>
      <c r="O957" s="425"/>
      <c r="P957" s="425"/>
    </row>
    <row r="958" spans="1:16" x14ac:dyDescent="0.35">
      <c r="A958" s="891" t="str">
        <f ca="1">INDIRECT("'Disaggregation tab old'!AB"&amp;28-$K958)</f>
        <v>a161R00000O3JzxQAF</v>
      </c>
      <c r="B958" s="902">
        <f ca="1">INDIRECT("'Disaggregation tab old'!A"&amp;28-$K958)</f>
        <v>9</v>
      </c>
      <c r="C958" s="889" t="e">
        <f ca="1">VLOOKUP(B958,'Coverage Indicators - Section D'!$A$9:$AZ$70,52,FALSE)</f>
        <v>#NAME?</v>
      </c>
      <c r="D958" s="900" t="str">
        <f ca="1">N958</f>
        <v/>
      </c>
      <c r="E958" s="912" t="str">
        <f ca="1">O958</f>
        <v/>
      </c>
      <c r="F958" s="431"/>
      <c r="G958" s="904" t="str">
        <f>IF(IFERROR((F958/F959),"") ="", "",(F958/F959))</f>
        <v/>
      </c>
      <c r="H958" s="894"/>
      <c r="I958" s="914"/>
      <c r="J958" s="898"/>
      <c r="K958" s="893">
        <f ca="1">IF(OFFSET(K958,-2,0,,)="",-300,OFFSET(K958,-2,0,,)-1)</f>
        <v>-471</v>
      </c>
      <c r="L958" s="425" t="e">
        <f ca="1">IF(AND(EXACT(C958,C956),C956&lt;&gt;0),L956+1,0)</f>
        <v>#NAME?</v>
      </c>
      <c r="M958" s="425" t="e">
        <f ca="1">IF(C958&lt;&gt;"",C958&amp;"-"&amp;L958,"")</f>
        <v>#NAME?</v>
      </c>
      <c r="N958" s="425" t="str">
        <f t="array" aca="1" ref="N958" ca="1">IFERROR(IF(INDEX('Disaggregation Records'!$E$155:$E$385,MATCH(RIGHT(M958,255),RIGHT('Disaggregation Records'!$D$155:$D$385,255),0))=0,"",INDEX('Disaggregation Records'!$E$155:$E$385,MATCH(RIGHT(M958,255),RIGHT('Disaggregation Records'!$D$155:$D$385,255),0))),"")</f>
        <v/>
      </c>
      <c r="O958" s="425" t="str">
        <f t="array" aca="1" ref="O958" ca="1">IFERROR(IF(INDEX('Disaggregation Records'!$F$155:$F$385,MATCH(RIGHT(M958,255),RIGHT('Disaggregation Records'!$D$155:$D$385,255),0))=0,"",INDEX('Disaggregation Records'!$F$155:$F$385,MATCH(RIGHT(M958,255),RIGHT('Disaggregation Records'!$D$155:$D$385,255),0))),"")</f>
        <v/>
      </c>
      <c r="P958" s="425" t="str">
        <f t="array" aca="1" ref="P958" ca="1">IFERROR(IF(INDEX('Disaggregation Records'!$H$155:$H$385,MATCH(RIGHT(M958,255),RIGHT('Disaggregation Records'!$D$155:$D$385,255),0))=0,"",INDEX('Disaggregation Records'!$H$155:$H$385,MATCH(RIGHT(M958,255),RIGHT('Disaggregation Records'!$D$155:$D$385,255),0))),"")</f>
        <v/>
      </c>
    </row>
    <row r="959" spans="1:16" x14ac:dyDescent="0.35">
      <c r="A959" s="891"/>
      <c r="B959" s="903"/>
      <c r="C959" s="890"/>
      <c r="D959" s="901"/>
      <c r="E959" s="913"/>
      <c r="F959" s="431"/>
      <c r="G959" s="905"/>
      <c r="H959" s="895"/>
      <c r="I959" s="915"/>
      <c r="J959" s="899"/>
      <c r="K959" s="893"/>
      <c r="L959" s="425"/>
      <c r="M959" s="425"/>
      <c r="N959" s="425"/>
      <c r="O959" s="425"/>
      <c r="P959" s="425"/>
    </row>
    <row r="960" spans="1:16" x14ac:dyDescent="0.35">
      <c r="A960" s="891" t="str">
        <f ca="1">INDIRECT("'Disaggregation tab old'!AB"&amp;28-$K960)</f>
        <v>a161R00000O3JzyQAF</v>
      </c>
      <c r="B960" s="902">
        <f ca="1">INDIRECT("'Disaggregation tab old'!A"&amp;28-$K960)</f>
        <v>9</v>
      </c>
      <c r="C960" s="889" t="e">
        <f ca="1">VLOOKUP(B960,'Coverage Indicators - Section D'!$A$9:$AZ$70,52,FALSE)</f>
        <v>#NAME?</v>
      </c>
      <c r="D960" s="900" t="str">
        <f ca="1">N960</f>
        <v/>
      </c>
      <c r="E960" s="912" t="str">
        <f ca="1">O960</f>
        <v/>
      </c>
      <c r="F960" s="431"/>
      <c r="G960" s="904" t="str">
        <f>IF(IFERROR((F960/F961),"") ="", "",(F960/F961))</f>
        <v/>
      </c>
      <c r="H960" s="894"/>
      <c r="I960" s="914"/>
      <c r="J960" s="898"/>
      <c r="K960" s="893">
        <f ca="1">IF(OFFSET(K960,-2,0,,)="",-300,OFFSET(K960,-2,0,,)-1)</f>
        <v>-472</v>
      </c>
      <c r="L960" s="425" t="e">
        <f ca="1">IF(AND(EXACT(C960,C958),C958&lt;&gt;0),L958+1,0)</f>
        <v>#NAME?</v>
      </c>
      <c r="M960" s="425" t="e">
        <f ca="1">IF(C960&lt;&gt;"",C960&amp;"-"&amp;L960,"")</f>
        <v>#NAME?</v>
      </c>
      <c r="N960" s="425" t="str">
        <f t="array" aca="1" ref="N960" ca="1">IFERROR(IF(INDEX('Disaggregation Records'!$E$155:$E$385,MATCH(RIGHT(M960,255),RIGHT('Disaggregation Records'!$D$155:$D$385,255),0))=0,"",INDEX('Disaggregation Records'!$E$155:$E$385,MATCH(RIGHT(M960,255),RIGHT('Disaggregation Records'!$D$155:$D$385,255),0))),"")</f>
        <v/>
      </c>
      <c r="O960" s="425" t="str">
        <f t="array" aca="1" ref="O960" ca="1">IFERROR(IF(INDEX('Disaggregation Records'!$F$155:$F$385,MATCH(RIGHT(M960,255),RIGHT('Disaggregation Records'!$D$155:$D$385,255),0))=0,"",INDEX('Disaggregation Records'!$F$155:$F$385,MATCH(RIGHT(M960,255),RIGHT('Disaggregation Records'!$D$155:$D$385,255),0))),"")</f>
        <v/>
      </c>
      <c r="P960" s="425" t="str">
        <f t="array" aca="1" ref="P960" ca="1">IFERROR(IF(INDEX('Disaggregation Records'!$H$155:$H$385,MATCH(RIGHT(M960,255),RIGHT('Disaggregation Records'!$D$155:$D$385,255),0))=0,"",INDEX('Disaggregation Records'!$H$155:$H$385,MATCH(RIGHT(M960,255),RIGHT('Disaggregation Records'!$D$155:$D$385,255),0))),"")</f>
        <v/>
      </c>
    </row>
    <row r="961" spans="1:16" x14ac:dyDescent="0.35">
      <c r="A961" s="891"/>
      <c r="B961" s="903"/>
      <c r="C961" s="890"/>
      <c r="D961" s="901"/>
      <c r="E961" s="913"/>
      <c r="F961" s="431"/>
      <c r="G961" s="905"/>
      <c r="H961" s="895"/>
      <c r="I961" s="915"/>
      <c r="J961" s="899"/>
      <c r="K961" s="893"/>
      <c r="L961" s="425"/>
      <c r="M961" s="425"/>
      <c r="N961" s="425"/>
      <c r="O961" s="425"/>
      <c r="P961" s="425"/>
    </row>
    <row r="962" spans="1:16" x14ac:dyDescent="0.35">
      <c r="A962" s="891" t="str">
        <f ca="1">INDIRECT("'Disaggregation tab old'!AB"&amp;28-$K962)</f>
        <v>a161R00000O3JzzQAF</v>
      </c>
      <c r="B962" s="902">
        <f ca="1">INDIRECT("'Disaggregation tab old'!A"&amp;28-$K962)</f>
        <v>9</v>
      </c>
      <c r="C962" s="889" t="e">
        <f ca="1">VLOOKUP(B962,'Coverage Indicators - Section D'!$A$9:$AZ$70,52,FALSE)</f>
        <v>#NAME?</v>
      </c>
      <c r="D962" s="900" t="str">
        <f ca="1">N962</f>
        <v/>
      </c>
      <c r="E962" s="912" t="str">
        <f ca="1">O962</f>
        <v/>
      </c>
      <c r="F962" s="431"/>
      <c r="G962" s="904" t="str">
        <f>IF(IFERROR((F962/F963),"") ="", "",(F962/F963))</f>
        <v/>
      </c>
      <c r="H962" s="894"/>
      <c r="I962" s="914"/>
      <c r="J962" s="898"/>
      <c r="K962" s="893">
        <f ca="1">IF(OFFSET(K962,-2,0,,)="",-300,OFFSET(K962,-2,0,,)-1)</f>
        <v>-473</v>
      </c>
      <c r="L962" s="425" t="e">
        <f ca="1">IF(AND(EXACT(C962,C960),C960&lt;&gt;0),L960+1,0)</f>
        <v>#NAME?</v>
      </c>
      <c r="M962" s="425" t="e">
        <f ca="1">IF(C962&lt;&gt;"",C962&amp;"-"&amp;L962,"")</f>
        <v>#NAME?</v>
      </c>
      <c r="N962" s="425" t="str">
        <f t="array" aca="1" ref="N962" ca="1">IFERROR(IF(INDEX('Disaggregation Records'!$E$155:$E$385,MATCH(RIGHT(M962,255),RIGHT('Disaggregation Records'!$D$155:$D$385,255),0))=0,"",INDEX('Disaggregation Records'!$E$155:$E$385,MATCH(RIGHT(M962,255),RIGHT('Disaggregation Records'!$D$155:$D$385,255),0))),"")</f>
        <v/>
      </c>
      <c r="O962" s="425" t="str">
        <f t="array" aca="1" ref="O962" ca="1">IFERROR(IF(INDEX('Disaggregation Records'!$F$155:$F$385,MATCH(RIGHT(M962,255),RIGHT('Disaggregation Records'!$D$155:$D$385,255),0))=0,"",INDEX('Disaggregation Records'!$F$155:$F$385,MATCH(RIGHT(M962,255),RIGHT('Disaggregation Records'!$D$155:$D$385,255),0))),"")</f>
        <v/>
      </c>
      <c r="P962" s="425" t="str">
        <f t="array" aca="1" ref="P962" ca="1">IFERROR(IF(INDEX('Disaggregation Records'!$H$155:$H$385,MATCH(RIGHT(M962,255),RIGHT('Disaggregation Records'!$D$155:$D$385,255),0))=0,"",INDEX('Disaggregation Records'!$H$155:$H$385,MATCH(RIGHT(M962,255),RIGHT('Disaggregation Records'!$D$155:$D$385,255),0))),"")</f>
        <v/>
      </c>
    </row>
    <row r="963" spans="1:16" x14ac:dyDescent="0.35">
      <c r="A963" s="891"/>
      <c r="B963" s="903"/>
      <c r="C963" s="890"/>
      <c r="D963" s="901"/>
      <c r="E963" s="913"/>
      <c r="F963" s="431"/>
      <c r="G963" s="905"/>
      <c r="H963" s="895"/>
      <c r="I963" s="915"/>
      <c r="J963" s="899"/>
      <c r="K963" s="893"/>
      <c r="L963" s="425"/>
      <c r="M963" s="425"/>
      <c r="N963" s="425"/>
      <c r="O963" s="425"/>
      <c r="P963" s="425"/>
    </row>
    <row r="964" spans="1:16" x14ac:dyDescent="0.35">
      <c r="A964" s="891" t="str">
        <f ca="1">INDIRECT("'Disaggregation tab old'!AB"&amp;28-$K964)</f>
        <v>a161R00000O3K00QAF</v>
      </c>
      <c r="B964" s="902">
        <f ca="1">INDIRECT("'Disaggregation tab old'!A"&amp;28-$K964)</f>
        <v>9</v>
      </c>
      <c r="C964" s="889" t="e">
        <f ca="1">VLOOKUP(B964,'Coverage Indicators - Section D'!$A$9:$AZ$70,52,FALSE)</f>
        <v>#NAME?</v>
      </c>
      <c r="D964" s="900" t="str">
        <f ca="1">N964</f>
        <v/>
      </c>
      <c r="E964" s="912" t="str">
        <f ca="1">O964</f>
        <v/>
      </c>
      <c r="F964" s="431"/>
      <c r="G964" s="904" t="str">
        <f>IF(IFERROR((F964/F965),"") ="", "",(F964/F965))</f>
        <v/>
      </c>
      <c r="H964" s="894"/>
      <c r="I964" s="914"/>
      <c r="J964" s="898"/>
      <c r="K964" s="893">
        <f ca="1">IF(OFFSET(K964,-2,0,,)="",-300,OFFSET(K964,-2,0,,)-1)</f>
        <v>-474</v>
      </c>
      <c r="L964" s="425" t="e">
        <f ca="1">IF(AND(EXACT(C964,C962),C962&lt;&gt;0),L962+1,0)</f>
        <v>#NAME?</v>
      </c>
      <c r="M964" s="425" t="e">
        <f ca="1">IF(C964&lt;&gt;"",C964&amp;"-"&amp;L964,"")</f>
        <v>#NAME?</v>
      </c>
      <c r="N964" s="425" t="str">
        <f t="array" aca="1" ref="N964" ca="1">IFERROR(IF(INDEX('Disaggregation Records'!$E$155:$E$385,MATCH(RIGHT(M964,255),RIGHT('Disaggregation Records'!$D$155:$D$385,255),0))=0,"",INDEX('Disaggregation Records'!$E$155:$E$385,MATCH(RIGHT(M964,255),RIGHT('Disaggregation Records'!$D$155:$D$385,255),0))),"")</f>
        <v/>
      </c>
      <c r="O964" s="425" t="str">
        <f t="array" aca="1" ref="O964" ca="1">IFERROR(IF(INDEX('Disaggregation Records'!$F$155:$F$385,MATCH(RIGHT(M964,255),RIGHT('Disaggregation Records'!$D$155:$D$385,255),0))=0,"",INDEX('Disaggregation Records'!$F$155:$F$385,MATCH(RIGHT(M964,255),RIGHT('Disaggregation Records'!$D$155:$D$385,255),0))),"")</f>
        <v/>
      </c>
      <c r="P964" s="425" t="str">
        <f t="array" aca="1" ref="P964" ca="1">IFERROR(IF(INDEX('Disaggregation Records'!$H$155:$H$385,MATCH(RIGHT(M964,255),RIGHT('Disaggregation Records'!$D$155:$D$385,255),0))=0,"",INDEX('Disaggregation Records'!$H$155:$H$385,MATCH(RIGHT(M964,255),RIGHT('Disaggregation Records'!$D$155:$D$385,255),0))),"")</f>
        <v/>
      </c>
    </row>
    <row r="965" spans="1:16" x14ac:dyDescent="0.35">
      <c r="A965" s="891"/>
      <c r="B965" s="903"/>
      <c r="C965" s="890"/>
      <c r="D965" s="901"/>
      <c r="E965" s="913"/>
      <c r="F965" s="431"/>
      <c r="G965" s="905"/>
      <c r="H965" s="895"/>
      <c r="I965" s="915"/>
      <c r="J965" s="899"/>
      <c r="K965" s="893"/>
      <c r="L965" s="425"/>
      <c r="M965" s="425"/>
      <c r="N965" s="425"/>
      <c r="O965" s="425"/>
      <c r="P965" s="425"/>
    </row>
    <row r="966" spans="1:16" x14ac:dyDescent="0.35">
      <c r="A966" s="891" t="str">
        <f ca="1">INDIRECT("'Disaggregation tab old'!AB"&amp;28-$K966)</f>
        <v>a161R00000O3K01QAF</v>
      </c>
      <c r="B966" s="902">
        <f ca="1">INDIRECT("'Disaggregation tab old'!A"&amp;28-$K966)</f>
        <v>9</v>
      </c>
      <c r="C966" s="889" t="e">
        <f ca="1">VLOOKUP(B966,'Coverage Indicators - Section D'!$A$9:$AZ$70,52,FALSE)</f>
        <v>#NAME?</v>
      </c>
      <c r="D966" s="900" t="str">
        <f ca="1">N966</f>
        <v/>
      </c>
      <c r="E966" s="912" t="str">
        <f ca="1">O966</f>
        <v/>
      </c>
      <c r="F966" s="431"/>
      <c r="G966" s="904" t="str">
        <f>IF(IFERROR((F966/F967),"") ="", "",(F966/F967))</f>
        <v/>
      </c>
      <c r="H966" s="894"/>
      <c r="I966" s="914"/>
      <c r="J966" s="898"/>
      <c r="K966" s="893">
        <f ca="1">IF(OFFSET(K966,-2,0,,)="",-300,OFFSET(K966,-2,0,,)-1)</f>
        <v>-475</v>
      </c>
      <c r="L966" s="425" t="e">
        <f ca="1">IF(AND(EXACT(C966,C964),C964&lt;&gt;0),L964+1,0)</f>
        <v>#NAME?</v>
      </c>
      <c r="M966" s="425" t="e">
        <f ca="1">IF(C966&lt;&gt;"",C966&amp;"-"&amp;L966,"")</f>
        <v>#NAME?</v>
      </c>
      <c r="N966" s="425" t="str">
        <f t="array" aca="1" ref="N966" ca="1">IFERROR(IF(INDEX('Disaggregation Records'!$E$155:$E$385,MATCH(RIGHT(M966,255),RIGHT('Disaggregation Records'!$D$155:$D$385,255),0))=0,"",INDEX('Disaggregation Records'!$E$155:$E$385,MATCH(RIGHT(M966,255),RIGHT('Disaggregation Records'!$D$155:$D$385,255),0))),"")</f>
        <v/>
      </c>
      <c r="O966" s="425" t="str">
        <f t="array" aca="1" ref="O966" ca="1">IFERROR(IF(INDEX('Disaggregation Records'!$F$155:$F$385,MATCH(RIGHT(M966,255),RIGHT('Disaggregation Records'!$D$155:$D$385,255),0))=0,"",INDEX('Disaggregation Records'!$F$155:$F$385,MATCH(RIGHT(M966,255),RIGHT('Disaggregation Records'!$D$155:$D$385,255),0))),"")</f>
        <v/>
      </c>
      <c r="P966" s="425" t="str">
        <f t="array" aca="1" ref="P966" ca="1">IFERROR(IF(INDEX('Disaggregation Records'!$H$155:$H$385,MATCH(RIGHT(M966,255),RIGHT('Disaggregation Records'!$D$155:$D$385,255),0))=0,"",INDEX('Disaggregation Records'!$H$155:$H$385,MATCH(RIGHT(M966,255),RIGHT('Disaggregation Records'!$D$155:$D$385,255),0))),"")</f>
        <v/>
      </c>
    </row>
    <row r="967" spans="1:16" x14ac:dyDescent="0.35">
      <c r="A967" s="891"/>
      <c r="B967" s="903"/>
      <c r="C967" s="890"/>
      <c r="D967" s="901"/>
      <c r="E967" s="913"/>
      <c r="F967" s="431"/>
      <c r="G967" s="905"/>
      <c r="H967" s="895"/>
      <c r="I967" s="915"/>
      <c r="J967" s="899"/>
      <c r="K967" s="893"/>
      <c r="L967" s="425"/>
      <c r="M967" s="425"/>
      <c r="N967" s="425"/>
      <c r="O967" s="425"/>
      <c r="P967" s="425"/>
    </row>
    <row r="968" spans="1:16" x14ac:dyDescent="0.35">
      <c r="A968" s="891" t="str">
        <f ca="1">INDIRECT("'Disaggregation tab old'!AB"&amp;28-$K968)</f>
        <v>a161R00000O3K02QAF</v>
      </c>
      <c r="B968" s="902">
        <f ca="1">INDIRECT("'Disaggregation tab old'!A"&amp;28-$K968)</f>
        <v>9</v>
      </c>
      <c r="C968" s="889" t="e">
        <f ca="1">VLOOKUP(B968,'Coverage Indicators - Section D'!$A$9:$AZ$70,52,FALSE)</f>
        <v>#NAME?</v>
      </c>
      <c r="D968" s="900" t="str">
        <f ca="1">N968</f>
        <v/>
      </c>
      <c r="E968" s="912" t="str">
        <f ca="1">O968</f>
        <v/>
      </c>
      <c r="F968" s="431"/>
      <c r="G968" s="904" t="str">
        <f>IF(IFERROR((F968/F969),"") ="", "",(F968/F969))</f>
        <v/>
      </c>
      <c r="H968" s="894"/>
      <c r="I968" s="914"/>
      <c r="J968" s="898"/>
      <c r="K968" s="893">
        <f ca="1">IF(OFFSET(K968,-2,0,,)="",-300,OFFSET(K968,-2,0,,)-1)</f>
        <v>-476</v>
      </c>
      <c r="L968" s="425" t="e">
        <f ca="1">IF(AND(EXACT(C968,C966),C966&lt;&gt;0),L966+1,0)</f>
        <v>#NAME?</v>
      </c>
      <c r="M968" s="425" t="e">
        <f ca="1">IF(C968&lt;&gt;"",C968&amp;"-"&amp;L968,"")</f>
        <v>#NAME?</v>
      </c>
      <c r="N968" s="425" t="str">
        <f t="array" aca="1" ref="N968" ca="1">IFERROR(IF(INDEX('Disaggregation Records'!$E$155:$E$385,MATCH(RIGHT(M968,255),RIGHT('Disaggregation Records'!$D$155:$D$385,255),0))=0,"",INDEX('Disaggregation Records'!$E$155:$E$385,MATCH(RIGHT(M968,255),RIGHT('Disaggregation Records'!$D$155:$D$385,255),0))),"")</f>
        <v/>
      </c>
      <c r="O968" s="425" t="str">
        <f t="array" aca="1" ref="O968" ca="1">IFERROR(IF(INDEX('Disaggregation Records'!$F$155:$F$385,MATCH(RIGHT(M968,255),RIGHT('Disaggregation Records'!$D$155:$D$385,255),0))=0,"",INDEX('Disaggregation Records'!$F$155:$F$385,MATCH(RIGHT(M968,255),RIGHT('Disaggregation Records'!$D$155:$D$385,255),0))),"")</f>
        <v/>
      </c>
      <c r="P968" s="425" t="str">
        <f t="array" aca="1" ref="P968" ca="1">IFERROR(IF(INDEX('Disaggregation Records'!$H$155:$H$385,MATCH(RIGHT(M968,255),RIGHT('Disaggregation Records'!$D$155:$D$385,255),0))=0,"",INDEX('Disaggregation Records'!$H$155:$H$385,MATCH(RIGHT(M968,255),RIGHT('Disaggregation Records'!$D$155:$D$385,255),0))),"")</f>
        <v/>
      </c>
    </row>
    <row r="969" spans="1:16" x14ac:dyDescent="0.35">
      <c r="A969" s="891"/>
      <c r="B969" s="903"/>
      <c r="C969" s="890"/>
      <c r="D969" s="901"/>
      <c r="E969" s="913"/>
      <c r="F969" s="431"/>
      <c r="G969" s="905"/>
      <c r="H969" s="895"/>
      <c r="I969" s="915"/>
      <c r="J969" s="899"/>
      <c r="K969" s="893"/>
      <c r="L969" s="425"/>
      <c r="M969" s="425"/>
      <c r="N969" s="425"/>
      <c r="O969" s="425"/>
      <c r="P969" s="425"/>
    </row>
    <row r="970" spans="1:16" x14ac:dyDescent="0.35">
      <c r="A970" s="891" t="str">
        <f ca="1">INDIRECT("'Disaggregation tab old'!AB"&amp;28-$K970)</f>
        <v>a161R00000O3K03QAF</v>
      </c>
      <c r="B970" s="902">
        <f ca="1">INDIRECT("'Disaggregation tab old'!A"&amp;28-$K970)</f>
        <v>9</v>
      </c>
      <c r="C970" s="889" t="e">
        <f ca="1">VLOOKUP(B970,'Coverage Indicators - Section D'!$A$9:$AZ$70,52,FALSE)</f>
        <v>#NAME?</v>
      </c>
      <c r="D970" s="900" t="str">
        <f ca="1">N970</f>
        <v/>
      </c>
      <c r="E970" s="912" t="str">
        <f ca="1">O970</f>
        <v/>
      </c>
      <c r="F970" s="431"/>
      <c r="G970" s="904" t="str">
        <f>IF(IFERROR((F970/F971),"") ="", "",(F970/F971))</f>
        <v/>
      </c>
      <c r="H970" s="894"/>
      <c r="I970" s="914"/>
      <c r="J970" s="898"/>
      <c r="K970" s="893">
        <f ca="1">IF(OFFSET(K970,-2,0,,)="",-300,OFFSET(K970,-2,0,,)-1)</f>
        <v>-477</v>
      </c>
      <c r="L970" s="425" t="e">
        <f ca="1">IF(AND(EXACT(C970,C968),C968&lt;&gt;0),L968+1,0)</f>
        <v>#NAME?</v>
      </c>
      <c r="M970" s="425" t="e">
        <f ca="1">IF(C970&lt;&gt;"",C970&amp;"-"&amp;L970,"")</f>
        <v>#NAME?</v>
      </c>
      <c r="N970" s="425" t="str">
        <f t="array" aca="1" ref="N970" ca="1">IFERROR(IF(INDEX('Disaggregation Records'!$E$155:$E$385,MATCH(RIGHT(M970,255),RIGHT('Disaggregation Records'!$D$155:$D$385,255),0))=0,"",INDEX('Disaggregation Records'!$E$155:$E$385,MATCH(RIGHT(M970,255),RIGHT('Disaggregation Records'!$D$155:$D$385,255),0))),"")</f>
        <v/>
      </c>
      <c r="O970" s="425" t="str">
        <f t="array" aca="1" ref="O970" ca="1">IFERROR(IF(INDEX('Disaggregation Records'!$F$155:$F$385,MATCH(RIGHT(M970,255),RIGHT('Disaggregation Records'!$D$155:$D$385,255),0))=0,"",INDEX('Disaggregation Records'!$F$155:$F$385,MATCH(RIGHT(M970,255),RIGHT('Disaggregation Records'!$D$155:$D$385,255),0))),"")</f>
        <v/>
      </c>
      <c r="P970" s="425" t="str">
        <f t="array" aca="1" ref="P970" ca="1">IFERROR(IF(INDEX('Disaggregation Records'!$H$155:$H$385,MATCH(RIGHT(M970,255),RIGHT('Disaggregation Records'!$D$155:$D$385,255),0))=0,"",INDEX('Disaggregation Records'!$H$155:$H$385,MATCH(RIGHT(M970,255),RIGHT('Disaggregation Records'!$D$155:$D$385,255),0))),"")</f>
        <v/>
      </c>
    </row>
    <row r="971" spans="1:16" x14ac:dyDescent="0.35">
      <c r="A971" s="891"/>
      <c r="B971" s="903"/>
      <c r="C971" s="890"/>
      <c r="D971" s="901"/>
      <c r="E971" s="913"/>
      <c r="F971" s="431"/>
      <c r="G971" s="905"/>
      <c r="H971" s="895"/>
      <c r="I971" s="915"/>
      <c r="J971" s="899"/>
      <c r="K971" s="893"/>
      <c r="L971" s="425"/>
      <c r="M971" s="425"/>
      <c r="N971" s="425"/>
      <c r="O971" s="425"/>
      <c r="P971" s="425"/>
    </row>
    <row r="972" spans="1:16" x14ac:dyDescent="0.35">
      <c r="A972" s="891" t="str">
        <f ca="1">INDIRECT("'Disaggregation tab old'!AB"&amp;28-$K972)</f>
        <v>a161R00000O3K04QAF</v>
      </c>
      <c r="B972" s="902">
        <f ca="1">INDIRECT("'Disaggregation tab old'!A"&amp;28-$K972)</f>
        <v>9</v>
      </c>
      <c r="C972" s="889" t="e">
        <f ca="1">VLOOKUP(B972,'Coverage Indicators - Section D'!$A$9:$AZ$70,52,FALSE)</f>
        <v>#NAME?</v>
      </c>
      <c r="D972" s="900" t="str">
        <f ca="1">N972</f>
        <v/>
      </c>
      <c r="E972" s="912" t="str">
        <f ca="1">O972</f>
        <v/>
      </c>
      <c r="F972" s="431"/>
      <c r="G972" s="904" t="str">
        <f>IF(IFERROR((F972/F973),"") ="", "",(F972/F973))</f>
        <v/>
      </c>
      <c r="H972" s="894"/>
      <c r="I972" s="914"/>
      <c r="J972" s="898"/>
      <c r="K972" s="893">
        <f ca="1">IF(OFFSET(K972,-2,0,,)="",-300,OFFSET(K972,-2,0,,)-1)</f>
        <v>-478</v>
      </c>
      <c r="L972" s="425" t="e">
        <f ca="1">IF(AND(EXACT(C972,C970),C970&lt;&gt;0),L970+1,0)</f>
        <v>#NAME?</v>
      </c>
      <c r="M972" s="425" t="e">
        <f ca="1">IF(C972&lt;&gt;"",C972&amp;"-"&amp;L972,"")</f>
        <v>#NAME?</v>
      </c>
      <c r="N972" s="425" t="str">
        <f t="array" aca="1" ref="N972" ca="1">IFERROR(IF(INDEX('Disaggregation Records'!$E$155:$E$385,MATCH(RIGHT(M972,255),RIGHT('Disaggregation Records'!$D$155:$D$385,255),0))=0,"",INDEX('Disaggregation Records'!$E$155:$E$385,MATCH(RIGHT(M972,255),RIGHT('Disaggregation Records'!$D$155:$D$385,255),0))),"")</f>
        <v/>
      </c>
      <c r="O972" s="425" t="str">
        <f t="array" aca="1" ref="O972" ca="1">IFERROR(IF(INDEX('Disaggregation Records'!$F$155:$F$385,MATCH(RIGHT(M972,255),RIGHT('Disaggregation Records'!$D$155:$D$385,255),0))=0,"",INDEX('Disaggregation Records'!$F$155:$F$385,MATCH(RIGHT(M972,255),RIGHT('Disaggregation Records'!$D$155:$D$385,255),0))),"")</f>
        <v/>
      </c>
      <c r="P972" s="425" t="str">
        <f t="array" aca="1" ref="P972" ca="1">IFERROR(IF(INDEX('Disaggregation Records'!$H$155:$H$385,MATCH(RIGHT(M972,255),RIGHT('Disaggregation Records'!$D$155:$D$385,255),0))=0,"",INDEX('Disaggregation Records'!$H$155:$H$385,MATCH(RIGHT(M972,255),RIGHT('Disaggregation Records'!$D$155:$D$385,255),0))),"")</f>
        <v/>
      </c>
    </row>
    <row r="973" spans="1:16" x14ac:dyDescent="0.35">
      <c r="A973" s="891"/>
      <c r="B973" s="903"/>
      <c r="C973" s="890"/>
      <c r="D973" s="901"/>
      <c r="E973" s="913"/>
      <c r="F973" s="431"/>
      <c r="G973" s="905"/>
      <c r="H973" s="895"/>
      <c r="I973" s="915"/>
      <c r="J973" s="899"/>
      <c r="K973" s="893"/>
      <c r="L973" s="425"/>
      <c r="M973" s="425"/>
      <c r="N973" s="425"/>
      <c r="O973" s="425"/>
      <c r="P973" s="425"/>
    </row>
    <row r="974" spans="1:16" x14ac:dyDescent="0.35">
      <c r="A974" s="891" t="str">
        <f ca="1">INDIRECT("'Disaggregation tab old'!AB"&amp;28-$K974)</f>
        <v>a161R00000O3K05QAF</v>
      </c>
      <c r="B974" s="902">
        <f ca="1">INDIRECT("'Disaggregation tab old'!A"&amp;28-$K974)</f>
        <v>9</v>
      </c>
      <c r="C974" s="889" t="e">
        <f ca="1">VLOOKUP(B974,'Coverage Indicators - Section D'!$A$9:$AZ$70,52,FALSE)</f>
        <v>#NAME?</v>
      </c>
      <c r="D974" s="900" t="str">
        <f ca="1">N974</f>
        <v/>
      </c>
      <c r="E974" s="912" t="str">
        <f ca="1">O974</f>
        <v/>
      </c>
      <c r="F974" s="431"/>
      <c r="G974" s="904" t="str">
        <f>IF(IFERROR((F974/F975),"") ="", "",(F974/F975))</f>
        <v/>
      </c>
      <c r="H974" s="894"/>
      <c r="I974" s="914"/>
      <c r="J974" s="898"/>
      <c r="K974" s="893">
        <f ca="1">IF(OFFSET(K974,-2,0,,)="",-300,OFFSET(K974,-2,0,,)-1)</f>
        <v>-479</v>
      </c>
      <c r="L974" s="425" t="e">
        <f ca="1">IF(AND(EXACT(C974,C972),C972&lt;&gt;0),L972+1,0)</f>
        <v>#NAME?</v>
      </c>
      <c r="M974" s="425" t="e">
        <f ca="1">IF(C974&lt;&gt;"",C974&amp;"-"&amp;L974,"")</f>
        <v>#NAME?</v>
      </c>
      <c r="N974" s="425" t="str">
        <f t="array" aca="1" ref="N974" ca="1">IFERROR(IF(INDEX('Disaggregation Records'!$E$155:$E$385,MATCH(RIGHT(M974,255),RIGHT('Disaggregation Records'!$D$155:$D$385,255),0))=0,"",INDEX('Disaggregation Records'!$E$155:$E$385,MATCH(RIGHT(M974,255),RIGHT('Disaggregation Records'!$D$155:$D$385,255),0))),"")</f>
        <v/>
      </c>
      <c r="O974" s="425" t="str">
        <f t="array" aca="1" ref="O974" ca="1">IFERROR(IF(INDEX('Disaggregation Records'!$F$155:$F$385,MATCH(RIGHT(M974,255),RIGHT('Disaggregation Records'!$D$155:$D$385,255),0))=0,"",INDEX('Disaggregation Records'!$F$155:$F$385,MATCH(RIGHT(M974,255),RIGHT('Disaggregation Records'!$D$155:$D$385,255),0))),"")</f>
        <v/>
      </c>
      <c r="P974" s="425" t="str">
        <f t="array" aca="1" ref="P974" ca="1">IFERROR(IF(INDEX('Disaggregation Records'!$H$155:$H$385,MATCH(RIGHT(M974,255),RIGHT('Disaggregation Records'!$D$155:$D$385,255),0))=0,"",INDEX('Disaggregation Records'!$H$155:$H$385,MATCH(RIGHT(M974,255),RIGHT('Disaggregation Records'!$D$155:$D$385,255),0))),"")</f>
        <v/>
      </c>
    </row>
    <row r="975" spans="1:16" x14ac:dyDescent="0.35">
      <c r="A975" s="891"/>
      <c r="B975" s="903"/>
      <c r="C975" s="890"/>
      <c r="D975" s="901"/>
      <c r="E975" s="913"/>
      <c r="F975" s="431"/>
      <c r="G975" s="905"/>
      <c r="H975" s="895"/>
      <c r="I975" s="915"/>
      <c r="J975" s="899"/>
      <c r="K975" s="893"/>
      <c r="L975" s="425"/>
      <c r="M975" s="425"/>
      <c r="N975" s="425"/>
      <c r="O975" s="425"/>
      <c r="P975" s="425"/>
    </row>
    <row r="976" spans="1:16" x14ac:dyDescent="0.35">
      <c r="A976" s="891" t="str">
        <f ca="1">INDIRECT("'Disaggregation tab old'!AB"&amp;28-$K976)</f>
        <v>a161R00000O3K06QAF</v>
      </c>
      <c r="B976" s="902">
        <f ca="1">INDIRECT("'Disaggregation tab old'!A"&amp;28-$K976)</f>
        <v>10</v>
      </c>
      <c r="C976" s="889" t="str">
        <f ca="1">VLOOKUP(B976,'Coverage Indicators - Section D'!$A$9:$AZ$70,52,FALSE)</f>
        <v/>
      </c>
      <c r="D976" s="900" t="str">
        <f ca="1">N976</f>
        <v/>
      </c>
      <c r="E976" s="912" t="str">
        <f ca="1">O976</f>
        <v/>
      </c>
      <c r="F976" s="431"/>
      <c r="G976" s="904" t="str">
        <f>IF(IFERROR((F976/F977),"") ="", "",(F976/F977))</f>
        <v/>
      </c>
      <c r="H976" s="894"/>
      <c r="I976" s="914"/>
      <c r="J976" s="898"/>
      <c r="K976" s="893">
        <f ca="1">IF(OFFSET(K976,-2,0,,)="",-300,OFFSET(K976,-2,0,,)-1)</f>
        <v>-480</v>
      </c>
      <c r="L976" s="425" t="e">
        <f ca="1">IF(AND(EXACT(C976,C974),C974&lt;&gt;0),L974+1,0)</f>
        <v>#NAME?</v>
      </c>
      <c r="M976" s="425" t="str">
        <f ca="1">IF(C976&lt;&gt;"",C976&amp;"-"&amp;L976,"")</f>
        <v/>
      </c>
      <c r="N976" s="425" t="str">
        <f t="array" aca="1" ref="N976" ca="1">IFERROR(IF(INDEX('Disaggregation Records'!$E$155:$E$385,MATCH(RIGHT(M976,255),RIGHT('Disaggregation Records'!$D$155:$D$385,255),0))=0,"",INDEX('Disaggregation Records'!$E$155:$E$385,MATCH(RIGHT(M976,255),RIGHT('Disaggregation Records'!$D$155:$D$385,255),0))),"")</f>
        <v/>
      </c>
      <c r="O976" s="425" t="str">
        <f t="array" aca="1" ref="O976" ca="1">IFERROR(IF(INDEX('Disaggregation Records'!$F$155:$F$385,MATCH(RIGHT(M976,255),RIGHT('Disaggregation Records'!$D$155:$D$385,255),0))=0,"",INDEX('Disaggregation Records'!$F$155:$F$385,MATCH(RIGHT(M976,255),RIGHT('Disaggregation Records'!$D$155:$D$385,255),0))),"")</f>
        <v/>
      </c>
      <c r="P976" s="425" t="str">
        <f t="array" aca="1" ref="P976" ca="1">IFERROR(IF(INDEX('Disaggregation Records'!$H$155:$H$385,MATCH(RIGHT(M976,255),RIGHT('Disaggregation Records'!$D$155:$D$385,255),0))=0,"",INDEX('Disaggregation Records'!$H$155:$H$385,MATCH(RIGHT(M976,255),RIGHT('Disaggregation Records'!$D$155:$D$385,255),0))),"")</f>
        <v/>
      </c>
    </row>
    <row r="977" spans="1:16" x14ac:dyDescent="0.35">
      <c r="A977" s="891"/>
      <c r="B977" s="903"/>
      <c r="C977" s="890"/>
      <c r="D977" s="901"/>
      <c r="E977" s="913"/>
      <c r="F977" s="431"/>
      <c r="G977" s="905"/>
      <c r="H977" s="895"/>
      <c r="I977" s="915"/>
      <c r="J977" s="899"/>
      <c r="K977" s="893"/>
      <c r="L977" s="425"/>
      <c r="M977" s="425"/>
      <c r="N977" s="425"/>
      <c r="O977" s="425"/>
      <c r="P977" s="425"/>
    </row>
    <row r="978" spans="1:16" x14ac:dyDescent="0.35">
      <c r="A978" s="891" t="str">
        <f ca="1">INDIRECT("'Disaggregation tab old'!AB"&amp;28-$K978)</f>
        <v>a161R00000O3K07QAF</v>
      </c>
      <c r="B978" s="902">
        <f ca="1">INDIRECT("'Disaggregation tab old'!A"&amp;28-$K978)</f>
        <v>10</v>
      </c>
      <c r="C978" s="889" t="str">
        <f ca="1">VLOOKUP(B978,'Coverage Indicators - Section D'!$A$9:$AZ$70,52,FALSE)</f>
        <v/>
      </c>
      <c r="D978" s="900" t="str">
        <f ca="1">N978</f>
        <v/>
      </c>
      <c r="E978" s="912" t="str">
        <f ca="1">O978</f>
        <v/>
      </c>
      <c r="F978" s="431"/>
      <c r="G978" s="904" t="str">
        <f>IF(IFERROR((F978/F979),"") ="", "",(F978/F979))</f>
        <v/>
      </c>
      <c r="H978" s="894"/>
      <c r="I978" s="914"/>
      <c r="J978" s="898"/>
      <c r="K978" s="893">
        <f ca="1">IF(OFFSET(K978,-2,0,,)="",-300,OFFSET(K978,-2,0,,)-1)</f>
        <v>-481</v>
      </c>
      <c r="L978" s="425" t="e">
        <f ca="1">IF(AND(EXACT(C978,C976),C976&lt;&gt;0),L976+1,0)</f>
        <v>#NAME?</v>
      </c>
      <c r="M978" s="425" t="str">
        <f ca="1">IF(C978&lt;&gt;"",C978&amp;"-"&amp;L978,"")</f>
        <v/>
      </c>
      <c r="N978" s="425" t="str">
        <f t="array" aca="1" ref="N978" ca="1">IFERROR(IF(INDEX('Disaggregation Records'!$E$155:$E$385,MATCH(RIGHT(M978,255),RIGHT('Disaggregation Records'!$D$155:$D$385,255),0))=0,"",INDEX('Disaggregation Records'!$E$155:$E$385,MATCH(RIGHT(M978,255),RIGHT('Disaggregation Records'!$D$155:$D$385,255),0))),"")</f>
        <v/>
      </c>
      <c r="O978" s="425" t="str">
        <f t="array" aca="1" ref="O978" ca="1">IFERROR(IF(INDEX('Disaggregation Records'!$F$155:$F$385,MATCH(RIGHT(M978,255),RIGHT('Disaggregation Records'!$D$155:$D$385,255),0))=0,"",INDEX('Disaggregation Records'!$F$155:$F$385,MATCH(RIGHT(M978,255),RIGHT('Disaggregation Records'!$D$155:$D$385,255),0))),"")</f>
        <v/>
      </c>
      <c r="P978" s="425" t="str">
        <f t="array" aca="1" ref="P978" ca="1">IFERROR(IF(INDEX('Disaggregation Records'!$H$155:$H$385,MATCH(RIGHT(M978,255),RIGHT('Disaggregation Records'!$D$155:$D$385,255),0))=0,"",INDEX('Disaggregation Records'!$H$155:$H$385,MATCH(RIGHT(M978,255),RIGHT('Disaggregation Records'!$D$155:$D$385,255),0))),"")</f>
        <v/>
      </c>
    </row>
    <row r="979" spans="1:16" x14ac:dyDescent="0.35">
      <c r="A979" s="891"/>
      <c r="B979" s="903"/>
      <c r="C979" s="890"/>
      <c r="D979" s="901"/>
      <c r="E979" s="913"/>
      <c r="F979" s="431"/>
      <c r="G979" s="905"/>
      <c r="H979" s="895"/>
      <c r="I979" s="915"/>
      <c r="J979" s="899"/>
      <c r="K979" s="893"/>
      <c r="L979" s="425"/>
      <c r="M979" s="425"/>
      <c r="N979" s="425"/>
      <c r="O979" s="425"/>
      <c r="P979" s="425"/>
    </row>
    <row r="980" spans="1:16" x14ac:dyDescent="0.35">
      <c r="A980" s="891" t="str">
        <f ca="1">INDIRECT("'Disaggregation tab old'!AB"&amp;28-$K980)</f>
        <v>a161R00000O3K08QAF</v>
      </c>
      <c r="B980" s="902">
        <f ca="1">INDIRECT("'Disaggregation tab old'!A"&amp;28-$K980)</f>
        <v>10</v>
      </c>
      <c r="C980" s="889" t="str">
        <f ca="1">VLOOKUP(B980,'Coverage Indicators - Section D'!$A$9:$AZ$70,52,FALSE)</f>
        <v/>
      </c>
      <c r="D980" s="900" t="str">
        <f ca="1">N980</f>
        <v/>
      </c>
      <c r="E980" s="912" t="str">
        <f ca="1">O980</f>
        <v/>
      </c>
      <c r="F980" s="431"/>
      <c r="G980" s="904" t="str">
        <f>IF(IFERROR((F980/F981),"") ="", "",(F980/F981))</f>
        <v/>
      </c>
      <c r="H980" s="894"/>
      <c r="I980" s="914"/>
      <c r="J980" s="898"/>
      <c r="K980" s="893">
        <f ca="1">IF(OFFSET(K980,-2,0,,)="",-300,OFFSET(K980,-2,0,,)-1)</f>
        <v>-482</v>
      </c>
      <c r="L980" s="425" t="e">
        <f ca="1">IF(AND(EXACT(C980,C978),C978&lt;&gt;0),L978+1,0)</f>
        <v>#NAME?</v>
      </c>
      <c r="M980" s="425" t="str">
        <f ca="1">IF(C980&lt;&gt;"",C980&amp;"-"&amp;L980,"")</f>
        <v/>
      </c>
      <c r="N980" s="425" t="str">
        <f t="array" aca="1" ref="N980" ca="1">IFERROR(IF(INDEX('Disaggregation Records'!$E$155:$E$385,MATCH(RIGHT(M980,255),RIGHT('Disaggregation Records'!$D$155:$D$385,255),0))=0,"",INDEX('Disaggregation Records'!$E$155:$E$385,MATCH(RIGHT(M980,255),RIGHT('Disaggregation Records'!$D$155:$D$385,255),0))),"")</f>
        <v/>
      </c>
      <c r="O980" s="425" t="str">
        <f t="array" aca="1" ref="O980" ca="1">IFERROR(IF(INDEX('Disaggregation Records'!$F$155:$F$385,MATCH(RIGHT(M980,255),RIGHT('Disaggregation Records'!$D$155:$D$385,255),0))=0,"",INDEX('Disaggregation Records'!$F$155:$F$385,MATCH(RIGHT(M980,255),RIGHT('Disaggregation Records'!$D$155:$D$385,255),0))),"")</f>
        <v/>
      </c>
      <c r="P980" s="425" t="str">
        <f t="array" aca="1" ref="P980" ca="1">IFERROR(IF(INDEX('Disaggregation Records'!$H$155:$H$385,MATCH(RIGHT(M980,255),RIGHT('Disaggregation Records'!$D$155:$D$385,255),0))=0,"",INDEX('Disaggregation Records'!$H$155:$H$385,MATCH(RIGHT(M980,255),RIGHT('Disaggregation Records'!$D$155:$D$385,255),0))),"")</f>
        <v/>
      </c>
    </row>
    <row r="981" spans="1:16" x14ac:dyDescent="0.35">
      <c r="A981" s="891"/>
      <c r="B981" s="903"/>
      <c r="C981" s="890"/>
      <c r="D981" s="901"/>
      <c r="E981" s="913"/>
      <c r="F981" s="431"/>
      <c r="G981" s="905"/>
      <c r="H981" s="895"/>
      <c r="I981" s="915"/>
      <c r="J981" s="899"/>
      <c r="K981" s="893"/>
      <c r="L981" s="425"/>
      <c r="M981" s="425"/>
      <c r="N981" s="425"/>
      <c r="O981" s="425"/>
      <c r="P981" s="425"/>
    </row>
    <row r="982" spans="1:16" x14ac:dyDescent="0.35">
      <c r="A982" s="891" t="str">
        <f ca="1">INDIRECT("'Disaggregation tab old'!AB"&amp;28-$K982)</f>
        <v>a161R00000O3K09QAF</v>
      </c>
      <c r="B982" s="902">
        <f ca="1">INDIRECT("'Disaggregation tab old'!A"&amp;28-$K982)</f>
        <v>10</v>
      </c>
      <c r="C982" s="889" t="str">
        <f ca="1">VLOOKUP(B982,'Coverage Indicators - Section D'!$A$9:$AZ$70,52,FALSE)</f>
        <v/>
      </c>
      <c r="D982" s="900" t="str">
        <f ca="1">N982</f>
        <v/>
      </c>
      <c r="E982" s="912" t="str">
        <f ca="1">O982</f>
        <v/>
      </c>
      <c r="F982" s="431"/>
      <c r="G982" s="904" t="str">
        <f>IF(IFERROR((F982/F983),"") ="", "",(F982/F983))</f>
        <v/>
      </c>
      <c r="H982" s="894"/>
      <c r="I982" s="914"/>
      <c r="J982" s="898"/>
      <c r="K982" s="893">
        <f ca="1">IF(OFFSET(K982,-2,0,,)="",-300,OFFSET(K982,-2,0,,)-1)</f>
        <v>-483</v>
      </c>
      <c r="L982" s="425" t="e">
        <f ca="1">IF(AND(EXACT(C982,C980),C980&lt;&gt;0),L980+1,0)</f>
        <v>#NAME?</v>
      </c>
      <c r="M982" s="425" t="str">
        <f ca="1">IF(C982&lt;&gt;"",C982&amp;"-"&amp;L982,"")</f>
        <v/>
      </c>
      <c r="N982" s="425" t="str">
        <f t="array" aca="1" ref="N982" ca="1">IFERROR(IF(INDEX('Disaggregation Records'!$E$155:$E$385,MATCH(RIGHT(M982,255),RIGHT('Disaggregation Records'!$D$155:$D$385,255),0))=0,"",INDEX('Disaggregation Records'!$E$155:$E$385,MATCH(RIGHT(M982,255),RIGHT('Disaggregation Records'!$D$155:$D$385,255),0))),"")</f>
        <v/>
      </c>
      <c r="O982" s="425" t="str">
        <f t="array" aca="1" ref="O982" ca="1">IFERROR(IF(INDEX('Disaggregation Records'!$F$155:$F$385,MATCH(RIGHT(M982,255),RIGHT('Disaggregation Records'!$D$155:$D$385,255),0))=0,"",INDEX('Disaggregation Records'!$F$155:$F$385,MATCH(RIGHT(M982,255),RIGHT('Disaggregation Records'!$D$155:$D$385,255),0))),"")</f>
        <v/>
      </c>
      <c r="P982" s="425" t="str">
        <f t="array" aca="1" ref="P982" ca="1">IFERROR(IF(INDEX('Disaggregation Records'!$H$155:$H$385,MATCH(RIGHT(M982,255),RIGHT('Disaggregation Records'!$D$155:$D$385,255),0))=0,"",INDEX('Disaggregation Records'!$H$155:$H$385,MATCH(RIGHT(M982,255),RIGHT('Disaggregation Records'!$D$155:$D$385,255),0))),"")</f>
        <v/>
      </c>
    </row>
    <row r="983" spans="1:16" x14ac:dyDescent="0.35">
      <c r="A983" s="891"/>
      <c r="B983" s="903"/>
      <c r="C983" s="890"/>
      <c r="D983" s="901"/>
      <c r="E983" s="913"/>
      <c r="F983" s="431"/>
      <c r="G983" s="905"/>
      <c r="H983" s="895"/>
      <c r="I983" s="915"/>
      <c r="J983" s="899"/>
      <c r="K983" s="893"/>
      <c r="L983" s="425"/>
      <c r="M983" s="425"/>
      <c r="N983" s="425"/>
      <c r="O983" s="425"/>
      <c r="P983" s="425"/>
    </row>
    <row r="984" spans="1:16" x14ac:dyDescent="0.35">
      <c r="A984" s="891" t="str">
        <f ca="1">INDIRECT("'Disaggregation tab old'!AB"&amp;28-$K984)</f>
        <v>a161R00000O3K0AQAV</v>
      </c>
      <c r="B984" s="902">
        <f ca="1">INDIRECT("'Disaggregation tab old'!A"&amp;28-$K984)</f>
        <v>10</v>
      </c>
      <c r="C984" s="889" t="str">
        <f ca="1">VLOOKUP(B984,'Coverage Indicators - Section D'!$A$9:$AZ$70,52,FALSE)</f>
        <v/>
      </c>
      <c r="D984" s="900" t="str">
        <f ca="1">N984</f>
        <v/>
      </c>
      <c r="E984" s="912" t="str">
        <f ca="1">O984</f>
        <v/>
      </c>
      <c r="F984" s="431"/>
      <c r="G984" s="904" t="str">
        <f>IF(IFERROR((F984/F985),"") ="", "",(F984/F985))</f>
        <v/>
      </c>
      <c r="H984" s="894"/>
      <c r="I984" s="914"/>
      <c r="J984" s="898"/>
      <c r="K984" s="893">
        <f ca="1">IF(OFFSET(K984,-2,0,,)="",-300,OFFSET(K984,-2,0,,)-1)</f>
        <v>-484</v>
      </c>
      <c r="L984" s="425" t="e">
        <f ca="1">IF(AND(EXACT(C984,C982),C982&lt;&gt;0),L982+1,0)</f>
        <v>#NAME?</v>
      </c>
      <c r="M984" s="425" t="str">
        <f ca="1">IF(C984&lt;&gt;"",C984&amp;"-"&amp;L984,"")</f>
        <v/>
      </c>
      <c r="N984" s="425" t="str">
        <f t="array" aca="1" ref="N984" ca="1">IFERROR(IF(INDEX('Disaggregation Records'!$E$155:$E$385,MATCH(RIGHT(M984,255),RIGHT('Disaggregation Records'!$D$155:$D$385,255),0))=0,"",INDEX('Disaggregation Records'!$E$155:$E$385,MATCH(RIGHT(M984,255),RIGHT('Disaggregation Records'!$D$155:$D$385,255),0))),"")</f>
        <v/>
      </c>
      <c r="O984" s="425" t="str">
        <f t="array" aca="1" ref="O984" ca="1">IFERROR(IF(INDEX('Disaggregation Records'!$F$155:$F$385,MATCH(RIGHT(M984,255),RIGHT('Disaggregation Records'!$D$155:$D$385,255),0))=0,"",INDEX('Disaggregation Records'!$F$155:$F$385,MATCH(RIGHT(M984,255),RIGHT('Disaggregation Records'!$D$155:$D$385,255),0))),"")</f>
        <v/>
      </c>
      <c r="P984" s="425" t="str">
        <f t="array" aca="1" ref="P984" ca="1">IFERROR(IF(INDEX('Disaggregation Records'!$H$155:$H$385,MATCH(RIGHT(M984,255),RIGHT('Disaggregation Records'!$D$155:$D$385,255),0))=0,"",INDEX('Disaggregation Records'!$H$155:$H$385,MATCH(RIGHT(M984,255),RIGHT('Disaggregation Records'!$D$155:$D$385,255),0))),"")</f>
        <v/>
      </c>
    </row>
    <row r="985" spans="1:16" x14ac:dyDescent="0.35">
      <c r="A985" s="891"/>
      <c r="B985" s="903"/>
      <c r="C985" s="890"/>
      <c r="D985" s="901"/>
      <c r="E985" s="913"/>
      <c r="F985" s="431"/>
      <c r="G985" s="905"/>
      <c r="H985" s="895"/>
      <c r="I985" s="915"/>
      <c r="J985" s="899"/>
      <c r="K985" s="893"/>
      <c r="L985" s="425"/>
      <c r="M985" s="425"/>
      <c r="N985" s="425"/>
      <c r="O985" s="425"/>
      <c r="P985" s="425"/>
    </row>
    <row r="986" spans="1:16" x14ac:dyDescent="0.35">
      <c r="A986" s="891" t="str">
        <f ca="1">INDIRECT("'Disaggregation tab old'!AB"&amp;28-$K986)</f>
        <v>a161R00000O3K0BQAV</v>
      </c>
      <c r="B986" s="902">
        <f ca="1">INDIRECT("'Disaggregation tab old'!A"&amp;28-$K986)</f>
        <v>10</v>
      </c>
      <c r="C986" s="889" t="str">
        <f ca="1">VLOOKUP(B986,'Coverage Indicators - Section D'!$A$9:$AZ$70,52,FALSE)</f>
        <v/>
      </c>
      <c r="D986" s="900" t="str">
        <f ca="1">N986</f>
        <v/>
      </c>
      <c r="E986" s="912" t="str">
        <f ca="1">O986</f>
        <v/>
      </c>
      <c r="F986" s="431"/>
      <c r="G986" s="904" t="str">
        <f>IF(IFERROR((F986/F987),"") ="", "",(F986/F987))</f>
        <v/>
      </c>
      <c r="H986" s="894"/>
      <c r="I986" s="914"/>
      <c r="J986" s="898"/>
      <c r="K986" s="893">
        <f ca="1">IF(OFFSET(K986,-2,0,,)="",-300,OFFSET(K986,-2,0,,)-1)</f>
        <v>-485</v>
      </c>
      <c r="L986" s="425" t="e">
        <f ca="1">IF(AND(EXACT(C986,C984),C984&lt;&gt;0),L984+1,0)</f>
        <v>#NAME?</v>
      </c>
      <c r="M986" s="425" t="str">
        <f ca="1">IF(C986&lt;&gt;"",C986&amp;"-"&amp;L986,"")</f>
        <v/>
      </c>
      <c r="N986" s="425" t="str">
        <f t="array" aca="1" ref="N986" ca="1">IFERROR(IF(INDEX('Disaggregation Records'!$E$155:$E$385,MATCH(RIGHT(M986,255),RIGHT('Disaggregation Records'!$D$155:$D$385,255),0))=0,"",INDEX('Disaggregation Records'!$E$155:$E$385,MATCH(RIGHT(M986,255),RIGHT('Disaggregation Records'!$D$155:$D$385,255),0))),"")</f>
        <v/>
      </c>
      <c r="O986" s="425" t="str">
        <f t="array" aca="1" ref="O986" ca="1">IFERROR(IF(INDEX('Disaggregation Records'!$F$155:$F$385,MATCH(RIGHT(M986,255),RIGHT('Disaggregation Records'!$D$155:$D$385,255),0))=0,"",INDEX('Disaggregation Records'!$F$155:$F$385,MATCH(RIGHT(M986,255),RIGHT('Disaggregation Records'!$D$155:$D$385,255),0))),"")</f>
        <v/>
      </c>
      <c r="P986" s="425" t="str">
        <f t="array" aca="1" ref="P986" ca="1">IFERROR(IF(INDEX('Disaggregation Records'!$H$155:$H$385,MATCH(RIGHT(M986,255),RIGHT('Disaggregation Records'!$D$155:$D$385,255),0))=0,"",INDEX('Disaggregation Records'!$H$155:$H$385,MATCH(RIGHT(M986,255),RIGHT('Disaggregation Records'!$D$155:$D$385,255),0))),"")</f>
        <v/>
      </c>
    </row>
    <row r="987" spans="1:16" x14ac:dyDescent="0.35">
      <c r="A987" s="891"/>
      <c r="B987" s="903"/>
      <c r="C987" s="890"/>
      <c r="D987" s="901"/>
      <c r="E987" s="913"/>
      <c r="F987" s="431"/>
      <c r="G987" s="905"/>
      <c r="H987" s="895"/>
      <c r="I987" s="915"/>
      <c r="J987" s="899"/>
      <c r="K987" s="893"/>
      <c r="L987" s="425"/>
      <c r="M987" s="425"/>
      <c r="N987" s="425"/>
      <c r="O987" s="425"/>
      <c r="P987" s="425"/>
    </row>
    <row r="988" spans="1:16" x14ac:dyDescent="0.35">
      <c r="A988" s="891" t="str">
        <f ca="1">INDIRECT("'Disaggregation tab old'!AB"&amp;28-$K988)</f>
        <v>a161R00000O3K0CQAV</v>
      </c>
      <c r="B988" s="902">
        <f ca="1">INDIRECT("'Disaggregation tab old'!A"&amp;28-$K988)</f>
        <v>10</v>
      </c>
      <c r="C988" s="889" t="str">
        <f ca="1">VLOOKUP(B988,'Coverage Indicators - Section D'!$A$9:$AZ$70,52,FALSE)</f>
        <v/>
      </c>
      <c r="D988" s="900" t="str">
        <f ca="1">N988</f>
        <v/>
      </c>
      <c r="E988" s="912" t="str">
        <f ca="1">O988</f>
        <v/>
      </c>
      <c r="F988" s="431"/>
      <c r="G988" s="904" t="str">
        <f>IF(IFERROR((F988/F989),"") ="", "",(F988/F989))</f>
        <v/>
      </c>
      <c r="H988" s="894"/>
      <c r="I988" s="914"/>
      <c r="J988" s="898"/>
      <c r="K988" s="893">
        <f ca="1">IF(OFFSET(K988,-2,0,,)="",-300,OFFSET(K988,-2,0,,)-1)</f>
        <v>-486</v>
      </c>
      <c r="L988" s="425" t="e">
        <f ca="1">IF(AND(EXACT(C988,C986),C986&lt;&gt;0),L986+1,0)</f>
        <v>#NAME?</v>
      </c>
      <c r="M988" s="425" t="str">
        <f ca="1">IF(C988&lt;&gt;"",C988&amp;"-"&amp;L988,"")</f>
        <v/>
      </c>
      <c r="N988" s="425" t="str">
        <f t="array" aca="1" ref="N988" ca="1">IFERROR(IF(INDEX('Disaggregation Records'!$E$155:$E$385,MATCH(RIGHT(M988,255),RIGHT('Disaggregation Records'!$D$155:$D$385,255),0))=0,"",INDEX('Disaggregation Records'!$E$155:$E$385,MATCH(RIGHT(M988,255),RIGHT('Disaggregation Records'!$D$155:$D$385,255),0))),"")</f>
        <v/>
      </c>
      <c r="O988" s="425" t="str">
        <f t="array" aca="1" ref="O988" ca="1">IFERROR(IF(INDEX('Disaggregation Records'!$F$155:$F$385,MATCH(RIGHT(M988,255),RIGHT('Disaggregation Records'!$D$155:$D$385,255),0))=0,"",INDEX('Disaggregation Records'!$F$155:$F$385,MATCH(RIGHT(M988,255),RIGHT('Disaggregation Records'!$D$155:$D$385,255),0))),"")</f>
        <v/>
      </c>
      <c r="P988" s="425" t="str">
        <f t="array" aca="1" ref="P988" ca="1">IFERROR(IF(INDEX('Disaggregation Records'!$H$155:$H$385,MATCH(RIGHT(M988,255),RIGHT('Disaggregation Records'!$D$155:$D$385,255),0))=0,"",INDEX('Disaggregation Records'!$H$155:$H$385,MATCH(RIGHT(M988,255),RIGHT('Disaggregation Records'!$D$155:$D$385,255),0))),"")</f>
        <v/>
      </c>
    </row>
    <row r="989" spans="1:16" x14ac:dyDescent="0.35">
      <c r="A989" s="891"/>
      <c r="B989" s="903"/>
      <c r="C989" s="890"/>
      <c r="D989" s="901"/>
      <c r="E989" s="913"/>
      <c r="F989" s="431"/>
      <c r="G989" s="905"/>
      <c r="H989" s="895"/>
      <c r="I989" s="915"/>
      <c r="J989" s="899"/>
      <c r="K989" s="893"/>
      <c r="L989" s="425"/>
      <c r="M989" s="425"/>
      <c r="N989" s="425"/>
      <c r="O989" s="425"/>
      <c r="P989" s="425"/>
    </row>
    <row r="990" spans="1:16" x14ac:dyDescent="0.35">
      <c r="A990" s="891" t="str">
        <f ca="1">INDIRECT("'Disaggregation tab old'!AB"&amp;28-$K990)</f>
        <v>a161R00000O3K0DQAV</v>
      </c>
      <c r="B990" s="902">
        <f ca="1">INDIRECT("'Disaggregation tab old'!A"&amp;28-$K990)</f>
        <v>10</v>
      </c>
      <c r="C990" s="889" t="str">
        <f ca="1">VLOOKUP(B990,'Coverage Indicators - Section D'!$A$9:$AZ$70,52,FALSE)</f>
        <v/>
      </c>
      <c r="D990" s="900" t="str">
        <f ca="1">N990</f>
        <v/>
      </c>
      <c r="E990" s="912" t="str">
        <f ca="1">O990</f>
        <v/>
      </c>
      <c r="F990" s="431"/>
      <c r="G990" s="904" t="str">
        <f>IF(IFERROR((F990/F991),"") ="", "",(F990/F991))</f>
        <v/>
      </c>
      <c r="H990" s="894"/>
      <c r="I990" s="914"/>
      <c r="J990" s="898"/>
      <c r="K990" s="893">
        <f ca="1">IF(OFFSET(K990,-2,0,,)="",-300,OFFSET(K990,-2,0,,)-1)</f>
        <v>-487</v>
      </c>
      <c r="L990" s="425" t="e">
        <f ca="1">IF(AND(EXACT(C990,C988),C988&lt;&gt;0),L988+1,0)</f>
        <v>#NAME?</v>
      </c>
      <c r="M990" s="425" t="str">
        <f ca="1">IF(C990&lt;&gt;"",C990&amp;"-"&amp;L990,"")</f>
        <v/>
      </c>
      <c r="N990" s="425" t="str">
        <f t="array" aca="1" ref="N990" ca="1">IFERROR(IF(INDEX('Disaggregation Records'!$E$155:$E$385,MATCH(RIGHT(M990,255),RIGHT('Disaggregation Records'!$D$155:$D$385,255),0))=0,"",INDEX('Disaggregation Records'!$E$155:$E$385,MATCH(RIGHT(M990,255),RIGHT('Disaggregation Records'!$D$155:$D$385,255),0))),"")</f>
        <v/>
      </c>
      <c r="O990" s="425" t="str">
        <f t="array" aca="1" ref="O990" ca="1">IFERROR(IF(INDEX('Disaggregation Records'!$F$155:$F$385,MATCH(RIGHT(M990,255),RIGHT('Disaggregation Records'!$D$155:$D$385,255),0))=0,"",INDEX('Disaggregation Records'!$F$155:$F$385,MATCH(RIGHT(M990,255),RIGHT('Disaggregation Records'!$D$155:$D$385,255),0))),"")</f>
        <v/>
      </c>
      <c r="P990" s="425" t="str">
        <f t="array" aca="1" ref="P990" ca="1">IFERROR(IF(INDEX('Disaggregation Records'!$H$155:$H$385,MATCH(RIGHT(M990,255),RIGHT('Disaggregation Records'!$D$155:$D$385,255),0))=0,"",INDEX('Disaggregation Records'!$H$155:$H$385,MATCH(RIGHT(M990,255),RIGHT('Disaggregation Records'!$D$155:$D$385,255),0))),"")</f>
        <v/>
      </c>
    </row>
    <row r="991" spans="1:16" x14ac:dyDescent="0.35">
      <c r="A991" s="891"/>
      <c r="B991" s="903"/>
      <c r="C991" s="890"/>
      <c r="D991" s="901"/>
      <c r="E991" s="913"/>
      <c r="F991" s="431"/>
      <c r="G991" s="905"/>
      <c r="H991" s="895"/>
      <c r="I991" s="915"/>
      <c r="J991" s="899"/>
      <c r="K991" s="893"/>
      <c r="L991" s="425"/>
      <c r="M991" s="425"/>
      <c r="N991" s="425"/>
      <c r="O991" s="425"/>
      <c r="P991" s="425"/>
    </row>
    <row r="992" spans="1:16" x14ac:dyDescent="0.35">
      <c r="A992" s="891" t="str">
        <f ca="1">INDIRECT("'Disaggregation tab old'!AB"&amp;28-$K992)</f>
        <v>a161R00000O3K0EQAV</v>
      </c>
      <c r="B992" s="902">
        <f ca="1">INDIRECT("'Disaggregation tab old'!A"&amp;28-$K992)</f>
        <v>10</v>
      </c>
      <c r="C992" s="889" t="str">
        <f ca="1">VLOOKUP(B992,'Coverage Indicators - Section D'!$A$9:$AZ$70,52,FALSE)</f>
        <v/>
      </c>
      <c r="D992" s="900" t="str">
        <f ca="1">N992</f>
        <v/>
      </c>
      <c r="E992" s="912" t="str">
        <f ca="1">O992</f>
        <v/>
      </c>
      <c r="F992" s="431"/>
      <c r="G992" s="904" t="str">
        <f>IF(IFERROR((F992/F993),"") ="", "",(F992/F993))</f>
        <v/>
      </c>
      <c r="H992" s="894"/>
      <c r="I992" s="914"/>
      <c r="J992" s="898"/>
      <c r="K992" s="893">
        <f ca="1">IF(OFFSET(K992,-2,0,,)="",-300,OFFSET(K992,-2,0,,)-1)</f>
        <v>-488</v>
      </c>
      <c r="L992" s="425" t="e">
        <f ca="1">IF(AND(EXACT(C992,C990),C990&lt;&gt;0),L990+1,0)</f>
        <v>#NAME?</v>
      </c>
      <c r="M992" s="425" t="str">
        <f ca="1">IF(C992&lt;&gt;"",C992&amp;"-"&amp;L992,"")</f>
        <v/>
      </c>
      <c r="N992" s="425" t="str">
        <f t="array" aca="1" ref="N992" ca="1">IFERROR(IF(INDEX('Disaggregation Records'!$E$155:$E$385,MATCH(RIGHT(M992,255),RIGHT('Disaggregation Records'!$D$155:$D$385,255),0))=0,"",INDEX('Disaggregation Records'!$E$155:$E$385,MATCH(RIGHT(M992,255),RIGHT('Disaggregation Records'!$D$155:$D$385,255),0))),"")</f>
        <v/>
      </c>
      <c r="O992" s="425" t="str">
        <f t="array" aca="1" ref="O992" ca="1">IFERROR(IF(INDEX('Disaggregation Records'!$F$155:$F$385,MATCH(RIGHT(M992,255),RIGHT('Disaggregation Records'!$D$155:$D$385,255),0))=0,"",INDEX('Disaggregation Records'!$F$155:$F$385,MATCH(RIGHT(M992,255),RIGHT('Disaggregation Records'!$D$155:$D$385,255),0))),"")</f>
        <v/>
      </c>
      <c r="P992" s="425" t="str">
        <f t="array" aca="1" ref="P992" ca="1">IFERROR(IF(INDEX('Disaggregation Records'!$H$155:$H$385,MATCH(RIGHT(M992,255),RIGHT('Disaggregation Records'!$D$155:$D$385,255),0))=0,"",INDEX('Disaggregation Records'!$H$155:$H$385,MATCH(RIGHT(M992,255),RIGHT('Disaggregation Records'!$D$155:$D$385,255),0))),"")</f>
        <v/>
      </c>
    </row>
    <row r="993" spans="1:16" x14ac:dyDescent="0.35">
      <c r="A993" s="891"/>
      <c r="B993" s="903"/>
      <c r="C993" s="890"/>
      <c r="D993" s="901"/>
      <c r="E993" s="913"/>
      <c r="F993" s="431"/>
      <c r="G993" s="905"/>
      <c r="H993" s="895"/>
      <c r="I993" s="915"/>
      <c r="J993" s="899"/>
      <c r="K993" s="893"/>
      <c r="L993" s="425"/>
      <c r="M993" s="425"/>
      <c r="N993" s="425"/>
      <c r="O993" s="425"/>
      <c r="P993" s="425"/>
    </row>
    <row r="994" spans="1:16" x14ac:dyDescent="0.35">
      <c r="A994" s="891" t="str">
        <f ca="1">INDIRECT("'Disaggregation tab old'!AB"&amp;28-$K994)</f>
        <v>a161R00000O3K0FQAV</v>
      </c>
      <c r="B994" s="902">
        <f ca="1">INDIRECT("'Disaggregation tab old'!A"&amp;28-$K994)</f>
        <v>10</v>
      </c>
      <c r="C994" s="889" t="str">
        <f ca="1">VLOOKUP(B994,'Coverage Indicators - Section D'!$A$9:$AZ$70,52,FALSE)</f>
        <v/>
      </c>
      <c r="D994" s="900" t="str">
        <f ca="1">N994</f>
        <v/>
      </c>
      <c r="E994" s="912" t="str">
        <f ca="1">O994</f>
        <v/>
      </c>
      <c r="F994" s="431"/>
      <c r="G994" s="904" t="str">
        <f>IF(IFERROR((F994/F995),"") ="", "",(F994/F995))</f>
        <v/>
      </c>
      <c r="H994" s="894"/>
      <c r="I994" s="914"/>
      <c r="J994" s="898"/>
      <c r="K994" s="893">
        <f ca="1">IF(OFFSET(K994,-2,0,,)="",-300,OFFSET(K994,-2,0,,)-1)</f>
        <v>-489</v>
      </c>
      <c r="L994" s="425" t="e">
        <f ca="1">IF(AND(EXACT(C994,C992),C992&lt;&gt;0),L992+1,0)</f>
        <v>#NAME?</v>
      </c>
      <c r="M994" s="425" t="str">
        <f ca="1">IF(C994&lt;&gt;"",C994&amp;"-"&amp;L994,"")</f>
        <v/>
      </c>
      <c r="N994" s="425" t="str">
        <f t="array" aca="1" ref="N994" ca="1">IFERROR(IF(INDEX('Disaggregation Records'!$E$155:$E$385,MATCH(RIGHT(M994,255),RIGHT('Disaggregation Records'!$D$155:$D$385,255),0))=0,"",INDEX('Disaggregation Records'!$E$155:$E$385,MATCH(RIGHT(M994,255),RIGHT('Disaggregation Records'!$D$155:$D$385,255),0))),"")</f>
        <v/>
      </c>
      <c r="O994" s="425" t="str">
        <f t="array" aca="1" ref="O994" ca="1">IFERROR(IF(INDEX('Disaggregation Records'!$F$155:$F$385,MATCH(RIGHT(M994,255),RIGHT('Disaggregation Records'!$D$155:$D$385,255),0))=0,"",INDEX('Disaggregation Records'!$F$155:$F$385,MATCH(RIGHT(M994,255),RIGHT('Disaggregation Records'!$D$155:$D$385,255),0))),"")</f>
        <v/>
      </c>
      <c r="P994" s="425" t="str">
        <f t="array" aca="1" ref="P994" ca="1">IFERROR(IF(INDEX('Disaggregation Records'!$H$155:$H$385,MATCH(RIGHT(M994,255),RIGHT('Disaggregation Records'!$D$155:$D$385,255),0))=0,"",INDEX('Disaggregation Records'!$H$155:$H$385,MATCH(RIGHT(M994,255),RIGHT('Disaggregation Records'!$D$155:$D$385,255),0))),"")</f>
        <v/>
      </c>
    </row>
    <row r="995" spans="1:16" x14ac:dyDescent="0.35">
      <c r="A995" s="891"/>
      <c r="B995" s="903"/>
      <c r="C995" s="890"/>
      <c r="D995" s="901"/>
      <c r="E995" s="913"/>
      <c r="F995" s="431"/>
      <c r="G995" s="905"/>
      <c r="H995" s="895"/>
      <c r="I995" s="915"/>
      <c r="J995" s="899"/>
      <c r="K995" s="893"/>
      <c r="L995" s="425"/>
      <c r="M995" s="425"/>
      <c r="N995" s="425"/>
      <c r="O995" s="425"/>
      <c r="P995" s="425"/>
    </row>
    <row r="996" spans="1:16" x14ac:dyDescent="0.35">
      <c r="A996" s="891" t="str">
        <f ca="1">INDIRECT("'Disaggregation tab old'!AB"&amp;28-$K996)</f>
        <v>a161R00000O3K0GQAV</v>
      </c>
      <c r="B996" s="902">
        <f ca="1">INDIRECT("'Disaggregation tab old'!A"&amp;28-$K996)</f>
        <v>10</v>
      </c>
      <c r="C996" s="889" t="str">
        <f ca="1">VLOOKUP(B996,'Coverage Indicators - Section D'!$A$9:$AZ$70,52,FALSE)</f>
        <v/>
      </c>
      <c r="D996" s="900" t="str">
        <f ca="1">N996</f>
        <v/>
      </c>
      <c r="E996" s="912" t="str">
        <f ca="1">O996</f>
        <v/>
      </c>
      <c r="F996" s="431"/>
      <c r="G996" s="904" t="str">
        <f>IF(IFERROR((F996/F997),"") ="", "",(F996/F997))</f>
        <v/>
      </c>
      <c r="H996" s="894"/>
      <c r="I996" s="914"/>
      <c r="J996" s="898"/>
      <c r="K996" s="893">
        <f ca="1">IF(OFFSET(K996,-2,0,,)="",-300,OFFSET(K996,-2,0,,)-1)</f>
        <v>-490</v>
      </c>
      <c r="L996" s="425" t="e">
        <f ca="1">IF(AND(EXACT(C996,C994),C994&lt;&gt;0),L994+1,0)</f>
        <v>#NAME?</v>
      </c>
      <c r="M996" s="425" t="str">
        <f ca="1">IF(C996&lt;&gt;"",C996&amp;"-"&amp;L996,"")</f>
        <v/>
      </c>
      <c r="N996" s="425" t="str">
        <f t="array" aca="1" ref="N996" ca="1">IFERROR(IF(INDEX('Disaggregation Records'!$E$155:$E$385,MATCH(RIGHT(M996,255),RIGHT('Disaggregation Records'!$D$155:$D$385,255),0))=0,"",INDEX('Disaggregation Records'!$E$155:$E$385,MATCH(RIGHT(M996,255),RIGHT('Disaggregation Records'!$D$155:$D$385,255),0))),"")</f>
        <v/>
      </c>
      <c r="O996" s="425" t="str">
        <f t="array" aca="1" ref="O996" ca="1">IFERROR(IF(INDEX('Disaggregation Records'!$F$155:$F$385,MATCH(RIGHT(M996,255),RIGHT('Disaggregation Records'!$D$155:$D$385,255),0))=0,"",INDEX('Disaggregation Records'!$F$155:$F$385,MATCH(RIGHT(M996,255),RIGHT('Disaggregation Records'!$D$155:$D$385,255),0))),"")</f>
        <v/>
      </c>
      <c r="P996" s="425" t="str">
        <f t="array" aca="1" ref="P996" ca="1">IFERROR(IF(INDEX('Disaggregation Records'!$H$155:$H$385,MATCH(RIGHT(M996,255),RIGHT('Disaggregation Records'!$D$155:$D$385,255),0))=0,"",INDEX('Disaggregation Records'!$H$155:$H$385,MATCH(RIGHT(M996,255),RIGHT('Disaggregation Records'!$D$155:$D$385,255),0))),"")</f>
        <v/>
      </c>
    </row>
    <row r="997" spans="1:16" x14ac:dyDescent="0.35">
      <c r="A997" s="891"/>
      <c r="B997" s="903"/>
      <c r="C997" s="890"/>
      <c r="D997" s="901"/>
      <c r="E997" s="913"/>
      <c r="F997" s="431"/>
      <c r="G997" s="905"/>
      <c r="H997" s="895"/>
      <c r="I997" s="915"/>
      <c r="J997" s="899"/>
      <c r="K997" s="893"/>
      <c r="L997" s="425"/>
      <c r="M997" s="425"/>
      <c r="N997" s="425"/>
      <c r="O997" s="425"/>
      <c r="P997" s="425"/>
    </row>
    <row r="998" spans="1:16" x14ac:dyDescent="0.35">
      <c r="A998" s="891" t="str">
        <f ca="1">INDIRECT("'Disaggregation tab old'!AB"&amp;28-$K998)</f>
        <v>a161R00000O3K0HQAV</v>
      </c>
      <c r="B998" s="902">
        <f ca="1">INDIRECT("'Disaggregation tab old'!A"&amp;28-$K998)</f>
        <v>10</v>
      </c>
      <c r="C998" s="889" t="str">
        <f ca="1">VLOOKUP(B998,'Coverage Indicators - Section D'!$A$9:$AZ$70,52,FALSE)</f>
        <v/>
      </c>
      <c r="D998" s="900" t="str">
        <f ca="1">N998</f>
        <v/>
      </c>
      <c r="E998" s="912" t="str">
        <f ca="1">O998</f>
        <v/>
      </c>
      <c r="F998" s="431"/>
      <c r="G998" s="904" t="str">
        <f>IF(IFERROR((F998/F999),"") ="", "",(F998/F999))</f>
        <v/>
      </c>
      <c r="H998" s="894"/>
      <c r="I998" s="914"/>
      <c r="J998" s="898"/>
      <c r="K998" s="893">
        <f ca="1">IF(OFFSET(K998,-2,0,,)="",-300,OFFSET(K998,-2,0,,)-1)</f>
        <v>-491</v>
      </c>
      <c r="L998" s="425" t="e">
        <f ca="1">IF(AND(EXACT(C998,C996),C996&lt;&gt;0),L996+1,0)</f>
        <v>#NAME?</v>
      </c>
      <c r="M998" s="425" t="str">
        <f ca="1">IF(C998&lt;&gt;"",C998&amp;"-"&amp;L998,"")</f>
        <v/>
      </c>
      <c r="N998" s="425" t="str">
        <f t="array" aca="1" ref="N998" ca="1">IFERROR(IF(INDEX('Disaggregation Records'!$E$155:$E$385,MATCH(RIGHT(M998,255),RIGHT('Disaggregation Records'!$D$155:$D$385,255),0))=0,"",INDEX('Disaggregation Records'!$E$155:$E$385,MATCH(RIGHT(M998,255),RIGHT('Disaggregation Records'!$D$155:$D$385,255),0))),"")</f>
        <v/>
      </c>
      <c r="O998" s="425" t="str">
        <f t="array" aca="1" ref="O998" ca="1">IFERROR(IF(INDEX('Disaggregation Records'!$F$155:$F$385,MATCH(RIGHT(M998,255),RIGHT('Disaggregation Records'!$D$155:$D$385,255),0))=0,"",INDEX('Disaggregation Records'!$F$155:$F$385,MATCH(RIGHT(M998,255),RIGHT('Disaggregation Records'!$D$155:$D$385,255),0))),"")</f>
        <v/>
      </c>
      <c r="P998" s="425" t="str">
        <f t="array" aca="1" ref="P998" ca="1">IFERROR(IF(INDEX('Disaggregation Records'!$H$155:$H$385,MATCH(RIGHT(M998,255),RIGHT('Disaggregation Records'!$D$155:$D$385,255),0))=0,"",INDEX('Disaggregation Records'!$H$155:$H$385,MATCH(RIGHT(M998,255),RIGHT('Disaggregation Records'!$D$155:$D$385,255),0))),"")</f>
        <v/>
      </c>
    </row>
    <row r="999" spans="1:16" x14ac:dyDescent="0.35">
      <c r="A999" s="891"/>
      <c r="B999" s="903"/>
      <c r="C999" s="890"/>
      <c r="D999" s="901"/>
      <c r="E999" s="913"/>
      <c r="F999" s="431"/>
      <c r="G999" s="905"/>
      <c r="H999" s="895"/>
      <c r="I999" s="915"/>
      <c r="J999" s="899"/>
      <c r="K999" s="893"/>
      <c r="L999" s="425"/>
      <c r="M999" s="425"/>
      <c r="N999" s="425"/>
      <c r="O999" s="425"/>
      <c r="P999" s="425"/>
    </row>
    <row r="1000" spans="1:16" x14ac:dyDescent="0.35">
      <c r="A1000" s="891" t="str">
        <f ca="1">INDIRECT("'Disaggregation tab old'!AB"&amp;28-$K1000)</f>
        <v>a161R00000O3K0IQAV</v>
      </c>
      <c r="B1000" s="902">
        <f ca="1">INDIRECT("'Disaggregation tab old'!A"&amp;28-$K1000)</f>
        <v>10</v>
      </c>
      <c r="C1000" s="889" t="str">
        <f ca="1">VLOOKUP(B1000,'Coverage Indicators - Section D'!$A$9:$AZ$70,52,FALSE)</f>
        <v/>
      </c>
      <c r="D1000" s="900" t="str">
        <f ca="1">N1000</f>
        <v/>
      </c>
      <c r="E1000" s="912" t="str">
        <f ca="1">O1000</f>
        <v/>
      </c>
      <c r="F1000" s="431"/>
      <c r="G1000" s="904" t="str">
        <f>IF(IFERROR((F1000/F1001),"") ="", "",(F1000/F1001))</f>
        <v/>
      </c>
      <c r="H1000" s="894"/>
      <c r="I1000" s="914"/>
      <c r="J1000" s="898"/>
      <c r="K1000" s="893">
        <f ca="1">IF(OFFSET(K1000,-2,0,,)="",-300,OFFSET(K1000,-2,0,,)-1)</f>
        <v>-492</v>
      </c>
      <c r="L1000" s="425" t="e">
        <f ca="1">IF(AND(EXACT(C1000,C998),C998&lt;&gt;0),L998+1,0)</f>
        <v>#NAME?</v>
      </c>
      <c r="M1000" s="425" t="str">
        <f ca="1">IF(C1000&lt;&gt;"",C1000&amp;"-"&amp;L1000,"")</f>
        <v/>
      </c>
      <c r="N1000" s="425" t="str">
        <f t="array" aca="1" ref="N1000" ca="1">IFERROR(IF(INDEX('Disaggregation Records'!$E$155:$E$385,MATCH(RIGHT(M1000,255),RIGHT('Disaggregation Records'!$D$155:$D$385,255),0))=0,"",INDEX('Disaggregation Records'!$E$155:$E$385,MATCH(RIGHT(M1000,255),RIGHT('Disaggregation Records'!$D$155:$D$385,255),0))),"")</f>
        <v/>
      </c>
      <c r="O1000" s="425" t="str">
        <f t="array" aca="1" ref="O1000" ca="1">IFERROR(IF(INDEX('Disaggregation Records'!$F$155:$F$385,MATCH(RIGHT(M1000,255),RIGHT('Disaggregation Records'!$D$155:$D$385,255),0))=0,"",INDEX('Disaggregation Records'!$F$155:$F$385,MATCH(RIGHT(M1000,255),RIGHT('Disaggregation Records'!$D$155:$D$385,255),0))),"")</f>
        <v/>
      </c>
      <c r="P1000" s="425" t="str">
        <f t="array" aca="1" ref="P1000" ca="1">IFERROR(IF(INDEX('Disaggregation Records'!$H$155:$H$385,MATCH(RIGHT(M1000,255),RIGHT('Disaggregation Records'!$D$155:$D$385,255),0))=0,"",INDEX('Disaggregation Records'!$H$155:$H$385,MATCH(RIGHT(M1000,255),RIGHT('Disaggregation Records'!$D$155:$D$385,255),0))),"")</f>
        <v/>
      </c>
    </row>
    <row r="1001" spans="1:16" x14ac:dyDescent="0.35">
      <c r="A1001" s="891"/>
      <c r="B1001" s="903"/>
      <c r="C1001" s="890"/>
      <c r="D1001" s="901"/>
      <c r="E1001" s="913"/>
      <c r="F1001" s="431"/>
      <c r="G1001" s="905"/>
      <c r="H1001" s="895"/>
      <c r="I1001" s="915"/>
      <c r="J1001" s="899"/>
      <c r="K1001" s="893"/>
      <c r="L1001" s="425"/>
      <c r="M1001" s="425"/>
      <c r="N1001" s="425"/>
      <c r="O1001" s="425"/>
      <c r="P1001" s="425"/>
    </row>
    <row r="1002" spans="1:16" x14ac:dyDescent="0.35">
      <c r="A1002" s="891" t="str">
        <f ca="1">INDIRECT("'Disaggregation tab old'!AB"&amp;28-$K1002)</f>
        <v>a161R00000O3K0JQAV</v>
      </c>
      <c r="B1002" s="902">
        <f ca="1">INDIRECT("'Disaggregation tab old'!A"&amp;28-$K1002)</f>
        <v>10</v>
      </c>
      <c r="C1002" s="889" t="str">
        <f ca="1">VLOOKUP(B1002,'Coverage Indicators - Section D'!$A$9:$AZ$70,52,FALSE)</f>
        <v/>
      </c>
      <c r="D1002" s="900" t="str">
        <f ca="1">N1002</f>
        <v/>
      </c>
      <c r="E1002" s="912" t="str">
        <f ca="1">O1002</f>
        <v/>
      </c>
      <c r="F1002" s="431"/>
      <c r="G1002" s="904" t="str">
        <f>IF(IFERROR((F1002/F1003),"") ="", "",(F1002/F1003))</f>
        <v/>
      </c>
      <c r="H1002" s="894"/>
      <c r="I1002" s="914"/>
      <c r="J1002" s="898"/>
      <c r="K1002" s="893">
        <f ca="1">IF(OFFSET(K1002,-2,0,,)="",-300,OFFSET(K1002,-2,0,,)-1)</f>
        <v>-493</v>
      </c>
      <c r="L1002" s="425" t="e">
        <f ca="1">IF(AND(EXACT(C1002,C1000),C1000&lt;&gt;0),L1000+1,0)</f>
        <v>#NAME?</v>
      </c>
      <c r="M1002" s="425" t="str">
        <f ca="1">IF(C1002&lt;&gt;"",C1002&amp;"-"&amp;L1002,"")</f>
        <v/>
      </c>
      <c r="N1002" s="425" t="str">
        <f t="array" aca="1" ref="N1002" ca="1">IFERROR(IF(INDEX('Disaggregation Records'!$E$155:$E$385,MATCH(RIGHT(M1002,255),RIGHT('Disaggregation Records'!$D$155:$D$385,255),0))=0,"",INDEX('Disaggregation Records'!$E$155:$E$385,MATCH(RIGHT(M1002,255),RIGHT('Disaggregation Records'!$D$155:$D$385,255),0))),"")</f>
        <v/>
      </c>
      <c r="O1002" s="425" t="str">
        <f t="array" aca="1" ref="O1002" ca="1">IFERROR(IF(INDEX('Disaggregation Records'!$F$155:$F$385,MATCH(RIGHT(M1002,255),RIGHT('Disaggregation Records'!$D$155:$D$385,255),0))=0,"",INDEX('Disaggregation Records'!$F$155:$F$385,MATCH(RIGHT(M1002,255),RIGHT('Disaggregation Records'!$D$155:$D$385,255),0))),"")</f>
        <v/>
      </c>
      <c r="P1002" s="425" t="str">
        <f t="array" aca="1" ref="P1002" ca="1">IFERROR(IF(INDEX('Disaggregation Records'!$H$155:$H$385,MATCH(RIGHT(M1002,255),RIGHT('Disaggregation Records'!$D$155:$D$385,255),0))=0,"",INDEX('Disaggregation Records'!$H$155:$H$385,MATCH(RIGHT(M1002,255),RIGHT('Disaggregation Records'!$D$155:$D$385,255),0))),"")</f>
        <v/>
      </c>
    </row>
    <row r="1003" spans="1:16" x14ac:dyDescent="0.35">
      <c r="A1003" s="891"/>
      <c r="B1003" s="903"/>
      <c r="C1003" s="890"/>
      <c r="D1003" s="901"/>
      <c r="E1003" s="913"/>
      <c r="F1003" s="431"/>
      <c r="G1003" s="905"/>
      <c r="H1003" s="895"/>
      <c r="I1003" s="915"/>
      <c r="J1003" s="899"/>
      <c r="K1003" s="893"/>
      <c r="L1003" s="425"/>
      <c r="M1003" s="425"/>
      <c r="N1003" s="425"/>
      <c r="O1003" s="425"/>
      <c r="P1003" s="425"/>
    </row>
    <row r="1004" spans="1:16" x14ac:dyDescent="0.35">
      <c r="A1004" s="891" t="str">
        <f ca="1">INDIRECT("'Disaggregation tab old'!AB"&amp;28-$K1004)</f>
        <v>a161R00000O3K0KQAV</v>
      </c>
      <c r="B1004" s="902">
        <f ca="1">INDIRECT("'Disaggregation tab old'!A"&amp;28-$K1004)</f>
        <v>10</v>
      </c>
      <c r="C1004" s="889" t="str">
        <f ca="1">VLOOKUP(B1004,'Coverage Indicators - Section D'!$A$9:$AZ$70,52,FALSE)</f>
        <v/>
      </c>
      <c r="D1004" s="900" t="str">
        <f ca="1">N1004</f>
        <v/>
      </c>
      <c r="E1004" s="912" t="str">
        <f ca="1">O1004</f>
        <v/>
      </c>
      <c r="F1004" s="431"/>
      <c r="G1004" s="904" t="str">
        <f>IF(IFERROR((F1004/F1005),"") ="", "",(F1004/F1005))</f>
        <v/>
      </c>
      <c r="H1004" s="894"/>
      <c r="I1004" s="914"/>
      <c r="J1004" s="898"/>
      <c r="K1004" s="893">
        <f ca="1">IF(OFFSET(K1004,-2,0,,)="",-300,OFFSET(K1004,-2,0,,)-1)</f>
        <v>-494</v>
      </c>
      <c r="L1004" s="425" t="e">
        <f ca="1">IF(AND(EXACT(C1004,C1002),C1002&lt;&gt;0),L1002+1,0)</f>
        <v>#NAME?</v>
      </c>
      <c r="M1004" s="425" t="str">
        <f ca="1">IF(C1004&lt;&gt;"",C1004&amp;"-"&amp;L1004,"")</f>
        <v/>
      </c>
      <c r="N1004" s="425" t="str">
        <f t="array" aca="1" ref="N1004" ca="1">IFERROR(IF(INDEX('Disaggregation Records'!$E$155:$E$385,MATCH(RIGHT(M1004,255),RIGHT('Disaggregation Records'!$D$155:$D$385,255),0))=0,"",INDEX('Disaggregation Records'!$E$155:$E$385,MATCH(RIGHT(M1004,255),RIGHT('Disaggregation Records'!$D$155:$D$385,255),0))),"")</f>
        <v/>
      </c>
      <c r="O1004" s="425" t="str">
        <f t="array" aca="1" ref="O1004" ca="1">IFERROR(IF(INDEX('Disaggregation Records'!$F$155:$F$385,MATCH(RIGHT(M1004,255),RIGHT('Disaggregation Records'!$D$155:$D$385,255),0))=0,"",INDEX('Disaggregation Records'!$F$155:$F$385,MATCH(RIGHT(M1004,255),RIGHT('Disaggregation Records'!$D$155:$D$385,255),0))),"")</f>
        <v/>
      </c>
      <c r="P1004" s="425" t="str">
        <f t="array" aca="1" ref="P1004" ca="1">IFERROR(IF(INDEX('Disaggregation Records'!$H$155:$H$385,MATCH(RIGHT(M1004,255),RIGHT('Disaggregation Records'!$D$155:$D$385,255),0))=0,"",INDEX('Disaggregation Records'!$H$155:$H$385,MATCH(RIGHT(M1004,255),RIGHT('Disaggregation Records'!$D$155:$D$385,255),0))),"")</f>
        <v/>
      </c>
    </row>
    <row r="1005" spans="1:16" x14ac:dyDescent="0.35">
      <c r="A1005" s="891"/>
      <c r="B1005" s="903"/>
      <c r="C1005" s="890"/>
      <c r="D1005" s="901"/>
      <c r="E1005" s="913"/>
      <c r="F1005" s="431"/>
      <c r="G1005" s="905"/>
      <c r="H1005" s="895"/>
      <c r="I1005" s="915"/>
      <c r="J1005" s="899"/>
      <c r="K1005" s="893"/>
      <c r="L1005" s="425"/>
      <c r="M1005" s="425"/>
      <c r="N1005" s="425"/>
      <c r="O1005" s="425"/>
      <c r="P1005" s="425"/>
    </row>
    <row r="1006" spans="1:16" x14ac:dyDescent="0.35">
      <c r="A1006" s="891" t="str">
        <f ca="1">INDIRECT("'Disaggregation tab old'!AB"&amp;28-$K1006)</f>
        <v>a161R00000O3K0LQAV</v>
      </c>
      <c r="B1006" s="902">
        <f ca="1">INDIRECT("'Disaggregation tab old'!A"&amp;28-$K1006)</f>
        <v>10</v>
      </c>
      <c r="C1006" s="889" t="str">
        <f ca="1">VLOOKUP(B1006,'Coverage Indicators - Section D'!$A$9:$AZ$70,52,FALSE)</f>
        <v/>
      </c>
      <c r="D1006" s="900" t="str">
        <f ca="1">N1006</f>
        <v/>
      </c>
      <c r="E1006" s="912" t="str">
        <f ca="1">O1006</f>
        <v/>
      </c>
      <c r="F1006" s="431"/>
      <c r="G1006" s="904" t="str">
        <f>IF(IFERROR((F1006/F1007),"") ="", "",(F1006/F1007))</f>
        <v/>
      </c>
      <c r="H1006" s="894"/>
      <c r="I1006" s="914"/>
      <c r="J1006" s="898"/>
      <c r="K1006" s="893">
        <f ca="1">IF(OFFSET(K1006,-2,0,,)="",-300,OFFSET(K1006,-2,0,,)-1)</f>
        <v>-495</v>
      </c>
      <c r="L1006" s="425" t="e">
        <f ca="1">IF(AND(EXACT(C1006,C1004),C1004&lt;&gt;0),L1004+1,0)</f>
        <v>#NAME?</v>
      </c>
      <c r="M1006" s="425" t="str">
        <f ca="1">IF(C1006&lt;&gt;"",C1006&amp;"-"&amp;L1006,"")</f>
        <v/>
      </c>
      <c r="N1006" s="425" t="str">
        <f t="array" aca="1" ref="N1006" ca="1">IFERROR(IF(INDEX('Disaggregation Records'!$E$155:$E$385,MATCH(RIGHT(M1006,255),RIGHT('Disaggregation Records'!$D$155:$D$385,255),0))=0,"",INDEX('Disaggregation Records'!$E$155:$E$385,MATCH(RIGHT(M1006,255),RIGHT('Disaggregation Records'!$D$155:$D$385,255),0))),"")</f>
        <v/>
      </c>
      <c r="O1006" s="425" t="str">
        <f t="array" aca="1" ref="O1006" ca="1">IFERROR(IF(INDEX('Disaggregation Records'!$F$155:$F$385,MATCH(RIGHT(M1006,255),RIGHT('Disaggregation Records'!$D$155:$D$385,255),0))=0,"",INDEX('Disaggregation Records'!$F$155:$F$385,MATCH(RIGHT(M1006,255),RIGHT('Disaggregation Records'!$D$155:$D$385,255),0))),"")</f>
        <v/>
      </c>
      <c r="P1006" s="425" t="str">
        <f t="array" aca="1" ref="P1006" ca="1">IFERROR(IF(INDEX('Disaggregation Records'!$H$155:$H$385,MATCH(RIGHT(M1006,255),RIGHT('Disaggregation Records'!$D$155:$D$385,255),0))=0,"",INDEX('Disaggregation Records'!$H$155:$H$385,MATCH(RIGHT(M1006,255),RIGHT('Disaggregation Records'!$D$155:$D$385,255),0))),"")</f>
        <v/>
      </c>
    </row>
    <row r="1007" spans="1:16" x14ac:dyDescent="0.35">
      <c r="A1007" s="891"/>
      <c r="B1007" s="903"/>
      <c r="C1007" s="890"/>
      <c r="D1007" s="901"/>
      <c r="E1007" s="913"/>
      <c r="F1007" s="431"/>
      <c r="G1007" s="905"/>
      <c r="H1007" s="895"/>
      <c r="I1007" s="915"/>
      <c r="J1007" s="899"/>
      <c r="K1007" s="893"/>
      <c r="L1007" s="425"/>
      <c r="M1007" s="425"/>
      <c r="N1007" s="425"/>
      <c r="O1007" s="425"/>
      <c r="P1007" s="425"/>
    </row>
    <row r="1008" spans="1:16" x14ac:dyDescent="0.35">
      <c r="A1008" s="891" t="str">
        <f ca="1">INDIRECT("'Disaggregation tab old'!AB"&amp;28-$K1008)</f>
        <v>a161R00000O3K0MQAV</v>
      </c>
      <c r="B1008" s="902">
        <f ca="1">INDIRECT("'Disaggregation tab old'!A"&amp;28-$K1008)</f>
        <v>10</v>
      </c>
      <c r="C1008" s="889" t="str">
        <f ca="1">VLOOKUP(B1008,'Coverage Indicators - Section D'!$A$9:$AZ$70,52,FALSE)</f>
        <v/>
      </c>
      <c r="D1008" s="900" t="str">
        <f ca="1">N1008</f>
        <v/>
      </c>
      <c r="E1008" s="912" t="str">
        <f ca="1">O1008</f>
        <v/>
      </c>
      <c r="F1008" s="431"/>
      <c r="G1008" s="904" t="str">
        <f>IF(IFERROR((F1008/F1009),"") ="", "",(F1008/F1009))</f>
        <v/>
      </c>
      <c r="H1008" s="894"/>
      <c r="I1008" s="914"/>
      <c r="J1008" s="898"/>
      <c r="K1008" s="893">
        <f ca="1">IF(OFFSET(K1008,-2,0,,)="",-300,OFFSET(K1008,-2,0,,)-1)</f>
        <v>-496</v>
      </c>
      <c r="L1008" s="425" t="e">
        <f ca="1">IF(AND(EXACT(C1008,C1006),C1006&lt;&gt;0),L1006+1,0)</f>
        <v>#NAME?</v>
      </c>
      <c r="M1008" s="425" t="str">
        <f ca="1">IF(C1008&lt;&gt;"",C1008&amp;"-"&amp;L1008,"")</f>
        <v/>
      </c>
      <c r="N1008" s="425" t="str">
        <f t="array" aca="1" ref="N1008" ca="1">IFERROR(IF(INDEX('Disaggregation Records'!$E$155:$E$385,MATCH(RIGHT(M1008,255),RIGHT('Disaggregation Records'!$D$155:$D$385,255),0))=0,"",INDEX('Disaggregation Records'!$E$155:$E$385,MATCH(RIGHT(M1008,255),RIGHT('Disaggregation Records'!$D$155:$D$385,255),0))),"")</f>
        <v/>
      </c>
      <c r="O1008" s="425" t="str">
        <f t="array" aca="1" ref="O1008" ca="1">IFERROR(IF(INDEX('Disaggregation Records'!$F$155:$F$385,MATCH(RIGHT(M1008,255),RIGHT('Disaggregation Records'!$D$155:$D$385,255),0))=0,"",INDEX('Disaggregation Records'!$F$155:$F$385,MATCH(RIGHT(M1008,255),RIGHT('Disaggregation Records'!$D$155:$D$385,255),0))),"")</f>
        <v/>
      </c>
      <c r="P1008" s="425" t="str">
        <f t="array" aca="1" ref="P1008" ca="1">IFERROR(IF(INDEX('Disaggregation Records'!$H$155:$H$385,MATCH(RIGHT(M1008,255),RIGHT('Disaggregation Records'!$D$155:$D$385,255),0))=0,"",INDEX('Disaggregation Records'!$H$155:$H$385,MATCH(RIGHT(M1008,255),RIGHT('Disaggregation Records'!$D$155:$D$385,255),0))),"")</f>
        <v/>
      </c>
    </row>
    <row r="1009" spans="1:16" x14ac:dyDescent="0.35">
      <c r="A1009" s="891"/>
      <c r="B1009" s="903"/>
      <c r="C1009" s="890"/>
      <c r="D1009" s="901"/>
      <c r="E1009" s="913"/>
      <c r="F1009" s="431"/>
      <c r="G1009" s="905"/>
      <c r="H1009" s="895"/>
      <c r="I1009" s="915"/>
      <c r="J1009" s="899"/>
      <c r="K1009" s="893"/>
      <c r="L1009" s="425"/>
      <c r="M1009" s="425"/>
      <c r="N1009" s="425"/>
      <c r="O1009" s="425"/>
      <c r="P1009" s="425"/>
    </row>
    <row r="1010" spans="1:16" x14ac:dyDescent="0.35">
      <c r="A1010" s="891" t="str">
        <f ca="1">INDIRECT("'Disaggregation tab old'!AB"&amp;28-$K1010)</f>
        <v>a161R00000O3K0NQAV</v>
      </c>
      <c r="B1010" s="902">
        <f ca="1">INDIRECT("'Disaggregation tab old'!A"&amp;28-$K1010)</f>
        <v>10</v>
      </c>
      <c r="C1010" s="889" t="str">
        <f ca="1">VLOOKUP(B1010,'Coverage Indicators - Section D'!$A$9:$AZ$70,52,FALSE)</f>
        <v/>
      </c>
      <c r="D1010" s="900" t="str">
        <f ca="1">N1010</f>
        <v/>
      </c>
      <c r="E1010" s="912" t="str">
        <f ca="1">O1010</f>
        <v/>
      </c>
      <c r="F1010" s="431"/>
      <c r="G1010" s="904" t="str">
        <f>IF(IFERROR((F1010/F1011),"") ="", "",(F1010/F1011))</f>
        <v/>
      </c>
      <c r="H1010" s="894"/>
      <c r="I1010" s="914"/>
      <c r="J1010" s="898"/>
      <c r="K1010" s="893">
        <f ca="1">IF(OFFSET(K1010,-2,0,,)="",-300,OFFSET(K1010,-2,0,,)-1)</f>
        <v>-497</v>
      </c>
      <c r="L1010" s="425" t="e">
        <f ca="1">IF(AND(EXACT(C1010,C1008),C1008&lt;&gt;0),L1008+1,0)</f>
        <v>#NAME?</v>
      </c>
      <c r="M1010" s="425" t="str">
        <f ca="1">IF(C1010&lt;&gt;"",C1010&amp;"-"&amp;L1010,"")</f>
        <v/>
      </c>
      <c r="N1010" s="425" t="str">
        <f t="array" aca="1" ref="N1010" ca="1">IFERROR(IF(INDEX('Disaggregation Records'!$E$155:$E$385,MATCH(RIGHT(M1010,255),RIGHT('Disaggregation Records'!$D$155:$D$385,255),0))=0,"",INDEX('Disaggregation Records'!$E$155:$E$385,MATCH(RIGHT(M1010,255),RIGHT('Disaggregation Records'!$D$155:$D$385,255),0))),"")</f>
        <v/>
      </c>
      <c r="O1010" s="425" t="str">
        <f t="array" aca="1" ref="O1010" ca="1">IFERROR(IF(INDEX('Disaggregation Records'!$F$155:$F$385,MATCH(RIGHT(M1010,255),RIGHT('Disaggregation Records'!$D$155:$D$385,255),0))=0,"",INDEX('Disaggregation Records'!$F$155:$F$385,MATCH(RIGHT(M1010,255),RIGHT('Disaggregation Records'!$D$155:$D$385,255),0))),"")</f>
        <v/>
      </c>
      <c r="P1010" s="425" t="str">
        <f t="array" aca="1" ref="P1010" ca="1">IFERROR(IF(INDEX('Disaggregation Records'!$H$155:$H$385,MATCH(RIGHT(M1010,255),RIGHT('Disaggregation Records'!$D$155:$D$385,255),0))=0,"",INDEX('Disaggregation Records'!$H$155:$H$385,MATCH(RIGHT(M1010,255),RIGHT('Disaggregation Records'!$D$155:$D$385,255),0))),"")</f>
        <v/>
      </c>
    </row>
    <row r="1011" spans="1:16" x14ac:dyDescent="0.35">
      <c r="A1011" s="891"/>
      <c r="B1011" s="903"/>
      <c r="C1011" s="890"/>
      <c r="D1011" s="901"/>
      <c r="E1011" s="913"/>
      <c r="F1011" s="431"/>
      <c r="G1011" s="905"/>
      <c r="H1011" s="895"/>
      <c r="I1011" s="915"/>
      <c r="J1011" s="899"/>
      <c r="K1011" s="893"/>
      <c r="L1011" s="425"/>
      <c r="M1011" s="425"/>
      <c r="N1011" s="425"/>
      <c r="O1011" s="425"/>
      <c r="P1011" s="425"/>
    </row>
    <row r="1012" spans="1:16" x14ac:dyDescent="0.35">
      <c r="A1012" s="891" t="str">
        <f ca="1">INDIRECT("'Disaggregation tab old'!AB"&amp;28-$K1012)</f>
        <v>a161R00000O3K0OQAV</v>
      </c>
      <c r="B1012" s="902">
        <f ca="1">INDIRECT("'Disaggregation tab old'!A"&amp;28-$K1012)</f>
        <v>10</v>
      </c>
      <c r="C1012" s="889" t="str">
        <f ca="1">VLOOKUP(B1012,'Coverage Indicators - Section D'!$A$9:$AZ$70,52,FALSE)</f>
        <v/>
      </c>
      <c r="D1012" s="900" t="str">
        <f ca="1">N1012</f>
        <v/>
      </c>
      <c r="E1012" s="912" t="str">
        <f ca="1">O1012</f>
        <v/>
      </c>
      <c r="F1012" s="431"/>
      <c r="G1012" s="904" t="str">
        <f>IF(IFERROR((F1012/F1013),"") ="", "",(F1012/F1013))</f>
        <v/>
      </c>
      <c r="H1012" s="894"/>
      <c r="I1012" s="914"/>
      <c r="J1012" s="898"/>
      <c r="K1012" s="893">
        <f ca="1">IF(OFFSET(K1012,-2,0,,)="",-300,OFFSET(K1012,-2,0,,)-1)</f>
        <v>-498</v>
      </c>
      <c r="L1012" s="425" t="e">
        <f ca="1">IF(AND(EXACT(C1012,C1010),C1010&lt;&gt;0),L1010+1,0)</f>
        <v>#NAME?</v>
      </c>
      <c r="M1012" s="425" t="str">
        <f ca="1">IF(C1012&lt;&gt;"",C1012&amp;"-"&amp;L1012,"")</f>
        <v/>
      </c>
      <c r="N1012" s="425" t="str">
        <f t="array" aca="1" ref="N1012" ca="1">IFERROR(IF(INDEX('Disaggregation Records'!$E$155:$E$385,MATCH(RIGHT(M1012,255),RIGHT('Disaggregation Records'!$D$155:$D$385,255),0))=0,"",INDEX('Disaggregation Records'!$E$155:$E$385,MATCH(RIGHT(M1012,255),RIGHT('Disaggregation Records'!$D$155:$D$385,255),0))),"")</f>
        <v/>
      </c>
      <c r="O1012" s="425" t="str">
        <f t="array" aca="1" ref="O1012" ca="1">IFERROR(IF(INDEX('Disaggregation Records'!$F$155:$F$385,MATCH(RIGHT(M1012,255),RIGHT('Disaggregation Records'!$D$155:$D$385,255),0))=0,"",INDEX('Disaggregation Records'!$F$155:$F$385,MATCH(RIGHT(M1012,255),RIGHT('Disaggregation Records'!$D$155:$D$385,255),0))),"")</f>
        <v/>
      </c>
      <c r="P1012" s="425" t="str">
        <f t="array" aca="1" ref="P1012" ca="1">IFERROR(IF(INDEX('Disaggregation Records'!$H$155:$H$385,MATCH(RIGHT(M1012,255),RIGHT('Disaggregation Records'!$D$155:$D$385,255),0))=0,"",INDEX('Disaggregation Records'!$H$155:$H$385,MATCH(RIGHT(M1012,255),RIGHT('Disaggregation Records'!$D$155:$D$385,255),0))),"")</f>
        <v/>
      </c>
    </row>
    <row r="1013" spans="1:16" x14ac:dyDescent="0.35">
      <c r="A1013" s="891"/>
      <c r="B1013" s="903"/>
      <c r="C1013" s="890"/>
      <c r="D1013" s="901"/>
      <c r="E1013" s="913"/>
      <c r="F1013" s="431"/>
      <c r="G1013" s="905"/>
      <c r="H1013" s="895"/>
      <c r="I1013" s="915"/>
      <c r="J1013" s="899"/>
      <c r="K1013" s="893"/>
      <c r="L1013" s="425"/>
      <c r="M1013" s="425"/>
      <c r="N1013" s="425"/>
      <c r="O1013" s="425"/>
      <c r="P1013" s="425"/>
    </row>
    <row r="1014" spans="1:16" x14ac:dyDescent="0.35">
      <c r="A1014" s="891" t="str">
        <f ca="1">INDIRECT("'Disaggregation tab old'!AB"&amp;28-$K1014)</f>
        <v>a161R00000O3K0PQAV</v>
      </c>
      <c r="B1014" s="902">
        <f ca="1">INDIRECT("'Disaggregation tab old'!A"&amp;28-$K1014)</f>
        <v>10</v>
      </c>
      <c r="C1014" s="889" t="str">
        <f ca="1">VLOOKUP(B1014,'Coverage Indicators - Section D'!$A$9:$AZ$70,52,FALSE)</f>
        <v/>
      </c>
      <c r="D1014" s="900" t="str">
        <f ca="1">N1014</f>
        <v/>
      </c>
      <c r="E1014" s="912" t="str">
        <f ca="1">O1014</f>
        <v/>
      </c>
      <c r="F1014" s="431"/>
      <c r="G1014" s="904" t="str">
        <f>IF(IFERROR((F1014/F1015),"") ="", "",(F1014/F1015))</f>
        <v/>
      </c>
      <c r="H1014" s="894"/>
      <c r="I1014" s="914"/>
      <c r="J1014" s="898"/>
      <c r="K1014" s="893">
        <f ca="1">IF(OFFSET(K1014,-2,0,,)="",-300,OFFSET(K1014,-2,0,,)-1)</f>
        <v>-499</v>
      </c>
      <c r="L1014" s="425" t="e">
        <f ca="1">IF(AND(EXACT(C1014,C1012),C1012&lt;&gt;0),L1012+1,0)</f>
        <v>#NAME?</v>
      </c>
      <c r="M1014" s="425" t="str">
        <f ca="1">IF(C1014&lt;&gt;"",C1014&amp;"-"&amp;L1014,"")</f>
        <v/>
      </c>
      <c r="N1014" s="425" t="str">
        <f t="array" aca="1" ref="N1014" ca="1">IFERROR(IF(INDEX('Disaggregation Records'!$E$155:$E$385,MATCH(RIGHT(M1014,255),RIGHT('Disaggregation Records'!$D$155:$D$385,255),0))=0,"",INDEX('Disaggregation Records'!$E$155:$E$385,MATCH(RIGHT(M1014,255),RIGHT('Disaggregation Records'!$D$155:$D$385,255),0))),"")</f>
        <v/>
      </c>
      <c r="O1014" s="425" t="str">
        <f t="array" aca="1" ref="O1014" ca="1">IFERROR(IF(INDEX('Disaggregation Records'!$F$155:$F$385,MATCH(RIGHT(M1014,255),RIGHT('Disaggregation Records'!$D$155:$D$385,255),0))=0,"",INDEX('Disaggregation Records'!$F$155:$F$385,MATCH(RIGHT(M1014,255),RIGHT('Disaggregation Records'!$D$155:$D$385,255),0))),"")</f>
        <v/>
      </c>
      <c r="P1014" s="425" t="str">
        <f t="array" aca="1" ref="P1014" ca="1">IFERROR(IF(INDEX('Disaggregation Records'!$H$155:$H$385,MATCH(RIGHT(M1014,255),RIGHT('Disaggregation Records'!$D$155:$D$385,255),0))=0,"",INDEX('Disaggregation Records'!$H$155:$H$385,MATCH(RIGHT(M1014,255),RIGHT('Disaggregation Records'!$D$155:$D$385,255),0))),"")</f>
        <v/>
      </c>
    </row>
    <row r="1015" spans="1:16" x14ac:dyDescent="0.35">
      <c r="A1015" s="891"/>
      <c r="B1015" s="903"/>
      <c r="C1015" s="890"/>
      <c r="D1015" s="901"/>
      <c r="E1015" s="913"/>
      <c r="F1015" s="431"/>
      <c r="G1015" s="905"/>
      <c r="H1015" s="895"/>
      <c r="I1015" s="915"/>
      <c r="J1015" s="899"/>
      <c r="K1015" s="893"/>
      <c r="L1015" s="425"/>
      <c r="M1015" s="425"/>
      <c r="N1015" s="425"/>
      <c r="O1015" s="425"/>
      <c r="P1015" s="425"/>
    </row>
    <row r="1016" spans="1:16" x14ac:dyDescent="0.35">
      <c r="A1016" s="891" t="str">
        <f ca="1">INDIRECT("'Disaggregation tab old'!AB"&amp;28-$K1016)</f>
        <v>a161R00000O3K0QQAV</v>
      </c>
      <c r="B1016" s="902">
        <f ca="1">INDIRECT("'Disaggregation tab old'!A"&amp;28-$K1016)</f>
        <v>11</v>
      </c>
      <c r="C1016" s="889" t="str">
        <f ca="1">VLOOKUP(B1016,'Coverage Indicators - Section D'!$A$9:$AZ$70,52,FALSE)</f>
        <v/>
      </c>
      <c r="D1016" s="900" t="str">
        <f ca="1">N1016</f>
        <v/>
      </c>
      <c r="E1016" s="912" t="str">
        <f ca="1">O1016</f>
        <v/>
      </c>
      <c r="F1016" s="431"/>
      <c r="G1016" s="904" t="str">
        <f>IF(IFERROR((F1016/F1017),"") ="", "",(F1016/F1017))</f>
        <v/>
      </c>
      <c r="H1016" s="894"/>
      <c r="I1016" s="914"/>
      <c r="J1016" s="898"/>
      <c r="K1016" s="893">
        <f ca="1">IF(OFFSET(K1016,-2,0,,)="",-300,OFFSET(K1016,-2,0,,)-1)</f>
        <v>-500</v>
      </c>
      <c r="L1016" s="425" t="e">
        <f ca="1">IF(AND(EXACT(C1016,C1014),C1014&lt;&gt;0),L1014+1,0)</f>
        <v>#NAME?</v>
      </c>
      <c r="M1016" s="425" t="str">
        <f ca="1">IF(C1016&lt;&gt;"",C1016&amp;"-"&amp;L1016,"")</f>
        <v/>
      </c>
      <c r="N1016" s="425" t="str">
        <f t="array" aca="1" ref="N1016" ca="1">IFERROR(IF(INDEX('Disaggregation Records'!$E$155:$E$385,MATCH(RIGHT(M1016,255),RIGHT('Disaggregation Records'!$D$155:$D$385,255),0))=0,"",INDEX('Disaggregation Records'!$E$155:$E$385,MATCH(RIGHT(M1016,255),RIGHT('Disaggregation Records'!$D$155:$D$385,255),0))),"")</f>
        <v/>
      </c>
      <c r="O1016" s="425" t="str">
        <f t="array" aca="1" ref="O1016" ca="1">IFERROR(IF(INDEX('Disaggregation Records'!$F$155:$F$385,MATCH(RIGHT(M1016,255),RIGHT('Disaggregation Records'!$D$155:$D$385,255),0))=0,"",INDEX('Disaggregation Records'!$F$155:$F$385,MATCH(RIGHT(M1016,255),RIGHT('Disaggregation Records'!$D$155:$D$385,255),0))),"")</f>
        <v/>
      </c>
      <c r="P1016" s="425" t="str">
        <f t="array" aca="1" ref="P1016" ca="1">IFERROR(IF(INDEX('Disaggregation Records'!$H$155:$H$385,MATCH(RIGHT(M1016,255),RIGHT('Disaggregation Records'!$D$155:$D$385,255),0))=0,"",INDEX('Disaggregation Records'!$H$155:$H$385,MATCH(RIGHT(M1016,255),RIGHT('Disaggregation Records'!$D$155:$D$385,255),0))),"")</f>
        <v/>
      </c>
    </row>
    <row r="1017" spans="1:16" x14ac:dyDescent="0.35">
      <c r="A1017" s="891"/>
      <c r="B1017" s="903"/>
      <c r="C1017" s="890"/>
      <c r="D1017" s="901"/>
      <c r="E1017" s="913"/>
      <c r="F1017" s="431"/>
      <c r="G1017" s="905"/>
      <c r="H1017" s="895"/>
      <c r="I1017" s="915"/>
      <c r="J1017" s="899"/>
      <c r="K1017" s="893"/>
      <c r="L1017" s="425"/>
      <c r="M1017" s="425"/>
      <c r="N1017" s="425"/>
      <c r="O1017" s="425"/>
      <c r="P1017" s="425"/>
    </row>
    <row r="1018" spans="1:16" x14ac:dyDescent="0.35">
      <c r="A1018" s="891" t="str">
        <f ca="1">INDIRECT("'Disaggregation tab old'!AB"&amp;28-$K1018)</f>
        <v>a161R00000O3K0RQAV</v>
      </c>
      <c r="B1018" s="902">
        <f ca="1">INDIRECT("'Disaggregation tab old'!A"&amp;28-$K1018)</f>
        <v>11</v>
      </c>
      <c r="C1018" s="889" t="str">
        <f ca="1">VLOOKUP(B1018,'Coverage Indicators - Section D'!$A$9:$AZ$70,52,FALSE)</f>
        <v/>
      </c>
      <c r="D1018" s="900" t="str">
        <f ca="1">N1018</f>
        <v/>
      </c>
      <c r="E1018" s="912" t="str">
        <f ca="1">O1018</f>
        <v/>
      </c>
      <c r="F1018" s="431"/>
      <c r="G1018" s="904" t="str">
        <f>IF(IFERROR((F1018/F1019),"") ="", "",(F1018/F1019))</f>
        <v/>
      </c>
      <c r="H1018" s="894"/>
      <c r="I1018" s="914"/>
      <c r="J1018" s="898"/>
      <c r="K1018" s="893">
        <f ca="1">IF(OFFSET(K1018,-2,0,,)="",-300,OFFSET(K1018,-2,0,,)-1)</f>
        <v>-501</v>
      </c>
      <c r="L1018" s="425" t="e">
        <f ca="1">IF(AND(EXACT(C1018,C1016),C1016&lt;&gt;0),L1016+1,0)</f>
        <v>#NAME?</v>
      </c>
      <c r="M1018" s="425" t="str">
        <f ca="1">IF(C1018&lt;&gt;"",C1018&amp;"-"&amp;L1018,"")</f>
        <v/>
      </c>
      <c r="N1018" s="425" t="str">
        <f t="array" aca="1" ref="N1018" ca="1">IFERROR(IF(INDEX('Disaggregation Records'!$E$155:$E$385,MATCH(RIGHT(M1018,255),RIGHT('Disaggregation Records'!$D$155:$D$385,255),0))=0,"",INDEX('Disaggregation Records'!$E$155:$E$385,MATCH(RIGHT(M1018,255),RIGHT('Disaggregation Records'!$D$155:$D$385,255),0))),"")</f>
        <v/>
      </c>
      <c r="O1018" s="425" t="str">
        <f t="array" aca="1" ref="O1018" ca="1">IFERROR(IF(INDEX('Disaggregation Records'!$F$155:$F$385,MATCH(RIGHT(M1018,255),RIGHT('Disaggregation Records'!$D$155:$D$385,255),0))=0,"",INDEX('Disaggregation Records'!$F$155:$F$385,MATCH(RIGHT(M1018,255),RIGHT('Disaggregation Records'!$D$155:$D$385,255),0))),"")</f>
        <v/>
      </c>
      <c r="P1018" s="425" t="str">
        <f t="array" aca="1" ref="P1018" ca="1">IFERROR(IF(INDEX('Disaggregation Records'!$H$155:$H$385,MATCH(RIGHT(M1018,255),RIGHT('Disaggregation Records'!$D$155:$D$385,255),0))=0,"",INDEX('Disaggregation Records'!$H$155:$H$385,MATCH(RIGHT(M1018,255),RIGHT('Disaggregation Records'!$D$155:$D$385,255),0))),"")</f>
        <v/>
      </c>
    </row>
    <row r="1019" spans="1:16" x14ac:dyDescent="0.35">
      <c r="A1019" s="891"/>
      <c r="B1019" s="903"/>
      <c r="C1019" s="890"/>
      <c r="D1019" s="901"/>
      <c r="E1019" s="913"/>
      <c r="F1019" s="431"/>
      <c r="G1019" s="905"/>
      <c r="H1019" s="895"/>
      <c r="I1019" s="915"/>
      <c r="J1019" s="899"/>
      <c r="K1019" s="893"/>
      <c r="L1019" s="425"/>
      <c r="M1019" s="425"/>
      <c r="N1019" s="425"/>
      <c r="O1019" s="425"/>
      <c r="P1019" s="425"/>
    </row>
    <row r="1020" spans="1:16" x14ac:dyDescent="0.35">
      <c r="A1020" s="891" t="str">
        <f ca="1">INDIRECT("'Disaggregation tab old'!AB"&amp;28-$K1020)</f>
        <v>a161R00000O3K0SQAV</v>
      </c>
      <c r="B1020" s="902">
        <f ca="1">INDIRECT("'Disaggregation tab old'!A"&amp;28-$K1020)</f>
        <v>11</v>
      </c>
      <c r="C1020" s="889" t="str">
        <f ca="1">VLOOKUP(B1020,'Coverage Indicators - Section D'!$A$9:$AZ$70,52,FALSE)</f>
        <v/>
      </c>
      <c r="D1020" s="900" t="str">
        <f ca="1">N1020</f>
        <v/>
      </c>
      <c r="E1020" s="912" t="str">
        <f ca="1">O1020</f>
        <v/>
      </c>
      <c r="F1020" s="431"/>
      <c r="G1020" s="904" t="str">
        <f>IF(IFERROR((F1020/F1021),"") ="", "",(F1020/F1021))</f>
        <v/>
      </c>
      <c r="H1020" s="894"/>
      <c r="I1020" s="914"/>
      <c r="J1020" s="898"/>
      <c r="K1020" s="893">
        <f ca="1">IF(OFFSET(K1020,-2,0,,)="",-300,OFFSET(K1020,-2,0,,)-1)</f>
        <v>-502</v>
      </c>
      <c r="L1020" s="425" t="e">
        <f ca="1">IF(AND(EXACT(C1020,C1018),C1018&lt;&gt;0),L1018+1,0)</f>
        <v>#NAME?</v>
      </c>
      <c r="M1020" s="425" t="str">
        <f ca="1">IF(C1020&lt;&gt;"",C1020&amp;"-"&amp;L1020,"")</f>
        <v/>
      </c>
      <c r="N1020" s="425" t="str">
        <f t="array" aca="1" ref="N1020" ca="1">IFERROR(IF(INDEX('Disaggregation Records'!$E$155:$E$385,MATCH(RIGHT(M1020,255),RIGHT('Disaggregation Records'!$D$155:$D$385,255),0))=0,"",INDEX('Disaggregation Records'!$E$155:$E$385,MATCH(RIGHT(M1020,255),RIGHT('Disaggregation Records'!$D$155:$D$385,255),0))),"")</f>
        <v/>
      </c>
      <c r="O1020" s="425" t="str">
        <f t="array" aca="1" ref="O1020" ca="1">IFERROR(IF(INDEX('Disaggregation Records'!$F$155:$F$385,MATCH(RIGHT(M1020,255),RIGHT('Disaggregation Records'!$D$155:$D$385,255),0))=0,"",INDEX('Disaggregation Records'!$F$155:$F$385,MATCH(RIGHT(M1020,255),RIGHT('Disaggregation Records'!$D$155:$D$385,255),0))),"")</f>
        <v/>
      </c>
      <c r="P1020" s="425" t="str">
        <f t="array" aca="1" ref="P1020" ca="1">IFERROR(IF(INDEX('Disaggregation Records'!$H$155:$H$385,MATCH(RIGHT(M1020,255),RIGHT('Disaggregation Records'!$D$155:$D$385,255),0))=0,"",INDEX('Disaggregation Records'!$H$155:$H$385,MATCH(RIGHT(M1020,255),RIGHT('Disaggregation Records'!$D$155:$D$385,255),0))),"")</f>
        <v/>
      </c>
    </row>
    <row r="1021" spans="1:16" x14ac:dyDescent="0.35">
      <c r="A1021" s="891"/>
      <c r="B1021" s="903"/>
      <c r="C1021" s="890"/>
      <c r="D1021" s="901"/>
      <c r="E1021" s="913"/>
      <c r="F1021" s="431"/>
      <c r="G1021" s="905"/>
      <c r="H1021" s="895"/>
      <c r="I1021" s="915"/>
      <c r="J1021" s="899"/>
      <c r="K1021" s="893"/>
      <c r="L1021" s="425"/>
      <c r="M1021" s="425"/>
      <c r="N1021" s="425"/>
      <c r="O1021" s="425"/>
      <c r="P1021" s="425"/>
    </row>
    <row r="1022" spans="1:16" x14ac:dyDescent="0.35">
      <c r="A1022" s="891" t="str">
        <f ca="1">INDIRECT("'Disaggregation tab old'!AB"&amp;28-$K1022)</f>
        <v>a161R00000O3K0TQAV</v>
      </c>
      <c r="B1022" s="902">
        <f ca="1">INDIRECT("'Disaggregation tab old'!A"&amp;28-$K1022)</f>
        <v>11</v>
      </c>
      <c r="C1022" s="889" t="str">
        <f ca="1">VLOOKUP(B1022,'Coverage Indicators - Section D'!$A$9:$AZ$70,52,FALSE)</f>
        <v/>
      </c>
      <c r="D1022" s="900" t="str">
        <f ca="1">N1022</f>
        <v/>
      </c>
      <c r="E1022" s="912" t="str">
        <f ca="1">O1022</f>
        <v/>
      </c>
      <c r="F1022" s="431"/>
      <c r="G1022" s="904" t="str">
        <f>IF(IFERROR((F1022/F1023),"") ="", "",(F1022/F1023))</f>
        <v/>
      </c>
      <c r="H1022" s="894"/>
      <c r="I1022" s="914"/>
      <c r="J1022" s="898"/>
      <c r="K1022" s="893">
        <f ca="1">IF(OFFSET(K1022,-2,0,,)="",-300,OFFSET(K1022,-2,0,,)-1)</f>
        <v>-503</v>
      </c>
      <c r="L1022" s="425" t="e">
        <f ca="1">IF(AND(EXACT(C1022,C1020),C1020&lt;&gt;0),L1020+1,0)</f>
        <v>#NAME?</v>
      </c>
      <c r="M1022" s="425" t="str">
        <f ca="1">IF(C1022&lt;&gt;"",C1022&amp;"-"&amp;L1022,"")</f>
        <v/>
      </c>
      <c r="N1022" s="425" t="str">
        <f t="array" aca="1" ref="N1022" ca="1">IFERROR(IF(INDEX('Disaggregation Records'!$E$155:$E$385,MATCH(RIGHT(M1022,255),RIGHT('Disaggregation Records'!$D$155:$D$385,255),0))=0,"",INDEX('Disaggregation Records'!$E$155:$E$385,MATCH(RIGHT(M1022,255),RIGHT('Disaggregation Records'!$D$155:$D$385,255),0))),"")</f>
        <v/>
      </c>
      <c r="O1022" s="425" t="str">
        <f t="array" aca="1" ref="O1022" ca="1">IFERROR(IF(INDEX('Disaggregation Records'!$F$155:$F$385,MATCH(RIGHT(M1022,255),RIGHT('Disaggregation Records'!$D$155:$D$385,255),0))=0,"",INDEX('Disaggregation Records'!$F$155:$F$385,MATCH(RIGHT(M1022,255),RIGHT('Disaggregation Records'!$D$155:$D$385,255),0))),"")</f>
        <v/>
      </c>
      <c r="P1022" s="425" t="str">
        <f t="array" aca="1" ref="P1022" ca="1">IFERROR(IF(INDEX('Disaggregation Records'!$H$155:$H$385,MATCH(RIGHT(M1022,255),RIGHT('Disaggregation Records'!$D$155:$D$385,255),0))=0,"",INDEX('Disaggregation Records'!$H$155:$H$385,MATCH(RIGHT(M1022,255),RIGHT('Disaggregation Records'!$D$155:$D$385,255),0))),"")</f>
        <v/>
      </c>
    </row>
    <row r="1023" spans="1:16" x14ac:dyDescent="0.35">
      <c r="A1023" s="891"/>
      <c r="B1023" s="903"/>
      <c r="C1023" s="890"/>
      <c r="D1023" s="901"/>
      <c r="E1023" s="913"/>
      <c r="F1023" s="431"/>
      <c r="G1023" s="905"/>
      <c r="H1023" s="895"/>
      <c r="I1023" s="915"/>
      <c r="J1023" s="899"/>
      <c r="K1023" s="893"/>
      <c r="L1023" s="425"/>
      <c r="M1023" s="425"/>
      <c r="N1023" s="425"/>
      <c r="O1023" s="425"/>
      <c r="P1023" s="425"/>
    </row>
    <row r="1024" spans="1:16" x14ac:dyDescent="0.35">
      <c r="A1024" s="891" t="str">
        <f ca="1">INDIRECT("'Disaggregation tab old'!AB"&amp;28-$K1024)</f>
        <v>a161R00000O3K0UQAV</v>
      </c>
      <c r="B1024" s="902">
        <f ca="1">INDIRECT("'Disaggregation tab old'!A"&amp;28-$K1024)</f>
        <v>11</v>
      </c>
      <c r="C1024" s="889" t="str">
        <f ca="1">VLOOKUP(B1024,'Coverage Indicators - Section D'!$A$9:$AZ$70,52,FALSE)</f>
        <v/>
      </c>
      <c r="D1024" s="900" t="str">
        <f ca="1">N1024</f>
        <v/>
      </c>
      <c r="E1024" s="912" t="str">
        <f ca="1">O1024</f>
        <v/>
      </c>
      <c r="F1024" s="431"/>
      <c r="G1024" s="904" t="str">
        <f>IF(IFERROR((F1024/F1025),"") ="", "",(F1024/F1025))</f>
        <v/>
      </c>
      <c r="H1024" s="894"/>
      <c r="I1024" s="914"/>
      <c r="J1024" s="898"/>
      <c r="K1024" s="893">
        <f ca="1">IF(OFFSET(K1024,-2,0,,)="",-300,OFFSET(K1024,-2,0,,)-1)</f>
        <v>-504</v>
      </c>
      <c r="L1024" s="425" t="e">
        <f ca="1">IF(AND(EXACT(C1024,C1022),C1022&lt;&gt;0),L1022+1,0)</f>
        <v>#NAME?</v>
      </c>
      <c r="M1024" s="425" t="str">
        <f ca="1">IF(C1024&lt;&gt;"",C1024&amp;"-"&amp;L1024,"")</f>
        <v/>
      </c>
      <c r="N1024" s="425" t="str">
        <f t="array" aca="1" ref="N1024" ca="1">IFERROR(IF(INDEX('Disaggregation Records'!$E$155:$E$385,MATCH(RIGHT(M1024,255),RIGHT('Disaggregation Records'!$D$155:$D$385,255),0))=0,"",INDEX('Disaggregation Records'!$E$155:$E$385,MATCH(RIGHT(M1024,255),RIGHT('Disaggregation Records'!$D$155:$D$385,255),0))),"")</f>
        <v/>
      </c>
      <c r="O1024" s="425" t="str">
        <f t="array" aca="1" ref="O1024" ca="1">IFERROR(IF(INDEX('Disaggregation Records'!$F$155:$F$385,MATCH(RIGHT(M1024,255),RIGHT('Disaggregation Records'!$D$155:$D$385,255),0))=0,"",INDEX('Disaggregation Records'!$F$155:$F$385,MATCH(RIGHT(M1024,255),RIGHT('Disaggregation Records'!$D$155:$D$385,255),0))),"")</f>
        <v/>
      </c>
      <c r="P1024" s="425" t="str">
        <f t="array" aca="1" ref="P1024" ca="1">IFERROR(IF(INDEX('Disaggregation Records'!$H$155:$H$385,MATCH(RIGHT(M1024,255),RIGHT('Disaggregation Records'!$D$155:$D$385,255),0))=0,"",INDEX('Disaggregation Records'!$H$155:$H$385,MATCH(RIGHT(M1024,255),RIGHT('Disaggregation Records'!$D$155:$D$385,255),0))),"")</f>
        <v/>
      </c>
    </row>
    <row r="1025" spans="1:16" x14ac:dyDescent="0.35">
      <c r="A1025" s="891"/>
      <c r="B1025" s="903"/>
      <c r="C1025" s="890"/>
      <c r="D1025" s="901"/>
      <c r="E1025" s="913"/>
      <c r="F1025" s="431"/>
      <c r="G1025" s="905"/>
      <c r="H1025" s="895"/>
      <c r="I1025" s="915"/>
      <c r="J1025" s="899"/>
      <c r="K1025" s="893"/>
      <c r="L1025" s="425"/>
      <c r="M1025" s="425"/>
      <c r="N1025" s="425"/>
      <c r="O1025" s="425"/>
      <c r="P1025" s="425"/>
    </row>
    <row r="1026" spans="1:16" x14ac:dyDescent="0.35">
      <c r="A1026" s="891" t="str">
        <f ca="1">INDIRECT("'Disaggregation tab old'!AB"&amp;28-$K1026)</f>
        <v>a161R00000O3K0VQAV</v>
      </c>
      <c r="B1026" s="902">
        <f ca="1">INDIRECT("'Disaggregation tab old'!A"&amp;28-$K1026)</f>
        <v>11</v>
      </c>
      <c r="C1026" s="889" t="str">
        <f ca="1">VLOOKUP(B1026,'Coverage Indicators - Section D'!$A$9:$AZ$70,52,FALSE)</f>
        <v/>
      </c>
      <c r="D1026" s="900" t="str">
        <f ca="1">N1026</f>
        <v/>
      </c>
      <c r="E1026" s="912" t="str">
        <f ca="1">O1026</f>
        <v/>
      </c>
      <c r="F1026" s="431"/>
      <c r="G1026" s="904" t="str">
        <f>IF(IFERROR((F1026/F1027),"") ="", "",(F1026/F1027))</f>
        <v/>
      </c>
      <c r="H1026" s="894"/>
      <c r="I1026" s="914"/>
      <c r="J1026" s="898"/>
      <c r="K1026" s="893">
        <f ca="1">IF(OFFSET(K1026,-2,0,,)="",-300,OFFSET(K1026,-2,0,,)-1)</f>
        <v>-505</v>
      </c>
      <c r="L1026" s="425" t="e">
        <f ca="1">IF(AND(EXACT(C1026,C1024),C1024&lt;&gt;0),L1024+1,0)</f>
        <v>#NAME?</v>
      </c>
      <c r="M1026" s="425" t="str">
        <f ca="1">IF(C1026&lt;&gt;"",C1026&amp;"-"&amp;L1026,"")</f>
        <v/>
      </c>
      <c r="N1026" s="425" t="str">
        <f t="array" aca="1" ref="N1026" ca="1">IFERROR(IF(INDEX('Disaggregation Records'!$E$155:$E$385,MATCH(RIGHT(M1026,255),RIGHT('Disaggregation Records'!$D$155:$D$385,255),0))=0,"",INDEX('Disaggregation Records'!$E$155:$E$385,MATCH(RIGHT(M1026,255),RIGHT('Disaggregation Records'!$D$155:$D$385,255),0))),"")</f>
        <v/>
      </c>
      <c r="O1026" s="425" t="str">
        <f t="array" aca="1" ref="O1026" ca="1">IFERROR(IF(INDEX('Disaggregation Records'!$F$155:$F$385,MATCH(RIGHT(M1026,255),RIGHT('Disaggregation Records'!$D$155:$D$385,255),0))=0,"",INDEX('Disaggregation Records'!$F$155:$F$385,MATCH(RIGHT(M1026,255),RIGHT('Disaggregation Records'!$D$155:$D$385,255),0))),"")</f>
        <v/>
      </c>
      <c r="P1026" s="425" t="str">
        <f t="array" aca="1" ref="P1026" ca="1">IFERROR(IF(INDEX('Disaggregation Records'!$H$155:$H$385,MATCH(RIGHT(M1026,255),RIGHT('Disaggregation Records'!$D$155:$D$385,255),0))=0,"",INDEX('Disaggregation Records'!$H$155:$H$385,MATCH(RIGHT(M1026,255),RIGHT('Disaggregation Records'!$D$155:$D$385,255),0))),"")</f>
        <v/>
      </c>
    </row>
    <row r="1027" spans="1:16" x14ac:dyDescent="0.35">
      <c r="A1027" s="891"/>
      <c r="B1027" s="903"/>
      <c r="C1027" s="890"/>
      <c r="D1027" s="901"/>
      <c r="E1027" s="913"/>
      <c r="F1027" s="431"/>
      <c r="G1027" s="905"/>
      <c r="H1027" s="895"/>
      <c r="I1027" s="915"/>
      <c r="J1027" s="899"/>
      <c r="K1027" s="893"/>
      <c r="L1027" s="425"/>
      <c r="M1027" s="425"/>
      <c r="N1027" s="425"/>
      <c r="O1027" s="425"/>
      <c r="P1027" s="425"/>
    </row>
    <row r="1028" spans="1:16" x14ac:dyDescent="0.35">
      <c r="A1028" s="891" t="str">
        <f ca="1">INDIRECT("'Disaggregation tab old'!AB"&amp;28-$K1028)</f>
        <v>a161R00000O3K0WQAV</v>
      </c>
      <c r="B1028" s="902">
        <f ca="1">INDIRECT("'Disaggregation tab old'!A"&amp;28-$K1028)</f>
        <v>11</v>
      </c>
      <c r="C1028" s="889" t="str">
        <f ca="1">VLOOKUP(B1028,'Coverage Indicators - Section D'!$A$9:$AZ$70,52,FALSE)</f>
        <v/>
      </c>
      <c r="D1028" s="900" t="str">
        <f ca="1">N1028</f>
        <v/>
      </c>
      <c r="E1028" s="912" t="str">
        <f ca="1">O1028</f>
        <v/>
      </c>
      <c r="F1028" s="431"/>
      <c r="G1028" s="904" t="str">
        <f>IF(IFERROR((F1028/F1029),"") ="", "",(F1028/F1029))</f>
        <v/>
      </c>
      <c r="H1028" s="894"/>
      <c r="I1028" s="914"/>
      <c r="J1028" s="898"/>
      <c r="K1028" s="893">
        <f ca="1">IF(OFFSET(K1028,-2,0,,)="",-300,OFFSET(K1028,-2,0,,)-1)</f>
        <v>-506</v>
      </c>
      <c r="L1028" s="425" t="e">
        <f ca="1">IF(AND(EXACT(C1028,C1026),C1026&lt;&gt;0),L1026+1,0)</f>
        <v>#NAME?</v>
      </c>
      <c r="M1028" s="425" t="str">
        <f ca="1">IF(C1028&lt;&gt;"",C1028&amp;"-"&amp;L1028,"")</f>
        <v/>
      </c>
      <c r="N1028" s="425" t="str">
        <f t="array" aca="1" ref="N1028" ca="1">IFERROR(IF(INDEX('Disaggregation Records'!$E$155:$E$385,MATCH(RIGHT(M1028,255),RIGHT('Disaggregation Records'!$D$155:$D$385,255),0))=0,"",INDEX('Disaggregation Records'!$E$155:$E$385,MATCH(RIGHT(M1028,255),RIGHT('Disaggregation Records'!$D$155:$D$385,255),0))),"")</f>
        <v/>
      </c>
      <c r="O1028" s="425" t="str">
        <f t="array" aca="1" ref="O1028" ca="1">IFERROR(IF(INDEX('Disaggregation Records'!$F$155:$F$385,MATCH(RIGHT(M1028,255),RIGHT('Disaggregation Records'!$D$155:$D$385,255),0))=0,"",INDEX('Disaggregation Records'!$F$155:$F$385,MATCH(RIGHT(M1028,255),RIGHT('Disaggregation Records'!$D$155:$D$385,255),0))),"")</f>
        <v/>
      </c>
      <c r="P1028" s="425" t="str">
        <f t="array" aca="1" ref="P1028" ca="1">IFERROR(IF(INDEX('Disaggregation Records'!$H$155:$H$385,MATCH(RIGHT(M1028,255),RIGHT('Disaggregation Records'!$D$155:$D$385,255),0))=0,"",INDEX('Disaggregation Records'!$H$155:$H$385,MATCH(RIGHT(M1028,255),RIGHT('Disaggregation Records'!$D$155:$D$385,255),0))),"")</f>
        <v/>
      </c>
    </row>
    <row r="1029" spans="1:16" x14ac:dyDescent="0.35">
      <c r="A1029" s="891"/>
      <c r="B1029" s="903"/>
      <c r="C1029" s="890"/>
      <c r="D1029" s="901"/>
      <c r="E1029" s="913"/>
      <c r="F1029" s="431"/>
      <c r="G1029" s="905"/>
      <c r="H1029" s="895"/>
      <c r="I1029" s="915"/>
      <c r="J1029" s="899"/>
      <c r="K1029" s="893"/>
      <c r="L1029" s="425"/>
      <c r="M1029" s="425"/>
      <c r="N1029" s="425"/>
      <c r="O1029" s="425"/>
      <c r="P1029" s="425"/>
    </row>
    <row r="1030" spans="1:16" x14ac:dyDescent="0.35">
      <c r="A1030" s="891" t="str">
        <f ca="1">INDIRECT("'Disaggregation tab old'!AB"&amp;28-$K1030)</f>
        <v>a161R00000O3K0XQAV</v>
      </c>
      <c r="B1030" s="902">
        <f ca="1">INDIRECT("'Disaggregation tab old'!A"&amp;28-$K1030)</f>
        <v>11</v>
      </c>
      <c r="C1030" s="889" t="str">
        <f ca="1">VLOOKUP(B1030,'Coverage Indicators - Section D'!$A$9:$AZ$70,52,FALSE)</f>
        <v/>
      </c>
      <c r="D1030" s="900" t="str">
        <f ca="1">N1030</f>
        <v/>
      </c>
      <c r="E1030" s="912" t="str">
        <f ca="1">O1030</f>
        <v/>
      </c>
      <c r="F1030" s="431"/>
      <c r="G1030" s="904" t="str">
        <f>IF(IFERROR((F1030/F1031),"") ="", "",(F1030/F1031))</f>
        <v/>
      </c>
      <c r="H1030" s="894"/>
      <c r="I1030" s="914"/>
      <c r="J1030" s="898"/>
      <c r="K1030" s="893">
        <f ca="1">IF(OFFSET(K1030,-2,0,,)="",-300,OFFSET(K1030,-2,0,,)-1)</f>
        <v>-507</v>
      </c>
      <c r="L1030" s="425" t="e">
        <f ca="1">IF(AND(EXACT(C1030,C1028),C1028&lt;&gt;0),L1028+1,0)</f>
        <v>#NAME?</v>
      </c>
      <c r="M1030" s="425" t="str">
        <f ca="1">IF(C1030&lt;&gt;"",C1030&amp;"-"&amp;L1030,"")</f>
        <v/>
      </c>
      <c r="N1030" s="425" t="str">
        <f t="array" aca="1" ref="N1030" ca="1">IFERROR(IF(INDEX('Disaggregation Records'!$E$155:$E$385,MATCH(RIGHT(M1030,255),RIGHT('Disaggregation Records'!$D$155:$D$385,255),0))=0,"",INDEX('Disaggregation Records'!$E$155:$E$385,MATCH(RIGHT(M1030,255),RIGHT('Disaggregation Records'!$D$155:$D$385,255),0))),"")</f>
        <v/>
      </c>
      <c r="O1030" s="425" t="str">
        <f t="array" aca="1" ref="O1030" ca="1">IFERROR(IF(INDEX('Disaggregation Records'!$F$155:$F$385,MATCH(RIGHT(M1030,255),RIGHT('Disaggregation Records'!$D$155:$D$385,255),0))=0,"",INDEX('Disaggregation Records'!$F$155:$F$385,MATCH(RIGHT(M1030,255),RIGHT('Disaggregation Records'!$D$155:$D$385,255),0))),"")</f>
        <v/>
      </c>
      <c r="P1030" s="425" t="str">
        <f t="array" aca="1" ref="P1030" ca="1">IFERROR(IF(INDEX('Disaggregation Records'!$H$155:$H$385,MATCH(RIGHT(M1030,255),RIGHT('Disaggregation Records'!$D$155:$D$385,255),0))=0,"",INDEX('Disaggregation Records'!$H$155:$H$385,MATCH(RIGHT(M1030,255),RIGHT('Disaggregation Records'!$D$155:$D$385,255),0))),"")</f>
        <v/>
      </c>
    </row>
    <row r="1031" spans="1:16" x14ac:dyDescent="0.35">
      <c r="A1031" s="891"/>
      <c r="B1031" s="903"/>
      <c r="C1031" s="890"/>
      <c r="D1031" s="901"/>
      <c r="E1031" s="913"/>
      <c r="F1031" s="431"/>
      <c r="G1031" s="905"/>
      <c r="H1031" s="895"/>
      <c r="I1031" s="915"/>
      <c r="J1031" s="899"/>
      <c r="K1031" s="893"/>
      <c r="L1031" s="425"/>
      <c r="M1031" s="425"/>
      <c r="N1031" s="425"/>
      <c r="O1031" s="425"/>
      <c r="P1031" s="425"/>
    </row>
    <row r="1032" spans="1:16" x14ac:dyDescent="0.35">
      <c r="A1032" s="891" t="str">
        <f ca="1">INDIRECT("'Disaggregation tab old'!AB"&amp;28-$K1032)</f>
        <v>a161R00000O3K0YQAV</v>
      </c>
      <c r="B1032" s="902">
        <f ca="1">INDIRECT("'Disaggregation tab old'!A"&amp;28-$K1032)</f>
        <v>11</v>
      </c>
      <c r="C1032" s="889" t="str">
        <f ca="1">VLOOKUP(B1032,'Coverage Indicators - Section D'!$A$9:$AZ$70,52,FALSE)</f>
        <v/>
      </c>
      <c r="D1032" s="900" t="str">
        <f ca="1">N1032</f>
        <v/>
      </c>
      <c r="E1032" s="912" t="str">
        <f ca="1">O1032</f>
        <v/>
      </c>
      <c r="F1032" s="431"/>
      <c r="G1032" s="904" t="str">
        <f>IF(IFERROR((F1032/F1033),"") ="", "",(F1032/F1033))</f>
        <v/>
      </c>
      <c r="H1032" s="894"/>
      <c r="I1032" s="914"/>
      <c r="J1032" s="898"/>
      <c r="K1032" s="893">
        <f ca="1">IF(OFFSET(K1032,-2,0,,)="",-300,OFFSET(K1032,-2,0,,)-1)</f>
        <v>-508</v>
      </c>
      <c r="L1032" s="425" t="e">
        <f ca="1">IF(AND(EXACT(C1032,C1030),C1030&lt;&gt;0),L1030+1,0)</f>
        <v>#NAME?</v>
      </c>
      <c r="M1032" s="425" t="str">
        <f ca="1">IF(C1032&lt;&gt;"",C1032&amp;"-"&amp;L1032,"")</f>
        <v/>
      </c>
      <c r="N1032" s="425" t="str">
        <f t="array" aca="1" ref="N1032" ca="1">IFERROR(IF(INDEX('Disaggregation Records'!$E$155:$E$385,MATCH(RIGHT(M1032,255),RIGHT('Disaggregation Records'!$D$155:$D$385,255),0))=0,"",INDEX('Disaggregation Records'!$E$155:$E$385,MATCH(RIGHT(M1032,255),RIGHT('Disaggregation Records'!$D$155:$D$385,255),0))),"")</f>
        <v/>
      </c>
      <c r="O1032" s="425" t="str">
        <f t="array" aca="1" ref="O1032" ca="1">IFERROR(IF(INDEX('Disaggregation Records'!$F$155:$F$385,MATCH(RIGHT(M1032,255),RIGHT('Disaggregation Records'!$D$155:$D$385,255),0))=0,"",INDEX('Disaggregation Records'!$F$155:$F$385,MATCH(RIGHT(M1032,255),RIGHT('Disaggregation Records'!$D$155:$D$385,255),0))),"")</f>
        <v/>
      </c>
      <c r="P1032" s="425" t="str">
        <f t="array" aca="1" ref="P1032" ca="1">IFERROR(IF(INDEX('Disaggregation Records'!$H$155:$H$385,MATCH(RIGHT(M1032,255),RIGHT('Disaggregation Records'!$D$155:$D$385,255),0))=0,"",INDEX('Disaggregation Records'!$H$155:$H$385,MATCH(RIGHT(M1032,255),RIGHT('Disaggregation Records'!$D$155:$D$385,255),0))),"")</f>
        <v/>
      </c>
    </row>
    <row r="1033" spans="1:16" x14ac:dyDescent="0.35">
      <c r="A1033" s="891"/>
      <c r="B1033" s="903"/>
      <c r="C1033" s="890"/>
      <c r="D1033" s="901"/>
      <c r="E1033" s="913"/>
      <c r="F1033" s="431"/>
      <c r="G1033" s="905"/>
      <c r="H1033" s="895"/>
      <c r="I1033" s="915"/>
      <c r="J1033" s="899"/>
      <c r="K1033" s="893"/>
      <c r="L1033" s="425"/>
      <c r="M1033" s="425"/>
      <c r="N1033" s="425"/>
      <c r="O1033" s="425"/>
      <c r="P1033" s="425"/>
    </row>
    <row r="1034" spans="1:16" x14ac:dyDescent="0.35">
      <c r="A1034" s="891" t="str">
        <f ca="1">INDIRECT("'Disaggregation tab old'!AB"&amp;28-$K1034)</f>
        <v>a161R00000O3K0ZQAV</v>
      </c>
      <c r="B1034" s="902">
        <f ca="1">INDIRECT("'Disaggregation tab old'!A"&amp;28-$K1034)</f>
        <v>11</v>
      </c>
      <c r="C1034" s="889" t="str">
        <f ca="1">VLOOKUP(B1034,'Coverage Indicators - Section D'!$A$9:$AZ$70,52,FALSE)</f>
        <v/>
      </c>
      <c r="D1034" s="900" t="str">
        <f ca="1">N1034</f>
        <v/>
      </c>
      <c r="E1034" s="912" t="str">
        <f ca="1">O1034</f>
        <v/>
      </c>
      <c r="F1034" s="431"/>
      <c r="G1034" s="904" t="str">
        <f>IF(IFERROR((F1034/F1035),"") ="", "",(F1034/F1035))</f>
        <v/>
      </c>
      <c r="H1034" s="894"/>
      <c r="I1034" s="914"/>
      <c r="J1034" s="898"/>
      <c r="K1034" s="893">
        <f ca="1">IF(OFFSET(K1034,-2,0,,)="",-300,OFFSET(K1034,-2,0,,)-1)</f>
        <v>-509</v>
      </c>
      <c r="L1034" s="425" t="e">
        <f ca="1">IF(AND(EXACT(C1034,C1032),C1032&lt;&gt;0),L1032+1,0)</f>
        <v>#NAME?</v>
      </c>
      <c r="M1034" s="425" t="str">
        <f ca="1">IF(C1034&lt;&gt;"",C1034&amp;"-"&amp;L1034,"")</f>
        <v/>
      </c>
      <c r="N1034" s="425" t="str">
        <f t="array" aca="1" ref="N1034" ca="1">IFERROR(IF(INDEX('Disaggregation Records'!$E$155:$E$385,MATCH(RIGHT(M1034,255),RIGHT('Disaggregation Records'!$D$155:$D$385,255),0))=0,"",INDEX('Disaggregation Records'!$E$155:$E$385,MATCH(RIGHT(M1034,255),RIGHT('Disaggregation Records'!$D$155:$D$385,255),0))),"")</f>
        <v/>
      </c>
      <c r="O1034" s="425" t="str">
        <f t="array" aca="1" ref="O1034" ca="1">IFERROR(IF(INDEX('Disaggregation Records'!$F$155:$F$385,MATCH(RIGHT(M1034,255),RIGHT('Disaggregation Records'!$D$155:$D$385,255),0))=0,"",INDEX('Disaggregation Records'!$F$155:$F$385,MATCH(RIGHT(M1034,255),RIGHT('Disaggregation Records'!$D$155:$D$385,255),0))),"")</f>
        <v/>
      </c>
      <c r="P1034" s="425" t="str">
        <f t="array" aca="1" ref="P1034" ca="1">IFERROR(IF(INDEX('Disaggregation Records'!$H$155:$H$385,MATCH(RIGHT(M1034,255),RIGHT('Disaggregation Records'!$D$155:$D$385,255),0))=0,"",INDEX('Disaggregation Records'!$H$155:$H$385,MATCH(RIGHT(M1034,255),RIGHT('Disaggregation Records'!$D$155:$D$385,255),0))),"")</f>
        <v/>
      </c>
    </row>
    <row r="1035" spans="1:16" x14ac:dyDescent="0.35">
      <c r="A1035" s="891"/>
      <c r="B1035" s="903"/>
      <c r="C1035" s="890"/>
      <c r="D1035" s="901"/>
      <c r="E1035" s="913"/>
      <c r="F1035" s="431"/>
      <c r="G1035" s="905"/>
      <c r="H1035" s="895"/>
      <c r="I1035" s="915"/>
      <c r="J1035" s="899"/>
      <c r="K1035" s="893"/>
      <c r="L1035" s="425"/>
      <c r="M1035" s="425"/>
      <c r="N1035" s="425"/>
      <c r="O1035" s="425"/>
      <c r="P1035" s="425"/>
    </row>
    <row r="1036" spans="1:16" x14ac:dyDescent="0.35">
      <c r="A1036" s="891" t="str">
        <f ca="1">INDIRECT("'Disaggregation tab old'!AB"&amp;28-$K1036)</f>
        <v>a161R00000O3K0aQAF</v>
      </c>
      <c r="B1036" s="902">
        <f ca="1">INDIRECT("'Disaggregation tab old'!A"&amp;28-$K1036)</f>
        <v>11</v>
      </c>
      <c r="C1036" s="889" t="str">
        <f ca="1">VLOOKUP(B1036,'Coverage Indicators - Section D'!$A$9:$AZ$70,52,FALSE)</f>
        <v/>
      </c>
      <c r="D1036" s="900" t="str">
        <f ca="1">N1036</f>
        <v/>
      </c>
      <c r="E1036" s="912" t="str">
        <f ca="1">O1036</f>
        <v/>
      </c>
      <c r="F1036" s="431"/>
      <c r="G1036" s="904" t="str">
        <f>IF(IFERROR((F1036/F1037),"") ="", "",(F1036/F1037))</f>
        <v/>
      </c>
      <c r="H1036" s="894"/>
      <c r="I1036" s="914"/>
      <c r="J1036" s="898"/>
      <c r="K1036" s="893">
        <f ca="1">IF(OFFSET(K1036,-2,0,,)="",-300,OFFSET(K1036,-2,0,,)-1)</f>
        <v>-510</v>
      </c>
      <c r="L1036" s="425" t="e">
        <f ca="1">IF(AND(EXACT(C1036,C1034),C1034&lt;&gt;0),L1034+1,0)</f>
        <v>#NAME?</v>
      </c>
      <c r="M1036" s="425" t="str">
        <f ca="1">IF(C1036&lt;&gt;"",C1036&amp;"-"&amp;L1036,"")</f>
        <v/>
      </c>
      <c r="N1036" s="425" t="str">
        <f t="array" aca="1" ref="N1036" ca="1">IFERROR(IF(INDEX('Disaggregation Records'!$E$155:$E$385,MATCH(RIGHT(M1036,255),RIGHT('Disaggregation Records'!$D$155:$D$385,255),0))=0,"",INDEX('Disaggregation Records'!$E$155:$E$385,MATCH(RIGHT(M1036,255),RIGHT('Disaggregation Records'!$D$155:$D$385,255),0))),"")</f>
        <v/>
      </c>
      <c r="O1036" s="425" t="str">
        <f t="array" aca="1" ref="O1036" ca="1">IFERROR(IF(INDEX('Disaggregation Records'!$F$155:$F$385,MATCH(RIGHT(M1036,255),RIGHT('Disaggregation Records'!$D$155:$D$385,255),0))=0,"",INDEX('Disaggregation Records'!$F$155:$F$385,MATCH(RIGHT(M1036,255),RIGHT('Disaggregation Records'!$D$155:$D$385,255),0))),"")</f>
        <v/>
      </c>
      <c r="P1036" s="425" t="str">
        <f t="array" aca="1" ref="P1036" ca="1">IFERROR(IF(INDEX('Disaggregation Records'!$H$155:$H$385,MATCH(RIGHT(M1036,255),RIGHT('Disaggregation Records'!$D$155:$D$385,255),0))=0,"",INDEX('Disaggregation Records'!$H$155:$H$385,MATCH(RIGHT(M1036,255),RIGHT('Disaggregation Records'!$D$155:$D$385,255),0))),"")</f>
        <v/>
      </c>
    </row>
    <row r="1037" spans="1:16" x14ac:dyDescent="0.35">
      <c r="A1037" s="891"/>
      <c r="B1037" s="903"/>
      <c r="C1037" s="890"/>
      <c r="D1037" s="901"/>
      <c r="E1037" s="913"/>
      <c r="F1037" s="431"/>
      <c r="G1037" s="905"/>
      <c r="H1037" s="895"/>
      <c r="I1037" s="915"/>
      <c r="J1037" s="899"/>
      <c r="K1037" s="893"/>
      <c r="L1037" s="425"/>
      <c r="M1037" s="425"/>
      <c r="N1037" s="425"/>
      <c r="O1037" s="425"/>
      <c r="P1037" s="425"/>
    </row>
    <row r="1038" spans="1:16" x14ac:dyDescent="0.35">
      <c r="A1038" s="891" t="str">
        <f ca="1">INDIRECT("'Disaggregation tab old'!AB"&amp;28-$K1038)</f>
        <v>a161R00000O3K0bQAF</v>
      </c>
      <c r="B1038" s="902">
        <f ca="1">INDIRECT("'Disaggregation tab old'!A"&amp;28-$K1038)</f>
        <v>11</v>
      </c>
      <c r="C1038" s="889" t="str">
        <f ca="1">VLOOKUP(B1038,'Coverage Indicators - Section D'!$A$9:$AZ$70,52,FALSE)</f>
        <v/>
      </c>
      <c r="D1038" s="900" t="str">
        <f ca="1">N1038</f>
        <v/>
      </c>
      <c r="E1038" s="912" t="str">
        <f ca="1">O1038</f>
        <v/>
      </c>
      <c r="F1038" s="431"/>
      <c r="G1038" s="904" t="str">
        <f>IF(IFERROR((F1038/F1039),"") ="", "",(F1038/F1039))</f>
        <v/>
      </c>
      <c r="H1038" s="894"/>
      <c r="I1038" s="914"/>
      <c r="J1038" s="898"/>
      <c r="K1038" s="893">
        <f ca="1">IF(OFFSET(K1038,-2,0,,)="",-300,OFFSET(K1038,-2,0,,)-1)</f>
        <v>-511</v>
      </c>
      <c r="L1038" s="425" t="e">
        <f ca="1">IF(AND(EXACT(C1038,C1036),C1036&lt;&gt;0),L1036+1,0)</f>
        <v>#NAME?</v>
      </c>
      <c r="M1038" s="425" t="str">
        <f ca="1">IF(C1038&lt;&gt;"",C1038&amp;"-"&amp;L1038,"")</f>
        <v/>
      </c>
      <c r="N1038" s="425" t="str">
        <f t="array" aca="1" ref="N1038" ca="1">IFERROR(IF(INDEX('Disaggregation Records'!$E$155:$E$385,MATCH(RIGHT(M1038,255),RIGHT('Disaggregation Records'!$D$155:$D$385,255),0))=0,"",INDEX('Disaggregation Records'!$E$155:$E$385,MATCH(RIGHT(M1038,255),RIGHT('Disaggregation Records'!$D$155:$D$385,255),0))),"")</f>
        <v/>
      </c>
      <c r="O1038" s="425" t="str">
        <f t="array" aca="1" ref="O1038" ca="1">IFERROR(IF(INDEX('Disaggregation Records'!$F$155:$F$385,MATCH(RIGHT(M1038,255),RIGHT('Disaggregation Records'!$D$155:$D$385,255),0))=0,"",INDEX('Disaggregation Records'!$F$155:$F$385,MATCH(RIGHT(M1038,255),RIGHT('Disaggregation Records'!$D$155:$D$385,255),0))),"")</f>
        <v/>
      </c>
      <c r="P1038" s="425" t="str">
        <f t="array" aca="1" ref="P1038" ca="1">IFERROR(IF(INDEX('Disaggregation Records'!$H$155:$H$385,MATCH(RIGHT(M1038,255),RIGHT('Disaggregation Records'!$D$155:$D$385,255),0))=0,"",INDEX('Disaggregation Records'!$H$155:$H$385,MATCH(RIGHT(M1038,255),RIGHT('Disaggregation Records'!$D$155:$D$385,255),0))),"")</f>
        <v/>
      </c>
    </row>
    <row r="1039" spans="1:16" x14ac:dyDescent="0.35">
      <c r="A1039" s="891"/>
      <c r="B1039" s="903"/>
      <c r="C1039" s="890"/>
      <c r="D1039" s="901"/>
      <c r="E1039" s="913"/>
      <c r="F1039" s="431"/>
      <c r="G1039" s="905"/>
      <c r="H1039" s="895"/>
      <c r="I1039" s="915"/>
      <c r="J1039" s="899"/>
      <c r="K1039" s="893"/>
      <c r="L1039" s="425"/>
      <c r="M1039" s="425"/>
      <c r="N1039" s="425"/>
      <c r="O1039" s="425"/>
      <c r="P1039" s="425"/>
    </row>
    <row r="1040" spans="1:16" x14ac:dyDescent="0.35">
      <c r="A1040" s="891" t="str">
        <f ca="1">INDIRECT("'Disaggregation tab old'!AB"&amp;28-$K1040)</f>
        <v>a161R00000O3K0cQAF</v>
      </c>
      <c r="B1040" s="902">
        <f ca="1">INDIRECT("'Disaggregation tab old'!A"&amp;28-$K1040)</f>
        <v>11</v>
      </c>
      <c r="C1040" s="889" t="str">
        <f ca="1">VLOOKUP(B1040,'Coverage Indicators - Section D'!$A$9:$AZ$70,52,FALSE)</f>
        <v/>
      </c>
      <c r="D1040" s="900" t="str">
        <f ca="1">N1040</f>
        <v/>
      </c>
      <c r="E1040" s="912" t="str">
        <f ca="1">O1040</f>
        <v/>
      </c>
      <c r="F1040" s="431"/>
      <c r="G1040" s="904" t="str">
        <f>IF(IFERROR((F1040/F1041),"") ="", "",(F1040/F1041))</f>
        <v/>
      </c>
      <c r="H1040" s="894"/>
      <c r="I1040" s="914"/>
      <c r="J1040" s="898"/>
      <c r="K1040" s="893">
        <f ca="1">IF(OFFSET(K1040,-2,0,,)="",-300,OFFSET(K1040,-2,0,,)-1)</f>
        <v>-512</v>
      </c>
      <c r="L1040" s="425" t="e">
        <f ca="1">IF(AND(EXACT(C1040,C1038),C1038&lt;&gt;0),L1038+1,0)</f>
        <v>#NAME?</v>
      </c>
      <c r="M1040" s="425" t="str">
        <f ca="1">IF(C1040&lt;&gt;"",C1040&amp;"-"&amp;L1040,"")</f>
        <v/>
      </c>
      <c r="N1040" s="425" t="str">
        <f t="array" aca="1" ref="N1040" ca="1">IFERROR(IF(INDEX('Disaggregation Records'!$E$155:$E$385,MATCH(RIGHT(M1040,255),RIGHT('Disaggregation Records'!$D$155:$D$385,255),0))=0,"",INDEX('Disaggregation Records'!$E$155:$E$385,MATCH(RIGHT(M1040,255),RIGHT('Disaggregation Records'!$D$155:$D$385,255),0))),"")</f>
        <v/>
      </c>
      <c r="O1040" s="425" t="str">
        <f t="array" aca="1" ref="O1040" ca="1">IFERROR(IF(INDEX('Disaggregation Records'!$F$155:$F$385,MATCH(RIGHT(M1040,255),RIGHT('Disaggregation Records'!$D$155:$D$385,255),0))=0,"",INDEX('Disaggregation Records'!$F$155:$F$385,MATCH(RIGHT(M1040,255),RIGHT('Disaggregation Records'!$D$155:$D$385,255),0))),"")</f>
        <v/>
      </c>
      <c r="P1040" s="425" t="str">
        <f t="array" aca="1" ref="P1040" ca="1">IFERROR(IF(INDEX('Disaggregation Records'!$H$155:$H$385,MATCH(RIGHT(M1040,255),RIGHT('Disaggregation Records'!$D$155:$D$385,255),0))=0,"",INDEX('Disaggregation Records'!$H$155:$H$385,MATCH(RIGHT(M1040,255),RIGHT('Disaggregation Records'!$D$155:$D$385,255),0))),"")</f>
        <v/>
      </c>
    </row>
    <row r="1041" spans="1:16" x14ac:dyDescent="0.35">
      <c r="A1041" s="891"/>
      <c r="B1041" s="903"/>
      <c r="C1041" s="890"/>
      <c r="D1041" s="901"/>
      <c r="E1041" s="913"/>
      <c r="F1041" s="431"/>
      <c r="G1041" s="905"/>
      <c r="H1041" s="895"/>
      <c r="I1041" s="915"/>
      <c r="J1041" s="899"/>
      <c r="K1041" s="893"/>
      <c r="L1041" s="425"/>
      <c r="M1041" s="425"/>
      <c r="N1041" s="425"/>
      <c r="O1041" s="425"/>
      <c r="P1041" s="425"/>
    </row>
    <row r="1042" spans="1:16" x14ac:dyDescent="0.35">
      <c r="A1042" s="891" t="str">
        <f ca="1">INDIRECT("'Disaggregation tab old'!AB"&amp;28-$K1042)</f>
        <v>a161R00000O3K0dQAF</v>
      </c>
      <c r="B1042" s="902">
        <f ca="1">INDIRECT("'Disaggregation tab old'!A"&amp;28-$K1042)</f>
        <v>11</v>
      </c>
      <c r="C1042" s="889" t="str">
        <f ca="1">VLOOKUP(B1042,'Coverage Indicators - Section D'!$A$9:$AZ$70,52,FALSE)</f>
        <v/>
      </c>
      <c r="D1042" s="900" t="str">
        <f ca="1">N1042</f>
        <v/>
      </c>
      <c r="E1042" s="912" t="str">
        <f ca="1">O1042</f>
        <v/>
      </c>
      <c r="F1042" s="431"/>
      <c r="G1042" s="904" t="str">
        <f>IF(IFERROR((F1042/F1043),"") ="", "",(F1042/F1043))</f>
        <v/>
      </c>
      <c r="H1042" s="894"/>
      <c r="I1042" s="914"/>
      <c r="J1042" s="898"/>
      <c r="K1042" s="893">
        <f ca="1">IF(OFFSET(K1042,-2,0,,)="",-300,OFFSET(K1042,-2,0,,)-1)</f>
        <v>-513</v>
      </c>
      <c r="L1042" s="425" t="e">
        <f ca="1">IF(AND(EXACT(C1042,C1040),C1040&lt;&gt;0),L1040+1,0)</f>
        <v>#NAME?</v>
      </c>
      <c r="M1042" s="425" t="str">
        <f ca="1">IF(C1042&lt;&gt;"",C1042&amp;"-"&amp;L1042,"")</f>
        <v/>
      </c>
      <c r="N1042" s="425" t="str">
        <f t="array" aca="1" ref="N1042" ca="1">IFERROR(IF(INDEX('Disaggregation Records'!$E$155:$E$385,MATCH(RIGHT(M1042,255),RIGHT('Disaggregation Records'!$D$155:$D$385,255),0))=0,"",INDEX('Disaggregation Records'!$E$155:$E$385,MATCH(RIGHT(M1042,255),RIGHT('Disaggregation Records'!$D$155:$D$385,255),0))),"")</f>
        <v/>
      </c>
      <c r="O1042" s="425" t="str">
        <f t="array" aca="1" ref="O1042" ca="1">IFERROR(IF(INDEX('Disaggregation Records'!$F$155:$F$385,MATCH(RIGHT(M1042,255),RIGHT('Disaggregation Records'!$D$155:$D$385,255),0))=0,"",INDEX('Disaggregation Records'!$F$155:$F$385,MATCH(RIGHT(M1042,255),RIGHT('Disaggregation Records'!$D$155:$D$385,255),0))),"")</f>
        <v/>
      </c>
      <c r="P1042" s="425" t="str">
        <f t="array" aca="1" ref="P1042" ca="1">IFERROR(IF(INDEX('Disaggregation Records'!$H$155:$H$385,MATCH(RIGHT(M1042,255),RIGHT('Disaggregation Records'!$D$155:$D$385,255),0))=0,"",INDEX('Disaggregation Records'!$H$155:$H$385,MATCH(RIGHT(M1042,255),RIGHT('Disaggregation Records'!$D$155:$D$385,255),0))),"")</f>
        <v/>
      </c>
    </row>
    <row r="1043" spans="1:16" x14ac:dyDescent="0.35">
      <c r="A1043" s="891"/>
      <c r="B1043" s="903"/>
      <c r="C1043" s="890"/>
      <c r="D1043" s="901"/>
      <c r="E1043" s="913"/>
      <c r="F1043" s="431"/>
      <c r="G1043" s="905"/>
      <c r="H1043" s="895"/>
      <c r="I1043" s="915"/>
      <c r="J1043" s="899"/>
      <c r="K1043" s="893"/>
      <c r="L1043" s="425"/>
      <c r="M1043" s="425"/>
      <c r="N1043" s="425"/>
      <c r="O1043" s="425"/>
      <c r="P1043" s="425"/>
    </row>
    <row r="1044" spans="1:16" x14ac:dyDescent="0.35">
      <c r="A1044" s="891" t="str">
        <f ca="1">INDIRECT("'Disaggregation tab old'!AB"&amp;28-$K1044)</f>
        <v>a161R00000O3K0eQAF</v>
      </c>
      <c r="B1044" s="902">
        <f ca="1">INDIRECT("'Disaggregation tab old'!A"&amp;28-$K1044)</f>
        <v>11</v>
      </c>
      <c r="C1044" s="889" t="str">
        <f ca="1">VLOOKUP(B1044,'Coverage Indicators - Section D'!$A$9:$AZ$70,52,FALSE)</f>
        <v/>
      </c>
      <c r="D1044" s="900" t="str">
        <f ca="1">N1044</f>
        <v/>
      </c>
      <c r="E1044" s="912" t="str">
        <f ca="1">O1044</f>
        <v/>
      </c>
      <c r="F1044" s="431"/>
      <c r="G1044" s="904" t="str">
        <f>IF(IFERROR((F1044/F1045),"") ="", "",(F1044/F1045))</f>
        <v/>
      </c>
      <c r="H1044" s="894"/>
      <c r="I1044" s="914"/>
      <c r="J1044" s="898"/>
      <c r="K1044" s="893">
        <f ca="1">IF(OFFSET(K1044,-2,0,,)="",-300,OFFSET(K1044,-2,0,,)-1)</f>
        <v>-514</v>
      </c>
      <c r="L1044" s="425" t="e">
        <f ca="1">IF(AND(EXACT(C1044,C1042),C1042&lt;&gt;0),L1042+1,0)</f>
        <v>#NAME?</v>
      </c>
      <c r="M1044" s="425" t="str">
        <f ca="1">IF(C1044&lt;&gt;"",C1044&amp;"-"&amp;L1044,"")</f>
        <v/>
      </c>
      <c r="N1044" s="425" t="str">
        <f t="array" aca="1" ref="N1044" ca="1">IFERROR(IF(INDEX('Disaggregation Records'!$E$155:$E$385,MATCH(RIGHT(M1044,255),RIGHT('Disaggregation Records'!$D$155:$D$385,255),0))=0,"",INDEX('Disaggregation Records'!$E$155:$E$385,MATCH(RIGHT(M1044,255),RIGHT('Disaggregation Records'!$D$155:$D$385,255),0))),"")</f>
        <v/>
      </c>
      <c r="O1044" s="425" t="str">
        <f t="array" aca="1" ref="O1044" ca="1">IFERROR(IF(INDEX('Disaggregation Records'!$F$155:$F$385,MATCH(RIGHT(M1044,255),RIGHT('Disaggregation Records'!$D$155:$D$385,255),0))=0,"",INDEX('Disaggregation Records'!$F$155:$F$385,MATCH(RIGHT(M1044,255),RIGHT('Disaggregation Records'!$D$155:$D$385,255),0))),"")</f>
        <v/>
      </c>
      <c r="P1044" s="425" t="str">
        <f t="array" aca="1" ref="P1044" ca="1">IFERROR(IF(INDEX('Disaggregation Records'!$H$155:$H$385,MATCH(RIGHT(M1044,255),RIGHT('Disaggregation Records'!$D$155:$D$385,255),0))=0,"",INDEX('Disaggregation Records'!$H$155:$H$385,MATCH(RIGHT(M1044,255),RIGHT('Disaggregation Records'!$D$155:$D$385,255),0))),"")</f>
        <v/>
      </c>
    </row>
    <row r="1045" spans="1:16" x14ac:dyDescent="0.35">
      <c r="A1045" s="891"/>
      <c r="B1045" s="903"/>
      <c r="C1045" s="890"/>
      <c r="D1045" s="901"/>
      <c r="E1045" s="913"/>
      <c r="F1045" s="431"/>
      <c r="G1045" s="905"/>
      <c r="H1045" s="895"/>
      <c r="I1045" s="915"/>
      <c r="J1045" s="899"/>
      <c r="K1045" s="893"/>
      <c r="L1045" s="425"/>
      <c r="M1045" s="425"/>
      <c r="N1045" s="425"/>
      <c r="O1045" s="425"/>
      <c r="P1045" s="425"/>
    </row>
    <row r="1046" spans="1:16" x14ac:dyDescent="0.35">
      <c r="A1046" s="891" t="str">
        <f ca="1">INDIRECT("'Disaggregation tab old'!AB"&amp;28-$K1046)</f>
        <v>a161R00000O3K0fQAF</v>
      </c>
      <c r="B1046" s="902">
        <f ca="1">INDIRECT("'Disaggregation tab old'!A"&amp;28-$K1046)</f>
        <v>11</v>
      </c>
      <c r="C1046" s="889" t="str">
        <f ca="1">VLOOKUP(B1046,'Coverage Indicators - Section D'!$A$9:$AZ$70,52,FALSE)</f>
        <v/>
      </c>
      <c r="D1046" s="900" t="str">
        <f ca="1">N1046</f>
        <v/>
      </c>
      <c r="E1046" s="912" t="str">
        <f ca="1">O1046</f>
        <v/>
      </c>
      <c r="F1046" s="431"/>
      <c r="G1046" s="904" t="str">
        <f>IF(IFERROR((F1046/F1047),"") ="", "",(F1046/F1047))</f>
        <v/>
      </c>
      <c r="H1046" s="894"/>
      <c r="I1046" s="914"/>
      <c r="J1046" s="898"/>
      <c r="K1046" s="893">
        <f ca="1">IF(OFFSET(K1046,-2,0,,)="",-300,OFFSET(K1046,-2,0,,)-1)</f>
        <v>-515</v>
      </c>
      <c r="L1046" s="425" t="e">
        <f ca="1">IF(AND(EXACT(C1046,C1044),C1044&lt;&gt;0),L1044+1,0)</f>
        <v>#NAME?</v>
      </c>
      <c r="M1046" s="425" t="str">
        <f ca="1">IF(C1046&lt;&gt;"",C1046&amp;"-"&amp;L1046,"")</f>
        <v/>
      </c>
      <c r="N1046" s="425" t="str">
        <f t="array" aca="1" ref="N1046" ca="1">IFERROR(IF(INDEX('Disaggregation Records'!$E$155:$E$385,MATCH(RIGHT(M1046,255),RIGHT('Disaggregation Records'!$D$155:$D$385,255),0))=0,"",INDEX('Disaggregation Records'!$E$155:$E$385,MATCH(RIGHT(M1046,255),RIGHT('Disaggregation Records'!$D$155:$D$385,255),0))),"")</f>
        <v/>
      </c>
      <c r="O1046" s="425" t="str">
        <f t="array" aca="1" ref="O1046" ca="1">IFERROR(IF(INDEX('Disaggregation Records'!$F$155:$F$385,MATCH(RIGHT(M1046,255),RIGHT('Disaggregation Records'!$D$155:$D$385,255),0))=0,"",INDEX('Disaggregation Records'!$F$155:$F$385,MATCH(RIGHT(M1046,255),RIGHT('Disaggregation Records'!$D$155:$D$385,255),0))),"")</f>
        <v/>
      </c>
      <c r="P1046" s="425" t="str">
        <f t="array" aca="1" ref="P1046" ca="1">IFERROR(IF(INDEX('Disaggregation Records'!$H$155:$H$385,MATCH(RIGHT(M1046,255),RIGHT('Disaggregation Records'!$D$155:$D$385,255),0))=0,"",INDEX('Disaggregation Records'!$H$155:$H$385,MATCH(RIGHT(M1046,255),RIGHT('Disaggregation Records'!$D$155:$D$385,255),0))),"")</f>
        <v/>
      </c>
    </row>
    <row r="1047" spans="1:16" x14ac:dyDescent="0.35">
      <c r="A1047" s="891"/>
      <c r="B1047" s="903"/>
      <c r="C1047" s="890"/>
      <c r="D1047" s="901"/>
      <c r="E1047" s="913"/>
      <c r="F1047" s="431"/>
      <c r="G1047" s="905"/>
      <c r="H1047" s="895"/>
      <c r="I1047" s="915"/>
      <c r="J1047" s="899"/>
      <c r="K1047" s="893"/>
      <c r="L1047" s="425"/>
      <c r="M1047" s="425"/>
      <c r="N1047" s="425"/>
      <c r="O1047" s="425"/>
      <c r="P1047" s="425"/>
    </row>
    <row r="1048" spans="1:16" x14ac:dyDescent="0.35">
      <c r="A1048" s="891" t="str">
        <f ca="1">INDIRECT("'Disaggregation tab old'!AB"&amp;28-$K1048)</f>
        <v>a161R00000O3K0gQAF</v>
      </c>
      <c r="B1048" s="902">
        <f ca="1">INDIRECT("'Disaggregation tab old'!A"&amp;28-$K1048)</f>
        <v>11</v>
      </c>
      <c r="C1048" s="889" t="str">
        <f ca="1">VLOOKUP(B1048,'Coverage Indicators - Section D'!$A$9:$AZ$70,52,FALSE)</f>
        <v/>
      </c>
      <c r="D1048" s="900" t="str">
        <f ca="1">N1048</f>
        <v/>
      </c>
      <c r="E1048" s="912" t="str">
        <f ca="1">O1048</f>
        <v/>
      </c>
      <c r="F1048" s="431"/>
      <c r="G1048" s="904" t="str">
        <f>IF(IFERROR((F1048/F1049),"") ="", "",(F1048/F1049))</f>
        <v/>
      </c>
      <c r="H1048" s="894"/>
      <c r="I1048" s="914"/>
      <c r="J1048" s="898"/>
      <c r="K1048" s="893">
        <f ca="1">IF(OFFSET(K1048,-2,0,,)="",-300,OFFSET(K1048,-2,0,,)-1)</f>
        <v>-516</v>
      </c>
      <c r="L1048" s="425" t="e">
        <f ca="1">IF(AND(EXACT(C1048,C1046),C1046&lt;&gt;0),L1046+1,0)</f>
        <v>#NAME?</v>
      </c>
      <c r="M1048" s="425" t="str">
        <f ca="1">IF(C1048&lt;&gt;"",C1048&amp;"-"&amp;L1048,"")</f>
        <v/>
      </c>
      <c r="N1048" s="425" t="str">
        <f t="array" aca="1" ref="N1048" ca="1">IFERROR(IF(INDEX('Disaggregation Records'!$E$155:$E$385,MATCH(RIGHT(M1048,255),RIGHT('Disaggregation Records'!$D$155:$D$385,255),0))=0,"",INDEX('Disaggregation Records'!$E$155:$E$385,MATCH(RIGHT(M1048,255),RIGHT('Disaggregation Records'!$D$155:$D$385,255),0))),"")</f>
        <v/>
      </c>
      <c r="O1048" s="425" t="str">
        <f t="array" aca="1" ref="O1048" ca="1">IFERROR(IF(INDEX('Disaggregation Records'!$F$155:$F$385,MATCH(RIGHT(M1048,255),RIGHT('Disaggregation Records'!$D$155:$D$385,255),0))=0,"",INDEX('Disaggregation Records'!$F$155:$F$385,MATCH(RIGHT(M1048,255),RIGHT('Disaggregation Records'!$D$155:$D$385,255),0))),"")</f>
        <v/>
      </c>
      <c r="P1048" s="425" t="str">
        <f t="array" aca="1" ref="P1048" ca="1">IFERROR(IF(INDEX('Disaggregation Records'!$H$155:$H$385,MATCH(RIGHT(M1048,255),RIGHT('Disaggregation Records'!$D$155:$D$385,255),0))=0,"",INDEX('Disaggregation Records'!$H$155:$H$385,MATCH(RIGHT(M1048,255),RIGHT('Disaggregation Records'!$D$155:$D$385,255),0))),"")</f>
        <v/>
      </c>
    </row>
    <row r="1049" spans="1:16" x14ac:dyDescent="0.35">
      <c r="A1049" s="891"/>
      <c r="B1049" s="903"/>
      <c r="C1049" s="890"/>
      <c r="D1049" s="901"/>
      <c r="E1049" s="913"/>
      <c r="F1049" s="431"/>
      <c r="G1049" s="905"/>
      <c r="H1049" s="895"/>
      <c r="I1049" s="915"/>
      <c r="J1049" s="899"/>
      <c r="K1049" s="893"/>
      <c r="L1049" s="425"/>
      <c r="M1049" s="425"/>
      <c r="N1049" s="425"/>
      <c r="O1049" s="425"/>
      <c r="P1049" s="425"/>
    </row>
    <row r="1050" spans="1:16" x14ac:dyDescent="0.35">
      <c r="A1050" s="891" t="str">
        <f ca="1">INDIRECT("'Disaggregation tab old'!AB"&amp;28-$K1050)</f>
        <v>a161R00000O3K0hQAF</v>
      </c>
      <c r="B1050" s="902">
        <f ca="1">INDIRECT("'Disaggregation tab old'!A"&amp;28-$K1050)</f>
        <v>11</v>
      </c>
      <c r="C1050" s="889" t="str">
        <f ca="1">VLOOKUP(B1050,'Coverage Indicators - Section D'!$A$9:$AZ$70,52,FALSE)</f>
        <v/>
      </c>
      <c r="D1050" s="900" t="str">
        <f ca="1">N1050</f>
        <v/>
      </c>
      <c r="E1050" s="912" t="str">
        <f ca="1">O1050</f>
        <v/>
      </c>
      <c r="F1050" s="431"/>
      <c r="G1050" s="904" t="str">
        <f>IF(IFERROR((F1050/F1051),"") ="", "",(F1050/F1051))</f>
        <v/>
      </c>
      <c r="H1050" s="894"/>
      <c r="I1050" s="914"/>
      <c r="J1050" s="898"/>
      <c r="K1050" s="893">
        <f ca="1">IF(OFFSET(K1050,-2,0,,)="",-300,OFFSET(K1050,-2,0,,)-1)</f>
        <v>-517</v>
      </c>
      <c r="L1050" s="425" t="e">
        <f ca="1">IF(AND(EXACT(C1050,C1048),C1048&lt;&gt;0),L1048+1,0)</f>
        <v>#NAME?</v>
      </c>
      <c r="M1050" s="425" t="str">
        <f ca="1">IF(C1050&lt;&gt;"",C1050&amp;"-"&amp;L1050,"")</f>
        <v/>
      </c>
      <c r="N1050" s="425" t="str">
        <f t="array" aca="1" ref="N1050" ca="1">IFERROR(IF(INDEX('Disaggregation Records'!$E$155:$E$385,MATCH(RIGHT(M1050,255),RIGHT('Disaggregation Records'!$D$155:$D$385,255),0))=0,"",INDEX('Disaggregation Records'!$E$155:$E$385,MATCH(RIGHT(M1050,255),RIGHT('Disaggregation Records'!$D$155:$D$385,255),0))),"")</f>
        <v/>
      </c>
      <c r="O1050" s="425" t="str">
        <f t="array" aca="1" ref="O1050" ca="1">IFERROR(IF(INDEX('Disaggregation Records'!$F$155:$F$385,MATCH(RIGHT(M1050,255),RIGHT('Disaggregation Records'!$D$155:$D$385,255),0))=0,"",INDEX('Disaggregation Records'!$F$155:$F$385,MATCH(RIGHT(M1050,255),RIGHT('Disaggregation Records'!$D$155:$D$385,255),0))),"")</f>
        <v/>
      </c>
      <c r="P1050" s="425" t="str">
        <f t="array" aca="1" ref="P1050" ca="1">IFERROR(IF(INDEX('Disaggregation Records'!$H$155:$H$385,MATCH(RIGHT(M1050,255),RIGHT('Disaggregation Records'!$D$155:$D$385,255),0))=0,"",INDEX('Disaggregation Records'!$H$155:$H$385,MATCH(RIGHT(M1050,255),RIGHT('Disaggregation Records'!$D$155:$D$385,255),0))),"")</f>
        <v/>
      </c>
    </row>
    <row r="1051" spans="1:16" x14ac:dyDescent="0.35">
      <c r="A1051" s="891"/>
      <c r="B1051" s="903"/>
      <c r="C1051" s="890"/>
      <c r="D1051" s="901"/>
      <c r="E1051" s="913"/>
      <c r="F1051" s="431"/>
      <c r="G1051" s="905"/>
      <c r="H1051" s="895"/>
      <c r="I1051" s="915"/>
      <c r="J1051" s="899"/>
      <c r="K1051" s="893"/>
      <c r="L1051" s="425"/>
      <c r="M1051" s="425"/>
      <c r="N1051" s="425"/>
      <c r="O1051" s="425"/>
      <c r="P1051" s="425"/>
    </row>
    <row r="1052" spans="1:16" x14ac:dyDescent="0.35">
      <c r="A1052" s="891" t="str">
        <f ca="1">INDIRECT("'Disaggregation tab old'!AB"&amp;28-$K1052)</f>
        <v>a161R00000O3K0iQAF</v>
      </c>
      <c r="B1052" s="902">
        <f ca="1">INDIRECT("'Disaggregation tab old'!A"&amp;28-$K1052)</f>
        <v>11</v>
      </c>
      <c r="C1052" s="889" t="str">
        <f ca="1">VLOOKUP(B1052,'Coverage Indicators - Section D'!$A$9:$AZ$70,52,FALSE)</f>
        <v/>
      </c>
      <c r="D1052" s="900" t="str">
        <f ca="1">N1052</f>
        <v/>
      </c>
      <c r="E1052" s="912" t="str">
        <f ca="1">O1052</f>
        <v/>
      </c>
      <c r="F1052" s="431"/>
      <c r="G1052" s="904" t="str">
        <f>IF(IFERROR((F1052/F1053),"") ="", "",(F1052/F1053))</f>
        <v/>
      </c>
      <c r="H1052" s="894"/>
      <c r="I1052" s="914"/>
      <c r="J1052" s="898"/>
      <c r="K1052" s="893">
        <f ca="1">IF(OFFSET(K1052,-2,0,,)="",-300,OFFSET(K1052,-2,0,,)-1)</f>
        <v>-518</v>
      </c>
      <c r="L1052" s="425" t="e">
        <f ca="1">IF(AND(EXACT(C1052,C1050),C1050&lt;&gt;0),L1050+1,0)</f>
        <v>#NAME?</v>
      </c>
      <c r="M1052" s="425" t="str">
        <f ca="1">IF(C1052&lt;&gt;"",C1052&amp;"-"&amp;L1052,"")</f>
        <v/>
      </c>
      <c r="N1052" s="425" t="str">
        <f t="array" aca="1" ref="N1052" ca="1">IFERROR(IF(INDEX('Disaggregation Records'!$E$155:$E$385,MATCH(RIGHT(M1052,255),RIGHT('Disaggregation Records'!$D$155:$D$385,255),0))=0,"",INDEX('Disaggregation Records'!$E$155:$E$385,MATCH(RIGHT(M1052,255),RIGHT('Disaggregation Records'!$D$155:$D$385,255),0))),"")</f>
        <v/>
      </c>
      <c r="O1052" s="425" t="str">
        <f t="array" aca="1" ref="O1052" ca="1">IFERROR(IF(INDEX('Disaggregation Records'!$F$155:$F$385,MATCH(RIGHT(M1052,255),RIGHT('Disaggregation Records'!$D$155:$D$385,255),0))=0,"",INDEX('Disaggregation Records'!$F$155:$F$385,MATCH(RIGHT(M1052,255),RIGHT('Disaggregation Records'!$D$155:$D$385,255),0))),"")</f>
        <v/>
      </c>
      <c r="P1052" s="425" t="str">
        <f t="array" aca="1" ref="P1052" ca="1">IFERROR(IF(INDEX('Disaggregation Records'!$H$155:$H$385,MATCH(RIGHT(M1052,255),RIGHT('Disaggregation Records'!$D$155:$D$385,255),0))=0,"",INDEX('Disaggregation Records'!$H$155:$H$385,MATCH(RIGHT(M1052,255),RIGHT('Disaggregation Records'!$D$155:$D$385,255),0))),"")</f>
        <v/>
      </c>
    </row>
    <row r="1053" spans="1:16" x14ac:dyDescent="0.35">
      <c r="A1053" s="891"/>
      <c r="B1053" s="903"/>
      <c r="C1053" s="890"/>
      <c r="D1053" s="901"/>
      <c r="E1053" s="913"/>
      <c r="F1053" s="431"/>
      <c r="G1053" s="905"/>
      <c r="H1053" s="895"/>
      <c r="I1053" s="915"/>
      <c r="J1053" s="899"/>
      <c r="K1053" s="893"/>
      <c r="L1053" s="425"/>
      <c r="M1053" s="425"/>
      <c r="N1053" s="425"/>
      <c r="O1053" s="425"/>
      <c r="P1053" s="425"/>
    </row>
    <row r="1054" spans="1:16" x14ac:dyDescent="0.35">
      <c r="A1054" s="891" t="str">
        <f ca="1">INDIRECT("'Disaggregation tab old'!AB"&amp;28-$K1054)</f>
        <v>a161R00000O3K0jQAF</v>
      </c>
      <c r="B1054" s="902">
        <f ca="1">INDIRECT("'Disaggregation tab old'!A"&amp;28-$K1054)</f>
        <v>11</v>
      </c>
      <c r="C1054" s="889" t="str">
        <f ca="1">VLOOKUP(B1054,'Coverage Indicators - Section D'!$A$9:$AZ$70,52,FALSE)</f>
        <v/>
      </c>
      <c r="D1054" s="900" t="str">
        <f ca="1">N1054</f>
        <v/>
      </c>
      <c r="E1054" s="912" t="str">
        <f ca="1">O1054</f>
        <v/>
      </c>
      <c r="F1054" s="431"/>
      <c r="G1054" s="904" t="str">
        <f>IF(IFERROR((F1054/F1055),"") ="", "",(F1054/F1055))</f>
        <v/>
      </c>
      <c r="H1054" s="894"/>
      <c r="I1054" s="914"/>
      <c r="J1054" s="898"/>
      <c r="K1054" s="893">
        <f ca="1">IF(OFFSET(K1054,-2,0,,)="",-300,OFFSET(K1054,-2,0,,)-1)</f>
        <v>-519</v>
      </c>
      <c r="L1054" s="425" t="e">
        <f ca="1">IF(AND(EXACT(C1054,C1052),C1052&lt;&gt;0),L1052+1,0)</f>
        <v>#NAME?</v>
      </c>
      <c r="M1054" s="425" t="str">
        <f ca="1">IF(C1054&lt;&gt;"",C1054&amp;"-"&amp;L1054,"")</f>
        <v/>
      </c>
      <c r="N1054" s="425" t="str">
        <f t="array" aca="1" ref="N1054" ca="1">IFERROR(IF(INDEX('Disaggregation Records'!$E$155:$E$385,MATCH(RIGHT(M1054,255),RIGHT('Disaggregation Records'!$D$155:$D$385,255),0))=0,"",INDEX('Disaggregation Records'!$E$155:$E$385,MATCH(RIGHT(M1054,255),RIGHT('Disaggregation Records'!$D$155:$D$385,255),0))),"")</f>
        <v/>
      </c>
      <c r="O1054" s="425" t="str">
        <f t="array" aca="1" ref="O1054" ca="1">IFERROR(IF(INDEX('Disaggregation Records'!$F$155:$F$385,MATCH(RIGHT(M1054,255),RIGHT('Disaggregation Records'!$D$155:$D$385,255),0))=0,"",INDEX('Disaggregation Records'!$F$155:$F$385,MATCH(RIGHT(M1054,255),RIGHT('Disaggregation Records'!$D$155:$D$385,255),0))),"")</f>
        <v/>
      </c>
      <c r="P1054" s="425" t="str">
        <f t="array" aca="1" ref="P1054" ca="1">IFERROR(IF(INDEX('Disaggregation Records'!$H$155:$H$385,MATCH(RIGHT(M1054,255),RIGHT('Disaggregation Records'!$D$155:$D$385,255),0))=0,"",INDEX('Disaggregation Records'!$H$155:$H$385,MATCH(RIGHT(M1054,255),RIGHT('Disaggregation Records'!$D$155:$D$385,255),0))),"")</f>
        <v/>
      </c>
    </row>
    <row r="1055" spans="1:16" x14ac:dyDescent="0.35">
      <c r="A1055" s="891"/>
      <c r="B1055" s="903"/>
      <c r="C1055" s="890"/>
      <c r="D1055" s="901"/>
      <c r="E1055" s="913"/>
      <c r="F1055" s="431"/>
      <c r="G1055" s="905"/>
      <c r="H1055" s="895"/>
      <c r="I1055" s="915"/>
      <c r="J1055" s="899"/>
      <c r="K1055" s="893"/>
      <c r="L1055" s="425"/>
      <c r="M1055" s="425"/>
      <c r="N1055" s="425"/>
      <c r="O1055" s="425"/>
      <c r="P1055" s="425"/>
    </row>
    <row r="1056" spans="1:16" x14ac:dyDescent="0.35">
      <c r="A1056" s="891" t="str">
        <f ca="1">INDIRECT("'Disaggregation tab old'!AB"&amp;28-$K1056)</f>
        <v>a161R00000O3K0kQAF</v>
      </c>
      <c r="B1056" s="902">
        <f ca="1">INDIRECT("'Disaggregation tab old'!A"&amp;28-$K1056)</f>
        <v>12</v>
      </c>
      <c r="C1056" s="889" t="str">
        <f ca="1">VLOOKUP(B1056,'Coverage Indicators - Section D'!$A$9:$AZ$70,52,FALSE)</f>
        <v/>
      </c>
      <c r="D1056" s="900" t="str">
        <f ca="1">N1056</f>
        <v/>
      </c>
      <c r="E1056" s="912" t="str">
        <f ca="1">O1056</f>
        <v/>
      </c>
      <c r="F1056" s="431"/>
      <c r="G1056" s="904" t="str">
        <f>IF(IFERROR((F1056/F1057),"") ="", "",(F1056/F1057))</f>
        <v/>
      </c>
      <c r="H1056" s="894"/>
      <c r="I1056" s="914"/>
      <c r="J1056" s="898"/>
      <c r="K1056" s="893">
        <f ca="1">IF(OFFSET(K1056,-2,0,,)="",-300,OFFSET(K1056,-2,0,,)-1)</f>
        <v>-520</v>
      </c>
      <c r="L1056" s="425" t="e">
        <f ca="1">IF(AND(EXACT(C1056,C1054),C1054&lt;&gt;0),L1054+1,0)</f>
        <v>#NAME?</v>
      </c>
      <c r="M1056" s="425" t="str">
        <f ca="1">IF(C1056&lt;&gt;"",C1056&amp;"-"&amp;L1056,"")</f>
        <v/>
      </c>
      <c r="N1056" s="425" t="str">
        <f t="array" aca="1" ref="N1056" ca="1">IFERROR(IF(INDEX('Disaggregation Records'!$E$155:$E$385,MATCH(RIGHT(M1056,255),RIGHT('Disaggregation Records'!$D$155:$D$385,255),0))=0,"",INDEX('Disaggregation Records'!$E$155:$E$385,MATCH(RIGHT(M1056,255),RIGHT('Disaggregation Records'!$D$155:$D$385,255),0))),"")</f>
        <v/>
      </c>
      <c r="O1056" s="425" t="str">
        <f t="array" aca="1" ref="O1056" ca="1">IFERROR(IF(INDEX('Disaggregation Records'!$F$155:$F$385,MATCH(RIGHT(M1056,255),RIGHT('Disaggregation Records'!$D$155:$D$385,255),0))=0,"",INDEX('Disaggregation Records'!$F$155:$F$385,MATCH(RIGHT(M1056,255),RIGHT('Disaggregation Records'!$D$155:$D$385,255),0))),"")</f>
        <v/>
      </c>
      <c r="P1056" s="425" t="str">
        <f t="array" aca="1" ref="P1056" ca="1">IFERROR(IF(INDEX('Disaggregation Records'!$H$155:$H$385,MATCH(RIGHT(M1056,255),RIGHT('Disaggregation Records'!$D$155:$D$385,255),0))=0,"",INDEX('Disaggregation Records'!$H$155:$H$385,MATCH(RIGHT(M1056,255),RIGHT('Disaggregation Records'!$D$155:$D$385,255),0))),"")</f>
        <v/>
      </c>
    </row>
    <row r="1057" spans="1:16" x14ac:dyDescent="0.35">
      <c r="A1057" s="891"/>
      <c r="B1057" s="903"/>
      <c r="C1057" s="890"/>
      <c r="D1057" s="901"/>
      <c r="E1057" s="913"/>
      <c r="F1057" s="431"/>
      <c r="G1057" s="905"/>
      <c r="H1057" s="895"/>
      <c r="I1057" s="915"/>
      <c r="J1057" s="899"/>
      <c r="K1057" s="893"/>
      <c r="L1057" s="425"/>
      <c r="M1057" s="425"/>
      <c r="N1057" s="425"/>
      <c r="O1057" s="425"/>
      <c r="P1057" s="425"/>
    </row>
    <row r="1058" spans="1:16" x14ac:dyDescent="0.35">
      <c r="A1058" s="891" t="str">
        <f ca="1">INDIRECT("'Disaggregation tab old'!AB"&amp;28-$K1058)</f>
        <v>a161R00000O3K0lQAF</v>
      </c>
      <c r="B1058" s="902">
        <f ca="1">INDIRECT("'Disaggregation tab old'!A"&amp;28-$K1058)</f>
        <v>12</v>
      </c>
      <c r="C1058" s="889" t="str">
        <f ca="1">VLOOKUP(B1058,'Coverage Indicators - Section D'!$A$9:$AZ$70,52,FALSE)</f>
        <v/>
      </c>
      <c r="D1058" s="900" t="str">
        <f ca="1">N1058</f>
        <v/>
      </c>
      <c r="E1058" s="912" t="str">
        <f ca="1">O1058</f>
        <v/>
      </c>
      <c r="F1058" s="431"/>
      <c r="G1058" s="904" t="str">
        <f>IF(IFERROR((F1058/F1059),"") ="", "",(F1058/F1059))</f>
        <v/>
      </c>
      <c r="H1058" s="894"/>
      <c r="I1058" s="914"/>
      <c r="J1058" s="898"/>
      <c r="K1058" s="893">
        <f ca="1">IF(OFFSET(K1058,-2,0,,)="",-300,OFFSET(K1058,-2,0,,)-1)</f>
        <v>-521</v>
      </c>
      <c r="L1058" s="425" t="e">
        <f ca="1">IF(AND(EXACT(C1058,C1056),C1056&lt;&gt;0),L1056+1,0)</f>
        <v>#NAME?</v>
      </c>
      <c r="M1058" s="425" t="str">
        <f ca="1">IF(C1058&lt;&gt;"",C1058&amp;"-"&amp;L1058,"")</f>
        <v/>
      </c>
      <c r="N1058" s="425" t="str">
        <f t="array" aca="1" ref="N1058" ca="1">IFERROR(IF(INDEX('Disaggregation Records'!$E$155:$E$385,MATCH(RIGHT(M1058,255),RIGHT('Disaggregation Records'!$D$155:$D$385,255),0))=0,"",INDEX('Disaggregation Records'!$E$155:$E$385,MATCH(RIGHT(M1058,255),RIGHT('Disaggregation Records'!$D$155:$D$385,255),0))),"")</f>
        <v/>
      </c>
      <c r="O1058" s="425" t="str">
        <f t="array" aca="1" ref="O1058" ca="1">IFERROR(IF(INDEX('Disaggregation Records'!$F$155:$F$385,MATCH(RIGHT(M1058,255),RIGHT('Disaggregation Records'!$D$155:$D$385,255),0))=0,"",INDEX('Disaggregation Records'!$F$155:$F$385,MATCH(RIGHT(M1058,255),RIGHT('Disaggregation Records'!$D$155:$D$385,255),0))),"")</f>
        <v/>
      </c>
      <c r="P1058" s="425" t="str">
        <f t="array" aca="1" ref="P1058" ca="1">IFERROR(IF(INDEX('Disaggregation Records'!$H$155:$H$385,MATCH(RIGHT(M1058,255),RIGHT('Disaggregation Records'!$D$155:$D$385,255),0))=0,"",INDEX('Disaggregation Records'!$H$155:$H$385,MATCH(RIGHT(M1058,255),RIGHT('Disaggregation Records'!$D$155:$D$385,255),0))),"")</f>
        <v/>
      </c>
    </row>
    <row r="1059" spans="1:16" x14ac:dyDescent="0.35">
      <c r="A1059" s="891"/>
      <c r="B1059" s="903"/>
      <c r="C1059" s="890"/>
      <c r="D1059" s="901"/>
      <c r="E1059" s="913"/>
      <c r="F1059" s="431"/>
      <c r="G1059" s="905"/>
      <c r="H1059" s="895"/>
      <c r="I1059" s="915"/>
      <c r="J1059" s="899"/>
      <c r="K1059" s="893"/>
      <c r="L1059" s="425"/>
      <c r="M1059" s="425"/>
      <c r="N1059" s="425"/>
      <c r="O1059" s="425"/>
      <c r="P1059" s="425"/>
    </row>
    <row r="1060" spans="1:16" x14ac:dyDescent="0.35">
      <c r="A1060" s="891" t="str">
        <f ca="1">INDIRECT("'Disaggregation tab old'!AB"&amp;28-$K1060)</f>
        <v>a161R00000O3K0mQAF</v>
      </c>
      <c r="B1060" s="902">
        <f ca="1">INDIRECT("'Disaggregation tab old'!A"&amp;28-$K1060)</f>
        <v>12</v>
      </c>
      <c r="C1060" s="889" t="str">
        <f ca="1">VLOOKUP(B1060,'Coverage Indicators - Section D'!$A$9:$AZ$70,52,FALSE)</f>
        <v/>
      </c>
      <c r="D1060" s="900" t="str">
        <f ca="1">N1060</f>
        <v/>
      </c>
      <c r="E1060" s="912" t="str">
        <f ca="1">O1060</f>
        <v/>
      </c>
      <c r="F1060" s="431"/>
      <c r="G1060" s="904" t="str">
        <f>IF(IFERROR((F1060/F1061),"") ="", "",(F1060/F1061))</f>
        <v/>
      </c>
      <c r="H1060" s="894"/>
      <c r="I1060" s="914"/>
      <c r="J1060" s="898"/>
      <c r="K1060" s="893">
        <f ca="1">IF(OFFSET(K1060,-2,0,,)="",-300,OFFSET(K1060,-2,0,,)-1)</f>
        <v>-522</v>
      </c>
      <c r="L1060" s="425" t="e">
        <f ca="1">IF(AND(EXACT(C1060,C1058),C1058&lt;&gt;0),L1058+1,0)</f>
        <v>#NAME?</v>
      </c>
      <c r="M1060" s="425" t="str">
        <f ca="1">IF(C1060&lt;&gt;"",C1060&amp;"-"&amp;L1060,"")</f>
        <v/>
      </c>
      <c r="N1060" s="425" t="str">
        <f t="array" aca="1" ref="N1060" ca="1">IFERROR(IF(INDEX('Disaggregation Records'!$E$155:$E$385,MATCH(RIGHT(M1060,255),RIGHT('Disaggregation Records'!$D$155:$D$385,255),0))=0,"",INDEX('Disaggregation Records'!$E$155:$E$385,MATCH(RIGHT(M1060,255),RIGHT('Disaggregation Records'!$D$155:$D$385,255),0))),"")</f>
        <v/>
      </c>
      <c r="O1060" s="425" t="str">
        <f t="array" aca="1" ref="O1060" ca="1">IFERROR(IF(INDEX('Disaggregation Records'!$F$155:$F$385,MATCH(RIGHT(M1060,255),RIGHT('Disaggregation Records'!$D$155:$D$385,255),0))=0,"",INDEX('Disaggregation Records'!$F$155:$F$385,MATCH(RIGHT(M1060,255),RIGHT('Disaggregation Records'!$D$155:$D$385,255),0))),"")</f>
        <v/>
      </c>
      <c r="P1060" s="425" t="str">
        <f t="array" aca="1" ref="P1060" ca="1">IFERROR(IF(INDEX('Disaggregation Records'!$H$155:$H$385,MATCH(RIGHT(M1060,255),RIGHT('Disaggregation Records'!$D$155:$D$385,255),0))=0,"",INDEX('Disaggregation Records'!$H$155:$H$385,MATCH(RIGHT(M1060,255),RIGHT('Disaggregation Records'!$D$155:$D$385,255),0))),"")</f>
        <v/>
      </c>
    </row>
    <row r="1061" spans="1:16" x14ac:dyDescent="0.35">
      <c r="A1061" s="891"/>
      <c r="B1061" s="903"/>
      <c r="C1061" s="890"/>
      <c r="D1061" s="901"/>
      <c r="E1061" s="913"/>
      <c r="F1061" s="431"/>
      <c r="G1061" s="905"/>
      <c r="H1061" s="895"/>
      <c r="I1061" s="915"/>
      <c r="J1061" s="899"/>
      <c r="K1061" s="893"/>
      <c r="L1061" s="425"/>
      <c r="M1061" s="425"/>
      <c r="N1061" s="425"/>
      <c r="O1061" s="425"/>
      <c r="P1061" s="425"/>
    </row>
    <row r="1062" spans="1:16" x14ac:dyDescent="0.35">
      <c r="A1062" s="891" t="str">
        <f ca="1">INDIRECT("'Disaggregation tab old'!AB"&amp;28-$K1062)</f>
        <v>a161R00000O3K0nQAF</v>
      </c>
      <c r="B1062" s="902">
        <f ca="1">INDIRECT("'Disaggregation tab old'!A"&amp;28-$K1062)</f>
        <v>12</v>
      </c>
      <c r="C1062" s="889" t="str">
        <f ca="1">VLOOKUP(B1062,'Coverage Indicators - Section D'!$A$9:$AZ$70,52,FALSE)</f>
        <v/>
      </c>
      <c r="D1062" s="900" t="str">
        <f ca="1">N1062</f>
        <v/>
      </c>
      <c r="E1062" s="912" t="str">
        <f ca="1">O1062</f>
        <v/>
      </c>
      <c r="F1062" s="431"/>
      <c r="G1062" s="904" t="str">
        <f>IF(IFERROR((F1062/F1063),"") ="", "",(F1062/F1063))</f>
        <v/>
      </c>
      <c r="H1062" s="894"/>
      <c r="I1062" s="914"/>
      <c r="J1062" s="898"/>
      <c r="K1062" s="893">
        <f ca="1">IF(OFFSET(K1062,-2,0,,)="",-300,OFFSET(K1062,-2,0,,)-1)</f>
        <v>-523</v>
      </c>
      <c r="L1062" s="425" t="e">
        <f ca="1">IF(AND(EXACT(C1062,C1060),C1060&lt;&gt;0),L1060+1,0)</f>
        <v>#NAME?</v>
      </c>
      <c r="M1062" s="425" t="str">
        <f ca="1">IF(C1062&lt;&gt;"",C1062&amp;"-"&amp;L1062,"")</f>
        <v/>
      </c>
      <c r="N1062" s="425" t="str">
        <f t="array" aca="1" ref="N1062" ca="1">IFERROR(IF(INDEX('Disaggregation Records'!$E$155:$E$385,MATCH(RIGHT(M1062,255),RIGHT('Disaggregation Records'!$D$155:$D$385,255),0))=0,"",INDEX('Disaggregation Records'!$E$155:$E$385,MATCH(RIGHT(M1062,255),RIGHT('Disaggregation Records'!$D$155:$D$385,255),0))),"")</f>
        <v/>
      </c>
      <c r="O1062" s="425" t="str">
        <f t="array" aca="1" ref="O1062" ca="1">IFERROR(IF(INDEX('Disaggregation Records'!$F$155:$F$385,MATCH(RIGHT(M1062,255),RIGHT('Disaggregation Records'!$D$155:$D$385,255),0))=0,"",INDEX('Disaggregation Records'!$F$155:$F$385,MATCH(RIGHT(M1062,255),RIGHT('Disaggregation Records'!$D$155:$D$385,255),0))),"")</f>
        <v/>
      </c>
      <c r="P1062" s="425" t="str">
        <f t="array" aca="1" ref="P1062" ca="1">IFERROR(IF(INDEX('Disaggregation Records'!$H$155:$H$385,MATCH(RIGHT(M1062,255),RIGHT('Disaggregation Records'!$D$155:$D$385,255),0))=0,"",INDEX('Disaggregation Records'!$H$155:$H$385,MATCH(RIGHT(M1062,255),RIGHT('Disaggregation Records'!$D$155:$D$385,255),0))),"")</f>
        <v/>
      </c>
    </row>
    <row r="1063" spans="1:16" x14ac:dyDescent="0.35">
      <c r="A1063" s="891"/>
      <c r="B1063" s="903"/>
      <c r="C1063" s="890"/>
      <c r="D1063" s="901"/>
      <c r="E1063" s="913"/>
      <c r="F1063" s="431"/>
      <c r="G1063" s="905"/>
      <c r="H1063" s="895"/>
      <c r="I1063" s="915"/>
      <c r="J1063" s="899"/>
      <c r="K1063" s="893"/>
      <c r="L1063" s="425"/>
      <c r="M1063" s="425"/>
      <c r="N1063" s="425"/>
      <c r="O1063" s="425"/>
      <c r="P1063" s="425"/>
    </row>
    <row r="1064" spans="1:16" x14ac:dyDescent="0.35">
      <c r="A1064" s="891" t="str">
        <f ca="1">INDIRECT("'Disaggregation tab old'!AB"&amp;28-$K1064)</f>
        <v>a161R00000O3K0oQAF</v>
      </c>
      <c r="B1064" s="902">
        <f ca="1">INDIRECT("'Disaggregation tab old'!A"&amp;28-$K1064)</f>
        <v>12</v>
      </c>
      <c r="C1064" s="889" t="str">
        <f ca="1">VLOOKUP(B1064,'Coverage Indicators - Section D'!$A$9:$AZ$70,52,FALSE)</f>
        <v/>
      </c>
      <c r="D1064" s="900" t="str">
        <f ca="1">N1064</f>
        <v/>
      </c>
      <c r="E1064" s="912" t="str">
        <f ca="1">O1064</f>
        <v/>
      </c>
      <c r="F1064" s="431"/>
      <c r="G1064" s="904" t="str">
        <f>IF(IFERROR((F1064/F1065),"") ="", "",(F1064/F1065))</f>
        <v/>
      </c>
      <c r="H1064" s="894"/>
      <c r="I1064" s="914"/>
      <c r="J1064" s="898"/>
      <c r="K1064" s="893">
        <f ca="1">IF(OFFSET(K1064,-2,0,,)="",-300,OFFSET(K1064,-2,0,,)-1)</f>
        <v>-524</v>
      </c>
      <c r="L1064" s="425" t="e">
        <f ca="1">IF(AND(EXACT(C1064,C1062),C1062&lt;&gt;0),L1062+1,0)</f>
        <v>#NAME?</v>
      </c>
      <c r="M1064" s="425" t="str">
        <f ca="1">IF(C1064&lt;&gt;"",C1064&amp;"-"&amp;L1064,"")</f>
        <v/>
      </c>
      <c r="N1064" s="425" t="str">
        <f t="array" aca="1" ref="N1064" ca="1">IFERROR(IF(INDEX('Disaggregation Records'!$E$155:$E$385,MATCH(RIGHT(M1064,255),RIGHT('Disaggregation Records'!$D$155:$D$385,255),0))=0,"",INDEX('Disaggregation Records'!$E$155:$E$385,MATCH(RIGHT(M1064,255),RIGHT('Disaggregation Records'!$D$155:$D$385,255),0))),"")</f>
        <v/>
      </c>
      <c r="O1064" s="425" t="str">
        <f t="array" aca="1" ref="O1064" ca="1">IFERROR(IF(INDEX('Disaggregation Records'!$F$155:$F$385,MATCH(RIGHT(M1064,255),RIGHT('Disaggregation Records'!$D$155:$D$385,255),0))=0,"",INDEX('Disaggregation Records'!$F$155:$F$385,MATCH(RIGHT(M1064,255),RIGHT('Disaggregation Records'!$D$155:$D$385,255),0))),"")</f>
        <v/>
      </c>
      <c r="P1064" s="425" t="str">
        <f t="array" aca="1" ref="P1064" ca="1">IFERROR(IF(INDEX('Disaggregation Records'!$H$155:$H$385,MATCH(RIGHT(M1064,255),RIGHT('Disaggregation Records'!$D$155:$D$385,255),0))=0,"",INDEX('Disaggregation Records'!$H$155:$H$385,MATCH(RIGHT(M1064,255),RIGHT('Disaggregation Records'!$D$155:$D$385,255),0))),"")</f>
        <v/>
      </c>
    </row>
    <row r="1065" spans="1:16" x14ac:dyDescent="0.35">
      <c r="A1065" s="891"/>
      <c r="B1065" s="903"/>
      <c r="C1065" s="890"/>
      <c r="D1065" s="901"/>
      <c r="E1065" s="913"/>
      <c r="F1065" s="431"/>
      <c r="G1065" s="905"/>
      <c r="H1065" s="895"/>
      <c r="I1065" s="915"/>
      <c r="J1065" s="899"/>
      <c r="K1065" s="893"/>
      <c r="L1065" s="425"/>
      <c r="M1065" s="425"/>
      <c r="N1065" s="425"/>
      <c r="O1065" s="425"/>
      <c r="P1065" s="425"/>
    </row>
    <row r="1066" spans="1:16" x14ac:dyDescent="0.35">
      <c r="A1066" s="891" t="str">
        <f ca="1">INDIRECT("'Disaggregation tab old'!AB"&amp;28-$K1066)</f>
        <v>a161R00000O3K0pQAF</v>
      </c>
      <c r="B1066" s="902">
        <f ca="1">INDIRECT("'Disaggregation tab old'!A"&amp;28-$K1066)</f>
        <v>12</v>
      </c>
      <c r="C1066" s="889" t="str">
        <f ca="1">VLOOKUP(B1066,'Coverage Indicators - Section D'!$A$9:$AZ$70,52,FALSE)</f>
        <v/>
      </c>
      <c r="D1066" s="900" t="str">
        <f ca="1">N1066</f>
        <v/>
      </c>
      <c r="E1066" s="912" t="str">
        <f ca="1">O1066</f>
        <v/>
      </c>
      <c r="F1066" s="431"/>
      <c r="G1066" s="904" t="str">
        <f>IF(IFERROR((F1066/F1067),"") ="", "",(F1066/F1067))</f>
        <v/>
      </c>
      <c r="H1066" s="894"/>
      <c r="I1066" s="914"/>
      <c r="J1066" s="898"/>
      <c r="K1066" s="893">
        <f ca="1">IF(OFFSET(K1066,-2,0,,)="",-300,OFFSET(K1066,-2,0,,)-1)</f>
        <v>-525</v>
      </c>
      <c r="L1066" s="425" t="e">
        <f ca="1">IF(AND(EXACT(C1066,C1064),C1064&lt;&gt;0),L1064+1,0)</f>
        <v>#NAME?</v>
      </c>
      <c r="M1066" s="425" t="str">
        <f ca="1">IF(C1066&lt;&gt;"",C1066&amp;"-"&amp;L1066,"")</f>
        <v/>
      </c>
      <c r="N1066" s="425" t="str">
        <f t="array" aca="1" ref="N1066" ca="1">IFERROR(IF(INDEX('Disaggregation Records'!$E$155:$E$385,MATCH(RIGHT(M1066,255),RIGHT('Disaggregation Records'!$D$155:$D$385,255),0))=0,"",INDEX('Disaggregation Records'!$E$155:$E$385,MATCH(RIGHT(M1066,255),RIGHT('Disaggregation Records'!$D$155:$D$385,255),0))),"")</f>
        <v/>
      </c>
      <c r="O1066" s="425" t="str">
        <f t="array" aca="1" ref="O1066" ca="1">IFERROR(IF(INDEX('Disaggregation Records'!$F$155:$F$385,MATCH(RIGHT(M1066,255),RIGHT('Disaggregation Records'!$D$155:$D$385,255),0))=0,"",INDEX('Disaggregation Records'!$F$155:$F$385,MATCH(RIGHT(M1066,255),RIGHT('Disaggregation Records'!$D$155:$D$385,255),0))),"")</f>
        <v/>
      </c>
      <c r="P1066" s="425" t="str">
        <f t="array" aca="1" ref="P1066" ca="1">IFERROR(IF(INDEX('Disaggregation Records'!$H$155:$H$385,MATCH(RIGHT(M1066,255),RIGHT('Disaggregation Records'!$D$155:$D$385,255),0))=0,"",INDEX('Disaggregation Records'!$H$155:$H$385,MATCH(RIGHT(M1066,255),RIGHT('Disaggregation Records'!$D$155:$D$385,255),0))),"")</f>
        <v/>
      </c>
    </row>
    <row r="1067" spans="1:16" x14ac:dyDescent="0.35">
      <c r="A1067" s="891"/>
      <c r="B1067" s="903"/>
      <c r="C1067" s="890"/>
      <c r="D1067" s="901"/>
      <c r="E1067" s="913"/>
      <c r="F1067" s="431"/>
      <c r="G1067" s="905"/>
      <c r="H1067" s="895"/>
      <c r="I1067" s="915"/>
      <c r="J1067" s="899"/>
      <c r="K1067" s="893"/>
      <c r="L1067" s="425"/>
      <c r="M1067" s="425"/>
      <c r="N1067" s="425"/>
      <c r="O1067" s="425"/>
      <c r="P1067" s="425"/>
    </row>
    <row r="1068" spans="1:16" x14ac:dyDescent="0.35">
      <c r="A1068" s="891" t="str">
        <f ca="1">INDIRECT("'Disaggregation tab old'!AB"&amp;28-$K1068)</f>
        <v>a161R00000O3K0qQAF</v>
      </c>
      <c r="B1068" s="902">
        <f ca="1">INDIRECT("'Disaggregation tab old'!A"&amp;28-$K1068)</f>
        <v>12</v>
      </c>
      <c r="C1068" s="889" t="str">
        <f ca="1">VLOOKUP(B1068,'Coverage Indicators - Section D'!$A$9:$AZ$70,52,FALSE)</f>
        <v/>
      </c>
      <c r="D1068" s="900" t="str">
        <f ca="1">N1068</f>
        <v/>
      </c>
      <c r="E1068" s="912" t="str">
        <f ca="1">O1068</f>
        <v/>
      </c>
      <c r="F1068" s="431"/>
      <c r="G1068" s="904" t="str">
        <f>IF(IFERROR((F1068/F1069),"") ="", "",(F1068/F1069))</f>
        <v/>
      </c>
      <c r="H1068" s="894"/>
      <c r="I1068" s="914"/>
      <c r="J1068" s="898"/>
      <c r="K1068" s="893">
        <f ca="1">IF(OFFSET(K1068,-2,0,,)="",-300,OFFSET(K1068,-2,0,,)-1)</f>
        <v>-526</v>
      </c>
      <c r="L1068" s="425" t="e">
        <f ca="1">IF(AND(EXACT(C1068,C1066),C1066&lt;&gt;0),L1066+1,0)</f>
        <v>#NAME?</v>
      </c>
      <c r="M1068" s="425" t="str">
        <f ca="1">IF(C1068&lt;&gt;"",C1068&amp;"-"&amp;L1068,"")</f>
        <v/>
      </c>
      <c r="N1068" s="425" t="str">
        <f t="array" aca="1" ref="N1068" ca="1">IFERROR(IF(INDEX('Disaggregation Records'!$E$155:$E$385,MATCH(RIGHT(M1068,255),RIGHT('Disaggregation Records'!$D$155:$D$385,255),0))=0,"",INDEX('Disaggregation Records'!$E$155:$E$385,MATCH(RIGHT(M1068,255),RIGHT('Disaggregation Records'!$D$155:$D$385,255),0))),"")</f>
        <v/>
      </c>
      <c r="O1068" s="425" t="str">
        <f t="array" aca="1" ref="O1068" ca="1">IFERROR(IF(INDEX('Disaggregation Records'!$F$155:$F$385,MATCH(RIGHT(M1068,255),RIGHT('Disaggregation Records'!$D$155:$D$385,255),0))=0,"",INDEX('Disaggregation Records'!$F$155:$F$385,MATCH(RIGHT(M1068,255),RIGHT('Disaggregation Records'!$D$155:$D$385,255),0))),"")</f>
        <v/>
      </c>
      <c r="P1068" s="425" t="str">
        <f t="array" aca="1" ref="P1068" ca="1">IFERROR(IF(INDEX('Disaggregation Records'!$H$155:$H$385,MATCH(RIGHT(M1068,255),RIGHT('Disaggregation Records'!$D$155:$D$385,255),0))=0,"",INDEX('Disaggregation Records'!$H$155:$H$385,MATCH(RIGHT(M1068,255),RIGHT('Disaggregation Records'!$D$155:$D$385,255),0))),"")</f>
        <v/>
      </c>
    </row>
    <row r="1069" spans="1:16" x14ac:dyDescent="0.35">
      <c r="A1069" s="891"/>
      <c r="B1069" s="903"/>
      <c r="C1069" s="890"/>
      <c r="D1069" s="901"/>
      <c r="E1069" s="913"/>
      <c r="F1069" s="431"/>
      <c r="G1069" s="905"/>
      <c r="H1069" s="895"/>
      <c r="I1069" s="915"/>
      <c r="J1069" s="899"/>
      <c r="K1069" s="893"/>
      <c r="L1069" s="425"/>
      <c r="M1069" s="425"/>
      <c r="N1069" s="425"/>
      <c r="O1069" s="425"/>
      <c r="P1069" s="425"/>
    </row>
    <row r="1070" spans="1:16" x14ac:dyDescent="0.35">
      <c r="A1070" s="891" t="str">
        <f ca="1">INDIRECT("'Disaggregation tab old'!AB"&amp;28-$K1070)</f>
        <v>a161R00000O3K0rQAF</v>
      </c>
      <c r="B1070" s="902">
        <f ca="1">INDIRECT("'Disaggregation tab old'!A"&amp;28-$K1070)</f>
        <v>12</v>
      </c>
      <c r="C1070" s="889" t="str">
        <f ca="1">VLOOKUP(B1070,'Coverage Indicators - Section D'!$A$9:$AZ$70,52,FALSE)</f>
        <v/>
      </c>
      <c r="D1070" s="900" t="str">
        <f ca="1">N1070</f>
        <v/>
      </c>
      <c r="E1070" s="912" t="str">
        <f ca="1">O1070</f>
        <v/>
      </c>
      <c r="F1070" s="431"/>
      <c r="G1070" s="904" t="str">
        <f>IF(IFERROR((F1070/F1071),"") ="", "",(F1070/F1071))</f>
        <v/>
      </c>
      <c r="H1070" s="894"/>
      <c r="I1070" s="914"/>
      <c r="J1070" s="898"/>
      <c r="K1070" s="893">
        <f ca="1">IF(OFFSET(K1070,-2,0,,)="",-300,OFFSET(K1070,-2,0,,)-1)</f>
        <v>-527</v>
      </c>
      <c r="L1070" s="425" t="e">
        <f ca="1">IF(AND(EXACT(C1070,C1068),C1068&lt;&gt;0),L1068+1,0)</f>
        <v>#NAME?</v>
      </c>
      <c r="M1070" s="425" t="str">
        <f ca="1">IF(C1070&lt;&gt;"",C1070&amp;"-"&amp;L1070,"")</f>
        <v/>
      </c>
      <c r="N1070" s="425" t="str">
        <f t="array" aca="1" ref="N1070" ca="1">IFERROR(IF(INDEX('Disaggregation Records'!$E$155:$E$385,MATCH(RIGHT(M1070,255),RIGHT('Disaggregation Records'!$D$155:$D$385,255),0))=0,"",INDEX('Disaggregation Records'!$E$155:$E$385,MATCH(RIGHT(M1070,255),RIGHT('Disaggregation Records'!$D$155:$D$385,255),0))),"")</f>
        <v/>
      </c>
      <c r="O1070" s="425" t="str">
        <f t="array" aca="1" ref="O1070" ca="1">IFERROR(IF(INDEX('Disaggregation Records'!$F$155:$F$385,MATCH(RIGHT(M1070,255),RIGHT('Disaggregation Records'!$D$155:$D$385,255),0))=0,"",INDEX('Disaggregation Records'!$F$155:$F$385,MATCH(RIGHT(M1070,255),RIGHT('Disaggregation Records'!$D$155:$D$385,255),0))),"")</f>
        <v/>
      </c>
      <c r="P1070" s="425" t="str">
        <f t="array" aca="1" ref="P1070" ca="1">IFERROR(IF(INDEX('Disaggregation Records'!$H$155:$H$385,MATCH(RIGHT(M1070,255),RIGHT('Disaggregation Records'!$D$155:$D$385,255),0))=0,"",INDEX('Disaggregation Records'!$H$155:$H$385,MATCH(RIGHT(M1070,255),RIGHT('Disaggregation Records'!$D$155:$D$385,255),0))),"")</f>
        <v/>
      </c>
    </row>
    <row r="1071" spans="1:16" x14ac:dyDescent="0.35">
      <c r="A1071" s="891"/>
      <c r="B1071" s="903"/>
      <c r="C1071" s="890"/>
      <c r="D1071" s="901"/>
      <c r="E1071" s="913"/>
      <c r="F1071" s="431"/>
      <c r="G1071" s="905"/>
      <c r="H1071" s="895"/>
      <c r="I1071" s="915"/>
      <c r="J1071" s="899"/>
      <c r="K1071" s="893"/>
      <c r="L1071" s="425"/>
      <c r="M1071" s="425"/>
      <c r="N1071" s="425"/>
      <c r="O1071" s="425"/>
      <c r="P1071" s="425"/>
    </row>
    <row r="1072" spans="1:16" x14ac:dyDescent="0.35">
      <c r="A1072" s="891" t="str">
        <f ca="1">INDIRECT("'Disaggregation tab old'!AB"&amp;28-$K1072)</f>
        <v>a161R00000O3K0sQAF</v>
      </c>
      <c r="B1072" s="902">
        <f ca="1">INDIRECT("'Disaggregation tab old'!A"&amp;28-$K1072)</f>
        <v>12</v>
      </c>
      <c r="C1072" s="889" t="str">
        <f ca="1">VLOOKUP(B1072,'Coverage Indicators - Section D'!$A$9:$AZ$70,52,FALSE)</f>
        <v/>
      </c>
      <c r="D1072" s="900" t="str">
        <f ca="1">N1072</f>
        <v/>
      </c>
      <c r="E1072" s="912" t="str">
        <f ca="1">O1072</f>
        <v/>
      </c>
      <c r="F1072" s="431"/>
      <c r="G1072" s="904" t="str">
        <f>IF(IFERROR((F1072/F1073),"") ="", "",(F1072/F1073))</f>
        <v/>
      </c>
      <c r="H1072" s="894"/>
      <c r="I1072" s="914"/>
      <c r="J1072" s="898"/>
      <c r="K1072" s="893">
        <f ca="1">IF(OFFSET(K1072,-2,0,,)="",-300,OFFSET(K1072,-2,0,,)-1)</f>
        <v>-528</v>
      </c>
      <c r="L1072" s="425" t="e">
        <f ca="1">IF(AND(EXACT(C1072,C1070),C1070&lt;&gt;0),L1070+1,0)</f>
        <v>#NAME?</v>
      </c>
      <c r="M1072" s="425" t="str">
        <f ca="1">IF(C1072&lt;&gt;"",C1072&amp;"-"&amp;L1072,"")</f>
        <v/>
      </c>
      <c r="N1072" s="425" t="str">
        <f t="array" aca="1" ref="N1072" ca="1">IFERROR(IF(INDEX('Disaggregation Records'!$E$155:$E$385,MATCH(RIGHT(M1072,255),RIGHT('Disaggregation Records'!$D$155:$D$385,255),0))=0,"",INDEX('Disaggregation Records'!$E$155:$E$385,MATCH(RIGHT(M1072,255),RIGHT('Disaggregation Records'!$D$155:$D$385,255),0))),"")</f>
        <v/>
      </c>
      <c r="O1072" s="425" t="str">
        <f t="array" aca="1" ref="O1072" ca="1">IFERROR(IF(INDEX('Disaggregation Records'!$F$155:$F$385,MATCH(RIGHT(M1072,255),RIGHT('Disaggregation Records'!$D$155:$D$385,255),0))=0,"",INDEX('Disaggregation Records'!$F$155:$F$385,MATCH(RIGHT(M1072,255),RIGHT('Disaggregation Records'!$D$155:$D$385,255),0))),"")</f>
        <v/>
      </c>
      <c r="P1072" s="425" t="str">
        <f t="array" aca="1" ref="P1072" ca="1">IFERROR(IF(INDEX('Disaggregation Records'!$H$155:$H$385,MATCH(RIGHT(M1072,255),RIGHT('Disaggregation Records'!$D$155:$D$385,255),0))=0,"",INDEX('Disaggregation Records'!$H$155:$H$385,MATCH(RIGHT(M1072,255),RIGHT('Disaggregation Records'!$D$155:$D$385,255),0))),"")</f>
        <v/>
      </c>
    </row>
    <row r="1073" spans="1:16" x14ac:dyDescent="0.35">
      <c r="A1073" s="891"/>
      <c r="B1073" s="903"/>
      <c r="C1073" s="890"/>
      <c r="D1073" s="901"/>
      <c r="E1073" s="913"/>
      <c r="F1073" s="431"/>
      <c r="G1073" s="905"/>
      <c r="H1073" s="895"/>
      <c r="I1073" s="915"/>
      <c r="J1073" s="899"/>
      <c r="K1073" s="893"/>
      <c r="L1073" s="425"/>
      <c r="M1073" s="425"/>
      <c r="N1073" s="425"/>
      <c r="O1073" s="425"/>
      <c r="P1073" s="425"/>
    </row>
    <row r="1074" spans="1:16" x14ac:dyDescent="0.35">
      <c r="A1074" s="891" t="str">
        <f ca="1">INDIRECT("'Disaggregation tab old'!AB"&amp;28-$K1074)</f>
        <v>a161R00000O3K0tQAF</v>
      </c>
      <c r="B1074" s="902">
        <f ca="1">INDIRECT("'Disaggregation tab old'!A"&amp;28-$K1074)</f>
        <v>12</v>
      </c>
      <c r="C1074" s="889" t="str">
        <f ca="1">VLOOKUP(B1074,'Coverage Indicators - Section D'!$A$9:$AZ$70,52,FALSE)</f>
        <v/>
      </c>
      <c r="D1074" s="900" t="str">
        <f ca="1">N1074</f>
        <v/>
      </c>
      <c r="E1074" s="912" t="str">
        <f ca="1">O1074</f>
        <v/>
      </c>
      <c r="F1074" s="431"/>
      <c r="G1074" s="904" t="str">
        <f>IF(IFERROR((F1074/F1075),"") ="", "",(F1074/F1075))</f>
        <v/>
      </c>
      <c r="H1074" s="894"/>
      <c r="I1074" s="914"/>
      <c r="J1074" s="898"/>
      <c r="K1074" s="893">
        <f ca="1">IF(OFFSET(K1074,-2,0,,)="",-300,OFFSET(K1074,-2,0,,)-1)</f>
        <v>-529</v>
      </c>
      <c r="L1074" s="425" t="e">
        <f ca="1">IF(AND(EXACT(C1074,C1072),C1072&lt;&gt;0),L1072+1,0)</f>
        <v>#NAME?</v>
      </c>
      <c r="M1074" s="425" t="str">
        <f ca="1">IF(C1074&lt;&gt;"",C1074&amp;"-"&amp;L1074,"")</f>
        <v/>
      </c>
      <c r="N1074" s="425" t="str">
        <f t="array" aca="1" ref="N1074" ca="1">IFERROR(IF(INDEX('Disaggregation Records'!$E$155:$E$385,MATCH(RIGHT(M1074,255),RIGHT('Disaggregation Records'!$D$155:$D$385,255),0))=0,"",INDEX('Disaggregation Records'!$E$155:$E$385,MATCH(RIGHT(M1074,255),RIGHT('Disaggregation Records'!$D$155:$D$385,255),0))),"")</f>
        <v/>
      </c>
      <c r="O1074" s="425" t="str">
        <f t="array" aca="1" ref="O1074" ca="1">IFERROR(IF(INDEX('Disaggregation Records'!$F$155:$F$385,MATCH(RIGHT(M1074,255),RIGHT('Disaggregation Records'!$D$155:$D$385,255),0))=0,"",INDEX('Disaggregation Records'!$F$155:$F$385,MATCH(RIGHT(M1074,255),RIGHT('Disaggregation Records'!$D$155:$D$385,255),0))),"")</f>
        <v/>
      </c>
      <c r="P1074" s="425" t="str">
        <f t="array" aca="1" ref="P1074" ca="1">IFERROR(IF(INDEX('Disaggregation Records'!$H$155:$H$385,MATCH(RIGHT(M1074,255),RIGHT('Disaggregation Records'!$D$155:$D$385,255),0))=0,"",INDEX('Disaggregation Records'!$H$155:$H$385,MATCH(RIGHT(M1074,255),RIGHT('Disaggregation Records'!$D$155:$D$385,255),0))),"")</f>
        <v/>
      </c>
    </row>
    <row r="1075" spans="1:16" x14ac:dyDescent="0.35">
      <c r="A1075" s="891"/>
      <c r="B1075" s="903"/>
      <c r="C1075" s="890"/>
      <c r="D1075" s="901"/>
      <c r="E1075" s="913"/>
      <c r="F1075" s="431"/>
      <c r="G1075" s="905"/>
      <c r="H1075" s="895"/>
      <c r="I1075" s="915"/>
      <c r="J1075" s="899"/>
      <c r="K1075" s="893"/>
      <c r="L1075" s="425"/>
      <c r="M1075" s="425"/>
      <c r="N1075" s="425"/>
      <c r="O1075" s="425"/>
      <c r="P1075" s="425"/>
    </row>
    <row r="1076" spans="1:16" x14ac:dyDescent="0.35">
      <c r="A1076" s="891" t="str">
        <f ca="1">INDIRECT("'Disaggregation tab old'!AB"&amp;28-$K1076)</f>
        <v>a161R00000O3K0uQAF</v>
      </c>
      <c r="B1076" s="902">
        <f ca="1">INDIRECT("'Disaggregation tab old'!A"&amp;28-$K1076)</f>
        <v>12</v>
      </c>
      <c r="C1076" s="889" t="str">
        <f ca="1">VLOOKUP(B1076,'Coverage Indicators - Section D'!$A$9:$AZ$70,52,FALSE)</f>
        <v/>
      </c>
      <c r="D1076" s="900" t="str">
        <f ca="1">N1076</f>
        <v/>
      </c>
      <c r="E1076" s="912" t="str">
        <f ca="1">O1076</f>
        <v/>
      </c>
      <c r="F1076" s="431"/>
      <c r="G1076" s="904" t="str">
        <f>IF(IFERROR((F1076/F1077),"") ="", "",(F1076/F1077))</f>
        <v/>
      </c>
      <c r="H1076" s="894"/>
      <c r="I1076" s="914"/>
      <c r="J1076" s="898"/>
      <c r="K1076" s="893">
        <f ca="1">IF(OFFSET(K1076,-2,0,,)="",-300,OFFSET(K1076,-2,0,,)-1)</f>
        <v>-530</v>
      </c>
      <c r="L1076" s="425" t="e">
        <f ca="1">IF(AND(EXACT(C1076,C1074),C1074&lt;&gt;0),L1074+1,0)</f>
        <v>#NAME?</v>
      </c>
      <c r="M1076" s="425" t="str">
        <f ca="1">IF(C1076&lt;&gt;"",C1076&amp;"-"&amp;L1076,"")</f>
        <v/>
      </c>
      <c r="N1076" s="425" t="str">
        <f t="array" aca="1" ref="N1076" ca="1">IFERROR(IF(INDEX('Disaggregation Records'!$E$155:$E$385,MATCH(RIGHT(M1076,255),RIGHT('Disaggregation Records'!$D$155:$D$385,255),0))=0,"",INDEX('Disaggregation Records'!$E$155:$E$385,MATCH(RIGHT(M1076,255),RIGHT('Disaggregation Records'!$D$155:$D$385,255),0))),"")</f>
        <v/>
      </c>
      <c r="O1076" s="425" t="str">
        <f t="array" aca="1" ref="O1076" ca="1">IFERROR(IF(INDEX('Disaggregation Records'!$F$155:$F$385,MATCH(RIGHT(M1076,255),RIGHT('Disaggregation Records'!$D$155:$D$385,255),0))=0,"",INDEX('Disaggregation Records'!$F$155:$F$385,MATCH(RIGHT(M1076,255),RIGHT('Disaggregation Records'!$D$155:$D$385,255),0))),"")</f>
        <v/>
      </c>
      <c r="P1076" s="425" t="str">
        <f t="array" aca="1" ref="P1076" ca="1">IFERROR(IF(INDEX('Disaggregation Records'!$H$155:$H$385,MATCH(RIGHT(M1076,255),RIGHT('Disaggregation Records'!$D$155:$D$385,255),0))=0,"",INDEX('Disaggregation Records'!$H$155:$H$385,MATCH(RIGHT(M1076,255),RIGHT('Disaggregation Records'!$D$155:$D$385,255),0))),"")</f>
        <v/>
      </c>
    </row>
    <row r="1077" spans="1:16" x14ac:dyDescent="0.35">
      <c r="A1077" s="891"/>
      <c r="B1077" s="903"/>
      <c r="C1077" s="890"/>
      <c r="D1077" s="901"/>
      <c r="E1077" s="913"/>
      <c r="F1077" s="431"/>
      <c r="G1077" s="905"/>
      <c r="H1077" s="895"/>
      <c r="I1077" s="915"/>
      <c r="J1077" s="899"/>
      <c r="K1077" s="893"/>
      <c r="L1077" s="425"/>
      <c r="M1077" s="425"/>
      <c r="N1077" s="425"/>
      <c r="O1077" s="425"/>
      <c r="P1077" s="425"/>
    </row>
    <row r="1078" spans="1:16" x14ac:dyDescent="0.35">
      <c r="A1078" s="891" t="str">
        <f ca="1">INDIRECT("'Disaggregation tab old'!AB"&amp;28-$K1078)</f>
        <v>a161R00000O3K0vQAF</v>
      </c>
      <c r="B1078" s="902">
        <f ca="1">INDIRECT("'Disaggregation tab old'!A"&amp;28-$K1078)</f>
        <v>12</v>
      </c>
      <c r="C1078" s="889" t="str">
        <f ca="1">VLOOKUP(B1078,'Coverage Indicators - Section D'!$A$9:$AZ$70,52,FALSE)</f>
        <v/>
      </c>
      <c r="D1078" s="900" t="str">
        <f ca="1">N1078</f>
        <v/>
      </c>
      <c r="E1078" s="912" t="str">
        <f ca="1">O1078</f>
        <v/>
      </c>
      <c r="F1078" s="431"/>
      <c r="G1078" s="904" t="str">
        <f>IF(IFERROR((F1078/F1079),"") ="", "",(F1078/F1079))</f>
        <v/>
      </c>
      <c r="H1078" s="894"/>
      <c r="I1078" s="914"/>
      <c r="J1078" s="898"/>
      <c r="K1078" s="893">
        <f ca="1">IF(OFFSET(K1078,-2,0,,)="",-300,OFFSET(K1078,-2,0,,)-1)</f>
        <v>-531</v>
      </c>
      <c r="L1078" s="425" t="e">
        <f ca="1">IF(AND(EXACT(C1078,C1076),C1076&lt;&gt;0),L1076+1,0)</f>
        <v>#NAME?</v>
      </c>
      <c r="M1078" s="425" t="str">
        <f ca="1">IF(C1078&lt;&gt;"",C1078&amp;"-"&amp;L1078,"")</f>
        <v/>
      </c>
      <c r="N1078" s="425" t="str">
        <f t="array" aca="1" ref="N1078" ca="1">IFERROR(IF(INDEX('Disaggregation Records'!$E$155:$E$385,MATCH(RIGHT(M1078,255),RIGHT('Disaggregation Records'!$D$155:$D$385,255),0))=0,"",INDEX('Disaggregation Records'!$E$155:$E$385,MATCH(RIGHT(M1078,255),RIGHT('Disaggregation Records'!$D$155:$D$385,255),0))),"")</f>
        <v/>
      </c>
      <c r="O1078" s="425" t="str">
        <f t="array" aca="1" ref="O1078" ca="1">IFERROR(IF(INDEX('Disaggregation Records'!$F$155:$F$385,MATCH(RIGHT(M1078,255),RIGHT('Disaggregation Records'!$D$155:$D$385,255),0))=0,"",INDEX('Disaggregation Records'!$F$155:$F$385,MATCH(RIGHT(M1078,255),RIGHT('Disaggregation Records'!$D$155:$D$385,255),0))),"")</f>
        <v/>
      </c>
      <c r="P1078" s="425" t="str">
        <f t="array" aca="1" ref="P1078" ca="1">IFERROR(IF(INDEX('Disaggregation Records'!$H$155:$H$385,MATCH(RIGHT(M1078,255),RIGHT('Disaggregation Records'!$D$155:$D$385,255),0))=0,"",INDEX('Disaggregation Records'!$H$155:$H$385,MATCH(RIGHT(M1078,255),RIGHT('Disaggregation Records'!$D$155:$D$385,255),0))),"")</f>
        <v/>
      </c>
    </row>
    <row r="1079" spans="1:16" x14ac:dyDescent="0.35">
      <c r="A1079" s="891"/>
      <c r="B1079" s="903"/>
      <c r="C1079" s="890"/>
      <c r="D1079" s="901"/>
      <c r="E1079" s="913"/>
      <c r="F1079" s="431"/>
      <c r="G1079" s="905"/>
      <c r="H1079" s="895"/>
      <c r="I1079" s="915"/>
      <c r="J1079" s="899"/>
      <c r="K1079" s="893"/>
      <c r="L1079" s="425"/>
      <c r="M1079" s="425"/>
      <c r="N1079" s="425"/>
      <c r="O1079" s="425"/>
      <c r="P1079" s="425"/>
    </row>
    <row r="1080" spans="1:16" x14ac:dyDescent="0.35">
      <c r="A1080" s="891" t="str">
        <f ca="1">INDIRECT("'Disaggregation tab old'!AB"&amp;28-$K1080)</f>
        <v>a161R00000O3K0wQAF</v>
      </c>
      <c r="B1080" s="902">
        <f ca="1">INDIRECT("'Disaggregation tab old'!A"&amp;28-$K1080)</f>
        <v>12</v>
      </c>
      <c r="C1080" s="889" t="str">
        <f ca="1">VLOOKUP(B1080,'Coverage Indicators - Section D'!$A$9:$AZ$70,52,FALSE)</f>
        <v/>
      </c>
      <c r="D1080" s="900" t="str">
        <f ca="1">N1080</f>
        <v/>
      </c>
      <c r="E1080" s="912" t="str">
        <f ca="1">O1080</f>
        <v/>
      </c>
      <c r="F1080" s="431"/>
      <c r="G1080" s="904" t="str">
        <f>IF(IFERROR((F1080/F1081),"") ="", "",(F1080/F1081))</f>
        <v/>
      </c>
      <c r="H1080" s="894"/>
      <c r="I1080" s="914"/>
      <c r="J1080" s="898"/>
      <c r="K1080" s="893">
        <f ca="1">IF(OFFSET(K1080,-2,0,,)="",-300,OFFSET(K1080,-2,0,,)-1)</f>
        <v>-532</v>
      </c>
      <c r="L1080" s="425" t="e">
        <f ca="1">IF(AND(EXACT(C1080,C1078),C1078&lt;&gt;0),L1078+1,0)</f>
        <v>#NAME?</v>
      </c>
      <c r="M1080" s="425" t="str">
        <f ca="1">IF(C1080&lt;&gt;"",C1080&amp;"-"&amp;L1080,"")</f>
        <v/>
      </c>
      <c r="N1080" s="425" t="str">
        <f t="array" aca="1" ref="N1080" ca="1">IFERROR(IF(INDEX('Disaggregation Records'!$E$155:$E$385,MATCH(RIGHT(M1080,255),RIGHT('Disaggregation Records'!$D$155:$D$385,255),0))=0,"",INDEX('Disaggregation Records'!$E$155:$E$385,MATCH(RIGHT(M1080,255),RIGHT('Disaggregation Records'!$D$155:$D$385,255),0))),"")</f>
        <v/>
      </c>
      <c r="O1080" s="425" t="str">
        <f t="array" aca="1" ref="O1080" ca="1">IFERROR(IF(INDEX('Disaggregation Records'!$F$155:$F$385,MATCH(RIGHT(M1080,255),RIGHT('Disaggregation Records'!$D$155:$D$385,255),0))=0,"",INDEX('Disaggregation Records'!$F$155:$F$385,MATCH(RIGHT(M1080,255),RIGHT('Disaggregation Records'!$D$155:$D$385,255),0))),"")</f>
        <v/>
      </c>
      <c r="P1080" s="425" t="str">
        <f t="array" aca="1" ref="P1080" ca="1">IFERROR(IF(INDEX('Disaggregation Records'!$H$155:$H$385,MATCH(RIGHT(M1080,255),RIGHT('Disaggregation Records'!$D$155:$D$385,255),0))=0,"",INDEX('Disaggregation Records'!$H$155:$H$385,MATCH(RIGHT(M1080,255),RIGHT('Disaggregation Records'!$D$155:$D$385,255),0))),"")</f>
        <v/>
      </c>
    </row>
    <row r="1081" spans="1:16" x14ac:dyDescent="0.35">
      <c r="A1081" s="891"/>
      <c r="B1081" s="903"/>
      <c r="C1081" s="890"/>
      <c r="D1081" s="901"/>
      <c r="E1081" s="913"/>
      <c r="F1081" s="431"/>
      <c r="G1081" s="905"/>
      <c r="H1081" s="895"/>
      <c r="I1081" s="915"/>
      <c r="J1081" s="899"/>
      <c r="K1081" s="893"/>
      <c r="L1081" s="425"/>
      <c r="M1081" s="425"/>
      <c r="N1081" s="425"/>
      <c r="O1081" s="425"/>
      <c r="P1081" s="425"/>
    </row>
    <row r="1082" spans="1:16" x14ac:dyDescent="0.35">
      <c r="A1082" s="891" t="str">
        <f ca="1">INDIRECT("'Disaggregation tab old'!AB"&amp;28-$K1082)</f>
        <v>a161R00000O3K0xQAF</v>
      </c>
      <c r="B1082" s="902">
        <f ca="1">INDIRECT("'Disaggregation tab old'!A"&amp;28-$K1082)</f>
        <v>12</v>
      </c>
      <c r="C1082" s="889" t="str">
        <f ca="1">VLOOKUP(B1082,'Coverage Indicators - Section D'!$A$9:$AZ$70,52,FALSE)</f>
        <v/>
      </c>
      <c r="D1082" s="900" t="str">
        <f ca="1">N1082</f>
        <v/>
      </c>
      <c r="E1082" s="912" t="str">
        <f ca="1">O1082</f>
        <v/>
      </c>
      <c r="F1082" s="431"/>
      <c r="G1082" s="904" t="str">
        <f>IF(IFERROR((F1082/F1083),"") ="", "",(F1082/F1083))</f>
        <v/>
      </c>
      <c r="H1082" s="894"/>
      <c r="I1082" s="914"/>
      <c r="J1082" s="898"/>
      <c r="K1082" s="893">
        <f ca="1">IF(OFFSET(K1082,-2,0,,)="",-300,OFFSET(K1082,-2,0,,)-1)</f>
        <v>-533</v>
      </c>
      <c r="L1082" s="425" t="e">
        <f ca="1">IF(AND(EXACT(C1082,C1080),C1080&lt;&gt;0),L1080+1,0)</f>
        <v>#NAME?</v>
      </c>
      <c r="M1082" s="425" t="str">
        <f ca="1">IF(C1082&lt;&gt;"",C1082&amp;"-"&amp;L1082,"")</f>
        <v/>
      </c>
      <c r="N1082" s="425" t="str">
        <f t="array" aca="1" ref="N1082" ca="1">IFERROR(IF(INDEX('Disaggregation Records'!$E$155:$E$385,MATCH(RIGHT(M1082,255),RIGHT('Disaggregation Records'!$D$155:$D$385,255),0))=0,"",INDEX('Disaggregation Records'!$E$155:$E$385,MATCH(RIGHT(M1082,255),RIGHT('Disaggregation Records'!$D$155:$D$385,255),0))),"")</f>
        <v/>
      </c>
      <c r="O1082" s="425" t="str">
        <f t="array" aca="1" ref="O1082" ca="1">IFERROR(IF(INDEX('Disaggregation Records'!$F$155:$F$385,MATCH(RIGHT(M1082,255),RIGHT('Disaggregation Records'!$D$155:$D$385,255),0))=0,"",INDEX('Disaggregation Records'!$F$155:$F$385,MATCH(RIGHT(M1082,255),RIGHT('Disaggregation Records'!$D$155:$D$385,255),0))),"")</f>
        <v/>
      </c>
      <c r="P1082" s="425" t="str">
        <f t="array" aca="1" ref="P1082" ca="1">IFERROR(IF(INDEX('Disaggregation Records'!$H$155:$H$385,MATCH(RIGHT(M1082,255),RIGHT('Disaggregation Records'!$D$155:$D$385,255),0))=0,"",INDEX('Disaggregation Records'!$H$155:$H$385,MATCH(RIGHT(M1082,255),RIGHT('Disaggregation Records'!$D$155:$D$385,255),0))),"")</f>
        <v/>
      </c>
    </row>
    <row r="1083" spans="1:16" x14ac:dyDescent="0.35">
      <c r="A1083" s="891"/>
      <c r="B1083" s="903"/>
      <c r="C1083" s="890"/>
      <c r="D1083" s="901"/>
      <c r="E1083" s="913"/>
      <c r="F1083" s="431"/>
      <c r="G1083" s="905"/>
      <c r="H1083" s="895"/>
      <c r="I1083" s="915"/>
      <c r="J1083" s="899"/>
      <c r="K1083" s="893"/>
      <c r="L1083" s="425"/>
      <c r="M1083" s="425"/>
      <c r="N1083" s="425"/>
      <c r="O1083" s="425"/>
      <c r="P1083" s="425"/>
    </row>
    <row r="1084" spans="1:16" x14ac:dyDescent="0.35">
      <c r="A1084" s="891" t="str">
        <f ca="1">INDIRECT("'Disaggregation tab old'!AB"&amp;28-$K1084)</f>
        <v>a161R00000O3K0yQAF</v>
      </c>
      <c r="B1084" s="902">
        <f ca="1">INDIRECT("'Disaggregation tab old'!A"&amp;28-$K1084)</f>
        <v>12</v>
      </c>
      <c r="C1084" s="889" t="str">
        <f ca="1">VLOOKUP(B1084,'Coverage Indicators - Section D'!$A$9:$AZ$70,52,FALSE)</f>
        <v/>
      </c>
      <c r="D1084" s="900" t="str">
        <f ca="1">N1084</f>
        <v/>
      </c>
      <c r="E1084" s="912" t="str">
        <f ca="1">O1084</f>
        <v/>
      </c>
      <c r="F1084" s="431"/>
      <c r="G1084" s="904" t="str">
        <f>IF(IFERROR((F1084/F1085),"") ="", "",(F1084/F1085))</f>
        <v/>
      </c>
      <c r="H1084" s="894"/>
      <c r="I1084" s="914"/>
      <c r="J1084" s="898"/>
      <c r="K1084" s="893">
        <f ca="1">IF(OFFSET(K1084,-2,0,,)="",-300,OFFSET(K1084,-2,0,,)-1)</f>
        <v>-534</v>
      </c>
      <c r="L1084" s="425" t="e">
        <f ca="1">IF(AND(EXACT(C1084,C1082),C1082&lt;&gt;0),L1082+1,0)</f>
        <v>#NAME?</v>
      </c>
      <c r="M1084" s="425" t="str">
        <f ca="1">IF(C1084&lt;&gt;"",C1084&amp;"-"&amp;L1084,"")</f>
        <v/>
      </c>
      <c r="N1084" s="425" t="str">
        <f t="array" aca="1" ref="N1084" ca="1">IFERROR(IF(INDEX('Disaggregation Records'!$E$155:$E$385,MATCH(RIGHT(M1084,255),RIGHT('Disaggregation Records'!$D$155:$D$385,255),0))=0,"",INDEX('Disaggregation Records'!$E$155:$E$385,MATCH(RIGHT(M1084,255),RIGHT('Disaggregation Records'!$D$155:$D$385,255),0))),"")</f>
        <v/>
      </c>
      <c r="O1084" s="425" t="str">
        <f t="array" aca="1" ref="O1084" ca="1">IFERROR(IF(INDEX('Disaggregation Records'!$F$155:$F$385,MATCH(RIGHT(M1084,255),RIGHT('Disaggregation Records'!$D$155:$D$385,255),0))=0,"",INDEX('Disaggregation Records'!$F$155:$F$385,MATCH(RIGHT(M1084,255),RIGHT('Disaggregation Records'!$D$155:$D$385,255),0))),"")</f>
        <v/>
      </c>
      <c r="P1084" s="425" t="str">
        <f t="array" aca="1" ref="P1084" ca="1">IFERROR(IF(INDEX('Disaggregation Records'!$H$155:$H$385,MATCH(RIGHT(M1084,255),RIGHT('Disaggregation Records'!$D$155:$D$385,255),0))=0,"",INDEX('Disaggregation Records'!$H$155:$H$385,MATCH(RIGHT(M1084,255),RIGHT('Disaggregation Records'!$D$155:$D$385,255),0))),"")</f>
        <v/>
      </c>
    </row>
    <row r="1085" spans="1:16" x14ac:dyDescent="0.35">
      <c r="A1085" s="891"/>
      <c r="B1085" s="903"/>
      <c r="C1085" s="890"/>
      <c r="D1085" s="901"/>
      <c r="E1085" s="913"/>
      <c r="F1085" s="431"/>
      <c r="G1085" s="905"/>
      <c r="H1085" s="895"/>
      <c r="I1085" s="915"/>
      <c r="J1085" s="899"/>
      <c r="K1085" s="893"/>
      <c r="L1085" s="425"/>
      <c r="M1085" s="425"/>
      <c r="N1085" s="425"/>
      <c r="O1085" s="425"/>
      <c r="P1085" s="425"/>
    </row>
    <row r="1086" spans="1:16" x14ac:dyDescent="0.35">
      <c r="A1086" s="891" t="str">
        <f ca="1">INDIRECT("'Disaggregation tab old'!AB"&amp;28-$K1086)</f>
        <v>a161R00000O3K0zQAF</v>
      </c>
      <c r="B1086" s="902">
        <f ca="1">INDIRECT("'Disaggregation tab old'!A"&amp;28-$K1086)</f>
        <v>12</v>
      </c>
      <c r="C1086" s="889" t="str">
        <f ca="1">VLOOKUP(B1086,'Coverage Indicators - Section D'!$A$9:$AZ$70,52,FALSE)</f>
        <v/>
      </c>
      <c r="D1086" s="900" t="str">
        <f ca="1">N1086</f>
        <v/>
      </c>
      <c r="E1086" s="912" t="str">
        <f ca="1">O1086</f>
        <v/>
      </c>
      <c r="F1086" s="431"/>
      <c r="G1086" s="904" t="str">
        <f>IF(IFERROR((F1086/F1087),"") ="", "",(F1086/F1087))</f>
        <v/>
      </c>
      <c r="H1086" s="894"/>
      <c r="I1086" s="914"/>
      <c r="J1086" s="898"/>
      <c r="K1086" s="893">
        <f ca="1">IF(OFFSET(K1086,-2,0,,)="",-300,OFFSET(K1086,-2,0,,)-1)</f>
        <v>-535</v>
      </c>
      <c r="L1086" s="425" t="e">
        <f ca="1">IF(AND(EXACT(C1086,C1084),C1084&lt;&gt;0),L1084+1,0)</f>
        <v>#NAME?</v>
      </c>
      <c r="M1086" s="425" t="str">
        <f ca="1">IF(C1086&lt;&gt;"",C1086&amp;"-"&amp;L1086,"")</f>
        <v/>
      </c>
      <c r="N1086" s="425" t="str">
        <f t="array" aca="1" ref="N1086" ca="1">IFERROR(IF(INDEX('Disaggregation Records'!$E$155:$E$385,MATCH(RIGHT(M1086,255),RIGHT('Disaggregation Records'!$D$155:$D$385,255),0))=0,"",INDEX('Disaggregation Records'!$E$155:$E$385,MATCH(RIGHT(M1086,255),RIGHT('Disaggregation Records'!$D$155:$D$385,255),0))),"")</f>
        <v/>
      </c>
      <c r="O1086" s="425" t="str">
        <f t="array" aca="1" ref="O1086" ca="1">IFERROR(IF(INDEX('Disaggregation Records'!$F$155:$F$385,MATCH(RIGHT(M1086,255),RIGHT('Disaggregation Records'!$D$155:$D$385,255),0))=0,"",INDEX('Disaggregation Records'!$F$155:$F$385,MATCH(RIGHT(M1086,255),RIGHT('Disaggregation Records'!$D$155:$D$385,255),0))),"")</f>
        <v/>
      </c>
      <c r="P1086" s="425" t="str">
        <f t="array" aca="1" ref="P1086" ca="1">IFERROR(IF(INDEX('Disaggregation Records'!$H$155:$H$385,MATCH(RIGHT(M1086,255),RIGHT('Disaggregation Records'!$D$155:$D$385,255),0))=0,"",INDEX('Disaggregation Records'!$H$155:$H$385,MATCH(RIGHT(M1086,255),RIGHT('Disaggregation Records'!$D$155:$D$385,255),0))),"")</f>
        <v/>
      </c>
    </row>
    <row r="1087" spans="1:16" x14ac:dyDescent="0.35">
      <c r="A1087" s="891"/>
      <c r="B1087" s="903"/>
      <c r="C1087" s="890"/>
      <c r="D1087" s="901"/>
      <c r="E1087" s="913"/>
      <c r="F1087" s="431"/>
      <c r="G1087" s="905"/>
      <c r="H1087" s="895"/>
      <c r="I1087" s="915"/>
      <c r="J1087" s="899"/>
      <c r="K1087" s="893"/>
      <c r="L1087" s="425"/>
      <c r="M1087" s="425"/>
      <c r="N1087" s="425"/>
      <c r="O1087" s="425"/>
      <c r="P1087" s="425"/>
    </row>
    <row r="1088" spans="1:16" x14ac:dyDescent="0.35">
      <c r="A1088" s="891" t="str">
        <f ca="1">INDIRECT("'Disaggregation tab old'!AB"&amp;28-$K1088)</f>
        <v>a161R00000O3K10QAF</v>
      </c>
      <c r="B1088" s="902">
        <f ca="1">INDIRECT("'Disaggregation tab old'!A"&amp;28-$K1088)</f>
        <v>12</v>
      </c>
      <c r="C1088" s="889" t="str">
        <f ca="1">VLOOKUP(B1088,'Coverage Indicators - Section D'!$A$9:$AZ$70,52,FALSE)</f>
        <v/>
      </c>
      <c r="D1088" s="900" t="str">
        <f ca="1">N1088</f>
        <v/>
      </c>
      <c r="E1088" s="912" t="str">
        <f ca="1">O1088</f>
        <v/>
      </c>
      <c r="F1088" s="431"/>
      <c r="G1088" s="904" t="str">
        <f>IF(IFERROR((F1088/F1089),"") ="", "",(F1088/F1089))</f>
        <v/>
      </c>
      <c r="H1088" s="894"/>
      <c r="I1088" s="914"/>
      <c r="J1088" s="898"/>
      <c r="K1088" s="893">
        <f ca="1">IF(OFFSET(K1088,-2,0,,)="",-300,OFFSET(K1088,-2,0,,)-1)</f>
        <v>-536</v>
      </c>
      <c r="L1088" s="425" t="e">
        <f ca="1">IF(AND(EXACT(C1088,C1086),C1086&lt;&gt;0),L1086+1,0)</f>
        <v>#NAME?</v>
      </c>
      <c r="M1088" s="425" t="str">
        <f ca="1">IF(C1088&lt;&gt;"",C1088&amp;"-"&amp;L1088,"")</f>
        <v/>
      </c>
      <c r="N1088" s="425" t="str">
        <f t="array" aca="1" ref="N1088" ca="1">IFERROR(IF(INDEX('Disaggregation Records'!$E$155:$E$385,MATCH(RIGHT(M1088,255),RIGHT('Disaggregation Records'!$D$155:$D$385,255),0))=0,"",INDEX('Disaggregation Records'!$E$155:$E$385,MATCH(RIGHT(M1088,255),RIGHT('Disaggregation Records'!$D$155:$D$385,255),0))),"")</f>
        <v/>
      </c>
      <c r="O1088" s="425" t="str">
        <f t="array" aca="1" ref="O1088" ca="1">IFERROR(IF(INDEX('Disaggregation Records'!$F$155:$F$385,MATCH(RIGHT(M1088,255),RIGHT('Disaggregation Records'!$D$155:$D$385,255),0))=0,"",INDEX('Disaggregation Records'!$F$155:$F$385,MATCH(RIGHT(M1088,255),RIGHT('Disaggregation Records'!$D$155:$D$385,255),0))),"")</f>
        <v/>
      </c>
      <c r="P1088" s="425" t="str">
        <f t="array" aca="1" ref="P1088" ca="1">IFERROR(IF(INDEX('Disaggregation Records'!$H$155:$H$385,MATCH(RIGHT(M1088,255),RIGHT('Disaggregation Records'!$D$155:$D$385,255),0))=0,"",INDEX('Disaggregation Records'!$H$155:$H$385,MATCH(RIGHT(M1088,255),RIGHT('Disaggregation Records'!$D$155:$D$385,255),0))),"")</f>
        <v/>
      </c>
    </row>
    <row r="1089" spans="1:16" x14ac:dyDescent="0.35">
      <c r="A1089" s="891"/>
      <c r="B1089" s="903"/>
      <c r="C1089" s="890"/>
      <c r="D1089" s="901"/>
      <c r="E1089" s="913"/>
      <c r="F1089" s="431"/>
      <c r="G1089" s="905"/>
      <c r="H1089" s="895"/>
      <c r="I1089" s="915"/>
      <c r="J1089" s="899"/>
      <c r="K1089" s="893"/>
      <c r="L1089" s="425"/>
      <c r="M1089" s="425"/>
      <c r="N1089" s="425"/>
      <c r="O1089" s="425"/>
      <c r="P1089" s="425"/>
    </row>
    <row r="1090" spans="1:16" x14ac:dyDescent="0.35">
      <c r="A1090" s="891" t="str">
        <f ca="1">INDIRECT("'Disaggregation tab old'!AB"&amp;28-$K1090)</f>
        <v>a161R00000O3K11QAF</v>
      </c>
      <c r="B1090" s="902">
        <f ca="1">INDIRECT("'Disaggregation tab old'!A"&amp;28-$K1090)</f>
        <v>12</v>
      </c>
      <c r="C1090" s="889" t="str">
        <f ca="1">VLOOKUP(B1090,'Coverage Indicators - Section D'!$A$9:$AZ$70,52,FALSE)</f>
        <v/>
      </c>
      <c r="D1090" s="900" t="str">
        <f ca="1">N1090</f>
        <v/>
      </c>
      <c r="E1090" s="912" t="str">
        <f ca="1">O1090</f>
        <v/>
      </c>
      <c r="F1090" s="431"/>
      <c r="G1090" s="904" t="str">
        <f>IF(IFERROR((F1090/F1091),"") ="", "",(F1090/F1091))</f>
        <v/>
      </c>
      <c r="H1090" s="894"/>
      <c r="I1090" s="914"/>
      <c r="J1090" s="898"/>
      <c r="K1090" s="893">
        <f ca="1">IF(OFFSET(K1090,-2,0,,)="",-300,OFFSET(K1090,-2,0,,)-1)</f>
        <v>-537</v>
      </c>
      <c r="L1090" s="425" t="e">
        <f ca="1">IF(AND(EXACT(C1090,C1088),C1088&lt;&gt;0),L1088+1,0)</f>
        <v>#NAME?</v>
      </c>
      <c r="M1090" s="425" t="str">
        <f ca="1">IF(C1090&lt;&gt;"",C1090&amp;"-"&amp;L1090,"")</f>
        <v/>
      </c>
      <c r="N1090" s="425" t="str">
        <f t="array" aca="1" ref="N1090" ca="1">IFERROR(IF(INDEX('Disaggregation Records'!$E$155:$E$385,MATCH(RIGHT(M1090,255),RIGHT('Disaggregation Records'!$D$155:$D$385,255),0))=0,"",INDEX('Disaggregation Records'!$E$155:$E$385,MATCH(RIGHT(M1090,255),RIGHT('Disaggregation Records'!$D$155:$D$385,255),0))),"")</f>
        <v/>
      </c>
      <c r="O1090" s="425" t="str">
        <f t="array" aca="1" ref="O1090" ca="1">IFERROR(IF(INDEX('Disaggregation Records'!$F$155:$F$385,MATCH(RIGHT(M1090,255),RIGHT('Disaggregation Records'!$D$155:$D$385,255),0))=0,"",INDEX('Disaggregation Records'!$F$155:$F$385,MATCH(RIGHT(M1090,255),RIGHT('Disaggregation Records'!$D$155:$D$385,255),0))),"")</f>
        <v/>
      </c>
      <c r="P1090" s="425" t="str">
        <f t="array" aca="1" ref="P1090" ca="1">IFERROR(IF(INDEX('Disaggregation Records'!$H$155:$H$385,MATCH(RIGHT(M1090,255),RIGHT('Disaggregation Records'!$D$155:$D$385,255),0))=0,"",INDEX('Disaggregation Records'!$H$155:$H$385,MATCH(RIGHT(M1090,255),RIGHT('Disaggregation Records'!$D$155:$D$385,255),0))),"")</f>
        <v/>
      </c>
    </row>
    <row r="1091" spans="1:16" x14ac:dyDescent="0.35">
      <c r="A1091" s="891"/>
      <c r="B1091" s="903"/>
      <c r="C1091" s="890"/>
      <c r="D1091" s="901"/>
      <c r="E1091" s="913"/>
      <c r="F1091" s="431"/>
      <c r="G1091" s="905"/>
      <c r="H1091" s="895"/>
      <c r="I1091" s="915"/>
      <c r="J1091" s="899"/>
      <c r="K1091" s="893"/>
      <c r="L1091" s="425"/>
      <c r="M1091" s="425"/>
      <c r="N1091" s="425"/>
      <c r="O1091" s="425"/>
      <c r="P1091" s="425"/>
    </row>
    <row r="1092" spans="1:16" x14ac:dyDescent="0.35">
      <c r="A1092" s="891" t="str">
        <f ca="1">INDIRECT("'Disaggregation tab old'!AB"&amp;28-$K1092)</f>
        <v>a161R00000O3K12QAF</v>
      </c>
      <c r="B1092" s="902">
        <f ca="1">INDIRECT("'Disaggregation tab old'!A"&amp;28-$K1092)</f>
        <v>12</v>
      </c>
      <c r="C1092" s="889" t="str">
        <f ca="1">VLOOKUP(B1092,'Coverage Indicators - Section D'!$A$9:$AZ$70,52,FALSE)</f>
        <v/>
      </c>
      <c r="D1092" s="900" t="str">
        <f ca="1">N1092</f>
        <v/>
      </c>
      <c r="E1092" s="912" t="str">
        <f ca="1">O1092</f>
        <v/>
      </c>
      <c r="F1092" s="431"/>
      <c r="G1092" s="904" t="str">
        <f>IF(IFERROR((F1092/F1093),"") ="", "",(F1092/F1093))</f>
        <v/>
      </c>
      <c r="H1092" s="894"/>
      <c r="I1092" s="914"/>
      <c r="J1092" s="898"/>
      <c r="K1092" s="893">
        <f ca="1">IF(OFFSET(K1092,-2,0,,)="",-300,OFFSET(K1092,-2,0,,)-1)</f>
        <v>-538</v>
      </c>
      <c r="L1092" s="425" t="e">
        <f ca="1">IF(AND(EXACT(C1092,C1090),C1090&lt;&gt;0),L1090+1,0)</f>
        <v>#NAME?</v>
      </c>
      <c r="M1092" s="425" t="str">
        <f ca="1">IF(C1092&lt;&gt;"",C1092&amp;"-"&amp;L1092,"")</f>
        <v/>
      </c>
      <c r="N1092" s="425" t="str">
        <f t="array" aca="1" ref="N1092" ca="1">IFERROR(IF(INDEX('Disaggregation Records'!$E$155:$E$385,MATCH(RIGHT(M1092,255),RIGHT('Disaggregation Records'!$D$155:$D$385,255),0))=0,"",INDEX('Disaggregation Records'!$E$155:$E$385,MATCH(RIGHT(M1092,255),RIGHT('Disaggregation Records'!$D$155:$D$385,255),0))),"")</f>
        <v/>
      </c>
      <c r="O1092" s="425" t="str">
        <f t="array" aca="1" ref="O1092" ca="1">IFERROR(IF(INDEX('Disaggregation Records'!$F$155:$F$385,MATCH(RIGHT(M1092,255),RIGHT('Disaggregation Records'!$D$155:$D$385,255),0))=0,"",INDEX('Disaggregation Records'!$F$155:$F$385,MATCH(RIGHT(M1092,255),RIGHT('Disaggregation Records'!$D$155:$D$385,255),0))),"")</f>
        <v/>
      </c>
      <c r="P1092" s="425" t="str">
        <f t="array" aca="1" ref="P1092" ca="1">IFERROR(IF(INDEX('Disaggregation Records'!$H$155:$H$385,MATCH(RIGHT(M1092,255),RIGHT('Disaggregation Records'!$D$155:$D$385,255),0))=0,"",INDEX('Disaggregation Records'!$H$155:$H$385,MATCH(RIGHT(M1092,255),RIGHT('Disaggregation Records'!$D$155:$D$385,255),0))),"")</f>
        <v/>
      </c>
    </row>
    <row r="1093" spans="1:16" x14ac:dyDescent="0.35">
      <c r="A1093" s="891"/>
      <c r="B1093" s="903"/>
      <c r="C1093" s="890"/>
      <c r="D1093" s="901"/>
      <c r="E1093" s="913"/>
      <c r="F1093" s="431"/>
      <c r="G1093" s="905"/>
      <c r="H1093" s="895"/>
      <c r="I1093" s="915"/>
      <c r="J1093" s="899"/>
      <c r="K1093" s="893"/>
      <c r="L1093" s="425"/>
      <c r="M1093" s="425"/>
      <c r="N1093" s="425"/>
      <c r="O1093" s="425"/>
      <c r="P1093" s="425"/>
    </row>
    <row r="1094" spans="1:16" x14ac:dyDescent="0.35">
      <c r="A1094" s="891" t="str">
        <f ca="1">INDIRECT("'Disaggregation tab old'!AB"&amp;28-$K1094)</f>
        <v>a161R00000O3K13QAF</v>
      </c>
      <c r="B1094" s="902">
        <f ca="1">INDIRECT("'Disaggregation tab old'!A"&amp;28-$K1094)</f>
        <v>12</v>
      </c>
      <c r="C1094" s="889" t="str">
        <f ca="1">VLOOKUP(B1094,'Coverage Indicators - Section D'!$A$9:$AZ$70,52,FALSE)</f>
        <v/>
      </c>
      <c r="D1094" s="900" t="str">
        <f ca="1">N1094</f>
        <v/>
      </c>
      <c r="E1094" s="912" t="str">
        <f ca="1">O1094</f>
        <v/>
      </c>
      <c r="F1094" s="431"/>
      <c r="G1094" s="904" t="str">
        <f>IF(IFERROR((F1094/F1095),"") ="", "",(F1094/F1095))</f>
        <v/>
      </c>
      <c r="H1094" s="894"/>
      <c r="I1094" s="914"/>
      <c r="J1094" s="898"/>
      <c r="K1094" s="893">
        <f ca="1">IF(OFFSET(K1094,-2,0,,)="",-300,OFFSET(K1094,-2,0,,)-1)</f>
        <v>-539</v>
      </c>
      <c r="L1094" s="425" t="e">
        <f ca="1">IF(AND(EXACT(C1094,C1092),C1092&lt;&gt;0),L1092+1,0)</f>
        <v>#NAME?</v>
      </c>
      <c r="M1094" s="425" t="str">
        <f ca="1">IF(C1094&lt;&gt;"",C1094&amp;"-"&amp;L1094,"")</f>
        <v/>
      </c>
      <c r="N1094" s="425" t="str">
        <f t="array" aca="1" ref="N1094" ca="1">IFERROR(IF(INDEX('Disaggregation Records'!$E$155:$E$385,MATCH(RIGHT(M1094,255),RIGHT('Disaggregation Records'!$D$155:$D$385,255),0))=0,"",INDEX('Disaggregation Records'!$E$155:$E$385,MATCH(RIGHT(M1094,255),RIGHT('Disaggregation Records'!$D$155:$D$385,255),0))),"")</f>
        <v/>
      </c>
      <c r="O1094" s="425" t="str">
        <f t="array" aca="1" ref="O1094" ca="1">IFERROR(IF(INDEX('Disaggregation Records'!$F$155:$F$385,MATCH(RIGHT(M1094,255),RIGHT('Disaggregation Records'!$D$155:$D$385,255),0))=0,"",INDEX('Disaggregation Records'!$F$155:$F$385,MATCH(RIGHT(M1094,255),RIGHT('Disaggregation Records'!$D$155:$D$385,255),0))),"")</f>
        <v/>
      </c>
      <c r="P1094" s="425" t="str">
        <f t="array" aca="1" ref="P1094" ca="1">IFERROR(IF(INDEX('Disaggregation Records'!$H$155:$H$385,MATCH(RIGHT(M1094,255),RIGHT('Disaggregation Records'!$D$155:$D$385,255),0))=0,"",INDEX('Disaggregation Records'!$H$155:$H$385,MATCH(RIGHT(M1094,255),RIGHT('Disaggregation Records'!$D$155:$D$385,255),0))),"")</f>
        <v/>
      </c>
    </row>
    <row r="1095" spans="1:16" x14ac:dyDescent="0.35">
      <c r="A1095" s="891"/>
      <c r="B1095" s="903"/>
      <c r="C1095" s="890"/>
      <c r="D1095" s="901"/>
      <c r="E1095" s="913"/>
      <c r="F1095" s="431"/>
      <c r="G1095" s="905"/>
      <c r="H1095" s="895"/>
      <c r="I1095" s="915"/>
      <c r="J1095" s="899"/>
      <c r="K1095" s="893"/>
      <c r="L1095" s="425"/>
      <c r="M1095" s="425"/>
      <c r="N1095" s="425"/>
      <c r="O1095" s="425"/>
      <c r="P1095" s="425"/>
    </row>
    <row r="1096" spans="1:16" x14ac:dyDescent="0.35">
      <c r="A1096" s="891" t="str">
        <f ca="1">INDIRECT("'Disaggregation tab old'!AB"&amp;28-$K1096)</f>
        <v>a161R00000O3K14QAF</v>
      </c>
      <c r="B1096" s="902">
        <f ca="1">INDIRECT("'Disaggregation tab old'!A"&amp;28-$K1096)</f>
        <v>13</v>
      </c>
      <c r="C1096" s="889" t="str">
        <f ca="1">VLOOKUP(B1096,'Coverage Indicators - Section D'!$A$9:$AZ$70,52,FALSE)</f>
        <v/>
      </c>
      <c r="D1096" s="900" t="str">
        <f ca="1">N1096</f>
        <v/>
      </c>
      <c r="E1096" s="912" t="str">
        <f ca="1">O1096</f>
        <v/>
      </c>
      <c r="F1096" s="431"/>
      <c r="G1096" s="904" t="str">
        <f>IF(IFERROR((F1096/F1097),"") ="", "",(F1096/F1097))</f>
        <v/>
      </c>
      <c r="H1096" s="894"/>
      <c r="I1096" s="914"/>
      <c r="J1096" s="898"/>
      <c r="K1096" s="893">
        <f ca="1">IF(OFFSET(K1096,-2,0,,)="",-300,OFFSET(K1096,-2,0,,)-1)</f>
        <v>-540</v>
      </c>
      <c r="L1096" s="425" t="e">
        <f ca="1">IF(AND(EXACT(C1096,C1094),C1094&lt;&gt;0),L1094+1,0)</f>
        <v>#NAME?</v>
      </c>
      <c r="M1096" s="425" t="str">
        <f ca="1">IF(C1096&lt;&gt;"",C1096&amp;"-"&amp;L1096,"")</f>
        <v/>
      </c>
      <c r="N1096" s="425" t="str">
        <f t="array" aca="1" ref="N1096" ca="1">IFERROR(IF(INDEX('Disaggregation Records'!$E$155:$E$385,MATCH(RIGHT(M1096,255),RIGHT('Disaggregation Records'!$D$155:$D$385,255),0))=0,"",INDEX('Disaggregation Records'!$E$155:$E$385,MATCH(RIGHT(M1096,255),RIGHT('Disaggregation Records'!$D$155:$D$385,255),0))),"")</f>
        <v/>
      </c>
      <c r="O1096" s="425" t="str">
        <f t="array" aca="1" ref="O1096" ca="1">IFERROR(IF(INDEX('Disaggregation Records'!$F$155:$F$385,MATCH(RIGHT(M1096,255),RIGHT('Disaggregation Records'!$D$155:$D$385,255),0))=0,"",INDEX('Disaggregation Records'!$F$155:$F$385,MATCH(RIGHT(M1096,255),RIGHT('Disaggregation Records'!$D$155:$D$385,255),0))),"")</f>
        <v/>
      </c>
      <c r="P1096" s="425" t="str">
        <f t="array" aca="1" ref="P1096" ca="1">IFERROR(IF(INDEX('Disaggregation Records'!$H$155:$H$385,MATCH(RIGHT(M1096,255),RIGHT('Disaggregation Records'!$D$155:$D$385,255),0))=0,"",INDEX('Disaggregation Records'!$H$155:$H$385,MATCH(RIGHT(M1096,255),RIGHT('Disaggregation Records'!$D$155:$D$385,255),0))),"")</f>
        <v/>
      </c>
    </row>
    <row r="1097" spans="1:16" x14ac:dyDescent="0.35">
      <c r="A1097" s="891"/>
      <c r="B1097" s="903"/>
      <c r="C1097" s="890"/>
      <c r="D1097" s="901"/>
      <c r="E1097" s="913"/>
      <c r="F1097" s="431"/>
      <c r="G1097" s="905"/>
      <c r="H1097" s="895"/>
      <c r="I1097" s="915"/>
      <c r="J1097" s="899"/>
      <c r="K1097" s="893"/>
      <c r="L1097" s="425"/>
      <c r="M1097" s="425"/>
      <c r="N1097" s="425"/>
      <c r="O1097" s="425"/>
      <c r="P1097" s="425"/>
    </row>
    <row r="1098" spans="1:16" x14ac:dyDescent="0.35">
      <c r="A1098" s="891" t="str">
        <f ca="1">INDIRECT("'Disaggregation tab old'!AB"&amp;28-$K1098)</f>
        <v>a161R00000O3K15QAF</v>
      </c>
      <c r="B1098" s="902">
        <f ca="1">INDIRECT("'Disaggregation tab old'!A"&amp;28-$K1098)</f>
        <v>13</v>
      </c>
      <c r="C1098" s="889" t="str">
        <f ca="1">VLOOKUP(B1098,'Coverage Indicators - Section D'!$A$9:$AZ$70,52,FALSE)</f>
        <v/>
      </c>
      <c r="D1098" s="900" t="str">
        <f ca="1">N1098</f>
        <v/>
      </c>
      <c r="E1098" s="912" t="str">
        <f ca="1">O1098</f>
        <v/>
      </c>
      <c r="F1098" s="431"/>
      <c r="G1098" s="904" t="str">
        <f>IF(IFERROR((F1098/F1099),"") ="", "",(F1098/F1099))</f>
        <v/>
      </c>
      <c r="H1098" s="894"/>
      <c r="I1098" s="914"/>
      <c r="J1098" s="898"/>
      <c r="K1098" s="893">
        <f ca="1">IF(OFFSET(K1098,-2,0,,)="",-300,OFFSET(K1098,-2,0,,)-1)</f>
        <v>-541</v>
      </c>
      <c r="L1098" s="425" t="e">
        <f ca="1">IF(AND(EXACT(C1098,C1096),C1096&lt;&gt;0),L1096+1,0)</f>
        <v>#NAME?</v>
      </c>
      <c r="M1098" s="425" t="str">
        <f ca="1">IF(C1098&lt;&gt;"",C1098&amp;"-"&amp;L1098,"")</f>
        <v/>
      </c>
      <c r="N1098" s="425" t="str">
        <f t="array" aca="1" ref="N1098" ca="1">IFERROR(IF(INDEX('Disaggregation Records'!$E$155:$E$385,MATCH(RIGHT(M1098,255),RIGHT('Disaggregation Records'!$D$155:$D$385,255),0))=0,"",INDEX('Disaggregation Records'!$E$155:$E$385,MATCH(RIGHT(M1098,255),RIGHT('Disaggregation Records'!$D$155:$D$385,255),0))),"")</f>
        <v/>
      </c>
      <c r="O1098" s="425" t="str">
        <f t="array" aca="1" ref="O1098" ca="1">IFERROR(IF(INDEX('Disaggregation Records'!$F$155:$F$385,MATCH(RIGHT(M1098,255),RIGHT('Disaggregation Records'!$D$155:$D$385,255),0))=0,"",INDEX('Disaggregation Records'!$F$155:$F$385,MATCH(RIGHT(M1098,255),RIGHT('Disaggregation Records'!$D$155:$D$385,255),0))),"")</f>
        <v/>
      </c>
      <c r="P1098" s="425" t="str">
        <f t="array" aca="1" ref="P1098" ca="1">IFERROR(IF(INDEX('Disaggregation Records'!$H$155:$H$385,MATCH(RIGHT(M1098,255),RIGHT('Disaggregation Records'!$D$155:$D$385,255),0))=0,"",INDEX('Disaggregation Records'!$H$155:$H$385,MATCH(RIGHT(M1098,255),RIGHT('Disaggregation Records'!$D$155:$D$385,255),0))),"")</f>
        <v/>
      </c>
    </row>
    <row r="1099" spans="1:16" x14ac:dyDescent="0.35">
      <c r="A1099" s="891"/>
      <c r="B1099" s="903"/>
      <c r="C1099" s="890"/>
      <c r="D1099" s="901"/>
      <c r="E1099" s="913"/>
      <c r="F1099" s="431"/>
      <c r="G1099" s="905"/>
      <c r="H1099" s="895"/>
      <c r="I1099" s="915"/>
      <c r="J1099" s="899"/>
      <c r="K1099" s="893"/>
      <c r="L1099" s="425"/>
      <c r="M1099" s="425"/>
      <c r="N1099" s="425"/>
      <c r="O1099" s="425"/>
      <c r="P1099" s="425"/>
    </row>
    <row r="1100" spans="1:16" x14ac:dyDescent="0.35">
      <c r="A1100" s="891" t="str">
        <f ca="1">INDIRECT("'Disaggregation tab old'!AB"&amp;28-$K1100)</f>
        <v>a161R00000O3K16QAF</v>
      </c>
      <c r="B1100" s="902">
        <f ca="1">INDIRECT("'Disaggregation tab old'!A"&amp;28-$K1100)</f>
        <v>13</v>
      </c>
      <c r="C1100" s="889" t="str">
        <f ca="1">VLOOKUP(B1100,'Coverage Indicators - Section D'!$A$9:$AZ$70,52,FALSE)</f>
        <v/>
      </c>
      <c r="D1100" s="900" t="str">
        <f ca="1">N1100</f>
        <v/>
      </c>
      <c r="E1100" s="912" t="str">
        <f ca="1">O1100</f>
        <v/>
      </c>
      <c r="F1100" s="431"/>
      <c r="G1100" s="904" t="str">
        <f>IF(IFERROR((F1100/F1101),"") ="", "",(F1100/F1101))</f>
        <v/>
      </c>
      <c r="H1100" s="894"/>
      <c r="I1100" s="914"/>
      <c r="J1100" s="898"/>
      <c r="K1100" s="893">
        <f ca="1">IF(OFFSET(K1100,-2,0,,)="",-300,OFFSET(K1100,-2,0,,)-1)</f>
        <v>-542</v>
      </c>
      <c r="L1100" s="425" t="e">
        <f ca="1">IF(AND(EXACT(C1100,C1098),C1098&lt;&gt;0),L1098+1,0)</f>
        <v>#NAME?</v>
      </c>
      <c r="M1100" s="425" t="str">
        <f ca="1">IF(C1100&lt;&gt;"",C1100&amp;"-"&amp;L1100,"")</f>
        <v/>
      </c>
      <c r="N1100" s="425" t="str">
        <f t="array" aca="1" ref="N1100" ca="1">IFERROR(IF(INDEX('Disaggregation Records'!$E$155:$E$385,MATCH(RIGHT(M1100,255),RIGHT('Disaggregation Records'!$D$155:$D$385,255),0))=0,"",INDEX('Disaggregation Records'!$E$155:$E$385,MATCH(RIGHT(M1100,255),RIGHT('Disaggregation Records'!$D$155:$D$385,255),0))),"")</f>
        <v/>
      </c>
      <c r="O1100" s="425" t="str">
        <f t="array" aca="1" ref="O1100" ca="1">IFERROR(IF(INDEX('Disaggregation Records'!$F$155:$F$385,MATCH(RIGHT(M1100,255),RIGHT('Disaggregation Records'!$D$155:$D$385,255),0))=0,"",INDEX('Disaggregation Records'!$F$155:$F$385,MATCH(RIGHT(M1100,255),RIGHT('Disaggregation Records'!$D$155:$D$385,255),0))),"")</f>
        <v/>
      </c>
      <c r="P1100" s="425" t="str">
        <f t="array" aca="1" ref="P1100" ca="1">IFERROR(IF(INDEX('Disaggregation Records'!$H$155:$H$385,MATCH(RIGHT(M1100,255),RIGHT('Disaggregation Records'!$D$155:$D$385,255),0))=0,"",INDEX('Disaggregation Records'!$H$155:$H$385,MATCH(RIGHT(M1100,255),RIGHT('Disaggregation Records'!$D$155:$D$385,255),0))),"")</f>
        <v/>
      </c>
    </row>
    <row r="1101" spans="1:16" x14ac:dyDescent="0.35">
      <c r="A1101" s="891"/>
      <c r="B1101" s="903"/>
      <c r="C1101" s="890"/>
      <c r="D1101" s="901"/>
      <c r="E1101" s="913"/>
      <c r="F1101" s="431"/>
      <c r="G1101" s="905"/>
      <c r="H1101" s="895"/>
      <c r="I1101" s="915"/>
      <c r="J1101" s="899"/>
      <c r="K1101" s="893"/>
      <c r="L1101" s="425"/>
      <c r="M1101" s="425"/>
      <c r="N1101" s="425"/>
      <c r="O1101" s="425"/>
      <c r="P1101" s="425"/>
    </row>
    <row r="1102" spans="1:16" x14ac:dyDescent="0.35">
      <c r="A1102" s="891" t="str">
        <f ca="1">INDIRECT("'Disaggregation tab old'!AB"&amp;28-$K1102)</f>
        <v>a161R00000O3K17QAF</v>
      </c>
      <c r="B1102" s="902">
        <f ca="1">INDIRECT("'Disaggregation tab old'!A"&amp;28-$K1102)</f>
        <v>13</v>
      </c>
      <c r="C1102" s="889" t="str">
        <f ca="1">VLOOKUP(B1102,'Coverage Indicators - Section D'!$A$9:$AZ$70,52,FALSE)</f>
        <v/>
      </c>
      <c r="D1102" s="900" t="str">
        <f ca="1">N1102</f>
        <v/>
      </c>
      <c r="E1102" s="912" t="str">
        <f ca="1">O1102</f>
        <v/>
      </c>
      <c r="F1102" s="431"/>
      <c r="G1102" s="904" t="str">
        <f>IF(IFERROR((F1102/F1103),"") ="", "",(F1102/F1103))</f>
        <v/>
      </c>
      <c r="H1102" s="894"/>
      <c r="I1102" s="914"/>
      <c r="J1102" s="898"/>
      <c r="K1102" s="893">
        <f ca="1">IF(OFFSET(K1102,-2,0,,)="",-300,OFFSET(K1102,-2,0,,)-1)</f>
        <v>-543</v>
      </c>
      <c r="L1102" s="425" t="e">
        <f ca="1">IF(AND(EXACT(C1102,C1100),C1100&lt;&gt;0),L1100+1,0)</f>
        <v>#NAME?</v>
      </c>
      <c r="M1102" s="425" t="str">
        <f ca="1">IF(C1102&lt;&gt;"",C1102&amp;"-"&amp;L1102,"")</f>
        <v/>
      </c>
      <c r="N1102" s="425" t="str">
        <f t="array" aca="1" ref="N1102" ca="1">IFERROR(IF(INDEX('Disaggregation Records'!$E$155:$E$385,MATCH(RIGHT(M1102,255),RIGHT('Disaggregation Records'!$D$155:$D$385,255),0))=0,"",INDEX('Disaggregation Records'!$E$155:$E$385,MATCH(RIGHT(M1102,255),RIGHT('Disaggregation Records'!$D$155:$D$385,255),0))),"")</f>
        <v/>
      </c>
      <c r="O1102" s="425" t="str">
        <f t="array" aca="1" ref="O1102" ca="1">IFERROR(IF(INDEX('Disaggregation Records'!$F$155:$F$385,MATCH(RIGHT(M1102,255),RIGHT('Disaggregation Records'!$D$155:$D$385,255),0))=0,"",INDEX('Disaggregation Records'!$F$155:$F$385,MATCH(RIGHT(M1102,255),RIGHT('Disaggregation Records'!$D$155:$D$385,255),0))),"")</f>
        <v/>
      </c>
      <c r="P1102" s="425" t="str">
        <f t="array" aca="1" ref="P1102" ca="1">IFERROR(IF(INDEX('Disaggregation Records'!$H$155:$H$385,MATCH(RIGHT(M1102,255),RIGHT('Disaggregation Records'!$D$155:$D$385,255),0))=0,"",INDEX('Disaggregation Records'!$H$155:$H$385,MATCH(RIGHT(M1102,255),RIGHT('Disaggregation Records'!$D$155:$D$385,255),0))),"")</f>
        <v/>
      </c>
    </row>
    <row r="1103" spans="1:16" x14ac:dyDescent="0.35">
      <c r="A1103" s="891"/>
      <c r="B1103" s="903"/>
      <c r="C1103" s="890"/>
      <c r="D1103" s="901"/>
      <c r="E1103" s="913"/>
      <c r="F1103" s="431"/>
      <c r="G1103" s="905"/>
      <c r="H1103" s="895"/>
      <c r="I1103" s="915"/>
      <c r="J1103" s="899"/>
      <c r="K1103" s="893"/>
      <c r="L1103" s="425"/>
      <c r="M1103" s="425"/>
      <c r="N1103" s="425"/>
      <c r="O1103" s="425"/>
      <c r="P1103" s="425"/>
    </row>
    <row r="1104" spans="1:16" x14ac:dyDescent="0.35">
      <c r="A1104" s="891" t="str">
        <f ca="1">INDIRECT("'Disaggregation tab old'!AB"&amp;28-$K1104)</f>
        <v>a161R00000O3K18QAF</v>
      </c>
      <c r="B1104" s="902">
        <f ca="1">INDIRECT("'Disaggregation tab old'!A"&amp;28-$K1104)</f>
        <v>13</v>
      </c>
      <c r="C1104" s="889" t="str">
        <f ca="1">VLOOKUP(B1104,'Coverage Indicators - Section D'!$A$9:$AZ$70,52,FALSE)</f>
        <v/>
      </c>
      <c r="D1104" s="900" t="str">
        <f ca="1">N1104</f>
        <v/>
      </c>
      <c r="E1104" s="912" t="str">
        <f ca="1">O1104</f>
        <v/>
      </c>
      <c r="F1104" s="431"/>
      <c r="G1104" s="904" t="str">
        <f>IF(IFERROR((F1104/F1105),"") ="", "",(F1104/F1105))</f>
        <v/>
      </c>
      <c r="H1104" s="894"/>
      <c r="I1104" s="914"/>
      <c r="J1104" s="898"/>
      <c r="K1104" s="893">
        <f ca="1">IF(OFFSET(K1104,-2,0,,)="",-300,OFFSET(K1104,-2,0,,)-1)</f>
        <v>-544</v>
      </c>
      <c r="L1104" s="425" t="e">
        <f ca="1">IF(AND(EXACT(C1104,C1102),C1102&lt;&gt;0),L1102+1,0)</f>
        <v>#NAME?</v>
      </c>
      <c r="M1104" s="425" t="str">
        <f ca="1">IF(C1104&lt;&gt;"",C1104&amp;"-"&amp;L1104,"")</f>
        <v/>
      </c>
      <c r="N1104" s="425" t="str">
        <f t="array" aca="1" ref="N1104" ca="1">IFERROR(IF(INDEX('Disaggregation Records'!$E$155:$E$385,MATCH(RIGHT(M1104,255),RIGHT('Disaggregation Records'!$D$155:$D$385,255),0))=0,"",INDEX('Disaggregation Records'!$E$155:$E$385,MATCH(RIGHT(M1104,255),RIGHT('Disaggregation Records'!$D$155:$D$385,255),0))),"")</f>
        <v/>
      </c>
      <c r="O1104" s="425" t="str">
        <f t="array" aca="1" ref="O1104" ca="1">IFERROR(IF(INDEX('Disaggregation Records'!$F$155:$F$385,MATCH(RIGHT(M1104,255),RIGHT('Disaggregation Records'!$D$155:$D$385,255),0))=0,"",INDEX('Disaggregation Records'!$F$155:$F$385,MATCH(RIGHT(M1104,255),RIGHT('Disaggregation Records'!$D$155:$D$385,255),0))),"")</f>
        <v/>
      </c>
      <c r="P1104" s="425" t="str">
        <f t="array" aca="1" ref="P1104" ca="1">IFERROR(IF(INDEX('Disaggregation Records'!$H$155:$H$385,MATCH(RIGHT(M1104,255),RIGHT('Disaggregation Records'!$D$155:$D$385,255),0))=0,"",INDEX('Disaggregation Records'!$H$155:$H$385,MATCH(RIGHT(M1104,255),RIGHT('Disaggregation Records'!$D$155:$D$385,255),0))),"")</f>
        <v/>
      </c>
    </row>
    <row r="1105" spans="1:16" x14ac:dyDescent="0.35">
      <c r="A1105" s="891"/>
      <c r="B1105" s="903"/>
      <c r="C1105" s="890"/>
      <c r="D1105" s="901"/>
      <c r="E1105" s="913"/>
      <c r="F1105" s="431"/>
      <c r="G1105" s="905"/>
      <c r="H1105" s="895"/>
      <c r="I1105" s="915"/>
      <c r="J1105" s="899"/>
      <c r="K1105" s="893"/>
      <c r="L1105" s="425"/>
      <c r="M1105" s="425"/>
      <c r="N1105" s="425"/>
      <c r="O1105" s="425"/>
      <c r="P1105" s="425"/>
    </row>
    <row r="1106" spans="1:16" x14ac:dyDescent="0.35">
      <c r="A1106" s="891" t="str">
        <f ca="1">INDIRECT("'Disaggregation tab old'!AB"&amp;28-$K1106)</f>
        <v>a161R00000O3K19QAF</v>
      </c>
      <c r="B1106" s="902">
        <f ca="1">INDIRECT("'Disaggregation tab old'!A"&amp;28-$K1106)</f>
        <v>13</v>
      </c>
      <c r="C1106" s="889" t="str">
        <f ca="1">VLOOKUP(B1106,'Coverage Indicators - Section D'!$A$9:$AZ$70,52,FALSE)</f>
        <v/>
      </c>
      <c r="D1106" s="900" t="str">
        <f ca="1">N1106</f>
        <v/>
      </c>
      <c r="E1106" s="912" t="str">
        <f ca="1">O1106</f>
        <v/>
      </c>
      <c r="F1106" s="431"/>
      <c r="G1106" s="904" t="str">
        <f>IF(IFERROR((F1106/F1107),"") ="", "",(F1106/F1107))</f>
        <v/>
      </c>
      <c r="H1106" s="894"/>
      <c r="I1106" s="914"/>
      <c r="J1106" s="898"/>
      <c r="K1106" s="893">
        <f ca="1">IF(OFFSET(K1106,-2,0,,)="",-300,OFFSET(K1106,-2,0,,)-1)</f>
        <v>-545</v>
      </c>
      <c r="L1106" s="425" t="e">
        <f ca="1">IF(AND(EXACT(C1106,C1104),C1104&lt;&gt;0),L1104+1,0)</f>
        <v>#NAME?</v>
      </c>
      <c r="M1106" s="425" t="str">
        <f ca="1">IF(C1106&lt;&gt;"",C1106&amp;"-"&amp;L1106,"")</f>
        <v/>
      </c>
      <c r="N1106" s="425" t="str">
        <f t="array" aca="1" ref="N1106" ca="1">IFERROR(IF(INDEX('Disaggregation Records'!$E$155:$E$385,MATCH(RIGHT(M1106,255),RIGHT('Disaggregation Records'!$D$155:$D$385,255),0))=0,"",INDEX('Disaggregation Records'!$E$155:$E$385,MATCH(RIGHT(M1106,255),RIGHT('Disaggregation Records'!$D$155:$D$385,255),0))),"")</f>
        <v/>
      </c>
      <c r="O1106" s="425" t="str">
        <f t="array" aca="1" ref="O1106" ca="1">IFERROR(IF(INDEX('Disaggregation Records'!$F$155:$F$385,MATCH(RIGHT(M1106,255),RIGHT('Disaggregation Records'!$D$155:$D$385,255),0))=0,"",INDEX('Disaggregation Records'!$F$155:$F$385,MATCH(RIGHT(M1106,255),RIGHT('Disaggregation Records'!$D$155:$D$385,255),0))),"")</f>
        <v/>
      </c>
      <c r="P1106" s="425" t="str">
        <f t="array" aca="1" ref="P1106" ca="1">IFERROR(IF(INDEX('Disaggregation Records'!$H$155:$H$385,MATCH(RIGHT(M1106,255),RIGHT('Disaggregation Records'!$D$155:$D$385,255),0))=0,"",INDEX('Disaggregation Records'!$H$155:$H$385,MATCH(RIGHT(M1106,255),RIGHT('Disaggregation Records'!$D$155:$D$385,255),0))),"")</f>
        <v/>
      </c>
    </row>
    <row r="1107" spans="1:16" x14ac:dyDescent="0.35">
      <c r="A1107" s="891"/>
      <c r="B1107" s="903"/>
      <c r="C1107" s="890"/>
      <c r="D1107" s="901"/>
      <c r="E1107" s="913"/>
      <c r="F1107" s="431"/>
      <c r="G1107" s="905"/>
      <c r="H1107" s="895"/>
      <c r="I1107" s="915"/>
      <c r="J1107" s="899"/>
      <c r="K1107" s="893"/>
      <c r="L1107" s="425"/>
      <c r="M1107" s="425"/>
      <c r="N1107" s="425"/>
      <c r="O1107" s="425"/>
      <c r="P1107" s="425"/>
    </row>
    <row r="1108" spans="1:16" x14ac:dyDescent="0.35">
      <c r="A1108" s="891" t="str">
        <f ca="1">INDIRECT("'Disaggregation tab old'!AB"&amp;28-$K1108)</f>
        <v>a161R00000O3K1AQAV</v>
      </c>
      <c r="B1108" s="902">
        <f ca="1">INDIRECT("'Disaggregation tab old'!A"&amp;28-$K1108)</f>
        <v>13</v>
      </c>
      <c r="C1108" s="889" t="str">
        <f ca="1">VLOOKUP(B1108,'Coverage Indicators - Section D'!$A$9:$AZ$70,52,FALSE)</f>
        <v/>
      </c>
      <c r="D1108" s="900" t="str">
        <f ca="1">N1108</f>
        <v/>
      </c>
      <c r="E1108" s="912" t="str">
        <f ca="1">O1108</f>
        <v/>
      </c>
      <c r="F1108" s="431"/>
      <c r="G1108" s="904" t="str">
        <f>IF(IFERROR((F1108/F1109),"") ="", "",(F1108/F1109))</f>
        <v/>
      </c>
      <c r="H1108" s="894"/>
      <c r="I1108" s="914"/>
      <c r="J1108" s="898"/>
      <c r="K1108" s="893">
        <f ca="1">IF(OFFSET(K1108,-2,0,,)="",-300,OFFSET(K1108,-2,0,,)-1)</f>
        <v>-546</v>
      </c>
      <c r="L1108" s="425" t="e">
        <f ca="1">IF(AND(EXACT(C1108,C1106),C1106&lt;&gt;0),L1106+1,0)</f>
        <v>#NAME?</v>
      </c>
      <c r="M1108" s="425" t="str">
        <f ca="1">IF(C1108&lt;&gt;"",C1108&amp;"-"&amp;L1108,"")</f>
        <v/>
      </c>
      <c r="N1108" s="425" t="str">
        <f t="array" aca="1" ref="N1108" ca="1">IFERROR(IF(INDEX('Disaggregation Records'!$E$155:$E$385,MATCH(RIGHT(M1108,255),RIGHT('Disaggregation Records'!$D$155:$D$385,255),0))=0,"",INDEX('Disaggregation Records'!$E$155:$E$385,MATCH(RIGHT(M1108,255),RIGHT('Disaggregation Records'!$D$155:$D$385,255),0))),"")</f>
        <v/>
      </c>
      <c r="O1108" s="425" t="str">
        <f t="array" aca="1" ref="O1108" ca="1">IFERROR(IF(INDEX('Disaggregation Records'!$F$155:$F$385,MATCH(RIGHT(M1108,255),RIGHT('Disaggregation Records'!$D$155:$D$385,255),0))=0,"",INDEX('Disaggregation Records'!$F$155:$F$385,MATCH(RIGHT(M1108,255),RIGHT('Disaggregation Records'!$D$155:$D$385,255),0))),"")</f>
        <v/>
      </c>
      <c r="P1108" s="425" t="str">
        <f t="array" aca="1" ref="P1108" ca="1">IFERROR(IF(INDEX('Disaggregation Records'!$H$155:$H$385,MATCH(RIGHT(M1108,255),RIGHT('Disaggregation Records'!$D$155:$D$385,255),0))=0,"",INDEX('Disaggregation Records'!$H$155:$H$385,MATCH(RIGHT(M1108,255),RIGHT('Disaggregation Records'!$D$155:$D$385,255),0))),"")</f>
        <v/>
      </c>
    </row>
    <row r="1109" spans="1:16" x14ac:dyDescent="0.35">
      <c r="A1109" s="891"/>
      <c r="B1109" s="903"/>
      <c r="C1109" s="890"/>
      <c r="D1109" s="901"/>
      <c r="E1109" s="913"/>
      <c r="F1109" s="431"/>
      <c r="G1109" s="905"/>
      <c r="H1109" s="895"/>
      <c r="I1109" s="915"/>
      <c r="J1109" s="899"/>
      <c r="K1109" s="893"/>
      <c r="L1109" s="425"/>
      <c r="M1109" s="425"/>
      <c r="N1109" s="425"/>
      <c r="O1109" s="425"/>
      <c r="P1109" s="425"/>
    </row>
    <row r="1110" spans="1:16" x14ac:dyDescent="0.35">
      <c r="A1110" s="891" t="str">
        <f ca="1">INDIRECT("'Disaggregation tab old'!AB"&amp;28-$K1110)</f>
        <v>a161R00000O3K1BQAV</v>
      </c>
      <c r="B1110" s="902">
        <f ca="1">INDIRECT("'Disaggregation tab old'!A"&amp;28-$K1110)</f>
        <v>13</v>
      </c>
      <c r="C1110" s="889" t="str">
        <f ca="1">VLOOKUP(B1110,'Coverage Indicators - Section D'!$A$9:$AZ$70,52,FALSE)</f>
        <v/>
      </c>
      <c r="D1110" s="900" t="str">
        <f ca="1">N1110</f>
        <v/>
      </c>
      <c r="E1110" s="912" t="str">
        <f ca="1">O1110</f>
        <v/>
      </c>
      <c r="F1110" s="431"/>
      <c r="G1110" s="904" t="str">
        <f>IF(IFERROR((F1110/F1111),"") ="", "",(F1110/F1111))</f>
        <v/>
      </c>
      <c r="H1110" s="894"/>
      <c r="I1110" s="914"/>
      <c r="J1110" s="898"/>
      <c r="K1110" s="893">
        <f ca="1">IF(OFFSET(K1110,-2,0,,)="",-300,OFFSET(K1110,-2,0,,)-1)</f>
        <v>-547</v>
      </c>
      <c r="L1110" s="425" t="e">
        <f ca="1">IF(AND(EXACT(C1110,C1108),C1108&lt;&gt;0),L1108+1,0)</f>
        <v>#NAME?</v>
      </c>
      <c r="M1110" s="425" t="str">
        <f ca="1">IF(C1110&lt;&gt;"",C1110&amp;"-"&amp;L1110,"")</f>
        <v/>
      </c>
      <c r="N1110" s="425" t="str">
        <f t="array" aca="1" ref="N1110" ca="1">IFERROR(IF(INDEX('Disaggregation Records'!$E$155:$E$385,MATCH(RIGHT(M1110,255),RIGHT('Disaggregation Records'!$D$155:$D$385,255),0))=0,"",INDEX('Disaggregation Records'!$E$155:$E$385,MATCH(RIGHT(M1110,255),RIGHT('Disaggregation Records'!$D$155:$D$385,255),0))),"")</f>
        <v/>
      </c>
      <c r="O1110" s="425" t="str">
        <f t="array" aca="1" ref="O1110" ca="1">IFERROR(IF(INDEX('Disaggregation Records'!$F$155:$F$385,MATCH(RIGHT(M1110,255),RIGHT('Disaggregation Records'!$D$155:$D$385,255),0))=0,"",INDEX('Disaggregation Records'!$F$155:$F$385,MATCH(RIGHT(M1110,255),RIGHT('Disaggregation Records'!$D$155:$D$385,255),0))),"")</f>
        <v/>
      </c>
      <c r="P1110" s="425" t="str">
        <f t="array" aca="1" ref="P1110" ca="1">IFERROR(IF(INDEX('Disaggregation Records'!$H$155:$H$385,MATCH(RIGHT(M1110,255),RIGHT('Disaggregation Records'!$D$155:$D$385,255),0))=0,"",INDEX('Disaggregation Records'!$H$155:$H$385,MATCH(RIGHT(M1110,255),RIGHT('Disaggregation Records'!$D$155:$D$385,255),0))),"")</f>
        <v/>
      </c>
    </row>
    <row r="1111" spans="1:16" x14ac:dyDescent="0.35">
      <c r="A1111" s="891"/>
      <c r="B1111" s="903"/>
      <c r="C1111" s="890"/>
      <c r="D1111" s="901"/>
      <c r="E1111" s="913"/>
      <c r="F1111" s="431"/>
      <c r="G1111" s="905"/>
      <c r="H1111" s="895"/>
      <c r="I1111" s="915"/>
      <c r="J1111" s="899"/>
      <c r="K1111" s="893"/>
      <c r="L1111" s="425"/>
      <c r="M1111" s="425"/>
      <c r="N1111" s="425"/>
      <c r="O1111" s="425"/>
      <c r="P1111" s="425"/>
    </row>
    <row r="1112" spans="1:16" x14ac:dyDescent="0.35">
      <c r="A1112" s="891" t="str">
        <f ca="1">INDIRECT("'Disaggregation tab old'!AB"&amp;28-$K1112)</f>
        <v>a161R00000O3K1CQAV</v>
      </c>
      <c r="B1112" s="902">
        <f ca="1">INDIRECT("'Disaggregation tab old'!A"&amp;28-$K1112)</f>
        <v>13</v>
      </c>
      <c r="C1112" s="889" t="str">
        <f ca="1">VLOOKUP(B1112,'Coverage Indicators - Section D'!$A$9:$AZ$70,52,FALSE)</f>
        <v/>
      </c>
      <c r="D1112" s="900" t="str">
        <f ca="1">N1112</f>
        <v/>
      </c>
      <c r="E1112" s="912" t="str">
        <f ca="1">O1112</f>
        <v/>
      </c>
      <c r="F1112" s="431"/>
      <c r="G1112" s="904" t="str">
        <f>IF(IFERROR((F1112/F1113),"") ="", "",(F1112/F1113))</f>
        <v/>
      </c>
      <c r="H1112" s="894"/>
      <c r="I1112" s="914"/>
      <c r="J1112" s="898"/>
      <c r="K1112" s="893">
        <f ca="1">IF(OFFSET(K1112,-2,0,,)="",-300,OFFSET(K1112,-2,0,,)-1)</f>
        <v>-548</v>
      </c>
      <c r="L1112" s="425" t="e">
        <f ca="1">IF(AND(EXACT(C1112,C1110),C1110&lt;&gt;0),L1110+1,0)</f>
        <v>#NAME?</v>
      </c>
      <c r="M1112" s="425" t="str">
        <f ca="1">IF(C1112&lt;&gt;"",C1112&amp;"-"&amp;L1112,"")</f>
        <v/>
      </c>
      <c r="N1112" s="425" t="str">
        <f t="array" aca="1" ref="N1112" ca="1">IFERROR(IF(INDEX('Disaggregation Records'!$E$155:$E$385,MATCH(RIGHT(M1112,255),RIGHT('Disaggregation Records'!$D$155:$D$385,255),0))=0,"",INDEX('Disaggregation Records'!$E$155:$E$385,MATCH(RIGHT(M1112,255),RIGHT('Disaggregation Records'!$D$155:$D$385,255),0))),"")</f>
        <v/>
      </c>
      <c r="O1112" s="425" t="str">
        <f t="array" aca="1" ref="O1112" ca="1">IFERROR(IF(INDEX('Disaggregation Records'!$F$155:$F$385,MATCH(RIGHT(M1112,255),RIGHT('Disaggregation Records'!$D$155:$D$385,255),0))=0,"",INDEX('Disaggregation Records'!$F$155:$F$385,MATCH(RIGHT(M1112,255),RIGHT('Disaggregation Records'!$D$155:$D$385,255),0))),"")</f>
        <v/>
      </c>
      <c r="P1112" s="425" t="str">
        <f t="array" aca="1" ref="P1112" ca="1">IFERROR(IF(INDEX('Disaggregation Records'!$H$155:$H$385,MATCH(RIGHT(M1112,255),RIGHT('Disaggregation Records'!$D$155:$D$385,255),0))=0,"",INDEX('Disaggregation Records'!$H$155:$H$385,MATCH(RIGHT(M1112,255),RIGHT('Disaggregation Records'!$D$155:$D$385,255),0))),"")</f>
        <v/>
      </c>
    </row>
    <row r="1113" spans="1:16" x14ac:dyDescent="0.35">
      <c r="A1113" s="891"/>
      <c r="B1113" s="903"/>
      <c r="C1113" s="890"/>
      <c r="D1113" s="901"/>
      <c r="E1113" s="913"/>
      <c r="F1113" s="431"/>
      <c r="G1113" s="905"/>
      <c r="H1113" s="895"/>
      <c r="I1113" s="915"/>
      <c r="J1113" s="899"/>
      <c r="K1113" s="893"/>
      <c r="L1113" s="425"/>
      <c r="M1113" s="425"/>
      <c r="N1113" s="425"/>
      <c r="O1113" s="425"/>
      <c r="P1113" s="425"/>
    </row>
    <row r="1114" spans="1:16" x14ac:dyDescent="0.35">
      <c r="A1114" s="891" t="str">
        <f ca="1">INDIRECT("'Disaggregation tab old'!AB"&amp;28-$K1114)</f>
        <v>a161R00000O3K1DQAV</v>
      </c>
      <c r="B1114" s="902">
        <f ca="1">INDIRECT("'Disaggregation tab old'!A"&amp;28-$K1114)</f>
        <v>13</v>
      </c>
      <c r="C1114" s="889" t="str">
        <f ca="1">VLOOKUP(B1114,'Coverage Indicators - Section D'!$A$9:$AZ$70,52,FALSE)</f>
        <v/>
      </c>
      <c r="D1114" s="900" t="str">
        <f ca="1">N1114</f>
        <v/>
      </c>
      <c r="E1114" s="912" t="str">
        <f ca="1">O1114</f>
        <v/>
      </c>
      <c r="F1114" s="431"/>
      <c r="G1114" s="904" t="str">
        <f>IF(IFERROR((F1114/F1115),"") ="", "",(F1114/F1115))</f>
        <v/>
      </c>
      <c r="H1114" s="894"/>
      <c r="I1114" s="914"/>
      <c r="J1114" s="898"/>
      <c r="K1114" s="893">
        <f ca="1">IF(OFFSET(K1114,-2,0,,)="",-300,OFFSET(K1114,-2,0,,)-1)</f>
        <v>-549</v>
      </c>
      <c r="L1114" s="425" t="e">
        <f ca="1">IF(AND(EXACT(C1114,C1112),C1112&lt;&gt;0),L1112+1,0)</f>
        <v>#NAME?</v>
      </c>
      <c r="M1114" s="425" t="str">
        <f ca="1">IF(C1114&lt;&gt;"",C1114&amp;"-"&amp;L1114,"")</f>
        <v/>
      </c>
      <c r="N1114" s="425" t="str">
        <f t="array" aca="1" ref="N1114" ca="1">IFERROR(IF(INDEX('Disaggregation Records'!$E$155:$E$385,MATCH(RIGHT(M1114,255),RIGHT('Disaggregation Records'!$D$155:$D$385,255),0))=0,"",INDEX('Disaggregation Records'!$E$155:$E$385,MATCH(RIGHT(M1114,255),RIGHT('Disaggregation Records'!$D$155:$D$385,255),0))),"")</f>
        <v/>
      </c>
      <c r="O1114" s="425" t="str">
        <f t="array" aca="1" ref="O1114" ca="1">IFERROR(IF(INDEX('Disaggregation Records'!$F$155:$F$385,MATCH(RIGHT(M1114,255),RIGHT('Disaggregation Records'!$D$155:$D$385,255),0))=0,"",INDEX('Disaggregation Records'!$F$155:$F$385,MATCH(RIGHT(M1114,255),RIGHT('Disaggregation Records'!$D$155:$D$385,255),0))),"")</f>
        <v/>
      </c>
      <c r="P1114" s="425" t="str">
        <f t="array" aca="1" ref="P1114" ca="1">IFERROR(IF(INDEX('Disaggregation Records'!$H$155:$H$385,MATCH(RIGHT(M1114,255),RIGHT('Disaggregation Records'!$D$155:$D$385,255),0))=0,"",INDEX('Disaggregation Records'!$H$155:$H$385,MATCH(RIGHT(M1114,255),RIGHT('Disaggregation Records'!$D$155:$D$385,255),0))),"")</f>
        <v/>
      </c>
    </row>
    <row r="1115" spans="1:16" x14ac:dyDescent="0.35">
      <c r="A1115" s="891"/>
      <c r="B1115" s="903"/>
      <c r="C1115" s="890"/>
      <c r="D1115" s="901"/>
      <c r="E1115" s="913"/>
      <c r="F1115" s="431"/>
      <c r="G1115" s="905"/>
      <c r="H1115" s="895"/>
      <c r="I1115" s="915"/>
      <c r="J1115" s="899"/>
      <c r="K1115" s="893"/>
      <c r="L1115" s="425"/>
      <c r="M1115" s="425"/>
      <c r="N1115" s="425"/>
      <c r="O1115" s="425"/>
      <c r="P1115" s="425"/>
    </row>
    <row r="1116" spans="1:16" x14ac:dyDescent="0.35">
      <c r="A1116" s="891" t="str">
        <f ca="1">INDIRECT("'Disaggregation tab old'!AB"&amp;28-$K1116)</f>
        <v>a161R00000O3K1EQAV</v>
      </c>
      <c r="B1116" s="902">
        <f ca="1">INDIRECT("'Disaggregation tab old'!A"&amp;28-$K1116)</f>
        <v>13</v>
      </c>
      <c r="C1116" s="889" t="str">
        <f ca="1">VLOOKUP(B1116,'Coverage Indicators - Section D'!$A$9:$AZ$70,52,FALSE)</f>
        <v/>
      </c>
      <c r="D1116" s="900" t="str">
        <f ca="1">N1116</f>
        <v/>
      </c>
      <c r="E1116" s="912" t="str">
        <f ca="1">O1116</f>
        <v/>
      </c>
      <c r="F1116" s="431"/>
      <c r="G1116" s="904" t="str">
        <f>IF(IFERROR((F1116/F1117),"") ="", "",(F1116/F1117))</f>
        <v/>
      </c>
      <c r="H1116" s="894"/>
      <c r="I1116" s="914"/>
      <c r="J1116" s="898"/>
      <c r="K1116" s="893">
        <f ca="1">IF(OFFSET(K1116,-2,0,,)="",-300,OFFSET(K1116,-2,0,,)-1)</f>
        <v>-550</v>
      </c>
      <c r="L1116" s="425" t="e">
        <f ca="1">IF(AND(EXACT(C1116,C1114),C1114&lt;&gt;0),L1114+1,0)</f>
        <v>#NAME?</v>
      </c>
      <c r="M1116" s="425" t="str">
        <f ca="1">IF(C1116&lt;&gt;"",C1116&amp;"-"&amp;L1116,"")</f>
        <v/>
      </c>
      <c r="N1116" s="425" t="str">
        <f t="array" aca="1" ref="N1116" ca="1">IFERROR(IF(INDEX('Disaggregation Records'!$E$155:$E$385,MATCH(RIGHT(M1116,255),RIGHT('Disaggregation Records'!$D$155:$D$385,255),0))=0,"",INDEX('Disaggregation Records'!$E$155:$E$385,MATCH(RIGHT(M1116,255),RIGHT('Disaggregation Records'!$D$155:$D$385,255),0))),"")</f>
        <v/>
      </c>
      <c r="O1116" s="425" t="str">
        <f t="array" aca="1" ref="O1116" ca="1">IFERROR(IF(INDEX('Disaggregation Records'!$F$155:$F$385,MATCH(RIGHT(M1116,255),RIGHT('Disaggregation Records'!$D$155:$D$385,255),0))=0,"",INDEX('Disaggregation Records'!$F$155:$F$385,MATCH(RIGHT(M1116,255),RIGHT('Disaggregation Records'!$D$155:$D$385,255),0))),"")</f>
        <v/>
      </c>
      <c r="P1116" s="425" t="str">
        <f t="array" aca="1" ref="P1116" ca="1">IFERROR(IF(INDEX('Disaggregation Records'!$H$155:$H$385,MATCH(RIGHT(M1116,255),RIGHT('Disaggregation Records'!$D$155:$D$385,255),0))=0,"",INDEX('Disaggregation Records'!$H$155:$H$385,MATCH(RIGHT(M1116,255),RIGHT('Disaggregation Records'!$D$155:$D$385,255),0))),"")</f>
        <v/>
      </c>
    </row>
    <row r="1117" spans="1:16" x14ac:dyDescent="0.35">
      <c r="A1117" s="891"/>
      <c r="B1117" s="903"/>
      <c r="C1117" s="890"/>
      <c r="D1117" s="901"/>
      <c r="E1117" s="913"/>
      <c r="F1117" s="431"/>
      <c r="G1117" s="905"/>
      <c r="H1117" s="895"/>
      <c r="I1117" s="915"/>
      <c r="J1117" s="899"/>
      <c r="K1117" s="893"/>
      <c r="L1117" s="425"/>
      <c r="M1117" s="425"/>
      <c r="N1117" s="425"/>
      <c r="O1117" s="425"/>
      <c r="P1117" s="425"/>
    </row>
    <row r="1118" spans="1:16" x14ac:dyDescent="0.35">
      <c r="A1118" s="891" t="str">
        <f ca="1">INDIRECT("'Disaggregation tab old'!AB"&amp;28-$K1118)</f>
        <v>a161R00000O3K1FQAV</v>
      </c>
      <c r="B1118" s="902">
        <f ca="1">INDIRECT("'Disaggregation tab old'!A"&amp;28-$K1118)</f>
        <v>13</v>
      </c>
      <c r="C1118" s="889" t="str">
        <f ca="1">VLOOKUP(B1118,'Coverage Indicators - Section D'!$A$9:$AZ$70,52,FALSE)</f>
        <v/>
      </c>
      <c r="D1118" s="900" t="str">
        <f ca="1">N1118</f>
        <v/>
      </c>
      <c r="E1118" s="912" t="str">
        <f ca="1">O1118</f>
        <v/>
      </c>
      <c r="F1118" s="431"/>
      <c r="G1118" s="904" t="str">
        <f>IF(IFERROR((F1118/F1119),"") ="", "",(F1118/F1119))</f>
        <v/>
      </c>
      <c r="H1118" s="894"/>
      <c r="I1118" s="914"/>
      <c r="J1118" s="898"/>
      <c r="K1118" s="893">
        <f ca="1">IF(OFFSET(K1118,-2,0,,)="",-300,OFFSET(K1118,-2,0,,)-1)</f>
        <v>-551</v>
      </c>
      <c r="L1118" s="425" t="e">
        <f ca="1">IF(AND(EXACT(C1118,C1116),C1116&lt;&gt;0),L1116+1,0)</f>
        <v>#NAME?</v>
      </c>
      <c r="M1118" s="425" t="str">
        <f ca="1">IF(C1118&lt;&gt;"",C1118&amp;"-"&amp;L1118,"")</f>
        <v/>
      </c>
      <c r="N1118" s="425" t="str">
        <f t="array" aca="1" ref="N1118" ca="1">IFERROR(IF(INDEX('Disaggregation Records'!$E$155:$E$385,MATCH(RIGHT(M1118,255),RIGHT('Disaggregation Records'!$D$155:$D$385,255),0))=0,"",INDEX('Disaggregation Records'!$E$155:$E$385,MATCH(RIGHT(M1118,255),RIGHT('Disaggregation Records'!$D$155:$D$385,255),0))),"")</f>
        <v/>
      </c>
      <c r="O1118" s="425" t="str">
        <f t="array" aca="1" ref="O1118" ca="1">IFERROR(IF(INDEX('Disaggregation Records'!$F$155:$F$385,MATCH(RIGHT(M1118,255),RIGHT('Disaggregation Records'!$D$155:$D$385,255),0))=0,"",INDEX('Disaggregation Records'!$F$155:$F$385,MATCH(RIGHT(M1118,255),RIGHT('Disaggregation Records'!$D$155:$D$385,255),0))),"")</f>
        <v/>
      </c>
      <c r="P1118" s="425" t="str">
        <f t="array" aca="1" ref="P1118" ca="1">IFERROR(IF(INDEX('Disaggregation Records'!$H$155:$H$385,MATCH(RIGHT(M1118,255),RIGHT('Disaggregation Records'!$D$155:$D$385,255),0))=0,"",INDEX('Disaggregation Records'!$H$155:$H$385,MATCH(RIGHT(M1118,255),RIGHT('Disaggregation Records'!$D$155:$D$385,255),0))),"")</f>
        <v/>
      </c>
    </row>
    <row r="1119" spans="1:16" x14ac:dyDescent="0.35">
      <c r="A1119" s="891"/>
      <c r="B1119" s="903"/>
      <c r="C1119" s="890"/>
      <c r="D1119" s="901"/>
      <c r="E1119" s="913"/>
      <c r="F1119" s="431"/>
      <c r="G1119" s="905"/>
      <c r="H1119" s="895"/>
      <c r="I1119" s="915"/>
      <c r="J1119" s="899"/>
      <c r="K1119" s="893"/>
      <c r="L1119" s="425"/>
      <c r="M1119" s="425"/>
      <c r="N1119" s="425"/>
      <c r="O1119" s="425"/>
      <c r="P1119" s="425"/>
    </row>
    <row r="1120" spans="1:16" x14ac:dyDescent="0.35">
      <c r="A1120" s="891" t="str">
        <f ca="1">INDIRECT("'Disaggregation tab old'!AB"&amp;28-$K1120)</f>
        <v>a161R00000O3K1GQAV</v>
      </c>
      <c r="B1120" s="902">
        <f ca="1">INDIRECT("'Disaggregation tab old'!A"&amp;28-$K1120)</f>
        <v>13</v>
      </c>
      <c r="C1120" s="889" t="str">
        <f ca="1">VLOOKUP(B1120,'Coverage Indicators - Section D'!$A$9:$AZ$70,52,FALSE)</f>
        <v/>
      </c>
      <c r="D1120" s="900" t="str">
        <f ca="1">N1120</f>
        <v/>
      </c>
      <c r="E1120" s="912" t="str">
        <f ca="1">O1120</f>
        <v/>
      </c>
      <c r="F1120" s="431"/>
      <c r="G1120" s="904" t="str">
        <f>IF(IFERROR((F1120/F1121),"") ="", "",(F1120/F1121))</f>
        <v/>
      </c>
      <c r="H1120" s="894"/>
      <c r="I1120" s="914"/>
      <c r="J1120" s="898"/>
      <c r="K1120" s="893">
        <f ca="1">IF(OFFSET(K1120,-2,0,,)="",-300,OFFSET(K1120,-2,0,,)-1)</f>
        <v>-552</v>
      </c>
      <c r="L1120" s="425" t="e">
        <f ca="1">IF(AND(EXACT(C1120,C1118),C1118&lt;&gt;0),L1118+1,0)</f>
        <v>#NAME?</v>
      </c>
      <c r="M1120" s="425" t="str">
        <f ca="1">IF(C1120&lt;&gt;"",C1120&amp;"-"&amp;L1120,"")</f>
        <v/>
      </c>
      <c r="N1120" s="425" t="str">
        <f t="array" aca="1" ref="N1120" ca="1">IFERROR(IF(INDEX('Disaggregation Records'!$E$155:$E$385,MATCH(RIGHT(M1120,255),RIGHT('Disaggregation Records'!$D$155:$D$385,255),0))=0,"",INDEX('Disaggregation Records'!$E$155:$E$385,MATCH(RIGHT(M1120,255),RIGHT('Disaggregation Records'!$D$155:$D$385,255),0))),"")</f>
        <v/>
      </c>
      <c r="O1120" s="425" t="str">
        <f t="array" aca="1" ref="O1120" ca="1">IFERROR(IF(INDEX('Disaggregation Records'!$F$155:$F$385,MATCH(RIGHT(M1120,255),RIGHT('Disaggregation Records'!$D$155:$D$385,255),0))=0,"",INDEX('Disaggregation Records'!$F$155:$F$385,MATCH(RIGHT(M1120,255),RIGHT('Disaggregation Records'!$D$155:$D$385,255),0))),"")</f>
        <v/>
      </c>
      <c r="P1120" s="425" t="str">
        <f t="array" aca="1" ref="P1120" ca="1">IFERROR(IF(INDEX('Disaggregation Records'!$H$155:$H$385,MATCH(RIGHT(M1120,255),RIGHT('Disaggregation Records'!$D$155:$D$385,255),0))=0,"",INDEX('Disaggregation Records'!$H$155:$H$385,MATCH(RIGHT(M1120,255),RIGHT('Disaggregation Records'!$D$155:$D$385,255),0))),"")</f>
        <v/>
      </c>
    </row>
    <row r="1121" spans="1:16" x14ac:dyDescent="0.35">
      <c r="A1121" s="891"/>
      <c r="B1121" s="903"/>
      <c r="C1121" s="890"/>
      <c r="D1121" s="901"/>
      <c r="E1121" s="913"/>
      <c r="F1121" s="431"/>
      <c r="G1121" s="905"/>
      <c r="H1121" s="895"/>
      <c r="I1121" s="915"/>
      <c r="J1121" s="899"/>
      <c r="K1121" s="893"/>
      <c r="L1121" s="425"/>
      <c r="M1121" s="425"/>
      <c r="N1121" s="425"/>
      <c r="O1121" s="425"/>
      <c r="P1121" s="425"/>
    </row>
    <row r="1122" spans="1:16" x14ac:dyDescent="0.35">
      <c r="A1122" s="891" t="str">
        <f ca="1">INDIRECT("'Disaggregation tab old'!AB"&amp;28-$K1122)</f>
        <v>a161R00000O3K1HQAV</v>
      </c>
      <c r="B1122" s="902">
        <f ca="1">INDIRECT("'Disaggregation tab old'!A"&amp;28-$K1122)</f>
        <v>13</v>
      </c>
      <c r="C1122" s="889" t="str">
        <f ca="1">VLOOKUP(B1122,'Coverage Indicators - Section D'!$A$9:$AZ$70,52,FALSE)</f>
        <v/>
      </c>
      <c r="D1122" s="900" t="str">
        <f ca="1">N1122</f>
        <v/>
      </c>
      <c r="E1122" s="912" t="str">
        <f ca="1">O1122</f>
        <v/>
      </c>
      <c r="F1122" s="431"/>
      <c r="G1122" s="904" t="str">
        <f>IF(IFERROR((F1122/F1123),"") ="", "",(F1122/F1123))</f>
        <v/>
      </c>
      <c r="H1122" s="894"/>
      <c r="I1122" s="914"/>
      <c r="J1122" s="898"/>
      <c r="K1122" s="893">
        <f ca="1">IF(OFFSET(K1122,-2,0,,)="",-300,OFFSET(K1122,-2,0,,)-1)</f>
        <v>-553</v>
      </c>
      <c r="L1122" s="425" t="e">
        <f ca="1">IF(AND(EXACT(C1122,C1120),C1120&lt;&gt;0),L1120+1,0)</f>
        <v>#NAME?</v>
      </c>
      <c r="M1122" s="425" t="str">
        <f ca="1">IF(C1122&lt;&gt;"",C1122&amp;"-"&amp;L1122,"")</f>
        <v/>
      </c>
      <c r="N1122" s="425" t="str">
        <f t="array" aca="1" ref="N1122" ca="1">IFERROR(IF(INDEX('Disaggregation Records'!$E$155:$E$385,MATCH(RIGHT(M1122,255),RIGHT('Disaggregation Records'!$D$155:$D$385,255),0))=0,"",INDEX('Disaggregation Records'!$E$155:$E$385,MATCH(RIGHT(M1122,255),RIGHT('Disaggregation Records'!$D$155:$D$385,255),0))),"")</f>
        <v/>
      </c>
      <c r="O1122" s="425" t="str">
        <f t="array" aca="1" ref="O1122" ca="1">IFERROR(IF(INDEX('Disaggregation Records'!$F$155:$F$385,MATCH(RIGHT(M1122,255),RIGHT('Disaggregation Records'!$D$155:$D$385,255),0))=0,"",INDEX('Disaggregation Records'!$F$155:$F$385,MATCH(RIGHT(M1122,255),RIGHT('Disaggregation Records'!$D$155:$D$385,255),0))),"")</f>
        <v/>
      </c>
      <c r="P1122" s="425" t="str">
        <f t="array" aca="1" ref="P1122" ca="1">IFERROR(IF(INDEX('Disaggregation Records'!$H$155:$H$385,MATCH(RIGHT(M1122,255),RIGHT('Disaggregation Records'!$D$155:$D$385,255),0))=0,"",INDEX('Disaggregation Records'!$H$155:$H$385,MATCH(RIGHT(M1122,255),RIGHT('Disaggregation Records'!$D$155:$D$385,255),0))),"")</f>
        <v/>
      </c>
    </row>
    <row r="1123" spans="1:16" x14ac:dyDescent="0.35">
      <c r="A1123" s="891"/>
      <c r="B1123" s="903"/>
      <c r="C1123" s="890"/>
      <c r="D1123" s="901"/>
      <c r="E1123" s="913"/>
      <c r="F1123" s="431"/>
      <c r="G1123" s="905"/>
      <c r="H1123" s="895"/>
      <c r="I1123" s="915"/>
      <c r="J1123" s="899"/>
      <c r="K1123" s="893"/>
      <c r="L1123" s="425"/>
      <c r="M1123" s="425"/>
      <c r="N1123" s="425"/>
      <c r="O1123" s="425"/>
      <c r="P1123" s="425"/>
    </row>
    <row r="1124" spans="1:16" x14ac:dyDescent="0.35">
      <c r="A1124" s="891" t="str">
        <f ca="1">INDIRECT("'Disaggregation tab old'!AB"&amp;28-$K1124)</f>
        <v>a161R00000O3K1IQAV</v>
      </c>
      <c r="B1124" s="902">
        <f ca="1">INDIRECT("'Disaggregation tab old'!A"&amp;28-$K1124)</f>
        <v>13</v>
      </c>
      <c r="C1124" s="889" t="str">
        <f ca="1">VLOOKUP(B1124,'Coverage Indicators - Section D'!$A$9:$AZ$70,52,FALSE)</f>
        <v/>
      </c>
      <c r="D1124" s="900" t="str">
        <f ca="1">N1124</f>
        <v/>
      </c>
      <c r="E1124" s="912" t="str">
        <f ca="1">O1124</f>
        <v/>
      </c>
      <c r="F1124" s="431"/>
      <c r="G1124" s="904" t="str">
        <f>IF(IFERROR((F1124/F1125),"") ="", "",(F1124/F1125))</f>
        <v/>
      </c>
      <c r="H1124" s="894"/>
      <c r="I1124" s="914"/>
      <c r="J1124" s="898"/>
      <c r="K1124" s="893">
        <f ca="1">IF(OFFSET(K1124,-2,0,,)="",-300,OFFSET(K1124,-2,0,,)-1)</f>
        <v>-554</v>
      </c>
      <c r="L1124" s="425" t="e">
        <f ca="1">IF(AND(EXACT(C1124,C1122),C1122&lt;&gt;0),L1122+1,0)</f>
        <v>#NAME?</v>
      </c>
      <c r="M1124" s="425" t="str">
        <f ca="1">IF(C1124&lt;&gt;"",C1124&amp;"-"&amp;L1124,"")</f>
        <v/>
      </c>
      <c r="N1124" s="425" t="str">
        <f t="array" aca="1" ref="N1124" ca="1">IFERROR(IF(INDEX('Disaggregation Records'!$E$155:$E$385,MATCH(RIGHT(M1124,255),RIGHT('Disaggregation Records'!$D$155:$D$385,255),0))=0,"",INDEX('Disaggregation Records'!$E$155:$E$385,MATCH(RIGHT(M1124,255),RIGHT('Disaggregation Records'!$D$155:$D$385,255),0))),"")</f>
        <v/>
      </c>
      <c r="O1124" s="425" t="str">
        <f t="array" aca="1" ref="O1124" ca="1">IFERROR(IF(INDEX('Disaggregation Records'!$F$155:$F$385,MATCH(RIGHT(M1124,255),RIGHT('Disaggregation Records'!$D$155:$D$385,255),0))=0,"",INDEX('Disaggregation Records'!$F$155:$F$385,MATCH(RIGHT(M1124,255),RIGHT('Disaggregation Records'!$D$155:$D$385,255),0))),"")</f>
        <v/>
      </c>
      <c r="P1124" s="425" t="str">
        <f t="array" aca="1" ref="P1124" ca="1">IFERROR(IF(INDEX('Disaggregation Records'!$H$155:$H$385,MATCH(RIGHT(M1124,255),RIGHT('Disaggregation Records'!$D$155:$D$385,255),0))=0,"",INDEX('Disaggregation Records'!$H$155:$H$385,MATCH(RIGHT(M1124,255),RIGHT('Disaggregation Records'!$D$155:$D$385,255),0))),"")</f>
        <v/>
      </c>
    </row>
    <row r="1125" spans="1:16" x14ac:dyDescent="0.35">
      <c r="A1125" s="891"/>
      <c r="B1125" s="903"/>
      <c r="C1125" s="890"/>
      <c r="D1125" s="901"/>
      <c r="E1125" s="913"/>
      <c r="F1125" s="431"/>
      <c r="G1125" s="905"/>
      <c r="H1125" s="895"/>
      <c r="I1125" s="915"/>
      <c r="J1125" s="899"/>
      <c r="K1125" s="893"/>
      <c r="L1125" s="425"/>
      <c r="M1125" s="425"/>
      <c r="N1125" s="425"/>
      <c r="O1125" s="425"/>
      <c r="P1125" s="425"/>
    </row>
    <row r="1126" spans="1:16" x14ac:dyDescent="0.35">
      <c r="A1126" s="891" t="str">
        <f ca="1">INDIRECT("'Disaggregation tab old'!AB"&amp;28-$K1126)</f>
        <v>a161R00000O3K1JQAV</v>
      </c>
      <c r="B1126" s="902">
        <f ca="1">INDIRECT("'Disaggregation tab old'!A"&amp;28-$K1126)</f>
        <v>13</v>
      </c>
      <c r="C1126" s="889" t="str">
        <f ca="1">VLOOKUP(B1126,'Coverage Indicators - Section D'!$A$9:$AZ$70,52,FALSE)</f>
        <v/>
      </c>
      <c r="D1126" s="900" t="str">
        <f ca="1">N1126</f>
        <v/>
      </c>
      <c r="E1126" s="912" t="str">
        <f ca="1">O1126</f>
        <v/>
      </c>
      <c r="F1126" s="431"/>
      <c r="G1126" s="904" t="str">
        <f>IF(IFERROR((F1126/F1127),"") ="", "",(F1126/F1127))</f>
        <v/>
      </c>
      <c r="H1126" s="894"/>
      <c r="I1126" s="914"/>
      <c r="J1126" s="898"/>
      <c r="K1126" s="893">
        <f ca="1">IF(OFFSET(K1126,-2,0,,)="",-300,OFFSET(K1126,-2,0,,)-1)</f>
        <v>-555</v>
      </c>
      <c r="L1126" s="425" t="e">
        <f ca="1">IF(AND(EXACT(C1126,C1124),C1124&lt;&gt;0),L1124+1,0)</f>
        <v>#NAME?</v>
      </c>
      <c r="M1126" s="425" t="str">
        <f ca="1">IF(C1126&lt;&gt;"",C1126&amp;"-"&amp;L1126,"")</f>
        <v/>
      </c>
      <c r="N1126" s="425" t="str">
        <f t="array" aca="1" ref="N1126" ca="1">IFERROR(IF(INDEX('Disaggregation Records'!$E$155:$E$385,MATCH(RIGHT(M1126,255),RIGHT('Disaggregation Records'!$D$155:$D$385,255),0))=0,"",INDEX('Disaggregation Records'!$E$155:$E$385,MATCH(RIGHT(M1126,255),RIGHT('Disaggregation Records'!$D$155:$D$385,255),0))),"")</f>
        <v/>
      </c>
      <c r="O1126" s="425" t="str">
        <f t="array" aca="1" ref="O1126" ca="1">IFERROR(IF(INDEX('Disaggregation Records'!$F$155:$F$385,MATCH(RIGHT(M1126,255),RIGHT('Disaggregation Records'!$D$155:$D$385,255),0))=0,"",INDEX('Disaggregation Records'!$F$155:$F$385,MATCH(RIGHT(M1126,255),RIGHT('Disaggregation Records'!$D$155:$D$385,255),0))),"")</f>
        <v/>
      </c>
      <c r="P1126" s="425" t="str">
        <f t="array" aca="1" ref="P1126" ca="1">IFERROR(IF(INDEX('Disaggregation Records'!$H$155:$H$385,MATCH(RIGHT(M1126,255),RIGHT('Disaggregation Records'!$D$155:$D$385,255),0))=0,"",INDEX('Disaggregation Records'!$H$155:$H$385,MATCH(RIGHT(M1126,255),RIGHT('Disaggregation Records'!$D$155:$D$385,255),0))),"")</f>
        <v/>
      </c>
    </row>
    <row r="1127" spans="1:16" x14ac:dyDescent="0.35">
      <c r="A1127" s="891"/>
      <c r="B1127" s="903"/>
      <c r="C1127" s="890"/>
      <c r="D1127" s="901"/>
      <c r="E1127" s="913"/>
      <c r="F1127" s="431"/>
      <c r="G1127" s="905"/>
      <c r="H1127" s="895"/>
      <c r="I1127" s="915"/>
      <c r="J1127" s="899"/>
      <c r="K1127" s="893"/>
      <c r="L1127" s="425"/>
      <c r="M1127" s="425"/>
      <c r="N1127" s="425"/>
      <c r="O1127" s="425"/>
      <c r="P1127" s="425"/>
    </row>
    <row r="1128" spans="1:16" x14ac:dyDescent="0.35">
      <c r="A1128" s="891" t="str">
        <f ca="1">INDIRECT("'Disaggregation tab old'!AB"&amp;28-$K1128)</f>
        <v>a161R00000O3K1KQAV</v>
      </c>
      <c r="B1128" s="902">
        <f ca="1">INDIRECT("'Disaggregation tab old'!A"&amp;28-$K1128)</f>
        <v>13</v>
      </c>
      <c r="C1128" s="889" t="str">
        <f ca="1">VLOOKUP(B1128,'Coverage Indicators - Section D'!$A$9:$AZ$70,52,FALSE)</f>
        <v/>
      </c>
      <c r="D1128" s="900" t="str">
        <f ca="1">N1128</f>
        <v/>
      </c>
      <c r="E1128" s="912" t="str">
        <f ca="1">O1128</f>
        <v/>
      </c>
      <c r="F1128" s="431"/>
      <c r="G1128" s="904" t="str">
        <f>IF(IFERROR((F1128/F1129),"") ="", "",(F1128/F1129))</f>
        <v/>
      </c>
      <c r="H1128" s="894"/>
      <c r="I1128" s="914"/>
      <c r="J1128" s="898"/>
      <c r="K1128" s="893">
        <f ca="1">IF(OFFSET(K1128,-2,0,,)="",-300,OFFSET(K1128,-2,0,,)-1)</f>
        <v>-556</v>
      </c>
      <c r="L1128" s="425" t="e">
        <f ca="1">IF(AND(EXACT(C1128,C1126),C1126&lt;&gt;0),L1126+1,0)</f>
        <v>#NAME?</v>
      </c>
      <c r="M1128" s="425" t="str">
        <f ca="1">IF(C1128&lt;&gt;"",C1128&amp;"-"&amp;L1128,"")</f>
        <v/>
      </c>
      <c r="N1128" s="425" t="str">
        <f t="array" aca="1" ref="N1128" ca="1">IFERROR(IF(INDEX('Disaggregation Records'!$E$155:$E$385,MATCH(RIGHT(M1128,255),RIGHT('Disaggregation Records'!$D$155:$D$385,255),0))=0,"",INDEX('Disaggregation Records'!$E$155:$E$385,MATCH(RIGHT(M1128,255),RIGHT('Disaggregation Records'!$D$155:$D$385,255),0))),"")</f>
        <v/>
      </c>
      <c r="O1128" s="425" t="str">
        <f t="array" aca="1" ref="O1128" ca="1">IFERROR(IF(INDEX('Disaggregation Records'!$F$155:$F$385,MATCH(RIGHT(M1128,255),RIGHT('Disaggregation Records'!$D$155:$D$385,255),0))=0,"",INDEX('Disaggregation Records'!$F$155:$F$385,MATCH(RIGHT(M1128,255),RIGHT('Disaggregation Records'!$D$155:$D$385,255),0))),"")</f>
        <v/>
      </c>
      <c r="P1128" s="425" t="str">
        <f t="array" aca="1" ref="P1128" ca="1">IFERROR(IF(INDEX('Disaggregation Records'!$H$155:$H$385,MATCH(RIGHT(M1128,255),RIGHT('Disaggregation Records'!$D$155:$D$385,255),0))=0,"",INDEX('Disaggregation Records'!$H$155:$H$385,MATCH(RIGHT(M1128,255),RIGHT('Disaggregation Records'!$D$155:$D$385,255),0))),"")</f>
        <v/>
      </c>
    </row>
    <row r="1129" spans="1:16" x14ac:dyDescent="0.35">
      <c r="A1129" s="891"/>
      <c r="B1129" s="903"/>
      <c r="C1129" s="890"/>
      <c r="D1129" s="901"/>
      <c r="E1129" s="913"/>
      <c r="F1129" s="431"/>
      <c r="G1129" s="905"/>
      <c r="H1129" s="895"/>
      <c r="I1129" s="915"/>
      <c r="J1129" s="899"/>
      <c r="K1129" s="893"/>
      <c r="L1129" s="425"/>
      <c r="M1129" s="425"/>
      <c r="N1129" s="425"/>
      <c r="O1129" s="425"/>
      <c r="P1129" s="425"/>
    </row>
    <row r="1130" spans="1:16" x14ac:dyDescent="0.35">
      <c r="A1130" s="891" t="str">
        <f ca="1">INDIRECT("'Disaggregation tab old'!AB"&amp;28-$K1130)</f>
        <v>a161R00000O3K1LQAV</v>
      </c>
      <c r="B1130" s="902">
        <f ca="1">INDIRECT("'Disaggregation tab old'!A"&amp;28-$K1130)</f>
        <v>13</v>
      </c>
      <c r="C1130" s="889" t="str">
        <f ca="1">VLOOKUP(B1130,'Coverage Indicators - Section D'!$A$9:$AZ$70,52,FALSE)</f>
        <v/>
      </c>
      <c r="D1130" s="900" t="str">
        <f ca="1">N1130</f>
        <v/>
      </c>
      <c r="E1130" s="912" t="str">
        <f ca="1">O1130</f>
        <v/>
      </c>
      <c r="F1130" s="431"/>
      <c r="G1130" s="904" t="str">
        <f>IF(IFERROR((F1130/F1131),"") ="", "",(F1130/F1131))</f>
        <v/>
      </c>
      <c r="H1130" s="894"/>
      <c r="I1130" s="914"/>
      <c r="J1130" s="898"/>
      <c r="K1130" s="893">
        <f ca="1">IF(OFFSET(K1130,-2,0,,)="",-300,OFFSET(K1130,-2,0,,)-1)</f>
        <v>-557</v>
      </c>
      <c r="L1130" s="425" t="e">
        <f ca="1">IF(AND(EXACT(C1130,C1128),C1128&lt;&gt;0),L1128+1,0)</f>
        <v>#NAME?</v>
      </c>
      <c r="M1130" s="425" t="str">
        <f ca="1">IF(C1130&lt;&gt;"",C1130&amp;"-"&amp;L1130,"")</f>
        <v/>
      </c>
      <c r="N1130" s="425" t="str">
        <f t="array" aca="1" ref="N1130" ca="1">IFERROR(IF(INDEX('Disaggregation Records'!$E$155:$E$385,MATCH(RIGHT(M1130,255),RIGHT('Disaggregation Records'!$D$155:$D$385,255),0))=0,"",INDEX('Disaggregation Records'!$E$155:$E$385,MATCH(RIGHT(M1130,255),RIGHT('Disaggregation Records'!$D$155:$D$385,255),0))),"")</f>
        <v/>
      </c>
      <c r="O1130" s="425" t="str">
        <f t="array" aca="1" ref="O1130" ca="1">IFERROR(IF(INDEX('Disaggregation Records'!$F$155:$F$385,MATCH(RIGHT(M1130,255),RIGHT('Disaggregation Records'!$D$155:$D$385,255),0))=0,"",INDEX('Disaggregation Records'!$F$155:$F$385,MATCH(RIGHT(M1130,255),RIGHT('Disaggregation Records'!$D$155:$D$385,255),0))),"")</f>
        <v/>
      </c>
      <c r="P1130" s="425" t="str">
        <f t="array" aca="1" ref="P1130" ca="1">IFERROR(IF(INDEX('Disaggregation Records'!$H$155:$H$385,MATCH(RIGHT(M1130,255),RIGHT('Disaggregation Records'!$D$155:$D$385,255),0))=0,"",INDEX('Disaggregation Records'!$H$155:$H$385,MATCH(RIGHT(M1130,255),RIGHT('Disaggregation Records'!$D$155:$D$385,255),0))),"")</f>
        <v/>
      </c>
    </row>
    <row r="1131" spans="1:16" x14ac:dyDescent="0.35">
      <c r="A1131" s="891"/>
      <c r="B1131" s="903"/>
      <c r="C1131" s="890"/>
      <c r="D1131" s="901"/>
      <c r="E1131" s="913"/>
      <c r="F1131" s="431"/>
      <c r="G1131" s="905"/>
      <c r="H1131" s="895"/>
      <c r="I1131" s="915"/>
      <c r="J1131" s="899"/>
      <c r="K1131" s="893"/>
      <c r="L1131" s="425"/>
      <c r="M1131" s="425"/>
      <c r="N1131" s="425"/>
      <c r="O1131" s="425"/>
      <c r="P1131" s="425"/>
    </row>
    <row r="1132" spans="1:16" x14ac:dyDescent="0.35">
      <c r="A1132" s="891" t="str">
        <f ca="1">INDIRECT("'Disaggregation tab old'!AB"&amp;28-$K1132)</f>
        <v>a161R00000O3K1MQAV</v>
      </c>
      <c r="B1132" s="902">
        <f ca="1">INDIRECT("'Disaggregation tab old'!A"&amp;28-$K1132)</f>
        <v>13</v>
      </c>
      <c r="C1132" s="889" t="str">
        <f ca="1">VLOOKUP(B1132,'Coverage Indicators - Section D'!$A$9:$AZ$70,52,FALSE)</f>
        <v/>
      </c>
      <c r="D1132" s="900" t="str">
        <f ca="1">N1132</f>
        <v/>
      </c>
      <c r="E1132" s="912" t="str">
        <f ca="1">O1132</f>
        <v/>
      </c>
      <c r="F1132" s="431"/>
      <c r="G1132" s="904" t="str">
        <f>IF(IFERROR((F1132/F1133),"") ="", "",(F1132/F1133))</f>
        <v/>
      </c>
      <c r="H1132" s="894"/>
      <c r="I1132" s="914"/>
      <c r="J1132" s="898"/>
      <c r="K1132" s="893">
        <f ca="1">IF(OFFSET(K1132,-2,0,,)="",-300,OFFSET(K1132,-2,0,,)-1)</f>
        <v>-558</v>
      </c>
      <c r="L1132" s="425" t="e">
        <f ca="1">IF(AND(EXACT(C1132,C1130),C1130&lt;&gt;0),L1130+1,0)</f>
        <v>#NAME?</v>
      </c>
      <c r="M1132" s="425" t="str">
        <f ca="1">IF(C1132&lt;&gt;"",C1132&amp;"-"&amp;L1132,"")</f>
        <v/>
      </c>
      <c r="N1132" s="425" t="str">
        <f t="array" aca="1" ref="N1132" ca="1">IFERROR(IF(INDEX('Disaggregation Records'!$E$155:$E$385,MATCH(RIGHT(M1132,255),RIGHT('Disaggregation Records'!$D$155:$D$385,255),0))=0,"",INDEX('Disaggregation Records'!$E$155:$E$385,MATCH(RIGHT(M1132,255),RIGHT('Disaggregation Records'!$D$155:$D$385,255),0))),"")</f>
        <v/>
      </c>
      <c r="O1132" s="425" t="str">
        <f t="array" aca="1" ref="O1132" ca="1">IFERROR(IF(INDEX('Disaggregation Records'!$F$155:$F$385,MATCH(RIGHT(M1132,255),RIGHT('Disaggregation Records'!$D$155:$D$385,255),0))=0,"",INDEX('Disaggregation Records'!$F$155:$F$385,MATCH(RIGHT(M1132,255),RIGHT('Disaggregation Records'!$D$155:$D$385,255),0))),"")</f>
        <v/>
      </c>
      <c r="P1132" s="425" t="str">
        <f t="array" aca="1" ref="P1132" ca="1">IFERROR(IF(INDEX('Disaggregation Records'!$H$155:$H$385,MATCH(RIGHT(M1132,255),RIGHT('Disaggregation Records'!$D$155:$D$385,255),0))=0,"",INDEX('Disaggregation Records'!$H$155:$H$385,MATCH(RIGHT(M1132,255),RIGHT('Disaggregation Records'!$D$155:$D$385,255),0))),"")</f>
        <v/>
      </c>
    </row>
    <row r="1133" spans="1:16" x14ac:dyDescent="0.35">
      <c r="A1133" s="891"/>
      <c r="B1133" s="903"/>
      <c r="C1133" s="890"/>
      <c r="D1133" s="901"/>
      <c r="E1133" s="913"/>
      <c r="F1133" s="431"/>
      <c r="G1133" s="905"/>
      <c r="H1133" s="895"/>
      <c r="I1133" s="915"/>
      <c r="J1133" s="899"/>
      <c r="K1133" s="893"/>
      <c r="L1133" s="425"/>
      <c r="M1133" s="425"/>
      <c r="N1133" s="425"/>
      <c r="O1133" s="425"/>
      <c r="P1133" s="425"/>
    </row>
    <row r="1134" spans="1:16" x14ac:dyDescent="0.35">
      <c r="A1134" s="891" t="str">
        <f ca="1">INDIRECT("'Disaggregation tab old'!AB"&amp;28-$K1134)</f>
        <v>a161R00000O3K1NQAV</v>
      </c>
      <c r="B1134" s="902">
        <f ca="1">INDIRECT("'Disaggregation tab old'!A"&amp;28-$K1134)</f>
        <v>13</v>
      </c>
      <c r="C1134" s="889" t="str">
        <f ca="1">VLOOKUP(B1134,'Coverage Indicators - Section D'!$A$9:$AZ$70,52,FALSE)</f>
        <v/>
      </c>
      <c r="D1134" s="900" t="str">
        <f ca="1">N1134</f>
        <v/>
      </c>
      <c r="E1134" s="912" t="str">
        <f ca="1">O1134</f>
        <v/>
      </c>
      <c r="F1134" s="431"/>
      <c r="G1134" s="904" t="str">
        <f>IF(IFERROR((F1134/F1135),"") ="", "",(F1134/F1135))</f>
        <v/>
      </c>
      <c r="H1134" s="894"/>
      <c r="I1134" s="914"/>
      <c r="J1134" s="898"/>
      <c r="K1134" s="893">
        <f ca="1">IF(OFFSET(K1134,-2,0,,)="",-300,OFFSET(K1134,-2,0,,)-1)</f>
        <v>-559</v>
      </c>
      <c r="L1134" s="425" t="e">
        <f ca="1">IF(AND(EXACT(C1134,C1132),C1132&lt;&gt;0),L1132+1,0)</f>
        <v>#NAME?</v>
      </c>
      <c r="M1134" s="425" t="str">
        <f ca="1">IF(C1134&lt;&gt;"",C1134&amp;"-"&amp;L1134,"")</f>
        <v/>
      </c>
      <c r="N1134" s="425" t="str">
        <f t="array" aca="1" ref="N1134" ca="1">IFERROR(IF(INDEX('Disaggregation Records'!$E$155:$E$385,MATCH(RIGHT(M1134,255),RIGHT('Disaggregation Records'!$D$155:$D$385,255),0))=0,"",INDEX('Disaggregation Records'!$E$155:$E$385,MATCH(RIGHT(M1134,255),RIGHT('Disaggregation Records'!$D$155:$D$385,255),0))),"")</f>
        <v/>
      </c>
      <c r="O1134" s="425" t="str">
        <f t="array" aca="1" ref="O1134" ca="1">IFERROR(IF(INDEX('Disaggregation Records'!$F$155:$F$385,MATCH(RIGHT(M1134,255),RIGHT('Disaggregation Records'!$D$155:$D$385,255),0))=0,"",INDEX('Disaggregation Records'!$F$155:$F$385,MATCH(RIGHT(M1134,255),RIGHT('Disaggregation Records'!$D$155:$D$385,255),0))),"")</f>
        <v/>
      </c>
      <c r="P1134" s="425" t="str">
        <f t="array" aca="1" ref="P1134" ca="1">IFERROR(IF(INDEX('Disaggregation Records'!$H$155:$H$385,MATCH(RIGHT(M1134,255),RIGHT('Disaggregation Records'!$D$155:$D$385,255),0))=0,"",INDEX('Disaggregation Records'!$H$155:$H$385,MATCH(RIGHT(M1134,255),RIGHT('Disaggregation Records'!$D$155:$D$385,255),0))),"")</f>
        <v/>
      </c>
    </row>
    <row r="1135" spans="1:16" x14ac:dyDescent="0.35">
      <c r="A1135" s="891"/>
      <c r="B1135" s="903"/>
      <c r="C1135" s="890"/>
      <c r="D1135" s="901"/>
      <c r="E1135" s="913"/>
      <c r="F1135" s="431"/>
      <c r="G1135" s="905"/>
      <c r="H1135" s="895"/>
      <c r="I1135" s="915"/>
      <c r="J1135" s="899"/>
      <c r="K1135" s="893"/>
      <c r="L1135" s="425"/>
      <c r="M1135" s="425"/>
      <c r="N1135" s="425"/>
      <c r="O1135" s="425"/>
      <c r="P1135" s="425"/>
    </row>
    <row r="1136" spans="1:16" x14ac:dyDescent="0.35">
      <c r="A1136" s="891" t="str">
        <f ca="1">INDIRECT("'Disaggregation tab old'!AB"&amp;28-$K1136)</f>
        <v>a161R00000O3K1OQAV</v>
      </c>
      <c r="B1136" s="902">
        <f ca="1">INDIRECT("'Disaggregation tab old'!A"&amp;28-$K1136)</f>
        <v>14</v>
      </c>
      <c r="C1136" s="889" t="str">
        <f ca="1">VLOOKUP(B1136,'Coverage Indicators - Section D'!$A$9:$AZ$70,52,FALSE)</f>
        <v/>
      </c>
      <c r="D1136" s="900" t="str">
        <f ca="1">N1136</f>
        <v/>
      </c>
      <c r="E1136" s="912" t="str">
        <f ca="1">O1136</f>
        <v/>
      </c>
      <c r="F1136" s="431"/>
      <c r="G1136" s="904" t="str">
        <f>IF(IFERROR((F1136/F1137),"") ="", "",(F1136/F1137))</f>
        <v/>
      </c>
      <c r="H1136" s="894"/>
      <c r="I1136" s="914"/>
      <c r="J1136" s="898"/>
      <c r="K1136" s="893">
        <f ca="1">IF(OFFSET(K1136,-2,0,,)="",-300,OFFSET(K1136,-2,0,,)-1)</f>
        <v>-560</v>
      </c>
      <c r="L1136" s="425" t="e">
        <f ca="1">IF(AND(EXACT(C1136,C1134),C1134&lt;&gt;0),L1134+1,0)</f>
        <v>#NAME?</v>
      </c>
      <c r="M1136" s="425" t="str">
        <f ca="1">IF(C1136&lt;&gt;"",C1136&amp;"-"&amp;L1136,"")</f>
        <v/>
      </c>
      <c r="N1136" s="425" t="str">
        <f t="array" aca="1" ref="N1136" ca="1">IFERROR(IF(INDEX('Disaggregation Records'!$E$155:$E$385,MATCH(RIGHT(M1136,255),RIGHT('Disaggregation Records'!$D$155:$D$385,255),0))=0,"",INDEX('Disaggregation Records'!$E$155:$E$385,MATCH(RIGHT(M1136,255),RIGHT('Disaggregation Records'!$D$155:$D$385,255),0))),"")</f>
        <v/>
      </c>
      <c r="O1136" s="425" t="str">
        <f t="array" aca="1" ref="O1136" ca="1">IFERROR(IF(INDEX('Disaggregation Records'!$F$155:$F$385,MATCH(RIGHT(M1136,255),RIGHT('Disaggregation Records'!$D$155:$D$385,255),0))=0,"",INDEX('Disaggregation Records'!$F$155:$F$385,MATCH(RIGHT(M1136,255),RIGHT('Disaggregation Records'!$D$155:$D$385,255),0))),"")</f>
        <v/>
      </c>
      <c r="P1136" s="425" t="str">
        <f t="array" aca="1" ref="P1136" ca="1">IFERROR(IF(INDEX('Disaggregation Records'!$H$155:$H$385,MATCH(RIGHT(M1136,255),RIGHT('Disaggregation Records'!$D$155:$D$385,255),0))=0,"",INDEX('Disaggregation Records'!$H$155:$H$385,MATCH(RIGHT(M1136,255),RIGHT('Disaggregation Records'!$D$155:$D$385,255),0))),"")</f>
        <v/>
      </c>
    </row>
    <row r="1137" spans="1:16" x14ac:dyDescent="0.35">
      <c r="A1137" s="891"/>
      <c r="B1137" s="903"/>
      <c r="C1137" s="890"/>
      <c r="D1137" s="901"/>
      <c r="E1137" s="913"/>
      <c r="F1137" s="431"/>
      <c r="G1137" s="905"/>
      <c r="H1137" s="895"/>
      <c r="I1137" s="915"/>
      <c r="J1137" s="899"/>
      <c r="K1137" s="893"/>
      <c r="L1137" s="425"/>
      <c r="M1137" s="425"/>
      <c r="N1137" s="425"/>
      <c r="O1137" s="425"/>
      <c r="P1137" s="425"/>
    </row>
    <row r="1138" spans="1:16" x14ac:dyDescent="0.35">
      <c r="A1138" s="891" t="str">
        <f ca="1">INDIRECT("'Disaggregation tab old'!AB"&amp;28-$K1138)</f>
        <v>a161R00000O3K1PQAV</v>
      </c>
      <c r="B1138" s="902">
        <f ca="1">INDIRECT("'Disaggregation tab old'!A"&amp;28-$K1138)</f>
        <v>14</v>
      </c>
      <c r="C1138" s="889" t="str">
        <f ca="1">VLOOKUP(B1138,'Coverage Indicators - Section D'!$A$9:$AZ$70,52,FALSE)</f>
        <v/>
      </c>
      <c r="D1138" s="900" t="str">
        <f ca="1">N1138</f>
        <v/>
      </c>
      <c r="E1138" s="912" t="str">
        <f ca="1">O1138</f>
        <v/>
      </c>
      <c r="F1138" s="431"/>
      <c r="G1138" s="904" t="str">
        <f>IF(IFERROR((F1138/F1139),"") ="", "",(F1138/F1139))</f>
        <v/>
      </c>
      <c r="H1138" s="894"/>
      <c r="I1138" s="914"/>
      <c r="J1138" s="898"/>
      <c r="K1138" s="893">
        <f ca="1">IF(OFFSET(K1138,-2,0,,)="",-300,OFFSET(K1138,-2,0,,)-1)</f>
        <v>-561</v>
      </c>
      <c r="L1138" s="425" t="e">
        <f ca="1">IF(AND(EXACT(C1138,C1136),C1136&lt;&gt;0),L1136+1,0)</f>
        <v>#NAME?</v>
      </c>
      <c r="M1138" s="425" t="str">
        <f ca="1">IF(C1138&lt;&gt;"",C1138&amp;"-"&amp;L1138,"")</f>
        <v/>
      </c>
      <c r="N1138" s="425" t="str">
        <f t="array" aca="1" ref="N1138" ca="1">IFERROR(IF(INDEX('Disaggregation Records'!$E$155:$E$385,MATCH(RIGHT(M1138,255),RIGHT('Disaggregation Records'!$D$155:$D$385,255),0))=0,"",INDEX('Disaggregation Records'!$E$155:$E$385,MATCH(RIGHT(M1138,255),RIGHT('Disaggregation Records'!$D$155:$D$385,255),0))),"")</f>
        <v/>
      </c>
      <c r="O1138" s="425" t="str">
        <f t="array" aca="1" ref="O1138" ca="1">IFERROR(IF(INDEX('Disaggregation Records'!$F$155:$F$385,MATCH(RIGHT(M1138,255),RIGHT('Disaggregation Records'!$D$155:$D$385,255),0))=0,"",INDEX('Disaggregation Records'!$F$155:$F$385,MATCH(RIGHT(M1138,255),RIGHT('Disaggregation Records'!$D$155:$D$385,255),0))),"")</f>
        <v/>
      </c>
      <c r="P1138" s="425" t="str">
        <f t="array" aca="1" ref="P1138" ca="1">IFERROR(IF(INDEX('Disaggregation Records'!$H$155:$H$385,MATCH(RIGHT(M1138,255),RIGHT('Disaggregation Records'!$D$155:$D$385,255),0))=0,"",INDEX('Disaggregation Records'!$H$155:$H$385,MATCH(RIGHT(M1138,255),RIGHT('Disaggregation Records'!$D$155:$D$385,255),0))),"")</f>
        <v/>
      </c>
    </row>
    <row r="1139" spans="1:16" x14ac:dyDescent="0.35">
      <c r="A1139" s="891"/>
      <c r="B1139" s="903"/>
      <c r="C1139" s="890"/>
      <c r="D1139" s="901"/>
      <c r="E1139" s="913"/>
      <c r="F1139" s="431"/>
      <c r="G1139" s="905"/>
      <c r="H1139" s="895"/>
      <c r="I1139" s="915"/>
      <c r="J1139" s="899"/>
      <c r="K1139" s="893"/>
      <c r="L1139" s="425"/>
      <c r="M1139" s="425"/>
      <c r="N1139" s="425"/>
      <c r="O1139" s="425"/>
      <c r="P1139" s="425"/>
    </row>
    <row r="1140" spans="1:16" x14ac:dyDescent="0.35">
      <c r="A1140" s="891" t="str">
        <f ca="1">INDIRECT("'Disaggregation tab old'!AB"&amp;28-$K1140)</f>
        <v>a161R00000O3K1QQAV</v>
      </c>
      <c r="B1140" s="902">
        <f ca="1">INDIRECT("'Disaggregation tab old'!A"&amp;28-$K1140)</f>
        <v>14</v>
      </c>
      <c r="C1140" s="889" t="str">
        <f ca="1">VLOOKUP(B1140,'Coverage Indicators - Section D'!$A$9:$AZ$70,52,FALSE)</f>
        <v/>
      </c>
      <c r="D1140" s="900" t="str">
        <f ca="1">N1140</f>
        <v/>
      </c>
      <c r="E1140" s="912" t="str">
        <f ca="1">O1140</f>
        <v/>
      </c>
      <c r="F1140" s="431"/>
      <c r="G1140" s="904" t="str">
        <f>IF(IFERROR((F1140/F1141),"") ="", "",(F1140/F1141))</f>
        <v/>
      </c>
      <c r="H1140" s="894"/>
      <c r="I1140" s="914"/>
      <c r="J1140" s="898"/>
      <c r="K1140" s="893">
        <f ca="1">IF(OFFSET(K1140,-2,0,,)="",-300,OFFSET(K1140,-2,0,,)-1)</f>
        <v>-562</v>
      </c>
      <c r="L1140" s="425" t="e">
        <f ca="1">IF(AND(EXACT(C1140,C1138),C1138&lt;&gt;0),L1138+1,0)</f>
        <v>#NAME?</v>
      </c>
      <c r="M1140" s="425" t="str">
        <f ca="1">IF(C1140&lt;&gt;"",C1140&amp;"-"&amp;L1140,"")</f>
        <v/>
      </c>
      <c r="N1140" s="425" t="str">
        <f t="array" aca="1" ref="N1140" ca="1">IFERROR(IF(INDEX('Disaggregation Records'!$E$155:$E$385,MATCH(RIGHT(M1140,255),RIGHT('Disaggregation Records'!$D$155:$D$385,255),0))=0,"",INDEX('Disaggregation Records'!$E$155:$E$385,MATCH(RIGHT(M1140,255),RIGHT('Disaggregation Records'!$D$155:$D$385,255),0))),"")</f>
        <v/>
      </c>
      <c r="O1140" s="425" t="str">
        <f t="array" aca="1" ref="O1140" ca="1">IFERROR(IF(INDEX('Disaggregation Records'!$F$155:$F$385,MATCH(RIGHT(M1140,255),RIGHT('Disaggregation Records'!$D$155:$D$385,255),0))=0,"",INDEX('Disaggregation Records'!$F$155:$F$385,MATCH(RIGHT(M1140,255),RIGHT('Disaggregation Records'!$D$155:$D$385,255),0))),"")</f>
        <v/>
      </c>
      <c r="P1140" s="425" t="str">
        <f t="array" aca="1" ref="P1140" ca="1">IFERROR(IF(INDEX('Disaggregation Records'!$H$155:$H$385,MATCH(RIGHT(M1140,255),RIGHT('Disaggregation Records'!$D$155:$D$385,255),0))=0,"",INDEX('Disaggregation Records'!$H$155:$H$385,MATCH(RIGHT(M1140,255),RIGHT('Disaggregation Records'!$D$155:$D$385,255),0))),"")</f>
        <v/>
      </c>
    </row>
    <row r="1141" spans="1:16" x14ac:dyDescent="0.35">
      <c r="A1141" s="891"/>
      <c r="B1141" s="903"/>
      <c r="C1141" s="890"/>
      <c r="D1141" s="901"/>
      <c r="E1141" s="913"/>
      <c r="F1141" s="431"/>
      <c r="G1141" s="905"/>
      <c r="H1141" s="895"/>
      <c r="I1141" s="915"/>
      <c r="J1141" s="899"/>
      <c r="K1141" s="893"/>
      <c r="L1141" s="425"/>
      <c r="M1141" s="425"/>
      <c r="N1141" s="425"/>
      <c r="O1141" s="425"/>
      <c r="P1141" s="425"/>
    </row>
    <row r="1142" spans="1:16" x14ac:dyDescent="0.35">
      <c r="A1142" s="891" t="str">
        <f ca="1">INDIRECT("'Disaggregation tab old'!AB"&amp;28-$K1142)</f>
        <v>a161R00000O3K1RQAV</v>
      </c>
      <c r="B1142" s="902">
        <f ca="1">INDIRECT("'Disaggregation tab old'!A"&amp;28-$K1142)</f>
        <v>14</v>
      </c>
      <c r="C1142" s="889" t="str">
        <f ca="1">VLOOKUP(B1142,'Coverage Indicators - Section D'!$A$9:$AZ$70,52,FALSE)</f>
        <v/>
      </c>
      <c r="D1142" s="900" t="str">
        <f ca="1">N1142</f>
        <v/>
      </c>
      <c r="E1142" s="912" t="str">
        <f ca="1">O1142</f>
        <v/>
      </c>
      <c r="F1142" s="431"/>
      <c r="G1142" s="904" t="str">
        <f>IF(IFERROR((F1142/F1143),"") ="", "",(F1142/F1143))</f>
        <v/>
      </c>
      <c r="H1142" s="894"/>
      <c r="I1142" s="914"/>
      <c r="J1142" s="898"/>
      <c r="K1142" s="893">
        <f ca="1">IF(OFFSET(K1142,-2,0,,)="",-300,OFFSET(K1142,-2,0,,)-1)</f>
        <v>-563</v>
      </c>
      <c r="L1142" s="425" t="e">
        <f ca="1">IF(AND(EXACT(C1142,C1140),C1140&lt;&gt;0),L1140+1,0)</f>
        <v>#NAME?</v>
      </c>
      <c r="M1142" s="425" t="str">
        <f ca="1">IF(C1142&lt;&gt;"",C1142&amp;"-"&amp;L1142,"")</f>
        <v/>
      </c>
      <c r="N1142" s="425" t="str">
        <f t="array" aca="1" ref="N1142" ca="1">IFERROR(IF(INDEX('Disaggregation Records'!$E$155:$E$385,MATCH(RIGHT(M1142,255),RIGHT('Disaggregation Records'!$D$155:$D$385,255),0))=0,"",INDEX('Disaggregation Records'!$E$155:$E$385,MATCH(RIGHT(M1142,255),RIGHT('Disaggregation Records'!$D$155:$D$385,255),0))),"")</f>
        <v/>
      </c>
      <c r="O1142" s="425" t="str">
        <f t="array" aca="1" ref="O1142" ca="1">IFERROR(IF(INDEX('Disaggregation Records'!$F$155:$F$385,MATCH(RIGHT(M1142,255),RIGHT('Disaggregation Records'!$D$155:$D$385,255),0))=0,"",INDEX('Disaggregation Records'!$F$155:$F$385,MATCH(RIGHT(M1142,255),RIGHT('Disaggregation Records'!$D$155:$D$385,255),0))),"")</f>
        <v/>
      </c>
      <c r="P1142" s="425" t="str">
        <f t="array" aca="1" ref="P1142" ca="1">IFERROR(IF(INDEX('Disaggregation Records'!$H$155:$H$385,MATCH(RIGHT(M1142,255),RIGHT('Disaggregation Records'!$D$155:$D$385,255),0))=0,"",INDEX('Disaggregation Records'!$H$155:$H$385,MATCH(RIGHT(M1142,255),RIGHT('Disaggregation Records'!$D$155:$D$385,255),0))),"")</f>
        <v/>
      </c>
    </row>
    <row r="1143" spans="1:16" x14ac:dyDescent="0.35">
      <c r="A1143" s="891"/>
      <c r="B1143" s="903"/>
      <c r="C1143" s="890"/>
      <c r="D1143" s="901"/>
      <c r="E1143" s="913"/>
      <c r="F1143" s="431"/>
      <c r="G1143" s="905"/>
      <c r="H1143" s="895"/>
      <c r="I1143" s="915"/>
      <c r="J1143" s="899"/>
      <c r="K1143" s="893"/>
      <c r="L1143" s="425"/>
      <c r="M1143" s="425"/>
      <c r="N1143" s="425"/>
      <c r="O1143" s="425"/>
      <c r="P1143" s="425"/>
    </row>
    <row r="1144" spans="1:16" x14ac:dyDescent="0.35">
      <c r="A1144" s="891" t="str">
        <f ca="1">INDIRECT("'Disaggregation tab old'!AB"&amp;28-$K1144)</f>
        <v>a161R00000O3K1SQAV</v>
      </c>
      <c r="B1144" s="902">
        <f ca="1">INDIRECT("'Disaggregation tab old'!A"&amp;28-$K1144)</f>
        <v>14</v>
      </c>
      <c r="C1144" s="889" t="str">
        <f ca="1">VLOOKUP(B1144,'Coverage Indicators - Section D'!$A$9:$AZ$70,52,FALSE)</f>
        <v/>
      </c>
      <c r="D1144" s="900" t="str">
        <f ca="1">N1144</f>
        <v/>
      </c>
      <c r="E1144" s="912" t="str">
        <f ca="1">O1144</f>
        <v/>
      </c>
      <c r="F1144" s="431"/>
      <c r="G1144" s="904" t="str">
        <f>IF(IFERROR((F1144/F1145),"") ="", "",(F1144/F1145))</f>
        <v/>
      </c>
      <c r="H1144" s="894"/>
      <c r="I1144" s="914"/>
      <c r="J1144" s="898"/>
      <c r="K1144" s="893">
        <f ca="1">IF(OFFSET(K1144,-2,0,,)="",-300,OFFSET(K1144,-2,0,,)-1)</f>
        <v>-564</v>
      </c>
      <c r="L1144" s="425" t="e">
        <f ca="1">IF(AND(EXACT(C1144,C1142),C1142&lt;&gt;0),L1142+1,0)</f>
        <v>#NAME?</v>
      </c>
      <c r="M1144" s="425" t="str">
        <f ca="1">IF(C1144&lt;&gt;"",C1144&amp;"-"&amp;L1144,"")</f>
        <v/>
      </c>
      <c r="N1144" s="425" t="str">
        <f t="array" aca="1" ref="N1144" ca="1">IFERROR(IF(INDEX('Disaggregation Records'!$E$155:$E$385,MATCH(RIGHT(M1144,255),RIGHT('Disaggregation Records'!$D$155:$D$385,255),0))=0,"",INDEX('Disaggregation Records'!$E$155:$E$385,MATCH(RIGHT(M1144,255),RIGHT('Disaggregation Records'!$D$155:$D$385,255),0))),"")</f>
        <v/>
      </c>
      <c r="O1144" s="425" t="str">
        <f t="array" aca="1" ref="O1144" ca="1">IFERROR(IF(INDEX('Disaggregation Records'!$F$155:$F$385,MATCH(RIGHT(M1144,255),RIGHT('Disaggregation Records'!$D$155:$D$385,255),0))=0,"",INDEX('Disaggregation Records'!$F$155:$F$385,MATCH(RIGHT(M1144,255),RIGHT('Disaggregation Records'!$D$155:$D$385,255),0))),"")</f>
        <v/>
      </c>
      <c r="P1144" s="425" t="str">
        <f t="array" aca="1" ref="P1144" ca="1">IFERROR(IF(INDEX('Disaggregation Records'!$H$155:$H$385,MATCH(RIGHT(M1144,255),RIGHT('Disaggregation Records'!$D$155:$D$385,255),0))=0,"",INDEX('Disaggregation Records'!$H$155:$H$385,MATCH(RIGHT(M1144,255),RIGHT('Disaggregation Records'!$D$155:$D$385,255),0))),"")</f>
        <v/>
      </c>
    </row>
    <row r="1145" spans="1:16" x14ac:dyDescent="0.35">
      <c r="A1145" s="891"/>
      <c r="B1145" s="903"/>
      <c r="C1145" s="890"/>
      <c r="D1145" s="901"/>
      <c r="E1145" s="913"/>
      <c r="F1145" s="431"/>
      <c r="G1145" s="905"/>
      <c r="H1145" s="895"/>
      <c r="I1145" s="915"/>
      <c r="J1145" s="899"/>
      <c r="K1145" s="893"/>
      <c r="L1145" s="425"/>
      <c r="M1145" s="425"/>
      <c r="N1145" s="425"/>
      <c r="O1145" s="425"/>
      <c r="P1145" s="425"/>
    </row>
    <row r="1146" spans="1:16" x14ac:dyDescent="0.35">
      <c r="A1146" s="891" t="str">
        <f ca="1">INDIRECT("'Disaggregation tab old'!AB"&amp;28-$K1146)</f>
        <v>a161R00000O3K1TQAV</v>
      </c>
      <c r="B1146" s="902">
        <f ca="1">INDIRECT("'Disaggregation tab old'!A"&amp;28-$K1146)</f>
        <v>14</v>
      </c>
      <c r="C1146" s="889" t="str">
        <f ca="1">VLOOKUP(B1146,'Coverage Indicators - Section D'!$A$9:$AZ$70,52,FALSE)</f>
        <v/>
      </c>
      <c r="D1146" s="900" t="str">
        <f ca="1">N1146</f>
        <v/>
      </c>
      <c r="E1146" s="912" t="str">
        <f ca="1">O1146</f>
        <v/>
      </c>
      <c r="F1146" s="431"/>
      <c r="G1146" s="904" t="str">
        <f>IF(IFERROR((F1146/F1147),"") ="", "",(F1146/F1147))</f>
        <v/>
      </c>
      <c r="H1146" s="894"/>
      <c r="I1146" s="914"/>
      <c r="J1146" s="898"/>
      <c r="K1146" s="893">
        <f ca="1">IF(OFFSET(K1146,-2,0,,)="",-300,OFFSET(K1146,-2,0,,)-1)</f>
        <v>-565</v>
      </c>
      <c r="L1146" s="425" t="e">
        <f ca="1">IF(AND(EXACT(C1146,C1144),C1144&lt;&gt;0),L1144+1,0)</f>
        <v>#NAME?</v>
      </c>
      <c r="M1146" s="425" t="str">
        <f ca="1">IF(C1146&lt;&gt;"",C1146&amp;"-"&amp;L1146,"")</f>
        <v/>
      </c>
      <c r="N1146" s="425" t="str">
        <f t="array" aca="1" ref="N1146" ca="1">IFERROR(IF(INDEX('Disaggregation Records'!$E$155:$E$385,MATCH(RIGHT(M1146,255),RIGHT('Disaggregation Records'!$D$155:$D$385,255),0))=0,"",INDEX('Disaggregation Records'!$E$155:$E$385,MATCH(RIGHT(M1146,255),RIGHT('Disaggregation Records'!$D$155:$D$385,255),0))),"")</f>
        <v/>
      </c>
      <c r="O1146" s="425" t="str">
        <f t="array" aca="1" ref="O1146" ca="1">IFERROR(IF(INDEX('Disaggregation Records'!$F$155:$F$385,MATCH(RIGHT(M1146,255),RIGHT('Disaggregation Records'!$D$155:$D$385,255),0))=0,"",INDEX('Disaggregation Records'!$F$155:$F$385,MATCH(RIGHT(M1146,255),RIGHT('Disaggregation Records'!$D$155:$D$385,255),0))),"")</f>
        <v/>
      </c>
      <c r="P1146" s="425" t="str">
        <f t="array" aca="1" ref="P1146" ca="1">IFERROR(IF(INDEX('Disaggregation Records'!$H$155:$H$385,MATCH(RIGHT(M1146,255),RIGHT('Disaggregation Records'!$D$155:$D$385,255),0))=0,"",INDEX('Disaggregation Records'!$H$155:$H$385,MATCH(RIGHT(M1146,255),RIGHT('Disaggregation Records'!$D$155:$D$385,255),0))),"")</f>
        <v/>
      </c>
    </row>
    <row r="1147" spans="1:16" x14ac:dyDescent="0.35">
      <c r="A1147" s="891"/>
      <c r="B1147" s="903"/>
      <c r="C1147" s="890"/>
      <c r="D1147" s="901"/>
      <c r="E1147" s="913"/>
      <c r="F1147" s="431"/>
      <c r="G1147" s="905"/>
      <c r="H1147" s="895"/>
      <c r="I1147" s="915"/>
      <c r="J1147" s="899"/>
      <c r="K1147" s="893"/>
      <c r="L1147" s="425"/>
      <c r="M1147" s="425"/>
      <c r="N1147" s="425"/>
      <c r="O1147" s="425"/>
      <c r="P1147" s="425"/>
    </row>
    <row r="1148" spans="1:16" x14ac:dyDescent="0.35">
      <c r="A1148" s="891" t="str">
        <f ca="1">INDIRECT("'Disaggregation tab old'!AB"&amp;28-$K1148)</f>
        <v>a161R00000O3K1UQAV</v>
      </c>
      <c r="B1148" s="902">
        <f ca="1">INDIRECT("'Disaggregation tab old'!A"&amp;28-$K1148)</f>
        <v>14</v>
      </c>
      <c r="C1148" s="889" t="str">
        <f ca="1">VLOOKUP(B1148,'Coverage Indicators - Section D'!$A$9:$AZ$70,52,FALSE)</f>
        <v/>
      </c>
      <c r="D1148" s="900" t="str">
        <f ca="1">N1148</f>
        <v/>
      </c>
      <c r="E1148" s="912" t="str">
        <f ca="1">O1148</f>
        <v/>
      </c>
      <c r="F1148" s="431"/>
      <c r="G1148" s="904" t="str">
        <f>IF(IFERROR((F1148/F1149),"") ="", "",(F1148/F1149))</f>
        <v/>
      </c>
      <c r="H1148" s="894"/>
      <c r="I1148" s="914"/>
      <c r="J1148" s="898"/>
      <c r="K1148" s="893">
        <f ca="1">IF(OFFSET(K1148,-2,0,,)="",-300,OFFSET(K1148,-2,0,,)-1)</f>
        <v>-566</v>
      </c>
      <c r="L1148" s="425" t="e">
        <f ca="1">IF(AND(EXACT(C1148,C1146),C1146&lt;&gt;0),L1146+1,0)</f>
        <v>#NAME?</v>
      </c>
      <c r="M1148" s="425" t="str">
        <f ca="1">IF(C1148&lt;&gt;"",C1148&amp;"-"&amp;L1148,"")</f>
        <v/>
      </c>
      <c r="N1148" s="425" t="str">
        <f t="array" aca="1" ref="N1148" ca="1">IFERROR(IF(INDEX('Disaggregation Records'!$E$155:$E$385,MATCH(RIGHT(M1148,255),RIGHT('Disaggregation Records'!$D$155:$D$385,255),0))=0,"",INDEX('Disaggregation Records'!$E$155:$E$385,MATCH(RIGHT(M1148,255),RIGHT('Disaggregation Records'!$D$155:$D$385,255),0))),"")</f>
        <v/>
      </c>
      <c r="O1148" s="425" t="str">
        <f t="array" aca="1" ref="O1148" ca="1">IFERROR(IF(INDEX('Disaggregation Records'!$F$155:$F$385,MATCH(RIGHT(M1148,255),RIGHT('Disaggregation Records'!$D$155:$D$385,255),0))=0,"",INDEX('Disaggregation Records'!$F$155:$F$385,MATCH(RIGHT(M1148,255),RIGHT('Disaggregation Records'!$D$155:$D$385,255),0))),"")</f>
        <v/>
      </c>
      <c r="P1148" s="425" t="str">
        <f t="array" aca="1" ref="P1148" ca="1">IFERROR(IF(INDEX('Disaggregation Records'!$H$155:$H$385,MATCH(RIGHT(M1148,255),RIGHT('Disaggregation Records'!$D$155:$D$385,255),0))=0,"",INDEX('Disaggregation Records'!$H$155:$H$385,MATCH(RIGHT(M1148,255),RIGHT('Disaggregation Records'!$D$155:$D$385,255),0))),"")</f>
        <v/>
      </c>
    </row>
    <row r="1149" spans="1:16" x14ac:dyDescent="0.35">
      <c r="A1149" s="891"/>
      <c r="B1149" s="903"/>
      <c r="C1149" s="890"/>
      <c r="D1149" s="901"/>
      <c r="E1149" s="913"/>
      <c r="F1149" s="431"/>
      <c r="G1149" s="905"/>
      <c r="H1149" s="895"/>
      <c r="I1149" s="915"/>
      <c r="J1149" s="899"/>
      <c r="K1149" s="893"/>
      <c r="L1149" s="425"/>
      <c r="M1149" s="425"/>
      <c r="N1149" s="425"/>
      <c r="O1149" s="425"/>
      <c r="P1149" s="425"/>
    </row>
    <row r="1150" spans="1:16" x14ac:dyDescent="0.35">
      <c r="A1150" s="891" t="str">
        <f ca="1">INDIRECT("'Disaggregation tab old'!AB"&amp;28-$K1150)</f>
        <v>a161R00000O3K1VQAV</v>
      </c>
      <c r="B1150" s="902">
        <f ca="1">INDIRECT("'Disaggregation tab old'!A"&amp;28-$K1150)</f>
        <v>14</v>
      </c>
      <c r="C1150" s="889" t="str">
        <f ca="1">VLOOKUP(B1150,'Coverage Indicators - Section D'!$A$9:$AZ$70,52,FALSE)</f>
        <v/>
      </c>
      <c r="D1150" s="900" t="str">
        <f ca="1">N1150</f>
        <v/>
      </c>
      <c r="E1150" s="912" t="str">
        <f ca="1">O1150</f>
        <v/>
      </c>
      <c r="F1150" s="431"/>
      <c r="G1150" s="904" t="str">
        <f>IF(IFERROR((F1150/F1151),"") ="", "",(F1150/F1151))</f>
        <v/>
      </c>
      <c r="H1150" s="894"/>
      <c r="I1150" s="914"/>
      <c r="J1150" s="898"/>
      <c r="K1150" s="893">
        <f ca="1">IF(OFFSET(K1150,-2,0,,)="",-300,OFFSET(K1150,-2,0,,)-1)</f>
        <v>-567</v>
      </c>
      <c r="L1150" s="425" t="e">
        <f ca="1">IF(AND(EXACT(C1150,C1148),C1148&lt;&gt;0),L1148+1,0)</f>
        <v>#NAME?</v>
      </c>
      <c r="M1150" s="425" t="str">
        <f ca="1">IF(C1150&lt;&gt;"",C1150&amp;"-"&amp;L1150,"")</f>
        <v/>
      </c>
      <c r="N1150" s="425" t="str">
        <f t="array" aca="1" ref="N1150" ca="1">IFERROR(IF(INDEX('Disaggregation Records'!$E$155:$E$385,MATCH(RIGHT(M1150,255),RIGHT('Disaggregation Records'!$D$155:$D$385,255),0))=0,"",INDEX('Disaggregation Records'!$E$155:$E$385,MATCH(RIGHT(M1150,255),RIGHT('Disaggregation Records'!$D$155:$D$385,255),0))),"")</f>
        <v/>
      </c>
      <c r="O1150" s="425" t="str">
        <f t="array" aca="1" ref="O1150" ca="1">IFERROR(IF(INDEX('Disaggregation Records'!$F$155:$F$385,MATCH(RIGHT(M1150,255),RIGHT('Disaggregation Records'!$D$155:$D$385,255),0))=0,"",INDEX('Disaggregation Records'!$F$155:$F$385,MATCH(RIGHT(M1150,255),RIGHT('Disaggregation Records'!$D$155:$D$385,255),0))),"")</f>
        <v/>
      </c>
      <c r="P1150" s="425" t="str">
        <f t="array" aca="1" ref="P1150" ca="1">IFERROR(IF(INDEX('Disaggregation Records'!$H$155:$H$385,MATCH(RIGHT(M1150,255),RIGHT('Disaggregation Records'!$D$155:$D$385,255),0))=0,"",INDEX('Disaggregation Records'!$H$155:$H$385,MATCH(RIGHT(M1150,255),RIGHT('Disaggregation Records'!$D$155:$D$385,255),0))),"")</f>
        <v/>
      </c>
    </row>
    <row r="1151" spans="1:16" x14ac:dyDescent="0.35">
      <c r="A1151" s="891"/>
      <c r="B1151" s="903"/>
      <c r="C1151" s="890"/>
      <c r="D1151" s="901"/>
      <c r="E1151" s="913"/>
      <c r="F1151" s="431"/>
      <c r="G1151" s="905"/>
      <c r="H1151" s="895"/>
      <c r="I1151" s="915"/>
      <c r="J1151" s="899"/>
      <c r="K1151" s="893"/>
      <c r="L1151" s="425"/>
      <c r="M1151" s="425"/>
      <c r="N1151" s="425"/>
      <c r="O1151" s="425"/>
      <c r="P1151" s="425"/>
    </row>
    <row r="1152" spans="1:16" x14ac:dyDescent="0.35">
      <c r="A1152" s="891" t="str">
        <f ca="1">INDIRECT("'Disaggregation tab old'!AB"&amp;28-$K1152)</f>
        <v>a161R00000O3K1WQAV</v>
      </c>
      <c r="B1152" s="902">
        <f ca="1">INDIRECT("'Disaggregation tab old'!A"&amp;28-$K1152)</f>
        <v>14</v>
      </c>
      <c r="C1152" s="889" t="str">
        <f ca="1">VLOOKUP(B1152,'Coverage Indicators - Section D'!$A$9:$AZ$70,52,FALSE)</f>
        <v/>
      </c>
      <c r="D1152" s="900" t="str">
        <f ca="1">N1152</f>
        <v/>
      </c>
      <c r="E1152" s="912" t="str">
        <f ca="1">O1152</f>
        <v/>
      </c>
      <c r="F1152" s="431"/>
      <c r="G1152" s="904" t="str">
        <f>IF(IFERROR((F1152/F1153),"") ="", "",(F1152/F1153))</f>
        <v/>
      </c>
      <c r="H1152" s="894"/>
      <c r="I1152" s="914"/>
      <c r="J1152" s="898"/>
      <c r="K1152" s="893">
        <f ca="1">IF(OFFSET(K1152,-2,0,,)="",-300,OFFSET(K1152,-2,0,,)-1)</f>
        <v>-568</v>
      </c>
      <c r="L1152" s="425" t="e">
        <f ca="1">IF(AND(EXACT(C1152,C1150),C1150&lt;&gt;0),L1150+1,0)</f>
        <v>#NAME?</v>
      </c>
      <c r="M1152" s="425" t="str">
        <f ca="1">IF(C1152&lt;&gt;"",C1152&amp;"-"&amp;L1152,"")</f>
        <v/>
      </c>
      <c r="N1152" s="425" t="str">
        <f t="array" aca="1" ref="N1152" ca="1">IFERROR(IF(INDEX('Disaggregation Records'!$E$155:$E$385,MATCH(RIGHT(M1152,255),RIGHT('Disaggregation Records'!$D$155:$D$385,255),0))=0,"",INDEX('Disaggregation Records'!$E$155:$E$385,MATCH(RIGHT(M1152,255),RIGHT('Disaggregation Records'!$D$155:$D$385,255),0))),"")</f>
        <v/>
      </c>
      <c r="O1152" s="425" t="str">
        <f t="array" aca="1" ref="O1152" ca="1">IFERROR(IF(INDEX('Disaggregation Records'!$F$155:$F$385,MATCH(RIGHT(M1152,255),RIGHT('Disaggregation Records'!$D$155:$D$385,255),0))=0,"",INDEX('Disaggregation Records'!$F$155:$F$385,MATCH(RIGHT(M1152,255),RIGHT('Disaggregation Records'!$D$155:$D$385,255),0))),"")</f>
        <v/>
      </c>
      <c r="P1152" s="425" t="str">
        <f t="array" aca="1" ref="P1152" ca="1">IFERROR(IF(INDEX('Disaggregation Records'!$H$155:$H$385,MATCH(RIGHT(M1152,255),RIGHT('Disaggregation Records'!$D$155:$D$385,255),0))=0,"",INDEX('Disaggregation Records'!$H$155:$H$385,MATCH(RIGHT(M1152,255),RIGHT('Disaggregation Records'!$D$155:$D$385,255),0))),"")</f>
        <v/>
      </c>
    </row>
    <row r="1153" spans="1:16" x14ac:dyDescent="0.35">
      <c r="A1153" s="891"/>
      <c r="B1153" s="903"/>
      <c r="C1153" s="890"/>
      <c r="D1153" s="901"/>
      <c r="E1153" s="913"/>
      <c r="F1153" s="431"/>
      <c r="G1153" s="905"/>
      <c r="H1153" s="895"/>
      <c r="I1153" s="915"/>
      <c r="J1153" s="899"/>
      <c r="K1153" s="893"/>
      <c r="L1153" s="425"/>
      <c r="M1153" s="425"/>
      <c r="N1153" s="425"/>
      <c r="O1153" s="425"/>
      <c r="P1153" s="425"/>
    </row>
    <row r="1154" spans="1:16" x14ac:dyDescent="0.35">
      <c r="A1154" s="891" t="str">
        <f ca="1">INDIRECT("'Disaggregation tab old'!AB"&amp;28-$K1154)</f>
        <v>a161R00000O3K1XQAV</v>
      </c>
      <c r="B1154" s="902">
        <f ca="1">INDIRECT("'Disaggregation tab old'!A"&amp;28-$K1154)</f>
        <v>14</v>
      </c>
      <c r="C1154" s="889" t="str">
        <f ca="1">VLOOKUP(B1154,'Coverage Indicators - Section D'!$A$9:$AZ$70,52,FALSE)</f>
        <v/>
      </c>
      <c r="D1154" s="900" t="str">
        <f ca="1">N1154</f>
        <v/>
      </c>
      <c r="E1154" s="912" t="str">
        <f ca="1">O1154</f>
        <v/>
      </c>
      <c r="F1154" s="431"/>
      <c r="G1154" s="904" t="str">
        <f>IF(IFERROR((F1154/F1155),"") ="", "",(F1154/F1155))</f>
        <v/>
      </c>
      <c r="H1154" s="894"/>
      <c r="I1154" s="914"/>
      <c r="J1154" s="898"/>
      <c r="K1154" s="893">
        <f ca="1">IF(OFFSET(K1154,-2,0,,)="",-300,OFFSET(K1154,-2,0,,)-1)</f>
        <v>-569</v>
      </c>
      <c r="L1154" s="425" t="e">
        <f ca="1">IF(AND(EXACT(C1154,C1152),C1152&lt;&gt;0),L1152+1,0)</f>
        <v>#NAME?</v>
      </c>
      <c r="M1154" s="425" t="str">
        <f ca="1">IF(C1154&lt;&gt;"",C1154&amp;"-"&amp;L1154,"")</f>
        <v/>
      </c>
      <c r="N1154" s="425" t="str">
        <f t="array" aca="1" ref="N1154" ca="1">IFERROR(IF(INDEX('Disaggregation Records'!$E$155:$E$385,MATCH(RIGHT(M1154,255),RIGHT('Disaggregation Records'!$D$155:$D$385,255),0))=0,"",INDEX('Disaggregation Records'!$E$155:$E$385,MATCH(RIGHT(M1154,255),RIGHT('Disaggregation Records'!$D$155:$D$385,255),0))),"")</f>
        <v/>
      </c>
      <c r="O1154" s="425" t="str">
        <f t="array" aca="1" ref="O1154" ca="1">IFERROR(IF(INDEX('Disaggregation Records'!$F$155:$F$385,MATCH(RIGHT(M1154,255),RIGHT('Disaggregation Records'!$D$155:$D$385,255),0))=0,"",INDEX('Disaggregation Records'!$F$155:$F$385,MATCH(RIGHT(M1154,255),RIGHT('Disaggregation Records'!$D$155:$D$385,255),0))),"")</f>
        <v/>
      </c>
      <c r="P1154" s="425" t="str">
        <f t="array" aca="1" ref="P1154" ca="1">IFERROR(IF(INDEX('Disaggregation Records'!$H$155:$H$385,MATCH(RIGHT(M1154,255),RIGHT('Disaggregation Records'!$D$155:$D$385,255),0))=0,"",INDEX('Disaggregation Records'!$H$155:$H$385,MATCH(RIGHT(M1154,255),RIGHT('Disaggregation Records'!$D$155:$D$385,255),0))),"")</f>
        <v/>
      </c>
    </row>
    <row r="1155" spans="1:16" x14ac:dyDescent="0.35">
      <c r="A1155" s="891"/>
      <c r="B1155" s="903"/>
      <c r="C1155" s="890"/>
      <c r="D1155" s="901"/>
      <c r="E1155" s="913"/>
      <c r="F1155" s="431"/>
      <c r="G1155" s="905"/>
      <c r="H1155" s="895"/>
      <c r="I1155" s="915"/>
      <c r="J1155" s="899"/>
      <c r="K1155" s="893"/>
      <c r="L1155" s="425"/>
      <c r="M1155" s="425"/>
      <c r="N1155" s="425"/>
      <c r="O1155" s="425"/>
      <c r="P1155" s="425"/>
    </row>
    <row r="1156" spans="1:16" x14ac:dyDescent="0.35">
      <c r="A1156" s="891" t="str">
        <f ca="1">INDIRECT("'Disaggregation tab old'!AB"&amp;28-$K1156)</f>
        <v>a161R00000O3K1YQAV</v>
      </c>
      <c r="B1156" s="902">
        <f ca="1">INDIRECT("'Disaggregation tab old'!A"&amp;28-$K1156)</f>
        <v>14</v>
      </c>
      <c r="C1156" s="889" t="str">
        <f ca="1">VLOOKUP(B1156,'Coverage Indicators - Section D'!$A$9:$AZ$70,52,FALSE)</f>
        <v/>
      </c>
      <c r="D1156" s="900" t="str">
        <f ca="1">N1156</f>
        <v/>
      </c>
      <c r="E1156" s="912" t="str">
        <f ca="1">O1156</f>
        <v/>
      </c>
      <c r="F1156" s="431"/>
      <c r="G1156" s="904" t="str">
        <f>IF(IFERROR((F1156/F1157),"") ="", "",(F1156/F1157))</f>
        <v/>
      </c>
      <c r="H1156" s="894"/>
      <c r="I1156" s="914"/>
      <c r="J1156" s="898"/>
      <c r="K1156" s="893">
        <f ca="1">IF(OFFSET(K1156,-2,0,,)="",-300,OFFSET(K1156,-2,0,,)-1)</f>
        <v>-570</v>
      </c>
      <c r="L1156" s="425" t="e">
        <f ca="1">IF(AND(EXACT(C1156,C1154),C1154&lt;&gt;0),L1154+1,0)</f>
        <v>#NAME?</v>
      </c>
      <c r="M1156" s="425" t="str">
        <f ca="1">IF(C1156&lt;&gt;"",C1156&amp;"-"&amp;L1156,"")</f>
        <v/>
      </c>
      <c r="N1156" s="425" t="str">
        <f t="array" aca="1" ref="N1156" ca="1">IFERROR(IF(INDEX('Disaggregation Records'!$E$155:$E$385,MATCH(RIGHT(M1156,255),RIGHT('Disaggregation Records'!$D$155:$D$385,255),0))=0,"",INDEX('Disaggregation Records'!$E$155:$E$385,MATCH(RIGHT(M1156,255),RIGHT('Disaggregation Records'!$D$155:$D$385,255),0))),"")</f>
        <v/>
      </c>
      <c r="O1156" s="425" t="str">
        <f t="array" aca="1" ref="O1156" ca="1">IFERROR(IF(INDEX('Disaggregation Records'!$F$155:$F$385,MATCH(RIGHT(M1156,255),RIGHT('Disaggregation Records'!$D$155:$D$385,255),0))=0,"",INDEX('Disaggregation Records'!$F$155:$F$385,MATCH(RIGHT(M1156,255),RIGHT('Disaggregation Records'!$D$155:$D$385,255),0))),"")</f>
        <v/>
      </c>
      <c r="P1156" s="425" t="str">
        <f t="array" aca="1" ref="P1156" ca="1">IFERROR(IF(INDEX('Disaggregation Records'!$H$155:$H$385,MATCH(RIGHT(M1156,255),RIGHT('Disaggregation Records'!$D$155:$D$385,255),0))=0,"",INDEX('Disaggregation Records'!$H$155:$H$385,MATCH(RIGHT(M1156,255),RIGHT('Disaggregation Records'!$D$155:$D$385,255),0))),"")</f>
        <v/>
      </c>
    </row>
    <row r="1157" spans="1:16" x14ac:dyDescent="0.35">
      <c r="A1157" s="891"/>
      <c r="B1157" s="903"/>
      <c r="C1157" s="890"/>
      <c r="D1157" s="901"/>
      <c r="E1157" s="913"/>
      <c r="F1157" s="431"/>
      <c r="G1157" s="905"/>
      <c r="H1157" s="895"/>
      <c r="I1157" s="915"/>
      <c r="J1157" s="899"/>
      <c r="K1157" s="893"/>
      <c r="L1157" s="425"/>
      <c r="M1157" s="425"/>
      <c r="N1157" s="425"/>
      <c r="O1157" s="425"/>
      <c r="P1157" s="425"/>
    </row>
    <row r="1158" spans="1:16" x14ac:dyDescent="0.35">
      <c r="A1158" s="891" t="str">
        <f ca="1">INDIRECT("'Disaggregation tab old'!AB"&amp;28-$K1158)</f>
        <v>a161R00000O3K1ZQAV</v>
      </c>
      <c r="B1158" s="902">
        <f ca="1">INDIRECT("'Disaggregation tab old'!A"&amp;28-$K1158)</f>
        <v>14</v>
      </c>
      <c r="C1158" s="889" t="str">
        <f ca="1">VLOOKUP(B1158,'Coverage Indicators - Section D'!$A$9:$AZ$70,52,FALSE)</f>
        <v/>
      </c>
      <c r="D1158" s="900" t="str">
        <f ca="1">N1158</f>
        <v/>
      </c>
      <c r="E1158" s="912" t="str">
        <f ca="1">O1158</f>
        <v/>
      </c>
      <c r="F1158" s="431"/>
      <c r="G1158" s="904" t="str">
        <f>IF(IFERROR((F1158/F1159),"") ="", "",(F1158/F1159))</f>
        <v/>
      </c>
      <c r="H1158" s="894"/>
      <c r="I1158" s="914"/>
      <c r="J1158" s="898"/>
      <c r="K1158" s="893">
        <f ca="1">IF(OFFSET(K1158,-2,0,,)="",-300,OFFSET(K1158,-2,0,,)-1)</f>
        <v>-571</v>
      </c>
      <c r="L1158" s="425" t="e">
        <f ca="1">IF(AND(EXACT(C1158,C1156),C1156&lt;&gt;0),L1156+1,0)</f>
        <v>#NAME?</v>
      </c>
      <c r="M1158" s="425" t="str">
        <f ca="1">IF(C1158&lt;&gt;"",C1158&amp;"-"&amp;L1158,"")</f>
        <v/>
      </c>
      <c r="N1158" s="425" t="str">
        <f t="array" aca="1" ref="N1158" ca="1">IFERROR(IF(INDEX('Disaggregation Records'!$E$155:$E$385,MATCH(RIGHT(M1158,255),RIGHT('Disaggregation Records'!$D$155:$D$385,255),0))=0,"",INDEX('Disaggregation Records'!$E$155:$E$385,MATCH(RIGHT(M1158,255),RIGHT('Disaggregation Records'!$D$155:$D$385,255),0))),"")</f>
        <v/>
      </c>
      <c r="O1158" s="425" t="str">
        <f t="array" aca="1" ref="O1158" ca="1">IFERROR(IF(INDEX('Disaggregation Records'!$F$155:$F$385,MATCH(RIGHT(M1158,255),RIGHT('Disaggregation Records'!$D$155:$D$385,255),0))=0,"",INDEX('Disaggregation Records'!$F$155:$F$385,MATCH(RIGHT(M1158,255),RIGHT('Disaggregation Records'!$D$155:$D$385,255),0))),"")</f>
        <v/>
      </c>
      <c r="P1158" s="425" t="str">
        <f t="array" aca="1" ref="P1158" ca="1">IFERROR(IF(INDEX('Disaggregation Records'!$H$155:$H$385,MATCH(RIGHT(M1158,255),RIGHT('Disaggregation Records'!$D$155:$D$385,255),0))=0,"",INDEX('Disaggregation Records'!$H$155:$H$385,MATCH(RIGHT(M1158,255),RIGHT('Disaggregation Records'!$D$155:$D$385,255),0))),"")</f>
        <v/>
      </c>
    </row>
    <row r="1159" spans="1:16" x14ac:dyDescent="0.35">
      <c r="A1159" s="891"/>
      <c r="B1159" s="903"/>
      <c r="C1159" s="890"/>
      <c r="D1159" s="901"/>
      <c r="E1159" s="913"/>
      <c r="F1159" s="431"/>
      <c r="G1159" s="905"/>
      <c r="H1159" s="895"/>
      <c r="I1159" s="915"/>
      <c r="J1159" s="899"/>
      <c r="K1159" s="893"/>
      <c r="L1159" s="425"/>
      <c r="M1159" s="425"/>
      <c r="N1159" s="425"/>
      <c r="O1159" s="425"/>
      <c r="P1159" s="425"/>
    </row>
    <row r="1160" spans="1:16" x14ac:dyDescent="0.35">
      <c r="A1160" s="891" t="str">
        <f ca="1">INDIRECT("'Disaggregation tab old'!AB"&amp;28-$K1160)</f>
        <v>a161R00000O3K1aQAF</v>
      </c>
      <c r="B1160" s="902">
        <f ca="1">INDIRECT("'Disaggregation tab old'!A"&amp;28-$K1160)</f>
        <v>14</v>
      </c>
      <c r="C1160" s="889" t="str">
        <f ca="1">VLOOKUP(B1160,'Coverage Indicators - Section D'!$A$9:$AZ$70,52,FALSE)</f>
        <v/>
      </c>
      <c r="D1160" s="900" t="str">
        <f ca="1">N1160</f>
        <v/>
      </c>
      <c r="E1160" s="912" t="str">
        <f ca="1">O1160</f>
        <v/>
      </c>
      <c r="F1160" s="431"/>
      <c r="G1160" s="904" t="str">
        <f>IF(IFERROR((F1160/F1161),"") ="", "",(F1160/F1161))</f>
        <v/>
      </c>
      <c r="H1160" s="894"/>
      <c r="I1160" s="914"/>
      <c r="J1160" s="898"/>
      <c r="K1160" s="893">
        <f ca="1">IF(OFFSET(K1160,-2,0,,)="",-300,OFFSET(K1160,-2,0,,)-1)</f>
        <v>-572</v>
      </c>
      <c r="L1160" s="425" t="e">
        <f ca="1">IF(AND(EXACT(C1160,C1158),C1158&lt;&gt;0),L1158+1,0)</f>
        <v>#NAME?</v>
      </c>
      <c r="M1160" s="425" t="str">
        <f ca="1">IF(C1160&lt;&gt;"",C1160&amp;"-"&amp;L1160,"")</f>
        <v/>
      </c>
      <c r="N1160" s="425" t="str">
        <f t="array" aca="1" ref="N1160" ca="1">IFERROR(IF(INDEX('Disaggregation Records'!$E$155:$E$385,MATCH(RIGHT(M1160,255),RIGHT('Disaggregation Records'!$D$155:$D$385,255),0))=0,"",INDEX('Disaggregation Records'!$E$155:$E$385,MATCH(RIGHT(M1160,255),RIGHT('Disaggregation Records'!$D$155:$D$385,255),0))),"")</f>
        <v/>
      </c>
      <c r="O1160" s="425" t="str">
        <f t="array" aca="1" ref="O1160" ca="1">IFERROR(IF(INDEX('Disaggregation Records'!$F$155:$F$385,MATCH(RIGHT(M1160,255),RIGHT('Disaggregation Records'!$D$155:$D$385,255),0))=0,"",INDEX('Disaggregation Records'!$F$155:$F$385,MATCH(RIGHT(M1160,255),RIGHT('Disaggregation Records'!$D$155:$D$385,255),0))),"")</f>
        <v/>
      </c>
      <c r="P1160" s="425" t="str">
        <f t="array" aca="1" ref="P1160" ca="1">IFERROR(IF(INDEX('Disaggregation Records'!$H$155:$H$385,MATCH(RIGHT(M1160,255),RIGHT('Disaggregation Records'!$D$155:$D$385,255),0))=0,"",INDEX('Disaggregation Records'!$H$155:$H$385,MATCH(RIGHT(M1160,255),RIGHT('Disaggregation Records'!$D$155:$D$385,255),0))),"")</f>
        <v/>
      </c>
    </row>
    <row r="1161" spans="1:16" x14ac:dyDescent="0.35">
      <c r="A1161" s="891"/>
      <c r="B1161" s="903"/>
      <c r="C1161" s="890"/>
      <c r="D1161" s="901"/>
      <c r="E1161" s="913"/>
      <c r="F1161" s="431"/>
      <c r="G1161" s="905"/>
      <c r="H1161" s="895"/>
      <c r="I1161" s="915"/>
      <c r="J1161" s="899"/>
      <c r="K1161" s="893"/>
      <c r="L1161" s="425"/>
      <c r="M1161" s="425"/>
      <c r="N1161" s="425"/>
      <c r="O1161" s="425"/>
      <c r="P1161" s="425"/>
    </row>
    <row r="1162" spans="1:16" x14ac:dyDescent="0.35">
      <c r="A1162" s="891" t="str">
        <f ca="1">INDIRECT("'Disaggregation tab old'!AB"&amp;28-$K1162)</f>
        <v>a161R00000O3K1bQAF</v>
      </c>
      <c r="B1162" s="902">
        <f ca="1">INDIRECT("'Disaggregation tab old'!A"&amp;28-$K1162)</f>
        <v>14</v>
      </c>
      <c r="C1162" s="889" t="str">
        <f ca="1">VLOOKUP(B1162,'Coverage Indicators - Section D'!$A$9:$AZ$70,52,FALSE)</f>
        <v/>
      </c>
      <c r="D1162" s="900" t="str">
        <f ca="1">N1162</f>
        <v/>
      </c>
      <c r="E1162" s="912" t="str">
        <f ca="1">O1162</f>
        <v/>
      </c>
      <c r="F1162" s="431"/>
      <c r="G1162" s="904" t="str">
        <f>IF(IFERROR((F1162/F1163),"") ="", "",(F1162/F1163))</f>
        <v/>
      </c>
      <c r="H1162" s="894"/>
      <c r="I1162" s="914"/>
      <c r="J1162" s="898"/>
      <c r="K1162" s="893">
        <f ca="1">IF(OFFSET(K1162,-2,0,,)="",-300,OFFSET(K1162,-2,0,,)-1)</f>
        <v>-573</v>
      </c>
      <c r="L1162" s="425" t="e">
        <f ca="1">IF(AND(EXACT(C1162,C1160),C1160&lt;&gt;0),L1160+1,0)</f>
        <v>#NAME?</v>
      </c>
      <c r="M1162" s="425" t="str">
        <f ca="1">IF(C1162&lt;&gt;"",C1162&amp;"-"&amp;L1162,"")</f>
        <v/>
      </c>
      <c r="N1162" s="425" t="str">
        <f t="array" aca="1" ref="N1162" ca="1">IFERROR(IF(INDEX('Disaggregation Records'!$E$155:$E$385,MATCH(RIGHT(M1162,255),RIGHT('Disaggregation Records'!$D$155:$D$385,255),0))=0,"",INDEX('Disaggregation Records'!$E$155:$E$385,MATCH(RIGHT(M1162,255),RIGHT('Disaggregation Records'!$D$155:$D$385,255),0))),"")</f>
        <v/>
      </c>
      <c r="O1162" s="425" t="str">
        <f t="array" aca="1" ref="O1162" ca="1">IFERROR(IF(INDEX('Disaggregation Records'!$F$155:$F$385,MATCH(RIGHT(M1162,255),RIGHT('Disaggregation Records'!$D$155:$D$385,255),0))=0,"",INDEX('Disaggregation Records'!$F$155:$F$385,MATCH(RIGHT(M1162,255),RIGHT('Disaggregation Records'!$D$155:$D$385,255),0))),"")</f>
        <v/>
      </c>
      <c r="P1162" s="425" t="str">
        <f t="array" aca="1" ref="P1162" ca="1">IFERROR(IF(INDEX('Disaggregation Records'!$H$155:$H$385,MATCH(RIGHT(M1162,255),RIGHT('Disaggregation Records'!$D$155:$D$385,255),0))=0,"",INDEX('Disaggregation Records'!$H$155:$H$385,MATCH(RIGHT(M1162,255),RIGHT('Disaggregation Records'!$D$155:$D$385,255),0))),"")</f>
        <v/>
      </c>
    </row>
    <row r="1163" spans="1:16" x14ac:dyDescent="0.35">
      <c r="A1163" s="891"/>
      <c r="B1163" s="903"/>
      <c r="C1163" s="890"/>
      <c r="D1163" s="901"/>
      <c r="E1163" s="913"/>
      <c r="F1163" s="431"/>
      <c r="G1163" s="905"/>
      <c r="H1163" s="895"/>
      <c r="I1163" s="915"/>
      <c r="J1163" s="899"/>
      <c r="K1163" s="893"/>
      <c r="L1163" s="425"/>
      <c r="M1163" s="425"/>
      <c r="N1163" s="425"/>
      <c r="O1163" s="425"/>
      <c r="P1163" s="425"/>
    </row>
    <row r="1164" spans="1:16" x14ac:dyDescent="0.35">
      <c r="A1164" s="891" t="str">
        <f ca="1">INDIRECT("'Disaggregation tab old'!AB"&amp;28-$K1164)</f>
        <v>a161R00000O3K1cQAF</v>
      </c>
      <c r="B1164" s="902">
        <f ca="1">INDIRECT("'Disaggregation tab old'!A"&amp;28-$K1164)</f>
        <v>14</v>
      </c>
      <c r="C1164" s="889" t="str">
        <f ca="1">VLOOKUP(B1164,'Coverage Indicators - Section D'!$A$9:$AZ$70,52,FALSE)</f>
        <v/>
      </c>
      <c r="D1164" s="900" t="str">
        <f ca="1">N1164</f>
        <v/>
      </c>
      <c r="E1164" s="912" t="str">
        <f ca="1">O1164</f>
        <v/>
      </c>
      <c r="F1164" s="431"/>
      <c r="G1164" s="904" t="str">
        <f>IF(IFERROR((F1164/F1165),"") ="", "",(F1164/F1165))</f>
        <v/>
      </c>
      <c r="H1164" s="894"/>
      <c r="I1164" s="914"/>
      <c r="J1164" s="898"/>
      <c r="K1164" s="893">
        <f ca="1">IF(OFFSET(K1164,-2,0,,)="",-300,OFFSET(K1164,-2,0,,)-1)</f>
        <v>-574</v>
      </c>
      <c r="L1164" s="425" t="e">
        <f ca="1">IF(AND(EXACT(C1164,C1162),C1162&lt;&gt;0),L1162+1,0)</f>
        <v>#NAME?</v>
      </c>
      <c r="M1164" s="425" t="str">
        <f ca="1">IF(C1164&lt;&gt;"",C1164&amp;"-"&amp;L1164,"")</f>
        <v/>
      </c>
      <c r="N1164" s="425" t="str">
        <f t="array" aca="1" ref="N1164" ca="1">IFERROR(IF(INDEX('Disaggregation Records'!$E$155:$E$385,MATCH(RIGHT(M1164,255),RIGHT('Disaggregation Records'!$D$155:$D$385,255),0))=0,"",INDEX('Disaggregation Records'!$E$155:$E$385,MATCH(RIGHT(M1164,255),RIGHT('Disaggregation Records'!$D$155:$D$385,255),0))),"")</f>
        <v/>
      </c>
      <c r="O1164" s="425" t="str">
        <f t="array" aca="1" ref="O1164" ca="1">IFERROR(IF(INDEX('Disaggregation Records'!$F$155:$F$385,MATCH(RIGHT(M1164,255),RIGHT('Disaggregation Records'!$D$155:$D$385,255),0))=0,"",INDEX('Disaggregation Records'!$F$155:$F$385,MATCH(RIGHT(M1164,255),RIGHT('Disaggregation Records'!$D$155:$D$385,255),0))),"")</f>
        <v/>
      </c>
      <c r="P1164" s="425" t="str">
        <f t="array" aca="1" ref="P1164" ca="1">IFERROR(IF(INDEX('Disaggregation Records'!$H$155:$H$385,MATCH(RIGHT(M1164,255),RIGHT('Disaggregation Records'!$D$155:$D$385,255),0))=0,"",INDEX('Disaggregation Records'!$H$155:$H$385,MATCH(RIGHT(M1164,255),RIGHT('Disaggregation Records'!$D$155:$D$385,255),0))),"")</f>
        <v/>
      </c>
    </row>
    <row r="1165" spans="1:16" x14ac:dyDescent="0.35">
      <c r="A1165" s="891"/>
      <c r="B1165" s="903"/>
      <c r="C1165" s="890"/>
      <c r="D1165" s="901"/>
      <c r="E1165" s="913"/>
      <c r="F1165" s="431"/>
      <c r="G1165" s="905"/>
      <c r="H1165" s="895"/>
      <c r="I1165" s="915"/>
      <c r="J1165" s="899"/>
      <c r="K1165" s="893"/>
      <c r="L1165" s="425"/>
      <c r="M1165" s="425"/>
      <c r="N1165" s="425"/>
      <c r="O1165" s="425"/>
      <c r="P1165" s="425"/>
    </row>
    <row r="1166" spans="1:16" x14ac:dyDescent="0.35">
      <c r="A1166" s="891" t="str">
        <f ca="1">INDIRECT("'Disaggregation tab old'!AB"&amp;28-$K1166)</f>
        <v>a161R00000O3K1dQAF</v>
      </c>
      <c r="B1166" s="902">
        <f ca="1">INDIRECT("'Disaggregation tab old'!A"&amp;28-$K1166)</f>
        <v>14</v>
      </c>
      <c r="C1166" s="889" t="str">
        <f ca="1">VLOOKUP(B1166,'Coverage Indicators - Section D'!$A$9:$AZ$70,52,FALSE)</f>
        <v/>
      </c>
      <c r="D1166" s="900" t="str">
        <f ca="1">N1166</f>
        <v/>
      </c>
      <c r="E1166" s="912" t="str">
        <f ca="1">O1166</f>
        <v/>
      </c>
      <c r="F1166" s="431"/>
      <c r="G1166" s="904" t="str">
        <f>IF(IFERROR((F1166/F1167),"") ="", "",(F1166/F1167))</f>
        <v/>
      </c>
      <c r="H1166" s="894"/>
      <c r="I1166" s="914"/>
      <c r="J1166" s="898"/>
      <c r="K1166" s="893">
        <f ca="1">IF(OFFSET(K1166,-2,0,,)="",-300,OFFSET(K1166,-2,0,,)-1)</f>
        <v>-575</v>
      </c>
      <c r="L1166" s="425" t="e">
        <f ca="1">IF(AND(EXACT(C1166,C1164),C1164&lt;&gt;0),L1164+1,0)</f>
        <v>#NAME?</v>
      </c>
      <c r="M1166" s="425" t="str">
        <f ca="1">IF(C1166&lt;&gt;"",C1166&amp;"-"&amp;L1166,"")</f>
        <v/>
      </c>
      <c r="N1166" s="425" t="str">
        <f t="array" aca="1" ref="N1166" ca="1">IFERROR(IF(INDEX('Disaggregation Records'!$E$155:$E$385,MATCH(RIGHT(M1166,255),RIGHT('Disaggregation Records'!$D$155:$D$385,255),0))=0,"",INDEX('Disaggregation Records'!$E$155:$E$385,MATCH(RIGHT(M1166,255),RIGHT('Disaggregation Records'!$D$155:$D$385,255),0))),"")</f>
        <v/>
      </c>
      <c r="O1166" s="425" t="str">
        <f t="array" aca="1" ref="O1166" ca="1">IFERROR(IF(INDEX('Disaggregation Records'!$F$155:$F$385,MATCH(RIGHT(M1166,255),RIGHT('Disaggregation Records'!$D$155:$D$385,255),0))=0,"",INDEX('Disaggregation Records'!$F$155:$F$385,MATCH(RIGHT(M1166,255),RIGHT('Disaggregation Records'!$D$155:$D$385,255),0))),"")</f>
        <v/>
      </c>
      <c r="P1166" s="425" t="str">
        <f t="array" aca="1" ref="P1166" ca="1">IFERROR(IF(INDEX('Disaggregation Records'!$H$155:$H$385,MATCH(RIGHT(M1166,255),RIGHT('Disaggregation Records'!$D$155:$D$385,255),0))=0,"",INDEX('Disaggregation Records'!$H$155:$H$385,MATCH(RIGHT(M1166,255),RIGHT('Disaggregation Records'!$D$155:$D$385,255),0))),"")</f>
        <v/>
      </c>
    </row>
    <row r="1167" spans="1:16" x14ac:dyDescent="0.35">
      <c r="A1167" s="891"/>
      <c r="B1167" s="903"/>
      <c r="C1167" s="890"/>
      <c r="D1167" s="901"/>
      <c r="E1167" s="913"/>
      <c r="F1167" s="431"/>
      <c r="G1167" s="905"/>
      <c r="H1167" s="895"/>
      <c r="I1167" s="915"/>
      <c r="J1167" s="899"/>
      <c r="K1167" s="893"/>
      <c r="L1167" s="425"/>
      <c r="M1167" s="425"/>
      <c r="N1167" s="425"/>
      <c r="O1167" s="425"/>
      <c r="P1167" s="425"/>
    </row>
    <row r="1168" spans="1:16" x14ac:dyDescent="0.35">
      <c r="A1168" s="891" t="str">
        <f ca="1">INDIRECT("'Disaggregation tab old'!AB"&amp;28-$K1168)</f>
        <v>a161R00000O3K1eQAF</v>
      </c>
      <c r="B1168" s="902">
        <f ca="1">INDIRECT("'Disaggregation tab old'!A"&amp;28-$K1168)</f>
        <v>14</v>
      </c>
      <c r="C1168" s="889" t="str">
        <f ca="1">VLOOKUP(B1168,'Coverage Indicators - Section D'!$A$9:$AZ$70,52,FALSE)</f>
        <v/>
      </c>
      <c r="D1168" s="900" t="str">
        <f ca="1">N1168</f>
        <v/>
      </c>
      <c r="E1168" s="912" t="str">
        <f ca="1">O1168</f>
        <v/>
      </c>
      <c r="F1168" s="431"/>
      <c r="G1168" s="904" t="str">
        <f>IF(IFERROR((F1168/F1169),"") ="", "",(F1168/F1169))</f>
        <v/>
      </c>
      <c r="H1168" s="894"/>
      <c r="I1168" s="914"/>
      <c r="J1168" s="898"/>
      <c r="K1168" s="893">
        <f ca="1">IF(OFFSET(K1168,-2,0,,)="",-300,OFFSET(K1168,-2,0,,)-1)</f>
        <v>-576</v>
      </c>
      <c r="L1168" s="425" t="e">
        <f ca="1">IF(AND(EXACT(C1168,C1166),C1166&lt;&gt;0),L1166+1,0)</f>
        <v>#NAME?</v>
      </c>
      <c r="M1168" s="425" t="str">
        <f ca="1">IF(C1168&lt;&gt;"",C1168&amp;"-"&amp;L1168,"")</f>
        <v/>
      </c>
      <c r="N1168" s="425" t="str">
        <f t="array" aca="1" ref="N1168" ca="1">IFERROR(IF(INDEX('Disaggregation Records'!$E$155:$E$385,MATCH(RIGHT(M1168,255),RIGHT('Disaggregation Records'!$D$155:$D$385,255),0))=0,"",INDEX('Disaggregation Records'!$E$155:$E$385,MATCH(RIGHT(M1168,255),RIGHT('Disaggregation Records'!$D$155:$D$385,255),0))),"")</f>
        <v/>
      </c>
      <c r="O1168" s="425" t="str">
        <f t="array" aca="1" ref="O1168" ca="1">IFERROR(IF(INDEX('Disaggregation Records'!$F$155:$F$385,MATCH(RIGHT(M1168,255),RIGHT('Disaggregation Records'!$D$155:$D$385,255),0))=0,"",INDEX('Disaggregation Records'!$F$155:$F$385,MATCH(RIGHT(M1168,255),RIGHT('Disaggregation Records'!$D$155:$D$385,255),0))),"")</f>
        <v/>
      </c>
      <c r="P1168" s="425" t="str">
        <f t="array" aca="1" ref="P1168" ca="1">IFERROR(IF(INDEX('Disaggregation Records'!$H$155:$H$385,MATCH(RIGHT(M1168,255),RIGHT('Disaggregation Records'!$D$155:$D$385,255),0))=0,"",INDEX('Disaggregation Records'!$H$155:$H$385,MATCH(RIGHT(M1168,255),RIGHT('Disaggregation Records'!$D$155:$D$385,255),0))),"")</f>
        <v/>
      </c>
    </row>
    <row r="1169" spans="1:16" x14ac:dyDescent="0.35">
      <c r="A1169" s="891"/>
      <c r="B1169" s="903"/>
      <c r="C1169" s="890"/>
      <c r="D1169" s="901"/>
      <c r="E1169" s="913"/>
      <c r="F1169" s="431"/>
      <c r="G1169" s="905"/>
      <c r="H1169" s="895"/>
      <c r="I1169" s="915"/>
      <c r="J1169" s="899"/>
      <c r="K1169" s="893"/>
      <c r="L1169" s="425"/>
      <c r="M1169" s="425"/>
      <c r="N1169" s="425"/>
      <c r="O1169" s="425"/>
      <c r="P1169" s="425"/>
    </row>
    <row r="1170" spans="1:16" x14ac:dyDescent="0.35">
      <c r="A1170" s="891" t="str">
        <f ca="1">INDIRECT("'Disaggregation tab old'!AB"&amp;28-$K1170)</f>
        <v>a161R00000O3K1fQAF</v>
      </c>
      <c r="B1170" s="902">
        <f ca="1">INDIRECT("'Disaggregation tab old'!A"&amp;28-$K1170)</f>
        <v>14</v>
      </c>
      <c r="C1170" s="889" t="str">
        <f ca="1">VLOOKUP(B1170,'Coverage Indicators - Section D'!$A$9:$AZ$70,52,FALSE)</f>
        <v/>
      </c>
      <c r="D1170" s="900" t="str">
        <f ca="1">N1170</f>
        <v/>
      </c>
      <c r="E1170" s="912" t="str">
        <f ca="1">O1170</f>
        <v/>
      </c>
      <c r="F1170" s="431"/>
      <c r="G1170" s="904" t="str">
        <f>IF(IFERROR((F1170/F1171),"") ="", "",(F1170/F1171))</f>
        <v/>
      </c>
      <c r="H1170" s="894"/>
      <c r="I1170" s="914"/>
      <c r="J1170" s="898"/>
      <c r="K1170" s="893">
        <f ca="1">IF(OFFSET(K1170,-2,0,,)="",-300,OFFSET(K1170,-2,0,,)-1)</f>
        <v>-577</v>
      </c>
      <c r="L1170" s="425" t="e">
        <f ca="1">IF(AND(EXACT(C1170,C1168),C1168&lt;&gt;0),L1168+1,0)</f>
        <v>#NAME?</v>
      </c>
      <c r="M1170" s="425" t="str">
        <f ca="1">IF(C1170&lt;&gt;"",C1170&amp;"-"&amp;L1170,"")</f>
        <v/>
      </c>
      <c r="N1170" s="425" t="str">
        <f t="array" aca="1" ref="N1170" ca="1">IFERROR(IF(INDEX('Disaggregation Records'!$E$155:$E$385,MATCH(RIGHT(M1170,255),RIGHT('Disaggregation Records'!$D$155:$D$385,255),0))=0,"",INDEX('Disaggregation Records'!$E$155:$E$385,MATCH(RIGHT(M1170,255),RIGHT('Disaggregation Records'!$D$155:$D$385,255),0))),"")</f>
        <v/>
      </c>
      <c r="O1170" s="425" t="str">
        <f t="array" aca="1" ref="O1170" ca="1">IFERROR(IF(INDEX('Disaggregation Records'!$F$155:$F$385,MATCH(RIGHT(M1170,255),RIGHT('Disaggregation Records'!$D$155:$D$385,255),0))=0,"",INDEX('Disaggregation Records'!$F$155:$F$385,MATCH(RIGHT(M1170,255),RIGHT('Disaggregation Records'!$D$155:$D$385,255),0))),"")</f>
        <v/>
      </c>
      <c r="P1170" s="425" t="str">
        <f t="array" aca="1" ref="P1170" ca="1">IFERROR(IF(INDEX('Disaggregation Records'!$H$155:$H$385,MATCH(RIGHT(M1170,255),RIGHT('Disaggregation Records'!$D$155:$D$385,255),0))=0,"",INDEX('Disaggregation Records'!$H$155:$H$385,MATCH(RIGHT(M1170,255),RIGHT('Disaggregation Records'!$D$155:$D$385,255),0))),"")</f>
        <v/>
      </c>
    </row>
    <row r="1171" spans="1:16" x14ac:dyDescent="0.35">
      <c r="A1171" s="891"/>
      <c r="B1171" s="903"/>
      <c r="C1171" s="890"/>
      <c r="D1171" s="901"/>
      <c r="E1171" s="913"/>
      <c r="F1171" s="431"/>
      <c r="G1171" s="905"/>
      <c r="H1171" s="895"/>
      <c r="I1171" s="915"/>
      <c r="J1171" s="899"/>
      <c r="K1171" s="893"/>
      <c r="L1171" s="425"/>
      <c r="M1171" s="425"/>
      <c r="N1171" s="425"/>
      <c r="O1171" s="425"/>
      <c r="P1171" s="425"/>
    </row>
    <row r="1172" spans="1:16" x14ac:dyDescent="0.35">
      <c r="A1172" s="891" t="str">
        <f ca="1">INDIRECT("'Disaggregation tab old'!AB"&amp;28-$K1172)</f>
        <v>a161R00000O3K1gQAF</v>
      </c>
      <c r="B1172" s="902">
        <f ca="1">INDIRECT("'Disaggregation tab old'!A"&amp;28-$K1172)</f>
        <v>14</v>
      </c>
      <c r="C1172" s="889" t="str">
        <f ca="1">VLOOKUP(B1172,'Coverage Indicators - Section D'!$A$9:$AZ$70,52,FALSE)</f>
        <v/>
      </c>
      <c r="D1172" s="900" t="str">
        <f ca="1">N1172</f>
        <v/>
      </c>
      <c r="E1172" s="912" t="str">
        <f ca="1">O1172</f>
        <v/>
      </c>
      <c r="F1172" s="431"/>
      <c r="G1172" s="904" t="str">
        <f>IF(IFERROR((F1172/F1173),"") ="", "",(F1172/F1173))</f>
        <v/>
      </c>
      <c r="H1172" s="894"/>
      <c r="I1172" s="914"/>
      <c r="J1172" s="898"/>
      <c r="K1172" s="893">
        <f ca="1">IF(OFFSET(K1172,-2,0,,)="",-300,OFFSET(K1172,-2,0,,)-1)</f>
        <v>-578</v>
      </c>
      <c r="L1172" s="425" t="e">
        <f ca="1">IF(AND(EXACT(C1172,C1170),C1170&lt;&gt;0),L1170+1,0)</f>
        <v>#NAME?</v>
      </c>
      <c r="M1172" s="425" t="str">
        <f ca="1">IF(C1172&lt;&gt;"",C1172&amp;"-"&amp;L1172,"")</f>
        <v/>
      </c>
      <c r="N1172" s="425" t="str">
        <f t="array" aca="1" ref="N1172" ca="1">IFERROR(IF(INDEX('Disaggregation Records'!$E$155:$E$385,MATCH(RIGHT(M1172,255),RIGHT('Disaggregation Records'!$D$155:$D$385,255),0))=0,"",INDEX('Disaggregation Records'!$E$155:$E$385,MATCH(RIGHT(M1172,255),RIGHT('Disaggregation Records'!$D$155:$D$385,255),0))),"")</f>
        <v/>
      </c>
      <c r="O1172" s="425" t="str">
        <f t="array" aca="1" ref="O1172" ca="1">IFERROR(IF(INDEX('Disaggregation Records'!$F$155:$F$385,MATCH(RIGHT(M1172,255),RIGHT('Disaggregation Records'!$D$155:$D$385,255),0))=0,"",INDEX('Disaggregation Records'!$F$155:$F$385,MATCH(RIGHT(M1172,255),RIGHT('Disaggregation Records'!$D$155:$D$385,255),0))),"")</f>
        <v/>
      </c>
      <c r="P1172" s="425" t="str">
        <f t="array" aca="1" ref="P1172" ca="1">IFERROR(IF(INDEX('Disaggregation Records'!$H$155:$H$385,MATCH(RIGHT(M1172,255),RIGHT('Disaggregation Records'!$D$155:$D$385,255),0))=0,"",INDEX('Disaggregation Records'!$H$155:$H$385,MATCH(RIGHT(M1172,255),RIGHT('Disaggregation Records'!$D$155:$D$385,255),0))),"")</f>
        <v/>
      </c>
    </row>
    <row r="1173" spans="1:16" x14ac:dyDescent="0.35">
      <c r="A1173" s="891"/>
      <c r="B1173" s="903"/>
      <c r="C1173" s="890"/>
      <c r="D1173" s="901"/>
      <c r="E1173" s="913"/>
      <c r="F1173" s="431"/>
      <c r="G1173" s="905"/>
      <c r="H1173" s="895"/>
      <c r="I1173" s="915"/>
      <c r="J1173" s="899"/>
      <c r="K1173" s="893"/>
      <c r="L1173" s="425"/>
      <c r="M1173" s="425"/>
      <c r="N1173" s="425"/>
      <c r="O1173" s="425"/>
      <c r="P1173" s="425"/>
    </row>
    <row r="1174" spans="1:16" x14ac:dyDescent="0.35">
      <c r="A1174" s="891" t="str">
        <f ca="1">INDIRECT("'Disaggregation tab old'!AB"&amp;28-$K1174)</f>
        <v>a161R00000O3K1hQAF</v>
      </c>
      <c r="B1174" s="902">
        <f ca="1">INDIRECT("'Disaggregation tab old'!A"&amp;28-$K1174)</f>
        <v>14</v>
      </c>
      <c r="C1174" s="889" t="str">
        <f ca="1">VLOOKUP(B1174,'Coverage Indicators - Section D'!$A$9:$AZ$70,52,FALSE)</f>
        <v/>
      </c>
      <c r="D1174" s="900" t="str">
        <f ca="1">N1174</f>
        <v/>
      </c>
      <c r="E1174" s="912" t="str">
        <f ca="1">O1174</f>
        <v/>
      </c>
      <c r="F1174" s="431"/>
      <c r="G1174" s="904" t="str">
        <f>IF(IFERROR((F1174/F1175),"") ="", "",(F1174/F1175))</f>
        <v/>
      </c>
      <c r="H1174" s="894"/>
      <c r="I1174" s="914"/>
      <c r="J1174" s="898"/>
      <c r="K1174" s="893">
        <f ca="1">IF(OFFSET(K1174,-2,0,,)="",-300,OFFSET(K1174,-2,0,,)-1)</f>
        <v>-579</v>
      </c>
      <c r="L1174" s="425" t="e">
        <f ca="1">IF(AND(EXACT(C1174,C1172),C1172&lt;&gt;0),L1172+1,0)</f>
        <v>#NAME?</v>
      </c>
      <c r="M1174" s="425" t="str">
        <f ca="1">IF(C1174&lt;&gt;"",C1174&amp;"-"&amp;L1174,"")</f>
        <v/>
      </c>
      <c r="N1174" s="425" t="str">
        <f t="array" aca="1" ref="N1174" ca="1">IFERROR(IF(INDEX('Disaggregation Records'!$E$155:$E$385,MATCH(RIGHT(M1174,255),RIGHT('Disaggregation Records'!$D$155:$D$385,255),0))=0,"",INDEX('Disaggregation Records'!$E$155:$E$385,MATCH(RIGHT(M1174,255),RIGHT('Disaggregation Records'!$D$155:$D$385,255),0))),"")</f>
        <v/>
      </c>
      <c r="O1174" s="425" t="str">
        <f t="array" aca="1" ref="O1174" ca="1">IFERROR(IF(INDEX('Disaggregation Records'!$F$155:$F$385,MATCH(RIGHT(M1174,255),RIGHT('Disaggregation Records'!$D$155:$D$385,255),0))=0,"",INDEX('Disaggregation Records'!$F$155:$F$385,MATCH(RIGHT(M1174,255),RIGHT('Disaggregation Records'!$D$155:$D$385,255),0))),"")</f>
        <v/>
      </c>
      <c r="P1174" s="425" t="str">
        <f t="array" aca="1" ref="P1174" ca="1">IFERROR(IF(INDEX('Disaggregation Records'!$H$155:$H$385,MATCH(RIGHT(M1174,255),RIGHT('Disaggregation Records'!$D$155:$D$385,255),0))=0,"",INDEX('Disaggregation Records'!$H$155:$H$385,MATCH(RIGHT(M1174,255),RIGHT('Disaggregation Records'!$D$155:$D$385,255),0))),"")</f>
        <v/>
      </c>
    </row>
    <row r="1175" spans="1:16" x14ac:dyDescent="0.35">
      <c r="A1175" s="891"/>
      <c r="B1175" s="903"/>
      <c r="C1175" s="890"/>
      <c r="D1175" s="901"/>
      <c r="E1175" s="913"/>
      <c r="F1175" s="431"/>
      <c r="G1175" s="905"/>
      <c r="H1175" s="895"/>
      <c r="I1175" s="915"/>
      <c r="J1175" s="899"/>
      <c r="K1175" s="893"/>
      <c r="L1175" s="425"/>
      <c r="M1175" s="425"/>
      <c r="N1175" s="425"/>
      <c r="O1175" s="425"/>
      <c r="P1175" s="425"/>
    </row>
    <row r="1176" spans="1:16" x14ac:dyDescent="0.35">
      <c r="A1176" s="891" t="str">
        <f ca="1">INDIRECT("'Disaggregation tab old'!AB"&amp;28-$K1176)</f>
        <v>a161R00000O3K1iQAF</v>
      </c>
      <c r="B1176" s="902">
        <f ca="1">INDIRECT("'Disaggregation tab old'!A"&amp;28-$K1176)</f>
        <v>15</v>
      </c>
      <c r="C1176" s="889" t="str">
        <f ca="1">VLOOKUP(B1176,'Coverage Indicators - Section D'!$A$9:$AZ$70,52,FALSE)</f>
        <v/>
      </c>
      <c r="D1176" s="900" t="str">
        <f ca="1">N1176</f>
        <v/>
      </c>
      <c r="E1176" s="912" t="str">
        <f ca="1">O1176</f>
        <v/>
      </c>
      <c r="F1176" s="431"/>
      <c r="G1176" s="904" t="str">
        <f>IF(IFERROR((F1176/F1177),"") ="", "",(F1176/F1177))</f>
        <v/>
      </c>
      <c r="H1176" s="894"/>
      <c r="I1176" s="914"/>
      <c r="J1176" s="898"/>
      <c r="K1176" s="893">
        <f ca="1">IF(OFFSET(K1176,-2,0,,)="",-300,OFFSET(K1176,-2,0,,)-1)</f>
        <v>-580</v>
      </c>
      <c r="L1176" s="425" t="e">
        <f ca="1">IF(AND(EXACT(C1176,C1174),C1174&lt;&gt;0),L1174+1,0)</f>
        <v>#NAME?</v>
      </c>
      <c r="M1176" s="425" t="str">
        <f ca="1">IF(C1176&lt;&gt;"",C1176&amp;"-"&amp;L1176,"")</f>
        <v/>
      </c>
      <c r="N1176" s="425" t="str">
        <f t="array" aca="1" ref="N1176" ca="1">IFERROR(IF(INDEX('Disaggregation Records'!$E$155:$E$385,MATCH(RIGHT(M1176,255),RIGHT('Disaggregation Records'!$D$155:$D$385,255),0))=0,"",INDEX('Disaggregation Records'!$E$155:$E$385,MATCH(RIGHT(M1176,255),RIGHT('Disaggregation Records'!$D$155:$D$385,255),0))),"")</f>
        <v/>
      </c>
      <c r="O1176" s="425" t="str">
        <f t="array" aca="1" ref="O1176" ca="1">IFERROR(IF(INDEX('Disaggregation Records'!$F$155:$F$385,MATCH(RIGHT(M1176,255),RIGHT('Disaggregation Records'!$D$155:$D$385,255),0))=0,"",INDEX('Disaggregation Records'!$F$155:$F$385,MATCH(RIGHT(M1176,255),RIGHT('Disaggregation Records'!$D$155:$D$385,255),0))),"")</f>
        <v/>
      </c>
      <c r="P1176" s="425" t="str">
        <f t="array" aca="1" ref="P1176" ca="1">IFERROR(IF(INDEX('Disaggregation Records'!$H$155:$H$385,MATCH(RIGHT(M1176,255),RIGHT('Disaggregation Records'!$D$155:$D$385,255),0))=0,"",INDEX('Disaggregation Records'!$H$155:$H$385,MATCH(RIGHT(M1176,255),RIGHT('Disaggregation Records'!$D$155:$D$385,255),0))),"")</f>
        <v/>
      </c>
    </row>
    <row r="1177" spans="1:16" x14ac:dyDescent="0.35">
      <c r="A1177" s="891"/>
      <c r="B1177" s="903"/>
      <c r="C1177" s="890"/>
      <c r="D1177" s="901"/>
      <c r="E1177" s="913"/>
      <c r="F1177" s="431"/>
      <c r="G1177" s="905"/>
      <c r="H1177" s="895"/>
      <c r="I1177" s="915"/>
      <c r="J1177" s="899"/>
      <c r="K1177" s="893"/>
      <c r="L1177" s="425"/>
      <c r="M1177" s="425"/>
      <c r="N1177" s="425"/>
      <c r="O1177" s="425"/>
      <c r="P1177" s="425"/>
    </row>
    <row r="1178" spans="1:16" x14ac:dyDescent="0.35">
      <c r="A1178" s="891" t="str">
        <f ca="1">INDIRECT("'Disaggregation tab old'!AB"&amp;28-$K1178)</f>
        <v>a161R00000O3K1jQAF</v>
      </c>
      <c r="B1178" s="902">
        <f ca="1">INDIRECT("'Disaggregation tab old'!A"&amp;28-$K1178)</f>
        <v>15</v>
      </c>
      <c r="C1178" s="889" t="str">
        <f ca="1">VLOOKUP(B1178,'Coverage Indicators - Section D'!$A$9:$AZ$70,52,FALSE)</f>
        <v/>
      </c>
      <c r="D1178" s="900" t="str">
        <f ca="1">N1178</f>
        <v/>
      </c>
      <c r="E1178" s="912" t="str">
        <f ca="1">O1178</f>
        <v/>
      </c>
      <c r="F1178" s="431"/>
      <c r="G1178" s="904" t="str">
        <f>IF(IFERROR((F1178/F1179),"") ="", "",(F1178/F1179))</f>
        <v/>
      </c>
      <c r="H1178" s="894"/>
      <c r="I1178" s="914"/>
      <c r="J1178" s="898"/>
      <c r="K1178" s="893">
        <f ca="1">IF(OFFSET(K1178,-2,0,,)="",-300,OFFSET(K1178,-2,0,,)-1)</f>
        <v>-581</v>
      </c>
      <c r="L1178" s="425" t="e">
        <f ca="1">IF(AND(EXACT(C1178,C1176),C1176&lt;&gt;0),L1176+1,0)</f>
        <v>#NAME?</v>
      </c>
      <c r="M1178" s="425" t="str">
        <f ca="1">IF(C1178&lt;&gt;"",C1178&amp;"-"&amp;L1178,"")</f>
        <v/>
      </c>
      <c r="N1178" s="425" t="str">
        <f t="array" aca="1" ref="N1178" ca="1">IFERROR(IF(INDEX('Disaggregation Records'!$E$155:$E$385,MATCH(RIGHT(M1178,255),RIGHT('Disaggregation Records'!$D$155:$D$385,255),0))=0,"",INDEX('Disaggregation Records'!$E$155:$E$385,MATCH(RIGHT(M1178,255),RIGHT('Disaggregation Records'!$D$155:$D$385,255),0))),"")</f>
        <v/>
      </c>
      <c r="O1178" s="425" t="str">
        <f t="array" aca="1" ref="O1178" ca="1">IFERROR(IF(INDEX('Disaggregation Records'!$F$155:$F$385,MATCH(RIGHT(M1178,255),RIGHT('Disaggregation Records'!$D$155:$D$385,255),0))=0,"",INDEX('Disaggregation Records'!$F$155:$F$385,MATCH(RIGHT(M1178,255),RIGHT('Disaggregation Records'!$D$155:$D$385,255),0))),"")</f>
        <v/>
      </c>
      <c r="P1178" s="425" t="str">
        <f t="array" aca="1" ref="P1178" ca="1">IFERROR(IF(INDEX('Disaggregation Records'!$H$155:$H$385,MATCH(RIGHT(M1178,255),RIGHT('Disaggregation Records'!$D$155:$D$385,255),0))=0,"",INDEX('Disaggregation Records'!$H$155:$H$385,MATCH(RIGHT(M1178,255),RIGHT('Disaggregation Records'!$D$155:$D$385,255),0))),"")</f>
        <v/>
      </c>
    </row>
    <row r="1179" spans="1:16" x14ac:dyDescent="0.35">
      <c r="A1179" s="891"/>
      <c r="B1179" s="903"/>
      <c r="C1179" s="890"/>
      <c r="D1179" s="901"/>
      <c r="E1179" s="913"/>
      <c r="F1179" s="431"/>
      <c r="G1179" s="905"/>
      <c r="H1179" s="895"/>
      <c r="I1179" s="915"/>
      <c r="J1179" s="899"/>
      <c r="K1179" s="893"/>
      <c r="L1179" s="425"/>
      <c r="M1179" s="425"/>
      <c r="N1179" s="425"/>
      <c r="O1179" s="425"/>
      <c r="P1179" s="425"/>
    </row>
    <row r="1180" spans="1:16" x14ac:dyDescent="0.35">
      <c r="A1180" s="891" t="str">
        <f ca="1">INDIRECT("'Disaggregation tab old'!AB"&amp;28-$K1180)</f>
        <v>a161R00000O3K1kQAF</v>
      </c>
      <c r="B1180" s="902">
        <f ca="1">INDIRECT("'Disaggregation tab old'!A"&amp;28-$K1180)</f>
        <v>15</v>
      </c>
      <c r="C1180" s="889" t="str">
        <f ca="1">VLOOKUP(B1180,'Coverage Indicators - Section D'!$A$9:$AZ$70,52,FALSE)</f>
        <v/>
      </c>
      <c r="D1180" s="900" t="str">
        <f ca="1">N1180</f>
        <v/>
      </c>
      <c r="E1180" s="912" t="str">
        <f ca="1">O1180</f>
        <v/>
      </c>
      <c r="F1180" s="431"/>
      <c r="G1180" s="904" t="str">
        <f>IF(IFERROR((F1180/F1181),"") ="", "",(F1180/F1181))</f>
        <v/>
      </c>
      <c r="H1180" s="894"/>
      <c r="I1180" s="914"/>
      <c r="J1180" s="898"/>
      <c r="K1180" s="893">
        <f ca="1">IF(OFFSET(K1180,-2,0,,)="",-300,OFFSET(K1180,-2,0,,)-1)</f>
        <v>-582</v>
      </c>
      <c r="L1180" s="425" t="e">
        <f ca="1">IF(AND(EXACT(C1180,C1178),C1178&lt;&gt;0),L1178+1,0)</f>
        <v>#NAME?</v>
      </c>
      <c r="M1180" s="425" t="str">
        <f ca="1">IF(C1180&lt;&gt;"",C1180&amp;"-"&amp;L1180,"")</f>
        <v/>
      </c>
      <c r="N1180" s="425" t="str">
        <f t="array" aca="1" ref="N1180" ca="1">IFERROR(IF(INDEX('Disaggregation Records'!$E$155:$E$385,MATCH(RIGHT(M1180,255),RIGHT('Disaggregation Records'!$D$155:$D$385,255),0))=0,"",INDEX('Disaggregation Records'!$E$155:$E$385,MATCH(RIGHT(M1180,255),RIGHT('Disaggregation Records'!$D$155:$D$385,255),0))),"")</f>
        <v/>
      </c>
      <c r="O1180" s="425" t="str">
        <f t="array" aca="1" ref="O1180" ca="1">IFERROR(IF(INDEX('Disaggregation Records'!$F$155:$F$385,MATCH(RIGHT(M1180,255),RIGHT('Disaggregation Records'!$D$155:$D$385,255),0))=0,"",INDEX('Disaggregation Records'!$F$155:$F$385,MATCH(RIGHT(M1180,255),RIGHT('Disaggregation Records'!$D$155:$D$385,255),0))),"")</f>
        <v/>
      </c>
      <c r="P1180" s="425" t="str">
        <f t="array" aca="1" ref="P1180" ca="1">IFERROR(IF(INDEX('Disaggregation Records'!$H$155:$H$385,MATCH(RIGHT(M1180,255),RIGHT('Disaggregation Records'!$D$155:$D$385,255),0))=0,"",INDEX('Disaggregation Records'!$H$155:$H$385,MATCH(RIGHT(M1180,255),RIGHT('Disaggregation Records'!$D$155:$D$385,255),0))),"")</f>
        <v/>
      </c>
    </row>
    <row r="1181" spans="1:16" x14ac:dyDescent="0.35">
      <c r="A1181" s="891"/>
      <c r="B1181" s="903"/>
      <c r="C1181" s="890"/>
      <c r="D1181" s="901"/>
      <c r="E1181" s="913"/>
      <c r="F1181" s="431"/>
      <c r="G1181" s="905"/>
      <c r="H1181" s="895"/>
      <c r="I1181" s="915"/>
      <c r="J1181" s="899"/>
      <c r="K1181" s="893"/>
      <c r="L1181" s="425"/>
      <c r="M1181" s="425"/>
      <c r="N1181" s="425"/>
      <c r="O1181" s="425"/>
      <c r="P1181" s="425"/>
    </row>
    <row r="1182" spans="1:16" x14ac:dyDescent="0.35">
      <c r="A1182" s="891" t="str">
        <f ca="1">INDIRECT("'Disaggregation tab old'!AB"&amp;28-$K1182)</f>
        <v>a161R00000O3K1lQAF</v>
      </c>
      <c r="B1182" s="902">
        <f ca="1">INDIRECT("'Disaggregation tab old'!A"&amp;28-$K1182)</f>
        <v>15</v>
      </c>
      <c r="C1182" s="889" t="str">
        <f ca="1">VLOOKUP(B1182,'Coverage Indicators - Section D'!$A$9:$AZ$70,52,FALSE)</f>
        <v/>
      </c>
      <c r="D1182" s="900" t="str">
        <f ca="1">N1182</f>
        <v/>
      </c>
      <c r="E1182" s="912" t="str">
        <f ca="1">O1182</f>
        <v/>
      </c>
      <c r="F1182" s="431"/>
      <c r="G1182" s="904" t="str">
        <f>IF(IFERROR((F1182/F1183),"") ="", "",(F1182/F1183))</f>
        <v/>
      </c>
      <c r="H1182" s="894"/>
      <c r="I1182" s="914"/>
      <c r="J1182" s="898"/>
      <c r="K1182" s="893">
        <f ca="1">IF(OFFSET(K1182,-2,0,,)="",-300,OFFSET(K1182,-2,0,,)-1)</f>
        <v>-583</v>
      </c>
      <c r="L1182" s="425" t="e">
        <f ca="1">IF(AND(EXACT(C1182,C1180),C1180&lt;&gt;0),L1180+1,0)</f>
        <v>#NAME?</v>
      </c>
      <c r="M1182" s="425" t="str">
        <f ca="1">IF(C1182&lt;&gt;"",C1182&amp;"-"&amp;L1182,"")</f>
        <v/>
      </c>
      <c r="N1182" s="425" t="str">
        <f t="array" aca="1" ref="N1182" ca="1">IFERROR(IF(INDEX('Disaggregation Records'!$E$155:$E$385,MATCH(RIGHT(M1182,255),RIGHT('Disaggregation Records'!$D$155:$D$385,255),0))=0,"",INDEX('Disaggregation Records'!$E$155:$E$385,MATCH(RIGHT(M1182,255),RIGHT('Disaggregation Records'!$D$155:$D$385,255),0))),"")</f>
        <v/>
      </c>
      <c r="O1182" s="425" t="str">
        <f t="array" aca="1" ref="O1182" ca="1">IFERROR(IF(INDEX('Disaggregation Records'!$F$155:$F$385,MATCH(RIGHT(M1182,255),RIGHT('Disaggregation Records'!$D$155:$D$385,255),0))=0,"",INDEX('Disaggregation Records'!$F$155:$F$385,MATCH(RIGHT(M1182,255),RIGHT('Disaggregation Records'!$D$155:$D$385,255),0))),"")</f>
        <v/>
      </c>
      <c r="P1182" s="425" t="str">
        <f t="array" aca="1" ref="P1182" ca="1">IFERROR(IF(INDEX('Disaggregation Records'!$H$155:$H$385,MATCH(RIGHT(M1182,255),RIGHT('Disaggregation Records'!$D$155:$D$385,255),0))=0,"",INDEX('Disaggregation Records'!$H$155:$H$385,MATCH(RIGHT(M1182,255),RIGHT('Disaggregation Records'!$D$155:$D$385,255),0))),"")</f>
        <v/>
      </c>
    </row>
    <row r="1183" spans="1:16" x14ac:dyDescent="0.35">
      <c r="A1183" s="891"/>
      <c r="B1183" s="903"/>
      <c r="C1183" s="890"/>
      <c r="D1183" s="901"/>
      <c r="E1183" s="913"/>
      <c r="F1183" s="431"/>
      <c r="G1183" s="905"/>
      <c r="H1183" s="895"/>
      <c r="I1183" s="915"/>
      <c r="J1183" s="899"/>
      <c r="K1183" s="893"/>
      <c r="L1183" s="425"/>
      <c r="M1183" s="425"/>
      <c r="N1183" s="425"/>
      <c r="O1183" s="425"/>
      <c r="P1183" s="425"/>
    </row>
    <row r="1184" spans="1:16" x14ac:dyDescent="0.35">
      <c r="A1184" s="891" t="str">
        <f ca="1">INDIRECT("'Disaggregation tab old'!AB"&amp;28-$K1184)</f>
        <v>a161R00000O3K1mQAF</v>
      </c>
      <c r="B1184" s="902">
        <f ca="1">INDIRECT("'Disaggregation tab old'!A"&amp;28-$K1184)</f>
        <v>15</v>
      </c>
      <c r="C1184" s="889" t="str">
        <f ca="1">VLOOKUP(B1184,'Coverage Indicators - Section D'!$A$9:$AZ$70,52,FALSE)</f>
        <v/>
      </c>
      <c r="D1184" s="900" t="str">
        <f ca="1">N1184</f>
        <v/>
      </c>
      <c r="E1184" s="912" t="str">
        <f ca="1">O1184</f>
        <v/>
      </c>
      <c r="F1184" s="431"/>
      <c r="G1184" s="904" t="str">
        <f>IF(IFERROR((F1184/F1185),"") ="", "",(F1184/F1185))</f>
        <v/>
      </c>
      <c r="H1184" s="894"/>
      <c r="I1184" s="914"/>
      <c r="J1184" s="898"/>
      <c r="K1184" s="893">
        <f ca="1">IF(OFFSET(K1184,-2,0,,)="",-300,OFFSET(K1184,-2,0,,)-1)</f>
        <v>-584</v>
      </c>
      <c r="L1184" s="425" t="e">
        <f ca="1">IF(AND(EXACT(C1184,C1182),C1182&lt;&gt;0),L1182+1,0)</f>
        <v>#NAME?</v>
      </c>
      <c r="M1184" s="425" t="str">
        <f ca="1">IF(C1184&lt;&gt;"",C1184&amp;"-"&amp;L1184,"")</f>
        <v/>
      </c>
      <c r="N1184" s="425" t="str">
        <f t="array" aca="1" ref="N1184" ca="1">IFERROR(IF(INDEX('Disaggregation Records'!$E$155:$E$385,MATCH(RIGHT(M1184,255),RIGHT('Disaggregation Records'!$D$155:$D$385,255),0))=0,"",INDEX('Disaggregation Records'!$E$155:$E$385,MATCH(RIGHT(M1184,255),RIGHT('Disaggregation Records'!$D$155:$D$385,255),0))),"")</f>
        <v/>
      </c>
      <c r="O1184" s="425" t="str">
        <f t="array" aca="1" ref="O1184" ca="1">IFERROR(IF(INDEX('Disaggregation Records'!$F$155:$F$385,MATCH(RIGHT(M1184,255),RIGHT('Disaggregation Records'!$D$155:$D$385,255),0))=0,"",INDEX('Disaggregation Records'!$F$155:$F$385,MATCH(RIGHT(M1184,255),RIGHT('Disaggregation Records'!$D$155:$D$385,255),0))),"")</f>
        <v/>
      </c>
      <c r="P1184" s="425" t="str">
        <f t="array" aca="1" ref="P1184" ca="1">IFERROR(IF(INDEX('Disaggregation Records'!$H$155:$H$385,MATCH(RIGHT(M1184,255),RIGHT('Disaggregation Records'!$D$155:$D$385,255),0))=0,"",INDEX('Disaggregation Records'!$H$155:$H$385,MATCH(RIGHT(M1184,255),RIGHT('Disaggregation Records'!$D$155:$D$385,255),0))),"")</f>
        <v/>
      </c>
    </row>
    <row r="1185" spans="1:16" x14ac:dyDescent="0.35">
      <c r="A1185" s="891"/>
      <c r="B1185" s="903"/>
      <c r="C1185" s="890"/>
      <c r="D1185" s="901"/>
      <c r="E1185" s="913"/>
      <c r="F1185" s="431"/>
      <c r="G1185" s="905"/>
      <c r="H1185" s="895"/>
      <c r="I1185" s="915"/>
      <c r="J1185" s="899"/>
      <c r="K1185" s="893"/>
      <c r="L1185" s="425"/>
      <c r="M1185" s="425"/>
      <c r="N1185" s="425"/>
      <c r="O1185" s="425"/>
      <c r="P1185" s="425"/>
    </row>
    <row r="1186" spans="1:16" x14ac:dyDescent="0.35">
      <c r="A1186" s="891" t="str">
        <f ca="1">INDIRECT("'Disaggregation tab old'!AB"&amp;28-$K1186)</f>
        <v>a161R00000O3K1nQAF</v>
      </c>
      <c r="B1186" s="902">
        <f ca="1">INDIRECT("'Disaggregation tab old'!A"&amp;28-$K1186)</f>
        <v>15</v>
      </c>
      <c r="C1186" s="889" t="str">
        <f ca="1">VLOOKUP(B1186,'Coverage Indicators - Section D'!$A$9:$AZ$70,52,FALSE)</f>
        <v/>
      </c>
      <c r="D1186" s="900" t="str">
        <f ca="1">N1186</f>
        <v/>
      </c>
      <c r="E1186" s="912" t="str">
        <f ca="1">O1186</f>
        <v/>
      </c>
      <c r="F1186" s="431"/>
      <c r="G1186" s="904" t="str">
        <f>IF(IFERROR((F1186/F1187),"") ="", "",(F1186/F1187))</f>
        <v/>
      </c>
      <c r="H1186" s="894"/>
      <c r="I1186" s="914"/>
      <c r="J1186" s="898"/>
      <c r="K1186" s="893">
        <f ca="1">IF(OFFSET(K1186,-2,0,,)="",-300,OFFSET(K1186,-2,0,,)-1)</f>
        <v>-585</v>
      </c>
      <c r="L1186" s="425" t="e">
        <f ca="1">IF(AND(EXACT(C1186,C1184),C1184&lt;&gt;0),L1184+1,0)</f>
        <v>#NAME?</v>
      </c>
      <c r="M1186" s="425" t="str">
        <f ca="1">IF(C1186&lt;&gt;"",C1186&amp;"-"&amp;L1186,"")</f>
        <v/>
      </c>
      <c r="N1186" s="425" t="str">
        <f t="array" aca="1" ref="N1186" ca="1">IFERROR(IF(INDEX('Disaggregation Records'!$E$155:$E$385,MATCH(RIGHT(M1186,255),RIGHT('Disaggregation Records'!$D$155:$D$385,255),0))=0,"",INDEX('Disaggregation Records'!$E$155:$E$385,MATCH(RIGHT(M1186,255),RIGHT('Disaggregation Records'!$D$155:$D$385,255),0))),"")</f>
        <v/>
      </c>
      <c r="O1186" s="425" t="str">
        <f t="array" aca="1" ref="O1186" ca="1">IFERROR(IF(INDEX('Disaggregation Records'!$F$155:$F$385,MATCH(RIGHT(M1186,255),RIGHT('Disaggregation Records'!$D$155:$D$385,255),0))=0,"",INDEX('Disaggregation Records'!$F$155:$F$385,MATCH(RIGHT(M1186,255),RIGHT('Disaggregation Records'!$D$155:$D$385,255),0))),"")</f>
        <v/>
      </c>
      <c r="P1186" s="425" t="str">
        <f t="array" aca="1" ref="P1186" ca="1">IFERROR(IF(INDEX('Disaggregation Records'!$H$155:$H$385,MATCH(RIGHT(M1186,255),RIGHT('Disaggregation Records'!$D$155:$D$385,255),0))=0,"",INDEX('Disaggregation Records'!$H$155:$H$385,MATCH(RIGHT(M1186,255),RIGHT('Disaggregation Records'!$D$155:$D$385,255),0))),"")</f>
        <v/>
      </c>
    </row>
    <row r="1187" spans="1:16" x14ac:dyDescent="0.35">
      <c r="A1187" s="891"/>
      <c r="B1187" s="903"/>
      <c r="C1187" s="890"/>
      <c r="D1187" s="901"/>
      <c r="E1187" s="913"/>
      <c r="F1187" s="431"/>
      <c r="G1187" s="905"/>
      <c r="H1187" s="895"/>
      <c r="I1187" s="915"/>
      <c r="J1187" s="899"/>
      <c r="K1187" s="893"/>
      <c r="L1187" s="425"/>
      <c r="M1187" s="425"/>
      <c r="N1187" s="425"/>
      <c r="O1187" s="425"/>
      <c r="P1187" s="425"/>
    </row>
    <row r="1188" spans="1:16" x14ac:dyDescent="0.35">
      <c r="A1188" s="891" t="str">
        <f ca="1">INDIRECT("'Disaggregation tab old'!AB"&amp;28-$K1188)</f>
        <v>a161R00000O3K1oQAF</v>
      </c>
      <c r="B1188" s="902">
        <f ca="1">INDIRECT("'Disaggregation tab old'!A"&amp;28-$K1188)</f>
        <v>15</v>
      </c>
      <c r="C1188" s="889" t="str">
        <f ca="1">VLOOKUP(B1188,'Coverage Indicators - Section D'!$A$9:$AZ$70,52,FALSE)</f>
        <v/>
      </c>
      <c r="D1188" s="900" t="str">
        <f ca="1">N1188</f>
        <v/>
      </c>
      <c r="E1188" s="912" t="str">
        <f ca="1">O1188</f>
        <v/>
      </c>
      <c r="F1188" s="431"/>
      <c r="G1188" s="904" t="str">
        <f>IF(IFERROR((F1188/F1189),"") ="", "",(F1188/F1189))</f>
        <v/>
      </c>
      <c r="H1188" s="894"/>
      <c r="I1188" s="914"/>
      <c r="J1188" s="898"/>
      <c r="K1188" s="893">
        <f ca="1">IF(OFFSET(K1188,-2,0,,)="",-300,OFFSET(K1188,-2,0,,)-1)</f>
        <v>-586</v>
      </c>
      <c r="L1188" s="425" t="e">
        <f ca="1">IF(AND(EXACT(C1188,C1186),C1186&lt;&gt;0),L1186+1,0)</f>
        <v>#NAME?</v>
      </c>
      <c r="M1188" s="425" t="str">
        <f ca="1">IF(C1188&lt;&gt;"",C1188&amp;"-"&amp;L1188,"")</f>
        <v/>
      </c>
      <c r="N1188" s="425" t="str">
        <f t="array" aca="1" ref="N1188" ca="1">IFERROR(IF(INDEX('Disaggregation Records'!$E$155:$E$385,MATCH(RIGHT(M1188,255),RIGHT('Disaggregation Records'!$D$155:$D$385,255),0))=0,"",INDEX('Disaggregation Records'!$E$155:$E$385,MATCH(RIGHT(M1188,255),RIGHT('Disaggregation Records'!$D$155:$D$385,255),0))),"")</f>
        <v/>
      </c>
      <c r="O1188" s="425" t="str">
        <f t="array" aca="1" ref="O1188" ca="1">IFERROR(IF(INDEX('Disaggregation Records'!$F$155:$F$385,MATCH(RIGHT(M1188,255),RIGHT('Disaggregation Records'!$D$155:$D$385,255),0))=0,"",INDEX('Disaggregation Records'!$F$155:$F$385,MATCH(RIGHT(M1188,255),RIGHT('Disaggregation Records'!$D$155:$D$385,255),0))),"")</f>
        <v/>
      </c>
      <c r="P1188" s="425" t="str">
        <f t="array" aca="1" ref="P1188" ca="1">IFERROR(IF(INDEX('Disaggregation Records'!$H$155:$H$385,MATCH(RIGHT(M1188,255),RIGHT('Disaggregation Records'!$D$155:$D$385,255),0))=0,"",INDEX('Disaggregation Records'!$H$155:$H$385,MATCH(RIGHT(M1188,255),RIGHT('Disaggregation Records'!$D$155:$D$385,255),0))),"")</f>
        <v/>
      </c>
    </row>
    <row r="1189" spans="1:16" x14ac:dyDescent="0.35">
      <c r="A1189" s="891"/>
      <c r="B1189" s="903"/>
      <c r="C1189" s="890"/>
      <c r="D1189" s="901"/>
      <c r="E1189" s="913"/>
      <c r="F1189" s="431"/>
      <c r="G1189" s="905"/>
      <c r="H1189" s="895"/>
      <c r="I1189" s="915"/>
      <c r="J1189" s="899"/>
      <c r="K1189" s="893"/>
      <c r="L1189" s="425"/>
      <c r="M1189" s="425"/>
      <c r="N1189" s="425"/>
      <c r="O1189" s="425"/>
      <c r="P1189" s="425"/>
    </row>
    <row r="1190" spans="1:16" x14ac:dyDescent="0.35">
      <c r="A1190" s="891" t="str">
        <f ca="1">INDIRECT("'Disaggregation tab old'!AB"&amp;28-$K1190)</f>
        <v>a161R00000O3K1pQAF</v>
      </c>
      <c r="B1190" s="902">
        <f ca="1">INDIRECT("'Disaggregation tab old'!A"&amp;28-$K1190)</f>
        <v>15</v>
      </c>
      <c r="C1190" s="889" t="str">
        <f ca="1">VLOOKUP(B1190,'Coverage Indicators - Section D'!$A$9:$AZ$70,52,FALSE)</f>
        <v/>
      </c>
      <c r="D1190" s="900" t="str">
        <f ca="1">N1190</f>
        <v/>
      </c>
      <c r="E1190" s="912" t="str">
        <f ca="1">O1190</f>
        <v/>
      </c>
      <c r="F1190" s="431"/>
      <c r="G1190" s="904" t="str">
        <f>IF(IFERROR((F1190/F1191),"") ="", "",(F1190/F1191))</f>
        <v/>
      </c>
      <c r="H1190" s="894"/>
      <c r="I1190" s="914"/>
      <c r="J1190" s="898"/>
      <c r="K1190" s="893">
        <f ca="1">IF(OFFSET(K1190,-2,0,,)="",-300,OFFSET(K1190,-2,0,,)-1)</f>
        <v>-587</v>
      </c>
      <c r="L1190" s="425" t="e">
        <f ca="1">IF(AND(EXACT(C1190,C1188),C1188&lt;&gt;0),L1188+1,0)</f>
        <v>#NAME?</v>
      </c>
      <c r="M1190" s="425" t="str">
        <f ca="1">IF(C1190&lt;&gt;"",C1190&amp;"-"&amp;L1190,"")</f>
        <v/>
      </c>
      <c r="N1190" s="425" t="str">
        <f t="array" aca="1" ref="N1190" ca="1">IFERROR(IF(INDEX('Disaggregation Records'!$E$155:$E$385,MATCH(RIGHT(M1190,255),RIGHT('Disaggregation Records'!$D$155:$D$385,255),0))=0,"",INDEX('Disaggregation Records'!$E$155:$E$385,MATCH(RIGHT(M1190,255),RIGHT('Disaggregation Records'!$D$155:$D$385,255),0))),"")</f>
        <v/>
      </c>
      <c r="O1190" s="425" t="str">
        <f t="array" aca="1" ref="O1190" ca="1">IFERROR(IF(INDEX('Disaggregation Records'!$F$155:$F$385,MATCH(RIGHT(M1190,255),RIGHT('Disaggregation Records'!$D$155:$D$385,255),0))=0,"",INDEX('Disaggregation Records'!$F$155:$F$385,MATCH(RIGHT(M1190,255),RIGHT('Disaggregation Records'!$D$155:$D$385,255),0))),"")</f>
        <v/>
      </c>
      <c r="P1190" s="425" t="str">
        <f t="array" aca="1" ref="P1190" ca="1">IFERROR(IF(INDEX('Disaggregation Records'!$H$155:$H$385,MATCH(RIGHT(M1190,255),RIGHT('Disaggregation Records'!$D$155:$D$385,255),0))=0,"",INDEX('Disaggregation Records'!$H$155:$H$385,MATCH(RIGHT(M1190,255),RIGHT('Disaggregation Records'!$D$155:$D$385,255),0))),"")</f>
        <v/>
      </c>
    </row>
    <row r="1191" spans="1:16" x14ac:dyDescent="0.35">
      <c r="A1191" s="891"/>
      <c r="B1191" s="903"/>
      <c r="C1191" s="890"/>
      <c r="D1191" s="901"/>
      <c r="E1191" s="913"/>
      <c r="F1191" s="431"/>
      <c r="G1191" s="905"/>
      <c r="H1191" s="895"/>
      <c r="I1191" s="915"/>
      <c r="J1191" s="899"/>
      <c r="K1191" s="893"/>
      <c r="L1191" s="425"/>
      <c r="M1191" s="425"/>
      <c r="N1191" s="425"/>
      <c r="O1191" s="425"/>
      <c r="P1191" s="425"/>
    </row>
    <row r="1192" spans="1:16" x14ac:dyDescent="0.35">
      <c r="A1192" s="891" t="str">
        <f ca="1">INDIRECT("'Disaggregation tab old'!AB"&amp;28-$K1192)</f>
        <v>a161R00000O3K1qQAF</v>
      </c>
      <c r="B1192" s="902">
        <f ca="1">INDIRECT("'Disaggregation tab old'!A"&amp;28-$K1192)</f>
        <v>15</v>
      </c>
      <c r="C1192" s="889" t="str">
        <f ca="1">VLOOKUP(B1192,'Coverage Indicators - Section D'!$A$9:$AZ$70,52,FALSE)</f>
        <v/>
      </c>
      <c r="D1192" s="900" t="str">
        <f ca="1">N1192</f>
        <v/>
      </c>
      <c r="E1192" s="912" t="str">
        <f ca="1">O1192</f>
        <v/>
      </c>
      <c r="F1192" s="431"/>
      <c r="G1192" s="904" t="str">
        <f>IF(IFERROR((F1192/F1193),"") ="", "",(F1192/F1193))</f>
        <v/>
      </c>
      <c r="H1192" s="894"/>
      <c r="I1192" s="914"/>
      <c r="J1192" s="898"/>
      <c r="K1192" s="893">
        <f ca="1">IF(OFFSET(K1192,-2,0,,)="",-300,OFFSET(K1192,-2,0,,)-1)</f>
        <v>-588</v>
      </c>
      <c r="L1192" s="425" t="e">
        <f ca="1">IF(AND(EXACT(C1192,C1190),C1190&lt;&gt;0),L1190+1,0)</f>
        <v>#NAME?</v>
      </c>
      <c r="M1192" s="425" t="str">
        <f ca="1">IF(C1192&lt;&gt;"",C1192&amp;"-"&amp;L1192,"")</f>
        <v/>
      </c>
      <c r="N1192" s="425" t="str">
        <f t="array" aca="1" ref="N1192" ca="1">IFERROR(IF(INDEX('Disaggregation Records'!$E$155:$E$385,MATCH(RIGHT(M1192,255),RIGHT('Disaggregation Records'!$D$155:$D$385,255),0))=0,"",INDEX('Disaggregation Records'!$E$155:$E$385,MATCH(RIGHT(M1192,255),RIGHT('Disaggregation Records'!$D$155:$D$385,255),0))),"")</f>
        <v/>
      </c>
      <c r="O1192" s="425" t="str">
        <f t="array" aca="1" ref="O1192" ca="1">IFERROR(IF(INDEX('Disaggregation Records'!$F$155:$F$385,MATCH(RIGHT(M1192,255),RIGHT('Disaggregation Records'!$D$155:$D$385,255),0))=0,"",INDEX('Disaggregation Records'!$F$155:$F$385,MATCH(RIGHT(M1192,255),RIGHT('Disaggregation Records'!$D$155:$D$385,255),0))),"")</f>
        <v/>
      </c>
      <c r="P1192" s="425" t="str">
        <f t="array" aca="1" ref="P1192" ca="1">IFERROR(IF(INDEX('Disaggregation Records'!$H$155:$H$385,MATCH(RIGHT(M1192,255),RIGHT('Disaggregation Records'!$D$155:$D$385,255),0))=0,"",INDEX('Disaggregation Records'!$H$155:$H$385,MATCH(RIGHT(M1192,255),RIGHT('Disaggregation Records'!$D$155:$D$385,255),0))),"")</f>
        <v/>
      </c>
    </row>
    <row r="1193" spans="1:16" x14ac:dyDescent="0.35">
      <c r="A1193" s="891"/>
      <c r="B1193" s="903"/>
      <c r="C1193" s="890"/>
      <c r="D1193" s="901"/>
      <c r="E1193" s="913"/>
      <c r="F1193" s="431"/>
      <c r="G1193" s="905"/>
      <c r="H1193" s="895"/>
      <c r="I1193" s="915"/>
      <c r="J1193" s="899"/>
      <c r="K1193" s="893"/>
      <c r="L1193" s="425"/>
      <c r="M1193" s="425"/>
      <c r="N1193" s="425"/>
      <c r="O1193" s="425"/>
      <c r="P1193" s="425"/>
    </row>
    <row r="1194" spans="1:16" x14ac:dyDescent="0.35">
      <c r="A1194" s="891" t="str">
        <f ca="1">INDIRECT("'Disaggregation tab old'!AB"&amp;28-$K1194)</f>
        <v>a161R00000O3K1rQAF</v>
      </c>
      <c r="B1194" s="902">
        <f ca="1">INDIRECT("'Disaggregation tab old'!A"&amp;28-$K1194)</f>
        <v>15</v>
      </c>
      <c r="C1194" s="889" t="str">
        <f ca="1">VLOOKUP(B1194,'Coverage Indicators - Section D'!$A$9:$AZ$70,52,FALSE)</f>
        <v/>
      </c>
      <c r="D1194" s="900" t="str">
        <f ca="1">N1194</f>
        <v/>
      </c>
      <c r="E1194" s="912" t="str">
        <f ca="1">O1194</f>
        <v/>
      </c>
      <c r="F1194" s="431"/>
      <c r="G1194" s="904" t="str">
        <f>IF(IFERROR((F1194/F1195),"") ="", "",(F1194/F1195))</f>
        <v/>
      </c>
      <c r="H1194" s="894"/>
      <c r="I1194" s="914"/>
      <c r="J1194" s="898"/>
      <c r="K1194" s="893">
        <f ca="1">IF(OFFSET(K1194,-2,0,,)="",-300,OFFSET(K1194,-2,0,,)-1)</f>
        <v>-589</v>
      </c>
      <c r="L1194" s="425" t="e">
        <f ca="1">IF(AND(EXACT(C1194,C1192),C1192&lt;&gt;0),L1192+1,0)</f>
        <v>#NAME?</v>
      </c>
      <c r="M1194" s="425" t="str">
        <f ca="1">IF(C1194&lt;&gt;"",C1194&amp;"-"&amp;L1194,"")</f>
        <v/>
      </c>
      <c r="N1194" s="425" t="str">
        <f t="array" aca="1" ref="N1194" ca="1">IFERROR(IF(INDEX('Disaggregation Records'!$E$155:$E$385,MATCH(RIGHT(M1194,255),RIGHT('Disaggregation Records'!$D$155:$D$385,255),0))=0,"",INDEX('Disaggregation Records'!$E$155:$E$385,MATCH(RIGHT(M1194,255),RIGHT('Disaggregation Records'!$D$155:$D$385,255),0))),"")</f>
        <v/>
      </c>
      <c r="O1194" s="425" t="str">
        <f t="array" aca="1" ref="O1194" ca="1">IFERROR(IF(INDEX('Disaggregation Records'!$F$155:$F$385,MATCH(RIGHT(M1194,255),RIGHT('Disaggregation Records'!$D$155:$D$385,255),0))=0,"",INDEX('Disaggregation Records'!$F$155:$F$385,MATCH(RIGHT(M1194,255),RIGHT('Disaggregation Records'!$D$155:$D$385,255),0))),"")</f>
        <v/>
      </c>
      <c r="P1194" s="425" t="str">
        <f t="array" aca="1" ref="P1194" ca="1">IFERROR(IF(INDEX('Disaggregation Records'!$H$155:$H$385,MATCH(RIGHT(M1194,255),RIGHT('Disaggregation Records'!$D$155:$D$385,255),0))=0,"",INDEX('Disaggregation Records'!$H$155:$H$385,MATCH(RIGHT(M1194,255),RIGHT('Disaggregation Records'!$D$155:$D$385,255),0))),"")</f>
        <v/>
      </c>
    </row>
    <row r="1195" spans="1:16" x14ac:dyDescent="0.35">
      <c r="A1195" s="891"/>
      <c r="B1195" s="903"/>
      <c r="C1195" s="890"/>
      <c r="D1195" s="901"/>
      <c r="E1195" s="913"/>
      <c r="F1195" s="431"/>
      <c r="G1195" s="905"/>
      <c r="H1195" s="895"/>
      <c r="I1195" s="915"/>
      <c r="J1195" s="899"/>
      <c r="K1195" s="893"/>
      <c r="L1195" s="425"/>
      <c r="M1195" s="425"/>
      <c r="N1195" s="425"/>
      <c r="O1195" s="425"/>
      <c r="P1195" s="425"/>
    </row>
    <row r="1196" spans="1:16" x14ac:dyDescent="0.35">
      <c r="A1196" s="891" t="str">
        <f ca="1">INDIRECT("'Disaggregation tab old'!AB"&amp;28-$K1196)</f>
        <v>a161R00000O3K1sQAF</v>
      </c>
      <c r="B1196" s="902">
        <f ca="1">INDIRECT("'Disaggregation tab old'!A"&amp;28-$K1196)</f>
        <v>15</v>
      </c>
      <c r="C1196" s="889" t="str">
        <f ca="1">VLOOKUP(B1196,'Coverage Indicators - Section D'!$A$9:$AZ$70,52,FALSE)</f>
        <v/>
      </c>
      <c r="D1196" s="900" t="str">
        <f ca="1">N1196</f>
        <v/>
      </c>
      <c r="E1196" s="912" t="str">
        <f ca="1">O1196</f>
        <v/>
      </c>
      <c r="F1196" s="431"/>
      <c r="G1196" s="904" t="str">
        <f>IF(IFERROR((F1196/F1197),"") ="", "",(F1196/F1197))</f>
        <v/>
      </c>
      <c r="H1196" s="894"/>
      <c r="I1196" s="914"/>
      <c r="J1196" s="898"/>
      <c r="K1196" s="893">
        <f ca="1">IF(OFFSET(K1196,-2,0,,)="",-300,OFFSET(K1196,-2,0,,)-1)</f>
        <v>-590</v>
      </c>
      <c r="L1196" s="425" t="e">
        <f ca="1">IF(AND(EXACT(C1196,C1194),C1194&lt;&gt;0),L1194+1,0)</f>
        <v>#NAME?</v>
      </c>
      <c r="M1196" s="425" t="str">
        <f ca="1">IF(C1196&lt;&gt;"",C1196&amp;"-"&amp;L1196,"")</f>
        <v/>
      </c>
      <c r="N1196" s="425" t="str">
        <f t="array" aca="1" ref="N1196" ca="1">IFERROR(IF(INDEX('Disaggregation Records'!$E$155:$E$385,MATCH(RIGHT(M1196,255),RIGHT('Disaggregation Records'!$D$155:$D$385,255),0))=0,"",INDEX('Disaggregation Records'!$E$155:$E$385,MATCH(RIGHT(M1196,255),RIGHT('Disaggregation Records'!$D$155:$D$385,255),0))),"")</f>
        <v/>
      </c>
      <c r="O1196" s="425" t="str">
        <f t="array" aca="1" ref="O1196" ca="1">IFERROR(IF(INDEX('Disaggregation Records'!$F$155:$F$385,MATCH(RIGHT(M1196,255),RIGHT('Disaggregation Records'!$D$155:$D$385,255),0))=0,"",INDEX('Disaggregation Records'!$F$155:$F$385,MATCH(RIGHT(M1196,255),RIGHT('Disaggregation Records'!$D$155:$D$385,255),0))),"")</f>
        <v/>
      </c>
      <c r="P1196" s="425" t="str">
        <f t="array" aca="1" ref="P1196" ca="1">IFERROR(IF(INDEX('Disaggregation Records'!$H$155:$H$385,MATCH(RIGHT(M1196,255),RIGHT('Disaggregation Records'!$D$155:$D$385,255),0))=0,"",INDEX('Disaggregation Records'!$H$155:$H$385,MATCH(RIGHT(M1196,255),RIGHT('Disaggregation Records'!$D$155:$D$385,255),0))),"")</f>
        <v/>
      </c>
    </row>
    <row r="1197" spans="1:16" x14ac:dyDescent="0.35">
      <c r="A1197" s="891"/>
      <c r="B1197" s="903"/>
      <c r="C1197" s="890"/>
      <c r="D1197" s="901"/>
      <c r="E1197" s="913"/>
      <c r="F1197" s="431"/>
      <c r="G1197" s="905"/>
      <c r="H1197" s="895"/>
      <c r="I1197" s="915"/>
      <c r="J1197" s="899"/>
      <c r="K1197" s="893"/>
      <c r="L1197" s="425"/>
      <c r="M1197" s="425"/>
      <c r="N1197" s="425"/>
      <c r="O1197" s="425"/>
      <c r="P1197" s="425"/>
    </row>
    <row r="1198" spans="1:16" x14ac:dyDescent="0.35">
      <c r="A1198" s="891" t="str">
        <f ca="1">INDIRECT("'Disaggregation tab old'!AB"&amp;28-$K1198)</f>
        <v>a161R00000O3K1tQAF</v>
      </c>
      <c r="B1198" s="902">
        <f ca="1">INDIRECT("'Disaggregation tab old'!A"&amp;28-$K1198)</f>
        <v>15</v>
      </c>
      <c r="C1198" s="889" t="str">
        <f ca="1">VLOOKUP(B1198,'Coverage Indicators - Section D'!$A$9:$AZ$70,52,FALSE)</f>
        <v/>
      </c>
      <c r="D1198" s="900" t="str">
        <f ca="1">N1198</f>
        <v/>
      </c>
      <c r="E1198" s="912" t="str">
        <f ca="1">O1198</f>
        <v/>
      </c>
      <c r="F1198" s="431"/>
      <c r="G1198" s="904" t="str">
        <f>IF(IFERROR((F1198/F1199),"") ="", "",(F1198/F1199))</f>
        <v/>
      </c>
      <c r="H1198" s="894"/>
      <c r="I1198" s="914"/>
      <c r="J1198" s="898"/>
      <c r="K1198" s="893">
        <f ca="1">IF(OFFSET(K1198,-2,0,,)="",-300,OFFSET(K1198,-2,0,,)-1)</f>
        <v>-591</v>
      </c>
      <c r="L1198" s="425" t="e">
        <f ca="1">IF(AND(EXACT(C1198,C1196),C1196&lt;&gt;0),L1196+1,0)</f>
        <v>#NAME?</v>
      </c>
      <c r="M1198" s="425" t="str">
        <f ca="1">IF(C1198&lt;&gt;"",C1198&amp;"-"&amp;L1198,"")</f>
        <v/>
      </c>
      <c r="N1198" s="425" t="str">
        <f t="array" aca="1" ref="N1198" ca="1">IFERROR(IF(INDEX('Disaggregation Records'!$E$155:$E$385,MATCH(RIGHT(M1198,255),RIGHT('Disaggregation Records'!$D$155:$D$385,255),0))=0,"",INDEX('Disaggregation Records'!$E$155:$E$385,MATCH(RIGHT(M1198,255),RIGHT('Disaggregation Records'!$D$155:$D$385,255),0))),"")</f>
        <v/>
      </c>
      <c r="O1198" s="425" t="str">
        <f t="array" aca="1" ref="O1198" ca="1">IFERROR(IF(INDEX('Disaggregation Records'!$F$155:$F$385,MATCH(RIGHT(M1198,255),RIGHT('Disaggregation Records'!$D$155:$D$385,255),0))=0,"",INDEX('Disaggregation Records'!$F$155:$F$385,MATCH(RIGHT(M1198,255),RIGHT('Disaggregation Records'!$D$155:$D$385,255),0))),"")</f>
        <v/>
      </c>
      <c r="P1198" s="425" t="str">
        <f t="array" aca="1" ref="P1198" ca="1">IFERROR(IF(INDEX('Disaggregation Records'!$H$155:$H$385,MATCH(RIGHT(M1198,255),RIGHT('Disaggregation Records'!$D$155:$D$385,255),0))=0,"",INDEX('Disaggregation Records'!$H$155:$H$385,MATCH(RIGHT(M1198,255),RIGHT('Disaggregation Records'!$D$155:$D$385,255),0))),"")</f>
        <v/>
      </c>
    </row>
    <row r="1199" spans="1:16" x14ac:dyDescent="0.35">
      <c r="A1199" s="891"/>
      <c r="B1199" s="903"/>
      <c r="C1199" s="890"/>
      <c r="D1199" s="901"/>
      <c r="E1199" s="913"/>
      <c r="F1199" s="431"/>
      <c r="G1199" s="905"/>
      <c r="H1199" s="895"/>
      <c r="I1199" s="915"/>
      <c r="J1199" s="899"/>
      <c r="K1199" s="893"/>
      <c r="L1199" s="425"/>
      <c r="M1199" s="425"/>
      <c r="N1199" s="425"/>
      <c r="O1199" s="425"/>
      <c r="P1199" s="425"/>
    </row>
    <row r="1200" spans="1:16" x14ac:dyDescent="0.35">
      <c r="A1200" s="891" t="str">
        <f ca="1">INDIRECT("'Disaggregation tab old'!AB"&amp;28-$K1200)</f>
        <v>a161R00000O3K1uQAF</v>
      </c>
      <c r="B1200" s="902">
        <f ca="1">INDIRECT("'Disaggregation tab old'!A"&amp;28-$K1200)</f>
        <v>15</v>
      </c>
      <c r="C1200" s="889" t="str">
        <f ca="1">VLOOKUP(B1200,'Coverage Indicators - Section D'!$A$9:$AZ$70,52,FALSE)</f>
        <v/>
      </c>
      <c r="D1200" s="900" t="str">
        <f ca="1">N1200</f>
        <v/>
      </c>
      <c r="E1200" s="912" t="str">
        <f ca="1">O1200</f>
        <v/>
      </c>
      <c r="F1200" s="431"/>
      <c r="G1200" s="904" t="str">
        <f>IF(IFERROR((F1200/F1201),"") ="", "",(F1200/F1201))</f>
        <v/>
      </c>
      <c r="H1200" s="894"/>
      <c r="I1200" s="914"/>
      <c r="J1200" s="898"/>
      <c r="K1200" s="893">
        <f ca="1">IF(OFFSET(K1200,-2,0,,)="",-300,OFFSET(K1200,-2,0,,)-1)</f>
        <v>-592</v>
      </c>
      <c r="L1200" s="425" t="e">
        <f ca="1">IF(AND(EXACT(C1200,C1198),C1198&lt;&gt;0),L1198+1,0)</f>
        <v>#NAME?</v>
      </c>
      <c r="M1200" s="425" t="str">
        <f ca="1">IF(C1200&lt;&gt;"",C1200&amp;"-"&amp;L1200,"")</f>
        <v/>
      </c>
      <c r="N1200" s="425" t="str">
        <f t="array" aca="1" ref="N1200" ca="1">IFERROR(IF(INDEX('Disaggregation Records'!$E$155:$E$385,MATCH(RIGHT(M1200,255),RIGHT('Disaggregation Records'!$D$155:$D$385,255),0))=0,"",INDEX('Disaggregation Records'!$E$155:$E$385,MATCH(RIGHT(M1200,255),RIGHT('Disaggregation Records'!$D$155:$D$385,255),0))),"")</f>
        <v/>
      </c>
      <c r="O1200" s="425" t="str">
        <f t="array" aca="1" ref="O1200" ca="1">IFERROR(IF(INDEX('Disaggregation Records'!$F$155:$F$385,MATCH(RIGHT(M1200,255),RIGHT('Disaggregation Records'!$D$155:$D$385,255),0))=0,"",INDEX('Disaggregation Records'!$F$155:$F$385,MATCH(RIGHT(M1200,255),RIGHT('Disaggregation Records'!$D$155:$D$385,255),0))),"")</f>
        <v/>
      </c>
      <c r="P1200" s="425" t="str">
        <f t="array" aca="1" ref="P1200" ca="1">IFERROR(IF(INDEX('Disaggregation Records'!$H$155:$H$385,MATCH(RIGHT(M1200,255),RIGHT('Disaggregation Records'!$D$155:$D$385,255),0))=0,"",INDEX('Disaggregation Records'!$H$155:$H$385,MATCH(RIGHT(M1200,255),RIGHT('Disaggregation Records'!$D$155:$D$385,255),0))),"")</f>
        <v/>
      </c>
    </row>
    <row r="1201" spans="1:16" x14ac:dyDescent="0.35">
      <c r="A1201" s="891"/>
      <c r="B1201" s="903"/>
      <c r="C1201" s="890"/>
      <c r="D1201" s="901"/>
      <c r="E1201" s="913"/>
      <c r="F1201" s="431"/>
      <c r="G1201" s="905"/>
      <c r="H1201" s="895"/>
      <c r="I1201" s="915"/>
      <c r="J1201" s="899"/>
      <c r="K1201" s="893"/>
      <c r="L1201" s="425"/>
      <c r="M1201" s="425"/>
      <c r="N1201" s="425"/>
      <c r="O1201" s="425"/>
      <c r="P1201" s="425"/>
    </row>
    <row r="1202" spans="1:16" x14ac:dyDescent="0.35">
      <c r="A1202" s="891" t="str">
        <f ca="1">INDIRECT("'Disaggregation tab old'!AB"&amp;28-$K1202)</f>
        <v>a161R00000O3K1vQAF</v>
      </c>
      <c r="B1202" s="902">
        <f ca="1">INDIRECT("'Disaggregation tab old'!A"&amp;28-$K1202)</f>
        <v>15</v>
      </c>
      <c r="C1202" s="889" t="str">
        <f ca="1">VLOOKUP(B1202,'Coverage Indicators - Section D'!$A$9:$AZ$70,52,FALSE)</f>
        <v/>
      </c>
      <c r="D1202" s="900" t="str">
        <f ca="1">N1202</f>
        <v/>
      </c>
      <c r="E1202" s="912" t="str">
        <f ca="1">O1202</f>
        <v/>
      </c>
      <c r="F1202" s="431"/>
      <c r="G1202" s="904" t="str">
        <f>IF(IFERROR((F1202/F1203),"") ="", "",(F1202/F1203))</f>
        <v/>
      </c>
      <c r="H1202" s="894"/>
      <c r="I1202" s="914"/>
      <c r="J1202" s="898"/>
      <c r="K1202" s="893">
        <f ca="1">IF(OFFSET(K1202,-2,0,,)="",-300,OFFSET(K1202,-2,0,,)-1)</f>
        <v>-593</v>
      </c>
      <c r="L1202" s="425" t="e">
        <f ca="1">IF(AND(EXACT(C1202,C1200),C1200&lt;&gt;0),L1200+1,0)</f>
        <v>#NAME?</v>
      </c>
      <c r="M1202" s="425" t="str">
        <f ca="1">IF(C1202&lt;&gt;"",C1202&amp;"-"&amp;L1202,"")</f>
        <v/>
      </c>
      <c r="N1202" s="425" t="str">
        <f t="array" aca="1" ref="N1202" ca="1">IFERROR(IF(INDEX('Disaggregation Records'!$E$155:$E$385,MATCH(RIGHT(M1202,255),RIGHT('Disaggregation Records'!$D$155:$D$385,255),0))=0,"",INDEX('Disaggregation Records'!$E$155:$E$385,MATCH(RIGHT(M1202,255),RIGHT('Disaggregation Records'!$D$155:$D$385,255),0))),"")</f>
        <v/>
      </c>
      <c r="O1202" s="425" t="str">
        <f t="array" aca="1" ref="O1202" ca="1">IFERROR(IF(INDEX('Disaggregation Records'!$F$155:$F$385,MATCH(RIGHT(M1202,255),RIGHT('Disaggregation Records'!$D$155:$D$385,255),0))=0,"",INDEX('Disaggregation Records'!$F$155:$F$385,MATCH(RIGHT(M1202,255),RIGHT('Disaggregation Records'!$D$155:$D$385,255),0))),"")</f>
        <v/>
      </c>
      <c r="P1202" s="425" t="str">
        <f t="array" aca="1" ref="P1202" ca="1">IFERROR(IF(INDEX('Disaggregation Records'!$H$155:$H$385,MATCH(RIGHT(M1202,255),RIGHT('Disaggregation Records'!$D$155:$D$385,255),0))=0,"",INDEX('Disaggregation Records'!$H$155:$H$385,MATCH(RIGHT(M1202,255),RIGHT('Disaggregation Records'!$D$155:$D$385,255),0))),"")</f>
        <v/>
      </c>
    </row>
    <row r="1203" spans="1:16" x14ac:dyDescent="0.35">
      <c r="A1203" s="891"/>
      <c r="B1203" s="903"/>
      <c r="C1203" s="890"/>
      <c r="D1203" s="901"/>
      <c r="E1203" s="913"/>
      <c r="F1203" s="431"/>
      <c r="G1203" s="905"/>
      <c r="H1203" s="895"/>
      <c r="I1203" s="915"/>
      <c r="J1203" s="899"/>
      <c r="K1203" s="893"/>
      <c r="L1203" s="425"/>
      <c r="M1203" s="425"/>
      <c r="N1203" s="425"/>
      <c r="O1203" s="425"/>
      <c r="P1203" s="425"/>
    </row>
    <row r="1204" spans="1:16" x14ac:dyDescent="0.35">
      <c r="A1204" s="891" t="str">
        <f ca="1">INDIRECT("'Disaggregation tab old'!AB"&amp;28-$K1204)</f>
        <v>a161R00000O3K1wQAF</v>
      </c>
      <c r="B1204" s="902">
        <f ca="1">INDIRECT("'Disaggregation tab old'!A"&amp;28-$K1204)</f>
        <v>15</v>
      </c>
      <c r="C1204" s="889" t="str">
        <f ca="1">VLOOKUP(B1204,'Coverage Indicators - Section D'!$A$9:$AZ$70,52,FALSE)</f>
        <v/>
      </c>
      <c r="D1204" s="900" t="str">
        <f ca="1">N1204</f>
        <v/>
      </c>
      <c r="E1204" s="912" t="str">
        <f ca="1">O1204</f>
        <v/>
      </c>
      <c r="F1204" s="431"/>
      <c r="G1204" s="904" t="str">
        <f>IF(IFERROR((F1204/F1205),"") ="", "",(F1204/F1205))</f>
        <v/>
      </c>
      <c r="H1204" s="894"/>
      <c r="I1204" s="914"/>
      <c r="J1204" s="898"/>
      <c r="K1204" s="893">
        <f ca="1">IF(OFFSET(K1204,-2,0,,)="",-300,OFFSET(K1204,-2,0,,)-1)</f>
        <v>-594</v>
      </c>
      <c r="L1204" s="425" t="e">
        <f ca="1">IF(AND(EXACT(C1204,C1202),C1202&lt;&gt;0),L1202+1,0)</f>
        <v>#NAME?</v>
      </c>
      <c r="M1204" s="425" t="str">
        <f ca="1">IF(C1204&lt;&gt;"",C1204&amp;"-"&amp;L1204,"")</f>
        <v/>
      </c>
      <c r="N1204" s="425" t="str">
        <f t="array" aca="1" ref="N1204" ca="1">IFERROR(IF(INDEX('Disaggregation Records'!$E$155:$E$385,MATCH(RIGHT(M1204,255),RIGHT('Disaggregation Records'!$D$155:$D$385,255),0))=0,"",INDEX('Disaggregation Records'!$E$155:$E$385,MATCH(RIGHT(M1204,255),RIGHT('Disaggregation Records'!$D$155:$D$385,255),0))),"")</f>
        <v/>
      </c>
      <c r="O1204" s="425" t="str">
        <f t="array" aca="1" ref="O1204" ca="1">IFERROR(IF(INDEX('Disaggregation Records'!$F$155:$F$385,MATCH(RIGHT(M1204,255),RIGHT('Disaggregation Records'!$D$155:$D$385,255),0))=0,"",INDEX('Disaggregation Records'!$F$155:$F$385,MATCH(RIGHT(M1204,255),RIGHT('Disaggregation Records'!$D$155:$D$385,255),0))),"")</f>
        <v/>
      </c>
      <c r="P1204" s="425" t="str">
        <f t="array" aca="1" ref="P1204" ca="1">IFERROR(IF(INDEX('Disaggregation Records'!$H$155:$H$385,MATCH(RIGHT(M1204,255),RIGHT('Disaggregation Records'!$D$155:$D$385,255),0))=0,"",INDEX('Disaggregation Records'!$H$155:$H$385,MATCH(RIGHT(M1204,255),RIGHT('Disaggregation Records'!$D$155:$D$385,255),0))),"")</f>
        <v/>
      </c>
    </row>
    <row r="1205" spans="1:16" x14ac:dyDescent="0.35">
      <c r="A1205" s="891"/>
      <c r="B1205" s="903"/>
      <c r="C1205" s="890"/>
      <c r="D1205" s="901"/>
      <c r="E1205" s="913"/>
      <c r="F1205" s="431"/>
      <c r="G1205" s="905"/>
      <c r="H1205" s="895"/>
      <c r="I1205" s="915"/>
      <c r="J1205" s="899"/>
      <c r="K1205" s="893"/>
      <c r="L1205" s="425"/>
      <c r="M1205" s="425"/>
      <c r="N1205" s="425"/>
      <c r="O1205" s="425"/>
      <c r="P1205" s="425"/>
    </row>
    <row r="1206" spans="1:16" x14ac:dyDescent="0.35">
      <c r="A1206" s="891" t="str">
        <f ca="1">INDIRECT("'Disaggregation tab old'!AB"&amp;28-$K1206)</f>
        <v>a161R00000O3K1xQAF</v>
      </c>
      <c r="B1206" s="902">
        <f ca="1">INDIRECT("'Disaggregation tab old'!A"&amp;28-$K1206)</f>
        <v>15</v>
      </c>
      <c r="C1206" s="889" t="str">
        <f ca="1">VLOOKUP(B1206,'Coverage Indicators - Section D'!$A$9:$AZ$70,52,FALSE)</f>
        <v/>
      </c>
      <c r="D1206" s="900" t="str">
        <f ca="1">N1206</f>
        <v/>
      </c>
      <c r="E1206" s="912" t="str">
        <f ca="1">O1206</f>
        <v/>
      </c>
      <c r="F1206" s="431"/>
      <c r="G1206" s="904" t="str">
        <f>IF(IFERROR((F1206/F1207),"") ="", "",(F1206/F1207))</f>
        <v/>
      </c>
      <c r="H1206" s="894"/>
      <c r="I1206" s="914"/>
      <c r="J1206" s="898"/>
      <c r="K1206" s="893">
        <f ca="1">IF(OFFSET(K1206,-2,0,,)="",-300,OFFSET(K1206,-2,0,,)-1)</f>
        <v>-595</v>
      </c>
      <c r="L1206" s="425" t="e">
        <f ca="1">IF(AND(EXACT(C1206,C1204),C1204&lt;&gt;0),L1204+1,0)</f>
        <v>#NAME?</v>
      </c>
      <c r="M1206" s="425" t="str">
        <f ca="1">IF(C1206&lt;&gt;"",C1206&amp;"-"&amp;L1206,"")</f>
        <v/>
      </c>
      <c r="N1206" s="425" t="str">
        <f t="array" aca="1" ref="N1206" ca="1">IFERROR(IF(INDEX('Disaggregation Records'!$E$155:$E$385,MATCH(RIGHT(M1206,255),RIGHT('Disaggregation Records'!$D$155:$D$385,255),0))=0,"",INDEX('Disaggregation Records'!$E$155:$E$385,MATCH(RIGHT(M1206,255),RIGHT('Disaggregation Records'!$D$155:$D$385,255),0))),"")</f>
        <v/>
      </c>
      <c r="O1206" s="425" t="str">
        <f t="array" aca="1" ref="O1206" ca="1">IFERROR(IF(INDEX('Disaggregation Records'!$F$155:$F$385,MATCH(RIGHT(M1206,255),RIGHT('Disaggregation Records'!$D$155:$D$385,255),0))=0,"",INDEX('Disaggregation Records'!$F$155:$F$385,MATCH(RIGHT(M1206,255),RIGHT('Disaggregation Records'!$D$155:$D$385,255),0))),"")</f>
        <v/>
      </c>
      <c r="P1206" s="425" t="str">
        <f t="array" aca="1" ref="P1206" ca="1">IFERROR(IF(INDEX('Disaggregation Records'!$H$155:$H$385,MATCH(RIGHT(M1206,255),RIGHT('Disaggregation Records'!$D$155:$D$385,255),0))=0,"",INDEX('Disaggregation Records'!$H$155:$H$385,MATCH(RIGHT(M1206,255),RIGHT('Disaggregation Records'!$D$155:$D$385,255),0))),"")</f>
        <v/>
      </c>
    </row>
    <row r="1207" spans="1:16" x14ac:dyDescent="0.35">
      <c r="A1207" s="891"/>
      <c r="B1207" s="903"/>
      <c r="C1207" s="890"/>
      <c r="D1207" s="901"/>
      <c r="E1207" s="913"/>
      <c r="F1207" s="431"/>
      <c r="G1207" s="905"/>
      <c r="H1207" s="895"/>
      <c r="I1207" s="915"/>
      <c r="J1207" s="899"/>
      <c r="K1207" s="893"/>
      <c r="L1207" s="425"/>
      <c r="M1207" s="425"/>
      <c r="N1207" s="425"/>
      <c r="O1207" s="425"/>
      <c r="P1207" s="425"/>
    </row>
    <row r="1208" spans="1:16" x14ac:dyDescent="0.35">
      <c r="A1208" s="891" t="str">
        <f ca="1">INDIRECT("'Disaggregation tab old'!AB"&amp;28-$K1208)</f>
        <v>a161R00000O3K1yQAF</v>
      </c>
      <c r="B1208" s="902">
        <f ca="1">INDIRECT("'Disaggregation tab old'!A"&amp;28-$K1208)</f>
        <v>15</v>
      </c>
      <c r="C1208" s="889" t="str">
        <f ca="1">VLOOKUP(B1208,'Coverage Indicators - Section D'!$A$9:$AZ$70,52,FALSE)</f>
        <v/>
      </c>
      <c r="D1208" s="900" t="str">
        <f ca="1">N1208</f>
        <v/>
      </c>
      <c r="E1208" s="912" t="str">
        <f ca="1">O1208</f>
        <v/>
      </c>
      <c r="F1208" s="431"/>
      <c r="G1208" s="904" t="str">
        <f>IF(IFERROR((F1208/F1209),"") ="", "",(F1208/F1209))</f>
        <v/>
      </c>
      <c r="H1208" s="894"/>
      <c r="I1208" s="914"/>
      <c r="J1208" s="898"/>
      <c r="K1208" s="893">
        <f ca="1">IF(OFFSET(K1208,-2,0,,)="",-300,OFFSET(K1208,-2,0,,)-1)</f>
        <v>-596</v>
      </c>
      <c r="L1208" s="425" t="e">
        <f ca="1">IF(AND(EXACT(C1208,C1206),C1206&lt;&gt;0),L1206+1,0)</f>
        <v>#NAME?</v>
      </c>
      <c r="M1208" s="425" t="str">
        <f ca="1">IF(C1208&lt;&gt;"",C1208&amp;"-"&amp;L1208,"")</f>
        <v/>
      </c>
      <c r="N1208" s="425" t="str">
        <f t="array" aca="1" ref="N1208" ca="1">IFERROR(IF(INDEX('Disaggregation Records'!$E$155:$E$385,MATCH(RIGHT(M1208,255),RIGHT('Disaggregation Records'!$D$155:$D$385,255),0))=0,"",INDEX('Disaggregation Records'!$E$155:$E$385,MATCH(RIGHT(M1208,255),RIGHT('Disaggregation Records'!$D$155:$D$385,255),0))),"")</f>
        <v/>
      </c>
      <c r="O1208" s="425" t="str">
        <f t="array" aca="1" ref="O1208" ca="1">IFERROR(IF(INDEX('Disaggregation Records'!$F$155:$F$385,MATCH(RIGHT(M1208,255),RIGHT('Disaggregation Records'!$D$155:$D$385,255),0))=0,"",INDEX('Disaggregation Records'!$F$155:$F$385,MATCH(RIGHT(M1208,255),RIGHT('Disaggregation Records'!$D$155:$D$385,255),0))),"")</f>
        <v/>
      </c>
      <c r="P1208" s="425" t="str">
        <f t="array" aca="1" ref="P1208" ca="1">IFERROR(IF(INDEX('Disaggregation Records'!$H$155:$H$385,MATCH(RIGHT(M1208,255),RIGHT('Disaggregation Records'!$D$155:$D$385,255),0))=0,"",INDEX('Disaggregation Records'!$H$155:$H$385,MATCH(RIGHT(M1208,255),RIGHT('Disaggregation Records'!$D$155:$D$385,255),0))),"")</f>
        <v/>
      </c>
    </row>
    <row r="1209" spans="1:16" x14ac:dyDescent="0.35">
      <c r="A1209" s="891"/>
      <c r="B1209" s="903"/>
      <c r="C1209" s="890"/>
      <c r="D1209" s="901"/>
      <c r="E1209" s="913"/>
      <c r="F1209" s="431"/>
      <c r="G1209" s="905"/>
      <c r="H1209" s="895"/>
      <c r="I1209" s="915"/>
      <c r="J1209" s="899"/>
      <c r="K1209" s="893"/>
      <c r="L1209" s="425"/>
      <c r="M1209" s="425"/>
      <c r="N1209" s="425"/>
      <c r="O1209" s="425"/>
      <c r="P1209" s="425"/>
    </row>
    <row r="1210" spans="1:16" x14ac:dyDescent="0.35">
      <c r="A1210" s="891" t="str">
        <f ca="1">INDIRECT("'Disaggregation tab old'!AB"&amp;28-$K1210)</f>
        <v>a161R00000O3K1zQAF</v>
      </c>
      <c r="B1210" s="902">
        <f ca="1">INDIRECT("'Disaggregation tab old'!A"&amp;28-$K1210)</f>
        <v>15</v>
      </c>
      <c r="C1210" s="889" t="str">
        <f ca="1">VLOOKUP(B1210,'Coverage Indicators - Section D'!$A$9:$AZ$70,52,FALSE)</f>
        <v/>
      </c>
      <c r="D1210" s="900" t="str">
        <f ca="1">N1210</f>
        <v/>
      </c>
      <c r="E1210" s="912" t="str">
        <f ca="1">O1210</f>
        <v/>
      </c>
      <c r="F1210" s="431"/>
      <c r="G1210" s="904" t="str">
        <f>IF(IFERROR((F1210/F1211),"") ="", "",(F1210/F1211))</f>
        <v/>
      </c>
      <c r="H1210" s="894"/>
      <c r="I1210" s="914"/>
      <c r="J1210" s="898"/>
      <c r="K1210" s="893">
        <f ca="1">IF(OFFSET(K1210,-2,0,,)="",-300,OFFSET(K1210,-2,0,,)-1)</f>
        <v>-597</v>
      </c>
      <c r="L1210" s="425" t="e">
        <f ca="1">IF(AND(EXACT(C1210,C1208),C1208&lt;&gt;0),L1208+1,0)</f>
        <v>#NAME?</v>
      </c>
      <c r="M1210" s="425" t="str">
        <f ca="1">IF(C1210&lt;&gt;"",C1210&amp;"-"&amp;L1210,"")</f>
        <v/>
      </c>
      <c r="N1210" s="425" t="str">
        <f t="array" aca="1" ref="N1210" ca="1">IFERROR(IF(INDEX('Disaggregation Records'!$E$155:$E$385,MATCH(RIGHT(M1210,255),RIGHT('Disaggregation Records'!$D$155:$D$385,255),0))=0,"",INDEX('Disaggregation Records'!$E$155:$E$385,MATCH(RIGHT(M1210,255),RIGHT('Disaggregation Records'!$D$155:$D$385,255),0))),"")</f>
        <v/>
      </c>
      <c r="O1210" s="425" t="str">
        <f t="array" aca="1" ref="O1210" ca="1">IFERROR(IF(INDEX('Disaggregation Records'!$F$155:$F$385,MATCH(RIGHT(M1210,255),RIGHT('Disaggregation Records'!$D$155:$D$385,255),0))=0,"",INDEX('Disaggregation Records'!$F$155:$F$385,MATCH(RIGHT(M1210,255),RIGHT('Disaggregation Records'!$D$155:$D$385,255),0))),"")</f>
        <v/>
      </c>
      <c r="P1210" s="425" t="str">
        <f t="array" aca="1" ref="P1210" ca="1">IFERROR(IF(INDEX('Disaggregation Records'!$H$155:$H$385,MATCH(RIGHT(M1210,255),RIGHT('Disaggregation Records'!$D$155:$D$385,255),0))=0,"",INDEX('Disaggregation Records'!$H$155:$H$385,MATCH(RIGHT(M1210,255),RIGHT('Disaggregation Records'!$D$155:$D$385,255),0))),"")</f>
        <v/>
      </c>
    </row>
    <row r="1211" spans="1:16" x14ac:dyDescent="0.35">
      <c r="A1211" s="891"/>
      <c r="B1211" s="903"/>
      <c r="C1211" s="890"/>
      <c r="D1211" s="901"/>
      <c r="E1211" s="913"/>
      <c r="F1211" s="431"/>
      <c r="G1211" s="905"/>
      <c r="H1211" s="895"/>
      <c r="I1211" s="915"/>
      <c r="J1211" s="899"/>
      <c r="K1211" s="893"/>
      <c r="L1211" s="425"/>
      <c r="M1211" s="425"/>
      <c r="N1211" s="425"/>
      <c r="O1211" s="425"/>
      <c r="P1211" s="425"/>
    </row>
    <row r="1212" spans="1:16" x14ac:dyDescent="0.35">
      <c r="A1212" s="891" t="str">
        <f ca="1">INDIRECT("'Disaggregation tab old'!AB"&amp;28-$K1212)</f>
        <v>a161R00000O3K20QAF</v>
      </c>
      <c r="B1212" s="902">
        <f ca="1">INDIRECT("'Disaggregation tab old'!A"&amp;28-$K1212)</f>
        <v>15</v>
      </c>
      <c r="C1212" s="889" t="str">
        <f ca="1">VLOOKUP(B1212,'Coverage Indicators - Section D'!$A$9:$AZ$70,52,FALSE)</f>
        <v/>
      </c>
      <c r="D1212" s="900" t="str">
        <f ca="1">N1212</f>
        <v/>
      </c>
      <c r="E1212" s="912" t="str">
        <f ca="1">O1212</f>
        <v/>
      </c>
      <c r="F1212" s="431"/>
      <c r="G1212" s="904" t="str">
        <f>IF(IFERROR((F1212/F1213),"") ="", "",(F1212/F1213))</f>
        <v/>
      </c>
      <c r="H1212" s="894"/>
      <c r="I1212" s="914"/>
      <c r="J1212" s="898"/>
      <c r="K1212" s="893">
        <f ca="1">IF(OFFSET(K1212,-2,0,,)="",-300,OFFSET(K1212,-2,0,,)-1)</f>
        <v>-598</v>
      </c>
      <c r="L1212" s="425" t="e">
        <f ca="1">IF(AND(EXACT(C1212,C1210),C1210&lt;&gt;0),L1210+1,0)</f>
        <v>#NAME?</v>
      </c>
      <c r="M1212" s="425" t="str">
        <f ca="1">IF(C1212&lt;&gt;"",C1212&amp;"-"&amp;L1212,"")</f>
        <v/>
      </c>
      <c r="N1212" s="425" t="str">
        <f t="array" aca="1" ref="N1212" ca="1">IFERROR(IF(INDEX('Disaggregation Records'!$E$155:$E$385,MATCH(RIGHT(M1212,255),RIGHT('Disaggregation Records'!$D$155:$D$385,255),0))=0,"",INDEX('Disaggregation Records'!$E$155:$E$385,MATCH(RIGHT(M1212,255),RIGHT('Disaggregation Records'!$D$155:$D$385,255),0))),"")</f>
        <v/>
      </c>
      <c r="O1212" s="425" t="str">
        <f t="array" aca="1" ref="O1212" ca="1">IFERROR(IF(INDEX('Disaggregation Records'!$F$155:$F$385,MATCH(RIGHT(M1212,255),RIGHT('Disaggregation Records'!$D$155:$D$385,255),0))=0,"",INDEX('Disaggregation Records'!$F$155:$F$385,MATCH(RIGHT(M1212,255),RIGHT('Disaggregation Records'!$D$155:$D$385,255),0))),"")</f>
        <v/>
      </c>
      <c r="P1212" s="425" t="str">
        <f t="array" aca="1" ref="P1212" ca="1">IFERROR(IF(INDEX('Disaggregation Records'!$H$155:$H$385,MATCH(RIGHT(M1212,255),RIGHT('Disaggregation Records'!$D$155:$D$385,255),0))=0,"",INDEX('Disaggregation Records'!$H$155:$H$385,MATCH(RIGHT(M1212,255),RIGHT('Disaggregation Records'!$D$155:$D$385,255),0))),"")</f>
        <v/>
      </c>
    </row>
    <row r="1213" spans="1:16" x14ac:dyDescent="0.35">
      <c r="A1213" s="891"/>
      <c r="B1213" s="903"/>
      <c r="C1213" s="890"/>
      <c r="D1213" s="901"/>
      <c r="E1213" s="913"/>
      <c r="F1213" s="431"/>
      <c r="G1213" s="905"/>
      <c r="H1213" s="895"/>
      <c r="I1213" s="915"/>
      <c r="J1213" s="899"/>
      <c r="K1213" s="893"/>
      <c r="L1213" s="425"/>
      <c r="M1213" s="425"/>
      <c r="N1213" s="425"/>
      <c r="O1213" s="425"/>
      <c r="P1213" s="425"/>
    </row>
    <row r="1214" spans="1:16" x14ac:dyDescent="0.35">
      <c r="A1214" s="891" t="str">
        <f ca="1">INDIRECT("'Disaggregation tab old'!AB"&amp;28-$K1214)</f>
        <v>a161R00000O3K21QAF</v>
      </c>
      <c r="B1214" s="902">
        <f ca="1">INDIRECT("'Disaggregation tab old'!A"&amp;28-$K1214)</f>
        <v>15</v>
      </c>
      <c r="C1214" s="889" t="str">
        <f ca="1">VLOOKUP(B1214,'Coverage Indicators - Section D'!$A$9:$AZ$70,52,FALSE)</f>
        <v/>
      </c>
      <c r="D1214" s="900" t="str">
        <f ca="1">N1214</f>
        <v/>
      </c>
      <c r="E1214" s="912" t="str">
        <f ca="1">O1214</f>
        <v/>
      </c>
      <c r="F1214" s="431"/>
      <c r="G1214" s="904" t="str">
        <f>IF(IFERROR((F1214/F1215),"") ="", "",(F1214/F1215))</f>
        <v/>
      </c>
      <c r="H1214" s="894"/>
      <c r="I1214" s="914"/>
      <c r="J1214" s="898"/>
      <c r="K1214" s="893">
        <f ca="1">IF(OFFSET(K1214,-2,0,,)="",-300,OFFSET(K1214,-2,0,,)-1)</f>
        <v>-599</v>
      </c>
      <c r="L1214" s="425" t="e">
        <f ca="1">IF(AND(EXACT(C1214,C1212),C1212&lt;&gt;0),L1212+1,0)</f>
        <v>#NAME?</v>
      </c>
      <c r="M1214" s="425" t="str">
        <f ca="1">IF(C1214&lt;&gt;"",C1214&amp;"-"&amp;L1214,"")</f>
        <v/>
      </c>
      <c r="N1214" s="425" t="str">
        <f t="array" aca="1" ref="N1214" ca="1">IFERROR(IF(INDEX('Disaggregation Records'!$E$155:$E$385,MATCH(RIGHT(M1214,255),RIGHT('Disaggregation Records'!$D$155:$D$385,255),0))=0,"",INDEX('Disaggregation Records'!$E$155:$E$385,MATCH(RIGHT(M1214,255),RIGHT('Disaggregation Records'!$D$155:$D$385,255),0))),"")</f>
        <v/>
      </c>
      <c r="O1214" s="425" t="str">
        <f t="array" aca="1" ref="O1214" ca="1">IFERROR(IF(INDEX('Disaggregation Records'!$F$155:$F$385,MATCH(RIGHT(M1214,255),RIGHT('Disaggregation Records'!$D$155:$D$385,255),0))=0,"",INDEX('Disaggregation Records'!$F$155:$F$385,MATCH(RIGHT(M1214,255),RIGHT('Disaggregation Records'!$D$155:$D$385,255),0))),"")</f>
        <v/>
      </c>
      <c r="P1214" s="425" t="str">
        <f t="array" aca="1" ref="P1214" ca="1">IFERROR(IF(INDEX('Disaggregation Records'!$H$155:$H$385,MATCH(RIGHT(M1214,255),RIGHT('Disaggregation Records'!$D$155:$D$385,255),0))=0,"",INDEX('Disaggregation Records'!$H$155:$H$385,MATCH(RIGHT(M1214,255),RIGHT('Disaggregation Records'!$D$155:$D$385,255),0))),"")</f>
        <v/>
      </c>
    </row>
    <row r="1215" spans="1:16" x14ac:dyDescent="0.35">
      <c r="A1215" s="891"/>
      <c r="B1215" s="903"/>
      <c r="C1215" s="890"/>
      <c r="D1215" s="901"/>
      <c r="E1215" s="913"/>
      <c r="F1215" s="431"/>
      <c r="G1215" s="905"/>
      <c r="H1215" s="895"/>
      <c r="I1215" s="915"/>
      <c r="J1215" s="899"/>
      <c r="K1215" s="893"/>
      <c r="L1215" s="425"/>
      <c r="M1215" s="425"/>
      <c r="N1215" s="425"/>
      <c r="O1215" s="425"/>
      <c r="P1215" s="425"/>
    </row>
    <row r="1216" spans="1:16" x14ac:dyDescent="0.35">
      <c r="A1216" s="891" t="str">
        <f ca="1">INDIRECT("'Disaggregation tab old'!AB"&amp;28-$K1216)</f>
        <v>a161R00000O3K22QAF</v>
      </c>
      <c r="B1216" s="902">
        <f ca="1">INDIRECT("'Disaggregation tab old'!A"&amp;28-$K1216)</f>
        <v>16</v>
      </c>
      <c r="C1216" s="889" t="str">
        <f ca="1">VLOOKUP(B1216,'Coverage Indicators - Section D'!$A$9:$AZ$70,52,FALSE)</f>
        <v/>
      </c>
      <c r="D1216" s="900" t="str">
        <f ca="1">N1216</f>
        <v/>
      </c>
      <c r="E1216" s="912" t="str">
        <f ca="1">O1216</f>
        <v/>
      </c>
      <c r="F1216" s="431"/>
      <c r="G1216" s="904" t="str">
        <f>IF(IFERROR((F1216/F1217),"") ="", "",(F1216/F1217))</f>
        <v/>
      </c>
      <c r="H1216" s="894"/>
      <c r="I1216" s="914"/>
      <c r="J1216" s="898"/>
      <c r="K1216" s="893">
        <f ca="1">IF(OFFSET(K1216,-2,0,,)="",-300,OFFSET(K1216,-2,0,,)-1)</f>
        <v>-600</v>
      </c>
      <c r="L1216" s="425" t="e">
        <f ca="1">IF(AND(EXACT(C1216,C1214),C1214&lt;&gt;0),L1214+1,0)</f>
        <v>#NAME?</v>
      </c>
      <c r="M1216" s="425" t="str">
        <f ca="1">IF(C1216&lt;&gt;"",C1216&amp;"-"&amp;L1216,"")</f>
        <v/>
      </c>
      <c r="N1216" s="425" t="str">
        <f t="array" aca="1" ref="N1216" ca="1">IFERROR(IF(INDEX('Disaggregation Records'!$E$155:$E$385,MATCH(RIGHT(M1216,255),RIGHT('Disaggregation Records'!$D$155:$D$385,255),0))=0,"",INDEX('Disaggregation Records'!$E$155:$E$385,MATCH(RIGHT(M1216,255),RIGHT('Disaggregation Records'!$D$155:$D$385,255),0))),"")</f>
        <v/>
      </c>
      <c r="O1216" s="425" t="str">
        <f t="array" aca="1" ref="O1216" ca="1">IFERROR(IF(INDEX('Disaggregation Records'!$F$155:$F$385,MATCH(RIGHT(M1216,255),RIGHT('Disaggregation Records'!$D$155:$D$385,255),0))=0,"",INDEX('Disaggregation Records'!$F$155:$F$385,MATCH(RIGHT(M1216,255),RIGHT('Disaggregation Records'!$D$155:$D$385,255),0))),"")</f>
        <v/>
      </c>
      <c r="P1216" s="425" t="str">
        <f t="array" aca="1" ref="P1216" ca="1">IFERROR(IF(INDEX('Disaggregation Records'!$H$155:$H$385,MATCH(RIGHT(M1216,255),RIGHT('Disaggregation Records'!$D$155:$D$385,255),0))=0,"",INDEX('Disaggregation Records'!$H$155:$H$385,MATCH(RIGHT(M1216,255),RIGHT('Disaggregation Records'!$D$155:$D$385,255),0))),"")</f>
        <v/>
      </c>
    </row>
    <row r="1217" spans="1:16" x14ac:dyDescent="0.35">
      <c r="A1217" s="891"/>
      <c r="B1217" s="903"/>
      <c r="C1217" s="890"/>
      <c r="D1217" s="901"/>
      <c r="E1217" s="913"/>
      <c r="F1217" s="431"/>
      <c r="G1217" s="905"/>
      <c r="H1217" s="895"/>
      <c r="I1217" s="915"/>
      <c r="J1217" s="899"/>
      <c r="K1217" s="893"/>
      <c r="L1217" s="425"/>
      <c r="M1217" s="425"/>
      <c r="N1217" s="425"/>
      <c r="O1217" s="425"/>
      <c r="P1217" s="425"/>
    </row>
    <row r="1218" spans="1:16" x14ac:dyDescent="0.35">
      <c r="A1218" s="891" t="str">
        <f ca="1">INDIRECT("'Disaggregation tab old'!AB"&amp;28-$K1218)</f>
        <v>a161R00000O3K23QAF</v>
      </c>
      <c r="B1218" s="902">
        <f ca="1">INDIRECT("'Disaggregation tab old'!A"&amp;28-$K1218)</f>
        <v>16</v>
      </c>
      <c r="C1218" s="889" t="str">
        <f ca="1">VLOOKUP(B1218,'Coverage Indicators - Section D'!$A$9:$AZ$70,52,FALSE)</f>
        <v/>
      </c>
      <c r="D1218" s="900" t="str">
        <f ca="1">N1218</f>
        <v/>
      </c>
      <c r="E1218" s="912" t="str">
        <f ca="1">O1218</f>
        <v/>
      </c>
      <c r="F1218" s="431"/>
      <c r="G1218" s="904" t="str">
        <f>IF(IFERROR((F1218/F1219),"") ="", "",(F1218/F1219))</f>
        <v/>
      </c>
      <c r="H1218" s="894"/>
      <c r="I1218" s="914"/>
      <c r="J1218" s="898"/>
      <c r="K1218" s="893">
        <f ca="1">IF(OFFSET(K1218,-2,0,,)="",-300,OFFSET(K1218,-2,0,,)-1)</f>
        <v>-601</v>
      </c>
      <c r="L1218" s="425" t="e">
        <f ca="1">IF(AND(EXACT(C1218,C1216),C1216&lt;&gt;0),L1216+1,0)</f>
        <v>#NAME?</v>
      </c>
      <c r="M1218" s="425" t="str">
        <f ca="1">IF(C1218&lt;&gt;"",C1218&amp;"-"&amp;L1218,"")</f>
        <v/>
      </c>
      <c r="N1218" s="425" t="str">
        <f t="array" aca="1" ref="N1218" ca="1">IFERROR(IF(INDEX('Disaggregation Records'!$E$155:$E$385,MATCH(RIGHT(M1218,255),RIGHT('Disaggregation Records'!$D$155:$D$385,255),0))=0,"",INDEX('Disaggregation Records'!$E$155:$E$385,MATCH(RIGHT(M1218,255),RIGHT('Disaggregation Records'!$D$155:$D$385,255),0))),"")</f>
        <v/>
      </c>
      <c r="O1218" s="425" t="str">
        <f t="array" aca="1" ref="O1218" ca="1">IFERROR(IF(INDEX('Disaggregation Records'!$F$155:$F$385,MATCH(RIGHT(M1218,255),RIGHT('Disaggregation Records'!$D$155:$D$385,255),0))=0,"",INDEX('Disaggregation Records'!$F$155:$F$385,MATCH(RIGHT(M1218,255),RIGHT('Disaggregation Records'!$D$155:$D$385,255),0))),"")</f>
        <v/>
      </c>
      <c r="P1218" s="425" t="str">
        <f t="array" aca="1" ref="P1218" ca="1">IFERROR(IF(INDEX('Disaggregation Records'!$H$155:$H$385,MATCH(RIGHT(M1218,255),RIGHT('Disaggregation Records'!$D$155:$D$385,255),0))=0,"",INDEX('Disaggregation Records'!$H$155:$H$385,MATCH(RIGHT(M1218,255),RIGHT('Disaggregation Records'!$D$155:$D$385,255),0))),"")</f>
        <v/>
      </c>
    </row>
    <row r="1219" spans="1:16" x14ac:dyDescent="0.35">
      <c r="A1219" s="891"/>
      <c r="B1219" s="903"/>
      <c r="C1219" s="890"/>
      <c r="D1219" s="901"/>
      <c r="E1219" s="913"/>
      <c r="F1219" s="431"/>
      <c r="G1219" s="905"/>
      <c r="H1219" s="895"/>
      <c r="I1219" s="915"/>
      <c r="J1219" s="899"/>
      <c r="K1219" s="893"/>
      <c r="L1219" s="425"/>
      <c r="M1219" s="425"/>
      <c r="N1219" s="425"/>
      <c r="O1219" s="425"/>
      <c r="P1219" s="425"/>
    </row>
    <row r="1220" spans="1:16" x14ac:dyDescent="0.35">
      <c r="A1220" s="891" t="str">
        <f ca="1">INDIRECT("'Disaggregation tab old'!AB"&amp;28-$K1220)</f>
        <v>a161R00000O3K24QAF</v>
      </c>
      <c r="B1220" s="902">
        <f ca="1">INDIRECT("'Disaggregation tab old'!A"&amp;28-$K1220)</f>
        <v>16</v>
      </c>
      <c r="C1220" s="889" t="str">
        <f ca="1">VLOOKUP(B1220,'Coverage Indicators - Section D'!$A$9:$AZ$70,52,FALSE)</f>
        <v/>
      </c>
      <c r="D1220" s="900" t="str">
        <f ca="1">N1220</f>
        <v/>
      </c>
      <c r="E1220" s="912" t="str">
        <f ca="1">O1220</f>
        <v/>
      </c>
      <c r="F1220" s="431"/>
      <c r="G1220" s="904" t="str">
        <f>IF(IFERROR((F1220/F1221),"") ="", "",(F1220/F1221))</f>
        <v/>
      </c>
      <c r="H1220" s="894"/>
      <c r="I1220" s="914"/>
      <c r="J1220" s="898"/>
      <c r="K1220" s="893">
        <f ca="1">IF(OFFSET(K1220,-2,0,,)="",-300,OFFSET(K1220,-2,0,,)-1)</f>
        <v>-602</v>
      </c>
      <c r="L1220" s="425" t="e">
        <f ca="1">IF(AND(EXACT(C1220,C1218),C1218&lt;&gt;0),L1218+1,0)</f>
        <v>#NAME?</v>
      </c>
      <c r="M1220" s="425" t="str">
        <f ca="1">IF(C1220&lt;&gt;"",C1220&amp;"-"&amp;L1220,"")</f>
        <v/>
      </c>
      <c r="N1220" s="425" t="str">
        <f t="array" aca="1" ref="N1220" ca="1">IFERROR(IF(INDEX('Disaggregation Records'!$E$155:$E$385,MATCH(RIGHT(M1220,255),RIGHT('Disaggregation Records'!$D$155:$D$385,255),0))=0,"",INDEX('Disaggregation Records'!$E$155:$E$385,MATCH(RIGHT(M1220,255),RIGHT('Disaggregation Records'!$D$155:$D$385,255),0))),"")</f>
        <v/>
      </c>
      <c r="O1220" s="425" t="str">
        <f t="array" aca="1" ref="O1220" ca="1">IFERROR(IF(INDEX('Disaggregation Records'!$F$155:$F$385,MATCH(RIGHT(M1220,255),RIGHT('Disaggregation Records'!$D$155:$D$385,255),0))=0,"",INDEX('Disaggregation Records'!$F$155:$F$385,MATCH(RIGHT(M1220,255),RIGHT('Disaggregation Records'!$D$155:$D$385,255),0))),"")</f>
        <v/>
      </c>
      <c r="P1220" s="425" t="str">
        <f t="array" aca="1" ref="P1220" ca="1">IFERROR(IF(INDEX('Disaggregation Records'!$H$155:$H$385,MATCH(RIGHT(M1220,255),RIGHT('Disaggregation Records'!$D$155:$D$385,255),0))=0,"",INDEX('Disaggregation Records'!$H$155:$H$385,MATCH(RIGHT(M1220,255),RIGHT('Disaggregation Records'!$D$155:$D$385,255),0))),"")</f>
        <v/>
      </c>
    </row>
    <row r="1221" spans="1:16" x14ac:dyDescent="0.35">
      <c r="A1221" s="891"/>
      <c r="B1221" s="903"/>
      <c r="C1221" s="890"/>
      <c r="D1221" s="901"/>
      <c r="E1221" s="913"/>
      <c r="F1221" s="431"/>
      <c r="G1221" s="905"/>
      <c r="H1221" s="895"/>
      <c r="I1221" s="915"/>
      <c r="J1221" s="899"/>
      <c r="K1221" s="893"/>
      <c r="L1221" s="425"/>
      <c r="M1221" s="425"/>
      <c r="N1221" s="425"/>
      <c r="O1221" s="425"/>
      <c r="P1221" s="425"/>
    </row>
    <row r="1222" spans="1:16" x14ac:dyDescent="0.35">
      <c r="A1222" s="891" t="str">
        <f ca="1">INDIRECT("'Disaggregation tab old'!AB"&amp;28-$K1222)</f>
        <v>a161R00000O3K25QAF</v>
      </c>
      <c r="B1222" s="902">
        <f ca="1">INDIRECT("'Disaggregation tab old'!A"&amp;28-$K1222)</f>
        <v>16</v>
      </c>
      <c r="C1222" s="889" t="str">
        <f ca="1">VLOOKUP(B1222,'Coverage Indicators - Section D'!$A$9:$AZ$70,52,FALSE)</f>
        <v/>
      </c>
      <c r="D1222" s="900" t="str">
        <f ca="1">N1222</f>
        <v/>
      </c>
      <c r="E1222" s="912" t="str">
        <f ca="1">O1222</f>
        <v/>
      </c>
      <c r="F1222" s="431"/>
      <c r="G1222" s="904" t="str">
        <f>IF(IFERROR((F1222/F1223),"") ="", "",(F1222/F1223))</f>
        <v/>
      </c>
      <c r="H1222" s="894"/>
      <c r="I1222" s="914"/>
      <c r="J1222" s="898"/>
      <c r="K1222" s="893">
        <f ca="1">IF(OFFSET(K1222,-2,0,,)="",-300,OFFSET(K1222,-2,0,,)-1)</f>
        <v>-603</v>
      </c>
      <c r="L1222" s="425" t="e">
        <f ca="1">IF(AND(EXACT(C1222,C1220),C1220&lt;&gt;0),L1220+1,0)</f>
        <v>#NAME?</v>
      </c>
      <c r="M1222" s="425" t="str">
        <f ca="1">IF(C1222&lt;&gt;"",C1222&amp;"-"&amp;L1222,"")</f>
        <v/>
      </c>
      <c r="N1222" s="425" t="str">
        <f t="array" aca="1" ref="N1222" ca="1">IFERROR(IF(INDEX('Disaggregation Records'!$E$155:$E$385,MATCH(RIGHT(M1222,255),RIGHT('Disaggregation Records'!$D$155:$D$385,255),0))=0,"",INDEX('Disaggregation Records'!$E$155:$E$385,MATCH(RIGHT(M1222,255),RIGHT('Disaggregation Records'!$D$155:$D$385,255),0))),"")</f>
        <v/>
      </c>
      <c r="O1222" s="425" t="str">
        <f t="array" aca="1" ref="O1222" ca="1">IFERROR(IF(INDEX('Disaggregation Records'!$F$155:$F$385,MATCH(RIGHT(M1222,255),RIGHT('Disaggregation Records'!$D$155:$D$385,255),0))=0,"",INDEX('Disaggregation Records'!$F$155:$F$385,MATCH(RIGHT(M1222,255),RIGHT('Disaggregation Records'!$D$155:$D$385,255),0))),"")</f>
        <v/>
      </c>
      <c r="P1222" s="425" t="str">
        <f t="array" aca="1" ref="P1222" ca="1">IFERROR(IF(INDEX('Disaggregation Records'!$H$155:$H$385,MATCH(RIGHT(M1222,255),RIGHT('Disaggregation Records'!$D$155:$D$385,255),0))=0,"",INDEX('Disaggregation Records'!$H$155:$H$385,MATCH(RIGHT(M1222,255),RIGHT('Disaggregation Records'!$D$155:$D$385,255),0))),"")</f>
        <v/>
      </c>
    </row>
    <row r="1223" spans="1:16" x14ac:dyDescent="0.35">
      <c r="A1223" s="891"/>
      <c r="B1223" s="903"/>
      <c r="C1223" s="890"/>
      <c r="D1223" s="901"/>
      <c r="E1223" s="913"/>
      <c r="F1223" s="431"/>
      <c r="G1223" s="905"/>
      <c r="H1223" s="895"/>
      <c r="I1223" s="915"/>
      <c r="J1223" s="899"/>
      <c r="K1223" s="893"/>
      <c r="L1223" s="425"/>
      <c r="M1223" s="425"/>
      <c r="N1223" s="425"/>
      <c r="O1223" s="425"/>
      <c r="P1223" s="425"/>
    </row>
    <row r="1224" spans="1:16" x14ac:dyDescent="0.35">
      <c r="A1224" s="891" t="str">
        <f ca="1">INDIRECT("'Disaggregation tab old'!AB"&amp;28-$K1224)</f>
        <v>a161R00000O3K26QAF</v>
      </c>
      <c r="B1224" s="902">
        <f ca="1">INDIRECT("'Disaggregation tab old'!A"&amp;28-$K1224)</f>
        <v>16</v>
      </c>
      <c r="C1224" s="889" t="str">
        <f ca="1">VLOOKUP(B1224,'Coverage Indicators - Section D'!$A$9:$AZ$70,52,FALSE)</f>
        <v/>
      </c>
      <c r="D1224" s="900" t="str">
        <f ca="1">N1224</f>
        <v/>
      </c>
      <c r="E1224" s="912" t="str">
        <f ca="1">O1224</f>
        <v/>
      </c>
      <c r="F1224" s="431"/>
      <c r="G1224" s="904" t="str">
        <f>IF(IFERROR((F1224/F1225),"") ="", "",(F1224/F1225))</f>
        <v/>
      </c>
      <c r="H1224" s="894"/>
      <c r="I1224" s="914"/>
      <c r="J1224" s="898"/>
      <c r="K1224" s="893">
        <f ca="1">IF(OFFSET(K1224,-2,0,,)="",-300,OFFSET(K1224,-2,0,,)-1)</f>
        <v>-604</v>
      </c>
      <c r="L1224" s="425" t="e">
        <f ca="1">IF(AND(EXACT(C1224,C1222),C1222&lt;&gt;0),L1222+1,0)</f>
        <v>#NAME?</v>
      </c>
      <c r="M1224" s="425" t="str">
        <f ca="1">IF(C1224&lt;&gt;"",C1224&amp;"-"&amp;L1224,"")</f>
        <v/>
      </c>
      <c r="N1224" s="425" t="str">
        <f t="array" aca="1" ref="N1224" ca="1">IFERROR(IF(INDEX('Disaggregation Records'!$E$155:$E$385,MATCH(RIGHT(M1224,255),RIGHT('Disaggregation Records'!$D$155:$D$385,255),0))=0,"",INDEX('Disaggregation Records'!$E$155:$E$385,MATCH(RIGHT(M1224,255),RIGHT('Disaggregation Records'!$D$155:$D$385,255),0))),"")</f>
        <v/>
      </c>
      <c r="O1224" s="425" t="str">
        <f t="array" aca="1" ref="O1224" ca="1">IFERROR(IF(INDEX('Disaggregation Records'!$F$155:$F$385,MATCH(RIGHT(M1224,255),RIGHT('Disaggregation Records'!$D$155:$D$385,255),0))=0,"",INDEX('Disaggregation Records'!$F$155:$F$385,MATCH(RIGHT(M1224,255),RIGHT('Disaggregation Records'!$D$155:$D$385,255),0))),"")</f>
        <v/>
      </c>
      <c r="P1224" s="425" t="str">
        <f t="array" aca="1" ref="P1224" ca="1">IFERROR(IF(INDEX('Disaggregation Records'!$H$155:$H$385,MATCH(RIGHT(M1224,255),RIGHT('Disaggregation Records'!$D$155:$D$385,255),0))=0,"",INDEX('Disaggregation Records'!$H$155:$H$385,MATCH(RIGHT(M1224,255),RIGHT('Disaggregation Records'!$D$155:$D$385,255),0))),"")</f>
        <v/>
      </c>
    </row>
    <row r="1225" spans="1:16" x14ac:dyDescent="0.35">
      <c r="A1225" s="891"/>
      <c r="B1225" s="903"/>
      <c r="C1225" s="890"/>
      <c r="D1225" s="901"/>
      <c r="E1225" s="913"/>
      <c r="F1225" s="431"/>
      <c r="G1225" s="905"/>
      <c r="H1225" s="895"/>
      <c r="I1225" s="915"/>
      <c r="J1225" s="899"/>
      <c r="K1225" s="893"/>
      <c r="L1225" s="425"/>
      <c r="M1225" s="425"/>
      <c r="N1225" s="425"/>
      <c r="O1225" s="425"/>
      <c r="P1225" s="425"/>
    </row>
    <row r="1226" spans="1:16" x14ac:dyDescent="0.35">
      <c r="A1226" s="891" t="str">
        <f ca="1">INDIRECT("'Disaggregation tab old'!AB"&amp;28-$K1226)</f>
        <v>a161R00000O3K27QAF</v>
      </c>
      <c r="B1226" s="902">
        <f ca="1">INDIRECT("'Disaggregation tab old'!A"&amp;28-$K1226)</f>
        <v>16</v>
      </c>
      <c r="C1226" s="889" t="str">
        <f ca="1">VLOOKUP(B1226,'Coverage Indicators - Section D'!$A$9:$AZ$70,52,FALSE)</f>
        <v/>
      </c>
      <c r="D1226" s="900" t="str">
        <f ca="1">N1226</f>
        <v/>
      </c>
      <c r="E1226" s="912" t="str">
        <f ca="1">O1226</f>
        <v/>
      </c>
      <c r="F1226" s="431"/>
      <c r="G1226" s="904" t="str">
        <f>IF(IFERROR((F1226/F1227),"") ="", "",(F1226/F1227))</f>
        <v/>
      </c>
      <c r="H1226" s="894"/>
      <c r="I1226" s="914"/>
      <c r="J1226" s="898"/>
      <c r="K1226" s="893">
        <f ca="1">IF(OFFSET(K1226,-2,0,,)="",-300,OFFSET(K1226,-2,0,,)-1)</f>
        <v>-605</v>
      </c>
      <c r="L1226" s="425" t="e">
        <f ca="1">IF(AND(EXACT(C1226,C1224),C1224&lt;&gt;0),L1224+1,0)</f>
        <v>#NAME?</v>
      </c>
      <c r="M1226" s="425" t="str">
        <f ca="1">IF(C1226&lt;&gt;"",C1226&amp;"-"&amp;L1226,"")</f>
        <v/>
      </c>
      <c r="N1226" s="425" t="str">
        <f t="array" aca="1" ref="N1226" ca="1">IFERROR(IF(INDEX('Disaggregation Records'!$E$155:$E$385,MATCH(RIGHT(M1226,255),RIGHT('Disaggregation Records'!$D$155:$D$385,255),0))=0,"",INDEX('Disaggregation Records'!$E$155:$E$385,MATCH(RIGHT(M1226,255),RIGHT('Disaggregation Records'!$D$155:$D$385,255),0))),"")</f>
        <v/>
      </c>
      <c r="O1226" s="425" t="str">
        <f t="array" aca="1" ref="O1226" ca="1">IFERROR(IF(INDEX('Disaggregation Records'!$F$155:$F$385,MATCH(RIGHT(M1226,255),RIGHT('Disaggregation Records'!$D$155:$D$385,255),0))=0,"",INDEX('Disaggregation Records'!$F$155:$F$385,MATCH(RIGHT(M1226,255),RIGHT('Disaggregation Records'!$D$155:$D$385,255),0))),"")</f>
        <v/>
      </c>
      <c r="P1226" s="425" t="str">
        <f t="array" aca="1" ref="P1226" ca="1">IFERROR(IF(INDEX('Disaggregation Records'!$H$155:$H$385,MATCH(RIGHT(M1226,255),RIGHT('Disaggregation Records'!$D$155:$D$385,255),0))=0,"",INDEX('Disaggregation Records'!$H$155:$H$385,MATCH(RIGHT(M1226,255),RIGHT('Disaggregation Records'!$D$155:$D$385,255),0))),"")</f>
        <v/>
      </c>
    </row>
    <row r="1227" spans="1:16" x14ac:dyDescent="0.35">
      <c r="A1227" s="891"/>
      <c r="B1227" s="903"/>
      <c r="C1227" s="890"/>
      <c r="D1227" s="901"/>
      <c r="E1227" s="913"/>
      <c r="F1227" s="431"/>
      <c r="G1227" s="905"/>
      <c r="H1227" s="895"/>
      <c r="I1227" s="915"/>
      <c r="J1227" s="899"/>
      <c r="K1227" s="893"/>
      <c r="L1227" s="425"/>
      <c r="M1227" s="425"/>
      <c r="N1227" s="425"/>
      <c r="O1227" s="425"/>
      <c r="P1227" s="425"/>
    </row>
    <row r="1228" spans="1:16" x14ac:dyDescent="0.35">
      <c r="A1228" s="891" t="str">
        <f ca="1">INDIRECT("'Disaggregation tab old'!AB"&amp;28-$K1228)</f>
        <v>a161R00000O3K28QAF</v>
      </c>
      <c r="B1228" s="902">
        <f ca="1">INDIRECT("'Disaggregation tab old'!A"&amp;28-$K1228)</f>
        <v>16</v>
      </c>
      <c r="C1228" s="889" t="str">
        <f ca="1">VLOOKUP(B1228,'Coverage Indicators - Section D'!$A$9:$AZ$70,52,FALSE)</f>
        <v/>
      </c>
      <c r="D1228" s="900" t="str">
        <f ca="1">N1228</f>
        <v/>
      </c>
      <c r="E1228" s="912" t="str">
        <f ca="1">O1228</f>
        <v/>
      </c>
      <c r="F1228" s="431"/>
      <c r="G1228" s="904" t="str">
        <f>IF(IFERROR((F1228/F1229),"") ="", "",(F1228/F1229))</f>
        <v/>
      </c>
      <c r="H1228" s="894"/>
      <c r="I1228" s="914"/>
      <c r="J1228" s="898"/>
      <c r="K1228" s="893">
        <f ca="1">IF(OFFSET(K1228,-2,0,,)="",-300,OFFSET(K1228,-2,0,,)-1)</f>
        <v>-606</v>
      </c>
      <c r="L1228" s="425" t="e">
        <f ca="1">IF(AND(EXACT(C1228,C1226),C1226&lt;&gt;0),L1226+1,0)</f>
        <v>#NAME?</v>
      </c>
      <c r="M1228" s="425" t="str">
        <f ca="1">IF(C1228&lt;&gt;"",C1228&amp;"-"&amp;L1228,"")</f>
        <v/>
      </c>
      <c r="N1228" s="425" t="str">
        <f t="array" aca="1" ref="N1228" ca="1">IFERROR(IF(INDEX('Disaggregation Records'!$E$155:$E$385,MATCH(RIGHT(M1228,255),RIGHT('Disaggregation Records'!$D$155:$D$385,255),0))=0,"",INDEX('Disaggregation Records'!$E$155:$E$385,MATCH(RIGHT(M1228,255),RIGHT('Disaggregation Records'!$D$155:$D$385,255),0))),"")</f>
        <v/>
      </c>
      <c r="O1228" s="425" t="str">
        <f t="array" aca="1" ref="O1228" ca="1">IFERROR(IF(INDEX('Disaggregation Records'!$F$155:$F$385,MATCH(RIGHT(M1228,255),RIGHT('Disaggregation Records'!$D$155:$D$385,255),0))=0,"",INDEX('Disaggregation Records'!$F$155:$F$385,MATCH(RIGHT(M1228,255),RIGHT('Disaggregation Records'!$D$155:$D$385,255),0))),"")</f>
        <v/>
      </c>
      <c r="P1228" s="425" t="str">
        <f t="array" aca="1" ref="P1228" ca="1">IFERROR(IF(INDEX('Disaggregation Records'!$H$155:$H$385,MATCH(RIGHT(M1228,255),RIGHT('Disaggregation Records'!$D$155:$D$385,255),0))=0,"",INDEX('Disaggregation Records'!$H$155:$H$385,MATCH(RIGHT(M1228,255),RIGHT('Disaggregation Records'!$D$155:$D$385,255),0))),"")</f>
        <v/>
      </c>
    </row>
    <row r="1229" spans="1:16" x14ac:dyDescent="0.35">
      <c r="A1229" s="891"/>
      <c r="B1229" s="903"/>
      <c r="C1229" s="890"/>
      <c r="D1229" s="901"/>
      <c r="E1229" s="913"/>
      <c r="F1229" s="431"/>
      <c r="G1229" s="905"/>
      <c r="H1229" s="895"/>
      <c r="I1229" s="915"/>
      <c r="J1229" s="899"/>
      <c r="K1229" s="893"/>
      <c r="L1229" s="425"/>
      <c r="M1229" s="425"/>
      <c r="N1229" s="425"/>
      <c r="O1229" s="425"/>
      <c r="P1229" s="425"/>
    </row>
    <row r="1230" spans="1:16" x14ac:dyDescent="0.35">
      <c r="A1230" s="891" t="str">
        <f ca="1">INDIRECT("'Disaggregation tab old'!AB"&amp;28-$K1230)</f>
        <v>a161R00000O3K29QAF</v>
      </c>
      <c r="B1230" s="902">
        <f ca="1">INDIRECT("'Disaggregation tab old'!A"&amp;28-$K1230)</f>
        <v>16</v>
      </c>
      <c r="C1230" s="889" t="str">
        <f ca="1">VLOOKUP(B1230,'Coverage Indicators - Section D'!$A$9:$AZ$70,52,FALSE)</f>
        <v/>
      </c>
      <c r="D1230" s="900" t="str">
        <f ca="1">N1230</f>
        <v/>
      </c>
      <c r="E1230" s="912" t="str">
        <f ca="1">O1230</f>
        <v/>
      </c>
      <c r="F1230" s="431"/>
      <c r="G1230" s="904" t="str">
        <f>IF(IFERROR((F1230/F1231),"") ="", "",(F1230/F1231))</f>
        <v/>
      </c>
      <c r="H1230" s="894"/>
      <c r="I1230" s="914"/>
      <c r="J1230" s="898"/>
      <c r="K1230" s="893">
        <f ca="1">IF(OFFSET(K1230,-2,0,,)="",-300,OFFSET(K1230,-2,0,,)-1)</f>
        <v>-607</v>
      </c>
      <c r="L1230" s="425" t="e">
        <f ca="1">IF(AND(EXACT(C1230,C1228),C1228&lt;&gt;0),L1228+1,0)</f>
        <v>#NAME?</v>
      </c>
      <c r="M1230" s="425" t="str">
        <f ca="1">IF(C1230&lt;&gt;"",C1230&amp;"-"&amp;L1230,"")</f>
        <v/>
      </c>
      <c r="N1230" s="425" t="str">
        <f t="array" aca="1" ref="N1230" ca="1">IFERROR(IF(INDEX('Disaggregation Records'!$E$155:$E$385,MATCH(RIGHT(M1230,255),RIGHT('Disaggregation Records'!$D$155:$D$385,255),0))=0,"",INDEX('Disaggregation Records'!$E$155:$E$385,MATCH(RIGHT(M1230,255),RIGHT('Disaggregation Records'!$D$155:$D$385,255),0))),"")</f>
        <v/>
      </c>
      <c r="O1230" s="425" t="str">
        <f t="array" aca="1" ref="O1230" ca="1">IFERROR(IF(INDEX('Disaggregation Records'!$F$155:$F$385,MATCH(RIGHT(M1230,255),RIGHT('Disaggregation Records'!$D$155:$D$385,255),0))=0,"",INDEX('Disaggregation Records'!$F$155:$F$385,MATCH(RIGHT(M1230,255),RIGHT('Disaggregation Records'!$D$155:$D$385,255),0))),"")</f>
        <v/>
      </c>
      <c r="P1230" s="425" t="str">
        <f t="array" aca="1" ref="P1230" ca="1">IFERROR(IF(INDEX('Disaggregation Records'!$H$155:$H$385,MATCH(RIGHT(M1230,255),RIGHT('Disaggregation Records'!$D$155:$D$385,255),0))=0,"",INDEX('Disaggregation Records'!$H$155:$H$385,MATCH(RIGHT(M1230,255),RIGHT('Disaggregation Records'!$D$155:$D$385,255),0))),"")</f>
        <v/>
      </c>
    </row>
    <row r="1231" spans="1:16" x14ac:dyDescent="0.35">
      <c r="A1231" s="891"/>
      <c r="B1231" s="903"/>
      <c r="C1231" s="890"/>
      <c r="D1231" s="901"/>
      <c r="E1231" s="913"/>
      <c r="F1231" s="431"/>
      <c r="G1231" s="905"/>
      <c r="H1231" s="895"/>
      <c r="I1231" s="915"/>
      <c r="J1231" s="899"/>
      <c r="K1231" s="893"/>
      <c r="L1231" s="425"/>
      <c r="M1231" s="425"/>
      <c r="N1231" s="425"/>
      <c r="O1231" s="425"/>
      <c r="P1231" s="425"/>
    </row>
    <row r="1232" spans="1:16" x14ac:dyDescent="0.35">
      <c r="A1232" s="891" t="str">
        <f ca="1">INDIRECT("'Disaggregation tab old'!AB"&amp;28-$K1232)</f>
        <v>a161R00000O3K2AQAV</v>
      </c>
      <c r="B1232" s="902">
        <f ca="1">INDIRECT("'Disaggregation tab old'!A"&amp;28-$K1232)</f>
        <v>16</v>
      </c>
      <c r="C1232" s="889" t="str">
        <f ca="1">VLOOKUP(B1232,'Coverage Indicators - Section D'!$A$9:$AZ$70,52,FALSE)</f>
        <v/>
      </c>
      <c r="D1232" s="900" t="str">
        <f ca="1">N1232</f>
        <v/>
      </c>
      <c r="E1232" s="912" t="str">
        <f ca="1">O1232</f>
        <v/>
      </c>
      <c r="F1232" s="431"/>
      <c r="G1232" s="904" t="str">
        <f>IF(IFERROR((F1232/F1233),"") ="", "",(F1232/F1233))</f>
        <v/>
      </c>
      <c r="H1232" s="894"/>
      <c r="I1232" s="914"/>
      <c r="J1232" s="898"/>
      <c r="K1232" s="893">
        <f ca="1">IF(OFFSET(K1232,-2,0,,)="",-300,OFFSET(K1232,-2,0,,)-1)</f>
        <v>-608</v>
      </c>
      <c r="L1232" s="425" t="e">
        <f ca="1">IF(AND(EXACT(C1232,C1230),C1230&lt;&gt;0),L1230+1,0)</f>
        <v>#NAME?</v>
      </c>
      <c r="M1232" s="425" t="str">
        <f ca="1">IF(C1232&lt;&gt;"",C1232&amp;"-"&amp;L1232,"")</f>
        <v/>
      </c>
      <c r="N1232" s="425" t="str">
        <f t="array" aca="1" ref="N1232" ca="1">IFERROR(IF(INDEX('Disaggregation Records'!$E$155:$E$385,MATCH(RIGHT(M1232,255),RIGHT('Disaggregation Records'!$D$155:$D$385,255),0))=0,"",INDEX('Disaggregation Records'!$E$155:$E$385,MATCH(RIGHT(M1232,255),RIGHT('Disaggregation Records'!$D$155:$D$385,255),0))),"")</f>
        <v/>
      </c>
      <c r="O1232" s="425" t="str">
        <f t="array" aca="1" ref="O1232" ca="1">IFERROR(IF(INDEX('Disaggregation Records'!$F$155:$F$385,MATCH(RIGHT(M1232,255),RIGHT('Disaggregation Records'!$D$155:$D$385,255),0))=0,"",INDEX('Disaggregation Records'!$F$155:$F$385,MATCH(RIGHT(M1232,255),RIGHT('Disaggregation Records'!$D$155:$D$385,255),0))),"")</f>
        <v/>
      </c>
      <c r="P1232" s="425" t="str">
        <f t="array" aca="1" ref="P1232" ca="1">IFERROR(IF(INDEX('Disaggregation Records'!$H$155:$H$385,MATCH(RIGHT(M1232,255),RIGHT('Disaggregation Records'!$D$155:$D$385,255),0))=0,"",INDEX('Disaggregation Records'!$H$155:$H$385,MATCH(RIGHT(M1232,255),RIGHT('Disaggregation Records'!$D$155:$D$385,255),0))),"")</f>
        <v/>
      </c>
    </row>
    <row r="1233" spans="1:16" x14ac:dyDescent="0.35">
      <c r="A1233" s="891"/>
      <c r="B1233" s="903"/>
      <c r="C1233" s="890"/>
      <c r="D1233" s="901"/>
      <c r="E1233" s="913"/>
      <c r="F1233" s="431"/>
      <c r="G1233" s="905"/>
      <c r="H1233" s="895"/>
      <c r="I1233" s="915"/>
      <c r="J1233" s="899"/>
      <c r="K1233" s="893"/>
      <c r="L1233" s="425"/>
      <c r="M1233" s="425"/>
      <c r="N1233" s="425"/>
      <c r="O1233" s="425"/>
      <c r="P1233" s="425"/>
    </row>
    <row r="1234" spans="1:16" x14ac:dyDescent="0.35">
      <c r="A1234" s="891" t="str">
        <f ca="1">INDIRECT("'Disaggregation tab old'!AB"&amp;28-$K1234)</f>
        <v>a161R00000O3K2BQAV</v>
      </c>
      <c r="B1234" s="902">
        <f ca="1">INDIRECT("'Disaggregation tab old'!A"&amp;28-$K1234)</f>
        <v>16</v>
      </c>
      <c r="C1234" s="889" t="str">
        <f ca="1">VLOOKUP(B1234,'Coverage Indicators - Section D'!$A$9:$AZ$70,52,FALSE)</f>
        <v/>
      </c>
      <c r="D1234" s="900" t="str">
        <f ca="1">N1234</f>
        <v/>
      </c>
      <c r="E1234" s="912" t="str">
        <f ca="1">O1234</f>
        <v/>
      </c>
      <c r="F1234" s="431"/>
      <c r="G1234" s="904" t="str">
        <f>IF(IFERROR((F1234/F1235),"") ="", "",(F1234/F1235))</f>
        <v/>
      </c>
      <c r="H1234" s="894"/>
      <c r="I1234" s="914"/>
      <c r="J1234" s="898"/>
      <c r="K1234" s="893">
        <f ca="1">IF(OFFSET(K1234,-2,0,,)="",-300,OFFSET(K1234,-2,0,,)-1)</f>
        <v>-609</v>
      </c>
      <c r="L1234" s="425" t="e">
        <f ca="1">IF(AND(EXACT(C1234,C1232),C1232&lt;&gt;0),L1232+1,0)</f>
        <v>#NAME?</v>
      </c>
      <c r="M1234" s="425" t="str">
        <f ca="1">IF(C1234&lt;&gt;"",C1234&amp;"-"&amp;L1234,"")</f>
        <v/>
      </c>
      <c r="N1234" s="425" t="str">
        <f t="array" aca="1" ref="N1234" ca="1">IFERROR(IF(INDEX('Disaggregation Records'!$E$155:$E$385,MATCH(RIGHT(M1234,255),RIGHT('Disaggregation Records'!$D$155:$D$385,255),0))=0,"",INDEX('Disaggregation Records'!$E$155:$E$385,MATCH(RIGHT(M1234,255),RIGHT('Disaggregation Records'!$D$155:$D$385,255),0))),"")</f>
        <v/>
      </c>
      <c r="O1234" s="425" t="str">
        <f t="array" aca="1" ref="O1234" ca="1">IFERROR(IF(INDEX('Disaggregation Records'!$F$155:$F$385,MATCH(RIGHT(M1234,255),RIGHT('Disaggregation Records'!$D$155:$D$385,255),0))=0,"",INDEX('Disaggregation Records'!$F$155:$F$385,MATCH(RIGHT(M1234,255),RIGHT('Disaggregation Records'!$D$155:$D$385,255),0))),"")</f>
        <v/>
      </c>
      <c r="P1234" s="425" t="str">
        <f t="array" aca="1" ref="P1234" ca="1">IFERROR(IF(INDEX('Disaggregation Records'!$H$155:$H$385,MATCH(RIGHT(M1234,255),RIGHT('Disaggregation Records'!$D$155:$D$385,255),0))=0,"",INDEX('Disaggregation Records'!$H$155:$H$385,MATCH(RIGHT(M1234,255),RIGHT('Disaggregation Records'!$D$155:$D$385,255),0))),"")</f>
        <v/>
      </c>
    </row>
    <row r="1235" spans="1:16" x14ac:dyDescent="0.35">
      <c r="A1235" s="891"/>
      <c r="B1235" s="903"/>
      <c r="C1235" s="890"/>
      <c r="D1235" s="901"/>
      <c r="E1235" s="913"/>
      <c r="F1235" s="431"/>
      <c r="G1235" s="905"/>
      <c r="H1235" s="895"/>
      <c r="I1235" s="915"/>
      <c r="J1235" s="899"/>
      <c r="K1235" s="893"/>
      <c r="L1235" s="425"/>
      <c r="M1235" s="425"/>
      <c r="N1235" s="425"/>
      <c r="O1235" s="425"/>
      <c r="P1235" s="425"/>
    </row>
    <row r="1236" spans="1:16" x14ac:dyDescent="0.35">
      <c r="A1236" s="891" t="str">
        <f ca="1">INDIRECT("'Disaggregation tab old'!AB"&amp;28-$K1236)</f>
        <v>a161R00000O3K2CQAV</v>
      </c>
      <c r="B1236" s="902">
        <f ca="1">INDIRECT("'Disaggregation tab old'!A"&amp;28-$K1236)</f>
        <v>16</v>
      </c>
      <c r="C1236" s="889" t="str">
        <f ca="1">VLOOKUP(B1236,'Coverage Indicators - Section D'!$A$9:$AZ$70,52,FALSE)</f>
        <v/>
      </c>
      <c r="D1236" s="900" t="str">
        <f ca="1">N1236</f>
        <v/>
      </c>
      <c r="E1236" s="912" t="str">
        <f ca="1">O1236</f>
        <v/>
      </c>
      <c r="F1236" s="431"/>
      <c r="G1236" s="904" t="str">
        <f>IF(IFERROR((F1236/F1237),"") ="", "",(F1236/F1237))</f>
        <v/>
      </c>
      <c r="H1236" s="894"/>
      <c r="I1236" s="914"/>
      <c r="J1236" s="898"/>
      <c r="K1236" s="893">
        <f ca="1">IF(OFFSET(K1236,-2,0,,)="",-300,OFFSET(K1236,-2,0,,)-1)</f>
        <v>-610</v>
      </c>
      <c r="L1236" s="425" t="e">
        <f ca="1">IF(AND(EXACT(C1236,C1234),C1234&lt;&gt;0),L1234+1,0)</f>
        <v>#NAME?</v>
      </c>
      <c r="M1236" s="425" t="str">
        <f ca="1">IF(C1236&lt;&gt;"",C1236&amp;"-"&amp;L1236,"")</f>
        <v/>
      </c>
      <c r="N1236" s="425" t="str">
        <f t="array" aca="1" ref="N1236" ca="1">IFERROR(IF(INDEX('Disaggregation Records'!$E$155:$E$385,MATCH(RIGHT(M1236,255),RIGHT('Disaggregation Records'!$D$155:$D$385,255),0))=0,"",INDEX('Disaggregation Records'!$E$155:$E$385,MATCH(RIGHT(M1236,255),RIGHT('Disaggregation Records'!$D$155:$D$385,255),0))),"")</f>
        <v/>
      </c>
      <c r="O1236" s="425" t="str">
        <f t="array" aca="1" ref="O1236" ca="1">IFERROR(IF(INDEX('Disaggregation Records'!$F$155:$F$385,MATCH(RIGHT(M1236,255),RIGHT('Disaggregation Records'!$D$155:$D$385,255),0))=0,"",INDEX('Disaggregation Records'!$F$155:$F$385,MATCH(RIGHT(M1236,255),RIGHT('Disaggregation Records'!$D$155:$D$385,255),0))),"")</f>
        <v/>
      </c>
      <c r="P1236" s="425" t="str">
        <f t="array" aca="1" ref="P1236" ca="1">IFERROR(IF(INDEX('Disaggregation Records'!$H$155:$H$385,MATCH(RIGHT(M1236,255),RIGHT('Disaggregation Records'!$D$155:$D$385,255),0))=0,"",INDEX('Disaggregation Records'!$H$155:$H$385,MATCH(RIGHT(M1236,255),RIGHT('Disaggregation Records'!$D$155:$D$385,255),0))),"")</f>
        <v/>
      </c>
    </row>
    <row r="1237" spans="1:16" x14ac:dyDescent="0.35">
      <c r="A1237" s="891"/>
      <c r="B1237" s="903"/>
      <c r="C1237" s="890"/>
      <c r="D1237" s="901"/>
      <c r="E1237" s="913"/>
      <c r="F1237" s="431"/>
      <c r="G1237" s="905"/>
      <c r="H1237" s="895"/>
      <c r="I1237" s="915"/>
      <c r="J1237" s="899"/>
      <c r="K1237" s="893"/>
      <c r="L1237" s="425"/>
      <c r="M1237" s="425"/>
      <c r="N1237" s="425"/>
      <c r="O1237" s="425"/>
      <c r="P1237" s="425"/>
    </row>
    <row r="1238" spans="1:16" x14ac:dyDescent="0.35">
      <c r="A1238" s="891" t="str">
        <f ca="1">INDIRECT("'Disaggregation tab old'!AB"&amp;28-$K1238)</f>
        <v>a161R00000O3K2DQAV</v>
      </c>
      <c r="B1238" s="902">
        <f ca="1">INDIRECT("'Disaggregation tab old'!A"&amp;28-$K1238)</f>
        <v>16</v>
      </c>
      <c r="C1238" s="889" t="str">
        <f ca="1">VLOOKUP(B1238,'Coverage Indicators - Section D'!$A$9:$AZ$70,52,FALSE)</f>
        <v/>
      </c>
      <c r="D1238" s="900" t="str">
        <f ca="1">N1238</f>
        <v/>
      </c>
      <c r="E1238" s="912" t="str">
        <f ca="1">O1238</f>
        <v/>
      </c>
      <c r="F1238" s="431"/>
      <c r="G1238" s="904" t="str">
        <f>IF(IFERROR((F1238/F1239),"") ="", "",(F1238/F1239))</f>
        <v/>
      </c>
      <c r="H1238" s="894"/>
      <c r="I1238" s="914"/>
      <c r="J1238" s="898"/>
      <c r="K1238" s="893">
        <f ca="1">IF(OFFSET(K1238,-2,0,,)="",-300,OFFSET(K1238,-2,0,,)-1)</f>
        <v>-611</v>
      </c>
      <c r="L1238" s="425" t="e">
        <f ca="1">IF(AND(EXACT(C1238,C1236),C1236&lt;&gt;0),L1236+1,0)</f>
        <v>#NAME?</v>
      </c>
      <c r="M1238" s="425" t="str">
        <f ca="1">IF(C1238&lt;&gt;"",C1238&amp;"-"&amp;L1238,"")</f>
        <v/>
      </c>
      <c r="N1238" s="425" t="str">
        <f t="array" aca="1" ref="N1238" ca="1">IFERROR(IF(INDEX('Disaggregation Records'!$E$155:$E$385,MATCH(RIGHT(M1238,255),RIGHT('Disaggregation Records'!$D$155:$D$385,255),0))=0,"",INDEX('Disaggregation Records'!$E$155:$E$385,MATCH(RIGHT(M1238,255),RIGHT('Disaggregation Records'!$D$155:$D$385,255),0))),"")</f>
        <v/>
      </c>
      <c r="O1238" s="425" t="str">
        <f t="array" aca="1" ref="O1238" ca="1">IFERROR(IF(INDEX('Disaggregation Records'!$F$155:$F$385,MATCH(RIGHT(M1238,255),RIGHT('Disaggregation Records'!$D$155:$D$385,255),0))=0,"",INDEX('Disaggregation Records'!$F$155:$F$385,MATCH(RIGHT(M1238,255),RIGHT('Disaggregation Records'!$D$155:$D$385,255),0))),"")</f>
        <v/>
      </c>
      <c r="P1238" s="425" t="str">
        <f t="array" aca="1" ref="P1238" ca="1">IFERROR(IF(INDEX('Disaggregation Records'!$H$155:$H$385,MATCH(RIGHT(M1238,255),RIGHT('Disaggregation Records'!$D$155:$D$385,255),0))=0,"",INDEX('Disaggregation Records'!$H$155:$H$385,MATCH(RIGHT(M1238,255),RIGHT('Disaggregation Records'!$D$155:$D$385,255),0))),"")</f>
        <v/>
      </c>
    </row>
    <row r="1239" spans="1:16" x14ac:dyDescent="0.35">
      <c r="A1239" s="891"/>
      <c r="B1239" s="903"/>
      <c r="C1239" s="890"/>
      <c r="D1239" s="901"/>
      <c r="E1239" s="913"/>
      <c r="F1239" s="431"/>
      <c r="G1239" s="905"/>
      <c r="H1239" s="895"/>
      <c r="I1239" s="915"/>
      <c r="J1239" s="899"/>
      <c r="K1239" s="893"/>
      <c r="L1239" s="425"/>
      <c r="M1239" s="425"/>
      <c r="N1239" s="425"/>
      <c r="O1239" s="425"/>
      <c r="P1239" s="425"/>
    </row>
    <row r="1240" spans="1:16" x14ac:dyDescent="0.35">
      <c r="A1240" s="891" t="str">
        <f ca="1">INDIRECT("'Disaggregation tab old'!AB"&amp;28-$K1240)</f>
        <v>a161R00000O3K2EQAV</v>
      </c>
      <c r="B1240" s="902">
        <f ca="1">INDIRECT("'Disaggregation tab old'!A"&amp;28-$K1240)</f>
        <v>16</v>
      </c>
      <c r="C1240" s="889" t="str">
        <f ca="1">VLOOKUP(B1240,'Coverage Indicators - Section D'!$A$9:$AZ$70,52,FALSE)</f>
        <v/>
      </c>
      <c r="D1240" s="900" t="str">
        <f ca="1">N1240</f>
        <v/>
      </c>
      <c r="E1240" s="912" t="str">
        <f ca="1">O1240</f>
        <v/>
      </c>
      <c r="F1240" s="431"/>
      <c r="G1240" s="904" t="str">
        <f>IF(IFERROR((F1240/F1241),"") ="", "",(F1240/F1241))</f>
        <v/>
      </c>
      <c r="H1240" s="894"/>
      <c r="I1240" s="914"/>
      <c r="J1240" s="898"/>
      <c r="K1240" s="893">
        <f ca="1">IF(OFFSET(K1240,-2,0,,)="",-300,OFFSET(K1240,-2,0,,)-1)</f>
        <v>-612</v>
      </c>
      <c r="L1240" s="425" t="e">
        <f ca="1">IF(AND(EXACT(C1240,C1238),C1238&lt;&gt;0),L1238+1,0)</f>
        <v>#NAME?</v>
      </c>
      <c r="M1240" s="425" t="str">
        <f ca="1">IF(C1240&lt;&gt;"",C1240&amp;"-"&amp;L1240,"")</f>
        <v/>
      </c>
      <c r="N1240" s="425" t="str">
        <f t="array" aca="1" ref="N1240" ca="1">IFERROR(IF(INDEX('Disaggregation Records'!$E$155:$E$385,MATCH(RIGHT(M1240,255),RIGHT('Disaggregation Records'!$D$155:$D$385,255),0))=0,"",INDEX('Disaggregation Records'!$E$155:$E$385,MATCH(RIGHT(M1240,255),RIGHT('Disaggregation Records'!$D$155:$D$385,255),0))),"")</f>
        <v/>
      </c>
      <c r="O1240" s="425" t="str">
        <f t="array" aca="1" ref="O1240" ca="1">IFERROR(IF(INDEX('Disaggregation Records'!$F$155:$F$385,MATCH(RIGHT(M1240,255),RIGHT('Disaggregation Records'!$D$155:$D$385,255),0))=0,"",INDEX('Disaggregation Records'!$F$155:$F$385,MATCH(RIGHT(M1240,255),RIGHT('Disaggregation Records'!$D$155:$D$385,255),0))),"")</f>
        <v/>
      </c>
      <c r="P1240" s="425" t="str">
        <f t="array" aca="1" ref="P1240" ca="1">IFERROR(IF(INDEX('Disaggregation Records'!$H$155:$H$385,MATCH(RIGHT(M1240,255),RIGHT('Disaggregation Records'!$D$155:$D$385,255),0))=0,"",INDEX('Disaggregation Records'!$H$155:$H$385,MATCH(RIGHT(M1240,255),RIGHT('Disaggregation Records'!$D$155:$D$385,255),0))),"")</f>
        <v/>
      </c>
    </row>
    <row r="1241" spans="1:16" x14ac:dyDescent="0.35">
      <c r="A1241" s="891"/>
      <c r="B1241" s="903"/>
      <c r="C1241" s="890"/>
      <c r="D1241" s="901"/>
      <c r="E1241" s="913"/>
      <c r="F1241" s="431"/>
      <c r="G1241" s="905"/>
      <c r="H1241" s="895"/>
      <c r="I1241" s="915"/>
      <c r="J1241" s="899"/>
      <c r="K1241" s="893"/>
      <c r="L1241" s="425"/>
      <c r="M1241" s="425"/>
      <c r="N1241" s="425"/>
      <c r="O1241" s="425"/>
      <c r="P1241" s="425"/>
    </row>
    <row r="1242" spans="1:16" x14ac:dyDescent="0.35">
      <c r="A1242" s="891" t="str">
        <f ca="1">INDIRECT("'Disaggregation tab old'!AB"&amp;28-$K1242)</f>
        <v>a161R00000O3K2FQAV</v>
      </c>
      <c r="B1242" s="902">
        <f ca="1">INDIRECT("'Disaggregation tab old'!A"&amp;28-$K1242)</f>
        <v>16</v>
      </c>
      <c r="C1242" s="889" t="str">
        <f ca="1">VLOOKUP(B1242,'Coverage Indicators - Section D'!$A$9:$AZ$70,52,FALSE)</f>
        <v/>
      </c>
      <c r="D1242" s="900" t="str">
        <f ca="1">N1242</f>
        <v/>
      </c>
      <c r="E1242" s="912" t="str">
        <f ca="1">O1242</f>
        <v/>
      </c>
      <c r="F1242" s="431"/>
      <c r="G1242" s="904" t="str">
        <f>IF(IFERROR((F1242/F1243),"") ="", "",(F1242/F1243))</f>
        <v/>
      </c>
      <c r="H1242" s="894"/>
      <c r="I1242" s="914"/>
      <c r="J1242" s="898"/>
      <c r="K1242" s="893">
        <f ca="1">IF(OFFSET(K1242,-2,0,,)="",-300,OFFSET(K1242,-2,0,,)-1)</f>
        <v>-613</v>
      </c>
      <c r="L1242" s="425" t="e">
        <f ca="1">IF(AND(EXACT(C1242,C1240),C1240&lt;&gt;0),L1240+1,0)</f>
        <v>#NAME?</v>
      </c>
      <c r="M1242" s="425" t="str">
        <f ca="1">IF(C1242&lt;&gt;"",C1242&amp;"-"&amp;L1242,"")</f>
        <v/>
      </c>
      <c r="N1242" s="425" t="str">
        <f t="array" aca="1" ref="N1242" ca="1">IFERROR(IF(INDEX('Disaggregation Records'!$E$155:$E$385,MATCH(RIGHT(M1242,255),RIGHT('Disaggregation Records'!$D$155:$D$385,255),0))=0,"",INDEX('Disaggregation Records'!$E$155:$E$385,MATCH(RIGHT(M1242,255),RIGHT('Disaggregation Records'!$D$155:$D$385,255),0))),"")</f>
        <v/>
      </c>
      <c r="O1242" s="425" t="str">
        <f t="array" aca="1" ref="O1242" ca="1">IFERROR(IF(INDEX('Disaggregation Records'!$F$155:$F$385,MATCH(RIGHT(M1242,255),RIGHT('Disaggregation Records'!$D$155:$D$385,255),0))=0,"",INDEX('Disaggregation Records'!$F$155:$F$385,MATCH(RIGHT(M1242,255),RIGHT('Disaggregation Records'!$D$155:$D$385,255),0))),"")</f>
        <v/>
      </c>
      <c r="P1242" s="425" t="str">
        <f t="array" aca="1" ref="P1242" ca="1">IFERROR(IF(INDEX('Disaggregation Records'!$H$155:$H$385,MATCH(RIGHT(M1242,255),RIGHT('Disaggregation Records'!$D$155:$D$385,255),0))=0,"",INDEX('Disaggregation Records'!$H$155:$H$385,MATCH(RIGHT(M1242,255),RIGHT('Disaggregation Records'!$D$155:$D$385,255),0))),"")</f>
        <v/>
      </c>
    </row>
    <row r="1243" spans="1:16" x14ac:dyDescent="0.35">
      <c r="A1243" s="891"/>
      <c r="B1243" s="903"/>
      <c r="C1243" s="890"/>
      <c r="D1243" s="901"/>
      <c r="E1243" s="913"/>
      <c r="F1243" s="431"/>
      <c r="G1243" s="905"/>
      <c r="H1243" s="895"/>
      <c r="I1243" s="915"/>
      <c r="J1243" s="899"/>
      <c r="K1243" s="893"/>
      <c r="L1243" s="425"/>
      <c r="M1243" s="425"/>
      <c r="N1243" s="425"/>
      <c r="O1243" s="425"/>
      <c r="P1243" s="425"/>
    </row>
    <row r="1244" spans="1:16" x14ac:dyDescent="0.35">
      <c r="A1244" s="891" t="str">
        <f ca="1">INDIRECT("'Disaggregation tab old'!AB"&amp;28-$K1244)</f>
        <v>a161R00000O3K2GQAV</v>
      </c>
      <c r="B1244" s="902">
        <f ca="1">INDIRECT("'Disaggregation tab old'!A"&amp;28-$K1244)</f>
        <v>16</v>
      </c>
      <c r="C1244" s="889" t="str">
        <f ca="1">VLOOKUP(B1244,'Coverage Indicators - Section D'!$A$9:$AZ$70,52,FALSE)</f>
        <v/>
      </c>
      <c r="D1244" s="900" t="str">
        <f ca="1">N1244</f>
        <v/>
      </c>
      <c r="E1244" s="912" t="str">
        <f ca="1">O1244</f>
        <v/>
      </c>
      <c r="F1244" s="431"/>
      <c r="G1244" s="904" t="str">
        <f>IF(IFERROR((F1244/F1245),"") ="", "",(F1244/F1245))</f>
        <v/>
      </c>
      <c r="H1244" s="894"/>
      <c r="I1244" s="914"/>
      <c r="J1244" s="898"/>
      <c r="K1244" s="893">
        <f ca="1">IF(OFFSET(K1244,-2,0,,)="",-300,OFFSET(K1244,-2,0,,)-1)</f>
        <v>-614</v>
      </c>
      <c r="L1244" s="425" t="e">
        <f ca="1">IF(AND(EXACT(C1244,C1242),C1242&lt;&gt;0),L1242+1,0)</f>
        <v>#NAME?</v>
      </c>
      <c r="M1244" s="425" t="str">
        <f ca="1">IF(C1244&lt;&gt;"",C1244&amp;"-"&amp;L1244,"")</f>
        <v/>
      </c>
      <c r="N1244" s="425" t="str">
        <f t="array" aca="1" ref="N1244" ca="1">IFERROR(IF(INDEX('Disaggregation Records'!$E$155:$E$385,MATCH(RIGHT(M1244,255),RIGHT('Disaggregation Records'!$D$155:$D$385,255),0))=0,"",INDEX('Disaggregation Records'!$E$155:$E$385,MATCH(RIGHT(M1244,255),RIGHT('Disaggregation Records'!$D$155:$D$385,255),0))),"")</f>
        <v/>
      </c>
      <c r="O1244" s="425" t="str">
        <f t="array" aca="1" ref="O1244" ca="1">IFERROR(IF(INDEX('Disaggregation Records'!$F$155:$F$385,MATCH(RIGHT(M1244,255),RIGHT('Disaggregation Records'!$D$155:$D$385,255),0))=0,"",INDEX('Disaggregation Records'!$F$155:$F$385,MATCH(RIGHT(M1244,255),RIGHT('Disaggregation Records'!$D$155:$D$385,255),0))),"")</f>
        <v/>
      </c>
      <c r="P1244" s="425" t="str">
        <f t="array" aca="1" ref="P1244" ca="1">IFERROR(IF(INDEX('Disaggregation Records'!$H$155:$H$385,MATCH(RIGHT(M1244,255),RIGHT('Disaggregation Records'!$D$155:$D$385,255),0))=0,"",INDEX('Disaggregation Records'!$H$155:$H$385,MATCH(RIGHT(M1244,255),RIGHT('Disaggregation Records'!$D$155:$D$385,255),0))),"")</f>
        <v/>
      </c>
    </row>
    <row r="1245" spans="1:16" x14ac:dyDescent="0.35">
      <c r="A1245" s="891"/>
      <c r="B1245" s="903"/>
      <c r="C1245" s="890"/>
      <c r="D1245" s="901"/>
      <c r="E1245" s="913"/>
      <c r="F1245" s="431"/>
      <c r="G1245" s="905"/>
      <c r="H1245" s="895"/>
      <c r="I1245" s="915"/>
      <c r="J1245" s="899"/>
      <c r="K1245" s="893"/>
      <c r="L1245" s="425"/>
      <c r="M1245" s="425"/>
      <c r="N1245" s="425"/>
      <c r="O1245" s="425"/>
      <c r="P1245" s="425"/>
    </row>
    <row r="1246" spans="1:16" x14ac:dyDescent="0.35">
      <c r="A1246" s="891" t="str">
        <f ca="1">INDIRECT("'Disaggregation tab old'!AB"&amp;28-$K1246)</f>
        <v>a161R00000O3K2HQAV</v>
      </c>
      <c r="B1246" s="902">
        <f ca="1">INDIRECT("'Disaggregation tab old'!A"&amp;28-$K1246)</f>
        <v>16</v>
      </c>
      <c r="C1246" s="889" t="str">
        <f ca="1">VLOOKUP(B1246,'Coverage Indicators - Section D'!$A$9:$AZ$70,52,FALSE)</f>
        <v/>
      </c>
      <c r="D1246" s="900" t="str">
        <f ca="1">N1246</f>
        <v/>
      </c>
      <c r="E1246" s="912" t="str">
        <f ca="1">O1246</f>
        <v/>
      </c>
      <c r="F1246" s="431"/>
      <c r="G1246" s="904" t="str">
        <f>IF(IFERROR((F1246/F1247),"") ="", "",(F1246/F1247))</f>
        <v/>
      </c>
      <c r="H1246" s="894"/>
      <c r="I1246" s="914"/>
      <c r="J1246" s="898"/>
      <c r="K1246" s="893">
        <f ca="1">IF(OFFSET(K1246,-2,0,,)="",-300,OFFSET(K1246,-2,0,,)-1)</f>
        <v>-615</v>
      </c>
      <c r="L1246" s="425" t="e">
        <f ca="1">IF(AND(EXACT(C1246,C1244),C1244&lt;&gt;0),L1244+1,0)</f>
        <v>#NAME?</v>
      </c>
      <c r="M1246" s="425" t="str">
        <f ca="1">IF(C1246&lt;&gt;"",C1246&amp;"-"&amp;L1246,"")</f>
        <v/>
      </c>
      <c r="N1246" s="425" t="str">
        <f t="array" aca="1" ref="N1246" ca="1">IFERROR(IF(INDEX('Disaggregation Records'!$E$155:$E$385,MATCH(RIGHT(M1246,255),RIGHT('Disaggregation Records'!$D$155:$D$385,255),0))=0,"",INDEX('Disaggregation Records'!$E$155:$E$385,MATCH(RIGHT(M1246,255),RIGHT('Disaggregation Records'!$D$155:$D$385,255),0))),"")</f>
        <v/>
      </c>
      <c r="O1246" s="425" t="str">
        <f t="array" aca="1" ref="O1246" ca="1">IFERROR(IF(INDEX('Disaggregation Records'!$F$155:$F$385,MATCH(RIGHT(M1246,255),RIGHT('Disaggregation Records'!$D$155:$D$385,255),0))=0,"",INDEX('Disaggregation Records'!$F$155:$F$385,MATCH(RIGHT(M1246,255),RIGHT('Disaggregation Records'!$D$155:$D$385,255),0))),"")</f>
        <v/>
      </c>
      <c r="P1246" s="425" t="str">
        <f t="array" aca="1" ref="P1246" ca="1">IFERROR(IF(INDEX('Disaggregation Records'!$H$155:$H$385,MATCH(RIGHT(M1246,255),RIGHT('Disaggregation Records'!$D$155:$D$385,255),0))=0,"",INDEX('Disaggregation Records'!$H$155:$H$385,MATCH(RIGHT(M1246,255),RIGHT('Disaggregation Records'!$D$155:$D$385,255),0))),"")</f>
        <v/>
      </c>
    </row>
    <row r="1247" spans="1:16" x14ac:dyDescent="0.35">
      <c r="A1247" s="891"/>
      <c r="B1247" s="903"/>
      <c r="C1247" s="890"/>
      <c r="D1247" s="901"/>
      <c r="E1247" s="913"/>
      <c r="F1247" s="431"/>
      <c r="G1247" s="905"/>
      <c r="H1247" s="895"/>
      <c r="I1247" s="915"/>
      <c r="J1247" s="899"/>
      <c r="K1247" s="893"/>
      <c r="L1247" s="425"/>
      <c r="M1247" s="425"/>
      <c r="N1247" s="425"/>
      <c r="O1247" s="425"/>
      <c r="P1247" s="425"/>
    </row>
    <row r="1248" spans="1:16" x14ac:dyDescent="0.35">
      <c r="A1248" s="891" t="str">
        <f ca="1">INDIRECT("'Disaggregation tab old'!AB"&amp;28-$K1248)</f>
        <v>a161R00000O3K2IQAV</v>
      </c>
      <c r="B1248" s="902">
        <f ca="1">INDIRECT("'Disaggregation tab old'!A"&amp;28-$K1248)</f>
        <v>16</v>
      </c>
      <c r="C1248" s="889" t="str">
        <f ca="1">VLOOKUP(B1248,'Coverage Indicators - Section D'!$A$9:$AZ$70,52,FALSE)</f>
        <v/>
      </c>
      <c r="D1248" s="900" t="str">
        <f ca="1">N1248</f>
        <v/>
      </c>
      <c r="E1248" s="912" t="str">
        <f ca="1">O1248</f>
        <v/>
      </c>
      <c r="F1248" s="431"/>
      <c r="G1248" s="904" t="str">
        <f>IF(IFERROR((F1248/F1249),"") ="", "",(F1248/F1249))</f>
        <v/>
      </c>
      <c r="H1248" s="894"/>
      <c r="I1248" s="914"/>
      <c r="J1248" s="898"/>
      <c r="K1248" s="893">
        <f ca="1">IF(OFFSET(K1248,-2,0,,)="",-300,OFFSET(K1248,-2,0,,)-1)</f>
        <v>-616</v>
      </c>
      <c r="L1248" s="425" t="e">
        <f ca="1">IF(AND(EXACT(C1248,C1246),C1246&lt;&gt;0),L1246+1,0)</f>
        <v>#NAME?</v>
      </c>
      <c r="M1248" s="425" t="str">
        <f ca="1">IF(C1248&lt;&gt;"",C1248&amp;"-"&amp;L1248,"")</f>
        <v/>
      </c>
      <c r="N1248" s="425" t="str">
        <f t="array" aca="1" ref="N1248" ca="1">IFERROR(IF(INDEX('Disaggregation Records'!$E$155:$E$385,MATCH(RIGHT(M1248,255),RIGHT('Disaggregation Records'!$D$155:$D$385,255),0))=0,"",INDEX('Disaggregation Records'!$E$155:$E$385,MATCH(RIGHT(M1248,255),RIGHT('Disaggregation Records'!$D$155:$D$385,255),0))),"")</f>
        <v/>
      </c>
      <c r="O1248" s="425" t="str">
        <f t="array" aca="1" ref="O1248" ca="1">IFERROR(IF(INDEX('Disaggregation Records'!$F$155:$F$385,MATCH(RIGHT(M1248,255),RIGHT('Disaggregation Records'!$D$155:$D$385,255),0))=0,"",INDEX('Disaggregation Records'!$F$155:$F$385,MATCH(RIGHT(M1248,255),RIGHT('Disaggregation Records'!$D$155:$D$385,255),0))),"")</f>
        <v/>
      </c>
      <c r="P1248" s="425" t="str">
        <f t="array" aca="1" ref="P1248" ca="1">IFERROR(IF(INDEX('Disaggregation Records'!$H$155:$H$385,MATCH(RIGHT(M1248,255),RIGHT('Disaggregation Records'!$D$155:$D$385,255),0))=0,"",INDEX('Disaggregation Records'!$H$155:$H$385,MATCH(RIGHT(M1248,255),RIGHT('Disaggregation Records'!$D$155:$D$385,255),0))),"")</f>
        <v/>
      </c>
    </row>
    <row r="1249" spans="1:16" x14ac:dyDescent="0.35">
      <c r="A1249" s="891"/>
      <c r="B1249" s="903"/>
      <c r="C1249" s="890"/>
      <c r="D1249" s="901"/>
      <c r="E1249" s="913"/>
      <c r="F1249" s="431"/>
      <c r="G1249" s="905"/>
      <c r="H1249" s="895"/>
      <c r="I1249" s="915"/>
      <c r="J1249" s="899"/>
      <c r="K1249" s="893"/>
      <c r="L1249" s="425"/>
      <c r="M1249" s="425"/>
      <c r="N1249" s="425"/>
      <c r="O1249" s="425"/>
      <c r="P1249" s="425"/>
    </row>
    <row r="1250" spans="1:16" x14ac:dyDescent="0.35">
      <c r="A1250" s="891" t="str">
        <f ca="1">INDIRECT("'Disaggregation tab old'!AB"&amp;28-$K1250)</f>
        <v>a161R00000O3K2JQAV</v>
      </c>
      <c r="B1250" s="902">
        <f ca="1">INDIRECT("'Disaggregation tab old'!A"&amp;28-$K1250)</f>
        <v>16</v>
      </c>
      <c r="C1250" s="889" t="str">
        <f ca="1">VLOOKUP(B1250,'Coverage Indicators - Section D'!$A$9:$AZ$70,52,FALSE)</f>
        <v/>
      </c>
      <c r="D1250" s="900" t="str">
        <f ca="1">N1250</f>
        <v/>
      </c>
      <c r="E1250" s="912" t="str">
        <f ca="1">O1250</f>
        <v/>
      </c>
      <c r="F1250" s="431"/>
      <c r="G1250" s="904" t="str">
        <f>IF(IFERROR((F1250/F1251),"") ="", "",(F1250/F1251))</f>
        <v/>
      </c>
      <c r="H1250" s="894"/>
      <c r="I1250" s="914"/>
      <c r="J1250" s="898"/>
      <c r="K1250" s="893">
        <f ca="1">IF(OFFSET(K1250,-2,0,,)="",-300,OFFSET(K1250,-2,0,,)-1)</f>
        <v>-617</v>
      </c>
      <c r="L1250" s="425" t="e">
        <f ca="1">IF(AND(EXACT(C1250,C1248),C1248&lt;&gt;0),L1248+1,0)</f>
        <v>#NAME?</v>
      </c>
      <c r="M1250" s="425" t="str">
        <f ca="1">IF(C1250&lt;&gt;"",C1250&amp;"-"&amp;L1250,"")</f>
        <v/>
      </c>
      <c r="N1250" s="425" t="str">
        <f t="array" aca="1" ref="N1250" ca="1">IFERROR(IF(INDEX('Disaggregation Records'!$E$155:$E$385,MATCH(RIGHT(M1250,255),RIGHT('Disaggregation Records'!$D$155:$D$385,255),0))=0,"",INDEX('Disaggregation Records'!$E$155:$E$385,MATCH(RIGHT(M1250,255),RIGHT('Disaggregation Records'!$D$155:$D$385,255),0))),"")</f>
        <v/>
      </c>
      <c r="O1250" s="425" t="str">
        <f t="array" aca="1" ref="O1250" ca="1">IFERROR(IF(INDEX('Disaggregation Records'!$F$155:$F$385,MATCH(RIGHT(M1250,255),RIGHT('Disaggregation Records'!$D$155:$D$385,255),0))=0,"",INDEX('Disaggregation Records'!$F$155:$F$385,MATCH(RIGHT(M1250,255),RIGHT('Disaggregation Records'!$D$155:$D$385,255),0))),"")</f>
        <v/>
      </c>
      <c r="P1250" s="425" t="str">
        <f t="array" aca="1" ref="P1250" ca="1">IFERROR(IF(INDEX('Disaggregation Records'!$H$155:$H$385,MATCH(RIGHT(M1250,255),RIGHT('Disaggregation Records'!$D$155:$D$385,255),0))=0,"",INDEX('Disaggregation Records'!$H$155:$H$385,MATCH(RIGHT(M1250,255),RIGHT('Disaggregation Records'!$D$155:$D$385,255),0))),"")</f>
        <v/>
      </c>
    </row>
    <row r="1251" spans="1:16" x14ac:dyDescent="0.35">
      <c r="A1251" s="891"/>
      <c r="B1251" s="903"/>
      <c r="C1251" s="890"/>
      <c r="D1251" s="901"/>
      <c r="E1251" s="913"/>
      <c r="F1251" s="431"/>
      <c r="G1251" s="905"/>
      <c r="H1251" s="895"/>
      <c r="I1251" s="915"/>
      <c r="J1251" s="899"/>
      <c r="K1251" s="893"/>
      <c r="L1251" s="425"/>
      <c r="M1251" s="425"/>
      <c r="N1251" s="425"/>
      <c r="O1251" s="425"/>
      <c r="P1251" s="425"/>
    </row>
    <row r="1252" spans="1:16" x14ac:dyDescent="0.35">
      <c r="A1252" s="891" t="str">
        <f ca="1">INDIRECT("'Disaggregation tab old'!AB"&amp;28-$K1252)</f>
        <v>a161R00000O3K2KQAV</v>
      </c>
      <c r="B1252" s="902">
        <f ca="1">INDIRECT("'Disaggregation tab old'!A"&amp;28-$K1252)</f>
        <v>16</v>
      </c>
      <c r="C1252" s="889" t="str">
        <f ca="1">VLOOKUP(B1252,'Coverage Indicators - Section D'!$A$9:$AZ$70,52,FALSE)</f>
        <v/>
      </c>
      <c r="D1252" s="900" t="str">
        <f ca="1">N1252</f>
        <v/>
      </c>
      <c r="E1252" s="912" t="str">
        <f ca="1">O1252</f>
        <v/>
      </c>
      <c r="F1252" s="431"/>
      <c r="G1252" s="904" t="str">
        <f>IF(IFERROR((F1252/F1253),"") ="", "",(F1252/F1253))</f>
        <v/>
      </c>
      <c r="H1252" s="894"/>
      <c r="I1252" s="914"/>
      <c r="J1252" s="898"/>
      <c r="K1252" s="893">
        <f ca="1">IF(OFFSET(K1252,-2,0,,)="",-300,OFFSET(K1252,-2,0,,)-1)</f>
        <v>-618</v>
      </c>
      <c r="L1252" s="425" t="e">
        <f ca="1">IF(AND(EXACT(C1252,C1250),C1250&lt;&gt;0),L1250+1,0)</f>
        <v>#NAME?</v>
      </c>
      <c r="M1252" s="425" t="str">
        <f ca="1">IF(C1252&lt;&gt;"",C1252&amp;"-"&amp;L1252,"")</f>
        <v/>
      </c>
      <c r="N1252" s="425" t="str">
        <f t="array" aca="1" ref="N1252" ca="1">IFERROR(IF(INDEX('Disaggregation Records'!$E$155:$E$385,MATCH(RIGHT(M1252,255),RIGHT('Disaggregation Records'!$D$155:$D$385,255),0))=0,"",INDEX('Disaggregation Records'!$E$155:$E$385,MATCH(RIGHT(M1252,255),RIGHT('Disaggregation Records'!$D$155:$D$385,255),0))),"")</f>
        <v/>
      </c>
      <c r="O1252" s="425" t="str">
        <f t="array" aca="1" ref="O1252" ca="1">IFERROR(IF(INDEX('Disaggregation Records'!$F$155:$F$385,MATCH(RIGHT(M1252,255),RIGHT('Disaggregation Records'!$D$155:$D$385,255),0))=0,"",INDEX('Disaggregation Records'!$F$155:$F$385,MATCH(RIGHT(M1252,255),RIGHT('Disaggregation Records'!$D$155:$D$385,255),0))),"")</f>
        <v/>
      </c>
      <c r="P1252" s="425" t="str">
        <f t="array" aca="1" ref="P1252" ca="1">IFERROR(IF(INDEX('Disaggregation Records'!$H$155:$H$385,MATCH(RIGHT(M1252,255),RIGHT('Disaggregation Records'!$D$155:$D$385,255),0))=0,"",INDEX('Disaggregation Records'!$H$155:$H$385,MATCH(RIGHT(M1252,255),RIGHT('Disaggregation Records'!$D$155:$D$385,255),0))),"")</f>
        <v/>
      </c>
    </row>
    <row r="1253" spans="1:16" x14ac:dyDescent="0.35">
      <c r="A1253" s="891"/>
      <c r="B1253" s="903"/>
      <c r="C1253" s="890"/>
      <c r="D1253" s="901"/>
      <c r="E1253" s="913"/>
      <c r="F1253" s="431"/>
      <c r="G1253" s="905"/>
      <c r="H1253" s="895"/>
      <c r="I1253" s="915"/>
      <c r="J1253" s="899"/>
      <c r="K1253" s="893"/>
      <c r="L1253" s="425"/>
      <c r="M1253" s="425"/>
      <c r="N1253" s="425"/>
      <c r="O1253" s="425"/>
      <c r="P1253" s="425"/>
    </row>
    <row r="1254" spans="1:16" x14ac:dyDescent="0.35">
      <c r="A1254" s="891" t="str">
        <f ca="1">INDIRECT("'Disaggregation tab old'!AB"&amp;28-$K1254)</f>
        <v>a161R00000O3K2LQAV</v>
      </c>
      <c r="B1254" s="902">
        <f ca="1">INDIRECT("'Disaggregation tab old'!A"&amp;28-$K1254)</f>
        <v>16</v>
      </c>
      <c r="C1254" s="889" t="str">
        <f ca="1">VLOOKUP(B1254,'Coverage Indicators - Section D'!$A$9:$AZ$70,52,FALSE)</f>
        <v/>
      </c>
      <c r="D1254" s="900" t="str">
        <f ca="1">N1254</f>
        <v/>
      </c>
      <c r="E1254" s="912" t="str">
        <f ca="1">O1254</f>
        <v/>
      </c>
      <c r="F1254" s="431"/>
      <c r="G1254" s="904" t="str">
        <f>IF(IFERROR((F1254/F1255),"") ="", "",(F1254/F1255))</f>
        <v/>
      </c>
      <c r="H1254" s="894"/>
      <c r="I1254" s="914"/>
      <c r="J1254" s="898"/>
      <c r="K1254" s="893">
        <f ca="1">IF(OFFSET(K1254,-2,0,,)="",-300,OFFSET(K1254,-2,0,,)-1)</f>
        <v>-619</v>
      </c>
      <c r="L1254" s="425" t="e">
        <f ca="1">IF(AND(EXACT(C1254,C1252),C1252&lt;&gt;0),L1252+1,0)</f>
        <v>#NAME?</v>
      </c>
      <c r="M1254" s="425" t="str">
        <f ca="1">IF(C1254&lt;&gt;"",C1254&amp;"-"&amp;L1254,"")</f>
        <v/>
      </c>
      <c r="N1254" s="425" t="str">
        <f t="array" aca="1" ref="N1254" ca="1">IFERROR(IF(INDEX('Disaggregation Records'!$E$155:$E$385,MATCH(RIGHT(M1254,255),RIGHT('Disaggregation Records'!$D$155:$D$385,255),0))=0,"",INDEX('Disaggregation Records'!$E$155:$E$385,MATCH(RIGHT(M1254,255),RIGHT('Disaggregation Records'!$D$155:$D$385,255),0))),"")</f>
        <v/>
      </c>
      <c r="O1254" s="425" t="str">
        <f t="array" aca="1" ref="O1254" ca="1">IFERROR(IF(INDEX('Disaggregation Records'!$F$155:$F$385,MATCH(RIGHT(M1254,255),RIGHT('Disaggregation Records'!$D$155:$D$385,255),0))=0,"",INDEX('Disaggregation Records'!$F$155:$F$385,MATCH(RIGHT(M1254,255),RIGHT('Disaggregation Records'!$D$155:$D$385,255),0))),"")</f>
        <v/>
      </c>
      <c r="P1254" s="425" t="str">
        <f t="array" aca="1" ref="P1254" ca="1">IFERROR(IF(INDEX('Disaggregation Records'!$H$155:$H$385,MATCH(RIGHT(M1254,255),RIGHT('Disaggregation Records'!$D$155:$D$385,255),0))=0,"",INDEX('Disaggregation Records'!$H$155:$H$385,MATCH(RIGHT(M1254,255),RIGHT('Disaggregation Records'!$D$155:$D$385,255),0))),"")</f>
        <v/>
      </c>
    </row>
    <row r="1255" spans="1:16" x14ac:dyDescent="0.35">
      <c r="A1255" s="891"/>
      <c r="B1255" s="903"/>
      <c r="C1255" s="890"/>
      <c r="D1255" s="901"/>
      <c r="E1255" s="913"/>
      <c r="F1255" s="431"/>
      <c r="G1255" s="905"/>
      <c r="H1255" s="895"/>
      <c r="I1255" s="915"/>
      <c r="J1255" s="899"/>
      <c r="K1255" s="893"/>
      <c r="L1255" s="425"/>
      <c r="M1255" s="425"/>
      <c r="N1255" s="425"/>
      <c r="O1255" s="425"/>
      <c r="P1255" s="425"/>
    </row>
    <row r="1256" spans="1:16" x14ac:dyDescent="0.35">
      <c r="A1256" s="891" t="str">
        <f ca="1">INDIRECT("'Disaggregation tab old'!AB"&amp;28-$K1256)</f>
        <v>a161R00000O3K2MQAV</v>
      </c>
      <c r="B1256" s="902">
        <f ca="1">INDIRECT("'Disaggregation tab old'!A"&amp;28-$K1256)</f>
        <v>17</v>
      </c>
      <c r="C1256" s="889" t="str">
        <f ca="1">VLOOKUP(B1256,'Coverage Indicators - Section D'!$A$9:$AZ$70,52,FALSE)</f>
        <v/>
      </c>
      <c r="D1256" s="900" t="str">
        <f ca="1">N1256</f>
        <v/>
      </c>
      <c r="E1256" s="912" t="str">
        <f ca="1">O1256</f>
        <v/>
      </c>
      <c r="F1256" s="431"/>
      <c r="G1256" s="904" t="str">
        <f>IF(IFERROR((F1256/F1257),"") ="", "",(F1256/F1257))</f>
        <v/>
      </c>
      <c r="H1256" s="894"/>
      <c r="I1256" s="914"/>
      <c r="J1256" s="898"/>
      <c r="K1256" s="893">
        <f ca="1">IF(OFFSET(K1256,-2,0,,)="",-300,OFFSET(K1256,-2,0,,)-1)</f>
        <v>-620</v>
      </c>
      <c r="L1256" s="425" t="e">
        <f ca="1">IF(AND(EXACT(C1256,C1254),C1254&lt;&gt;0),L1254+1,0)</f>
        <v>#NAME?</v>
      </c>
      <c r="M1256" s="425" t="str">
        <f ca="1">IF(C1256&lt;&gt;"",C1256&amp;"-"&amp;L1256,"")</f>
        <v/>
      </c>
      <c r="N1256" s="425" t="str">
        <f t="array" aca="1" ref="N1256" ca="1">IFERROR(IF(INDEX('Disaggregation Records'!$E$155:$E$385,MATCH(RIGHT(M1256,255),RIGHT('Disaggregation Records'!$D$155:$D$385,255),0))=0,"",INDEX('Disaggregation Records'!$E$155:$E$385,MATCH(RIGHT(M1256,255),RIGHT('Disaggregation Records'!$D$155:$D$385,255),0))),"")</f>
        <v/>
      </c>
      <c r="O1256" s="425" t="str">
        <f t="array" aca="1" ref="O1256" ca="1">IFERROR(IF(INDEX('Disaggregation Records'!$F$155:$F$385,MATCH(RIGHT(M1256,255),RIGHT('Disaggregation Records'!$D$155:$D$385,255),0))=0,"",INDEX('Disaggregation Records'!$F$155:$F$385,MATCH(RIGHT(M1256,255),RIGHT('Disaggregation Records'!$D$155:$D$385,255),0))),"")</f>
        <v/>
      </c>
      <c r="P1256" s="425" t="str">
        <f t="array" aca="1" ref="P1256" ca="1">IFERROR(IF(INDEX('Disaggregation Records'!$H$155:$H$385,MATCH(RIGHT(M1256,255),RIGHT('Disaggregation Records'!$D$155:$D$385,255),0))=0,"",INDEX('Disaggregation Records'!$H$155:$H$385,MATCH(RIGHT(M1256,255),RIGHT('Disaggregation Records'!$D$155:$D$385,255),0))),"")</f>
        <v/>
      </c>
    </row>
    <row r="1257" spans="1:16" x14ac:dyDescent="0.35">
      <c r="A1257" s="891"/>
      <c r="B1257" s="903"/>
      <c r="C1257" s="890"/>
      <c r="D1257" s="901"/>
      <c r="E1257" s="913"/>
      <c r="F1257" s="431"/>
      <c r="G1257" s="905"/>
      <c r="H1257" s="895"/>
      <c r="I1257" s="915"/>
      <c r="J1257" s="899"/>
      <c r="K1257" s="893"/>
      <c r="L1257" s="425"/>
      <c r="M1257" s="425"/>
      <c r="N1257" s="425"/>
      <c r="O1257" s="425"/>
      <c r="P1257" s="425"/>
    </row>
    <row r="1258" spans="1:16" x14ac:dyDescent="0.35">
      <c r="A1258" s="891" t="str">
        <f ca="1">INDIRECT("'Disaggregation tab old'!AB"&amp;28-$K1258)</f>
        <v>a161R00000O3K2NQAV</v>
      </c>
      <c r="B1258" s="902">
        <f ca="1">INDIRECT("'Disaggregation tab old'!A"&amp;28-$K1258)</f>
        <v>17</v>
      </c>
      <c r="C1258" s="889" t="str">
        <f ca="1">VLOOKUP(B1258,'Coverage Indicators - Section D'!$A$9:$AZ$70,52,FALSE)</f>
        <v/>
      </c>
      <c r="D1258" s="900" t="str">
        <f ca="1">N1258</f>
        <v/>
      </c>
      <c r="E1258" s="912" t="str">
        <f ca="1">O1258</f>
        <v/>
      </c>
      <c r="F1258" s="431"/>
      <c r="G1258" s="904" t="str">
        <f>IF(IFERROR((F1258/F1259),"") ="", "",(F1258/F1259))</f>
        <v/>
      </c>
      <c r="H1258" s="894"/>
      <c r="I1258" s="914"/>
      <c r="J1258" s="898"/>
      <c r="K1258" s="893">
        <f ca="1">IF(OFFSET(K1258,-2,0,,)="",-300,OFFSET(K1258,-2,0,,)-1)</f>
        <v>-621</v>
      </c>
      <c r="L1258" s="425" t="e">
        <f ca="1">IF(AND(EXACT(C1258,C1256),C1256&lt;&gt;0),L1256+1,0)</f>
        <v>#NAME?</v>
      </c>
      <c r="M1258" s="425" t="str">
        <f ca="1">IF(C1258&lt;&gt;"",C1258&amp;"-"&amp;L1258,"")</f>
        <v/>
      </c>
      <c r="N1258" s="425" t="str">
        <f t="array" aca="1" ref="N1258" ca="1">IFERROR(IF(INDEX('Disaggregation Records'!$E$155:$E$385,MATCH(RIGHT(M1258,255),RIGHT('Disaggregation Records'!$D$155:$D$385,255),0))=0,"",INDEX('Disaggregation Records'!$E$155:$E$385,MATCH(RIGHT(M1258,255),RIGHT('Disaggregation Records'!$D$155:$D$385,255),0))),"")</f>
        <v/>
      </c>
      <c r="O1258" s="425" t="str">
        <f t="array" aca="1" ref="O1258" ca="1">IFERROR(IF(INDEX('Disaggregation Records'!$F$155:$F$385,MATCH(RIGHT(M1258,255),RIGHT('Disaggregation Records'!$D$155:$D$385,255),0))=0,"",INDEX('Disaggregation Records'!$F$155:$F$385,MATCH(RIGHT(M1258,255),RIGHT('Disaggregation Records'!$D$155:$D$385,255),0))),"")</f>
        <v/>
      </c>
      <c r="P1258" s="425" t="str">
        <f t="array" aca="1" ref="P1258" ca="1">IFERROR(IF(INDEX('Disaggregation Records'!$H$155:$H$385,MATCH(RIGHT(M1258,255),RIGHT('Disaggregation Records'!$D$155:$D$385,255),0))=0,"",INDEX('Disaggregation Records'!$H$155:$H$385,MATCH(RIGHT(M1258,255),RIGHT('Disaggregation Records'!$D$155:$D$385,255),0))),"")</f>
        <v/>
      </c>
    </row>
    <row r="1259" spans="1:16" x14ac:dyDescent="0.35">
      <c r="A1259" s="891"/>
      <c r="B1259" s="903"/>
      <c r="C1259" s="890"/>
      <c r="D1259" s="901"/>
      <c r="E1259" s="913"/>
      <c r="F1259" s="431"/>
      <c r="G1259" s="905"/>
      <c r="H1259" s="895"/>
      <c r="I1259" s="915"/>
      <c r="J1259" s="899"/>
      <c r="K1259" s="893"/>
      <c r="L1259" s="425"/>
      <c r="M1259" s="425"/>
      <c r="N1259" s="425"/>
      <c r="O1259" s="425"/>
      <c r="P1259" s="425"/>
    </row>
    <row r="1260" spans="1:16" x14ac:dyDescent="0.35">
      <c r="A1260" s="891" t="str">
        <f ca="1">INDIRECT("'Disaggregation tab old'!AB"&amp;28-$K1260)</f>
        <v>a161R00000O3K2OQAV</v>
      </c>
      <c r="B1260" s="902">
        <f ca="1">INDIRECT("'Disaggregation tab old'!A"&amp;28-$K1260)</f>
        <v>17</v>
      </c>
      <c r="C1260" s="889" t="str">
        <f ca="1">VLOOKUP(B1260,'Coverage Indicators - Section D'!$A$9:$AZ$70,52,FALSE)</f>
        <v/>
      </c>
      <c r="D1260" s="900" t="str">
        <f ca="1">N1260</f>
        <v/>
      </c>
      <c r="E1260" s="912" t="str">
        <f ca="1">O1260</f>
        <v/>
      </c>
      <c r="F1260" s="431"/>
      <c r="G1260" s="904" t="str">
        <f>IF(IFERROR((F1260/F1261),"") ="", "",(F1260/F1261))</f>
        <v/>
      </c>
      <c r="H1260" s="894"/>
      <c r="I1260" s="914"/>
      <c r="J1260" s="898"/>
      <c r="K1260" s="893">
        <f ca="1">IF(OFFSET(K1260,-2,0,,)="",-300,OFFSET(K1260,-2,0,,)-1)</f>
        <v>-622</v>
      </c>
      <c r="L1260" s="425" t="e">
        <f ca="1">IF(AND(EXACT(C1260,C1258),C1258&lt;&gt;0),L1258+1,0)</f>
        <v>#NAME?</v>
      </c>
      <c r="M1260" s="425" t="str">
        <f ca="1">IF(C1260&lt;&gt;"",C1260&amp;"-"&amp;L1260,"")</f>
        <v/>
      </c>
      <c r="N1260" s="425" t="str">
        <f t="array" aca="1" ref="N1260" ca="1">IFERROR(IF(INDEX('Disaggregation Records'!$E$155:$E$385,MATCH(RIGHT(M1260,255),RIGHT('Disaggregation Records'!$D$155:$D$385,255),0))=0,"",INDEX('Disaggregation Records'!$E$155:$E$385,MATCH(RIGHT(M1260,255),RIGHT('Disaggregation Records'!$D$155:$D$385,255),0))),"")</f>
        <v/>
      </c>
      <c r="O1260" s="425" t="str">
        <f t="array" aca="1" ref="O1260" ca="1">IFERROR(IF(INDEX('Disaggregation Records'!$F$155:$F$385,MATCH(RIGHT(M1260,255),RIGHT('Disaggregation Records'!$D$155:$D$385,255),0))=0,"",INDEX('Disaggregation Records'!$F$155:$F$385,MATCH(RIGHT(M1260,255),RIGHT('Disaggregation Records'!$D$155:$D$385,255),0))),"")</f>
        <v/>
      </c>
      <c r="P1260" s="425" t="str">
        <f t="array" aca="1" ref="P1260" ca="1">IFERROR(IF(INDEX('Disaggregation Records'!$H$155:$H$385,MATCH(RIGHT(M1260,255),RIGHT('Disaggregation Records'!$D$155:$D$385,255),0))=0,"",INDEX('Disaggregation Records'!$H$155:$H$385,MATCH(RIGHT(M1260,255),RIGHT('Disaggregation Records'!$D$155:$D$385,255),0))),"")</f>
        <v/>
      </c>
    </row>
    <row r="1261" spans="1:16" x14ac:dyDescent="0.35">
      <c r="A1261" s="891"/>
      <c r="B1261" s="903"/>
      <c r="C1261" s="890"/>
      <c r="D1261" s="901"/>
      <c r="E1261" s="913"/>
      <c r="F1261" s="431"/>
      <c r="G1261" s="905"/>
      <c r="H1261" s="895"/>
      <c r="I1261" s="915"/>
      <c r="J1261" s="899"/>
      <c r="K1261" s="893"/>
      <c r="L1261" s="425"/>
      <c r="M1261" s="425"/>
      <c r="N1261" s="425"/>
      <c r="O1261" s="425"/>
      <c r="P1261" s="425"/>
    </row>
    <row r="1262" spans="1:16" x14ac:dyDescent="0.35">
      <c r="A1262" s="891" t="str">
        <f ca="1">INDIRECT("'Disaggregation tab old'!AB"&amp;28-$K1262)</f>
        <v>a161R00000O3K2PQAV</v>
      </c>
      <c r="B1262" s="902">
        <f ca="1">INDIRECT("'Disaggregation tab old'!A"&amp;28-$K1262)</f>
        <v>17</v>
      </c>
      <c r="C1262" s="889" t="str">
        <f ca="1">VLOOKUP(B1262,'Coverage Indicators - Section D'!$A$9:$AZ$70,52,FALSE)</f>
        <v/>
      </c>
      <c r="D1262" s="900" t="str">
        <f ca="1">N1262</f>
        <v/>
      </c>
      <c r="E1262" s="912" t="str">
        <f ca="1">O1262</f>
        <v/>
      </c>
      <c r="F1262" s="431"/>
      <c r="G1262" s="904" t="str">
        <f>IF(IFERROR((F1262/F1263),"") ="", "",(F1262/F1263))</f>
        <v/>
      </c>
      <c r="H1262" s="894"/>
      <c r="I1262" s="914"/>
      <c r="J1262" s="898"/>
      <c r="K1262" s="893">
        <f ca="1">IF(OFFSET(K1262,-2,0,,)="",-300,OFFSET(K1262,-2,0,,)-1)</f>
        <v>-623</v>
      </c>
      <c r="L1262" s="425" t="e">
        <f ca="1">IF(AND(EXACT(C1262,C1260),C1260&lt;&gt;0),L1260+1,0)</f>
        <v>#NAME?</v>
      </c>
      <c r="M1262" s="425" t="str">
        <f ca="1">IF(C1262&lt;&gt;"",C1262&amp;"-"&amp;L1262,"")</f>
        <v/>
      </c>
      <c r="N1262" s="425" t="str">
        <f t="array" aca="1" ref="N1262" ca="1">IFERROR(IF(INDEX('Disaggregation Records'!$E$155:$E$385,MATCH(RIGHT(M1262,255),RIGHT('Disaggregation Records'!$D$155:$D$385,255),0))=0,"",INDEX('Disaggregation Records'!$E$155:$E$385,MATCH(RIGHT(M1262,255),RIGHT('Disaggregation Records'!$D$155:$D$385,255),0))),"")</f>
        <v/>
      </c>
      <c r="O1262" s="425" t="str">
        <f t="array" aca="1" ref="O1262" ca="1">IFERROR(IF(INDEX('Disaggregation Records'!$F$155:$F$385,MATCH(RIGHT(M1262,255),RIGHT('Disaggregation Records'!$D$155:$D$385,255),0))=0,"",INDEX('Disaggregation Records'!$F$155:$F$385,MATCH(RIGHT(M1262,255),RIGHT('Disaggregation Records'!$D$155:$D$385,255),0))),"")</f>
        <v/>
      </c>
      <c r="P1262" s="425" t="str">
        <f t="array" aca="1" ref="P1262" ca="1">IFERROR(IF(INDEX('Disaggregation Records'!$H$155:$H$385,MATCH(RIGHT(M1262,255),RIGHT('Disaggregation Records'!$D$155:$D$385,255),0))=0,"",INDEX('Disaggregation Records'!$H$155:$H$385,MATCH(RIGHT(M1262,255),RIGHT('Disaggregation Records'!$D$155:$D$385,255),0))),"")</f>
        <v/>
      </c>
    </row>
    <row r="1263" spans="1:16" x14ac:dyDescent="0.35">
      <c r="A1263" s="891"/>
      <c r="B1263" s="903"/>
      <c r="C1263" s="890"/>
      <c r="D1263" s="901"/>
      <c r="E1263" s="913"/>
      <c r="F1263" s="431"/>
      <c r="G1263" s="905"/>
      <c r="H1263" s="895"/>
      <c r="I1263" s="915"/>
      <c r="J1263" s="899"/>
      <c r="K1263" s="893"/>
      <c r="L1263" s="425"/>
      <c r="M1263" s="425"/>
      <c r="N1263" s="425"/>
      <c r="O1263" s="425"/>
      <c r="P1263" s="425"/>
    </row>
    <row r="1264" spans="1:16" x14ac:dyDescent="0.35">
      <c r="A1264" s="891" t="str">
        <f ca="1">INDIRECT("'Disaggregation tab old'!AB"&amp;28-$K1264)</f>
        <v>a161R00000O3K2QQAV</v>
      </c>
      <c r="B1264" s="902">
        <f ca="1">INDIRECT("'Disaggregation tab old'!A"&amp;28-$K1264)</f>
        <v>17</v>
      </c>
      <c r="C1264" s="889" t="str">
        <f ca="1">VLOOKUP(B1264,'Coverage Indicators - Section D'!$A$9:$AZ$70,52,FALSE)</f>
        <v/>
      </c>
      <c r="D1264" s="900" t="str">
        <f ca="1">N1264</f>
        <v/>
      </c>
      <c r="E1264" s="912" t="str">
        <f ca="1">O1264</f>
        <v/>
      </c>
      <c r="F1264" s="431"/>
      <c r="G1264" s="904" t="str">
        <f>IF(IFERROR((F1264/F1265),"") ="", "",(F1264/F1265))</f>
        <v/>
      </c>
      <c r="H1264" s="894"/>
      <c r="I1264" s="914"/>
      <c r="J1264" s="898"/>
      <c r="K1264" s="893">
        <f ca="1">IF(OFFSET(K1264,-2,0,,)="",-300,OFFSET(K1264,-2,0,,)-1)</f>
        <v>-624</v>
      </c>
      <c r="L1264" s="425" t="e">
        <f ca="1">IF(AND(EXACT(C1264,C1262),C1262&lt;&gt;0),L1262+1,0)</f>
        <v>#NAME?</v>
      </c>
      <c r="M1264" s="425" t="str">
        <f ca="1">IF(C1264&lt;&gt;"",C1264&amp;"-"&amp;L1264,"")</f>
        <v/>
      </c>
      <c r="N1264" s="425" t="str">
        <f t="array" aca="1" ref="N1264" ca="1">IFERROR(IF(INDEX('Disaggregation Records'!$E$155:$E$385,MATCH(RIGHT(M1264,255),RIGHT('Disaggregation Records'!$D$155:$D$385,255),0))=0,"",INDEX('Disaggregation Records'!$E$155:$E$385,MATCH(RIGHT(M1264,255),RIGHT('Disaggregation Records'!$D$155:$D$385,255),0))),"")</f>
        <v/>
      </c>
      <c r="O1264" s="425" t="str">
        <f t="array" aca="1" ref="O1264" ca="1">IFERROR(IF(INDEX('Disaggregation Records'!$F$155:$F$385,MATCH(RIGHT(M1264,255),RIGHT('Disaggregation Records'!$D$155:$D$385,255),0))=0,"",INDEX('Disaggregation Records'!$F$155:$F$385,MATCH(RIGHT(M1264,255),RIGHT('Disaggregation Records'!$D$155:$D$385,255),0))),"")</f>
        <v/>
      </c>
      <c r="P1264" s="425" t="str">
        <f t="array" aca="1" ref="P1264" ca="1">IFERROR(IF(INDEX('Disaggregation Records'!$H$155:$H$385,MATCH(RIGHT(M1264,255),RIGHT('Disaggregation Records'!$D$155:$D$385,255),0))=0,"",INDEX('Disaggregation Records'!$H$155:$H$385,MATCH(RIGHT(M1264,255),RIGHT('Disaggregation Records'!$D$155:$D$385,255),0))),"")</f>
        <v/>
      </c>
    </row>
    <row r="1265" spans="1:16" x14ac:dyDescent="0.35">
      <c r="A1265" s="891"/>
      <c r="B1265" s="903"/>
      <c r="C1265" s="890"/>
      <c r="D1265" s="901"/>
      <c r="E1265" s="913"/>
      <c r="F1265" s="431"/>
      <c r="G1265" s="905"/>
      <c r="H1265" s="895"/>
      <c r="I1265" s="915"/>
      <c r="J1265" s="899"/>
      <c r="K1265" s="893"/>
      <c r="L1265" s="425"/>
      <c r="M1265" s="425"/>
      <c r="N1265" s="425"/>
      <c r="O1265" s="425"/>
      <c r="P1265" s="425"/>
    </row>
    <row r="1266" spans="1:16" x14ac:dyDescent="0.35">
      <c r="A1266" s="891" t="str">
        <f ca="1">INDIRECT("'Disaggregation tab old'!AB"&amp;28-$K1266)</f>
        <v>a161R00000O3K2RQAV</v>
      </c>
      <c r="B1266" s="902">
        <f ca="1">INDIRECT("'Disaggregation tab old'!A"&amp;28-$K1266)</f>
        <v>17</v>
      </c>
      <c r="C1266" s="889" t="str">
        <f ca="1">VLOOKUP(B1266,'Coverage Indicators - Section D'!$A$9:$AZ$70,52,FALSE)</f>
        <v/>
      </c>
      <c r="D1266" s="900" t="str">
        <f ca="1">N1266</f>
        <v/>
      </c>
      <c r="E1266" s="912" t="str">
        <f ca="1">O1266</f>
        <v/>
      </c>
      <c r="F1266" s="431"/>
      <c r="G1266" s="904" t="str">
        <f>IF(IFERROR((F1266/F1267),"") ="", "",(F1266/F1267))</f>
        <v/>
      </c>
      <c r="H1266" s="894"/>
      <c r="I1266" s="914"/>
      <c r="J1266" s="898"/>
      <c r="K1266" s="893">
        <f ca="1">IF(OFFSET(K1266,-2,0,,)="",-300,OFFSET(K1266,-2,0,,)-1)</f>
        <v>-625</v>
      </c>
      <c r="L1266" s="425" t="e">
        <f ca="1">IF(AND(EXACT(C1266,C1264),C1264&lt;&gt;0),L1264+1,0)</f>
        <v>#NAME?</v>
      </c>
      <c r="M1266" s="425" t="str">
        <f ca="1">IF(C1266&lt;&gt;"",C1266&amp;"-"&amp;L1266,"")</f>
        <v/>
      </c>
      <c r="N1266" s="425" t="str">
        <f t="array" aca="1" ref="N1266" ca="1">IFERROR(IF(INDEX('Disaggregation Records'!$E$155:$E$385,MATCH(RIGHT(M1266,255),RIGHT('Disaggregation Records'!$D$155:$D$385,255),0))=0,"",INDEX('Disaggregation Records'!$E$155:$E$385,MATCH(RIGHT(M1266,255),RIGHT('Disaggregation Records'!$D$155:$D$385,255),0))),"")</f>
        <v/>
      </c>
      <c r="O1266" s="425" t="str">
        <f t="array" aca="1" ref="O1266" ca="1">IFERROR(IF(INDEX('Disaggregation Records'!$F$155:$F$385,MATCH(RIGHT(M1266,255),RIGHT('Disaggregation Records'!$D$155:$D$385,255),0))=0,"",INDEX('Disaggregation Records'!$F$155:$F$385,MATCH(RIGHT(M1266,255),RIGHT('Disaggregation Records'!$D$155:$D$385,255),0))),"")</f>
        <v/>
      </c>
      <c r="P1266" s="425" t="str">
        <f t="array" aca="1" ref="P1266" ca="1">IFERROR(IF(INDEX('Disaggregation Records'!$H$155:$H$385,MATCH(RIGHT(M1266,255),RIGHT('Disaggregation Records'!$D$155:$D$385,255),0))=0,"",INDEX('Disaggregation Records'!$H$155:$H$385,MATCH(RIGHT(M1266,255),RIGHT('Disaggregation Records'!$D$155:$D$385,255),0))),"")</f>
        <v/>
      </c>
    </row>
    <row r="1267" spans="1:16" x14ac:dyDescent="0.35">
      <c r="A1267" s="891"/>
      <c r="B1267" s="903"/>
      <c r="C1267" s="890"/>
      <c r="D1267" s="901"/>
      <c r="E1267" s="913"/>
      <c r="F1267" s="431"/>
      <c r="G1267" s="905"/>
      <c r="H1267" s="895"/>
      <c r="I1267" s="915"/>
      <c r="J1267" s="899"/>
      <c r="K1267" s="893"/>
      <c r="L1267" s="425"/>
      <c r="M1267" s="425"/>
      <c r="N1267" s="425"/>
      <c r="O1267" s="425"/>
      <c r="P1267" s="425"/>
    </row>
    <row r="1268" spans="1:16" x14ac:dyDescent="0.35">
      <c r="A1268" s="891" t="str">
        <f ca="1">INDIRECT("'Disaggregation tab old'!AB"&amp;28-$K1268)</f>
        <v>a161R00000O3K2SQAV</v>
      </c>
      <c r="B1268" s="902">
        <f ca="1">INDIRECT("'Disaggregation tab old'!A"&amp;28-$K1268)</f>
        <v>17</v>
      </c>
      <c r="C1268" s="889" t="str">
        <f ca="1">VLOOKUP(B1268,'Coverage Indicators - Section D'!$A$9:$AZ$70,52,FALSE)</f>
        <v/>
      </c>
      <c r="D1268" s="900" t="str">
        <f ca="1">N1268</f>
        <v/>
      </c>
      <c r="E1268" s="912" t="str">
        <f ca="1">O1268</f>
        <v/>
      </c>
      <c r="F1268" s="431"/>
      <c r="G1268" s="904" t="str">
        <f>IF(IFERROR((F1268/F1269),"") ="", "",(F1268/F1269))</f>
        <v/>
      </c>
      <c r="H1268" s="894"/>
      <c r="I1268" s="914"/>
      <c r="J1268" s="898"/>
      <c r="K1268" s="893">
        <f ca="1">IF(OFFSET(K1268,-2,0,,)="",-300,OFFSET(K1268,-2,0,,)-1)</f>
        <v>-626</v>
      </c>
      <c r="L1268" s="425" t="e">
        <f ca="1">IF(AND(EXACT(C1268,C1266),C1266&lt;&gt;0),L1266+1,0)</f>
        <v>#NAME?</v>
      </c>
      <c r="M1268" s="425" t="str">
        <f ca="1">IF(C1268&lt;&gt;"",C1268&amp;"-"&amp;L1268,"")</f>
        <v/>
      </c>
      <c r="N1268" s="425" t="str">
        <f t="array" aca="1" ref="N1268" ca="1">IFERROR(IF(INDEX('Disaggregation Records'!$E$155:$E$385,MATCH(RIGHT(M1268,255),RIGHT('Disaggregation Records'!$D$155:$D$385,255),0))=0,"",INDEX('Disaggregation Records'!$E$155:$E$385,MATCH(RIGHT(M1268,255),RIGHT('Disaggregation Records'!$D$155:$D$385,255),0))),"")</f>
        <v/>
      </c>
      <c r="O1268" s="425" t="str">
        <f t="array" aca="1" ref="O1268" ca="1">IFERROR(IF(INDEX('Disaggregation Records'!$F$155:$F$385,MATCH(RIGHT(M1268,255),RIGHT('Disaggregation Records'!$D$155:$D$385,255),0))=0,"",INDEX('Disaggregation Records'!$F$155:$F$385,MATCH(RIGHT(M1268,255),RIGHT('Disaggregation Records'!$D$155:$D$385,255),0))),"")</f>
        <v/>
      </c>
      <c r="P1268" s="425" t="str">
        <f t="array" aca="1" ref="P1268" ca="1">IFERROR(IF(INDEX('Disaggregation Records'!$H$155:$H$385,MATCH(RIGHT(M1268,255),RIGHT('Disaggregation Records'!$D$155:$D$385,255),0))=0,"",INDEX('Disaggregation Records'!$H$155:$H$385,MATCH(RIGHT(M1268,255),RIGHT('Disaggregation Records'!$D$155:$D$385,255),0))),"")</f>
        <v/>
      </c>
    </row>
    <row r="1269" spans="1:16" x14ac:dyDescent="0.35">
      <c r="A1269" s="891"/>
      <c r="B1269" s="903"/>
      <c r="C1269" s="890"/>
      <c r="D1269" s="901"/>
      <c r="E1269" s="913"/>
      <c r="F1269" s="431"/>
      <c r="G1269" s="905"/>
      <c r="H1269" s="895"/>
      <c r="I1269" s="915"/>
      <c r="J1269" s="899"/>
      <c r="K1269" s="893"/>
      <c r="L1269" s="425"/>
      <c r="M1269" s="425"/>
      <c r="N1269" s="425"/>
      <c r="O1269" s="425"/>
      <c r="P1269" s="425"/>
    </row>
    <row r="1270" spans="1:16" x14ac:dyDescent="0.35">
      <c r="A1270" s="891" t="str">
        <f ca="1">INDIRECT("'Disaggregation tab old'!AB"&amp;28-$K1270)</f>
        <v>a161R00000O3K2TQAV</v>
      </c>
      <c r="B1270" s="902">
        <f ca="1">INDIRECT("'Disaggregation tab old'!A"&amp;28-$K1270)</f>
        <v>17</v>
      </c>
      <c r="C1270" s="889" t="str">
        <f ca="1">VLOOKUP(B1270,'Coverage Indicators - Section D'!$A$9:$AZ$70,52,FALSE)</f>
        <v/>
      </c>
      <c r="D1270" s="900" t="str">
        <f ca="1">N1270</f>
        <v/>
      </c>
      <c r="E1270" s="912" t="str">
        <f ca="1">O1270</f>
        <v/>
      </c>
      <c r="F1270" s="431"/>
      <c r="G1270" s="904" t="str">
        <f>IF(IFERROR((F1270/F1271),"") ="", "",(F1270/F1271))</f>
        <v/>
      </c>
      <c r="H1270" s="894"/>
      <c r="I1270" s="914"/>
      <c r="J1270" s="898"/>
      <c r="K1270" s="893">
        <f ca="1">IF(OFFSET(K1270,-2,0,,)="",-300,OFFSET(K1270,-2,0,,)-1)</f>
        <v>-627</v>
      </c>
      <c r="L1270" s="425" t="e">
        <f ca="1">IF(AND(EXACT(C1270,C1268),C1268&lt;&gt;0),L1268+1,0)</f>
        <v>#NAME?</v>
      </c>
      <c r="M1270" s="425" t="str">
        <f ca="1">IF(C1270&lt;&gt;"",C1270&amp;"-"&amp;L1270,"")</f>
        <v/>
      </c>
      <c r="N1270" s="425" t="str">
        <f t="array" aca="1" ref="N1270" ca="1">IFERROR(IF(INDEX('Disaggregation Records'!$E$155:$E$385,MATCH(RIGHT(M1270,255),RIGHT('Disaggregation Records'!$D$155:$D$385,255),0))=0,"",INDEX('Disaggregation Records'!$E$155:$E$385,MATCH(RIGHT(M1270,255),RIGHT('Disaggregation Records'!$D$155:$D$385,255),0))),"")</f>
        <v/>
      </c>
      <c r="O1270" s="425" t="str">
        <f t="array" aca="1" ref="O1270" ca="1">IFERROR(IF(INDEX('Disaggregation Records'!$F$155:$F$385,MATCH(RIGHT(M1270,255),RIGHT('Disaggregation Records'!$D$155:$D$385,255),0))=0,"",INDEX('Disaggregation Records'!$F$155:$F$385,MATCH(RIGHT(M1270,255),RIGHT('Disaggregation Records'!$D$155:$D$385,255),0))),"")</f>
        <v/>
      </c>
      <c r="P1270" s="425" t="str">
        <f t="array" aca="1" ref="P1270" ca="1">IFERROR(IF(INDEX('Disaggregation Records'!$H$155:$H$385,MATCH(RIGHT(M1270,255),RIGHT('Disaggregation Records'!$D$155:$D$385,255),0))=0,"",INDEX('Disaggregation Records'!$H$155:$H$385,MATCH(RIGHT(M1270,255),RIGHT('Disaggregation Records'!$D$155:$D$385,255),0))),"")</f>
        <v/>
      </c>
    </row>
    <row r="1271" spans="1:16" x14ac:dyDescent="0.35">
      <c r="A1271" s="891"/>
      <c r="B1271" s="903"/>
      <c r="C1271" s="890"/>
      <c r="D1271" s="901"/>
      <c r="E1271" s="913"/>
      <c r="F1271" s="431"/>
      <c r="G1271" s="905"/>
      <c r="H1271" s="895"/>
      <c r="I1271" s="915"/>
      <c r="J1271" s="899"/>
      <c r="K1271" s="893"/>
      <c r="L1271" s="425"/>
      <c r="M1271" s="425"/>
      <c r="N1271" s="425"/>
      <c r="O1271" s="425"/>
      <c r="P1271" s="425"/>
    </row>
    <row r="1272" spans="1:16" x14ac:dyDescent="0.35">
      <c r="A1272" s="891" t="str">
        <f ca="1">INDIRECT("'Disaggregation tab old'!AB"&amp;28-$K1272)</f>
        <v>a161R00000O3K2UQAV</v>
      </c>
      <c r="B1272" s="902">
        <f ca="1">INDIRECT("'Disaggregation tab old'!A"&amp;28-$K1272)</f>
        <v>17</v>
      </c>
      <c r="C1272" s="889" t="str">
        <f ca="1">VLOOKUP(B1272,'Coverage Indicators - Section D'!$A$9:$AZ$70,52,FALSE)</f>
        <v/>
      </c>
      <c r="D1272" s="900" t="str">
        <f ca="1">N1272</f>
        <v/>
      </c>
      <c r="E1272" s="912" t="str">
        <f ca="1">O1272</f>
        <v/>
      </c>
      <c r="F1272" s="431"/>
      <c r="G1272" s="904" t="str">
        <f>IF(IFERROR((F1272/F1273),"") ="", "",(F1272/F1273))</f>
        <v/>
      </c>
      <c r="H1272" s="894"/>
      <c r="I1272" s="914"/>
      <c r="J1272" s="898"/>
      <c r="K1272" s="893">
        <f ca="1">IF(OFFSET(K1272,-2,0,,)="",-300,OFFSET(K1272,-2,0,,)-1)</f>
        <v>-628</v>
      </c>
      <c r="L1272" s="425" t="e">
        <f ca="1">IF(AND(EXACT(C1272,C1270),C1270&lt;&gt;0),L1270+1,0)</f>
        <v>#NAME?</v>
      </c>
      <c r="M1272" s="425" t="str">
        <f ca="1">IF(C1272&lt;&gt;"",C1272&amp;"-"&amp;L1272,"")</f>
        <v/>
      </c>
      <c r="N1272" s="425" t="str">
        <f t="array" aca="1" ref="N1272" ca="1">IFERROR(IF(INDEX('Disaggregation Records'!$E$155:$E$385,MATCH(RIGHT(M1272,255),RIGHT('Disaggregation Records'!$D$155:$D$385,255),0))=0,"",INDEX('Disaggregation Records'!$E$155:$E$385,MATCH(RIGHT(M1272,255),RIGHT('Disaggregation Records'!$D$155:$D$385,255),0))),"")</f>
        <v/>
      </c>
      <c r="O1272" s="425" t="str">
        <f t="array" aca="1" ref="O1272" ca="1">IFERROR(IF(INDEX('Disaggregation Records'!$F$155:$F$385,MATCH(RIGHT(M1272,255),RIGHT('Disaggregation Records'!$D$155:$D$385,255),0))=0,"",INDEX('Disaggregation Records'!$F$155:$F$385,MATCH(RIGHT(M1272,255),RIGHT('Disaggregation Records'!$D$155:$D$385,255),0))),"")</f>
        <v/>
      </c>
      <c r="P1272" s="425" t="str">
        <f t="array" aca="1" ref="P1272" ca="1">IFERROR(IF(INDEX('Disaggregation Records'!$H$155:$H$385,MATCH(RIGHT(M1272,255),RIGHT('Disaggregation Records'!$D$155:$D$385,255),0))=0,"",INDEX('Disaggregation Records'!$H$155:$H$385,MATCH(RIGHT(M1272,255),RIGHT('Disaggregation Records'!$D$155:$D$385,255),0))),"")</f>
        <v/>
      </c>
    </row>
    <row r="1273" spans="1:16" x14ac:dyDescent="0.35">
      <c r="A1273" s="891"/>
      <c r="B1273" s="903"/>
      <c r="C1273" s="890"/>
      <c r="D1273" s="901"/>
      <c r="E1273" s="913"/>
      <c r="F1273" s="431"/>
      <c r="G1273" s="905"/>
      <c r="H1273" s="895"/>
      <c r="I1273" s="915"/>
      <c r="J1273" s="899"/>
      <c r="K1273" s="893"/>
      <c r="L1273" s="425"/>
      <c r="M1273" s="425"/>
      <c r="N1273" s="425"/>
      <c r="O1273" s="425"/>
      <c r="P1273" s="425"/>
    </row>
    <row r="1274" spans="1:16" x14ac:dyDescent="0.35">
      <c r="A1274" s="891" t="str">
        <f ca="1">INDIRECT("'Disaggregation tab old'!AB"&amp;28-$K1274)</f>
        <v>a161R00000O3K2VQAV</v>
      </c>
      <c r="B1274" s="902">
        <f ca="1">INDIRECT("'Disaggregation tab old'!A"&amp;28-$K1274)</f>
        <v>17</v>
      </c>
      <c r="C1274" s="889" t="str">
        <f ca="1">VLOOKUP(B1274,'Coverage Indicators - Section D'!$A$9:$AZ$70,52,FALSE)</f>
        <v/>
      </c>
      <c r="D1274" s="900" t="str">
        <f ca="1">N1274</f>
        <v/>
      </c>
      <c r="E1274" s="912" t="str">
        <f ca="1">O1274</f>
        <v/>
      </c>
      <c r="F1274" s="431"/>
      <c r="G1274" s="904" t="str">
        <f>IF(IFERROR((F1274/F1275),"") ="", "",(F1274/F1275))</f>
        <v/>
      </c>
      <c r="H1274" s="894"/>
      <c r="I1274" s="914"/>
      <c r="J1274" s="898"/>
      <c r="K1274" s="893">
        <f ca="1">IF(OFFSET(K1274,-2,0,,)="",-300,OFFSET(K1274,-2,0,,)-1)</f>
        <v>-629</v>
      </c>
      <c r="L1274" s="425" t="e">
        <f ca="1">IF(AND(EXACT(C1274,C1272),C1272&lt;&gt;0),L1272+1,0)</f>
        <v>#NAME?</v>
      </c>
      <c r="M1274" s="425" t="str">
        <f ca="1">IF(C1274&lt;&gt;"",C1274&amp;"-"&amp;L1274,"")</f>
        <v/>
      </c>
      <c r="N1274" s="425" t="str">
        <f t="array" aca="1" ref="N1274" ca="1">IFERROR(IF(INDEX('Disaggregation Records'!$E$155:$E$385,MATCH(RIGHT(M1274,255),RIGHT('Disaggregation Records'!$D$155:$D$385,255),0))=0,"",INDEX('Disaggregation Records'!$E$155:$E$385,MATCH(RIGHT(M1274,255),RIGHT('Disaggregation Records'!$D$155:$D$385,255),0))),"")</f>
        <v/>
      </c>
      <c r="O1274" s="425" t="str">
        <f t="array" aca="1" ref="O1274" ca="1">IFERROR(IF(INDEX('Disaggregation Records'!$F$155:$F$385,MATCH(RIGHT(M1274,255),RIGHT('Disaggregation Records'!$D$155:$D$385,255),0))=0,"",INDEX('Disaggregation Records'!$F$155:$F$385,MATCH(RIGHT(M1274,255),RIGHT('Disaggregation Records'!$D$155:$D$385,255),0))),"")</f>
        <v/>
      </c>
      <c r="P1274" s="425" t="str">
        <f t="array" aca="1" ref="P1274" ca="1">IFERROR(IF(INDEX('Disaggregation Records'!$H$155:$H$385,MATCH(RIGHT(M1274,255),RIGHT('Disaggregation Records'!$D$155:$D$385,255),0))=0,"",INDEX('Disaggregation Records'!$H$155:$H$385,MATCH(RIGHT(M1274,255),RIGHT('Disaggregation Records'!$D$155:$D$385,255),0))),"")</f>
        <v/>
      </c>
    </row>
    <row r="1275" spans="1:16" x14ac:dyDescent="0.35">
      <c r="A1275" s="891"/>
      <c r="B1275" s="903"/>
      <c r="C1275" s="890"/>
      <c r="D1275" s="901"/>
      <c r="E1275" s="913"/>
      <c r="F1275" s="431"/>
      <c r="G1275" s="905"/>
      <c r="H1275" s="895"/>
      <c r="I1275" s="915"/>
      <c r="J1275" s="899"/>
      <c r="K1275" s="893"/>
      <c r="L1275" s="425"/>
      <c r="M1275" s="425"/>
      <c r="N1275" s="425"/>
      <c r="O1275" s="425"/>
      <c r="P1275" s="425"/>
    </row>
    <row r="1276" spans="1:16" x14ac:dyDescent="0.35">
      <c r="A1276" s="891" t="str">
        <f ca="1">INDIRECT("'Disaggregation tab old'!AB"&amp;28-$K1276)</f>
        <v>a161R00000O3K2WQAV</v>
      </c>
      <c r="B1276" s="902">
        <f ca="1">INDIRECT("'Disaggregation tab old'!A"&amp;28-$K1276)</f>
        <v>17</v>
      </c>
      <c r="C1276" s="889" t="str">
        <f ca="1">VLOOKUP(B1276,'Coverage Indicators - Section D'!$A$9:$AZ$70,52,FALSE)</f>
        <v/>
      </c>
      <c r="D1276" s="900" t="str">
        <f ca="1">N1276</f>
        <v/>
      </c>
      <c r="E1276" s="912" t="str">
        <f ca="1">O1276</f>
        <v/>
      </c>
      <c r="F1276" s="431"/>
      <c r="G1276" s="904" t="str">
        <f>IF(IFERROR((F1276/F1277),"") ="", "",(F1276/F1277))</f>
        <v/>
      </c>
      <c r="H1276" s="894"/>
      <c r="I1276" s="914"/>
      <c r="J1276" s="898"/>
      <c r="K1276" s="893">
        <f ca="1">IF(OFFSET(K1276,-2,0,,)="",-300,OFFSET(K1276,-2,0,,)-1)</f>
        <v>-630</v>
      </c>
      <c r="L1276" s="425" t="e">
        <f ca="1">IF(AND(EXACT(C1276,C1274),C1274&lt;&gt;0),L1274+1,0)</f>
        <v>#NAME?</v>
      </c>
      <c r="M1276" s="425" t="str">
        <f ca="1">IF(C1276&lt;&gt;"",C1276&amp;"-"&amp;L1276,"")</f>
        <v/>
      </c>
      <c r="N1276" s="425" t="str">
        <f t="array" aca="1" ref="N1276" ca="1">IFERROR(IF(INDEX('Disaggregation Records'!$E$155:$E$385,MATCH(RIGHT(M1276,255),RIGHT('Disaggregation Records'!$D$155:$D$385,255),0))=0,"",INDEX('Disaggregation Records'!$E$155:$E$385,MATCH(RIGHT(M1276,255),RIGHT('Disaggregation Records'!$D$155:$D$385,255),0))),"")</f>
        <v/>
      </c>
      <c r="O1276" s="425" t="str">
        <f t="array" aca="1" ref="O1276" ca="1">IFERROR(IF(INDEX('Disaggregation Records'!$F$155:$F$385,MATCH(RIGHT(M1276,255),RIGHT('Disaggregation Records'!$D$155:$D$385,255),0))=0,"",INDEX('Disaggregation Records'!$F$155:$F$385,MATCH(RIGHT(M1276,255),RIGHT('Disaggregation Records'!$D$155:$D$385,255),0))),"")</f>
        <v/>
      </c>
      <c r="P1276" s="425" t="str">
        <f t="array" aca="1" ref="P1276" ca="1">IFERROR(IF(INDEX('Disaggregation Records'!$H$155:$H$385,MATCH(RIGHT(M1276,255),RIGHT('Disaggregation Records'!$D$155:$D$385,255),0))=0,"",INDEX('Disaggregation Records'!$H$155:$H$385,MATCH(RIGHT(M1276,255),RIGHT('Disaggregation Records'!$D$155:$D$385,255),0))),"")</f>
        <v/>
      </c>
    </row>
    <row r="1277" spans="1:16" x14ac:dyDescent="0.35">
      <c r="A1277" s="891"/>
      <c r="B1277" s="903"/>
      <c r="C1277" s="890"/>
      <c r="D1277" s="901"/>
      <c r="E1277" s="913"/>
      <c r="F1277" s="431"/>
      <c r="G1277" s="905"/>
      <c r="H1277" s="895"/>
      <c r="I1277" s="915"/>
      <c r="J1277" s="899"/>
      <c r="K1277" s="893"/>
      <c r="L1277" s="425"/>
      <c r="M1277" s="425"/>
      <c r="N1277" s="425"/>
      <c r="O1277" s="425"/>
      <c r="P1277" s="425"/>
    </row>
    <row r="1278" spans="1:16" x14ac:dyDescent="0.35">
      <c r="A1278" s="891" t="str">
        <f ca="1">INDIRECT("'Disaggregation tab old'!AB"&amp;28-$K1278)</f>
        <v>a161R00000O3K2XQAV</v>
      </c>
      <c r="B1278" s="902">
        <f ca="1">INDIRECT("'Disaggregation tab old'!A"&amp;28-$K1278)</f>
        <v>17</v>
      </c>
      <c r="C1278" s="889" t="str">
        <f ca="1">VLOOKUP(B1278,'Coverage Indicators - Section D'!$A$9:$AZ$70,52,FALSE)</f>
        <v/>
      </c>
      <c r="D1278" s="900" t="str">
        <f ca="1">N1278</f>
        <v/>
      </c>
      <c r="E1278" s="912" t="str">
        <f ca="1">O1278</f>
        <v/>
      </c>
      <c r="F1278" s="431"/>
      <c r="G1278" s="904" t="str">
        <f>IF(IFERROR((F1278/F1279),"") ="", "",(F1278/F1279))</f>
        <v/>
      </c>
      <c r="H1278" s="894"/>
      <c r="I1278" s="914"/>
      <c r="J1278" s="898"/>
      <c r="K1278" s="893">
        <f ca="1">IF(OFFSET(K1278,-2,0,,)="",-300,OFFSET(K1278,-2,0,,)-1)</f>
        <v>-631</v>
      </c>
      <c r="L1278" s="425" t="e">
        <f ca="1">IF(AND(EXACT(C1278,C1276),C1276&lt;&gt;0),L1276+1,0)</f>
        <v>#NAME?</v>
      </c>
      <c r="M1278" s="425" t="str">
        <f ca="1">IF(C1278&lt;&gt;"",C1278&amp;"-"&amp;L1278,"")</f>
        <v/>
      </c>
      <c r="N1278" s="425" t="str">
        <f t="array" aca="1" ref="N1278" ca="1">IFERROR(IF(INDEX('Disaggregation Records'!$E$155:$E$385,MATCH(RIGHT(M1278,255),RIGHT('Disaggregation Records'!$D$155:$D$385,255),0))=0,"",INDEX('Disaggregation Records'!$E$155:$E$385,MATCH(RIGHT(M1278,255),RIGHT('Disaggregation Records'!$D$155:$D$385,255),0))),"")</f>
        <v/>
      </c>
      <c r="O1278" s="425" t="str">
        <f t="array" aca="1" ref="O1278" ca="1">IFERROR(IF(INDEX('Disaggregation Records'!$F$155:$F$385,MATCH(RIGHT(M1278,255),RIGHT('Disaggregation Records'!$D$155:$D$385,255),0))=0,"",INDEX('Disaggregation Records'!$F$155:$F$385,MATCH(RIGHT(M1278,255),RIGHT('Disaggregation Records'!$D$155:$D$385,255),0))),"")</f>
        <v/>
      </c>
      <c r="P1278" s="425" t="str">
        <f t="array" aca="1" ref="P1278" ca="1">IFERROR(IF(INDEX('Disaggregation Records'!$H$155:$H$385,MATCH(RIGHT(M1278,255),RIGHT('Disaggregation Records'!$D$155:$D$385,255),0))=0,"",INDEX('Disaggregation Records'!$H$155:$H$385,MATCH(RIGHT(M1278,255),RIGHT('Disaggregation Records'!$D$155:$D$385,255),0))),"")</f>
        <v/>
      </c>
    </row>
    <row r="1279" spans="1:16" x14ac:dyDescent="0.35">
      <c r="A1279" s="891"/>
      <c r="B1279" s="903"/>
      <c r="C1279" s="890"/>
      <c r="D1279" s="901"/>
      <c r="E1279" s="913"/>
      <c r="F1279" s="431"/>
      <c r="G1279" s="905"/>
      <c r="H1279" s="895"/>
      <c r="I1279" s="915"/>
      <c r="J1279" s="899"/>
      <c r="K1279" s="893"/>
      <c r="L1279" s="425"/>
      <c r="M1279" s="425"/>
      <c r="N1279" s="425"/>
      <c r="O1279" s="425"/>
      <c r="P1279" s="425"/>
    </row>
    <row r="1280" spans="1:16" x14ac:dyDescent="0.35">
      <c r="A1280" s="891" t="str">
        <f ca="1">INDIRECT("'Disaggregation tab old'!AB"&amp;28-$K1280)</f>
        <v>a161R00000O3K2YQAV</v>
      </c>
      <c r="B1280" s="902">
        <f ca="1">INDIRECT("'Disaggregation tab old'!A"&amp;28-$K1280)</f>
        <v>17</v>
      </c>
      <c r="C1280" s="889" t="str">
        <f ca="1">VLOOKUP(B1280,'Coverage Indicators - Section D'!$A$9:$AZ$70,52,FALSE)</f>
        <v/>
      </c>
      <c r="D1280" s="900" t="str">
        <f ca="1">N1280</f>
        <v/>
      </c>
      <c r="E1280" s="912" t="str">
        <f ca="1">O1280</f>
        <v/>
      </c>
      <c r="F1280" s="431"/>
      <c r="G1280" s="904" t="str">
        <f>IF(IFERROR((F1280/F1281),"") ="", "",(F1280/F1281))</f>
        <v/>
      </c>
      <c r="H1280" s="894"/>
      <c r="I1280" s="914"/>
      <c r="J1280" s="898"/>
      <c r="K1280" s="893">
        <f ca="1">IF(OFFSET(K1280,-2,0,,)="",-300,OFFSET(K1280,-2,0,,)-1)</f>
        <v>-632</v>
      </c>
      <c r="L1280" s="425" t="e">
        <f ca="1">IF(AND(EXACT(C1280,C1278),C1278&lt;&gt;0),L1278+1,0)</f>
        <v>#NAME?</v>
      </c>
      <c r="M1280" s="425" t="str">
        <f ca="1">IF(C1280&lt;&gt;"",C1280&amp;"-"&amp;L1280,"")</f>
        <v/>
      </c>
      <c r="N1280" s="425" t="str">
        <f t="array" aca="1" ref="N1280" ca="1">IFERROR(IF(INDEX('Disaggregation Records'!$E$155:$E$385,MATCH(RIGHT(M1280,255),RIGHT('Disaggregation Records'!$D$155:$D$385,255),0))=0,"",INDEX('Disaggregation Records'!$E$155:$E$385,MATCH(RIGHT(M1280,255),RIGHT('Disaggregation Records'!$D$155:$D$385,255),0))),"")</f>
        <v/>
      </c>
      <c r="O1280" s="425" t="str">
        <f t="array" aca="1" ref="O1280" ca="1">IFERROR(IF(INDEX('Disaggregation Records'!$F$155:$F$385,MATCH(RIGHT(M1280,255),RIGHT('Disaggregation Records'!$D$155:$D$385,255),0))=0,"",INDEX('Disaggregation Records'!$F$155:$F$385,MATCH(RIGHT(M1280,255),RIGHT('Disaggregation Records'!$D$155:$D$385,255),0))),"")</f>
        <v/>
      </c>
      <c r="P1280" s="425" t="str">
        <f t="array" aca="1" ref="P1280" ca="1">IFERROR(IF(INDEX('Disaggregation Records'!$H$155:$H$385,MATCH(RIGHT(M1280,255),RIGHT('Disaggregation Records'!$D$155:$D$385,255),0))=0,"",INDEX('Disaggregation Records'!$H$155:$H$385,MATCH(RIGHT(M1280,255),RIGHT('Disaggregation Records'!$D$155:$D$385,255),0))),"")</f>
        <v/>
      </c>
    </row>
    <row r="1281" spans="1:16" x14ac:dyDescent="0.35">
      <c r="A1281" s="891"/>
      <c r="B1281" s="903"/>
      <c r="C1281" s="890"/>
      <c r="D1281" s="901"/>
      <c r="E1281" s="913"/>
      <c r="F1281" s="431"/>
      <c r="G1281" s="905"/>
      <c r="H1281" s="895"/>
      <c r="I1281" s="915"/>
      <c r="J1281" s="899"/>
      <c r="K1281" s="893"/>
      <c r="L1281" s="425"/>
      <c r="M1281" s="425"/>
      <c r="N1281" s="425"/>
      <c r="O1281" s="425"/>
      <c r="P1281" s="425"/>
    </row>
    <row r="1282" spans="1:16" x14ac:dyDescent="0.35">
      <c r="A1282" s="891" t="str">
        <f ca="1">INDIRECT("'Disaggregation tab old'!AB"&amp;28-$K1282)</f>
        <v>a161R00000O3K2ZQAV</v>
      </c>
      <c r="B1282" s="902">
        <f ca="1">INDIRECT("'Disaggregation tab old'!A"&amp;28-$K1282)</f>
        <v>17</v>
      </c>
      <c r="C1282" s="889" t="str">
        <f ca="1">VLOOKUP(B1282,'Coverage Indicators - Section D'!$A$9:$AZ$70,52,FALSE)</f>
        <v/>
      </c>
      <c r="D1282" s="900" t="str">
        <f ca="1">N1282</f>
        <v/>
      </c>
      <c r="E1282" s="912" t="str">
        <f ca="1">O1282</f>
        <v/>
      </c>
      <c r="F1282" s="431"/>
      <c r="G1282" s="904" t="str">
        <f>IF(IFERROR((F1282/F1283),"") ="", "",(F1282/F1283))</f>
        <v/>
      </c>
      <c r="H1282" s="894"/>
      <c r="I1282" s="914"/>
      <c r="J1282" s="898"/>
      <c r="K1282" s="893">
        <f ca="1">IF(OFFSET(K1282,-2,0,,)="",-300,OFFSET(K1282,-2,0,,)-1)</f>
        <v>-633</v>
      </c>
      <c r="L1282" s="425" t="e">
        <f ca="1">IF(AND(EXACT(C1282,C1280),C1280&lt;&gt;0),L1280+1,0)</f>
        <v>#NAME?</v>
      </c>
      <c r="M1282" s="425" t="str">
        <f ca="1">IF(C1282&lt;&gt;"",C1282&amp;"-"&amp;L1282,"")</f>
        <v/>
      </c>
      <c r="N1282" s="425" t="str">
        <f t="array" aca="1" ref="N1282" ca="1">IFERROR(IF(INDEX('Disaggregation Records'!$E$155:$E$385,MATCH(RIGHT(M1282,255),RIGHT('Disaggregation Records'!$D$155:$D$385,255),0))=0,"",INDEX('Disaggregation Records'!$E$155:$E$385,MATCH(RIGHT(M1282,255),RIGHT('Disaggregation Records'!$D$155:$D$385,255),0))),"")</f>
        <v/>
      </c>
      <c r="O1282" s="425" t="str">
        <f t="array" aca="1" ref="O1282" ca="1">IFERROR(IF(INDEX('Disaggregation Records'!$F$155:$F$385,MATCH(RIGHT(M1282,255),RIGHT('Disaggregation Records'!$D$155:$D$385,255),0))=0,"",INDEX('Disaggregation Records'!$F$155:$F$385,MATCH(RIGHT(M1282,255),RIGHT('Disaggregation Records'!$D$155:$D$385,255),0))),"")</f>
        <v/>
      </c>
      <c r="P1282" s="425" t="str">
        <f t="array" aca="1" ref="P1282" ca="1">IFERROR(IF(INDEX('Disaggregation Records'!$H$155:$H$385,MATCH(RIGHT(M1282,255),RIGHT('Disaggregation Records'!$D$155:$D$385,255),0))=0,"",INDEX('Disaggregation Records'!$H$155:$H$385,MATCH(RIGHT(M1282,255),RIGHT('Disaggregation Records'!$D$155:$D$385,255),0))),"")</f>
        <v/>
      </c>
    </row>
    <row r="1283" spans="1:16" x14ac:dyDescent="0.35">
      <c r="A1283" s="891"/>
      <c r="B1283" s="903"/>
      <c r="C1283" s="890"/>
      <c r="D1283" s="901"/>
      <c r="E1283" s="913"/>
      <c r="F1283" s="431"/>
      <c r="G1283" s="905"/>
      <c r="H1283" s="895"/>
      <c r="I1283" s="915"/>
      <c r="J1283" s="899"/>
      <c r="K1283" s="893"/>
      <c r="L1283" s="425"/>
      <c r="M1283" s="425"/>
      <c r="N1283" s="425"/>
      <c r="O1283" s="425"/>
      <c r="P1283" s="425"/>
    </row>
    <row r="1284" spans="1:16" x14ac:dyDescent="0.35">
      <c r="A1284" s="891" t="str">
        <f ca="1">INDIRECT("'Disaggregation tab old'!AB"&amp;28-$K1284)</f>
        <v>a161R00000O3K2aQAF</v>
      </c>
      <c r="B1284" s="902">
        <f ca="1">INDIRECT("'Disaggregation tab old'!A"&amp;28-$K1284)</f>
        <v>17</v>
      </c>
      <c r="C1284" s="889" t="str">
        <f ca="1">VLOOKUP(B1284,'Coverage Indicators - Section D'!$A$9:$AZ$70,52,FALSE)</f>
        <v/>
      </c>
      <c r="D1284" s="900" t="str">
        <f ca="1">N1284</f>
        <v/>
      </c>
      <c r="E1284" s="912" t="str">
        <f ca="1">O1284</f>
        <v/>
      </c>
      <c r="F1284" s="431"/>
      <c r="G1284" s="904" t="str">
        <f>IF(IFERROR((F1284/F1285),"") ="", "",(F1284/F1285))</f>
        <v/>
      </c>
      <c r="H1284" s="894"/>
      <c r="I1284" s="914"/>
      <c r="J1284" s="898"/>
      <c r="K1284" s="893">
        <f ca="1">IF(OFFSET(K1284,-2,0,,)="",-300,OFFSET(K1284,-2,0,,)-1)</f>
        <v>-634</v>
      </c>
      <c r="L1284" s="425" t="e">
        <f ca="1">IF(AND(EXACT(C1284,C1282),C1282&lt;&gt;0),L1282+1,0)</f>
        <v>#NAME?</v>
      </c>
      <c r="M1284" s="425" t="str">
        <f ca="1">IF(C1284&lt;&gt;"",C1284&amp;"-"&amp;L1284,"")</f>
        <v/>
      </c>
      <c r="N1284" s="425" t="str">
        <f t="array" aca="1" ref="N1284" ca="1">IFERROR(IF(INDEX('Disaggregation Records'!$E$155:$E$385,MATCH(RIGHT(M1284,255),RIGHT('Disaggregation Records'!$D$155:$D$385,255),0))=0,"",INDEX('Disaggregation Records'!$E$155:$E$385,MATCH(RIGHT(M1284,255),RIGHT('Disaggregation Records'!$D$155:$D$385,255),0))),"")</f>
        <v/>
      </c>
      <c r="O1284" s="425" t="str">
        <f t="array" aca="1" ref="O1284" ca="1">IFERROR(IF(INDEX('Disaggregation Records'!$F$155:$F$385,MATCH(RIGHT(M1284,255),RIGHT('Disaggregation Records'!$D$155:$D$385,255),0))=0,"",INDEX('Disaggregation Records'!$F$155:$F$385,MATCH(RIGHT(M1284,255),RIGHT('Disaggregation Records'!$D$155:$D$385,255),0))),"")</f>
        <v/>
      </c>
      <c r="P1284" s="425" t="str">
        <f t="array" aca="1" ref="P1284" ca="1">IFERROR(IF(INDEX('Disaggregation Records'!$H$155:$H$385,MATCH(RIGHT(M1284,255),RIGHT('Disaggregation Records'!$D$155:$D$385,255),0))=0,"",INDEX('Disaggregation Records'!$H$155:$H$385,MATCH(RIGHT(M1284,255),RIGHT('Disaggregation Records'!$D$155:$D$385,255),0))),"")</f>
        <v/>
      </c>
    </row>
    <row r="1285" spans="1:16" x14ac:dyDescent="0.35">
      <c r="A1285" s="891"/>
      <c r="B1285" s="903"/>
      <c r="C1285" s="890"/>
      <c r="D1285" s="901"/>
      <c r="E1285" s="913"/>
      <c r="F1285" s="431"/>
      <c r="G1285" s="905"/>
      <c r="H1285" s="895"/>
      <c r="I1285" s="915"/>
      <c r="J1285" s="899"/>
      <c r="K1285" s="893"/>
      <c r="L1285" s="425"/>
      <c r="M1285" s="425"/>
      <c r="N1285" s="425"/>
      <c r="O1285" s="425"/>
      <c r="P1285" s="425"/>
    </row>
    <row r="1286" spans="1:16" x14ac:dyDescent="0.35">
      <c r="A1286" s="891" t="str">
        <f ca="1">INDIRECT("'Disaggregation tab old'!AB"&amp;28-$K1286)</f>
        <v>a161R00000O3K2bQAF</v>
      </c>
      <c r="B1286" s="902">
        <f ca="1">INDIRECT("'Disaggregation tab old'!A"&amp;28-$K1286)</f>
        <v>17</v>
      </c>
      <c r="C1286" s="889" t="str">
        <f ca="1">VLOOKUP(B1286,'Coverage Indicators - Section D'!$A$9:$AZ$70,52,FALSE)</f>
        <v/>
      </c>
      <c r="D1286" s="900" t="str">
        <f ca="1">N1286</f>
        <v/>
      </c>
      <c r="E1286" s="912" t="str">
        <f ca="1">O1286</f>
        <v/>
      </c>
      <c r="F1286" s="431"/>
      <c r="G1286" s="904" t="str">
        <f>IF(IFERROR((F1286/F1287),"") ="", "",(F1286/F1287))</f>
        <v/>
      </c>
      <c r="H1286" s="894"/>
      <c r="I1286" s="914"/>
      <c r="J1286" s="898"/>
      <c r="K1286" s="893">
        <f ca="1">IF(OFFSET(K1286,-2,0,,)="",-300,OFFSET(K1286,-2,0,,)-1)</f>
        <v>-635</v>
      </c>
      <c r="L1286" s="425" t="e">
        <f ca="1">IF(AND(EXACT(C1286,C1284),C1284&lt;&gt;0),L1284+1,0)</f>
        <v>#NAME?</v>
      </c>
      <c r="M1286" s="425" t="str">
        <f ca="1">IF(C1286&lt;&gt;"",C1286&amp;"-"&amp;L1286,"")</f>
        <v/>
      </c>
      <c r="N1286" s="425" t="str">
        <f t="array" aca="1" ref="N1286" ca="1">IFERROR(IF(INDEX('Disaggregation Records'!$E$155:$E$385,MATCH(RIGHT(M1286,255),RIGHT('Disaggregation Records'!$D$155:$D$385,255),0))=0,"",INDEX('Disaggregation Records'!$E$155:$E$385,MATCH(RIGHT(M1286,255),RIGHT('Disaggregation Records'!$D$155:$D$385,255),0))),"")</f>
        <v/>
      </c>
      <c r="O1286" s="425" t="str">
        <f t="array" aca="1" ref="O1286" ca="1">IFERROR(IF(INDEX('Disaggregation Records'!$F$155:$F$385,MATCH(RIGHT(M1286,255),RIGHT('Disaggregation Records'!$D$155:$D$385,255),0))=0,"",INDEX('Disaggregation Records'!$F$155:$F$385,MATCH(RIGHT(M1286,255),RIGHT('Disaggregation Records'!$D$155:$D$385,255),0))),"")</f>
        <v/>
      </c>
      <c r="P1286" s="425" t="str">
        <f t="array" aca="1" ref="P1286" ca="1">IFERROR(IF(INDEX('Disaggregation Records'!$H$155:$H$385,MATCH(RIGHT(M1286,255),RIGHT('Disaggregation Records'!$D$155:$D$385,255),0))=0,"",INDEX('Disaggregation Records'!$H$155:$H$385,MATCH(RIGHT(M1286,255),RIGHT('Disaggregation Records'!$D$155:$D$385,255),0))),"")</f>
        <v/>
      </c>
    </row>
    <row r="1287" spans="1:16" x14ac:dyDescent="0.35">
      <c r="A1287" s="891"/>
      <c r="B1287" s="903"/>
      <c r="C1287" s="890"/>
      <c r="D1287" s="901"/>
      <c r="E1287" s="913"/>
      <c r="F1287" s="431"/>
      <c r="G1287" s="905"/>
      <c r="H1287" s="895"/>
      <c r="I1287" s="915"/>
      <c r="J1287" s="899"/>
      <c r="K1287" s="893"/>
      <c r="L1287" s="425"/>
      <c r="M1287" s="425"/>
      <c r="N1287" s="425"/>
      <c r="O1287" s="425"/>
      <c r="P1287" s="425"/>
    </row>
    <row r="1288" spans="1:16" x14ac:dyDescent="0.35">
      <c r="A1288" s="891" t="str">
        <f ca="1">INDIRECT("'Disaggregation tab old'!AB"&amp;28-$K1288)</f>
        <v>a161R00000O3K2cQAF</v>
      </c>
      <c r="B1288" s="902">
        <f ca="1">INDIRECT("'Disaggregation tab old'!A"&amp;28-$K1288)</f>
        <v>17</v>
      </c>
      <c r="C1288" s="889" t="str">
        <f ca="1">VLOOKUP(B1288,'Coverage Indicators - Section D'!$A$9:$AZ$70,52,FALSE)</f>
        <v/>
      </c>
      <c r="D1288" s="900" t="str">
        <f ca="1">N1288</f>
        <v/>
      </c>
      <c r="E1288" s="912" t="str">
        <f ca="1">O1288</f>
        <v/>
      </c>
      <c r="F1288" s="431"/>
      <c r="G1288" s="904" t="str">
        <f>IF(IFERROR((F1288/F1289),"") ="", "",(F1288/F1289))</f>
        <v/>
      </c>
      <c r="H1288" s="894"/>
      <c r="I1288" s="914"/>
      <c r="J1288" s="898"/>
      <c r="K1288" s="893">
        <f ca="1">IF(OFFSET(K1288,-2,0,,)="",-300,OFFSET(K1288,-2,0,,)-1)</f>
        <v>-636</v>
      </c>
      <c r="L1288" s="425" t="e">
        <f ca="1">IF(AND(EXACT(C1288,C1286),C1286&lt;&gt;0),L1286+1,0)</f>
        <v>#NAME?</v>
      </c>
      <c r="M1288" s="425" t="str">
        <f ca="1">IF(C1288&lt;&gt;"",C1288&amp;"-"&amp;L1288,"")</f>
        <v/>
      </c>
      <c r="N1288" s="425" t="str">
        <f t="array" aca="1" ref="N1288" ca="1">IFERROR(IF(INDEX('Disaggregation Records'!$E$155:$E$385,MATCH(RIGHT(M1288,255),RIGHT('Disaggregation Records'!$D$155:$D$385,255),0))=0,"",INDEX('Disaggregation Records'!$E$155:$E$385,MATCH(RIGHT(M1288,255),RIGHT('Disaggregation Records'!$D$155:$D$385,255),0))),"")</f>
        <v/>
      </c>
      <c r="O1288" s="425" t="str">
        <f t="array" aca="1" ref="O1288" ca="1">IFERROR(IF(INDEX('Disaggregation Records'!$F$155:$F$385,MATCH(RIGHT(M1288,255),RIGHT('Disaggregation Records'!$D$155:$D$385,255),0))=0,"",INDEX('Disaggregation Records'!$F$155:$F$385,MATCH(RIGHT(M1288,255),RIGHT('Disaggregation Records'!$D$155:$D$385,255),0))),"")</f>
        <v/>
      </c>
      <c r="P1288" s="425" t="str">
        <f t="array" aca="1" ref="P1288" ca="1">IFERROR(IF(INDEX('Disaggregation Records'!$H$155:$H$385,MATCH(RIGHT(M1288,255),RIGHT('Disaggregation Records'!$D$155:$D$385,255),0))=0,"",INDEX('Disaggregation Records'!$H$155:$H$385,MATCH(RIGHT(M1288,255),RIGHT('Disaggregation Records'!$D$155:$D$385,255),0))),"")</f>
        <v/>
      </c>
    </row>
    <row r="1289" spans="1:16" x14ac:dyDescent="0.35">
      <c r="A1289" s="891"/>
      <c r="B1289" s="903"/>
      <c r="C1289" s="890"/>
      <c r="D1289" s="901"/>
      <c r="E1289" s="913"/>
      <c r="F1289" s="431"/>
      <c r="G1289" s="905"/>
      <c r="H1289" s="895"/>
      <c r="I1289" s="915"/>
      <c r="J1289" s="899"/>
      <c r="K1289" s="893"/>
      <c r="L1289" s="425"/>
      <c r="M1289" s="425"/>
      <c r="N1289" s="425"/>
      <c r="O1289" s="425"/>
      <c r="P1289" s="425"/>
    </row>
    <row r="1290" spans="1:16" x14ac:dyDescent="0.35">
      <c r="A1290" s="891" t="str">
        <f ca="1">INDIRECT("'Disaggregation tab old'!AB"&amp;28-$K1290)</f>
        <v>a161R00000O3K2dQAF</v>
      </c>
      <c r="B1290" s="902">
        <f ca="1">INDIRECT("'Disaggregation tab old'!A"&amp;28-$K1290)</f>
        <v>17</v>
      </c>
      <c r="C1290" s="889" t="str">
        <f ca="1">VLOOKUP(B1290,'Coverage Indicators - Section D'!$A$9:$AZ$70,52,FALSE)</f>
        <v/>
      </c>
      <c r="D1290" s="900" t="str">
        <f ca="1">N1290</f>
        <v/>
      </c>
      <c r="E1290" s="912" t="str">
        <f ca="1">O1290</f>
        <v/>
      </c>
      <c r="F1290" s="431"/>
      <c r="G1290" s="904" t="str">
        <f>IF(IFERROR((F1290/F1291),"") ="", "",(F1290/F1291))</f>
        <v/>
      </c>
      <c r="H1290" s="894"/>
      <c r="I1290" s="914"/>
      <c r="J1290" s="898"/>
      <c r="K1290" s="893">
        <f ca="1">IF(OFFSET(K1290,-2,0,,)="",-300,OFFSET(K1290,-2,0,,)-1)</f>
        <v>-637</v>
      </c>
      <c r="L1290" s="425" t="e">
        <f ca="1">IF(AND(EXACT(C1290,C1288),C1288&lt;&gt;0),L1288+1,0)</f>
        <v>#NAME?</v>
      </c>
      <c r="M1290" s="425" t="str">
        <f ca="1">IF(C1290&lt;&gt;"",C1290&amp;"-"&amp;L1290,"")</f>
        <v/>
      </c>
      <c r="N1290" s="425" t="str">
        <f t="array" aca="1" ref="N1290" ca="1">IFERROR(IF(INDEX('Disaggregation Records'!$E$155:$E$385,MATCH(RIGHT(M1290,255),RIGHT('Disaggregation Records'!$D$155:$D$385,255),0))=0,"",INDEX('Disaggregation Records'!$E$155:$E$385,MATCH(RIGHT(M1290,255),RIGHT('Disaggregation Records'!$D$155:$D$385,255),0))),"")</f>
        <v/>
      </c>
      <c r="O1290" s="425" t="str">
        <f t="array" aca="1" ref="O1290" ca="1">IFERROR(IF(INDEX('Disaggregation Records'!$F$155:$F$385,MATCH(RIGHT(M1290,255),RIGHT('Disaggregation Records'!$D$155:$D$385,255),0))=0,"",INDEX('Disaggregation Records'!$F$155:$F$385,MATCH(RIGHT(M1290,255),RIGHT('Disaggregation Records'!$D$155:$D$385,255),0))),"")</f>
        <v/>
      </c>
      <c r="P1290" s="425" t="str">
        <f t="array" aca="1" ref="P1290" ca="1">IFERROR(IF(INDEX('Disaggregation Records'!$H$155:$H$385,MATCH(RIGHT(M1290,255),RIGHT('Disaggregation Records'!$D$155:$D$385,255),0))=0,"",INDEX('Disaggregation Records'!$H$155:$H$385,MATCH(RIGHT(M1290,255),RIGHT('Disaggregation Records'!$D$155:$D$385,255),0))),"")</f>
        <v/>
      </c>
    </row>
    <row r="1291" spans="1:16" x14ac:dyDescent="0.35">
      <c r="A1291" s="891"/>
      <c r="B1291" s="903"/>
      <c r="C1291" s="890"/>
      <c r="D1291" s="901"/>
      <c r="E1291" s="913"/>
      <c r="F1291" s="431"/>
      <c r="G1291" s="905"/>
      <c r="H1291" s="895"/>
      <c r="I1291" s="915"/>
      <c r="J1291" s="899"/>
      <c r="K1291" s="893"/>
      <c r="L1291" s="425"/>
      <c r="M1291" s="425"/>
      <c r="N1291" s="425"/>
      <c r="O1291" s="425"/>
      <c r="P1291" s="425"/>
    </row>
    <row r="1292" spans="1:16" x14ac:dyDescent="0.35">
      <c r="A1292" s="891" t="str">
        <f ca="1">INDIRECT("'Disaggregation tab old'!AB"&amp;28-$K1292)</f>
        <v>a161R00000O3K2eQAF</v>
      </c>
      <c r="B1292" s="902">
        <f ca="1">INDIRECT("'Disaggregation tab old'!A"&amp;28-$K1292)</f>
        <v>17</v>
      </c>
      <c r="C1292" s="889" t="str">
        <f ca="1">VLOOKUP(B1292,'Coverage Indicators - Section D'!$A$9:$AZ$70,52,FALSE)</f>
        <v/>
      </c>
      <c r="D1292" s="900" t="str">
        <f ca="1">N1292</f>
        <v/>
      </c>
      <c r="E1292" s="912" t="str">
        <f ca="1">O1292</f>
        <v/>
      </c>
      <c r="F1292" s="431"/>
      <c r="G1292" s="904" t="str">
        <f>IF(IFERROR((F1292/F1293),"") ="", "",(F1292/F1293))</f>
        <v/>
      </c>
      <c r="H1292" s="894"/>
      <c r="I1292" s="914"/>
      <c r="J1292" s="898"/>
      <c r="K1292" s="893">
        <f ca="1">IF(OFFSET(K1292,-2,0,,)="",-300,OFFSET(K1292,-2,0,,)-1)</f>
        <v>-638</v>
      </c>
      <c r="L1292" s="425" t="e">
        <f ca="1">IF(AND(EXACT(C1292,C1290),C1290&lt;&gt;0),L1290+1,0)</f>
        <v>#NAME?</v>
      </c>
      <c r="M1292" s="425" t="str">
        <f ca="1">IF(C1292&lt;&gt;"",C1292&amp;"-"&amp;L1292,"")</f>
        <v/>
      </c>
      <c r="N1292" s="425" t="str">
        <f t="array" aca="1" ref="N1292" ca="1">IFERROR(IF(INDEX('Disaggregation Records'!$E$155:$E$385,MATCH(RIGHT(M1292,255),RIGHT('Disaggregation Records'!$D$155:$D$385,255),0))=0,"",INDEX('Disaggregation Records'!$E$155:$E$385,MATCH(RIGHT(M1292,255),RIGHT('Disaggregation Records'!$D$155:$D$385,255),0))),"")</f>
        <v/>
      </c>
      <c r="O1292" s="425" t="str">
        <f t="array" aca="1" ref="O1292" ca="1">IFERROR(IF(INDEX('Disaggregation Records'!$F$155:$F$385,MATCH(RIGHT(M1292,255),RIGHT('Disaggregation Records'!$D$155:$D$385,255),0))=0,"",INDEX('Disaggregation Records'!$F$155:$F$385,MATCH(RIGHT(M1292,255),RIGHT('Disaggregation Records'!$D$155:$D$385,255),0))),"")</f>
        <v/>
      </c>
      <c r="P1292" s="425" t="str">
        <f t="array" aca="1" ref="P1292" ca="1">IFERROR(IF(INDEX('Disaggregation Records'!$H$155:$H$385,MATCH(RIGHT(M1292,255),RIGHT('Disaggregation Records'!$D$155:$D$385,255),0))=0,"",INDEX('Disaggregation Records'!$H$155:$H$385,MATCH(RIGHT(M1292,255),RIGHT('Disaggregation Records'!$D$155:$D$385,255),0))),"")</f>
        <v/>
      </c>
    </row>
    <row r="1293" spans="1:16" x14ac:dyDescent="0.35">
      <c r="A1293" s="891"/>
      <c r="B1293" s="903"/>
      <c r="C1293" s="890"/>
      <c r="D1293" s="901"/>
      <c r="E1293" s="913"/>
      <c r="F1293" s="431"/>
      <c r="G1293" s="905"/>
      <c r="H1293" s="895"/>
      <c r="I1293" s="915"/>
      <c r="J1293" s="899"/>
      <c r="K1293" s="893"/>
      <c r="L1293" s="425"/>
      <c r="M1293" s="425"/>
      <c r="N1293" s="425"/>
      <c r="O1293" s="425"/>
      <c r="P1293" s="425"/>
    </row>
    <row r="1294" spans="1:16" x14ac:dyDescent="0.35">
      <c r="A1294" s="891" t="str">
        <f ca="1">INDIRECT("'Disaggregation tab old'!AB"&amp;28-$K1294)</f>
        <v>a161R00000O3K2fQAF</v>
      </c>
      <c r="B1294" s="902">
        <f ca="1">INDIRECT("'Disaggregation tab old'!A"&amp;28-$K1294)</f>
        <v>17</v>
      </c>
      <c r="C1294" s="889" t="str">
        <f ca="1">VLOOKUP(B1294,'Coverage Indicators - Section D'!$A$9:$AZ$70,52,FALSE)</f>
        <v/>
      </c>
      <c r="D1294" s="900" t="str">
        <f ca="1">N1294</f>
        <v/>
      </c>
      <c r="E1294" s="912" t="str">
        <f ca="1">O1294</f>
        <v/>
      </c>
      <c r="F1294" s="431"/>
      <c r="G1294" s="904" t="str">
        <f>IF(IFERROR((F1294/F1295),"") ="", "",(F1294/F1295))</f>
        <v/>
      </c>
      <c r="H1294" s="894"/>
      <c r="I1294" s="914"/>
      <c r="J1294" s="898"/>
      <c r="K1294" s="893">
        <f ca="1">IF(OFFSET(K1294,-2,0,,)="",-300,OFFSET(K1294,-2,0,,)-1)</f>
        <v>-639</v>
      </c>
      <c r="L1294" s="425" t="e">
        <f ca="1">IF(AND(EXACT(C1294,C1292),C1292&lt;&gt;0),L1292+1,0)</f>
        <v>#NAME?</v>
      </c>
      <c r="M1294" s="425" t="str">
        <f ca="1">IF(C1294&lt;&gt;"",C1294&amp;"-"&amp;L1294,"")</f>
        <v/>
      </c>
      <c r="N1294" s="425" t="str">
        <f t="array" aca="1" ref="N1294" ca="1">IFERROR(IF(INDEX('Disaggregation Records'!$E$155:$E$385,MATCH(RIGHT(M1294,255),RIGHT('Disaggregation Records'!$D$155:$D$385,255),0))=0,"",INDEX('Disaggregation Records'!$E$155:$E$385,MATCH(RIGHT(M1294,255),RIGHT('Disaggregation Records'!$D$155:$D$385,255),0))),"")</f>
        <v/>
      </c>
      <c r="O1294" s="425" t="str">
        <f t="array" aca="1" ref="O1294" ca="1">IFERROR(IF(INDEX('Disaggregation Records'!$F$155:$F$385,MATCH(RIGHT(M1294,255),RIGHT('Disaggregation Records'!$D$155:$D$385,255),0))=0,"",INDEX('Disaggregation Records'!$F$155:$F$385,MATCH(RIGHT(M1294,255),RIGHT('Disaggregation Records'!$D$155:$D$385,255),0))),"")</f>
        <v/>
      </c>
      <c r="P1294" s="425" t="str">
        <f t="array" aca="1" ref="P1294" ca="1">IFERROR(IF(INDEX('Disaggregation Records'!$H$155:$H$385,MATCH(RIGHT(M1294,255),RIGHT('Disaggregation Records'!$D$155:$D$385,255),0))=0,"",INDEX('Disaggregation Records'!$H$155:$H$385,MATCH(RIGHT(M1294,255),RIGHT('Disaggregation Records'!$D$155:$D$385,255),0))),"")</f>
        <v/>
      </c>
    </row>
    <row r="1295" spans="1:16" x14ac:dyDescent="0.35">
      <c r="A1295" s="891"/>
      <c r="B1295" s="903"/>
      <c r="C1295" s="890"/>
      <c r="D1295" s="901"/>
      <c r="E1295" s="913"/>
      <c r="F1295" s="431"/>
      <c r="G1295" s="905"/>
      <c r="H1295" s="895"/>
      <c r="I1295" s="915"/>
      <c r="J1295" s="899"/>
      <c r="K1295" s="893"/>
      <c r="L1295" s="425"/>
      <c r="M1295" s="425"/>
      <c r="N1295" s="425"/>
      <c r="O1295" s="425"/>
      <c r="P1295" s="425"/>
    </row>
    <row r="1296" spans="1:16" x14ac:dyDescent="0.35">
      <c r="A1296" s="891" t="str">
        <f ca="1">INDIRECT("'Disaggregation tab old'!AB"&amp;28-$K1296)</f>
        <v>a161R00000O3K2gQAF</v>
      </c>
      <c r="B1296" s="902">
        <f ca="1">INDIRECT("'Disaggregation tab old'!A"&amp;28-$K1296)</f>
        <v>18</v>
      </c>
      <c r="C1296" s="889" t="str">
        <f ca="1">VLOOKUP(B1296,'Coverage Indicators - Section D'!$A$9:$AZ$70,52,FALSE)</f>
        <v/>
      </c>
      <c r="D1296" s="900" t="str">
        <f ca="1">N1296</f>
        <v/>
      </c>
      <c r="E1296" s="912" t="str">
        <f ca="1">O1296</f>
        <v/>
      </c>
      <c r="F1296" s="431"/>
      <c r="G1296" s="904" t="str">
        <f>IF(IFERROR((F1296/F1297),"") ="", "",(F1296/F1297))</f>
        <v/>
      </c>
      <c r="H1296" s="894"/>
      <c r="I1296" s="914"/>
      <c r="J1296" s="898"/>
      <c r="K1296" s="893">
        <f ca="1">IF(OFFSET(K1296,-2,0,,)="",-300,OFFSET(K1296,-2,0,,)-1)</f>
        <v>-640</v>
      </c>
      <c r="L1296" s="425" t="e">
        <f ca="1">IF(AND(EXACT(C1296,C1294),C1294&lt;&gt;0),L1294+1,0)</f>
        <v>#NAME?</v>
      </c>
      <c r="M1296" s="425" t="str">
        <f ca="1">IF(C1296&lt;&gt;"",C1296&amp;"-"&amp;L1296,"")</f>
        <v/>
      </c>
      <c r="N1296" s="425" t="str">
        <f t="array" aca="1" ref="N1296" ca="1">IFERROR(IF(INDEX('Disaggregation Records'!$E$155:$E$385,MATCH(RIGHT(M1296,255),RIGHT('Disaggregation Records'!$D$155:$D$385,255),0))=0,"",INDEX('Disaggregation Records'!$E$155:$E$385,MATCH(RIGHT(M1296,255),RIGHT('Disaggregation Records'!$D$155:$D$385,255),0))),"")</f>
        <v/>
      </c>
      <c r="O1296" s="425" t="str">
        <f t="array" aca="1" ref="O1296" ca="1">IFERROR(IF(INDEX('Disaggregation Records'!$F$155:$F$385,MATCH(RIGHT(M1296,255),RIGHT('Disaggregation Records'!$D$155:$D$385,255),0))=0,"",INDEX('Disaggregation Records'!$F$155:$F$385,MATCH(RIGHT(M1296,255),RIGHT('Disaggregation Records'!$D$155:$D$385,255),0))),"")</f>
        <v/>
      </c>
      <c r="P1296" s="425" t="str">
        <f t="array" aca="1" ref="P1296" ca="1">IFERROR(IF(INDEX('Disaggregation Records'!$H$155:$H$385,MATCH(RIGHT(M1296,255),RIGHT('Disaggregation Records'!$D$155:$D$385,255),0))=0,"",INDEX('Disaggregation Records'!$H$155:$H$385,MATCH(RIGHT(M1296,255),RIGHT('Disaggregation Records'!$D$155:$D$385,255),0))),"")</f>
        <v/>
      </c>
    </row>
    <row r="1297" spans="1:16" x14ac:dyDescent="0.35">
      <c r="A1297" s="891"/>
      <c r="B1297" s="903"/>
      <c r="C1297" s="890"/>
      <c r="D1297" s="901"/>
      <c r="E1297" s="913"/>
      <c r="F1297" s="431"/>
      <c r="G1297" s="905"/>
      <c r="H1297" s="895"/>
      <c r="I1297" s="915"/>
      <c r="J1297" s="899"/>
      <c r="K1297" s="893"/>
      <c r="L1297" s="425"/>
      <c r="M1297" s="425"/>
      <c r="N1297" s="425"/>
      <c r="O1297" s="425"/>
      <c r="P1297" s="425"/>
    </row>
    <row r="1298" spans="1:16" x14ac:dyDescent="0.35">
      <c r="A1298" s="891" t="str">
        <f ca="1">INDIRECT("'Disaggregation tab old'!AB"&amp;28-$K1298)</f>
        <v>a161R00000O3K2hQAF</v>
      </c>
      <c r="B1298" s="902">
        <f ca="1">INDIRECT("'Disaggregation tab old'!A"&amp;28-$K1298)</f>
        <v>18</v>
      </c>
      <c r="C1298" s="889" t="str">
        <f ca="1">VLOOKUP(B1298,'Coverage Indicators - Section D'!$A$9:$AZ$70,52,FALSE)</f>
        <v/>
      </c>
      <c r="D1298" s="900" t="str">
        <f ca="1">N1298</f>
        <v/>
      </c>
      <c r="E1298" s="912" t="str">
        <f ca="1">O1298</f>
        <v/>
      </c>
      <c r="F1298" s="431"/>
      <c r="G1298" s="904" t="str">
        <f>IF(IFERROR((F1298/F1299),"") ="", "",(F1298/F1299))</f>
        <v/>
      </c>
      <c r="H1298" s="894"/>
      <c r="I1298" s="914"/>
      <c r="J1298" s="898"/>
      <c r="K1298" s="893">
        <f ca="1">IF(OFFSET(K1298,-2,0,,)="",-300,OFFSET(K1298,-2,0,,)-1)</f>
        <v>-641</v>
      </c>
      <c r="L1298" s="425" t="e">
        <f ca="1">IF(AND(EXACT(C1298,C1296),C1296&lt;&gt;0),L1296+1,0)</f>
        <v>#NAME?</v>
      </c>
      <c r="M1298" s="425" t="str">
        <f ca="1">IF(C1298&lt;&gt;"",C1298&amp;"-"&amp;L1298,"")</f>
        <v/>
      </c>
      <c r="N1298" s="425" t="str">
        <f t="array" aca="1" ref="N1298" ca="1">IFERROR(IF(INDEX('Disaggregation Records'!$E$155:$E$385,MATCH(RIGHT(M1298,255),RIGHT('Disaggregation Records'!$D$155:$D$385,255),0))=0,"",INDEX('Disaggregation Records'!$E$155:$E$385,MATCH(RIGHT(M1298,255),RIGHT('Disaggregation Records'!$D$155:$D$385,255),0))),"")</f>
        <v/>
      </c>
      <c r="O1298" s="425" t="str">
        <f t="array" aca="1" ref="O1298" ca="1">IFERROR(IF(INDEX('Disaggregation Records'!$F$155:$F$385,MATCH(RIGHT(M1298,255),RIGHT('Disaggregation Records'!$D$155:$D$385,255),0))=0,"",INDEX('Disaggregation Records'!$F$155:$F$385,MATCH(RIGHT(M1298,255),RIGHT('Disaggregation Records'!$D$155:$D$385,255),0))),"")</f>
        <v/>
      </c>
      <c r="P1298" s="425" t="str">
        <f t="array" aca="1" ref="P1298" ca="1">IFERROR(IF(INDEX('Disaggregation Records'!$H$155:$H$385,MATCH(RIGHT(M1298,255),RIGHT('Disaggregation Records'!$D$155:$D$385,255),0))=0,"",INDEX('Disaggregation Records'!$H$155:$H$385,MATCH(RIGHT(M1298,255),RIGHT('Disaggregation Records'!$D$155:$D$385,255),0))),"")</f>
        <v/>
      </c>
    </row>
    <row r="1299" spans="1:16" x14ac:dyDescent="0.35">
      <c r="A1299" s="891"/>
      <c r="B1299" s="903"/>
      <c r="C1299" s="890"/>
      <c r="D1299" s="901"/>
      <c r="E1299" s="913"/>
      <c r="F1299" s="431"/>
      <c r="G1299" s="905"/>
      <c r="H1299" s="895"/>
      <c r="I1299" s="915"/>
      <c r="J1299" s="899"/>
      <c r="K1299" s="893"/>
      <c r="L1299" s="425"/>
      <c r="M1299" s="425"/>
      <c r="N1299" s="425"/>
      <c r="O1299" s="425"/>
      <c r="P1299" s="425"/>
    </row>
    <row r="1300" spans="1:16" x14ac:dyDescent="0.35">
      <c r="A1300" s="891" t="str">
        <f ca="1">INDIRECT("'Disaggregation tab old'!AB"&amp;28-$K1300)</f>
        <v>a161R00000O3K2iQAF</v>
      </c>
      <c r="B1300" s="902">
        <f ca="1">INDIRECT("'Disaggregation tab old'!A"&amp;28-$K1300)</f>
        <v>18</v>
      </c>
      <c r="C1300" s="889" t="str">
        <f ca="1">VLOOKUP(B1300,'Coverage Indicators - Section D'!$A$9:$AZ$70,52,FALSE)</f>
        <v/>
      </c>
      <c r="D1300" s="900" t="str">
        <f ca="1">N1300</f>
        <v/>
      </c>
      <c r="E1300" s="912" t="str">
        <f ca="1">O1300</f>
        <v/>
      </c>
      <c r="F1300" s="431"/>
      <c r="G1300" s="904" t="str">
        <f>IF(IFERROR((F1300/F1301),"") ="", "",(F1300/F1301))</f>
        <v/>
      </c>
      <c r="H1300" s="894"/>
      <c r="I1300" s="914"/>
      <c r="J1300" s="898"/>
      <c r="K1300" s="893">
        <f ca="1">IF(OFFSET(K1300,-2,0,,)="",-300,OFFSET(K1300,-2,0,,)-1)</f>
        <v>-642</v>
      </c>
      <c r="L1300" s="425" t="e">
        <f ca="1">IF(AND(EXACT(C1300,C1298),C1298&lt;&gt;0),L1298+1,0)</f>
        <v>#NAME?</v>
      </c>
      <c r="M1300" s="425" t="str">
        <f ca="1">IF(C1300&lt;&gt;"",C1300&amp;"-"&amp;L1300,"")</f>
        <v/>
      </c>
      <c r="N1300" s="425" t="str">
        <f t="array" aca="1" ref="N1300" ca="1">IFERROR(IF(INDEX('Disaggregation Records'!$E$155:$E$385,MATCH(RIGHT(M1300,255),RIGHT('Disaggregation Records'!$D$155:$D$385,255),0))=0,"",INDEX('Disaggregation Records'!$E$155:$E$385,MATCH(RIGHT(M1300,255),RIGHT('Disaggregation Records'!$D$155:$D$385,255),0))),"")</f>
        <v/>
      </c>
      <c r="O1300" s="425" t="str">
        <f t="array" aca="1" ref="O1300" ca="1">IFERROR(IF(INDEX('Disaggregation Records'!$F$155:$F$385,MATCH(RIGHT(M1300,255),RIGHT('Disaggregation Records'!$D$155:$D$385,255),0))=0,"",INDEX('Disaggregation Records'!$F$155:$F$385,MATCH(RIGHT(M1300,255),RIGHT('Disaggregation Records'!$D$155:$D$385,255),0))),"")</f>
        <v/>
      </c>
      <c r="P1300" s="425" t="str">
        <f t="array" aca="1" ref="P1300" ca="1">IFERROR(IF(INDEX('Disaggregation Records'!$H$155:$H$385,MATCH(RIGHT(M1300,255),RIGHT('Disaggregation Records'!$D$155:$D$385,255),0))=0,"",INDEX('Disaggregation Records'!$H$155:$H$385,MATCH(RIGHT(M1300,255),RIGHT('Disaggregation Records'!$D$155:$D$385,255),0))),"")</f>
        <v/>
      </c>
    </row>
    <row r="1301" spans="1:16" x14ac:dyDescent="0.35">
      <c r="A1301" s="891"/>
      <c r="B1301" s="903"/>
      <c r="C1301" s="890"/>
      <c r="D1301" s="901"/>
      <c r="E1301" s="913"/>
      <c r="F1301" s="431"/>
      <c r="G1301" s="905"/>
      <c r="H1301" s="895"/>
      <c r="I1301" s="915"/>
      <c r="J1301" s="899"/>
      <c r="K1301" s="893"/>
      <c r="L1301" s="425"/>
      <c r="M1301" s="425"/>
      <c r="N1301" s="425"/>
      <c r="O1301" s="425"/>
      <c r="P1301" s="425"/>
    </row>
    <row r="1302" spans="1:16" x14ac:dyDescent="0.35">
      <c r="A1302" s="891" t="str">
        <f ca="1">INDIRECT("'Disaggregation tab old'!AB"&amp;28-$K1302)</f>
        <v>a161R00000O3K2jQAF</v>
      </c>
      <c r="B1302" s="902">
        <f ca="1">INDIRECT("'Disaggregation tab old'!A"&amp;28-$K1302)</f>
        <v>18</v>
      </c>
      <c r="C1302" s="889" t="str">
        <f ca="1">VLOOKUP(B1302,'Coverage Indicators - Section D'!$A$9:$AZ$70,52,FALSE)</f>
        <v/>
      </c>
      <c r="D1302" s="900" t="str">
        <f ca="1">N1302</f>
        <v/>
      </c>
      <c r="E1302" s="912" t="str">
        <f ca="1">O1302</f>
        <v/>
      </c>
      <c r="F1302" s="431"/>
      <c r="G1302" s="904" t="str">
        <f>IF(IFERROR((F1302/F1303),"") ="", "",(F1302/F1303))</f>
        <v/>
      </c>
      <c r="H1302" s="894"/>
      <c r="I1302" s="914"/>
      <c r="J1302" s="898"/>
      <c r="K1302" s="893">
        <f ca="1">IF(OFFSET(K1302,-2,0,,)="",-300,OFFSET(K1302,-2,0,,)-1)</f>
        <v>-643</v>
      </c>
      <c r="L1302" s="425" t="e">
        <f ca="1">IF(AND(EXACT(C1302,C1300),C1300&lt;&gt;0),L1300+1,0)</f>
        <v>#NAME?</v>
      </c>
      <c r="M1302" s="425" t="str">
        <f ca="1">IF(C1302&lt;&gt;"",C1302&amp;"-"&amp;L1302,"")</f>
        <v/>
      </c>
      <c r="N1302" s="425" t="str">
        <f t="array" aca="1" ref="N1302" ca="1">IFERROR(IF(INDEX('Disaggregation Records'!$E$155:$E$385,MATCH(RIGHT(M1302,255),RIGHT('Disaggregation Records'!$D$155:$D$385,255),0))=0,"",INDEX('Disaggregation Records'!$E$155:$E$385,MATCH(RIGHT(M1302,255),RIGHT('Disaggregation Records'!$D$155:$D$385,255),0))),"")</f>
        <v/>
      </c>
      <c r="O1302" s="425" t="str">
        <f t="array" aca="1" ref="O1302" ca="1">IFERROR(IF(INDEX('Disaggregation Records'!$F$155:$F$385,MATCH(RIGHT(M1302,255),RIGHT('Disaggregation Records'!$D$155:$D$385,255),0))=0,"",INDEX('Disaggregation Records'!$F$155:$F$385,MATCH(RIGHT(M1302,255),RIGHT('Disaggregation Records'!$D$155:$D$385,255),0))),"")</f>
        <v/>
      </c>
      <c r="P1302" s="425" t="str">
        <f t="array" aca="1" ref="P1302" ca="1">IFERROR(IF(INDEX('Disaggregation Records'!$H$155:$H$385,MATCH(RIGHT(M1302,255),RIGHT('Disaggregation Records'!$D$155:$D$385,255),0))=0,"",INDEX('Disaggregation Records'!$H$155:$H$385,MATCH(RIGHT(M1302,255),RIGHT('Disaggregation Records'!$D$155:$D$385,255),0))),"")</f>
        <v/>
      </c>
    </row>
    <row r="1303" spans="1:16" x14ac:dyDescent="0.35">
      <c r="A1303" s="891"/>
      <c r="B1303" s="903"/>
      <c r="C1303" s="890"/>
      <c r="D1303" s="901"/>
      <c r="E1303" s="913"/>
      <c r="F1303" s="431"/>
      <c r="G1303" s="905"/>
      <c r="H1303" s="895"/>
      <c r="I1303" s="915"/>
      <c r="J1303" s="899"/>
      <c r="K1303" s="893"/>
      <c r="L1303" s="425"/>
      <c r="M1303" s="425"/>
      <c r="N1303" s="425"/>
      <c r="O1303" s="425"/>
      <c r="P1303" s="425"/>
    </row>
    <row r="1304" spans="1:16" x14ac:dyDescent="0.35">
      <c r="A1304" s="891" t="str">
        <f ca="1">INDIRECT("'Disaggregation tab old'!AB"&amp;28-$K1304)</f>
        <v>a161R00000O3K2kQAF</v>
      </c>
      <c r="B1304" s="902">
        <f ca="1">INDIRECT("'Disaggregation tab old'!A"&amp;28-$K1304)</f>
        <v>18</v>
      </c>
      <c r="C1304" s="889" t="str">
        <f ca="1">VLOOKUP(B1304,'Coverage Indicators - Section D'!$A$9:$AZ$70,52,FALSE)</f>
        <v/>
      </c>
      <c r="D1304" s="900" t="str">
        <f ca="1">N1304</f>
        <v/>
      </c>
      <c r="E1304" s="912" t="str">
        <f ca="1">O1304</f>
        <v/>
      </c>
      <c r="F1304" s="431"/>
      <c r="G1304" s="904" t="str">
        <f>IF(IFERROR((F1304/F1305),"") ="", "",(F1304/F1305))</f>
        <v/>
      </c>
      <c r="H1304" s="894"/>
      <c r="I1304" s="914"/>
      <c r="J1304" s="898"/>
      <c r="K1304" s="893">
        <f ca="1">IF(OFFSET(K1304,-2,0,,)="",-300,OFFSET(K1304,-2,0,,)-1)</f>
        <v>-644</v>
      </c>
      <c r="L1304" s="425" t="e">
        <f ca="1">IF(AND(EXACT(C1304,C1302),C1302&lt;&gt;0),L1302+1,0)</f>
        <v>#NAME?</v>
      </c>
      <c r="M1304" s="425" t="str">
        <f ca="1">IF(C1304&lt;&gt;"",C1304&amp;"-"&amp;L1304,"")</f>
        <v/>
      </c>
      <c r="N1304" s="425" t="str">
        <f t="array" aca="1" ref="N1304" ca="1">IFERROR(IF(INDEX('Disaggregation Records'!$E$155:$E$385,MATCH(RIGHT(M1304,255),RIGHT('Disaggregation Records'!$D$155:$D$385,255),0))=0,"",INDEX('Disaggregation Records'!$E$155:$E$385,MATCH(RIGHT(M1304,255),RIGHT('Disaggregation Records'!$D$155:$D$385,255),0))),"")</f>
        <v/>
      </c>
      <c r="O1304" s="425" t="str">
        <f t="array" aca="1" ref="O1304" ca="1">IFERROR(IF(INDEX('Disaggregation Records'!$F$155:$F$385,MATCH(RIGHT(M1304,255),RIGHT('Disaggregation Records'!$D$155:$D$385,255),0))=0,"",INDEX('Disaggregation Records'!$F$155:$F$385,MATCH(RIGHT(M1304,255),RIGHT('Disaggregation Records'!$D$155:$D$385,255),0))),"")</f>
        <v/>
      </c>
      <c r="P1304" s="425" t="str">
        <f t="array" aca="1" ref="P1304" ca="1">IFERROR(IF(INDEX('Disaggregation Records'!$H$155:$H$385,MATCH(RIGHT(M1304,255),RIGHT('Disaggregation Records'!$D$155:$D$385,255),0))=0,"",INDEX('Disaggregation Records'!$H$155:$H$385,MATCH(RIGHT(M1304,255),RIGHT('Disaggregation Records'!$D$155:$D$385,255),0))),"")</f>
        <v/>
      </c>
    </row>
    <row r="1305" spans="1:16" x14ac:dyDescent="0.35">
      <c r="A1305" s="891"/>
      <c r="B1305" s="903"/>
      <c r="C1305" s="890"/>
      <c r="D1305" s="901"/>
      <c r="E1305" s="913"/>
      <c r="F1305" s="431"/>
      <c r="G1305" s="905"/>
      <c r="H1305" s="895"/>
      <c r="I1305" s="915"/>
      <c r="J1305" s="899"/>
      <c r="K1305" s="893"/>
      <c r="L1305" s="425"/>
      <c r="M1305" s="425"/>
      <c r="N1305" s="425"/>
      <c r="O1305" s="425"/>
      <c r="P1305" s="425"/>
    </row>
    <row r="1306" spans="1:16" x14ac:dyDescent="0.35">
      <c r="A1306" s="891" t="str">
        <f ca="1">INDIRECT("'Disaggregation tab old'!AB"&amp;28-$K1306)</f>
        <v>a161R00000O3K2lQAF</v>
      </c>
      <c r="B1306" s="902">
        <f ca="1">INDIRECT("'Disaggregation tab old'!A"&amp;28-$K1306)</f>
        <v>18</v>
      </c>
      <c r="C1306" s="889" t="str">
        <f ca="1">VLOOKUP(B1306,'Coverage Indicators - Section D'!$A$9:$AZ$70,52,FALSE)</f>
        <v/>
      </c>
      <c r="D1306" s="900" t="str">
        <f ca="1">N1306</f>
        <v/>
      </c>
      <c r="E1306" s="912" t="str">
        <f ca="1">O1306</f>
        <v/>
      </c>
      <c r="F1306" s="431"/>
      <c r="G1306" s="904" t="str">
        <f>IF(IFERROR((F1306/F1307),"") ="", "",(F1306/F1307))</f>
        <v/>
      </c>
      <c r="H1306" s="894"/>
      <c r="I1306" s="914"/>
      <c r="J1306" s="898"/>
      <c r="K1306" s="893">
        <f ca="1">IF(OFFSET(K1306,-2,0,,)="",-300,OFFSET(K1306,-2,0,,)-1)</f>
        <v>-645</v>
      </c>
      <c r="L1306" s="425" t="e">
        <f ca="1">IF(AND(EXACT(C1306,C1304),C1304&lt;&gt;0),L1304+1,0)</f>
        <v>#NAME?</v>
      </c>
      <c r="M1306" s="425" t="str">
        <f ca="1">IF(C1306&lt;&gt;"",C1306&amp;"-"&amp;L1306,"")</f>
        <v/>
      </c>
      <c r="N1306" s="425" t="str">
        <f t="array" aca="1" ref="N1306" ca="1">IFERROR(IF(INDEX('Disaggregation Records'!$E$155:$E$385,MATCH(RIGHT(M1306,255),RIGHT('Disaggregation Records'!$D$155:$D$385,255),0))=0,"",INDEX('Disaggregation Records'!$E$155:$E$385,MATCH(RIGHT(M1306,255),RIGHT('Disaggregation Records'!$D$155:$D$385,255),0))),"")</f>
        <v/>
      </c>
      <c r="O1306" s="425" t="str">
        <f t="array" aca="1" ref="O1306" ca="1">IFERROR(IF(INDEX('Disaggregation Records'!$F$155:$F$385,MATCH(RIGHT(M1306,255),RIGHT('Disaggregation Records'!$D$155:$D$385,255),0))=0,"",INDEX('Disaggregation Records'!$F$155:$F$385,MATCH(RIGHT(M1306,255),RIGHT('Disaggregation Records'!$D$155:$D$385,255),0))),"")</f>
        <v/>
      </c>
      <c r="P1306" s="425" t="str">
        <f t="array" aca="1" ref="P1306" ca="1">IFERROR(IF(INDEX('Disaggregation Records'!$H$155:$H$385,MATCH(RIGHT(M1306,255),RIGHT('Disaggregation Records'!$D$155:$D$385,255),0))=0,"",INDEX('Disaggregation Records'!$H$155:$H$385,MATCH(RIGHT(M1306,255),RIGHT('Disaggregation Records'!$D$155:$D$385,255),0))),"")</f>
        <v/>
      </c>
    </row>
    <row r="1307" spans="1:16" x14ac:dyDescent="0.35">
      <c r="A1307" s="891"/>
      <c r="B1307" s="903"/>
      <c r="C1307" s="890"/>
      <c r="D1307" s="901"/>
      <c r="E1307" s="913"/>
      <c r="F1307" s="431"/>
      <c r="G1307" s="905"/>
      <c r="H1307" s="895"/>
      <c r="I1307" s="915"/>
      <c r="J1307" s="899"/>
      <c r="K1307" s="893"/>
      <c r="L1307" s="425"/>
      <c r="M1307" s="425"/>
      <c r="N1307" s="425"/>
      <c r="O1307" s="425"/>
      <c r="P1307" s="425"/>
    </row>
    <row r="1308" spans="1:16" x14ac:dyDescent="0.35">
      <c r="A1308" s="891" t="str">
        <f ca="1">INDIRECT("'Disaggregation tab old'!AB"&amp;28-$K1308)</f>
        <v>a161R00000O3K2mQAF</v>
      </c>
      <c r="B1308" s="902">
        <f ca="1">INDIRECT("'Disaggregation tab old'!A"&amp;28-$K1308)</f>
        <v>18</v>
      </c>
      <c r="C1308" s="889" t="str">
        <f ca="1">VLOOKUP(B1308,'Coverage Indicators - Section D'!$A$9:$AZ$70,52,FALSE)</f>
        <v/>
      </c>
      <c r="D1308" s="900" t="str">
        <f ca="1">N1308</f>
        <v/>
      </c>
      <c r="E1308" s="912" t="str">
        <f ca="1">O1308</f>
        <v/>
      </c>
      <c r="F1308" s="431"/>
      <c r="G1308" s="904" t="str">
        <f>IF(IFERROR((F1308/F1309),"") ="", "",(F1308/F1309))</f>
        <v/>
      </c>
      <c r="H1308" s="894"/>
      <c r="I1308" s="914"/>
      <c r="J1308" s="898"/>
      <c r="K1308" s="893">
        <f ca="1">IF(OFFSET(K1308,-2,0,,)="",-300,OFFSET(K1308,-2,0,,)-1)</f>
        <v>-646</v>
      </c>
      <c r="L1308" s="425" t="e">
        <f ca="1">IF(AND(EXACT(C1308,C1306),C1306&lt;&gt;0),L1306+1,0)</f>
        <v>#NAME?</v>
      </c>
      <c r="M1308" s="425" t="str">
        <f ca="1">IF(C1308&lt;&gt;"",C1308&amp;"-"&amp;L1308,"")</f>
        <v/>
      </c>
      <c r="N1308" s="425" t="str">
        <f t="array" aca="1" ref="N1308" ca="1">IFERROR(IF(INDEX('Disaggregation Records'!$E$155:$E$385,MATCH(RIGHT(M1308,255),RIGHT('Disaggregation Records'!$D$155:$D$385,255),0))=0,"",INDEX('Disaggregation Records'!$E$155:$E$385,MATCH(RIGHT(M1308,255),RIGHT('Disaggregation Records'!$D$155:$D$385,255),0))),"")</f>
        <v/>
      </c>
      <c r="O1308" s="425" t="str">
        <f t="array" aca="1" ref="O1308" ca="1">IFERROR(IF(INDEX('Disaggregation Records'!$F$155:$F$385,MATCH(RIGHT(M1308,255),RIGHT('Disaggregation Records'!$D$155:$D$385,255),0))=0,"",INDEX('Disaggregation Records'!$F$155:$F$385,MATCH(RIGHT(M1308,255),RIGHT('Disaggregation Records'!$D$155:$D$385,255),0))),"")</f>
        <v/>
      </c>
      <c r="P1308" s="425" t="str">
        <f t="array" aca="1" ref="P1308" ca="1">IFERROR(IF(INDEX('Disaggregation Records'!$H$155:$H$385,MATCH(RIGHT(M1308,255),RIGHT('Disaggregation Records'!$D$155:$D$385,255),0))=0,"",INDEX('Disaggregation Records'!$H$155:$H$385,MATCH(RIGHT(M1308,255),RIGHT('Disaggregation Records'!$D$155:$D$385,255),0))),"")</f>
        <v/>
      </c>
    </row>
    <row r="1309" spans="1:16" x14ac:dyDescent="0.35">
      <c r="A1309" s="891"/>
      <c r="B1309" s="903"/>
      <c r="C1309" s="890"/>
      <c r="D1309" s="901"/>
      <c r="E1309" s="913"/>
      <c r="F1309" s="431"/>
      <c r="G1309" s="905"/>
      <c r="H1309" s="895"/>
      <c r="I1309" s="915"/>
      <c r="J1309" s="899"/>
      <c r="K1309" s="893"/>
      <c r="L1309" s="425"/>
      <c r="M1309" s="425"/>
      <c r="N1309" s="425"/>
      <c r="O1309" s="425"/>
      <c r="P1309" s="425"/>
    </row>
    <row r="1310" spans="1:16" x14ac:dyDescent="0.35">
      <c r="A1310" s="891" t="str">
        <f ca="1">INDIRECT("'Disaggregation tab old'!AB"&amp;28-$K1310)</f>
        <v>a161R00000O3K2nQAF</v>
      </c>
      <c r="B1310" s="902">
        <f ca="1">INDIRECT("'Disaggregation tab old'!A"&amp;28-$K1310)</f>
        <v>18</v>
      </c>
      <c r="C1310" s="889" t="str">
        <f ca="1">VLOOKUP(B1310,'Coverage Indicators - Section D'!$A$9:$AZ$70,52,FALSE)</f>
        <v/>
      </c>
      <c r="D1310" s="900" t="str">
        <f ca="1">N1310</f>
        <v/>
      </c>
      <c r="E1310" s="912" t="str">
        <f ca="1">O1310</f>
        <v/>
      </c>
      <c r="F1310" s="431"/>
      <c r="G1310" s="904" t="str">
        <f>IF(IFERROR((F1310/F1311),"") ="", "",(F1310/F1311))</f>
        <v/>
      </c>
      <c r="H1310" s="894"/>
      <c r="I1310" s="914"/>
      <c r="J1310" s="898"/>
      <c r="K1310" s="893">
        <f ca="1">IF(OFFSET(K1310,-2,0,,)="",-300,OFFSET(K1310,-2,0,,)-1)</f>
        <v>-647</v>
      </c>
      <c r="L1310" s="425" t="e">
        <f ca="1">IF(AND(EXACT(C1310,C1308),C1308&lt;&gt;0),L1308+1,0)</f>
        <v>#NAME?</v>
      </c>
      <c r="M1310" s="425" t="str">
        <f ca="1">IF(C1310&lt;&gt;"",C1310&amp;"-"&amp;L1310,"")</f>
        <v/>
      </c>
      <c r="N1310" s="425" t="str">
        <f t="array" aca="1" ref="N1310" ca="1">IFERROR(IF(INDEX('Disaggregation Records'!$E$155:$E$385,MATCH(RIGHT(M1310,255),RIGHT('Disaggregation Records'!$D$155:$D$385,255),0))=0,"",INDEX('Disaggregation Records'!$E$155:$E$385,MATCH(RIGHT(M1310,255),RIGHT('Disaggregation Records'!$D$155:$D$385,255),0))),"")</f>
        <v/>
      </c>
      <c r="O1310" s="425" t="str">
        <f t="array" aca="1" ref="O1310" ca="1">IFERROR(IF(INDEX('Disaggregation Records'!$F$155:$F$385,MATCH(RIGHT(M1310,255),RIGHT('Disaggregation Records'!$D$155:$D$385,255),0))=0,"",INDEX('Disaggregation Records'!$F$155:$F$385,MATCH(RIGHT(M1310,255),RIGHT('Disaggregation Records'!$D$155:$D$385,255),0))),"")</f>
        <v/>
      </c>
      <c r="P1310" s="425" t="str">
        <f t="array" aca="1" ref="P1310" ca="1">IFERROR(IF(INDEX('Disaggregation Records'!$H$155:$H$385,MATCH(RIGHT(M1310,255),RIGHT('Disaggregation Records'!$D$155:$D$385,255),0))=0,"",INDEX('Disaggregation Records'!$H$155:$H$385,MATCH(RIGHT(M1310,255),RIGHT('Disaggregation Records'!$D$155:$D$385,255),0))),"")</f>
        <v/>
      </c>
    </row>
    <row r="1311" spans="1:16" x14ac:dyDescent="0.35">
      <c r="A1311" s="891"/>
      <c r="B1311" s="903"/>
      <c r="C1311" s="890"/>
      <c r="D1311" s="901"/>
      <c r="E1311" s="913"/>
      <c r="F1311" s="431"/>
      <c r="G1311" s="905"/>
      <c r="H1311" s="895"/>
      <c r="I1311" s="915"/>
      <c r="J1311" s="899"/>
      <c r="K1311" s="893"/>
      <c r="L1311" s="425"/>
      <c r="M1311" s="425"/>
      <c r="N1311" s="425"/>
      <c r="O1311" s="425"/>
      <c r="P1311" s="425"/>
    </row>
    <row r="1312" spans="1:16" x14ac:dyDescent="0.35">
      <c r="A1312" s="891" t="str">
        <f ca="1">INDIRECT("'Disaggregation tab old'!AB"&amp;28-$K1312)</f>
        <v>a161R00000O3K2oQAF</v>
      </c>
      <c r="B1312" s="902">
        <f ca="1">INDIRECT("'Disaggregation tab old'!A"&amp;28-$K1312)</f>
        <v>18</v>
      </c>
      <c r="C1312" s="889" t="str">
        <f ca="1">VLOOKUP(B1312,'Coverage Indicators - Section D'!$A$9:$AZ$70,52,FALSE)</f>
        <v/>
      </c>
      <c r="D1312" s="900" t="str">
        <f ca="1">N1312</f>
        <v/>
      </c>
      <c r="E1312" s="912" t="str">
        <f ca="1">O1312</f>
        <v/>
      </c>
      <c r="F1312" s="431"/>
      <c r="G1312" s="904" t="str">
        <f>IF(IFERROR((F1312/F1313),"") ="", "",(F1312/F1313))</f>
        <v/>
      </c>
      <c r="H1312" s="894"/>
      <c r="I1312" s="914"/>
      <c r="J1312" s="898"/>
      <c r="K1312" s="893">
        <f ca="1">IF(OFFSET(K1312,-2,0,,)="",-300,OFFSET(K1312,-2,0,,)-1)</f>
        <v>-648</v>
      </c>
      <c r="L1312" s="425" t="e">
        <f ca="1">IF(AND(EXACT(C1312,C1310),C1310&lt;&gt;0),L1310+1,0)</f>
        <v>#NAME?</v>
      </c>
      <c r="M1312" s="425" t="str">
        <f ca="1">IF(C1312&lt;&gt;"",C1312&amp;"-"&amp;L1312,"")</f>
        <v/>
      </c>
      <c r="N1312" s="425" t="str">
        <f t="array" aca="1" ref="N1312" ca="1">IFERROR(IF(INDEX('Disaggregation Records'!$E$155:$E$385,MATCH(RIGHT(M1312,255),RIGHT('Disaggregation Records'!$D$155:$D$385,255),0))=0,"",INDEX('Disaggregation Records'!$E$155:$E$385,MATCH(RIGHT(M1312,255),RIGHT('Disaggregation Records'!$D$155:$D$385,255),0))),"")</f>
        <v/>
      </c>
      <c r="O1312" s="425" t="str">
        <f t="array" aca="1" ref="O1312" ca="1">IFERROR(IF(INDEX('Disaggregation Records'!$F$155:$F$385,MATCH(RIGHT(M1312,255),RIGHT('Disaggregation Records'!$D$155:$D$385,255),0))=0,"",INDEX('Disaggregation Records'!$F$155:$F$385,MATCH(RIGHT(M1312,255),RIGHT('Disaggregation Records'!$D$155:$D$385,255),0))),"")</f>
        <v/>
      </c>
      <c r="P1312" s="425" t="str">
        <f t="array" aca="1" ref="P1312" ca="1">IFERROR(IF(INDEX('Disaggregation Records'!$H$155:$H$385,MATCH(RIGHT(M1312,255),RIGHT('Disaggregation Records'!$D$155:$D$385,255),0))=0,"",INDEX('Disaggregation Records'!$H$155:$H$385,MATCH(RIGHT(M1312,255),RIGHT('Disaggregation Records'!$D$155:$D$385,255),0))),"")</f>
        <v/>
      </c>
    </row>
    <row r="1313" spans="1:16" x14ac:dyDescent="0.35">
      <c r="A1313" s="891"/>
      <c r="B1313" s="903"/>
      <c r="C1313" s="890"/>
      <c r="D1313" s="901"/>
      <c r="E1313" s="913"/>
      <c r="F1313" s="431"/>
      <c r="G1313" s="905"/>
      <c r="H1313" s="895"/>
      <c r="I1313" s="915"/>
      <c r="J1313" s="899"/>
      <c r="K1313" s="893"/>
      <c r="L1313" s="425"/>
      <c r="M1313" s="425"/>
      <c r="N1313" s="425"/>
      <c r="O1313" s="425"/>
      <c r="P1313" s="425"/>
    </row>
    <row r="1314" spans="1:16" x14ac:dyDescent="0.35">
      <c r="A1314" s="891" t="str">
        <f ca="1">INDIRECT("'Disaggregation tab old'!AB"&amp;28-$K1314)</f>
        <v>a161R00000O3K2pQAF</v>
      </c>
      <c r="B1314" s="902">
        <f ca="1">INDIRECT("'Disaggregation tab old'!A"&amp;28-$K1314)</f>
        <v>18</v>
      </c>
      <c r="C1314" s="889" t="str">
        <f ca="1">VLOOKUP(B1314,'Coverage Indicators - Section D'!$A$9:$AZ$70,52,FALSE)</f>
        <v/>
      </c>
      <c r="D1314" s="900" t="str">
        <f ca="1">N1314</f>
        <v/>
      </c>
      <c r="E1314" s="912" t="str">
        <f ca="1">O1314</f>
        <v/>
      </c>
      <c r="F1314" s="431"/>
      <c r="G1314" s="904" t="str">
        <f>IF(IFERROR((F1314/F1315),"") ="", "",(F1314/F1315))</f>
        <v/>
      </c>
      <c r="H1314" s="894"/>
      <c r="I1314" s="914"/>
      <c r="J1314" s="898"/>
      <c r="K1314" s="893">
        <f ca="1">IF(OFFSET(K1314,-2,0,,)="",-300,OFFSET(K1314,-2,0,,)-1)</f>
        <v>-649</v>
      </c>
      <c r="L1314" s="425" t="e">
        <f ca="1">IF(AND(EXACT(C1314,C1312),C1312&lt;&gt;0),L1312+1,0)</f>
        <v>#NAME?</v>
      </c>
      <c r="M1314" s="425" t="str">
        <f ca="1">IF(C1314&lt;&gt;"",C1314&amp;"-"&amp;L1314,"")</f>
        <v/>
      </c>
      <c r="N1314" s="425" t="str">
        <f t="array" aca="1" ref="N1314" ca="1">IFERROR(IF(INDEX('Disaggregation Records'!$E$155:$E$385,MATCH(RIGHT(M1314,255),RIGHT('Disaggregation Records'!$D$155:$D$385,255),0))=0,"",INDEX('Disaggregation Records'!$E$155:$E$385,MATCH(RIGHT(M1314,255),RIGHT('Disaggregation Records'!$D$155:$D$385,255),0))),"")</f>
        <v/>
      </c>
      <c r="O1314" s="425" t="str">
        <f t="array" aca="1" ref="O1314" ca="1">IFERROR(IF(INDEX('Disaggregation Records'!$F$155:$F$385,MATCH(RIGHT(M1314,255),RIGHT('Disaggregation Records'!$D$155:$D$385,255),0))=0,"",INDEX('Disaggregation Records'!$F$155:$F$385,MATCH(RIGHT(M1314,255),RIGHT('Disaggregation Records'!$D$155:$D$385,255),0))),"")</f>
        <v/>
      </c>
      <c r="P1314" s="425" t="str">
        <f t="array" aca="1" ref="P1314" ca="1">IFERROR(IF(INDEX('Disaggregation Records'!$H$155:$H$385,MATCH(RIGHT(M1314,255),RIGHT('Disaggregation Records'!$D$155:$D$385,255),0))=0,"",INDEX('Disaggregation Records'!$H$155:$H$385,MATCH(RIGHT(M1314,255),RIGHT('Disaggregation Records'!$D$155:$D$385,255),0))),"")</f>
        <v/>
      </c>
    </row>
    <row r="1315" spans="1:16" x14ac:dyDescent="0.35">
      <c r="A1315" s="891"/>
      <c r="B1315" s="903"/>
      <c r="C1315" s="890"/>
      <c r="D1315" s="901"/>
      <c r="E1315" s="913"/>
      <c r="F1315" s="431"/>
      <c r="G1315" s="905"/>
      <c r="H1315" s="895"/>
      <c r="I1315" s="915"/>
      <c r="J1315" s="899"/>
      <c r="K1315" s="893"/>
      <c r="L1315" s="425"/>
      <c r="M1315" s="425"/>
      <c r="N1315" s="425"/>
      <c r="O1315" s="425"/>
      <c r="P1315" s="425"/>
    </row>
    <row r="1316" spans="1:16" x14ac:dyDescent="0.35">
      <c r="A1316" s="891" t="str">
        <f ca="1">INDIRECT("'Disaggregation tab old'!AB"&amp;28-$K1316)</f>
        <v>a161R00000O3K2qQAF</v>
      </c>
      <c r="B1316" s="902">
        <f ca="1">INDIRECT("'Disaggregation tab old'!A"&amp;28-$K1316)</f>
        <v>18</v>
      </c>
      <c r="C1316" s="889" t="str">
        <f ca="1">VLOOKUP(B1316,'Coverage Indicators - Section D'!$A$9:$AZ$70,52,FALSE)</f>
        <v/>
      </c>
      <c r="D1316" s="900" t="str">
        <f ca="1">N1316</f>
        <v/>
      </c>
      <c r="E1316" s="912" t="str">
        <f ca="1">O1316</f>
        <v/>
      </c>
      <c r="F1316" s="431"/>
      <c r="G1316" s="904" t="str">
        <f>IF(IFERROR((F1316/F1317),"") ="", "",(F1316/F1317))</f>
        <v/>
      </c>
      <c r="H1316" s="894"/>
      <c r="I1316" s="914"/>
      <c r="J1316" s="898"/>
      <c r="K1316" s="893">
        <f ca="1">IF(OFFSET(K1316,-2,0,,)="",-300,OFFSET(K1316,-2,0,,)-1)</f>
        <v>-650</v>
      </c>
      <c r="L1316" s="425" t="e">
        <f ca="1">IF(AND(EXACT(C1316,C1314),C1314&lt;&gt;0),L1314+1,0)</f>
        <v>#NAME?</v>
      </c>
      <c r="M1316" s="425" t="str">
        <f ca="1">IF(C1316&lt;&gt;"",C1316&amp;"-"&amp;L1316,"")</f>
        <v/>
      </c>
      <c r="N1316" s="425" t="str">
        <f t="array" aca="1" ref="N1316" ca="1">IFERROR(IF(INDEX('Disaggregation Records'!$E$155:$E$385,MATCH(RIGHT(M1316,255),RIGHT('Disaggregation Records'!$D$155:$D$385,255),0))=0,"",INDEX('Disaggregation Records'!$E$155:$E$385,MATCH(RIGHT(M1316,255),RIGHT('Disaggregation Records'!$D$155:$D$385,255),0))),"")</f>
        <v/>
      </c>
      <c r="O1316" s="425" t="str">
        <f t="array" aca="1" ref="O1316" ca="1">IFERROR(IF(INDEX('Disaggregation Records'!$F$155:$F$385,MATCH(RIGHT(M1316,255),RIGHT('Disaggregation Records'!$D$155:$D$385,255),0))=0,"",INDEX('Disaggregation Records'!$F$155:$F$385,MATCH(RIGHT(M1316,255),RIGHT('Disaggregation Records'!$D$155:$D$385,255),0))),"")</f>
        <v/>
      </c>
      <c r="P1316" s="425" t="str">
        <f t="array" aca="1" ref="P1316" ca="1">IFERROR(IF(INDEX('Disaggregation Records'!$H$155:$H$385,MATCH(RIGHT(M1316,255),RIGHT('Disaggregation Records'!$D$155:$D$385,255),0))=0,"",INDEX('Disaggregation Records'!$H$155:$H$385,MATCH(RIGHT(M1316,255),RIGHT('Disaggregation Records'!$D$155:$D$385,255),0))),"")</f>
        <v/>
      </c>
    </row>
    <row r="1317" spans="1:16" x14ac:dyDescent="0.35">
      <c r="A1317" s="891"/>
      <c r="B1317" s="903"/>
      <c r="C1317" s="890"/>
      <c r="D1317" s="901"/>
      <c r="E1317" s="913"/>
      <c r="F1317" s="431"/>
      <c r="G1317" s="905"/>
      <c r="H1317" s="895"/>
      <c r="I1317" s="915"/>
      <c r="J1317" s="899"/>
      <c r="K1317" s="893"/>
      <c r="L1317" s="425"/>
      <c r="M1317" s="425"/>
      <c r="N1317" s="425"/>
      <c r="O1317" s="425"/>
      <c r="P1317" s="425"/>
    </row>
    <row r="1318" spans="1:16" x14ac:dyDescent="0.35">
      <c r="A1318" s="891" t="str">
        <f ca="1">INDIRECT("'Disaggregation tab old'!AB"&amp;28-$K1318)</f>
        <v>a161R00000O3K2rQAF</v>
      </c>
      <c r="B1318" s="902">
        <f ca="1">INDIRECT("'Disaggregation tab old'!A"&amp;28-$K1318)</f>
        <v>18</v>
      </c>
      <c r="C1318" s="889" t="str">
        <f ca="1">VLOOKUP(B1318,'Coverage Indicators - Section D'!$A$9:$AZ$70,52,FALSE)</f>
        <v/>
      </c>
      <c r="D1318" s="900" t="str">
        <f ca="1">N1318</f>
        <v/>
      </c>
      <c r="E1318" s="912" t="str">
        <f ca="1">O1318</f>
        <v/>
      </c>
      <c r="F1318" s="431"/>
      <c r="G1318" s="904" t="str">
        <f>IF(IFERROR((F1318/F1319),"") ="", "",(F1318/F1319))</f>
        <v/>
      </c>
      <c r="H1318" s="894"/>
      <c r="I1318" s="914"/>
      <c r="J1318" s="898"/>
      <c r="K1318" s="893">
        <f ca="1">IF(OFFSET(K1318,-2,0,,)="",-300,OFFSET(K1318,-2,0,,)-1)</f>
        <v>-651</v>
      </c>
      <c r="L1318" s="425" t="e">
        <f ca="1">IF(AND(EXACT(C1318,C1316),C1316&lt;&gt;0),L1316+1,0)</f>
        <v>#NAME?</v>
      </c>
      <c r="M1318" s="425" t="str">
        <f ca="1">IF(C1318&lt;&gt;"",C1318&amp;"-"&amp;L1318,"")</f>
        <v/>
      </c>
      <c r="N1318" s="425" t="str">
        <f t="array" aca="1" ref="N1318" ca="1">IFERROR(IF(INDEX('Disaggregation Records'!$E$155:$E$385,MATCH(RIGHT(M1318,255),RIGHT('Disaggregation Records'!$D$155:$D$385,255),0))=0,"",INDEX('Disaggregation Records'!$E$155:$E$385,MATCH(RIGHT(M1318,255),RIGHT('Disaggregation Records'!$D$155:$D$385,255),0))),"")</f>
        <v/>
      </c>
      <c r="O1318" s="425" t="str">
        <f t="array" aca="1" ref="O1318" ca="1">IFERROR(IF(INDEX('Disaggregation Records'!$F$155:$F$385,MATCH(RIGHT(M1318,255),RIGHT('Disaggregation Records'!$D$155:$D$385,255),0))=0,"",INDEX('Disaggregation Records'!$F$155:$F$385,MATCH(RIGHT(M1318,255),RIGHT('Disaggregation Records'!$D$155:$D$385,255),0))),"")</f>
        <v/>
      </c>
      <c r="P1318" s="425" t="str">
        <f t="array" aca="1" ref="P1318" ca="1">IFERROR(IF(INDEX('Disaggregation Records'!$H$155:$H$385,MATCH(RIGHT(M1318,255),RIGHT('Disaggregation Records'!$D$155:$D$385,255),0))=0,"",INDEX('Disaggregation Records'!$H$155:$H$385,MATCH(RIGHT(M1318,255),RIGHT('Disaggregation Records'!$D$155:$D$385,255),0))),"")</f>
        <v/>
      </c>
    </row>
    <row r="1319" spans="1:16" x14ac:dyDescent="0.35">
      <c r="A1319" s="891"/>
      <c r="B1319" s="903"/>
      <c r="C1319" s="890"/>
      <c r="D1319" s="901"/>
      <c r="E1319" s="913"/>
      <c r="F1319" s="431"/>
      <c r="G1319" s="905"/>
      <c r="H1319" s="895"/>
      <c r="I1319" s="915"/>
      <c r="J1319" s="899"/>
      <c r="K1319" s="893"/>
      <c r="L1319" s="425"/>
      <c r="M1319" s="425"/>
      <c r="N1319" s="425"/>
      <c r="O1319" s="425"/>
      <c r="P1319" s="425"/>
    </row>
    <row r="1320" spans="1:16" x14ac:dyDescent="0.35">
      <c r="A1320" s="891" t="str">
        <f ca="1">INDIRECT("'Disaggregation tab old'!AB"&amp;28-$K1320)</f>
        <v>a161R00000O3K2sQAF</v>
      </c>
      <c r="B1320" s="902">
        <f ca="1">INDIRECT("'Disaggregation tab old'!A"&amp;28-$K1320)</f>
        <v>18</v>
      </c>
      <c r="C1320" s="889" t="str">
        <f ca="1">VLOOKUP(B1320,'Coverage Indicators - Section D'!$A$9:$AZ$70,52,FALSE)</f>
        <v/>
      </c>
      <c r="D1320" s="900" t="str">
        <f ca="1">N1320</f>
        <v/>
      </c>
      <c r="E1320" s="912" t="str">
        <f ca="1">O1320</f>
        <v/>
      </c>
      <c r="F1320" s="431"/>
      <c r="G1320" s="904" t="str">
        <f>IF(IFERROR((F1320/F1321),"") ="", "",(F1320/F1321))</f>
        <v/>
      </c>
      <c r="H1320" s="894"/>
      <c r="I1320" s="914"/>
      <c r="J1320" s="898"/>
      <c r="K1320" s="893">
        <f ca="1">IF(OFFSET(K1320,-2,0,,)="",-300,OFFSET(K1320,-2,0,,)-1)</f>
        <v>-652</v>
      </c>
      <c r="L1320" s="425" t="e">
        <f ca="1">IF(AND(EXACT(C1320,C1318),C1318&lt;&gt;0),L1318+1,0)</f>
        <v>#NAME?</v>
      </c>
      <c r="M1320" s="425" t="str">
        <f ca="1">IF(C1320&lt;&gt;"",C1320&amp;"-"&amp;L1320,"")</f>
        <v/>
      </c>
      <c r="N1320" s="425" t="str">
        <f t="array" aca="1" ref="N1320" ca="1">IFERROR(IF(INDEX('Disaggregation Records'!$E$155:$E$385,MATCH(RIGHT(M1320,255),RIGHT('Disaggregation Records'!$D$155:$D$385,255),0))=0,"",INDEX('Disaggregation Records'!$E$155:$E$385,MATCH(RIGHT(M1320,255),RIGHT('Disaggregation Records'!$D$155:$D$385,255),0))),"")</f>
        <v/>
      </c>
      <c r="O1320" s="425" t="str">
        <f t="array" aca="1" ref="O1320" ca="1">IFERROR(IF(INDEX('Disaggregation Records'!$F$155:$F$385,MATCH(RIGHT(M1320,255),RIGHT('Disaggregation Records'!$D$155:$D$385,255),0))=0,"",INDEX('Disaggregation Records'!$F$155:$F$385,MATCH(RIGHT(M1320,255),RIGHT('Disaggregation Records'!$D$155:$D$385,255),0))),"")</f>
        <v/>
      </c>
      <c r="P1320" s="425" t="str">
        <f t="array" aca="1" ref="P1320" ca="1">IFERROR(IF(INDEX('Disaggregation Records'!$H$155:$H$385,MATCH(RIGHT(M1320,255),RIGHT('Disaggregation Records'!$D$155:$D$385,255),0))=0,"",INDEX('Disaggregation Records'!$H$155:$H$385,MATCH(RIGHT(M1320,255),RIGHT('Disaggregation Records'!$D$155:$D$385,255),0))),"")</f>
        <v/>
      </c>
    </row>
    <row r="1321" spans="1:16" x14ac:dyDescent="0.35">
      <c r="A1321" s="891"/>
      <c r="B1321" s="903"/>
      <c r="C1321" s="890"/>
      <c r="D1321" s="901"/>
      <c r="E1321" s="913"/>
      <c r="F1321" s="431"/>
      <c r="G1321" s="905"/>
      <c r="H1321" s="895"/>
      <c r="I1321" s="915"/>
      <c r="J1321" s="899"/>
      <c r="K1321" s="893"/>
      <c r="L1321" s="425"/>
      <c r="M1321" s="425"/>
      <c r="N1321" s="425"/>
      <c r="O1321" s="425"/>
      <c r="P1321" s="425"/>
    </row>
    <row r="1322" spans="1:16" x14ac:dyDescent="0.35">
      <c r="A1322" s="891" t="str">
        <f ca="1">INDIRECT("'Disaggregation tab old'!AB"&amp;28-$K1322)</f>
        <v>a161R00000O3K2tQAF</v>
      </c>
      <c r="B1322" s="902">
        <f ca="1">INDIRECT("'Disaggregation tab old'!A"&amp;28-$K1322)</f>
        <v>18</v>
      </c>
      <c r="C1322" s="889" t="str">
        <f ca="1">VLOOKUP(B1322,'Coverage Indicators - Section D'!$A$9:$AZ$70,52,FALSE)</f>
        <v/>
      </c>
      <c r="D1322" s="900" t="str">
        <f ca="1">N1322</f>
        <v/>
      </c>
      <c r="E1322" s="912" t="str">
        <f ca="1">O1322</f>
        <v/>
      </c>
      <c r="F1322" s="431"/>
      <c r="G1322" s="904" t="str">
        <f>IF(IFERROR((F1322/F1323),"") ="", "",(F1322/F1323))</f>
        <v/>
      </c>
      <c r="H1322" s="894"/>
      <c r="I1322" s="914"/>
      <c r="J1322" s="898"/>
      <c r="K1322" s="893">
        <f ca="1">IF(OFFSET(K1322,-2,0,,)="",-300,OFFSET(K1322,-2,0,,)-1)</f>
        <v>-653</v>
      </c>
      <c r="L1322" s="425" t="e">
        <f ca="1">IF(AND(EXACT(C1322,C1320),C1320&lt;&gt;0),L1320+1,0)</f>
        <v>#NAME?</v>
      </c>
      <c r="M1322" s="425" t="str">
        <f ca="1">IF(C1322&lt;&gt;"",C1322&amp;"-"&amp;L1322,"")</f>
        <v/>
      </c>
      <c r="N1322" s="425" t="str">
        <f t="array" aca="1" ref="N1322" ca="1">IFERROR(IF(INDEX('Disaggregation Records'!$E$155:$E$385,MATCH(RIGHT(M1322,255),RIGHT('Disaggregation Records'!$D$155:$D$385,255),0))=0,"",INDEX('Disaggregation Records'!$E$155:$E$385,MATCH(RIGHT(M1322,255),RIGHT('Disaggregation Records'!$D$155:$D$385,255),0))),"")</f>
        <v/>
      </c>
      <c r="O1322" s="425" t="str">
        <f t="array" aca="1" ref="O1322" ca="1">IFERROR(IF(INDEX('Disaggregation Records'!$F$155:$F$385,MATCH(RIGHT(M1322,255),RIGHT('Disaggregation Records'!$D$155:$D$385,255),0))=0,"",INDEX('Disaggregation Records'!$F$155:$F$385,MATCH(RIGHT(M1322,255),RIGHT('Disaggregation Records'!$D$155:$D$385,255),0))),"")</f>
        <v/>
      </c>
      <c r="P1322" s="425" t="str">
        <f t="array" aca="1" ref="P1322" ca="1">IFERROR(IF(INDEX('Disaggregation Records'!$H$155:$H$385,MATCH(RIGHT(M1322,255),RIGHT('Disaggregation Records'!$D$155:$D$385,255),0))=0,"",INDEX('Disaggregation Records'!$H$155:$H$385,MATCH(RIGHT(M1322,255),RIGHT('Disaggregation Records'!$D$155:$D$385,255),0))),"")</f>
        <v/>
      </c>
    </row>
    <row r="1323" spans="1:16" x14ac:dyDescent="0.35">
      <c r="A1323" s="891"/>
      <c r="B1323" s="903"/>
      <c r="C1323" s="890"/>
      <c r="D1323" s="901"/>
      <c r="E1323" s="913"/>
      <c r="F1323" s="431"/>
      <c r="G1323" s="905"/>
      <c r="H1323" s="895"/>
      <c r="I1323" s="915"/>
      <c r="J1323" s="899"/>
      <c r="K1323" s="893"/>
      <c r="L1323" s="425"/>
      <c r="M1323" s="425"/>
      <c r="N1323" s="425"/>
      <c r="O1323" s="425"/>
      <c r="P1323" s="425"/>
    </row>
    <row r="1324" spans="1:16" x14ac:dyDescent="0.35">
      <c r="A1324" s="891" t="str">
        <f ca="1">INDIRECT("'Disaggregation tab old'!AB"&amp;28-$K1324)</f>
        <v>a161R00000O3K2uQAF</v>
      </c>
      <c r="B1324" s="902">
        <f ca="1">INDIRECT("'Disaggregation tab old'!A"&amp;28-$K1324)</f>
        <v>18</v>
      </c>
      <c r="C1324" s="889" t="str">
        <f ca="1">VLOOKUP(B1324,'Coverage Indicators - Section D'!$A$9:$AZ$70,52,FALSE)</f>
        <v/>
      </c>
      <c r="D1324" s="900" t="str">
        <f ca="1">N1324</f>
        <v/>
      </c>
      <c r="E1324" s="912" t="str">
        <f ca="1">O1324</f>
        <v/>
      </c>
      <c r="F1324" s="431"/>
      <c r="G1324" s="904" t="str">
        <f>IF(IFERROR((F1324/F1325),"") ="", "",(F1324/F1325))</f>
        <v/>
      </c>
      <c r="H1324" s="894"/>
      <c r="I1324" s="914"/>
      <c r="J1324" s="898"/>
      <c r="K1324" s="893">
        <f ca="1">IF(OFFSET(K1324,-2,0,,)="",-300,OFFSET(K1324,-2,0,,)-1)</f>
        <v>-654</v>
      </c>
      <c r="L1324" s="425" t="e">
        <f ca="1">IF(AND(EXACT(C1324,C1322),C1322&lt;&gt;0),L1322+1,0)</f>
        <v>#NAME?</v>
      </c>
      <c r="M1324" s="425" t="str">
        <f ca="1">IF(C1324&lt;&gt;"",C1324&amp;"-"&amp;L1324,"")</f>
        <v/>
      </c>
      <c r="N1324" s="425" t="str">
        <f t="array" aca="1" ref="N1324" ca="1">IFERROR(IF(INDEX('Disaggregation Records'!$E$155:$E$385,MATCH(RIGHT(M1324,255),RIGHT('Disaggregation Records'!$D$155:$D$385,255),0))=0,"",INDEX('Disaggregation Records'!$E$155:$E$385,MATCH(RIGHT(M1324,255),RIGHT('Disaggregation Records'!$D$155:$D$385,255),0))),"")</f>
        <v/>
      </c>
      <c r="O1324" s="425" t="str">
        <f t="array" aca="1" ref="O1324" ca="1">IFERROR(IF(INDEX('Disaggregation Records'!$F$155:$F$385,MATCH(RIGHT(M1324,255),RIGHT('Disaggregation Records'!$D$155:$D$385,255),0))=0,"",INDEX('Disaggregation Records'!$F$155:$F$385,MATCH(RIGHT(M1324,255),RIGHT('Disaggregation Records'!$D$155:$D$385,255),0))),"")</f>
        <v/>
      </c>
      <c r="P1324" s="425" t="str">
        <f t="array" aca="1" ref="P1324" ca="1">IFERROR(IF(INDEX('Disaggregation Records'!$H$155:$H$385,MATCH(RIGHT(M1324,255),RIGHT('Disaggregation Records'!$D$155:$D$385,255),0))=0,"",INDEX('Disaggregation Records'!$H$155:$H$385,MATCH(RIGHT(M1324,255),RIGHT('Disaggregation Records'!$D$155:$D$385,255),0))),"")</f>
        <v/>
      </c>
    </row>
    <row r="1325" spans="1:16" x14ac:dyDescent="0.35">
      <c r="A1325" s="891"/>
      <c r="B1325" s="903"/>
      <c r="C1325" s="890"/>
      <c r="D1325" s="901"/>
      <c r="E1325" s="913"/>
      <c r="F1325" s="431"/>
      <c r="G1325" s="905"/>
      <c r="H1325" s="895"/>
      <c r="I1325" s="915"/>
      <c r="J1325" s="899"/>
      <c r="K1325" s="893"/>
      <c r="L1325" s="425"/>
      <c r="M1325" s="425"/>
      <c r="N1325" s="425"/>
      <c r="O1325" s="425"/>
      <c r="P1325" s="425"/>
    </row>
    <row r="1326" spans="1:16" x14ac:dyDescent="0.35">
      <c r="A1326" s="891" t="str">
        <f ca="1">INDIRECT("'Disaggregation tab old'!AB"&amp;28-$K1326)</f>
        <v>a161R00000O3K2vQAF</v>
      </c>
      <c r="B1326" s="902">
        <f ca="1">INDIRECT("'Disaggregation tab old'!A"&amp;28-$K1326)</f>
        <v>18</v>
      </c>
      <c r="C1326" s="889" t="str">
        <f ca="1">VLOOKUP(B1326,'Coverage Indicators - Section D'!$A$9:$AZ$70,52,FALSE)</f>
        <v/>
      </c>
      <c r="D1326" s="900" t="str">
        <f ca="1">N1326</f>
        <v/>
      </c>
      <c r="E1326" s="912" t="str">
        <f ca="1">O1326</f>
        <v/>
      </c>
      <c r="F1326" s="431"/>
      <c r="G1326" s="904" t="str">
        <f>IF(IFERROR((F1326/F1327),"") ="", "",(F1326/F1327))</f>
        <v/>
      </c>
      <c r="H1326" s="894"/>
      <c r="I1326" s="914"/>
      <c r="J1326" s="898"/>
      <c r="K1326" s="893">
        <f ca="1">IF(OFFSET(K1326,-2,0,,)="",-300,OFFSET(K1326,-2,0,,)-1)</f>
        <v>-655</v>
      </c>
      <c r="L1326" s="425" t="e">
        <f ca="1">IF(AND(EXACT(C1326,C1324),C1324&lt;&gt;0),L1324+1,0)</f>
        <v>#NAME?</v>
      </c>
      <c r="M1326" s="425" t="str">
        <f ca="1">IF(C1326&lt;&gt;"",C1326&amp;"-"&amp;L1326,"")</f>
        <v/>
      </c>
      <c r="N1326" s="425" t="str">
        <f t="array" aca="1" ref="N1326" ca="1">IFERROR(IF(INDEX('Disaggregation Records'!$E$155:$E$385,MATCH(RIGHT(M1326,255),RIGHT('Disaggregation Records'!$D$155:$D$385,255),0))=0,"",INDEX('Disaggregation Records'!$E$155:$E$385,MATCH(RIGHT(M1326,255),RIGHT('Disaggregation Records'!$D$155:$D$385,255),0))),"")</f>
        <v/>
      </c>
      <c r="O1326" s="425" t="str">
        <f t="array" aca="1" ref="O1326" ca="1">IFERROR(IF(INDEX('Disaggregation Records'!$F$155:$F$385,MATCH(RIGHT(M1326,255),RIGHT('Disaggregation Records'!$D$155:$D$385,255),0))=0,"",INDEX('Disaggregation Records'!$F$155:$F$385,MATCH(RIGHT(M1326,255),RIGHT('Disaggregation Records'!$D$155:$D$385,255),0))),"")</f>
        <v/>
      </c>
      <c r="P1326" s="425" t="str">
        <f t="array" aca="1" ref="P1326" ca="1">IFERROR(IF(INDEX('Disaggregation Records'!$H$155:$H$385,MATCH(RIGHT(M1326,255),RIGHT('Disaggregation Records'!$D$155:$D$385,255),0))=0,"",INDEX('Disaggregation Records'!$H$155:$H$385,MATCH(RIGHT(M1326,255),RIGHT('Disaggregation Records'!$D$155:$D$385,255),0))),"")</f>
        <v/>
      </c>
    </row>
    <row r="1327" spans="1:16" x14ac:dyDescent="0.35">
      <c r="A1327" s="891"/>
      <c r="B1327" s="903"/>
      <c r="C1327" s="890"/>
      <c r="D1327" s="901"/>
      <c r="E1327" s="913"/>
      <c r="F1327" s="431"/>
      <c r="G1327" s="905"/>
      <c r="H1327" s="895"/>
      <c r="I1327" s="915"/>
      <c r="J1327" s="899"/>
      <c r="K1327" s="893"/>
      <c r="L1327" s="425"/>
      <c r="M1327" s="425"/>
      <c r="N1327" s="425"/>
      <c r="O1327" s="425"/>
      <c r="P1327" s="425"/>
    </row>
    <row r="1328" spans="1:16" x14ac:dyDescent="0.35">
      <c r="A1328" s="891" t="str">
        <f ca="1">INDIRECT("'Disaggregation tab old'!AB"&amp;28-$K1328)</f>
        <v>a161R00000O3K2wQAF</v>
      </c>
      <c r="B1328" s="902">
        <f ca="1">INDIRECT("'Disaggregation tab old'!A"&amp;28-$K1328)</f>
        <v>18</v>
      </c>
      <c r="C1328" s="889" t="str">
        <f ca="1">VLOOKUP(B1328,'Coverage Indicators - Section D'!$A$9:$AZ$70,52,FALSE)</f>
        <v/>
      </c>
      <c r="D1328" s="900" t="str">
        <f ca="1">N1328</f>
        <v/>
      </c>
      <c r="E1328" s="912" t="str">
        <f ca="1">O1328</f>
        <v/>
      </c>
      <c r="F1328" s="431"/>
      <c r="G1328" s="904" t="str">
        <f>IF(IFERROR((F1328/F1329),"") ="", "",(F1328/F1329))</f>
        <v/>
      </c>
      <c r="H1328" s="894"/>
      <c r="I1328" s="914"/>
      <c r="J1328" s="898"/>
      <c r="K1328" s="893">
        <f ca="1">IF(OFFSET(K1328,-2,0,,)="",-300,OFFSET(K1328,-2,0,,)-1)</f>
        <v>-656</v>
      </c>
      <c r="L1328" s="425" t="e">
        <f ca="1">IF(AND(EXACT(C1328,C1326),C1326&lt;&gt;0),L1326+1,0)</f>
        <v>#NAME?</v>
      </c>
      <c r="M1328" s="425" t="str">
        <f ca="1">IF(C1328&lt;&gt;"",C1328&amp;"-"&amp;L1328,"")</f>
        <v/>
      </c>
      <c r="N1328" s="425" t="str">
        <f t="array" aca="1" ref="N1328" ca="1">IFERROR(IF(INDEX('Disaggregation Records'!$E$155:$E$385,MATCH(RIGHT(M1328,255),RIGHT('Disaggregation Records'!$D$155:$D$385,255),0))=0,"",INDEX('Disaggregation Records'!$E$155:$E$385,MATCH(RIGHT(M1328,255),RIGHT('Disaggregation Records'!$D$155:$D$385,255),0))),"")</f>
        <v/>
      </c>
      <c r="O1328" s="425" t="str">
        <f t="array" aca="1" ref="O1328" ca="1">IFERROR(IF(INDEX('Disaggregation Records'!$F$155:$F$385,MATCH(RIGHT(M1328,255),RIGHT('Disaggregation Records'!$D$155:$D$385,255),0))=0,"",INDEX('Disaggregation Records'!$F$155:$F$385,MATCH(RIGHT(M1328,255),RIGHT('Disaggregation Records'!$D$155:$D$385,255),0))),"")</f>
        <v/>
      </c>
      <c r="P1328" s="425" t="str">
        <f t="array" aca="1" ref="P1328" ca="1">IFERROR(IF(INDEX('Disaggregation Records'!$H$155:$H$385,MATCH(RIGHT(M1328,255),RIGHT('Disaggregation Records'!$D$155:$D$385,255),0))=0,"",INDEX('Disaggregation Records'!$H$155:$H$385,MATCH(RIGHT(M1328,255),RIGHT('Disaggregation Records'!$D$155:$D$385,255),0))),"")</f>
        <v/>
      </c>
    </row>
    <row r="1329" spans="1:16" x14ac:dyDescent="0.35">
      <c r="A1329" s="891"/>
      <c r="B1329" s="903"/>
      <c r="C1329" s="890"/>
      <c r="D1329" s="901"/>
      <c r="E1329" s="913"/>
      <c r="F1329" s="431"/>
      <c r="G1329" s="905"/>
      <c r="H1329" s="895"/>
      <c r="I1329" s="915"/>
      <c r="J1329" s="899"/>
      <c r="K1329" s="893"/>
      <c r="L1329" s="425"/>
      <c r="M1329" s="425"/>
      <c r="N1329" s="425"/>
      <c r="O1329" s="425"/>
      <c r="P1329" s="425"/>
    </row>
    <row r="1330" spans="1:16" x14ac:dyDescent="0.35">
      <c r="A1330" s="891" t="str">
        <f ca="1">INDIRECT("'Disaggregation tab old'!AB"&amp;28-$K1330)</f>
        <v>a161R00000O3K2xQAF</v>
      </c>
      <c r="B1330" s="902">
        <f ca="1">INDIRECT("'Disaggregation tab old'!A"&amp;28-$K1330)</f>
        <v>18</v>
      </c>
      <c r="C1330" s="889" t="str">
        <f ca="1">VLOOKUP(B1330,'Coverage Indicators - Section D'!$A$9:$AZ$70,52,FALSE)</f>
        <v/>
      </c>
      <c r="D1330" s="900" t="str">
        <f ca="1">N1330</f>
        <v/>
      </c>
      <c r="E1330" s="912" t="str">
        <f ca="1">O1330</f>
        <v/>
      </c>
      <c r="F1330" s="431"/>
      <c r="G1330" s="904" t="str">
        <f>IF(IFERROR((F1330/F1331),"") ="", "",(F1330/F1331))</f>
        <v/>
      </c>
      <c r="H1330" s="894"/>
      <c r="I1330" s="914"/>
      <c r="J1330" s="898"/>
      <c r="K1330" s="893">
        <f ca="1">IF(OFFSET(K1330,-2,0,,)="",-300,OFFSET(K1330,-2,0,,)-1)</f>
        <v>-657</v>
      </c>
      <c r="L1330" s="425" t="e">
        <f ca="1">IF(AND(EXACT(C1330,C1328),C1328&lt;&gt;0),L1328+1,0)</f>
        <v>#NAME?</v>
      </c>
      <c r="M1330" s="425" t="str">
        <f ca="1">IF(C1330&lt;&gt;"",C1330&amp;"-"&amp;L1330,"")</f>
        <v/>
      </c>
      <c r="N1330" s="425" t="str">
        <f t="array" aca="1" ref="N1330" ca="1">IFERROR(IF(INDEX('Disaggregation Records'!$E$155:$E$385,MATCH(RIGHT(M1330,255),RIGHT('Disaggregation Records'!$D$155:$D$385,255),0))=0,"",INDEX('Disaggregation Records'!$E$155:$E$385,MATCH(RIGHT(M1330,255),RIGHT('Disaggregation Records'!$D$155:$D$385,255),0))),"")</f>
        <v/>
      </c>
      <c r="O1330" s="425" t="str">
        <f t="array" aca="1" ref="O1330" ca="1">IFERROR(IF(INDEX('Disaggregation Records'!$F$155:$F$385,MATCH(RIGHT(M1330,255),RIGHT('Disaggregation Records'!$D$155:$D$385,255),0))=0,"",INDEX('Disaggregation Records'!$F$155:$F$385,MATCH(RIGHT(M1330,255),RIGHT('Disaggregation Records'!$D$155:$D$385,255),0))),"")</f>
        <v/>
      </c>
      <c r="P1330" s="425" t="str">
        <f t="array" aca="1" ref="P1330" ca="1">IFERROR(IF(INDEX('Disaggregation Records'!$H$155:$H$385,MATCH(RIGHT(M1330,255),RIGHT('Disaggregation Records'!$D$155:$D$385,255),0))=0,"",INDEX('Disaggregation Records'!$H$155:$H$385,MATCH(RIGHT(M1330,255),RIGHT('Disaggregation Records'!$D$155:$D$385,255),0))),"")</f>
        <v/>
      </c>
    </row>
    <row r="1331" spans="1:16" x14ac:dyDescent="0.35">
      <c r="A1331" s="891"/>
      <c r="B1331" s="903"/>
      <c r="C1331" s="890"/>
      <c r="D1331" s="901"/>
      <c r="E1331" s="913"/>
      <c r="F1331" s="431"/>
      <c r="G1331" s="905"/>
      <c r="H1331" s="895"/>
      <c r="I1331" s="915"/>
      <c r="J1331" s="899"/>
      <c r="K1331" s="893"/>
      <c r="L1331" s="425"/>
      <c r="M1331" s="425"/>
      <c r="N1331" s="425"/>
      <c r="O1331" s="425"/>
      <c r="P1331" s="425"/>
    </row>
    <row r="1332" spans="1:16" x14ac:dyDescent="0.35">
      <c r="A1332" s="891" t="str">
        <f ca="1">INDIRECT("'Disaggregation tab old'!AB"&amp;28-$K1332)</f>
        <v>a161R00000O3K2yQAF</v>
      </c>
      <c r="B1332" s="902">
        <f ca="1">INDIRECT("'Disaggregation tab old'!A"&amp;28-$K1332)</f>
        <v>18</v>
      </c>
      <c r="C1332" s="889" t="str">
        <f ca="1">VLOOKUP(B1332,'Coverage Indicators - Section D'!$A$9:$AZ$70,52,FALSE)</f>
        <v/>
      </c>
      <c r="D1332" s="900" t="str">
        <f ca="1">N1332</f>
        <v/>
      </c>
      <c r="E1332" s="912" t="str">
        <f ca="1">O1332</f>
        <v/>
      </c>
      <c r="F1332" s="431"/>
      <c r="G1332" s="904" t="str">
        <f>IF(IFERROR((F1332/F1333),"") ="", "",(F1332/F1333))</f>
        <v/>
      </c>
      <c r="H1332" s="894"/>
      <c r="I1332" s="914"/>
      <c r="J1332" s="898"/>
      <c r="K1332" s="893">
        <f ca="1">IF(OFFSET(K1332,-2,0,,)="",-300,OFFSET(K1332,-2,0,,)-1)</f>
        <v>-658</v>
      </c>
      <c r="L1332" s="425" t="e">
        <f ca="1">IF(AND(EXACT(C1332,C1330),C1330&lt;&gt;0),L1330+1,0)</f>
        <v>#NAME?</v>
      </c>
      <c r="M1332" s="425" t="str">
        <f ca="1">IF(C1332&lt;&gt;"",C1332&amp;"-"&amp;L1332,"")</f>
        <v/>
      </c>
      <c r="N1332" s="425" t="str">
        <f t="array" aca="1" ref="N1332" ca="1">IFERROR(IF(INDEX('Disaggregation Records'!$E$155:$E$385,MATCH(RIGHT(M1332,255),RIGHT('Disaggregation Records'!$D$155:$D$385,255),0))=0,"",INDEX('Disaggregation Records'!$E$155:$E$385,MATCH(RIGHT(M1332,255),RIGHT('Disaggregation Records'!$D$155:$D$385,255),0))),"")</f>
        <v/>
      </c>
      <c r="O1332" s="425" t="str">
        <f t="array" aca="1" ref="O1332" ca="1">IFERROR(IF(INDEX('Disaggregation Records'!$F$155:$F$385,MATCH(RIGHT(M1332,255),RIGHT('Disaggregation Records'!$D$155:$D$385,255),0))=0,"",INDEX('Disaggregation Records'!$F$155:$F$385,MATCH(RIGHT(M1332,255),RIGHT('Disaggregation Records'!$D$155:$D$385,255),0))),"")</f>
        <v/>
      </c>
      <c r="P1332" s="425" t="str">
        <f t="array" aca="1" ref="P1332" ca="1">IFERROR(IF(INDEX('Disaggregation Records'!$H$155:$H$385,MATCH(RIGHT(M1332,255),RIGHT('Disaggregation Records'!$D$155:$D$385,255),0))=0,"",INDEX('Disaggregation Records'!$H$155:$H$385,MATCH(RIGHT(M1332,255),RIGHT('Disaggregation Records'!$D$155:$D$385,255),0))),"")</f>
        <v/>
      </c>
    </row>
    <row r="1333" spans="1:16" x14ac:dyDescent="0.35">
      <c r="A1333" s="891"/>
      <c r="B1333" s="903"/>
      <c r="C1333" s="890"/>
      <c r="D1333" s="901"/>
      <c r="E1333" s="913"/>
      <c r="F1333" s="431"/>
      <c r="G1333" s="905"/>
      <c r="H1333" s="895"/>
      <c r="I1333" s="915"/>
      <c r="J1333" s="899"/>
      <c r="K1333" s="893"/>
      <c r="L1333" s="425"/>
      <c r="M1333" s="425"/>
      <c r="N1333" s="425"/>
      <c r="O1333" s="425"/>
      <c r="P1333" s="425"/>
    </row>
    <row r="1334" spans="1:16" x14ac:dyDescent="0.35">
      <c r="A1334" s="891" t="str">
        <f ca="1">INDIRECT("'Disaggregation tab old'!AB"&amp;28-$K1334)</f>
        <v>a161R00000O3K2zQAF</v>
      </c>
      <c r="B1334" s="902">
        <f ca="1">INDIRECT("'Disaggregation tab old'!A"&amp;28-$K1334)</f>
        <v>18</v>
      </c>
      <c r="C1334" s="889" t="str">
        <f ca="1">VLOOKUP(B1334,'Coverage Indicators - Section D'!$A$9:$AZ$70,52,FALSE)</f>
        <v/>
      </c>
      <c r="D1334" s="900" t="str">
        <f ca="1">N1334</f>
        <v/>
      </c>
      <c r="E1334" s="912" t="str">
        <f ca="1">O1334</f>
        <v/>
      </c>
      <c r="F1334" s="431"/>
      <c r="G1334" s="904" t="str">
        <f>IF(IFERROR((F1334/F1335),"") ="", "",(F1334/F1335))</f>
        <v/>
      </c>
      <c r="H1334" s="894"/>
      <c r="I1334" s="914"/>
      <c r="J1334" s="898"/>
      <c r="K1334" s="893">
        <f ca="1">IF(OFFSET(K1334,-2,0,,)="",-300,OFFSET(K1334,-2,0,,)-1)</f>
        <v>-659</v>
      </c>
      <c r="L1334" s="425" t="e">
        <f ca="1">IF(AND(EXACT(C1334,C1332),C1332&lt;&gt;0),L1332+1,0)</f>
        <v>#NAME?</v>
      </c>
      <c r="M1334" s="425" t="str">
        <f ca="1">IF(C1334&lt;&gt;"",C1334&amp;"-"&amp;L1334,"")</f>
        <v/>
      </c>
      <c r="N1334" s="425" t="str">
        <f t="array" aca="1" ref="N1334" ca="1">IFERROR(IF(INDEX('Disaggregation Records'!$E$155:$E$385,MATCH(RIGHT(M1334,255),RIGHT('Disaggregation Records'!$D$155:$D$385,255),0))=0,"",INDEX('Disaggregation Records'!$E$155:$E$385,MATCH(RIGHT(M1334,255),RIGHT('Disaggregation Records'!$D$155:$D$385,255),0))),"")</f>
        <v/>
      </c>
      <c r="O1334" s="425" t="str">
        <f t="array" aca="1" ref="O1334" ca="1">IFERROR(IF(INDEX('Disaggregation Records'!$F$155:$F$385,MATCH(RIGHT(M1334,255),RIGHT('Disaggregation Records'!$D$155:$D$385,255),0))=0,"",INDEX('Disaggregation Records'!$F$155:$F$385,MATCH(RIGHT(M1334,255),RIGHT('Disaggregation Records'!$D$155:$D$385,255),0))),"")</f>
        <v/>
      </c>
      <c r="P1334" s="425" t="str">
        <f t="array" aca="1" ref="P1334" ca="1">IFERROR(IF(INDEX('Disaggregation Records'!$H$155:$H$385,MATCH(RIGHT(M1334,255),RIGHT('Disaggregation Records'!$D$155:$D$385,255),0))=0,"",INDEX('Disaggregation Records'!$H$155:$H$385,MATCH(RIGHT(M1334,255),RIGHT('Disaggregation Records'!$D$155:$D$385,255),0))),"")</f>
        <v/>
      </c>
    </row>
    <row r="1335" spans="1:16" x14ac:dyDescent="0.35">
      <c r="A1335" s="891"/>
      <c r="B1335" s="903"/>
      <c r="C1335" s="890"/>
      <c r="D1335" s="901"/>
      <c r="E1335" s="913"/>
      <c r="F1335" s="431"/>
      <c r="G1335" s="905"/>
      <c r="H1335" s="895"/>
      <c r="I1335" s="915"/>
      <c r="J1335" s="899"/>
      <c r="K1335" s="893"/>
      <c r="L1335" s="425"/>
      <c r="M1335" s="425"/>
      <c r="N1335" s="425"/>
      <c r="O1335" s="425"/>
      <c r="P1335" s="425"/>
    </row>
    <row r="1336" spans="1:16" x14ac:dyDescent="0.35">
      <c r="A1336" s="891" t="str">
        <f ca="1">INDIRECT("'Disaggregation tab old'!AB"&amp;28-$K1336)</f>
        <v>a161R00000O3K30QAF</v>
      </c>
      <c r="B1336" s="902">
        <f ca="1">INDIRECT("'Disaggregation tab old'!A"&amp;28-$K1336)</f>
        <v>19</v>
      </c>
      <c r="C1336" s="889" t="str">
        <f ca="1">VLOOKUP(B1336,'Coverage Indicators - Section D'!$A$9:$AZ$70,52,FALSE)</f>
        <v/>
      </c>
      <c r="D1336" s="900" t="str">
        <f ca="1">N1336</f>
        <v/>
      </c>
      <c r="E1336" s="912" t="str">
        <f ca="1">O1336</f>
        <v/>
      </c>
      <c r="F1336" s="431"/>
      <c r="G1336" s="904" t="str">
        <f>IF(IFERROR((F1336/F1337),"") ="", "",(F1336/F1337))</f>
        <v/>
      </c>
      <c r="H1336" s="894"/>
      <c r="I1336" s="914"/>
      <c r="J1336" s="898"/>
      <c r="K1336" s="893">
        <f ca="1">IF(OFFSET(K1336,-2,0,,)="",-300,OFFSET(K1336,-2,0,,)-1)</f>
        <v>-660</v>
      </c>
      <c r="L1336" s="425" t="e">
        <f ca="1">IF(AND(EXACT(C1336,C1334),C1334&lt;&gt;0),L1334+1,0)</f>
        <v>#NAME?</v>
      </c>
      <c r="M1336" s="425" t="str">
        <f ca="1">IF(C1336&lt;&gt;"",C1336&amp;"-"&amp;L1336,"")</f>
        <v/>
      </c>
      <c r="N1336" s="425" t="str">
        <f t="array" aca="1" ref="N1336" ca="1">IFERROR(IF(INDEX('Disaggregation Records'!$E$155:$E$385,MATCH(RIGHT(M1336,255),RIGHT('Disaggregation Records'!$D$155:$D$385,255),0))=0,"",INDEX('Disaggregation Records'!$E$155:$E$385,MATCH(RIGHT(M1336,255),RIGHT('Disaggregation Records'!$D$155:$D$385,255),0))),"")</f>
        <v/>
      </c>
      <c r="O1336" s="425" t="str">
        <f t="array" aca="1" ref="O1336" ca="1">IFERROR(IF(INDEX('Disaggregation Records'!$F$155:$F$385,MATCH(RIGHT(M1336,255),RIGHT('Disaggregation Records'!$D$155:$D$385,255),0))=0,"",INDEX('Disaggregation Records'!$F$155:$F$385,MATCH(RIGHT(M1336,255),RIGHT('Disaggregation Records'!$D$155:$D$385,255),0))),"")</f>
        <v/>
      </c>
      <c r="P1336" s="425" t="str">
        <f t="array" aca="1" ref="P1336" ca="1">IFERROR(IF(INDEX('Disaggregation Records'!$H$155:$H$385,MATCH(RIGHT(M1336,255),RIGHT('Disaggregation Records'!$D$155:$D$385,255),0))=0,"",INDEX('Disaggregation Records'!$H$155:$H$385,MATCH(RIGHT(M1336,255),RIGHT('Disaggregation Records'!$D$155:$D$385,255),0))),"")</f>
        <v/>
      </c>
    </row>
    <row r="1337" spans="1:16" x14ac:dyDescent="0.35">
      <c r="A1337" s="891"/>
      <c r="B1337" s="903"/>
      <c r="C1337" s="890"/>
      <c r="D1337" s="901"/>
      <c r="E1337" s="913"/>
      <c r="F1337" s="431"/>
      <c r="G1337" s="905"/>
      <c r="H1337" s="895"/>
      <c r="I1337" s="915"/>
      <c r="J1337" s="899"/>
      <c r="K1337" s="893"/>
      <c r="L1337" s="425"/>
      <c r="M1337" s="425"/>
      <c r="N1337" s="425"/>
      <c r="O1337" s="425"/>
      <c r="P1337" s="425"/>
    </row>
    <row r="1338" spans="1:16" x14ac:dyDescent="0.35">
      <c r="A1338" s="891" t="str">
        <f ca="1">INDIRECT("'Disaggregation tab old'!AB"&amp;28-$K1338)</f>
        <v>a161R00000O3K31QAF</v>
      </c>
      <c r="B1338" s="902">
        <f ca="1">INDIRECT("'Disaggregation tab old'!A"&amp;28-$K1338)</f>
        <v>19</v>
      </c>
      <c r="C1338" s="889" t="str">
        <f ca="1">VLOOKUP(B1338,'Coverage Indicators - Section D'!$A$9:$AZ$70,52,FALSE)</f>
        <v/>
      </c>
      <c r="D1338" s="900" t="str">
        <f ca="1">N1338</f>
        <v/>
      </c>
      <c r="E1338" s="912" t="str">
        <f ca="1">O1338</f>
        <v/>
      </c>
      <c r="F1338" s="431"/>
      <c r="G1338" s="904" t="str">
        <f>IF(IFERROR((F1338/F1339),"") ="", "",(F1338/F1339))</f>
        <v/>
      </c>
      <c r="H1338" s="894"/>
      <c r="I1338" s="914"/>
      <c r="J1338" s="898"/>
      <c r="K1338" s="893">
        <f ca="1">IF(OFFSET(K1338,-2,0,,)="",-300,OFFSET(K1338,-2,0,,)-1)</f>
        <v>-661</v>
      </c>
      <c r="L1338" s="425" t="e">
        <f ca="1">IF(AND(EXACT(C1338,C1336),C1336&lt;&gt;0),L1336+1,0)</f>
        <v>#NAME?</v>
      </c>
      <c r="M1338" s="425" t="str">
        <f ca="1">IF(C1338&lt;&gt;"",C1338&amp;"-"&amp;L1338,"")</f>
        <v/>
      </c>
      <c r="N1338" s="425" t="str">
        <f t="array" aca="1" ref="N1338" ca="1">IFERROR(IF(INDEX('Disaggregation Records'!$E$155:$E$385,MATCH(RIGHT(M1338,255),RIGHT('Disaggregation Records'!$D$155:$D$385,255),0))=0,"",INDEX('Disaggregation Records'!$E$155:$E$385,MATCH(RIGHT(M1338,255),RIGHT('Disaggregation Records'!$D$155:$D$385,255),0))),"")</f>
        <v/>
      </c>
      <c r="O1338" s="425" t="str">
        <f t="array" aca="1" ref="O1338" ca="1">IFERROR(IF(INDEX('Disaggregation Records'!$F$155:$F$385,MATCH(RIGHT(M1338,255),RIGHT('Disaggregation Records'!$D$155:$D$385,255),0))=0,"",INDEX('Disaggregation Records'!$F$155:$F$385,MATCH(RIGHT(M1338,255),RIGHT('Disaggregation Records'!$D$155:$D$385,255),0))),"")</f>
        <v/>
      </c>
      <c r="P1338" s="425" t="str">
        <f t="array" aca="1" ref="P1338" ca="1">IFERROR(IF(INDEX('Disaggregation Records'!$H$155:$H$385,MATCH(RIGHT(M1338,255),RIGHT('Disaggregation Records'!$D$155:$D$385,255),0))=0,"",INDEX('Disaggregation Records'!$H$155:$H$385,MATCH(RIGHT(M1338,255),RIGHT('Disaggregation Records'!$D$155:$D$385,255),0))),"")</f>
        <v/>
      </c>
    </row>
    <row r="1339" spans="1:16" x14ac:dyDescent="0.35">
      <c r="A1339" s="891"/>
      <c r="B1339" s="903"/>
      <c r="C1339" s="890"/>
      <c r="D1339" s="901"/>
      <c r="E1339" s="913"/>
      <c r="F1339" s="431"/>
      <c r="G1339" s="905"/>
      <c r="H1339" s="895"/>
      <c r="I1339" s="915"/>
      <c r="J1339" s="899"/>
      <c r="K1339" s="893"/>
      <c r="L1339" s="425"/>
      <c r="M1339" s="425"/>
      <c r="N1339" s="425"/>
      <c r="O1339" s="425"/>
      <c r="P1339" s="425"/>
    </row>
    <row r="1340" spans="1:16" x14ac:dyDescent="0.35">
      <c r="A1340" s="891" t="str">
        <f ca="1">INDIRECT("'Disaggregation tab old'!AB"&amp;28-$K1340)</f>
        <v>a161R00000O3K32QAF</v>
      </c>
      <c r="B1340" s="902">
        <f ca="1">INDIRECT("'Disaggregation tab old'!A"&amp;28-$K1340)</f>
        <v>19</v>
      </c>
      <c r="C1340" s="889" t="str">
        <f ca="1">VLOOKUP(B1340,'Coverage Indicators - Section D'!$A$9:$AZ$70,52,FALSE)</f>
        <v/>
      </c>
      <c r="D1340" s="900" t="str">
        <f ca="1">N1340</f>
        <v/>
      </c>
      <c r="E1340" s="912" t="str">
        <f ca="1">O1340</f>
        <v/>
      </c>
      <c r="F1340" s="431"/>
      <c r="G1340" s="904" t="str">
        <f>IF(IFERROR((F1340/F1341),"") ="", "",(F1340/F1341))</f>
        <v/>
      </c>
      <c r="H1340" s="894"/>
      <c r="I1340" s="914"/>
      <c r="J1340" s="898"/>
      <c r="K1340" s="893">
        <f ca="1">IF(OFFSET(K1340,-2,0,,)="",-300,OFFSET(K1340,-2,0,,)-1)</f>
        <v>-662</v>
      </c>
      <c r="L1340" s="425" t="e">
        <f ca="1">IF(AND(EXACT(C1340,C1338),C1338&lt;&gt;0),L1338+1,0)</f>
        <v>#NAME?</v>
      </c>
      <c r="M1340" s="425" t="str">
        <f ca="1">IF(C1340&lt;&gt;"",C1340&amp;"-"&amp;L1340,"")</f>
        <v/>
      </c>
      <c r="N1340" s="425" t="str">
        <f t="array" aca="1" ref="N1340" ca="1">IFERROR(IF(INDEX('Disaggregation Records'!$E$155:$E$385,MATCH(RIGHT(M1340,255),RIGHT('Disaggregation Records'!$D$155:$D$385,255),0))=0,"",INDEX('Disaggregation Records'!$E$155:$E$385,MATCH(RIGHT(M1340,255),RIGHT('Disaggregation Records'!$D$155:$D$385,255),0))),"")</f>
        <v/>
      </c>
      <c r="O1340" s="425" t="str">
        <f t="array" aca="1" ref="O1340" ca="1">IFERROR(IF(INDEX('Disaggregation Records'!$F$155:$F$385,MATCH(RIGHT(M1340,255),RIGHT('Disaggregation Records'!$D$155:$D$385,255),0))=0,"",INDEX('Disaggregation Records'!$F$155:$F$385,MATCH(RIGHT(M1340,255),RIGHT('Disaggregation Records'!$D$155:$D$385,255),0))),"")</f>
        <v/>
      </c>
      <c r="P1340" s="425" t="str">
        <f t="array" aca="1" ref="P1340" ca="1">IFERROR(IF(INDEX('Disaggregation Records'!$H$155:$H$385,MATCH(RIGHT(M1340,255),RIGHT('Disaggregation Records'!$D$155:$D$385,255),0))=0,"",INDEX('Disaggregation Records'!$H$155:$H$385,MATCH(RIGHT(M1340,255),RIGHT('Disaggregation Records'!$D$155:$D$385,255),0))),"")</f>
        <v/>
      </c>
    </row>
    <row r="1341" spans="1:16" x14ac:dyDescent="0.35">
      <c r="A1341" s="891"/>
      <c r="B1341" s="903"/>
      <c r="C1341" s="890"/>
      <c r="D1341" s="901"/>
      <c r="E1341" s="913"/>
      <c r="F1341" s="431"/>
      <c r="G1341" s="905"/>
      <c r="H1341" s="895"/>
      <c r="I1341" s="915"/>
      <c r="J1341" s="899"/>
      <c r="K1341" s="893"/>
      <c r="L1341" s="425"/>
      <c r="M1341" s="425"/>
      <c r="N1341" s="425"/>
      <c r="O1341" s="425"/>
      <c r="P1341" s="425"/>
    </row>
    <row r="1342" spans="1:16" x14ac:dyDescent="0.35">
      <c r="A1342" s="891" t="str">
        <f ca="1">INDIRECT("'Disaggregation tab old'!AB"&amp;28-$K1342)</f>
        <v>a161R00000O3K33QAF</v>
      </c>
      <c r="B1342" s="902">
        <f ca="1">INDIRECT("'Disaggregation tab old'!A"&amp;28-$K1342)</f>
        <v>19</v>
      </c>
      <c r="C1342" s="889" t="str">
        <f ca="1">VLOOKUP(B1342,'Coverage Indicators - Section D'!$A$9:$AZ$70,52,FALSE)</f>
        <v/>
      </c>
      <c r="D1342" s="900" t="str">
        <f ca="1">N1342</f>
        <v/>
      </c>
      <c r="E1342" s="912" t="str">
        <f ca="1">O1342</f>
        <v/>
      </c>
      <c r="F1342" s="431"/>
      <c r="G1342" s="904" t="str">
        <f>IF(IFERROR((F1342/F1343),"") ="", "",(F1342/F1343))</f>
        <v/>
      </c>
      <c r="H1342" s="894"/>
      <c r="I1342" s="914"/>
      <c r="J1342" s="898"/>
      <c r="K1342" s="893">
        <f ca="1">IF(OFFSET(K1342,-2,0,,)="",-300,OFFSET(K1342,-2,0,,)-1)</f>
        <v>-663</v>
      </c>
      <c r="L1342" s="425" t="e">
        <f ca="1">IF(AND(EXACT(C1342,C1340),C1340&lt;&gt;0),L1340+1,0)</f>
        <v>#NAME?</v>
      </c>
      <c r="M1342" s="425" t="str">
        <f ca="1">IF(C1342&lt;&gt;"",C1342&amp;"-"&amp;L1342,"")</f>
        <v/>
      </c>
      <c r="N1342" s="425" t="str">
        <f t="array" aca="1" ref="N1342" ca="1">IFERROR(IF(INDEX('Disaggregation Records'!$E$155:$E$385,MATCH(RIGHT(M1342,255),RIGHT('Disaggregation Records'!$D$155:$D$385,255),0))=0,"",INDEX('Disaggregation Records'!$E$155:$E$385,MATCH(RIGHT(M1342,255),RIGHT('Disaggregation Records'!$D$155:$D$385,255),0))),"")</f>
        <v/>
      </c>
      <c r="O1342" s="425" t="str">
        <f t="array" aca="1" ref="O1342" ca="1">IFERROR(IF(INDEX('Disaggregation Records'!$F$155:$F$385,MATCH(RIGHT(M1342,255),RIGHT('Disaggregation Records'!$D$155:$D$385,255),0))=0,"",INDEX('Disaggregation Records'!$F$155:$F$385,MATCH(RIGHT(M1342,255),RIGHT('Disaggregation Records'!$D$155:$D$385,255),0))),"")</f>
        <v/>
      </c>
      <c r="P1342" s="425" t="str">
        <f t="array" aca="1" ref="P1342" ca="1">IFERROR(IF(INDEX('Disaggregation Records'!$H$155:$H$385,MATCH(RIGHT(M1342,255),RIGHT('Disaggregation Records'!$D$155:$D$385,255),0))=0,"",INDEX('Disaggregation Records'!$H$155:$H$385,MATCH(RIGHT(M1342,255),RIGHT('Disaggregation Records'!$D$155:$D$385,255),0))),"")</f>
        <v/>
      </c>
    </row>
    <row r="1343" spans="1:16" x14ac:dyDescent="0.35">
      <c r="A1343" s="891"/>
      <c r="B1343" s="903"/>
      <c r="C1343" s="890"/>
      <c r="D1343" s="901"/>
      <c r="E1343" s="913"/>
      <c r="F1343" s="431"/>
      <c r="G1343" s="905"/>
      <c r="H1343" s="895"/>
      <c r="I1343" s="915"/>
      <c r="J1343" s="899"/>
      <c r="K1343" s="893"/>
      <c r="L1343" s="425"/>
      <c r="M1343" s="425"/>
      <c r="N1343" s="425"/>
      <c r="O1343" s="425"/>
      <c r="P1343" s="425"/>
    </row>
    <row r="1344" spans="1:16" x14ac:dyDescent="0.35">
      <c r="A1344" s="891" t="str">
        <f ca="1">INDIRECT("'Disaggregation tab old'!AB"&amp;28-$K1344)</f>
        <v>a161R00000O3K34QAF</v>
      </c>
      <c r="B1344" s="902">
        <f ca="1">INDIRECT("'Disaggregation tab old'!A"&amp;28-$K1344)</f>
        <v>19</v>
      </c>
      <c r="C1344" s="889" t="str">
        <f ca="1">VLOOKUP(B1344,'Coverage Indicators - Section D'!$A$9:$AZ$70,52,FALSE)</f>
        <v/>
      </c>
      <c r="D1344" s="900" t="str">
        <f ca="1">N1344</f>
        <v/>
      </c>
      <c r="E1344" s="912" t="str">
        <f ca="1">O1344</f>
        <v/>
      </c>
      <c r="F1344" s="431"/>
      <c r="G1344" s="904" t="str">
        <f>IF(IFERROR((F1344/F1345),"") ="", "",(F1344/F1345))</f>
        <v/>
      </c>
      <c r="H1344" s="894"/>
      <c r="I1344" s="914"/>
      <c r="J1344" s="898"/>
      <c r="K1344" s="893">
        <f ca="1">IF(OFFSET(K1344,-2,0,,)="",-300,OFFSET(K1344,-2,0,,)-1)</f>
        <v>-664</v>
      </c>
      <c r="L1344" s="425" t="e">
        <f ca="1">IF(AND(EXACT(C1344,C1342),C1342&lt;&gt;0),L1342+1,0)</f>
        <v>#NAME?</v>
      </c>
      <c r="M1344" s="425" t="str">
        <f ca="1">IF(C1344&lt;&gt;"",C1344&amp;"-"&amp;L1344,"")</f>
        <v/>
      </c>
      <c r="N1344" s="425" t="str">
        <f t="array" aca="1" ref="N1344" ca="1">IFERROR(IF(INDEX('Disaggregation Records'!$E$155:$E$385,MATCH(RIGHT(M1344,255),RIGHT('Disaggregation Records'!$D$155:$D$385,255),0))=0,"",INDEX('Disaggregation Records'!$E$155:$E$385,MATCH(RIGHT(M1344,255),RIGHT('Disaggregation Records'!$D$155:$D$385,255),0))),"")</f>
        <v/>
      </c>
      <c r="O1344" s="425" t="str">
        <f t="array" aca="1" ref="O1344" ca="1">IFERROR(IF(INDEX('Disaggregation Records'!$F$155:$F$385,MATCH(RIGHT(M1344,255),RIGHT('Disaggregation Records'!$D$155:$D$385,255),0))=0,"",INDEX('Disaggregation Records'!$F$155:$F$385,MATCH(RIGHT(M1344,255),RIGHT('Disaggregation Records'!$D$155:$D$385,255),0))),"")</f>
        <v/>
      </c>
      <c r="P1344" s="425" t="str">
        <f t="array" aca="1" ref="P1344" ca="1">IFERROR(IF(INDEX('Disaggregation Records'!$H$155:$H$385,MATCH(RIGHT(M1344,255),RIGHT('Disaggregation Records'!$D$155:$D$385,255),0))=0,"",INDEX('Disaggregation Records'!$H$155:$H$385,MATCH(RIGHT(M1344,255),RIGHT('Disaggregation Records'!$D$155:$D$385,255),0))),"")</f>
        <v/>
      </c>
    </row>
    <row r="1345" spans="1:16" x14ac:dyDescent="0.35">
      <c r="A1345" s="891"/>
      <c r="B1345" s="903"/>
      <c r="C1345" s="890"/>
      <c r="D1345" s="901"/>
      <c r="E1345" s="913"/>
      <c r="F1345" s="431"/>
      <c r="G1345" s="905"/>
      <c r="H1345" s="895"/>
      <c r="I1345" s="915"/>
      <c r="J1345" s="899"/>
      <c r="K1345" s="893"/>
      <c r="L1345" s="425"/>
      <c r="M1345" s="425"/>
      <c r="N1345" s="425"/>
      <c r="O1345" s="425"/>
      <c r="P1345" s="425"/>
    </row>
    <row r="1346" spans="1:16" x14ac:dyDescent="0.35">
      <c r="A1346" s="891" t="str">
        <f ca="1">INDIRECT("'Disaggregation tab old'!AB"&amp;28-$K1346)</f>
        <v>a161R00000O3K35QAF</v>
      </c>
      <c r="B1346" s="902">
        <f ca="1">INDIRECT("'Disaggregation tab old'!A"&amp;28-$K1346)</f>
        <v>19</v>
      </c>
      <c r="C1346" s="889" t="str">
        <f ca="1">VLOOKUP(B1346,'Coverage Indicators - Section D'!$A$9:$AZ$70,52,FALSE)</f>
        <v/>
      </c>
      <c r="D1346" s="900" t="str">
        <f ca="1">N1346</f>
        <v/>
      </c>
      <c r="E1346" s="912" t="str">
        <f ca="1">O1346</f>
        <v/>
      </c>
      <c r="F1346" s="431"/>
      <c r="G1346" s="904" t="str">
        <f>IF(IFERROR((F1346/F1347),"") ="", "",(F1346/F1347))</f>
        <v/>
      </c>
      <c r="H1346" s="894"/>
      <c r="I1346" s="914"/>
      <c r="J1346" s="898"/>
      <c r="K1346" s="893">
        <f ca="1">IF(OFFSET(K1346,-2,0,,)="",-300,OFFSET(K1346,-2,0,,)-1)</f>
        <v>-665</v>
      </c>
      <c r="L1346" s="425" t="e">
        <f ca="1">IF(AND(EXACT(C1346,C1344),C1344&lt;&gt;0),L1344+1,0)</f>
        <v>#NAME?</v>
      </c>
      <c r="M1346" s="425" t="str">
        <f ca="1">IF(C1346&lt;&gt;"",C1346&amp;"-"&amp;L1346,"")</f>
        <v/>
      </c>
      <c r="N1346" s="425" t="str">
        <f t="array" aca="1" ref="N1346" ca="1">IFERROR(IF(INDEX('Disaggregation Records'!$E$155:$E$385,MATCH(RIGHT(M1346,255),RIGHT('Disaggregation Records'!$D$155:$D$385,255),0))=0,"",INDEX('Disaggregation Records'!$E$155:$E$385,MATCH(RIGHT(M1346,255),RIGHT('Disaggregation Records'!$D$155:$D$385,255),0))),"")</f>
        <v/>
      </c>
      <c r="O1346" s="425" t="str">
        <f t="array" aca="1" ref="O1346" ca="1">IFERROR(IF(INDEX('Disaggregation Records'!$F$155:$F$385,MATCH(RIGHT(M1346,255),RIGHT('Disaggregation Records'!$D$155:$D$385,255),0))=0,"",INDEX('Disaggregation Records'!$F$155:$F$385,MATCH(RIGHT(M1346,255),RIGHT('Disaggregation Records'!$D$155:$D$385,255),0))),"")</f>
        <v/>
      </c>
      <c r="P1346" s="425" t="str">
        <f t="array" aca="1" ref="P1346" ca="1">IFERROR(IF(INDEX('Disaggregation Records'!$H$155:$H$385,MATCH(RIGHT(M1346,255),RIGHT('Disaggregation Records'!$D$155:$D$385,255),0))=0,"",INDEX('Disaggregation Records'!$H$155:$H$385,MATCH(RIGHT(M1346,255),RIGHT('Disaggregation Records'!$D$155:$D$385,255),0))),"")</f>
        <v/>
      </c>
    </row>
    <row r="1347" spans="1:16" x14ac:dyDescent="0.35">
      <c r="A1347" s="891"/>
      <c r="B1347" s="903"/>
      <c r="C1347" s="890"/>
      <c r="D1347" s="901"/>
      <c r="E1347" s="913"/>
      <c r="F1347" s="431"/>
      <c r="G1347" s="905"/>
      <c r="H1347" s="895"/>
      <c r="I1347" s="915"/>
      <c r="J1347" s="899"/>
      <c r="K1347" s="893"/>
      <c r="L1347" s="425"/>
      <c r="M1347" s="425"/>
      <c r="N1347" s="425"/>
      <c r="O1347" s="425"/>
      <c r="P1347" s="425"/>
    </row>
    <row r="1348" spans="1:16" x14ac:dyDescent="0.35">
      <c r="A1348" s="891" t="str">
        <f ca="1">INDIRECT("'Disaggregation tab old'!AB"&amp;28-$K1348)</f>
        <v>a161R00000O3K36QAF</v>
      </c>
      <c r="B1348" s="902">
        <f ca="1">INDIRECT("'Disaggregation tab old'!A"&amp;28-$K1348)</f>
        <v>19</v>
      </c>
      <c r="C1348" s="889" t="str">
        <f ca="1">VLOOKUP(B1348,'Coverage Indicators - Section D'!$A$9:$AZ$70,52,FALSE)</f>
        <v/>
      </c>
      <c r="D1348" s="900" t="str">
        <f ca="1">N1348</f>
        <v/>
      </c>
      <c r="E1348" s="912" t="str">
        <f ca="1">O1348</f>
        <v/>
      </c>
      <c r="F1348" s="431"/>
      <c r="G1348" s="904" t="str">
        <f>IF(IFERROR((F1348/F1349),"") ="", "",(F1348/F1349))</f>
        <v/>
      </c>
      <c r="H1348" s="894"/>
      <c r="I1348" s="914"/>
      <c r="J1348" s="898"/>
      <c r="K1348" s="893">
        <f ca="1">IF(OFFSET(K1348,-2,0,,)="",-300,OFFSET(K1348,-2,0,,)-1)</f>
        <v>-666</v>
      </c>
      <c r="L1348" s="425" t="e">
        <f ca="1">IF(AND(EXACT(C1348,C1346),C1346&lt;&gt;0),L1346+1,0)</f>
        <v>#NAME?</v>
      </c>
      <c r="M1348" s="425" t="str">
        <f ca="1">IF(C1348&lt;&gt;"",C1348&amp;"-"&amp;L1348,"")</f>
        <v/>
      </c>
      <c r="N1348" s="425" t="str">
        <f t="array" aca="1" ref="N1348" ca="1">IFERROR(IF(INDEX('Disaggregation Records'!$E$155:$E$385,MATCH(RIGHT(M1348,255),RIGHT('Disaggregation Records'!$D$155:$D$385,255),0))=0,"",INDEX('Disaggregation Records'!$E$155:$E$385,MATCH(RIGHT(M1348,255),RIGHT('Disaggregation Records'!$D$155:$D$385,255),0))),"")</f>
        <v/>
      </c>
      <c r="O1348" s="425" t="str">
        <f t="array" aca="1" ref="O1348" ca="1">IFERROR(IF(INDEX('Disaggregation Records'!$F$155:$F$385,MATCH(RIGHT(M1348,255),RIGHT('Disaggregation Records'!$D$155:$D$385,255),0))=0,"",INDEX('Disaggregation Records'!$F$155:$F$385,MATCH(RIGHT(M1348,255),RIGHT('Disaggregation Records'!$D$155:$D$385,255),0))),"")</f>
        <v/>
      </c>
      <c r="P1348" s="425" t="str">
        <f t="array" aca="1" ref="P1348" ca="1">IFERROR(IF(INDEX('Disaggregation Records'!$H$155:$H$385,MATCH(RIGHT(M1348,255),RIGHT('Disaggregation Records'!$D$155:$D$385,255),0))=0,"",INDEX('Disaggregation Records'!$H$155:$H$385,MATCH(RIGHT(M1348,255),RIGHT('Disaggregation Records'!$D$155:$D$385,255),0))),"")</f>
        <v/>
      </c>
    </row>
    <row r="1349" spans="1:16" x14ac:dyDescent="0.35">
      <c r="A1349" s="891"/>
      <c r="B1349" s="903"/>
      <c r="C1349" s="890"/>
      <c r="D1349" s="901"/>
      <c r="E1349" s="913"/>
      <c r="F1349" s="431"/>
      <c r="G1349" s="905"/>
      <c r="H1349" s="895"/>
      <c r="I1349" s="915"/>
      <c r="J1349" s="899"/>
      <c r="K1349" s="893"/>
      <c r="L1349" s="425"/>
      <c r="M1349" s="425"/>
      <c r="N1349" s="425"/>
      <c r="O1349" s="425"/>
      <c r="P1349" s="425"/>
    </row>
    <row r="1350" spans="1:16" x14ac:dyDescent="0.35">
      <c r="A1350" s="891" t="str">
        <f ca="1">INDIRECT("'Disaggregation tab old'!AB"&amp;28-$K1350)</f>
        <v>a161R00000O3K37QAF</v>
      </c>
      <c r="B1350" s="902">
        <f ca="1">INDIRECT("'Disaggregation tab old'!A"&amp;28-$K1350)</f>
        <v>19</v>
      </c>
      <c r="C1350" s="889" t="str">
        <f ca="1">VLOOKUP(B1350,'Coverage Indicators - Section D'!$A$9:$AZ$70,52,FALSE)</f>
        <v/>
      </c>
      <c r="D1350" s="900" t="str">
        <f ca="1">N1350</f>
        <v/>
      </c>
      <c r="E1350" s="912" t="str">
        <f ca="1">O1350</f>
        <v/>
      </c>
      <c r="F1350" s="431"/>
      <c r="G1350" s="904" t="str">
        <f>IF(IFERROR((F1350/F1351),"") ="", "",(F1350/F1351))</f>
        <v/>
      </c>
      <c r="H1350" s="894"/>
      <c r="I1350" s="914"/>
      <c r="J1350" s="898"/>
      <c r="K1350" s="893">
        <f ca="1">IF(OFFSET(K1350,-2,0,,)="",-300,OFFSET(K1350,-2,0,,)-1)</f>
        <v>-667</v>
      </c>
      <c r="L1350" s="425" t="e">
        <f ca="1">IF(AND(EXACT(C1350,C1348),C1348&lt;&gt;0),L1348+1,0)</f>
        <v>#NAME?</v>
      </c>
      <c r="M1350" s="425" t="str">
        <f ca="1">IF(C1350&lt;&gt;"",C1350&amp;"-"&amp;L1350,"")</f>
        <v/>
      </c>
      <c r="N1350" s="425" t="str">
        <f t="array" aca="1" ref="N1350" ca="1">IFERROR(IF(INDEX('Disaggregation Records'!$E$155:$E$385,MATCH(RIGHT(M1350,255),RIGHT('Disaggregation Records'!$D$155:$D$385,255),0))=0,"",INDEX('Disaggregation Records'!$E$155:$E$385,MATCH(RIGHT(M1350,255),RIGHT('Disaggregation Records'!$D$155:$D$385,255),0))),"")</f>
        <v/>
      </c>
      <c r="O1350" s="425" t="str">
        <f t="array" aca="1" ref="O1350" ca="1">IFERROR(IF(INDEX('Disaggregation Records'!$F$155:$F$385,MATCH(RIGHT(M1350,255),RIGHT('Disaggregation Records'!$D$155:$D$385,255),0))=0,"",INDEX('Disaggregation Records'!$F$155:$F$385,MATCH(RIGHT(M1350,255),RIGHT('Disaggregation Records'!$D$155:$D$385,255),0))),"")</f>
        <v/>
      </c>
      <c r="P1350" s="425" t="str">
        <f t="array" aca="1" ref="P1350" ca="1">IFERROR(IF(INDEX('Disaggregation Records'!$H$155:$H$385,MATCH(RIGHT(M1350,255),RIGHT('Disaggregation Records'!$D$155:$D$385,255),0))=0,"",INDEX('Disaggregation Records'!$H$155:$H$385,MATCH(RIGHT(M1350,255),RIGHT('Disaggregation Records'!$D$155:$D$385,255),0))),"")</f>
        <v/>
      </c>
    </row>
    <row r="1351" spans="1:16" x14ac:dyDescent="0.35">
      <c r="A1351" s="891"/>
      <c r="B1351" s="903"/>
      <c r="C1351" s="890"/>
      <c r="D1351" s="901"/>
      <c r="E1351" s="913"/>
      <c r="F1351" s="431"/>
      <c r="G1351" s="905"/>
      <c r="H1351" s="895"/>
      <c r="I1351" s="915"/>
      <c r="J1351" s="899"/>
      <c r="K1351" s="893"/>
      <c r="L1351" s="425"/>
      <c r="M1351" s="425"/>
      <c r="N1351" s="425"/>
      <c r="O1351" s="425"/>
      <c r="P1351" s="425"/>
    </row>
    <row r="1352" spans="1:16" x14ac:dyDescent="0.35">
      <c r="A1352" s="891" t="str">
        <f ca="1">INDIRECT("'Disaggregation tab old'!AB"&amp;28-$K1352)</f>
        <v>a161R00000O3K38QAF</v>
      </c>
      <c r="B1352" s="902">
        <f ca="1">INDIRECT("'Disaggregation tab old'!A"&amp;28-$K1352)</f>
        <v>19</v>
      </c>
      <c r="C1352" s="889" t="str">
        <f ca="1">VLOOKUP(B1352,'Coverage Indicators - Section D'!$A$9:$AZ$70,52,FALSE)</f>
        <v/>
      </c>
      <c r="D1352" s="900" t="str">
        <f ca="1">N1352</f>
        <v/>
      </c>
      <c r="E1352" s="912" t="str">
        <f ca="1">O1352</f>
        <v/>
      </c>
      <c r="F1352" s="431"/>
      <c r="G1352" s="904" t="str">
        <f>IF(IFERROR((F1352/F1353),"") ="", "",(F1352/F1353))</f>
        <v/>
      </c>
      <c r="H1352" s="894"/>
      <c r="I1352" s="914"/>
      <c r="J1352" s="898"/>
      <c r="K1352" s="893">
        <f ca="1">IF(OFFSET(K1352,-2,0,,)="",-300,OFFSET(K1352,-2,0,,)-1)</f>
        <v>-668</v>
      </c>
      <c r="L1352" s="425" t="e">
        <f ca="1">IF(AND(EXACT(C1352,C1350),C1350&lt;&gt;0),L1350+1,0)</f>
        <v>#NAME?</v>
      </c>
      <c r="M1352" s="425" t="str">
        <f ca="1">IF(C1352&lt;&gt;"",C1352&amp;"-"&amp;L1352,"")</f>
        <v/>
      </c>
      <c r="N1352" s="425" t="str">
        <f t="array" aca="1" ref="N1352" ca="1">IFERROR(IF(INDEX('Disaggregation Records'!$E$155:$E$385,MATCH(RIGHT(M1352,255),RIGHT('Disaggregation Records'!$D$155:$D$385,255),0))=0,"",INDEX('Disaggregation Records'!$E$155:$E$385,MATCH(RIGHT(M1352,255),RIGHT('Disaggregation Records'!$D$155:$D$385,255),0))),"")</f>
        <v/>
      </c>
      <c r="O1352" s="425" t="str">
        <f t="array" aca="1" ref="O1352" ca="1">IFERROR(IF(INDEX('Disaggregation Records'!$F$155:$F$385,MATCH(RIGHT(M1352,255),RIGHT('Disaggregation Records'!$D$155:$D$385,255),0))=0,"",INDEX('Disaggregation Records'!$F$155:$F$385,MATCH(RIGHT(M1352,255),RIGHT('Disaggregation Records'!$D$155:$D$385,255),0))),"")</f>
        <v/>
      </c>
      <c r="P1352" s="425" t="str">
        <f t="array" aca="1" ref="P1352" ca="1">IFERROR(IF(INDEX('Disaggregation Records'!$H$155:$H$385,MATCH(RIGHT(M1352,255),RIGHT('Disaggregation Records'!$D$155:$D$385,255),0))=0,"",INDEX('Disaggregation Records'!$H$155:$H$385,MATCH(RIGHT(M1352,255),RIGHT('Disaggregation Records'!$D$155:$D$385,255),0))),"")</f>
        <v/>
      </c>
    </row>
    <row r="1353" spans="1:16" x14ac:dyDescent="0.35">
      <c r="A1353" s="891"/>
      <c r="B1353" s="903"/>
      <c r="C1353" s="890"/>
      <c r="D1353" s="901"/>
      <c r="E1353" s="913"/>
      <c r="F1353" s="431"/>
      <c r="G1353" s="905"/>
      <c r="H1353" s="895"/>
      <c r="I1353" s="915"/>
      <c r="J1353" s="899"/>
      <c r="K1353" s="893"/>
      <c r="L1353" s="425"/>
      <c r="M1353" s="425"/>
      <c r="N1353" s="425"/>
      <c r="O1353" s="425"/>
      <c r="P1353" s="425"/>
    </row>
    <row r="1354" spans="1:16" x14ac:dyDescent="0.35">
      <c r="A1354" s="891" t="str">
        <f ca="1">INDIRECT("'Disaggregation tab old'!AB"&amp;28-$K1354)</f>
        <v>a161R00000O3K39QAF</v>
      </c>
      <c r="B1354" s="902">
        <f ca="1">INDIRECT("'Disaggregation tab old'!A"&amp;28-$K1354)</f>
        <v>19</v>
      </c>
      <c r="C1354" s="889" t="str">
        <f ca="1">VLOOKUP(B1354,'Coverage Indicators - Section D'!$A$9:$AZ$70,52,FALSE)</f>
        <v/>
      </c>
      <c r="D1354" s="900" t="str">
        <f ca="1">N1354</f>
        <v/>
      </c>
      <c r="E1354" s="912" t="str">
        <f ca="1">O1354</f>
        <v/>
      </c>
      <c r="F1354" s="431"/>
      <c r="G1354" s="904" t="str">
        <f>IF(IFERROR((F1354/F1355),"") ="", "",(F1354/F1355))</f>
        <v/>
      </c>
      <c r="H1354" s="894"/>
      <c r="I1354" s="914"/>
      <c r="J1354" s="898"/>
      <c r="K1354" s="893">
        <f ca="1">IF(OFFSET(K1354,-2,0,,)="",-300,OFFSET(K1354,-2,0,,)-1)</f>
        <v>-669</v>
      </c>
      <c r="L1354" s="425" t="e">
        <f ca="1">IF(AND(EXACT(C1354,C1352),C1352&lt;&gt;0),L1352+1,0)</f>
        <v>#NAME?</v>
      </c>
      <c r="M1354" s="425" t="str">
        <f ca="1">IF(C1354&lt;&gt;"",C1354&amp;"-"&amp;L1354,"")</f>
        <v/>
      </c>
      <c r="N1354" s="425" t="str">
        <f t="array" aca="1" ref="N1354" ca="1">IFERROR(IF(INDEX('Disaggregation Records'!$E$155:$E$385,MATCH(RIGHT(M1354,255),RIGHT('Disaggregation Records'!$D$155:$D$385,255),0))=0,"",INDEX('Disaggregation Records'!$E$155:$E$385,MATCH(RIGHT(M1354,255),RIGHT('Disaggregation Records'!$D$155:$D$385,255),0))),"")</f>
        <v/>
      </c>
      <c r="O1354" s="425" t="str">
        <f t="array" aca="1" ref="O1354" ca="1">IFERROR(IF(INDEX('Disaggregation Records'!$F$155:$F$385,MATCH(RIGHT(M1354,255),RIGHT('Disaggregation Records'!$D$155:$D$385,255),0))=0,"",INDEX('Disaggregation Records'!$F$155:$F$385,MATCH(RIGHT(M1354,255),RIGHT('Disaggregation Records'!$D$155:$D$385,255),0))),"")</f>
        <v/>
      </c>
      <c r="P1354" s="425" t="str">
        <f t="array" aca="1" ref="P1354" ca="1">IFERROR(IF(INDEX('Disaggregation Records'!$H$155:$H$385,MATCH(RIGHT(M1354,255),RIGHT('Disaggregation Records'!$D$155:$D$385,255),0))=0,"",INDEX('Disaggregation Records'!$H$155:$H$385,MATCH(RIGHT(M1354,255),RIGHT('Disaggregation Records'!$D$155:$D$385,255),0))),"")</f>
        <v/>
      </c>
    </row>
    <row r="1355" spans="1:16" x14ac:dyDescent="0.35">
      <c r="A1355" s="891"/>
      <c r="B1355" s="903"/>
      <c r="C1355" s="890"/>
      <c r="D1355" s="901"/>
      <c r="E1355" s="913"/>
      <c r="F1355" s="431"/>
      <c r="G1355" s="905"/>
      <c r="H1355" s="895"/>
      <c r="I1355" s="915"/>
      <c r="J1355" s="899"/>
      <c r="K1355" s="893"/>
      <c r="L1355" s="425"/>
      <c r="M1355" s="425"/>
      <c r="N1355" s="425"/>
      <c r="O1355" s="425"/>
      <c r="P1355" s="425"/>
    </row>
    <row r="1356" spans="1:16" x14ac:dyDescent="0.35">
      <c r="A1356" s="891" t="str">
        <f ca="1">INDIRECT("'Disaggregation tab old'!AB"&amp;28-$K1356)</f>
        <v>a161R00000O3K3AQAV</v>
      </c>
      <c r="B1356" s="902">
        <f ca="1">INDIRECT("'Disaggregation tab old'!A"&amp;28-$K1356)</f>
        <v>19</v>
      </c>
      <c r="C1356" s="889" t="str">
        <f ca="1">VLOOKUP(B1356,'Coverage Indicators - Section D'!$A$9:$AZ$70,52,FALSE)</f>
        <v/>
      </c>
      <c r="D1356" s="900" t="str">
        <f ca="1">N1356</f>
        <v/>
      </c>
      <c r="E1356" s="912" t="str">
        <f ca="1">O1356</f>
        <v/>
      </c>
      <c r="F1356" s="431"/>
      <c r="G1356" s="904" t="str">
        <f>IF(IFERROR((F1356/F1357),"") ="", "",(F1356/F1357))</f>
        <v/>
      </c>
      <c r="H1356" s="894"/>
      <c r="I1356" s="914"/>
      <c r="J1356" s="898"/>
      <c r="K1356" s="893">
        <f ca="1">IF(OFFSET(K1356,-2,0,,)="",-300,OFFSET(K1356,-2,0,,)-1)</f>
        <v>-670</v>
      </c>
      <c r="L1356" s="425" t="e">
        <f ca="1">IF(AND(EXACT(C1356,C1354),C1354&lt;&gt;0),L1354+1,0)</f>
        <v>#NAME?</v>
      </c>
      <c r="M1356" s="425" t="str">
        <f ca="1">IF(C1356&lt;&gt;"",C1356&amp;"-"&amp;L1356,"")</f>
        <v/>
      </c>
      <c r="N1356" s="425" t="str">
        <f t="array" aca="1" ref="N1356" ca="1">IFERROR(IF(INDEX('Disaggregation Records'!$E$155:$E$385,MATCH(RIGHT(M1356,255),RIGHT('Disaggregation Records'!$D$155:$D$385,255),0))=0,"",INDEX('Disaggregation Records'!$E$155:$E$385,MATCH(RIGHT(M1356,255),RIGHT('Disaggregation Records'!$D$155:$D$385,255),0))),"")</f>
        <v/>
      </c>
      <c r="O1356" s="425" t="str">
        <f t="array" aca="1" ref="O1356" ca="1">IFERROR(IF(INDEX('Disaggregation Records'!$F$155:$F$385,MATCH(RIGHT(M1356,255),RIGHT('Disaggregation Records'!$D$155:$D$385,255),0))=0,"",INDEX('Disaggregation Records'!$F$155:$F$385,MATCH(RIGHT(M1356,255),RIGHT('Disaggregation Records'!$D$155:$D$385,255),0))),"")</f>
        <v/>
      </c>
      <c r="P1356" s="425" t="str">
        <f t="array" aca="1" ref="P1356" ca="1">IFERROR(IF(INDEX('Disaggregation Records'!$H$155:$H$385,MATCH(RIGHT(M1356,255),RIGHT('Disaggregation Records'!$D$155:$D$385,255),0))=0,"",INDEX('Disaggregation Records'!$H$155:$H$385,MATCH(RIGHT(M1356,255),RIGHT('Disaggregation Records'!$D$155:$D$385,255),0))),"")</f>
        <v/>
      </c>
    </row>
    <row r="1357" spans="1:16" x14ac:dyDescent="0.35">
      <c r="A1357" s="891"/>
      <c r="B1357" s="903"/>
      <c r="C1357" s="890"/>
      <c r="D1357" s="901"/>
      <c r="E1357" s="913"/>
      <c r="F1357" s="431"/>
      <c r="G1357" s="905"/>
      <c r="H1357" s="895"/>
      <c r="I1357" s="915"/>
      <c r="J1357" s="899"/>
      <c r="K1357" s="893"/>
      <c r="L1357" s="425"/>
      <c r="M1357" s="425"/>
      <c r="N1357" s="425"/>
      <c r="O1357" s="425"/>
      <c r="P1357" s="425"/>
    </row>
    <row r="1358" spans="1:16" x14ac:dyDescent="0.35">
      <c r="A1358" s="891" t="str">
        <f ca="1">INDIRECT("'Disaggregation tab old'!AB"&amp;28-$K1358)</f>
        <v>a161R00000O3K3BQAV</v>
      </c>
      <c r="B1358" s="902">
        <f ca="1">INDIRECT("'Disaggregation tab old'!A"&amp;28-$K1358)</f>
        <v>19</v>
      </c>
      <c r="C1358" s="889" t="str">
        <f ca="1">VLOOKUP(B1358,'Coverage Indicators - Section D'!$A$9:$AZ$70,52,FALSE)</f>
        <v/>
      </c>
      <c r="D1358" s="900" t="str">
        <f ca="1">N1358</f>
        <v/>
      </c>
      <c r="E1358" s="912" t="str">
        <f ca="1">O1358</f>
        <v/>
      </c>
      <c r="F1358" s="431"/>
      <c r="G1358" s="904" t="str">
        <f>IF(IFERROR((F1358/F1359),"") ="", "",(F1358/F1359))</f>
        <v/>
      </c>
      <c r="H1358" s="894"/>
      <c r="I1358" s="914"/>
      <c r="J1358" s="898"/>
      <c r="K1358" s="893">
        <f ca="1">IF(OFFSET(K1358,-2,0,,)="",-300,OFFSET(K1358,-2,0,,)-1)</f>
        <v>-671</v>
      </c>
      <c r="L1358" s="425" t="e">
        <f ca="1">IF(AND(EXACT(C1358,C1356),C1356&lt;&gt;0),L1356+1,0)</f>
        <v>#NAME?</v>
      </c>
      <c r="M1358" s="425" t="str">
        <f ca="1">IF(C1358&lt;&gt;"",C1358&amp;"-"&amp;L1358,"")</f>
        <v/>
      </c>
      <c r="N1358" s="425" t="str">
        <f t="array" aca="1" ref="N1358" ca="1">IFERROR(IF(INDEX('Disaggregation Records'!$E$155:$E$385,MATCH(RIGHT(M1358,255),RIGHT('Disaggregation Records'!$D$155:$D$385,255),0))=0,"",INDEX('Disaggregation Records'!$E$155:$E$385,MATCH(RIGHT(M1358,255),RIGHT('Disaggregation Records'!$D$155:$D$385,255),0))),"")</f>
        <v/>
      </c>
      <c r="O1358" s="425" t="str">
        <f t="array" aca="1" ref="O1358" ca="1">IFERROR(IF(INDEX('Disaggregation Records'!$F$155:$F$385,MATCH(RIGHT(M1358,255),RIGHT('Disaggregation Records'!$D$155:$D$385,255),0))=0,"",INDEX('Disaggregation Records'!$F$155:$F$385,MATCH(RIGHT(M1358,255),RIGHT('Disaggregation Records'!$D$155:$D$385,255),0))),"")</f>
        <v/>
      </c>
      <c r="P1358" s="425" t="str">
        <f t="array" aca="1" ref="P1358" ca="1">IFERROR(IF(INDEX('Disaggregation Records'!$H$155:$H$385,MATCH(RIGHT(M1358,255),RIGHT('Disaggregation Records'!$D$155:$D$385,255),0))=0,"",INDEX('Disaggregation Records'!$H$155:$H$385,MATCH(RIGHT(M1358,255),RIGHT('Disaggregation Records'!$D$155:$D$385,255),0))),"")</f>
        <v/>
      </c>
    </row>
    <row r="1359" spans="1:16" x14ac:dyDescent="0.35">
      <c r="A1359" s="891"/>
      <c r="B1359" s="903"/>
      <c r="C1359" s="890"/>
      <c r="D1359" s="901"/>
      <c r="E1359" s="913"/>
      <c r="F1359" s="431"/>
      <c r="G1359" s="905"/>
      <c r="H1359" s="895"/>
      <c r="I1359" s="915"/>
      <c r="J1359" s="899"/>
      <c r="K1359" s="893"/>
      <c r="L1359" s="425"/>
      <c r="M1359" s="425"/>
      <c r="N1359" s="425"/>
      <c r="O1359" s="425"/>
      <c r="P1359" s="425"/>
    </row>
    <row r="1360" spans="1:16" x14ac:dyDescent="0.35">
      <c r="A1360" s="891" t="str">
        <f ca="1">INDIRECT("'Disaggregation tab old'!AB"&amp;28-$K1360)</f>
        <v>a161R00000O3K3CQAV</v>
      </c>
      <c r="B1360" s="902">
        <f ca="1">INDIRECT("'Disaggregation tab old'!A"&amp;28-$K1360)</f>
        <v>19</v>
      </c>
      <c r="C1360" s="889" t="str">
        <f ca="1">VLOOKUP(B1360,'Coverage Indicators - Section D'!$A$9:$AZ$70,52,FALSE)</f>
        <v/>
      </c>
      <c r="D1360" s="900" t="str">
        <f ca="1">N1360</f>
        <v/>
      </c>
      <c r="E1360" s="912" t="str">
        <f ca="1">O1360</f>
        <v/>
      </c>
      <c r="F1360" s="431"/>
      <c r="G1360" s="904" t="str">
        <f>IF(IFERROR((F1360/F1361),"") ="", "",(F1360/F1361))</f>
        <v/>
      </c>
      <c r="H1360" s="894"/>
      <c r="I1360" s="914"/>
      <c r="J1360" s="898"/>
      <c r="K1360" s="893">
        <f ca="1">IF(OFFSET(K1360,-2,0,,)="",-300,OFFSET(K1360,-2,0,,)-1)</f>
        <v>-672</v>
      </c>
      <c r="L1360" s="425" t="e">
        <f ca="1">IF(AND(EXACT(C1360,C1358),C1358&lt;&gt;0),L1358+1,0)</f>
        <v>#NAME?</v>
      </c>
      <c r="M1360" s="425" t="str">
        <f ca="1">IF(C1360&lt;&gt;"",C1360&amp;"-"&amp;L1360,"")</f>
        <v/>
      </c>
      <c r="N1360" s="425" t="str">
        <f t="array" aca="1" ref="N1360" ca="1">IFERROR(IF(INDEX('Disaggregation Records'!$E$155:$E$385,MATCH(RIGHT(M1360,255),RIGHT('Disaggregation Records'!$D$155:$D$385,255),0))=0,"",INDEX('Disaggregation Records'!$E$155:$E$385,MATCH(RIGHT(M1360,255),RIGHT('Disaggregation Records'!$D$155:$D$385,255),0))),"")</f>
        <v/>
      </c>
      <c r="O1360" s="425" t="str">
        <f t="array" aca="1" ref="O1360" ca="1">IFERROR(IF(INDEX('Disaggregation Records'!$F$155:$F$385,MATCH(RIGHT(M1360,255),RIGHT('Disaggregation Records'!$D$155:$D$385,255),0))=0,"",INDEX('Disaggregation Records'!$F$155:$F$385,MATCH(RIGHT(M1360,255),RIGHT('Disaggregation Records'!$D$155:$D$385,255),0))),"")</f>
        <v/>
      </c>
      <c r="P1360" s="425" t="str">
        <f t="array" aca="1" ref="P1360" ca="1">IFERROR(IF(INDEX('Disaggregation Records'!$H$155:$H$385,MATCH(RIGHT(M1360,255),RIGHT('Disaggregation Records'!$D$155:$D$385,255),0))=0,"",INDEX('Disaggregation Records'!$H$155:$H$385,MATCH(RIGHT(M1360,255),RIGHT('Disaggregation Records'!$D$155:$D$385,255),0))),"")</f>
        <v/>
      </c>
    </row>
    <row r="1361" spans="1:16" x14ac:dyDescent="0.35">
      <c r="A1361" s="891"/>
      <c r="B1361" s="903"/>
      <c r="C1361" s="890"/>
      <c r="D1361" s="901"/>
      <c r="E1361" s="913"/>
      <c r="F1361" s="431"/>
      <c r="G1361" s="905"/>
      <c r="H1361" s="895"/>
      <c r="I1361" s="915"/>
      <c r="J1361" s="899"/>
      <c r="K1361" s="893"/>
      <c r="L1361" s="425"/>
      <c r="M1361" s="425"/>
      <c r="N1361" s="425"/>
      <c r="O1361" s="425"/>
      <c r="P1361" s="425"/>
    </row>
    <row r="1362" spans="1:16" x14ac:dyDescent="0.35">
      <c r="A1362" s="891" t="str">
        <f ca="1">INDIRECT("'Disaggregation tab old'!AB"&amp;28-$K1362)</f>
        <v>a161R00000O3K3DQAV</v>
      </c>
      <c r="B1362" s="902">
        <f ca="1">INDIRECT("'Disaggregation tab old'!A"&amp;28-$K1362)</f>
        <v>19</v>
      </c>
      <c r="C1362" s="889" t="str">
        <f ca="1">VLOOKUP(B1362,'Coverage Indicators - Section D'!$A$9:$AZ$70,52,FALSE)</f>
        <v/>
      </c>
      <c r="D1362" s="900" t="str">
        <f ca="1">N1362</f>
        <v/>
      </c>
      <c r="E1362" s="912" t="str">
        <f ca="1">O1362</f>
        <v/>
      </c>
      <c r="F1362" s="431"/>
      <c r="G1362" s="904" t="str">
        <f>IF(IFERROR((F1362/F1363),"") ="", "",(F1362/F1363))</f>
        <v/>
      </c>
      <c r="H1362" s="894"/>
      <c r="I1362" s="914"/>
      <c r="J1362" s="898"/>
      <c r="K1362" s="893">
        <f ca="1">IF(OFFSET(K1362,-2,0,,)="",-300,OFFSET(K1362,-2,0,,)-1)</f>
        <v>-673</v>
      </c>
      <c r="L1362" s="425" t="e">
        <f ca="1">IF(AND(EXACT(C1362,C1360),C1360&lt;&gt;0),L1360+1,0)</f>
        <v>#NAME?</v>
      </c>
      <c r="M1362" s="425" t="str">
        <f ca="1">IF(C1362&lt;&gt;"",C1362&amp;"-"&amp;L1362,"")</f>
        <v/>
      </c>
      <c r="N1362" s="425" t="str">
        <f t="array" aca="1" ref="N1362" ca="1">IFERROR(IF(INDEX('Disaggregation Records'!$E$155:$E$385,MATCH(RIGHT(M1362,255),RIGHT('Disaggregation Records'!$D$155:$D$385,255),0))=0,"",INDEX('Disaggregation Records'!$E$155:$E$385,MATCH(RIGHT(M1362,255),RIGHT('Disaggregation Records'!$D$155:$D$385,255),0))),"")</f>
        <v/>
      </c>
      <c r="O1362" s="425" t="str">
        <f t="array" aca="1" ref="O1362" ca="1">IFERROR(IF(INDEX('Disaggregation Records'!$F$155:$F$385,MATCH(RIGHT(M1362,255),RIGHT('Disaggregation Records'!$D$155:$D$385,255),0))=0,"",INDEX('Disaggregation Records'!$F$155:$F$385,MATCH(RIGHT(M1362,255),RIGHT('Disaggregation Records'!$D$155:$D$385,255),0))),"")</f>
        <v/>
      </c>
      <c r="P1362" s="425" t="str">
        <f t="array" aca="1" ref="P1362" ca="1">IFERROR(IF(INDEX('Disaggregation Records'!$H$155:$H$385,MATCH(RIGHT(M1362,255),RIGHT('Disaggregation Records'!$D$155:$D$385,255),0))=0,"",INDEX('Disaggregation Records'!$H$155:$H$385,MATCH(RIGHT(M1362,255),RIGHT('Disaggregation Records'!$D$155:$D$385,255),0))),"")</f>
        <v/>
      </c>
    </row>
    <row r="1363" spans="1:16" x14ac:dyDescent="0.35">
      <c r="A1363" s="891"/>
      <c r="B1363" s="903"/>
      <c r="C1363" s="890"/>
      <c r="D1363" s="901"/>
      <c r="E1363" s="913"/>
      <c r="F1363" s="431"/>
      <c r="G1363" s="905"/>
      <c r="H1363" s="895"/>
      <c r="I1363" s="915"/>
      <c r="J1363" s="899"/>
      <c r="K1363" s="893"/>
      <c r="L1363" s="425"/>
      <c r="M1363" s="425"/>
      <c r="N1363" s="425"/>
      <c r="O1363" s="425"/>
      <c r="P1363" s="425"/>
    </row>
    <row r="1364" spans="1:16" x14ac:dyDescent="0.35">
      <c r="A1364" s="891" t="str">
        <f ca="1">INDIRECT("'Disaggregation tab old'!AB"&amp;28-$K1364)</f>
        <v>a161R00000O3K3EQAV</v>
      </c>
      <c r="B1364" s="902">
        <f ca="1">INDIRECT("'Disaggregation tab old'!A"&amp;28-$K1364)</f>
        <v>19</v>
      </c>
      <c r="C1364" s="889" t="str">
        <f ca="1">VLOOKUP(B1364,'Coverage Indicators - Section D'!$A$9:$AZ$70,52,FALSE)</f>
        <v/>
      </c>
      <c r="D1364" s="900" t="str">
        <f ca="1">N1364</f>
        <v/>
      </c>
      <c r="E1364" s="912" t="str">
        <f ca="1">O1364</f>
        <v/>
      </c>
      <c r="F1364" s="431"/>
      <c r="G1364" s="904" t="str">
        <f>IF(IFERROR((F1364/F1365),"") ="", "",(F1364/F1365))</f>
        <v/>
      </c>
      <c r="H1364" s="894"/>
      <c r="I1364" s="914"/>
      <c r="J1364" s="898"/>
      <c r="K1364" s="893">
        <f ca="1">IF(OFFSET(K1364,-2,0,,)="",-300,OFFSET(K1364,-2,0,,)-1)</f>
        <v>-674</v>
      </c>
      <c r="L1364" s="425" t="e">
        <f ca="1">IF(AND(EXACT(C1364,C1362),C1362&lt;&gt;0),L1362+1,0)</f>
        <v>#NAME?</v>
      </c>
      <c r="M1364" s="425" t="str">
        <f ca="1">IF(C1364&lt;&gt;"",C1364&amp;"-"&amp;L1364,"")</f>
        <v/>
      </c>
      <c r="N1364" s="425" t="str">
        <f t="array" aca="1" ref="N1364" ca="1">IFERROR(IF(INDEX('Disaggregation Records'!$E$155:$E$385,MATCH(RIGHT(M1364,255),RIGHT('Disaggregation Records'!$D$155:$D$385,255),0))=0,"",INDEX('Disaggregation Records'!$E$155:$E$385,MATCH(RIGHT(M1364,255),RIGHT('Disaggregation Records'!$D$155:$D$385,255),0))),"")</f>
        <v/>
      </c>
      <c r="O1364" s="425" t="str">
        <f t="array" aca="1" ref="O1364" ca="1">IFERROR(IF(INDEX('Disaggregation Records'!$F$155:$F$385,MATCH(RIGHT(M1364,255),RIGHT('Disaggregation Records'!$D$155:$D$385,255),0))=0,"",INDEX('Disaggregation Records'!$F$155:$F$385,MATCH(RIGHT(M1364,255),RIGHT('Disaggregation Records'!$D$155:$D$385,255),0))),"")</f>
        <v/>
      </c>
      <c r="P1364" s="425" t="str">
        <f t="array" aca="1" ref="P1364" ca="1">IFERROR(IF(INDEX('Disaggregation Records'!$H$155:$H$385,MATCH(RIGHT(M1364,255),RIGHT('Disaggregation Records'!$D$155:$D$385,255),0))=0,"",INDEX('Disaggregation Records'!$H$155:$H$385,MATCH(RIGHT(M1364,255),RIGHT('Disaggregation Records'!$D$155:$D$385,255),0))),"")</f>
        <v/>
      </c>
    </row>
    <row r="1365" spans="1:16" x14ac:dyDescent="0.35">
      <c r="A1365" s="891"/>
      <c r="B1365" s="903"/>
      <c r="C1365" s="890"/>
      <c r="D1365" s="901"/>
      <c r="E1365" s="913"/>
      <c r="F1365" s="431"/>
      <c r="G1365" s="905"/>
      <c r="H1365" s="895"/>
      <c r="I1365" s="915"/>
      <c r="J1365" s="899"/>
      <c r="K1365" s="893"/>
      <c r="L1365" s="425"/>
      <c r="M1365" s="425"/>
      <c r="N1365" s="425"/>
      <c r="O1365" s="425"/>
      <c r="P1365" s="425"/>
    </row>
    <row r="1366" spans="1:16" x14ac:dyDescent="0.35">
      <c r="A1366" s="891" t="str">
        <f ca="1">INDIRECT("'Disaggregation tab old'!AB"&amp;28-$K1366)</f>
        <v>a161R00000O3K3FQAV</v>
      </c>
      <c r="B1366" s="902">
        <f ca="1">INDIRECT("'Disaggregation tab old'!A"&amp;28-$K1366)</f>
        <v>19</v>
      </c>
      <c r="C1366" s="889" t="str">
        <f ca="1">VLOOKUP(B1366,'Coverage Indicators - Section D'!$A$9:$AZ$70,52,FALSE)</f>
        <v/>
      </c>
      <c r="D1366" s="900" t="str">
        <f ca="1">N1366</f>
        <v/>
      </c>
      <c r="E1366" s="912" t="str">
        <f ca="1">O1366</f>
        <v/>
      </c>
      <c r="F1366" s="431"/>
      <c r="G1366" s="904" t="str">
        <f>IF(IFERROR((F1366/F1367),"") ="", "",(F1366/F1367))</f>
        <v/>
      </c>
      <c r="H1366" s="894"/>
      <c r="I1366" s="914"/>
      <c r="J1366" s="898"/>
      <c r="K1366" s="893">
        <f ca="1">IF(OFFSET(K1366,-2,0,,)="",-300,OFFSET(K1366,-2,0,,)-1)</f>
        <v>-675</v>
      </c>
      <c r="L1366" s="425" t="e">
        <f ca="1">IF(AND(EXACT(C1366,C1364),C1364&lt;&gt;0),L1364+1,0)</f>
        <v>#NAME?</v>
      </c>
      <c r="M1366" s="425" t="str">
        <f ca="1">IF(C1366&lt;&gt;"",C1366&amp;"-"&amp;L1366,"")</f>
        <v/>
      </c>
      <c r="N1366" s="425" t="str">
        <f t="array" aca="1" ref="N1366" ca="1">IFERROR(IF(INDEX('Disaggregation Records'!$E$155:$E$385,MATCH(RIGHT(M1366,255),RIGHT('Disaggregation Records'!$D$155:$D$385,255),0))=0,"",INDEX('Disaggregation Records'!$E$155:$E$385,MATCH(RIGHT(M1366,255),RIGHT('Disaggregation Records'!$D$155:$D$385,255),0))),"")</f>
        <v/>
      </c>
      <c r="O1366" s="425" t="str">
        <f t="array" aca="1" ref="O1366" ca="1">IFERROR(IF(INDEX('Disaggregation Records'!$F$155:$F$385,MATCH(RIGHT(M1366,255),RIGHT('Disaggregation Records'!$D$155:$D$385,255),0))=0,"",INDEX('Disaggregation Records'!$F$155:$F$385,MATCH(RIGHT(M1366,255),RIGHT('Disaggregation Records'!$D$155:$D$385,255),0))),"")</f>
        <v/>
      </c>
      <c r="P1366" s="425" t="str">
        <f t="array" aca="1" ref="P1366" ca="1">IFERROR(IF(INDEX('Disaggregation Records'!$H$155:$H$385,MATCH(RIGHT(M1366,255),RIGHT('Disaggregation Records'!$D$155:$D$385,255),0))=0,"",INDEX('Disaggregation Records'!$H$155:$H$385,MATCH(RIGHT(M1366,255),RIGHT('Disaggregation Records'!$D$155:$D$385,255),0))),"")</f>
        <v/>
      </c>
    </row>
    <row r="1367" spans="1:16" x14ac:dyDescent="0.35">
      <c r="A1367" s="891"/>
      <c r="B1367" s="903"/>
      <c r="C1367" s="890"/>
      <c r="D1367" s="901"/>
      <c r="E1367" s="913"/>
      <c r="F1367" s="431"/>
      <c r="G1367" s="905"/>
      <c r="H1367" s="895"/>
      <c r="I1367" s="915"/>
      <c r="J1367" s="899"/>
      <c r="K1367" s="893"/>
      <c r="L1367" s="425"/>
      <c r="M1367" s="425"/>
      <c r="N1367" s="425"/>
      <c r="O1367" s="425"/>
      <c r="P1367" s="425"/>
    </row>
    <row r="1368" spans="1:16" x14ac:dyDescent="0.35">
      <c r="A1368" s="891" t="str">
        <f ca="1">INDIRECT("'Disaggregation tab old'!AB"&amp;28-$K1368)</f>
        <v>a161R00000O3K3GQAV</v>
      </c>
      <c r="B1368" s="902">
        <f ca="1">INDIRECT("'Disaggregation tab old'!A"&amp;28-$K1368)</f>
        <v>19</v>
      </c>
      <c r="C1368" s="889" t="str">
        <f ca="1">VLOOKUP(B1368,'Coverage Indicators - Section D'!$A$9:$AZ$70,52,FALSE)</f>
        <v/>
      </c>
      <c r="D1368" s="900" t="str">
        <f ca="1">N1368</f>
        <v/>
      </c>
      <c r="E1368" s="912" t="str">
        <f ca="1">O1368</f>
        <v/>
      </c>
      <c r="F1368" s="431"/>
      <c r="G1368" s="904" t="str">
        <f>IF(IFERROR((F1368/F1369),"") ="", "",(F1368/F1369))</f>
        <v/>
      </c>
      <c r="H1368" s="894"/>
      <c r="I1368" s="914"/>
      <c r="J1368" s="898"/>
      <c r="K1368" s="893">
        <f ca="1">IF(OFFSET(K1368,-2,0,,)="",-300,OFFSET(K1368,-2,0,,)-1)</f>
        <v>-676</v>
      </c>
      <c r="L1368" s="425" t="e">
        <f ca="1">IF(AND(EXACT(C1368,C1366),C1366&lt;&gt;0),L1366+1,0)</f>
        <v>#NAME?</v>
      </c>
      <c r="M1368" s="425" t="str">
        <f ca="1">IF(C1368&lt;&gt;"",C1368&amp;"-"&amp;L1368,"")</f>
        <v/>
      </c>
      <c r="N1368" s="425" t="str">
        <f t="array" aca="1" ref="N1368" ca="1">IFERROR(IF(INDEX('Disaggregation Records'!$E$155:$E$385,MATCH(RIGHT(M1368,255),RIGHT('Disaggregation Records'!$D$155:$D$385,255),0))=0,"",INDEX('Disaggregation Records'!$E$155:$E$385,MATCH(RIGHT(M1368,255),RIGHT('Disaggregation Records'!$D$155:$D$385,255),0))),"")</f>
        <v/>
      </c>
      <c r="O1368" s="425" t="str">
        <f t="array" aca="1" ref="O1368" ca="1">IFERROR(IF(INDEX('Disaggregation Records'!$F$155:$F$385,MATCH(RIGHT(M1368,255),RIGHT('Disaggregation Records'!$D$155:$D$385,255),0))=0,"",INDEX('Disaggregation Records'!$F$155:$F$385,MATCH(RIGHT(M1368,255),RIGHT('Disaggregation Records'!$D$155:$D$385,255),0))),"")</f>
        <v/>
      </c>
      <c r="P1368" s="425" t="str">
        <f t="array" aca="1" ref="P1368" ca="1">IFERROR(IF(INDEX('Disaggregation Records'!$H$155:$H$385,MATCH(RIGHT(M1368,255),RIGHT('Disaggregation Records'!$D$155:$D$385,255),0))=0,"",INDEX('Disaggregation Records'!$H$155:$H$385,MATCH(RIGHT(M1368,255),RIGHT('Disaggregation Records'!$D$155:$D$385,255),0))),"")</f>
        <v/>
      </c>
    </row>
    <row r="1369" spans="1:16" x14ac:dyDescent="0.35">
      <c r="A1369" s="891"/>
      <c r="B1369" s="903"/>
      <c r="C1369" s="890"/>
      <c r="D1369" s="901"/>
      <c r="E1369" s="913"/>
      <c r="F1369" s="431"/>
      <c r="G1369" s="905"/>
      <c r="H1369" s="895"/>
      <c r="I1369" s="915"/>
      <c r="J1369" s="899"/>
      <c r="K1369" s="893"/>
      <c r="L1369" s="425"/>
      <c r="M1369" s="425"/>
      <c r="N1369" s="425"/>
      <c r="O1369" s="425"/>
      <c r="P1369" s="425"/>
    </row>
    <row r="1370" spans="1:16" x14ac:dyDescent="0.35">
      <c r="A1370" s="891" t="str">
        <f ca="1">INDIRECT("'Disaggregation tab old'!AB"&amp;28-$K1370)</f>
        <v>a161R00000O3K3HQAV</v>
      </c>
      <c r="B1370" s="902">
        <f ca="1">INDIRECT("'Disaggregation tab old'!A"&amp;28-$K1370)</f>
        <v>19</v>
      </c>
      <c r="C1370" s="889" t="str">
        <f ca="1">VLOOKUP(B1370,'Coverage Indicators - Section D'!$A$9:$AZ$70,52,FALSE)</f>
        <v/>
      </c>
      <c r="D1370" s="900" t="str">
        <f ca="1">N1370</f>
        <v/>
      </c>
      <c r="E1370" s="912" t="str">
        <f ca="1">O1370</f>
        <v/>
      </c>
      <c r="F1370" s="431"/>
      <c r="G1370" s="904" t="str">
        <f>IF(IFERROR((F1370/F1371),"") ="", "",(F1370/F1371))</f>
        <v/>
      </c>
      <c r="H1370" s="894"/>
      <c r="I1370" s="914"/>
      <c r="J1370" s="898"/>
      <c r="K1370" s="893">
        <f ca="1">IF(OFFSET(K1370,-2,0,,)="",-300,OFFSET(K1370,-2,0,,)-1)</f>
        <v>-677</v>
      </c>
      <c r="L1370" s="425" t="e">
        <f ca="1">IF(AND(EXACT(C1370,C1368),C1368&lt;&gt;0),L1368+1,0)</f>
        <v>#NAME?</v>
      </c>
      <c r="M1370" s="425" t="str">
        <f ca="1">IF(C1370&lt;&gt;"",C1370&amp;"-"&amp;L1370,"")</f>
        <v/>
      </c>
      <c r="N1370" s="425" t="str">
        <f t="array" aca="1" ref="N1370" ca="1">IFERROR(IF(INDEX('Disaggregation Records'!$E$155:$E$385,MATCH(RIGHT(M1370,255),RIGHT('Disaggregation Records'!$D$155:$D$385,255),0))=0,"",INDEX('Disaggregation Records'!$E$155:$E$385,MATCH(RIGHT(M1370,255),RIGHT('Disaggregation Records'!$D$155:$D$385,255),0))),"")</f>
        <v/>
      </c>
      <c r="O1370" s="425" t="str">
        <f t="array" aca="1" ref="O1370" ca="1">IFERROR(IF(INDEX('Disaggregation Records'!$F$155:$F$385,MATCH(RIGHT(M1370,255),RIGHT('Disaggregation Records'!$D$155:$D$385,255),0))=0,"",INDEX('Disaggregation Records'!$F$155:$F$385,MATCH(RIGHT(M1370,255),RIGHT('Disaggregation Records'!$D$155:$D$385,255),0))),"")</f>
        <v/>
      </c>
      <c r="P1370" s="425" t="str">
        <f t="array" aca="1" ref="P1370" ca="1">IFERROR(IF(INDEX('Disaggregation Records'!$H$155:$H$385,MATCH(RIGHT(M1370,255),RIGHT('Disaggregation Records'!$D$155:$D$385,255),0))=0,"",INDEX('Disaggregation Records'!$H$155:$H$385,MATCH(RIGHT(M1370,255),RIGHT('Disaggregation Records'!$D$155:$D$385,255),0))),"")</f>
        <v/>
      </c>
    </row>
    <row r="1371" spans="1:16" x14ac:dyDescent="0.35">
      <c r="A1371" s="891"/>
      <c r="B1371" s="903"/>
      <c r="C1371" s="890"/>
      <c r="D1371" s="901"/>
      <c r="E1371" s="913"/>
      <c r="F1371" s="431"/>
      <c r="G1371" s="905"/>
      <c r="H1371" s="895"/>
      <c r="I1371" s="915"/>
      <c r="J1371" s="899"/>
      <c r="K1371" s="893"/>
      <c r="L1371" s="425"/>
      <c r="M1371" s="425"/>
      <c r="N1371" s="425"/>
      <c r="O1371" s="425"/>
      <c r="P1371" s="425"/>
    </row>
    <row r="1372" spans="1:16" x14ac:dyDescent="0.35">
      <c r="A1372" s="891" t="str">
        <f ca="1">INDIRECT("'Disaggregation tab old'!AB"&amp;28-$K1372)</f>
        <v>a161R00000O3K3IQAV</v>
      </c>
      <c r="B1372" s="902">
        <f ca="1">INDIRECT("'Disaggregation tab old'!A"&amp;28-$K1372)</f>
        <v>19</v>
      </c>
      <c r="C1372" s="889" t="str">
        <f ca="1">VLOOKUP(B1372,'Coverage Indicators - Section D'!$A$9:$AZ$70,52,FALSE)</f>
        <v/>
      </c>
      <c r="D1372" s="900" t="str">
        <f ca="1">N1372</f>
        <v/>
      </c>
      <c r="E1372" s="912" t="str">
        <f ca="1">O1372</f>
        <v/>
      </c>
      <c r="F1372" s="431"/>
      <c r="G1372" s="904" t="str">
        <f>IF(IFERROR((F1372/F1373),"") ="", "",(F1372/F1373))</f>
        <v/>
      </c>
      <c r="H1372" s="894"/>
      <c r="I1372" s="914"/>
      <c r="J1372" s="898"/>
      <c r="K1372" s="893">
        <f ca="1">IF(OFFSET(K1372,-2,0,,)="",-300,OFFSET(K1372,-2,0,,)-1)</f>
        <v>-678</v>
      </c>
      <c r="L1372" s="425" t="e">
        <f ca="1">IF(AND(EXACT(C1372,C1370),C1370&lt;&gt;0),L1370+1,0)</f>
        <v>#NAME?</v>
      </c>
      <c r="M1372" s="425" t="str">
        <f ca="1">IF(C1372&lt;&gt;"",C1372&amp;"-"&amp;L1372,"")</f>
        <v/>
      </c>
      <c r="N1372" s="425" t="str">
        <f t="array" aca="1" ref="N1372" ca="1">IFERROR(IF(INDEX('Disaggregation Records'!$E$155:$E$385,MATCH(RIGHT(M1372,255),RIGHT('Disaggregation Records'!$D$155:$D$385,255),0))=0,"",INDEX('Disaggregation Records'!$E$155:$E$385,MATCH(RIGHT(M1372,255),RIGHT('Disaggregation Records'!$D$155:$D$385,255),0))),"")</f>
        <v/>
      </c>
      <c r="O1372" s="425" t="str">
        <f t="array" aca="1" ref="O1372" ca="1">IFERROR(IF(INDEX('Disaggregation Records'!$F$155:$F$385,MATCH(RIGHT(M1372,255),RIGHT('Disaggregation Records'!$D$155:$D$385,255),0))=0,"",INDEX('Disaggregation Records'!$F$155:$F$385,MATCH(RIGHT(M1372,255),RIGHT('Disaggregation Records'!$D$155:$D$385,255),0))),"")</f>
        <v/>
      </c>
      <c r="P1372" s="425" t="str">
        <f t="array" aca="1" ref="P1372" ca="1">IFERROR(IF(INDEX('Disaggregation Records'!$H$155:$H$385,MATCH(RIGHT(M1372,255),RIGHT('Disaggregation Records'!$D$155:$D$385,255),0))=0,"",INDEX('Disaggregation Records'!$H$155:$H$385,MATCH(RIGHT(M1372,255),RIGHT('Disaggregation Records'!$D$155:$D$385,255),0))),"")</f>
        <v/>
      </c>
    </row>
    <row r="1373" spans="1:16" x14ac:dyDescent="0.35">
      <c r="A1373" s="891"/>
      <c r="B1373" s="903"/>
      <c r="C1373" s="890"/>
      <c r="D1373" s="901"/>
      <c r="E1373" s="913"/>
      <c r="F1373" s="431"/>
      <c r="G1373" s="905"/>
      <c r="H1373" s="895"/>
      <c r="I1373" s="915"/>
      <c r="J1373" s="899"/>
      <c r="K1373" s="893"/>
      <c r="L1373" s="425"/>
      <c r="M1373" s="425"/>
      <c r="N1373" s="425"/>
      <c r="O1373" s="425"/>
      <c r="P1373" s="425"/>
    </row>
    <row r="1374" spans="1:16" x14ac:dyDescent="0.35">
      <c r="A1374" s="891" t="str">
        <f ca="1">INDIRECT("'Disaggregation tab old'!AB"&amp;28-$K1374)</f>
        <v>a161R00000O3K3JQAV</v>
      </c>
      <c r="B1374" s="902">
        <f ca="1">INDIRECT("'Disaggregation tab old'!A"&amp;28-$K1374)</f>
        <v>19</v>
      </c>
      <c r="C1374" s="889" t="str">
        <f ca="1">VLOOKUP(B1374,'Coverage Indicators - Section D'!$A$9:$AZ$70,52,FALSE)</f>
        <v/>
      </c>
      <c r="D1374" s="900" t="str">
        <f ca="1">N1374</f>
        <v/>
      </c>
      <c r="E1374" s="912" t="str">
        <f ca="1">O1374</f>
        <v/>
      </c>
      <c r="F1374" s="431"/>
      <c r="G1374" s="904" t="str">
        <f>IF(IFERROR((F1374/F1375),"") ="", "",(F1374/F1375))</f>
        <v/>
      </c>
      <c r="H1374" s="894"/>
      <c r="I1374" s="914"/>
      <c r="J1374" s="898"/>
      <c r="K1374" s="893">
        <f ca="1">IF(OFFSET(K1374,-2,0,,)="",-300,OFFSET(K1374,-2,0,,)-1)</f>
        <v>-679</v>
      </c>
      <c r="L1374" s="425" t="e">
        <f ca="1">IF(AND(EXACT(C1374,C1372),C1372&lt;&gt;0),L1372+1,0)</f>
        <v>#NAME?</v>
      </c>
      <c r="M1374" s="425" t="str">
        <f ca="1">IF(C1374&lt;&gt;"",C1374&amp;"-"&amp;L1374,"")</f>
        <v/>
      </c>
      <c r="N1374" s="425" t="str">
        <f t="array" aca="1" ref="N1374" ca="1">IFERROR(IF(INDEX('Disaggregation Records'!$E$155:$E$385,MATCH(RIGHT(M1374,255),RIGHT('Disaggregation Records'!$D$155:$D$385,255),0))=0,"",INDEX('Disaggregation Records'!$E$155:$E$385,MATCH(RIGHT(M1374,255),RIGHT('Disaggregation Records'!$D$155:$D$385,255),0))),"")</f>
        <v/>
      </c>
      <c r="O1374" s="425" t="str">
        <f t="array" aca="1" ref="O1374" ca="1">IFERROR(IF(INDEX('Disaggregation Records'!$F$155:$F$385,MATCH(RIGHT(M1374,255),RIGHT('Disaggregation Records'!$D$155:$D$385,255),0))=0,"",INDEX('Disaggregation Records'!$F$155:$F$385,MATCH(RIGHT(M1374,255),RIGHT('Disaggregation Records'!$D$155:$D$385,255),0))),"")</f>
        <v/>
      </c>
      <c r="P1374" s="425" t="str">
        <f t="array" aca="1" ref="P1374" ca="1">IFERROR(IF(INDEX('Disaggregation Records'!$H$155:$H$385,MATCH(RIGHT(M1374,255),RIGHT('Disaggregation Records'!$D$155:$D$385,255),0))=0,"",INDEX('Disaggregation Records'!$H$155:$H$385,MATCH(RIGHT(M1374,255),RIGHT('Disaggregation Records'!$D$155:$D$385,255),0))),"")</f>
        <v/>
      </c>
    </row>
    <row r="1375" spans="1:16" x14ac:dyDescent="0.35">
      <c r="A1375" s="891"/>
      <c r="B1375" s="903"/>
      <c r="C1375" s="890"/>
      <c r="D1375" s="901"/>
      <c r="E1375" s="913"/>
      <c r="F1375" s="431"/>
      <c r="G1375" s="905"/>
      <c r="H1375" s="895"/>
      <c r="I1375" s="915"/>
      <c r="J1375" s="899"/>
      <c r="K1375" s="893"/>
      <c r="L1375" s="425"/>
      <c r="M1375" s="425"/>
      <c r="N1375" s="425"/>
      <c r="O1375" s="425"/>
      <c r="P1375" s="425"/>
    </row>
    <row r="1376" spans="1:16" x14ac:dyDescent="0.35">
      <c r="A1376" s="891" t="str">
        <f ca="1">INDIRECT("'Disaggregation tab old'!AB"&amp;28-$K1376)</f>
        <v>a161R00000O3K3KQAV</v>
      </c>
      <c r="B1376" s="902">
        <f ca="1">INDIRECT("'Disaggregation tab old'!A"&amp;28-$K1376)</f>
        <v>20</v>
      </c>
      <c r="C1376" s="889" t="str">
        <f ca="1">VLOOKUP(B1376,'Coverage Indicators - Section D'!$A$9:$AZ$70,52,FALSE)</f>
        <v/>
      </c>
      <c r="D1376" s="900" t="str">
        <f ca="1">N1376</f>
        <v/>
      </c>
      <c r="E1376" s="912" t="str">
        <f ca="1">O1376</f>
        <v/>
      </c>
      <c r="F1376" s="431"/>
      <c r="G1376" s="904" t="str">
        <f>IF(IFERROR((F1376/F1377),"") ="", "",(F1376/F1377))</f>
        <v/>
      </c>
      <c r="H1376" s="894"/>
      <c r="I1376" s="914"/>
      <c r="J1376" s="898"/>
      <c r="K1376" s="893">
        <f ca="1">IF(OFFSET(K1376,-2,0,,)="",-300,OFFSET(K1376,-2,0,,)-1)</f>
        <v>-680</v>
      </c>
      <c r="L1376" s="425" t="e">
        <f ca="1">IF(AND(EXACT(C1376,C1374),C1374&lt;&gt;0),L1374+1,0)</f>
        <v>#NAME?</v>
      </c>
      <c r="M1376" s="425" t="str">
        <f ca="1">IF(C1376&lt;&gt;"",C1376&amp;"-"&amp;L1376,"")</f>
        <v/>
      </c>
      <c r="N1376" s="425" t="str">
        <f t="array" aca="1" ref="N1376" ca="1">IFERROR(IF(INDEX('Disaggregation Records'!$E$155:$E$385,MATCH(RIGHT(M1376,255),RIGHT('Disaggregation Records'!$D$155:$D$385,255),0))=0,"",INDEX('Disaggregation Records'!$E$155:$E$385,MATCH(RIGHT(M1376,255),RIGHT('Disaggregation Records'!$D$155:$D$385,255),0))),"")</f>
        <v/>
      </c>
      <c r="O1376" s="425" t="str">
        <f t="array" aca="1" ref="O1376" ca="1">IFERROR(IF(INDEX('Disaggregation Records'!$F$155:$F$385,MATCH(RIGHT(M1376,255),RIGHT('Disaggregation Records'!$D$155:$D$385,255),0))=0,"",INDEX('Disaggregation Records'!$F$155:$F$385,MATCH(RIGHT(M1376,255),RIGHT('Disaggregation Records'!$D$155:$D$385,255),0))),"")</f>
        <v/>
      </c>
      <c r="P1376" s="425" t="str">
        <f t="array" aca="1" ref="P1376" ca="1">IFERROR(IF(INDEX('Disaggregation Records'!$H$155:$H$385,MATCH(RIGHT(M1376,255),RIGHT('Disaggregation Records'!$D$155:$D$385,255),0))=0,"",INDEX('Disaggregation Records'!$H$155:$H$385,MATCH(RIGHT(M1376,255),RIGHT('Disaggregation Records'!$D$155:$D$385,255),0))),"")</f>
        <v/>
      </c>
    </row>
    <row r="1377" spans="1:16" x14ac:dyDescent="0.35">
      <c r="A1377" s="891"/>
      <c r="B1377" s="903"/>
      <c r="C1377" s="890"/>
      <c r="D1377" s="901"/>
      <c r="E1377" s="913"/>
      <c r="F1377" s="431"/>
      <c r="G1377" s="905"/>
      <c r="H1377" s="895"/>
      <c r="I1377" s="915"/>
      <c r="J1377" s="899"/>
      <c r="K1377" s="893"/>
      <c r="L1377" s="425"/>
      <c r="M1377" s="425"/>
      <c r="N1377" s="425"/>
      <c r="O1377" s="425"/>
      <c r="P1377" s="425"/>
    </row>
    <row r="1378" spans="1:16" x14ac:dyDescent="0.35">
      <c r="A1378" s="891" t="str">
        <f ca="1">INDIRECT("'Disaggregation tab old'!AB"&amp;28-$K1378)</f>
        <v>a161R00000O3K3LQAV</v>
      </c>
      <c r="B1378" s="902">
        <f ca="1">INDIRECT("'Disaggregation tab old'!A"&amp;28-$K1378)</f>
        <v>20</v>
      </c>
      <c r="C1378" s="889" t="str">
        <f ca="1">VLOOKUP(B1378,'Coverage Indicators - Section D'!$A$9:$AZ$70,52,FALSE)</f>
        <v/>
      </c>
      <c r="D1378" s="900" t="str">
        <f ca="1">N1378</f>
        <v/>
      </c>
      <c r="E1378" s="912" t="str">
        <f ca="1">O1378</f>
        <v/>
      </c>
      <c r="F1378" s="431"/>
      <c r="G1378" s="904" t="str">
        <f>IF(IFERROR((F1378/F1379),"") ="", "",(F1378/F1379))</f>
        <v/>
      </c>
      <c r="H1378" s="894"/>
      <c r="I1378" s="914"/>
      <c r="J1378" s="898"/>
      <c r="K1378" s="893">
        <f ca="1">IF(OFFSET(K1378,-2,0,,)="",-300,OFFSET(K1378,-2,0,,)-1)</f>
        <v>-681</v>
      </c>
      <c r="L1378" s="425" t="e">
        <f ca="1">IF(AND(EXACT(C1378,C1376),C1376&lt;&gt;0),L1376+1,0)</f>
        <v>#NAME?</v>
      </c>
      <c r="M1378" s="425" t="str">
        <f ca="1">IF(C1378&lt;&gt;"",C1378&amp;"-"&amp;L1378,"")</f>
        <v/>
      </c>
      <c r="N1378" s="425" t="str">
        <f t="array" aca="1" ref="N1378" ca="1">IFERROR(IF(INDEX('Disaggregation Records'!$E$155:$E$385,MATCH(RIGHT(M1378,255),RIGHT('Disaggregation Records'!$D$155:$D$385,255),0))=0,"",INDEX('Disaggregation Records'!$E$155:$E$385,MATCH(RIGHT(M1378,255),RIGHT('Disaggregation Records'!$D$155:$D$385,255),0))),"")</f>
        <v/>
      </c>
      <c r="O1378" s="425" t="str">
        <f t="array" aca="1" ref="O1378" ca="1">IFERROR(IF(INDEX('Disaggregation Records'!$F$155:$F$385,MATCH(RIGHT(M1378,255),RIGHT('Disaggregation Records'!$D$155:$D$385,255),0))=0,"",INDEX('Disaggregation Records'!$F$155:$F$385,MATCH(RIGHT(M1378,255),RIGHT('Disaggregation Records'!$D$155:$D$385,255),0))),"")</f>
        <v/>
      </c>
      <c r="P1378" s="425" t="str">
        <f t="array" aca="1" ref="P1378" ca="1">IFERROR(IF(INDEX('Disaggregation Records'!$H$155:$H$385,MATCH(RIGHT(M1378,255),RIGHT('Disaggregation Records'!$D$155:$D$385,255),0))=0,"",INDEX('Disaggregation Records'!$H$155:$H$385,MATCH(RIGHT(M1378,255),RIGHT('Disaggregation Records'!$D$155:$D$385,255),0))),"")</f>
        <v/>
      </c>
    </row>
    <row r="1379" spans="1:16" x14ac:dyDescent="0.35">
      <c r="A1379" s="891"/>
      <c r="B1379" s="903"/>
      <c r="C1379" s="890"/>
      <c r="D1379" s="901"/>
      <c r="E1379" s="913"/>
      <c r="F1379" s="431"/>
      <c r="G1379" s="905"/>
      <c r="H1379" s="895"/>
      <c r="I1379" s="915"/>
      <c r="J1379" s="899"/>
      <c r="K1379" s="893"/>
      <c r="L1379" s="425"/>
      <c r="M1379" s="425"/>
      <c r="N1379" s="425"/>
      <c r="O1379" s="425"/>
      <c r="P1379" s="425"/>
    </row>
    <row r="1380" spans="1:16" x14ac:dyDescent="0.35">
      <c r="A1380" s="891" t="str">
        <f ca="1">INDIRECT("'Disaggregation tab old'!AB"&amp;28-$K1380)</f>
        <v>a161R00000O3K3MQAV</v>
      </c>
      <c r="B1380" s="902">
        <f ca="1">INDIRECT("'Disaggregation tab old'!A"&amp;28-$K1380)</f>
        <v>20</v>
      </c>
      <c r="C1380" s="889" t="str">
        <f ca="1">VLOOKUP(B1380,'Coverage Indicators - Section D'!$A$9:$AZ$70,52,FALSE)</f>
        <v/>
      </c>
      <c r="D1380" s="900" t="str">
        <f ca="1">N1380</f>
        <v/>
      </c>
      <c r="E1380" s="912" t="str">
        <f ca="1">O1380</f>
        <v/>
      </c>
      <c r="F1380" s="431"/>
      <c r="G1380" s="904" t="str">
        <f>IF(IFERROR((F1380/F1381),"") ="", "",(F1380/F1381))</f>
        <v/>
      </c>
      <c r="H1380" s="894"/>
      <c r="I1380" s="914"/>
      <c r="J1380" s="898"/>
      <c r="K1380" s="893">
        <f ca="1">IF(OFFSET(K1380,-2,0,,)="",-300,OFFSET(K1380,-2,0,,)-1)</f>
        <v>-682</v>
      </c>
      <c r="L1380" s="425" t="e">
        <f ca="1">IF(AND(EXACT(C1380,C1378),C1378&lt;&gt;0),L1378+1,0)</f>
        <v>#NAME?</v>
      </c>
      <c r="M1380" s="425" t="str">
        <f ca="1">IF(C1380&lt;&gt;"",C1380&amp;"-"&amp;L1380,"")</f>
        <v/>
      </c>
      <c r="N1380" s="425" t="str">
        <f t="array" aca="1" ref="N1380" ca="1">IFERROR(IF(INDEX('Disaggregation Records'!$E$155:$E$385,MATCH(RIGHT(M1380,255),RIGHT('Disaggregation Records'!$D$155:$D$385,255),0))=0,"",INDEX('Disaggregation Records'!$E$155:$E$385,MATCH(RIGHT(M1380,255),RIGHT('Disaggregation Records'!$D$155:$D$385,255),0))),"")</f>
        <v/>
      </c>
      <c r="O1380" s="425" t="str">
        <f t="array" aca="1" ref="O1380" ca="1">IFERROR(IF(INDEX('Disaggregation Records'!$F$155:$F$385,MATCH(RIGHT(M1380,255),RIGHT('Disaggregation Records'!$D$155:$D$385,255),0))=0,"",INDEX('Disaggregation Records'!$F$155:$F$385,MATCH(RIGHT(M1380,255),RIGHT('Disaggregation Records'!$D$155:$D$385,255),0))),"")</f>
        <v/>
      </c>
      <c r="P1380" s="425" t="str">
        <f t="array" aca="1" ref="P1380" ca="1">IFERROR(IF(INDEX('Disaggregation Records'!$H$155:$H$385,MATCH(RIGHT(M1380,255),RIGHT('Disaggregation Records'!$D$155:$D$385,255),0))=0,"",INDEX('Disaggregation Records'!$H$155:$H$385,MATCH(RIGHT(M1380,255),RIGHT('Disaggregation Records'!$D$155:$D$385,255),0))),"")</f>
        <v/>
      </c>
    </row>
    <row r="1381" spans="1:16" x14ac:dyDescent="0.35">
      <c r="A1381" s="891"/>
      <c r="B1381" s="903"/>
      <c r="C1381" s="890"/>
      <c r="D1381" s="901"/>
      <c r="E1381" s="913"/>
      <c r="F1381" s="431"/>
      <c r="G1381" s="905"/>
      <c r="H1381" s="895"/>
      <c r="I1381" s="915"/>
      <c r="J1381" s="899"/>
      <c r="K1381" s="893"/>
      <c r="L1381" s="425"/>
      <c r="M1381" s="425"/>
      <c r="N1381" s="425"/>
      <c r="O1381" s="425"/>
      <c r="P1381" s="425"/>
    </row>
    <row r="1382" spans="1:16" x14ac:dyDescent="0.35">
      <c r="A1382" s="891" t="str">
        <f ca="1">INDIRECT("'Disaggregation tab old'!AB"&amp;28-$K1382)</f>
        <v>a161R00000O3K3NQAV</v>
      </c>
      <c r="B1382" s="902">
        <f ca="1">INDIRECT("'Disaggregation tab old'!A"&amp;28-$K1382)</f>
        <v>20</v>
      </c>
      <c r="C1382" s="889" t="str">
        <f ca="1">VLOOKUP(B1382,'Coverage Indicators - Section D'!$A$9:$AZ$70,52,FALSE)</f>
        <v/>
      </c>
      <c r="D1382" s="900" t="str">
        <f ca="1">N1382</f>
        <v/>
      </c>
      <c r="E1382" s="912" t="str">
        <f ca="1">O1382</f>
        <v/>
      </c>
      <c r="F1382" s="431"/>
      <c r="G1382" s="904" t="str">
        <f>IF(IFERROR((F1382/F1383),"") ="", "",(F1382/F1383))</f>
        <v/>
      </c>
      <c r="H1382" s="894"/>
      <c r="I1382" s="914"/>
      <c r="J1382" s="898"/>
      <c r="K1382" s="893">
        <f ca="1">IF(OFFSET(K1382,-2,0,,)="",-300,OFFSET(K1382,-2,0,,)-1)</f>
        <v>-683</v>
      </c>
      <c r="L1382" s="425" t="e">
        <f ca="1">IF(AND(EXACT(C1382,C1380),C1380&lt;&gt;0),L1380+1,0)</f>
        <v>#NAME?</v>
      </c>
      <c r="M1382" s="425" t="str">
        <f ca="1">IF(C1382&lt;&gt;"",C1382&amp;"-"&amp;L1382,"")</f>
        <v/>
      </c>
      <c r="N1382" s="425" t="str">
        <f t="array" aca="1" ref="N1382" ca="1">IFERROR(IF(INDEX('Disaggregation Records'!$E$155:$E$385,MATCH(RIGHT(M1382,255),RIGHT('Disaggregation Records'!$D$155:$D$385,255),0))=0,"",INDEX('Disaggregation Records'!$E$155:$E$385,MATCH(RIGHT(M1382,255),RIGHT('Disaggregation Records'!$D$155:$D$385,255),0))),"")</f>
        <v/>
      </c>
      <c r="O1382" s="425" t="str">
        <f t="array" aca="1" ref="O1382" ca="1">IFERROR(IF(INDEX('Disaggregation Records'!$F$155:$F$385,MATCH(RIGHT(M1382,255),RIGHT('Disaggregation Records'!$D$155:$D$385,255),0))=0,"",INDEX('Disaggregation Records'!$F$155:$F$385,MATCH(RIGHT(M1382,255),RIGHT('Disaggregation Records'!$D$155:$D$385,255),0))),"")</f>
        <v/>
      </c>
      <c r="P1382" s="425" t="str">
        <f t="array" aca="1" ref="P1382" ca="1">IFERROR(IF(INDEX('Disaggregation Records'!$H$155:$H$385,MATCH(RIGHT(M1382,255),RIGHT('Disaggregation Records'!$D$155:$D$385,255),0))=0,"",INDEX('Disaggregation Records'!$H$155:$H$385,MATCH(RIGHT(M1382,255),RIGHT('Disaggregation Records'!$D$155:$D$385,255),0))),"")</f>
        <v/>
      </c>
    </row>
    <row r="1383" spans="1:16" x14ac:dyDescent="0.35">
      <c r="A1383" s="891"/>
      <c r="B1383" s="903"/>
      <c r="C1383" s="890"/>
      <c r="D1383" s="901"/>
      <c r="E1383" s="913"/>
      <c r="F1383" s="431"/>
      <c r="G1383" s="905"/>
      <c r="H1383" s="895"/>
      <c r="I1383" s="915"/>
      <c r="J1383" s="899"/>
      <c r="K1383" s="893"/>
      <c r="L1383" s="425"/>
      <c r="M1383" s="425"/>
      <c r="N1383" s="425"/>
      <c r="O1383" s="425"/>
      <c r="P1383" s="425"/>
    </row>
    <row r="1384" spans="1:16" x14ac:dyDescent="0.35">
      <c r="A1384" s="891" t="str">
        <f ca="1">INDIRECT("'Disaggregation tab old'!AB"&amp;28-$K1384)</f>
        <v>a161R00000O3K3OQAV</v>
      </c>
      <c r="B1384" s="902">
        <f ca="1">INDIRECT("'Disaggregation tab old'!A"&amp;28-$K1384)</f>
        <v>20</v>
      </c>
      <c r="C1384" s="889" t="str">
        <f ca="1">VLOOKUP(B1384,'Coverage Indicators - Section D'!$A$9:$AZ$70,52,FALSE)</f>
        <v/>
      </c>
      <c r="D1384" s="900" t="str">
        <f ca="1">N1384</f>
        <v/>
      </c>
      <c r="E1384" s="912" t="str">
        <f ca="1">O1384</f>
        <v/>
      </c>
      <c r="F1384" s="431"/>
      <c r="G1384" s="904" t="str">
        <f>IF(IFERROR((F1384/F1385),"") ="", "",(F1384/F1385))</f>
        <v/>
      </c>
      <c r="H1384" s="894"/>
      <c r="I1384" s="914"/>
      <c r="J1384" s="898"/>
      <c r="K1384" s="893">
        <f ca="1">IF(OFFSET(K1384,-2,0,,)="",-300,OFFSET(K1384,-2,0,,)-1)</f>
        <v>-684</v>
      </c>
      <c r="L1384" s="425" t="e">
        <f ca="1">IF(AND(EXACT(C1384,C1382),C1382&lt;&gt;0),L1382+1,0)</f>
        <v>#NAME?</v>
      </c>
      <c r="M1384" s="425" t="str">
        <f ca="1">IF(C1384&lt;&gt;"",C1384&amp;"-"&amp;L1384,"")</f>
        <v/>
      </c>
      <c r="N1384" s="425" t="str">
        <f t="array" aca="1" ref="N1384" ca="1">IFERROR(IF(INDEX('Disaggregation Records'!$E$155:$E$385,MATCH(RIGHT(M1384,255),RIGHT('Disaggregation Records'!$D$155:$D$385,255),0))=0,"",INDEX('Disaggregation Records'!$E$155:$E$385,MATCH(RIGHT(M1384,255),RIGHT('Disaggregation Records'!$D$155:$D$385,255),0))),"")</f>
        <v/>
      </c>
      <c r="O1384" s="425" t="str">
        <f t="array" aca="1" ref="O1384" ca="1">IFERROR(IF(INDEX('Disaggregation Records'!$F$155:$F$385,MATCH(RIGHT(M1384,255),RIGHT('Disaggregation Records'!$D$155:$D$385,255),0))=0,"",INDEX('Disaggregation Records'!$F$155:$F$385,MATCH(RIGHT(M1384,255),RIGHT('Disaggregation Records'!$D$155:$D$385,255),0))),"")</f>
        <v/>
      </c>
      <c r="P1384" s="425" t="str">
        <f t="array" aca="1" ref="P1384" ca="1">IFERROR(IF(INDEX('Disaggregation Records'!$H$155:$H$385,MATCH(RIGHT(M1384,255),RIGHT('Disaggregation Records'!$D$155:$D$385,255),0))=0,"",INDEX('Disaggregation Records'!$H$155:$H$385,MATCH(RIGHT(M1384,255),RIGHT('Disaggregation Records'!$D$155:$D$385,255),0))),"")</f>
        <v/>
      </c>
    </row>
    <row r="1385" spans="1:16" x14ac:dyDescent="0.35">
      <c r="A1385" s="891"/>
      <c r="B1385" s="903"/>
      <c r="C1385" s="890"/>
      <c r="D1385" s="901"/>
      <c r="E1385" s="913"/>
      <c r="F1385" s="431"/>
      <c r="G1385" s="905"/>
      <c r="H1385" s="895"/>
      <c r="I1385" s="915"/>
      <c r="J1385" s="899"/>
      <c r="K1385" s="893"/>
      <c r="L1385" s="425"/>
      <c r="M1385" s="425"/>
      <c r="N1385" s="425"/>
      <c r="O1385" s="425"/>
      <c r="P1385" s="425"/>
    </row>
    <row r="1386" spans="1:16" x14ac:dyDescent="0.35">
      <c r="A1386" s="891" t="str">
        <f ca="1">INDIRECT("'Disaggregation tab old'!AB"&amp;28-$K1386)</f>
        <v>a161R00000O3K3PQAV</v>
      </c>
      <c r="B1386" s="902">
        <f ca="1">INDIRECT("'Disaggregation tab old'!A"&amp;28-$K1386)</f>
        <v>20</v>
      </c>
      <c r="C1386" s="889" t="str">
        <f ca="1">VLOOKUP(B1386,'Coverage Indicators - Section D'!$A$9:$AZ$70,52,FALSE)</f>
        <v/>
      </c>
      <c r="D1386" s="900" t="str">
        <f ca="1">N1386</f>
        <v/>
      </c>
      <c r="E1386" s="912" t="str">
        <f ca="1">O1386</f>
        <v/>
      </c>
      <c r="F1386" s="431"/>
      <c r="G1386" s="904" t="str">
        <f>IF(IFERROR((F1386/F1387),"") ="", "",(F1386/F1387))</f>
        <v/>
      </c>
      <c r="H1386" s="894"/>
      <c r="I1386" s="914"/>
      <c r="J1386" s="898"/>
      <c r="K1386" s="893">
        <f ca="1">IF(OFFSET(K1386,-2,0,,)="",-300,OFFSET(K1386,-2,0,,)-1)</f>
        <v>-685</v>
      </c>
      <c r="L1386" s="425" t="e">
        <f ca="1">IF(AND(EXACT(C1386,C1384),C1384&lt;&gt;0),L1384+1,0)</f>
        <v>#NAME?</v>
      </c>
      <c r="M1386" s="425" t="str">
        <f ca="1">IF(C1386&lt;&gt;"",C1386&amp;"-"&amp;L1386,"")</f>
        <v/>
      </c>
      <c r="N1386" s="425" t="str">
        <f t="array" aca="1" ref="N1386" ca="1">IFERROR(IF(INDEX('Disaggregation Records'!$E$155:$E$385,MATCH(RIGHT(M1386,255),RIGHT('Disaggregation Records'!$D$155:$D$385,255),0))=0,"",INDEX('Disaggregation Records'!$E$155:$E$385,MATCH(RIGHT(M1386,255),RIGHT('Disaggregation Records'!$D$155:$D$385,255),0))),"")</f>
        <v/>
      </c>
      <c r="O1386" s="425" t="str">
        <f t="array" aca="1" ref="O1386" ca="1">IFERROR(IF(INDEX('Disaggregation Records'!$F$155:$F$385,MATCH(RIGHT(M1386,255),RIGHT('Disaggregation Records'!$D$155:$D$385,255),0))=0,"",INDEX('Disaggregation Records'!$F$155:$F$385,MATCH(RIGHT(M1386,255),RIGHT('Disaggregation Records'!$D$155:$D$385,255),0))),"")</f>
        <v/>
      </c>
      <c r="P1386" s="425" t="str">
        <f t="array" aca="1" ref="P1386" ca="1">IFERROR(IF(INDEX('Disaggregation Records'!$H$155:$H$385,MATCH(RIGHT(M1386,255),RIGHT('Disaggregation Records'!$D$155:$D$385,255),0))=0,"",INDEX('Disaggregation Records'!$H$155:$H$385,MATCH(RIGHT(M1386,255),RIGHT('Disaggregation Records'!$D$155:$D$385,255),0))),"")</f>
        <v/>
      </c>
    </row>
    <row r="1387" spans="1:16" x14ac:dyDescent="0.35">
      <c r="A1387" s="891"/>
      <c r="B1387" s="903"/>
      <c r="C1387" s="890"/>
      <c r="D1387" s="901"/>
      <c r="E1387" s="913"/>
      <c r="F1387" s="431"/>
      <c r="G1387" s="905"/>
      <c r="H1387" s="895"/>
      <c r="I1387" s="915"/>
      <c r="J1387" s="899"/>
      <c r="K1387" s="893"/>
      <c r="L1387" s="425"/>
      <c r="M1387" s="425"/>
      <c r="N1387" s="425"/>
      <c r="O1387" s="425"/>
      <c r="P1387" s="425"/>
    </row>
    <row r="1388" spans="1:16" x14ac:dyDescent="0.35">
      <c r="A1388" s="891" t="str">
        <f ca="1">INDIRECT("'Disaggregation tab old'!AB"&amp;28-$K1388)</f>
        <v>a161R00000O3K3QQAV</v>
      </c>
      <c r="B1388" s="902">
        <f ca="1">INDIRECT("'Disaggregation tab old'!A"&amp;28-$K1388)</f>
        <v>20</v>
      </c>
      <c r="C1388" s="889" t="str">
        <f ca="1">VLOOKUP(B1388,'Coverage Indicators - Section D'!$A$9:$AZ$70,52,FALSE)</f>
        <v/>
      </c>
      <c r="D1388" s="900" t="str">
        <f ca="1">N1388</f>
        <v/>
      </c>
      <c r="E1388" s="912" t="str">
        <f ca="1">O1388</f>
        <v/>
      </c>
      <c r="F1388" s="431"/>
      <c r="G1388" s="904" t="str">
        <f>IF(IFERROR((F1388/F1389),"") ="", "",(F1388/F1389))</f>
        <v/>
      </c>
      <c r="H1388" s="894"/>
      <c r="I1388" s="914"/>
      <c r="J1388" s="898"/>
      <c r="K1388" s="893">
        <f ca="1">IF(OFFSET(K1388,-2,0,,)="",-300,OFFSET(K1388,-2,0,,)-1)</f>
        <v>-686</v>
      </c>
      <c r="L1388" s="425" t="e">
        <f ca="1">IF(AND(EXACT(C1388,C1386),C1386&lt;&gt;0),L1386+1,0)</f>
        <v>#NAME?</v>
      </c>
      <c r="M1388" s="425" t="str">
        <f ca="1">IF(C1388&lt;&gt;"",C1388&amp;"-"&amp;L1388,"")</f>
        <v/>
      </c>
      <c r="N1388" s="425" t="str">
        <f t="array" aca="1" ref="N1388" ca="1">IFERROR(IF(INDEX('Disaggregation Records'!$E$155:$E$385,MATCH(RIGHT(M1388,255),RIGHT('Disaggregation Records'!$D$155:$D$385,255),0))=0,"",INDEX('Disaggregation Records'!$E$155:$E$385,MATCH(RIGHT(M1388,255),RIGHT('Disaggregation Records'!$D$155:$D$385,255),0))),"")</f>
        <v/>
      </c>
      <c r="O1388" s="425" t="str">
        <f t="array" aca="1" ref="O1388" ca="1">IFERROR(IF(INDEX('Disaggregation Records'!$F$155:$F$385,MATCH(RIGHT(M1388,255),RIGHT('Disaggregation Records'!$D$155:$D$385,255),0))=0,"",INDEX('Disaggregation Records'!$F$155:$F$385,MATCH(RIGHT(M1388,255),RIGHT('Disaggregation Records'!$D$155:$D$385,255),0))),"")</f>
        <v/>
      </c>
      <c r="P1388" s="425" t="str">
        <f t="array" aca="1" ref="P1388" ca="1">IFERROR(IF(INDEX('Disaggregation Records'!$H$155:$H$385,MATCH(RIGHT(M1388,255),RIGHT('Disaggregation Records'!$D$155:$D$385,255),0))=0,"",INDEX('Disaggregation Records'!$H$155:$H$385,MATCH(RIGHT(M1388,255),RIGHT('Disaggregation Records'!$D$155:$D$385,255),0))),"")</f>
        <v/>
      </c>
    </row>
    <row r="1389" spans="1:16" x14ac:dyDescent="0.35">
      <c r="A1389" s="891"/>
      <c r="B1389" s="903"/>
      <c r="C1389" s="890"/>
      <c r="D1389" s="901"/>
      <c r="E1389" s="913"/>
      <c r="F1389" s="431"/>
      <c r="G1389" s="905"/>
      <c r="H1389" s="895"/>
      <c r="I1389" s="915"/>
      <c r="J1389" s="899"/>
      <c r="K1389" s="893"/>
      <c r="L1389" s="425"/>
      <c r="M1389" s="425"/>
      <c r="N1389" s="425"/>
      <c r="O1389" s="425"/>
      <c r="P1389" s="425"/>
    </row>
    <row r="1390" spans="1:16" x14ac:dyDescent="0.35">
      <c r="A1390" s="891" t="str">
        <f ca="1">INDIRECT("'Disaggregation tab old'!AB"&amp;28-$K1390)</f>
        <v>a161R00000O3K3RQAV</v>
      </c>
      <c r="B1390" s="902">
        <f ca="1">INDIRECT("'Disaggregation tab old'!A"&amp;28-$K1390)</f>
        <v>20</v>
      </c>
      <c r="C1390" s="889" t="str">
        <f ca="1">VLOOKUP(B1390,'Coverage Indicators - Section D'!$A$9:$AZ$70,52,FALSE)</f>
        <v/>
      </c>
      <c r="D1390" s="900" t="str">
        <f ca="1">N1390</f>
        <v/>
      </c>
      <c r="E1390" s="912" t="str">
        <f ca="1">O1390</f>
        <v/>
      </c>
      <c r="F1390" s="431"/>
      <c r="G1390" s="904" t="str">
        <f>IF(IFERROR((F1390/F1391),"") ="", "",(F1390/F1391))</f>
        <v/>
      </c>
      <c r="H1390" s="894"/>
      <c r="I1390" s="914"/>
      <c r="J1390" s="898"/>
      <c r="K1390" s="893">
        <f ca="1">IF(OFFSET(K1390,-2,0,,)="",-300,OFFSET(K1390,-2,0,,)-1)</f>
        <v>-687</v>
      </c>
      <c r="L1390" s="425" t="e">
        <f ca="1">IF(AND(EXACT(C1390,C1388),C1388&lt;&gt;0),L1388+1,0)</f>
        <v>#NAME?</v>
      </c>
      <c r="M1390" s="425" t="str">
        <f ca="1">IF(C1390&lt;&gt;"",C1390&amp;"-"&amp;L1390,"")</f>
        <v/>
      </c>
      <c r="N1390" s="425" t="str">
        <f t="array" aca="1" ref="N1390" ca="1">IFERROR(IF(INDEX('Disaggregation Records'!$E$155:$E$385,MATCH(RIGHT(M1390,255),RIGHT('Disaggregation Records'!$D$155:$D$385,255),0))=0,"",INDEX('Disaggregation Records'!$E$155:$E$385,MATCH(RIGHT(M1390,255),RIGHT('Disaggregation Records'!$D$155:$D$385,255),0))),"")</f>
        <v/>
      </c>
      <c r="O1390" s="425" t="str">
        <f t="array" aca="1" ref="O1390" ca="1">IFERROR(IF(INDEX('Disaggregation Records'!$F$155:$F$385,MATCH(RIGHT(M1390,255),RIGHT('Disaggregation Records'!$D$155:$D$385,255),0))=0,"",INDEX('Disaggregation Records'!$F$155:$F$385,MATCH(RIGHT(M1390,255),RIGHT('Disaggregation Records'!$D$155:$D$385,255),0))),"")</f>
        <v/>
      </c>
      <c r="P1390" s="425" t="str">
        <f t="array" aca="1" ref="P1390" ca="1">IFERROR(IF(INDEX('Disaggregation Records'!$H$155:$H$385,MATCH(RIGHT(M1390,255),RIGHT('Disaggregation Records'!$D$155:$D$385,255),0))=0,"",INDEX('Disaggregation Records'!$H$155:$H$385,MATCH(RIGHT(M1390,255),RIGHT('Disaggregation Records'!$D$155:$D$385,255),0))),"")</f>
        <v/>
      </c>
    </row>
    <row r="1391" spans="1:16" x14ac:dyDescent="0.35">
      <c r="A1391" s="891"/>
      <c r="B1391" s="903"/>
      <c r="C1391" s="890"/>
      <c r="D1391" s="901"/>
      <c r="E1391" s="913"/>
      <c r="F1391" s="431"/>
      <c r="G1391" s="905"/>
      <c r="H1391" s="895"/>
      <c r="I1391" s="915"/>
      <c r="J1391" s="899"/>
      <c r="K1391" s="893"/>
      <c r="L1391" s="425"/>
      <c r="M1391" s="425"/>
      <c r="N1391" s="425"/>
      <c r="O1391" s="425"/>
      <c r="P1391" s="425"/>
    </row>
    <row r="1392" spans="1:16" x14ac:dyDescent="0.35">
      <c r="A1392" s="891" t="str">
        <f ca="1">INDIRECT("'Disaggregation tab old'!AB"&amp;28-$K1392)</f>
        <v>a161R00000O3K3SQAV</v>
      </c>
      <c r="B1392" s="902">
        <f ca="1">INDIRECT("'Disaggregation tab old'!A"&amp;28-$K1392)</f>
        <v>20</v>
      </c>
      <c r="C1392" s="889" t="str">
        <f ca="1">VLOOKUP(B1392,'Coverage Indicators - Section D'!$A$9:$AZ$70,52,FALSE)</f>
        <v/>
      </c>
      <c r="D1392" s="900" t="str">
        <f ca="1">N1392</f>
        <v/>
      </c>
      <c r="E1392" s="912" t="str">
        <f ca="1">O1392</f>
        <v/>
      </c>
      <c r="F1392" s="431"/>
      <c r="G1392" s="904" t="str">
        <f>IF(IFERROR((F1392/F1393),"") ="", "",(F1392/F1393))</f>
        <v/>
      </c>
      <c r="H1392" s="894"/>
      <c r="I1392" s="914"/>
      <c r="J1392" s="898"/>
      <c r="K1392" s="893">
        <f ca="1">IF(OFFSET(K1392,-2,0,,)="",-300,OFFSET(K1392,-2,0,,)-1)</f>
        <v>-688</v>
      </c>
      <c r="L1392" s="425" t="e">
        <f ca="1">IF(AND(EXACT(C1392,C1390),C1390&lt;&gt;0),L1390+1,0)</f>
        <v>#NAME?</v>
      </c>
      <c r="M1392" s="425" t="str">
        <f ca="1">IF(C1392&lt;&gt;"",C1392&amp;"-"&amp;L1392,"")</f>
        <v/>
      </c>
      <c r="N1392" s="425" t="str">
        <f t="array" aca="1" ref="N1392" ca="1">IFERROR(IF(INDEX('Disaggregation Records'!$E$155:$E$385,MATCH(RIGHT(M1392,255),RIGHT('Disaggregation Records'!$D$155:$D$385,255),0))=0,"",INDEX('Disaggregation Records'!$E$155:$E$385,MATCH(RIGHT(M1392,255),RIGHT('Disaggregation Records'!$D$155:$D$385,255),0))),"")</f>
        <v/>
      </c>
      <c r="O1392" s="425" t="str">
        <f t="array" aca="1" ref="O1392" ca="1">IFERROR(IF(INDEX('Disaggregation Records'!$F$155:$F$385,MATCH(RIGHT(M1392,255),RIGHT('Disaggregation Records'!$D$155:$D$385,255),0))=0,"",INDEX('Disaggregation Records'!$F$155:$F$385,MATCH(RIGHT(M1392,255),RIGHT('Disaggregation Records'!$D$155:$D$385,255),0))),"")</f>
        <v/>
      </c>
      <c r="P1392" s="425" t="str">
        <f t="array" aca="1" ref="P1392" ca="1">IFERROR(IF(INDEX('Disaggregation Records'!$H$155:$H$385,MATCH(RIGHT(M1392,255),RIGHT('Disaggregation Records'!$D$155:$D$385,255),0))=0,"",INDEX('Disaggregation Records'!$H$155:$H$385,MATCH(RIGHT(M1392,255),RIGHT('Disaggregation Records'!$D$155:$D$385,255),0))),"")</f>
        <v/>
      </c>
    </row>
    <row r="1393" spans="1:16" x14ac:dyDescent="0.35">
      <c r="A1393" s="891"/>
      <c r="B1393" s="903"/>
      <c r="C1393" s="890"/>
      <c r="D1393" s="901"/>
      <c r="E1393" s="913"/>
      <c r="F1393" s="431"/>
      <c r="G1393" s="905"/>
      <c r="H1393" s="895"/>
      <c r="I1393" s="915"/>
      <c r="J1393" s="899"/>
      <c r="K1393" s="893"/>
      <c r="L1393" s="425"/>
      <c r="M1393" s="425"/>
      <c r="N1393" s="425"/>
      <c r="O1393" s="425"/>
      <c r="P1393" s="425"/>
    </row>
    <row r="1394" spans="1:16" x14ac:dyDescent="0.35">
      <c r="A1394" s="891" t="str">
        <f ca="1">INDIRECT("'Disaggregation tab old'!AB"&amp;28-$K1394)</f>
        <v>a161R00000O3K3TQAV</v>
      </c>
      <c r="B1394" s="902">
        <f ca="1">INDIRECT("'Disaggregation tab old'!A"&amp;28-$K1394)</f>
        <v>20</v>
      </c>
      <c r="C1394" s="889" t="str">
        <f ca="1">VLOOKUP(B1394,'Coverage Indicators - Section D'!$A$9:$AZ$70,52,FALSE)</f>
        <v/>
      </c>
      <c r="D1394" s="900" t="str">
        <f ca="1">N1394</f>
        <v/>
      </c>
      <c r="E1394" s="912" t="str">
        <f ca="1">O1394</f>
        <v/>
      </c>
      <c r="F1394" s="431"/>
      <c r="G1394" s="904" t="str">
        <f>IF(IFERROR((F1394/F1395),"") ="", "",(F1394/F1395))</f>
        <v/>
      </c>
      <c r="H1394" s="894"/>
      <c r="I1394" s="914"/>
      <c r="J1394" s="898"/>
      <c r="K1394" s="893">
        <f ca="1">IF(OFFSET(K1394,-2,0,,)="",-300,OFFSET(K1394,-2,0,,)-1)</f>
        <v>-689</v>
      </c>
      <c r="L1394" s="425" t="e">
        <f ca="1">IF(AND(EXACT(C1394,C1392),C1392&lt;&gt;0),L1392+1,0)</f>
        <v>#NAME?</v>
      </c>
      <c r="M1394" s="425" t="str">
        <f ca="1">IF(C1394&lt;&gt;"",C1394&amp;"-"&amp;L1394,"")</f>
        <v/>
      </c>
      <c r="N1394" s="425" t="str">
        <f t="array" aca="1" ref="N1394" ca="1">IFERROR(IF(INDEX('Disaggregation Records'!$E$155:$E$385,MATCH(RIGHT(M1394,255),RIGHT('Disaggregation Records'!$D$155:$D$385,255),0))=0,"",INDEX('Disaggregation Records'!$E$155:$E$385,MATCH(RIGHT(M1394,255),RIGHT('Disaggregation Records'!$D$155:$D$385,255),0))),"")</f>
        <v/>
      </c>
      <c r="O1394" s="425" t="str">
        <f t="array" aca="1" ref="O1394" ca="1">IFERROR(IF(INDEX('Disaggregation Records'!$F$155:$F$385,MATCH(RIGHT(M1394,255),RIGHT('Disaggregation Records'!$D$155:$D$385,255),0))=0,"",INDEX('Disaggregation Records'!$F$155:$F$385,MATCH(RIGHT(M1394,255),RIGHT('Disaggregation Records'!$D$155:$D$385,255),0))),"")</f>
        <v/>
      </c>
      <c r="P1394" s="425" t="str">
        <f t="array" aca="1" ref="P1394" ca="1">IFERROR(IF(INDEX('Disaggregation Records'!$H$155:$H$385,MATCH(RIGHT(M1394,255),RIGHT('Disaggregation Records'!$D$155:$D$385,255),0))=0,"",INDEX('Disaggregation Records'!$H$155:$H$385,MATCH(RIGHT(M1394,255),RIGHT('Disaggregation Records'!$D$155:$D$385,255),0))),"")</f>
        <v/>
      </c>
    </row>
    <row r="1395" spans="1:16" x14ac:dyDescent="0.35">
      <c r="A1395" s="891"/>
      <c r="B1395" s="903"/>
      <c r="C1395" s="890"/>
      <c r="D1395" s="901"/>
      <c r="E1395" s="913"/>
      <c r="F1395" s="431"/>
      <c r="G1395" s="905"/>
      <c r="H1395" s="895"/>
      <c r="I1395" s="915"/>
      <c r="J1395" s="899"/>
      <c r="K1395" s="893"/>
      <c r="L1395" s="425"/>
      <c r="M1395" s="425"/>
      <c r="N1395" s="425"/>
      <c r="O1395" s="425"/>
      <c r="P1395" s="425"/>
    </row>
    <row r="1396" spans="1:16" x14ac:dyDescent="0.35">
      <c r="A1396" s="891" t="str">
        <f ca="1">INDIRECT("'Disaggregation tab old'!AB"&amp;28-$K1396)</f>
        <v>a161R00000O3K3UQAV</v>
      </c>
      <c r="B1396" s="902">
        <f ca="1">INDIRECT("'Disaggregation tab old'!A"&amp;28-$K1396)</f>
        <v>20</v>
      </c>
      <c r="C1396" s="889" t="str">
        <f ca="1">VLOOKUP(B1396,'Coverage Indicators - Section D'!$A$9:$AZ$70,52,FALSE)</f>
        <v/>
      </c>
      <c r="D1396" s="900" t="str">
        <f ca="1">N1396</f>
        <v/>
      </c>
      <c r="E1396" s="912" t="str">
        <f ca="1">O1396</f>
        <v/>
      </c>
      <c r="F1396" s="431"/>
      <c r="G1396" s="904" t="str">
        <f>IF(IFERROR((F1396/F1397),"") ="", "",(F1396/F1397))</f>
        <v/>
      </c>
      <c r="H1396" s="894"/>
      <c r="I1396" s="914"/>
      <c r="J1396" s="898"/>
      <c r="K1396" s="893">
        <f ca="1">IF(OFFSET(K1396,-2,0,,)="",-300,OFFSET(K1396,-2,0,,)-1)</f>
        <v>-690</v>
      </c>
      <c r="L1396" s="425" t="e">
        <f ca="1">IF(AND(EXACT(C1396,C1394),C1394&lt;&gt;0),L1394+1,0)</f>
        <v>#NAME?</v>
      </c>
      <c r="M1396" s="425" t="str">
        <f ca="1">IF(C1396&lt;&gt;"",C1396&amp;"-"&amp;L1396,"")</f>
        <v/>
      </c>
      <c r="N1396" s="425" t="str">
        <f t="array" aca="1" ref="N1396" ca="1">IFERROR(IF(INDEX('Disaggregation Records'!$E$155:$E$385,MATCH(RIGHT(M1396,255),RIGHT('Disaggregation Records'!$D$155:$D$385,255),0))=0,"",INDEX('Disaggregation Records'!$E$155:$E$385,MATCH(RIGHT(M1396,255),RIGHT('Disaggregation Records'!$D$155:$D$385,255),0))),"")</f>
        <v/>
      </c>
      <c r="O1396" s="425" t="str">
        <f t="array" aca="1" ref="O1396" ca="1">IFERROR(IF(INDEX('Disaggregation Records'!$F$155:$F$385,MATCH(RIGHT(M1396,255),RIGHT('Disaggregation Records'!$D$155:$D$385,255),0))=0,"",INDEX('Disaggregation Records'!$F$155:$F$385,MATCH(RIGHT(M1396,255),RIGHT('Disaggregation Records'!$D$155:$D$385,255),0))),"")</f>
        <v/>
      </c>
      <c r="P1396" s="425" t="str">
        <f t="array" aca="1" ref="P1396" ca="1">IFERROR(IF(INDEX('Disaggregation Records'!$H$155:$H$385,MATCH(RIGHT(M1396,255),RIGHT('Disaggregation Records'!$D$155:$D$385,255),0))=0,"",INDEX('Disaggregation Records'!$H$155:$H$385,MATCH(RIGHT(M1396,255),RIGHT('Disaggregation Records'!$D$155:$D$385,255),0))),"")</f>
        <v/>
      </c>
    </row>
    <row r="1397" spans="1:16" x14ac:dyDescent="0.35">
      <c r="A1397" s="891"/>
      <c r="B1397" s="903"/>
      <c r="C1397" s="890"/>
      <c r="D1397" s="901"/>
      <c r="E1397" s="913"/>
      <c r="F1397" s="431"/>
      <c r="G1397" s="905"/>
      <c r="H1397" s="895"/>
      <c r="I1397" s="915"/>
      <c r="J1397" s="899"/>
      <c r="K1397" s="893"/>
      <c r="L1397" s="425"/>
      <c r="M1397" s="425"/>
      <c r="N1397" s="425"/>
      <c r="O1397" s="425"/>
      <c r="P1397" s="425"/>
    </row>
    <row r="1398" spans="1:16" x14ac:dyDescent="0.35">
      <c r="A1398" s="891" t="str">
        <f ca="1">INDIRECT("'Disaggregation tab old'!AB"&amp;28-$K1398)</f>
        <v>a161R00000O3K3VQAV</v>
      </c>
      <c r="B1398" s="902">
        <f ca="1">INDIRECT("'Disaggregation tab old'!A"&amp;28-$K1398)</f>
        <v>20</v>
      </c>
      <c r="C1398" s="889" t="str">
        <f ca="1">VLOOKUP(B1398,'Coverage Indicators - Section D'!$A$9:$AZ$70,52,FALSE)</f>
        <v/>
      </c>
      <c r="D1398" s="900" t="str">
        <f ca="1">N1398</f>
        <v/>
      </c>
      <c r="E1398" s="912" t="str">
        <f ca="1">O1398</f>
        <v/>
      </c>
      <c r="F1398" s="431"/>
      <c r="G1398" s="904" t="str">
        <f>IF(IFERROR((F1398/F1399),"") ="", "",(F1398/F1399))</f>
        <v/>
      </c>
      <c r="H1398" s="894"/>
      <c r="I1398" s="914"/>
      <c r="J1398" s="898"/>
      <c r="K1398" s="893">
        <f ca="1">IF(OFFSET(K1398,-2,0,,)="",-300,OFFSET(K1398,-2,0,,)-1)</f>
        <v>-691</v>
      </c>
      <c r="L1398" s="425" t="e">
        <f ca="1">IF(AND(EXACT(C1398,C1396),C1396&lt;&gt;0),L1396+1,0)</f>
        <v>#NAME?</v>
      </c>
      <c r="M1398" s="425" t="str">
        <f ca="1">IF(C1398&lt;&gt;"",C1398&amp;"-"&amp;L1398,"")</f>
        <v/>
      </c>
      <c r="N1398" s="425" t="str">
        <f t="array" aca="1" ref="N1398" ca="1">IFERROR(IF(INDEX('Disaggregation Records'!$E$155:$E$385,MATCH(RIGHT(M1398,255),RIGHT('Disaggregation Records'!$D$155:$D$385,255),0))=0,"",INDEX('Disaggregation Records'!$E$155:$E$385,MATCH(RIGHT(M1398,255),RIGHT('Disaggregation Records'!$D$155:$D$385,255),0))),"")</f>
        <v/>
      </c>
      <c r="O1398" s="425" t="str">
        <f t="array" aca="1" ref="O1398" ca="1">IFERROR(IF(INDEX('Disaggregation Records'!$F$155:$F$385,MATCH(RIGHT(M1398,255),RIGHT('Disaggregation Records'!$D$155:$D$385,255),0))=0,"",INDEX('Disaggregation Records'!$F$155:$F$385,MATCH(RIGHT(M1398,255),RIGHT('Disaggregation Records'!$D$155:$D$385,255),0))),"")</f>
        <v/>
      </c>
      <c r="P1398" s="425" t="str">
        <f t="array" aca="1" ref="P1398" ca="1">IFERROR(IF(INDEX('Disaggregation Records'!$H$155:$H$385,MATCH(RIGHT(M1398,255),RIGHT('Disaggregation Records'!$D$155:$D$385,255),0))=0,"",INDEX('Disaggregation Records'!$H$155:$H$385,MATCH(RIGHT(M1398,255),RIGHT('Disaggregation Records'!$D$155:$D$385,255),0))),"")</f>
        <v/>
      </c>
    </row>
    <row r="1399" spans="1:16" x14ac:dyDescent="0.35">
      <c r="A1399" s="891"/>
      <c r="B1399" s="903"/>
      <c r="C1399" s="890"/>
      <c r="D1399" s="901"/>
      <c r="E1399" s="913"/>
      <c r="F1399" s="431"/>
      <c r="G1399" s="905"/>
      <c r="H1399" s="895"/>
      <c r="I1399" s="915"/>
      <c r="J1399" s="899"/>
      <c r="K1399" s="893"/>
      <c r="L1399" s="425"/>
      <c r="M1399" s="425"/>
      <c r="N1399" s="425"/>
      <c r="O1399" s="425"/>
      <c r="P1399" s="425"/>
    </row>
    <row r="1400" spans="1:16" x14ac:dyDescent="0.35">
      <c r="A1400" s="891" t="str">
        <f ca="1">INDIRECT("'Disaggregation tab old'!AB"&amp;28-$K1400)</f>
        <v>a161R00000O3K3WQAV</v>
      </c>
      <c r="B1400" s="902">
        <f ca="1">INDIRECT("'Disaggregation tab old'!A"&amp;28-$K1400)</f>
        <v>20</v>
      </c>
      <c r="C1400" s="889" t="str">
        <f ca="1">VLOOKUP(B1400,'Coverage Indicators - Section D'!$A$9:$AZ$70,52,FALSE)</f>
        <v/>
      </c>
      <c r="D1400" s="900" t="str">
        <f ca="1">N1400</f>
        <v/>
      </c>
      <c r="E1400" s="912" t="str">
        <f ca="1">O1400</f>
        <v/>
      </c>
      <c r="F1400" s="431"/>
      <c r="G1400" s="904" t="str">
        <f>IF(IFERROR((F1400/F1401),"") ="", "",(F1400/F1401))</f>
        <v/>
      </c>
      <c r="H1400" s="894"/>
      <c r="I1400" s="914"/>
      <c r="J1400" s="898"/>
      <c r="K1400" s="893">
        <f ca="1">IF(OFFSET(K1400,-2,0,,)="",-300,OFFSET(K1400,-2,0,,)-1)</f>
        <v>-692</v>
      </c>
      <c r="L1400" s="425" t="e">
        <f ca="1">IF(AND(EXACT(C1400,C1398),C1398&lt;&gt;0),L1398+1,0)</f>
        <v>#NAME?</v>
      </c>
      <c r="M1400" s="425" t="str">
        <f ca="1">IF(C1400&lt;&gt;"",C1400&amp;"-"&amp;L1400,"")</f>
        <v/>
      </c>
      <c r="N1400" s="425" t="str">
        <f t="array" aca="1" ref="N1400" ca="1">IFERROR(IF(INDEX('Disaggregation Records'!$E$155:$E$385,MATCH(RIGHT(M1400,255),RIGHT('Disaggregation Records'!$D$155:$D$385,255),0))=0,"",INDEX('Disaggregation Records'!$E$155:$E$385,MATCH(RIGHT(M1400,255),RIGHT('Disaggregation Records'!$D$155:$D$385,255),0))),"")</f>
        <v/>
      </c>
      <c r="O1400" s="425" t="str">
        <f t="array" aca="1" ref="O1400" ca="1">IFERROR(IF(INDEX('Disaggregation Records'!$F$155:$F$385,MATCH(RIGHT(M1400,255),RIGHT('Disaggregation Records'!$D$155:$D$385,255),0))=0,"",INDEX('Disaggregation Records'!$F$155:$F$385,MATCH(RIGHT(M1400,255),RIGHT('Disaggregation Records'!$D$155:$D$385,255),0))),"")</f>
        <v/>
      </c>
      <c r="P1400" s="425" t="str">
        <f t="array" aca="1" ref="P1400" ca="1">IFERROR(IF(INDEX('Disaggregation Records'!$H$155:$H$385,MATCH(RIGHT(M1400,255),RIGHT('Disaggregation Records'!$D$155:$D$385,255),0))=0,"",INDEX('Disaggregation Records'!$H$155:$H$385,MATCH(RIGHT(M1400,255),RIGHT('Disaggregation Records'!$D$155:$D$385,255),0))),"")</f>
        <v/>
      </c>
    </row>
    <row r="1401" spans="1:16" x14ac:dyDescent="0.35">
      <c r="A1401" s="891"/>
      <c r="B1401" s="903"/>
      <c r="C1401" s="890"/>
      <c r="D1401" s="901"/>
      <c r="E1401" s="913"/>
      <c r="F1401" s="431"/>
      <c r="G1401" s="905"/>
      <c r="H1401" s="895"/>
      <c r="I1401" s="915"/>
      <c r="J1401" s="899"/>
      <c r="K1401" s="893"/>
      <c r="L1401" s="425"/>
      <c r="M1401" s="425"/>
      <c r="N1401" s="425"/>
      <c r="O1401" s="425"/>
      <c r="P1401" s="425"/>
    </row>
    <row r="1402" spans="1:16" x14ac:dyDescent="0.35">
      <c r="A1402" s="891" t="str">
        <f ca="1">INDIRECT("'Disaggregation tab old'!AB"&amp;28-$K1402)</f>
        <v>a161R00000O3K3XQAV</v>
      </c>
      <c r="B1402" s="902">
        <f ca="1">INDIRECT("'Disaggregation tab old'!A"&amp;28-$K1402)</f>
        <v>20</v>
      </c>
      <c r="C1402" s="889" t="str">
        <f ca="1">VLOOKUP(B1402,'Coverage Indicators - Section D'!$A$9:$AZ$70,52,FALSE)</f>
        <v/>
      </c>
      <c r="D1402" s="900" t="str">
        <f ca="1">N1402</f>
        <v/>
      </c>
      <c r="E1402" s="912" t="str">
        <f ca="1">O1402</f>
        <v/>
      </c>
      <c r="F1402" s="431"/>
      <c r="G1402" s="904" t="str">
        <f>IF(IFERROR((F1402/F1403),"") ="", "",(F1402/F1403))</f>
        <v/>
      </c>
      <c r="H1402" s="894"/>
      <c r="I1402" s="914"/>
      <c r="J1402" s="898"/>
      <c r="K1402" s="893">
        <f ca="1">IF(OFFSET(K1402,-2,0,,)="",-300,OFFSET(K1402,-2,0,,)-1)</f>
        <v>-693</v>
      </c>
      <c r="L1402" s="425" t="e">
        <f ca="1">IF(AND(EXACT(C1402,C1400),C1400&lt;&gt;0),L1400+1,0)</f>
        <v>#NAME?</v>
      </c>
      <c r="M1402" s="425" t="str">
        <f ca="1">IF(C1402&lt;&gt;"",C1402&amp;"-"&amp;L1402,"")</f>
        <v/>
      </c>
      <c r="N1402" s="425" t="str">
        <f t="array" aca="1" ref="N1402" ca="1">IFERROR(IF(INDEX('Disaggregation Records'!$E$155:$E$385,MATCH(RIGHT(M1402,255),RIGHT('Disaggregation Records'!$D$155:$D$385,255),0))=0,"",INDEX('Disaggregation Records'!$E$155:$E$385,MATCH(RIGHT(M1402,255),RIGHT('Disaggregation Records'!$D$155:$D$385,255),0))),"")</f>
        <v/>
      </c>
      <c r="O1402" s="425" t="str">
        <f t="array" aca="1" ref="O1402" ca="1">IFERROR(IF(INDEX('Disaggregation Records'!$F$155:$F$385,MATCH(RIGHT(M1402,255),RIGHT('Disaggregation Records'!$D$155:$D$385,255),0))=0,"",INDEX('Disaggregation Records'!$F$155:$F$385,MATCH(RIGHT(M1402,255),RIGHT('Disaggregation Records'!$D$155:$D$385,255),0))),"")</f>
        <v/>
      </c>
      <c r="P1402" s="425" t="str">
        <f t="array" aca="1" ref="P1402" ca="1">IFERROR(IF(INDEX('Disaggregation Records'!$H$155:$H$385,MATCH(RIGHT(M1402,255),RIGHT('Disaggregation Records'!$D$155:$D$385,255),0))=0,"",INDEX('Disaggregation Records'!$H$155:$H$385,MATCH(RIGHT(M1402,255),RIGHT('Disaggregation Records'!$D$155:$D$385,255),0))),"")</f>
        <v/>
      </c>
    </row>
    <row r="1403" spans="1:16" x14ac:dyDescent="0.35">
      <c r="A1403" s="891"/>
      <c r="B1403" s="903"/>
      <c r="C1403" s="890"/>
      <c r="D1403" s="901"/>
      <c r="E1403" s="913"/>
      <c r="F1403" s="431"/>
      <c r="G1403" s="905"/>
      <c r="H1403" s="895"/>
      <c r="I1403" s="915"/>
      <c r="J1403" s="899"/>
      <c r="K1403" s="893"/>
      <c r="L1403" s="425"/>
      <c r="M1403" s="425"/>
      <c r="N1403" s="425"/>
      <c r="O1403" s="425"/>
      <c r="P1403" s="425"/>
    </row>
    <row r="1404" spans="1:16" x14ac:dyDescent="0.35">
      <c r="A1404" s="891" t="str">
        <f ca="1">INDIRECT("'Disaggregation tab old'!AB"&amp;28-$K1404)</f>
        <v>a161R00000O3K3YQAV</v>
      </c>
      <c r="B1404" s="902">
        <f ca="1">INDIRECT("'Disaggregation tab old'!A"&amp;28-$K1404)</f>
        <v>20</v>
      </c>
      <c r="C1404" s="889" t="str">
        <f ca="1">VLOOKUP(B1404,'Coverage Indicators - Section D'!$A$9:$AZ$70,52,FALSE)</f>
        <v/>
      </c>
      <c r="D1404" s="900" t="str">
        <f ca="1">N1404</f>
        <v/>
      </c>
      <c r="E1404" s="912" t="str">
        <f ca="1">O1404</f>
        <v/>
      </c>
      <c r="F1404" s="431"/>
      <c r="G1404" s="904" t="str">
        <f>IF(IFERROR((F1404/F1405),"") ="", "",(F1404/F1405))</f>
        <v/>
      </c>
      <c r="H1404" s="894"/>
      <c r="I1404" s="914"/>
      <c r="J1404" s="898"/>
      <c r="K1404" s="893">
        <f ca="1">IF(OFFSET(K1404,-2,0,,)="",-300,OFFSET(K1404,-2,0,,)-1)</f>
        <v>-694</v>
      </c>
      <c r="L1404" s="425" t="e">
        <f ca="1">IF(AND(EXACT(C1404,C1402),C1402&lt;&gt;0),L1402+1,0)</f>
        <v>#NAME?</v>
      </c>
      <c r="M1404" s="425" t="str">
        <f ca="1">IF(C1404&lt;&gt;"",C1404&amp;"-"&amp;L1404,"")</f>
        <v/>
      </c>
      <c r="N1404" s="425" t="str">
        <f t="array" aca="1" ref="N1404" ca="1">IFERROR(IF(INDEX('Disaggregation Records'!$E$155:$E$385,MATCH(RIGHT(M1404,255),RIGHT('Disaggregation Records'!$D$155:$D$385,255),0))=0,"",INDEX('Disaggregation Records'!$E$155:$E$385,MATCH(RIGHT(M1404,255),RIGHT('Disaggregation Records'!$D$155:$D$385,255),0))),"")</f>
        <v/>
      </c>
      <c r="O1404" s="425" t="str">
        <f t="array" aca="1" ref="O1404" ca="1">IFERROR(IF(INDEX('Disaggregation Records'!$F$155:$F$385,MATCH(RIGHT(M1404,255),RIGHT('Disaggregation Records'!$D$155:$D$385,255),0))=0,"",INDEX('Disaggregation Records'!$F$155:$F$385,MATCH(RIGHT(M1404,255),RIGHT('Disaggregation Records'!$D$155:$D$385,255),0))),"")</f>
        <v/>
      </c>
      <c r="P1404" s="425" t="str">
        <f t="array" aca="1" ref="P1404" ca="1">IFERROR(IF(INDEX('Disaggregation Records'!$H$155:$H$385,MATCH(RIGHT(M1404,255),RIGHT('Disaggregation Records'!$D$155:$D$385,255),0))=0,"",INDEX('Disaggregation Records'!$H$155:$H$385,MATCH(RIGHT(M1404,255),RIGHT('Disaggregation Records'!$D$155:$D$385,255),0))),"")</f>
        <v/>
      </c>
    </row>
    <row r="1405" spans="1:16" x14ac:dyDescent="0.35">
      <c r="A1405" s="891"/>
      <c r="B1405" s="903"/>
      <c r="C1405" s="890"/>
      <c r="D1405" s="901"/>
      <c r="E1405" s="913"/>
      <c r="F1405" s="431"/>
      <c r="G1405" s="905"/>
      <c r="H1405" s="895"/>
      <c r="I1405" s="915"/>
      <c r="J1405" s="899"/>
      <c r="K1405" s="893"/>
      <c r="L1405" s="425"/>
      <c r="M1405" s="425"/>
      <c r="N1405" s="425"/>
      <c r="O1405" s="425"/>
      <c r="P1405" s="425"/>
    </row>
    <row r="1406" spans="1:16" x14ac:dyDescent="0.35">
      <c r="A1406" s="891" t="str">
        <f ca="1">INDIRECT("'Disaggregation tab old'!AB"&amp;28-$K1406)</f>
        <v>a161R00000O3K3ZQAV</v>
      </c>
      <c r="B1406" s="902">
        <f ca="1">INDIRECT("'Disaggregation tab old'!A"&amp;28-$K1406)</f>
        <v>20</v>
      </c>
      <c r="C1406" s="889" t="str">
        <f ca="1">VLOOKUP(B1406,'Coverage Indicators - Section D'!$A$9:$AZ$70,52,FALSE)</f>
        <v/>
      </c>
      <c r="D1406" s="900" t="str">
        <f ca="1">N1406</f>
        <v/>
      </c>
      <c r="E1406" s="912" t="str">
        <f ca="1">O1406</f>
        <v/>
      </c>
      <c r="F1406" s="431"/>
      <c r="G1406" s="904" t="str">
        <f>IF(IFERROR((F1406/F1407),"") ="", "",(F1406/F1407))</f>
        <v/>
      </c>
      <c r="H1406" s="894"/>
      <c r="I1406" s="914"/>
      <c r="J1406" s="898"/>
      <c r="K1406" s="893">
        <f ca="1">IF(OFFSET(K1406,-2,0,,)="",-300,OFFSET(K1406,-2,0,,)-1)</f>
        <v>-695</v>
      </c>
      <c r="L1406" s="425" t="e">
        <f ca="1">IF(AND(EXACT(C1406,C1404),C1404&lt;&gt;0),L1404+1,0)</f>
        <v>#NAME?</v>
      </c>
      <c r="M1406" s="425" t="str">
        <f ca="1">IF(C1406&lt;&gt;"",C1406&amp;"-"&amp;L1406,"")</f>
        <v/>
      </c>
      <c r="N1406" s="425" t="str">
        <f t="array" aca="1" ref="N1406" ca="1">IFERROR(IF(INDEX('Disaggregation Records'!$E$155:$E$385,MATCH(RIGHT(M1406,255),RIGHT('Disaggregation Records'!$D$155:$D$385,255),0))=0,"",INDEX('Disaggregation Records'!$E$155:$E$385,MATCH(RIGHT(M1406,255),RIGHT('Disaggregation Records'!$D$155:$D$385,255),0))),"")</f>
        <v/>
      </c>
      <c r="O1406" s="425" t="str">
        <f t="array" aca="1" ref="O1406" ca="1">IFERROR(IF(INDEX('Disaggregation Records'!$F$155:$F$385,MATCH(RIGHT(M1406,255),RIGHT('Disaggregation Records'!$D$155:$D$385,255),0))=0,"",INDEX('Disaggregation Records'!$F$155:$F$385,MATCH(RIGHT(M1406,255),RIGHT('Disaggregation Records'!$D$155:$D$385,255),0))),"")</f>
        <v/>
      </c>
      <c r="P1406" s="425" t="str">
        <f t="array" aca="1" ref="P1406" ca="1">IFERROR(IF(INDEX('Disaggregation Records'!$H$155:$H$385,MATCH(RIGHT(M1406,255),RIGHT('Disaggregation Records'!$D$155:$D$385,255),0))=0,"",INDEX('Disaggregation Records'!$H$155:$H$385,MATCH(RIGHT(M1406,255),RIGHT('Disaggregation Records'!$D$155:$D$385,255),0))),"")</f>
        <v/>
      </c>
    </row>
    <row r="1407" spans="1:16" x14ac:dyDescent="0.35">
      <c r="A1407" s="891"/>
      <c r="B1407" s="903"/>
      <c r="C1407" s="890"/>
      <c r="D1407" s="901"/>
      <c r="E1407" s="913"/>
      <c r="F1407" s="431"/>
      <c r="G1407" s="905"/>
      <c r="H1407" s="895"/>
      <c r="I1407" s="915"/>
      <c r="J1407" s="899"/>
      <c r="K1407" s="893"/>
      <c r="L1407" s="425"/>
      <c r="M1407" s="425"/>
      <c r="N1407" s="425"/>
      <c r="O1407" s="425"/>
      <c r="P1407" s="425"/>
    </row>
    <row r="1408" spans="1:16" x14ac:dyDescent="0.35">
      <c r="A1408" s="891" t="str">
        <f ca="1">INDIRECT("'Disaggregation tab old'!AB"&amp;28-$K1408)</f>
        <v>a161R00000O3K3aQAF</v>
      </c>
      <c r="B1408" s="902">
        <f ca="1">INDIRECT("'Disaggregation tab old'!A"&amp;28-$K1408)</f>
        <v>20</v>
      </c>
      <c r="C1408" s="889" t="str">
        <f ca="1">VLOOKUP(B1408,'Coverage Indicators - Section D'!$A$9:$AZ$70,52,FALSE)</f>
        <v/>
      </c>
      <c r="D1408" s="900" t="str">
        <f ca="1">N1408</f>
        <v/>
      </c>
      <c r="E1408" s="912" t="str">
        <f ca="1">O1408</f>
        <v/>
      </c>
      <c r="F1408" s="431"/>
      <c r="G1408" s="904" t="str">
        <f>IF(IFERROR((F1408/F1409),"") ="", "",(F1408/F1409))</f>
        <v/>
      </c>
      <c r="H1408" s="894"/>
      <c r="I1408" s="914"/>
      <c r="J1408" s="898"/>
      <c r="K1408" s="893">
        <f ca="1">IF(OFFSET(K1408,-2,0,,)="",-300,OFFSET(K1408,-2,0,,)-1)</f>
        <v>-696</v>
      </c>
      <c r="L1408" s="425" t="e">
        <f ca="1">IF(AND(EXACT(C1408,C1406),C1406&lt;&gt;0),L1406+1,0)</f>
        <v>#NAME?</v>
      </c>
      <c r="M1408" s="425" t="str">
        <f ca="1">IF(C1408&lt;&gt;"",C1408&amp;"-"&amp;L1408,"")</f>
        <v/>
      </c>
      <c r="N1408" s="425" t="str">
        <f t="array" aca="1" ref="N1408" ca="1">IFERROR(IF(INDEX('Disaggregation Records'!$E$155:$E$385,MATCH(RIGHT(M1408,255),RIGHT('Disaggregation Records'!$D$155:$D$385,255),0))=0,"",INDEX('Disaggregation Records'!$E$155:$E$385,MATCH(RIGHT(M1408,255),RIGHT('Disaggregation Records'!$D$155:$D$385,255),0))),"")</f>
        <v/>
      </c>
      <c r="O1408" s="425" t="str">
        <f t="array" aca="1" ref="O1408" ca="1">IFERROR(IF(INDEX('Disaggregation Records'!$F$155:$F$385,MATCH(RIGHT(M1408,255),RIGHT('Disaggregation Records'!$D$155:$D$385,255),0))=0,"",INDEX('Disaggregation Records'!$F$155:$F$385,MATCH(RIGHT(M1408,255),RIGHT('Disaggregation Records'!$D$155:$D$385,255),0))),"")</f>
        <v/>
      </c>
      <c r="P1408" s="425" t="str">
        <f t="array" aca="1" ref="P1408" ca="1">IFERROR(IF(INDEX('Disaggregation Records'!$H$155:$H$385,MATCH(RIGHT(M1408,255),RIGHT('Disaggregation Records'!$D$155:$D$385,255),0))=0,"",INDEX('Disaggregation Records'!$H$155:$H$385,MATCH(RIGHT(M1408,255),RIGHT('Disaggregation Records'!$D$155:$D$385,255),0))),"")</f>
        <v/>
      </c>
    </row>
    <row r="1409" spans="1:16" x14ac:dyDescent="0.35">
      <c r="A1409" s="891"/>
      <c r="B1409" s="903"/>
      <c r="C1409" s="890"/>
      <c r="D1409" s="901"/>
      <c r="E1409" s="913"/>
      <c r="F1409" s="431"/>
      <c r="G1409" s="905"/>
      <c r="H1409" s="895"/>
      <c r="I1409" s="915"/>
      <c r="J1409" s="899"/>
      <c r="K1409" s="893"/>
      <c r="L1409" s="425"/>
      <c r="M1409" s="425"/>
      <c r="N1409" s="425"/>
      <c r="O1409" s="425"/>
      <c r="P1409" s="425"/>
    </row>
    <row r="1410" spans="1:16" x14ac:dyDescent="0.35">
      <c r="A1410" s="891" t="str">
        <f ca="1">INDIRECT("'Disaggregation tab old'!AB"&amp;28-$K1410)</f>
        <v>a161R00000O3K3bQAF</v>
      </c>
      <c r="B1410" s="902">
        <f ca="1">INDIRECT("'Disaggregation tab old'!A"&amp;28-$K1410)</f>
        <v>20</v>
      </c>
      <c r="C1410" s="889" t="str">
        <f ca="1">VLOOKUP(B1410,'Coverage Indicators - Section D'!$A$9:$AZ$70,52,FALSE)</f>
        <v/>
      </c>
      <c r="D1410" s="900" t="str">
        <f ca="1">N1410</f>
        <v/>
      </c>
      <c r="E1410" s="912" t="str">
        <f ca="1">O1410</f>
        <v/>
      </c>
      <c r="F1410" s="431"/>
      <c r="G1410" s="904" t="str">
        <f>IF(IFERROR((F1410/F1411),"") ="", "",(F1410/F1411))</f>
        <v/>
      </c>
      <c r="H1410" s="894"/>
      <c r="I1410" s="914"/>
      <c r="J1410" s="898"/>
      <c r="K1410" s="893">
        <f ca="1">IF(OFFSET(K1410,-2,0,,)="",-300,OFFSET(K1410,-2,0,,)-1)</f>
        <v>-697</v>
      </c>
      <c r="L1410" s="425" t="e">
        <f ca="1">IF(AND(EXACT(C1410,C1408),C1408&lt;&gt;0),L1408+1,0)</f>
        <v>#NAME?</v>
      </c>
      <c r="M1410" s="425" t="str">
        <f ca="1">IF(C1410&lt;&gt;"",C1410&amp;"-"&amp;L1410,"")</f>
        <v/>
      </c>
      <c r="N1410" s="425" t="str">
        <f t="array" aca="1" ref="N1410" ca="1">IFERROR(IF(INDEX('Disaggregation Records'!$E$155:$E$385,MATCH(RIGHT(M1410,255),RIGHT('Disaggregation Records'!$D$155:$D$385,255),0))=0,"",INDEX('Disaggregation Records'!$E$155:$E$385,MATCH(RIGHT(M1410,255),RIGHT('Disaggregation Records'!$D$155:$D$385,255),0))),"")</f>
        <v/>
      </c>
      <c r="O1410" s="425" t="str">
        <f t="array" aca="1" ref="O1410" ca="1">IFERROR(IF(INDEX('Disaggregation Records'!$F$155:$F$385,MATCH(RIGHT(M1410,255),RIGHT('Disaggregation Records'!$D$155:$D$385,255),0))=0,"",INDEX('Disaggregation Records'!$F$155:$F$385,MATCH(RIGHT(M1410,255),RIGHT('Disaggregation Records'!$D$155:$D$385,255),0))),"")</f>
        <v/>
      </c>
      <c r="P1410" s="425" t="str">
        <f t="array" aca="1" ref="P1410" ca="1">IFERROR(IF(INDEX('Disaggregation Records'!$H$155:$H$385,MATCH(RIGHT(M1410,255),RIGHT('Disaggregation Records'!$D$155:$D$385,255),0))=0,"",INDEX('Disaggregation Records'!$H$155:$H$385,MATCH(RIGHT(M1410,255),RIGHT('Disaggregation Records'!$D$155:$D$385,255),0))),"")</f>
        <v/>
      </c>
    </row>
    <row r="1411" spans="1:16" x14ac:dyDescent="0.35">
      <c r="A1411" s="891"/>
      <c r="B1411" s="903"/>
      <c r="C1411" s="890"/>
      <c r="D1411" s="901"/>
      <c r="E1411" s="913"/>
      <c r="F1411" s="431"/>
      <c r="G1411" s="905"/>
      <c r="H1411" s="895"/>
      <c r="I1411" s="915"/>
      <c r="J1411" s="899"/>
      <c r="K1411" s="893"/>
      <c r="L1411" s="425"/>
      <c r="M1411" s="425"/>
      <c r="N1411" s="425"/>
      <c r="O1411" s="425"/>
      <c r="P1411" s="425"/>
    </row>
    <row r="1412" spans="1:16" x14ac:dyDescent="0.35">
      <c r="A1412" s="891" t="str">
        <f ca="1">INDIRECT("'Disaggregation tab old'!AB"&amp;28-$K1412)</f>
        <v>a161R00000O3K3cQAF</v>
      </c>
      <c r="B1412" s="902">
        <f ca="1">INDIRECT("'Disaggregation tab old'!A"&amp;28-$K1412)</f>
        <v>20</v>
      </c>
      <c r="C1412" s="889" t="str">
        <f ca="1">VLOOKUP(B1412,'Coverage Indicators - Section D'!$A$9:$AZ$70,52,FALSE)</f>
        <v/>
      </c>
      <c r="D1412" s="900" t="str">
        <f ca="1">N1412</f>
        <v/>
      </c>
      <c r="E1412" s="912" t="str">
        <f ca="1">O1412</f>
        <v/>
      </c>
      <c r="F1412" s="431"/>
      <c r="G1412" s="904" t="str">
        <f>IF(IFERROR((F1412/F1413),"") ="", "",(F1412/F1413))</f>
        <v/>
      </c>
      <c r="H1412" s="894"/>
      <c r="I1412" s="914"/>
      <c r="J1412" s="898"/>
      <c r="K1412" s="893">
        <f ca="1">IF(OFFSET(K1412,-2,0,,)="",-300,OFFSET(K1412,-2,0,,)-1)</f>
        <v>-698</v>
      </c>
      <c r="L1412" s="425" t="e">
        <f ca="1">IF(AND(EXACT(C1412,C1410),C1410&lt;&gt;0),L1410+1,0)</f>
        <v>#NAME?</v>
      </c>
      <c r="M1412" s="425" t="str">
        <f ca="1">IF(C1412&lt;&gt;"",C1412&amp;"-"&amp;L1412,"")</f>
        <v/>
      </c>
      <c r="N1412" s="425" t="str">
        <f t="array" aca="1" ref="N1412" ca="1">IFERROR(IF(INDEX('Disaggregation Records'!$E$155:$E$385,MATCH(RIGHT(M1412,255),RIGHT('Disaggregation Records'!$D$155:$D$385,255),0))=0,"",INDEX('Disaggregation Records'!$E$155:$E$385,MATCH(RIGHT(M1412,255),RIGHT('Disaggregation Records'!$D$155:$D$385,255),0))),"")</f>
        <v/>
      </c>
      <c r="O1412" s="425" t="str">
        <f t="array" aca="1" ref="O1412" ca="1">IFERROR(IF(INDEX('Disaggregation Records'!$F$155:$F$385,MATCH(RIGHT(M1412,255),RIGHT('Disaggregation Records'!$D$155:$D$385,255),0))=0,"",INDEX('Disaggregation Records'!$F$155:$F$385,MATCH(RIGHT(M1412,255),RIGHT('Disaggregation Records'!$D$155:$D$385,255),0))),"")</f>
        <v/>
      </c>
      <c r="P1412" s="425" t="str">
        <f t="array" aca="1" ref="P1412" ca="1">IFERROR(IF(INDEX('Disaggregation Records'!$H$155:$H$385,MATCH(RIGHT(M1412,255),RIGHT('Disaggregation Records'!$D$155:$D$385,255),0))=0,"",INDEX('Disaggregation Records'!$H$155:$H$385,MATCH(RIGHT(M1412,255),RIGHT('Disaggregation Records'!$D$155:$D$385,255),0))),"")</f>
        <v/>
      </c>
    </row>
    <row r="1413" spans="1:16" x14ac:dyDescent="0.35">
      <c r="A1413" s="891"/>
      <c r="B1413" s="903"/>
      <c r="C1413" s="890"/>
      <c r="D1413" s="901"/>
      <c r="E1413" s="913"/>
      <c r="F1413" s="431"/>
      <c r="G1413" s="905"/>
      <c r="H1413" s="895"/>
      <c r="I1413" s="915"/>
      <c r="J1413" s="899"/>
      <c r="K1413" s="893"/>
      <c r="L1413" s="425"/>
      <c r="M1413" s="425"/>
      <c r="N1413" s="425"/>
      <c r="O1413" s="425"/>
      <c r="P1413" s="425"/>
    </row>
    <row r="1414" spans="1:16" x14ac:dyDescent="0.35">
      <c r="A1414" s="891" t="str">
        <f ca="1">INDIRECT("'Disaggregation tab old'!AB"&amp;28-$K1414)</f>
        <v>a161R00000O3K3dQAF</v>
      </c>
      <c r="B1414" s="902">
        <f ca="1">INDIRECT("'Disaggregation tab old'!A"&amp;28-$K1414)</f>
        <v>20</v>
      </c>
      <c r="C1414" s="889" t="str">
        <f ca="1">VLOOKUP(B1414,'Coverage Indicators - Section D'!$A$9:$AZ$70,52,FALSE)</f>
        <v/>
      </c>
      <c r="D1414" s="900" t="str">
        <f ca="1">N1414</f>
        <v/>
      </c>
      <c r="E1414" s="912" t="str">
        <f ca="1">O1414</f>
        <v/>
      </c>
      <c r="F1414" s="431"/>
      <c r="G1414" s="904" t="str">
        <f>IF(IFERROR((F1414/F1415),"") ="", "",(F1414/F1415))</f>
        <v/>
      </c>
      <c r="H1414" s="894"/>
      <c r="I1414" s="914"/>
      <c r="J1414" s="898"/>
      <c r="K1414" s="893">
        <f ca="1">IF(OFFSET(K1414,-2,0,,)="",-300,OFFSET(K1414,-2,0,,)-1)</f>
        <v>-699</v>
      </c>
      <c r="L1414" s="425" t="e">
        <f ca="1">IF(AND(EXACT(C1414,C1412),C1412&lt;&gt;0),L1412+1,0)</f>
        <v>#NAME?</v>
      </c>
      <c r="M1414" s="425" t="str">
        <f ca="1">IF(C1414&lt;&gt;"",C1414&amp;"-"&amp;L1414,"")</f>
        <v/>
      </c>
      <c r="N1414" s="425" t="str">
        <f t="array" aca="1" ref="N1414" ca="1">IFERROR(IF(INDEX('Disaggregation Records'!$E$155:$E$385,MATCH(RIGHT(M1414,255),RIGHT('Disaggregation Records'!$D$155:$D$385,255),0))=0,"",INDEX('Disaggregation Records'!$E$155:$E$385,MATCH(RIGHT(M1414,255),RIGHT('Disaggregation Records'!$D$155:$D$385,255),0))),"")</f>
        <v/>
      </c>
      <c r="O1414" s="425" t="str">
        <f t="array" aca="1" ref="O1414" ca="1">IFERROR(IF(INDEX('Disaggregation Records'!$F$155:$F$385,MATCH(RIGHT(M1414,255),RIGHT('Disaggregation Records'!$D$155:$D$385,255),0))=0,"",INDEX('Disaggregation Records'!$F$155:$F$385,MATCH(RIGHT(M1414,255),RIGHT('Disaggregation Records'!$D$155:$D$385,255),0))),"")</f>
        <v/>
      </c>
      <c r="P1414" s="425" t="str">
        <f t="array" aca="1" ref="P1414" ca="1">IFERROR(IF(INDEX('Disaggregation Records'!$H$155:$H$385,MATCH(RIGHT(M1414,255),RIGHT('Disaggregation Records'!$D$155:$D$385,255),0))=0,"",INDEX('Disaggregation Records'!$H$155:$H$385,MATCH(RIGHT(M1414,255),RIGHT('Disaggregation Records'!$D$155:$D$385,255),0))),"")</f>
        <v/>
      </c>
    </row>
    <row r="1415" spans="1:16" x14ac:dyDescent="0.35">
      <c r="A1415" s="891"/>
      <c r="B1415" s="903"/>
      <c r="C1415" s="890"/>
      <c r="D1415" s="901"/>
      <c r="E1415" s="913"/>
      <c r="F1415" s="431"/>
      <c r="G1415" s="905"/>
      <c r="H1415" s="895"/>
      <c r="I1415" s="915"/>
      <c r="J1415" s="899"/>
      <c r="K1415" s="893"/>
      <c r="L1415" s="425"/>
      <c r="M1415" s="425"/>
      <c r="N1415" s="425"/>
      <c r="O1415" s="425"/>
      <c r="P1415" s="425"/>
    </row>
    <row r="1416" spans="1:16" x14ac:dyDescent="0.35">
      <c r="A1416" s="891" t="str">
        <f ca="1">INDIRECT("'Disaggregation tab old'!AB"&amp;28-$K1416)</f>
        <v>a161R00000O3K3eQAF</v>
      </c>
      <c r="B1416" s="902">
        <f ca="1">INDIRECT("'Disaggregation tab old'!A"&amp;28-$K1416)</f>
        <v>21</v>
      </c>
      <c r="C1416" s="889" t="str">
        <f ca="1">VLOOKUP(B1416,'Coverage Indicators - Section D'!$A$9:$AZ$70,52,FALSE)</f>
        <v/>
      </c>
      <c r="D1416" s="900" t="str">
        <f ca="1">N1416</f>
        <v/>
      </c>
      <c r="E1416" s="912" t="str">
        <f ca="1">O1416</f>
        <v/>
      </c>
      <c r="F1416" s="431"/>
      <c r="G1416" s="904" t="str">
        <f>IF(IFERROR((F1416/F1417),"") ="", "",(F1416/F1417))</f>
        <v/>
      </c>
      <c r="H1416" s="894"/>
      <c r="I1416" s="914"/>
      <c r="J1416" s="898"/>
      <c r="K1416" s="893">
        <f ca="1">IF(OFFSET(K1416,-2,0,,)="",-300,OFFSET(K1416,-2,0,,)-1)</f>
        <v>-700</v>
      </c>
      <c r="L1416" s="425" t="e">
        <f ca="1">IF(AND(EXACT(C1416,C1414),C1414&lt;&gt;0),L1414+1,0)</f>
        <v>#NAME?</v>
      </c>
      <c r="M1416" s="425" t="str">
        <f ca="1">IF(C1416&lt;&gt;"",C1416&amp;"-"&amp;L1416,"")</f>
        <v/>
      </c>
      <c r="N1416" s="425" t="str">
        <f t="array" aca="1" ref="N1416" ca="1">IFERROR(IF(INDEX('Disaggregation Records'!$E$155:$E$385,MATCH(RIGHT(M1416,255),RIGHT('Disaggregation Records'!$D$155:$D$385,255),0))=0,"",INDEX('Disaggregation Records'!$E$155:$E$385,MATCH(RIGHT(M1416,255),RIGHT('Disaggregation Records'!$D$155:$D$385,255),0))),"")</f>
        <v/>
      </c>
      <c r="O1416" s="425" t="str">
        <f t="array" aca="1" ref="O1416" ca="1">IFERROR(IF(INDEX('Disaggregation Records'!$F$155:$F$385,MATCH(RIGHT(M1416,255),RIGHT('Disaggregation Records'!$D$155:$D$385,255),0))=0,"",INDEX('Disaggregation Records'!$F$155:$F$385,MATCH(RIGHT(M1416,255),RIGHT('Disaggregation Records'!$D$155:$D$385,255),0))),"")</f>
        <v/>
      </c>
      <c r="P1416" s="425" t="str">
        <f t="array" aca="1" ref="P1416" ca="1">IFERROR(IF(INDEX('Disaggregation Records'!$H$155:$H$385,MATCH(RIGHT(M1416,255),RIGHT('Disaggregation Records'!$D$155:$D$385,255),0))=0,"",INDEX('Disaggregation Records'!$H$155:$H$385,MATCH(RIGHT(M1416,255),RIGHT('Disaggregation Records'!$D$155:$D$385,255),0))),"")</f>
        <v/>
      </c>
    </row>
    <row r="1417" spans="1:16" x14ac:dyDescent="0.35">
      <c r="A1417" s="891"/>
      <c r="B1417" s="903"/>
      <c r="C1417" s="890"/>
      <c r="D1417" s="901"/>
      <c r="E1417" s="913"/>
      <c r="F1417" s="431"/>
      <c r="G1417" s="905"/>
      <c r="H1417" s="895"/>
      <c r="I1417" s="915"/>
      <c r="J1417" s="899"/>
      <c r="K1417" s="893"/>
      <c r="L1417" s="425"/>
      <c r="M1417" s="425"/>
      <c r="N1417" s="425"/>
      <c r="O1417" s="425"/>
      <c r="P1417" s="425"/>
    </row>
    <row r="1418" spans="1:16" x14ac:dyDescent="0.35">
      <c r="A1418" s="891" t="str">
        <f ca="1">INDIRECT("'Disaggregation tab old'!AB"&amp;28-$K1418)</f>
        <v>a161R00000O3K3fQAF</v>
      </c>
      <c r="B1418" s="902">
        <f ca="1">INDIRECT("'Disaggregation tab old'!A"&amp;28-$K1418)</f>
        <v>21</v>
      </c>
      <c r="C1418" s="889" t="str">
        <f ca="1">VLOOKUP(B1418,'Coverage Indicators - Section D'!$A$9:$AZ$70,52,FALSE)</f>
        <v/>
      </c>
      <c r="D1418" s="900" t="str">
        <f ca="1">N1418</f>
        <v/>
      </c>
      <c r="E1418" s="912" t="str">
        <f ca="1">O1418</f>
        <v/>
      </c>
      <c r="F1418" s="431"/>
      <c r="G1418" s="904" t="str">
        <f>IF(IFERROR((F1418/F1419),"") ="", "",(F1418/F1419))</f>
        <v/>
      </c>
      <c r="H1418" s="894"/>
      <c r="I1418" s="914"/>
      <c r="J1418" s="898"/>
      <c r="K1418" s="893">
        <f ca="1">IF(OFFSET(K1418,-2,0,,)="",-300,OFFSET(K1418,-2,0,,)-1)</f>
        <v>-701</v>
      </c>
      <c r="L1418" s="425" t="e">
        <f ca="1">IF(AND(EXACT(C1418,C1416),C1416&lt;&gt;0),L1416+1,0)</f>
        <v>#NAME?</v>
      </c>
      <c r="M1418" s="425" t="str">
        <f ca="1">IF(C1418&lt;&gt;"",C1418&amp;"-"&amp;L1418,"")</f>
        <v/>
      </c>
      <c r="N1418" s="425" t="str">
        <f t="array" aca="1" ref="N1418" ca="1">IFERROR(IF(INDEX('Disaggregation Records'!$E$155:$E$385,MATCH(RIGHT(M1418,255),RIGHT('Disaggregation Records'!$D$155:$D$385,255),0))=0,"",INDEX('Disaggregation Records'!$E$155:$E$385,MATCH(RIGHT(M1418,255),RIGHT('Disaggregation Records'!$D$155:$D$385,255),0))),"")</f>
        <v/>
      </c>
      <c r="O1418" s="425" t="str">
        <f t="array" aca="1" ref="O1418" ca="1">IFERROR(IF(INDEX('Disaggregation Records'!$F$155:$F$385,MATCH(RIGHT(M1418,255),RIGHT('Disaggregation Records'!$D$155:$D$385,255),0))=0,"",INDEX('Disaggregation Records'!$F$155:$F$385,MATCH(RIGHT(M1418,255),RIGHT('Disaggregation Records'!$D$155:$D$385,255),0))),"")</f>
        <v/>
      </c>
      <c r="P1418" s="425" t="str">
        <f t="array" aca="1" ref="P1418" ca="1">IFERROR(IF(INDEX('Disaggregation Records'!$H$155:$H$385,MATCH(RIGHT(M1418,255),RIGHT('Disaggregation Records'!$D$155:$D$385,255),0))=0,"",INDEX('Disaggregation Records'!$H$155:$H$385,MATCH(RIGHT(M1418,255),RIGHT('Disaggregation Records'!$D$155:$D$385,255),0))),"")</f>
        <v/>
      </c>
    </row>
    <row r="1419" spans="1:16" x14ac:dyDescent="0.35">
      <c r="A1419" s="891"/>
      <c r="B1419" s="903"/>
      <c r="C1419" s="890"/>
      <c r="D1419" s="901"/>
      <c r="E1419" s="913"/>
      <c r="F1419" s="431"/>
      <c r="G1419" s="905"/>
      <c r="H1419" s="895"/>
      <c r="I1419" s="915"/>
      <c r="J1419" s="899"/>
      <c r="K1419" s="893"/>
      <c r="L1419" s="425"/>
      <c r="M1419" s="425"/>
      <c r="N1419" s="425"/>
      <c r="O1419" s="425"/>
      <c r="P1419" s="425"/>
    </row>
    <row r="1420" spans="1:16" x14ac:dyDescent="0.35">
      <c r="A1420" s="891" t="str">
        <f ca="1">INDIRECT("'Disaggregation tab old'!AB"&amp;28-$K1420)</f>
        <v>a161R00000O3K3gQAF</v>
      </c>
      <c r="B1420" s="902">
        <f ca="1">INDIRECT("'Disaggregation tab old'!A"&amp;28-$K1420)</f>
        <v>21</v>
      </c>
      <c r="C1420" s="889" t="str">
        <f ca="1">VLOOKUP(B1420,'Coverage Indicators - Section D'!$A$9:$AZ$70,52,FALSE)</f>
        <v/>
      </c>
      <c r="D1420" s="900" t="str">
        <f ca="1">N1420</f>
        <v/>
      </c>
      <c r="E1420" s="912" t="str">
        <f ca="1">O1420</f>
        <v/>
      </c>
      <c r="F1420" s="431"/>
      <c r="G1420" s="904" t="str">
        <f>IF(IFERROR((F1420/F1421),"") ="", "",(F1420/F1421))</f>
        <v/>
      </c>
      <c r="H1420" s="894"/>
      <c r="I1420" s="914"/>
      <c r="J1420" s="898"/>
      <c r="K1420" s="893">
        <f ca="1">IF(OFFSET(K1420,-2,0,,)="",-300,OFFSET(K1420,-2,0,,)-1)</f>
        <v>-702</v>
      </c>
      <c r="L1420" s="425" t="e">
        <f ca="1">IF(AND(EXACT(C1420,C1418),C1418&lt;&gt;0),L1418+1,0)</f>
        <v>#NAME?</v>
      </c>
      <c r="M1420" s="425" t="str">
        <f ca="1">IF(C1420&lt;&gt;"",C1420&amp;"-"&amp;L1420,"")</f>
        <v/>
      </c>
      <c r="N1420" s="425" t="str">
        <f t="array" aca="1" ref="N1420" ca="1">IFERROR(IF(INDEX('Disaggregation Records'!$E$155:$E$385,MATCH(RIGHT(M1420,255),RIGHT('Disaggregation Records'!$D$155:$D$385,255),0))=0,"",INDEX('Disaggregation Records'!$E$155:$E$385,MATCH(RIGHT(M1420,255),RIGHT('Disaggregation Records'!$D$155:$D$385,255),0))),"")</f>
        <v/>
      </c>
      <c r="O1420" s="425" t="str">
        <f t="array" aca="1" ref="O1420" ca="1">IFERROR(IF(INDEX('Disaggregation Records'!$F$155:$F$385,MATCH(RIGHT(M1420,255),RIGHT('Disaggregation Records'!$D$155:$D$385,255),0))=0,"",INDEX('Disaggregation Records'!$F$155:$F$385,MATCH(RIGHT(M1420,255),RIGHT('Disaggregation Records'!$D$155:$D$385,255),0))),"")</f>
        <v/>
      </c>
      <c r="P1420" s="425" t="str">
        <f t="array" aca="1" ref="P1420" ca="1">IFERROR(IF(INDEX('Disaggregation Records'!$H$155:$H$385,MATCH(RIGHT(M1420,255),RIGHT('Disaggregation Records'!$D$155:$D$385,255),0))=0,"",INDEX('Disaggregation Records'!$H$155:$H$385,MATCH(RIGHT(M1420,255),RIGHT('Disaggregation Records'!$D$155:$D$385,255),0))),"")</f>
        <v/>
      </c>
    </row>
    <row r="1421" spans="1:16" x14ac:dyDescent="0.35">
      <c r="A1421" s="891"/>
      <c r="B1421" s="903"/>
      <c r="C1421" s="890"/>
      <c r="D1421" s="901"/>
      <c r="E1421" s="913"/>
      <c r="F1421" s="431"/>
      <c r="G1421" s="905"/>
      <c r="H1421" s="895"/>
      <c r="I1421" s="915"/>
      <c r="J1421" s="899"/>
      <c r="K1421" s="893"/>
      <c r="L1421" s="425"/>
      <c r="M1421" s="425"/>
      <c r="N1421" s="425"/>
      <c r="O1421" s="425"/>
      <c r="P1421" s="425"/>
    </row>
    <row r="1422" spans="1:16" x14ac:dyDescent="0.35">
      <c r="A1422" s="891" t="str">
        <f ca="1">INDIRECT("'Disaggregation tab old'!AB"&amp;28-$K1422)</f>
        <v>a161R00000O3K3hQAF</v>
      </c>
      <c r="B1422" s="902">
        <f ca="1">INDIRECT("'Disaggregation tab old'!A"&amp;28-$K1422)</f>
        <v>21</v>
      </c>
      <c r="C1422" s="889" t="str">
        <f ca="1">VLOOKUP(B1422,'Coverage Indicators - Section D'!$A$9:$AZ$70,52,FALSE)</f>
        <v/>
      </c>
      <c r="D1422" s="900" t="str">
        <f ca="1">N1422</f>
        <v/>
      </c>
      <c r="E1422" s="912" t="str">
        <f ca="1">O1422</f>
        <v/>
      </c>
      <c r="F1422" s="431"/>
      <c r="G1422" s="904" t="str">
        <f>IF(IFERROR((F1422/F1423),"") ="", "",(F1422/F1423))</f>
        <v/>
      </c>
      <c r="H1422" s="894"/>
      <c r="I1422" s="914"/>
      <c r="J1422" s="898"/>
      <c r="K1422" s="893">
        <f ca="1">IF(OFFSET(K1422,-2,0,,)="",-300,OFFSET(K1422,-2,0,,)-1)</f>
        <v>-703</v>
      </c>
      <c r="L1422" s="425" t="e">
        <f ca="1">IF(AND(EXACT(C1422,C1420),C1420&lt;&gt;0),L1420+1,0)</f>
        <v>#NAME?</v>
      </c>
      <c r="M1422" s="425" t="str">
        <f ca="1">IF(C1422&lt;&gt;"",C1422&amp;"-"&amp;L1422,"")</f>
        <v/>
      </c>
      <c r="N1422" s="425" t="str">
        <f t="array" aca="1" ref="N1422" ca="1">IFERROR(IF(INDEX('Disaggregation Records'!$E$155:$E$385,MATCH(RIGHT(M1422,255),RIGHT('Disaggregation Records'!$D$155:$D$385,255),0))=0,"",INDEX('Disaggregation Records'!$E$155:$E$385,MATCH(RIGHT(M1422,255),RIGHT('Disaggregation Records'!$D$155:$D$385,255),0))),"")</f>
        <v/>
      </c>
      <c r="O1422" s="425" t="str">
        <f t="array" aca="1" ref="O1422" ca="1">IFERROR(IF(INDEX('Disaggregation Records'!$F$155:$F$385,MATCH(RIGHT(M1422,255),RIGHT('Disaggregation Records'!$D$155:$D$385,255),0))=0,"",INDEX('Disaggregation Records'!$F$155:$F$385,MATCH(RIGHT(M1422,255),RIGHT('Disaggregation Records'!$D$155:$D$385,255),0))),"")</f>
        <v/>
      </c>
      <c r="P1422" s="425" t="str">
        <f t="array" aca="1" ref="P1422" ca="1">IFERROR(IF(INDEX('Disaggregation Records'!$H$155:$H$385,MATCH(RIGHT(M1422,255),RIGHT('Disaggregation Records'!$D$155:$D$385,255),0))=0,"",INDEX('Disaggregation Records'!$H$155:$H$385,MATCH(RIGHT(M1422,255),RIGHT('Disaggregation Records'!$D$155:$D$385,255),0))),"")</f>
        <v/>
      </c>
    </row>
    <row r="1423" spans="1:16" x14ac:dyDescent="0.35">
      <c r="A1423" s="891"/>
      <c r="B1423" s="903"/>
      <c r="C1423" s="890"/>
      <c r="D1423" s="901"/>
      <c r="E1423" s="913"/>
      <c r="F1423" s="431"/>
      <c r="G1423" s="905"/>
      <c r="H1423" s="895"/>
      <c r="I1423" s="915"/>
      <c r="J1423" s="899"/>
      <c r="K1423" s="893"/>
      <c r="L1423" s="425"/>
      <c r="M1423" s="425"/>
      <c r="N1423" s="425"/>
      <c r="O1423" s="425"/>
      <c r="P1423" s="425"/>
    </row>
    <row r="1424" spans="1:16" x14ac:dyDescent="0.35">
      <c r="A1424" s="891" t="str">
        <f ca="1">INDIRECT("'Disaggregation tab old'!AB"&amp;28-$K1424)</f>
        <v>a161R00000O3K3iQAF</v>
      </c>
      <c r="B1424" s="902">
        <f ca="1">INDIRECT("'Disaggregation tab old'!A"&amp;28-$K1424)</f>
        <v>21</v>
      </c>
      <c r="C1424" s="889" t="str">
        <f ca="1">VLOOKUP(B1424,'Coverage Indicators - Section D'!$A$9:$AZ$70,52,FALSE)</f>
        <v/>
      </c>
      <c r="D1424" s="900" t="str">
        <f ca="1">N1424</f>
        <v/>
      </c>
      <c r="E1424" s="912" t="str">
        <f ca="1">O1424</f>
        <v/>
      </c>
      <c r="F1424" s="431"/>
      <c r="G1424" s="904" t="str">
        <f>IF(IFERROR((F1424/F1425),"") ="", "",(F1424/F1425))</f>
        <v/>
      </c>
      <c r="H1424" s="894"/>
      <c r="I1424" s="914"/>
      <c r="J1424" s="898"/>
      <c r="K1424" s="893">
        <f ca="1">IF(OFFSET(K1424,-2,0,,)="",-300,OFFSET(K1424,-2,0,,)-1)</f>
        <v>-704</v>
      </c>
      <c r="L1424" s="425" t="e">
        <f ca="1">IF(AND(EXACT(C1424,C1422),C1422&lt;&gt;0),L1422+1,0)</f>
        <v>#NAME?</v>
      </c>
      <c r="M1424" s="425" t="str">
        <f ca="1">IF(C1424&lt;&gt;"",C1424&amp;"-"&amp;L1424,"")</f>
        <v/>
      </c>
      <c r="N1424" s="425" t="str">
        <f t="array" aca="1" ref="N1424" ca="1">IFERROR(IF(INDEX('Disaggregation Records'!$E$155:$E$385,MATCH(RIGHT(M1424,255),RIGHT('Disaggregation Records'!$D$155:$D$385,255),0))=0,"",INDEX('Disaggregation Records'!$E$155:$E$385,MATCH(RIGHT(M1424,255),RIGHT('Disaggregation Records'!$D$155:$D$385,255),0))),"")</f>
        <v/>
      </c>
      <c r="O1424" s="425" t="str">
        <f t="array" aca="1" ref="O1424" ca="1">IFERROR(IF(INDEX('Disaggregation Records'!$F$155:$F$385,MATCH(RIGHT(M1424,255),RIGHT('Disaggregation Records'!$D$155:$D$385,255),0))=0,"",INDEX('Disaggregation Records'!$F$155:$F$385,MATCH(RIGHT(M1424,255),RIGHT('Disaggregation Records'!$D$155:$D$385,255),0))),"")</f>
        <v/>
      </c>
      <c r="P1424" s="425" t="str">
        <f t="array" aca="1" ref="P1424" ca="1">IFERROR(IF(INDEX('Disaggregation Records'!$H$155:$H$385,MATCH(RIGHT(M1424,255),RIGHT('Disaggregation Records'!$D$155:$D$385,255),0))=0,"",INDEX('Disaggregation Records'!$H$155:$H$385,MATCH(RIGHT(M1424,255),RIGHT('Disaggregation Records'!$D$155:$D$385,255),0))),"")</f>
        <v/>
      </c>
    </row>
    <row r="1425" spans="1:16" x14ac:dyDescent="0.35">
      <c r="A1425" s="891"/>
      <c r="B1425" s="903"/>
      <c r="C1425" s="890"/>
      <c r="D1425" s="901"/>
      <c r="E1425" s="913"/>
      <c r="F1425" s="431"/>
      <c r="G1425" s="905"/>
      <c r="H1425" s="895"/>
      <c r="I1425" s="915"/>
      <c r="J1425" s="899"/>
      <c r="K1425" s="893"/>
      <c r="L1425" s="425"/>
      <c r="M1425" s="425"/>
      <c r="N1425" s="425"/>
      <c r="O1425" s="425"/>
      <c r="P1425" s="425"/>
    </row>
    <row r="1426" spans="1:16" x14ac:dyDescent="0.35">
      <c r="A1426" s="891" t="str">
        <f ca="1">INDIRECT("'Disaggregation tab old'!AB"&amp;28-$K1426)</f>
        <v>a161R00000O3K3jQAF</v>
      </c>
      <c r="B1426" s="902">
        <f ca="1">INDIRECT("'Disaggregation tab old'!A"&amp;28-$K1426)</f>
        <v>21</v>
      </c>
      <c r="C1426" s="889" t="str">
        <f ca="1">VLOOKUP(B1426,'Coverage Indicators - Section D'!$A$9:$AZ$70,52,FALSE)</f>
        <v/>
      </c>
      <c r="D1426" s="900" t="str">
        <f ca="1">N1426</f>
        <v/>
      </c>
      <c r="E1426" s="912" t="str">
        <f ca="1">O1426</f>
        <v/>
      </c>
      <c r="F1426" s="431"/>
      <c r="G1426" s="904" t="str">
        <f>IF(IFERROR((F1426/F1427),"") ="", "",(F1426/F1427))</f>
        <v/>
      </c>
      <c r="H1426" s="894"/>
      <c r="I1426" s="914"/>
      <c r="J1426" s="898"/>
      <c r="K1426" s="893">
        <f ca="1">IF(OFFSET(K1426,-2,0,,)="",-300,OFFSET(K1426,-2,0,,)-1)</f>
        <v>-705</v>
      </c>
      <c r="L1426" s="425" t="e">
        <f ca="1">IF(AND(EXACT(C1426,C1424),C1424&lt;&gt;0),L1424+1,0)</f>
        <v>#NAME?</v>
      </c>
      <c r="M1426" s="425" t="str">
        <f ca="1">IF(C1426&lt;&gt;"",C1426&amp;"-"&amp;L1426,"")</f>
        <v/>
      </c>
      <c r="N1426" s="425" t="str">
        <f t="array" aca="1" ref="N1426" ca="1">IFERROR(IF(INDEX('Disaggregation Records'!$E$155:$E$385,MATCH(RIGHT(M1426,255),RIGHT('Disaggregation Records'!$D$155:$D$385,255),0))=0,"",INDEX('Disaggregation Records'!$E$155:$E$385,MATCH(RIGHT(M1426,255),RIGHT('Disaggregation Records'!$D$155:$D$385,255),0))),"")</f>
        <v/>
      </c>
      <c r="O1426" s="425" t="str">
        <f t="array" aca="1" ref="O1426" ca="1">IFERROR(IF(INDEX('Disaggregation Records'!$F$155:$F$385,MATCH(RIGHT(M1426,255),RIGHT('Disaggregation Records'!$D$155:$D$385,255),0))=0,"",INDEX('Disaggregation Records'!$F$155:$F$385,MATCH(RIGHT(M1426,255),RIGHT('Disaggregation Records'!$D$155:$D$385,255),0))),"")</f>
        <v/>
      </c>
      <c r="P1426" s="425" t="str">
        <f t="array" aca="1" ref="P1426" ca="1">IFERROR(IF(INDEX('Disaggregation Records'!$H$155:$H$385,MATCH(RIGHT(M1426,255),RIGHT('Disaggregation Records'!$D$155:$D$385,255),0))=0,"",INDEX('Disaggregation Records'!$H$155:$H$385,MATCH(RIGHT(M1426,255),RIGHT('Disaggregation Records'!$D$155:$D$385,255),0))),"")</f>
        <v/>
      </c>
    </row>
    <row r="1427" spans="1:16" x14ac:dyDescent="0.35">
      <c r="A1427" s="891"/>
      <c r="B1427" s="903"/>
      <c r="C1427" s="890"/>
      <c r="D1427" s="901"/>
      <c r="E1427" s="913"/>
      <c r="F1427" s="431"/>
      <c r="G1427" s="905"/>
      <c r="H1427" s="895"/>
      <c r="I1427" s="915"/>
      <c r="J1427" s="899"/>
      <c r="K1427" s="893"/>
      <c r="L1427" s="425"/>
      <c r="M1427" s="425"/>
      <c r="N1427" s="425"/>
      <c r="O1427" s="425"/>
      <c r="P1427" s="425"/>
    </row>
    <row r="1428" spans="1:16" x14ac:dyDescent="0.35">
      <c r="A1428" s="891" t="str">
        <f ca="1">INDIRECT("'Disaggregation tab old'!AB"&amp;28-$K1428)</f>
        <v>a161R00000O3K3kQAF</v>
      </c>
      <c r="B1428" s="902">
        <f ca="1">INDIRECT("'Disaggregation tab old'!A"&amp;28-$K1428)</f>
        <v>21</v>
      </c>
      <c r="C1428" s="889" t="str">
        <f ca="1">VLOOKUP(B1428,'Coverage Indicators - Section D'!$A$9:$AZ$70,52,FALSE)</f>
        <v/>
      </c>
      <c r="D1428" s="900" t="str">
        <f ca="1">N1428</f>
        <v/>
      </c>
      <c r="E1428" s="912" t="str">
        <f ca="1">O1428</f>
        <v/>
      </c>
      <c r="F1428" s="431"/>
      <c r="G1428" s="904" t="str">
        <f>IF(IFERROR((F1428/F1429),"") ="", "",(F1428/F1429))</f>
        <v/>
      </c>
      <c r="H1428" s="894"/>
      <c r="I1428" s="914"/>
      <c r="J1428" s="898"/>
      <c r="K1428" s="893">
        <f ca="1">IF(OFFSET(K1428,-2,0,,)="",-300,OFFSET(K1428,-2,0,,)-1)</f>
        <v>-706</v>
      </c>
      <c r="L1428" s="425" t="e">
        <f ca="1">IF(AND(EXACT(C1428,C1426),C1426&lt;&gt;0),L1426+1,0)</f>
        <v>#NAME?</v>
      </c>
      <c r="M1428" s="425" t="str">
        <f ca="1">IF(C1428&lt;&gt;"",C1428&amp;"-"&amp;L1428,"")</f>
        <v/>
      </c>
      <c r="N1428" s="425" t="str">
        <f t="array" aca="1" ref="N1428" ca="1">IFERROR(IF(INDEX('Disaggregation Records'!$E$155:$E$385,MATCH(RIGHT(M1428,255),RIGHT('Disaggregation Records'!$D$155:$D$385,255),0))=0,"",INDEX('Disaggregation Records'!$E$155:$E$385,MATCH(RIGHT(M1428,255),RIGHT('Disaggregation Records'!$D$155:$D$385,255),0))),"")</f>
        <v/>
      </c>
      <c r="O1428" s="425" t="str">
        <f t="array" aca="1" ref="O1428" ca="1">IFERROR(IF(INDEX('Disaggregation Records'!$F$155:$F$385,MATCH(RIGHT(M1428,255),RIGHT('Disaggregation Records'!$D$155:$D$385,255),0))=0,"",INDEX('Disaggregation Records'!$F$155:$F$385,MATCH(RIGHT(M1428,255),RIGHT('Disaggregation Records'!$D$155:$D$385,255),0))),"")</f>
        <v/>
      </c>
      <c r="P1428" s="425" t="str">
        <f t="array" aca="1" ref="P1428" ca="1">IFERROR(IF(INDEX('Disaggregation Records'!$H$155:$H$385,MATCH(RIGHT(M1428,255),RIGHT('Disaggregation Records'!$D$155:$D$385,255),0))=0,"",INDEX('Disaggregation Records'!$H$155:$H$385,MATCH(RIGHT(M1428,255),RIGHT('Disaggregation Records'!$D$155:$D$385,255),0))),"")</f>
        <v/>
      </c>
    </row>
    <row r="1429" spans="1:16" x14ac:dyDescent="0.35">
      <c r="A1429" s="891"/>
      <c r="B1429" s="903"/>
      <c r="C1429" s="890"/>
      <c r="D1429" s="901"/>
      <c r="E1429" s="913"/>
      <c r="F1429" s="431"/>
      <c r="G1429" s="905"/>
      <c r="H1429" s="895"/>
      <c r="I1429" s="915"/>
      <c r="J1429" s="899"/>
      <c r="K1429" s="893"/>
      <c r="L1429" s="425"/>
      <c r="M1429" s="425"/>
      <c r="N1429" s="425"/>
      <c r="O1429" s="425"/>
      <c r="P1429" s="425"/>
    </row>
    <row r="1430" spans="1:16" x14ac:dyDescent="0.35">
      <c r="A1430" s="891" t="str">
        <f ca="1">INDIRECT("'Disaggregation tab old'!AB"&amp;28-$K1430)</f>
        <v>a161R00000O3K3lQAF</v>
      </c>
      <c r="B1430" s="902">
        <f ca="1">INDIRECT("'Disaggregation tab old'!A"&amp;28-$K1430)</f>
        <v>21</v>
      </c>
      <c r="C1430" s="889" t="str">
        <f ca="1">VLOOKUP(B1430,'Coverage Indicators - Section D'!$A$9:$AZ$70,52,FALSE)</f>
        <v/>
      </c>
      <c r="D1430" s="900" t="str">
        <f ca="1">N1430</f>
        <v/>
      </c>
      <c r="E1430" s="912" t="str">
        <f ca="1">O1430</f>
        <v/>
      </c>
      <c r="F1430" s="431"/>
      <c r="G1430" s="904" t="str">
        <f>IF(IFERROR((F1430/F1431),"") ="", "",(F1430/F1431))</f>
        <v/>
      </c>
      <c r="H1430" s="894"/>
      <c r="I1430" s="914"/>
      <c r="J1430" s="898"/>
      <c r="K1430" s="893">
        <f ca="1">IF(OFFSET(K1430,-2,0,,)="",-300,OFFSET(K1430,-2,0,,)-1)</f>
        <v>-707</v>
      </c>
      <c r="L1430" s="425" t="e">
        <f ca="1">IF(AND(EXACT(C1430,C1428),C1428&lt;&gt;0),L1428+1,0)</f>
        <v>#NAME?</v>
      </c>
      <c r="M1430" s="425" t="str">
        <f ca="1">IF(C1430&lt;&gt;"",C1430&amp;"-"&amp;L1430,"")</f>
        <v/>
      </c>
      <c r="N1430" s="425" t="str">
        <f t="array" aca="1" ref="N1430" ca="1">IFERROR(IF(INDEX('Disaggregation Records'!$E$155:$E$385,MATCH(RIGHT(M1430,255),RIGHT('Disaggregation Records'!$D$155:$D$385,255),0))=0,"",INDEX('Disaggregation Records'!$E$155:$E$385,MATCH(RIGHT(M1430,255),RIGHT('Disaggregation Records'!$D$155:$D$385,255),0))),"")</f>
        <v/>
      </c>
      <c r="O1430" s="425" t="str">
        <f t="array" aca="1" ref="O1430" ca="1">IFERROR(IF(INDEX('Disaggregation Records'!$F$155:$F$385,MATCH(RIGHT(M1430,255),RIGHT('Disaggregation Records'!$D$155:$D$385,255),0))=0,"",INDEX('Disaggregation Records'!$F$155:$F$385,MATCH(RIGHT(M1430,255),RIGHT('Disaggregation Records'!$D$155:$D$385,255),0))),"")</f>
        <v/>
      </c>
      <c r="P1430" s="425" t="str">
        <f t="array" aca="1" ref="P1430" ca="1">IFERROR(IF(INDEX('Disaggregation Records'!$H$155:$H$385,MATCH(RIGHT(M1430,255),RIGHT('Disaggregation Records'!$D$155:$D$385,255),0))=0,"",INDEX('Disaggregation Records'!$H$155:$H$385,MATCH(RIGHT(M1430,255),RIGHT('Disaggregation Records'!$D$155:$D$385,255),0))),"")</f>
        <v/>
      </c>
    </row>
    <row r="1431" spans="1:16" x14ac:dyDescent="0.35">
      <c r="A1431" s="891"/>
      <c r="B1431" s="903"/>
      <c r="C1431" s="890"/>
      <c r="D1431" s="901"/>
      <c r="E1431" s="913"/>
      <c r="F1431" s="431"/>
      <c r="G1431" s="905"/>
      <c r="H1431" s="895"/>
      <c r="I1431" s="915"/>
      <c r="J1431" s="899"/>
      <c r="K1431" s="893"/>
      <c r="L1431" s="425"/>
      <c r="M1431" s="425"/>
      <c r="N1431" s="425"/>
      <c r="O1431" s="425"/>
      <c r="P1431" s="425"/>
    </row>
    <row r="1432" spans="1:16" x14ac:dyDescent="0.35">
      <c r="A1432" s="891" t="str">
        <f ca="1">INDIRECT("'Disaggregation tab old'!AB"&amp;28-$K1432)</f>
        <v>a161R00000O3K3mQAF</v>
      </c>
      <c r="B1432" s="902">
        <f ca="1">INDIRECT("'Disaggregation tab old'!A"&amp;28-$K1432)</f>
        <v>21</v>
      </c>
      <c r="C1432" s="889" t="str">
        <f ca="1">VLOOKUP(B1432,'Coverage Indicators - Section D'!$A$9:$AZ$70,52,FALSE)</f>
        <v/>
      </c>
      <c r="D1432" s="900" t="str">
        <f ca="1">N1432</f>
        <v/>
      </c>
      <c r="E1432" s="912" t="str">
        <f ca="1">O1432</f>
        <v/>
      </c>
      <c r="F1432" s="431"/>
      <c r="G1432" s="904" t="str">
        <f>IF(IFERROR((F1432/F1433),"") ="", "",(F1432/F1433))</f>
        <v/>
      </c>
      <c r="H1432" s="894"/>
      <c r="I1432" s="914"/>
      <c r="J1432" s="898"/>
      <c r="K1432" s="893">
        <f ca="1">IF(OFFSET(K1432,-2,0,,)="",-300,OFFSET(K1432,-2,0,,)-1)</f>
        <v>-708</v>
      </c>
      <c r="L1432" s="425" t="e">
        <f ca="1">IF(AND(EXACT(C1432,C1430),C1430&lt;&gt;0),L1430+1,0)</f>
        <v>#NAME?</v>
      </c>
      <c r="M1432" s="425" t="str">
        <f ca="1">IF(C1432&lt;&gt;"",C1432&amp;"-"&amp;L1432,"")</f>
        <v/>
      </c>
      <c r="N1432" s="425" t="str">
        <f t="array" aca="1" ref="N1432" ca="1">IFERROR(IF(INDEX('Disaggregation Records'!$E$155:$E$385,MATCH(RIGHT(M1432,255),RIGHT('Disaggregation Records'!$D$155:$D$385,255),0))=0,"",INDEX('Disaggregation Records'!$E$155:$E$385,MATCH(RIGHT(M1432,255),RIGHT('Disaggregation Records'!$D$155:$D$385,255),0))),"")</f>
        <v/>
      </c>
      <c r="O1432" s="425" t="str">
        <f t="array" aca="1" ref="O1432" ca="1">IFERROR(IF(INDEX('Disaggregation Records'!$F$155:$F$385,MATCH(RIGHT(M1432,255),RIGHT('Disaggregation Records'!$D$155:$D$385,255),0))=0,"",INDEX('Disaggregation Records'!$F$155:$F$385,MATCH(RIGHT(M1432,255),RIGHT('Disaggregation Records'!$D$155:$D$385,255),0))),"")</f>
        <v/>
      </c>
      <c r="P1432" s="425" t="str">
        <f t="array" aca="1" ref="P1432" ca="1">IFERROR(IF(INDEX('Disaggregation Records'!$H$155:$H$385,MATCH(RIGHT(M1432,255),RIGHT('Disaggregation Records'!$D$155:$D$385,255),0))=0,"",INDEX('Disaggregation Records'!$H$155:$H$385,MATCH(RIGHT(M1432,255),RIGHT('Disaggregation Records'!$D$155:$D$385,255),0))),"")</f>
        <v/>
      </c>
    </row>
    <row r="1433" spans="1:16" x14ac:dyDescent="0.35">
      <c r="A1433" s="891"/>
      <c r="B1433" s="903"/>
      <c r="C1433" s="890"/>
      <c r="D1433" s="901"/>
      <c r="E1433" s="913"/>
      <c r="F1433" s="431"/>
      <c r="G1433" s="905"/>
      <c r="H1433" s="895"/>
      <c r="I1433" s="915"/>
      <c r="J1433" s="899"/>
      <c r="K1433" s="893"/>
      <c r="L1433" s="425"/>
      <c r="M1433" s="425"/>
      <c r="N1433" s="425"/>
      <c r="O1433" s="425"/>
      <c r="P1433" s="425"/>
    </row>
    <row r="1434" spans="1:16" x14ac:dyDescent="0.35">
      <c r="A1434" s="891" t="str">
        <f ca="1">INDIRECT("'Disaggregation tab old'!AB"&amp;28-$K1434)</f>
        <v>a161R00000O3K3nQAF</v>
      </c>
      <c r="B1434" s="902">
        <f ca="1">INDIRECT("'Disaggregation tab old'!A"&amp;28-$K1434)</f>
        <v>21</v>
      </c>
      <c r="C1434" s="889" t="str">
        <f ca="1">VLOOKUP(B1434,'Coverage Indicators - Section D'!$A$9:$AZ$70,52,FALSE)</f>
        <v/>
      </c>
      <c r="D1434" s="900" t="str">
        <f ca="1">N1434</f>
        <v/>
      </c>
      <c r="E1434" s="912" t="str">
        <f ca="1">O1434</f>
        <v/>
      </c>
      <c r="F1434" s="431"/>
      <c r="G1434" s="904" t="str">
        <f>IF(IFERROR((F1434/F1435),"") ="", "",(F1434/F1435))</f>
        <v/>
      </c>
      <c r="H1434" s="894"/>
      <c r="I1434" s="914"/>
      <c r="J1434" s="898"/>
      <c r="K1434" s="893">
        <f ca="1">IF(OFFSET(K1434,-2,0,,)="",-300,OFFSET(K1434,-2,0,,)-1)</f>
        <v>-709</v>
      </c>
      <c r="L1434" s="425" t="e">
        <f ca="1">IF(AND(EXACT(C1434,C1432),C1432&lt;&gt;0),L1432+1,0)</f>
        <v>#NAME?</v>
      </c>
      <c r="M1434" s="425" t="str">
        <f ca="1">IF(C1434&lt;&gt;"",C1434&amp;"-"&amp;L1434,"")</f>
        <v/>
      </c>
      <c r="N1434" s="425" t="str">
        <f t="array" aca="1" ref="N1434" ca="1">IFERROR(IF(INDEX('Disaggregation Records'!$E$155:$E$385,MATCH(RIGHT(M1434,255),RIGHT('Disaggregation Records'!$D$155:$D$385,255),0))=0,"",INDEX('Disaggregation Records'!$E$155:$E$385,MATCH(RIGHT(M1434,255),RIGHT('Disaggregation Records'!$D$155:$D$385,255),0))),"")</f>
        <v/>
      </c>
      <c r="O1434" s="425" t="str">
        <f t="array" aca="1" ref="O1434" ca="1">IFERROR(IF(INDEX('Disaggregation Records'!$F$155:$F$385,MATCH(RIGHT(M1434,255),RIGHT('Disaggregation Records'!$D$155:$D$385,255),0))=0,"",INDEX('Disaggregation Records'!$F$155:$F$385,MATCH(RIGHT(M1434,255),RIGHT('Disaggregation Records'!$D$155:$D$385,255),0))),"")</f>
        <v/>
      </c>
      <c r="P1434" s="425" t="str">
        <f t="array" aca="1" ref="P1434" ca="1">IFERROR(IF(INDEX('Disaggregation Records'!$H$155:$H$385,MATCH(RIGHT(M1434,255),RIGHT('Disaggregation Records'!$D$155:$D$385,255),0))=0,"",INDEX('Disaggregation Records'!$H$155:$H$385,MATCH(RIGHT(M1434,255),RIGHT('Disaggregation Records'!$D$155:$D$385,255),0))),"")</f>
        <v/>
      </c>
    </row>
    <row r="1435" spans="1:16" x14ac:dyDescent="0.35">
      <c r="A1435" s="891"/>
      <c r="B1435" s="903"/>
      <c r="C1435" s="890"/>
      <c r="D1435" s="901"/>
      <c r="E1435" s="913"/>
      <c r="F1435" s="431"/>
      <c r="G1435" s="905"/>
      <c r="H1435" s="895"/>
      <c r="I1435" s="915"/>
      <c r="J1435" s="899"/>
      <c r="K1435" s="893"/>
      <c r="L1435" s="425"/>
      <c r="M1435" s="425"/>
      <c r="N1435" s="425"/>
      <c r="O1435" s="425"/>
      <c r="P1435" s="425"/>
    </row>
    <row r="1436" spans="1:16" x14ac:dyDescent="0.35">
      <c r="A1436" s="891" t="str">
        <f ca="1">INDIRECT("'Disaggregation tab old'!AB"&amp;28-$K1436)</f>
        <v>a161R00000O3K3oQAF</v>
      </c>
      <c r="B1436" s="902">
        <f ca="1">INDIRECT("'Disaggregation tab old'!A"&amp;28-$K1436)</f>
        <v>21</v>
      </c>
      <c r="C1436" s="889" t="str">
        <f ca="1">VLOOKUP(B1436,'Coverage Indicators - Section D'!$A$9:$AZ$70,52,FALSE)</f>
        <v/>
      </c>
      <c r="D1436" s="900" t="str">
        <f ca="1">N1436</f>
        <v/>
      </c>
      <c r="E1436" s="912" t="str">
        <f ca="1">O1436</f>
        <v/>
      </c>
      <c r="F1436" s="431"/>
      <c r="G1436" s="904" t="str">
        <f>IF(IFERROR((F1436/F1437),"") ="", "",(F1436/F1437))</f>
        <v/>
      </c>
      <c r="H1436" s="894"/>
      <c r="I1436" s="914"/>
      <c r="J1436" s="898"/>
      <c r="K1436" s="893">
        <f ca="1">IF(OFFSET(K1436,-2,0,,)="",-300,OFFSET(K1436,-2,0,,)-1)</f>
        <v>-710</v>
      </c>
      <c r="L1436" s="425" t="e">
        <f ca="1">IF(AND(EXACT(C1436,C1434),C1434&lt;&gt;0),L1434+1,0)</f>
        <v>#NAME?</v>
      </c>
      <c r="M1436" s="425" t="str">
        <f ca="1">IF(C1436&lt;&gt;"",C1436&amp;"-"&amp;L1436,"")</f>
        <v/>
      </c>
      <c r="N1436" s="425" t="str">
        <f t="array" aca="1" ref="N1436" ca="1">IFERROR(IF(INDEX('Disaggregation Records'!$E$155:$E$385,MATCH(RIGHT(M1436,255),RIGHT('Disaggregation Records'!$D$155:$D$385,255),0))=0,"",INDEX('Disaggregation Records'!$E$155:$E$385,MATCH(RIGHT(M1436,255),RIGHT('Disaggregation Records'!$D$155:$D$385,255),0))),"")</f>
        <v/>
      </c>
      <c r="O1436" s="425" t="str">
        <f t="array" aca="1" ref="O1436" ca="1">IFERROR(IF(INDEX('Disaggregation Records'!$F$155:$F$385,MATCH(RIGHT(M1436,255),RIGHT('Disaggregation Records'!$D$155:$D$385,255),0))=0,"",INDEX('Disaggregation Records'!$F$155:$F$385,MATCH(RIGHT(M1436,255),RIGHT('Disaggregation Records'!$D$155:$D$385,255),0))),"")</f>
        <v/>
      </c>
      <c r="P1436" s="425" t="str">
        <f t="array" aca="1" ref="P1436" ca="1">IFERROR(IF(INDEX('Disaggregation Records'!$H$155:$H$385,MATCH(RIGHT(M1436,255),RIGHT('Disaggregation Records'!$D$155:$D$385,255),0))=0,"",INDEX('Disaggregation Records'!$H$155:$H$385,MATCH(RIGHT(M1436,255),RIGHT('Disaggregation Records'!$D$155:$D$385,255),0))),"")</f>
        <v/>
      </c>
    </row>
    <row r="1437" spans="1:16" x14ac:dyDescent="0.35">
      <c r="A1437" s="891"/>
      <c r="B1437" s="903"/>
      <c r="C1437" s="890"/>
      <c r="D1437" s="901"/>
      <c r="E1437" s="913"/>
      <c r="F1437" s="431"/>
      <c r="G1437" s="905"/>
      <c r="H1437" s="895"/>
      <c r="I1437" s="915"/>
      <c r="J1437" s="899"/>
      <c r="K1437" s="893"/>
      <c r="L1437" s="425"/>
      <c r="M1437" s="425"/>
      <c r="N1437" s="425"/>
      <c r="O1437" s="425"/>
      <c r="P1437" s="425"/>
    </row>
    <row r="1438" spans="1:16" x14ac:dyDescent="0.35">
      <c r="A1438" s="891" t="str">
        <f ca="1">INDIRECT("'Disaggregation tab old'!AB"&amp;28-$K1438)</f>
        <v>a161R00000O3K3pQAF</v>
      </c>
      <c r="B1438" s="902">
        <f ca="1">INDIRECT("'Disaggregation tab old'!A"&amp;28-$K1438)</f>
        <v>21</v>
      </c>
      <c r="C1438" s="889" t="str">
        <f ca="1">VLOOKUP(B1438,'Coverage Indicators - Section D'!$A$9:$AZ$70,52,FALSE)</f>
        <v/>
      </c>
      <c r="D1438" s="900" t="str">
        <f ca="1">N1438</f>
        <v/>
      </c>
      <c r="E1438" s="912" t="str">
        <f ca="1">O1438</f>
        <v/>
      </c>
      <c r="F1438" s="431"/>
      <c r="G1438" s="904" t="str">
        <f>IF(IFERROR((F1438/F1439),"") ="", "",(F1438/F1439))</f>
        <v/>
      </c>
      <c r="H1438" s="894"/>
      <c r="I1438" s="914"/>
      <c r="J1438" s="898"/>
      <c r="K1438" s="893">
        <f ca="1">IF(OFFSET(K1438,-2,0,,)="",-300,OFFSET(K1438,-2,0,,)-1)</f>
        <v>-711</v>
      </c>
      <c r="L1438" s="425" t="e">
        <f ca="1">IF(AND(EXACT(C1438,C1436),C1436&lt;&gt;0),L1436+1,0)</f>
        <v>#NAME?</v>
      </c>
      <c r="M1438" s="425" t="str">
        <f ca="1">IF(C1438&lt;&gt;"",C1438&amp;"-"&amp;L1438,"")</f>
        <v/>
      </c>
      <c r="N1438" s="425" t="str">
        <f t="array" aca="1" ref="N1438" ca="1">IFERROR(IF(INDEX('Disaggregation Records'!$E$155:$E$385,MATCH(RIGHT(M1438,255),RIGHT('Disaggregation Records'!$D$155:$D$385,255),0))=0,"",INDEX('Disaggregation Records'!$E$155:$E$385,MATCH(RIGHT(M1438,255),RIGHT('Disaggregation Records'!$D$155:$D$385,255),0))),"")</f>
        <v/>
      </c>
      <c r="O1438" s="425" t="str">
        <f t="array" aca="1" ref="O1438" ca="1">IFERROR(IF(INDEX('Disaggregation Records'!$F$155:$F$385,MATCH(RIGHT(M1438,255),RIGHT('Disaggregation Records'!$D$155:$D$385,255),0))=0,"",INDEX('Disaggregation Records'!$F$155:$F$385,MATCH(RIGHT(M1438,255),RIGHT('Disaggregation Records'!$D$155:$D$385,255),0))),"")</f>
        <v/>
      </c>
      <c r="P1438" s="425" t="str">
        <f t="array" aca="1" ref="P1438" ca="1">IFERROR(IF(INDEX('Disaggregation Records'!$H$155:$H$385,MATCH(RIGHT(M1438,255),RIGHT('Disaggregation Records'!$D$155:$D$385,255),0))=0,"",INDEX('Disaggregation Records'!$H$155:$H$385,MATCH(RIGHT(M1438,255),RIGHT('Disaggregation Records'!$D$155:$D$385,255),0))),"")</f>
        <v/>
      </c>
    </row>
    <row r="1439" spans="1:16" x14ac:dyDescent="0.35">
      <c r="A1439" s="891"/>
      <c r="B1439" s="903"/>
      <c r="C1439" s="890"/>
      <c r="D1439" s="901"/>
      <c r="E1439" s="913"/>
      <c r="F1439" s="431"/>
      <c r="G1439" s="905"/>
      <c r="H1439" s="895"/>
      <c r="I1439" s="915"/>
      <c r="J1439" s="899"/>
      <c r="K1439" s="893"/>
      <c r="L1439" s="425"/>
      <c r="M1439" s="425"/>
      <c r="N1439" s="425"/>
      <c r="O1439" s="425"/>
      <c r="P1439" s="425"/>
    </row>
    <row r="1440" spans="1:16" x14ac:dyDescent="0.35">
      <c r="A1440" s="891" t="str">
        <f ca="1">INDIRECT("'Disaggregation tab old'!AB"&amp;28-$K1440)</f>
        <v>a161R00000O3K3qQAF</v>
      </c>
      <c r="B1440" s="902">
        <f ca="1">INDIRECT("'Disaggregation tab old'!A"&amp;28-$K1440)</f>
        <v>21</v>
      </c>
      <c r="C1440" s="889" t="str">
        <f ca="1">VLOOKUP(B1440,'Coverage Indicators - Section D'!$A$9:$AZ$70,52,FALSE)</f>
        <v/>
      </c>
      <c r="D1440" s="900" t="str">
        <f ca="1">N1440</f>
        <v/>
      </c>
      <c r="E1440" s="912" t="str">
        <f ca="1">O1440</f>
        <v/>
      </c>
      <c r="F1440" s="431"/>
      <c r="G1440" s="904" t="str">
        <f>IF(IFERROR((F1440/F1441),"") ="", "",(F1440/F1441))</f>
        <v/>
      </c>
      <c r="H1440" s="894"/>
      <c r="I1440" s="914"/>
      <c r="J1440" s="898"/>
      <c r="K1440" s="893">
        <f ca="1">IF(OFFSET(K1440,-2,0,,)="",-300,OFFSET(K1440,-2,0,,)-1)</f>
        <v>-712</v>
      </c>
      <c r="L1440" s="425" t="e">
        <f ca="1">IF(AND(EXACT(C1440,C1438),C1438&lt;&gt;0),L1438+1,0)</f>
        <v>#NAME?</v>
      </c>
      <c r="M1440" s="425" t="str">
        <f ca="1">IF(C1440&lt;&gt;"",C1440&amp;"-"&amp;L1440,"")</f>
        <v/>
      </c>
      <c r="N1440" s="425" t="str">
        <f t="array" aca="1" ref="N1440" ca="1">IFERROR(IF(INDEX('Disaggregation Records'!$E$155:$E$385,MATCH(RIGHT(M1440,255),RIGHT('Disaggregation Records'!$D$155:$D$385,255),0))=0,"",INDEX('Disaggregation Records'!$E$155:$E$385,MATCH(RIGHT(M1440,255),RIGHT('Disaggregation Records'!$D$155:$D$385,255),0))),"")</f>
        <v/>
      </c>
      <c r="O1440" s="425" t="str">
        <f t="array" aca="1" ref="O1440" ca="1">IFERROR(IF(INDEX('Disaggregation Records'!$F$155:$F$385,MATCH(RIGHT(M1440,255),RIGHT('Disaggregation Records'!$D$155:$D$385,255),0))=0,"",INDEX('Disaggregation Records'!$F$155:$F$385,MATCH(RIGHT(M1440,255),RIGHT('Disaggregation Records'!$D$155:$D$385,255),0))),"")</f>
        <v/>
      </c>
      <c r="P1440" s="425" t="str">
        <f t="array" aca="1" ref="P1440" ca="1">IFERROR(IF(INDEX('Disaggregation Records'!$H$155:$H$385,MATCH(RIGHT(M1440,255),RIGHT('Disaggregation Records'!$D$155:$D$385,255),0))=0,"",INDEX('Disaggregation Records'!$H$155:$H$385,MATCH(RIGHT(M1440,255),RIGHT('Disaggregation Records'!$D$155:$D$385,255),0))),"")</f>
        <v/>
      </c>
    </row>
    <row r="1441" spans="1:16" x14ac:dyDescent="0.35">
      <c r="A1441" s="891"/>
      <c r="B1441" s="903"/>
      <c r="C1441" s="890"/>
      <c r="D1441" s="901"/>
      <c r="E1441" s="913"/>
      <c r="F1441" s="431"/>
      <c r="G1441" s="905"/>
      <c r="H1441" s="895"/>
      <c r="I1441" s="915"/>
      <c r="J1441" s="899"/>
      <c r="K1441" s="893"/>
      <c r="L1441" s="425"/>
      <c r="M1441" s="425"/>
      <c r="N1441" s="425"/>
      <c r="O1441" s="425"/>
      <c r="P1441" s="425"/>
    </row>
    <row r="1442" spans="1:16" x14ac:dyDescent="0.35">
      <c r="A1442" s="891" t="str">
        <f ca="1">INDIRECT("'Disaggregation tab old'!AB"&amp;28-$K1442)</f>
        <v>a161R00000O3K3rQAF</v>
      </c>
      <c r="B1442" s="902">
        <f ca="1">INDIRECT("'Disaggregation tab old'!A"&amp;28-$K1442)</f>
        <v>21</v>
      </c>
      <c r="C1442" s="889" t="str">
        <f ca="1">VLOOKUP(B1442,'Coverage Indicators - Section D'!$A$9:$AZ$70,52,FALSE)</f>
        <v/>
      </c>
      <c r="D1442" s="900" t="str">
        <f ca="1">N1442</f>
        <v/>
      </c>
      <c r="E1442" s="912" t="str">
        <f ca="1">O1442</f>
        <v/>
      </c>
      <c r="F1442" s="431"/>
      <c r="G1442" s="904" t="str">
        <f>IF(IFERROR((F1442/F1443),"") ="", "",(F1442/F1443))</f>
        <v/>
      </c>
      <c r="H1442" s="894"/>
      <c r="I1442" s="914"/>
      <c r="J1442" s="898"/>
      <c r="K1442" s="893">
        <f ca="1">IF(OFFSET(K1442,-2,0,,)="",-300,OFFSET(K1442,-2,0,,)-1)</f>
        <v>-713</v>
      </c>
      <c r="L1442" s="425" t="e">
        <f ca="1">IF(AND(EXACT(C1442,C1440),C1440&lt;&gt;0),L1440+1,0)</f>
        <v>#NAME?</v>
      </c>
      <c r="M1442" s="425" t="str">
        <f ca="1">IF(C1442&lt;&gt;"",C1442&amp;"-"&amp;L1442,"")</f>
        <v/>
      </c>
      <c r="N1442" s="425" t="str">
        <f t="array" aca="1" ref="N1442" ca="1">IFERROR(IF(INDEX('Disaggregation Records'!$E$155:$E$385,MATCH(RIGHT(M1442,255),RIGHT('Disaggregation Records'!$D$155:$D$385,255),0))=0,"",INDEX('Disaggregation Records'!$E$155:$E$385,MATCH(RIGHT(M1442,255),RIGHT('Disaggregation Records'!$D$155:$D$385,255),0))),"")</f>
        <v/>
      </c>
      <c r="O1442" s="425" t="str">
        <f t="array" aca="1" ref="O1442" ca="1">IFERROR(IF(INDEX('Disaggregation Records'!$F$155:$F$385,MATCH(RIGHT(M1442,255),RIGHT('Disaggregation Records'!$D$155:$D$385,255),0))=0,"",INDEX('Disaggregation Records'!$F$155:$F$385,MATCH(RIGHT(M1442,255),RIGHT('Disaggregation Records'!$D$155:$D$385,255),0))),"")</f>
        <v/>
      </c>
      <c r="P1442" s="425" t="str">
        <f t="array" aca="1" ref="P1442" ca="1">IFERROR(IF(INDEX('Disaggregation Records'!$H$155:$H$385,MATCH(RIGHT(M1442,255),RIGHT('Disaggregation Records'!$D$155:$D$385,255),0))=0,"",INDEX('Disaggregation Records'!$H$155:$H$385,MATCH(RIGHT(M1442,255),RIGHT('Disaggregation Records'!$D$155:$D$385,255),0))),"")</f>
        <v/>
      </c>
    </row>
    <row r="1443" spans="1:16" x14ac:dyDescent="0.35">
      <c r="A1443" s="891"/>
      <c r="B1443" s="903"/>
      <c r="C1443" s="890"/>
      <c r="D1443" s="901"/>
      <c r="E1443" s="913"/>
      <c r="F1443" s="431"/>
      <c r="G1443" s="905"/>
      <c r="H1443" s="895"/>
      <c r="I1443" s="915"/>
      <c r="J1443" s="899"/>
      <c r="K1443" s="893"/>
      <c r="L1443" s="425"/>
      <c r="M1443" s="425"/>
      <c r="N1443" s="425"/>
      <c r="O1443" s="425"/>
      <c r="P1443" s="425"/>
    </row>
    <row r="1444" spans="1:16" x14ac:dyDescent="0.35">
      <c r="A1444" s="891" t="str">
        <f ca="1">INDIRECT("'Disaggregation tab old'!AB"&amp;28-$K1444)</f>
        <v>a161R00000O3K3sQAF</v>
      </c>
      <c r="B1444" s="902">
        <f ca="1">INDIRECT("'Disaggregation tab old'!A"&amp;28-$K1444)</f>
        <v>21</v>
      </c>
      <c r="C1444" s="889" t="str">
        <f ca="1">VLOOKUP(B1444,'Coverage Indicators - Section D'!$A$9:$AZ$70,52,FALSE)</f>
        <v/>
      </c>
      <c r="D1444" s="900" t="str">
        <f ca="1">N1444</f>
        <v/>
      </c>
      <c r="E1444" s="912" t="str">
        <f ca="1">O1444</f>
        <v/>
      </c>
      <c r="F1444" s="431"/>
      <c r="G1444" s="904" t="str">
        <f>IF(IFERROR((F1444/F1445),"") ="", "",(F1444/F1445))</f>
        <v/>
      </c>
      <c r="H1444" s="894"/>
      <c r="I1444" s="914"/>
      <c r="J1444" s="898"/>
      <c r="K1444" s="893">
        <f ca="1">IF(OFFSET(K1444,-2,0,,)="",-300,OFFSET(K1444,-2,0,,)-1)</f>
        <v>-714</v>
      </c>
      <c r="L1444" s="425" t="e">
        <f ca="1">IF(AND(EXACT(C1444,C1442),C1442&lt;&gt;0),L1442+1,0)</f>
        <v>#NAME?</v>
      </c>
      <c r="M1444" s="425" t="str">
        <f ca="1">IF(C1444&lt;&gt;"",C1444&amp;"-"&amp;L1444,"")</f>
        <v/>
      </c>
      <c r="N1444" s="425" t="str">
        <f t="array" aca="1" ref="N1444" ca="1">IFERROR(IF(INDEX('Disaggregation Records'!$E$155:$E$385,MATCH(RIGHT(M1444,255),RIGHT('Disaggregation Records'!$D$155:$D$385,255),0))=0,"",INDEX('Disaggregation Records'!$E$155:$E$385,MATCH(RIGHT(M1444,255),RIGHT('Disaggregation Records'!$D$155:$D$385,255),0))),"")</f>
        <v/>
      </c>
      <c r="O1444" s="425" t="str">
        <f t="array" aca="1" ref="O1444" ca="1">IFERROR(IF(INDEX('Disaggregation Records'!$F$155:$F$385,MATCH(RIGHT(M1444,255),RIGHT('Disaggregation Records'!$D$155:$D$385,255),0))=0,"",INDEX('Disaggregation Records'!$F$155:$F$385,MATCH(RIGHT(M1444,255),RIGHT('Disaggregation Records'!$D$155:$D$385,255),0))),"")</f>
        <v/>
      </c>
      <c r="P1444" s="425" t="str">
        <f t="array" aca="1" ref="P1444" ca="1">IFERROR(IF(INDEX('Disaggregation Records'!$H$155:$H$385,MATCH(RIGHT(M1444,255),RIGHT('Disaggregation Records'!$D$155:$D$385,255),0))=0,"",INDEX('Disaggregation Records'!$H$155:$H$385,MATCH(RIGHT(M1444,255),RIGHT('Disaggregation Records'!$D$155:$D$385,255),0))),"")</f>
        <v/>
      </c>
    </row>
    <row r="1445" spans="1:16" x14ac:dyDescent="0.35">
      <c r="A1445" s="891"/>
      <c r="B1445" s="903"/>
      <c r="C1445" s="890"/>
      <c r="D1445" s="901"/>
      <c r="E1445" s="913"/>
      <c r="F1445" s="431"/>
      <c r="G1445" s="905"/>
      <c r="H1445" s="895"/>
      <c r="I1445" s="915"/>
      <c r="J1445" s="899"/>
      <c r="K1445" s="893"/>
      <c r="L1445" s="425"/>
      <c r="M1445" s="425"/>
      <c r="N1445" s="425"/>
      <c r="O1445" s="425"/>
      <c r="P1445" s="425"/>
    </row>
    <row r="1446" spans="1:16" x14ac:dyDescent="0.35">
      <c r="A1446" s="891" t="str">
        <f ca="1">INDIRECT("'Disaggregation tab old'!AB"&amp;28-$K1446)</f>
        <v>a161R00000O3K3tQAF</v>
      </c>
      <c r="B1446" s="902">
        <f ca="1">INDIRECT("'Disaggregation tab old'!A"&amp;28-$K1446)</f>
        <v>21</v>
      </c>
      <c r="C1446" s="889" t="str">
        <f ca="1">VLOOKUP(B1446,'Coverage Indicators - Section D'!$A$9:$AZ$70,52,FALSE)</f>
        <v/>
      </c>
      <c r="D1446" s="900" t="str">
        <f ca="1">N1446</f>
        <v/>
      </c>
      <c r="E1446" s="912" t="str">
        <f ca="1">O1446</f>
        <v/>
      </c>
      <c r="F1446" s="431"/>
      <c r="G1446" s="904" t="str">
        <f>IF(IFERROR((F1446/F1447),"") ="", "",(F1446/F1447))</f>
        <v/>
      </c>
      <c r="H1446" s="894"/>
      <c r="I1446" s="914"/>
      <c r="J1446" s="898"/>
      <c r="K1446" s="893">
        <f ca="1">IF(OFFSET(K1446,-2,0,,)="",-300,OFFSET(K1446,-2,0,,)-1)</f>
        <v>-715</v>
      </c>
      <c r="L1446" s="425" t="e">
        <f ca="1">IF(AND(EXACT(C1446,C1444),C1444&lt;&gt;0),L1444+1,0)</f>
        <v>#NAME?</v>
      </c>
      <c r="M1446" s="425" t="str">
        <f ca="1">IF(C1446&lt;&gt;"",C1446&amp;"-"&amp;L1446,"")</f>
        <v/>
      </c>
      <c r="N1446" s="425" t="str">
        <f t="array" aca="1" ref="N1446" ca="1">IFERROR(IF(INDEX('Disaggregation Records'!$E$155:$E$385,MATCH(RIGHT(M1446,255),RIGHT('Disaggregation Records'!$D$155:$D$385,255),0))=0,"",INDEX('Disaggregation Records'!$E$155:$E$385,MATCH(RIGHT(M1446,255),RIGHT('Disaggregation Records'!$D$155:$D$385,255),0))),"")</f>
        <v/>
      </c>
      <c r="O1446" s="425" t="str">
        <f t="array" aca="1" ref="O1446" ca="1">IFERROR(IF(INDEX('Disaggregation Records'!$F$155:$F$385,MATCH(RIGHT(M1446,255),RIGHT('Disaggregation Records'!$D$155:$D$385,255),0))=0,"",INDEX('Disaggregation Records'!$F$155:$F$385,MATCH(RIGHT(M1446,255),RIGHT('Disaggregation Records'!$D$155:$D$385,255),0))),"")</f>
        <v/>
      </c>
      <c r="P1446" s="425" t="str">
        <f t="array" aca="1" ref="P1446" ca="1">IFERROR(IF(INDEX('Disaggregation Records'!$H$155:$H$385,MATCH(RIGHT(M1446,255),RIGHT('Disaggregation Records'!$D$155:$D$385,255),0))=0,"",INDEX('Disaggregation Records'!$H$155:$H$385,MATCH(RIGHT(M1446,255),RIGHT('Disaggregation Records'!$D$155:$D$385,255),0))),"")</f>
        <v/>
      </c>
    </row>
    <row r="1447" spans="1:16" x14ac:dyDescent="0.35">
      <c r="A1447" s="891"/>
      <c r="B1447" s="903"/>
      <c r="C1447" s="890"/>
      <c r="D1447" s="901"/>
      <c r="E1447" s="913"/>
      <c r="F1447" s="431"/>
      <c r="G1447" s="905"/>
      <c r="H1447" s="895"/>
      <c r="I1447" s="915"/>
      <c r="J1447" s="899"/>
      <c r="K1447" s="893"/>
      <c r="L1447" s="425"/>
      <c r="M1447" s="425"/>
      <c r="N1447" s="425"/>
      <c r="O1447" s="425"/>
      <c r="P1447" s="425"/>
    </row>
    <row r="1448" spans="1:16" x14ac:dyDescent="0.35">
      <c r="A1448" s="891" t="str">
        <f ca="1">INDIRECT("'Disaggregation tab old'!AB"&amp;28-$K1448)</f>
        <v>a161R00000O3K3uQAF</v>
      </c>
      <c r="B1448" s="902">
        <f ca="1">INDIRECT("'Disaggregation tab old'!A"&amp;28-$K1448)</f>
        <v>21</v>
      </c>
      <c r="C1448" s="889" t="str">
        <f ca="1">VLOOKUP(B1448,'Coverage Indicators - Section D'!$A$9:$AZ$70,52,FALSE)</f>
        <v/>
      </c>
      <c r="D1448" s="900" t="str">
        <f ca="1">N1448</f>
        <v/>
      </c>
      <c r="E1448" s="912" t="str">
        <f ca="1">O1448</f>
        <v/>
      </c>
      <c r="F1448" s="431"/>
      <c r="G1448" s="904" t="str">
        <f>IF(IFERROR((F1448/F1449),"") ="", "",(F1448/F1449))</f>
        <v/>
      </c>
      <c r="H1448" s="894"/>
      <c r="I1448" s="914"/>
      <c r="J1448" s="898"/>
      <c r="K1448" s="893">
        <f ca="1">IF(OFFSET(K1448,-2,0,,)="",-300,OFFSET(K1448,-2,0,,)-1)</f>
        <v>-716</v>
      </c>
      <c r="L1448" s="425" t="e">
        <f ca="1">IF(AND(EXACT(C1448,C1446),C1446&lt;&gt;0),L1446+1,0)</f>
        <v>#NAME?</v>
      </c>
      <c r="M1448" s="425" t="str">
        <f ca="1">IF(C1448&lt;&gt;"",C1448&amp;"-"&amp;L1448,"")</f>
        <v/>
      </c>
      <c r="N1448" s="425" t="str">
        <f t="array" aca="1" ref="N1448" ca="1">IFERROR(IF(INDEX('Disaggregation Records'!$E$155:$E$385,MATCH(RIGHT(M1448,255),RIGHT('Disaggregation Records'!$D$155:$D$385,255),0))=0,"",INDEX('Disaggregation Records'!$E$155:$E$385,MATCH(RIGHT(M1448,255),RIGHT('Disaggregation Records'!$D$155:$D$385,255),0))),"")</f>
        <v/>
      </c>
      <c r="O1448" s="425" t="str">
        <f t="array" aca="1" ref="O1448" ca="1">IFERROR(IF(INDEX('Disaggregation Records'!$F$155:$F$385,MATCH(RIGHT(M1448,255),RIGHT('Disaggregation Records'!$D$155:$D$385,255),0))=0,"",INDEX('Disaggregation Records'!$F$155:$F$385,MATCH(RIGHT(M1448,255),RIGHT('Disaggregation Records'!$D$155:$D$385,255),0))),"")</f>
        <v/>
      </c>
      <c r="P1448" s="425" t="str">
        <f t="array" aca="1" ref="P1448" ca="1">IFERROR(IF(INDEX('Disaggregation Records'!$H$155:$H$385,MATCH(RIGHT(M1448,255),RIGHT('Disaggregation Records'!$D$155:$D$385,255),0))=0,"",INDEX('Disaggregation Records'!$H$155:$H$385,MATCH(RIGHT(M1448,255),RIGHT('Disaggregation Records'!$D$155:$D$385,255),0))),"")</f>
        <v/>
      </c>
    </row>
    <row r="1449" spans="1:16" x14ac:dyDescent="0.35">
      <c r="A1449" s="891"/>
      <c r="B1449" s="903"/>
      <c r="C1449" s="890"/>
      <c r="D1449" s="901"/>
      <c r="E1449" s="913"/>
      <c r="F1449" s="431"/>
      <c r="G1449" s="905"/>
      <c r="H1449" s="895"/>
      <c r="I1449" s="915"/>
      <c r="J1449" s="899"/>
      <c r="K1449" s="893"/>
      <c r="L1449" s="425"/>
      <c r="M1449" s="425"/>
      <c r="N1449" s="425"/>
      <c r="O1449" s="425"/>
      <c r="P1449" s="425"/>
    </row>
    <row r="1450" spans="1:16" x14ac:dyDescent="0.35">
      <c r="A1450" s="891" t="str">
        <f ca="1">INDIRECT("'Disaggregation tab old'!AB"&amp;28-$K1450)</f>
        <v>a161R00000O3K3vQAF</v>
      </c>
      <c r="B1450" s="902">
        <f ca="1">INDIRECT("'Disaggregation tab old'!A"&amp;28-$K1450)</f>
        <v>21</v>
      </c>
      <c r="C1450" s="889" t="str">
        <f ca="1">VLOOKUP(B1450,'Coverage Indicators - Section D'!$A$9:$AZ$70,52,FALSE)</f>
        <v/>
      </c>
      <c r="D1450" s="900" t="str">
        <f ca="1">N1450</f>
        <v/>
      </c>
      <c r="E1450" s="912" t="str">
        <f ca="1">O1450</f>
        <v/>
      </c>
      <c r="F1450" s="431"/>
      <c r="G1450" s="904" t="str">
        <f>IF(IFERROR((F1450/F1451),"") ="", "",(F1450/F1451))</f>
        <v/>
      </c>
      <c r="H1450" s="894"/>
      <c r="I1450" s="914"/>
      <c r="J1450" s="898"/>
      <c r="K1450" s="893">
        <f ca="1">IF(OFFSET(K1450,-2,0,,)="",-300,OFFSET(K1450,-2,0,,)-1)</f>
        <v>-717</v>
      </c>
      <c r="L1450" s="425" t="e">
        <f ca="1">IF(AND(EXACT(C1450,C1448),C1448&lt;&gt;0),L1448+1,0)</f>
        <v>#NAME?</v>
      </c>
      <c r="M1450" s="425" t="str">
        <f ca="1">IF(C1450&lt;&gt;"",C1450&amp;"-"&amp;L1450,"")</f>
        <v/>
      </c>
      <c r="N1450" s="425" t="str">
        <f t="array" aca="1" ref="N1450" ca="1">IFERROR(IF(INDEX('Disaggregation Records'!$E$155:$E$385,MATCH(RIGHT(M1450,255),RIGHT('Disaggregation Records'!$D$155:$D$385,255),0))=0,"",INDEX('Disaggregation Records'!$E$155:$E$385,MATCH(RIGHT(M1450,255),RIGHT('Disaggregation Records'!$D$155:$D$385,255),0))),"")</f>
        <v/>
      </c>
      <c r="O1450" s="425" t="str">
        <f t="array" aca="1" ref="O1450" ca="1">IFERROR(IF(INDEX('Disaggregation Records'!$F$155:$F$385,MATCH(RIGHT(M1450,255),RIGHT('Disaggregation Records'!$D$155:$D$385,255),0))=0,"",INDEX('Disaggregation Records'!$F$155:$F$385,MATCH(RIGHT(M1450,255),RIGHT('Disaggregation Records'!$D$155:$D$385,255),0))),"")</f>
        <v/>
      </c>
      <c r="P1450" s="425" t="str">
        <f t="array" aca="1" ref="P1450" ca="1">IFERROR(IF(INDEX('Disaggregation Records'!$H$155:$H$385,MATCH(RIGHT(M1450,255),RIGHT('Disaggregation Records'!$D$155:$D$385,255),0))=0,"",INDEX('Disaggregation Records'!$H$155:$H$385,MATCH(RIGHT(M1450,255),RIGHT('Disaggregation Records'!$D$155:$D$385,255),0))),"")</f>
        <v/>
      </c>
    </row>
    <row r="1451" spans="1:16" x14ac:dyDescent="0.35">
      <c r="A1451" s="891"/>
      <c r="B1451" s="903"/>
      <c r="C1451" s="890"/>
      <c r="D1451" s="901"/>
      <c r="E1451" s="913"/>
      <c r="F1451" s="431"/>
      <c r="G1451" s="905"/>
      <c r="H1451" s="895"/>
      <c r="I1451" s="915"/>
      <c r="J1451" s="899"/>
      <c r="K1451" s="893"/>
      <c r="L1451" s="425"/>
      <c r="M1451" s="425"/>
      <c r="N1451" s="425"/>
      <c r="O1451" s="425"/>
      <c r="P1451" s="425"/>
    </row>
    <row r="1452" spans="1:16" x14ac:dyDescent="0.35">
      <c r="A1452" s="891" t="str">
        <f ca="1">INDIRECT("'Disaggregation tab old'!AB"&amp;28-$K1452)</f>
        <v>a161R00000O3K3wQAF</v>
      </c>
      <c r="B1452" s="902">
        <f ca="1">INDIRECT("'Disaggregation tab old'!A"&amp;28-$K1452)</f>
        <v>21</v>
      </c>
      <c r="C1452" s="889" t="str">
        <f ca="1">VLOOKUP(B1452,'Coverage Indicators - Section D'!$A$9:$AZ$70,52,FALSE)</f>
        <v/>
      </c>
      <c r="D1452" s="900" t="str">
        <f ca="1">N1452</f>
        <v/>
      </c>
      <c r="E1452" s="912" t="str">
        <f ca="1">O1452</f>
        <v/>
      </c>
      <c r="F1452" s="431"/>
      <c r="G1452" s="904" t="str">
        <f>IF(IFERROR((F1452/F1453),"") ="", "",(F1452/F1453))</f>
        <v/>
      </c>
      <c r="H1452" s="894"/>
      <c r="I1452" s="914"/>
      <c r="J1452" s="898"/>
      <c r="K1452" s="893">
        <f ca="1">IF(OFFSET(K1452,-2,0,,)="",-300,OFFSET(K1452,-2,0,,)-1)</f>
        <v>-718</v>
      </c>
      <c r="L1452" s="425" t="e">
        <f ca="1">IF(AND(EXACT(C1452,C1450),C1450&lt;&gt;0),L1450+1,0)</f>
        <v>#NAME?</v>
      </c>
      <c r="M1452" s="425" t="str">
        <f ca="1">IF(C1452&lt;&gt;"",C1452&amp;"-"&amp;L1452,"")</f>
        <v/>
      </c>
      <c r="N1452" s="425" t="str">
        <f t="array" aca="1" ref="N1452" ca="1">IFERROR(IF(INDEX('Disaggregation Records'!$E$155:$E$385,MATCH(RIGHT(M1452,255),RIGHT('Disaggregation Records'!$D$155:$D$385,255),0))=0,"",INDEX('Disaggregation Records'!$E$155:$E$385,MATCH(RIGHT(M1452,255),RIGHT('Disaggregation Records'!$D$155:$D$385,255),0))),"")</f>
        <v/>
      </c>
      <c r="O1452" s="425" t="str">
        <f t="array" aca="1" ref="O1452" ca="1">IFERROR(IF(INDEX('Disaggregation Records'!$F$155:$F$385,MATCH(RIGHT(M1452,255),RIGHT('Disaggregation Records'!$D$155:$D$385,255),0))=0,"",INDEX('Disaggregation Records'!$F$155:$F$385,MATCH(RIGHT(M1452,255),RIGHT('Disaggregation Records'!$D$155:$D$385,255),0))),"")</f>
        <v/>
      </c>
      <c r="P1452" s="425" t="str">
        <f t="array" aca="1" ref="P1452" ca="1">IFERROR(IF(INDEX('Disaggregation Records'!$H$155:$H$385,MATCH(RIGHT(M1452,255),RIGHT('Disaggregation Records'!$D$155:$D$385,255),0))=0,"",INDEX('Disaggregation Records'!$H$155:$H$385,MATCH(RIGHT(M1452,255),RIGHT('Disaggregation Records'!$D$155:$D$385,255),0))),"")</f>
        <v/>
      </c>
    </row>
    <row r="1453" spans="1:16" x14ac:dyDescent="0.35">
      <c r="A1453" s="891"/>
      <c r="B1453" s="903"/>
      <c r="C1453" s="890"/>
      <c r="D1453" s="901"/>
      <c r="E1453" s="913"/>
      <c r="F1453" s="431"/>
      <c r="G1453" s="905"/>
      <c r="H1453" s="895"/>
      <c r="I1453" s="915"/>
      <c r="J1453" s="899"/>
      <c r="K1453" s="893"/>
      <c r="L1453" s="425"/>
      <c r="M1453" s="425"/>
      <c r="N1453" s="425"/>
      <c r="O1453" s="425"/>
      <c r="P1453" s="425"/>
    </row>
    <row r="1454" spans="1:16" x14ac:dyDescent="0.35">
      <c r="A1454" s="891" t="str">
        <f ca="1">INDIRECT("'Disaggregation tab old'!AB"&amp;28-$K1454)</f>
        <v>a161R00000O3K3xQAF</v>
      </c>
      <c r="B1454" s="902">
        <f ca="1">INDIRECT("'Disaggregation tab old'!A"&amp;28-$K1454)</f>
        <v>21</v>
      </c>
      <c r="C1454" s="889" t="str">
        <f ca="1">VLOOKUP(B1454,'Coverage Indicators - Section D'!$A$9:$AZ$70,52,FALSE)</f>
        <v/>
      </c>
      <c r="D1454" s="900" t="str">
        <f ca="1">N1454</f>
        <v/>
      </c>
      <c r="E1454" s="912" t="str">
        <f ca="1">O1454</f>
        <v/>
      </c>
      <c r="F1454" s="431"/>
      <c r="G1454" s="904" t="str">
        <f>IF(IFERROR((F1454/F1455),"") ="", "",(F1454/F1455))</f>
        <v/>
      </c>
      <c r="H1454" s="894"/>
      <c r="I1454" s="914"/>
      <c r="J1454" s="898"/>
      <c r="K1454" s="893">
        <f ca="1">IF(OFFSET(K1454,-2,0,,)="",-300,OFFSET(K1454,-2,0,,)-1)</f>
        <v>-719</v>
      </c>
      <c r="L1454" s="425" t="e">
        <f ca="1">IF(AND(EXACT(C1454,C1452),C1452&lt;&gt;0),L1452+1,0)</f>
        <v>#NAME?</v>
      </c>
      <c r="M1454" s="425" t="str">
        <f ca="1">IF(C1454&lt;&gt;"",C1454&amp;"-"&amp;L1454,"")</f>
        <v/>
      </c>
      <c r="N1454" s="425" t="str">
        <f t="array" aca="1" ref="N1454" ca="1">IFERROR(IF(INDEX('Disaggregation Records'!$E$155:$E$385,MATCH(RIGHT(M1454,255),RIGHT('Disaggregation Records'!$D$155:$D$385,255),0))=0,"",INDEX('Disaggregation Records'!$E$155:$E$385,MATCH(RIGHT(M1454,255),RIGHT('Disaggregation Records'!$D$155:$D$385,255),0))),"")</f>
        <v/>
      </c>
      <c r="O1454" s="425" t="str">
        <f t="array" aca="1" ref="O1454" ca="1">IFERROR(IF(INDEX('Disaggregation Records'!$F$155:$F$385,MATCH(RIGHT(M1454,255),RIGHT('Disaggregation Records'!$D$155:$D$385,255),0))=0,"",INDEX('Disaggregation Records'!$F$155:$F$385,MATCH(RIGHT(M1454,255),RIGHT('Disaggregation Records'!$D$155:$D$385,255),0))),"")</f>
        <v/>
      </c>
      <c r="P1454" s="425" t="str">
        <f t="array" aca="1" ref="P1454" ca="1">IFERROR(IF(INDEX('Disaggregation Records'!$H$155:$H$385,MATCH(RIGHT(M1454,255),RIGHT('Disaggregation Records'!$D$155:$D$385,255),0))=0,"",INDEX('Disaggregation Records'!$H$155:$H$385,MATCH(RIGHT(M1454,255),RIGHT('Disaggregation Records'!$D$155:$D$385,255),0))),"")</f>
        <v/>
      </c>
    </row>
    <row r="1455" spans="1:16" x14ac:dyDescent="0.35">
      <c r="A1455" s="891"/>
      <c r="B1455" s="903"/>
      <c r="C1455" s="890"/>
      <c r="D1455" s="901"/>
      <c r="E1455" s="913"/>
      <c r="F1455" s="431"/>
      <c r="G1455" s="905"/>
      <c r="H1455" s="895"/>
      <c r="I1455" s="915"/>
      <c r="J1455" s="899"/>
      <c r="K1455" s="893"/>
      <c r="L1455" s="425"/>
      <c r="M1455" s="425"/>
      <c r="N1455" s="425"/>
      <c r="O1455" s="425"/>
      <c r="P1455" s="425"/>
    </row>
    <row r="1456" spans="1:16" x14ac:dyDescent="0.35">
      <c r="A1456" s="891" t="str">
        <f ca="1">INDIRECT("'Disaggregation tab old'!AB"&amp;28-$K1456)</f>
        <v>a161R00000O3K3yQAF</v>
      </c>
      <c r="B1456" s="902">
        <f ca="1">INDIRECT("'Disaggregation tab old'!A"&amp;28-$K1456)</f>
        <v>22</v>
      </c>
      <c r="C1456" s="889" t="str">
        <f ca="1">VLOOKUP(B1456,'Coverage Indicators - Section D'!$A$9:$AZ$70,52,FALSE)</f>
        <v/>
      </c>
      <c r="D1456" s="900" t="str">
        <f ca="1">N1456</f>
        <v/>
      </c>
      <c r="E1456" s="912" t="str">
        <f ca="1">O1456</f>
        <v/>
      </c>
      <c r="F1456" s="431"/>
      <c r="G1456" s="904" t="str">
        <f>IF(IFERROR((F1456/F1457),"") ="", "",(F1456/F1457))</f>
        <v/>
      </c>
      <c r="H1456" s="894"/>
      <c r="I1456" s="914"/>
      <c r="J1456" s="898"/>
      <c r="K1456" s="893">
        <f ca="1">IF(OFFSET(K1456,-2,0,,)="",-300,OFFSET(K1456,-2,0,,)-1)</f>
        <v>-720</v>
      </c>
      <c r="L1456" s="425" t="e">
        <f ca="1">IF(AND(EXACT(C1456,C1454),C1454&lt;&gt;0),L1454+1,0)</f>
        <v>#NAME?</v>
      </c>
      <c r="M1456" s="425" t="str">
        <f ca="1">IF(C1456&lt;&gt;"",C1456&amp;"-"&amp;L1456,"")</f>
        <v/>
      </c>
      <c r="N1456" s="425" t="str">
        <f t="array" aca="1" ref="N1456" ca="1">IFERROR(IF(INDEX('Disaggregation Records'!$E$155:$E$385,MATCH(RIGHT(M1456,255),RIGHT('Disaggregation Records'!$D$155:$D$385,255),0))=0,"",INDEX('Disaggregation Records'!$E$155:$E$385,MATCH(RIGHT(M1456,255),RIGHT('Disaggregation Records'!$D$155:$D$385,255),0))),"")</f>
        <v/>
      </c>
      <c r="O1456" s="425" t="str">
        <f t="array" aca="1" ref="O1456" ca="1">IFERROR(IF(INDEX('Disaggregation Records'!$F$155:$F$385,MATCH(RIGHT(M1456,255),RIGHT('Disaggregation Records'!$D$155:$D$385,255),0))=0,"",INDEX('Disaggregation Records'!$F$155:$F$385,MATCH(RIGHT(M1456,255),RIGHT('Disaggregation Records'!$D$155:$D$385,255),0))),"")</f>
        <v/>
      </c>
      <c r="P1456" s="425" t="str">
        <f t="array" aca="1" ref="P1456" ca="1">IFERROR(IF(INDEX('Disaggregation Records'!$H$155:$H$385,MATCH(RIGHT(M1456,255),RIGHT('Disaggregation Records'!$D$155:$D$385,255),0))=0,"",INDEX('Disaggregation Records'!$H$155:$H$385,MATCH(RIGHT(M1456,255),RIGHT('Disaggregation Records'!$D$155:$D$385,255),0))),"")</f>
        <v/>
      </c>
    </row>
    <row r="1457" spans="1:16" x14ac:dyDescent="0.35">
      <c r="A1457" s="891"/>
      <c r="B1457" s="903"/>
      <c r="C1457" s="890"/>
      <c r="D1457" s="901"/>
      <c r="E1457" s="913"/>
      <c r="F1457" s="431"/>
      <c r="G1457" s="905"/>
      <c r="H1457" s="895"/>
      <c r="I1457" s="915"/>
      <c r="J1457" s="899"/>
      <c r="K1457" s="893"/>
      <c r="L1457" s="425"/>
      <c r="M1457" s="425"/>
      <c r="N1457" s="425"/>
      <c r="O1457" s="425"/>
      <c r="P1457" s="425"/>
    </row>
    <row r="1458" spans="1:16" x14ac:dyDescent="0.35">
      <c r="A1458" s="891" t="str">
        <f ca="1">INDIRECT("'Disaggregation tab old'!AB"&amp;28-$K1458)</f>
        <v>a161R00000O3K3zQAF</v>
      </c>
      <c r="B1458" s="902">
        <f ca="1">INDIRECT("'Disaggregation tab old'!A"&amp;28-$K1458)</f>
        <v>22</v>
      </c>
      <c r="C1458" s="889" t="str">
        <f ca="1">VLOOKUP(B1458,'Coverage Indicators - Section D'!$A$9:$AZ$70,52,FALSE)</f>
        <v/>
      </c>
      <c r="D1458" s="900" t="str">
        <f ca="1">N1458</f>
        <v/>
      </c>
      <c r="E1458" s="912" t="str">
        <f ca="1">O1458</f>
        <v/>
      </c>
      <c r="F1458" s="431"/>
      <c r="G1458" s="904" t="str">
        <f>IF(IFERROR((F1458/F1459),"") ="", "",(F1458/F1459))</f>
        <v/>
      </c>
      <c r="H1458" s="894"/>
      <c r="I1458" s="914"/>
      <c r="J1458" s="898"/>
      <c r="K1458" s="893">
        <f ca="1">IF(OFFSET(K1458,-2,0,,)="",-300,OFFSET(K1458,-2,0,,)-1)</f>
        <v>-721</v>
      </c>
      <c r="L1458" s="425" t="e">
        <f ca="1">IF(AND(EXACT(C1458,C1456),C1456&lt;&gt;0),L1456+1,0)</f>
        <v>#NAME?</v>
      </c>
      <c r="M1458" s="425" t="str">
        <f ca="1">IF(C1458&lt;&gt;"",C1458&amp;"-"&amp;L1458,"")</f>
        <v/>
      </c>
      <c r="N1458" s="425" t="str">
        <f t="array" aca="1" ref="N1458" ca="1">IFERROR(IF(INDEX('Disaggregation Records'!$E$155:$E$385,MATCH(RIGHT(M1458,255),RIGHT('Disaggregation Records'!$D$155:$D$385,255),0))=0,"",INDEX('Disaggregation Records'!$E$155:$E$385,MATCH(RIGHT(M1458,255),RIGHT('Disaggregation Records'!$D$155:$D$385,255),0))),"")</f>
        <v/>
      </c>
      <c r="O1458" s="425" t="str">
        <f t="array" aca="1" ref="O1458" ca="1">IFERROR(IF(INDEX('Disaggregation Records'!$F$155:$F$385,MATCH(RIGHT(M1458,255),RIGHT('Disaggregation Records'!$D$155:$D$385,255),0))=0,"",INDEX('Disaggregation Records'!$F$155:$F$385,MATCH(RIGHT(M1458,255),RIGHT('Disaggregation Records'!$D$155:$D$385,255),0))),"")</f>
        <v/>
      </c>
      <c r="P1458" s="425" t="str">
        <f t="array" aca="1" ref="P1458" ca="1">IFERROR(IF(INDEX('Disaggregation Records'!$H$155:$H$385,MATCH(RIGHT(M1458,255),RIGHT('Disaggregation Records'!$D$155:$D$385,255),0))=0,"",INDEX('Disaggregation Records'!$H$155:$H$385,MATCH(RIGHT(M1458,255),RIGHT('Disaggregation Records'!$D$155:$D$385,255),0))),"")</f>
        <v/>
      </c>
    </row>
    <row r="1459" spans="1:16" x14ac:dyDescent="0.35">
      <c r="A1459" s="891"/>
      <c r="B1459" s="903"/>
      <c r="C1459" s="890"/>
      <c r="D1459" s="901"/>
      <c r="E1459" s="913"/>
      <c r="F1459" s="431"/>
      <c r="G1459" s="905"/>
      <c r="H1459" s="895"/>
      <c r="I1459" s="915"/>
      <c r="J1459" s="899"/>
      <c r="K1459" s="893"/>
      <c r="L1459" s="425"/>
      <c r="M1459" s="425"/>
      <c r="N1459" s="425"/>
      <c r="O1459" s="425"/>
      <c r="P1459" s="425"/>
    </row>
    <row r="1460" spans="1:16" x14ac:dyDescent="0.35">
      <c r="A1460" s="891" t="str">
        <f ca="1">INDIRECT("'Disaggregation tab old'!AB"&amp;28-$K1460)</f>
        <v>a161R00000O3K40QAF</v>
      </c>
      <c r="B1460" s="902">
        <f ca="1">INDIRECT("'Disaggregation tab old'!A"&amp;28-$K1460)</f>
        <v>22</v>
      </c>
      <c r="C1460" s="889" t="str">
        <f ca="1">VLOOKUP(B1460,'Coverage Indicators - Section D'!$A$9:$AZ$70,52,FALSE)</f>
        <v/>
      </c>
      <c r="D1460" s="900" t="str">
        <f ca="1">N1460</f>
        <v/>
      </c>
      <c r="E1460" s="912" t="str">
        <f ca="1">O1460</f>
        <v/>
      </c>
      <c r="F1460" s="431"/>
      <c r="G1460" s="904" t="str">
        <f>IF(IFERROR((F1460/F1461),"") ="", "",(F1460/F1461))</f>
        <v/>
      </c>
      <c r="H1460" s="894"/>
      <c r="I1460" s="914"/>
      <c r="J1460" s="898"/>
      <c r="K1460" s="893">
        <f ca="1">IF(OFFSET(K1460,-2,0,,)="",-300,OFFSET(K1460,-2,0,,)-1)</f>
        <v>-722</v>
      </c>
      <c r="L1460" s="425" t="e">
        <f ca="1">IF(AND(EXACT(C1460,C1458),C1458&lt;&gt;0),L1458+1,0)</f>
        <v>#NAME?</v>
      </c>
      <c r="M1460" s="425" t="str">
        <f ca="1">IF(C1460&lt;&gt;"",C1460&amp;"-"&amp;L1460,"")</f>
        <v/>
      </c>
      <c r="N1460" s="425" t="str">
        <f t="array" aca="1" ref="N1460" ca="1">IFERROR(IF(INDEX('Disaggregation Records'!$E$155:$E$385,MATCH(RIGHT(M1460,255),RIGHT('Disaggregation Records'!$D$155:$D$385,255),0))=0,"",INDEX('Disaggregation Records'!$E$155:$E$385,MATCH(RIGHT(M1460,255),RIGHT('Disaggregation Records'!$D$155:$D$385,255),0))),"")</f>
        <v/>
      </c>
      <c r="O1460" s="425" t="str">
        <f t="array" aca="1" ref="O1460" ca="1">IFERROR(IF(INDEX('Disaggregation Records'!$F$155:$F$385,MATCH(RIGHT(M1460,255),RIGHT('Disaggregation Records'!$D$155:$D$385,255),0))=0,"",INDEX('Disaggregation Records'!$F$155:$F$385,MATCH(RIGHT(M1460,255),RIGHT('Disaggregation Records'!$D$155:$D$385,255),0))),"")</f>
        <v/>
      </c>
      <c r="P1460" s="425" t="str">
        <f t="array" aca="1" ref="P1460" ca="1">IFERROR(IF(INDEX('Disaggregation Records'!$H$155:$H$385,MATCH(RIGHT(M1460,255),RIGHT('Disaggregation Records'!$D$155:$D$385,255),0))=0,"",INDEX('Disaggregation Records'!$H$155:$H$385,MATCH(RIGHT(M1460,255),RIGHT('Disaggregation Records'!$D$155:$D$385,255),0))),"")</f>
        <v/>
      </c>
    </row>
    <row r="1461" spans="1:16" x14ac:dyDescent="0.35">
      <c r="A1461" s="891"/>
      <c r="B1461" s="903"/>
      <c r="C1461" s="890"/>
      <c r="D1461" s="901"/>
      <c r="E1461" s="913"/>
      <c r="F1461" s="431"/>
      <c r="G1461" s="905"/>
      <c r="H1461" s="895"/>
      <c r="I1461" s="915"/>
      <c r="J1461" s="899"/>
      <c r="K1461" s="893"/>
      <c r="L1461" s="425"/>
      <c r="M1461" s="425"/>
      <c r="N1461" s="425"/>
      <c r="O1461" s="425"/>
      <c r="P1461" s="425"/>
    </row>
    <row r="1462" spans="1:16" x14ac:dyDescent="0.35">
      <c r="A1462" s="891" t="str">
        <f ca="1">INDIRECT("'Disaggregation tab old'!AB"&amp;28-$K1462)</f>
        <v>a161R00000O3K41QAF</v>
      </c>
      <c r="B1462" s="902">
        <f ca="1">INDIRECT("'Disaggregation tab old'!A"&amp;28-$K1462)</f>
        <v>22</v>
      </c>
      <c r="C1462" s="889" t="str">
        <f ca="1">VLOOKUP(B1462,'Coverage Indicators - Section D'!$A$9:$AZ$70,52,FALSE)</f>
        <v/>
      </c>
      <c r="D1462" s="900" t="str">
        <f ca="1">N1462</f>
        <v/>
      </c>
      <c r="E1462" s="912" t="str">
        <f ca="1">O1462</f>
        <v/>
      </c>
      <c r="F1462" s="431"/>
      <c r="G1462" s="904" t="str">
        <f>IF(IFERROR((F1462/F1463),"") ="", "",(F1462/F1463))</f>
        <v/>
      </c>
      <c r="H1462" s="894"/>
      <c r="I1462" s="914"/>
      <c r="J1462" s="898"/>
      <c r="K1462" s="893">
        <f ca="1">IF(OFFSET(K1462,-2,0,,)="",-300,OFFSET(K1462,-2,0,,)-1)</f>
        <v>-723</v>
      </c>
      <c r="L1462" s="425" t="e">
        <f ca="1">IF(AND(EXACT(C1462,C1460),C1460&lt;&gt;0),L1460+1,0)</f>
        <v>#NAME?</v>
      </c>
      <c r="M1462" s="425" t="str">
        <f ca="1">IF(C1462&lt;&gt;"",C1462&amp;"-"&amp;L1462,"")</f>
        <v/>
      </c>
      <c r="N1462" s="425" t="str">
        <f t="array" aca="1" ref="N1462" ca="1">IFERROR(IF(INDEX('Disaggregation Records'!$E$155:$E$385,MATCH(RIGHT(M1462,255),RIGHT('Disaggregation Records'!$D$155:$D$385,255),0))=0,"",INDEX('Disaggregation Records'!$E$155:$E$385,MATCH(RIGHT(M1462,255),RIGHT('Disaggregation Records'!$D$155:$D$385,255),0))),"")</f>
        <v/>
      </c>
      <c r="O1462" s="425" t="str">
        <f t="array" aca="1" ref="O1462" ca="1">IFERROR(IF(INDEX('Disaggregation Records'!$F$155:$F$385,MATCH(RIGHT(M1462,255),RIGHT('Disaggregation Records'!$D$155:$D$385,255),0))=0,"",INDEX('Disaggregation Records'!$F$155:$F$385,MATCH(RIGHT(M1462,255),RIGHT('Disaggregation Records'!$D$155:$D$385,255),0))),"")</f>
        <v/>
      </c>
      <c r="P1462" s="425" t="str">
        <f t="array" aca="1" ref="P1462" ca="1">IFERROR(IF(INDEX('Disaggregation Records'!$H$155:$H$385,MATCH(RIGHT(M1462,255),RIGHT('Disaggregation Records'!$D$155:$D$385,255),0))=0,"",INDEX('Disaggregation Records'!$H$155:$H$385,MATCH(RIGHT(M1462,255),RIGHT('Disaggregation Records'!$D$155:$D$385,255),0))),"")</f>
        <v/>
      </c>
    </row>
    <row r="1463" spans="1:16" x14ac:dyDescent="0.35">
      <c r="A1463" s="891"/>
      <c r="B1463" s="903"/>
      <c r="C1463" s="890"/>
      <c r="D1463" s="901"/>
      <c r="E1463" s="913"/>
      <c r="F1463" s="431"/>
      <c r="G1463" s="905"/>
      <c r="H1463" s="895"/>
      <c r="I1463" s="915"/>
      <c r="J1463" s="899"/>
      <c r="K1463" s="893"/>
      <c r="L1463" s="425"/>
      <c r="M1463" s="425"/>
      <c r="N1463" s="425"/>
      <c r="O1463" s="425"/>
      <c r="P1463" s="425"/>
    </row>
    <row r="1464" spans="1:16" x14ac:dyDescent="0.35">
      <c r="A1464" s="891" t="str">
        <f ca="1">INDIRECT("'Disaggregation tab old'!AB"&amp;28-$K1464)</f>
        <v>a161R00000O3K42QAF</v>
      </c>
      <c r="B1464" s="902">
        <f ca="1">INDIRECT("'Disaggregation tab old'!A"&amp;28-$K1464)</f>
        <v>22</v>
      </c>
      <c r="C1464" s="889" t="str">
        <f ca="1">VLOOKUP(B1464,'Coverage Indicators - Section D'!$A$9:$AZ$70,52,FALSE)</f>
        <v/>
      </c>
      <c r="D1464" s="900" t="str">
        <f ca="1">N1464</f>
        <v/>
      </c>
      <c r="E1464" s="912" t="str">
        <f ca="1">O1464</f>
        <v/>
      </c>
      <c r="F1464" s="431"/>
      <c r="G1464" s="904" t="str">
        <f>IF(IFERROR((F1464/F1465),"") ="", "",(F1464/F1465))</f>
        <v/>
      </c>
      <c r="H1464" s="894"/>
      <c r="I1464" s="914"/>
      <c r="J1464" s="898"/>
      <c r="K1464" s="893">
        <f ca="1">IF(OFFSET(K1464,-2,0,,)="",-300,OFFSET(K1464,-2,0,,)-1)</f>
        <v>-724</v>
      </c>
      <c r="L1464" s="425" t="e">
        <f ca="1">IF(AND(EXACT(C1464,C1462),C1462&lt;&gt;0),L1462+1,0)</f>
        <v>#NAME?</v>
      </c>
      <c r="M1464" s="425" t="str">
        <f ca="1">IF(C1464&lt;&gt;"",C1464&amp;"-"&amp;L1464,"")</f>
        <v/>
      </c>
      <c r="N1464" s="425" t="str">
        <f t="array" aca="1" ref="N1464" ca="1">IFERROR(IF(INDEX('Disaggregation Records'!$E$155:$E$385,MATCH(RIGHT(M1464,255),RIGHT('Disaggregation Records'!$D$155:$D$385,255),0))=0,"",INDEX('Disaggregation Records'!$E$155:$E$385,MATCH(RIGHT(M1464,255),RIGHT('Disaggregation Records'!$D$155:$D$385,255),0))),"")</f>
        <v/>
      </c>
      <c r="O1464" s="425" t="str">
        <f t="array" aca="1" ref="O1464" ca="1">IFERROR(IF(INDEX('Disaggregation Records'!$F$155:$F$385,MATCH(RIGHT(M1464,255),RIGHT('Disaggregation Records'!$D$155:$D$385,255),0))=0,"",INDEX('Disaggregation Records'!$F$155:$F$385,MATCH(RIGHT(M1464,255),RIGHT('Disaggregation Records'!$D$155:$D$385,255),0))),"")</f>
        <v/>
      </c>
      <c r="P1464" s="425" t="str">
        <f t="array" aca="1" ref="P1464" ca="1">IFERROR(IF(INDEX('Disaggregation Records'!$H$155:$H$385,MATCH(RIGHT(M1464,255),RIGHT('Disaggregation Records'!$D$155:$D$385,255),0))=0,"",INDEX('Disaggregation Records'!$H$155:$H$385,MATCH(RIGHT(M1464,255),RIGHT('Disaggregation Records'!$D$155:$D$385,255),0))),"")</f>
        <v/>
      </c>
    </row>
    <row r="1465" spans="1:16" x14ac:dyDescent="0.35">
      <c r="A1465" s="891"/>
      <c r="B1465" s="903"/>
      <c r="C1465" s="890"/>
      <c r="D1465" s="901"/>
      <c r="E1465" s="913"/>
      <c r="F1465" s="431"/>
      <c r="G1465" s="905"/>
      <c r="H1465" s="895"/>
      <c r="I1465" s="915"/>
      <c r="J1465" s="899"/>
      <c r="K1465" s="893"/>
      <c r="L1465" s="425"/>
      <c r="M1465" s="425"/>
      <c r="N1465" s="425"/>
      <c r="O1465" s="425"/>
      <c r="P1465" s="425"/>
    </row>
    <row r="1466" spans="1:16" x14ac:dyDescent="0.35">
      <c r="A1466" s="891" t="str">
        <f ca="1">INDIRECT("'Disaggregation tab old'!AB"&amp;28-$K1466)</f>
        <v>a161R00000O3K43QAF</v>
      </c>
      <c r="B1466" s="902">
        <f ca="1">INDIRECT("'Disaggregation tab old'!A"&amp;28-$K1466)</f>
        <v>22</v>
      </c>
      <c r="C1466" s="889" t="str">
        <f ca="1">VLOOKUP(B1466,'Coverage Indicators - Section D'!$A$9:$AZ$70,52,FALSE)</f>
        <v/>
      </c>
      <c r="D1466" s="900" t="str">
        <f ca="1">N1466</f>
        <v/>
      </c>
      <c r="E1466" s="912" t="str">
        <f ca="1">O1466</f>
        <v/>
      </c>
      <c r="F1466" s="431"/>
      <c r="G1466" s="904" t="str">
        <f>IF(IFERROR((F1466/F1467),"") ="", "",(F1466/F1467))</f>
        <v/>
      </c>
      <c r="H1466" s="894"/>
      <c r="I1466" s="914"/>
      <c r="J1466" s="898"/>
      <c r="K1466" s="893">
        <f ca="1">IF(OFFSET(K1466,-2,0,,)="",-300,OFFSET(K1466,-2,0,,)-1)</f>
        <v>-725</v>
      </c>
      <c r="L1466" s="425" t="e">
        <f ca="1">IF(AND(EXACT(C1466,C1464),C1464&lt;&gt;0),L1464+1,0)</f>
        <v>#NAME?</v>
      </c>
      <c r="M1466" s="425" t="str">
        <f ca="1">IF(C1466&lt;&gt;"",C1466&amp;"-"&amp;L1466,"")</f>
        <v/>
      </c>
      <c r="N1466" s="425" t="str">
        <f t="array" aca="1" ref="N1466" ca="1">IFERROR(IF(INDEX('Disaggregation Records'!$E$155:$E$385,MATCH(RIGHT(M1466,255),RIGHT('Disaggregation Records'!$D$155:$D$385,255),0))=0,"",INDEX('Disaggregation Records'!$E$155:$E$385,MATCH(RIGHT(M1466,255),RIGHT('Disaggregation Records'!$D$155:$D$385,255),0))),"")</f>
        <v/>
      </c>
      <c r="O1466" s="425" t="str">
        <f t="array" aca="1" ref="O1466" ca="1">IFERROR(IF(INDEX('Disaggregation Records'!$F$155:$F$385,MATCH(RIGHT(M1466,255),RIGHT('Disaggregation Records'!$D$155:$D$385,255),0))=0,"",INDEX('Disaggregation Records'!$F$155:$F$385,MATCH(RIGHT(M1466,255),RIGHT('Disaggregation Records'!$D$155:$D$385,255),0))),"")</f>
        <v/>
      </c>
      <c r="P1466" s="425" t="str">
        <f t="array" aca="1" ref="P1466" ca="1">IFERROR(IF(INDEX('Disaggregation Records'!$H$155:$H$385,MATCH(RIGHT(M1466,255),RIGHT('Disaggregation Records'!$D$155:$D$385,255),0))=0,"",INDEX('Disaggregation Records'!$H$155:$H$385,MATCH(RIGHT(M1466,255),RIGHT('Disaggregation Records'!$D$155:$D$385,255),0))),"")</f>
        <v/>
      </c>
    </row>
    <row r="1467" spans="1:16" x14ac:dyDescent="0.35">
      <c r="A1467" s="891"/>
      <c r="B1467" s="903"/>
      <c r="C1467" s="890"/>
      <c r="D1467" s="901"/>
      <c r="E1467" s="913"/>
      <c r="F1467" s="431"/>
      <c r="G1467" s="905"/>
      <c r="H1467" s="895"/>
      <c r="I1467" s="915"/>
      <c r="J1467" s="899"/>
      <c r="K1467" s="893"/>
      <c r="L1467" s="425"/>
      <c r="M1467" s="425"/>
      <c r="N1467" s="425"/>
      <c r="O1467" s="425"/>
      <c r="P1467" s="425"/>
    </row>
    <row r="1468" spans="1:16" x14ac:dyDescent="0.35">
      <c r="A1468" s="891" t="str">
        <f ca="1">INDIRECT("'Disaggregation tab old'!AB"&amp;28-$K1468)</f>
        <v>a161R00000O3K44QAF</v>
      </c>
      <c r="B1468" s="902">
        <f ca="1">INDIRECT("'Disaggregation tab old'!A"&amp;28-$K1468)</f>
        <v>22</v>
      </c>
      <c r="C1468" s="889" t="str">
        <f ca="1">VLOOKUP(B1468,'Coverage Indicators - Section D'!$A$9:$AZ$70,52,FALSE)</f>
        <v/>
      </c>
      <c r="D1468" s="900" t="str">
        <f ca="1">N1468</f>
        <v/>
      </c>
      <c r="E1468" s="912" t="str">
        <f ca="1">O1468</f>
        <v/>
      </c>
      <c r="F1468" s="431"/>
      <c r="G1468" s="904" t="str">
        <f>IF(IFERROR((F1468/F1469),"") ="", "",(F1468/F1469))</f>
        <v/>
      </c>
      <c r="H1468" s="894"/>
      <c r="I1468" s="914"/>
      <c r="J1468" s="898"/>
      <c r="K1468" s="893">
        <f ca="1">IF(OFFSET(K1468,-2,0,,)="",-300,OFFSET(K1468,-2,0,,)-1)</f>
        <v>-726</v>
      </c>
      <c r="L1468" s="425" t="e">
        <f ca="1">IF(AND(EXACT(C1468,C1466),C1466&lt;&gt;0),L1466+1,0)</f>
        <v>#NAME?</v>
      </c>
      <c r="M1468" s="425" t="str">
        <f ca="1">IF(C1468&lt;&gt;"",C1468&amp;"-"&amp;L1468,"")</f>
        <v/>
      </c>
      <c r="N1468" s="425" t="str">
        <f t="array" aca="1" ref="N1468" ca="1">IFERROR(IF(INDEX('Disaggregation Records'!$E$155:$E$385,MATCH(RIGHT(M1468,255),RIGHT('Disaggregation Records'!$D$155:$D$385,255),0))=0,"",INDEX('Disaggregation Records'!$E$155:$E$385,MATCH(RIGHT(M1468,255),RIGHT('Disaggregation Records'!$D$155:$D$385,255),0))),"")</f>
        <v/>
      </c>
      <c r="O1468" s="425" t="str">
        <f t="array" aca="1" ref="O1468" ca="1">IFERROR(IF(INDEX('Disaggregation Records'!$F$155:$F$385,MATCH(RIGHT(M1468,255),RIGHT('Disaggregation Records'!$D$155:$D$385,255),0))=0,"",INDEX('Disaggregation Records'!$F$155:$F$385,MATCH(RIGHT(M1468,255),RIGHT('Disaggregation Records'!$D$155:$D$385,255),0))),"")</f>
        <v/>
      </c>
      <c r="P1468" s="425" t="str">
        <f t="array" aca="1" ref="P1468" ca="1">IFERROR(IF(INDEX('Disaggregation Records'!$H$155:$H$385,MATCH(RIGHT(M1468,255),RIGHT('Disaggregation Records'!$D$155:$D$385,255),0))=0,"",INDEX('Disaggregation Records'!$H$155:$H$385,MATCH(RIGHT(M1468,255),RIGHT('Disaggregation Records'!$D$155:$D$385,255),0))),"")</f>
        <v/>
      </c>
    </row>
    <row r="1469" spans="1:16" x14ac:dyDescent="0.35">
      <c r="A1469" s="891"/>
      <c r="B1469" s="903"/>
      <c r="C1469" s="890"/>
      <c r="D1469" s="901"/>
      <c r="E1469" s="913"/>
      <c r="F1469" s="431"/>
      <c r="G1469" s="905"/>
      <c r="H1469" s="895"/>
      <c r="I1469" s="915"/>
      <c r="J1469" s="899"/>
      <c r="K1469" s="893"/>
      <c r="L1469" s="425"/>
      <c r="M1469" s="425"/>
      <c r="N1469" s="425"/>
      <c r="O1469" s="425"/>
      <c r="P1469" s="425"/>
    </row>
    <row r="1470" spans="1:16" x14ac:dyDescent="0.35">
      <c r="A1470" s="891" t="str">
        <f ca="1">INDIRECT("'Disaggregation tab old'!AB"&amp;28-$K1470)</f>
        <v>a161R00000O3K45QAF</v>
      </c>
      <c r="B1470" s="902">
        <f ca="1">INDIRECT("'Disaggregation tab old'!A"&amp;28-$K1470)</f>
        <v>22</v>
      </c>
      <c r="C1470" s="889" t="str">
        <f ca="1">VLOOKUP(B1470,'Coverage Indicators - Section D'!$A$9:$AZ$70,52,FALSE)</f>
        <v/>
      </c>
      <c r="D1470" s="900" t="str">
        <f ca="1">N1470</f>
        <v/>
      </c>
      <c r="E1470" s="912" t="str">
        <f ca="1">O1470</f>
        <v/>
      </c>
      <c r="F1470" s="431"/>
      <c r="G1470" s="904" t="str">
        <f>IF(IFERROR((F1470/F1471),"") ="", "",(F1470/F1471))</f>
        <v/>
      </c>
      <c r="H1470" s="894"/>
      <c r="I1470" s="914"/>
      <c r="J1470" s="898"/>
      <c r="K1470" s="893">
        <f ca="1">IF(OFFSET(K1470,-2,0,,)="",-300,OFFSET(K1470,-2,0,,)-1)</f>
        <v>-727</v>
      </c>
      <c r="L1470" s="425" t="e">
        <f ca="1">IF(AND(EXACT(C1470,C1468),C1468&lt;&gt;0),L1468+1,0)</f>
        <v>#NAME?</v>
      </c>
      <c r="M1470" s="425" t="str">
        <f ca="1">IF(C1470&lt;&gt;"",C1470&amp;"-"&amp;L1470,"")</f>
        <v/>
      </c>
      <c r="N1470" s="425" t="str">
        <f t="array" aca="1" ref="N1470" ca="1">IFERROR(IF(INDEX('Disaggregation Records'!$E$155:$E$385,MATCH(RIGHT(M1470,255),RIGHT('Disaggregation Records'!$D$155:$D$385,255),0))=0,"",INDEX('Disaggregation Records'!$E$155:$E$385,MATCH(RIGHT(M1470,255),RIGHT('Disaggregation Records'!$D$155:$D$385,255),0))),"")</f>
        <v/>
      </c>
      <c r="O1470" s="425" t="str">
        <f t="array" aca="1" ref="O1470" ca="1">IFERROR(IF(INDEX('Disaggregation Records'!$F$155:$F$385,MATCH(RIGHT(M1470,255),RIGHT('Disaggregation Records'!$D$155:$D$385,255),0))=0,"",INDEX('Disaggregation Records'!$F$155:$F$385,MATCH(RIGHT(M1470,255),RIGHT('Disaggregation Records'!$D$155:$D$385,255),0))),"")</f>
        <v/>
      </c>
      <c r="P1470" s="425" t="str">
        <f t="array" aca="1" ref="P1470" ca="1">IFERROR(IF(INDEX('Disaggregation Records'!$H$155:$H$385,MATCH(RIGHT(M1470,255),RIGHT('Disaggregation Records'!$D$155:$D$385,255),0))=0,"",INDEX('Disaggregation Records'!$H$155:$H$385,MATCH(RIGHT(M1470,255),RIGHT('Disaggregation Records'!$D$155:$D$385,255),0))),"")</f>
        <v/>
      </c>
    </row>
    <row r="1471" spans="1:16" x14ac:dyDescent="0.35">
      <c r="A1471" s="891"/>
      <c r="B1471" s="903"/>
      <c r="C1471" s="890"/>
      <c r="D1471" s="901"/>
      <c r="E1471" s="913"/>
      <c r="F1471" s="431"/>
      <c r="G1471" s="905"/>
      <c r="H1471" s="895"/>
      <c r="I1471" s="915"/>
      <c r="J1471" s="899"/>
      <c r="K1471" s="893"/>
      <c r="L1471" s="425"/>
      <c r="M1471" s="425"/>
      <c r="N1471" s="425"/>
      <c r="O1471" s="425"/>
      <c r="P1471" s="425"/>
    </row>
    <row r="1472" spans="1:16" x14ac:dyDescent="0.35">
      <c r="A1472" s="891" t="str">
        <f ca="1">INDIRECT("'Disaggregation tab old'!AB"&amp;28-$K1472)</f>
        <v>a161R00000O3K46QAF</v>
      </c>
      <c r="B1472" s="902">
        <f ca="1">INDIRECT("'Disaggregation tab old'!A"&amp;28-$K1472)</f>
        <v>22</v>
      </c>
      <c r="C1472" s="889" t="str">
        <f ca="1">VLOOKUP(B1472,'Coverage Indicators - Section D'!$A$9:$AZ$70,52,FALSE)</f>
        <v/>
      </c>
      <c r="D1472" s="900" t="str">
        <f ca="1">N1472</f>
        <v/>
      </c>
      <c r="E1472" s="912" t="str">
        <f ca="1">O1472</f>
        <v/>
      </c>
      <c r="F1472" s="431"/>
      <c r="G1472" s="904" t="str">
        <f>IF(IFERROR((F1472/F1473),"") ="", "",(F1472/F1473))</f>
        <v/>
      </c>
      <c r="H1472" s="894"/>
      <c r="I1472" s="914"/>
      <c r="J1472" s="898"/>
      <c r="K1472" s="893">
        <f ca="1">IF(OFFSET(K1472,-2,0,,)="",-300,OFFSET(K1472,-2,0,,)-1)</f>
        <v>-728</v>
      </c>
      <c r="L1472" s="425" t="e">
        <f ca="1">IF(AND(EXACT(C1472,C1470),C1470&lt;&gt;0),L1470+1,0)</f>
        <v>#NAME?</v>
      </c>
      <c r="M1472" s="425" t="str">
        <f ca="1">IF(C1472&lt;&gt;"",C1472&amp;"-"&amp;L1472,"")</f>
        <v/>
      </c>
      <c r="N1472" s="425" t="str">
        <f t="array" aca="1" ref="N1472" ca="1">IFERROR(IF(INDEX('Disaggregation Records'!$E$155:$E$385,MATCH(RIGHT(M1472,255),RIGHT('Disaggregation Records'!$D$155:$D$385,255),0))=0,"",INDEX('Disaggregation Records'!$E$155:$E$385,MATCH(RIGHT(M1472,255),RIGHT('Disaggregation Records'!$D$155:$D$385,255),0))),"")</f>
        <v/>
      </c>
      <c r="O1472" s="425" t="str">
        <f t="array" aca="1" ref="O1472" ca="1">IFERROR(IF(INDEX('Disaggregation Records'!$F$155:$F$385,MATCH(RIGHT(M1472,255),RIGHT('Disaggregation Records'!$D$155:$D$385,255),0))=0,"",INDEX('Disaggregation Records'!$F$155:$F$385,MATCH(RIGHT(M1472,255),RIGHT('Disaggregation Records'!$D$155:$D$385,255),0))),"")</f>
        <v/>
      </c>
      <c r="P1472" s="425" t="str">
        <f t="array" aca="1" ref="P1472" ca="1">IFERROR(IF(INDEX('Disaggregation Records'!$H$155:$H$385,MATCH(RIGHT(M1472,255),RIGHT('Disaggregation Records'!$D$155:$D$385,255),0))=0,"",INDEX('Disaggregation Records'!$H$155:$H$385,MATCH(RIGHT(M1472,255),RIGHT('Disaggregation Records'!$D$155:$D$385,255),0))),"")</f>
        <v/>
      </c>
    </row>
    <row r="1473" spans="1:16" x14ac:dyDescent="0.35">
      <c r="A1473" s="891"/>
      <c r="B1473" s="903"/>
      <c r="C1473" s="890"/>
      <c r="D1473" s="901"/>
      <c r="E1473" s="913"/>
      <c r="F1473" s="431"/>
      <c r="G1473" s="905"/>
      <c r="H1473" s="895"/>
      <c r="I1473" s="915"/>
      <c r="J1473" s="899"/>
      <c r="K1473" s="893"/>
      <c r="L1473" s="425"/>
      <c r="M1473" s="425"/>
      <c r="N1473" s="425"/>
      <c r="O1473" s="425"/>
      <c r="P1473" s="425"/>
    </row>
    <row r="1474" spans="1:16" x14ac:dyDescent="0.35">
      <c r="A1474" s="891" t="str">
        <f ca="1">INDIRECT("'Disaggregation tab old'!AB"&amp;28-$K1474)</f>
        <v>a161R00000O3K47QAF</v>
      </c>
      <c r="B1474" s="902">
        <f ca="1">INDIRECT("'Disaggregation tab old'!A"&amp;28-$K1474)</f>
        <v>22</v>
      </c>
      <c r="C1474" s="889" t="str">
        <f ca="1">VLOOKUP(B1474,'Coverage Indicators - Section D'!$A$9:$AZ$70,52,FALSE)</f>
        <v/>
      </c>
      <c r="D1474" s="900" t="str">
        <f ca="1">N1474</f>
        <v/>
      </c>
      <c r="E1474" s="912" t="str">
        <f ca="1">O1474</f>
        <v/>
      </c>
      <c r="F1474" s="431"/>
      <c r="G1474" s="904" t="str">
        <f>IF(IFERROR((F1474/F1475),"") ="", "",(F1474/F1475))</f>
        <v/>
      </c>
      <c r="H1474" s="894"/>
      <c r="I1474" s="914"/>
      <c r="J1474" s="898"/>
      <c r="K1474" s="893">
        <f ca="1">IF(OFFSET(K1474,-2,0,,)="",-300,OFFSET(K1474,-2,0,,)-1)</f>
        <v>-729</v>
      </c>
      <c r="L1474" s="425" t="e">
        <f ca="1">IF(AND(EXACT(C1474,C1472),C1472&lt;&gt;0),L1472+1,0)</f>
        <v>#NAME?</v>
      </c>
      <c r="M1474" s="425" t="str">
        <f ca="1">IF(C1474&lt;&gt;"",C1474&amp;"-"&amp;L1474,"")</f>
        <v/>
      </c>
      <c r="N1474" s="425" t="str">
        <f t="array" aca="1" ref="N1474" ca="1">IFERROR(IF(INDEX('Disaggregation Records'!$E$155:$E$385,MATCH(RIGHT(M1474,255),RIGHT('Disaggregation Records'!$D$155:$D$385,255),0))=0,"",INDEX('Disaggregation Records'!$E$155:$E$385,MATCH(RIGHT(M1474,255),RIGHT('Disaggregation Records'!$D$155:$D$385,255),0))),"")</f>
        <v/>
      </c>
      <c r="O1474" s="425" t="str">
        <f t="array" aca="1" ref="O1474" ca="1">IFERROR(IF(INDEX('Disaggregation Records'!$F$155:$F$385,MATCH(RIGHT(M1474,255),RIGHT('Disaggregation Records'!$D$155:$D$385,255),0))=0,"",INDEX('Disaggregation Records'!$F$155:$F$385,MATCH(RIGHT(M1474,255),RIGHT('Disaggregation Records'!$D$155:$D$385,255),0))),"")</f>
        <v/>
      </c>
      <c r="P1474" s="425" t="str">
        <f t="array" aca="1" ref="P1474" ca="1">IFERROR(IF(INDEX('Disaggregation Records'!$H$155:$H$385,MATCH(RIGHT(M1474,255),RIGHT('Disaggregation Records'!$D$155:$D$385,255),0))=0,"",INDEX('Disaggregation Records'!$H$155:$H$385,MATCH(RIGHT(M1474,255),RIGHT('Disaggregation Records'!$D$155:$D$385,255),0))),"")</f>
        <v/>
      </c>
    </row>
    <row r="1475" spans="1:16" x14ac:dyDescent="0.35">
      <c r="A1475" s="891"/>
      <c r="B1475" s="903"/>
      <c r="C1475" s="890"/>
      <c r="D1475" s="901"/>
      <c r="E1475" s="913"/>
      <c r="F1475" s="431"/>
      <c r="G1475" s="905"/>
      <c r="H1475" s="895"/>
      <c r="I1475" s="915"/>
      <c r="J1475" s="899"/>
      <c r="K1475" s="893"/>
      <c r="L1475" s="425"/>
      <c r="M1475" s="425"/>
      <c r="N1475" s="425"/>
      <c r="O1475" s="425"/>
      <c r="P1475" s="425"/>
    </row>
    <row r="1476" spans="1:16" x14ac:dyDescent="0.35">
      <c r="A1476" s="891" t="str">
        <f ca="1">INDIRECT("'Disaggregation tab old'!AB"&amp;28-$K1476)</f>
        <v>a161R00000O3K48QAF</v>
      </c>
      <c r="B1476" s="902">
        <f ca="1">INDIRECT("'Disaggregation tab old'!A"&amp;28-$K1476)</f>
        <v>22</v>
      </c>
      <c r="C1476" s="889" t="str">
        <f ca="1">VLOOKUP(B1476,'Coverage Indicators - Section D'!$A$9:$AZ$70,52,FALSE)</f>
        <v/>
      </c>
      <c r="D1476" s="900" t="str">
        <f ca="1">N1476</f>
        <v/>
      </c>
      <c r="E1476" s="912" t="str">
        <f ca="1">O1476</f>
        <v/>
      </c>
      <c r="F1476" s="431"/>
      <c r="G1476" s="904" t="str">
        <f>IF(IFERROR((F1476/F1477),"") ="", "",(F1476/F1477))</f>
        <v/>
      </c>
      <c r="H1476" s="894"/>
      <c r="I1476" s="914"/>
      <c r="J1476" s="898"/>
      <c r="K1476" s="893">
        <f ca="1">IF(OFFSET(K1476,-2,0,,)="",-300,OFFSET(K1476,-2,0,,)-1)</f>
        <v>-730</v>
      </c>
      <c r="L1476" s="425" t="e">
        <f ca="1">IF(AND(EXACT(C1476,C1474),C1474&lt;&gt;0),L1474+1,0)</f>
        <v>#NAME?</v>
      </c>
      <c r="M1476" s="425" t="str">
        <f ca="1">IF(C1476&lt;&gt;"",C1476&amp;"-"&amp;L1476,"")</f>
        <v/>
      </c>
      <c r="N1476" s="425" t="str">
        <f t="array" aca="1" ref="N1476" ca="1">IFERROR(IF(INDEX('Disaggregation Records'!$E$155:$E$385,MATCH(RIGHT(M1476,255),RIGHT('Disaggregation Records'!$D$155:$D$385,255),0))=0,"",INDEX('Disaggregation Records'!$E$155:$E$385,MATCH(RIGHT(M1476,255),RIGHT('Disaggregation Records'!$D$155:$D$385,255),0))),"")</f>
        <v/>
      </c>
      <c r="O1476" s="425" t="str">
        <f t="array" aca="1" ref="O1476" ca="1">IFERROR(IF(INDEX('Disaggregation Records'!$F$155:$F$385,MATCH(RIGHT(M1476,255),RIGHT('Disaggregation Records'!$D$155:$D$385,255),0))=0,"",INDEX('Disaggregation Records'!$F$155:$F$385,MATCH(RIGHT(M1476,255),RIGHT('Disaggregation Records'!$D$155:$D$385,255),0))),"")</f>
        <v/>
      </c>
      <c r="P1476" s="425" t="str">
        <f t="array" aca="1" ref="P1476" ca="1">IFERROR(IF(INDEX('Disaggregation Records'!$H$155:$H$385,MATCH(RIGHT(M1476,255),RIGHT('Disaggregation Records'!$D$155:$D$385,255),0))=0,"",INDEX('Disaggregation Records'!$H$155:$H$385,MATCH(RIGHT(M1476,255),RIGHT('Disaggregation Records'!$D$155:$D$385,255),0))),"")</f>
        <v/>
      </c>
    </row>
    <row r="1477" spans="1:16" x14ac:dyDescent="0.35">
      <c r="A1477" s="891"/>
      <c r="B1477" s="903"/>
      <c r="C1477" s="890"/>
      <c r="D1477" s="901"/>
      <c r="E1477" s="913"/>
      <c r="F1477" s="431"/>
      <c r="G1477" s="905"/>
      <c r="H1477" s="895"/>
      <c r="I1477" s="915"/>
      <c r="J1477" s="899"/>
      <c r="K1477" s="893"/>
      <c r="L1477" s="425"/>
      <c r="M1477" s="425"/>
      <c r="N1477" s="425"/>
      <c r="O1477" s="425"/>
      <c r="P1477" s="425"/>
    </row>
    <row r="1478" spans="1:16" x14ac:dyDescent="0.35">
      <c r="A1478" s="891" t="str">
        <f ca="1">INDIRECT("'Disaggregation tab old'!AB"&amp;28-$K1478)</f>
        <v>a161R00000O3K49QAF</v>
      </c>
      <c r="B1478" s="902">
        <f ca="1">INDIRECT("'Disaggregation tab old'!A"&amp;28-$K1478)</f>
        <v>22</v>
      </c>
      <c r="C1478" s="889" t="str">
        <f ca="1">VLOOKUP(B1478,'Coverage Indicators - Section D'!$A$9:$AZ$70,52,FALSE)</f>
        <v/>
      </c>
      <c r="D1478" s="900" t="str">
        <f ca="1">N1478</f>
        <v/>
      </c>
      <c r="E1478" s="912" t="str">
        <f ca="1">O1478</f>
        <v/>
      </c>
      <c r="F1478" s="431"/>
      <c r="G1478" s="904" t="str">
        <f>IF(IFERROR((F1478/F1479),"") ="", "",(F1478/F1479))</f>
        <v/>
      </c>
      <c r="H1478" s="894"/>
      <c r="I1478" s="914"/>
      <c r="J1478" s="898"/>
      <c r="K1478" s="893">
        <f ca="1">IF(OFFSET(K1478,-2,0,,)="",-300,OFFSET(K1478,-2,0,,)-1)</f>
        <v>-731</v>
      </c>
      <c r="L1478" s="425" t="e">
        <f ca="1">IF(AND(EXACT(C1478,C1476),C1476&lt;&gt;0),L1476+1,0)</f>
        <v>#NAME?</v>
      </c>
      <c r="M1478" s="425" t="str">
        <f ca="1">IF(C1478&lt;&gt;"",C1478&amp;"-"&amp;L1478,"")</f>
        <v/>
      </c>
      <c r="N1478" s="425" t="str">
        <f t="array" aca="1" ref="N1478" ca="1">IFERROR(IF(INDEX('Disaggregation Records'!$E$155:$E$385,MATCH(RIGHT(M1478,255),RIGHT('Disaggregation Records'!$D$155:$D$385,255),0))=0,"",INDEX('Disaggregation Records'!$E$155:$E$385,MATCH(RIGHT(M1478,255),RIGHT('Disaggregation Records'!$D$155:$D$385,255),0))),"")</f>
        <v/>
      </c>
      <c r="O1478" s="425" t="str">
        <f t="array" aca="1" ref="O1478" ca="1">IFERROR(IF(INDEX('Disaggregation Records'!$F$155:$F$385,MATCH(RIGHT(M1478,255),RIGHT('Disaggregation Records'!$D$155:$D$385,255),0))=0,"",INDEX('Disaggregation Records'!$F$155:$F$385,MATCH(RIGHT(M1478,255),RIGHT('Disaggregation Records'!$D$155:$D$385,255),0))),"")</f>
        <v/>
      </c>
      <c r="P1478" s="425" t="str">
        <f t="array" aca="1" ref="P1478" ca="1">IFERROR(IF(INDEX('Disaggregation Records'!$H$155:$H$385,MATCH(RIGHT(M1478,255),RIGHT('Disaggregation Records'!$D$155:$D$385,255),0))=0,"",INDEX('Disaggregation Records'!$H$155:$H$385,MATCH(RIGHT(M1478,255),RIGHT('Disaggregation Records'!$D$155:$D$385,255),0))),"")</f>
        <v/>
      </c>
    </row>
    <row r="1479" spans="1:16" x14ac:dyDescent="0.35">
      <c r="A1479" s="891"/>
      <c r="B1479" s="903"/>
      <c r="C1479" s="890"/>
      <c r="D1479" s="901"/>
      <c r="E1479" s="913"/>
      <c r="F1479" s="431"/>
      <c r="G1479" s="905"/>
      <c r="H1479" s="895"/>
      <c r="I1479" s="915"/>
      <c r="J1479" s="899"/>
      <c r="K1479" s="893"/>
      <c r="L1479" s="425"/>
      <c r="M1479" s="425"/>
      <c r="N1479" s="425"/>
      <c r="O1479" s="425"/>
      <c r="P1479" s="425"/>
    </row>
    <row r="1480" spans="1:16" x14ac:dyDescent="0.35">
      <c r="A1480" s="891" t="str">
        <f ca="1">INDIRECT("'Disaggregation tab old'!AB"&amp;28-$K1480)</f>
        <v>a161R00000O3K4AQAV</v>
      </c>
      <c r="B1480" s="902">
        <f ca="1">INDIRECT("'Disaggregation tab old'!A"&amp;28-$K1480)</f>
        <v>22</v>
      </c>
      <c r="C1480" s="889" t="str">
        <f ca="1">VLOOKUP(B1480,'Coverage Indicators - Section D'!$A$9:$AZ$70,52,FALSE)</f>
        <v/>
      </c>
      <c r="D1480" s="900" t="str">
        <f ca="1">N1480</f>
        <v/>
      </c>
      <c r="E1480" s="912" t="str">
        <f ca="1">O1480</f>
        <v/>
      </c>
      <c r="F1480" s="431"/>
      <c r="G1480" s="904" t="str">
        <f>IF(IFERROR((F1480/F1481),"") ="", "",(F1480/F1481))</f>
        <v/>
      </c>
      <c r="H1480" s="894"/>
      <c r="I1480" s="914"/>
      <c r="J1480" s="898"/>
      <c r="K1480" s="893">
        <f ca="1">IF(OFFSET(K1480,-2,0,,)="",-300,OFFSET(K1480,-2,0,,)-1)</f>
        <v>-732</v>
      </c>
      <c r="L1480" s="425" t="e">
        <f ca="1">IF(AND(EXACT(C1480,C1478),C1478&lt;&gt;0),L1478+1,0)</f>
        <v>#NAME?</v>
      </c>
      <c r="M1480" s="425" t="str">
        <f ca="1">IF(C1480&lt;&gt;"",C1480&amp;"-"&amp;L1480,"")</f>
        <v/>
      </c>
      <c r="N1480" s="425" t="str">
        <f t="array" aca="1" ref="N1480" ca="1">IFERROR(IF(INDEX('Disaggregation Records'!$E$155:$E$385,MATCH(RIGHT(M1480,255),RIGHT('Disaggregation Records'!$D$155:$D$385,255),0))=0,"",INDEX('Disaggregation Records'!$E$155:$E$385,MATCH(RIGHT(M1480,255),RIGHT('Disaggregation Records'!$D$155:$D$385,255),0))),"")</f>
        <v/>
      </c>
      <c r="O1480" s="425" t="str">
        <f t="array" aca="1" ref="O1480" ca="1">IFERROR(IF(INDEX('Disaggregation Records'!$F$155:$F$385,MATCH(RIGHT(M1480,255),RIGHT('Disaggregation Records'!$D$155:$D$385,255),0))=0,"",INDEX('Disaggregation Records'!$F$155:$F$385,MATCH(RIGHT(M1480,255),RIGHT('Disaggregation Records'!$D$155:$D$385,255),0))),"")</f>
        <v/>
      </c>
      <c r="P1480" s="425" t="str">
        <f t="array" aca="1" ref="P1480" ca="1">IFERROR(IF(INDEX('Disaggregation Records'!$H$155:$H$385,MATCH(RIGHT(M1480,255),RIGHT('Disaggregation Records'!$D$155:$D$385,255),0))=0,"",INDEX('Disaggregation Records'!$H$155:$H$385,MATCH(RIGHT(M1480,255),RIGHT('Disaggregation Records'!$D$155:$D$385,255),0))),"")</f>
        <v/>
      </c>
    </row>
    <row r="1481" spans="1:16" x14ac:dyDescent="0.35">
      <c r="A1481" s="891"/>
      <c r="B1481" s="903"/>
      <c r="C1481" s="890"/>
      <c r="D1481" s="901"/>
      <c r="E1481" s="913"/>
      <c r="F1481" s="431"/>
      <c r="G1481" s="905"/>
      <c r="H1481" s="895"/>
      <c r="I1481" s="915"/>
      <c r="J1481" s="899"/>
      <c r="K1481" s="893"/>
      <c r="L1481" s="425"/>
      <c r="M1481" s="425"/>
      <c r="N1481" s="425"/>
      <c r="O1481" s="425"/>
      <c r="P1481" s="425"/>
    </row>
    <row r="1482" spans="1:16" x14ac:dyDescent="0.35">
      <c r="A1482" s="891" t="str">
        <f ca="1">INDIRECT("'Disaggregation tab old'!AB"&amp;28-$K1482)</f>
        <v>a161R00000O3K4BQAV</v>
      </c>
      <c r="B1482" s="902">
        <f ca="1">INDIRECT("'Disaggregation tab old'!A"&amp;28-$K1482)</f>
        <v>22</v>
      </c>
      <c r="C1482" s="889" t="str">
        <f ca="1">VLOOKUP(B1482,'Coverage Indicators - Section D'!$A$9:$AZ$70,52,FALSE)</f>
        <v/>
      </c>
      <c r="D1482" s="900" t="str">
        <f ca="1">N1482</f>
        <v/>
      </c>
      <c r="E1482" s="912" t="str">
        <f ca="1">O1482</f>
        <v/>
      </c>
      <c r="F1482" s="431"/>
      <c r="G1482" s="904" t="str">
        <f>IF(IFERROR((F1482/F1483),"") ="", "",(F1482/F1483))</f>
        <v/>
      </c>
      <c r="H1482" s="894"/>
      <c r="I1482" s="914"/>
      <c r="J1482" s="898"/>
      <c r="K1482" s="893">
        <f ca="1">IF(OFFSET(K1482,-2,0,,)="",-300,OFFSET(K1482,-2,0,,)-1)</f>
        <v>-733</v>
      </c>
      <c r="L1482" s="425" t="e">
        <f ca="1">IF(AND(EXACT(C1482,C1480),C1480&lt;&gt;0),L1480+1,0)</f>
        <v>#NAME?</v>
      </c>
      <c r="M1482" s="425" t="str">
        <f ca="1">IF(C1482&lt;&gt;"",C1482&amp;"-"&amp;L1482,"")</f>
        <v/>
      </c>
      <c r="N1482" s="425" t="str">
        <f t="array" aca="1" ref="N1482" ca="1">IFERROR(IF(INDEX('Disaggregation Records'!$E$155:$E$385,MATCH(RIGHT(M1482,255),RIGHT('Disaggregation Records'!$D$155:$D$385,255),0))=0,"",INDEX('Disaggregation Records'!$E$155:$E$385,MATCH(RIGHT(M1482,255),RIGHT('Disaggregation Records'!$D$155:$D$385,255),0))),"")</f>
        <v/>
      </c>
      <c r="O1482" s="425" t="str">
        <f t="array" aca="1" ref="O1482" ca="1">IFERROR(IF(INDEX('Disaggregation Records'!$F$155:$F$385,MATCH(RIGHT(M1482,255),RIGHT('Disaggregation Records'!$D$155:$D$385,255),0))=0,"",INDEX('Disaggregation Records'!$F$155:$F$385,MATCH(RIGHT(M1482,255),RIGHT('Disaggregation Records'!$D$155:$D$385,255),0))),"")</f>
        <v/>
      </c>
      <c r="P1482" s="425" t="str">
        <f t="array" aca="1" ref="P1482" ca="1">IFERROR(IF(INDEX('Disaggregation Records'!$H$155:$H$385,MATCH(RIGHT(M1482,255),RIGHT('Disaggregation Records'!$D$155:$D$385,255),0))=0,"",INDEX('Disaggregation Records'!$H$155:$H$385,MATCH(RIGHT(M1482,255),RIGHT('Disaggregation Records'!$D$155:$D$385,255),0))),"")</f>
        <v/>
      </c>
    </row>
    <row r="1483" spans="1:16" x14ac:dyDescent="0.35">
      <c r="A1483" s="891"/>
      <c r="B1483" s="903"/>
      <c r="C1483" s="890"/>
      <c r="D1483" s="901"/>
      <c r="E1483" s="913"/>
      <c r="F1483" s="431"/>
      <c r="G1483" s="905"/>
      <c r="H1483" s="895"/>
      <c r="I1483" s="915"/>
      <c r="J1483" s="899"/>
      <c r="K1483" s="893"/>
      <c r="L1483" s="425"/>
      <c r="M1483" s="425"/>
      <c r="N1483" s="425"/>
      <c r="O1483" s="425"/>
      <c r="P1483" s="425"/>
    </row>
    <row r="1484" spans="1:16" x14ac:dyDescent="0.35">
      <c r="A1484" s="891" t="str">
        <f ca="1">INDIRECT("'Disaggregation tab old'!AB"&amp;28-$K1484)</f>
        <v>a161R00000O3K4CQAV</v>
      </c>
      <c r="B1484" s="902">
        <f ca="1">INDIRECT("'Disaggregation tab old'!A"&amp;28-$K1484)</f>
        <v>22</v>
      </c>
      <c r="C1484" s="889" t="str">
        <f ca="1">VLOOKUP(B1484,'Coverage Indicators - Section D'!$A$9:$AZ$70,52,FALSE)</f>
        <v/>
      </c>
      <c r="D1484" s="900" t="str">
        <f ca="1">N1484</f>
        <v/>
      </c>
      <c r="E1484" s="912" t="str">
        <f ca="1">O1484</f>
        <v/>
      </c>
      <c r="F1484" s="431"/>
      <c r="G1484" s="904" t="str">
        <f>IF(IFERROR((F1484/F1485),"") ="", "",(F1484/F1485))</f>
        <v/>
      </c>
      <c r="H1484" s="894"/>
      <c r="I1484" s="914"/>
      <c r="J1484" s="898"/>
      <c r="K1484" s="893">
        <f ca="1">IF(OFFSET(K1484,-2,0,,)="",-300,OFFSET(K1484,-2,0,,)-1)</f>
        <v>-734</v>
      </c>
      <c r="L1484" s="425" t="e">
        <f ca="1">IF(AND(EXACT(C1484,C1482),C1482&lt;&gt;0),L1482+1,0)</f>
        <v>#NAME?</v>
      </c>
      <c r="M1484" s="425" t="str">
        <f ca="1">IF(C1484&lt;&gt;"",C1484&amp;"-"&amp;L1484,"")</f>
        <v/>
      </c>
      <c r="N1484" s="425" t="str">
        <f t="array" aca="1" ref="N1484" ca="1">IFERROR(IF(INDEX('Disaggregation Records'!$E$155:$E$385,MATCH(RIGHT(M1484,255),RIGHT('Disaggregation Records'!$D$155:$D$385,255),0))=0,"",INDEX('Disaggregation Records'!$E$155:$E$385,MATCH(RIGHT(M1484,255),RIGHT('Disaggregation Records'!$D$155:$D$385,255),0))),"")</f>
        <v/>
      </c>
      <c r="O1484" s="425" t="str">
        <f t="array" aca="1" ref="O1484" ca="1">IFERROR(IF(INDEX('Disaggregation Records'!$F$155:$F$385,MATCH(RIGHT(M1484,255),RIGHT('Disaggregation Records'!$D$155:$D$385,255),0))=0,"",INDEX('Disaggregation Records'!$F$155:$F$385,MATCH(RIGHT(M1484,255),RIGHT('Disaggregation Records'!$D$155:$D$385,255),0))),"")</f>
        <v/>
      </c>
      <c r="P1484" s="425" t="str">
        <f t="array" aca="1" ref="P1484" ca="1">IFERROR(IF(INDEX('Disaggregation Records'!$H$155:$H$385,MATCH(RIGHT(M1484,255),RIGHT('Disaggregation Records'!$D$155:$D$385,255),0))=0,"",INDEX('Disaggregation Records'!$H$155:$H$385,MATCH(RIGHT(M1484,255),RIGHT('Disaggregation Records'!$D$155:$D$385,255),0))),"")</f>
        <v/>
      </c>
    </row>
    <row r="1485" spans="1:16" x14ac:dyDescent="0.35">
      <c r="A1485" s="891"/>
      <c r="B1485" s="903"/>
      <c r="C1485" s="890"/>
      <c r="D1485" s="901"/>
      <c r="E1485" s="913"/>
      <c r="F1485" s="431"/>
      <c r="G1485" s="905"/>
      <c r="H1485" s="895"/>
      <c r="I1485" s="915"/>
      <c r="J1485" s="899"/>
      <c r="K1485" s="893"/>
      <c r="L1485" s="425"/>
      <c r="M1485" s="425"/>
      <c r="N1485" s="425"/>
      <c r="O1485" s="425"/>
      <c r="P1485" s="425"/>
    </row>
    <row r="1486" spans="1:16" x14ac:dyDescent="0.35">
      <c r="A1486" s="891" t="str">
        <f ca="1">INDIRECT("'Disaggregation tab old'!AB"&amp;28-$K1486)</f>
        <v>a161R00000O3K4DQAV</v>
      </c>
      <c r="B1486" s="902">
        <f ca="1">INDIRECT("'Disaggregation tab old'!A"&amp;28-$K1486)</f>
        <v>22</v>
      </c>
      <c r="C1486" s="889" t="str">
        <f ca="1">VLOOKUP(B1486,'Coverage Indicators - Section D'!$A$9:$AZ$70,52,FALSE)</f>
        <v/>
      </c>
      <c r="D1486" s="900" t="str">
        <f ca="1">N1486</f>
        <v/>
      </c>
      <c r="E1486" s="912" t="str">
        <f ca="1">O1486</f>
        <v/>
      </c>
      <c r="F1486" s="431"/>
      <c r="G1486" s="904" t="str">
        <f>IF(IFERROR((F1486/F1487),"") ="", "",(F1486/F1487))</f>
        <v/>
      </c>
      <c r="H1486" s="894"/>
      <c r="I1486" s="914"/>
      <c r="J1486" s="898"/>
      <c r="K1486" s="893">
        <f ca="1">IF(OFFSET(K1486,-2,0,,)="",-300,OFFSET(K1486,-2,0,,)-1)</f>
        <v>-735</v>
      </c>
      <c r="L1486" s="425" t="e">
        <f ca="1">IF(AND(EXACT(C1486,C1484),C1484&lt;&gt;0),L1484+1,0)</f>
        <v>#NAME?</v>
      </c>
      <c r="M1486" s="425" t="str">
        <f ca="1">IF(C1486&lt;&gt;"",C1486&amp;"-"&amp;L1486,"")</f>
        <v/>
      </c>
      <c r="N1486" s="425" t="str">
        <f t="array" aca="1" ref="N1486" ca="1">IFERROR(IF(INDEX('Disaggregation Records'!$E$155:$E$385,MATCH(RIGHT(M1486,255),RIGHT('Disaggregation Records'!$D$155:$D$385,255),0))=0,"",INDEX('Disaggregation Records'!$E$155:$E$385,MATCH(RIGHT(M1486,255),RIGHT('Disaggregation Records'!$D$155:$D$385,255),0))),"")</f>
        <v/>
      </c>
      <c r="O1486" s="425" t="str">
        <f t="array" aca="1" ref="O1486" ca="1">IFERROR(IF(INDEX('Disaggregation Records'!$F$155:$F$385,MATCH(RIGHT(M1486,255),RIGHT('Disaggregation Records'!$D$155:$D$385,255),0))=0,"",INDEX('Disaggregation Records'!$F$155:$F$385,MATCH(RIGHT(M1486,255),RIGHT('Disaggregation Records'!$D$155:$D$385,255),0))),"")</f>
        <v/>
      </c>
      <c r="P1486" s="425" t="str">
        <f t="array" aca="1" ref="P1486" ca="1">IFERROR(IF(INDEX('Disaggregation Records'!$H$155:$H$385,MATCH(RIGHT(M1486,255),RIGHT('Disaggregation Records'!$D$155:$D$385,255),0))=0,"",INDEX('Disaggregation Records'!$H$155:$H$385,MATCH(RIGHT(M1486,255),RIGHT('Disaggregation Records'!$D$155:$D$385,255),0))),"")</f>
        <v/>
      </c>
    </row>
    <row r="1487" spans="1:16" x14ac:dyDescent="0.35">
      <c r="A1487" s="891"/>
      <c r="B1487" s="903"/>
      <c r="C1487" s="890"/>
      <c r="D1487" s="901"/>
      <c r="E1487" s="913"/>
      <c r="F1487" s="431"/>
      <c r="G1487" s="905"/>
      <c r="H1487" s="895"/>
      <c r="I1487" s="915"/>
      <c r="J1487" s="899"/>
      <c r="K1487" s="893"/>
      <c r="L1487" s="425"/>
      <c r="M1487" s="425"/>
      <c r="N1487" s="425"/>
      <c r="O1487" s="425"/>
      <c r="P1487" s="425"/>
    </row>
    <row r="1488" spans="1:16" x14ac:dyDescent="0.35">
      <c r="A1488" s="891" t="str">
        <f ca="1">INDIRECT("'Disaggregation tab old'!AB"&amp;28-$K1488)</f>
        <v>a161R00000O3K4EQAV</v>
      </c>
      <c r="B1488" s="902">
        <f ca="1">INDIRECT("'Disaggregation tab old'!A"&amp;28-$K1488)</f>
        <v>22</v>
      </c>
      <c r="C1488" s="889" t="str">
        <f ca="1">VLOOKUP(B1488,'Coverage Indicators - Section D'!$A$9:$AZ$70,52,FALSE)</f>
        <v/>
      </c>
      <c r="D1488" s="900" t="str">
        <f ca="1">N1488</f>
        <v/>
      </c>
      <c r="E1488" s="912" t="str">
        <f ca="1">O1488</f>
        <v/>
      </c>
      <c r="F1488" s="431"/>
      <c r="G1488" s="904" t="str">
        <f>IF(IFERROR((F1488/F1489),"") ="", "",(F1488/F1489))</f>
        <v/>
      </c>
      <c r="H1488" s="894"/>
      <c r="I1488" s="914"/>
      <c r="J1488" s="898"/>
      <c r="K1488" s="893">
        <f ca="1">IF(OFFSET(K1488,-2,0,,)="",-300,OFFSET(K1488,-2,0,,)-1)</f>
        <v>-736</v>
      </c>
      <c r="L1488" s="425" t="e">
        <f ca="1">IF(AND(EXACT(C1488,C1486),C1486&lt;&gt;0),L1486+1,0)</f>
        <v>#NAME?</v>
      </c>
      <c r="M1488" s="425" t="str">
        <f ca="1">IF(C1488&lt;&gt;"",C1488&amp;"-"&amp;L1488,"")</f>
        <v/>
      </c>
      <c r="N1488" s="425" t="str">
        <f t="array" aca="1" ref="N1488" ca="1">IFERROR(IF(INDEX('Disaggregation Records'!$E$155:$E$385,MATCH(RIGHT(M1488,255),RIGHT('Disaggregation Records'!$D$155:$D$385,255),0))=0,"",INDEX('Disaggregation Records'!$E$155:$E$385,MATCH(RIGHT(M1488,255),RIGHT('Disaggregation Records'!$D$155:$D$385,255),0))),"")</f>
        <v/>
      </c>
      <c r="O1488" s="425" t="str">
        <f t="array" aca="1" ref="O1488" ca="1">IFERROR(IF(INDEX('Disaggregation Records'!$F$155:$F$385,MATCH(RIGHT(M1488,255),RIGHT('Disaggregation Records'!$D$155:$D$385,255),0))=0,"",INDEX('Disaggregation Records'!$F$155:$F$385,MATCH(RIGHT(M1488,255),RIGHT('Disaggregation Records'!$D$155:$D$385,255),0))),"")</f>
        <v/>
      </c>
      <c r="P1488" s="425" t="str">
        <f t="array" aca="1" ref="P1488" ca="1">IFERROR(IF(INDEX('Disaggregation Records'!$H$155:$H$385,MATCH(RIGHT(M1488,255),RIGHT('Disaggregation Records'!$D$155:$D$385,255),0))=0,"",INDEX('Disaggregation Records'!$H$155:$H$385,MATCH(RIGHT(M1488,255),RIGHT('Disaggregation Records'!$D$155:$D$385,255),0))),"")</f>
        <v/>
      </c>
    </row>
    <row r="1489" spans="1:16" x14ac:dyDescent="0.35">
      <c r="A1489" s="891"/>
      <c r="B1489" s="903"/>
      <c r="C1489" s="890"/>
      <c r="D1489" s="901"/>
      <c r="E1489" s="913"/>
      <c r="F1489" s="431"/>
      <c r="G1489" s="905"/>
      <c r="H1489" s="895"/>
      <c r="I1489" s="915"/>
      <c r="J1489" s="899"/>
      <c r="K1489" s="893"/>
      <c r="L1489" s="425"/>
      <c r="M1489" s="425"/>
      <c r="N1489" s="425"/>
      <c r="O1489" s="425"/>
      <c r="P1489" s="425"/>
    </row>
    <row r="1490" spans="1:16" x14ac:dyDescent="0.35">
      <c r="A1490" s="891" t="str">
        <f ca="1">INDIRECT("'Disaggregation tab old'!AB"&amp;28-$K1490)</f>
        <v>a161R00000O3K4FQAV</v>
      </c>
      <c r="B1490" s="902">
        <f ca="1">INDIRECT("'Disaggregation tab old'!A"&amp;28-$K1490)</f>
        <v>22</v>
      </c>
      <c r="C1490" s="889" t="str">
        <f ca="1">VLOOKUP(B1490,'Coverage Indicators - Section D'!$A$9:$AZ$70,52,FALSE)</f>
        <v/>
      </c>
      <c r="D1490" s="900" t="str">
        <f ca="1">N1490</f>
        <v/>
      </c>
      <c r="E1490" s="912" t="str">
        <f ca="1">O1490</f>
        <v/>
      </c>
      <c r="F1490" s="431"/>
      <c r="G1490" s="904" t="str">
        <f>IF(IFERROR((F1490/F1491),"") ="", "",(F1490/F1491))</f>
        <v/>
      </c>
      <c r="H1490" s="894"/>
      <c r="I1490" s="914"/>
      <c r="J1490" s="898"/>
      <c r="K1490" s="893">
        <f ca="1">IF(OFFSET(K1490,-2,0,,)="",-300,OFFSET(K1490,-2,0,,)-1)</f>
        <v>-737</v>
      </c>
      <c r="L1490" s="425" t="e">
        <f ca="1">IF(AND(EXACT(C1490,C1488),C1488&lt;&gt;0),L1488+1,0)</f>
        <v>#NAME?</v>
      </c>
      <c r="M1490" s="425" t="str">
        <f ca="1">IF(C1490&lt;&gt;"",C1490&amp;"-"&amp;L1490,"")</f>
        <v/>
      </c>
      <c r="N1490" s="425" t="str">
        <f t="array" aca="1" ref="N1490" ca="1">IFERROR(IF(INDEX('Disaggregation Records'!$E$155:$E$385,MATCH(RIGHT(M1490,255),RIGHT('Disaggregation Records'!$D$155:$D$385,255),0))=0,"",INDEX('Disaggregation Records'!$E$155:$E$385,MATCH(RIGHT(M1490,255),RIGHT('Disaggregation Records'!$D$155:$D$385,255),0))),"")</f>
        <v/>
      </c>
      <c r="O1490" s="425" t="str">
        <f t="array" aca="1" ref="O1490" ca="1">IFERROR(IF(INDEX('Disaggregation Records'!$F$155:$F$385,MATCH(RIGHT(M1490,255),RIGHT('Disaggregation Records'!$D$155:$D$385,255),0))=0,"",INDEX('Disaggregation Records'!$F$155:$F$385,MATCH(RIGHT(M1490,255),RIGHT('Disaggregation Records'!$D$155:$D$385,255),0))),"")</f>
        <v/>
      </c>
      <c r="P1490" s="425" t="str">
        <f t="array" aca="1" ref="P1490" ca="1">IFERROR(IF(INDEX('Disaggregation Records'!$H$155:$H$385,MATCH(RIGHT(M1490,255),RIGHT('Disaggregation Records'!$D$155:$D$385,255),0))=0,"",INDEX('Disaggregation Records'!$H$155:$H$385,MATCH(RIGHT(M1490,255),RIGHT('Disaggregation Records'!$D$155:$D$385,255),0))),"")</f>
        <v/>
      </c>
    </row>
    <row r="1491" spans="1:16" x14ac:dyDescent="0.35">
      <c r="A1491" s="891"/>
      <c r="B1491" s="903"/>
      <c r="C1491" s="890"/>
      <c r="D1491" s="901"/>
      <c r="E1491" s="913"/>
      <c r="F1491" s="431"/>
      <c r="G1491" s="905"/>
      <c r="H1491" s="895"/>
      <c r="I1491" s="915"/>
      <c r="J1491" s="899"/>
      <c r="K1491" s="893"/>
      <c r="L1491" s="425"/>
      <c r="M1491" s="425"/>
      <c r="N1491" s="425"/>
      <c r="O1491" s="425"/>
      <c r="P1491" s="425"/>
    </row>
    <row r="1492" spans="1:16" x14ac:dyDescent="0.35">
      <c r="A1492" s="891" t="str">
        <f ca="1">INDIRECT("'Disaggregation tab old'!AB"&amp;28-$K1492)</f>
        <v>a161R00000O3K4GQAV</v>
      </c>
      <c r="B1492" s="902">
        <f ca="1">INDIRECT("'Disaggregation tab old'!A"&amp;28-$K1492)</f>
        <v>22</v>
      </c>
      <c r="C1492" s="889" t="str">
        <f ca="1">VLOOKUP(B1492,'Coverage Indicators - Section D'!$A$9:$AZ$70,52,FALSE)</f>
        <v/>
      </c>
      <c r="D1492" s="900" t="str">
        <f ca="1">N1492</f>
        <v/>
      </c>
      <c r="E1492" s="912" t="str">
        <f ca="1">O1492</f>
        <v/>
      </c>
      <c r="F1492" s="431"/>
      <c r="G1492" s="904" t="str">
        <f>IF(IFERROR((F1492/F1493),"") ="", "",(F1492/F1493))</f>
        <v/>
      </c>
      <c r="H1492" s="894"/>
      <c r="I1492" s="914"/>
      <c r="J1492" s="898"/>
      <c r="K1492" s="893">
        <f ca="1">IF(OFFSET(K1492,-2,0,,)="",-300,OFFSET(K1492,-2,0,,)-1)</f>
        <v>-738</v>
      </c>
      <c r="L1492" s="425" t="e">
        <f ca="1">IF(AND(EXACT(C1492,C1490),C1490&lt;&gt;0),L1490+1,0)</f>
        <v>#NAME?</v>
      </c>
      <c r="M1492" s="425" t="str">
        <f ca="1">IF(C1492&lt;&gt;"",C1492&amp;"-"&amp;L1492,"")</f>
        <v/>
      </c>
      <c r="N1492" s="425" t="str">
        <f t="array" aca="1" ref="N1492" ca="1">IFERROR(IF(INDEX('Disaggregation Records'!$E$155:$E$385,MATCH(RIGHT(M1492,255),RIGHT('Disaggregation Records'!$D$155:$D$385,255),0))=0,"",INDEX('Disaggregation Records'!$E$155:$E$385,MATCH(RIGHT(M1492,255),RIGHT('Disaggregation Records'!$D$155:$D$385,255),0))),"")</f>
        <v/>
      </c>
      <c r="O1492" s="425" t="str">
        <f t="array" aca="1" ref="O1492" ca="1">IFERROR(IF(INDEX('Disaggregation Records'!$F$155:$F$385,MATCH(RIGHT(M1492,255),RIGHT('Disaggregation Records'!$D$155:$D$385,255),0))=0,"",INDEX('Disaggregation Records'!$F$155:$F$385,MATCH(RIGHT(M1492,255),RIGHT('Disaggregation Records'!$D$155:$D$385,255),0))),"")</f>
        <v/>
      </c>
      <c r="P1492" s="425" t="str">
        <f t="array" aca="1" ref="P1492" ca="1">IFERROR(IF(INDEX('Disaggregation Records'!$H$155:$H$385,MATCH(RIGHT(M1492,255),RIGHT('Disaggregation Records'!$D$155:$D$385,255),0))=0,"",INDEX('Disaggregation Records'!$H$155:$H$385,MATCH(RIGHT(M1492,255),RIGHT('Disaggregation Records'!$D$155:$D$385,255),0))),"")</f>
        <v/>
      </c>
    </row>
    <row r="1493" spans="1:16" x14ac:dyDescent="0.35">
      <c r="A1493" s="891"/>
      <c r="B1493" s="903"/>
      <c r="C1493" s="890"/>
      <c r="D1493" s="901"/>
      <c r="E1493" s="913"/>
      <c r="F1493" s="431"/>
      <c r="G1493" s="905"/>
      <c r="H1493" s="895"/>
      <c r="I1493" s="915"/>
      <c r="J1493" s="899"/>
      <c r="K1493" s="893"/>
      <c r="L1493" s="425"/>
      <c r="M1493" s="425"/>
      <c r="N1493" s="425"/>
      <c r="O1493" s="425"/>
      <c r="P1493" s="425"/>
    </row>
    <row r="1494" spans="1:16" x14ac:dyDescent="0.35">
      <c r="A1494" s="891" t="str">
        <f ca="1">INDIRECT("'Disaggregation tab old'!AB"&amp;28-$K1494)</f>
        <v>a161R00000O3K4HQAV</v>
      </c>
      <c r="B1494" s="902">
        <f ca="1">INDIRECT("'Disaggregation tab old'!A"&amp;28-$K1494)</f>
        <v>22</v>
      </c>
      <c r="C1494" s="889" t="str">
        <f ca="1">VLOOKUP(B1494,'Coverage Indicators - Section D'!$A$9:$AZ$70,52,FALSE)</f>
        <v/>
      </c>
      <c r="D1494" s="900" t="str">
        <f ca="1">N1494</f>
        <v/>
      </c>
      <c r="E1494" s="912" t="str">
        <f ca="1">O1494</f>
        <v/>
      </c>
      <c r="F1494" s="431"/>
      <c r="G1494" s="904" t="str">
        <f>IF(IFERROR((F1494/F1495),"") ="", "",(F1494/F1495))</f>
        <v/>
      </c>
      <c r="H1494" s="894"/>
      <c r="I1494" s="914"/>
      <c r="J1494" s="898"/>
      <c r="K1494" s="893">
        <f ca="1">IF(OFFSET(K1494,-2,0,,)="",-300,OFFSET(K1494,-2,0,,)-1)</f>
        <v>-739</v>
      </c>
      <c r="L1494" s="425" t="e">
        <f ca="1">IF(AND(EXACT(C1494,C1492),C1492&lt;&gt;0),L1492+1,0)</f>
        <v>#NAME?</v>
      </c>
      <c r="M1494" s="425" t="str">
        <f ca="1">IF(C1494&lt;&gt;"",C1494&amp;"-"&amp;L1494,"")</f>
        <v/>
      </c>
      <c r="N1494" s="425" t="str">
        <f t="array" aca="1" ref="N1494" ca="1">IFERROR(IF(INDEX('Disaggregation Records'!$E$155:$E$385,MATCH(RIGHT(M1494,255),RIGHT('Disaggregation Records'!$D$155:$D$385,255),0))=0,"",INDEX('Disaggregation Records'!$E$155:$E$385,MATCH(RIGHT(M1494,255),RIGHT('Disaggregation Records'!$D$155:$D$385,255),0))),"")</f>
        <v/>
      </c>
      <c r="O1494" s="425" t="str">
        <f t="array" aca="1" ref="O1494" ca="1">IFERROR(IF(INDEX('Disaggregation Records'!$F$155:$F$385,MATCH(RIGHT(M1494,255),RIGHT('Disaggregation Records'!$D$155:$D$385,255),0))=0,"",INDEX('Disaggregation Records'!$F$155:$F$385,MATCH(RIGHT(M1494,255),RIGHT('Disaggregation Records'!$D$155:$D$385,255),0))),"")</f>
        <v/>
      </c>
      <c r="P1494" s="425" t="str">
        <f t="array" aca="1" ref="P1494" ca="1">IFERROR(IF(INDEX('Disaggregation Records'!$H$155:$H$385,MATCH(RIGHT(M1494,255),RIGHT('Disaggregation Records'!$D$155:$D$385,255),0))=0,"",INDEX('Disaggregation Records'!$H$155:$H$385,MATCH(RIGHT(M1494,255),RIGHT('Disaggregation Records'!$D$155:$D$385,255),0))),"")</f>
        <v/>
      </c>
    </row>
    <row r="1495" spans="1:16" x14ac:dyDescent="0.35">
      <c r="A1495" s="891"/>
      <c r="B1495" s="903"/>
      <c r="C1495" s="890"/>
      <c r="D1495" s="901"/>
      <c r="E1495" s="913"/>
      <c r="F1495" s="431"/>
      <c r="G1495" s="905"/>
      <c r="H1495" s="895"/>
      <c r="I1495" s="915"/>
      <c r="J1495" s="899"/>
      <c r="K1495" s="893"/>
      <c r="L1495" s="425"/>
      <c r="M1495" s="425"/>
      <c r="N1495" s="425"/>
      <c r="O1495" s="425"/>
      <c r="P1495" s="425"/>
    </row>
    <row r="1496" spans="1:16" x14ac:dyDescent="0.35">
      <c r="A1496" s="891" t="str">
        <f ca="1">INDIRECT("'Disaggregation tab old'!AB"&amp;28-$K1496)</f>
        <v>a161R00000O3K4IQAV</v>
      </c>
      <c r="B1496" s="902">
        <f ca="1">INDIRECT("'Disaggregation tab old'!A"&amp;28-$K1496)</f>
        <v>23</v>
      </c>
      <c r="C1496" s="889" t="str">
        <f ca="1">VLOOKUP(B1496,'Coverage Indicators - Section D'!$A$9:$AZ$70,52,FALSE)</f>
        <v/>
      </c>
      <c r="D1496" s="900" t="str">
        <f ca="1">N1496</f>
        <v/>
      </c>
      <c r="E1496" s="912" t="str">
        <f ca="1">O1496</f>
        <v/>
      </c>
      <c r="F1496" s="431"/>
      <c r="G1496" s="904" t="str">
        <f>IF(IFERROR((F1496/F1497),"") ="", "",(F1496/F1497))</f>
        <v/>
      </c>
      <c r="H1496" s="894"/>
      <c r="I1496" s="914"/>
      <c r="J1496" s="898"/>
      <c r="K1496" s="893">
        <f ca="1">IF(OFFSET(K1496,-2,0,,)="",-300,OFFSET(K1496,-2,0,,)-1)</f>
        <v>-740</v>
      </c>
      <c r="L1496" s="425" t="e">
        <f ca="1">IF(AND(EXACT(C1496,C1494),C1494&lt;&gt;0),L1494+1,0)</f>
        <v>#NAME?</v>
      </c>
      <c r="M1496" s="425" t="str">
        <f ca="1">IF(C1496&lt;&gt;"",C1496&amp;"-"&amp;L1496,"")</f>
        <v/>
      </c>
      <c r="N1496" s="425" t="str">
        <f t="array" aca="1" ref="N1496" ca="1">IFERROR(IF(INDEX('Disaggregation Records'!$E$155:$E$385,MATCH(RIGHT(M1496,255),RIGHT('Disaggregation Records'!$D$155:$D$385,255),0))=0,"",INDEX('Disaggregation Records'!$E$155:$E$385,MATCH(RIGHT(M1496,255),RIGHT('Disaggregation Records'!$D$155:$D$385,255),0))),"")</f>
        <v/>
      </c>
      <c r="O1496" s="425" t="str">
        <f t="array" aca="1" ref="O1496" ca="1">IFERROR(IF(INDEX('Disaggregation Records'!$F$155:$F$385,MATCH(RIGHT(M1496,255),RIGHT('Disaggregation Records'!$D$155:$D$385,255),0))=0,"",INDEX('Disaggregation Records'!$F$155:$F$385,MATCH(RIGHT(M1496,255),RIGHT('Disaggregation Records'!$D$155:$D$385,255),0))),"")</f>
        <v/>
      </c>
      <c r="P1496" s="425" t="str">
        <f t="array" aca="1" ref="P1496" ca="1">IFERROR(IF(INDEX('Disaggregation Records'!$H$155:$H$385,MATCH(RIGHT(M1496,255),RIGHT('Disaggregation Records'!$D$155:$D$385,255),0))=0,"",INDEX('Disaggregation Records'!$H$155:$H$385,MATCH(RIGHT(M1496,255),RIGHT('Disaggregation Records'!$D$155:$D$385,255),0))),"")</f>
        <v/>
      </c>
    </row>
    <row r="1497" spans="1:16" x14ac:dyDescent="0.35">
      <c r="A1497" s="891"/>
      <c r="B1497" s="903"/>
      <c r="C1497" s="890"/>
      <c r="D1497" s="901"/>
      <c r="E1497" s="913"/>
      <c r="F1497" s="431"/>
      <c r="G1497" s="905"/>
      <c r="H1497" s="895"/>
      <c r="I1497" s="915"/>
      <c r="J1497" s="899"/>
      <c r="K1497" s="893"/>
      <c r="L1497" s="425"/>
      <c r="M1497" s="425"/>
      <c r="N1497" s="425"/>
      <c r="O1497" s="425"/>
      <c r="P1497" s="425"/>
    </row>
    <row r="1498" spans="1:16" x14ac:dyDescent="0.35">
      <c r="A1498" s="891" t="str">
        <f ca="1">INDIRECT("'Disaggregation tab old'!AB"&amp;28-$K1498)</f>
        <v>a161R00000O3K4JQAV</v>
      </c>
      <c r="B1498" s="902">
        <f ca="1">INDIRECT("'Disaggregation tab old'!A"&amp;28-$K1498)</f>
        <v>23</v>
      </c>
      <c r="C1498" s="889" t="str">
        <f ca="1">VLOOKUP(B1498,'Coverage Indicators - Section D'!$A$9:$AZ$70,52,FALSE)</f>
        <v/>
      </c>
      <c r="D1498" s="900" t="str">
        <f ca="1">N1498</f>
        <v/>
      </c>
      <c r="E1498" s="912" t="str">
        <f ca="1">O1498</f>
        <v/>
      </c>
      <c r="F1498" s="431"/>
      <c r="G1498" s="904" t="str">
        <f>IF(IFERROR((F1498/F1499),"") ="", "",(F1498/F1499))</f>
        <v/>
      </c>
      <c r="H1498" s="894"/>
      <c r="I1498" s="914"/>
      <c r="J1498" s="898"/>
      <c r="K1498" s="893">
        <f ca="1">IF(OFFSET(K1498,-2,0,,)="",-300,OFFSET(K1498,-2,0,,)-1)</f>
        <v>-741</v>
      </c>
      <c r="L1498" s="425" t="e">
        <f ca="1">IF(AND(EXACT(C1498,C1496),C1496&lt;&gt;0),L1496+1,0)</f>
        <v>#NAME?</v>
      </c>
      <c r="M1498" s="425" t="str">
        <f ca="1">IF(C1498&lt;&gt;"",C1498&amp;"-"&amp;L1498,"")</f>
        <v/>
      </c>
      <c r="N1498" s="425" t="str">
        <f t="array" aca="1" ref="N1498" ca="1">IFERROR(IF(INDEX('Disaggregation Records'!$E$155:$E$385,MATCH(RIGHT(M1498,255),RIGHT('Disaggregation Records'!$D$155:$D$385,255),0))=0,"",INDEX('Disaggregation Records'!$E$155:$E$385,MATCH(RIGHT(M1498,255),RIGHT('Disaggregation Records'!$D$155:$D$385,255),0))),"")</f>
        <v/>
      </c>
      <c r="O1498" s="425" t="str">
        <f t="array" aca="1" ref="O1498" ca="1">IFERROR(IF(INDEX('Disaggregation Records'!$F$155:$F$385,MATCH(RIGHT(M1498,255),RIGHT('Disaggregation Records'!$D$155:$D$385,255),0))=0,"",INDEX('Disaggregation Records'!$F$155:$F$385,MATCH(RIGHT(M1498,255),RIGHT('Disaggregation Records'!$D$155:$D$385,255),0))),"")</f>
        <v/>
      </c>
      <c r="P1498" s="425" t="str">
        <f t="array" aca="1" ref="P1498" ca="1">IFERROR(IF(INDEX('Disaggregation Records'!$H$155:$H$385,MATCH(RIGHT(M1498,255),RIGHT('Disaggregation Records'!$D$155:$D$385,255),0))=0,"",INDEX('Disaggregation Records'!$H$155:$H$385,MATCH(RIGHT(M1498,255),RIGHT('Disaggregation Records'!$D$155:$D$385,255),0))),"")</f>
        <v/>
      </c>
    </row>
    <row r="1499" spans="1:16" x14ac:dyDescent="0.35">
      <c r="A1499" s="891"/>
      <c r="B1499" s="903"/>
      <c r="C1499" s="890"/>
      <c r="D1499" s="901"/>
      <c r="E1499" s="913"/>
      <c r="F1499" s="431"/>
      <c r="G1499" s="905"/>
      <c r="H1499" s="895"/>
      <c r="I1499" s="915"/>
      <c r="J1499" s="899"/>
      <c r="K1499" s="893"/>
      <c r="L1499" s="425"/>
      <c r="M1499" s="425"/>
      <c r="N1499" s="425"/>
      <c r="O1499" s="425"/>
      <c r="P1499" s="425"/>
    </row>
    <row r="1500" spans="1:16" x14ac:dyDescent="0.35">
      <c r="A1500" s="891" t="str">
        <f ca="1">INDIRECT("'Disaggregation tab old'!AB"&amp;28-$K1500)</f>
        <v>a161R00000O3K4KQAV</v>
      </c>
      <c r="B1500" s="902">
        <f ca="1">INDIRECT("'Disaggregation tab old'!A"&amp;28-$K1500)</f>
        <v>23</v>
      </c>
      <c r="C1500" s="889" t="str">
        <f ca="1">VLOOKUP(B1500,'Coverage Indicators - Section D'!$A$9:$AZ$70,52,FALSE)</f>
        <v/>
      </c>
      <c r="D1500" s="900" t="str">
        <f ca="1">N1500</f>
        <v/>
      </c>
      <c r="E1500" s="912" t="str">
        <f ca="1">O1500</f>
        <v/>
      </c>
      <c r="F1500" s="431"/>
      <c r="G1500" s="904" t="str">
        <f>IF(IFERROR((F1500/F1501),"") ="", "",(F1500/F1501))</f>
        <v/>
      </c>
      <c r="H1500" s="894"/>
      <c r="I1500" s="914"/>
      <c r="J1500" s="898"/>
      <c r="K1500" s="893">
        <f ca="1">IF(OFFSET(K1500,-2,0,,)="",-300,OFFSET(K1500,-2,0,,)-1)</f>
        <v>-742</v>
      </c>
      <c r="L1500" s="425" t="e">
        <f ca="1">IF(AND(EXACT(C1500,C1498),C1498&lt;&gt;0),L1498+1,0)</f>
        <v>#NAME?</v>
      </c>
      <c r="M1500" s="425" t="str">
        <f ca="1">IF(C1500&lt;&gt;"",C1500&amp;"-"&amp;L1500,"")</f>
        <v/>
      </c>
      <c r="N1500" s="425" t="str">
        <f t="array" aca="1" ref="N1500" ca="1">IFERROR(IF(INDEX('Disaggregation Records'!$E$155:$E$385,MATCH(RIGHT(M1500,255),RIGHT('Disaggregation Records'!$D$155:$D$385,255),0))=0,"",INDEX('Disaggregation Records'!$E$155:$E$385,MATCH(RIGHT(M1500,255),RIGHT('Disaggregation Records'!$D$155:$D$385,255),0))),"")</f>
        <v/>
      </c>
      <c r="O1500" s="425" t="str">
        <f t="array" aca="1" ref="O1500" ca="1">IFERROR(IF(INDEX('Disaggregation Records'!$F$155:$F$385,MATCH(RIGHT(M1500,255),RIGHT('Disaggregation Records'!$D$155:$D$385,255),0))=0,"",INDEX('Disaggregation Records'!$F$155:$F$385,MATCH(RIGHT(M1500,255),RIGHT('Disaggregation Records'!$D$155:$D$385,255),0))),"")</f>
        <v/>
      </c>
      <c r="P1500" s="425" t="str">
        <f t="array" aca="1" ref="P1500" ca="1">IFERROR(IF(INDEX('Disaggregation Records'!$H$155:$H$385,MATCH(RIGHT(M1500,255),RIGHT('Disaggregation Records'!$D$155:$D$385,255),0))=0,"",INDEX('Disaggregation Records'!$H$155:$H$385,MATCH(RIGHT(M1500,255),RIGHT('Disaggregation Records'!$D$155:$D$385,255),0))),"")</f>
        <v/>
      </c>
    </row>
    <row r="1501" spans="1:16" x14ac:dyDescent="0.35">
      <c r="A1501" s="891"/>
      <c r="B1501" s="903"/>
      <c r="C1501" s="890"/>
      <c r="D1501" s="901"/>
      <c r="E1501" s="913"/>
      <c r="F1501" s="431"/>
      <c r="G1501" s="905"/>
      <c r="H1501" s="895"/>
      <c r="I1501" s="915"/>
      <c r="J1501" s="899"/>
      <c r="K1501" s="893"/>
      <c r="L1501" s="425"/>
      <c r="M1501" s="425"/>
      <c r="N1501" s="425"/>
      <c r="O1501" s="425"/>
      <c r="P1501" s="425"/>
    </row>
    <row r="1502" spans="1:16" x14ac:dyDescent="0.35">
      <c r="A1502" s="891" t="str">
        <f ca="1">INDIRECT("'Disaggregation tab old'!AB"&amp;28-$K1502)</f>
        <v>a161R00000O3K4LQAV</v>
      </c>
      <c r="B1502" s="902">
        <f ca="1">INDIRECT("'Disaggregation tab old'!A"&amp;28-$K1502)</f>
        <v>23</v>
      </c>
      <c r="C1502" s="889" t="str">
        <f ca="1">VLOOKUP(B1502,'Coverage Indicators - Section D'!$A$9:$AZ$70,52,FALSE)</f>
        <v/>
      </c>
      <c r="D1502" s="900" t="str">
        <f ca="1">N1502</f>
        <v/>
      </c>
      <c r="E1502" s="912" t="str">
        <f ca="1">O1502</f>
        <v/>
      </c>
      <c r="F1502" s="431"/>
      <c r="G1502" s="904" t="str">
        <f>IF(IFERROR((F1502/F1503),"") ="", "",(F1502/F1503))</f>
        <v/>
      </c>
      <c r="H1502" s="894"/>
      <c r="I1502" s="914"/>
      <c r="J1502" s="898"/>
      <c r="K1502" s="893">
        <f ca="1">IF(OFFSET(K1502,-2,0,,)="",-300,OFFSET(K1502,-2,0,,)-1)</f>
        <v>-743</v>
      </c>
      <c r="L1502" s="425" t="e">
        <f ca="1">IF(AND(EXACT(C1502,C1500),C1500&lt;&gt;0),L1500+1,0)</f>
        <v>#NAME?</v>
      </c>
      <c r="M1502" s="425" t="str">
        <f ca="1">IF(C1502&lt;&gt;"",C1502&amp;"-"&amp;L1502,"")</f>
        <v/>
      </c>
      <c r="N1502" s="425" t="str">
        <f t="array" aca="1" ref="N1502" ca="1">IFERROR(IF(INDEX('Disaggregation Records'!$E$155:$E$385,MATCH(RIGHT(M1502,255),RIGHT('Disaggregation Records'!$D$155:$D$385,255),0))=0,"",INDEX('Disaggregation Records'!$E$155:$E$385,MATCH(RIGHT(M1502,255),RIGHT('Disaggregation Records'!$D$155:$D$385,255),0))),"")</f>
        <v/>
      </c>
      <c r="O1502" s="425" t="str">
        <f t="array" aca="1" ref="O1502" ca="1">IFERROR(IF(INDEX('Disaggregation Records'!$F$155:$F$385,MATCH(RIGHT(M1502,255),RIGHT('Disaggregation Records'!$D$155:$D$385,255),0))=0,"",INDEX('Disaggregation Records'!$F$155:$F$385,MATCH(RIGHT(M1502,255),RIGHT('Disaggregation Records'!$D$155:$D$385,255),0))),"")</f>
        <v/>
      </c>
      <c r="P1502" s="425" t="str">
        <f t="array" aca="1" ref="P1502" ca="1">IFERROR(IF(INDEX('Disaggregation Records'!$H$155:$H$385,MATCH(RIGHT(M1502,255),RIGHT('Disaggregation Records'!$D$155:$D$385,255),0))=0,"",INDEX('Disaggregation Records'!$H$155:$H$385,MATCH(RIGHT(M1502,255),RIGHT('Disaggregation Records'!$D$155:$D$385,255),0))),"")</f>
        <v/>
      </c>
    </row>
    <row r="1503" spans="1:16" x14ac:dyDescent="0.35">
      <c r="A1503" s="891"/>
      <c r="B1503" s="903"/>
      <c r="C1503" s="890"/>
      <c r="D1503" s="901"/>
      <c r="E1503" s="913"/>
      <c r="F1503" s="431"/>
      <c r="G1503" s="905"/>
      <c r="H1503" s="895"/>
      <c r="I1503" s="915"/>
      <c r="J1503" s="899"/>
      <c r="K1503" s="893"/>
      <c r="L1503" s="425"/>
      <c r="M1503" s="425"/>
      <c r="N1503" s="425"/>
      <c r="O1503" s="425"/>
      <c r="P1503" s="425"/>
    </row>
    <row r="1504" spans="1:16" x14ac:dyDescent="0.35">
      <c r="A1504" s="891" t="str">
        <f ca="1">INDIRECT("'Disaggregation tab old'!AB"&amp;28-$K1504)</f>
        <v>a161R00000O3K4MQAV</v>
      </c>
      <c r="B1504" s="902">
        <f ca="1">INDIRECT("'Disaggregation tab old'!A"&amp;28-$K1504)</f>
        <v>23</v>
      </c>
      <c r="C1504" s="889" t="str">
        <f ca="1">VLOOKUP(B1504,'Coverage Indicators - Section D'!$A$9:$AZ$70,52,FALSE)</f>
        <v/>
      </c>
      <c r="D1504" s="900" t="str">
        <f ca="1">N1504</f>
        <v/>
      </c>
      <c r="E1504" s="912" t="str">
        <f ca="1">O1504</f>
        <v/>
      </c>
      <c r="F1504" s="431"/>
      <c r="G1504" s="904" t="str">
        <f>IF(IFERROR((F1504/F1505),"") ="", "",(F1504/F1505))</f>
        <v/>
      </c>
      <c r="H1504" s="894"/>
      <c r="I1504" s="914"/>
      <c r="J1504" s="898"/>
      <c r="K1504" s="893">
        <f ca="1">IF(OFFSET(K1504,-2,0,,)="",-300,OFFSET(K1504,-2,0,,)-1)</f>
        <v>-744</v>
      </c>
      <c r="L1504" s="425" t="e">
        <f ca="1">IF(AND(EXACT(C1504,C1502),C1502&lt;&gt;0),L1502+1,0)</f>
        <v>#NAME?</v>
      </c>
      <c r="M1504" s="425" t="str">
        <f ca="1">IF(C1504&lt;&gt;"",C1504&amp;"-"&amp;L1504,"")</f>
        <v/>
      </c>
      <c r="N1504" s="425" t="str">
        <f t="array" aca="1" ref="N1504" ca="1">IFERROR(IF(INDEX('Disaggregation Records'!$E$155:$E$385,MATCH(RIGHT(M1504,255),RIGHT('Disaggregation Records'!$D$155:$D$385,255),0))=0,"",INDEX('Disaggregation Records'!$E$155:$E$385,MATCH(RIGHT(M1504,255),RIGHT('Disaggregation Records'!$D$155:$D$385,255),0))),"")</f>
        <v/>
      </c>
      <c r="O1504" s="425" t="str">
        <f t="array" aca="1" ref="O1504" ca="1">IFERROR(IF(INDEX('Disaggregation Records'!$F$155:$F$385,MATCH(RIGHT(M1504,255),RIGHT('Disaggregation Records'!$D$155:$D$385,255),0))=0,"",INDEX('Disaggregation Records'!$F$155:$F$385,MATCH(RIGHT(M1504,255),RIGHT('Disaggregation Records'!$D$155:$D$385,255),0))),"")</f>
        <v/>
      </c>
      <c r="P1504" s="425" t="str">
        <f t="array" aca="1" ref="P1504" ca="1">IFERROR(IF(INDEX('Disaggregation Records'!$H$155:$H$385,MATCH(RIGHT(M1504,255),RIGHT('Disaggregation Records'!$D$155:$D$385,255),0))=0,"",INDEX('Disaggregation Records'!$H$155:$H$385,MATCH(RIGHT(M1504,255),RIGHT('Disaggregation Records'!$D$155:$D$385,255),0))),"")</f>
        <v/>
      </c>
    </row>
    <row r="1505" spans="1:16" x14ac:dyDescent="0.35">
      <c r="A1505" s="891"/>
      <c r="B1505" s="903"/>
      <c r="C1505" s="890"/>
      <c r="D1505" s="901"/>
      <c r="E1505" s="913"/>
      <c r="F1505" s="431"/>
      <c r="G1505" s="905"/>
      <c r="H1505" s="895"/>
      <c r="I1505" s="915"/>
      <c r="J1505" s="899"/>
      <c r="K1505" s="893"/>
      <c r="L1505" s="425"/>
      <c r="M1505" s="425"/>
      <c r="N1505" s="425"/>
      <c r="O1505" s="425"/>
      <c r="P1505" s="425"/>
    </row>
    <row r="1506" spans="1:16" x14ac:dyDescent="0.35">
      <c r="A1506" s="891" t="str">
        <f ca="1">INDIRECT("'Disaggregation tab old'!AB"&amp;28-$K1506)</f>
        <v>a161R00000O3K4NQAV</v>
      </c>
      <c r="B1506" s="902">
        <f ca="1">INDIRECT("'Disaggregation tab old'!A"&amp;28-$K1506)</f>
        <v>23</v>
      </c>
      <c r="C1506" s="889" t="str">
        <f ca="1">VLOOKUP(B1506,'Coverage Indicators - Section D'!$A$9:$AZ$70,52,FALSE)</f>
        <v/>
      </c>
      <c r="D1506" s="900" t="str">
        <f ca="1">N1506</f>
        <v/>
      </c>
      <c r="E1506" s="912" t="str">
        <f ca="1">O1506</f>
        <v/>
      </c>
      <c r="F1506" s="431"/>
      <c r="G1506" s="904" t="str">
        <f>IF(IFERROR((F1506/F1507),"") ="", "",(F1506/F1507))</f>
        <v/>
      </c>
      <c r="H1506" s="894"/>
      <c r="I1506" s="914"/>
      <c r="J1506" s="898"/>
      <c r="K1506" s="893">
        <f ca="1">IF(OFFSET(K1506,-2,0,,)="",-300,OFFSET(K1506,-2,0,,)-1)</f>
        <v>-745</v>
      </c>
      <c r="L1506" s="425" t="e">
        <f ca="1">IF(AND(EXACT(C1506,C1504),C1504&lt;&gt;0),L1504+1,0)</f>
        <v>#NAME?</v>
      </c>
      <c r="M1506" s="425" t="str">
        <f ca="1">IF(C1506&lt;&gt;"",C1506&amp;"-"&amp;L1506,"")</f>
        <v/>
      </c>
      <c r="N1506" s="425" t="str">
        <f t="array" aca="1" ref="N1506" ca="1">IFERROR(IF(INDEX('Disaggregation Records'!$E$155:$E$385,MATCH(RIGHT(M1506,255),RIGHT('Disaggregation Records'!$D$155:$D$385,255),0))=0,"",INDEX('Disaggregation Records'!$E$155:$E$385,MATCH(RIGHT(M1506,255),RIGHT('Disaggregation Records'!$D$155:$D$385,255),0))),"")</f>
        <v/>
      </c>
      <c r="O1506" s="425" t="str">
        <f t="array" aca="1" ref="O1506" ca="1">IFERROR(IF(INDEX('Disaggregation Records'!$F$155:$F$385,MATCH(RIGHT(M1506,255),RIGHT('Disaggregation Records'!$D$155:$D$385,255),0))=0,"",INDEX('Disaggregation Records'!$F$155:$F$385,MATCH(RIGHT(M1506,255),RIGHT('Disaggregation Records'!$D$155:$D$385,255),0))),"")</f>
        <v/>
      </c>
      <c r="P1506" s="425" t="str">
        <f t="array" aca="1" ref="P1506" ca="1">IFERROR(IF(INDEX('Disaggregation Records'!$H$155:$H$385,MATCH(RIGHT(M1506,255),RIGHT('Disaggregation Records'!$D$155:$D$385,255),0))=0,"",INDEX('Disaggregation Records'!$H$155:$H$385,MATCH(RIGHT(M1506,255),RIGHT('Disaggregation Records'!$D$155:$D$385,255),0))),"")</f>
        <v/>
      </c>
    </row>
    <row r="1507" spans="1:16" x14ac:dyDescent="0.35">
      <c r="A1507" s="891"/>
      <c r="B1507" s="903"/>
      <c r="C1507" s="890"/>
      <c r="D1507" s="901"/>
      <c r="E1507" s="913"/>
      <c r="F1507" s="431"/>
      <c r="G1507" s="905"/>
      <c r="H1507" s="895"/>
      <c r="I1507" s="915"/>
      <c r="J1507" s="899"/>
      <c r="K1507" s="893"/>
      <c r="L1507" s="425"/>
      <c r="M1507" s="425"/>
      <c r="N1507" s="425"/>
      <c r="O1507" s="425"/>
      <c r="P1507" s="425"/>
    </row>
    <row r="1508" spans="1:16" x14ac:dyDescent="0.35">
      <c r="A1508" s="891" t="str">
        <f ca="1">INDIRECT("'Disaggregation tab old'!AB"&amp;28-$K1508)</f>
        <v>a161R00000O3K4OQAV</v>
      </c>
      <c r="B1508" s="902">
        <f ca="1">INDIRECT("'Disaggregation tab old'!A"&amp;28-$K1508)</f>
        <v>23</v>
      </c>
      <c r="C1508" s="889" t="str">
        <f ca="1">VLOOKUP(B1508,'Coverage Indicators - Section D'!$A$9:$AZ$70,52,FALSE)</f>
        <v/>
      </c>
      <c r="D1508" s="900" t="str">
        <f ca="1">N1508</f>
        <v/>
      </c>
      <c r="E1508" s="912" t="str">
        <f ca="1">O1508</f>
        <v/>
      </c>
      <c r="F1508" s="431"/>
      <c r="G1508" s="904" t="str">
        <f>IF(IFERROR((F1508/F1509),"") ="", "",(F1508/F1509))</f>
        <v/>
      </c>
      <c r="H1508" s="894"/>
      <c r="I1508" s="914"/>
      <c r="J1508" s="898"/>
      <c r="K1508" s="893">
        <f ca="1">IF(OFFSET(K1508,-2,0,,)="",-300,OFFSET(K1508,-2,0,,)-1)</f>
        <v>-746</v>
      </c>
      <c r="L1508" s="425" t="e">
        <f ca="1">IF(AND(EXACT(C1508,C1506),C1506&lt;&gt;0),L1506+1,0)</f>
        <v>#NAME?</v>
      </c>
      <c r="M1508" s="425" t="str">
        <f ca="1">IF(C1508&lt;&gt;"",C1508&amp;"-"&amp;L1508,"")</f>
        <v/>
      </c>
      <c r="N1508" s="425" t="str">
        <f t="array" aca="1" ref="N1508" ca="1">IFERROR(IF(INDEX('Disaggregation Records'!$E$155:$E$385,MATCH(RIGHT(M1508,255),RIGHT('Disaggregation Records'!$D$155:$D$385,255),0))=0,"",INDEX('Disaggregation Records'!$E$155:$E$385,MATCH(RIGHT(M1508,255),RIGHT('Disaggregation Records'!$D$155:$D$385,255),0))),"")</f>
        <v/>
      </c>
      <c r="O1508" s="425" t="str">
        <f t="array" aca="1" ref="O1508" ca="1">IFERROR(IF(INDEX('Disaggregation Records'!$F$155:$F$385,MATCH(RIGHT(M1508,255),RIGHT('Disaggregation Records'!$D$155:$D$385,255),0))=0,"",INDEX('Disaggregation Records'!$F$155:$F$385,MATCH(RIGHT(M1508,255),RIGHT('Disaggregation Records'!$D$155:$D$385,255),0))),"")</f>
        <v/>
      </c>
      <c r="P1508" s="425" t="str">
        <f t="array" aca="1" ref="P1508" ca="1">IFERROR(IF(INDEX('Disaggregation Records'!$H$155:$H$385,MATCH(RIGHT(M1508,255),RIGHT('Disaggregation Records'!$D$155:$D$385,255),0))=0,"",INDEX('Disaggregation Records'!$H$155:$H$385,MATCH(RIGHT(M1508,255),RIGHT('Disaggregation Records'!$D$155:$D$385,255),0))),"")</f>
        <v/>
      </c>
    </row>
    <row r="1509" spans="1:16" x14ac:dyDescent="0.35">
      <c r="A1509" s="891"/>
      <c r="B1509" s="903"/>
      <c r="C1509" s="890"/>
      <c r="D1509" s="901"/>
      <c r="E1509" s="913"/>
      <c r="F1509" s="431"/>
      <c r="G1509" s="905"/>
      <c r="H1509" s="895"/>
      <c r="I1509" s="915"/>
      <c r="J1509" s="899"/>
      <c r="K1509" s="893"/>
      <c r="L1509" s="425"/>
      <c r="M1509" s="425"/>
      <c r="N1509" s="425"/>
      <c r="O1509" s="425"/>
      <c r="P1509" s="425"/>
    </row>
    <row r="1510" spans="1:16" x14ac:dyDescent="0.35">
      <c r="A1510" s="891" t="str">
        <f ca="1">INDIRECT("'Disaggregation tab old'!AB"&amp;28-$K1510)</f>
        <v>a161R00000O3K4PQAV</v>
      </c>
      <c r="B1510" s="902">
        <f ca="1">INDIRECT("'Disaggregation tab old'!A"&amp;28-$K1510)</f>
        <v>23</v>
      </c>
      <c r="C1510" s="889" t="str">
        <f ca="1">VLOOKUP(B1510,'Coverage Indicators - Section D'!$A$9:$AZ$70,52,FALSE)</f>
        <v/>
      </c>
      <c r="D1510" s="900" t="str">
        <f ca="1">N1510</f>
        <v/>
      </c>
      <c r="E1510" s="912" t="str">
        <f ca="1">O1510</f>
        <v/>
      </c>
      <c r="F1510" s="431"/>
      <c r="G1510" s="904" t="str">
        <f>IF(IFERROR((F1510/F1511),"") ="", "",(F1510/F1511))</f>
        <v/>
      </c>
      <c r="H1510" s="894"/>
      <c r="I1510" s="914"/>
      <c r="J1510" s="898"/>
      <c r="K1510" s="893">
        <f ca="1">IF(OFFSET(K1510,-2,0,,)="",-300,OFFSET(K1510,-2,0,,)-1)</f>
        <v>-747</v>
      </c>
      <c r="L1510" s="425" t="e">
        <f ca="1">IF(AND(EXACT(C1510,C1508),C1508&lt;&gt;0),L1508+1,0)</f>
        <v>#NAME?</v>
      </c>
      <c r="M1510" s="425" t="str">
        <f ca="1">IF(C1510&lt;&gt;"",C1510&amp;"-"&amp;L1510,"")</f>
        <v/>
      </c>
      <c r="N1510" s="425" t="str">
        <f t="array" aca="1" ref="N1510" ca="1">IFERROR(IF(INDEX('Disaggregation Records'!$E$155:$E$385,MATCH(RIGHT(M1510,255),RIGHT('Disaggregation Records'!$D$155:$D$385,255),0))=0,"",INDEX('Disaggregation Records'!$E$155:$E$385,MATCH(RIGHT(M1510,255),RIGHT('Disaggregation Records'!$D$155:$D$385,255),0))),"")</f>
        <v/>
      </c>
      <c r="O1510" s="425" t="str">
        <f t="array" aca="1" ref="O1510" ca="1">IFERROR(IF(INDEX('Disaggregation Records'!$F$155:$F$385,MATCH(RIGHT(M1510,255),RIGHT('Disaggregation Records'!$D$155:$D$385,255),0))=0,"",INDEX('Disaggregation Records'!$F$155:$F$385,MATCH(RIGHT(M1510,255),RIGHT('Disaggregation Records'!$D$155:$D$385,255),0))),"")</f>
        <v/>
      </c>
      <c r="P1510" s="425" t="str">
        <f t="array" aca="1" ref="P1510" ca="1">IFERROR(IF(INDEX('Disaggregation Records'!$H$155:$H$385,MATCH(RIGHT(M1510,255),RIGHT('Disaggregation Records'!$D$155:$D$385,255),0))=0,"",INDEX('Disaggregation Records'!$H$155:$H$385,MATCH(RIGHT(M1510,255),RIGHT('Disaggregation Records'!$D$155:$D$385,255),0))),"")</f>
        <v/>
      </c>
    </row>
    <row r="1511" spans="1:16" x14ac:dyDescent="0.35">
      <c r="A1511" s="891"/>
      <c r="B1511" s="903"/>
      <c r="C1511" s="890"/>
      <c r="D1511" s="901"/>
      <c r="E1511" s="913"/>
      <c r="F1511" s="431"/>
      <c r="G1511" s="905"/>
      <c r="H1511" s="895"/>
      <c r="I1511" s="915"/>
      <c r="J1511" s="899"/>
      <c r="K1511" s="893"/>
      <c r="L1511" s="425"/>
      <c r="M1511" s="425"/>
      <c r="N1511" s="425"/>
      <c r="O1511" s="425"/>
      <c r="P1511" s="425"/>
    </row>
    <row r="1512" spans="1:16" x14ac:dyDescent="0.35">
      <c r="A1512" s="891" t="str">
        <f ca="1">INDIRECT("'Disaggregation tab old'!AB"&amp;28-$K1512)</f>
        <v>a161R00000O3K4QQAV</v>
      </c>
      <c r="B1512" s="902">
        <f ca="1">INDIRECT("'Disaggregation tab old'!A"&amp;28-$K1512)</f>
        <v>23</v>
      </c>
      <c r="C1512" s="889" t="str">
        <f ca="1">VLOOKUP(B1512,'Coverage Indicators - Section D'!$A$9:$AZ$70,52,FALSE)</f>
        <v/>
      </c>
      <c r="D1512" s="900" t="str">
        <f ca="1">N1512</f>
        <v/>
      </c>
      <c r="E1512" s="912" t="str">
        <f ca="1">O1512</f>
        <v/>
      </c>
      <c r="F1512" s="431"/>
      <c r="G1512" s="904" t="str">
        <f>IF(IFERROR((F1512/F1513),"") ="", "",(F1512/F1513))</f>
        <v/>
      </c>
      <c r="H1512" s="894"/>
      <c r="I1512" s="914"/>
      <c r="J1512" s="898"/>
      <c r="K1512" s="893">
        <f ca="1">IF(OFFSET(K1512,-2,0,,)="",-300,OFFSET(K1512,-2,0,,)-1)</f>
        <v>-748</v>
      </c>
      <c r="L1512" s="425" t="e">
        <f ca="1">IF(AND(EXACT(C1512,C1510),C1510&lt;&gt;0),L1510+1,0)</f>
        <v>#NAME?</v>
      </c>
      <c r="M1512" s="425" t="str">
        <f ca="1">IF(C1512&lt;&gt;"",C1512&amp;"-"&amp;L1512,"")</f>
        <v/>
      </c>
      <c r="N1512" s="425" t="str">
        <f t="array" aca="1" ref="N1512" ca="1">IFERROR(IF(INDEX('Disaggregation Records'!$E$155:$E$385,MATCH(RIGHT(M1512,255),RIGHT('Disaggregation Records'!$D$155:$D$385,255),0))=0,"",INDEX('Disaggregation Records'!$E$155:$E$385,MATCH(RIGHT(M1512,255),RIGHT('Disaggregation Records'!$D$155:$D$385,255),0))),"")</f>
        <v/>
      </c>
      <c r="O1512" s="425" t="str">
        <f t="array" aca="1" ref="O1512" ca="1">IFERROR(IF(INDEX('Disaggregation Records'!$F$155:$F$385,MATCH(RIGHT(M1512,255),RIGHT('Disaggregation Records'!$D$155:$D$385,255),0))=0,"",INDEX('Disaggregation Records'!$F$155:$F$385,MATCH(RIGHT(M1512,255),RIGHT('Disaggregation Records'!$D$155:$D$385,255),0))),"")</f>
        <v/>
      </c>
      <c r="P1512" s="425" t="str">
        <f t="array" aca="1" ref="P1512" ca="1">IFERROR(IF(INDEX('Disaggregation Records'!$H$155:$H$385,MATCH(RIGHT(M1512,255),RIGHT('Disaggregation Records'!$D$155:$D$385,255),0))=0,"",INDEX('Disaggregation Records'!$H$155:$H$385,MATCH(RIGHT(M1512,255),RIGHT('Disaggregation Records'!$D$155:$D$385,255),0))),"")</f>
        <v/>
      </c>
    </row>
    <row r="1513" spans="1:16" x14ac:dyDescent="0.35">
      <c r="A1513" s="891"/>
      <c r="B1513" s="903"/>
      <c r="C1513" s="890"/>
      <c r="D1513" s="901"/>
      <c r="E1513" s="913"/>
      <c r="F1513" s="431"/>
      <c r="G1513" s="905"/>
      <c r="H1513" s="895"/>
      <c r="I1513" s="915"/>
      <c r="J1513" s="899"/>
      <c r="K1513" s="893"/>
      <c r="L1513" s="425"/>
      <c r="M1513" s="425"/>
      <c r="N1513" s="425"/>
      <c r="O1513" s="425"/>
      <c r="P1513" s="425"/>
    </row>
    <row r="1514" spans="1:16" x14ac:dyDescent="0.35">
      <c r="A1514" s="891" t="str">
        <f ca="1">INDIRECT("'Disaggregation tab old'!AB"&amp;28-$K1514)</f>
        <v>a161R00000O3K4RQAV</v>
      </c>
      <c r="B1514" s="902">
        <f ca="1">INDIRECT("'Disaggregation tab old'!A"&amp;28-$K1514)</f>
        <v>23</v>
      </c>
      <c r="C1514" s="889" t="str">
        <f ca="1">VLOOKUP(B1514,'Coverage Indicators - Section D'!$A$9:$AZ$70,52,FALSE)</f>
        <v/>
      </c>
      <c r="D1514" s="900" t="str">
        <f ca="1">N1514</f>
        <v/>
      </c>
      <c r="E1514" s="912" t="str">
        <f ca="1">O1514</f>
        <v/>
      </c>
      <c r="F1514" s="431"/>
      <c r="G1514" s="904" t="str">
        <f>IF(IFERROR((F1514/F1515),"") ="", "",(F1514/F1515))</f>
        <v/>
      </c>
      <c r="H1514" s="894"/>
      <c r="I1514" s="914"/>
      <c r="J1514" s="898"/>
      <c r="K1514" s="893">
        <f ca="1">IF(OFFSET(K1514,-2,0,,)="",-300,OFFSET(K1514,-2,0,,)-1)</f>
        <v>-749</v>
      </c>
      <c r="L1514" s="425" t="e">
        <f ca="1">IF(AND(EXACT(C1514,C1512),C1512&lt;&gt;0),L1512+1,0)</f>
        <v>#NAME?</v>
      </c>
      <c r="M1514" s="425" t="str">
        <f ca="1">IF(C1514&lt;&gt;"",C1514&amp;"-"&amp;L1514,"")</f>
        <v/>
      </c>
      <c r="N1514" s="425" t="str">
        <f t="array" aca="1" ref="N1514" ca="1">IFERROR(IF(INDEX('Disaggregation Records'!$E$155:$E$385,MATCH(RIGHT(M1514,255),RIGHT('Disaggregation Records'!$D$155:$D$385,255),0))=0,"",INDEX('Disaggregation Records'!$E$155:$E$385,MATCH(RIGHT(M1514,255),RIGHT('Disaggregation Records'!$D$155:$D$385,255),0))),"")</f>
        <v/>
      </c>
      <c r="O1514" s="425" t="str">
        <f t="array" aca="1" ref="O1514" ca="1">IFERROR(IF(INDEX('Disaggregation Records'!$F$155:$F$385,MATCH(RIGHT(M1514,255),RIGHT('Disaggregation Records'!$D$155:$D$385,255),0))=0,"",INDEX('Disaggregation Records'!$F$155:$F$385,MATCH(RIGHT(M1514,255),RIGHT('Disaggregation Records'!$D$155:$D$385,255),0))),"")</f>
        <v/>
      </c>
      <c r="P1514" s="425" t="str">
        <f t="array" aca="1" ref="P1514" ca="1">IFERROR(IF(INDEX('Disaggregation Records'!$H$155:$H$385,MATCH(RIGHT(M1514,255),RIGHT('Disaggregation Records'!$D$155:$D$385,255),0))=0,"",INDEX('Disaggregation Records'!$H$155:$H$385,MATCH(RIGHT(M1514,255),RIGHT('Disaggregation Records'!$D$155:$D$385,255),0))),"")</f>
        <v/>
      </c>
    </row>
    <row r="1515" spans="1:16" x14ac:dyDescent="0.35">
      <c r="A1515" s="891"/>
      <c r="B1515" s="903"/>
      <c r="C1515" s="890"/>
      <c r="D1515" s="901"/>
      <c r="E1515" s="913"/>
      <c r="F1515" s="431"/>
      <c r="G1515" s="905"/>
      <c r="H1515" s="895"/>
      <c r="I1515" s="915"/>
      <c r="J1515" s="899"/>
      <c r="K1515" s="893"/>
      <c r="L1515" s="425"/>
      <c r="M1515" s="425"/>
      <c r="N1515" s="425"/>
      <c r="O1515" s="425"/>
      <c r="P1515" s="425"/>
    </row>
    <row r="1516" spans="1:16" x14ac:dyDescent="0.35">
      <c r="A1516" s="891" t="str">
        <f ca="1">INDIRECT("'Disaggregation tab old'!AB"&amp;28-$K1516)</f>
        <v>a161R00000O3K4SQAV</v>
      </c>
      <c r="B1516" s="902">
        <f ca="1">INDIRECT("'Disaggregation tab old'!A"&amp;28-$K1516)</f>
        <v>23</v>
      </c>
      <c r="C1516" s="889" t="str">
        <f ca="1">VLOOKUP(B1516,'Coverage Indicators - Section D'!$A$9:$AZ$70,52,FALSE)</f>
        <v/>
      </c>
      <c r="D1516" s="900" t="str">
        <f ca="1">N1516</f>
        <v/>
      </c>
      <c r="E1516" s="912" t="str">
        <f ca="1">O1516</f>
        <v/>
      </c>
      <c r="F1516" s="431"/>
      <c r="G1516" s="904" t="str">
        <f>IF(IFERROR((F1516/F1517),"") ="", "",(F1516/F1517))</f>
        <v/>
      </c>
      <c r="H1516" s="894"/>
      <c r="I1516" s="914"/>
      <c r="J1516" s="898"/>
      <c r="K1516" s="893">
        <f ca="1">IF(OFFSET(K1516,-2,0,,)="",-300,OFFSET(K1516,-2,0,,)-1)</f>
        <v>-750</v>
      </c>
      <c r="L1516" s="425" t="e">
        <f ca="1">IF(AND(EXACT(C1516,C1514),C1514&lt;&gt;0),L1514+1,0)</f>
        <v>#NAME?</v>
      </c>
      <c r="M1516" s="425" t="str">
        <f ca="1">IF(C1516&lt;&gt;"",C1516&amp;"-"&amp;L1516,"")</f>
        <v/>
      </c>
      <c r="N1516" s="425" t="str">
        <f t="array" aca="1" ref="N1516" ca="1">IFERROR(IF(INDEX('Disaggregation Records'!$E$155:$E$385,MATCH(RIGHT(M1516,255),RIGHT('Disaggregation Records'!$D$155:$D$385,255),0))=0,"",INDEX('Disaggregation Records'!$E$155:$E$385,MATCH(RIGHT(M1516,255),RIGHT('Disaggregation Records'!$D$155:$D$385,255),0))),"")</f>
        <v/>
      </c>
      <c r="O1516" s="425" t="str">
        <f t="array" aca="1" ref="O1516" ca="1">IFERROR(IF(INDEX('Disaggregation Records'!$F$155:$F$385,MATCH(RIGHT(M1516,255),RIGHT('Disaggregation Records'!$D$155:$D$385,255),0))=0,"",INDEX('Disaggregation Records'!$F$155:$F$385,MATCH(RIGHT(M1516,255),RIGHT('Disaggregation Records'!$D$155:$D$385,255),0))),"")</f>
        <v/>
      </c>
      <c r="P1516" s="425" t="str">
        <f t="array" aca="1" ref="P1516" ca="1">IFERROR(IF(INDEX('Disaggregation Records'!$H$155:$H$385,MATCH(RIGHT(M1516,255),RIGHT('Disaggregation Records'!$D$155:$D$385,255),0))=0,"",INDEX('Disaggregation Records'!$H$155:$H$385,MATCH(RIGHT(M1516,255),RIGHT('Disaggregation Records'!$D$155:$D$385,255),0))),"")</f>
        <v/>
      </c>
    </row>
    <row r="1517" spans="1:16" x14ac:dyDescent="0.35">
      <c r="A1517" s="891"/>
      <c r="B1517" s="903"/>
      <c r="C1517" s="890"/>
      <c r="D1517" s="901"/>
      <c r="E1517" s="913"/>
      <c r="F1517" s="431"/>
      <c r="G1517" s="905"/>
      <c r="H1517" s="895"/>
      <c r="I1517" s="915"/>
      <c r="J1517" s="899"/>
      <c r="K1517" s="893"/>
      <c r="L1517" s="425"/>
      <c r="M1517" s="425"/>
      <c r="N1517" s="425"/>
      <c r="O1517" s="425"/>
      <c r="P1517" s="425"/>
    </row>
    <row r="1518" spans="1:16" x14ac:dyDescent="0.35">
      <c r="A1518" s="891" t="str">
        <f ca="1">INDIRECT("'Disaggregation tab old'!AB"&amp;28-$K1518)</f>
        <v>a161R00000O3K4TQAV</v>
      </c>
      <c r="B1518" s="902">
        <f ca="1">INDIRECT("'Disaggregation tab old'!A"&amp;28-$K1518)</f>
        <v>23</v>
      </c>
      <c r="C1518" s="889" t="str">
        <f ca="1">VLOOKUP(B1518,'Coverage Indicators - Section D'!$A$9:$AZ$70,52,FALSE)</f>
        <v/>
      </c>
      <c r="D1518" s="900" t="str">
        <f ca="1">N1518</f>
        <v/>
      </c>
      <c r="E1518" s="912" t="str">
        <f ca="1">O1518</f>
        <v/>
      </c>
      <c r="F1518" s="431"/>
      <c r="G1518" s="904" t="str">
        <f>IF(IFERROR((F1518/F1519),"") ="", "",(F1518/F1519))</f>
        <v/>
      </c>
      <c r="H1518" s="894"/>
      <c r="I1518" s="914"/>
      <c r="J1518" s="898"/>
      <c r="K1518" s="893">
        <f ca="1">IF(OFFSET(K1518,-2,0,,)="",-300,OFFSET(K1518,-2,0,,)-1)</f>
        <v>-751</v>
      </c>
      <c r="L1518" s="425" t="e">
        <f ca="1">IF(AND(EXACT(C1518,C1516),C1516&lt;&gt;0),L1516+1,0)</f>
        <v>#NAME?</v>
      </c>
      <c r="M1518" s="425" t="str">
        <f ca="1">IF(C1518&lt;&gt;"",C1518&amp;"-"&amp;L1518,"")</f>
        <v/>
      </c>
      <c r="N1518" s="425" t="str">
        <f t="array" aca="1" ref="N1518" ca="1">IFERROR(IF(INDEX('Disaggregation Records'!$E$155:$E$385,MATCH(RIGHT(M1518,255),RIGHT('Disaggregation Records'!$D$155:$D$385,255),0))=0,"",INDEX('Disaggregation Records'!$E$155:$E$385,MATCH(RIGHT(M1518,255),RIGHT('Disaggregation Records'!$D$155:$D$385,255),0))),"")</f>
        <v/>
      </c>
      <c r="O1518" s="425" t="str">
        <f t="array" aca="1" ref="O1518" ca="1">IFERROR(IF(INDEX('Disaggregation Records'!$F$155:$F$385,MATCH(RIGHT(M1518,255),RIGHT('Disaggregation Records'!$D$155:$D$385,255),0))=0,"",INDEX('Disaggregation Records'!$F$155:$F$385,MATCH(RIGHT(M1518,255),RIGHT('Disaggregation Records'!$D$155:$D$385,255),0))),"")</f>
        <v/>
      </c>
      <c r="P1518" s="425" t="str">
        <f t="array" aca="1" ref="P1518" ca="1">IFERROR(IF(INDEX('Disaggregation Records'!$H$155:$H$385,MATCH(RIGHT(M1518,255),RIGHT('Disaggregation Records'!$D$155:$D$385,255),0))=0,"",INDEX('Disaggregation Records'!$H$155:$H$385,MATCH(RIGHT(M1518,255),RIGHT('Disaggregation Records'!$D$155:$D$385,255),0))),"")</f>
        <v/>
      </c>
    </row>
    <row r="1519" spans="1:16" x14ac:dyDescent="0.35">
      <c r="A1519" s="891"/>
      <c r="B1519" s="903"/>
      <c r="C1519" s="890"/>
      <c r="D1519" s="901"/>
      <c r="E1519" s="913"/>
      <c r="F1519" s="431"/>
      <c r="G1519" s="905"/>
      <c r="H1519" s="895"/>
      <c r="I1519" s="915"/>
      <c r="J1519" s="899"/>
      <c r="K1519" s="893"/>
      <c r="L1519" s="425"/>
      <c r="M1519" s="425"/>
      <c r="N1519" s="425"/>
      <c r="O1519" s="425"/>
      <c r="P1519" s="425"/>
    </row>
    <row r="1520" spans="1:16" x14ac:dyDescent="0.35">
      <c r="A1520" s="891" t="str">
        <f ca="1">INDIRECT("'Disaggregation tab old'!AB"&amp;28-$K1520)</f>
        <v>a161R00000O3K4UQAV</v>
      </c>
      <c r="B1520" s="902">
        <f ca="1">INDIRECT("'Disaggregation tab old'!A"&amp;28-$K1520)</f>
        <v>23</v>
      </c>
      <c r="C1520" s="889" t="str">
        <f ca="1">VLOOKUP(B1520,'Coverage Indicators - Section D'!$A$9:$AZ$70,52,FALSE)</f>
        <v/>
      </c>
      <c r="D1520" s="900" t="str">
        <f ca="1">N1520</f>
        <v/>
      </c>
      <c r="E1520" s="912" t="str">
        <f ca="1">O1520</f>
        <v/>
      </c>
      <c r="F1520" s="431"/>
      <c r="G1520" s="904" t="str">
        <f>IF(IFERROR((F1520/F1521),"") ="", "",(F1520/F1521))</f>
        <v/>
      </c>
      <c r="H1520" s="894"/>
      <c r="I1520" s="914"/>
      <c r="J1520" s="898"/>
      <c r="K1520" s="893">
        <f ca="1">IF(OFFSET(K1520,-2,0,,)="",-300,OFFSET(K1520,-2,0,,)-1)</f>
        <v>-752</v>
      </c>
      <c r="L1520" s="425" t="e">
        <f ca="1">IF(AND(EXACT(C1520,C1518),C1518&lt;&gt;0),L1518+1,0)</f>
        <v>#NAME?</v>
      </c>
      <c r="M1520" s="425" t="str">
        <f ca="1">IF(C1520&lt;&gt;"",C1520&amp;"-"&amp;L1520,"")</f>
        <v/>
      </c>
      <c r="N1520" s="425" t="str">
        <f t="array" aca="1" ref="N1520" ca="1">IFERROR(IF(INDEX('Disaggregation Records'!$E$155:$E$385,MATCH(RIGHT(M1520,255),RIGHT('Disaggregation Records'!$D$155:$D$385,255),0))=0,"",INDEX('Disaggregation Records'!$E$155:$E$385,MATCH(RIGHT(M1520,255),RIGHT('Disaggregation Records'!$D$155:$D$385,255),0))),"")</f>
        <v/>
      </c>
      <c r="O1520" s="425" t="str">
        <f t="array" aca="1" ref="O1520" ca="1">IFERROR(IF(INDEX('Disaggregation Records'!$F$155:$F$385,MATCH(RIGHT(M1520,255),RIGHT('Disaggregation Records'!$D$155:$D$385,255),0))=0,"",INDEX('Disaggregation Records'!$F$155:$F$385,MATCH(RIGHT(M1520,255),RIGHT('Disaggregation Records'!$D$155:$D$385,255),0))),"")</f>
        <v/>
      </c>
      <c r="P1520" s="425" t="str">
        <f t="array" aca="1" ref="P1520" ca="1">IFERROR(IF(INDEX('Disaggregation Records'!$H$155:$H$385,MATCH(RIGHT(M1520,255),RIGHT('Disaggregation Records'!$D$155:$D$385,255),0))=0,"",INDEX('Disaggregation Records'!$H$155:$H$385,MATCH(RIGHT(M1520,255),RIGHT('Disaggregation Records'!$D$155:$D$385,255),0))),"")</f>
        <v/>
      </c>
    </row>
    <row r="1521" spans="1:16" x14ac:dyDescent="0.35">
      <c r="A1521" s="891"/>
      <c r="B1521" s="903"/>
      <c r="C1521" s="890"/>
      <c r="D1521" s="901"/>
      <c r="E1521" s="913"/>
      <c r="F1521" s="431"/>
      <c r="G1521" s="905"/>
      <c r="H1521" s="895"/>
      <c r="I1521" s="915"/>
      <c r="J1521" s="899"/>
      <c r="K1521" s="893"/>
      <c r="L1521" s="425"/>
      <c r="M1521" s="425"/>
      <c r="N1521" s="425"/>
      <c r="O1521" s="425"/>
      <c r="P1521" s="425"/>
    </row>
    <row r="1522" spans="1:16" x14ac:dyDescent="0.35">
      <c r="A1522" s="891" t="str">
        <f ca="1">INDIRECT("'Disaggregation tab old'!AB"&amp;28-$K1522)</f>
        <v>a161R00000O3K4VQAV</v>
      </c>
      <c r="B1522" s="902">
        <f ca="1">INDIRECT("'Disaggregation tab old'!A"&amp;28-$K1522)</f>
        <v>23</v>
      </c>
      <c r="C1522" s="889" t="str">
        <f ca="1">VLOOKUP(B1522,'Coverage Indicators - Section D'!$A$9:$AZ$70,52,FALSE)</f>
        <v/>
      </c>
      <c r="D1522" s="900" t="str">
        <f ca="1">N1522</f>
        <v/>
      </c>
      <c r="E1522" s="912" t="str">
        <f ca="1">O1522</f>
        <v/>
      </c>
      <c r="F1522" s="431"/>
      <c r="G1522" s="904" t="str">
        <f>IF(IFERROR((F1522/F1523),"") ="", "",(F1522/F1523))</f>
        <v/>
      </c>
      <c r="H1522" s="894"/>
      <c r="I1522" s="914"/>
      <c r="J1522" s="898"/>
      <c r="K1522" s="893">
        <f ca="1">IF(OFFSET(K1522,-2,0,,)="",-300,OFFSET(K1522,-2,0,,)-1)</f>
        <v>-753</v>
      </c>
      <c r="L1522" s="425" t="e">
        <f ca="1">IF(AND(EXACT(C1522,C1520),C1520&lt;&gt;0),L1520+1,0)</f>
        <v>#NAME?</v>
      </c>
      <c r="M1522" s="425" t="str">
        <f ca="1">IF(C1522&lt;&gt;"",C1522&amp;"-"&amp;L1522,"")</f>
        <v/>
      </c>
      <c r="N1522" s="425" t="str">
        <f t="array" aca="1" ref="N1522" ca="1">IFERROR(IF(INDEX('Disaggregation Records'!$E$155:$E$385,MATCH(RIGHT(M1522,255),RIGHT('Disaggregation Records'!$D$155:$D$385,255),0))=0,"",INDEX('Disaggregation Records'!$E$155:$E$385,MATCH(RIGHT(M1522,255),RIGHT('Disaggregation Records'!$D$155:$D$385,255),0))),"")</f>
        <v/>
      </c>
      <c r="O1522" s="425" t="str">
        <f t="array" aca="1" ref="O1522" ca="1">IFERROR(IF(INDEX('Disaggregation Records'!$F$155:$F$385,MATCH(RIGHT(M1522,255),RIGHT('Disaggregation Records'!$D$155:$D$385,255),0))=0,"",INDEX('Disaggregation Records'!$F$155:$F$385,MATCH(RIGHT(M1522,255),RIGHT('Disaggregation Records'!$D$155:$D$385,255),0))),"")</f>
        <v/>
      </c>
      <c r="P1522" s="425" t="str">
        <f t="array" aca="1" ref="P1522" ca="1">IFERROR(IF(INDEX('Disaggregation Records'!$H$155:$H$385,MATCH(RIGHT(M1522,255),RIGHT('Disaggregation Records'!$D$155:$D$385,255),0))=0,"",INDEX('Disaggregation Records'!$H$155:$H$385,MATCH(RIGHT(M1522,255),RIGHT('Disaggregation Records'!$D$155:$D$385,255),0))),"")</f>
        <v/>
      </c>
    </row>
    <row r="1523" spans="1:16" x14ac:dyDescent="0.35">
      <c r="A1523" s="891"/>
      <c r="B1523" s="903"/>
      <c r="C1523" s="890"/>
      <c r="D1523" s="901"/>
      <c r="E1523" s="913"/>
      <c r="F1523" s="431"/>
      <c r="G1523" s="905"/>
      <c r="H1523" s="895"/>
      <c r="I1523" s="915"/>
      <c r="J1523" s="899"/>
      <c r="K1523" s="893"/>
      <c r="L1523" s="425"/>
      <c r="M1523" s="425"/>
      <c r="N1523" s="425"/>
      <c r="O1523" s="425"/>
      <c r="P1523" s="425"/>
    </row>
    <row r="1524" spans="1:16" x14ac:dyDescent="0.35">
      <c r="A1524" s="891" t="str">
        <f ca="1">INDIRECT("'Disaggregation tab old'!AB"&amp;28-$K1524)</f>
        <v>a161R00000O3K4WQAV</v>
      </c>
      <c r="B1524" s="902">
        <f ca="1">INDIRECT("'Disaggregation tab old'!A"&amp;28-$K1524)</f>
        <v>23</v>
      </c>
      <c r="C1524" s="889" t="str">
        <f ca="1">VLOOKUP(B1524,'Coverage Indicators - Section D'!$A$9:$AZ$70,52,FALSE)</f>
        <v/>
      </c>
      <c r="D1524" s="900" t="str">
        <f ca="1">N1524</f>
        <v/>
      </c>
      <c r="E1524" s="912" t="str">
        <f ca="1">O1524</f>
        <v/>
      </c>
      <c r="F1524" s="431"/>
      <c r="G1524" s="904" t="str">
        <f>IF(IFERROR((F1524/F1525),"") ="", "",(F1524/F1525))</f>
        <v/>
      </c>
      <c r="H1524" s="894"/>
      <c r="I1524" s="914"/>
      <c r="J1524" s="898"/>
      <c r="K1524" s="893">
        <f ca="1">IF(OFFSET(K1524,-2,0,,)="",-300,OFFSET(K1524,-2,0,,)-1)</f>
        <v>-754</v>
      </c>
      <c r="L1524" s="425" t="e">
        <f ca="1">IF(AND(EXACT(C1524,C1522),C1522&lt;&gt;0),L1522+1,0)</f>
        <v>#NAME?</v>
      </c>
      <c r="M1524" s="425" t="str">
        <f ca="1">IF(C1524&lt;&gt;"",C1524&amp;"-"&amp;L1524,"")</f>
        <v/>
      </c>
      <c r="N1524" s="425" t="str">
        <f t="array" aca="1" ref="N1524" ca="1">IFERROR(IF(INDEX('Disaggregation Records'!$E$155:$E$385,MATCH(RIGHT(M1524,255),RIGHT('Disaggregation Records'!$D$155:$D$385,255),0))=0,"",INDEX('Disaggregation Records'!$E$155:$E$385,MATCH(RIGHT(M1524,255),RIGHT('Disaggregation Records'!$D$155:$D$385,255),0))),"")</f>
        <v/>
      </c>
      <c r="O1524" s="425" t="str">
        <f t="array" aca="1" ref="O1524" ca="1">IFERROR(IF(INDEX('Disaggregation Records'!$F$155:$F$385,MATCH(RIGHT(M1524,255),RIGHT('Disaggregation Records'!$D$155:$D$385,255),0))=0,"",INDEX('Disaggregation Records'!$F$155:$F$385,MATCH(RIGHT(M1524,255),RIGHT('Disaggregation Records'!$D$155:$D$385,255),0))),"")</f>
        <v/>
      </c>
      <c r="P1524" s="425" t="str">
        <f t="array" aca="1" ref="P1524" ca="1">IFERROR(IF(INDEX('Disaggregation Records'!$H$155:$H$385,MATCH(RIGHT(M1524,255),RIGHT('Disaggregation Records'!$D$155:$D$385,255),0))=0,"",INDEX('Disaggregation Records'!$H$155:$H$385,MATCH(RIGHT(M1524,255),RIGHT('Disaggregation Records'!$D$155:$D$385,255),0))),"")</f>
        <v/>
      </c>
    </row>
    <row r="1525" spans="1:16" x14ac:dyDescent="0.35">
      <c r="A1525" s="891"/>
      <c r="B1525" s="903"/>
      <c r="C1525" s="890"/>
      <c r="D1525" s="901"/>
      <c r="E1525" s="913"/>
      <c r="F1525" s="431"/>
      <c r="G1525" s="905"/>
      <c r="H1525" s="895"/>
      <c r="I1525" s="915"/>
      <c r="J1525" s="899"/>
      <c r="K1525" s="893"/>
      <c r="L1525" s="425"/>
      <c r="M1525" s="425"/>
      <c r="N1525" s="425"/>
      <c r="O1525" s="425"/>
      <c r="P1525" s="425"/>
    </row>
    <row r="1526" spans="1:16" x14ac:dyDescent="0.35">
      <c r="A1526" s="891" t="str">
        <f ca="1">INDIRECT("'Disaggregation tab old'!AB"&amp;28-$K1526)</f>
        <v>a161R00000O3K4XQAV</v>
      </c>
      <c r="B1526" s="902">
        <f ca="1">INDIRECT("'Disaggregation tab old'!A"&amp;28-$K1526)</f>
        <v>23</v>
      </c>
      <c r="C1526" s="889" t="str">
        <f ca="1">VLOOKUP(B1526,'Coverage Indicators - Section D'!$A$9:$AZ$70,52,FALSE)</f>
        <v/>
      </c>
      <c r="D1526" s="900" t="str">
        <f ca="1">N1526</f>
        <v/>
      </c>
      <c r="E1526" s="912" t="str">
        <f ca="1">O1526</f>
        <v/>
      </c>
      <c r="F1526" s="431"/>
      <c r="G1526" s="904" t="str">
        <f>IF(IFERROR((F1526/F1527),"") ="", "",(F1526/F1527))</f>
        <v/>
      </c>
      <c r="H1526" s="894"/>
      <c r="I1526" s="914"/>
      <c r="J1526" s="898"/>
      <c r="K1526" s="893">
        <f ca="1">IF(OFFSET(K1526,-2,0,,)="",-300,OFFSET(K1526,-2,0,,)-1)</f>
        <v>-755</v>
      </c>
      <c r="L1526" s="425" t="e">
        <f ca="1">IF(AND(EXACT(C1526,C1524),C1524&lt;&gt;0),L1524+1,0)</f>
        <v>#NAME?</v>
      </c>
      <c r="M1526" s="425" t="str">
        <f ca="1">IF(C1526&lt;&gt;"",C1526&amp;"-"&amp;L1526,"")</f>
        <v/>
      </c>
      <c r="N1526" s="425" t="str">
        <f t="array" aca="1" ref="N1526" ca="1">IFERROR(IF(INDEX('Disaggregation Records'!$E$155:$E$385,MATCH(RIGHT(M1526,255),RIGHT('Disaggregation Records'!$D$155:$D$385,255),0))=0,"",INDEX('Disaggregation Records'!$E$155:$E$385,MATCH(RIGHT(M1526,255),RIGHT('Disaggregation Records'!$D$155:$D$385,255),0))),"")</f>
        <v/>
      </c>
      <c r="O1526" s="425" t="str">
        <f t="array" aca="1" ref="O1526" ca="1">IFERROR(IF(INDEX('Disaggregation Records'!$F$155:$F$385,MATCH(RIGHT(M1526,255),RIGHT('Disaggregation Records'!$D$155:$D$385,255),0))=0,"",INDEX('Disaggregation Records'!$F$155:$F$385,MATCH(RIGHT(M1526,255),RIGHT('Disaggregation Records'!$D$155:$D$385,255),0))),"")</f>
        <v/>
      </c>
      <c r="P1526" s="425" t="str">
        <f t="array" aca="1" ref="P1526" ca="1">IFERROR(IF(INDEX('Disaggregation Records'!$H$155:$H$385,MATCH(RIGHT(M1526,255),RIGHT('Disaggregation Records'!$D$155:$D$385,255),0))=0,"",INDEX('Disaggregation Records'!$H$155:$H$385,MATCH(RIGHT(M1526,255),RIGHT('Disaggregation Records'!$D$155:$D$385,255),0))),"")</f>
        <v/>
      </c>
    </row>
    <row r="1527" spans="1:16" x14ac:dyDescent="0.35">
      <c r="A1527" s="891"/>
      <c r="B1527" s="903"/>
      <c r="C1527" s="890"/>
      <c r="D1527" s="901"/>
      <c r="E1527" s="913"/>
      <c r="F1527" s="431"/>
      <c r="G1527" s="905"/>
      <c r="H1527" s="895"/>
      <c r="I1527" s="915"/>
      <c r="J1527" s="899"/>
      <c r="K1527" s="893"/>
      <c r="L1527" s="425"/>
      <c r="M1527" s="425"/>
      <c r="N1527" s="425"/>
      <c r="O1527" s="425"/>
      <c r="P1527" s="425"/>
    </row>
    <row r="1528" spans="1:16" x14ac:dyDescent="0.35">
      <c r="A1528" s="891" t="str">
        <f ca="1">INDIRECT("'Disaggregation tab old'!AB"&amp;28-$K1528)</f>
        <v>a161R00000O3K4YQAV</v>
      </c>
      <c r="B1528" s="902">
        <f ca="1">INDIRECT("'Disaggregation tab old'!A"&amp;28-$K1528)</f>
        <v>23</v>
      </c>
      <c r="C1528" s="889" t="str">
        <f ca="1">VLOOKUP(B1528,'Coverage Indicators - Section D'!$A$9:$AZ$70,52,FALSE)</f>
        <v/>
      </c>
      <c r="D1528" s="900" t="str">
        <f ca="1">N1528</f>
        <v/>
      </c>
      <c r="E1528" s="912" t="str">
        <f ca="1">O1528</f>
        <v/>
      </c>
      <c r="F1528" s="431"/>
      <c r="G1528" s="904" t="str">
        <f>IF(IFERROR((F1528/F1529),"") ="", "",(F1528/F1529))</f>
        <v/>
      </c>
      <c r="H1528" s="894"/>
      <c r="I1528" s="914"/>
      <c r="J1528" s="898"/>
      <c r="K1528" s="893">
        <f ca="1">IF(OFFSET(K1528,-2,0,,)="",-300,OFFSET(K1528,-2,0,,)-1)</f>
        <v>-756</v>
      </c>
      <c r="L1528" s="425" t="e">
        <f ca="1">IF(AND(EXACT(C1528,C1526),C1526&lt;&gt;0),L1526+1,0)</f>
        <v>#NAME?</v>
      </c>
      <c r="M1528" s="425" t="str">
        <f ca="1">IF(C1528&lt;&gt;"",C1528&amp;"-"&amp;L1528,"")</f>
        <v/>
      </c>
      <c r="N1528" s="425" t="str">
        <f t="array" aca="1" ref="N1528" ca="1">IFERROR(IF(INDEX('Disaggregation Records'!$E$155:$E$385,MATCH(RIGHT(M1528,255),RIGHT('Disaggregation Records'!$D$155:$D$385,255),0))=0,"",INDEX('Disaggregation Records'!$E$155:$E$385,MATCH(RIGHT(M1528,255),RIGHT('Disaggregation Records'!$D$155:$D$385,255),0))),"")</f>
        <v/>
      </c>
      <c r="O1528" s="425" t="str">
        <f t="array" aca="1" ref="O1528" ca="1">IFERROR(IF(INDEX('Disaggregation Records'!$F$155:$F$385,MATCH(RIGHT(M1528,255),RIGHT('Disaggregation Records'!$D$155:$D$385,255),0))=0,"",INDEX('Disaggregation Records'!$F$155:$F$385,MATCH(RIGHT(M1528,255),RIGHT('Disaggregation Records'!$D$155:$D$385,255),0))),"")</f>
        <v/>
      </c>
      <c r="P1528" s="425" t="str">
        <f t="array" aca="1" ref="P1528" ca="1">IFERROR(IF(INDEX('Disaggregation Records'!$H$155:$H$385,MATCH(RIGHT(M1528,255),RIGHT('Disaggregation Records'!$D$155:$D$385,255),0))=0,"",INDEX('Disaggregation Records'!$H$155:$H$385,MATCH(RIGHT(M1528,255),RIGHT('Disaggregation Records'!$D$155:$D$385,255),0))),"")</f>
        <v/>
      </c>
    </row>
    <row r="1529" spans="1:16" x14ac:dyDescent="0.35">
      <c r="A1529" s="891"/>
      <c r="B1529" s="903"/>
      <c r="C1529" s="890"/>
      <c r="D1529" s="901"/>
      <c r="E1529" s="913"/>
      <c r="F1529" s="431"/>
      <c r="G1529" s="905"/>
      <c r="H1529" s="895"/>
      <c r="I1529" s="915"/>
      <c r="J1529" s="899"/>
      <c r="K1529" s="893"/>
      <c r="L1529" s="425"/>
      <c r="M1529" s="425"/>
      <c r="N1529" s="425"/>
      <c r="O1529" s="425"/>
      <c r="P1529" s="425"/>
    </row>
    <row r="1530" spans="1:16" x14ac:dyDescent="0.35">
      <c r="A1530" s="891" t="str">
        <f ca="1">INDIRECT("'Disaggregation tab old'!AB"&amp;28-$K1530)</f>
        <v>a161R00000O3K4ZQAV</v>
      </c>
      <c r="B1530" s="902">
        <f ca="1">INDIRECT("'Disaggregation tab old'!A"&amp;28-$K1530)</f>
        <v>23</v>
      </c>
      <c r="C1530" s="889" t="str">
        <f ca="1">VLOOKUP(B1530,'Coverage Indicators - Section D'!$A$9:$AZ$70,52,FALSE)</f>
        <v/>
      </c>
      <c r="D1530" s="900" t="str">
        <f ca="1">N1530</f>
        <v/>
      </c>
      <c r="E1530" s="912" t="str">
        <f ca="1">O1530</f>
        <v/>
      </c>
      <c r="F1530" s="431"/>
      <c r="G1530" s="904" t="str">
        <f>IF(IFERROR((F1530/F1531),"") ="", "",(F1530/F1531))</f>
        <v/>
      </c>
      <c r="H1530" s="894"/>
      <c r="I1530" s="914"/>
      <c r="J1530" s="898"/>
      <c r="K1530" s="893">
        <f ca="1">IF(OFFSET(K1530,-2,0,,)="",-300,OFFSET(K1530,-2,0,,)-1)</f>
        <v>-757</v>
      </c>
      <c r="L1530" s="425" t="e">
        <f ca="1">IF(AND(EXACT(C1530,C1528),C1528&lt;&gt;0),L1528+1,0)</f>
        <v>#NAME?</v>
      </c>
      <c r="M1530" s="425" t="str">
        <f ca="1">IF(C1530&lt;&gt;"",C1530&amp;"-"&amp;L1530,"")</f>
        <v/>
      </c>
      <c r="N1530" s="425" t="str">
        <f t="array" aca="1" ref="N1530" ca="1">IFERROR(IF(INDEX('Disaggregation Records'!$E$155:$E$385,MATCH(RIGHT(M1530,255),RIGHT('Disaggregation Records'!$D$155:$D$385,255),0))=0,"",INDEX('Disaggregation Records'!$E$155:$E$385,MATCH(RIGHT(M1530,255),RIGHT('Disaggregation Records'!$D$155:$D$385,255),0))),"")</f>
        <v/>
      </c>
      <c r="O1530" s="425" t="str">
        <f t="array" aca="1" ref="O1530" ca="1">IFERROR(IF(INDEX('Disaggregation Records'!$F$155:$F$385,MATCH(RIGHT(M1530,255),RIGHT('Disaggregation Records'!$D$155:$D$385,255),0))=0,"",INDEX('Disaggregation Records'!$F$155:$F$385,MATCH(RIGHT(M1530,255),RIGHT('Disaggregation Records'!$D$155:$D$385,255),0))),"")</f>
        <v/>
      </c>
      <c r="P1530" s="425" t="str">
        <f t="array" aca="1" ref="P1530" ca="1">IFERROR(IF(INDEX('Disaggregation Records'!$H$155:$H$385,MATCH(RIGHT(M1530,255),RIGHT('Disaggregation Records'!$D$155:$D$385,255),0))=0,"",INDEX('Disaggregation Records'!$H$155:$H$385,MATCH(RIGHT(M1530,255),RIGHT('Disaggregation Records'!$D$155:$D$385,255),0))),"")</f>
        <v/>
      </c>
    </row>
    <row r="1531" spans="1:16" x14ac:dyDescent="0.35">
      <c r="A1531" s="891"/>
      <c r="B1531" s="903"/>
      <c r="C1531" s="890"/>
      <c r="D1531" s="901"/>
      <c r="E1531" s="913"/>
      <c r="F1531" s="431"/>
      <c r="G1531" s="905"/>
      <c r="H1531" s="895"/>
      <c r="I1531" s="915"/>
      <c r="J1531" s="899"/>
      <c r="K1531" s="893"/>
      <c r="L1531" s="425"/>
      <c r="M1531" s="425"/>
      <c r="N1531" s="425"/>
      <c r="O1531" s="425"/>
      <c r="P1531" s="425"/>
    </row>
    <row r="1532" spans="1:16" x14ac:dyDescent="0.35">
      <c r="A1532" s="891" t="str">
        <f ca="1">INDIRECT("'Disaggregation tab old'!AB"&amp;28-$K1532)</f>
        <v>a161R00000O3K4aQAF</v>
      </c>
      <c r="B1532" s="902">
        <f ca="1">INDIRECT("'Disaggregation tab old'!A"&amp;28-$K1532)</f>
        <v>23</v>
      </c>
      <c r="C1532" s="889" t="str">
        <f ca="1">VLOOKUP(B1532,'Coverage Indicators - Section D'!$A$9:$AZ$70,52,FALSE)</f>
        <v/>
      </c>
      <c r="D1532" s="900" t="str">
        <f ca="1">N1532</f>
        <v/>
      </c>
      <c r="E1532" s="912" t="str">
        <f ca="1">O1532</f>
        <v/>
      </c>
      <c r="F1532" s="431"/>
      <c r="G1532" s="904" t="str">
        <f>IF(IFERROR((F1532/F1533),"") ="", "",(F1532/F1533))</f>
        <v/>
      </c>
      <c r="H1532" s="894"/>
      <c r="I1532" s="914"/>
      <c r="J1532" s="898"/>
      <c r="K1532" s="893">
        <f ca="1">IF(OFFSET(K1532,-2,0,,)="",-300,OFFSET(K1532,-2,0,,)-1)</f>
        <v>-758</v>
      </c>
      <c r="L1532" s="425" t="e">
        <f ca="1">IF(AND(EXACT(C1532,C1530),C1530&lt;&gt;0),L1530+1,0)</f>
        <v>#NAME?</v>
      </c>
      <c r="M1532" s="425" t="str">
        <f ca="1">IF(C1532&lt;&gt;"",C1532&amp;"-"&amp;L1532,"")</f>
        <v/>
      </c>
      <c r="N1532" s="425" t="str">
        <f t="array" aca="1" ref="N1532" ca="1">IFERROR(IF(INDEX('Disaggregation Records'!$E$155:$E$385,MATCH(RIGHT(M1532,255),RIGHT('Disaggregation Records'!$D$155:$D$385,255),0))=0,"",INDEX('Disaggregation Records'!$E$155:$E$385,MATCH(RIGHT(M1532,255),RIGHT('Disaggregation Records'!$D$155:$D$385,255),0))),"")</f>
        <v/>
      </c>
      <c r="O1532" s="425" t="str">
        <f t="array" aca="1" ref="O1532" ca="1">IFERROR(IF(INDEX('Disaggregation Records'!$F$155:$F$385,MATCH(RIGHT(M1532,255),RIGHT('Disaggregation Records'!$D$155:$D$385,255),0))=0,"",INDEX('Disaggregation Records'!$F$155:$F$385,MATCH(RIGHT(M1532,255),RIGHT('Disaggregation Records'!$D$155:$D$385,255),0))),"")</f>
        <v/>
      </c>
      <c r="P1532" s="425" t="str">
        <f t="array" aca="1" ref="P1532" ca="1">IFERROR(IF(INDEX('Disaggregation Records'!$H$155:$H$385,MATCH(RIGHT(M1532,255),RIGHT('Disaggregation Records'!$D$155:$D$385,255),0))=0,"",INDEX('Disaggregation Records'!$H$155:$H$385,MATCH(RIGHT(M1532,255),RIGHT('Disaggregation Records'!$D$155:$D$385,255),0))),"")</f>
        <v/>
      </c>
    </row>
    <row r="1533" spans="1:16" x14ac:dyDescent="0.35">
      <c r="A1533" s="891"/>
      <c r="B1533" s="903"/>
      <c r="C1533" s="890"/>
      <c r="D1533" s="901"/>
      <c r="E1533" s="913"/>
      <c r="F1533" s="431"/>
      <c r="G1533" s="905"/>
      <c r="H1533" s="895"/>
      <c r="I1533" s="915"/>
      <c r="J1533" s="899"/>
      <c r="K1533" s="893"/>
      <c r="L1533" s="425"/>
      <c r="M1533" s="425"/>
      <c r="N1533" s="425"/>
      <c r="O1533" s="425"/>
      <c r="P1533" s="425"/>
    </row>
    <row r="1534" spans="1:16" x14ac:dyDescent="0.35">
      <c r="A1534" s="891" t="str">
        <f ca="1">INDIRECT("'Disaggregation tab old'!AB"&amp;28-$K1534)</f>
        <v>a161R00000O3K4bQAF</v>
      </c>
      <c r="B1534" s="902">
        <f ca="1">INDIRECT("'Disaggregation tab old'!A"&amp;28-$K1534)</f>
        <v>23</v>
      </c>
      <c r="C1534" s="889" t="str">
        <f ca="1">VLOOKUP(B1534,'Coverage Indicators - Section D'!$A$9:$AZ$70,52,FALSE)</f>
        <v/>
      </c>
      <c r="D1534" s="900" t="str">
        <f ca="1">N1534</f>
        <v/>
      </c>
      <c r="E1534" s="912" t="str">
        <f ca="1">O1534</f>
        <v/>
      </c>
      <c r="F1534" s="431"/>
      <c r="G1534" s="904" t="str">
        <f>IF(IFERROR((F1534/F1535),"") ="", "",(F1534/F1535))</f>
        <v/>
      </c>
      <c r="H1534" s="894"/>
      <c r="I1534" s="914"/>
      <c r="J1534" s="898"/>
      <c r="K1534" s="893">
        <f ca="1">IF(OFFSET(K1534,-2,0,,)="",-300,OFFSET(K1534,-2,0,,)-1)</f>
        <v>-759</v>
      </c>
      <c r="L1534" s="425" t="e">
        <f ca="1">IF(AND(EXACT(C1534,C1532),C1532&lt;&gt;0),L1532+1,0)</f>
        <v>#NAME?</v>
      </c>
      <c r="M1534" s="425" t="str">
        <f ca="1">IF(C1534&lt;&gt;"",C1534&amp;"-"&amp;L1534,"")</f>
        <v/>
      </c>
      <c r="N1534" s="425" t="str">
        <f t="array" aca="1" ref="N1534" ca="1">IFERROR(IF(INDEX('Disaggregation Records'!$E$155:$E$385,MATCH(RIGHT(M1534,255),RIGHT('Disaggregation Records'!$D$155:$D$385,255),0))=0,"",INDEX('Disaggregation Records'!$E$155:$E$385,MATCH(RIGHT(M1534,255),RIGHT('Disaggregation Records'!$D$155:$D$385,255),0))),"")</f>
        <v/>
      </c>
      <c r="O1534" s="425" t="str">
        <f t="array" aca="1" ref="O1534" ca="1">IFERROR(IF(INDEX('Disaggregation Records'!$F$155:$F$385,MATCH(RIGHT(M1534,255),RIGHT('Disaggregation Records'!$D$155:$D$385,255),0))=0,"",INDEX('Disaggregation Records'!$F$155:$F$385,MATCH(RIGHT(M1534,255),RIGHT('Disaggregation Records'!$D$155:$D$385,255),0))),"")</f>
        <v/>
      </c>
      <c r="P1534" s="425" t="str">
        <f t="array" aca="1" ref="P1534" ca="1">IFERROR(IF(INDEX('Disaggregation Records'!$H$155:$H$385,MATCH(RIGHT(M1534,255),RIGHT('Disaggregation Records'!$D$155:$D$385,255),0))=0,"",INDEX('Disaggregation Records'!$H$155:$H$385,MATCH(RIGHT(M1534,255),RIGHT('Disaggregation Records'!$D$155:$D$385,255),0))),"")</f>
        <v/>
      </c>
    </row>
    <row r="1535" spans="1:16" x14ac:dyDescent="0.35">
      <c r="A1535" s="891"/>
      <c r="B1535" s="903"/>
      <c r="C1535" s="890"/>
      <c r="D1535" s="901"/>
      <c r="E1535" s="913"/>
      <c r="F1535" s="431"/>
      <c r="G1535" s="905"/>
      <c r="H1535" s="895"/>
      <c r="I1535" s="915"/>
      <c r="J1535" s="899"/>
      <c r="K1535" s="893"/>
      <c r="L1535" s="425"/>
      <c r="M1535" s="425"/>
      <c r="N1535" s="425"/>
      <c r="O1535" s="425"/>
      <c r="P1535" s="425"/>
    </row>
    <row r="1536" spans="1:16" x14ac:dyDescent="0.35">
      <c r="A1536" s="891" t="str">
        <f ca="1">INDIRECT("'Disaggregation tab old'!AB"&amp;28-$K1536)</f>
        <v>a161R00000O3K4cQAF</v>
      </c>
      <c r="B1536" s="902">
        <f ca="1">INDIRECT("'Disaggregation tab old'!A"&amp;28-$K1536)</f>
        <v>24</v>
      </c>
      <c r="C1536" s="889" t="str">
        <f ca="1">VLOOKUP(B1536,'Coverage Indicators - Section D'!$A$9:$AZ$70,52,FALSE)</f>
        <v/>
      </c>
      <c r="D1536" s="900" t="str">
        <f ca="1">N1536</f>
        <v/>
      </c>
      <c r="E1536" s="912" t="str">
        <f ca="1">O1536</f>
        <v/>
      </c>
      <c r="F1536" s="431"/>
      <c r="G1536" s="904" t="str">
        <f>IF(IFERROR((F1536/F1537),"") ="", "",(F1536/F1537))</f>
        <v/>
      </c>
      <c r="H1536" s="894"/>
      <c r="I1536" s="914"/>
      <c r="J1536" s="898"/>
      <c r="K1536" s="893">
        <f ca="1">IF(OFFSET(K1536,-2,0,,)="",-300,OFFSET(K1536,-2,0,,)-1)</f>
        <v>-760</v>
      </c>
      <c r="L1536" s="425" t="e">
        <f ca="1">IF(AND(EXACT(C1536,C1534),C1534&lt;&gt;0),L1534+1,0)</f>
        <v>#NAME?</v>
      </c>
      <c r="M1536" s="425" t="str">
        <f ca="1">IF(C1536&lt;&gt;"",C1536&amp;"-"&amp;L1536,"")</f>
        <v/>
      </c>
      <c r="N1536" s="425" t="str">
        <f t="array" aca="1" ref="N1536" ca="1">IFERROR(IF(INDEX('Disaggregation Records'!$E$155:$E$385,MATCH(RIGHT(M1536,255),RIGHT('Disaggregation Records'!$D$155:$D$385,255),0))=0,"",INDEX('Disaggregation Records'!$E$155:$E$385,MATCH(RIGHT(M1536,255),RIGHT('Disaggregation Records'!$D$155:$D$385,255),0))),"")</f>
        <v/>
      </c>
      <c r="O1536" s="425" t="str">
        <f t="array" aca="1" ref="O1536" ca="1">IFERROR(IF(INDEX('Disaggregation Records'!$F$155:$F$385,MATCH(RIGHT(M1536,255),RIGHT('Disaggregation Records'!$D$155:$D$385,255),0))=0,"",INDEX('Disaggregation Records'!$F$155:$F$385,MATCH(RIGHT(M1536,255),RIGHT('Disaggregation Records'!$D$155:$D$385,255),0))),"")</f>
        <v/>
      </c>
      <c r="P1536" s="425" t="str">
        <f t="array" aca="1" ref="P1536" ca="1">IFERROR(IF(INDEX('Disaggregation Records'!$H$155:$H$385,MATCH(RIGHT(M1536,255),RIGHT('Disaggregation Records'!$D$155:$D$385,255),0))=0,"",INDEX('Disaggregation Records'!$H$155:$H$385,MATCH(RIGHT(M1536,255),RIGHT('Disaggregation Records'!$D$155:$D$385,255),0))),"")</f>
        <v/>
      </c>
    </row>
    <row r="1537" spans="1:16" x14ac:dyDescent="0.35">
      <c r="A1537" s="891"/>
      <c r="B1537" s="903"/>
      <c r="C1537" s="890"/>
      <c r="D1537" s="901"/>
      <c r="E1537" s="913"/>
      <c r="F1537" s="431"/>
      <c r="G1537" s="905"/>
      <c r="H1537" s="895"/>
      <c r="I1537" s="915"/>
      <c r="J1537" s="899"/>
      <c r="K1537" s="893"/>
      <c r="L1537" s="425"/>
      <c r="M1537" s="425"/>
      <c r="N1537" s="425"/>
      <c r="O1537" s="425"/>
      <c r="P1537" s="425"/>
    </row>
    <row r="1538" spans="1:16" x14ac:dyDescent="0.35">
      <c r="A1538" s="891" t="str">
        <f ca="1">INDIRECT("'Disaggregation tab old'!AB"&amp;28-$K1538)</f>
        <v>a161R00000O3K4dQAF</v>
      </c>
      <c r="B1538" s="902">
        <f ca="1">INDIRECT("'Disaggregation tab old'!A"&amp;28-$K1538)</f>
        <v>24</v>
      </c>
      <c r="C1538" s="889" t="str">
        <f ca="1">VLOOKUP(B1538,'Coverage Indicators - Section D'!$A$9:$AZ$70,52,FALSE)</f>
        <v/>
      </c>
      <c r="D1538" s="900" t="str">
        <f ca="1">N1538</f>
        <v/>
      </c>
      <c r="E1538" s="912" t="str">
        <f ca="1">O1538</f>
        <v/>
      </c>
      <c r="F1538" s="431"/>
      <c r="G1538" s="904" t="str">
        <f>IF(IFERROR((F1538/F1539),"") ="", "",(F1538/F1539))</f>
        <v/>
      </c>
      <c r="H1538" s="894"/>
      <c r="I1538" s="914"/>
      <c r="J1538" s="898"/>
      <c r="K1538" s="893">
        <f ca="1">IF(OFFSET(K1538,-2,0,,)="",-300,OFFSET(K1538,-2,0,,)-1)</f>
        <v>-761</v>
      </c>
      <c r="L1538" s="425" t="e">
        <f ca="1">IF(AND(EXACT(C1538,C1536),C1536&lt;&gt;0),L1536+1,0)</f>
        <v>#NAME?</v>
      </c>
      <c r="M1538" s="425" t="str">
        <f ca="1">IF(C1538&lt;&gt;"",C1538&amp;"-"&amp;L1538,"")</f>
        <v/>
      </c>
      <c r="N1538" s="425" t="str">
        <f t="array" aca="1" ref="N1538" ca="1">IFERROR(IF(INDEX('Disaggregation Records'!$E$155:$E$385,MATCH(RIGHT(M1538,255),RIGHT('Disaggregation Records'!$D$155:$D$385,255),0))=0,"",INDEX('Disaggregation Records'!$E$155:$E$385,MATCH(RIGHT(M1538,255),RIGHT('Disaggregation Records'!$D$155:$D$385,255),0))),"")</f>
        <v/>
      </c>
      <c r="O1538" s="425" t="str">
        <f t="array" aca="1" ref="O1538" ca="1">IFERROR(IF(INDEX('Disaggregation Records'!$F$155:$F$385,MATCH(RIGHT(M1538,255),RIGHT('Disaggregation Records'!$D$155:$D$385,255),0))=0,"",INDEX('Disaggregation Records'!$F$155:$F$385,MATCH(RIGHT(M1538,255),RIGHT('Disaggregation Records'!$D$155:$D$385,255),0))),"")</f>
        <v/>
      </c>
      <c r="P1538" s="425" t="str">
        <f t="array" aca="1" ref="P1538" ca="1">IFERROR(IF(INDEX('Disaggregation Records'!$H$155:$H$385,MATCH(RIGHT(M1538,255),RIGHT('Disaggregation Records'!$D$155:$D$385,255),0))=0,"",INDEX('Disaggregation Records'!$H$155:$H$385,MATCH(RIGHT(M1538,255),RIGHT('Disaggregation Records'!$D$155:$D$385,255),0))),"")</f>
        <v/>
      </c>
    </row>
    <row r="1539" spans="1:16" x14ac:dyDescent="0.35">
      <c r="A1539" s="891"/>
      <c r="B1539" s="903"/>
      <c r="C1539" s="890"/>
      <c r="D1539" s="901"/>
      <c r="E1539" s="913"/>
      <c r="F1539" s="431"/>
      <c r="G1539" s="905"/>
      <c r="H1539" s="895"/>
      <c r="I1539" s="915"/>
      <c r="J1539" s="899"/>
      <c r="K1539" s="893"/>
      <c r="L1539" s="425"/>
      <c r="M1539" s="425"/>
      <c r="N1539" s="425"/>
      <c r="O1539" s="425"/>
      <c r="P1539" s="425"/>
    </row>
    <row r="1540" spans="1:16" x14ac:dyDescent="0.35">
      <c r="A1540" s="891" t="str">
        <f ca="1">INDIRECT("'Disaggregation tab old'!AB"&amp;28-$K1540)</f>
        <v>a161R00000O3K4eQAF</v>
      </c>
      <c r="B1540" s="902">
        <f ca="1">INDIRECT("'Disaggregation tab old'!A"&amp;28-$K1540)</f>
        <v>24</v>
      </c>
      <c r="C1540" s="889" t="str">
        <f ca="1">VLOOKUP(B1540,'Coverage Indicators - Section D'!$A$9:$AZ$70,52,FALSE)</f>
        <v/>
      </c>
      <c r="D1540" s="900" t="str">
        <f ca="1">N1540</f>
        <v/>
      </c>
      <c r="E1540" s="912" t="str">
        <f ca="1">O1540</f>
        <v/>
      </c>
      <c r="F1540" s="431"/>
      <c r="G1540" s="904" t="str">
        <f>IF(IFERROR((F1540/F1541),"") ="", "",(F1540/F1541))</f>
        <v/>
      </c>
      <c r="H1540" s="894"/>
      <c r="I1540" s="914"/>
      <c r="J1540" s="898"/>
      <c r="K1540" s="893">
        <f ca="1">IF(OFFSET(K1540,-2,0,,)="",-300,OFFSET(K1540,-2,0,,)-1)</f>
        <v>-762</v>
      </c>
      <c r="L1540" s="425" t="e">
        <f ca="1">IF(AND(EXACT(C1540,C1538),C1538&lt;&gt;0),L1538+1,0)</f>
        <v>#NAME?</v>
      </c>
      <c r="M1540" s="425" t="str">
        <f ca="1">IF(C1540&lt;&gt;"",C1540&amp;"-"&amp;L1540,"")</f>
        <v/>
      </c>
      <c r="N1540" s="425" t="str">
        <f t="array" aca="1" ref="N1540" ca="1">IFERROR(IF(INDEX('Disaggregation Records'!$E$155:$E$385,MATCH(RIGHT(M1540,255),RIGHT('Disaggregation Records'!$D$155:$D$385,255),0))=0,"",INDEX('Disaggregation Records'!$E$155:$E$385,MATCH(RIGHT(M1540,255),RIGHT('Disaggregation Records'!$D$155:$D$385,255),0))),"")</f>
        <v/>
      </c>
      <c r="O1540" s="425" t="str">
        <f t="array" aca="1" ref="O1540" ca="1">IFERROR(IF(INDEX('Disaggregation Records'!$F$155:$F$385,MATCH(RIGHT(M1540,255),RIGHT('Disaggregation Records'!$D$155:$D$385,255),0))=0,"",INDEX('Disaggregation Records'!$F$155:$F$385,MATCH(RIGHT(M1540,255),RIGHT('Disaggregation Records'!$D$155:$D$385,255),0))),"")</f>
        <v/>
      </c>
      <c r="P1540" s="425" t="str">
        <f t="array" aca="1" ref="P1540" ca="1">IFERROR(IF(INDEX('Disaggregation Records'!$H$155:$H$385,MATCH(RIGHT(M1540,255),RIGHT('Disaggregation Records'!$D$155:$D$385,255),0))=0,"",INDEX('Disaggregation Records'!$H$155:$H$385,MATCH(RIGHT(M1540,255),RIGHT('Disaggregation Records'!$D$155:$D$385,255),0))),"")</f>
        <v/>
      </c>
    </row>
    <row r="1541" spans="1:16" x14ac:dyDescent="0.35">
      <c r="A1541" s="891"/>
      <c r="B1541" s="903"/>
      <c r="C1541" s="890"/>
      <c r="D1541" s="901"/>
      <c r="E1541" s="913"/>
      <c r="F1541" s="431"/>
      <c r="G1541" s="905"/>
      <c r="H1541" s="895"/>
      <c r="I1541" s="915"/>
      <c r="J1541" s="899"/>
      <c r="K1541" s="893"/>
      <c r="L1541" s="425"/>
      <c r="M1541" s="425"/>
      <c r="N1541" s="425"/>
      <c r="O1541" s="425"/>
      <c r="P1541" s="425"/>
    </row>
    <row r="1542" spans="1:16" x14ac:dyDescent="0.35">
      <c r="A1542" s="891" t="str">
        <f ca="1">INDIRECT("'Disaggregation tab old'!AB"&amp;28-$K1542)</f>
        <v>a161R00000O3K4fQAF</v>
      </c>
      <c r="B1542" s="902">
        <f ca="1">INDIRECT("'Disaggregation tab old'!A"&amp;28-$K1542)</f>
        <v>24</v>
      </c>
      <c r="C1542" s="889" t="str">
        <f ca="1">VLOOKUP(B1542,'Coverage Indicators - Section D'!$A$9:$AZ$70,52,FALSE)</f>
        <v/>
      </c>
      <c r="D1542" s="900" t="str">
        <f ca="1">N1542</f>
        <v/>
      </c>
      <c r="E1542" s="912" t="str">
        <f ca="1">O1542</f>
        <v/>
      </c>
      <c r="F1542" s="431"/>
      <c r="G1542" s="904" t="str">
        <f>IF(IFERROR((F1542/F1543),"") ="", "",(F1542/F1543))</f>
        <v/>
      </c>
      <c r="H1542" s="894"/>
      <c r="I1542" s="914"/>
      <c r="J1542" s="898"/>
      <c r="K1542" s="893">
        <f ca="1">IF(OFFSET(K1542,-2,0,,)="",-300,OFFSET(K1542,-2,0,,)-1)</f>
        <v>-763</v>
      </c>
      <c r="L1542" s="425" t="e">
        <f ca="1">IF(AND(EXACT(C1542,C1540),C1540&lt;&gt;0),L1540+1,0)</f>
        <v>#NAME?</v>
      </c>
      <c r="M1542" s="425" t="str">
        <f ca="1">IF(C1542&lt;&gt;"",C1542&amp;"-"&amp;L1542,"")</f>
        <v/>
      </c>
      <c r="N1542" s="425" t="str">
        <f t="array" aca="1" ref="N1542" ca="1">IFERROR(IF(INDEX('Disaggregation Records'!$E$155:$E$385,MATCH(RIGHT(M1542,255),RIGHT('Disaggregation Records'!$D$155:$D$385,255),0))=0,"",INDEX('Disaggregation Records'!$E$155:$E$385,MATCH(RIGHT(M1542,255),RIGHT('Disaggregation Records'!$D$155:$D$385,255),0))),"")</f>
        <v/>
      </c>
      <c r="O1542" s="425" t="str">
        <f t="array" aca="1" ref="O1542" ca="1">IFERROR(IF(INDEX('Disaggregation Records'!$F$155:$F$385,MATCH(RIGHT(M1542,255),RIGHT('Disaggregation Records'!$D$155:$D$385,255),0))=0,"",INDEX('Disaggregation Records'!$F$155:$F$385,MATCH(RIGHT(M1542,255),RIGHT('Disaggregation Records'!$D$155:$D$385,255),0))),"")</f>
        <v/>
      </c>
      <c r="P1542" s="425" t="str">
        <f t="array" aca="1" ref="P1542" ca="1">IFERROR(IF(INDEX('Disaggregation Records'!$H$155:$H$385,MATCH(RIGHT(M1542,255),RIGHT('Disaggregation Records'!$D$155:$D$385,255),0))=0,"",INDEX('Disaggregation Records'!$H$155:$H$385,MATCH(RIGHT(M1542,255),RIGHT('Disaggregation Records'!$D$155:$D$385,255),0))),"")</f>
        <v/>
      </c>
    </row>
    <row r="1543" spans="1:16" x14ac:dyDescent="0.35">
      <c r="A1543" s="891"/>
      <c r="B1543" s="903"/>
      <c r="C1543" s="890"/>
      <c r="D1543" s="901"/>
      <c r="E1543" s="913"/>
      <c r="F1543" s="431"/>
      <c r="G1543" s="905"/>
      <c r="H1543" s="895"/>
      <c r="I1543" s="915"/>
      <c r="J1543" s="899"/>
      <c r="K1543" s="893"/>
      <c r="L1543" s="425"/>
      <c r="M1543" s="425"/>
      <c r="N1543" s="425"/>
      <c r="O1543" s="425"/>
      <c r="P1543" s="425"/>
    </row>
    <row r="1544" spans="1:16" x14ac:dyDescent="0.35">
      <c r="A1544" s="891" t="str">
        <f ca="1">INDIRECT("'Disaggregation tab old'!AB"&amp;28-$K1544)</f>
        <v>a161R00000O3K4gQAF</v>
      </c>
      <c r="B1544" s="902">
        <f ca="1">INDIRECT("'Disaggregation tab old'!A"&amp;28-$K1544)</f>
        <v>24</v>
      </c>
      <c r="C1544" s="889" t="str">
        <f ca="1">VLOOKUP(B1544,'Coverage Indicators - Section D'!$A$9:$AZ$70,52,FALSE)</f>
        <v/>
      </c>
      <c r="D1544" s="900" t="str">
        <f ca="1">N1544</f>
        <v/>
      </c>
      <c r="E1544" s="912" t="str">
        <f ca="1">O1544</f>
        <v/>
      </c>
      <c r="F1544" s="431"/>
      <c r="G1544" s="904" t="str">
        <f>IF(IFERROR((F1544/F1545),"") ="", "",(F1544/F1545))</f>
        <v/>
      </c>
      <c r="H1544" s="894"/>
      <c r="I1544" s="914"/>
      <c r="J1544" s="898"/>
      <c r="K1544" s="893">
        <f ca="1">IF(OFFSET(K1544,-2,0,,)="",-300,OFFSET(K1544,-2,0,,)-1)</f>
        <v>-764</v>
      </c>
      <c r="L1544" s="425" t="e">
        <f ca="1">IF(AND(EXACT(C1544,C1542),C1542&lt;&gt;0),L1542+1,0)</f>
        <v>#NAME?</v>
      </c>
      <c r="M1544" s="425" t="str">
        <f ca="1">IF(C1544&lt;&gt;"",C1544&amp;"-"&amp;L1544,"")</f>
        <v/>
      </c>
      <c r="N1544" s="425" t="str">
        <f t="array" aca="1" ref="N1544" ca="1">IFERROR(IF(INDEX('Disaggregation Records'!$E$155:$E$385,MATCH(RIGHT(M1544,255),RIGHT('Disaggregation Records'!$D$155:$D$385,255),0))=0,"",INDEX('Disaggregation Records'!$E$155:$E$385,MATCH(RIGHT(M1544,255),RIGHT('Disaggregation Records'!$D$155:$D$385,255),0))),"")</f>
        <v/>
      </c>
      <c r="O1544" s="425" t="str">
        <f t="array" aca="1" ref="O1544" ca="1">IFERROR(IF(INDEX('Disaggregation Records'!$F$155:$F$385,MATCH(RIGHT(M1544,255),RIGHT('Disaggregation Records'!$D$155:$D$385,255),0))=0,"",INDEX('Disaggregation Records'!$F$155:$F$385,MATCH(RIGHT(M1544,255),RIGHT('Disaggregation Records'!$D$155:$D$385,255),0))),"")</f>
        <v/>
      </c>
      <c r="P1544" s="425" t="str">
        <f t="array" aca="1" ref="P1544" ca="1">IFERROR(IF(INDEX('Disaggregation Records'!$H$155:$H$385,MATCH(RIGHT(M1544,255),RIGHT('Disaggregation Records'!$D$155:$D$385,255),0))=0,"",INDEX('Disaggregation Records'!$H$155:$H$385,MATCH(RIGHT(M1544,255),RIGHT('Disaggregation Records'!$D$155:$D$385,255),0))),"")</f>
        <v/>
      </c>
    </row>
    <row r="1545" spans="1:16" x14ac:dyDescent="0.35">
      <c r="A1545" s="891"/>
      <c r="B1545" s="903"/>
      <c r="C1545" s="890"/>
      <c r="D1545" s="901"/>
      <c r="E1545" s="913"/>
      <c r="F1545" s="431"/>
      <c r="G1545" s="905"/>
      <c r="H1545" s="895"/>
      <c r="I1545" s="915"/>
      <c r="J1545" s="899"/>
      <c r="K1545" s="893"/>
      <c r="L1545" s="425"/>
      <c r="M1545" s="425"/>
      <c r="N1545" s="425"/>
      <c r="O1545" s="425"/>
      <c r="P1545" s="425"/>
    </row>
    <row r="1546" spans="1:16" x14ac:dyDescent="0.35">
      <c r="A1546" s="891" t="str">
        <f ca="1">INDIRECT("'Disaggregation tab old'!AB"&amp;28-$K1546)</f>
        <v>a161R00000O3K4hQAF</v>
      </c>
      <c r="B1546" s="902">
        <f ca="1">INDIRECT("'Disaggregation tab old'!A"&amp;28-$K1546)</f>
        <v>24</v>
      </c>
      <c r="C1546" s="889" t="str">
        <f ca="1">VLOOKUP(B1546,'Coverage Indicators - Section D'!$A$9:$AZ$70,52,FALSE)</f>
        <v/>
      </c>
      <c r="D1546" s="900" t="str">
        <f ca="1">N1546</f>
        <v/>
      </c>
      <c r="E1546" s="912" t="str">
        <f ca="1">O1546</f>
        <v/>
      </c>
      <c r="F1546" s="431"/>
      <c r="G1546" s="904" t="str">
        <f>IF(IFERROR((F1546/F1547),"") ="", "",(F1546/F1547))</f>
        <v/>
      </c>
      <c r="H1546" s="894"/>
      <c r="I1546" s="914"/>
      <c r="J1546" s="898"/>
      <c r="K1546" s="893">
        <f ca="1">IF(OFFSET(K1546,-2,0,,)="",-300,OFFSET(K1546,-2,0,,)-1)</f>
        <v>-765</v>
      </c>
      <c r="L1546" s="425" t="e">
        <f ca="1">IF(AND(EXACT(C1546,C1544),C1544&lt;&gt;0),L1544+1,0)</f>
        <v>#NAME?</v>
      </c>
      <c r="M1546" s="425" t="str">
        <f ca="1">IF(C1546&lt;&gt;"",C1546&amp;"-"&amp;L1546,"")</f>
        <v/>
      </c>
      <c r="N1546" s="425" t="str">
        <f t="array" aca="1" ref="N1546" ca="1">IFERROR(IF(INDEX('Disaggregation Records'!$E$155:$E$385,MATCH(RIGHT(M1546,255),RIGHT('Disaggregation Records'!$D$155:$D$385,255),0))=0,"",INDEX('Disaggregation Records'!$E$155:$E$385,MATCH(RIGHT(M1546,255),RIGHT('Disaggregation Records'!$D$155:$D$385,255),0))),"")</f>
        <v/>
      </c>
      <c r="O1546" s="425" t="str">
        <f t="array" aca="1" ref="O1546" ca="1">IFERROR(IF(INDEX('Disaggregation Records'!$F$155:$F$385,MATCH(RIGHT(M1546,255),RIGHT('Disaggregation Records'!$D$155:$D$385,255),0))=0,"",INDEX('Disaggregation Records'!$F$155:$F$385,MATCH(RIGHT(M1546,255),RIGHT('Disaggregation Records'!$D$155:$D$385,255),0))),"")</f>
        <v/>
      </c>
      <c r="P1546" s="425" t="str">
        <f t="array" aca="1" ref="P1546" ca="1">IFERROR(IF(INDEX('Disaggregation Records'!$H$155:$H$385,MATCH(RIGHT(M1546,255),RIGHT('Disaggregation Records'!$D$155:$D$385,255),0))=0,"",INDEX('Disaggregation Records'!$H$155:$H$385,MATCH(RIGHT(M1546,255),RIGHT('Disaggregation Records'!$D$155:$D$385,255),0))),"")</f>
        <v/>
      </c>
    </row>
    <row r="1547" spans="1:16" x14ac:dyDescent="0.35">
      <c r="A1547" s="891"/>
      <c r="B1547" s="903"/>
      <c r="C1547" s="890"/>
      <c r="D1547" s="901"/>
      <c r="E1547" s="913"/>
      <c r="F1547" s="431"/>
      <c r="G1547" s="905"/>
      <c r="H1547" s="895"/>
      <c r="I1547" s="915"/>
      <c r="J1547" s="899"/>
      <c r="K1547" s="893"/>
      <c r="L1547" s="425"/>
      <c r="M1547" s="425"/>
      <c r="N1547" s="425"/>
      <c r="O1547" s="425"/>
      <c r="P1547" s="425"/>
    </row>
    <row r="1548" spans="1:16" x14ac:dyDescent="0.35">
      <c r="A1548" s="891" t="str">
        <f ca="1">INDIRECT("'Disaggregation tab old'!AB"&amp;28-$K1548)</f>
        <v>a161R00000O3K4iQAF</v>
      </c>
      <c r="B1548" s="902">
        <f ca="1">INDIRECT("'Disaggregation tab old'!A"&amp;28-$K1548)</f>
        <v>24</v>
      </c>
      <c r="C1548" s="889" t="str">
        <f ca="1">VLOOKUP(B1548,'Coverage Indicators - Section D'!$A$9:$AZ$70,52,FALSE)</f>
        <v/>
      </c>
      <c r="D1548" s="900" t="str">
        <f ca="1">N1548</f>
        <v/>
      </c>
      <c r="E1548" s="912" t="str">
        <f ca="1">O1548</f>
        <v/>
      </c>
      <c r="F1548" s="431"/>
      <c r="G1548" s="904" t="str">
        <f>IF(IFERROR((F1548/F1549),"") ="", "",(F1548/F1549))</f>
        <v/>
      </c>
      <c r="H1548" s="894"/>
      <c r="I1548" s="914"/>
      <c r="J1548" s="898"/>
      <c r="K1548" s="893">
        <f ca="1">IF(OFFSET(K1548,-2,0,,)="",-300,OFFSET(K1548,-2,0,,)-1)</f>
        <v>-766</v>
      </c>
      <c r="L1548" s="425" t="e">
        <f ca="1">IF(AND(EXACT(C1548,C1546),C1546&lt;&gt;0),L1546+1,0)</f>
        <v>#NAME?</v>
      </c>
      <c r="M1548" s="425" t="str">
        <f ca="1">IF(C1548&lt;&gt;"",C1548&amp;"-"&amp;L1548,"")</f>
        <v/>
      </c>
      <c r="N1548" s="425" t="str">
        <f t="array" aca="1" ref="N1548" ca="1">IFERROR(IF(INDEX('Disaggregation Records'!$E$155:$E$385,MATCH(RIGHT(M1548,255),RIGHT('Disaggregation Records'!$D$155:$D$385,255),0))=0,"",INDEX('Disaggregation Records'!$E$155:$E$385,MATCH(RIGHT(M1548,255),RIGHT('Disaggregation Records'!$D$155:$D$385,255),0))),"")</f>
        <v/>
      </c>
      <c r="O1548" s="425" t="str">
        <f t="array" aca="1" ref="O1548" ca="1">IFERROR(IF(INDEX('Disaggregation Records'!$F$155:$F$385,MATCH(RIGHT(M1548,255),RIGHT('Disaggregation Records'!$D$155:$D$385,255),0))=0,"",INDEX('Disaggregation Records'!$F$155:$F$385,MATCH(RIGHT(M1548,255),RIGHT('Disaggregation Records'!$D$155:$D$385,255),0))),"")</f>
        <v/>
      </c>
      <c r="P1548" s="425" t="str">
        <f t="array" aca="1" ref="P1548" ca="1">IFERROR(IF(INDEX('Disaggregation Records'!$H$155:$H$385,MATCH(RIGHT(M1548,255),RIGHT('Disaggregation Records'!$D$155:$D$385,255),0))=0,"",INDEX('Disaggregation Records'!$H$155:$H$385,MATCH(RIGHT(M1548,255),RIGHT('Disaggregation Records'!$D$155:$D$385,255),0))),"")</f>
        <v/>
      </c>
    </row>
    <row r="1549" spans="1:16" x14ac:dyDescent="0.35">
      <c r="A1549" s="891"/>
      <c r="B1549" s="903"/>
      <c r="C1549" s="890"/>
      <c r="D1549" s="901"/>
      <c r="E1549" s="913"/>
      <c r="F1549" s="431"/>
      <c r="G1549" s="905"/>
      <c r="H1549" s="895"/>
      <c r="I1549" s="915"/>
      <c r="J1549" s="899"/>
      <c r="K1549" s="893"/>
      <c r="L1549" s="425"/>
      <c r="M1549" s="425"/>
      <c r="N1549" s="425"/>
      <c r="O1549" s="425"/>
      <c r="P1549" s="425"/>
    </row>
    <row r="1550" spans="1:16" x14ac:dyDescent="0.35">
      <c r="A1550" s="891" t="str">
        <f ca="1">INDIRECT("'Disaggregation tab old'!AB"&amp;28-$K1550)</f>
        <v>a161R00000O3K4jQAF</v>
      </c>
      <c r="B1550" s="902">
        <f ca="1">INDIRECT("'Disaggregation tab old'!A"&amp;28-$K1550)</f>
        <v>24</v>
      </c>
      <c r="C1550" s="889" t="str">
        <f ca="1">VLOOKUP(B1550,'Coverage Indicators - Section D'!$A$9:$AZ$70,52,FALSE)</f>
        <v/>
      </c>
      <c r="D1550" s="900" t="str">
        <f ca="1">N1550</f>
        <v/>
      </c>
      <c r="E1550" s="912" t="str">
        <f ca="1">O1550</f>
        <v/>
      </c>
      <c r="F1550" s="431"/>
      <c r="G1550" s="904" t="str">
        <f>IF(IFERROR((F1550/F1551),"") ="", "",(F1550/F1551))</f>
        <v/>
      </c>
      <c r="H1550" s="894"/>
      <c r="I1550" s="914"/>
      <c r="J1550" s="898"/>
      <c r="K1550" s="893">
        <f ca="1">IF(OFFSET(K1550,-2,0,,)="",-300,OFFSET(K1550,-2,0,,)-1)</f>
        <v>-767</v>
      </c>
      <c r="L1550" s="425" t="e">
        <f ca="1">IF(AND(EXACT(C1550,C1548),C1548&lt;&gt;0),L1548+1,0)</f>
        <v>#NAME?</v>
      </c>
      <c r="M1550" s="425" t="str">
        <f ca="1">IF(C1550&lt;&gt;"",C1550&amp;"-"&amp;L1550,"")</f>
        <v/>
      </c>
      <c r="N1550" s="425" t="str">
        <f t="array" aca="1" ref="N1550" ca="1">IFERROR(IF(INDEX('Disaggregation Records'!$E$155:$E$385,MATCH(RIGHT(M1550,255),RIGHT('Disaggregation Records'!$D$155:$D$385,255),0))=0,"",INDEX('Disaggregation Records'!$E$155:$E$385,MATCH(RIGHT(M1550,255),RIGHT('Disaggregation Records'!$D$155:$D$385,255),0))),"")</f>
        <v/>
      </c>
      <c r="O1550" s="425" t="str">
        <f t="array" aca="1" ref="O1550" ca="1">IFERROR(IF(INDEX('Disaggregation Records'!$F$155:$F$385,MATCH(RIGHT(M1550,255),RIGHT('Disaggregation Records'!$D$155:$D$385,255),0))=0,"",INDEX('Disaggregation Records'!$F$155:$F$385,MATCH(RIGHT(M1550,255),RIGHT('Disaggregation Records'!$D$155:$D$385,255),0))),"")</f>
        <v/>
      </c>
      <c r="P1550" s="425" t="str">
        <f t="array" aca="1" ref="P1550" ca="1">IFERROR(IF(INDEX('Disaggregation Records'!$H$155:$H$385,MATCH(RIGHT(M1550,255),RIGHT('Disaggregation Records'!$D$155:$D$385,255),0))=0,"",INDEX('Disaggregation Records'!$H$155:$H$385,MATCH(RIGHT(M1550,255),RIGHT('Disaggregation Records'!$D$155:$D$385,255),0))),"")</f>
        <v/>
      </c>
    </row>
    <row r="1551" spans="1:16" x14ac:dyDescent="0.35">
      <c r="A1551" s="891"/>
      <c r="B1551" s="903"/>
      <c r="C1551" s="890"/>
      <c r="D1551" s="901"/>
      <c r="E1551" s="913"/>
      <c r="F1551" s="431"/>
      <c r="G1551" s="905"/>
      <c r="H1551" s="895"/>
      <c r="I1551" s="915"/>
      <c r="J1551" s="899"/>
      <c r="K1551" s="893"/>
      <c r="L1551" s="425"/>
      <c r="M1551" s="425"/>
      <c r="N1551" s="425"/>
      <c r="O1551" s="425"/>
      <c r="P1551" s="425"/>
    </row>
    <row r="1552" spans="1:16" x14ac:dyDescent="0.35">
      <c r="A1552" s="891" t="str">
        <f ca="1">INDIRECT("'Disaggregation tab old'!AB"&amp;28-$K1552)</f>
        <v>a161R00000O3K4kQAF</v>
      </c>
      <c r="B1552" s="902">
        <f ca="1">INDIRECT("'Disaggregation tab old'!A"&amp;28-$K1552)</f>
        <v>24</v>
      </c>
      <c r="C1552" s="889" t="str">
        <f ca="1">VLOOKUP(B1552,'Coverage Indicators - Section D'!$A$9:$AZ$70,52,FALSE)</f>
        <v/>
      </c>
      <c r="D1552" s="900" t="str">
        <f ca="1">N1552</f>
        <v/>
      </c>
      <c r="E1552" s="912" t="str">
        <f ca="1">O1552</f>
        <v/>
      </c>
      <c r="F1552" s="431"/>
      <c r="G1552" s="904" t="str">
        <f>IF(IFERROR((F1552/F1553),"") ="", "",(F1552/F1553))</f>
        <v/>
      </c>
      <c r="H1552" s="894"/>
      <c r="I1552" s="914"/>
      <c r="J1552" s="898"/>
      <c r="K1552" s="893">
        <f ca="1">IF(OFFSET(K1552,-2,0,,)="",-300,OFFSET(K1552,-2,0,,)-1)</f>
        <v>-768</v>
      </c>
      <c r="L1552" s="425" t="e">
        <f ca="1">IF(AND(EXACT(C1552,C1550),C1550&lt;&gt;0),L1550+1,0)</f>
        <v>#NAME?</v>
      </c>
      <c r="M1552" s="425" t="str">
        <f ca="1">IF(C1552&lt;&gt;"",C1552&amp;"-"&amp;L1552,"")</f>
        <v/>
      </c>
      <c r="N1552" s="425" t="str">
        <f t="array" aca="1" ref="N1552" ca="1">IFERROR(IF(INDEX('Disaggregation Records'!$E$155:$E$385,MATCH(RIGHT(M1552,255),RIGHT('Disaggregation Records'!$D$155:$D$385,255),0))=0,"",INDEX('Disaggregation Records'!$E$155:$E$385,MATCH(RIGHT(M1552,255),RIGHT('Disaggregation Records'!$D$155:$D$385,255),0))),"")</f>
        <v/>
      </c>
      <c r="O1552" s="425" t="str">
        <f t="array" aca="1" ref="O1552" ca="1">IFERROR(IF(INDEX('Disaggregation Records'!$F$155:$F$385,MATCH(RIGHT(M1552,255),RIGHT('Disaggregation Records'!$D$155:$D$385,255),0))=0,"",INDEX('Disaggregation Records'!$F$155:$F$385,MATCH(RIGHT(M1552,255),RIGHT('Disaggregation Records'!$D$155:$D$385,255),0))),"")</f>
        <v/>
      </c>
      <c r="P1552" s="425" t="str">
        <f t="array" aca="1" ref="P1552" ca="1">IFERROR(IF(INDEX('Disaggregation Records'!$H$155:$H$385,MATCH(RIGHT(M1552,255),RIGHT('Disaggregation Records'!$D$155:$D$385,255),0))=0,"",INDEX('Disaggregation Records'!$H$155:$H$385,MATCH(RIGHT(M1552,255),RIGHT('Disaggregation Records'!$D$155:$D$385,255),0))),"")</f>
        <v/>
      </c>
    </row>
    <row r="1553" spans="1:16" x14ac:dyDescent="0.35">
      <c r="A1553" s="891"/>
      <c r="B1553" s="903"/>
      <c r="C1553" s="890"/>
      <c r="D1553" s="901"/>
      <c r="E1553" s="913"/>
      <c r="F1553" s="431"/>
      <c r="G1553" s="905"/>
      <c r="H1553" s="895"/>
      <c r="I1553" s="915"/>
      <c r="J1553" s="899"/>
      <c r="K1553" s="893"/>
      <c r="L1553" s="425"/>
      <c r="M1553" s="425"/>
      <c r="N1553" s="425"/>
      <c r="O1553" s="425"/>
      <c r="P1553" s="425"/>
    </row>
    <row r="1554" spans="1:16" x14ac:dyDescent="0.35">
      <c r="A1554" s="891" t="str">
        <f ca="1">INDIRECT("'Disaggregation tab old'!AB"&amp;28-$K1554)</f>
        <v>a161R00000O3K4lQAF</v>
      </c>
      <c r="B1554" s="902">
        <f ca="1">INDIRECT("'Disaggregation tab old'!A"&amp;28-$K1554)</f>
        <v>24</v>
      </c>
      <c r="C1554" s="889" t="str">
        <f ca="1">VLOOKUP(B1554,'Coverage Indicators - Section D'!$A$9:$AZ$70,52,FALSE)</f>
        <v/>
      </c>
      <c r="D1554" s="900" t="str">
        <f ca="1">N1554</f>
        <v/>
      </c>
      <c r="E1554" s="912" t="str">
        <f ca="1">O1554</f>
        <v/>
      </c>
      <c r="F1554" s="431"/>
      <c r="G1554" s="904" t="str">
        <f>IF(IFERROR((F1554/F1555),"") ="", "",(F1554/F1555))</f>
        <v/>
      </c>
      <c r="H1554" s="894"/>
      <c r="I1554" s="914"/>
      <c r="J1554" s="898"/>
      <c r="K1554" s="893">
        <f ca="1">IF(OFFSET(K1554,-2,0,,)="",-300,OFFSET(K1554,-2,0,,)-1)</f>
        <v>-769</v>
      </c>
      <c r="L1554" s="425" t="e">
        <f ca="1">IF(AND(EXACT(C1554,C1552),C1552&lt;&gt;0),L1552+1,0)</f>
        <v>#NAME?</v>
      </c>
      <c r="M1554" s="425" t="str">
        <f ca="1">IF(C1554&lt;&gt;"",C1554&amp;"-"&amp;L1554,"")</f>
        <v/>
      </c>
      <c r="N1554" s="425" t="str">
        <f t="array" aca="1" ref="N1554" ca="1">IFERROR(IF(INDEX('Disaggregation Records'!$E$155:$E$385,MATCH(RIGHT(M1554,255),RIGHT('Disaggregation Records'!$D$155:$D$385,255),0))=0,"",INDEX('Disaggregation Records'!$E$155:$E$385,MATCH(RIGHT(M1554,255),RIGHT('Disaggregation Records'!$D$155:$D$385,255),0))),"")</f>
        <v/>
      </c>
      <c r="O1554" s="425" t="str">
        <f t="array" aca="1" ref="O1554" ca="1">IFERROR(IF(INDEX('Disaggregation Records'!$F$155:$F$385,MATCH(RIGHT(M1554,255),RIGHT('Disaggregation Records'!$D$155:$D$385,255),0))=0,"",INDEX('Disaggregation Records'!$F$155:$F$385,MATCH(RIGHT(M1554,255),RIGHT('Disaggregation Records'!$D$155:$D$385,255),0))),"")</f>
        <v/>
      </c>
      <c r="P1554" s="425" t="str">
        <f t="array" aca="1" ref="P1554" ca="1">IFERROR(IF(INDEX('Disaggregation Records'!$H$155:$H$385,MATCH(RIGHT(M1554,255),RIGHT('Disaggregation Records'!$D$155:$D$385,255),0))=0,"",INDEX('Disaggregation Records'!$H$155:$H$385,MATCH(RIGHT(M1554,255),RIGHT('Disaggregation Records'!$D$155:$D$385,255),0))),"")</f>
        <v/>
      </c>
    </row>
    <row r="1555" spans="1:16" x14ac:dyDescent="0.35">
      <c r="A1555" s="891"/>
      <c r="B1555" s="903"/>
      <c r="C1555" s="890"/>
      <c r="D1555" s="901"/>
      <c r="E1555" s="913"/>
      <c r="F1555" s="431"/>
      <c r="G1555" s="905"/>
      <c r="H1555" s="895"/>
      <c r="I1555" s="915"/>
      <c r="J1555" s="899"/>
      <c r="K1555" s="893"/>
      <c r="L1555" s="425"/>
      <c r="M1555" s="425"/>
      <c r="N1555" s="425"/>
      <c r="O1555" s="425"/>
      <c r="P1555" s="425"/>
    </row>
    <row r="1556" spans="1:16" x14ac:dyDescent="0.35">
      <c r="A1556" s="891" t="str">
        <f ca="1">INDIRECT("'Disaggregation tab old'!AB"&amp;28-$K1556)</f>
        <v>a161R00000O3K4mQAF</v>
      </c>
      <c r="B1556" s="902">
        <f ca="1">INDIRECT("'Disaggregation tab old'!A"&amp;28-$K1556)</f>
        <v>24</v>
      </c>
      <c r="C1556" s="889" t="str">
        <f ca="1">VLOOKUP(B1556,'Coverage Indicators - Section D'!$A$9:$AZ$70,52,FALSE)</f>
        <v/>
      </c>
      <c r="D1556" s="900" t="str">
        <f ca="1">N1556</f>
        <v/>
      </c>
      <c r="E1556" s="912" t="str">
        <f ca="1">O1556</f>
        <v/>
      </c>
      <c r="F1556" s="431"/>
      <c r="G1556" s="904" t="str">
        <f>IF(IFERROR((F1556/F1557),"") ="", "",(F1556/F1557))</f>
        <v/>
      </c>
      <c r="H1556" s="894"/>
      <c r="I1556" s="914"/>
      <c r="J1556" s="898"/>
      <c r="K1556" s="893">
        <f ca="1">IF(OFFSET(K1556,-2,0,,)="",-300,OFFSET(K1556,-2,0,,)-1)</f>
        <v>-770</v>
      </c>
      <c r="L1556" s="425" t="e">
        <f ca="1">IF(AND(EXACT(C1556,C1554),C1554&lt;&gt;0),L1554+1,0)</f>
        <v>#NAME?</v>
      </c>
      <c r="M1556" s="425" t="str">
        <f ca="1">IF(C1556&lt;&gt;"",C1556&amp;"-"&amp;L1556,"")</f>
        <v/>
      </c>
      <c r="N1556" s="425" t="str">
        <f t="array" aca="1" ref="N1556" ca="1">IFERROR(IF(INDEX('Disaggregation Records'!$E$155:$E$385,MATCH(RIGHT(M1556,255),RIGHT('Disaggregation Records'!$D$155:$D$385,255),0))=0,"",INDEX('Disaggregation Records'!$E$155:$E$385,MATCH(RIGHT(M1556,255),RIGHT('Disaggregation Records'!$D$155:$D$385,255),0))),"")</f>
        <v/>
      </c>
      <c r="O1556" s="425" t="str">
        <f t="array" aca="1" ref="O1556" ca="1">IFERROR(IF(INDEX('Disaggregation Records'!$F$155:$F$385,MATCH(RIGHT(M1556,255),RIGHT('Disaggregation Records'!$D$155:$D$385,255),0))=0,"",INDEX('Disaggregation Records'!$F$155:$F$385,MATCH(RIGHT(M1556,255),RIGHT('Disaggregation Records'!$D$155:$D$385,255),0))),"")</f>
        <v/>
      </c>
      <c r="P1556" s="425" t="str">
        <f t="array" aca="1" ref="P1556" ca="1">IFERROR(IF(INDEX('Disaggregation Records'!$H$155:$H$385,MATCH(RIGHT(M1556,255),RIGHT('Disaggregation Records'!$D$155:$D$385,255),0))=0,"",INDEX('Disaggregation Records'!$H$155:$H$385,MATCH(RIGHT(M1556,255),RIGHT('Disaggregation Records'!$D$155:$D$385,255),0))),"")</f>
        <v/>
      </c>
    </row>
    <row r="1557" spans="1:16" x14ac:dyDescent="0.35">
      <c r="A1557" s="891"/>
      <c r="B1557" s="903"/>
      <c r="C1557" s="890"/>
      <c r="D1557" s="901"/>
      <c r="E1557" s="913"/>
      <c r="F1557" s="431"/>
      <c r="G1557" s="905"/>
      <c r="H1557" s="895"/>
      <c r="I1557" s="915"/>
      <c r="J1557" s="899"/>
      <c r="K1557" s="893"/>
      <c r="L1557" s="425"/>
      <c r="M1557" s="425"/>
      <c r="N1557" s="425"/>
      <c r="O1557" s="425"/>
      <c r="P1557" s="425"/>
    </row>
    <row r="1558" spans="1:16" x14ac:dyDescent="0.35">
      <c r="A1558" s="891" t="str">
        <f ca="1">INDIRECT("'Disaggregation tab old'!AB"&amp;28-$K1558)</f>
        <v>a161R00000O3K4nQAF</v>
      </c>
      <c r="B1558" s="902">
        <f ca="1">INDIRECT("'Disaggregation tab old'!A"&amp;28-$K1558)</f>
        <v>24</v>
      </c>
      <c r="C1558" s="889" t="str">
        <f ca="1">VLOOKUP(B1558,'Coverage Indicators - Section D'!$A$9:$AZ$70,52,FALSE)</f>
        <v/>
      </c>
      <c r="D1558" s="900" t="str">
        <f ca="1">N1558</f>
        <v/>
      </c>
      <c r="E1558" s="912" t="str">
        <f ca="1">O1558</f>
        <v/>
      </c>
      <c r="F1558" s="431"/>
      <c r="G1558" s="904" t="str">
        <f>IF(IFERROR((F1558/F1559),"") ="", "",(F1558/F1559))</f>
        <v/>
      </c>
      <c r="H1558" s="894"/>
      <c r="I1558" s="914"/>
      <c r="J1558" s="898"/>
      <c r="K1558" s="893">
        <f ca="1">IF(OFFSET(K1558,-2,0,,)="",-300,OFFSET(K1558,-2,0,,)-1)</f>
        <v>-771</v>
      </c>
      <c r="L1558" s="425" t="e">
        <f ca="1">IF(AND(EXACT(C1558,C1556),C1556&lt;&gt;0),L1556+1,0)</f>
        <v>#NAME?</v>
      </c>
      <c r="M1558" s="425" t="str">
        <f ca="1">IF(C1558&lt;&gt;"",C1558&amp;"-"&amp;L1558,"")</f>
        <v/>
      </c>
      <c r="N1558" s="425" t="str">
        <f t="array" aca="1" ref="N1558" ca="1">IFERROR(IF(INDEX('Disaggregation Records'!$E$155:$E$385,MATCH(RIGHT(M1558,255),RIGHT('Disaggregation Records'!$D$155:$D$385,255),0))=0,"",INDEX('Disaggregation Records'!$E$155:$E$385,MATCH(RIGHT(M1558,255),RIGHT('Disaggregation Records'!$D$155:$D$385,255),0))),"")</f>
        <v/>
      </c>
      <c r="O1558" s="425" t="str">
        <f t="array" aca="1" ref="O1558" ca="1">IFERROR(IF(INDEX('Disaggregation Records'!$F$155:$F$385,MATCH(RIGHT(M1558,255),RIGHT('Disaggregation Records'!$D$155:$D$385,255),0))=0,"",INDEX('Disaggregation Records'!$F$155:$F$385,MATCH(RIGHT(M1558,255),RIGHT('Disaggregation Records'!$D$155:$D$385,255),0))),"")</f>
        <v/>
      </c>
      <c r="P1558" s="425" t="str">
        <f t="array" aca="1" ref="P1558" ca="1">IFERROR(IF(INDEX('Disaggregation Records'!$H$155:$H$385,MATCH(RIGHT(M1558,255),RIGHT('Disaggregation Records'!$D$155:$D$385,255),0))=0,"",INDEX('Disaggregation Records'!$H$155:$H$385,MATCH(RIGHT(M1558,255),RIGHT('Disaggregation Records'!$D$155:$D$385,255),0))),"")</f>
        <v/>
      </c>
    </row>
    <row r="1559" spans="1:16" x14ac:dyDescent="0.35">
      <c r="A1559" s="891"/>
      <c r="B1559" s="903"/>
      <c r="C1559" s="890"/>
      <c r="D1559" s="901"/>
      <c r="E1559" s="913"/>
      <c r="F1559" s="431"/>
      <c r="G1559" s="905"/>
      <c r="H1559" s="895"/>
      <c r="I1559" s="915"/>
      <c r="J1559" s="899"/>
      <c r="K1559" s="893"/>
      <c r="L1559" s="425"/>
      <c r="M1559" s="425"/>
      <c r="N1559" s="425"/>
      <c r="O1559" s="425"/>
      <c r="P1559" s="425"/>
    </row>
    <row r="1560" spans="1:16" x14ac:dyDescent="0.35">
      <c r="A1560" s="891" t="str">
        <f ca="1">INDIRECT("'Disaggregation tab old'!AB"&amp;28-$K1560)</f>
        <v>a161R00000O3K4oQAF</v>
      </c>
      <c r="B1560" s="902">
        <f ca="1">INDIRECT("'Disaggregation tab old'!A"&amp;28-$K1560)</f>
        <v>24</v>
      </c>
      <c r="C1560" s="889" t="str">
        <f ca="1">VLOOKUP(B1560,'Coverage Indicators - Section D'!$A$9:$AZ$70,52,FALSE)</f>
        <v/>
      </c>
      <c r="D1560" s="900" t="str">
        <f ca="1">N1560</f>
        <v/>
      </c>
      <c r="E1560" s="912" t="str">
        <f ca="1">O1560</f>
        <v/>
      </c>
      <c r="F1560" s="431"/>
      <c r="G1560" s="904" t="str">
        <f>IF(IFERROR((F1560/F1561),"") ="", "",(F1560/F1561))</f>
        <v/>
      </c>
      <c r="H1560" s="894"/>
      <c r="I1560" s="914"/>
      <c r="J1560" s="898"/>
      <c r="K1560" s="893">
        <f ca="1">IF(OFFSET(K1560,-2,0,,)="",-300,OFFSET(K1560,-2,0,,)-1)</f>
        <v>-772</v>
      </c>
      <c r="L1560" s="425" t="e">
        <f ca="1">IF(AND(EXACT(C1560,C1558),C1558&lt;&gt;0),L1558+1,0)</f>
        <v>#NAME?</v>
      </c>
      <c r="M1560" s="425" t="str">
        <f ca="1">IF(C1560&lt;&gt;"",C1560&amp;"-"&amp;L1560,"")</f>
        <v/>
      </c>
      <c r="N1560" s="425" t="str">
        <f t="array" aca="1" ref="N1560" ca="1">IFERROR(IF(INDEX('Disaggregation Records'!$E$155:$E$385,MATCH(RIGHT(M1560,255),RIGHT('Disaggregation Records'!$D$155:$D$385,255),0))=0,"",INDEX('Disaggregation Records'!$E$155:$E$385,MATCH(RIGHT(M1560,255),RIGHT('Disaggregation Records'!$D$155:$D$385,255),0))),"")</f>
        <v/>
      </c>
      <c r="O1560" s="425" t="str">
        <f t="array" aca="1" ref="O1560" ca="1">IFERROR(IF(INDEX('Disaggregation Records'!$F$155:$F$385,MATCH(RIGHT(M1560,255),RIGHT('Disaggregation Records'!$D$155:$D$385,255),0))=0,"",INDEX('Disaggregation Records'!$F$155:$F$385,MATCH(RIGHT(M1560,255),RIGHT('Disaggregation Records'!$D$155:$D$385,255),0))),"")</f>
        <v/>
      </c>
      <c r="P1560" s="425" t="str">
        <f t="array" aca="1" ref="P1560" ca="1">IFERROR(IF(INDEX('Disaggregation Records'!$H$155:$H$385,MATCH(RIGHT(M1560,255),RIGHT('Disaggregation Records'!$D$155:$D$385,255),0))=0,"",INDEX('Disaggregation Records'!$H$155:$H$385,MATCH(RIGHT(M1560,255),RIGHT('Disaggregation Records'!$D$155:$D$385,255),0))),"")</f>
        <v/>
      </c>
    </row>
    <row r="1561" spans="1:16" x14ac:dyDescent="0.35">
      <c r="A1561" s="891"/>
      <c r="B1561" s="903"/>
      <c r="C1561" s="890"/>
      <c r="D1561" s="901"/>
      <c r="E1561" s="913"/>
      <c r="F1561" s="431"/>
      <c r="G1561" s="905"/>
      <c r="H1561" s="895"/>
      <c r="I1561" s="915"/>
      <c r="J1561" s="899"/>
      <c r="K1561" s="893"/>
      <c r="L1561" s="425"/>
      <c r="M1561" s="425"/>
      <c r="N1561" s="425"/>
      <c r="O1561" s="425"/>
      <c r="P1561" s="425"/>
    </row>
    <row r="1562" spans="1:16" x14ac:dyDescent="0.35">
      <c r="A1562" s="891" t="str">
        <f ca="1">INDIRECT("'Disaggregation tab old'!AB"&amp;28-$K1562)</f>
        <v>a161R00000O3K4pQAF</v>
      </c>
      <c r="B1562" s="902">
        <f ca="1">INDIRECT("'Disaggregation tab old'!A"&amp;28-$K1562)</f>
        <v>24</v>
      </c>
      <c r="C1562" s="889" t="str">
        <f ca="1">VLOOKUP(B1562,'Coverage Indicators - Section D'!$A$9:$AZ$70,52,FALSE)</f>
        <v/>
      </c>
      <c r="D1562" s="900" t="str">
        <f ca="1">N1562</f>
        <v/>
      </c>
      <c r="E1562" s="912" t="str">
        <f ca="1">O1562</f>
        <v/>
      </c>
      <c r="F1562" s="431"/>
      <c r="G1562" s="904" t="str">
        <f>IF(IFERROR((F1562/F1563),"") ="", "",(F1562/F1563))</f>
        <v/>
      </c>
      <c r="H1562" s="894"/>
      <c r="I1562" s="914"/>
      <c r="J1562" s="898"/>
      <c r="K1562" s="893">
        <f ca="1">IF(OFFSET(K1562,-2,0,,)="",-300,OFFSET(K1562,-2,0,,)-1)</f>
        <v>-773</v>
      </c>
      <c r="L1562" s="425" t="e">
        <f ca="1">IF(AND(EXACT(C1562,C1560),C1560&lt;&gt;0),L1560+1,0)</f>
        <v>#NAME?</v>
      </c>
      <c r="M1562" s="425" t="str">
        <f ca="1">IF(C1562&lt;&gt;"",C1562&amp;"-"&amp;L1562,"")</f>
        <v/>
      </c>
      <c r="N1562" s="425" t="str">
        <f t="array" aca="1" ref="N1562" ca="1">IFERROR(IF(INDEX('Disaggregation Records'!$E$155:$E$385,MATCH(RIGHT(M1562,255),RIGHT('Disaggregation Records'!$D$155:$D$385,255),0))=0,"",INDEX('Disaggregation Records'!$E$155:$E$385,MATCH(RIGHT(M1562,255),RIGHT('Disaggregation Records'!$D$155:$D$385,255),0))),"")</f>
        <v/>
      </c>
      <c r="O1562" s="425" t="str">
        <f t="array" aca="1" ref="O1562" ca="1">IFERROR(IF(INDEX('Disaggregation Records'!$F$155:$F$385,MATCH(RIGHT(M1562,255),RIGHT('Disaggregation Records'!$D$155:$D$385,255),0))=0,"",INDEX('Disaggregation Records'!$F$155:$F$385,MATCH(RIGHT(M1562,255),RIGHT('Disaggregation Records'!$D$155:$D$385,255),0))),"")</f>
        <v/>
      </c>
      <c r="P1562" s="425" t="str">
        <f t="array" aca="1" ref="P1562" ca="1">IFERROR(IF(INDEX('Disaggregation Records'!$H$155:$H$385,MATCH(RIGHT(M1562,255),RIGHT('Disaggregation Records'!$D$155:$D$385,255),0))=0,"",INDEX('Disaggregation Records'!$H$155:$H$385,MATCH(RIGHT(M1562,255),RIGHT('Disaggregation Records'!$D$155:$D$385,255),0))),"")</f>
        <v/>
      </c>
    </row>
    <row r="1563" spans="1:16" x14ac:dyDescent="0.35">
      <c r="A1563" s="891"/>
      <c r="B1563" s="903"/>
      <c r="C1563" s="890"/>
      <c r="D1563" s="901"/>
      <c r="E1563" s="913"/>
      <c r="F1563" s="431"/>
      <c r="G1563" s="905"/>
      <c r="H1563" s="895"/>
      <c r="I1563" s="915"/>
      <c r="J1563" s="899"/>
      <c r="K1563" s="893"/>
      <c r="L1563" s="425"/>
      <c r="M1563" s="425"/>
      <c r="N1563" s="425"/>
      <c r="O1563" s="425"/>
      <c r="P1563" s="425"/>
    </row>
    <row r="1564" spans="1:16" x14ac:dyDescent="0.35">
      <c r="A1564" s="891" t="str">
        <f ca="1">INDIRECT("'Disaggregation tab old'!AB"&amp;28-$K1564)</f>
        <v>a161R00000O3K4qQAF</v>
      </c>
      <c r="B1564" s="902">
        <f ca="1">INDIRECT("'Disaggregation tab old'!A"&amp;28-$K1564)</f>
        <v>24</v>
      </c>
      <c r="C1564" s="889" t="str">
        <f ca="1">VLOOKUP(B1564,'Coverage Indicators - Section D'!$A$9:$AZ$70,52,FALSE)</f>
        <v/>
      </c>
      <c r="D1564" s="900" t="str">
        <f ca="1">N1564</f>
        <v/>
      </c>
      <c r="E1564" s="912" t="str">
        <f ca="1">O1564</f>
        <v/>
      </c>
      <c r="F1564" s="431"/>
      <c r="G1564" s="904" t="str">
        <f>IF(IFERROR((F1564/F1565),"") ="", "",(F1564/F1565))</f>
        <v/>
      </c>
      <c r="H1564" s="894"/>
      <c r="I1564" s="914"/>
      <c r="J1564" s="898"/>
      <c r="K1564" s="893">
        <f ca="1">IF(OFFSET(K1564,-2,0,,)="",-300,OFFSET(K1564,-2,0,,)-1)</f>
        <v>-774</v>
      </c>
      <c r="L1564" s="425" t="e">
        <f ca="1">IF(AND(EXACT(C1564,C1562),C1562&lt;&gt;0),L1562+1,0)</f>
        <v>#NAME?</v>
      </c>
      <c r="M1564" s="425" t="str">
        <f ca="1">IF(C1564&lt;&gt;"",C1564&amp;"-"&amp;L1564,"")</f>
        <v/>
      </c>
      <c r="N1564" s="425" t="str">
        <f t="array" aca="1" ref="N1564" ca="1">IFERROR(IF(INDEX('Disaggregation Records'!$E$155:$E$385,MATCH(RIGHT(M1564,255),RIGHT('Disaggregation Records'!$D$155:$D$385,255),0))=0,"",INDEX('Disaggregation Records'!$E$155:$E$385,MATCH(RIGHT(M1564,255),RIGHT('Disaggregation Records'!$D$155:$D$385,255),0))),"")</f>
        <v/>
      </c>
      <c r="O1564" s="425" t="str">
        <f t="array" aca="1" ref="O1564" ca="1">IFERROR(IF(INDEX('Disaggregation Records'!$F$155:$F$385,MATCH(RIGHT(M1564,255),RIGHT('Disaggregation Records'!$D$155:$D$385,255),0))=0,"",INDEX('Disaggregation Records'!$F$155:$F$385,MATCH(RIGHT(M1564,255),RIGHT('Disaggregation Records'!$D$155:$D$385,255),0))),"")</f>
        <v/>
      </c>
      <c r="P1564" s="425" t="str">
        <f t="array" aca="1" ref="P1564" ca="1">IFERROR(IF(INDEX('Disaggregation Records'!$H$155:$H$385,MATCH(RIGHT(M1564,255),RIGHT('Disaggregation Records'!$D$155:$D$385,255),0))=0,"",INDEX('Disaggregation Records'!$H$155:$H$385,MATCH(RIGHT(M1564,255),RIGHT('Disaggregation Records'!$D$155:$D$385,255),0))),"")</f>
        <v/>
      </c>
    </row>
    <row r="1565" spans="1:16" x14ac:dyDescent="0.35">
      <c r="A1565" s="891"/>
      <c r="B1565" s="903"/>
      <c r="C1565" s="890"/>
      <c r="D1565" s="901"/>
      <c r="E1565" s="913"/>
      <c r="F1565" s="431"/>
      <c r="G1565" s="905"/>
      <c r="H1565" s="895"/>
      <c r="I1565" s="915"/>
      <c r="J1565" s="899"/>
      <c r="K1565" s="893"/>
      <c r="L1565" s="425"/>
      <c r="M1565" s="425"/>
      <c r="N1565" s="425"/>
      <c r="O1565" s="425"/>
      <c r="P1565" s="425"/>
    </row>
    <row r="1566" spans="1:16" x14ac:dyDescent="0.35">
      <c r="A1566" s="891" t="str">
        <f ca="1">INDIRECT("'Disaggregation tab old'!AB"&amp;28-$K1566)</f>
        <v>a161R00000O3K4rQAF</v>
      </c>
      <c r="B1566" s="902">
        <f ca="1">INDIRECT("'Disaggregation tab old'!A"&amp;28-$K1566)</f>
        <v>24</v>
      </c>
      <c r="C1566" s="889" t="str">
        <f ca="1">VLOOKUP(B1566,'Coverage Indicators - Section D'!$A$9:$AZ$70,52,FALSE)</f>
        <v/>
      </c>
      <c r="D1566" s="900" t="str">
        <f ca="1">N1566</f>
        <v/>
      </c>
      <c r="E1566" s="912" t="str">
        <f ca="1">O1566</f>
        <v/>
      </c>
      <c r="F1566" s="431"/>
      <c r="G1566" s="904" t="str">
        <f>IF(IFERROR((F1566/F1567),"") ="", "",(F1566/F1567))</f>
        <v/>
      </c>
      <c r="H1566" s="894"/>
      <c r="I1566" s="914"/>
      <c r="J1566" s="898"/>
      <c r="K1566" s="893">
        <f ca="1">IF(OFFSET(K1566,-2,0,,)="",-300,OFFSET(K1566,-2,0,,)-1)</f>
        <v>-775</v>
      </c>
      <c r="L1566" s="425" t="e">
        <f ca="1">IF(AND(EXACT(C1566,C1564),C1564&lt;&gt;0),L1564+1,0)</f>
        <v>#NAME?</v>
      </c>
      <c r="M1566" s="425" t="str">
        <f ca="1">IF(C1566&lt;&gt;"",C1566&amp;"-"&amp;L1566,"")</f>
        <v/>
      </c>
      <c r="N1566" s="425" t="str">
        <f t="array" aca="1" ref="N1566" ca="1">IFERROR(IF(INDEX('Disaggregation Records'!$E$155:$E$385,MATCH(RIGHT(M1566,255),RIGHT('Disaggregation Records'!$D$155:$D$385,255),0))=0,"",INDEX('Disaggregation Records'!$E$155:$E$385,MATCH(RIGHT(M1566,255),RIGHT('Disaggregation Records'!$D$155:$D$385,255),0))),"")</f>
        <v/>
      </c>
      <c r="O1566" s="425" t="str">
        <f t="array" aca="1" ref="O1566" ca="1">IFERROR(IF(INDEX('Disaggregation Records'!$F$155:$F$385,MATCH(RIGHT(M1566,255),RIGHT('Disaggregation Records'!$D$155:$D$385,255),0))=0,"",INDEX('Disaggregation Records'!$F$155:$F$385,MATCH(RIGHT(M1566,255),RIGHT('Disaggregation Records'!$D$155:$D$385,255),0))),"")</f>
        <v/>
      </c>
      <c r="P1566" s="425" t="str">
        <f t="array" aca="1" ref="P1566" ca="1">IFERROR(IF(INDEX('Disaggregation Records'!$H$155:$H$385,MATCH(RIGHT(M1566,255),RIGHT('Disaggregation Records'!$D$155:$D$385,255),0))=0,"",INDEX('Disaggregation Records'!$H$155:$H$385,MATCH(RIGHT(M1566,255),RIGHT('Disaggregation Records'!$D$155:$D$385,255),0))),"")</f>
        <v/>
      </c>
    </row>
    <row r="1567" spans="1:16" x14ac:dyDescent="0.35">
      <c r="A1567" s="891"/>
      <c r="B1567" s="903"/>
      <c r="C1567" s="890"/>
      <c r="D1567" s="901"/>
      <c r="E1567" s="913"/>
      <c r="F1567" s="431"/>
      <c r="G1567" s="905"/>
      <c r="H1567" s="895"/>
      <c r="I1567" s="915"/>
      <c r="J1567" s="899"/>
      <c r="K1567" s="893"/>
      <c r="L1567" s="425"/>
      <c r="M1567" s="425"/>
      <c r="N1567" s="425"/>
      <c r="O1567" s="425"/>
      <c r="P1567" s="425"/>
    </row>
    <row r="1568" spans="1:16" x14ac:dyDescent="0.35">
      <c r="A1568" s="891" t="str">
        <f ca="1">INDIRECT("'Disaggregation tab old'!AB"&amp;28-$K1568)</f>
        <v>a161R00000O3K4sQAF</v>
      </c>
      <c r="B1568" s="902">
        <f ca="1">INDIRECT("'Disaggregation tab old'!A"&amp;28-$K1568)</f>
        <v>24</v>
      </c>
      <c r="C1568" s="889" t="str">
        <f ca="1">VLOOKUP(B1568,'Coverage Indicators - Section D'!$A$9:$AZ$70,52,FALSE)</f>
        <v/>
      </c>
      <c r="D1568" s="900" t="str">
        <f ca="1">N1568</f>
        <v/>
      </c>
      <c r="E1568" s="912" t="str">
        <f ca="1">O1568</f>
        <v/>
      </c>
      <c r="F1568" s="431"/>
      <c r="G1568" s="904" t="str">
        <f>IF(IFERROR((F1568/F1569),"") ="", "",(F1568/F1569))</f>
        <v/>
      </c>
      <c r="H1568" s="894"/>
      <c r="I1568" s="914"/>
      <c r="J1568" s="898"/>
      <c r="K1568" s="893">
        <f ca="1">IF(OFFSET(K1568,-2,0,,)="",-300,OFFSET(K1568,-2,0,,)-1)</f>
        <v>-776</v>
      </c>
      <c r="L1568" s="425" t="e">
        <f ca="1">IF(AND(EXACT(C1568,C1566),C1566&lt;&gt;0),L1566+1,0)</f>
        <v>#NAME?</v>
      </c>
      <c r="M1568" s="425" t="str">
        <f ca="1">IF(C1568&lt;&gt;"",C1568&amp;"-"&amp;L1568,"")</f>
        <v/>
      </c>
      <c r="N1568" s="425" t="str">
        <f t="array" aca="1" ref="N1568" ca="1">IFERROR(IF(INDEX('Disaggregation Records'!$E$155:$E$385,MATCH(RIGHT(M1568,255),RIGHT('Disaggregation Records'!$D$155:$D$385,255),0))=0,"",INDEX('Disaggregation Records'!$E$155:$E$385,MATCH(RIGHT(M1568,255),RIGHT('Disaggregation Records'!$D$155:$D$385,255),0))),"")</f>
        <v/>
      </c>
      <c r="O1568" s="425" t="str">
        <f t="array" aca="1" ref="O1568" ca="1">IFERROR(IF(INDEX('Disaggregation Records'!$F$155:$F$385,MATCH(RIGHT(M1568,255),RIGHT('Disaggregation Records'!$D$155:$D$385,255),0))=0,"",INDEX('Disaggregation Records'!$F$155:$F$385,MATCH(RIGHT(M1568,255),RIGHT('Disaggregation Records'!$D$155:$D$385,255),0))),"")</f>
        <v/>
      </c>
      <c r="P1568" s="425" t="str">
        <f t="array" aca="1" ref="P1568" ca="1">IFERROR(IF(INDEX('Disaggregation Records'!$H$155:$H$385,MATCH(RIGHT(M1568,255),RIGHT('Disaggregation Records'!$D$155:$D$385,255),0))=0,"",INDEX('Disaggregation Records'!$H$155:$H$385,MATCH(RIGHT(M1568,255),RIGHT('Disaggregation Records'!$D$155:$D$385,255),0))),"")</f>
        <v/>
      </c>
    </row>
    <row r="1569" spans="1:16" x14ac:dyDescent="0.35">
      <c r="A1569" s="891"/>
      <c r="B1569" s="903"/>
      <c r="C1569" s="890"/>
      <c r="D1569" s="901"/>
      <c r="E1569" s="913"/>
      <c r="F1569" s="431"/>
      <c r="G1569" s="905"/>
      <c r="H1569" s="895"/>
      <c r="I1569" s="915"/>
      <c r="J1569" s="899"/>
      <c r="K1569" s="893"/>
      <c r="L1569" s="425"/>
      <c r="M1569" s="425"/>
      <c r="N1569" s="425"/>
      <c r="O1569" s="425"/>
      <c r="P1569" s="425"/>
    </row>
    <row r="1570" spans="1:16" x14ac:dyDescent="0.35">
      <c r="A1570" s="891" t="str">
        <f ca="1">INDIRECT("'Disaggregation tab old'!AB"&amp;28-$K1570)</f>
        <v>a161R00000O3K4tQAF</v>
      </c>
      <c r="B1570" s="902">
        <f ca="1">INDIRECT("'Disaggregation tab old'!A"&amp;28-$K1570)</f>
        <v>24</v>
      </c>
      <c r="C1570" s="889" t="str">
        <f ca="1">VLOOKUP(B1570,'Coverage Indicators - Section D'!$A$9:$AZ$70,52,FALSE)</f>
        <v/>
      </c>
      <c r="D1570" s="900" t="str">
        <f ca="1">N1570</f>
        <v/>
      </c>
      <c r="E1570" s="912" t="str">
        <f ca="1">O1570</f>
        <v/>
      </c>
      <c r="F1570" s="431"/>
      <c r="G1570" s="904" t="str">
        <f>IF(IFERROR((F1570/F1571),"") ="", "",(F1570/F1571))</f>
        <v/>
      </c>
      <c r="H1570" s="894"/>
      <c r="I1570" s="914"/>
      <c r="J1570" s="898"/>
      <c r="K1570" s="893">
        <f ca="1">IF(OFFSET(K1570,-2,0,,)="",-300,OFFSET(K1570,-2,0,,)-1)</f>
        <v>-777</v>
      </c>
      <c r="L1570" s="425" t="e">
        <f ca="1">IF(AND(EXACT(C1570,C1568),C1568&lt;&gt;0),L1568+1,0)</f>
        <v>#NAME?</v>
      </c>
      <c r="M1570" s="425" t="str">
        <f ca="1">IF(C1570&lt;&gt;"",C1570&amp;"-"&amp;L1570,"")</f>
        <v/>
      </c>
      <c r="N1570" s="425" t="str">
        <f t="array" aca="1" ref="N1570" ca="1">IFERROR(IF(INDEX('Disaggregation Records'!$E$155:$E$385,MATCH(RIGHT(M1570,255),RIGHT('Disaggregation Records'!$D$155:$D$385,255),0))=0,"",INDEX('Disaggregation Records'!$E$155:$E$385,MATCH(RIGHT(M1570,255),RIGHT('Disaggregation Records'!$D$155:$D$385,255),0))),"")</f>
        <v/>
      </c>
      <c r="O1570" s="425" t="str">
        <f t="array" aca="1" ref="O1570" ca="1">IFERROR(IF(INDEX('Disaggregation Records'!$F$155:$F$385,MATCH(RIGHT(M1570,255),RIGHT('Disaggregation Records'!$D$155:$D$385,255),0))=0,"",INDEX('Disaggregation Records'!$F$155:$F$385,MATCH(RIGHT(M1570,255),RIGHT('Disaggregation Records'!$D$155:$D$385,255),0))),"")</f>
        <v/>
      </c>
      <c r="P1570" s="425" t="str">
        <f t="array" aca="1" ref="P1570" ca="1">IFERROR(IF(INDEX('Disaggregation Records'!$H$155:$H$385,MATCH(RIGHT(M1570,255),RIGHT('Disaggregation Records'!$D$155:$D$385,255),0))=0,"",INDEX('Disaggregation Records'!$H$155:$H$385,MATCH(RIGHT(M1570,255),RIGHT('Disaggregation Records'!$D$155:$D$385,255),0))),"")</f>
        <v/>
      </c>
    </row>
    <row r="1571" spans="1:16" x14ac:dyDescent="0.35">
      <c r="A1571" s="891"/>
      <c r="B1571" s="903"/>
      <c r="C1571" s="890"/>
      <c r="D1571" s="901"/>
      <c r="E1571" s="913"/>
      <c r="F1571" s="431"/>
      <c r="G1571" s="905"/>
      <c r="H1571" s="895"/>
      <c r="I1571" s="915"/>
      <c r="J1571" s="899"/>
      <c r="K1571" s="893"/>
      <c r="L1571" s="425"/>
      <c r="M1571" s="425"/>
      <c r="N1571" s="425"/>
      <c r="O1571" s="425"/>
      <c r="P1571" s="425"/>
    </row>
    <row r="1572" spans="1:16" x14ac:dyDescent="0.35">
      <c r="A1572" s="891" t="str">
        <f ca="1">INDIRECT("'Disaggregation tab old'!AB"&amp;28-$K1572)</f>
        <v>a161R00000O3K4uQAF</v>
      </c>
      <c r="B1572" s="902">
        <f ca="1">INDIRECT("'Disaggregation tab old'!A"&amp;28-$K1572)</f>
        <v>24</v>
      </c>
      <c r="C1572" s="889" t="str">
        <f ca="1">VLOOKUP(B1572,'Coverage Indicators - Section D'!$A$9:$AZ$70,52,FALSE)</f>
        <v/>
      </c>
      <c r="D1572" s="900" t="str">
        <f ca="1">N1572</f>
        <v/>
      </c>
      <c r="E1572" s="912" t="str">
        <f ca="1">O1572</f>
        <v/>
      </c>
      <c r="F1572" s="431"/>
      <c r="G1572" s="904" t="str">
        <f>IF(IFERROR((F1572/F1573),"") ="", "",(F1572/F1573))</f>
        <v/>
      </c>
      <c r="H1572" s="894"/>
      <c r="I1572" s="914"/>
      <c r="J1572" s="898"/>
      <c r="K1572" s="893">
        <f ca="1">IF(OFFSET(K1572,-2,0,,)="",-300,OFFSET(K1572,-2,0,,)-1)</f>
        <v>-778</v>
      </c>
      <c r="L1572" s="425" t="e">
        <f ca="1">IF(AND(EXACT(C1572,C1570),C1570&lt;&gt;0),L1570+1,0)</f>
        <v>#NAME?</v>
      </c>
      <c r="M1572" s="425" t="str">
        <f ca="1">IF(C1572&lt;&gt;"",C1572&amp;"-"&amp;L1572,"")</f>
        <v/>
      </c>
      <c r="N1572" s="425" t="str">
        <f t="array" aca="1" ref="N1572" ca="1">IFERROR(IF(INDEX('Disaggregation Records'!$E$155:$E$385,MATCH(RIGHT(M1572,255),RIGHT('Disaggregation Records'!$D$155:$D$385,255),0))=0,"",INDEX('Disaggregation Records'!$E$155:$E$385,MATCH(RIGHT(M1572,255),RIGHT('Disaggregation Records'!$D$155:$D$385,255),0))),"")</f>
        <v/>
      </c>
      <c r="O1572" s="425" t="str">
        <f t="array" aca="1" ref="O1572" ca="1">IFERROR(IF(INDEX('Disaggregation Records'!$F$155:$F$385,MATCH(RIGHT(M1572,255),RIGHT('Disaggregation Records'!$D$155:$D$385,255),0))=0,"",INDEX('Disaggregation Records'!$F$155:$F$385,MATCH(RIGHT(M1572,255),RIGHT('Disaggregation Records'!$D$155:$D$385,255),0))),"")</f>
        <v/>
      </c>
      <c r="P1572" s="425" t="str">
        <f t="array" aca="1" ref="P1572" ca="1">IFERROR(IF(INDEX('Disaggregation Records'!$H$155:$H$385,MATCH(RIGHT(M1572,255),RIGHT('Disaggregation Records'!$D$155:$D$385,255),0))=0,"",INDEX('Disaggregation Records'!$H$155:$H$385,MATCH(RIGHT(M1572,255),RIGHT('Disaggregation Records'!$D$155:$D$385,255),0))),"")</f>
        <v/>
      </c>
    </row>
    <row r="1573" spans="1:16" x14ac:dyDescent="0.35">
      <c r="A1573" s="891"/>
      <c r="B1573" s="903"/>
      <c r="C1573" s="890"/>
      <c r="D1573" s="901"/>
      <c r="E1573" s="913"/>
      <c r="F1573" s="431"/>
      <c r="G1573" s="905"/>
      <c r="H1573" s="895"/>
      <c r="I1573" s="915"/>
      <c r="J1573" s="899"/>
      <c r="K1573" s="893"/>
      <c r="L1573" s="425"/>
      <c r="M1573" s="425"/>
      <c r="N1573" s="425"/>
      <c r="O1573" s="425"/>
      <c r="P1573" s="425"/>
    </row>
    <row r="1574" spans="1:16" x14ac:dyDescent="0.35">
      <c r="A1574" s="891" t="str">
        <f ca="1">INDIRECT("'Disaggregation tab old'!AB"&amp;28-$K1574)</f>
        <v>a161R00000O3K4vQAF</v>
      </c>
      <c r="B1574" s="902">
        <f ca="1">INDIRECT("'Disaggregation tab old'!A"&amp;28-$K1574)</f>
        <v>24</v>
      </c>
      <c r="C1574" s="889" t="str">
        <f ca="1">VLOOKUP(B1574,'Coverage Indicators - Section D'!$A$9:$AZ$70,52,FALSE)</f>
        <v/>
      </c>
      <c r="D1574" s="900" t="str">
        <f ca="1">N1574</f>
        <v/>
      </c>
      <c r="E1574" s="912" t="str">
        <f ca="1">O1574</f>
        <v/>
      </c>
      <c r="F1574" s="431"/>
      <c r="G1574" s="904" t="str">
        <f>IF(IFERROR((F1574/F1575),"") ="", "",(F1574/F1575))</f>
        <v/>
      </c>
      <c r="H1574" s="894"/>
      <c r="I1574" s="914"/>
      <c r="J1574" s="898"/>
      <c r="K1574" s="893">
        <f ca="1">IF(OFFSET(K1574,-2,0,,)="",-300,OFFSET(K1574,-2,0,,)-1)</f>
        <v>-779</v>
      </c>
      <c r="L1574" s="425" t="e">
        <f ca="1">IF(AND(EXACT(C1574,C1572),C1572&lt;&gt;0),L1572+1,0)</f>
        <v>#NAME?</v>
      </c>
      <c r="M1574" s="425" t="str">
        <f ca="1">IF(C1574&lt;&gt;"",C1574&amp;"-"&amp;L1574,"")</f>
        <v/>
      </c>
      <c r="N1574" s="425" t="str">
        <f t="array" aca="1" ref="N1574" ca="1">IFERROR(IF(INDEX('Disaggregation Records'!$E$155:$E$385,MATCH(RIGHT(M1574,255),RIGHT('Disaggregation Records'!$D$155:$D$385,255),0))=0,"",INDEX('Disaggregation Records'!$E$155:$E$385,MATCH(RIGHT(M1574,255),RIGHT('Disaggregation Records'!$D$155:$D$385,255),0))),"")</f>
        <v/>
      </c>
      <c r="O1574" s="425" t="str">
        <f t="array" aca="1" ref="O1574" ca="1">IFERROR(IF(INDEX('Disaggregation Records'!$F$155:$F$385,MATCH(RIGHT(M1574,255),RIGHT('Disaggregation Records'!$D$155:$D$385,255),0))=0,"",INDEX('Disaggregation Records'!$F$155:$F$385,MATCH(RIGHT(M1574,255),RIGHT('Disaggregation Records'!$D$155:$D$385,255),0))),"")</f>
        <v/>
      </c>
      <c r="P1574" s="425" t="str">
        <f t="array" aca="1" ref="P1574" ca="1">IFERROR(IF(INDEX('Disaggregation Records'!$H$155:$H$385,MATCH(RIGHT(M1574,255),RIGHT('Disaggregation Records'!$D$155:$D$385,255),0))=0,"",INDEX('Disaggregation Records'!$H$155:$H$385,MATCH(RIGHT(M1574,255),RIGHT('Disaggregation Records'!$D$155:$D$385,255),0))),"")</f>
        <v/>
      </c>
    </row>
    <row r="1575" spans="1:16" x14ac:dyDescent="0.35">
      <c r="A1575" s="891"/>
      <c r="B1575" s="903"/>
      <c r="C1575" s="890"/>
      <c r="D1575" s="901"/>
      <c r="E1575" s="913"/>
      <c r="F1575" s="431"/>
      <c r="G1575" s="905"/>
      <c r="H1575" s="895"/>
      <c r="I1575" s="915"/>
      <c r="J1575" s="899"/>
      <c r="K1575" s="893"/>
      <c r="L1575" s="425"/>
      <c r="M1575" s="425"/>
      <c r="N1575" s="425"/>
      <c r="O1575" s="425"/>
      <c r="P1575" s="425"/>
    </row>
    <row r="1576" spans="1:16" x14ac:dyDescent="0.35">
      <c r="A1576" s="891" t="str">
        <f ca="1">INDIRECT("'Disaggregation tab old'!AB"&amp;28-$K1576)</f>
        <v>a161R00000O3K4wQAF</v>
      </c>
      <c r="B1576" s="902">
        <f ca="1">INDIRECT("'Disaggregation tab old'!A"&amp;28-$K1576)</f>
        <v>25</v>
      </c>
      <c r="C1576" s="889" t="str">
        <f ca="1">VLOOKUP(B1576,'Coverage Indicators - Section D'!$A$9:$AZ$70,52,FALSE)</f>
        <v/>
      </c>
      <c r="D1576" s="900" t="str">
        <f ca="1">N1576</f>
        <v/>
      </c>
      <c r="E1576" s="912" t="str">
        <f ca="1">O1576</f>
        <v/>
      </c>
      <c r="F1576" s="431"/>
      <c r="G1576" s="904" t="str">
        <f>IF(IFERROR((F1576/F1577),"") ="", "",(F1576/F1577))</f>
        <v/>
      </c>
      <c r="H1576" s="894"/>
      <c r="I1576" s="914"/>
      <c r="J1576" s="898"/>
      <c r="K1576" s="893">
        <f ca="1">IF(OFFSET(K1576,-2,0,,)="",-300,OFFSET(K1576,-2,0,,)-1)</f>
        <v>-780</v>
      </c>
      <c r="L1576" s="425" t="e">
        <f ca="1">IF(AND(EXACT(C1576,C1574),C1574&lt;&gt;0),L1574+1,0)</f>
        <v>#NAME?</v>
      </c>
      <c r="M1576" s="425" t="str">
        <f ca="1">IF(C1576&lt;&gt;"",C1576&amp;"-"&amp;L1576,"")</f>
        <v/>
      </c>
      <c r="N1576" s="425" t="str">
        <f t="array" aca="1" ref="N1576" ca="1">IFERROR(IF(INDEX('Disaggregation Records'!$E$155:$E$385,MATCH(RIGHT(M1576,255),RIGHT('Disaggregation Records'!$D$155:$D$385,255),0))=0,"",INDEX('Disaggregation Records'!$E$155:$E$385,MATCH(RIGHT(M1576,255),RIGHT('Disaggregation Records'!$D$155:$D$385,255),0))),"")</f>
        <v/>
      </c>
      <c r="O1576" s="425" t="str">
        <f t="array" aca="1" ref="O1576" ca="1">IFERROR(IF(INDEX('Disaggregation Records'!$F$155:$F$385,MATCH(RIGHT(M1576,255),RIGHT('Disaggregation Records'!$D$155:$D$385,255),0))=0,"",INDEX('Disaggregation Records'!$F$155:$F$385,MATCH(RIGHT(M1576,255),RIGHT('Disaggregation Records'!$D$155:$D$385,255),0))),"")</f>
        <v/>
      </c>
      <c r="P1576" s="425" t="str">
        <f t="array" aca="1" ref="P1576" ca="1">IFERROR(IF(INDEX('Disaggregation Records'!$H$155:$H$385,MATCH(RIGHT(M1576,255),RIGHT('Disaggregation Records'!$D$155:$D$385,255),0))=0,"",INDEX('Disaggregation Records'!$H$155:$H$385,MATCH(RIGHT(M1576,255),RIGHT('Disaggregation Records'!$D$155:$D$385,255),0))),"")</f>
        <v/>
      </c>
    </row>
    <row r="1577" spans="1:16" x14ac:dyDescent="0.35">
      <c r="A1577" s="891"/>
      <c r="B1577" s="903"/>
      <c r="C1577" s="890"/>
      <c r="D1577" s="901"/>
      <c r="E1577" s="913"/>
      <c r="F1577" s="431"/>
      <c r="G1577" s="905"/>
      <c r="H1577" s="895"/>
      <c r="I1577" s="915"/>
      <c r="J1577" s="899"/>
      <c r="K1577" s="893"/>
      <c r="L1577" s="425"/>
      <c r="M1577" s="425"/>
      <c r="N1577" s="425"/>
      <c r="O1577" s="425"/>
      <c r="P1577" s="425"/>
    </row>
    <row r="1578" spans="1:16" x14ac:dyDescent="0.35">
      <c r="A1578" s="891" t="str">
        <f ca="1">INDIRECT("'Disaggregation tab old'!AB"&amp;28-$K1578)</f>
        <v>a161R00000O3K4xQAF</v>
      </c>
      <c r="B1578" s="902">
        <f ca="1">INDIRECT("'Disaggregation tab old'!A"&amp;28-$K1578)</f>
        <v>25</v>
      </c>
      <c r="C1578" s="889" t="str">
        <f ca="1">VLOOKUP(B1578,'Coverage Indicators - Section D'!$A$9:$AZ$70,52,FALSE)</f>
        <v/>
      </c>
      <c r="D1578" s="900" t="str">
        <f ca="1">N1578</f>
        <v/>
      </c>
      <c r="E1578" s="912" t="str">
        <f ca="1">O1578</f>
        <v/>
      </c>
      <c r="F1578" s="431"/>
      <c r="G1578" s="904" t="str">
        <f>IF(IFERROR((F1578/F1579),"") ="", "",(F1578/F1579))</f>
        <v/>
      </c>
      <c r="H1578" s="894"/>
      <c r="I1578" s="914"/>
      <c r="J1578" s="898"/>
      <c r="K1578" s="893">
        <f ca="1">IF(OFFSET(K1578,-2,0,,)="",-300,OFFSET(K1578,-2,0,,)-1)</f>
        <v>-781</v>
      </c>
      <c r="L1578" s="425" t="e">
        <f ca="1">IF(AND(EXACT(C1578,C1576),C1576&lt;&gt;0),L1576+1,0)</f>
        <v>#NAME?</v>
      </c>
      <c r="M1578" s="425" t="str">
        <f ca="1">IF(C1578&lt;&gt;"",C1578&amp;"-"&amp;L1578,"")</f>
        <v/>
      </c>
      <c r="N1578" s="425" t="str">
        <f t="array" aca="1" ref="N1578" ca="1">IFERROR(IF(INDEX('Disaggregation Records'!$E$155:$E$385,MATCH(RIGHT(M1578,255),RIGHT('Disaggregation Records'!$D$155:$D$385,255),0))=0,"",INDEX('Disaggregation Records'!$E$155:$E$385,MATCH(RIGHT(M1578,255),RIGHT('Disaggregation Records'!$D$155:$D$385,255),0))),"")</f>
        <v/>
      </c>
      <c r="O1578" s="425" t="str">
        <f t="array" aca="1" ref="O1578" ca="1">IFERROR(IF(INDEX('Disaggregation Records'!$F$155:$F$385,MATCH(RIGHT(M1578,255),RIGHT('Disaggregation Records'!$D$155:$D$385,255),0))=0,"",INDEX('Disaggregation Records'!$F$155:$F$385,MATCH(RIGHT(M1578,255),RIGHT('Disaggregation Records'!$D$155:$D$385,255),0))),"")</f>
        <v/>
      </c>
      <c r="P1578" s="425" t="str">
        <f t="array" aca="1" ref="P1578" ca="1">IFERROR(IF(INDEX('Disaggregation Records'!$H$155:$H$385,MATCH(RIGHT(M1578,255),RIGHT('Disaggregation Records'!$D$155:$D$385,255),0))=0,"",INDEX('Disaggregation Records'!$H$155:$H$385,MATCH(RIGHT(M1578,255),RIGHT('Disaggregation Records'!$D$155:$D$385,255),0))),"")</f>
        <v/>
      </c>
    </row>
    <row r="1579" spans="1:16" x14ac:dyDescent="0.35">
      <c r="A1579" s="891"/>
      <c r="B1579" s="903"/>
      <c r="C1579" s="890"/>
      <c r="D1579" s="901"/>
      <c r="E1579" s="913"/>
      <c r="F1579" s="431"/>
      <c r="G1579" s="905"/>
      <c r="H1579" s="895"/>
      <c r="I1579" s="915"/>
      <c r="J1579" s="899"/>
      <c r="K1579" s="893"/>
      <c r="L1579" s="425"/>
      <c r="M1579" s="425"/>
      <c r="N1579" s="425"/>
      <c r="O1579" s="425"/>
      <c r="P1579" s="425"/>
    </row>
    <row r="1580" spans="1:16" x14ac:dyDescent="0.35">
      <c r="A1580" s="891" t="str">
        <f ca="1">INDIRECT("'Disaggregation tab old'!AB"&amp;28-$K1580)</f>
        <v>a161R00000O3K4yQAF</v>
      </c>
      <c r="B1580" s="902">
        <f ca="1">INDIRECT("'Disaggregation tab old'!A"&amp;28-$K1580)</f>
        <v>25</v>
      </c>
      <c r="C1580" s="889" t="str">
        <f ca="1">VLOOKUP(B1580,'Coverage Indicators - Section D'!$A$9:$AZ$70,52,FALSE)</f>
        <v/>
      </c>
      <c r="D1580" s="900" t="str">
        <f ca="1">N1580</f>
        <v/>
      </c>
      <c r="E1580" s="912" t="str">
        <f ca="1">O1580</f>
        <v/>
      </c>
      <c r="F1580" s="431"/>
      <c r="G1580" s="904" t="str">
        <f>IF(IFERROR((F1580/F1581),"") ="", "",(F1580/F1581))</f>
        <v/>
      </c>
      <c r="H1580" s="894"/>
      <c r="I1580" s="914"/>
      <c r="J1580" s="898"/>
      <c r="K1580" s="893">
        <f ca="1">IF(OFFSET(K1580,-2,0,,)="",-300,OFFSET(K1580,-2,0,,)-1)</f>
        <v>-782</v>
      </c>
      <c r="L1580" s="425" t="e">
        <f ca="1">IF(AND(EXACT(C1580,C1578),C1578&lt;&gt;0),L1578+1,0)</f>
        <v>#NAME?</v>
      </c>
      <c r="M1580" s="425" t="str">
        <f ca="1">IF(C1580&lt;&gt;"",C1580&amp;"-"&amp;L1580,"")</f>
        <v/>
      </c>
      <c r="N1580" s="425" t="str">
        <f t="array" aca="1" ref="N1580" ca="1">IFERROR(IF(INDEX('Disaggregation Records'!$E$155:$E$385,MATCH(RIGHT(M1580,255),RIGHT('Disaggregation Records'!$D$155:$D$385,255),0))=0,"",INDEX('Disaggregation Records'!$E$155:$E$385,MATCH(RIGHT(M1580,255),RIGHT('Disaggregation Records'!$D$155:$D$385,255),0))),"")</f>
        <v/>
      </c>
      <c r="O1580" s="425" t="str">
        <f t="array" aca="1" ref="O1580" ca="1">IFERROR(IF(INDEX('Disaggregation Records'!$F$155:$F$385,MATCH(RIGHT(M1580,255),RIGHT('Disaggregation Records'!$D$155:$D$385,255),0))=0,"",INDEX('Disaggregation Records'!$F$155:$F$385,MATCH(RIGHT(M1580,255),RIGHT('Disaggregation Records'!$D$155:$D$385,255),0))),"")</f>
        <v/>
      </c>
      <c r="P1580" s="425" t="str">
        <f t="array" aca="1" ref="P1580" ca="1">IFERROR(IF(INDEX('Disaggregation Records'!$H$155:$H$385,MATCH(RIGHT(M1580,255),RIGHT('Disaggregation Records'!$D$155:$D$385,255),0))=0,"",INDEX('Disaggregation Records'!$H$155:$H$385,MATCH(RIGHT(M1580,255),RIGHT('Disaggregation Records'!$D$155:$D$385,255),0))),"")</f>
        <v/>
      </c>
    </row>
    <row r="1581" spans="1:16" x14ac:dyDescent="0.35">
      <c r="A1581" s="891"/>
      <c r="B1581" s="903"/>
      <c r="C1581" s="890"/>
      <c r="D1581" s="901"/>
      <c r="E1581" s="913"/>
      <c r="F1581" s="431"/>
      <c r="G1581" s="905"/>
      <c r="H1581" s="895"/>
      <c r="I1581" s="915"/>
      <c r="J1581" s="899"/>
      <c r="K1581" s="893"/>
      <c r="L1581" s="425"/>
      <c r="M1581" s="425"/>
      <c r="N1581" s="425"/>
      <c r="O1581" s="425"/>
      <c r="P1581" s="425"/>
    </row>
    <row r="1582" spans="1:16" x14ac:dyDescent="0.35">
      <c r="A1582" s="891" t="str">
        <f ca="1">INDIRECT("'Disaggregation tab old'!AB"&amp;28-$K1582)</f>
        <v>a161R00000O3K4zQAF</v>
      </c>
      <c r="B1582" s="902">
        <f ca="1">INDIRECT("'Disaggregation tab old'!A"&amp;28-$K1582)</f>
        <v>25</v>
      </c>
      <c r="C1582" s="889" t="str">
        <f ca="1">VLOOKUP(B1582,'Coverage Indicators - Section D'!$A$9:$AZ$70,52,FALSE)</f>
        <v/>
      </c>
      <c r="D1582" s="900" t="str">
        <f ca="1">N1582</f>
        <v/>
      </c>
      <c r="E1582" s="912" t="str">
        <f ca="1">O1582</f>
        <v/>
      </c>
      <c r="F1582" s="431"/>
      <c r="G1582" s="904" t="str">
        <f>IF(IFERROR((F1582/F1583),"") ="", "",(F1582/F1583))</f>
        <v/>
      </c>
      <c r="H1582" s="894"/>
      <c r="I1582" s="914"/>
      <c r="J1582" s="898"/>
      <c r="K1582" s="893">
        <f ca="1">IF(OFFSET(K1582,-2,0,,)="",-300,OFFSET(K1582,-2,0,,)-1)</f>
        <v>-783</v>
      </c>
      <c r="L1582" s="425" t="e">
        <f ca="1">IF(AND(EXACT(C1582,C1580),C1580&lt;&gt;0),L1580+1,0)</f>
        <v>#NAME?</v>
      </c>
      <c r="M1582" s="425" t="str">
        <f ca="1">IF(C1582&lt;&gt;"",C1582&amp;"-"&amp;L1582,"")</f>
        <v/>
      </c>
      <c r="N1582" s="425" t="str">
        <f t="array" aca="1" ref="N1582" ca="1">IFERROR(IF(INDEX('Disaggregation Records'!$E$155:$E$385,MATCH(RIGHT(M1582,255),RIGHT('Disaggregation Records'!$D$155:$D$385,255),0))=0,"",INDEX('Disaggregation Records'!$E$155:$E$385,MATCH(RIGHT(M1582,255),RIGHT('Disaggregation Records'!$D$155:$D$385,255),0))),"")</f>
        <v/>
      </c>
      <c r="O1582" s="425" t="str">
        <f t="array" aca="1" ref="O1582" ca="1">IFERROR(IF(INDEX('Disaggregation Records'!$F$155:$F$385,MATCH(RIGHT(M1582,255),RIGHT('Disaggregation Records'!$D$155:$D$385,255),0))=0,"",INDEX('Disaggregation Records'!$F$155:$F$385,MATCH(RIGHT(M1582,255),RIGHT('Disaggregation Records'!$D$155:$D$385,255),0))),"")</f>
        <v/>
      </c>
      <c r="P1582" s="425" t="str">
        <f t="array" aca="1" ref="P1582" ca="1">IFERROR(IF(INDEX('Disaggregation Records'!$H$155:$H$385,MATCH(RIGHT(M1582,255),RIGHT('Disaggregation Records'!$D$155:$D$385,255),0))=0,"",INDEX('Disaggregation Records'!$H$155:$H$385,MATCH(RIGHT(M1582,255),RIGHT('Disaggregation Records'!$D$155:$D$385,255),0))),"")</f>
        <v/>
      </c>
    </row>
    <row r="1583" spans="1:16" x14ac:dyDescent="0.35">
      <c r="A1583" s="891"/>
      <c r="B1583" s="903"/>
      <c r="C1583" s="890"/>
      <c r="D1583" s="901"/>
      <c r="E1583" s="913"/>
      <c r="F1583" s="431"/>
      <c r="G1583" s="905"/>
      <c r="H1583" s="895"/>
      <c r="I1583" s="915"/>
      <c r="J1583" s="899"/>
      <c r="K1583" s="893"/>
      <c r="L1583" s="425"/>
      <c r="M1583" s="425"/>
      <c r="N1583" s="425"/>
      <c r="O1583" s="425"/>
      <c r="P1583" s="425"/>
    </row>
    <row r="1584" spans="1:16" x14ac:dyDescent="0.35">
      <c r="A1584" s="891" t="str">
        <f ca="1">INDIRECT("'Disaggregation tab old'!AB"&amp;28-$K1584)</f>
        <v>a161R00000O3K50QAF</v>
      </c>
      <c r="B1584" s="902">
        <f ca="1">INDIRECT("'Disaggregation tab old'!A"&amp;28-$K1584)</f>
        <v>25</v>
      </c>
      <c r="C1584" s="889" t="str">
        <f ca="1">VLOOKUP(B1584,'Coverage Indicators - Section D'!$A$9:$AZ$70,52,FALSE)</f>
        <v/>
      </c>
      <c r="D1584" s="900" t="str">
        <f ca="1">N1584</f>
        <v/>
      </c>
      <c r="E1584" s="912" t="str">
        <f ca="1">O1584</f>
        <v/>
      </c>
      <c r="F1584" s="431"/>
      <c r="G1584" s="904" t="str">
        <f>IF(IFERROR((F1584/F1585),"") ="", "",(F1584/F1585))</f>
        <v/>
      </c>
      <c r="H1584" s="894"/>
      <c r="I1584" s="914"/>
      <c r="J1584" s="898"/>
      <c r="K1584" s="893">
        <f ca="1">IF(OFFSET(K1584,-2,0,,)="",-300,OFFSET(K1584,-2,0,,)-1)</f>
        <v>-784</v>
      </c>
      <c r="L1584" s="425" t="e">
        <f ca="1">IF(AND(EXACT(C1584,C1582),C1582&lt;&gt;0),L1582+1,0)</f>
        <v>#NAME?</v>
      </c>
      <c r="M1584" s="425" t="str">
        <f ca="1">IF(C1584&lt;&gt;"",C1584&amp;"-"&amp;L1584,"")</f>
        <v/>
      </c>
      <c r="N1584" s="425" t="str">
        <f t="array" aca="1" ref="N1584" ca="1">IFERROR(IF(INDEX('Disaggregation Records'!$E$155:$E$385,MATCH(RIGHT(M1584,255),RIGHT('Disaggregation Records'!$D$155:$D$385,255),0))=0,"",INDEX('Disaggregation Records'!$E$155:$E$385,MATCH(RIGHT(M1584,255),RIGHT('Disaggregation Records'!$D$155:$D$385,255),0))),"")</f>
        <v/>
      </c>
      <c r="O1584" s="425" t="str">
        <f t="array" aca="1" ref="O1584" ca="1">IFERROR(IF(INDEX('Disaggregation Records'!$F$155:$F$385,MATCH(RIGHT(M1584,255),RIGHT('Disaggregation Records'!$D$155:$D$385,255),0))=0,"",INDEX('Disaggregation Records'!$F$155:$F$385,MATCH(RIGHT(M1584,255),RIGHT('Disaggregation Records'!$D$155:$D$385,255),0))),"")</f>
        <v/>
      </c>
      <c r="P1584" s="425" t="str">
        <f t="array" aca="1" ref="P1584" ca="1">IFERROR(IF(INDEX('Disaggregation Records'!$H$155:$H$385,MATCH(RIGHT(M1584,255),RIGHT('Disaggregation Records'!$D$155:$D$385,255),0))=0,"",INDEX('Disaggregation Records'!$H$155:$H$385,MATCH(RIGHT(M1584,255),RIGHT('Disaggregation Records'!$D$155:$D$385,255),0))),"")</f>
        <v/>
      </c>
    </row>
    <row r="1585" spans="1:16" x14ac:dyDescent="0.35">
      <c r="A1585" s="891"/>
      <c r="B1585" s="903"/>
      <c r="C1585" s="890"/>
      <c r="D1585" s="901"/>
      <c r="E1585" s="913"/>
      <c r="F1585" s="431"/>
      <c r="G1585" s="905"/>
      <c r="H1585" s="895"/>
      <c r="I1585" s="915"/>
      <c r="J1585" s="899"/>
      <c r="K1585" s="893"/>
      <c r="L1585" s="425"/>
      <c r="M1585" s="425"/>
      <c r="N1585" s="425"/>
      <c r="O1585" s="425"/>
      <c r="P1585" s="425"/>
    </row>
    <row r="1586" spans="1:16" x14ac:dyDescent="0.35">
      <c r="A1586" s="891" t="str">
        <f ca="1">INDIRECT("'Disaggregation tab old'!AB"&amp;28-$K1586)</f>
        <v>a161R00000O3K51QAF</v>
      </c>
      <c r="B1586" s="902">
        <f ca="1">INDIRECT("'Disaggregation tab old'!A"&amp;28-$K1586)</f>
        <v>25</v>
      </c>
      <c r="C1586" s="889" t="str">
        <f ca="1">VLOOKUP(B1586,'Coverage Indicators - Section D'!$A$9:$AZ$70,52,FALSE)</f>
        <v/>
      </c>
      <c r="D1586" s="900" t="str">
        <f ca="1">N1586</f>
        <v/>
      </c>
      <c r="E1586" s="912" t="str">
        <f ca="1">O1586</f>
        <v/>
      </c>
      <c r="F1586" s="431"/>
      <c r="G1586" s="904" t="str">
        <f>IF(IFERROR((F1586/F1587),"") ="", "",(F1586/F1587))</f>
        <v/>
      </c>
      <c r="H1586" s="894"/>
      <c r="I1586" s="914"/>
      <c r="J1586" s="898"/>
      <c r="K1586" s="893">
        <f ca="1">IF(OFFSET(K1586,-2,0,,)="",-300,OFFSET(K1586,-2,0,,)-1)</f>
        <v>-785</v>
      </c>
      <c r="L1586" s="425" t="e">
        <f ca="1">IF(AND(EXACT(C1586,C1584),C1584&lt;&gt;0),L1584+1,0)</f>
        <v>#NAME?</v>
      </c>
      <c r="M1586" s="425" t="str">
        <f ca="1">IF(C1586&lt;&gt;"",C1586&amp;"-"&amp;L1586,"")</f>
        <v/>
      </c>
      <c r="N1586" s="425" t="str">
        <f t="array" aca="1" ref="N1586" ca="1">IFERROR(IF(INDEX('Disaggregation Records'!$E$155:$E$385,MATCH(RIGHT(M1586,255),RIGHT('Disaggregation Records'!$D$155:$D$385,255),0))=0,"",INDEX('Disaggregation Records'!$E$155:$E$385,MATCH(RIGHT(M1586,255),RIGHT('Disaggregation Records'!$D$155:$D$385,255),0))),"")</f>
        <v/>
      </c>
      <c r="O1586" s="425" t="str">
        <f t="array" aca="1" ref="O1586" ca="1">IFERROR(IF(INDEX('Disaggregation Records'!$F$155:$F$385,MATCH(RIGHT(M1586,255),RIGHT('Disaggregation Records'!$D$155:$D$385,255),0))=0,"",INDEX('Disaggregation Records'!$F$155:$F$385,MATCH(RIGHT(M1586,255),RIGHT('Disaggregation Records'!$D$155:$D$385,255),0))),"")</f>
        <v/>
      </c>
      <c r="P1586" s="425" t="str">
        <f t="array" aca="1" ref="P1586" ca="1">IFERROR(IF(INDEX('Disaggregation Records'!$H$155:$H$385,MATCH(RIGHT(M1586,255),RIGHT('Disaggregation Records'!$D$155:$D$385,255),0))=0,"",INDEX('Disaggregation Records'!$H$155:$H$385,MATCH(RIGHT(M1586,255),RIGHT('Disaggregation Records'!$D$155:$D$385,255),0))),"")</f>
        <v/>
      </c>
    </row>
    <row r="1587" spans="1:16" x14ac:dyDescent="0.35">
      <c r="A1587" s="891"/>
      <c r="B1587" s="903"/>
      <c r="C1587" s="890"/>
      <c r="D1587" s="901"/>
      <c r="E1587" s="913"/>
      <c r="F1587" s="431"/>
      <c r="G1587" s="905"/>
      <c r="H1587" s="895"/>
      <c r="I1587" s="915"/>
      <c r="J1587" s="899"/>
      <c r="K1587" s="893"/>
      <c r="L1587" s="425"/>
      <c r="M1587" s="425"/>
      <c r="N1587" s="425"/>
      <c r="O1587" s="425"/>
      <c r="P1587" s="425"/>
    </row>
    <row r="1588" spans="1:16" x14ac:dyDescent="0.35">
      <c r="A1588" s="891" t="str">
        <f ca="1">INDIRECT("'Disaggregation tab old'!AB"&amp;28-$K1588)</f>
        <v>a161R00000O3K52QAF</v>
      </c>
      <c r="B1588" s="902">
        <f ca="1">INDIRECT("'Disaggregation tab old'!A"&amp;28-$K1588)</f>
        <v>25</v>
      </c>
      <c r="C1588" s="889" t="str">
        <f ca="1">VLOOKUP(B1588,'Coverage Indicators - Section D'!$A$9:$AZ$70,52,FALSE)</f>
        <v/>
      </c>
      <c r="D1588" s="900" t="str">
        <f ca="1">N1588</f>
        <v/>
      </c>
      <c r="E1588" s="912" t="str">
        <f ca="1">O1588</f>
        <v/>
      </c>
      <c r="F1588" s="431"/>
      <c r="G1588" s="904" t="str">
        <f>IF(IFERROR((F1588/F1589),"") ="", "",(F1588/F1589))</f>
        <v/>
      </c>
      <c r="H1588" s="894"/>
      <c r="I1588" s="914"/>
      <c r="J1588" s="898"/>
      <c r="K1588" s="893">
        <f ca="1">IF(OFFSET(K1588,-2,0,,)="",-300,OFFSET(K1588,-2,0,,)-1)</f>
        <v>-786</v>
      </c>
      <c r="L1588" s="425" t="e">
        <f ca="1">IF(AND(EXACT(C1588,C1586),C1586&lt;&gt;0),L1586+1,0)</f>
        <v>#NAME?</v>
      </c>
      <c r="M1588" s="425" t="str">
        <f ca="1">IF(C1588&lt;&gt;"",C1588&amp;"-"&amp;L1588,"")</f>
        <v/>
      </c>
      <c r="N1588" s="425" t="str">
        <f t="array" aca="1" ref="N1588" ca="1">IFERROR(IF(INDEX('Disaggregation Records'!$E$155:$E$385,MATCH(RIGHT(M1588,255),RIGHT('Disaggregation Records'!$D$155:$D$385,255),0))=0,"",INDEX('Disaggregation Records'!$E$155:$E$385,MATCH(RIGHT(M1588,255),RIGHT('Disaggregation Records'!$D$155:$D$385,255),0))),"")</f>
        <v/>
      </c>
      <c r="O1588" s="425" t="str">
        <f t="array" aca="1" ref="O1588" ca="1">IFERROR(IF(INDEX('Disaggregation Records'!$F$155:$F$385,MATCH(RIGHT(M1588,255),RIGHT('Disaggregation Records'!$D$155:$D$385,255),0))=0,"",INDEX('Disaggregation Records'!$F$155:$F$385,MATCH(RIGHT(M1588,255),RIGHT('Disaggregation Records'!$D$155:$D$385,255),0))),"")</f>
        <v/>
      </c>
      <c r="P1588" s="425" t="str">
        <f t="array" aca="1" ref="P1588" ca="1">IFERROR(IF(INDEX('Disaggregation Records'!$H$155:$H$385,MATCH(RIGHT(M1588,255),RIGHT('Disaggregation Records'!$D$155:$D$385,255),0))=0,"",INDEX('Disaggregation Records'!$H$155:$H$385,MATCH(RIGHT(M1588,255),RIGHT('Disaggregation Records'!$D$155:$D$385,255),0))),"")</f>
        <v/>
      </c>
    </row>
    <row r="1589" spans="1:16" x14ac:dyDescent="0.35">
      <c r="A1589" s="891"/>
      <c r="B1589" s="903"/>
      <c r="C1589" s="890"/>
      <c r="D1589" s="901"/>
      <c r="E1589" s="913"/>
      <c r="F1589" s="431"/>
      <c r="G1589" s="905"/>
      <c r="H1589" s="895"/>
      <c r="I1589" s="915"/>
      <c r="J1589" s="899"/>
      <c r="K1589" s="893"/>
      <c r="L1589" s="425"/>
      <c r="M1589" s="425"/>
      <c r="N1589" s="425"/>
      <c r="O1589" s="425"/>
      <c r="P1589" s="425"/>
    </row>
    <row r="1590" spans="1:16" x14ac:dyDescent="0.35">
      <c r="A1590" s="891" t="str">
        <f ca="1">INDIRECT("'Disaggregation tab old'!AB"&amp;28-$K1590)</f>
        <v>a161R00000O3K53QAF</v>
      </c>
      <c r="B1590" s="902">
        <f ca="1">INDIRECT("'Disaggregation tab old'!A"&amp;28-$K1590)</f>
        <v>25</v>
      </c>
      <c r="C1590" s="889" t="str">
        <f ca="1">VLOOKUP(B1590,'Coverage Indicators - Section D'!$A$9:$AZ$70,52,FALSE)</f>
        <v/>
      </c>
      <c r="D1590" s="900" t="str">
        <f ca="1">N1590</f>
        <v/>
      </c>
      <c r="E1590" s="912" t="str">
        <f ca="1">O1590</f>
        <v/>
      </c>
      <c r="F1590" s="431"/>
      <c r="G1590" s="904" t="str">
        <f>IF(IFERROR((F1590/F1591),"") ="", "",(F1590/F1591))</f>
        <v/>
      </c>
      <c r="H1590" s="894"/>
      <c r="I1590" s="914"/>
      <c r="J1590" s="898"/>
      <c r="K1590" s="893">
        <f ca="1">IF(OFFSET(K1590,-2,0,,)="",-300,OFFSET(K1590,-2,0,,)-1)</f>
        <v>-787</v>
      </c>
      <c r="L1590" s="425" t="e">
        <f ca="1">IF(AND(EXACT(C1590,C1588),C1588&lt;&gt;0),L1588+1,0)</f>
        <v>#NAME?</v>
      </c>
      <c r="M1590" s="425" t="str">
        <f ca="1">IF(C1590&lt;&gt;"",C1590&amp;"-"&amp;L1590,"")</f>
        <v/>
      </c>
      <c r="N1590" s="425" t="str">
        <f t="array" aca="1" ref="N1590" ca="1">IFERROR(IF(INDEX('Disaggregation Records'!$E$155:$E$385,MATCH(RIGHT(M1590,255),RIGHT('Disaggregation Records'!$D$155:$D$385,255),0))=0,"",INDEX('Disaggregation Records'!$E$155:$E$385,MATCH(RIGHT(M1590,255),RIGHT('Disaggregation Records'!$D$155:$D$385,255),0))),"")</f>
        <v/>
      </c>
      <c r="O1590" s="425" t="str">
        <f t="array" aca="1" ref="O1590" ca="1">IFERROR(IF(INDEX('Disaggregation Records'!$F$155:$F$385,MATCH(RIGHT(M1590,255),RIGHT('Disaggregation Records'!$D$155:$D$385,255),0))=0,"",INDEX('Disaggregation Records'!$F$155:$F$385,MATCH(RIGHT(M1590,255),RIGHT('Disaggregation Records'!$D$155:$D$385,255),0))),"")</f>
        <v/>
      </c>
      <c r="P1590" s="425" t="str">
        <f t="array" aca="1" ref="P1590" ca="1">IFERROR(IF(INDEX('Disaggregation Records'!$H$155:$H$385,MATCH(RIGHT(M1590,255),RIGHT('Disaggregation Records'!$D$155:$D$385,255),0))=0,"",INDEX('Disaggregation Records'!$H$155:$H$385,MATCH(RIGHT(M1590,255),RIGHT('Disaggregation Records'!$D$155:$D$385,255),0))),"")</f>
        <v/>
      </c>
    </row>
    <row r="1591" spans="1:16" x14ac:dyDescent="0.35">
      <c r="A1591" s="891"/>
      <c r="B1591" s="903"/>
      <c r="C1591" s="890"/>
      <c r="D1591" s="901"/>
      <c r="E1591" s="913"/>
      <c r="F1591" s="431"/>
      <c r="G1591" s="905"/>
      <c r="H1591" s="895"/>
      <c r="I1591" s="915"/>
      <c r="J1591" s="899"/>
      <c r="K1591" s="893"/>
      <c r="L1591" s="425"/>
      <c r="M1591" s="425"/>
      <c r="N1591" s="425"/>
      <c r="O1591" s="425"/>
      <c r="P1591" s="425"/>
    </row>
    <row r="1592" spans="1:16" x14ac:dyDescent="0.35">
      <c r="A1592" s="891" t="str">
        <f ca="1">INDIRECT("'Disaggregation tab old'!AB"&amp;28-$K1592)</f>
        <v>a161R00000O3K54QAF</v>
      </c>
      <c r="B1592" s="902">
        <f ca="1">INDIRECT("'Disaggregation tab old'!A"&amp;28-$K1592)</f>
        <v>25</v>
      </c>
      <c r="C1592" s="889" t="str">
        <f ca="1">VLOOKUP(B1592,'Coverage Indicators - Section D'!$A$9:$AZ$70,52,FALSE)</f>
        <v/>
      </c>
      <c r="D1592" s="900" t="str">
        <f ca="1">N1592</f>
        <v/>
      </c>
      <c r="E1592" s="912" t="str">
        <f ca="1">O1592</f>
        <v/>
      </c>
      <c r="F1592" s="431"/>
      <c r="G1592" s="904" t="str">
        <f>IF(IFERROR((F1592/F1593),"") ="", "",(F1592/F1593))</f>
        <v/>
      </c>
      <c r="H1592" s="894"/>
      <c r="I1592" s="914"/>
      <c r="J1592" s="898"/>
      <c r="K1592" s="893">
        <f ca="1">IF(OFFSET(K1592,-2,0,,)="",-300,OFFSET(K1592,-2,0,,)-1)</f>
        <v>-788</v>
      </c>
      <c r="L1592" s="425" t="e">
        <f ca="1">IF(AND(EXACT(C1592,C1590),C1590&lt;&gt;0),L1590+1,0)</f>
        <v>#NAME?</v>
      </c>
      <c r="M1592" s="425" t="str">
        <f ca="1">IF(C1592&lt;&gt;"",C1592&amp;"-"&amp;L1592,"")</f>
        <v/>
      </c>
      <c r="N1592" s="425" t="str">
        <f t="array" aca="1" ref="N1592" ca="1">IFERROR(IF(INDEX('Disaggregation Records'!$E$155:$E$385,MATCH(RIGHT(M1592,255),RIGHT('Disaggregation Records'!$D$155:$D$385,255),0))=0,"",INDEX('Disaggregation Records'!$E$155:$E$385,MATCH(RIGHT(M1592,255),RIGHT('Disaggregation Records'!$D$155:$D$385,255),0))),"")</f>
        <v/>
      </c>
      <c r="O1592" s="425" t="str">
        <f t="array" aca="1" ref="O1592" ca="1">IFERROR(IF(INDEX('Disaggregation Records'!$F$155:$F$385,MATCH(RIGHT(M1592,255),RIGHT('Disaggregation Records'!$D$155:$D$385,255),0))=0,"",INDEX('Disaggregation Records'!$F$155:$F$385,MATCH(RIGHT(M1592,255),RIGHT('Disaggregation Records'!$D$155:$D$385,255),0))),"")</f>
        <v/>
      </c>
      <c r="P1592" s="425" t="str">
        <f t="array" aca="1" ref="P1592" ca="1">IFERROR(IF(INDEX('Disaggregation Records'!$H$155:$H$385,MATCH(RIGHT(M1592,255),RIGHT('Disaggregation Records'!$D$155:$D$385,255),0))=0,"",INDEX('Disaggregation Records'!$H$155:$H$385,MATCH(RIGHT(M1592,255),RIGHT('Disaggregation Records'!$D$155:$D$385,255),0))),"")</f>
        <v/>
      </c>
    </row>
    <row r="1593" spans="1:16" x14ac:dyDescent="0.35">
      <c r="A1593" s="891"/>
      <c r="B1593" s="903"/>
      <c r="C1593" s="890"/>
      <c r="D1593" s="901"/>
      <c r="E1593" s="913"/>
      <c r="F1593" s="431"/>
      <c r="G1593" s="905"/>
      <c r="H1593" s="895"/>
      <c r="I1593" s="915"/>
      <c r="J1593" s="899"/>
      <c r="K1593" s="893"/>
      <c r="L1593" s="425"/>
      <c r="M1593" s="425"/>
      <c r="N1593" s="425"/>
      <c r="O1593" s="425"/>
      <c r="P1593" s="425"/>
    </row>
    <row r="1594" spans="1:16" x14ac:dyDescent="0.35">
      <c r="A1594" s="891" t="str">
        <f ca="1">INDIRECT("'Disaggregation tab old'!AB"&amp;28-$K1594)</f>
        <v>a161R00000O3K55QAF</v>
      </c>
      <c r="B1594" s="902">
        <f ca="1">INDIRECT("'Disaggregation tab old'!A"&amp;28-$K1594)</f>
        <v>25</v>
      </c>
      <c r="C1594" s="889" t="str">
        <f ca="1">VLOOKUP(B1594,'Coverage Indicators - Section D'!$A$9:$AZ$70,52,FALSE)</f>
        <v/>
      </c>
      <c r="D1594" s="900" t="str">
        <f ca="1">N1594</f>
        <v/>
      </c>
      <c r="E1594" s="912" t="str">
        <f ca="1">O1594</f>
        <v/>
      </c>
      <c r="F1594" s="431"/>
      <c r="G1594" s="904" t="str">
        <f>IF(IFERROR((F1594/F1595),"") ="", "",(F1594/F1595))</f>
        <v/>
      </c>
      <c r="H1594" s="894"/>
      <c r="I1594" s="914"/>
      <c r="J1594" s="898"/>
      <c r="K1594" s="893">
        <f ca="1">IF(OFFSET(K1594,-2,0,,)="",-300,OFFSET(K1594,-2,0,,)-1)</f>
        <v>-789</v>
      </c>
      <c r="L1594" s="425" t="e">
        <f ca="1">IF(AND(EXACT(C1594,C1592),C1592&lt;&gt;0),L1592+1,0)</f>
        <v>#NAME?</v>
      </c>
      <c r="M1594" s="425" t="str">
        <f ca="1">IF(C1594&lt;&gt;"",C1594&amp;"-"&amp;L1594,"")</f>
        <v/>
      </c>
      <c r="N1594" s="425" t="str">
        <f t="array" aca="1" ref="N1594" ca="1">IFERROR(IF(INDEX('Disaggregation Records'!$E$155:$E$385,MATCH(RIGHT(M1594,255),RIGHT('Disaggregation Records'!$D$155:$D$385,255),0))=0,"",INDEX('Disaggregation Records'!$E$155:$E$385,MATCH(RIGHT(M1594,255),RIGHT('Disaggregation Records'!$D$155:$D$385,255),0))),"")</f>
        <v/>
      </c>
      <c r="O1594" s="425" t="str">
        <f t="array" aca="1" ref="O1594" ca="1">IFERROR(IF(INDEX('Disaggregation Records'!$F$155:$F$385,MATCH(RIGHT(M1594,255),RIGHT('Disaggregation Records'!$D$155:$D$385,255),0))=0,"",INDEX('Disaggregation Records'!$F$155:$F$385,MATCH(RIGHT(M1594,255),RIGHT('Disaggregation Records'!$D$155:$D$385,255),0))),"")</f>
        <v/>
      </c>
      <c r="P1594" s="425" t="str">
        <f t="array" aca="1" ref="P1594" ca="1">IFERROR(IF(INDEX('Disaggregation Records'!$H$155:$H$385,MATCH(RIGHT(M1594,255),RIGHT('Disaggregation Records'!$D$155:$D$385,255),0))=0,"",INDEX('Disaggregation Records'!$H$155:$H$385,MATCH(RIGHT(M1594,255),RIGHT('Disaggregation Records'!$D$155:$D$385,255),0))),"")</f>
        <v/>
      </c>
    </row>
    <row r="1595" spans="1:16" x14ac:dyDescent="0.35">
      <c r="A1595" s="891"/>
      <c r="B1595" s="903"/>
      <c r="C1595" s="890"/>
      <c r="D1595" s="901"/>
      <c r="E1595" s="913"/>
      <c r="F1595" s="431"/>
      <c r="G1595" s="905"/>
      <c r="H1595" s="895"/>
      <c r="I1595" s="915"/>
      <c r="J1595" s="899"/>
      <c r="K1595" s="893"/>
      <c r="L1595" s="425"/>
      <c r="M1595" s="425"/>
      <c r="N1595" s="425"/>
      <c r="O1595" s="425"/>
      <c r="P1595" s="425"/>
    </row>
    <row r="1596" spans="1:16" x14ac:dyDescent="0.35">
      <c r="A1596" s="891" t="str">
        <f ca="1">INDIRECT("'Disaggregation tab old'!AB"&amp;28-$K1596)</f>
        <v>a161R00000O3K56QAF</v>
      </c>
      <c r="B1596" s="902">
        <f ca="1">INDIRECT("'Disaggregation tab old'!A"&amp;28-$K1596)</f>
        <v>25</v>
      </c>
      <c r="C1596" s="889" t="str">
        <f ca="1">VLOOKUP(B1596,'Coverage Indicators - Section D'!$A$9:$AZ$70,52,FALSE)</f>
        <v/>
      </c>
      <c r="D1596" s="900" t="str">
        <f ca="1">N1596</f>
        <v/>
      </c>
      <c r="E1596" s="912" t="str">
        <f ca="1">O1596</f>
        <v/>
      </c>
      <c r="F1596" s="431"/>
      <c r="G1596" s="904" t="str">
        <f>IF(IFERROR((F1596/F1597),"") ="", "",(F1596/F1597))</f>
        <v/>
      </c>
      <c r="H1596" s="894"/>
      <c r="I1596" s="914"/>
      <c r="J1596" s="898"/>
      <c r="K1596" s="893">
        <f ca="1">IF(OFFSET(K1596,-2,0,,)="",-300,OFFSET(K1596,-2,0,,)-1)</f>
        <v>-790</v>
      </c>
      <c r="L1596" s="425" t="e">
        <f ca="1">IF(AND(EXACT(C1596,C1594),C1594&lt;&gt;0),L1594+1,0)</f>
        <v>#NAME?</v>
      </c>
      <c r="M1596" s="425" t="str">
        <f ca="1">IF(C1596&lt;&gt;"",C1596&amp;"-"&amp;L1596,"")</f>
        <v/>
      </c>
      <c r="N1596" s="425" t="str">
        <f t="array" aca="1" ref="N1596" ca="1">IFERROR(IF(INDEX('Disaggregation Records'!$E$155:$E$385,MATCH(RIGHT(M1596,255),RIGHT('Disaggregation Records'!$D$155:$D$385,255),0))=0,"",INDEX('Disaggregation Records'!$E$155:$E$385,MATCH(RIGHT(M1596,255),RIGHT('Disaggregation Records'!$D$155:$D$385,255),0))),"")</f>
        <v/>
      </c>
      <c r="O1596" s="425" t="str">
        <f t="array" aca="1" ref="O1596" ca="1">IFERROR(IF(INDEX('Disaggregation Records'!$F$155:$F$385,MATCH(RIGHT(M1596,255),RIGHT('Disaggregation Records'!$D$155:$D$385,255),0))=0,"",INDEX('Disaggregation Records'!$F$155:$F$385,MATCH(RIGHT(M1596,255),RIGHT('Disaggregation Records'!$D$155:$D$385,255),0))),"")</f>
        <v/>
      </c>
      <c r="P1596" s="425" t="str">
        <f t="array" aca="1" ref="P1596" ca="1">IFERROR(IF(INDEX('Disaggregation Records'!$H$155:$H$385,MATCH(RIGHT(M1596,255),RIGHT('Disaggregation Records'!$D$155:$D$385,255),0))=0,"",INDEX('Disaggregation Records'!$H$155:$H$385,MATCH(RIGHT(M1596,255),RIGHT('Disaggregation Records'!$D$155:$D$385,255),0))),"")</f>
        <v/>
      </c>
    </row>
    <row r="1597" spans="1:16" x14ac:dyDescent="0.35">
      <c r="A1597" s="891"/>
      <c r="B1597" s="903"/>
      <c r="C1597" s="890"/>
      <c r="D1597" s="901"/>
      <c r="E1597" s="913"/>
      <c r="F1597" s="431"/>
      <c r="G1597" s="905"/>
      <c r="H1597" s="895"/>
      <c r="I1597" s="915"/>
      <c r="J1597" s="899"/>
      <c r="K1597" s="893"/>
      <c r="L1597" s="425"/>
      <c r="M1597" s="425"/>
      <c r="N1597" s="425"/>
      <c r="O1597" s="425"/>
      <c r="P1597" s="425"/>
    </row>
    <row r="1598" spans="1:16" x14ac:dyDescent="0.35">
      <c r="A1598" s="891" t="str">
        <f ca="1">INDIRECT("'Disaggregation tab old'!AB"&amp;28-$K1598)</f>
        <v>a161R00000O3K57QAF</v>
      </c>
      <c r="B1598" s="902">
        <f ca="1">INDIRECT("'Disaggregation tab old'!A"&amp;28-$K1598)</f>
        <v>25</v>
      </c>
      <c r="C1598" s="889" t="str">
        <f ca="1">VLOOKUP(B1598,'Coverage Indicators - Section D'!$A$9:$AZ$70,52,FALSE)</f>
        <v/>
      </c>
      <c r="D1598" s="900" t="str">
        <f ca="1">N1598</f>
        <v/>
      </c>
      <c r="E1598" s="912" t="str">
        <f ca="1">O1598</f>
        <v/>
      </c>
      <c r="F1598" s="431"/>
      <c r="G1598" s="904" t="str">
        <f>IF(IFERROR((F1598/F1599),"") ="", "",(F1598/F1599))</f>
        <v/>
      </c>
      <c r="H1598" s="894"/>
      <c r="I1598" s="914"/>
      <c r="J1598" s="898"/>
      <c r="K1598" s="893">
        <f ca="1">IF(OFFSET(K1598,-2,0,,)="",-300,OFFSET(K1598,-2,0,,)-1)</f>
        <v>-791</v>
      </c>
      <c r="L1598" s="425" t="e">
        <f ca="1">IF(AND(EXACT(C1598,C1596),C1596&lt;&gt;0),L1596+1,0)</f>
        <v>#NAME?</v>
      </c>
      <c r="M1598" s="425" t="str">
        <f ca="1">IF(C1598&lt;&gt;"",C1598&amp;"-"&amp;L1598,"")</f>
        <v/>
      </c>
      <c r="N1598" s="425" t="str">
        <f t="array" aca="1" ref="N1598" ca="1">IFERROR(IF(INDEX('Disaggregation Records'!$E$155:$E$385,MATCH(RIGHT(M1598,255),RIGHT('Disaggregation Records'!$D$155:$D$385,255),0))=0,"",INDEX('Disaggregation Records'!$E$155:$E$385,MATCH(RIGHT(M1598,255),RIGHT('Disaggregation Records'!$D$155:$D$385,255),0))),"")</f>
        <v/>
      </c>
      <c r="O1598" s="425" t="str">
        <f t="array" aca="1" ref="O1598" ca="1">IFERROR(IF(INDEX('Disaggregation Records'!$F$155:$F$385,MATCH(RIGHT(M1598,255),RIGHT('Disaggregation Records'!$D$155:$D$385,255),0))=0,"",INDEX('Disaggregation Records'!$F$155:$F$385,MATCH(RIGHT(M1598,255),RIGHT('Disaggregation Records'!$D$155:$D$385,255),0))),"")</f>
        <v/>
      </c>
      <c r="P1598" s="425" t="str">
        <f t="array" aca="1" ref="P1598" ca="1">IFERROR(IF(INDEX('Disaggregation Records'!$H$155:$H$385,MATCH(RIGHT(M1598,255),RIGHT('Disaggregation Records'!$D$155:$D$385,255),0))=0,"",INDEX('Disaggregation Records'!$H$155:$H$385,MATCH(RIGHT(M1598,255),RIGHT('Disaggregation Records'!$D$155:$D$385,255),0))),"")</f>
        <v/>
      </c>
    </row>
    <row r="1599" spans="1:16" x14ac:dyDescent="0.35">
      <c r="A1599" s="891"/>
      <c r="B1599" s="903"/>
      <c r="C1599" s="890"/>
      <c r="D1599" s="901"/>
      <c r="E1599" s="913"/>
      <c r="F1599" s="431"/>
      <c r="G1599" s="905"/>
      <c r="H1599" s="895"/>
      <c r="I1599" s="915"/>
      <c r="J1599" s="899"/>
      <c r="K1599" s="893"/>
      <c r="L1599" s="425"/>
      <c r="M1599" s="425"/>
      <c r="N1599" s="425"/>
      <c r="O1599" s="425"/>
      <c r="P1599" s="425"/>
    </row>
    <row r="1600" spans="1:16" x14ac:dyDescent="0.35">
      <c r="A1600" s="891" t="str">
        <f ca="1">INDIRECT("'Disaggregation tab old'!AB"&amp;28-$K1600)</f>
        <v>a161R00000O3K58QAF</v>
      </c>
      <c r="B1600" s="902">
        <f ca="1">INDIRECT("'Disaggregation tab old'!A"&amp;28-$K1600)</f>
        <v>25</v>
      </c>
      <c r="C1600" s="889" t="str">
        <f ca="1">VLOOKUP(B1600,'Coverage Indicators - Section D'!$A$9:$AZ$70,52,FALSE)</f>
        <v/>
      </c>
      <c r="D1600" s="900" t="str">
        <f ca="1">N1600</f>
        <v/>
      </c>
      <c r="E1600" s="912" t="str">
        <f ca="1">O1600</f>
        <v/>
      </c>
      <c r="F1600" s="431"/>
      <c r="G1600" s="904" t="str">
        <f>IF(IFERROR((F1600/F1601),"") ="", "",(F1600/F1601))</f>
        <v/>
      </c>
      <c r="H1600" s="894"/>
      <c r="I1600" s="914"/>
      <c r="J1600" s="898"/>
      <c r="K1600" s="893">
        <f ca="1">IF(OFFSET(K1600,-2,0,,)="",-300,OFFSET(K1600,-2,0,,)-1)</f>
        <v>-792</v>
      </c>
      <c r="L1600" s="425" t="e">
        <f ca="1">IF(AND(EXACT(C1600,C1598),C1598&lt;&gt;0),L1598+1,0)</f>
        <v>#NAME?</v>
      </c>
      <c r="M1600" s="425" t="str">
        <f ca="1">IF(C1600&lt;&gt;"",C1600&amp;"-"&amp;L1600,"")</f>
        <v/>
      </c>
      <c r="N1600" s="425" t="str">
        <f t="array" aca="1" ref="N1600" ca="1">IFERROR(IF(INDEX('Disaggregation Records'!$E$155:$E$385,MATCH(RIGHT(M1600,255),RIGHT('Disaggregation Records'!$D$155:$D$385,255),0))=0,"",INDEX('Disaggregation Records'!$E$155:$E$385,MATCH(RIGHT(M1600,255),RIGHT('Disaggregation Records'!$D$155:$D$385,255),0))),"")</f>
        <v/>
      </c>
      <c r="O1600" s="425" t="str">
        <f t="array" aca="1" ref="O1600" ca="1">IFERROR(IF(INDEX('Disaggregation Records'!$F$155:$F$385,MATCH(RIGHT(M1600,255),RIGHT('Disaggregation Records'!$D$155:$D$385,255),0))=0,"",INDEX('Disaggregation Records'!$F$155:$F$385,MATCH(RIGHT(M1600,255),RIGHT('Disaggregation Records'!$D$155:$D$385,255),0))),"")</f>
        <v/>
      </c>
      <c r="P1600" s="425" t="str">
        <f t="array" aca="1" ref="P1600" ca="1">IFERROR(IF(INDEX('Disaggregation Records'!$H$155:$H$385,MATCH(RIGHT(M1600,255),RIGHT('Disaggregation Records'!$D$155:$D$385,255),0))=0,"",INDEX('Disaggregation Records'!$H$155:$H$385,MATCH(RIGHT(M1600,255),RIGHT('Disaggregation Records'!$D$155:$D$385,255),0))),"")</f>
        <v/>
      </c>
    </row>
    <row r="1601" spans="1:16" x14ac:dyDescent="0.35">
      <c r="A1601" s="891"/>
      <c r="B1601" s="903"/>
      <c r="C1601" s="890"/>
      <c r="D1601" s="901"/>
      <c r="E1601" s="913"/>
      <c r="F1601" s="431"/>
      <c r="G1601" s="905"/>
      <c r="H1601" s="895"/>
      <c r="I1601" s="915"/>
      <c r="J1601" s="899"/>
      <c r="K1601" s="893"/>
      <c r="L1601" s="425"/>
      <c r="M1601" s="425"/>
      <c r="N1601" s="425"/>
      <c r="O1601" s="425"/>
      <c r="P1601" s="425"/>
    </row>
    <row r="1602" spans="1:16" x14ac:dyDescent="0.35">
      <c r="A1602" s="891" t="str">
        <f ca="1">INDIRECT("'Disaggregation tab old'!AB"&amp;28-$K1602)</f>
        <v>a161R00000O3K59QAF</v>
      </c>
      <c r="B1602" s="902">
        <f ca="1">INDIRECT("'Disaggregation tab old'!A"&amp;28-$K1602)</f>
        <v>25</v>
      </c>
      <c r="C1602" s="889" t="str">
        <f ca="1">VLOOKUP(B1602,'Coverage Indicators - Section D'!$A$9:$AZ$70,52,FALSE)</f>
        <v/>
      </c>
      <c r="D1602" s="900" t="str">
        <f ca="1">N1602</f>
        <v/>
      </c>
      <c r="E1602" s="912" t="str">
        <f ca="1">O1602</f>
        <v/>
      </c>
      <c r="F1602" s="431"/>
      <c r="G1602" s="904" t="str">
        <f>IF(IFERROR((F1602/F1603),"") ="", "",(F1602/F1603))</f>
        <v/>
      </c>
      <c r="H1602" s="894"/>
      <c r="I1602" s="914"/>
      <c r="J1602" s="898"/>
      <c r="K1602" s="893">
        <f ca="1">IF(OFFSET(K1602,-2,0,,)="",-300,OFFSET(K1602,-2,0,,)-1)</f>
        <v>-793</v>
      </c>
      <c r="L1602" s="425" t="e">
        <f ca="1">IF(AND(EXACT(C1602,C1600),C1600&lt;&gt;0),L1600+1,0)</f>
        <v>#NAME?</v>
      </c>
      <c r="M1602" s="425" t="str">
        <f ca="1">IF(C1602&lt;&gt;"",C1602&amp;"-"&amp;L1602,"")</f>
        <v/>
      </c>
      <c r="N1602" s="425" t="str">
        <f t="array" aca="1" ref="N1602" ca="1">IFERROR(IF(INDEX('Disaggregation Records'!$E$155:$E$385,MATCH(RIGHT(M1602,255),RIGHT('Disaggregation Records'!$D$155:$D$385,255),0))=0,"",INDEX('Disaggregation Records'!$E$155:$E$385,MATCH(RIGHT(M1602,255),RIGHT('Disaggregation Records'!$D$155:$D$385,255),0))),"")</f>
        <v/>
      </c>
      <c r="O1602" s="425" t="str">
        <f t="array" aca="1" ref="O1602" ca="1">IFERROR(IF(INDEX('Disaggregation Records'!$F$155:$F$385,MATCH(RIGHT(M1602,255),RIGHT('Disaggregation Records'!$D$155:$D$385,255),0))=0,"",INDEX('Disaggregation Records'!$F$155:$F$385,MATCH(RIGHT(M1602,255),RIGHT('Disaggregation Records'!$D$155:$D$385,255),0))),"")</f>
        <v/>
      </c>
      <c r="P1602" s="425" t="str">
        <f t="array" aca="1" ref="P1602" ca="1">IFERROR(IF(INDEX('Disaggregation Records'!$H$155:$H$385,MATCH(RIGHT(M1602,255),RIGHT('Disaggregation Records'!$D$155:$D$385,255),0))=0,"",INDEX('Disaggregation Records'!$H$155:$H$385,MATCH(RIGHT(M1602,255),RIGHT('Disaggregation Records'!$D$155:$D$385,255),0))),"")</f>
        <v/>
      </c>
    </row>
    <row r="1603" spans="1:16" x14ac:dyDescent="0.35">
      <c r="A1603" s="891"/>
      <c r="B1603" s="903"/>
      <c r="C1603" s="890"/>
      <c r="D1603" s="901"/>
      <c r="E1603" s="913"/>
      <c r="F1603" s="431"/>
      <c r="G1603" s="905"/>
      <c r="H1603" s="895"/>
      <c r="I1603" s="915"/>
      <c r="J1603" s="899"/>
      <c r="K1603" s="893"/>
      <c r="L1603" s="425"/>
      <c r="M1603" s="425"/>
      <c r="N1603" s="425"/>
      <c r="O1603" s="425"/>
      <c r="P1603" s="425"/>
    </row>
    <row r="1604" spans="1:16" x14ac:dyDescent="0.35">
      <c r="A1604" s="891" t="str">
        <f ca="1">INDIRECT("'Disaggregation tab old'!AB"&amp;28-$K1604)</f>
        <v>a161R00000O3K5AQAV</v>
      </c>
      <c r="B1604" s="902">
        <f ca="1">INDIRECT("'Disaggregation tab old'!A"&amp;28-$K1604)</f>
        <v>25</v>
      </c>
      <c r="C1604" s="889" t="str">
        <f ca="1">VLOOKUP(B1604,'Coverage Indicators - Section D'!$A$9:$AZ$70,52,FALSE)</f>
        <v/>
      </c>
      <c r="D1604" s="900" t="str">
        <f ca="1">N1604</f>
        <v/>
      </c>
      <c r="E1604" s="912" t="str">
        <f ca="1">O1604</f>
        <v/>
      </c>
      <c r="F1604" s="431"/>
      <c r="G1604" s="904" t="str">
        <f>IF(IFERROR((F1604/F1605),"") ="", "",(F1604/F1605))</f>
        <v/>
      </c>
      <c r="H1604" s="894"/>
      <c r="I1604" s="914"/>
      <c r="J1604" s="898"/>
      <c r="K1604" s="893">
        <f ca="1">IF(OFFSET(K1604,-2,0,,)="",-300,OFFSET(K1604,-2,0,,)-1)</f>
        <v>-794</v>
      </c>
      <c r="L1604" s="425" t="e">
        <f ca="1">IF(AND(EXACT(C1604,C1602),C1602&lt;&gt;0),L1602+1,0)</f>
        <v>#NAME?</v>
      </c>
      <c r="M1604" s="425" t="str">
        <f ca="1">IF(C1604&lt;&gt;"",C1604&amp;"-"&amp;L1604,"")</f>
        <v/>
      </c>
      <c r="N1604" s="425" t="str">
        <f t="array" aca="1" ref="N1604" ca="1">IFERROR(IF(INDEX('Disaggregation Records'!$E$155:$E$385,MATCH(RIGHT(M1604,255),RIGHT('Disaggregation Records'!$D$155:$D$385,255),0))=0,"",INDEX('Disaggregation Records'!$E$155:$E$385,MATCH(RIGHT(M1604,255),RIGHT('Disaggregation Records'!$D$155:$D$385,255),0))),"")</f>
        <v/>
      </c>
      <c r="O1604" s="425" t="str">
        <f t="array" aca="1" ref="O1604" ca="1">IFERROR(IF(INDEX('Disaggregation Records'!$F$155:$F$385,MATCH(RIGHT(M1604,255),RIGHT('Disaggregation Records'!$D$155:$D$385,255),0))=0,"",INDEX('Disaggregation Records'!$F$155:$F$385,MATCH(RIGHT(M1604,255),RIGHT('Disaggregation Records'!$D$155:$D$385,255),0))),"")</f>
        <v/>
      </c>
      <c r="P1604" s="425" t="str">
        <f t="array" aca="1" ref="P1604" ca="1">IFERROR(IF(INDEX('Disaggregation Records'!$H$155:$H$385,MATCH(RIGHT(M1604,255),RIGHT('Disaggregation Records'!$D$155:$D$385,255),0))=0,"",INDEX('Disaggregation Records'!$H$155:$H$385,MATCH(RIGHT(M1604,255),RIGHT('Disaggregation Records'!$D$155:$D$385,255),0))),"")</f>
        <v/>
      </c>
    </row>
    <row r="1605" spans="1:16" x14ac:dyDescent="0.35">
      <c r="A1605" s="891"/>
      <c r="B1605" s="903"/>
      <c r="C1605" s="890"/>
      <c r="D1605" s="901"/>
      <c r="E1605" s="913"/>
      <c r="F1605" s="431"/>
      <c r="G1605" s="905"/>
      <c r="H1605" s="895"/>
      <c r="I1605" s="915"/>
      <c r="J1605" s="899"/>
      <c r="K1605" s="893"/>
      <c r="L1605" s="425"/>
      <c r="M1605" s="425"/>
      <c r="N1605" s="425"/>
      <c r="O1605" s="425"/>
      <c r="P1605" s="425"/>
    </row>
    <row r="1606" spans="1:16" x14ac:dyDescent="0.35">
      <c r="A1606" s="891" t="str">
        <f ca="1">INDIRECT("'Disaggregation tab old'!AB"&amp;28-$K1606)</f>
        <v>a161R00000O3K5BQAV</v>
      </c>
      <c r="B1606" s="902">
        <f ca="1">INDIRECT("'Disaggregation tab old'!A"&amp;28-$K1606)</f>
        <v>25</v>
      </c>
      <c r="C1606" s="889" t="str">
        <f ca="1">VLOOKUP(B1606,'Coverage Indicators - Section D'!$A$9:$AZ$70,52,FALSE)</f>
        <v/>
      </c>
      <c r="D1606" s="900" t="str">
        <f ca="1">N1606</f>
        <v/>
      </c>
      <c r="E1606" s="912" t="str">
        <f ca="1">O1606</f>
        <v/>
      </c>
      <c r="F1606" s="431"/>
      <c r="G1606" s="904" t="str">
        <f>IF(IFERROR((F1606/F1607),"") ="", "",(F1606/F1607))</f>
        <v/>
      </c>
      <c r="H1606" s="894"/>
      <c r="I1606" s="914"/>
      <c r="J1606" s="898"/>
      <c r="K1606" s="893">
        <f ca="1">IF(OFFSET(K1606,-2,0,,)="",-300,OFFSET(K1606,-2,0,,)-1)</f>
        <v>-795</v>
      </c>
      <c r="L1606" s="425" t="e">
        <f ca="1">IF(AND(EXACT(C1606,C1604),C1604&lt;&gt;0),L1604+1,0)</f>
        <v>#NAME?</v>
      </c>
      <c r="M1606" s="425" t="str">
        <f ca="1">IF(C1606&lt;&gt;"",C1606&amp;"-"&amp;L1606,"")</f>
        <v/>
      </c>
      <c r="N1606" s="425" t="str">
        <f t="array" aca="1" ref="N1606" ca="1">IFERROR(IF(INDEX('Disaggregation Records'!$E$155:$E$385,MATCH(RIGHT(M1606,255),RIGHT('Disaggregation Records'!$D$155:$D$385,255),0))=0,"",INDEX('Disaggregation Records'!$E$155:$E$385,MATCH(RIGHT(M1606,255),RIGHT('Disaggregation Records'!$D$155:$D$385,255),0))),"")</f>
        <v/>
      </c>
      <c r="O1606" s="425" t="str">
        <f t="array" aca="1" ref="O1606" ca="1">IFERROR(IF(INDEX('Disaggregation Records'!$F$155:$F$385,MATCH(RIGHT(M1606,255),RIGHT('Disaggregation Records'!$D$155:$D$385,255),0))=0,"",INDEX('Disaggregation Records'!$F$155:$F$385,MATCH(RIGHT(M1606,255),RIGHT('Disaggregation Records'!$D$155:$D$385,255),0))),"")</f>
        <v/>
      </c>
      <c r="P1606" s="425" t="str">
        <f t="array" aca="1" ref="P1606" ca="1">IFERROR(IF(INDEX('Disaggregation Records'!$H$155:$H$385,MATCH(RIGHT(M1606,255),RIGHT('Disaggregation Records'!$D$155:$D$385,255),0))=0,"",INDEX('Disaggregation Records'!$H$155:$H$385,MATCH(RIGHT(M1606,255),RIGHT('Disaggregation Records'!$D$155:$D$385,255),0))),"")</f>
        <v/>
      </c>
    </row>
    <row r="1607" spans="1:16" x14ac:dyDescent="0.35">
      <c r="A1607" s="891"/>
      <c r="B1607" s="903"/>
      <c r="C1607" s="890"/>
      <c r="D1607" s="901"/>
      <c r="E1607" s="913"/>
      <c r="F1607" s="431"/>
      <c r="G1607" s="905"/>
      <c r="H1607" s="895"/>
      <c r="I1607" s="915"/>
      <c r="J1607" s="899"/>
      <c r="K1607" s="893"/>
      <c r="L1607" s="425"/>
      <c r="M1607" s="425"/>
      <c r="N1607" s="425"/>
      <c r="O1607" s="425"/>
      <c r="P1607" s="425"/>
    </row>
    <row r="1608" spans="1:16" x14ac:dyDescent="0.35">
      <c r="A1608" s="891" t="str">
        <f ca="1">INDIRECT("'Disaggregation tab old'!AB"&amp;28-$K1608)</f>
        <v>a161R00000O3K5CQAV</v>
      </c>
      <c r="B1608" s="902">
        <f ca="1">INDIRECT("'Disaggregation tab old'!A"&amp;28-$K1608)</f>
        <v>25</v>
      </c>
      <c r="C1608" s="889" t="str">
        <f ca="1">VLOOKUP(B1608,'Coverage Indicators - Section D'!$A$9:$AZ$70,52,FALSE)</f>
        <v/>
      </c>
      <c r="D1608" s="900" t="str">
        <f ca="1">N1608</f>
        <v/>
      </c>
      <c r="E1608" s="912" t="str">
        <f ca="1">O1608</f>
        <v/>
      </c>
      <c r="F1608" s="431"/>
      <c r="G1608" s="904" t="str">
        <f>IF(IFERROR((F1608/F1609),"") ="", "",(F1608/F1609))</f>
        <v/>
      </c>
      <c r="H1608" s="894"/>
      <c r="I1608" s="914"/>
      <c r="J1608" s="898"/>
      <c r="K1608" s="893">
        <f ca="1">IF(OFFSET(K1608,-2,0,,)="",-300,OFFSET(K1608,-2,0,,)-1)</f>
        <v>-796</v>
      </c>
      <c r="L1608" s="425" t="e">
        <f ca="1">IF(AND(EXACT(C1608,C1606),C1606&lt;&gt;0),L1606+1,0)</f>
        <v>#NAME?</v>
      </c>
      <c r="M1608" s="425" t="str">
        <f ca="1">IF(C1608&lt;&gt;"",C1608&amp;"-"&amp;L1608,"")</f>
        <v/>
      </c>
      <c r="N1608" s="425" t="str">
        <f t="array" aca="1" ref="N1608" ca="1">IFERROR(IF(INDEX('Disaggregation Records'!$E$155:$E$385,MATCH(RIGHT(M1608,255),RIGHT('Disaggregation Records'!$D$155:$D$385,255),0))=0,"",INDEX('Disaggregation Records'!$E$155:$E$385,MATCH(RIGHT(M1608,255),RIGHT('Disaggregation Records'!$D$155:$D$385,255),0))),"")</f>
        <v/>
      </c>
      <c r="O1608" s="425" t="str">
        <f t="array" aca="1" ref="O1608" ca="1">IFERROR(IF(INDEX('Disaggregation Records'!$F$155:$F$385,MATCH(RIGHT(M1608,255),RIGHT('Disaggregation Records'!$D$155:$D$385,255),0))=0,"",INDEX('Disaggregation Records'!$F$155:$F$385,MATCH(RIGHT(M1608,255),RIGHT('Disaggregation Records'!$D$155:$D$385,255),0))),"")</f>
        <v/>
      </c>
      <c r="P1608" s="425" t="str">
        <f t="array" aca="1" ref="P1608" ca="1">IFERROR(IF(INDEX('Disaggregation Records'!$H$155:$H$385,MATCH(RIGHT(M1608,255),RIGHT('Disaggregation Records'!$D$155:$D$385,255),0))=0,"",INDEX('Disaggregation Records'!$H$155:$H$385,MATCH(RIGHT(M1608,255),RIGHT('Disaggregation Records'!$D$155:$D$385,255),0))),"")</f>
        <v/>
      </c>
    </row>
    <row r="1609" spans="1:16" x14ac:dyDescent="0.35">
      <c r="A1609" s="891"/>
      <c r="B1609" s="903"/>
      <c r="C1609" s="890"/>
      <c r="D1609" s="901"/>
      <c r="E1609" s="913"/>
      <c r="F1609" s="431"/>
      <c r="G1609" s="905"/>
      <c r="H1609" s="895"/>
      <c r="I1609" s="915"/>
      <c r="J1609" s="899"/>
      <c r="K1609" s="893"/>
      <c r="L1609" s="425"/>
      <c r="M1609" s="425"/>
      <c r="N1609" s="425"/>
      <c r="O1609" s="425"/>
      <c r="P1609" s="425"/>
    </row>
    <row r="1610" spans="1:16" x14ac:dyDescent="0.35">
      <c r="A1610" s="891" t="str">
        <f ca="1">INDIRECT("'Disaggregation tab old'!AB"&amp;28-$K1610)</f>
        <v>a161R00000O3K5DQAV</v>
      </c>
      <c r="B1610" s="902">
        <f ca="1">INDIRECT("'Disaggregation tab old'!A"&amp;28-$K1610)</f>
        <v>25</v>
      </c>
      <c r="C1610" s="889" t="str">
        <f ca="1">VLOOKUP(B1610,'Coverage Indicators - Section D'!$A$9:$AZ$70,52,FALSE)</f>
        <v/>
      </c>
      <c r="D1610" s="900" t="str">
        <f ca="1">N1610</f>
        <v/>
      </c>
      <c r="E1610" s="912" t="str">
        <f ca="1">O1610</f>
        <v/>
      </c>
      <c r="F1610" s="431"/>
      <c r="G1610" s="904" t="str">
        <f>IF(IFERROR((F1610/F1611),"") ="", "",(F1610/F1611))</f>
        <v/>
      </c>
      <c r="H1610" s="894"/>
      <c r="I1610" s="914"/>
      <c r="J1610" s="898"/>
      <c r="K1610" s="893">
        <f ca="1">IF(OFFSET(K1610,-2,0,,)="",-300,OFFSET(K1610,-2,0,,)-1)</f>
        <v>-797</v>
      </c>
      <c r="L1610" s="425" t="e">
        <f ca="1">IF(AND(EXACT(C1610,C1608),C1608&lt;&gt;0),L1608+1,0)</f>
        <v>#NAME?</v>
      </c>
      <c r="M1610" s="425" t="str">
        <f ca="1">IF(C1610&lt;&gt;"",C1610&amp;"-"&amp;L1610,"")</f>
        <v/>
      </c>
      <c r="N1610" s="425" t="str">
        <f t="array" aca="1" ref="N1610" ca="1">IFERROR(IF(INDEX('Disaggregation Records'!$E$155:$E$385,MATCH(RIGHT(M1610,255),RIGHT('Disaggregation Records'!$D$155:$D$385,255),0))=0,"",INDEX('Disaggregation Records'!$E$155:$E$385,MATCH(RIGHT(M1610,255),RIGHT('Disaggregation Records'!$D$155:$D$385,255),0))),"")</f>
        <v/>
      </c>
      <c r="O1610" s="425" t="str">
        <f t="array" aca="1" ref="O1610" ca="1">IFERROR(IF(INDEX('Disaggregation Records'!$F$155:$F$385,MATCH(RIGHT(M1610,255),RIGHT('Disaggregation Records'!$D$155:$D$385,255),0))=0,"",INDEX('Disaggregation Records'!$F$155:$F$385,MATCH(RIGHT(M1610,255),RIGHT('Disaggregation Records'!$D$155:$D$385,255),0))),"")</f>
        <v/>
      </c>
      <c r="P1610" s="425" t="str">
        <f t="array" aca="1" ref="P1610" ca="1">IFERROR(IF(INDEX('Disaggregation Records'!$H$155:$H$385,MATCH(RIGHT(M1610,255),RIGHT('Disaggregation Records'!$D$155:$D$385,255),0))=0,"",INDEX('Disaggregation Records'!$H$155:$H$385,MATCH(RIGHT(M1610,255),RIGHT('Disaggregation Records'!$D$155:$D$385,255),0))),"")</f>
        <v/>
      </c>
    </row>
    <row r="1611" spans="1:16" x14ac:dyDescent="0.35">
      <c r="A1611" s="891"/>
      <c r="B1611" s="903"/>
      <c r="C1611" s="890"/>
      <c r="D1611" s="901"/>
      <c r="E1611" s="913"/>
      <c r="F1611" s="431"/>
      <c r="G1611" s="905"/>
      <c r="H1611" s="895"/>
      <c r="I1611" s="915"/>
      <c r="J1611" s="899"/>
      <c r="K1611" s="893"/>
      <c r="L1611" s="425"/>
      <c r="M1611" s="425"/>
      <c r="N1611" s="425"/>
      <c r="O1611" s="425"/>
      <c r="P1611" s="425"/>
    </row>
    <row r="1612" spans="1:16" x14ac:dyDescent="0.35">
      <c r="A1612" s="891" t="str">
        <f ca="1">INDIRECT("'Disaggregation tab old'!AB"&amp;28-$K1612)</f>
        <v>a161R00000O3K5EQAV</v>
      </c>
      <c r="B1612" s="902">
        <f ca="1">INDIRECT("'Disaggregation tab old'!A"&amp;28-$K1612)</f>
        <v>25</v>
      </c>
      <c r="C1612" s="889" t="str">
        <f ca="1">VLOOKUP(B1612,'Coverage Indicators - Section D'!$A$9:$AZ$70,52,FALSE)</f>
        <v/>
      </c>
      <c r="D1612" s="900" t="str">
        <f ca="1">N1612</f>
        <v/>
      </c>
      <c r="E1612" s="912" t="str">
        <f ca="1">O1612</f>
        <v/>
      </c>
      <c r="F1612" s="431"/>
      <c r="G1612" s="904" t="str">
        <f>IF(IFERROR((F1612/F1613),"") ="", "",(F1612/F1613))</f>
        <v/>
      </c>
      <c r="H1612" s="894"/>
      <c r="I1612" s="914"/>
      <c r="J1612" s="898"/>
      <c r="K1612" s="893">
        <f ca="1">IF(OFFSET(K1612,-2,0,,)="",-300,OFFSET(K1612,-2,0,,)-1)</f>
        <v>-798</v>
      </c>
      <c r="L1612" s="425" t="e">
        <f ca="1">IF(AND(EXACT(C1612,C1610),C1610&lt;&gt;0),L1610+1,0)</f>
        <v>#NAME?</v>
      </c>
      <c r="M1612" s="425" t="str">
        <f ca="1">IF(C1612&lt;&gt;"",C1612&amp;"-"&amp;L1612,"")</f>
        <v/>
      </c>
      <c r="N1612" s="425" t="str">
        <f t="array" aca="1" ref="N1612" ca="1">IFERROR(IF(INDEX('Disaggregation Records'!$E$155:$E$385,MATCH(RIGHT(M1612,255),RIGHT('Disaggregation Records'!$D$155:$D$385,255),0))=0,"",INDEX('Disaggregation Records'!$E$155:$E$385,MATCH(RIGHT(M1612,255),RIGHT('Disaggregation Records'!$D$155:$D$385,255),0))),"")</f>
        <v/>
      </c>
      <c r="O1612" s="425" t="str">
        <f t="array" aca="1" ref="O1612" ca="1">IFERROR(IF(INDEX('Disaggregation Records'!$F$155:$F$385,MATCH(RIGHT(M1612,255),RIGHT('Disaggregation Records'!$D$155:$D$385,255),0))=0,"",INDEX('Disaggregation Records'!$F$155:$F$385,MATCH(RIGHT(M1612,255),RIGHT('Disaggregation Records'!$D$155:$D$385,255),0))),"")</f>
        <v/>
      </c>
      <c r="P1612" s="425" t="str">
        <f t="array" aca="1" ref="P1612" ca="1">IFERROR(IF(INDEX('Disaggregation Records'!$H$155:$H$385,MATCH(RIGHT(M1612,255),RIGHT('Disaggregation Records'!$D$155:$D$385,255),0))=0,"",INDEX('Disaggregation Records'!$H$155:$H$385,MATCH(RIGHT(M1612,255),RIGHT('Disaggregation Records'!$D$155:$D$385,255),0))),"")</f>
        <v/>
      </c>
    </row>
    <row r="1613" spans="1:16" x14ac:dyDescent="0.35">
      <c r="A1613" s="891"/>
      <c r="B1613" s="903"/>
      <c r="C1613" s="890"/>
      <c r="D1613" s="901"/>
      <c r="E1613" s="913"/>
      <c r="F1613" s="431"/>
      <c r="G1613" s="905"/>
      <c r="H1613" s="895"/>
      <c r="I1613" s="915"/>
      <c r="J1613" s="899"/>
      <c r="K1613" s="893"/>
      <c r="L1613" s="425"/>
      <c r="M1613" s="425"/>
      <c r="N1613" s="425"/>
      <c r="O1613" s="425"/>
      <c r="P1613" s="425"/>
    </row>
    <row r="1614" spans="1:16" x14ac:dyDescent="0.35">
      <c r="A1614" s="891" t="str">
        <f ca="1">INDIRECT("'Disaggregation tab old'!AB"&amp;28-$K1614)</f>
        <v>a161R00000O3K5FQAV</v>
      </c>
      <c r="B1614" s="902">
        <f ca="1">INDIRECT("'Disaggregation tab old'!A"&amp;28-$K1614)</f>
        <v>25</v>
      </c>
      <c r="C1614" s="889" t="str">
        <f ca="1">VLOOKUP(B1614,'Coverage Indicators - Section D'!$A$9:$AZ$70,52,FALSE)</f>
        <v/>
      </c>
      <c r="D1614" s="900" t="str">
        <f ca="1">N1614</f>
        <v/>
      </c>
      <c r="E1614" s="912" t="str">
        <f ca="1">O1614</f>
        <v/>
      </c>
      <c r="F1614" s="431"/>
      <c r="G1614" s="904" t="str">
        <f>IF(IFERROR((F1614/F1615),"") ="", "",(F1614/F1615))</f>
        <v/>
      </c>
      <c r="H1614" s="894"/>
      <c r="I1614" s="914"/>
      <c r="J1614" s="898"/>
      <c r="K1614" s="893">
        <f ca="1">IF(OFFSET(K1614,-2,0,,)="",-300,OFFSET(K1614,-2,0,,)-1)</f>
        <v>-799</v>
      </c>
      <c r="L1614" s="425" t="e">
        <f ca="1">IF(AND(EXACT(C1614,C1612),C1612&lt;&gt;0),L1612+1,0)</f>
        <v>#NAME?</v>
      </c>
      <c r="M1614" s="425" t="str">
        <f ca="1">IF(C1614&lt;&gt;"",C1614&amp;"-"&amp;L1614,"")</f>
        <v/>
      </c>
      <c r="N1614" s="425" t="str">
        <f t="array" aca="1" ref="N1614" ca="1">IFERROR(IF(INDEX('Disaggregation Records'!$E$155:$E$385,MATCH(RIGHT(M1614,255),RIGHT('Disaggregation Records'!$D$155:$D$385,255),0))=0,"",INDEX('Disaggregation Records'!$E$155:$E$385,MATCH(RIGHT(M1614,255),RIGHT('Disaggregation Records'!$D$155:$D$385,255),0))),"")</f>
        <v/>
      </c>
      <c r="O1614" s="425" t="str">
        <f t="array" aca="1" ref="O1614" ca="1">IFERROR(IF(INDEX('Disaggregation Records'!$F$155:$F$385,MATCH(RIGHT(M1614,255),RIGHT('Disaggregation Records'!$D$155:$D$385,255),0))=0,"",INDEX('Disaggregation Records'!$F$155:$F$385,MATCH(RIGHT(M1614,255),RIGHT('Disaggregation Records'!$D$155:$D$385,255),0))),"")</f>
        <v/>
      </c>
      <c r="P1614" s="425" t="str">
        <f t="array" aca="1" ref="P1614" ca="1">IFERROR(IF(INDEX('Disaggregation Records'!$H$155:$H$385,MATCH(RIGHT(M1614,255),RIGHT('Disaggregation Records'!$D$155:$D$385,255),0))=0,"",INDEX('Disaggregation Records'!$H$155:$H$385,MATCH(RIGHT(M1614,255),RIGHT('Disaggregation Records'!$D$155:$D$385,255),0))),"")</f>
        <v/>
      </c>
    </row>
    <row r="1615" spans="1:16" x14ac:dyDescent="0.35">
      <c r="A1615" s="891"/>
      <c r="B1615" s="903"/>
      <c r="C1615" s="890"/>
      <c r="D1615" s="901"/>
      <c r="E1615" s="913"/>
      <c r="F1615" s="431"/>
      <c r="G1615" s="905"/>
      <c r="H1615" s="895"/>
      <c r="I1615" s="915"/>
      <c r="J1615" s="899"/>
      <c r="K1615" s="893"/>
      <c r="L1615" s="425"/>
      <c r="M1615" s="425"/>
      <c r="N1615" s="425"/>
      <c r="O1615" s="425"/>
      <c r="P1615" s="425"/>
    </row>
    <row r="1616" spans="1:16" x14ac:dyDescent="0.35">
      <c r="A1616" s="891" t="str">
        <f ca="1">INDIRECT("'Disaggregation tab old'!AB"&amp;28-$K1616)</f>
        <v>a161R00000O3K5GQAV</v>
      </c>
      <c r="B1616" s="902">
        <f ca="1">INDIRECT("'Disaggregation tab old'!A"&amp;28-$K1616)</f>
        <v>26</v>
      </c>
      <c r="C1616" s="889" t="str">
        <f ca="1">VLOOKUP(B1616,'Coverage Indicators - Section D'!$A$9:$AZ$70,52,FALSE)</f>
        <v/>
      </c>
      <c r="D1616" s="900" t="str">
        <f ca="1">N1616</f>
        <v/>
      </c>
      <c r="E1616" s="912" t="str">
        <f ca="1">O1616</f>
        <v/>
      </c>
      <c r="F1616" s="431"/>
      <c r="G1616" s="904" t="str">
        <f>IF(IFERROR((F1616/F1617),"") ="", "",(F1616/F1617))</f>
        <v/>
      </c>
      <c r="H1616" s="894"/>
      <c r="I1616" s="914"/>
      <c r="J1616" s="898"/>
      <c r="K1616" s="893">
        <f ca="1">IF(OFFSET(K1616,-2,0,,)="",-300,OFFSET(K1616,-2,0,,)-1)</f>
        <v>-800</v>
      </c>
      <c r="L1616" s="425" t="e">
        <f ca="1">IF(AND(EXACT(C1616,C1614),C1614&lt;&gt;0),L1614+1,0)</f>
        <v>#NAME?</v>
      </c>
      <c r="M1616" s="425" t="str">
        <f ca="1">IF(C1616&lt;&gt;"",C1616&amp;"-"&amp;L1616,"")</f>
        <v/>
      </c>
      <c r="N1616" s="425" t="str">
        <f t="array" aca="1" ref="N1616" ca="1">IFERROR(IF(INDEX('Disaggregation Records'!$E$155:$E$385,MATCH(RIGHT(M1616,255),RIGHT('Disaggregation Records'!$D$155:$D$385,255),0))=0,"",INDEX('Disaggregation Records'!$E$155:$E$385,MATCH(RIGHT(M1616,255),RIGHT('Disaggregation Records'!$D$155:$D$385,255),0))),"")</f>
        <v/>
      </c>
      <c r="O1616" s="425" t="str">
        <f t="array" aca="1" ref="O1616" ca="1">IFERROR(IF(INDEX('Disaggregation Records'!$F$155:$F$385,MATCH(RIGHT(M1616,255),RIGHT('Disaggregation Records'!$D$155:$D$385,255),0))=0,"",INDEX('Disaggregation Records'!$F$155:$F$385,MATCH(RIGHT(M1616,255),RIGHT('Disaggregation Records'!$D$155:$D$385,255),0))),"")</f>
        <v/>
      </c>
      <c r="P1616" s="425" t="str">
        <f t="array" aca="1" ref="P1616" ca="1">IFERROR(IF(INDEX('Disaggregation Records'!$H$155:$H$385,MATCH(RIGHT(M1616,255),RIGHT('Disaggregation Records'!$D$155:$D$385,255),0))=0,"",INDEX('Disaggregation Records'!$H$155:$H$385,MATCH(RIGHT(M1616,255),RIGHT('Disaggregation Records'!$D$155:$D$385,255),0))),"")</f>
        <v/>
      </c>
    </row>
    <row r="1617" spans="1:16" x14ac:dyDescent="0.35">
      <c r="A1617" s="891"/>
      <c r="B1617" s="903"/>
      <c r="C1617" s="890"/>
      <c r="D1617" s="901"/>
      <c r="E1617" s="913"/>
      <c r="F1617" s="431"/>
      <c r="G1617" s="905"/>
      <c r="H1617" s="895"/>
      <c r="I1617" s="915"/>
      <c r="J1617" s="899"/>
      <c r="K1617" s="893"/>
      <c r="L1617" s="425"/>
      <c r="M1617" s="425"/>
      <c r="N1617" s="425"/>
      <c r="O1617" s="425"/>
      <c r="P1617" s="425"/>
    </row>
    <row r="1618" spans="1:16" x14ac:dyDescent="0.35">
      <c r="A1618" s="891" t="str">
        <f ca="1">INDIRECT("'Disaggregation tab old'!AB"&amp;28-$K1618)</f>
        <v>a161R00000O3K5HQAV</v>
      </c>
      <c r="B1618" s="902">
        <f ca="1">INDIRECT("'Disaggregation tab old'!A"&amp;28-$K1618)</f>
        <v>26</v>
      </c>
      <c r="C1618" s="889" t="str">
        <f ca="1">VLOOKUP(B1618,'Coverage Indicators - Section D'!$A$9:$AZ$70,52,FALSE)</f>
        <v/>
      </c>
      <c r="D1618" s="900" t="str">
        <f ca="1">N1618</f>
        <v/>
      </c>
      <c r="E1618" s="912" t="str">
        <f ca="1">O1618</f>
        <v/>
      </c>
      <c r="F1618" s="431"/>
      <c r="G1618" s="904" t="str">
        <f>IF(IFERROR((F1618/F1619),"") ="", "",(F1618/F1619))</f>
        <v/>
      </c>
      <c r="H1618" s="894"/>
      <c r="I1618" s="914"/>
      <c r="J1618" s="898"/>
      <c r="K1618" s="893">
        <f ca="1">IF(OFFSET(K1618,-2,0,,)="",-300,OFFSET(K1618,-2,0,,)-1)</f>
        <v>-801</v>
      </c>
      <c r="L1618" s="425" t="e">
        <f ca="1">IF(AND(EXACT(C1618,C1616),C1616&lt;&gt;0),L1616+1,0)</f>
        <v>#NAME?</v>
      </c>
      <c r="M1618" s="425" t="str">
        <f ca="1">IF(C1618&lt;&gt;"",C1618&amp;"-"&amp;L1618,"")</f>
        <v/>
      </c>
      <c r="N1618" s="425" t="str">
        <f t="array" aca="1" ref="N1618" ca="1">IFERROR(IF(INDEX('Disaggregation Records'!$E$155:$E$385,MATCH(RIGHT(M1618,255),RIGHT('Disaggregation Records'!$D$155:$D$385,255),0))=0,"",INDEX('Disaggregation Records'!$E$155:$E$385,MATCH(RIGHT(M1618,255),RIGHT('Disaggregation Records'!$D$155:$D$385,255),0))),"")</f>
        <v/>
      </c>
      <c r="O1618" s="425" t="str">
        <f t="array" aca="1" ref="O1618" ca="1">IFERROR(IF(INDEX('Disaggregation Records'!$F$155:$F$385,MATCH(RIGHT(M1618,255),RIGHT('Disaggregation Records'!$D$155:$D$385,255),0))=0,"",INDEX('Disaggregation Records'!$F$155:$F$385,MATCH(RIGHT(M1618,255),RIGHT('Disaggregation Records'!$D$155:$D$385,255),0))),"")</f>
        <v/>
      </c>
      <c r="P1618" s="425" t="str">
        <f t="array" aca="1" ref="P1618" ca="1">IFERROR(IF(INDEX('Disaggregation Records'!$H$155:$H$385,MATCH(RIGHT(M1618,255),RIGHT('Disaggregation Records'!$D$155:$D$385,255),0))=0,"",INDEX('Disaggregation Records'!$H$155:$H$385,MATCH(RIGHT(M1618,255),RIGHT('Disaggregation Records'!$D$155:$D$385,255),0))),"")</f>
        <v/>
      </c>
    </row>
    <row r="1619" spans="1:16" x14ac:dyDescent="0.35">
      <c r="A1619" s="891"/>
      <c r="B1619" s="903"/>
      <c r="C1619" s="890"/>
      <c r="D1619" s="901"/>
      <c r="E1619" s="913"/>
      <c r="F1619" s="431"/>
      <c r="G1619" s="905"/>
      <c r="H1619" s="895"/>
      <c r="I1619" s="915"/>
      <c r="J1619" s="899"/>
      <c r="K1619" s="893"/>
      <c r="L1619" s="425"/>
      <c r="M1619" s="425"/>
      <c r="N1619" s="425"/>
      <c r="O1619" s="425"/>
      <c r="P1619" s="425"/>
    </row>
    <row r="1620" spans="1:16" x14ac:dyDescent="0.35">
      <c r="A1620" s="891" t="str">
        <f ca="1">INDIRECT("'Disaggregation tab old'!AB"&amp;28-$K1620)</f>
        <v>a161R00000O3K5IQAV</v>
      </c>
      <c r="B1620" s="902">
        <f ca="1">INDIRECT("'Disaggregation tab old'!A"&amp;28-$K1620)</f>
        <v>26</v>
      </c>
      <c r="C1620" s="889" t="str">
        <f ca="1">VLOOKUP(B1620,'Coverage Indicators - Section D'!$A$9:$AZ$70,52,FALSE)</f>
        <v/>
      </c>
      <c r="D1620" s="900" t="str">
        <f ca="1">N1620</f>
        <v/>
      </c>
      <c r="E1620" s="912" t="str">
        <f ca="1">O1620</f>
        <v/>
      </c>
      <c r="F1620" s="431"/>
      <c r="G1620" s="904" t="str">
        <f>IF(IFERROR((F1620/F1621),"") ="", "",(F1620/F1621))</f>
        <v/>
      </c>
      <c r="H1620" s="894"/>
      <c r="I1620" s="914"/>
      <c r="J1620" s="898"/>
      <c r="K1620" s="893">
        <f ca="1">IF(OFFSET(K1620,-2,0,,)="",-300,OFFSET(K1620,-2,0,,)-1)</f>
        <v>-802</v>
      </c>
      <c r="L1620" s="425" t="e">
        <f ca="1">IF(AND(EXACT(C1620,C1618),C1618&lt;&gt;0),L1618+1,0)</f>
        <v>#NAME?</v>
      </c>
      <c r="M1620" s="425" t="str">
        <f ca="1">IF(C1620&lt;&gt;"",C1620&amp;"-"&amp;L1620,"")</f>
        <v/>
      </c>
      <c r="N1620" s="425" t="str">
        <f t="array" aca="1" ref="N1620" ca="1">IFERROR(IF(INDEX('Disaggregation Records'!$E$155:$E$385,MATCH(RIGHT(M1620,255),RIGHT('Disaggregation Records'!$D$155:$D$385,255),0))=0,"",INDEX('Disaggregation Records'!$E$155:$E$385,MATCH(RIGHT(M1620,255),RIGHT('Disaggregation Records'!$D$155:$D$385,255),0))),"")</f>
        <v/>
      </c>
      <c r="O1620" s="425" t="str">
        <f t="array" aca="1" ref="O1620" ca="1">IFERROR(IF(INDEX('Disaggregation Records'!$F$155:$F$385,MATCH(RIGHT(M1620,255),RIGHT('Disaggregation Records'!$D$155:$D$385,255),0))=0,"",INDEX('Disaggregation Records'!$F$155:$F$385,MATCH(RIGHT(M1620,255),RIGHT('Disaggregation Records'!$D$155:$D$385,255),0))),"")</f>
        <v/>
      </c>
      <c r="P1620" s="425" t="str">
        <f t="array" aca="1" ref="P1620" ca="1">IFERROR(IF(INDEX('Disaggregation Records'!$H$155:$H$385,MATCH(RIGHT(M1620,255),RIGHT('Disaggregation Records'!$D$155:$D$385,255),0))=0,"",INDEX('Disaggregation Records'!$H$155:$H$385,MATCH(RIGHT(M1620,255),RIGHT('Disaggregation Records'!$D$155:$D$385,255),0))),"")</f>
        <v/>
      </c>
    </row>
    <row r="1621" spans="1:16" x14ac:dyDescent="0.35">
      <c r="A1621" s="891"/>
      <c r="B1621" s="903"/>
      <c r="C1621" s="890"/>
      <c r="D1621" s="901"/>
      <c r="E1621" s="913"/>
      <c r="F1621" s="431"/>
      <c r="G1621" s="905"/>
      <c r="H1621" s="895"/>
      <c r="I1621" s="915"/>
      <c r="J1621" s="899"/>
      <c r="K1621" s="893"/>
      <c r="L1621" s="425"/>
      <c r="M1621" s="425"/>
      <c r="N1621" s="425"/>
      <c r="O1621" s="425"/>
      <c r="P1621" s="425"/>
    </row>
    <row r="1622" spans="1:16" x14ac:dyDescent="0.35">
      <c r="A1622" s="891" t="str">
        <f ca="1">INDIRECT("'Disaggregation tab old'!AB"&amp;28-$K1622)</f>
        <v>a161R00000O3K5JQAV</v>
      </c>
      <c r="B1622" s="902">
        <f ca="1">INDIRECT("'Disaggregation tab old'!A"&amp;28-$K1622)</f>
        <v>26</v>
      </c>
      <c r="C1622" s="889" t="str">
        <f ca="1">VLOOKUP(B1622,'Coverage Indicators - Section D'!$A$9:$AZ$70,52,FALSE)</f>
        <v/>
      </c>
      <c r="D1622" s="900" t="str">
        <f ca="1">N1622</f>
        <v/>
      </c>
      <c r="E1622" s="912" t="str">
        <f ca="1">O1622</f>
        <v/>
      </c>
      <c r="F1622" s="431"/>
      <c r="G1622" s="904" t="str">
        <f>IF(IFERROR((F1622/F1623),"") ="", "",(F1622/F1623))</f>
        <v/>
      </c>
      <c r="H1622" s="894"/>
      <c r="I1622" s="914"/>
      <c r="J1622" s="898"/>
      <c r="K1622" s="893">
        <f ca="1">IF(OFFSET(K1622,-2,0,,)="",-300,OFFSET(K1622,-2,0,,)-1)</f>
        <v>-803</v>
      </c>
      <c r="L1622" s="425" t="e">
        <f ca="1">IF(AND(EXACT(C1622,C1620),C1620&lt;&gt;0),L1620+1,0)</f>
        <v>#NAME?</v>
      </c>
      <c r="M1622" s="425" t="str">
        <f ca="1">IF(C1622&lt;&gt;"",C1622&amp;"-"&amp;L1622,"")</f>
        <v/>
      </c>
      <c r="N1622" s="425" t="str">
        <f t="array" aca="1" ref="N1622" ca="1">IFERROR(IF(INDEX('Disaggregation Records'!$E$155:$E$385,MATCH(RIGHT(M1622,255),RIGHT('Disaggregation Records'!$D$155:$D$385,255),0))=0,"",INDEX('Disaggregation Records'!$E$155:$E$385,MATCH(RIGHT(M1622,255),RIGHT('Disaggregation Records'!$D$155:$D$385,255),0))),"")</f>
        <v/>
      </c>
      <c r="O1622" s="425" t="str">
        <f t="array" aca="1" ref="O1622" ca="1">IFERROR(IF(INDEX('Disaggregation Records'!$F$155:$F$385,MATCH(RIGHT(M1622,255),RIGHT('Disaggregation Records'!$D$155:$D$385,255),0))=0,"",INDEX('Disaggregation Records'!$F$155:$F$385,MATCH(RIGHT(M1622,255),RIGHT('Disaggregation Records'!$D$155:$D$385,255),0))),"")</f>
        <v/>
      </c>
      <c r="P1622" s="425" t="str">
        <f t="array" aca="1" ref="P1622" ca="1">IFERROR(IF(INDEX('Disaggregation Records'!$H$155:$H$385,MATCH(RIGHT(M1622,255),RIGHT('Disaggregation Records'!$D$155:$D$385,255),0))=0,"",INDEX('Disaggregation Records'!$H$155:$H$385,MATCH(RIGHT(M1622,255),RIGHT('Disaggregation Records'!$D$155:$D$385,255),0))),"")</f>
        <v/>
      </c>
    </row>
    <row r="1623" spans="1:16" x14ac:dyDescent="0.35">
      <c r="A1623" s="891"/>
      <c r="B1623" s="903"/>
      <c r="C1623" s="890"/>
      <c r="D1623" s="901"/>
      <c r="E1623" s="913"/>
      <c r="F1623" s="431"/>
      <c r="G1623" s="905"/>
      <c r="H1623" s="895"/>
      <c r="I1623" s="915"/>
      <c r="J1623" s="899"/>
      <c r="K1623" s="893"/>
      <c r="L1623" s="425"/>
      <c r="M1623" s="425"/>
      <c r="N1623" s="425"/>
      <c r="O1623" s="425"/>
      <c r="P1623" s="425"/>
    </row>
    <row r="1624" spans="1:16" x14ac:dyDescent="0.35">
      <c r="A1624" s="891" t="str">
        <f ca="1">INDIRECT("'Disaggregation tab old'!AB"&amp;28-$K1624)</f>
        <v>a161R00000O3K5KQAV</v>
      </c>
      <c r="B1624" s="902">
        <f ca="1">INDIRECT("'Disaggregation tab old'!A"&amp;28-$K1624)</f>
        <v>26</v>
      </c>
      <c r="C1624" s="889" t="str">
        <f ca="1">VLOOKUP(B1624,'Coverage Indicators - Section D'!$A$9:$AZ$70,52,FALSE)</f>
        <v/>
      </c>
      <c r="D1624" s="900" t="str">
        <f ca="1">N1624</f>
        <v/>
      </c>
      <c r="E1624" s="912" t="str">
        <f ca="1">O1624</f>
        <v/>
      </c>
      <c r="F1624" s="431"/>
      <c r="G1624" s="904" t="str">
        <f>IF(IFERROR((F1624/F1625),"") ="", "",(F1624/F1625))</f>
        <v/>
      </c>
      <c r="H1624" s="894"/>
      <c r="I1624" s="914"/>
      <c r="J1624" s="898"/>
      <c r="K1624" s="893">
        <f ca="1">IF(OFFSET(K1624,-2,0,,)="",-300,OFFSET(K1624,-2,0,,)-1)</f>
        <v>-804</v>
      </c>
      <c r="L1624" s="425" t="e">
        <f ca="1">IF(AND(EXACT(C1624,C1622),C1622&lt;&gt;0),L1622+1,0)</f>
        <v>#NAME?</v>
      </c>
      <c r="M1624" s="425" t="str">
        <f ca="1">IF(C1624&lt;&gt;"",C1624&amp;"-"&amp;L1624,"")</f>
        <v/>
      </c>
      <c r="N1624" s="425" t="str">
        <f t="array" aca="1" ref="N1624" ca="1">IFERROR(IF(INDEX('Disaggregation Records'!$E$155:$E$385,MATCH(RIGHT(M1624,255),RIGHT('Disaggregation Records'!$D$155:$D$385,255),0))=0,"",INDEX('Disaggregation Records'!$E$155:$E$385,MATCH(RIGHT(M1624,255),RIGHT('Disaggregation Records'!$D$155:$D$385,255),0))),"")</f>
        <v/>
      </c>
      <c r="O1624" s="425" t="str">
        <f t="array" aca="1" ref="O1624" ca="1">IFERROR(IF(INDEX('Disaggregation Records'!$F$155:$F$385,MATCH(RIGHT(M1624,255),RIGHT('Disaggregation Records'!$D$155:$D$385,255),0))=0,"",INDEX('Disaggregation Records'!$F$155:$F$385,MATCH(RIGHT(M1624,255),RIGHT('Disaggregation Records'!$D$155:$D$385,255),0))),"")</f>
        <v/>
      </c>
      <c r="P1624" s="425" t="str">
        <f t="array" aca="1" ref="P1624" ca="1">IFERROR(IF(INDEX('Disaggregation Records'!$H$155:$H$385,MATCH(RIGHT(M1624,255),RIGHT('Disaggregation Records'!$D$155:$D$385,255),0))=0,"",INDEX('Disaggregation Records'!$H$155:$H$385,MATCH(RIGHT(M1624,255),RIGHT('Disaggregation Records'!$D$155:$D$385,255),0))),"")</f>
        <v/>
      </c>
    </row>
    <row r="1625" spans="1:16" x14ac:dyDescent="0.35">
      <c r="A1625" s="891"/>
      <c r="B1625" s="903"/>
      <c r="C1625" s="890"/>
      <c r="D1625" s="901"/>
      <c r="E1625" s="913"/>
      <c r="F1625" s="431"/>
      <c r="G1625" s="905"/>
      <c r="H1625" s="895"/>
      <c r="I1625" s="915"/>
      <c r="J1625" s="899"/>
      <c r="K1625" s="893"/>
      <c r="L1625" s="425"/>
      <c r="M1625" s="425"/>
      <c r="N1625" s="425"/>
      <c r="O1625" s="425"/>
      <c r="P1625" s="425"/>
    </row>
    <row r="1626" spans="1:16" x14ac:dyDescent="0.35">
      <c r="A1626" s="891" t="str">
        <f ca="1">INDIRECT("'Disaggregation tab old'!AB"&amp;28-$K1626)</f>
        <v>a161R00000O3K5LQAV</v>
      </c>
      <c r="B1626" s="902">
        <f ca="1">INDIRECT("'Disaggregation tab old'!A"&amp;28-$K1626)</f>
        <v>26</v>
      </c>
      <c r="C1626" s="889" t="str">
        <f ca="1">VLOOKUP(B1626,'Coverage Indicators - Section D'!$A$9:$AZ$70,52,FALSE)</f>
        <v/>
      </c>
      <c r="D1626" s="900" t="str">
        <f ca="1">N1626</f>
        <v/>
      </c>
      <c r="E1626" s="912" t="str">
        <f ca="1">O1626</f>
        <v/>
      </c>
      <c r="F1626" s="431"/>
      <c r="G1626" s="904" t="str">
        <f>IF(IFERROR((F1626/F1627),"") ="", "",(F1626/F1627))</f>
        <v/>
      </c>
      <c r="H1626" s="894"/>
      <c r="I1626" s="914"/>
      <c r="J1626" s="898"/>
      <c r="K1626" s="893">
        <f ca="1">IF(OFFSET(K1626,-2,0,,)="",-300,OFFSET(K1626,-2,0,,)-1)</f>
        <v>-805</v>
      </c>
      <c r="L1626" s="425" t="e">
        <f ca="1">IF(AND(EXACT(C1626,C1624),C1624&lt;&gt;0),L1624+1,0)</f>
        <v>#NAME?</v>
      </c>
      <c r="M1626" s="425" t="str">
        <f ca="1">IF(C1626&lt;&gt;"",C1626&amp;"-"&amp;L1626,"")</f>
        <v/>
      </c>
      <c r="N1626" s="425" t="str">
        <f t="array" aca="1" ref="N1626" ca="1">IFERROR(IF(INDEX('Disaggregation Records'!$E$155:$E$385,MATCH(RIGHT(M1626,255),RIGHT('Disaggregation Records'!$D$155:$D$385,255),0))=0,"",INDEX('Disaggregation Records'!$E$155:$E$385,MATCH(RIGHT(M1626,255),RIGHT('Disaggregation Records'!$D$155:$D$385,255),0))),"")</f>
        <v/>
      </c>
      <c r="O1626" s="425" t="str">
        <f t="array" aca="1" ref="O1626" ca="1">IFERROR(IF(INDEX('Disaggregation Records'!$F$155:$F$385,MATCH(RIGHT(M1626,255),RIGHT('Disaggregation Records'!$D$155:$D$385,255),0))=0,"",INDEX('Disaggregation Records'!$F$155:$F$385,MATCH(RIGHT(M1626,255),RIGHT('Disaggregation Records'!$D$155:$D$385,255),0))),"")</f>
        <v/>
      </c>
      <c r="P1626" s="425" t="str">
        <f t="array" aca="1" ref="P1626" ca="1">IFERROR(IF(INDEX('Disaggregation Records'!$H$155:$H$385,MATCH(RIGHT(M1626,255),RIGHT('Disaggregation Records'!$D$155:$D$385,255),0))=0,"",INDEX('Disaggregation Records'!$H$155:$H$385,MATCH(RIGHT(M1626,255),RIGHT('Disaggregation Records'!$D$155:$D$385,255),0))),"")</f>
        <v/>
      </c>
    </row>
    <row r="1627" spans="1:16" x14ac:dyDescent="0.35">
      <c r="A1627" s="891"/>
      <c r="B1627" s="903"/>
      <c r="C1627" s="890"/>
      <c r="D1627" s="901"/>
      <c r="E1627" s="913"/>
      <c r="F1627" s="431"/>
      <c r="G1627" s="905"/>
      <c r="H1627" s="895"/>
      <c r="I1627" s="915"/>
      <c r="J1627" s="899"/>
      <c r="K1627" s="893"/>
      <c r="L1627" s="425"/>
      <c r="M1627" s="425"/>
      <c r="N1627" s="425"/>
      <c r="O1627" s="425"/>
      <c r="P1627" s="425"/>
    </row>
    <row r="1628" spans="1:16" x14ac:dyDescent="0.35">
      <c r="A1628" s="891" t="str">
        <f ca="1">INDIRECT("'Disaggregation tab old'!AB"&amp;28-$K1628)</f>
        <v>a161R00000O3K5MQAV</v>
      </c>
      <c r="B1628" s="902">
        <f ca="1">INDIRECT("'Disaggregation tab old'!A"&amp;28-$K1628)</f>
        <v>26</v>
      </c>
      <c r="C1628" s="889" t="str">
        <f ca="1">VLOOKUP(B1628,'Coverage Indicators - Section D'!$A$9:$AZ$70,52,FALSE)</f>
        <v/>
      </c>
      <c r="D1628" s="900" t="str">
        <f ca="1">N1628</f>
        <v/>
      </c>
      <c r="E1628" s="912" t="str">
        <f ca="1">O1628</f>
        <v/>
      </c>
      <c r="F1628" s="431"/>
      <c r="G1628" s="904" t="str">
        <f>IF(IFERROR((F1628/F1629),"") ="", "",(F1628/F1629))</f>
        <v/>
      </c>
      <c r="H1628" s="894"/>
      <c r="I1628" s="914"/>
      <c r="J1628" s="898"/>
      <c r="K1628" s="893">
        <f ca="1">IF(OFFSET(K1628,-2,0,,)="",-300,OFFSET(K1628,-2,0,,)-1)</f>
        <v>-806</v>
      </c>
      <c r="L1628" s="425" t="e">
        <f ca="1">IF(AND(EXACT(C1628,C1626),C1626&lt;&gt;0),L1626+1,0)</f>
        <v>#NAME?</v>
      </c>
      <c r="M1628" s="425" t="str">
        <f ca="1">IF(C1628&lt;&gt;"",C1628&amp;"-"&amp;L1628,"")</f>
        <v/>
      </c>
      <c r="N1628" s="425" t="str">
        <f t="array" aca="1" ref="N1628" ca="1">IFERROR(IF(INDEX('Disaggregation Records'!$E$155:$E$385,MATCH(RIGHT(M1628,255),RIGHT('Disaggregation Records'!$D$155:$D$385,255),0))=0,"",INDEX('Disaggregation Records'!$E$155:$E$385,MATCH(RIGHT(M1628,255),RIGHT('Disaggregation Records'!$D$155:$D$385,255),0))),"")</f>
        <v/>
      </c>
      <c r="O1628" s="425" t="str">
        <f t="array" aca="1" ref="O1628" ca="1">IFERROR(IF(INDEX('Disaggregation Records'!$F$155:$F$385,MATCH(RIGHT(M1628,255),RIGHT('Disaggregation Records'!$D$155:$D$385,255),0))=0,"",INDEX('Disaggregation Records'!$F$155:$F$385,MATCH(RIGHT(M1628,255),RIGHT('Disaggregation Records'!$D$155:$D$385,255),0))),"")</f>
        <v/>
      </c>
      <c r="P1628" s="425" t="str">
        <f t="array" aca="1" ref="P1628" ca="1">IFERROR(IF(INDEX('Disaggregation Records'!$H$155:$H$385,MATCH(RIGHT(M1628,255),RIGHT('Disaggregation Records'!$D$155:$D$385,255),0))=0,"",INDEX('Disaggregation Records'!$H$155:$H$385,MATCH(RIGHT(M1628,255),RIGHT('Disaggregation Records'!$D$155:$D$385,255),0))),"")</f>
        <v/>
      </c>
    </row>
    <row r="1629" spans="1:16" x14ac:dyDescent="0.35">
      <c r="A1629" s="891"/>
      <c r="B1629" s="903"/>
      <c r="C1629" s="890"/>
      <c r="D1629" s="901"/>
      <c r="E1629" s="913"/>
      <c r="F1629" s="431"/>
      <c r="G1629" s="905"/>
      <c r="H1629" s="895"/>
      <c r="I1629" s="915"/>
      <c r="J1629" s="899"/>
      <c r="K1629" s="893"/>
      <c r="L1629" s="425"/>
      <c r="M1629" s="425"/>
      <c r="N1629" s="425"/>
      <c r="O1629" s="425"/>
      <c r="P1629" s="425"/>
    </row>
    <row r="1630" spans="1:16" x14ac:dyDescent="0.35">
      <c r="A1630" s="891" t="str">
        <f ca="1">INDIRECT("'Disaggregation tab old'!AB"&amp;28-$K1630)</f>
        <v>a161R00000O3K5NQAV</v>
      </c>
      <c r="B1630" s="902">
        <f ca="1">INDIRECT("'Disaggregation tab old'!A"&amp;28-$K1630)</f>
        <v>26</v>
      </c>
      <c r="C1630" s="889" t="str">
        <f ca="1">VLOOKUP(B1630,'Coverage Indicators - Section D'!$A$9:$AZ$70,52,FALSE)</f>
        <v/>
      </c>
      <c r="D1630" s="900" t="str">
        <f ca="1">N1630</f>
        <v/>
      </c>
      <c r="E1630" s="912" t="str">
        <f ca="1">O1630</f>
        <v/>
      </c>
      <c r="F1630" s="431"/>
      <c r="G1630" s="904" t="str">
        <f>IF(IFERROR((F1630/F1631),"") ="", "",(F1630/F1631))</f>
        <v/>
      </c>
      <c r="H1630" s="894"/>
      <c r="I1630" s="914"/>
      <c r="J1630" s="898"/>
      <c r="K1630" s="893">
        <f ca="1">IF(OFFSET(K1630,-2,0,,)="",-300,OFFSET(K1630,-2,0,,)-1)</f>
        <v>-807</v>
      </c>
      <c r="L1630" s="425" t="e">
        <f ca="1">IF(AND(EXACT(C1630,C1628),C1628&lt;&gt;0),L1628+1,0)</f>
        <v>#NAME?</v>
      </c>
      <c r="M1630" s="425" t="str">
        <f ca="1">IF(C1630&lt;&gt;"",C1630&amp;"-"&amp;L1630,"")</f>
        <v/>
      </c>
      <c r="N1630" s="425" t="str">
        <f t="array" aca="1" ref="N1630" ca="1">IFERROR(IF(INDEX('Disaggregation Records'!$E$155:$E$385,MATCH(RIGHT(M1630,255),RIGHT('Disaggregation Records'!$D$155:$D$385,255),0))=0,"",INDEX('Disaggregation Records'!$E$155:$E$385,MATCH(RIGHT(M1630,255),RIGHT('Disaggregation Records'!$D$155:$D$385,255),0))),"")</f>
        <v/>
      </c>
      <c r="O1630" s="425" t="str">
        <f t="array" aca="1" ref="O1630" ca="1">IFERROR(IF(INDEX('Disaggregation Records'!$F$155:$F$385,MATCH(RIGHT(M1630,255),RIGHT('Disaggregation Records'!$D$155:$D$385,255),0))=0,"",INDEX('Disaggregation Records'!$F$155:$F$385,MATCH(RIGHT(M1630,255),RIGHT('Disaggregation Records'!$D$155:$D$385,255),0))),"")</f>
        <v/>
      </c>
      <c r="P1630" s="425" t="str">
        <f t="array" aca="1" ref="P1630" ca="1">IFERROR(IF(INDEX('Disaggregation Records'!$H$155:$H$385,MATCH(RIGHT(M1630,255),RIGHT('Disaggregation Records'!$D$155:$D$385,255),0))=0,"",INDEX('Disaggregation Records'!$H$155:$H$385,MATCH(RIGHT(M1630,255),RIGHT('Disaggregation Records'!$D$155:$D$385,255),0))),"")</f>
        <v/>
      </c>
    </row>
    <row r="1631" spans="1:16" x14ac:dyDescent="0.35">
      <c r="A1631" s="891"/>
      <c r="B1631" s="903"/>
      <c r="C1631" s="890"/>
      <c r="D1631" s="901"/>
      <c r="E1631" s="913"/>
      <c r="F1631" s="431"/>
      <c r="G1631" s="905"/>
      <c r="H1631" s="895"/>
      <c r="I1631" s="915"/>
      <c r="J1631" s="899"/>
      <c r="K1631" s="893"/>
      <c r="L1631" s="425"/>
      <c r="M1631" s="425"/>
      <c r="N1631" s="425"/>
      <c r="O1631" s="425"/>
      <c r="P1631" s="425"/>
    </row>
    <row r="1632" spans="1:16" x14ac:dyDescent="0.35">
      <c r="A1632" s="891" t="str">
        <f ca="1">INDIRECT("'Disaggregation tab old'!AB"&amp;28-$K1632)</f>
        <v>a161R00000O3K5OQAV</v>
      </c>
      <c r="B1632" s="902">
        <f ca="1">INDIRECT("'Disaggregation tab old'!A"&amp;28-$K1632)</f>
        <v>26</v>
      </c>
      <c r="C1632" s="889" t="str">
        <f ca="1">VLOOKUP(B1632,'Coverage Indicators - Section D'!$A$9:$AZ$70,52,FALSE)</f>
        <v/>
      </c>
      <c r="D1632" s="900" t="str">
        <f ca="1">N1632</f>
        <v/>
      </c>
      <c r="E1632" s="912" t="str">
        <f ca="1">O1632</f>
        <v/>
      </c>
      <c r="F1632" s="431"/>
      <c r="G1632" s="904" t="str">
        <f>IF(IFERROR((F1632/F1633),"") ="", "",(F1632/F1633))</f>
        <v/>
      </c>
      <c r="H1632" s="894"/>
      <c r="I1632" s="914"/>
      <c r="J1632" s="898"/>
      <c r="K1632" s="893">
        <f ca="1">IF(OFFSET(K1632,-2,0,,)="",-300,OFFSET(K1632,-2,0,,)-1)</f>
        <v>-808</v>
      </c>
      <c r="L1632" s="425" t="e">
        <f ca="1">IF(AND(EXACT(C1632,C1630),C1630&lt;&gt;0),L1630+1,0)</f>
        <v>#NAME?</v>
      </c>
      <c r="M1632" s="425" t="str">
        <f ca="1">IF(C1632&lt;&gt;"",C1632&amp;"-"&amp;L1632,"")</f>
        <v/>
      </c>
      <c r="N1632" s="425" t="str">
        <f t="array" aca="1" ref="N1632" ca="1">IFERROR(IF(INDEX('Disaggregation Records'!$E$155:$E$385,MATCH(RIGHT(M1632,255),RIGHT('Disaggregation Records'!$D$155:$D$385,255),0))=0,"",INDEX('Disaggregation Records'!$E$155:$E$385,MATCH(RIGHT(M1632,255),RIGHT('Disaggregation Records'!$D$155:$D$385,255),0))),"")</f>
        <v/>
      </c>
      <c r="O1632" s="425" t="str">
        <f t="array" aca="1" ref="O1632" ca="1">IFERROR(IF(INDEX('Disaggregation Records'!$F$155:$F$385,MATCH(RIGHT(M1632,255),RIGHT('Disaggregation Records'!$D$155:$D$385,255),0))=0,"",INDEX('Disaggregation Records'!$F$155:$F$385,MATCH(RIGHT(M1632,255),RIGHT('Disaggregation Records'!$D$155:$D$385,255),0))),"")</f>
        <v/>
      </c>
      <c r="P1632" s="425" t="str">
        <f t="array" aca="1" ref="P1632" ca="1">IFERROR(IF(INDEX('Disaggregation Records'!$H$155:$H$385,MATCH(RIGHT(M1632,255),RIGHT('Disaggregation Records'!$D$155:$D$385,255),0))=0,"",INDEX('Disaggregation Records'!$H$155:$H$385,MATCH(RIGHT(M1632,255),RIGHT('Disaggregation Records'!$D$155:$D$385,255),0))),"")</f>
        <v/>
      </c>
    </row>
    <row r="1633" spans="1:16" x14ac:dyDescent="0.35">
      <c r="A1633" s="891"/>
      <c r="B1633" s="903"/>
      <c r="C1633" s="890"/>
      <c r="D1633" s="901"/>
      <c r="E1633" s="913"/>
      <c r="F1633" s="431"/>
      <c r="G1633" s="905"/>
      <c r="H1633" s="895"/>
      <c r="I1633" s="915"/>
      <c r="J1633" s="899"/>
      <c r="K1633" s="893"/>
      <c r="L1633" s="425"/>
      <c r="M1633" s="425"/>
      <c r="N1633" s="425"/>
      <c r="O1633" s="425"/>
      <c r="P1633" s="425"/>
    </row>
    <row r="1634" spans="1:16" x14ac:dyDescent="0.35">
      <c r="A1634" s="891" t="str">
        <f ca="1">INDIRECT("'Disaggregation tab old'!AB"&amp;28-$K1634)</f>
        <v>a161R00000O3K5PQAV</v>
      </c>
      <c r="B1634" s="902">
        <f ca="1">INDIRECT("'Disaggregation tab old'!A"&amp;28-$K1634)</f>
        <v>26</v>
      </c>
      <c r="C1634" s="889" t="str">
        <f ca="1">VLOOKUP(B1634,'Coverage Indicators - Section D'!$A$9:$AZ$70,52,FALSE)</f>
        <v/>
      </c>
      <c r="D1634" s="900" t="str">
        <f ca="1">N1634</f>
        <v/>
      </c>
      <c r="E1634" s="912" t="str">
        <f ca="1">O1634</f>
        <v/>
      </c>
      <c r="F1634" s="431"/>
      <c r="G1634" s="904" t="str">
        <f>IF(IFERROR((F1634/F1635),"") ="", "",(F1634/F1635))</f>
        <v/>
      </c>
      <c r="H1634" s="894"/>
      <c r="I1634" s="914"/>
      <c r="J1634" s="898"/>
      <c r="K1634" s="893">
        <f ca="1">IF(OFFSET(K1634,-2,0,,)="",-300,OFFSET(K1634,-2,0,,)-1)</f>
        <v>-809</v>
      </c>
      <c r="L1634" s="425" t="e">
        <f ca="1">IF(AND(EXACT(C1634,C1632),C1632&lt;&gt;0),L1632+1,0)</f>
        <v>#NAME?</v>
      </c>
      <c r="M1634" s="425" t="str">
        <f ca="1">IF(C1634&lt;&gt;"",C1634&amp;"-"&amp;L1634,"")</f>
        <v/>
      </c>
      <c r="N1634" s="425" t="str">
        <f t="array" aca="1" ref="N1634" ca="1">IFERROR(IF(INDEX('Disaggregation Records'!$E$155:$E$385,MATCH(RIGHT(M1634,255),RIGHT('Disaggregation Records'!$D$155:$D$385,255),0))=0,"",INDEX('Disaggregation Records'!$E$155:$E$385,MATCH(RIGHT(M1634,255),RIGHT('Disaggregation Records'!$D$155:$D$385,255),0))),"")</f>
        <v/>
      </c>
      <c r="O1634" s="425" t="str">
        <f t="array" aca="1" ref="O1634" ca="1">IFERROR(IF(INDEX('Disaggregation Records'!$F$155:$F$385,MATCH(RIGHT(M1634,255),RIGHT('Disaggregation Records'!$D$155:$D$385,255),0))=0,"",INDEX('Disaggregation Records'!$F$155:$F$385,MATCH(RIGHT(M1634,255),RIGHT('Disaggregation Records'!$D$155:$D$385,255),0))),"")</f>
        <v/>
      </c>
      <c r="P1634" s="425" t="str">
        <f t="array" aca="1" ref="P1634" ca="1">IFERROR(IF(INDEX('Disaggregation Records'!$H$155:$H$385,MATCH(RIGHT(M1634,255),RIGHT('Disaggregation Records'!$D$155:$D$385,255),0))=0,"",INDEX('Disaggregation Records'!$H$155:$H$385,MATCH(RIGHT(M1634,255),RIGHT('Disaggregation Records'!$D$155:$D$385,255),0))),"")</f>
        <v/>
      </c>
    </row>
    <row r="1635" spans="1:16" x14ac:dyDescent="0.35">
      <c r="A1635" s="891"/>
      <c r="B1635" s="903"/>
      <c r="C1635" s="890"/>
      <c r="D1635" s="901"/>
      <c r="E1635" s="913"/>
      <c r="F1635" s="431"/>
      <c r="G1635" s="905"/>
      <c r="H1635" s="895"/>
      <c r="I1635" s="915"/>
      <c r="J1635" s="899"/>
      <c r="K1635" s="893"/>
      <c r="L1635" s="425"/>
      <c r="M1635" s="425"/>
      <c r="N1635" s="425"/>
      <c r="O1635" s="425"/>
      <c r="P1635" s="425"/>
    </row>
    <row r="1636" spans="1:16" x14ac:dyDescent="0.35">
      <c r="A1636" s="891" t="str">
        <f ca="1">INDIRECT("'Disaggregation tab old'!AB"&amp;28-$K1636)</f>
        <v>a161R00000O3K5QQAV</v>
      </c>
      <c r="B1636" s="902">
        <f ca="1">INDIRECT("'Disaggregation tab old'!A"&amp;28-$K1636)</f>
        <v>26</v>
      </c>
      <c r="C1636" s="889" t="str">
        <f ca="1">VLOOKUP(B1636,'Coverage Indicators - Section D'!$A$9:$AZ$70,52,FALSE)</f>
        <v/>
      </c>
      <c r="D1636" s="900" t="str">
        <f ca="1">N1636</f>
        <v/>
      </c>
      <c r="E1636" s="912" t="str">
        <f ca="1">O1636</f>
        <v/>
      </c>
      <c r="F1636" s="431"/>
      <c r="G1636" s="904" t="str">
        <f>IF(IFERROR((F1636/F1637),"") ="", "",(F1636/F1637))</f>
        <v/>
      </c>
      <c r="H1636" s="894"/>
      <c r="I1636" s="914"/>
      <c r="J1636" s="898"/>
      <c r="K1636" s="893">
        <f ca="1">IF(OFFSET(K1636,-2,0,,)="",-300,OFFSET(K1636,-2,0,,)-1)</f>
        <v>-810</v>
      </c>
      <c r="L1636" s="425" t="e">
        <f ca="1">IF(AND(EXACT(C1636,C1634),C1634&lt;&gt;0),L1634+1,0)</f>
        <v>#NAME?</v>
      </c>
      <c r="M1636" s="425" t="str">
        <f ca="1">IF(C1636&lt;&gt;"",C1636&amp;"-"&amp;L1636,"")</f>
        <v/>
      </c>
      <c r="N1636" s="425" t="str">
        <f t="array" aca="1" ref="N1636" ca="1">IFERROR(IF(INDEX('Disaggregation Records'!$E$155:$E$385,MATCH(RIGHT(M1636,255),RIGHT('Disaggregation Records'!$D$155:$D$385,255),0))=0,"",INDEX('Disaggregation Records'!$E$155:$E$385,MATCH(RIGHT(M1636,255),RIGHT('Disaggregation Records'!$D$155:$D$385,255),0))),"")</f>
        <v/>
      </c>
      <c r="O1636" s="425" t="str">
        <f t="array" aca="1" ref="O1636" ca="1">IFERROR(IF(INDEX('Disaggregation Records'!$F$155:$F$385,MATCH(RIGHT(M1636,255),RIGHT('Disaggregation Records'!$D$155:$D$385,255),0))=0,"",INDEX('Disaggregation Records'!$F$155:$F$385,MATCH(RIGHT(M1636,255),RIGHT('Disaggregation Records'!$D$155:$D$385,255),0))),"")</f>
        <v/>
      </c>
      <c r="P1636" s="425" t="str">
        <f t="array" aca="1" ref="P1636" ca="1">IFERROR(IF(INDEX('Disaggregation Records'!$H$155:$H$385,MATCH(RIGHT(M1636,255),RIGHT('Disaggregation Records'!$D$155:$D$385,255),0))=0,"",INDEX('Disaggregation Records'!$H$155:$H$385,MATCH(RIGHT(M1636,255),RIGHT('Disaggregation Records'!$D$155:$D$385,255),0))),"")</f>
        <v/>
      </c>
    </row>
    <row r="1637" spans="1:16" x14ac:dyDescent="0.35">
      <c r="A1637" s="891"/>
      <c r="B1637" s="903"/>
      <c r="C1637" s="890"/>
      <c r="D1637" s="901"/>
      <c r="E1637" s="913"/>
      <c r="F1637" s="431"/>
      <c r="G1637" s="905"/>
      <c r="H1637" s="895"/>
      <c r="I1637" s="915"/>
      <c r="J1637" s="899"/>
      <c r="K1637" s="893"/>
      <c r="L1637" s="425"/>
      <c r="M1637" s="425"/>
      <c r="N1637" s="425"/>
      <c r="O1637" s="425"/>
      <c r="P1637" s="425"/>
    </row>
    <row r="1638" spans="1:16" x14ac:dyDescent="0.35">
      <c r="A1638" s="891" t="str">
        <f ca="1">INDIRECT("'Disaggregation tab old'!AB"&amp;28-$K1638)</f>
        <v>a161R00000O3K5RQAV</v>
      </c>
      <c r="B1638" s="902">
        <f ca="1">INDIRECT("'Disaggregation tab old'!A"&amp;28-$K1638)</f>
        <v>26</v>
      </c>
      <c r="C1638" s="889" t="str">
        <f ca="1">VLOOKUP(B1638,'Coverage Indicators - Section D'!$A$9:$AZ$70,52,FALSE)</f>
        <v/>
      </c>
      <c r="D1638" s="900" t="str">
        <f ca="1">N1638</f>
        <v/>
      </c>
      <c r="E1638" s="912" t="str">
        <f ca="1">O1638</f>
        <v/>
      </c>
      <c r="F1638" s="431"/>
      <c r="G1638" s="904" t="str">
        <f>IF(IFERROR((F1638/F1639),"") ="", "",(F1638/F1639))</f>
        <v/>
      </c>
      <c r="H1638" s="894"/>
      <c r="I1638" s="914"/>
      <c r="J1638" s="898"/>
      <c r="K1638" s="893">
        <f ca="1">IF(OFFSET(K1638,-2,0,,)="",-300,OFFSET(K1638,-2,0,,)-1)</f>
        <v>-811</v>
      </c>
      <c r="L1638" s="425" t="e">
        <f ca="1">IF(AND(EXACT(C1638,C1636),C1636&lt;&gt;0),L1636+1,0)</f>
        <v>#NAME?</v>
      </c>
      <c r="M1638" s="425" t="str">
        <f ca="1">IF(C1638&lt;&gt;"",C1638&amp;"-"&amp;L1638,"")</f>
        <v/>
      </c>
      <c r="N1638" s="425" t="str">
        <f t="array" aca="1" ref="N1638" ca="1">IFERROR(IF(INDEX('Disaggregation Records'!$E$155:$E$385,MATCH(RIGHT(M1638,255),RIGHT('Disaggregation Records'!$D$155:$D$385,255),0))=0,"",INDEX('Disaggregation Records'!$E$155:$E$385,MATCH(RIGHT(M1638,255),RIGHT('Disaggregation Records'!$D$155:$D$385,255),0))),"")</f>
        <v/>
      </c>
      <c r="O1638" s="425" t="str">
        <f t="array" aca="1" ref="O1638" ca="1">IFERROR(IF(INDEX('Disaggregation Records'!$F$155:$F$385,MATCH(RIGHT(M1638,255),RIGHT('Disaggregation Records'!$D$155:$D$385,255),0))=0,"",INDEX('Disaggregation Records'!$F$155:$F$385,MATCH(RIGHT(M1638,255),RIGHT('Disaggregation Records'!$D$155:$D$385,255),0))),"")</f>
        <v/>
      </c>
      <c r="P1638" s="425" t="str">
        <f t="array" aca="1" ref="P1638" ca="1">IFERROR(IF(INDEX('Disaggregation Records'!$H$155:$H$385,MATCH(RIGHT(M1638,255),RIGHT('Disaggregation Records'!$D$155:$D$385,255),0))=0,"",INDEX('Disaggregation Records'!$H$155:$H$385,MATCH(RIGHT(M1638,255),RIGHT('Disaggregation Records'!$D$155:$D$385,255),0))),"")</f>
        <v/>
      </c>
    </row>
    <row r="1639" spans="1:16" x14ac:dyDescent="0.35">
      <c r="A1639" s="891"/>
      <c r="B1639" s="903"/>
      <c r="C1639" s="890"/>
      <c r="D1639" s="901"/>
      <c r="E1639" s="913"/>
      <c r="F1639" s="431"/>
      <c r="G1639" s="905"/>
      <c r="H1639" s="895"/>
      <c r="I1639" s="915"/>
      <c r="J1639" s="899"/>
      <c r="K1639" s="893"/>
      <c r="L1639" s="425"/>
      <c r="M1639" s="425"/>
      <c r="N1639" s="425"/>
      <c r="O1639" s="425"/>
      <c r="P1639" s="425"/>
    </row>
    <row r="1640" spans="1:16" x14ac:dyDescent="0.35">
      <c r="A1640" s="891" t="str">
        <f ca="1">INDIRECT("'Disaggregation tab old'!AB"&amp;28-$K1640)</f>
        <v>a161R00000O3K5SQAV</v>
      </c>
      <c r="B1640" s="902">
        <f ca="1">INDIRECT("'Disaggregation tab old'!A"&amp;28-$K1640)</f>
        <v>26</v>
      </c>
      <c r="C1640" s="889" t="str">
        <f ca="1">VLOOKUP(B1640,'Coverage Indicators - Section D'!$A$9:$AZ$70,52,FALSE)</f>
        <v/>
      </c>
      <c r="D1640" s="900" t="str">
        <f ca="1">N1640</f>
        <v/>
      </c>
      <c r="E1640" s="912" t="str">
        <f ca="1">O1640</f>
        <v/>
      </c>
      <c r="F1640" s="431"/>
      <c r="G1640" s="904" t="str">
        <f>IF(IFERROR((F1640/F1641),"") ="", "",(F1640/F1641))</f>
        <v/>
      </c>
      <c r="H1640" s="894"/>
      <c r="I1640" s="914"/>
      <c r="J1640" s="898"/>
      <c r="K1640" s="893">
        <f ca="1">IF(OFFSET(K1640,-2,0,,)="",-300,OFFSET(K1640,-2,0,,)-1)</f>
        <v>-812</v>
      </c>
      <c r="L1640" s="425" t="e">
        <f ca="1">IF(AND(EXACT(C1640,C1638),C1638&lt;&gt;0),L1638+1,0)</f>
        <v>#NAME?</v>
      </c>
      <c r="M1640" s="425" t="str">
        <f ca="1">IF(C1640&lt;&gt;"",C1640&amp;"-"&amp;L1640,"")</f>
        <v/>
      </c>
      <c r="N1640" s="425" t="str">
        <f t="array" aca="1" ref="N1640" ca="1">IFERROR(IF(INDEX('Disaggregation Records'!$E$155:$E$385,MATCH(RIGHT(M1640,255),RIGHT('Disaggregation Records'!$D$155:$D$385,255),0))=0,"",INDEX('Disaggregation Records'!$E$155:$E$385,MATCH(RIGHT(M1640,255),RIGHT('Disaggregation Records'!$D$155:$D$385,255),0))),"")</f>
        <v/>
      </c>
      <c r="O1640" s="425" t="str">
        <f t="array" aca="1" ref="O1640" ca="1">IFERROR(IF(INDEX('Disaggregation Records'!$F$155:$F$385,MATCH(RIGHT(M1640,255),RIGHT('Disaggregation Records'!$D$155:$D$385,255),0))=0,"",INDEX('Disaggregation Records'!$F$155:$F$385,MATCH(RIGHT(M1640,255),RIGHT('Disaggregation Records'!$D$155:$D$385,255),0))),"")</f>
        <v/>
      </c>
      <c r="P1640" s="425" t="str">
        <f t="array" aca="1" ref="P1640" ca="1">IFERROR(IF(INDEX('Disaggregation Records'!$H$155:$H$385,MATCH(RIGHT(M1640,255),RIGHT('Disaggregation Records'!$D$155:$D$385,255),0))=0,"",INDEX('Disaggregation Records'!$H$155:$H$385,MATCH(RIGHT(M1640,255),RIGHT('Disaggregation Records'!$D$155:$D$385,255),0))),"")</f>
        <v/>
      </c>
    </row>
    <row r="1641" spans="1:16" x14ac:dyDescent="0.35">
      <c r="A1641" s="891"/>
      <c r="B1641" s="903"/>
      <c r="C1641" s="890"/>
      <c r="D1641" s="901"/>
      <c r="E1641" s="913"/>
      <c r="F1641" s="431"/>
      <c r="G1641" s="905"/>
      <c r="H1641" s="895"/>
      <c r="I1641" s="915"/>
      <c r="J1641" s="899"/>
      <c r="K1641" s="893"/>
      <c r="L1641" s="425"/>
      <c r="M1641" s="425"/>
      <c r="N1641" s="425"/>
      <c r="O1641" s="425"/>
      <c r="P1641" s="425"/>
    </row>
    <row r="1642" spans="1:16" x14ac:dyDescent="0.35">
      <c r="A1642" s="891" t="str">
        <f ca="1">INDIRECT("'Disaggregation tab old'!AB"&amp;28-$K1642)</f>
        <v>a161R00000O3K5TQAV</v>
      </c>
      <c r="B1642" s="902">
        <f ca="1">INDIRECT("'Disaggregation tab old'!A"&amp;28-$K1642)</f>
        <v>26</v>
      </c>
      <c r="C1642" s="889" t="str">
        <f ca="1">VLOOKUP(B1642,'Coverage Indicators - Section D'!$A$9:$AZ$70,52,FALSE)</f>
        <v/>
      </c>
      <c r="D1642" s="900" t="str">
        <f ca="1">N1642</f>
        <v/>
      </c>
      <c r="E1642" s="912" t="str">
        <f ca="1">O1642</f>
        <v/>
      </c>
      <c r="F1642" s="431"/>
      <c r="G1642" s="904" t="str">
        <f>IF(IFERROR((F1642/F1643),"") ="", "",(F1642/F1643))</f>
        <v/>
      </c>
      <c r="H1642" s="894"/>
      <c r="I1642" s="914"/>
      <c r="J1642" s="898"/>
      <c r="K1642" s="893">
        <f ca="1">IF(OFFSET(K1642,-2,0,,)="",-300,OFFSET(K1642,-2,0,,)-1)</f>
        <v>-813</v>
      </c>
      <c r="L1642" s="425" t="e">
        <f ca="1">IF(AND(EXACT(C1642,C1640),C1640&lt;&gt;0),L1640+1,0)</f>
        <v>#NAME?</v>
      </c>
      <c r="M1642" s="425" t="str">
        <f ca="1">IF(C1642&lt;&gt;"",C1642&amp;"-"&amp;L1642,"")</f>
        <v/>
      </c>
      <c r="N1642" s="425" t="str">
        <f t="array" aca="1" ref="N1642" ca="1">IFERROR(IF(INDEX('Disaggregation Records'!$E$155:$E$385,MATCH(RIGHT(M1642,255),RIGHT('Disaggregation Records'!$D$155:$D$385,255),0))=0,"",INDEX('Disaggregation Records'!$E$155:$E$385,MATCH(RIGHT(M1642,255),RIGHT('Disaggregation Records'!$D$155:$D$385,255),0))),"")</f>
        <v/>
      </c>
      <c r="O1642" s="425" t="str">
        <f t="array" aca="1" ref="O1642" ca="1">IFERROR(IF(INDEX('Disaggregation Records'!$F$155:$F$385,MATCH(RIGHT(M1642,255),RIGHT('Disaggregation Records'!$D$155:$D$385,255),0))=0,"",INDEX('Disaggregation Records'!$F$155:$F$385,MATCH(RIGHT(M1642,255),RIGHT('Disaggregation Records'!$D$155:$D$385,255),0))),"")</f>
        <v/>
      </c>
      <c r="P1642" s="425" t="str">
        <f t="array" aca="1" ref="P1642" ca="1">IFERROR(IF(INDEX('Disaggregation Records'!$H$155:$H$385,MATCH(RIGHT(M1642,255),RIGHT('Disaggregation Records'!$D$155:$D$385,255),0))=0,"",INDEX('Disaggregation Records'!$H$155:$H$385,MATCH(RIGHT(M1642,255),RIGHT('Disaggregation Records'!$D$155:$D$385,255),0))),"")</f>
        <v/>
      </c>
    </row>
    <row r="1643" spans="1:16" x14ac:dyDescent="0.35">
      <c r="A1643" s="891"/>
      <c r="B1643" s="903"/>
      <c r="C1643" s="890"/>
      <c r="D1643" s="901"/>
      <c r="E1643" s="913"/>
      <c r="F1643" s="431"/>
      <c r="G1643" s="905"/>
      <c r="H1643" s="895"/>
      <c r="I1643" s="915"/>
      <c r="J1643" s="899"/>
      <c r="K1643" s="893"/>
      <c r="L1643" s="425"/>
      <c r="M1643" s="425"/>
      <c r="N1643" s="425"/>
      <c r="O1643" s="425"/>
      <c r="P1643" s="425"/>
    </row>
    <row r="1644" spans="1:16" x14ac:dyDescent="0.35">
      <c r="A1644" s="891" t="str">
        <f ca="1">INDIRECT("'Disaggregation tab old'!AB"&amp;28-$K1644)</f>
        <v>a161R00000O3K5UQAV</v>
      </c>
      <c r="B1644" s="902">
        <f ca="1">INDIRECT("'Disaggregation tab old'!A"&amp;28-$K1644)</f>
        <v>26</v>
      </c>
      <c r="C1644" s="889" t="str">
        <f ca="1">VLOOKUP(B1644,'Coverage Indicators - Section D'!$A$9:$AZ$70,52,FALSE)</f>
        <v/>
      </c>
      <c r="D1644" s="900" t="str">
        <f ca="1">N1644</f>
        <v/>
      </c>
      <c r="E1644" s="912" t="str">
        <f ca="1">O1644</f>
        <v/>
      </c>
      <c r="F1644" s="431"/>
      <c r="G1644" s="904" t="str">
        <f>IF(IFERROR((F1644/F1645),"") ="", "",(F1644/F1645))</f>
        <v/>
      </c>
      <c r="H1644" s="894"/>
      <c r="I1644" s="914"/>
      <c r="J1644" s="898"/>
      <c r="K1644" s="893">
        <f ca="1">IF(OFFSET(K1644,-2,0,,)="",-300,OFFSET(K1644,-2,0,,)-1)</f>
        <v>-814</v>
      </c>
      <c r="L1644" s="425" t="e">
        <f ca="1">IF(AND(EXACT(C1644,C1642),C1642&lt;&gt;0),L1642+1,0)</f>
        <v>#NAME?</v>
      </c>
      <c r="M1644" s="425" t="str">
        <f ca="1">IF(C1644&lt;&gt;"",C1644&amp;"-"&amp;L1644,"")</f>
        <v/>
      </c>
      <c r="N1644" s="425" t="str">
        <f t="array" aca="1" ref="N1644" ca="1">IFERROR(IF(INDEX('Disaggregation Records'!$E$155:$E$385,MATCH(RIGHT(M1644,255),RIGHT('Disaggregation Records'!$D$155:$D$385,255),0))=0,"",INDEX('Disaggregation Records'!$E$155:$E$385,MATCH(RIGHT(M1644,255),RIGHT('Disaggregation Records'!$D$155:$D$385,255),0))),"")</f>
        <v/>
      </c>
      <c r="O1644" s="425" t="str">
        <f t="array" aca="1" ref="O1644" ca="1">IFERROR(IF(INDEX('Disaggregation Records'!$F$155:$F$385,MATCH(RIGHT(M1644,255),RIGHT('Disaggregation Records'!$D$155:$D$385,255),0))=0,"",INDEX('Disaggregation Records'!$F$155:$F$385,MATCH(RIGHT(M1644,255),RIGHT('Disaggregation Records'!$D$155:$D$385,255),0))),"")</f>
        <v/>
      </c>
      <c r="P1644" s="425" t="str">
        <f t="array" aca="1" ref="P1644" ca="1">IFERROR(IF(INDEX('Disaggregation Records'!$H$155:$H$385,MATCH(RIGHT(M1644,255),RIGHT('Disaggregation Records'!$D$155:$D$385,255),0))=0,"",INDEX('Disaggregation Records'!$H$155:$H$385,MATCH(RIGHT(M1644,255),RIGHT('Disaggregation Records'!$D$155:$D$385,255),0))),"")</f>
        <v/>
      </c>
    </row>
    <row r="1645" spans="1:16" x14ac:dyDescent="0.35">
      <c r="A1645" s="891"/>
      <c r="B1645" s="903"/>
      <c r="C1645" s="890"/>
      <c r="D1645" s="901"/>
      <c r="E1645" s="913"/>
      <c r="F1645" s="431"/>
      <c r="G1645" s="905"/>
      <c r="H1645" s="895"/>
      <c r="I1645" s="915"/>
      <c r="J1645" s="899"/>
      <c r="K1645" s="893"/>
      <c r="L1645" s="425"/>
      <c r="M1645" s="425"/>
      <c r="N1645" s="425"/>
      <c r="O1645" s="425"/>
      <c r="P1645" s="425"/>
    </row>
    <row r="1646" spans="1:16" x14ac:dyDescent="0.35">
      <c r="A1646" s="891" t="str">
        <f ca="1">INDIRECT("'Disaggregation tab old'!AB"&amp;28-$K1646)</f>
        <v>a161R00000O3K5VQAV</v>
      </c>
      <c r="B1646" s="902">
        <f ca="1">INDIRECT("'Disaggregation tab old'!A"&amp;28-$K1646)</f>
        <v>26</v>
      </c>
      <c r="C1646" s="889" t="str">
        <f ca="1">VLOOKUP(B1646,'Coverage Indicators - Section D'!$A$9:$AZ$70,52,FALSE)</f>
        <v/>
      </c>
      <c r="D1646" s="900" t="str">
        <f ca="1">N1646</f>
        <v/>
      </c>
      <c r="E1646" s="912" t="str">
        <f ca="1">O1646</f>
        <v/>
      </c>
      <c r="F1646" s="431"/>
      <c r="G1646" s="904" t="str">
        <f>IF(IFERROR((F1646/F1647),"") ="", "",(F1646/F1647))</f>
        <v/>
      </c>
      <c r="H1646" s="894"/>
      <c r="I1646" s="914"/>
      <c r="J1646" s="898"/>
      <c r="K1646" s="893">
        <f ca="1">IF(OFFSET(K1646,-2,0,,)="",-300,OFFSET(K1646,-2,0,,)-1)</f>
        <v>-815</v>
      </c>
      <c r="L1646" s="425" t="e">
        <f ca="1">IF(AND(EXACT(C1646,C1644),C1644&lt;&gt;0),L1644+1,0)</f>
        <v>#NAME?</v>
      </c>
      <c r="M1646" s="425" t="str">
        <f ca="1">IF(C1646&lt;&gt;"",C1646&amp;"-"&amp;L1646,"")</f>
        <v/>
      </c>
      <c r="N1646" s="425" t="str">
        <f t="array" aca="1" ref="N1646" ca="1">IFERROR(IF(INDEX('Disaggregation Records'!$E$155:$E$385,MATCH(RIGHT(M1646,255),RIGHT('Disaggregation Records'!$D$155:$D$385,255),0))=0,"",INDEX('Disaggregation Records'!$E$155:$E$385,MATCH(RIGHT(M1646,255),RIGHT('Disaggregation Records'!$D$155:$D$385,255),0))),"")</f>
        <v/>
      </c>
      <c r="O1646" s="425" t="str">
        <f t="array" aca="1" ref="O1646" ca="1">IFERROR(IF(INDEX('Disaggregation Records'!$F$155:$F$385,MATCH(RIGHT(M1646,255),RIGHT('Disaggregation Records'!$D$155:$D$385,255),0))=0,"",INDEX('Disaggregation Records'!$F$155:$F$385,MATCH(RIGHT(M1646,255),RIGHT('Disaggregation Records'!$D$155:$D$385,255),0))),"")</f>
        <v/>
      </c>
      <c r="P1646" s="425" t="str">
        <f t="array" aca="1" ref="P1646" ca="1">IFERROR(IF(INDEX('Disaggregation Records'!$H$155:$H$385,MATCH(RIGHT(M1646,255),RIGHT('Disaggregation Records'!$D$155:$D$385,255),0))=0,"",INDEX('Disaggregation Records'!$H$155:$H$385,MATCH(RIGHT(M1646,255),RIGHT('Disaggregation Records'!$D$155:$D$385,255),0))),"")</f>
        <v/>
      </c>
    </row>
    <row r="1647" spans="1:16" x14ac:dyDescent="0.35">
      <c r="A1647" s="891"/>
      <c r="B1647" s="903"/>
      <c r="C1647" s="890"/>
      <c r="D1647" s="901"/>
      <c r="E1647" s="913"/>
      <c r="F1647" s="431"/>
      <c r="G1647" s="905"/>
      <c r="H1647" s="895"/>
      <c r="I1647" s="915"/>
      <c r="J1647" s="899"/>
      <c r="K1647" s="893"/>
      <c r="L1647" s="425"/>
      <c r="M1647" s="425"/>
      <c r="N1647" s="425"/>
      <c r="O1647" s="425"/>
      <c r="P1647" s="425"/>
    </row>
    <row r="1648" spans="1:16" x14ac:dyDescent="0.35">
      <c r="A1648" s="891" t="str">
        <f ca="1">INDIRECT("'Disaggregation tab old'!AB"&amp;28-$K1648)</f>
        <v>a161R00000O3K5WQAV</v>
      </c>
      <c r="B1648" s="902">
        <f ca="1">INDIRECT("'Disaggregation tab old'!A"&amp;28-$K1648)</f>
        <v>26</v>
      </c>
      <c r="C1648" s="889" t="str">
        <f ca="1">VLOOKUP(B1648,'Coverage Indicators - Section D'!$A$9:$AZ$70,52,FALSE)</f>
        <v/>
      </c>
      <c r="D1648" s="900" t="str">
        <f ca="1">N1648</f>
        <v/>
      </c>
      <c r="E1648" s="912" t="str">
        <f ca="1">O1648</f>
        <v/>
      </c>
      <c r="F1648" s="431"/>
      <c r="G1648" s="904" t="str">
        <f>IF(IFERROR((F1648/F1649),"") ="", "",(F1648/F1649))</f>
        <v/>
      </c>
      <c r="H1648" s="894"/>
      <c r="I1648" s="914"/>
      <c r="J1648" s="898"/>
      <c r="K1648" s="893">
        <f ca="1">IF(OFFSET(K1648,-2,0,,)="",-300,OFFSET(K1648,-2,0,,)-1)</f>
        <v>-816</v>
      </c>
      <c r="L1648" s="425" t="e">
        <f ca="1">IF(AND(EXACT(C1648,C1646),C1646&lt;&gt;0),L1646+1,0)</f>
        <v>#NAME?</v>
      </c>
      <c r="M1648" s="425" t="str">
        <f ca="1">IF(C1648&lt;&gt;"",C1648&amp;"-"&amp;L1648,"")</f>
        <v/>
      </c>
      <c r="N1648" s="425" t="str">
        <f t="array" aca="1" ref="N1648" ca="1">IFERROR(IF(INDEX('Disaggregation Records'!$E$155:$E$385,MATCH(RIGHT(M1648,255),RIGHT('Disaggregation Records'!$D$155:$D$385,255),0))=0,"",INDEX('Disaggregation Records'!$E$155:$E$385,MATCH(RIGHT(M1648,255),RIGHT('Disaggregation Records'!$D$155:$D$385,255),0))),"")</f>
        <v/>
      </c>
      <c r="O1648" s="425" t="str">
        <f t="array" aca="1" ref="O1648" ca="1">IFERROR(IF(INDEX('Disaggregation Records'!$F$155:$F$385,MATCH(RIGHT(M1648,255),RIGHT('Disaggregation Records'!$D$155:$D$385,255),0))=0,"",INDEX('Disaggregation Records'!$F$155:$F$385,MATCH(RIGHT(M1648,255),RIGHT('Disaggregation Records'!$D$155:$D$385,255),0))),"")</f>
        <v/>
      </c>
      <c r="P1648" s="425" t="str">
        <f t="array" aca="1" ref="P1648" ca="1">IFERROR(IF(INDEX('Disaggregation Records'!$H$155:$H$385,MATCH(RIGHT(M1648,255),RIGHT('Disaggregation Records'!$D$155:$D$385,255),0))=0,"",INDEX('Disaggregation Records'!$H$155:$H$385,MATCH(RIGHT(M1648,255),RIGHT('Disaggregation Records'!$D$155:$D$385,255),0))),"")</f>
        <v/>
      </c>
    </row>
    <row r="1649" spans="1:16" x14ac:dyDescent="0.35">
      <c r="A1649" s="891"/>
      <c r="B1649" s="903"/>
      <c r="C1649" s="890"/>
      <c r="D1649" s="901"/>
      <c r="E1649" s="913"/>
      <c r="F1649" s="431"/>
      <c r="G1649" s="905"/>
      <c r="H1649" s="895"/>
      <c r="I1649" s="915"/>
      <c r="J1649" s="899"/>
      <c r="K1649" s="893"/>
      <c r="L1649" s="425"/>
      <c r="M1649" s="425"/>
      <c r="N1649" s="425"/>
      <c r="O1649" s="425"/>
      <c r="P1649" s="425"/>
    </row>
    <row r="1650" spans="1:16" x14ac:dyDescent="0.35">
      <c r="A1650" s="891" t="str">
        <f ca="1">INDIRECT("'Disaggregation tab old'!AB"&amp;28-$K1650)</f>
        <v>a161R00000O3K5XQAV</v>
      </c>
      <c r="B1650" s="902">
        <f ca="1">INDIRECT("'Disaggregation tab old'!A"&amp;28-$K1650)</f>
        <v>26</v>
      </c>
      <c r="C1650" s="889" t="str">
        <f ca="1">VLOOKUP(B1650,'Coverage Indicators - Section D'!$A$9:$AZ$70,52,FALSE)</f>
        <v/>
      </c>
      <c r="D1650" s="900" t="str">
        <f ca="1">N1650</f>
        <v/>
      </c>
      <c r="E1650" s="912" t="str">
        <f ca="1">O1650</f>
        <v/>
      </c>
      <c r="F1650" s="431"/>
      <c r="G1650" s="904" t="str">
        <f>IF(IFERROR((F1650/F1651),"") ="", "",(F1650/F1651))</f>
        <v/>
      </c>
      <c r="H1650" s="894"/>
      <c r="I1650" s="914"/>
      <c r="J1650" s="898"/>
      <c r="K1650" s="893">
        <f ca="1">IF(OFFSET(K1650,-2,0,,)="",-300,OFFSET(K1650,-2,0,,)-1)</f>
        <v>-817</v>
      </c>
      <c r="L1650" s="425" t="e">
        <f ca="1">IF(AND(EXACT(C1650,C1648),C1648&lt;&gt;0),L1648+1,0)</f>
        <v>#NAME?</v>
      </c>
      <c r="M1650" s="425" t="str">
        <f ca="1">IF(C1650&lt;&gt;"",C1650&amp;"-"&amp;L1650,"")</f>
        <v/>
      </c>
      <c r="N1650" s="425" t="str">
        <f t="array" aca="1" ref="N1650" ca="1">IFERROR(IF(INDEX('Disaggregation Records'!$E$155:$E$385,MATCH(RIGHT(M1650,255),RIGHT('Disaggregation Records'!$D$155:$D$385,255),0))=0,"",INDEX('Disaggregation Records'!$E$155:$E$385,MATCH(RIGHT(M1650,255),RIGHT('Disaggregation Records'!$D$155:$D$385,255),0))),"")</f>
        <v/>
      </c>
      <c r="O1650" s="425" t="str">
        <f t="array" aca="1" ref="O1650" ca="1">IFERROR(IF(INDEX('Disaggregation Records'!$F$155:$F$385,MATCH(RIGHT(M1650,255),RIGHT('Disaggregation Records'!$D$155:$D$385,255),0))=0,"",INDEX('Disaggregation Records'!$F$155:$F$385,MATCH(RIGHT(M1650,255),RIGHT('Disaggregation Records'!$D$155:$D$385,255),0))),"")</f>
        <v/>
      </c>
      <c r="P1650" s="425" t="str">
        <f t="array" aca="1" ref="P1650" ca="1">IFERROR(IF(INDEX('Disaggregation Records'!$H$155:$H$385,MATCH(RIGHT(M1650,255),RIGHT('Disaggregation Records'!$D$155:$D$385,255),0))=0,"",INDEX('Disaggregation Records'!$H$155:$H$385,MATCH(RIGHT(M1650,255),RIGHT('Disaggregation Records'!$D$155:$D$385,255),0))),"")</f>
        <v/>
      </c>
    </row>
    <row r="1651" spans="1:16" x14ac:dyDescent="0.35">
      <c r="A1651" s="891"/>
      <c r="B1651" s="903"/>
      <c r="C1651" s="890"/>
      <c r="D1651" s="901"/>
      <c r="E1651" s="913"/>
      <c r="F1651" s="431"/>
      <c r="G1651" s="905"/>
      <c r="H1651" s="895"/>
      <c r="I1651" s="915"/>
      <c r="J1651" s="899"/>
      <c r="K1651" s="893"/>
      <c r="L1651" s="425"/>
      <c r="M1651" s="425"/>
      <c r="N1651" s="425"/>
      <c r="O1651" s="425"/>
      <c r="P1651" s="425"/>
    </row>
    <row r="1652" spans="1:16" x14ac:dyDescent="0.35">
      <c r="A1652" s="891" t="str">
        <f ca="1">INDIRECT("'Disaggregation tab old'!AB"&amp;28-$K1652)</f>
        <v>a161R00000O3K5YQAV</v>
      </c>
      <c r="B1652" s="902">
        <f ca="1">INDIRECT("'Disaggregation tab old'!A"&amp;28-$K1652)</f>
        <v>26</v>
      </c>
      <c r="C1652" s="889" t="str">
        <f ca="1">VLOOKUP(B1652,'Coverage Indicators - Section D'!$A$9:$AZ$70,52,FALSE)</f>
        <v/>
      </c>
      <c r="D1652" s="900" t="str">
        <f ca="1">N1652</f>
        <v/>
      </c>
      <c r="E1652" s="912" t="str">
        <f ca="1">O1652</f>
        <v/>
      </c>
      <c r="F1652" s="431"/>
      <c r="G1652" s="904" t="str">
        <f>IF(IFERROR((F1652/F1653),"") ="", "",(F1652/F1653))</f>
        <v/>
      </c>
      <c r="H1652" s="894"/>
      <c r="I1652" s="914"/>
      <c r="J1652" s="898"/>
      <c r="K1652" s="893">
        <f ca="1">IF(OFFSET(K1652,-2,0,,)="",-300,OFFSET(K1652,-2,0,,)-1)</f>
        <v>-818</v>
      </c>
      <c r="L1652" s="425" t="e">
        <f ca="1">IF(AND(EXACT(C1652,C1650),C1650&lt;&gt;0),L1650+1,0)</f>
        <v>#NAME?</v>
      </c>
      <c r="M1652" s="425" t="str">
        <f ca="1">IF(C1652&lt;&gt;"",C1652&amp;"-"&amp;L1652,"")</f>
        <v/>
      </c>
      <c r="N1652" s="425" t="str">
        <f t="array" aca="1" ref="N1652" ca="1">IFERROR(IF(INDEX('Disaggregation Records'!$E$155:$E$385,MATCH(RIGHT(M1652,255),RIGHT('Disaggregation Records'!$D$155:$D$385,255),0))=0,"",INDEX('Disaggregation Records'!$E$155:$E$385,MATCH(RIGHT(M1652,255),RIGHT('Disaggregation Records'!$D$155:$D$385,255),0))),"")</f>
        <v/>
      </c>
      <c r="O1652" s="425" t="str">
        <f t="array" aca="1" ref="O1652" ca="1">IFERROR(IF(INDEX('Disaggregation Records'!$F$155:$F$385,MATCH(RIGHT(M1652,255),RIGHT('Disaggregation Records'!$D$155:$D$385,255),0))=0,"",INDEX('Disaggregation Records'!$F$155:$F$385,MATCH(RIGHT(M1652,255),RIGHT('Disaggregation Records'!$D$155:$D$385,255),0))),"")</f>
        <v/>
      </c>
      <c r="P1652" s="425" t="str">
        <f t="array" aca="1" ref="P1652" ca="1">IFERROR(IF(INDEX('Disaggregation Records'!$H$155:$H$385,MATCH(RIGHT(M1652,255),RIGHT('Disaggregation Records'!$D$155:$D$385,255),0))=0,"",INDEX('Disaggregation Records'!$H$155:$H$385,MATCH(RIGHT(M1652,255),RIGHT('Disaggregation Records'!$D$155:$D$385,255),0))),"")</f>
        <v/>
      </c>
    </row>
    <row r="1653" spans="1:16" x14ac:dyDescent="0.35">
      <c r="A1653" s="891"/>
      <c r="B1653" s="903"/>
      <c r="C1653" s="890"/>
      <c r="D1653" s="901"/>
      <c r="E1653" s="913"/>
      <c r="F1653" s="431"/>
      <c r="G1653" s="905"/>
      <c r="H1653" s="895"/>
      <c r="I1653" s="915"/>
      <c r="J1653" s="899"/>
      <c r="K1653" s="893"/>
      <c r="L1653" s="425"/>
      <c r="M1653" s="425"/>
      <c r="N1653" s="425"/>
      <c r="O1653" s="425"/>
      <c r="P1653" s="425"/>
    </row>
    <row r="1654" spans="1:16" x14ac:dyDescent="0.35">
      <c r="A1654" s="891" t="str">
        <f ca="1">INDIRECT("'Disaggregation tab old'!AB"&amp;28-$K1654)</f>
        <v>a161R00000O3K5ZQAV</v>
      </c>
      <c r="B1654" s="902">
        <f ca="1">INDIRECT("'Disaggregation tab old'!A"&amp;28-$K1654)</f>
        <v>26</v>
      </c>
      <c r="C1654" s="889" t="str">
        <f ca="1">VLOOKUP(B1654,'Coverage Indicators - Section D'!$A$9:$AZ$70,52,FALSE)</f>
        <v/>
      </c>
      <c r="D1654" s="900" t="str">
        <f ca="1">N1654</f>
        <v/>
      </c>
      <c r="E1654" s="912" t="str">
        <f ca="1">O1654</f>
        <v/>
      </c>
      <c r="F1654" s="431"/>
      <c r="G1654" s="904" t="str">
        <f>IF(IFERROR((F1654/F1655),"") ="", "",(F1654/F1655))</f>
        <v/>
      </c>
      <c r="H1654" s="894"/>
      <c r="I1654" s="914"/>
      <c r="J1654" s="898"/>
      <c r="K1654" s="893">
        <f ca="1">IF(OFFSET(K1654,-2,0,,)="",-300,OFFSET(K1654,-2,0,,)-1)</f>
        <v>-819</v>
      </c>
      <c r="L1654" s="425" t="e">
        <f ca="1">IF(AND(EXACT(C1654,C1652),C1652&lt;&gt;0),L1652+1,0)</f>
        <v>#NAME?</v>
      </c>
      <c r="M1654" s="425" t="str">
        <f ca="1">IF(C1654&lt;&gt;"",C1654&amp;"-"&amp;L1654,"")</f>
        <v/>
      </c>
      <c r="N1654" s="425" t="str">
        <f t="array" aca="1" ref="N1654" ca="1">IFERROR(IF(INDEX('Disaggregation Records'!$E$155:$E$385,MATCH(RIGHT(M1654,255),RIGHT('Disaggregation Records'!$D$155:$D$385,255),0))=0,"",INDEX('Disaggregation Records'!$E$155:$E$385,MATCH(RIGHT(M1654,255),RIGHT('Disaggregation Records'!$D$155:$D$385,255),0))),"")</f>
        <v/>
      </c>
      <c r="O1654" s="425" t="str">
        <f t="array" aca="1" ref="O1654" ca="1">IFERROR(IF(INDEX('Disaggregation Records'!$F$155:$F$385,MATCH(RIGHT(M1654,255),RIGHT('Disaggregation Records'!$D$155:$D$385,255),0))=0,"",INDEX('Disaggregation Records'!$F$155:$F$385,MATCH(RIGHT(M1654,255),RIGHT('Disaggregation Records'!$D$155:$D$385,255),0))),"")</f>
        <v/>
      </c>
      <c r="P1654" s="425" t="str">
        <f t="array" aca="1" ref="P1654" ca="1">IFERROR(IF(INDEX('Disaggregation Records'!$H$155:$H$385,MATCH(RIGHT(M1654,255),RIGHT('Disaggregation Records'!$D$155:$D$385,255),0))=0,"",INDEX('Disaggregation Records'!$H$155:$H$385,MATCH(RIGHT(M1654,255),RIGHT('Disaggregation Records'!$D$155:$D$385,255),0))),"")</f>
        <v/>
      </c>
    </row>
    <row r="1655" spans="1:16" x14ac:dyDescent="0.35">
      <c r="A1655" s="891"/>
      <c r="B1655" s="903"/>
      <c r="C1655" s="890"/>
      <c r="D1655" s="901"/>
      <c r="E1655" s="913"/>
      <c r="F1655" s="431"/>
      <c r="G1655" s="905"/>
      <c r="H1655" s="895"/>
      <c r="I1655" s="915"/>
      <c r="J1655" s="899"/>
      <c r="K1655" s="893"/>
      <c r="L1655" s="425"/>
      <c r="M1655" s="425"/>
      <c r="N1655" s="425"/>
      <c r="O1655" s="425"/>
      <c r="P1655" s="425"/>
    </row>
    <row r="1656" spans="1:16" x14ac:dyDescent="0.35">
      <c r="A1656" s="891" t="str">
        <f ca="1">INDIRECT("'Disaggregation tab old'!AB"&amp;28-$K1656)</f>
        <v>a161R00000O3K5aQAF</v>
      </c>
      <c r="B1656" s="902">
        <f ca="1">INDIRECT("'Disaggregation tab old'!A"&amp;28-$K1656)</f>
        <v>27</v>
      </c>
      <c r="C1656" s="889" t="str">
        <f ca="1">VLOOKUP(B1656,'Coverage Indicators - Section D'!$A$9:$AZ$70,52,FALSE)</f>
        <v/>
      </c>
      <c r="D1656" s="900" t="str">
        <f ca="1">N1656</f>
        <v/>
      </c>
      <c r="E1656" s="912" t="str">
        <f ca="1">O1656</f>
        <v/>
      </c>
      <c r="F1656" s="431"/>
      <c r="G1656" s="904" t="str">
        <f>IF(IFERROR((F1656/F1657),"") ="", "",(F1656/F1657))</f>
        <v/>
      </c>
      <c r="H1656" s="894"/>
      <c r="I1656" s="914"/>
      <c r="J1656" s="898"/>
      <c r="K1656" s="893">
        <f ca="1">IF(OFFSET(K1656,-2,0,,)="",-300,OFFSET(K1656,-2,0,,)-1)</f>
        <v>-820</v>
      </c>
      <c r="L1656" s="425" t="e">
        <f ca="1">IF(AND(EXACT(C1656,C1654),C1654&lt;&gt;0),L1654+1,0)</f>
        <v>#NAME?</v>
      </c>
      <c r="M1656" s="425" t="str">
        <f ca="1">IF(C1656&lt;&gt;"",C1656&amp;"-"&amp;L1656,"")</f>
        <v/>
      </c>
      <c r="N1656" s="425" t="str">
        <f t="array" aca="1" ref="N1656" ca="1">IFERROR(IF(INDEX('Disaggregation Records'!$E$155:$E$385,MATCH(RIGHT(M1656,255),RIGHT('Disaggregation Records'!$D$155:$D$385,255),0))=0,"",INDEX('Disaggregation Records'!$E$155:$E$385,MATCH(RIGHT(M1656,255),RIGHT('Disaggregation Records'!$D$155:$D$385,255),0))),"")</f>
        <v/>
      </c>
      <c r="O1656" s="425" t="str">
        <f t="array" aca="1" ref="O1656" ca="1">IFERROR(IF(INDEX('Disaggregation Records'!$F$155:$F$385,MATCH(RIGHT(M1656,255),RIGHT('Disaggregation Records'!$D$155:$D$385,255),0))=0,"",INDEX('Disaggregation Records'!$F$155:$F$385,MATCH(RIGHT(M1656,255),RIGHT('Disaggregation Records'!$D$155:$D$385,255),0))),"")</f>
        <v/>
      </c>
      <c r="P1656" s="425" t="str">
        <f t="array" aca="1" ref="P1656" ca="1">IFERROR(IF(INDEX('Disaggregation Records'!$H$155:$H$385,MATCH(RIGHT(M1656,255),RIGHT('Disaggregation Records'!$D$155:$D$385,255),0))=0,"",INDEX('Disaggregation Records'!$H$155:$H$385,MATCH(RIGHT(M1656,255),RIGHT('Disaggregation Records'!$D$155:$D$385,255),0))),"")</f>
        <v/>
      </c>
    </row>
    <row r="1657" spans="1:16" x14ac:dyDescent="0.35">
      <c r="A1657" s="891"/>
      <c r="B1657" s="903"/>
      <c r="C1657" s="890"/>
      <c r="D1657" s="901"/>
      <c r="E1657" s="913"/>
      <c r="F1657" s="431"/>
      <c r="G1657" s="905"/>
      <c r="H1657" s="895"/>
      <c r="I1657" s="915"/>
      <c r="J1657" s="899"/>
      <c r="K1657" s="893"/>
      <c r="L1657" s="425"/>
      <c r="M1657" s="425"/>
      <c r="N1657" s="425"/>
      <c r="O1657" s="425"/>
      <c r="P1657" s="425"/>
    </row>
    <row r="1658" spans="1:16" x14ac:dyDescent="0.35">
      <c r="A1658" s="891" t="str">
        <f ca="1">INDIRECT("'Disaggregation tab old'!AB"&amp;28-$K1658)</f>
        <v>a161R00000O3K5bQAF</v>
      </c>
      <c r="B1658" s="902">
        <f ca="1">INDIRECT("'Disaggregation tab old'!A"&amp;28-$K1658)</f>
        <v>27</v>
      </c>
      <c r="C1658" s="889" t="str">
        <f ca="1">VLOOKUP(B1658,'Coverage Indicators - Section D'!$A$9:$AZ$70,52,FALSE)</f>
        <v/>
      </c>
      <c r="D1658" s="900" t="str">
        <f ca="1">N1658</f>
        <v/>
      </c>
      <c r="E1658" s="912" t="str">
        <f ca="1">O1658</f>
        <v/>
      </c>
      <c r="F1658" s="431"/>
      <c r="G1658" s="904" t="str">
        <f>IF(IFERROR((F1658/F1659),"") ="", "",(F1658/F1659))</f>
        <v/>
      </c>
      <c r="H1658" s="894"/>
      <c r="I1658" s="914"/>
      <c r="J1658" s="898"/>
      <c r="K1658" s="893">
        <f ca="1">IF(OFFSET(K1658,-2,0,,)="",-300,OFFSET(K1658,-2,0,,)-1)</f>
        <v>-821</v>
      </c>
      <c r="L1658" s="425" t="e">
        <f ca="1">IF(AND(EXACT(C1658,C1656),C1656&lt;&gt;0),L1656+1,0)</f>
        <v>#NAME?</v>
      </c>
      <c r="M1658" s="425" t="str">
        <f ca="1">IF(C1658&lt;&gt;"",C1658&amp;"-"&amp;L1658,"")</f>
        <v/>
      </c>
      <c r="N1658" s="425" t="str">
        <f t="array" aca="1" ref="N1658" ca="1">IFERROR(IF(INDEX('Disaggregation Records'!$E$155:$E$385,MATCH(RIGHT(M1658,255),RIGHT('Disaggregation Records'!$D$155:$D$385,255),0))=0,"",INDEX('Disaggregation Records'!$E$155:$E$385,MATCH(RIGHT(M1658,255),RIGHT('Disaggregation Records'!$D$155:$D$385,255),0))),"")</f>
        <v/>
      </c>
      <c r="O1658" s="425" t="str">
        <f t="array" aca="1" ref="O1658" ca="1">IFERROR(IF(INDEX('Disaggregation Records'!$F$155:$F$385,MATCH(RIGHT(M1658,255),RIGHT('Disaggregation Records'!$D$155:$D$385,255),0))=0,"",INDEX('Disaggregation Records'!$F$155:$F$385,MATCH(RIGHT(M1658,255),RIGHT('Disaggregation Records'!$D$155:$D$385,255),0))),"")</f>
        <v/>
      </c>
      <c r="P1658" s="425" t="str">
        <f t="array" aca="1" ref="P1658" ca="1">IFERROR(IF(INDEX('Disaggregation Records'!$H$155:$H$385,MATCH(RIGHT(M1658,255),RIGHT('Disaggregation Records'!$D$155:$D$385,255),0))=0,"",INDEX('Disaggregation Records'!$H$155:$H$385,MATCH(RIGHT(M1658,255),RIGHT('Disaggregation Records'!$D$155:$D$385,255),0))),"")</f>
        <v/>
      </c>
    </row>
    <row r="1659" spans="1:16" x14ac:dyDescent="0.35">
      <c r="A1659" s="891"/>
      <c r="B1659" s="903"/>
      <c r="C1659" s="890"/>
      <c r="D1659" s="901"/>
      <c r="E1659" s="913"/>
      <c r="F1659" s="431"/>
      <c r="G1659" s="905"/>
      <c r="H1659" s="895"/>
      <c r="I1659" s="915"/>
      <c r="J1659" s="899"/>
      <c r="K1659" s="893"/>
      <c r="L1659" s="425"/>
      <c r="M1659" s="425"/>
      <c r="N1659" s="425"/>
      <c r="O1659" s="425"/>
      <c r="P1659" s="425"/>
    </row>
    <row r="1660" spans="1:16" x14ac:dyDescent="0.35">
      <c r="A1660" s="891" t="str">
        <f ca="1">INDIRECT("'Disaggregation tab old'!AB"&amp;28-$K1660)</f>
        <v>a161R00000O3K5cQAF</v>
      </c>
      <c r="B1660" s="902">
        <f ca="1">INDIRECT("'Disaggregation tab old'!A"&amp;28-$K1660)</f>
        <v>27</v>
      </c>
      <c r="C1660" s="889" t="str">
        <f ca="1">VLOOKUP(B1660,'Coverage Indicators - Section D'!$A$9:$AZ$70,52,FALSE)</f>
        <v/>
      </c>
      <c r="D1660" s="900" t="str">
        <f ca="1">N1660</f>
        <v/>
      </c>
      <c r="E1660" s="912" t="str">
        <f ca="1">O1660</f>
        <v/>
      </c>
      <c r="F1660" s="431"/>
      <c r="G1660" s="904" t="str">
        <f>IF(IFERROR((F1660/F1661),"") ="", "",(F1660/F1661))</f>
        <v/>
      </c>
      <c r="H1660" s="894"/>
      <c r="I1660" s="914"/>
      <c r="J1660" s="898"/>
      <c r="K1660" s="893">
        <f ca="1">IF(OFFSET(K1660,-2,0,,)="",-300,OFFSET(K1660,-2,0,,)-1)</f>
        <v>-822</v>
      </c>
      <c r="L1660" s="425" t="e">
        <f ca="1">IF(AND(EXACT(C1660,C1658),C1658&lt;&gt;0),L1658+1,0)</f>
        <v>#NAME?</v>
      </c>
      <c r="M1660" s="425" t="str">
        <f ca="1">IF(C1660&lt;&gt;"",C1660&amp;"-"&amp;L1660,"")</f>
        <v/>
      </c>
      <c r="N1660" s="425" t="str">
        <f t="array" aca="1" ref="N1660" ca="1">IFERROR(IF(INDEX('Disaggregation Records'!$E$155:$E$385,MATCH(RIGHT(M1660,255),RIGHT('Disaggregation Records'!$D$155:$D$385,255),0))=0,"",INDEX('Disaggregation Records'!$E$155:$E$385,MATCH(RIGHT(M1660,255),RIGHT('Disaggregation Records'!$D$155:$D$385,255),0))),"")</f>
        <v/>
      </c>
      <c r="O1660" s="425" t="str">
        <f t="array" aca="1" ref="O1660" ca="1">IFERROR(IF(INDEX('Disaggregation Records'!$F$155:$F$385,MATCH(RIGHT(M1660,255),RIGHT('Disaggregation Records'!$D$155:$D$385,255),0))=0,"",INDEX('Disaggregation Records'!$F$155:$F$385,MATCH(RIGHT(M1660,255),RIGHT('Disaggregation Records'!$D$155:$D$385,255),0))),"")</f>
        <v/>
      </c>
      <c r="P1660" s="425" t="str">
        <f t="array" aca="1" ref="P1660" ca="1">IFERROR(IF(INDEX('Disaggregation Records'!$H$155:$H$385,MATCH(RIGHT(M1660,255),RIGHT('Disaggregation Records'!$D$155:$D$385,255),0))=0,"",INDEX('Disaggregation Records'!$H$155:$H$385,MATCH(RIGHT(M1660,255),RIGHT('Disaggregation Records'!$D$155:$D$385,255),0))),"")</f>
        <v/>
      </c>
    </row>
    <row r="1661" spans="1:16" x14ac:dyDescent="0.35">
      <c r="A1661" s="891"/>
      <c r="B1661" s="903"/>
      <c r="C1661" s="890"/>
      <c r="D1661" s="901"/>
      <c r="E1661" s="913"/>
      <c r="F1661" s="431"/>
      <c r="G1661" s="905"/>
      <c r="H1661" s="895"/>
      <c r="I1661" s="915"/>
      <c r="J1661" s="899"/>
      <c r="K1661" s="893"/>
      <c r="L1661" s="425"/>
      <c r="M1661" s="425"/>
      <c r="N1661" s="425"/>
      <c r="O1661" s="425"/>
      <c r="P1661" s="425"/>
    </row>
    <row r="1662" spans="1:16" x14ac:dyDescent="0.35">
      <c r="A1662" s="891" t="str">
        <f ca="1">INDIRECT("'Disaggregation tab old'!AB"&amp;28-$K1662)</f>
        <v>a161R00000O3K5dQAF</v>
      </c>
      <c r="B1662" s="902">
        <f ca="1">INDIRECT("'Disaggregation tab old'!A"&amp;28-$K1662)</f>
        <v>27</v>
      </c>
      <c r="C1662" s="889" t="str">
        <f ca="1">VLOOKUP(B1662,'Coverage Indicators - Section D'!$A$9:$AZ$70,52,FALSE)</f>
        <v/>
      </c>
      <c r="D1662" s="900" t="str">
        <f ca="1">N1662</f>
        <v/>
      </c>
      <c r="E1662" s="912" t="str">
        <f ca="1">O1662</f>
        <v/>
      </c>
      <c r="F1662" s="431"/>
      <c r="G1662" s="904" t="str">
        <f>IF(IFERROR((F1662/F1663),"") ="", "",(F1662/F1663))</f>
        <v/>
      </c>
      <c r="H1662" s="894"/>
      <c r="I1662" s="914"/>
      <c r="J1662" s="898"/>
      <c r="K1662" s="893">
        <f ca="1">IF(OFFSET(K1662,-2,0,,)="",-300,OFFSET(K1662,-2,0,,)-1)</f>
        <v>-823</v>
      </c>
      <c r="L1662" s="425" t="e">
        <f ca="1">IF(AND(EXACT(C1662,C1660),C1660&lt;&gt;0),L1660+1,0)</f>
        <v>#NAME?</v>
      </c>
      <c r="M1662" s="425" t="str">
        <f ca="1">IF(C1662&lt;&gt;"",C1662&amp;"-"&amp;L1662,"")</f>
        <v/>
      </c>
      <c r="N1662" s="425" t="str">
        <f t="array" aca="1" ref="N1662" ca="1">IFERROR(IF(INDEX('Disaggregation Records'!$E$155:$E$385,MATCH(RIGHT(M1662,255),RIGHT('Disaggregation Records'!$D$155:$D$385,255),0))=0,"",INDEX('Disaggregation Records'!$E$155:$E$385,MATCH(RIGHT(M1662,255),RIGHT('Disaggregation Records'!$D$155:$D$385,255),0))),"")</f>
        <v/>
      </c>
      <c r="O1662" s="425" t="str">
        <f t="array" aca="1" ref="O1662" ca="1">IFERROR(IF(INDEX('Disaggregation Records'!$F$155:$F$385,MATCH(RIGHT(M1662,255),RIGHT('Disaggregation Records'!$D$155:$D$385,255),0))=0,"",INDEX('Disaggregation Records'!$F$155:$F$385,MATCH(RIGHT(M1662,255),RIGHT('Disaggregation Records'!$D$155:$D$385,255),0))),"")</f>
        <v/>
      </c>
      <c r="P1662" s="425" t="str">
        <f t="array" aca="1" ref="P1662" ca="1">IFERROR(IF(INDEX('Disaggregation Records'!$H$155:$H$385,MATCH(RIGHT(M1662,255),RIGHT('Disaggregation Records'!$D$155:$D$385,255),0))=0,"",INDEX('Disaggregation Records'!$H$155:$H$385,MATCH(RIGHT(M1662,255),RIGHT('Disaggregation Records'!$D$155:$D$385,255),0))),"")</f>
        <v/>
      </c>
    </row>
    <row r="1663" spans="1:16" x14ac:dyDescent="0.35">
      <c r="A1663" s="891"/>
      <c r="B1663" s="903"/>
      <c r="C1663" s="890"/>
      <c r="D1663" s="901"/>
      <c r="E1663" s="913"/>
      <c r="F1663" s="431"/>
      <c r="G1663" s="905"/>
      <c r="H1663" s="895"/>
      <c r="I1663" s="915"/>
      <c r="J1663" s="899"/>
      <c r="K1663" s="893"/>
      <c r="L1663" s="425"/>
      <c r="M1663" s="425"/>
      <c r="N1663" s="425"/>
      <c r="O1663" s="425"/>
      <c r="P1663" s="425"/>
    </row>
    <row r="1664" spans="1:16" x14ac:dyDescent="0.35">
      <c r="A1664" s="891" t="str">
        <f ca="1">INDIRECT("'Disaggregation tab old'!AB"&amp;28-$K1664)</f>
        <v>a161R00000O3K5eQAF</v>
      </c>
      <c r="B1664" s="902">
        <f ca="1">INDIRECT("'Disaggregation tab old'!A"&amp;28-$K1664)</f>
        <v>27</v>
      </c>
      <c r="C1664" s="889" t="str">
        <f ca="1">VLOOKUP(B1664,'Coverage Indicators - Section D'!$A$9:$AZ$70,52,FALSE)</f>
        <v/>
      </c>
      <c r="D1664" s="900" t="str">
        <f ca="1">N1664</f>
        <v/>
      </c>
      <c r="E1664" s="912" t="str">
        <f ca="1">O1664</f>
        <v/>
      </c>
      <c r="F1664" s="431"/>
      <c r="G1664" s="904" t="str">
        <f>IF(IFERROR((F1664/F1665),"") ="", "",(F1664/F1665))</f>
        <v/>
      </c>
      <c r="H1664" s="894"/>
      <c r="I1664" s="914"/>
      <c r="J1664" s="898"/>
      <c r="K1664" s="893">
        <f ca="1">IF(OFFSET(K1664,-2,0,,)="",-300,OFFSET(K1664,-2,0,,)-1)</f>
        <v>-824</v>
      </c>
      <c r="L1664" s="425" t="e">
        <f ca="1">IF(AND(EXACT(C1664,C1662),C1662&lt;&gt;0),L1662+1,0)</f>
        <v>#NAME?</v>
      </c>
      <c r="M1664" s="425" t="str">
        <f ca="1">IF(C1664&lt;&gt;"",C1664&amp;"-"&amp;L1664,"")</f>
        <v/>
      </c>
      <c r="N1664" s="425" t="str">
        <f t="array" aca="1" ref="N1664" ca="1">IFERROR(IF(INDEX('Disaggregation Records'!$E$155:$E$385,MATCH(RIGHT(M1664,255),RIGHT('Disaggregation Records'!$D$155:$D$385,255),0))=0,"",INDEX('Disaggregation Records'!$E$155:$E$385,MATCH(RIGHT(M1664,255),RIGHT('Disaggregation Records'!$D$155:$D$385,255),0))),"")</f>
        <v/>
      </c>
      <c r="O1664" s="425" t="str">
        <f t="array" aca="1" ref="O1664" ca="1">IFERROR(IF(INDEX('Disaggregation Records'!$F$155:$F$385,MATCH(RIGHT(M1664,255),RIGHT('Disaggregation Records'!$D$155:$D$385,255),0))=0,"",INDEX('Disaggregation Records'!$F$155:$F$385,MATCH(RIGHT(M1664,255),RIGHT('Disaggregation Records'!$D$155:$D$385,255),0))),"")</f>
        <v/>
      </c>
      <c r="P1664" s="425" t="str">
        <f t="array" aca="1" ref="P1664" ca="1">IFERROR(IF(INDEX('Disaggregation Records'!$H$155:$H$385,MATCH(RIGHT(M1664,255),RIGHT('Disaggregation Records'!$D$155:$D$385,255),0))=0,"",INDEX('Disaggregation Records'!$H$155:$H$385,MATCH(RIGHT(M1664,255),RIGHT('Disaggregation Records'!$D$155:$D$385,255),0))),"")</f>
        <v/>
      </c>
    </row>
    <row r="1665" spans="1:16" x14ac:dyDescent="0.35">
      <c r="A1665" s="891"/>
      <c r="B1665" s="903"/>
      <c r="C1665" s="890"/>
      <c r="D1665" s="901"/>
      <c r="E1665" s="913"/>
      <c r="F1665" s="431"/>
      <c r="G1665" s="905"/>
      <c r="H1665" s="895"/>
      <c r="I1665" s="915"/>
      <c r="J1665" s="899"/>
      <c r="K1665" s="893"/>
      <c r="L1665" s="425"/>
      <c r="M1665" s="425"/>
      <c r="N1665" s="425"/>
      <c r="O1665" s="425"/>
      <c r="P1665" s="425"/>
    </row>
    <row r="1666" spans="1:16" x14ac:dyDescent="0.35">
      <c r="A1666" s="891" t="str">
        <f ca="1">INDIRECT("'Disaggregation tab old'!AB"&amp;28-$K1666)</f>
        <v>a161R00000O3K5fQAF</v>
      </c>
      <c r="B1666" s="902">
        <f ca="1">INDIRECT("'Disaggregation tab old'!A"&amp;28-$K1666)</f>
        <v>27</v>
      </c>
      <c r="C1666" s="889" t="str">
        <f ca="1">VLOOKUP(B1666,'Coverage Indicators - Section D'!$A$9:$AZ$70,52,FALSE)</f>
        <v/>
      </c>
      <c r="D1666" s="900" t="str">
        <f ca="1">N1666</f>
        <v/>
      </c>
      <c r="E1666" s="912" t="str">
        <f ca="1">O1666</f>
        <v/>
      </c>
      <c r="F1666" s="431"/>
      <c r="G1666" s="904" t="str">
        <f>IF(IFERROR((F1666/F1667),"") ="", "",(F1666/F1667))</f>
        <v/>
      </c>
      <c r="H1666" s="894"/>
      <c r="I1666" s="914"/>
      <c r="J1666" s="898"/>
      <c r="K1666" s="893">
        <f ca="1">IF(OFFSET(K1666,-2,0,,)="",-300,OFFSET(K1666,-2,0,,)-1)</f>
        <v>-825</v>
      </c>
      <c r="L1666" s="425" t="e">
        <f ca="1">IF(AND(EXACT(C1666,C1664),C1664&lt;&gt;0),L1664+1,0)</f>
        <v>#NAME?</v>
      </c>
      <c r="M1666" s="425" t="str">
        <f ca="1">IF(C1666&lt;&gt;"",C1666&amp;"-"&amp;L1666,"")</f>
        <v/>
      </c>
      <c r="N1666" s="425" t="str">
        <f t="array" aca="1" ref="N1666" ca="1">IFERROR(IF(INDEX('Disaggregation Records'!$E$155:$E$385,MATCH(RIGHT(M1666,255),RIGHT('Disaggregation Records'!$D$155:$D$385,255),0))=0,"",INDEX('Disaggregation Records'!$E$155:$E$385,MATCH(RIGHT(M1666,255),RIGHT('Disaggregation Records'!$D$155:$D$385,255),0))),"")</f>
        <v/>
      </c>
      <c r="O1666" s="425" t="str">
        <f t="array" aca="1" ref="O1666" ca="1">IFERROR(IF(INDEX('Disaggregation Records'!$F$155:$F$385,MATCH(RIGHT(M1666,255),RIGHT('Disaggregation Records'!$D$155:$D$385,255),0))=0,"",INDEX('Disaggregation Records'!$F$155:$F$385,MATCH(RIGHT(M1666,255),RIGHT('Disaggregation Records'!$D$155:$D$385,255),0))),"")</f>
        <v/>
      </c>
      <c r="P1666" s="425" t="str">
        <f t="array" aca="1" ref="P1666" ca="1">IFERROR(IF(INDEX('Disaggregation Records'!$H$155:$H$385,MATCH(RIGHT(M1666,255),RIGHT('Disaggregation Records'!$D$155:$D$385,255),0))=0,"",INDEX('Disaggregation Records'!$H$155:$H$385,MATCH(RIGHT(M1666,255),RIGHT('Disaggregation Records'!$D$155:$D$385,255),0))),"")</f>
        <v/>
      </c>
    </row>
    <row r="1667" spans="1:16" x14ac:dyDescent="0.35">
      <c r="A1667" s="891"/>
      <c r="B1667" s="903"/>
      <c r="C1667" s="890"/>
      <c r="D1667" s="901"/>
      <c r="E1667" s="913"/>
      <c r="F1667" s="431"/>
      <c r="G1667" s="905"/>
      <c r="H1667" s="895"/>
      <c r="I1667" s="915"/>
      <c r="J1667" s="899"/>
      <c r="K1667" s="893"/>
      <c r="L1667" s="425"/>
      <c r="M1667" s="425"/>
      <c r="N1667" s="425"/>
      <c r="O1667" s="425"/>
      <c r="P1667" s="425"/>
    </row>
    <row r="1668" spans="1:16" x14ac:dyDescent="0.35">
      <c r="A1668" s="891" t="str">
        <f ca="1">INDIRECT("'Disaggregation tab old'!AB"&amp;28-$K1668)</f>
        <v>a161R00000O3K5gQAF</v>
      </c>
      <c r="B1668" s="902">
        <f ca="1">INDIRECT("'Disaggregation tab old'!A"&amp;28-$K1668)</f>
        <v>27</v>
      </c>
      <c r="C1668" s="889" t="str">
        <f ca="1">VLOOKUP(B1668,'Coverage Indicators - Section D'!$A$9:$AZ$70,52,FALSE)</f>
        <v/>
      </c>
      <c r="D1668" s="900" t="str">
        <f ca="1">N1668</f>
        <v/>
      </c>
      <c r="E1668" s="912" t="str">
        <f ca="1">O1668</f>
        <v/>
      </c>
      <c r="F1668" s="431"/>
      <c r="G1668" s="904" t="str">
        <f>IF(IFERROR((F1668/F1669),"") ="", "",(F1668/F1669))</f>
        <v/>
      </c>
      <c r="H1668" s="894"/>
      <c r="I1668" s="914"/>
      <c r="J1668" s="898"/>
      <c r="K1668" s="893">
        <f ca="1">IF(OFFSET(K1668,-2,0,,)="",-300,OFFSET(K1668,-2,0,,)-1)</f>
        <v>-826</v>
      </c>
      <c r="L1668" s="425" t="e">
        <f ca="1">IF(AND(EXACT(C1668,C1666),C1666&lt;&gt;0),L1666+1,0)</f>
        <v>#NAME?</v>
      </c>
      <c r="M1668" s="425" t="str">
        <f ca="1">IF(C1668&lt;&gt;"",C1668&amp;"-"&amp;L1668,"")</f>
        <v/>
      </c>
      <c r="N1668" s="425" t="str">
        <f t="array" aca="1" ref="N1668" ca="1">IFERROR(IF(INDEX('Disaggregation Records'!$E$155:$E$385,MATCH(RIGHT(M1668,255),RIGHT('Disaggregation Records'!$D$155:$D$385,255),0))=0,"",INDEX('Disaggregation Records'!$E$155:$E$385,MATCH(RIGHT(M1668,255),RIGHT('Disaggregation Records'!$D$155:$D$385,255),0))),"")</f>
        <v/>
      </c>
      <c r="O1668" s="425" t="str">
        <f t="array" aca="1" ref="O1668" ca="1">IFERROR(IF(INDEX('Disaggregation Records'!$F$155:$F$385,MATCH(RIGHT(M1668,255),RIGHT('Disaggregation Records'!$D$155:$D$385,255),0))=0,"",INDEX('Disaggregation Records'!$F$155:$F$385,MATCH(RIGHT(M1668,255),RIGHT('Disaggregation Records'!$D$155:$D$385,255),0))),"")</f>
        <v/>
      </c>
      <c r="P1668" s="425" t="str">
        <f t="array" aca="1" ref="P1668" ca="1">IFERROR(IF(INDEX('Disaggregation Records'!$H$155:$H$385,MATCH(RIGHT(M1668,255),RIGHT('Disaggregation Records'!$D$155:$D$385,255),0))=0,"",INDEX('Disaggregation Records'!$H$155:$H$385,MATCH(RIGHT(M1668,255),RIGHT('Disaggregation Records'!$D$155:$D$385,255),0))),"")</f>
        <v/>
      </c>
    </row>
    <row r="1669" spans="1:16" x14ac:dyDescent="0.35">
      <c r="A1669" s="891"/>
      <c r="B1669" s="903"/>
      <c r="C1669" s="890"/>
      <c r="D1669" s="901"/>
      <c r="E1669" s="913"/>
      <c r="F1669" s="431"/>
      <c r="G1669" s="905"/>
      <c r="H1669" s="895"/>
      <c r="I1669" s="915"/>
      <c r="J1669" s="899"/>
      <c r="K1669" s="893"/>
      <c r="L1669" s="425"/>
      <c r="M1669" s="425"/>
      <c r="N1669" s="425"/>
      <c r="O1669" s="425"/>
      <c r="P1669" s="425"/>
    </row>
    <row r="1670" spans="1:16" x14ac:dyDescent="0.35">
      <c r="A1670" s="891" t="str">
        <f ca="1">INDIRECT("'Disaggregation tab old'!AB"&amp;28-$K1670)</f>
        <v>a161R00000O3K5hQAF</v>
      </c>
      <c r="B1670" s="902">
        <f ca="1">INDIRECT("'Disaggregation tab old'!A"&amp;28-$K1670)</f>
        <v>27</v>
      </c>
      <c r="C1670" s="889" t="str">
        <f ca="1">VLOOKUP(B1670,'Coverage Indicators - Section D'!$A$9:$AZ$70,52,FALSE)</f>
        <v/>
      </c>
      <c r="D1670" s="900" t="str">
        <f ca="1">N1670</f>
        <v/>
      </c>
      <c r="E1670" s="912" t="str">
        <f ca="1">O1670</f>
        <v/>
      </c>
      <c r="F1670" s="431"/>
      <c r="G1670" s="904" t="str">
        <f>IF(IFERROR((F1670/F1671),"") ="", "",(F1670/F1671))</f>
        <v/>
      </c>
      <c r="H1670" s="894"/>
      <c r="I1670" s="914"/>
      <c r="J1670" s="898"/>
      <c r="K1670" s="893">
        <f ca="1">IF(OFFSET(K1670,-2,0,,)="",-300,OFFSET(K1670,-2,0,,)-1)</f>
        <v>-827</v>
      </c>
      <c r="L1670" s="425" t="e">
        <f ca="1">IF(AND(EXACT(C1670,C1668),C1668&lt;&gt;0),L1668+1,0)</f>
        <v>#NAME?</v>
      </c>
      <c r="M1670" s="425" t="str">
        <f ca="1">IF(C1670&lt;&gt;"",C1670&amp;"-"&amp;L1670,"")</f>
        <v/>
      </c>
      <c r="N1670" s="425" t="str">
        <f t="array" aca="1" ref="N1670" ca="1">IFERROR(IF(INDEX('Disaggregation Records'!$E$155:$E$385,MATCH(RIGHT(M1670,255),RIGHT('Disaggregation Records'!$D$155:$D$385,255),0))=0,"",INDEX('Disaggregation Records'!$E$155:$E$385,MATCH(RIGHT(M1670,255),RIGHT('Disaggregation Records'!$D$155:$D$385,255),0))),"")</f>
        <v/>
      </c>
      <c r="O1670" s="425" t="str">
        <f t="array" aca="1" ref="O1670" ca="1">IFERROR(IF(INDEX('Disaggregation Records'!$F$155:$F$385,MATCH(RIGHT(M1670,255),RIGHT('Disaggregation Records'!$D$155:$D$385,255),0))=0,"",INDEX('Disaggregation Records'!$F$155:$F$385,MATCH(RIGHT(M1670,255),RIGHT('Disaggregation Records'!$D$155:$D$385,255),0))),"")</f>
        <v/>
      </c>
      <c r="P1670" s="425" t="str">
        <f t="array" aca="1" ref="P1670" ca="1">IFERROR(IF(INDEX('Disaggregation Records'!$H$155:$H$385,MATCH(RIGHT(M1670,255),RIGHT('Disaggregation Records'!$D$155:$D$385,255),0))=0,"",INDEX('Disaggregation Records'!$H$155:$H$385,MATCH(RIGHT(M1670,255),RIGHT('Disaggregation Records'!$D$155:$D$385,255),0))),"")</f>
        <v/>
      </c>
    </row>
    <row r="1671" spans="1:16" x14ac:dyDescent="0.35">
      <c r="A1671" s="891"/>
      <c r="B1671" s="903"/>
      <c r="C1671" s="890"/>
      <c r="D1671" s="901"/>
      <c r="E1671" s="913"/>
      <c r="F1671" s="431"/>
      <c r="G1671" s="905"/>
      <c r="H1671" s="895"/>
      <c r="I1671" s="915"/>
      <c r="J1671" s="899"/>
      <c r="K1671" s="893"/>
      <c r="L1671" s="425"/>
      <c r="M1671" s="425"/>
      <c r="N1671" s="425"/>
      <c r="O1671" s="425"/>
      <c r="P1671" s="425"/>
    </row>
    <row r="1672" spans="1:16" x14ac:dyDescent="0.35">
      <c r="A1672" s="891" t="str">
        <f ca="1">INDIRECT("'Disaggregation tab old'!AB"&amp;28-$K1672)</f>
        <v>a161R00000O3K5iQAF</v>
      </c>
      <c r="B1672" s="902">
        <f ca="1">INDIRECT("'Disaggregation tab old'!A"&amp;28-$K1672)</f>
        <v>27</v>
      </c>
      <c r="C1672" s="889" t="str">
        <f ca="1">VLOOKUP(B1672,'Coverage Indicators - Section D'!$A$9:$AZ$70,52,FALSE)</f>
        <v/>
      </c>
      <c r="D1672" s="900" t="str">
        <f ca="1">N1672</f>
        <v/>
      </c>
      <c r="E1672" s="912" t="str">
        <f ca="1">O1672</f>
        <v/>
      </c>
      <c r="F1672" s="431"/>
      <c r="G1672" s="904" t="str">
        <f>IF(IFERROR((F1672/F1673),"") ="", "",(F1672/F1673))</f>
        <v/>
      </c>
      <c r="H1672" s="894"/>
      <c r="I1672" s="914"/>
      <c r="J1672" s="898"/>
      <c r="K1672" s="893">
        <f ca="1">IF(OFFSET(K1672,-2,0,,)="",-300,OFFSET(K1672,-2,0,,)-1)</f>
        <v>-828</v>
      </c>
      <c r="L1672" s="425" t="e">
        <f ca="1">IF(AND(EXACT(C1672,C1670),C1670&lt;&gt;0),L1670+1,0)</f>
        <v>#NAME?</v>
      </c>
      <c r="M1672" s="425" t="str">
        <f ca="1">IF(C1672&lt;&gt;"",C1672&amp;"-"&amp;L1672,"")</f>
        <v/>
      </c>
      <c r="N1672" s="425" t="str">
        <f t="array" aca="1" ref="N1672" ca="1">IFERROR(IF(INDEX('Disaggregation Records'!$E$155:$E$385,MATCH(RIGHT(M1672,255),RIGHT('Disaggregation Records'!$D$155:$D$385,255),0))=0,"",INDEX('Disaggregation Records'!$E$155:$E$385,MATCH(RIGHT(M1672,255),RIGHT('Disaggregation Records'!$D$155:$D$385,255),0))),"")</f>
        <v/>
      </c>
      <c r="O1672" s="425" t="str">
        <f t="array" aca="1" ref="O1672" ca="1">IFERROR(IF(INDEX('Disaggregation Records'!$F$155:$F$385,MATCH(RIGHT(M1672,255),RIGHT('Disaggregation Records'!$D$155:$D$385,255),0))=0,"",INDEX('Disaggregation Records'!$F$155:$F$385,MATCH(RIGHT(M1672,255),RIGHT('Disaggregation Records'!$D$155:$D$385,255),0))),"")</f>
        <v/>
      </c>
      <c r="P1672" s="425" t="str">
        <f t="array" aca="1" ref="P1672" ca="1">IFERROR(IF(INDEX('Disaggregation Records'!$H$155:$H$385,MATCH(RIGHT(M1672,255),RIGHT('Disaggregation Records'!$D$155:$D$385,255),0))=0,"",INDEX('Disaggregation Records'!$H$155:$H$385,MATCH(RIGHT(M1672,255),RIGHT('Disaggregation Records'!$D$155:$D$385,255),0))),"")</f>
        <v/>
      </c>
    </row>
    <row r="1673" spans="1:16" x14ac:dyDescent="0.35">
      <c r="A1673" s="891"/>
      <c r="B1673" s="903"/>
      <c r="C1673" s="890"/>
      <c r="D1673" s="901"/>
      <c r="E1673" s="913"/>
      <c r="F1673" s="431"/>
      <c r="G1673" s="905"/>
      <c r="H1673" s="895"/>
      <c r="I1673" s="915"/>
      <c r="J1673" s="899"/>
      <c r="K1673" s="893"/>
      <c r="L1673" s="425"/>
      <c r="M1673" s="425"/>
      <c r="N1673" s="425"/>
      <c r="O1673" s="425"/>
      <c r="P1673" s="425"/>
    </row>
    <row r="1674" spans="1:16" x14ac:dyDescent="0.35">
      <c r="A1674" s="891" t="str">
        <f ca="1">INDIRECT("'Disaggregation tab old'!AB"&amp;28-$K1674)</f>
        <v>a161R00000O3K5jQAF</v>
      </c>
      <c r="B1674" s="902">
        <f ca="1">INDIRECT("'Disaggregation tab old'!A"&amp;28-$K1674)</f>
        <v>27</v>
      </c>
      <c r="C1674" s="889" t="str">
        <f ca="1">VLOOKUP(B1674,'Coverage Indicators - Section D'!$A$9:$AZ$70,52,FALSE)</f>
        <v/>
      </c>
      <c r="D1674" s="900" t="str">
        <f ca="1">N1674</f>
        <v/>
      </c>
      <c r="E1674" s="912" t="str">
        <f ca="1">O1674</f>
        <v/>
      </c>
      <c r="F1674" s="431"/>
      <c r="G1674" s="904" t="str">
        <f>IF(IFERROR((F1674/F1675),"") ="", "",(F1674/F1675))</f>
        <v/>
      </c>
      <c r="H1674" s="894"/>
      <c r="I1674" s="914"/>
      <c r="J1674" s="898"/>
      <c r="K1674" s="893">
        <f ca="1">IF(OFFSET(K1674,-2,0,,)="",-300,OFFSET(K1674,-2,0,,)-1)</f>
        <v>-829</v>
      </c>
      <c r="L1674" s="425" t="e">
        <f ca="1">IF(AND(EXACT(C1674,C1672),C1672&lt;&gt;0),L1672+1,0)</f>
        <v>#NAME?</v>
      </c>
      <c r="M1674" s="425" t="str">
        <f ca="1">IF(C1674&lt;&gt;"",C1674&amp;"-"&amp;L1674,"")</f>
        <v/>
      </c>
      <c r="N1674" s="425" t="str">
        <f t="array" aca="1" ref="N1674" ca="1">IFERROR(IF(INDEX('Disaggregation Records'!$E$155:$E$385,MATCH(RIGHT(M1674,255),RIGHT('Disaggregation Records'!$D$155:$D$385,255),0))=0,"",INDEX('Disaggregation Records'!$E$155:$E$385,MATCH(RIGHT(M1674,255),RIGHT('Disaggregation Records'!$D$155:$D$385,255),0))),"")</f>
        <v/>
      </c>
      <c r="O1674" s="425" t="str">
        <f t="array" aca="1" ref="O1674" ca="1">IFERROR(IF(INDEX('Disaggregation Records'!$F$155:$F$385,MATCH(RIGHT(M1674,255),RIGHT('Disaggregation Records'!$D$155:$D$385,255),0))=0,"",INDEX('Disaggregation Records'!$F$155:$F$385,MATCH(RIGHT(M1674,255),RIGHT('Disaggregation Records'!$D$155:$D$385,255),0))),"")</f>
        <v/>
      </c>
      <c r="P1674" s="425" t="str">
        <f t="array" aca="1" ref="P1674" ca="1">IFERROR(IF(INDEX('Disaggregation Records'!$H$155:$H$385,MATCH(RIGHT(M1674,255),RIGHT('Disaggregation Records'!$D$155:$D$385,255),0))=0,"",INDEX('Disaggregation Records'!$H$155:$H$385,MATCH(RIGHT(M1674,255),RIGHT('Disaggregation Records'!$D$155:$D$385,255),0))),"")</f>
        <v/>
      </c>
    </row>
    <row r="1675" spans="1:16" x14ac:dyDescent="0.35">
      <c r="A1675" s="891"/>
      <c r="B1675" s="903"/>
      <c r="C1675" s="890"/>
      <c r="D1675" s="901"/>
      <c r="E1675" s="913"/>
      <c r="F1675" s="431"/>
      <c r="G1675" s="905"/>
      <c r="H1675" s="895"/>
      <c r="I1675" s="915"/>
      <c r="J1675" s="899"/>
      <c r="K1675" s="893"/>
      <c r="L1675" s="425"/>
      <c r="M1675" s="425"/>
      <c r="N1675" s="425"/>
      <c r="O1675" s="425"/>
      <c r="P1675" s="425"/>
    </row>
    <row r="1676" spans="1:16" x14ac:dyDescent="0.35">
      <c r="A1676" s="891" t="str">
        <f ca="1">INDIRECT("'Disaggregation tab old'!AB"&amp;28-$K1676)</f>
        <v>a161R00000O3K5kQAF</v>
      </c>
      <c r="B1676" s="902">
        <f ca="1">INDIRECT("'Disaggregation tab old'!A"&amp;28-$K1676)</f>
        <v>27</v>
      </c>
      <c r="C1676" s="889" t="str">
        <f ca="1">VLOOKUP(B1676,'Coverage Indicators - Section D'!$A$9:$AZ$70,52,FALSE)</f>
        <v/>
      </c>
      <c r="D1676" s="900" t="str">
        <f ca="1">N1676</f>
        <v/>
      </c>
      <c r="E1676" s="912" t="str">
        <f ca="1">O1676</f>
        <v/>
      </c>
      <c r="F1676" s="431"/>
      <c r="G1676" s="904" t="str">
        <f>IF(IFERROR((F1676/F1677),"") ="", "",(F1676/F1677))</f>
        <v/>
      </c>
      <c r="H1676" s="894"/>
      <c r="I1676" s="914"/>
      <c r="J1676" s="898"/>
      <c r="K1676" s="893">
        <f ca="1">IF(OFFSET(K1676,-2,0,,)="",-300,OFFSET(K1676,-2,0,,)-1)</f>
        <v>-830</v>
      </c>
      <c r="L1676" s="425" t="e">
        <f ca="1">IF(AND(EXACT(C1676,C1674),C1674&lt;&gt;0),L1674+1,0)</f>
        <v>#NAME?</v>
      </c>
      <c r="M1676" s="425" t="str">
        <f ca="1">IF(C1676&lt;&gt;"",C1676&amp;"-"&amp;L1676,"")</f>
        <v/>
      </c>
      <c r="N1676" s="425" t="str">
        <f t="array" aca="1" ref="N1676" ca="1">IFERROR(IF(INDEX('Disaggregation Records'!$E$155:$E$385,MATCH(RIGHT(M1676,255),RIGHT('Disaggregation Records'!$D$155:$D$385,255),0))=0,"",INDEX('Disaggregation Records'!$E$155:$E$385,MATCH(RIGHT(M1676,255),RIGHT('Disaggregation Records'!$D$155:$D$385,255),0))),"")</f>
        <v/>
      </c>
      <c r="O1676" s="425" t="str">
        <f t="array" aca="1" ref="O1676" ca="1">IFERROR(IF(INDEX('Disaggregation Records'!$F$155:$F$385,MATCH(RIGHT(M1676,255),RIGHT('Disaggregation Records'!$D$155:$D$385,255),0))=0,"",INDEX('Disaggregation Records'!$F$155:$F$385,MATCH(RIGHT(M1676,255),RIGHT('Disaggregation Records'!$D$155:$D$385,255),0))),"")</f>
        <v/>
      </c>
      <c r="P1676" s="425" t="str">
        <f t="array" aca="1" ref="P1676" ca="1">IFERROR(IF(INDEX('Disaggregation Records'!$H$155:$H$385,MATCH(RIGHT(M1676,255),RIGHT('Disaggregation Records'!$D$155:$D$385,255),0))=0,"",INDEX('Disaggregation Records'!$H$155:$H$385,MATCH(RIGHT(M1676,255),RIGHT('Disaggregation Records'!$D$155:$D$385,255),0))),"")</f>
        <v/>
      </c>
    </row>
    <row r="1677" spans="1:16" x14ac:dyDescent="0.35">
      <c r="A1677" s="891"/>
      <c r="B1677" s="903"/>
      <c r="C1677" s="890"/>
      <c r="D1677" s="901"/>
      <c r="E1677" s="913"/>
      <c r="F1677" s="431"/>
      <c r="G1677" s="905"/>
      <c r="H1677" s="895"/>
      <c r="I1677" s="915"/>
      <c r="J1677" s="899"/>
      <c r="K1677" s="893"/>
      <c r="L1677" s="425"/>
      <c r="M1677" s="425"/>
      <c r="N1677" s="425"/>
      <c r="O1677" s="425"/>
      <c r="P1677" s="425"/>
    </row>
    <row r="1678" spans="1:16" x14ac:dyDescent="0.35">
      <c r="A1678" s="891" t="str">
        <f ca="1">INDIRECT("'Disaggregation tab old'!AB"&amp;28-$K1678)</f>
        <v>a161R00000O3K5lQAF</v>
      </c>
      <c r="B1678" s="902">
        <f ca="1">INDIRECT("'Disaggregation tab old'!A"&amp;28-$K1678)</f>
        <v>27</v>
      </c>
      <c r="C1678" s="889" t="str">
        <f ca="1">VLOOKUP(B1678,'Coverage Indicators - Section D'!$A$9:$AZ$70,52,FALSE)</f>
        <v/>
      </c>
      <c r="D1678" s="900" t="str">
        <f ca="1">N1678</f>
        <v/>
      </c>
      <c r="E1678" s="912" t="str">
        <f ca="1">O1678</f>
        <v/>
      </c>
      <c r="F1678" s="431"/>
      <c r="G1678" s="904" t="str">
        <f>IF(IFERROR((F1678/F1679),"") ="", "",(F1678/F1679))</f>
        <v/>
      </c>
      <c r="H1678" s="894"/>
      <c r="I1678" s="914"/>
      <c r="J1678" s="898"/>
      <c r="K1678" s="893">
        <f ca="1">IF(OFFSET(K1678,-2,0,,)="",-300,OFFSET(K1678,-2,0,,)-1)</f>
        <v>-831</v>
      </c>
      <c r="L1678" s="425" t="e">
        <f ca="1">IF(AND(EXACT(C1678,C1676),C1676&lt;&gt;0),L1676+1,0)</f>
        <v>#NAME?</v>
      </c>
      <c r="M1678" s="425" t="str">
        <f ca="1">IF(C1678&lt;&gt;"",C1678&amp;"-"&amp;L1678,"")</f>
        <v/>
      </c>
      <c r="N1678" s="425" t="str">
        <f t="array" aca="1" ref="N1678" ca="1">IFERROR(IF(INDEX('Disaggregation Records'!$E$155:$E$385,MATCH(RIGHT(M1678,255),RIGHT('Disaggregation Records'!$D$155:$D$385,255),0))=0,"",INDEX('Disaggregation Records'!$E$155:$E$385,MATCH(RIGHT(M1678,255),RIGHT('Disaggregation Records'!$D$155:$D$385,255),0))),"")</f>
        <v/>
      </c>
      <c r="O1678" s="425" t="str">
        <f t="array" aca="1" ref="O1678" ca="1">IFERROR(IF(INDEX('Disaggregation Records'!$F$155:$F$385,MATCH(RIGHT(M1678,255),RIGHT('Disaggregation Records'!$D$155:$D$385,255),0))=0,"",INDEX('Disaggregation Records'!$F$155:$F$385,MATCH(RIGHT(M1678,255),RIGHT('Disaggregation Records'!$D$155:$D$385,255),0))),"")</f>
        <v/>
      </c>
      <c r="P1678" s="425" t="str">
        <f t="array" aca="1" ref="P1678" ca="1">IFERROR(IF(INDEX('Disaggregation Records'!$H$155:$H$385,MATCH(RIGHT(M1678,255),RIGHT('Disaggregation Records'!$D$155:$D$385,255),0))=0,"",INDEX('Disaggregation Records'!$H$155:$H$385,MATCH(RIGHT(M1678,255),RIGHT('Disaggregation Records'!$D$155:$D$385,255),0))),"")</f>
        <v/>
      </c>
    </row>
    <row r="1679" spans="1:16" x14ac:dyDescent="0.35">
      <c r="A1679" s="891"/>
      <c r="B1679" s="903"/>
      <c r="C1679" s="890"/>
      <c r="D1679" s="901"/>
      <c r="E1679" s="913"/>
      <c r="F1679" s="431"/>
      <c r="G1679" s="905"/>
      <c r="H1679" s="895"/>
      <c r="I1679" s="915"/>
      <c r="J1679" s="899"/>
      <c r="K1679" s="893"/>
      <c r="L1679" s="425"/>
      <c r="M1679" s="425"/>
      <c r="N1679" s="425"/>
      <c r="O1679" s="425"/>
      <c r="P1679" s="425"/>
    </row>
    <row r="1680" spans="1:16" x14ac:dyDescent="0.35">
      <c r="A1680" s="891" t="str">
        <f ca="1">INDIRECT("'Disaggregation tab old'!AB"&amp;28-$K1680)</f>
        <v>a161R00000O3K5mQAF</v>
      </c>
      <c r="B1680" s="902">
        <f ca="1">INDIRECT("'Disaggregation tab old'!A"&amp;28-$K1680)</f>
        <v>27</v>
      </c>
      <c r="C1680" s="889" t="str">
        <f ca="1">VLOOKUP(B1680,'Coverage Indicators - Section D'!$A$9:$AZ$70,52,FALSE)</f>
        <v/>
      </c>
      <c r="D1680" s="900" t="str">
        <f ca="1">N1680</f>
        <v/>
      </c>
      <c r="E1680" s="912" t="str">
        <f ca="1">O1680</f>
        <v/>
      </c>
      <c r="F1680" s="431"/>
      <c r="G1680" s="904" t="str">
        <f>IF(IFERROR((F1680/F1681),"") ="", "",(F1680/F1681))</f>
        <v/>
      </c>
      <c r="H1680" s="894"/>
      <c r="I1680" s="914"/>
      <c r="J1680" s="898"/>
      <c r="K1680" s="893">
        <f ca="1">IF(OFFSET(K1680,-2,0,,)="",-300,OFFSET(K1680,-2,0,,)-1)</f>
        <v>-832</v>
      </c>
      <c r="L1680" s="425" t="e">
        <f ca="1">IF(AND(EXACT(C1680,C1678),C1678&lt;&gt;0),L1678+1,0)</f>
        <v>#NAME?</v>
      </c>
      <c r="M1680" s="425" t="str">
        <f ca="1">IF(C1680&lt;&gt;"",C1680&amp;"-"&amp;L1680,"")</f>
        <v/>
      </c>
      <c r="N1680" s="425" t="str">
        <f t="array" aca="1" ref="N1680" ca="1">IFERROR(IF(INDEX('Disaggregation Records'!$E$155:$E$385,MATCH(RIGHT(M1680,255),RIGHT('Disaggregation Records'!$D$155:$D$385,255),0))=0,"",INDEX('Disaggregation Records'!$E$155:$E$385,MATCH(RIGHT(M1680,255),RIGHT('Disaggregation Records'!$D$155:$D$385,255),0))),"")</f>
        <v/>
      </c>
      <c r="O1680" s="425" t="str">
        <f t="array" aca="1" ref="O1680" ca="1">IFERROR(IF(INDEX('Disaggregation Records'!$F$155:$F$385,MATCH(RIGHT(M1680,255),RIGHT('Disaggregation Records'!$D$155:$D$385,255),0))=0,"",INDEX('Disaggregation Records'!$F$155:$F$385,MATCH(RIGHT(M1680,255),RIGHT('Disaggregation Records'!$D$155:$D$385,255),0))),"")</f>
        <v/>
      </c>
      <c r="P1680" s="425" t="str">
        <f t="array" aca="1" ref="P1680" ca="1">IFERROR(IF(INDEX('Disaggregation Records'!$H$155:$H$385,MATCH(RIGHT(M1680,255),RIGHT('Disaggregation Records'!$D$155:$D$385,255),0))=0,"",INDEX('Disaggregation Records'!$H$155:$H$385,MATCH(RIGHT(M1680,255),RIGHT('Disaggregation Records'!$D$155:$D$385,255),0))),"")</f>
        <v/>
      </c>
    </row>
    <row r="1681" spans="1:16" x14ac:dyDescent="0.35">
      <c r="A1681" s="891"/>
      <c r="B1681" s="903"/>
      <c r="C1681" s="890"/>
      <c r="D1681" s="901"/>
      <c r="E1681" s="913"/>
      <c r="F1681" s="431"/>
      <c r="G1681" s="905"/>
      <c r="H1681" s="895"/>
      <c r="I1681" s="915"/>
      <c r="J1681" s="899"/>
      <c r="K1681" s="893"/>
      <c r="L1681" s="425"/>
      <c r="M1681" s="425"/>
      <c r="N1681" s="425"/>
      <c r="O1681" s="425"/>
      <c r="P1681" s="425"/>
    </row>
    <row r="1682" spans="1:16" x14ac:dyDescent="0.35">
      <c r="A1682" s="891" t="str">
        <f ca="1">INDIRECT("'Disaggregation tab old'!AB"&amp;28-$K1682)</f>
        <v>a161R00000O3K5nQAF</v>
      </c>
      <c r="B1682" s="902">
        <f ca="1">INDIRECT("'Disaggregation tab old'!A"&amp;28-$K1682)</f>
        <v>27</v>
      </c>
      <c r="C1682" s="889" t="str">
        <f ca="1">VLOOKUP(B1682,'Coverage Indicators - Section D'!$A$9:$AZ$70,52,FALSE)</f>
        <v/>
      </c>
      <c r="D1682" s="900" t="str">
        <f ca="1">N1682</f>
        <v/>
      </c>
      <c r="E1682" s="912" t="str">
        <f ca="1">O1682</f>
        <v/>
      </c>
      <c r="F1682" s="431"/>
      <c r="G1682" s="904" t="str">
        <f>IF(IFERROR((F1682/F1683),"") ="", "",(F1682/F1683))</f>
        <v/>
      </c>
      <c r="H1682" s="894"/>
      <c r="I1682" s="914"/>
      <c r="J1682" s="898"/>
      <c r="K1682" s="893">
        <f ca="1">IF(OFFSET(K1682,-2,0,,)="",-300,OFFSET(K1682,-2,0,,)-1)</f>
        <v>-833</v>
      </c>
      <c r="L1682" s="425" t="e">
        <f ca="1">IF(AND(EXACT(C1682,C1680),C1680&lt;&gt;0),L1680+1,0)</f>
        <v>#NAME?</v>
      </c>
      <c r="M1682" s="425" t="str">
        <f ca="1">IF(C1682&lt;&gt;"",C1682&amp;"-"&amp;L1682,"")</f>
        <v/>
      </c>
      <c r="N1682" s="425" t="str">
        <f t="array" aca="1" ref="N1682" ca="1">IFERROR(IF(INDEX('Disaggregation Records'!$E$155:$E$385,MATCH(RIGHT(M1682,255),RIGHT('Disaggregation Records'!$D$155:$D$385,255),0))=0,"",INDEX('Disaggregation Records'!$E$155:$E$385,MATCH(RIGHT(M1682,255),RIGHT('Disaggregation Records'!$D$155:$D$385,255),0))),"")</f>
        <v/>
      </c>
      <c r="O1682" s="425" t="str">
        <f t="array" aca="1" ref="O1682" ca="1">IFERROR(IF(INDEX('Disaggregation Records'!$F$155:$F$385,MATCH(RIGHT(M1682,255),RIGHT('Disaggregation Records'!$D$155:$D$385,255),0))=0,"",INDEX('Disaggregation Records'!$F$155:$F$385,MATCH(RIGHT(M1682,255),RIGHT('Disaggregation Records'!$D$155:$D$385,255),0))),"")</f>
        <v/>
      </c>
      <c r="P1682" s="425" t="str">
        <f t="array" aca="1" ref="P1682" ca="1">IFERROR(IF(INDEX('Disaggregation Records'!$H$155:$H$385,MATCH(RIGHT(M1682,255),RIGHT('Disaggregation Records'!$D$155:$D$385,255),0))=0,"",INDEX('Disaggregation Records'!$H$155:$H$385,MATCH(RIGHT(M1682,255),RIGHT('Disaggregation Records'!$D$155:$D$385,255),0))),"")</f>
        <v/>
      </c>
    </row>
    <row r="1683" spans="1:16" x14ac:dyDescent="0.35">
      <c r="A1683" s="891"/>
      <c r="B1683" s="903"/>
      <c r="C1683" s="890"/>
      <c r="D1683" s="901"/>
      <c r="E1683" s="913"/>
      <c r="F1683" s="431"/>
      <c r="G1683" s="905"/>
      <c r="H1683" s="895"/>
      <c r="I1683" s="915"/>
      <c r="J1683" s="899"/>
      <c r="K1683" s="893"/>
      <c r="L1683" s="425"/>
      <c r="M1683" s="425"/>
      <c r="N1683" s="425"/>
      <c r="O1683" s="425"/>
      <c r="P1683" s="425"/>
    </row>
    <row r="1684" spans="1:16" x14ac:dyDescent="0.35">
      <c r="A1684" s="891" t="str">
        <f ca="1">INDIRECT("'Disaggregation tab old'!AB"&amp;28-$K1684)</f>
        <v>a161R00000O3K5oQAF</v>
      </c>
      <c r="B1684" s="902">
        <f ca="1">INDIRECT("'Disaggregation tab old'!A"&amp;28-$K1684)</f>
        <v>27</v>
      </c>
      <c r="C1684" s="889" t="str">
        <f ca="1">VLOOKUP(B1684,'Coverage Indicators - Section D'!$A$9:$AZ$70,52,FALSE)</f>
        <v/>
      </c>
      <c r="D1684" s="900" t="str">
        <f ca="1">N1684</f>
        <v/>
      </c>
      <c r="E1684" s="912" t="str">
        <f ca="1">O1684</f>
        <v/>
      </c>
      <c r="F1684" s="431"/>
      <c r="G1684" s="904" t="str">
        <f>IF(IFERROR((F1684/F1685),"") ="", "",(F1684/F1685))</f>
        <v/>
      </c>
      <c r="H1684" s="894"/>
      <c r="I1684" s="914"/>
      <c r="J1684" s="898"/>
      <c r="K1684" s="893">
        <f ca="1">IF(OFFSET(K1684,-2,0,,)="",-300,OFFSET(K1684,-2,0,,)-1)</f>
        <v>-834</v>
      </c>
      <c r="L1684" s="425" t="e">
        <f ca="1">IF(AND(EXACT(C1684,C1682),C1682&lt;&gt;0),L1682+1,0)</f>
        <v>#NAME?</v>
      </c>
      <c r="M1684" s="425" t="str">
        <f ca="1">IF(C1684&lt;&gt;"",C1684&amp;"-"&amp;L1684,"")</f>
        <v/>
      </c>
      <c r="N1684" s="425" t="str">
        <f t="array" aca="1" ref="N1684" ca="1">IFERROR(IF(INDEX('Disaggregation Records'!$E$155:$E$385,MATCH(RIGHT(M1684,255),RIGHT('Disaggregation Records'!$D$155:$D$385,255),0))=0,"",INDEX('Disaggregation Records'!$E$155:$E$385,MATCH(RIGHT(M1684,255),RIGHT('Disaggregation Records'!$D$155:$D$385,255),0))),"")</f>
        <v/>
      </c>
      <c r="O1684" s="425" t="str">
        <f t="array" aca="1" ref="O1684" ca="1">IFERROR(IF(INDEX('Disaggregation Records'!$F$155:$F$385,MATCH(RIGHT(M1684,255),RIGHT('Disaggregation Records'!$D$155:$D$385,255),0))=0,"",INDEX('Disaggregation Records'!$F$155:$F$385,MATCH(RIGHT(M1684,255),RIGHT('Disaggregation Records'!$D$155:$D$385,255),0))),"")</f>
        <v/>
      </c>
      <c r="P1684" s="425" t="str">
        <f t="array" aca="1" ref="P1684" ca="1">IFERROR(IF(INDEX('Disaggregation Records'!$H$155:$H$385,MATCH(RIGHT(M1684,255),RIGHT('Disaggregation Records'!$D$155:$D$385,255),0))=0,"",INDEX('Disaggregation Records'!$H$155:$H$385,MATCH(RIGHT(M1684,255),RIGHT('Disaggregation Records'!$D$155:$D$385,255),0))),"")</f>
        <v/>
      </c>
    </row>
    <row r="1685" spans="1:16" x14ac:dyDescent="0.35">
      <c r="A1685" s="891"/>
      <c r="B1685" s="903"/>
      <c r="C1685" s="890"/>
      <c r="D1685" s="901"/>
      <c r="E1685" s="913"/>
      <c r="F1685" s="431"/>
      <c r="G1685" s="905"/>
      <c r="H1685" s="895"/>
      <c r="I1685" s="915"/>
      <c r="J1685" s="899"/>
      <c r="K1685" s="893"/>
      <c r="L1685" s="425"/>
      <c r="M1685" s="425"/>
      <c r="N1685" s="425"/>
      <c r="O1685" s="425"/>
      <c r="P1685" s="425"/>
    </row>
    <row r="1686" spans="1:16" x14ac:dyDescent="0.35">
      <c r="A1686" s="891" t="str">
        <f ca="1">INDIRECT("'Disaggregation tab old'!AB"&amp;28-$K1686)</f>
        <v>a161R00000O3K5pQAF</v>
      </c>
      <c r="B1686" s="902">
        <f ca="1">INDIRECT("'Disaggregation tab old'!A"&amp;28-$K1686)</f>
        <v>27</v>
      </c>
      <c r="C1686" s="889" t="str">
        <f ca="1">VLOOKUP(B1686,'Coverage Indicators - Section D'!$A$9:$AZ$70,52,FALSE)</f>
        <v/>
      </c>
      <c r="D1686" s="900" t="str">
        <f ca="1">N1686</f>
        <v/>
      </c>
      <c r="E1686" s="912" t="str">
        <f ca="1">O1686</f>
        <v/>
      </c>
      <c r="F1686" s="431"/>
      <c r="G1686" s="904" t="str">
        <f>IF(IFERROR((F1686/F1687),"") ="", "",(F1686/F1687))</f>
        <v/>
      </c>
      <c r="H1686" s="894"/>
      <c r="I1686" s="914"/>
      <c r="J1686" s="898"/>
      <c r="K1686" s="893">
        <f ca="1">IF(OFFSET(K1686,-2,0,,)="",-300,OFFSET(K1686,-2,0,,)-1)</f>
        <v>-835</v>
      </c>
      <c r="L1686" s="425" t="e">
        <f ca="1">IF(AND(EXACT(C1686,C1684),C1684&lt;&gt;0),L1684+1,0)</f>
        <v>#NAME?</v>
      </c>
      <c r="M1686" s="425" t="str">
        <f ca="1">IF(C1686&lt;&gt;"",C1686&amp;"-"&amp;L1686,"")</f>
        <v/>
      </c>
      <c r="N1686" s="425" t="str">
        <f t="array" aca="1" ref="N1686" ca="1">IFERROR(IF(INDEX('Disaggregation Records'!$E$155:$E$385,MATCH(RIGHT(M1686,255),RIGHT('Disaggregation Records'!$D$155:$D$385,255),0))=0,"",INDEX('Disaggregation Records'!$E$155:$E$385,MATCH(RIGHT(M1686,255),RIGHT('Disaggregation Records'!$D$155:$D$385,255),0))),"")</f>
        <v/>
      </c>
      <c r="O1686" s="425" t="str">
        <f t="array" aca="1" ref="O1686" ca="1">IFERROR(IF(INDEX('Disaggregation Records'!$F$155:$F$385,MATCH(RIGHT(M1686,255),RIGHT('Disaggregation Records'!$D$155:$D$385,255),0))=0,"",INDEX('Disaggregation Records'!$F$155:$F$385,MATCH(RIGHT(M1686,255),RIGHT('Disaggregation Records'!$D$155:$D$385,255),0))),"")</f>
        <v/>
      </c>
      <c r="P1686" s="425" t="str">
        <f t="array" aca="1" ref="P1686" ca="1">IFERROR(IF(INDEX('Disaggregation Records'!$H$155:$H$385,MATCH(RIGHT(M1686,255),RIGHT('Disaggregation Records'!$D$155:$D$385,255),0))=0,"",INDEX('Disaggregation Records'!$H$155:$H$385,MATCH(RIGHT(M1686,255),RIGHT('Disaggregation Records'!$D$155:$D$385,255),0))),"")</f>
        <v/>
      </c>
    </row>
    <row r="1687" spans="1:16" x14ac:dyDescent="0.35">
      <c r="A1687" s="891"/>
      <c r="B1687" s="903"/>
      <c r="C1687" s="890"/>
      <c r="D1687" s="901"/>
      <c r="E1687" s="913"/>
      <c r="F1687" s="431"/>
      <c r="G1687" s="905"/>
      <c r="H1687" s="895"/>
      <c r="I1687" s="915"/>
      <c r="J1687" s="899"/>
      <c r="K1687" s="893"/>
      <c r="L1687" s="425"/>
      <c r="M1687" s="425"/>
      <c r="N1687" s="425"/>
      <c r="O1687" s="425"/>
      <c r="P1687" s="425"/>
    </row>
    <row r="1688" spans="1:16" x14ac:dyDescent="0.35">
      <c r="A1688" s="891" t="str">
        <f ca="1">INDIRECT("'Disaggregation tab old'!AB"&amp;28-$K1688)</f>
        <v>a161R00000O3K5qQAF</v>
      </c>
      <c r="B1688" s="902">
        <f ca="1">INDIRECT("'Disaggregation tab old'!A"&amp;28-$K1688)</f>
        <v>27</v>
      </c>
      <c r="C1688" s="889" t="str">
        <f ca="1">VLOOKUP(B1688,'Coverage Indicators - Section D'!$A$9:$AZ$70,52,FALSE)</f>
        <v/>
      </c>
      <c r="D1688" s="900" t="str">
        <f ca="1">N1688</f>
        <v/>
      </c>
      <c r="E1688" s="912" t="str">
        <f ca="1">O1688</f>
        <v/>
      </c>
      <c r="F1688" s="431"/>
      <c r="G1688" s="904" t="str">
        <f>IF(IFERROR((F1688/F1689),"") ="", "",(F1688/F1689))</f>
        <v/>
      </c>
      <c r="H1688" s="894"/>
      <c r="I1688" s="914"/>
      <c r="J1688" s="898"/>
      <c r="K1688" s="893">
        <f ca="1">IF(OFFSET(K1688,-2,0,,)="",-300,OFFSET(K1688,-2,0,,)-1)</f>
        <v>-836</v>
      </c>
      <c r="L1688" s="425" t="e">
        <f ca="1">IF(AND(EXACT(C1688,C1686),C1686&lt;&gt;0),L1686+1,0)</f>
        <v>#NAME?</v>
      </c>
      <c r="M1688" s="425" t="str">
        <f ca="1">IF(C1688&lt;&gt;"",C1688&amp;"-"&amp;L1688,"")</f>
        <v/>
      </c>
      <c r="N1688" s="425" t="str">
        <f t="array" aca="1" ref="N1688" ca="1">IFERROR(IF(INDEX('Disaggregation Records'!$E$155:$E$385,MATCH(RIGHT(M1688,255),RIGHT('Disaggregation Records'!$D$155:$D$385,255),0))=0,"",INDEX('Disaggregation Records'!$E$155:$E$385,MATCH(RIGHT(M1688,255),RIGHT('Disaggregation Records'!$D$155:$D$385,255),0))),"")</f>
        <v/>
      </c>
      <c r="O1688" s="425" t="str">
        <f t="array" aca="1" ref="O1688" ca="1">IFERROR(IF(INDEX('Disaggregation Records'!$F$155:$F$385,MATCH(RIGHT(M1688,255),RIGHT('Disaggregation Records'!$D$155:$D$385,255),0))=0,"",INDEX('Disaggregation Records'!$F$155:$F$385,MATCH(RIGHT(M1688,255),RIGHT('Disaggregation Records'!$D$155:$D$385,255),0))),"")</f>
        <v/>
      </c>
      <c r="P1688" s="425" t="str">
        <f t="array" aca="1" ref="P1688" ca="1">IFERROR(IF(INDEX('Disaggregation Records'!$H$155:$H$385,MATCH(RIGHT(M1688,255),RIGHT('Disaggregation Records'!$D$155:$D$385,255),0))=0,"",INDEX('Disaggregation Records'!$H$155:$H$385,MATCH(RIGHT(M1688,255),RIGHT('Disaggregation Records'!$D$155:$D$385,255),0))),"")</f>
        <v/>
      </c>
    </row>
    <row r="1689" spans="1:16" x14ac:dyDescent="0.35">
      <c r="A1689" s="891"/>
      <c r="B1689" s="903"/>
      <c r="C1689" s="890"/>
      <c r="D1689" s="901"/>
      <c r="E1689" s="913"/>
      <c r="F1689" s="431"/>
      <c r="G1689" s="905"/>
      <c r="H1689" s="895"/>
      <c r="I1689" s="915"/>
      <c r="J1689" s="899"/>
      <c r="K1689" s="893"/>
      <c r="L1689" s="425"/>
      <c r="M1689" s="425"/>
      <c r="N1689" s="425"/>
      <c r="O1689" s="425"/>
      <c r="P1689" s="425"/>
    </row>
    <row r="1690" spans="1:16" x14ac:dyDescent="0.35">
      <c r="A1690" s="891" t="str">
        <f ca="1">INDIRECT("'Disaggregation tab old'!AB"&amp;28-$K1690)</f>
        <v>a161R00000O3K5rQAF</v>
      </c>
      <c r="B1690" s="902">
        <f ca="1">INDIRECT("'Disaggregation tab old'!A"&amp;28-$K1690)</f>
        <v>27</v>
      </c>
      <c r="C1690" s="889" t="str">
        <f ca="1">VLOOKUP(B1690,'Coverage Indicators - Section D'!$A$9:$AZ$70,52,FALSE)</f>
        <v/>
      </c>
      <c r="D1690" s="900" t="str">
        <f ca="1">N1690</f>
        <v/>
      </c>
      <c r="E1690" s="912" t="str">
        <f ca="1">O1690</f>
        <v/>
      </c>
      <c r="F1690" s="431"/>
      <c r="G1690" s="904" t="str">
        <f>IF(IFERROR((F1690/F1691),"") ="", "",(F1690/F1691))</f>
        <v/>
      </c>
      <c r="H1690" s="894"/>
      <c r="I1690" s="914"/>
      <c r="J1690" s="898"/>
      <c r="K1690" s="893">
        <f ca="1">IF(OFFSET(K1690,-2,0,,)="",-300,OFFSET(K1690,-2,0,,)-1)</f>
        <v>-837</v>
      </c>
      <c r="L1690" s="425" t="e">
        <f ca="1">IF(AND(EXACT(C1690,C1688),C1688&lt;&gt;0),L1688+1,0)</f>
        <v>#NAME?</v>
      </c>
      <c r="M1690" s="425" t="str">
        <f ca="1">IF(C1690&lt;&gt;"",C1690&amp;"-"&amp;L1690,"")</f>
        <v/>
      </c>
      <c r="N1690" s="425" t="str">
        <f t="array" aca="1" ref="N1690" ca="1">IFERROR(IF(INDEX('Disaggregation Records'!$E$155:$E$385,MATCH(RIGHT(M1690,255),RIGHT('Disaggregation Records'!$D$155:$D$385,255),0))=0,"",INDEX('Disaggregation Records'!$E$155:$E$385,MATCH(RIGHT(M1690,255),RIGHT('Disaggregation Records'!$D$155:$D$385,255),0))),"")</f>
        <v/>
      </c>
      <c r="O1690" s="425" t="str">
        <f t="array" aca="1" ref="O1690" ca="1">IFERROR(IF(INDEX('Disaggregation Records'!$F$155:$F$385,MATCH(RIGHT(M1690,255),RIGHT('Disaggregation Records'!$D$155:$D$385,255),0))=0,"",INDEX('Disaggregation Records'!$F$155:$F$385,MATCH(RIGHT(M1690,255),RIGHT('Disaggregation Records'!$D$155:$D$385,255),0))),"")</f>
        <v/>
      </c>
      <c r="P1690" s="425" t="str">
        <f t="array" aca="1" ref="P1690" ca="1">IFERROR(IF(INDEX('Disaggregation Records'!$H$155:$H$385,MATCH(RIGHT(M1690,255),RIGHT('Disaggregation Records'!$D$155:$D$385,255),0))=0,"",INDEX('Disaggregation Records'!$H$155:$H$385,MATCH(RIGHT(M1690,255),RIGHT('Disaggregation Records'!$D$155:$D$385,255),0))),"")</f>
        <v/>
      </c>
    </row>
    <row r="1691" spans="1:16" x14ac:dyDescent="0.35">
      <c r="A1691" s="891"/>
      <c r="B1691" s="903"/>
      <c r="C1691" s="890"/>
      <c r="D1691" s="901"/>
      <c r="E1691" s="913"/>
      <c r="F1691" s="431"/>
      <c r="G1691" s="905"/>
      <c r="H1691" s="895"/>
      <c r="I1691" s="915"/>
      <c r="J1691" s="899"/>
      <c r="K1691" s="893"/>
      <c r="L1691" s="425"/>
      <c r="M1691" s="425"/>
      <c r="N1691" s="425"/>
      <c r="O1691" s="425"/>
      <c r="P1691" s="425"/>
    </row>
    <row r="1692" spans="1:16" x14ac:dyDescent="0.35">
      <c r="A1692" s="891" t="str">
        <f ca="1">INDIRECT("'Disaggregation tab old'!AB"&amp;28-$K1692)</f>
        <v>a161R00000O3K5sQAF</v>
      </c>
      <c r="B1692" s="902">
        <f ca="1">INDIRECT("'Disaggregation tab old'!A"&amp;28-$K1692)</f>
        <v>27</v>
      </c>
      <c r="C1692" s="889" t="str">
        <f ca="1">VLOOKUP(B1692,'Coverage Indicators - Section D'!$A$9:$AZ$70,52,FALSE)</f>
        <v/>
      </c>
      <c r="D1692" s="900" t="str">
        <f ca="1">N1692</f>
        <v/>
      </c>
      <c r="E1692" s="912" t="str">
        <f ca="1">O1692</f>
        <v/>
      </c>
      <c r="F1692" s="431"/>
      <c r="G1692" s="904" t="str">
        <f>IF(IFERROR((F1692/F1693),"") ="", "",(F1692/F1693))</f>
        <v/>
      </c>
      <c r="H1692" s="894"/>
      <c r="I1692" s="914"/>
      <c r="J1692" s="898"/>
      <c r="K1692" s="893">
        <f ca="1">IF(OFFSET(K1692,-2,0,,)="",-300,OFFSET(K1692,-2,0,,)-1)</f>
        <v>-838</v>
      </c>
      <c r="L1692" s="425" t="e">
        <f ca="1">IF(AND(EXACT(C1692,C1690),C1690&lt;&gt;0),L1690+1,0)</f>
        <v>#NAME?</v>
      </c>
      <c r="M1692" s="425" t="str">
        <f ca="1">IF(C1692&lt;&gt;"",C1692&amp;"-"&amp;L1692,"")</f>
        <v/>
      </c>
      <c r="N1692" s="425" t="str">
        <f t="array" aca="1" ref="N1692" ca="1">IFERROR(IF(INDEX('Disaggregation Records'!$E$155:$E$385,MATCH(RIGHT(M1692,255),RIGHT('Disaggregation Records'!$D$155:$D$385,255),0))=0,"",INDEX('Disaggregation Records'!$E$155:$E$385,MATCH(RIGHT(M1692,255),RIGHT('Disaggregation Records'!$D$155:$D$385,255),0))),"")</f>
        <v/>
      </c>
      <c r="O1692" s="425" t="str">
        <f t="array" aca="1" ref="O1692" ca="1">IFERROR(IF(INDEX('Disaggregation Records'!$F$155:$F$385,MATCH(RIGHT(M1692,255),RIGHT('Disaggregation Records'!$D$155:$D$385,255),0))=0,"",INDEX('Disaggregation Records'!$F$155:$F$385,MATCH(RIGHT(M1692,255),RIGHT('Disaggregation Records'!$D$155:$D$385,255),0))),"")</f>
        <v/>
      </c>
      <c r="P1692" s="425" t="str">
        <f t="array" aca="1" ref="P1692" ca="1">IFERROR(IF(INDEX('Disaggregation Records'!$H$155:$H$385,MATCH(RIGHT(M1692,255),RIGHT('Disaggregation Records'!$D$155:$D$385,255),0))=0,"",INDEX('Disaggregation Records'!$H$155:$H$385,MATCH(RIGHT(M1692,255),RIGHT('Disaggregation Records'!$D$155:$D$385,255),0))),"")</f>
        <v/>
      </c>
    </row>
    <row r="1693" spans="1:16" x14ac:dyDescent="0.35">
      <c r="A1693" s="891"/>
      <c r="B1693" s="903"/>
      <c r="C1693" s="890"/>
      <c r="D1693" s="901"/>
      <c r="E1693" s="913"/>
      <c r="F1693" s="431"/>
      <c r="G1693" s="905"/>
      <c r="H1693" s="895"/>
      <c r="I1693" s="915"/>
      <c r="J1693" s="899"/>
      <c r="K1693" s="893"/>
      <c r="L1693" s="425"/>
      <c r="M1693" s="425"/>
      <c r="N1693" s="425"/>
      <c r="O1693" s="425"/>
      <c r="P1693" s="425"/>
    </row>
    <row r="1694" spans="1:16" x14ac:dyDescent="0.35">
      <c r="A1694" s="891" t="str">
        <f ca="1">INDIRECT("'Disaggregation tab old'!AB"&amp;28-$K1694)</f>
        <v>a161R00000O3K5tQAF</v>
      </c>
      <c r="B1694" s="902">
        <f ca="1">INDIRECT("'Disaggregation tab old'!A"&amp;28-$K1694)</f>
        <v>27</v>
      </c>
      <c r="C1694" s="889" t="str">
        <f ca="1">VLOOKUP(B1694,'Coverage Indicators - Section D'!$A$9:$AZ$70,52,FALSE)</f>
        <v/>
      </c>
      <c r="D1694" s="900" t="str">
        <f ca="1">N1694</f>
        <v/>
      </c>
      <c r="E1694" s="912" t="str">
        <f ca="1">O1694</f>
        <v/>
      </c>
      <c r="F1694" s="431"/>
      <c r="G1694" s="904" t="str">
        <f>IF(IFERROR((F1694/F1695),"") ="", "",(F1694/F1695))</f>
        <v/>
      </c>
      <c r="H1694" s="894"/>
      <c r="I1694" s="914"/>
      <c r="J1694" s="898"/>
      <c r="K1694" s="893">
        <f ca="1">IF(OFFSET(K1694,-2,0,,)="",-300,OFFSET(K1694,-2,0,,)-1)</f>
        <v>-839</v>
      </c>
      <c r="L1694" s="425" t="e">
        <f ca="1">IF(AND(EXACT(C1694,C1692),C1692&lt;&gt;0),L1692+1,0)</f>
        <v>#NAME?</v>
      </c>
      <c r="M1694" s="425" t="str">
        <f ca="1">IF(C1694&lt;&gt;"",C1694&amp;"-"&amp;L1694,"")</f>
        <v/>
      </c>
      <c r="N1694" s="425" t="str">
        <f t="array" aca="1" ref="N1694" ca="1">IFERROR(IF(INDEX('Disaggregation Records'!$E$155:$E$385,MATCH(RIGHT(M1694,255),RIGHT('Disaggregation Records'!$D$155:$D$385,255),0))=0,"",INDEX('Disaggregation Records'!$E$155:$E$385,MATCH(RIGHT(M1694,255),RIGHT('Disaggregation Records'!$D$155:$D$385,255),0))),"")</f>
        <v/>
      </c>
      <c r="O1694" s="425" t="str">
        <f t="array" aca="1" ref="O1694" ca="1">IFERROR(IF(INDEX('Disaggregation Records'!$F$155:$F$385,MATCH(RIGHT(M1694,255),RIGHT('Disaggregation Records'!$D$155:$D$385,255),0))=0,"",INDEX('Disaggregation Records'!$F$155:$F$385,MATCH(RIGHT(M1694,255),RIGHT('Disaggregation Records'!$D$155:$D$385,255),0))),"")</f>
        <v/>
      </c>
      <c r="P1694" s="425" t="str">
        <f t="array" aca="1" ref="P1694" ca="1">IFERROR(IF(INDEX('Disaggregation Records'!$H$155:$H$385,MATCH(RIGHT(M1694,255),RIGHT('Disaggregation Records'!$D$155:$D$385,255),0))=0,"",INDEX('Disaggregation Records'!$H$155:$H$385,MATCH(RIGHT(M1694,255),RIGHT('Disaggregation Records'!$D$155:$D$385,255),0))),"")</f>
        <v/>
      </c>
    </row>
    <row r="1695" spans="1:16" x14ac:dyDescent="0.35">
      <c r="A1695" s="891"/>
      <c r="B1695" s="903"/>
      <c r="C1695" s="890"/>
      <c r="D1695" s="901"/>
      <c r="E1695" s="913"/>
      <c r="F1695" s="431"/>
      <c r="G1695" s="905"/>
      <c r="H1695" s="895"/>
      <c r="I1695" s="915"/>
      <c r="J1695" s="899"/>
      <c r="K1695" s="893"/>
      <c r="L1695" s="425"/>
      <c r="M1695" s="425"/>
      <c r="N1695" s="425"/>
      <c r="O1695" s="425"/>
      <c r="P1695" s="425"/>
    </row>
    <row r="1696" spans="1:16" x14ac:dyDescent="0.35">
      <c r="A1696" s="891" t="str">
        <f ca="1">INDIRECT("'Disaggregation tab old'!AB"&amp;28-$K1696)</f>
        <v>a161R00000O3K5uQAF</v>
      </c>
      <c r="B1696" s="902">
        <f ca="1">INDIRECT("'Disaggregation tab old'!A"&amp;28-$K1696)</f>
        <v>28</v>
      </c>
      <c r="C1696" s="889" t="str">
        <f ca="1">VLOOKUP(B1696,'Coverage Indicators - Section D'!$A$9:$AZ$70,52,FALSE)</f>
        <v/>
      </c>
      <c r="D1696" s="900" t="str">
        <f ca="1">N1696</f>
        <v/>
      </c>
      <c r="E1696" s="912" t="str">
        <f ca="1">O1696</f>
        <v/>
      </c>
      <c r="F1696" s="431"/>
      <c r="G1696" s="904" t="str">
        <f>IF(IFERROR((F1696/F1697),"") ="", "",(F1696/F1697))</f>
        <v/>
      </c>
      <c r="H1696" s="894"/>
      <c r="I1696" s="914"/>
      <c r="J1696" s="898"/>
      <c r="K1696" s="893">
        <f ca="1">IF(OFFSET(K1696,-2,0,,)="",-300,OFFSET(K1696,-2,0,,)-1)</f>
        <v>-840</v>
      </c>
      <c r="L1696" s="425" t="e">
        <f ca="1">IF(AND(EXACT(C1696,C1694),C1694&lt;&gt;0),L1694+1,0)</f>
        <v>#NAME?</v>
      </c>
      <c r="M1696" s="425" t="str">
        <f ca="1">IF(C1696&lt;&gt;"",C1696&amp;"-"&amp;L1696,"")</f>
        <v/>
      </c>
      <c r="N1696" s="425" t="str">
        <f t="array" aca="1" ref="N1696" ca="1">IFERROR(IF(INDEX('Disaggregation Records'!$E$155:$E$385,MATCH(RIGHT(M1696,255),RIGHT('Disaggregation Records'!$D$155:$D$385,255),0))=0,"",INDEX('Disaggregation Records'!$E$155:$E$385,MATCH(RIGHT(M1696,255),RIGHT('Disaggregation Records'!$D$155:$D$385,255),0))),"")</f>
        <v/>
      </c>
      <c r="O1696" s="425" t="str">
        <f t="array" aca="1" ref="O1696" ca="1">IFERROR(IF(INDEX('Disaggregation Records'!$F$155:$F$385,MATCH(RIGHT(M1696,255),RIGHT('Disaggregation Records'!$D$155:$D$385,255),0))=0,"",INDEX('Disaggregation Records'!$F$155:$F$385,MATCH(RIGHT(M1696,255),RIGHT('Disaggregation Records'!$D$155:$D$385,255),0))),"")</f>
        <v/>
      </c>
      <c r="P1696" s="425" t="str">
        <f t="array" aca="1" ref="P1696" ca="1">IFERROR(IF(INDEX('Disaggregation Records'!$H$155:$H$385,MATCH(RIGHT(M1696,255),RIGHT('Disaggregation Records'!$D$155:$D$385,255),0))=0,"",INDEX('Disaggregation Records'!$H$155:$H$385,MATCH(RIGHT(M1696,255),RIGHT('Disaggregation Records'!$D$155:$D$385,255),0))),"")</f>
        <v/>
      </c>
    </row>
    <row r="1697" spans="1:16" x14ac:dyDescent="0.35">
      <c r="A1697" s="891"/>
      <c r="B1697" s="903"/>
      <c r="C1697" s="890"/>
      <c r="D1697" s="901"/>
      <c r="E1697" s="913"/>
      <c r="F1697" s="431"/>
      <c r="G1697" s="905"/>
      <c r="H1697" s="895"/>
      <c r="I1697" s="915"/>
      <c r="J1697" s="899"/>
      <c r="K1697" s="893"/>
      <c r="L1697" s="425"/>
      <c r="M1697" s="425"/>
      <c r="N1697" s="425"/>
      <c r="O1697" s="425"/>
      <c r="P1697" s="425"/>
    </row>
    <row r="1698" spans="1:16" x14ac:dyDescent="0.35">
      <c r="A1698" s="891" t="str">
        <f ca="1">INDIRECT("'Disaggregation tab old'!AB"&amp;28-$K1698)</f>
        <v>a161R00000O3K5vQAF</v>
      </c>
      <c r="B1698" s="902">
        <f ca="1">INDIRECT("'Disaggregation tab old'!A"&amp;28-$K1698)</f>
        <v>28</v>
      </c>
      <c r="C1698" s="889" t="str">
        <f ca="1">VLOOKUP(B1698,'Coverage Indicators - Section D'!$A$9:$AZ$70,52,FALSE)</f>
        <v/>
      </c>
      <c r="D1698" s="900" t="str">
        <f ca="1">N1698</f>
        <v/>
      </c>
      <c r="E1698" s="912" t="str">
        <f ca="1">O1698</f>
        <v/>
      </c>
      <c r="F1698" s="431"/>
      <c r="G1698" s="904" t="str">
        <f>IF(IFERROR((F1698/F1699),"") ="", "",(F1698/F1699))</f>
        <v/>
      </c>
      <c r="H1698" s="894"/>
      <c r="I1698" s="914"/>
      <c r="J1698" s="898"/>
      <c r="K1698" s="893">
        <f ca="1">IF(OFFSET(K1698,-2,0,,)="",-300,OFFSET(K1698,-2,0,,)-1)</f>
        <v>-841</v>
      </c>
      <c r="L1698" s="425" t="e">
        <f ca="1">IF(AND(EXACT(C1698,C1696),C1696&lt;&gt;0),L1696+1,0)</f>
        <v>#NAME?</v>
      </c>
      <c r="M1698" s="425" t="str">
        <f ca="1">IF(C1698&lt;&gt;"",C1698&amp;"-"&amp;L1698,"")</f>
        <v/>
      </c>
      <c r="N1698" s="425" t="str">
        <f t="array" aca="1" ref="N1698" ca="1">IFERROR(IF(INDEX('Disaggregation Records'!$E$155:$E$385,MATCH(RIGHT(M1698,255),RIGHT('Disaggregation Records'!$D$155:$D$385,255),0))=0,"",INDEX('Disaggregation Records'!$E$155:$E$385,MATCH(RIGHT(M1698,255),RIGHT('Disaggregation Records'!$D$155:$D$385,255),0))),"")</f>
        <v/>
      </c>
      <c r="O1698" s="425" t="str">
        <f t="array" aca="1" ref="O1698" ca="1">IFERROR(IF(INDEX('Disaggregation Records'!$F$155:$F$385,MATCH(RIGHT(M1698,255),RIGHT('Disaggregation Records'!$D$155:$D$385,255),0))=0,"",INDEX('Disaggregation Records'!$F$155:$F$385,MATCH(RIGHT(M1698,255),RIGHT('Disaggregation Records'!$D$155:$D$385,255),0))),"")</f>
        <v/>
      </c>
      <c r="P1698" s="425" t="str">
        <f t="array" aca="1" ref="P1698" ca="1">IFERROR(IF(INDEX('Disaggregation Records'!$H$155:$H$385,MATCH(RIGHT(M1698,255),RIGHT('Disaggregation Records'!$D$155:$D$385,255),0))=0,"",INDEX('Disaggregation Records'!$H$155:$H$385,MATCH(RIGHT(M1698,255),RIGHT('Disaggregation Records'!$D$155:$D$385,255),0))),"")</f>
        <v/>
      </c>
    </row>
    <row r="1699" spans="1:16" x14ac:dyDescent="0.35">
      <c r="A1699" s="891"/>
      <c r="B1699" s="903"/>
      <c r="C1699" s="890"/>
      <c r="D1699" s="901"/>
      <c r="E1699" s="913"/>
      <c r="F1699" s="431"/>
      <c r="G1699" s="905"/>
      <c r="H1699" s="895"/>
      <c r="I1699" s="915"/>
      <c r="J1699" s="899"/>
      <c r="K1699" s="893"/>
      <c r="L1699" s="425"/>
      <c r="M1699" s="425"/>
      <c r="N1699" s="425"/>
      <c r="O1699" s="425"/>
      <c r="P1699" s="425"/>
    </row>
    <row r="1700" spans="1:16" x14ac:dyDescent="0.35">
      <c r="A1700" s="891" t="str">
        <f ca="1">INDIRECT("'Disaggregation tab old'!AB"&amp;28-$K1700)</f>
        <v>a161R00000O3K5wQAF</v>
      </c>
      <c r="B1700" s="902">
        <f ca="1">INDIRECT("'Disaggregation tab old'!A"&amp;28-$K1700)</f>
        <v>28</v>
      </c>
      <c r="C1700" s="889" t="str">
        <f ca="1">VLOOKUP(B1700,'Coverage Indicators - Section D'!$A$9:$AZ$70,52,FALSE)</f>
        <v/>
      </c>
      <c r="D1700" s="900" t="str">
        <f ca="1">N1700</f>
        <v/>
      </c>
      <c r="E1700" s="912" t="str">
        <f ca="1">O1700</f>
        <v/>
      </c>
      <c r="F1700" s="431"/>
      <c r="G1700" s="904" t="str">
        <f>IF(IFERROR((F1700/F1701),"") ="", "",(F1700/F1701))</f>
        <v/>
      </c>
      <c r="H1700" s="894"/>
      <c r="I1700" s="914"/>
      <c r="J1700" s="898"/>
      <c r="K1700" s="893">
        <f ca="1">IF(OFFSET(K1700,-2,0,,)="",-300,OFFSET(K1700,-2,0,,)-1)</f>
        <v>-842</v>
      </c>
      <c r="L1700" s="425" t="e">
        <f ca="1">IF(AND(EXACT(C1700,C1698),C1698&lt;&gt;0),L1698+1,0)</f>
        <v>#NAME?</v>
      </c>
      <c r="M1700" s="425" t="str">
        <f ca="1">IF(C1700&lt;&gt;"",C1700&amp;"-"&amp;L1700,"")</f>
        <v/>
      </c>
      <c r="N1700" s="425" t="str">
        <f t="array" aca="1" ref="N1700" ca="1">IFERROR(IF(INDEX('Disaggregation Records'!$E$155:$E$385,MATCH(RIGHT(M1700,255),RIGHT('Disaggregation Records'!$D$155:$D$385,255),0))=0,"",INDEX('Disaggregation Records'!$E$155:$E$385,MATCH(RIGHT(M1700,255),RIGHT('Disaggregation Records'!$D$155:$D$385,255),0))),"")</f>
        <v/>
      </c>
      <c r="O1700" s="425" t="str">
        <f t="array" aca="1" ref="O1700" ca="1">IFERROR(IF(INDEX('Disaggregation Records'!$F$155:$F$385,MATCH(RIGHT(M1700,255),RIGHT('Disaggregation Records'!$D$155:$D$385,255),0))=0,"",INDEX('Disaggregation Records'!$F$155:$F$385,MATCH(RIGHT(M1700,255),RIGHT('Disaggregation Records'!$D$155:$D$385,255),0))),"")</f>
        <v/>
      </c>
      <c r="P1700" s="425" t="str">
        <f t="array" aca="1" ref="P1700" ca="1">IFERROR(IF(INDEX('Disaggregation Records'!$H$155:$H$385,MATCH(RIGHT(M1700,255),RIGHT('Disaggregation Records'!$D$155:$D$385,255),0))=0,"",INDEX('Disaggregation Records'!$H$155:$H$385,MATCH(RIGHT(M1700,255),RIGHT('Disaggregation Records'!$D$155:$D$385,255),0))),"")</f>
        <v/>
      </c>
    </row>
    <row r="1701" spans="1:16" x14ac:dyDescent="0.35">
      <c r="A1701" s="891"/>
      <c r="B1701" s="903"/>
      <c r="C1701" s="890"/>
      <c r="D1701" s="901"/>
      <c r="E1701" s="913"/>
      <c r="F1701" s="431"/>
      <c r="G1701" s="905"/>
      <c r="H1701" s="895"/>
      <c r="I1701" s="915"/>
      <c r="J1701" s="899"/>
      <c r="K1701" s="893"/>
      <c r="L1701" s="425"/>
      <c r="M1701" s="425"/>
      <c r="N1701" s="425"/>
      <c r="O1701" s="425"/>
      <c r="P1701" s="425"/>
    </row>
    <row r="1702" spans="1:16" x14ac:dyDescent="0.35">
      <c r="A1702" s="891" t="str">
        <f ca="1">INDIRECT("'Disaggregation tab old'!AB"&amp;28-$K1702)</f>
        <v>a161R00000O3K5xQAF</v>
      </c>
      <c r="B1702" s="902">
        <f ca="1">INDIRECT("'Disaggregation tab old'!A"&amp;28-$K1702)</f>
        <v>28</v>
      </c>
      <c r="C1702" s="889" t="str">
        <f ca="1">VLOOKUP(B1702,'Coverage Indicators - Section D'!$A$9:$AZ$70,52,FALSE)</f>
        <v/>
      </c>
      <c r="D1702" s="900" t="str">
        <f ca="1">N1702</f>
        <v/>
      </c>
      <c r="E1702" s="912" t="str">
        <f ca="1">O1702</f>
        <v/>
      </c>
      <c r="F1702" s="431"/>
      <c r="G1702" s="904" t="str">
        <f>IF(IFERROR((F1702/F1703),"") ="", "",(F1702/F1703))</f>
        <v/>
      </c>
      <c r="H1702" s="894"/>
      <c r="I1702" s="914"/>
      <c r="J1702" s="898"/>
      <c r="K1702" s="893">
        <f ca="1">IF(OFFSET(K1702,-2,0,,)="",-300,OFFSET(K1702,-2,0,,)-1)</f>
        <v>-843</v>
      </c>
      <c r="L1702" s="425" t="e">
        <f ca="1">IF(AND(EXACT(C1702,C1700),C1700&lt;&gt;0),L1700+1,0)</f>
        <v>#NAME?</v>
      </c>
      <c r="M1702" s="425" t="str">
        <f ca="1">IF(C1702&lt;&gt;"",C1702&amp;"-"&amp;L1702,"")</f>
        <v/>
      </c>
      <c r="N1702" s="425" t="str">
        <f t="array" aca="1" ref="N1702" ca="1">IFERROR(IF(INDEX('Disaggregation Records'!$E$155:$E$385,MATCH(RIGHT(M1702,255),RIGHT('Disaggregation Records'!$D$155:$D$385,255),0))=0,"",INDEX('Disaggregation Records'!$E$155:$E$385,MATCH(RIGHT(M1702,255),RIGHT('Disaggregation Records'!$D$155:$D$385,255),0))),"")</f>
        <v/>
      </c>
      <c r="O1702" s="425" t="str">
        <f t="array" aca="1" ref="O1702" ca="1">IFERROR(IF(INDEX('Disaggregation Records'!$F$155:$F$385,MATCH(RIGHT(M1702,255),RIGHT('Disaggregation Records'!$D$155:$D$385,255),0))=0,"",INDEX('Disaggregation Records'!$F$155:$F$385,MATCH(RIGHT(M1702,255),RIGHT('Disaggregation Records'!$D$155:$D$385,255),0))),"")</f>
        <v/>
      </c>
      <c r="P1702" s="425" t="str">
        <f t="array" aca="1" ref="P1702" ca="1">IFERROR(IF(INDEX('Disaggregation Records'!$H$155:$H$385,MATCH(RIGHT(M1702,255),RIGHT('Disaggregation Records'!$D$155:$D$385,255),0))=0,"",INDEX('Disaggregation Records'!$H$155:$H$385,MATCH(RIGHT(M1702,255),RIGHT('Disaggregation Records'!$D$155:$D$385,255),0))),"")</f>
        <v/>
      </c>
    </row>
    <row r="1703" spans="1:16" x14ac:dyDescent="0.35">
      <c r="A1703" s="891"/>
      <c r="B1703" s="903"/>
      <c r="C1703" s="890"/>
      <c r="D1703" s="901"/>
      <c r="E1703" s="913"/>
      <c r="F1703" s="431"/>
      <c r="G1703" s="905"/>
      <c r="H1703" s="895"/>
      <c r="I1703" s="915"/>
      <c r="J1703" s="899"/>
      <c r="K1703" s="893"/>
      <c r="L1703" s="425"/>
      <c r="M1703" s="425"/>
      <c r="N1703" s="425"/>
      <c r="O1703" s="425"/>
      <c r="P1703" s="425"/>
    </row>
    <row r="1704" spans="1:16" x14ac:dyDescent="0.35">
      <c r="A1704" s="891" t="str">
        <f ca="1">INDIRECT("'Disaggregation tab old'!AB"&amp;28-$K1704)</f>
        <v>a161R00000O3K5yQAF</v>
      </c>
      <c r="B1704" s="902">
        <f ca="1">INDIRECT("'Disaggregation tab old'!A"&amp;28-$K1704)</f>
        <v>28</v>
      </c>
      <c r="C1704" s="889" t="str">
        <f ca="1">VLOOKUP(B1704,'Coverage Indicators - Section D'!$A$9:$AZ$70,52,FALSE)</f>
        <v/>
      </c>
      <c r="D1704" s="900" t="str">
        <f ca="1">N1704</f>
        <v/>
      </c>
      <c r="E1704" s="912" t="str">
        <f ca="1">O1704</f>
        <v/>
      </c>
      <c r="F1704" s="431"/>
      <c r="G1704" s="904" t="str">
        <f>IF(IFERROR((F1704/F1705),"") ="", "",(F1704/F1705))</f>
        <v/>
      </c>
      <c r="H1704" s="894"/>
      <c r="I1704" s="914"/>
      <c r="J1704" s="898"/>
      <c r="K1704" s="893">
        <f ca="1">IF(OFFSET(K1704,-2,0,,)="",-300,OFFSET(K1704,-2,0,,)-1)</f>
        <v>-844</v>
      </c>
      <c r="L1704" s="425" t="e">
        <f ca="1">IF(AND(EXACT(C1704,C1702),C1702&lt;&gt;0),L1702+1,0)</f>
        <v>#NAME?</v>
      </c>
      <c r="M1704" s="425" t="str">
        <f ca="1">IF(C1704&lt;&gt;"",C1704&amp;"-"&amp;L1704,"")</f>
        <v/>
      </c>
      <c r="N1704" s="425" t="str">
        <f t="array" aca="1" ref="N1704" ca="1">IFERROR(IF(INDEX('Disaggregation Records'!$E$155:$E$385,MATCH(RIGHT(M1704,255),RIGHT('Disaggregation Records'!$D$155:$D$385,255),0))=0,"",INDEX('Disaggregation Records'!$E$155:$E$385,MATCH(RIGHT(M1704,255),RIGHT('Disaggregation Records'!$D$155:$D$385,255),0))),"")</f>
        <v/>
      </c>
      <c r="O1704" s="425" t="str">
        <f t="array" aca="1" ref="O1704" ca="1">IFERROR(IF(INDEX('Disaggregation Records'!$F$155:$F$385,MATCH(RIGHT(M1704,255),RIGHT('Disaggregation Records'!$D$155:$D$385,255),0))=0,"",INDEX('Disaggregation Records'!$F$155:$F$385,MATCH(RIGHT(M1704,255),RIGHT('Disaggregation Records'!$D$155:$D$385,255),0))),"")</f>
        <v/>
      </c>
      <c r="P1704" s="425" t="str">
        <f t="array" aca="1" ref="P1704" ca="1">IFERROR(IF(INDEX('Disaggregation Records'!$H$155:$H$385,MATCH(RIGHT(M1704,255),RIGHT('Disaggregation Records'!$D$155:$D$385,255),0))=0,"",INDEX('Disaggregation Records'!$H$155:$H$385,MATCH(RIGHT(M1704,255),RIGHT('Disaggregation Records'!$D$155:$D$385,255),0))),"")</f>
        <v/>
      </c>
    </row>
    <row r="1705" spans="1:16" x14ac:dyDescent="0.35">
      <c r="A1705" s="891"/>
      <c r="B1705" s="903"/>
      <c r="C1705" s="890"/>
      <c r="D1705" s="901"/>
      <c r="E1705" s="913"/>
      <c r="F1705" s="431"/>
      <c r="G1705" s="905"/>
      <c r="H1705" s="895"/>
      <c r="I1705" s="915"/>
      <c r="J1705" s="899"/>
      <c r="K1705" s="893"/>
      <c r="L1705" s="425"/>
      <c r="M1705" s="425"/>
      <c r="N1705" s="425"/>
      <c r="O1705" s="425"/>
      <c r="P1705" s="425"/>
    </row>
    <row r="1706" spans="1:16" x14ac:dyDescent="0.35">
      <c r="A1706" s="891" t="str">
        <f ca="1">INDIRECT("'Disaggregation tab old'!AB"&amp;28-$K1706)</f>
        <v>a161R00000O3K5zQAF</v>
      </c>
      <c r="B1706" s="902">
        <f ca="1">INDIRECT("'Disaggregation tab old'!A"&amp;28-$K1706)</f>
        <v>28</v>
      </c>
      <c r="C1706" s="889" t="str">
        <f ca="1">VLOOKUP(B1706,'Coverage Indicators - Section D'!$A$9:$AZ$70,52,FALSE)</f>
        <v/>
      </c>
      <c r="D1706" s="900" t="str">
        <f ca="1">N1706</f>
        <v/>
      </c>
      <c r="E1706" s="912" t="str">
        <f ca="1">O1706</f>
        <v/>
      </c>
      <c r="F1706" s="431"/>
      <c r="G1706" s="904" t="str">
        <f>IF(IFERROR((F1706/F1707),"") ="", "",(F1706/F1707))</f>
        <v/>
      </c>
      <c r="H1706" s="894"/>
      <c r="I1706" s="914"/>
      <c r="J1706" s="898"/>
      <c r="K1706" s="893">
        <f ca="1">IF(OFFSET(K1706,-2,0,,)="",-300,OFFSET(K1706,-2,0,,)-1)</f>
        <v>-845</v>
      </c>
      <c r="L1706" s="425" t="e">
        <f ca="1">IF(AND(EXACT(C1706,C1704),C1704&lt;&gt;0),L1704+1,0)</f>
        <v>#NAME?</v>
      </c>
      <c r="M1706" s="425" t="str">
        <f ca="1">IF(C1706&lt;&gt;"",C1706&amp;"-"&amp;L1706,"")</f>
        <v/>
      </c>
      <c r="N1706" s="425" t="str">
        <f t="array" aca="1" ref="N1706" ca="1">IFERROR(IF(INDEX('Disaggregation Records'!$E$155:$E$385,MATCH(RIGHT(M1706,255),RIGHT('Disaggregation Records'!$D$155:$D$385,255),0))=0,"",INDEX('Disaggregation Records'!$E$155:$E$385,MATCH(RIGHT(M1706,255),RIGHT('Disaggregation Records'!$D$155:$D$385,255),0))),"")</f>
        <v/>
      </c>
      <c r="O1706" s="425" t="str">
        <f t="array" aca="1" ref="O1706" ca="1">IFERROR(IF(INDEX('Disaggregation Records'!$F$155:$F$385,MATCH(RIGHT(M1706,255),RIGHT('Disaggregation Records'!$D$155:$D$385,255),0))=0,"",INDEX('Disaggregation Records'!$F$155:$F$385,MATCH(RIGHT(M1706,255),RIGHT('Disaggregation Records'!$D$155:$D$385,255),0))),"")</f>
        <v/>
      </c>
      <c r="P1706" s="425" t="str">
        <f t="array" aca="1" ref="P1706" ca="1">IFERROR(IF(INDEX('Disaggregation Records'!$H$155:$H$385,MATCH(RIGHT(M1706,255),RIGHT('Disaggregation Records'!$D$155:$D$385,255),0))=0,"",INDEX('Disaggregation Records'!$H$155:$H$385,MATCH(RIGHT(M1706,255),RIGHT('Disaggregation Records'!$D$155:$D$385,255),0))),"")</f>
        <v/>
      </c>
    </row>
    <row r="1707" spans="1:16" x14ac:dyDescent="0.35">
      <c r="A1707" s="891"/>
      <c r="B1707" s="903"/>
      <c r="C1707" s="890"/>
      <c r="D1707" s="901"/>
      <c r="E1707" s="913"/>
      <c r="F1707" s="431"/>
      <c r="G1707" s="905"/>
      <c r="H1707" s="895"/>
      <c r="I1707" s="915"/>
      <c r="J1707" s="899"/>
      <c r="K1707" s="893"/>
      <c r="L1707" s="425"/>
      <c r="M1707" s="425"/>
      <c r="N1707" s="425"/>
      <c r="O1707" s="425"/>
      <c r="P1707" s="425"/>
    </row>
    <row r="1708" spans="1:16" x14ac:dyDescent="0.35">
      <c r="A1708" s="891" t="str">
        <f ca="1">INDIRECT("'Disaggregation tab old'!AB"&amp;28-$K1708)</f>
        <v>a161R00000O3K60QAF</v>
      </c>
      <c r="B1708" s="902">
        <f ca="1">INDIRECT("'Disaggregation tab old'!A"&amp;28-$K1708)</f>
        <v>28</v>
      </c>
      <c r="C1708" s="889" t="str">
        <f ca="1">VLOOKUP(B1708,'Coverage Indicators - Section D'!$A$9:$AZ$70,52,FALSE)</f>
        <v/>
      </c>
      <c r="D1708" s="900" t="str">
        <f ca="1">N1708</f>
        <v/>
      </c>
      <c r="E1708" s="912" t="str">
        <f ca="1">O1708</f>
        <v/>
      </c>
      <c r="F1708" s="431"/>
      <c r="G1708" s="904" t="str">
        <f>IF(IFERROR((F1708/F1709),"") ="", "",(F1708/F1709))</f>
        <v/>
      </c>
      <c r="H1708" s="894"/>
      <c r="I1708" s="914"/>
      <c r="J1708" s="898"/>
      <c r="K1708" s="893">
        <f ca="1">IF(OFFSET(K1708,-2,0,,)="",-300,OFFSET(K1708,-2,0,,)-1)</f>
        <v>-846</v>
      </c>
      <c r="L1708" s="425" t="e">
        <f ca="1">IF(AND(EXACT(C1708,C1706),C1706&lt;&gt;0),L1706+1,0)</f>
        <v>#NAME?</v>
      </c>
      <c r="M1708" s="425" t="str">
        <f ca="1">IF(C1708&lt;&gt;"",C1708&amp;"-"&amp;L1708,"")</f>
        <v/>
      </c>
      <c r="N1708" s="425" t="str">
        <f t="array" aca="1" ref="N1708" ca="1">IFERROR(IF(INDEX('Disaggregation Records'!$E$155:$E$385,MATCH(RIGHT(M1708,255),RIGHT('Disaggregation Records'!$D$155:$D$385,255),0))=0,"",INDEX('Disaggregation Records'!$E$155:$E$385,MATCH(RIGHT(M1708,255),RIGHT('Disaggregation Records'!$D$155:$D$385,255),0))),"")</f>
        <v/>
      </c>
      <c r="O1708" s="425" t="str">
        <f t="array" aca="1" ref="O1708" ca="1">IFERROR(IF(INDEX('Disaggregation Records'!$F$155:$F$385,MATCH(RIGHT(M1708,255),RIGHT('Disaggregation Records'!$D$155:$D$385,255),0))=0,"",INDEX('Disaggregation Records'!$F$155:$F$385,MATCH(RIGHT(M1708,255),RIGHT('Disaggregation Records'!$D$155:$D$385,255),0))),"")</f>
        <v/>
      </c>
      <c r="P1708" s="425" t="str">
        <f t="array" aca="1" ref="P1708" ca="1">IFERROR(IF(INDEX('Disaggregation Records'!$H$155:$H$385,MATCH(RIGHT(M1708,255),RIGHT('Disaggregation Records'!$D$155:$D$385,255),0))=0,"",INDEX('Disaggregation Records'!$H$155:$H$385,MATCH(RIGHT(M1708,255),RIGHT('Disaggregation Records'!$D$155:$D$385,255),0))),"")</f>
        <v/>
      </c>
    </row>
    <row r="1709" spans="1:16" x14ac:dyDescent="0.35">
      <c r="A1709" s="891"/>
      <c r="B1709" s="903"/>
      <c r="C1709" s="890"/>
      <c r="D1709" s="901"/>
      <c r="E1709" s="913"/>
      <c r="F1709" s="431"/>
      <c r="G1709" s="905"/>
      <c r="H1709" s="895"/>
      <c r="I1709" s="915"/>
      <c r="J1709" s="899"/>
      <c r="K1709" s="893"/>
      <c r="L1709" s="425"/>
      <c r="M1709" s="425"/>
      <c r="N1709" s="425"/>
      <c r="O1709" s="425"/>
      <c r="P1709" s="425"/>
    </row>
    <row r="1710" spans="1:16" x14ac:dyDescent="0.35">
      <c r="A1710" s="891" t="str">
        <f ca="1">INDIRECT("'Disaggregation tab old'!AB"&amp;28-$K1710)</f>
        <v>a161R00000O3K61QAF</v>
      </c>
      <c r="B1710" s="902">
        <f ca="1">INDIRECT("'Disaggregation tab old'!A"&amp;28-$K1710)</f>
        <v>28</v>
      </c>
      <c r="C1710" s="889" t="str">
        <f ca="1">VLOOKUP(B1710,'Coverage Indicators - Section D'!$A$9:$AZ$70,52,FALSE)</f>
        <v/>
      </c>
      <c r="D1710" s="900" t="str">
        <f ca="1">N1710</f>
        <v/>
      </c>
      <c r="E1710" s="912" t="str">
        <f ca="1">O1710</f>
        <v/>
      </c>
      <c r="F1710" s="431"/>
      <c r="G1710" s="904" t="str">
        <f>IF(IFERROR((F1710/F1711),"") ="", "",(F1710/F1711))</f>
        <v/>
      </c>
      <c r="H1710" s="894"/>
      <c r="I1710" s="914"/>
      <c r="J1710" s="898"/>
      <c r="K1710" s="893">
        <f ca="1">IF(OFFSET(K1710,-2,0,,)="",-300,OFFSET(K1710,-2,0,,)-1)</f>
        <v>-847</v>
      </c>
      <c r="L1710" s="425" t="e">
        <f ca="1">IF(AND(EXACT(C1710,C1708),C1708&lt;&gt;0),L1708+1,0)</f>
        <v>#NAME?</v>
      </c>
      <c r="M1710" s="425" t="str">
        <f ca="1">IF(C1710&lt;&gt;"",C1710&amp;"-"&amp;L1710,"")</f>
        <v/>
      </c>
      <c r="N1710" s="425" t="str">
        <f t="array" aca="1" ref="N1710" ca="1">IFERROR(IF(INDEX('Disaggregation Records'!$E$155:$E$385,MATCH(RIGHT(M1710,255),RIGHT('Disaggregation Records'!$D$155:$D$385,255),0))=0,"",INDEX('Disaggregation Records'!$E$155:$E$385,MATCH(RIGHT(M1710,255),RIGHT('Disaggregation Records'!$D$155:$D$385,255),0))),"")</f>
        <v/>
      </c>
      <c r="O1710" s="425" t="str">
        <f t="array" aca="1" ref="O1710" ca="1">IFERROR(IF(INDEX('Disaggregation Records'!$F$155:$F$385,MATCH(RIGHT(M1710,255),RIGHT('Disaggregation Records'!$D$155:$D$385,255),0))=0,"",INDEX('Disaggregation Records'!$F$155:$F$385,MATCH(RIGHT(M1710,255),RIGHT('Disaggregation Records'!$D$155:$D$385,255),0))),"")</f>
        <v/>
      </c>
      <c r="P1710" s="425" t="str">
        <f t="array" aca="1" ref="P1710" ca="1">IFERROR(IF(INDEX('Disaggregation Records'!$H$155:$H$385,MATCH(RIGHT(M1710,255),RIGHT('Disaggregation Records'!$D$155:$D$385,255),0))=0,"",INDEX('Disaggregation Records'!$H$155:$H$385,MATCH(RIGHT(M1710,255),RIGHT('Disaggregation Records'!$D$155:$D$385,255),0))),"")</f>
        <v/>
      </c>
    </row>
    <row r="1711" spans="1:16" x14ac:dyDescent="0.35">
      <c r="A1711" s="891"/>
      <c r="B1711" s="903"/>
      <c r="C1711" s="890"/>
      <c r="D1711" s="901"/>
      <c r="E1711" s="913"/>
      <c r="F1711" s="431"/>
      <c r="G1711" s="905"/>
      <c r="H1711" s="895"/>
      <c r="I1711" s="915"/>
      <c r="J1711" s="899"/>
      <c r="K1711" s="893"/>
      <c r="L1711" s="425"/>
      <c r="M1711" s="425"/>
      <c r="N1711" s="425"/>
      <c r="O1711" s="425"/>
      <c r="P1711" s="425"/>
    </row>
    <row r="1712" spans="1:16" x14ac:dyDescent="0.35">
      <c r="A1712" s="891" t="str">
        <f ca="1">INDIRECT("'Disaggregation tab old'!AB"&amp;28-$K1712)</f>
        <v>a161R00000O3K62QAF</v>
      </c>
      <c r="B1712" s="902">
        <f ca="1">INDIRECT("'Disaggregation tab old'!A"&amp;28-$K1712)</f>
        <v>28</v>
      </c>
      <c r="C1712" s="889" t="str">
        <f ca="1">VLOOKUP(B1712,'Coverage Indicators - Section D'!$A$9:$AZ$70,52,FALSE)</f>
        <v/>
      </c>
      <c r="D1712" s="900" t="str">
        <f ca="1">N1712</f>
        <v/>
      </c>
      <c r="E1712" s="912" t="str">
        <f ca="1">O1712</f>
        <v/>
      </c>
      <c r="F1712" s="431"/>
      <c r="G1712" s="904" t="str">
        <f>IF(IFERROR((F1712/F1713),"") ="", "",(F1712/F1713))</f>
        <v/>
      </c>
      <c r="H1712" s="894"/>
      <c r="I1712" s="914"/>
      <c r="J1712" s="898"/>
      <c r="K1712" s="893">
        <f ca="1">IF(OFFSET(K1712,-2,0,,)="",-300,OFFSET(K1712,-2,0,,)-1)</f>
        <v>-848</v>
      </c>
      <c r="L1712" s="425" t="e">
        <f ca="1">IF(AND(EXACT(C1712,C1710),C1710&lt;&gt;0),L1710+1,0)</f>
        <v>#NAME?</v>
      </c>
      <c r="M1712" s="425" t="str">
        <f ca="1">IF(C1712&lt;&gt;"",C1712&amp;"-"&amp;L1712,"")</f>
        <v/>
      </c>
      <c r="N1712" s="425" t="str">
        <f t="array" aca="1" ref="N1712" ca="1">IFERROR(IF(INDEX('Disaggregation Records'!$E$155:$E$385,MATCH(RIGHT(M1712,255),RIGHT('Disaggregation Records'!$D$155:$D$385,255),0))=0,"",INDEX('Disaggregation Records'!$E$155:$E$385,MATCH(RIGHT(M1712,255),RIGHT('Disaggregation Records'!$D$155:$D$385,255),0))),"")</f>
        <v/>
      </c>
      <c r="O1712" s="425" t="str">
        <f t="array" aca="1" ref="O1712" ca="1">IFERROR(IF(INDEX('Disaggregation Records'!$F$155:$F$385,MATCH(RIGHT(M1712,255),RIGHT('Disaggregation Records'!$D$155:$D$385,255),0))=0,"",INDEX('Disaggregation Records'!$F$155:$F$385,MATCH(RIGHT(M1712,255),RIGHT('Disaggregation Records'!$D$155:$D$385,255),0))),"")</f>
        <v/>
      </c>
      <c r="P1712" s="425" t="str">
        <f t="array" aca="1" ref="P1712" ca="1">IFERROR(IF(INDEX('Disaggregation Records'!$H$155:$H$385,MATCH(RIGHT(M1712,255),RIGHT('Disaggregation Records'!$D$155:$D$385,255),0))=0,"",INDEX('Disaggregation Records'!$H$155:$H$385,MATCH(RIGHT(M1712,255),RIGHT('Disaggregation Records'!$D$155:$D$385,255),0))),"")</f>
        <v/>
      </c>
    </row>
    <row r="1713" spans="1:16" x14ac:dyDescent="0.35">
      <c r="A1713" s="891"/>
      <c r="B1713" s="903"/>
      <c r="C1713" s="890"/>
      <c r="D1713" s="901"/>
      <c r="E1713" s="913"/>
      <c r="F1713" s="431"/>
      <c r="G1713" s="905"/>
      <c r="H1713" s="895"/>
      <c r="I1713" s="915"/>
      <c r="J1713" s="899"/>
      <c r="K1713" s="893"/>
      <c r="L1713" s="425"/>
      <c r="M1713" s="425"/>
      <c r="N1713" s="425"/>
      <c r="O1713" s="425"/>
      <c r="P1713" s="425"/>
    </row>
    <row r="1714" spans="1:16" x14ac:dyDescent="0.35">
      <c r="A1714" s="891" t="str">
        <f ca="1">INDIRECT("'Disaggregation tab old'!AB"&amp;28-$K1714)</f>
        <v>a161R00000O3K63QAF</v>
      </c>
      <c r="B1714" s="902">
        <f ca="1">INDIRECT("'Disaggregation tab old'!A"&amp;28-$K1714)</f>
        <v>28</v>
      </c>
      <c r="C1714" s="889" t="str">
        <f ca="1">VLOOKUP(B1714,'Coverage Indicators - Section D'!$A$9:$AZ$70,52,FALSE)</f>
        <v/>
      </c>
      <c r="D1714" s="900" t="str">
        <f ca="1">N1714</f>
        <v/>
      </c>
      <c r="E1714" s="912" t="str">
        <f ca="1">O1714</f>
        <v/>
      </c>
      <c r="F1714" s="431"/>
      <c r="G1714" s="904" t="str">
        <f>IF(IFERROR((F1714/F1715),"") ="", "",(F1714/F1715))</f>
        <v/>
      </c>
      <c r="H1714" s="894"/>
      <c r="I1714" s="914"/>
      <c r="J1714" s="898"/>
      <c r="K1714" s="893">
        <f ca="1">IF(OFFSET(K1714,-2,0,,)="",-300,OFFSET(K1714,-2,0,,)-1)</f>
        <v>-849</v>
      </c>
      <c r="L1714" s="425" t="e">
        <f ca="1">IF(AND(EXACT(C1714,C1712),C1712&lt;&gt;0),L1712+1,0)</f>
        <v>#NAME?</v>
      </c>
      <c r="M1714" s="425" t="str">
        <f ca="1">IF(C1714&lt;&gt;"",C1714&amp;"-"&amp;L1714,"")</f>
        <v/>
      </c>
      <c r="N1714" s="425" t="str">
        <f t="array" aca="1" ref="N1714" ca="1">IFERROR(IF(INDEX('Disaggregation Records'!$E$155:$E$385,MATCH(RIGHT(M1714,255),RIGHT('Disaggregation Records'!$D$155:$D$385,255),0))=0,"",INDEX('Disaggregation Records'!$E$155:$E$385,MATCH(RIGHT(M1714,255),RIGHT('Disaggregation Records'!$D$155:$D$385,255),0))),"")</f>
        <v/>
      </c>
      <c r="O1714" s="425" t="str">
        <f t="array" aca="1" ref="O1714" ca="1">IFERROR(IF(INDEX('Disaggregation Records'!$F$155:$F$385,MATCH(RIGHT(M1714,255),RIGHT('Disaggregation Records'!$D$155:$D$385,255),0))=0,"",INDEX('Disaggregation Records'!$F$155:$F$385,MATCH(RIGHT(M1714,255),RIGHT('Disaggregation Records'!$D$155:$D$385,255),0))),"")</f>
        <v/>
      </c>
      <c r="P1714" s="425" t="str">
        <f t="array" aca="1" ref="P1714" ca="1">IFERROR(IF(INDEX('Disaggregation Records'!$H$155:$H$385,MATCH(RIGHT(M1714,255),RIGHT('Disaggregation Records'!$D$155:$D$385,255),0))=0,"",INDEX('Disaggregation Records'!$H$155:$H$385,MATCH(RIGHT(M1714,255),RIGHT('Disaggregation Records'!$D$155:$D$385,255),0))),"")</f>
        <v/>
      </c>
    </row>
    <row r="1715" spans="1:16" x14ac:dyDescent="0.35">
      <c r="A1715" s="891"/>
      <c r="B1715" s="903"/>
      <c r="C1715" s="890"/>
      <c r="D1715" s="901"/>
      <c r="E1715" s="913"/>
      <c r="F1715" s="431"/>
      <c r="G1715" s="905"/>
      <c r="H1715" s="895"/>
      <c r="I1715" s="915"/>
      <c r="J1715" s="899"/>
      <c r="K1715" s="893"/>
      <c r="L1715" s="425"/>
      <c r="M1715" s="425"/>
      <c r="N1715" s="425"/>
      <c r="O1715" s="425"/>
      <c r="P1715" s="425"/>
    </row>
    <row r="1716" spans="1:16" x14ac:dyDescent="0.35">
      <c r="A1716" s="891" t="str">
        <f ca="1">INDIRECT("'Disaggregation tab old'!AB"&amp;28-$K1716)</f>
        <v>a161R00000O3K64QAF</v>
      </c>
      <c r="B1716" s="902">
        <f ca="1">INDIRECT("'Disaggregation tab old'!A"&amp;28-$K1716)</f>
        <v>28</v>
      </c>
      <c r="C1716" s="889" t="str">
        <f ca="1">VLOOKUP(B1716,'Coverage Indicators - Section D'!$A$9:$AZ$70,52,FALSE)</f>
        <v/>
      </c>
      <c r="D1716" s="900" t="str">
        <f ca="1">N1716</f>
        <v/>
      </c>
      <c r="E1716" s="912" t="str">
        <f ca="1">O1716</f>
        <v/>
      </c>
      <c r="F1716" s="431"/>
      <c r="G1716" s="904" t="str">
        <f>IF(IFERROR((F1716/F1717),"") ="", "",(F1716/F1717))</f>
        <v/>
      </c>
      <c r="H1716" s="894"/>
      <c r="I1716" s="914"/>
      <c r="J1716" s="898"/>
      <c r="K1716" s="893">
        <f ca="1">IF(OFFSET(K1716,-2,0,,)="",-300,OFFSET(K1716,-2,0,,)-1)</f>
        <v>-850</v>
      </c>
      <c r="L1716" s="425" t="e">
        <f ca="1">IF(AND(EXACT(C1716,C1714),C1714&lt;&gt;0),L1714+1,0)</f>
        <v>#NAME?</v>
      </c>
      <c r="M1716" s="425" t="str">
        <f ca="1">IF(C1716&lt;&gt;"",C1716&amp;"-"&amp;L1716,"")</f>
        <v/>
      </c>
      <c r="N1716" s="425" t="str">
        <f t="array" aca="1" ref="N1716" ca="1">IFERROR(IF(INDEX('Disaggregation Records'!$E$155:$E$385,MATCH(RIGHT(M1716,255),RIGHT('Disaggregation Records'!$D$155:$D$385,255),0))=0,"",INDEX('Disaggregation Records'!$E$155:$E$385,MATCH(RIGHT(M1716,255),RIGHT('Disaggregation Records'!$D$155:$D$385,255),0))),"")</f>
        <v/>
      </c>
      <c r="O1716" s="425" t="str">
        <f t="array" aca="1" ref="O1716" ca="1">IFERROR(IF(INDEX('Disaggregation Records'!$F$155:$F$385,MATCH(RIGHT(M1716,255),RIGHT('Disaggregation Records'!$D$155:$D$385,255),0))=0,"",INDEX('Disaggregation Records'!$F$155:$F$385,MATCH(RIGHT(M1716,255),RIGHT('Disaggregation Records'!$D$155:$D$385,255),0))),"")</f>
        <v/>
      </c>
      <c r="P1716" s="425" t="str">
        <f t="array" aca="1" ref="P1716" ca="1">IFERROR(IF(INDEX('Disaggregation Records'!$H$155:$H$385,MATCH(RIGHT(M1716,255),RIGHT('Disaggregation Records'!$D$155:$D$385,255),0))=0,"",INDEX('Disaggregation Records'!$H$155:$H$385,MATCH(RIGHT(M1716,255),RIGHT('Disaggregation Records'!$D$155:$D$385,255),0))),"")</f>
        <v/>
      </c>
    </row>
    <row r="1717" spans="1:16" x14ac:dyDescent="0.35">
      <c r="A1717" s="891"/>
      <c r="B1717" s="903"/>
      <c r="C1717" s="890"/>
      <c r="D1717" s="901"/>
      <c r="E1717" s="913"/>
      <c r="F1717" s="431"/>
      <c r="G1717" s="905"/>
      <c r="H1717" s="895"/>
      <c r="I1717" s="915"/>
      <c r="J1717" s="899"/>
      <c r="K1717" s="893"/>
      <c r="L1717" s="425"/>
      <c r="M1717" s="425"/>
      <c r="N1717" s="425"/>
      <c r="O1717" s="425"/>
      <c r="P1717" s="425"/>
    </row>
    <row r="1718" spans="1:16" x14ac:dyDescent="0.35">
      <c r="A1718" s="891" t="str">
        <f ca="1">INDIRECT("'Disaggregation tab old'!AB"&amp;28-$K1718)</f>
        <v>a161R00000O3K65QAF</v>
      </c>
      <c r="B1718" s="902">
        <f ca="1">INDIRECT("'Disaggregation tab old'!A"&amp;28-$K1718)</f>
        <v>28</v>
      </c>
      <c r="C1718" s="889" t="str">
        <f ca="1">VLOOKUP(B1718,'Coverage Indicators - Section D'!$A$9:$AZ$70,52,FALSE)</f>
        <v/>
      </c>
      <c r="D1718" s="900" t="str">
        <f ca="1">N1718</f>
        <v/>
      </c>
      <c r="E1718" s="912" t="str">
        <f ca="1">O1718</f>
        <v/>
      </c>
      <c r="F1718" s="431"/>
      <c r="G1718" s="904" t="str">
        <f>IF(IFERROR((F1718/F1719),"") ="", "",(F1718/F1719))</f>
        <v/>
      </c>
      <c r="H1718" s="894"/>
      <c r="I1718" s="914"/>
      <c r="J1718" s="898"/>
      <c r="K1718" s="893">
        <f ca="1">IF(OFFSET(K1718,-2,0,,)="",-300,OFFSET(K1718,-2,0,,)-1)</f>
        <v>-851</v>
      </c>
      <c r="L1718" s="425" t="e">
        <f ca="1">IF(AND(EXACT(C1718,C1716),C1716&lt;&gt;0),L1716+1,0)</f>
        <v>#NAME?</v>
      </c>
      <c r="M1718" s="425" t="str">
        <f ca="1">IF(C1718&lt;&gt;"",C1718&amp;"-"&amp;L1718,"")</f>
        <v/>
      </c>
      <c r="N1718" s="425" t="str">
        <f t="array" aca="1" ref="N1718" ca="1">IFERROR(IF(INDEX('Disaggregation Records'!$E$155:$E$385,MATCH(RIGHT(M1718,255),RIGHT('Disaggregation Records'!$D$155:$D$385,255),0))=0,"",INDEX('Disaggregation Records'!$E$155:$E$385,MATCH(RIGHT(M1718,255),RIGHT('Disaggregation Records'!$D$155:$D$385,255),0))),"")</f>
        <v/>
      </c>
      <c r="O1718" s="425" t="str">
        <f t="array" aca="1" ref="O1718" ca="1">IFERROR(IF(INDEX('Disaggregation Records'!$F$155:$F$385,MATCH(RIGHT(M1718,255),RIGHT('Disaggregation Records'!$D$155:$D$385,255),0))=0,"",INDEX('Disaggregation Records'!$F$155:$F$385,MATCH(RIGHT(M1718,255),RIGHT('Disaggregation Records'!$D$155:$D$385,255),0))),"")</f>
        <v/>
      </c>
      <c r="P1718" s="425" t="str">
        <f t="array" aca="1" ref="P1718" ca="1">IFERROR(IF(INDEX('Disaggregation Records'!$H$155:$H$385,MATCH(RIGHT(M1718,255),RIGHT('Disaggregation Records'!$D$155:$D$385,255),0))=0,"",INDEX('Disaggregation Records'!$H$155:$H$385,MATCH(RIGHT(M1718,255),RIGHT('Disaggregation Records'!$D$155:$D$385,255),0))),"")</f>
        <v/>
      </c>
    </row>
    <row r="1719" spans="1:16" x14ac:dyDescent="0.35">
      <c r="A1719" s="891"/>
      <c r="B1719" s="903"/>
      <c r="C1719" s="890"/>
      <c r="D1719" s="901"/>
      <c r="E1719" s="913"/>
      <c r="F1719" s="431"/>
      <c r="G1719" s="905"/>
      <c r="H1719" s="895"/>
      <c r="I1719" s="915"/>
      <c r="J1719" s="899"/>
      <c r="K1719" s="893"/>
      <c r="L1719" s="425"/>
      <c r="M1719" s="425"/>
      <c r="N1719" s="425"/>
      <c r="O1719" s="425"/>
      <c r="P1719" s="425"/>
    </row>
    <row r="1720" spans="1:16" x14ac:dyDescent="0.35">
      <c r="A1720" s="891" t="str">
        <f ca="1">INDIRECT("'Disaggregation tab old'!AB"&amp;28-$K1720)</f>
        <v>a161R00000O3K66QAF</v>
      </c>
      <c r="B1720" s="902">
        <f ca="1">INDIRECT("'Disaggregation tab old'!A"&amp;28-$K1720)</f>
        <v>28</v>
      </c>
      <c r="C1720" s="889" t="str">
        <f ca="1">VLOOKUP(B1720,'Coverage Indicators - Section D'!$A$9:$AZ$70,52,FALSE)</f>
        <v/>
      </c>
      <c r="D1720" s="900" t="str">
        <f ca="1">N1720</f>
        <v/>
      </c>
      <c r="E1720" s="912" t="str">
        <f ca="1">O1720</f>
        <v/>
      </c>
      <c r="F1720" s="431"/>
      <c r="G1720" s="904" t="str">
        <f>IF(IFERROR((F1720/F1721),"") ="", "",(F1720/F1721))</f>
        <v/>
      </c>
      <c r="H1720" s="894"/>
      <c r="I1720" s="914"/>
      <c r="J1720" s="898"/>
      <c r="K1720" s="893">
        <f ca="1">IF(OFFSET(K1720,-2,0,,)="",-300,OFFSET(K1720,-2,0,,)-1)</f>
        <v>-852</v>
      </c>
      <c r="L1720" s="425" t="e">
        <f ca="1">IF(AND(EXACT(C1720,C1718),C1718&lt;&gt;0),L1718+1,0)</f>
        <v>#NAME?</v>
      </c>
      <c r="M1720" s="425" t="str">
        <f ca="1">IF(C1720&lt;&gt;"",C1720&amp;"-"&amp;L1720,"")</f>
        <v/>
      </c>
      <c r="N1720" s="425" t="str">
        <f t="array" aca="1" ref="N1720" ca="1">IFERROR(IF(INDEX('Disaggregation Records'!$E$155:$E$385,MATCH(RIGHT(M1720,255),RIGHT('Disaggregation Records'!$D$155:$D$385,255),0))=0,"",INDEX('Disaggregation Records'!$E$155:$E$385,MATCH(RIGHT(M1720,255),RIGHT('Disaggregation Records'!$D$155:$D$385,255),0))),"")</f>
        <v/>
      </c>
      <c r="O1720" s="425" t="str">
        <f t="array" aca="1" ref="O1720" ca="1">IFERROR(IF(INDEX('Disaggregation Records'!$F$155:$F$385,MATCH(RIGHT(M1720,255),RIGHT('Disaggregation Records'!$D$155:$D$385,255),0))=0,"",INDEX('Disaggregation Records'!$F$155:$F$385,MATCH(RIGHT(M1720,255),RIGHT('Disaggregation Records'!$D$155:$D$385,255),0))),"")</f>
        <v/>
      </c>
      <c r="P1720" s="425" t="str">
        <f t="array" aca="1" ref="P1720" ca="1">IFERROR(IF(INDEX('Disaggregation Records'!$H$155:$H$385,MATCH(RIGHT(M1720,255),RIGHT('Disaggregation Records'!$D$155:$D$385,255),0))=0,"",INDEX('Disaggregation Records'!$H$155:$H$385,MATCH(RIGHT(M1720,255),RIGHT('Disaggregation Records'!$D$155:$D$385,255),0))),"")</f>
        <v/>
      </c>
    </row>
    <row r="1721" spans="1:16" x14ac:dyDescent="0.35">
      <c r="A1721" s="891"/>
      <c r="B1721" s="903"/>
      <c r="C1721" s="890"/>
      <c r="D1721" s="901"/>
      <c r="E1721" s="913"/>
      <c r="F1721" s="431"/>
      <c r="G1721" s="905"/>
      <c r="H1721" s="895"/>
      <c r="I1721" s="915"/>
      <c r="J1721" s="899"/>
      <c r="K1721" s="893"/>
      <c r="L1721" s="425"/>
      <c r="M1721" s="425"/>
      <c r="N1721" s="425"/>
      <c r="O1721" s="425"/>
      <c r="P1721" s="425"/>
    </row>
    <row r="1722" spans="1:16" x14ac:dyDescent="0.35">
      <c r="A1722" s="891" t="str">
        <f ca="1">INDIRECT("'Disaggregation tab old'!AB"&amp;28-$K1722)</f>
        <v>a161R00000O3K67QAF</v>
      </c>
      <c r="B1722" s="902">
        <f ca="1">INDIRECT("'Disaggregation tab old'!A"&amp;28-$K1722)</f>
        <v>28</v>
      </c>
      <c r="C1722" s="889" t="str">
        <f ca="1">VLOOKUP(B1722,'Coverage Indicators - Section D'!$A$9:$AZ$70,52,FALSE)</f>
        <v/>
      </c>
      <c r="D1722" s="900" t="str">
        <f ca="1">N1722</f>
        <v/>
      </c>
      <c r="E1722" s="912" t="str">
        <f ca="1">O1722</f>
        <v/>
      </c>
      <c r="F1722" s="431"/>
      <c r="G1722" s="904" t="str">
        <f>IF(IFERROR((F1722/F1723),"") ="", "",(F1722/F1723))</f>
        <v/>
      </c>
      <c r="H1722" s="894"/>
      <c r="I1722" s="914"/>
      <c r="J1722" s="898"/>
      <c r="K1722" s="893">
        <f ca="1">IF(OFFSET(K1722,-2,0,,)="",-300,OFFSET(K1722,-2,0,,)-1)</f>
        <v>-853</v>
      </c>
      <c r="L1722" s="425" t="e">
        <f ca="1">IF(AND(EXACT(C1722,C1720),C1720&lt;&gt;0),L1720+1,0)</f>
        <v>#NAME?</v>
      </c>
      <c r="M1722" s="425" t="str">
        <f ca="1">IF(C1722&lt;&gt;"",C1722&amp;"-"&amp;L1722,"")</f>
        <v/>
      </c>
      <c r="N1722" s="425" t="str">
        <f t="array" aca="1" ref="N1722" ca="1">IFERROR(IF(INDEX('Disaggregation Records'!$E$155:$E$385,MATCH(RIGHT(M1722,255),RIGHT('Disaggregation Records'!$D$155:$D$385,255),0))=0,"",INDEX('Disaggregation Records'!$E$155:$E$385,MATCH(RIGHT(M1722,255),RIGHT('Disaggregation Records'!$D$155:$D$385,255),0))),"")</f>
        <v/>
      </c>
      <c r="O1722" s="425" t="str">
        <f t="array" aca="1" ref="O1722" ca="1">IFERROR(IF(INDEX('Disaggregation Records'!$F$155:$F$385,MATCH(RIGHT(M1722,255),RIGHT('Disaggregation Records'!$D$155:$D$385,255),0))=0,"",INDEX('Disaggregation Records'!$F$155:$F$385,MATCH(RIGHT(M1722,255),RIGHT('Disaggregation Records'!$D$155:$D$385,255),0))),"")</f>
        <v/>
      </c>
      <c r="P1722" s="425" t="str">
        <f t="array" aca="1" ref="P1722" ca="1">IFERROR(IF(INDEX('Disaggregation Records'!$H$155:$H$385,MATCH(RIGHT(M1722,255),RIGHT('Disaggregation Records'!$D$155:$D$385,255),0))=0,"",INDEX('Disaggregation Records'!$H$155:$H$385,MATCH(RIGHT(M1722,255),RIGHT('Disaggregation Records'!$D$155:$D$385,255),0))),"")</f>
        <v/>
      </c>
    </row>
    <row r="1723" spans="1:16" x14ac:dyDescent="0.35">
      <c r="A1723" s="891"/>
      <c r="B1723" s="903"/>
      <c r="C1723" s="890"/>
      <c r="D1723" s="901"/>
      <c r="E1723" s="913"/>
      <c r="F1723" s="431"/>
      <c r="G1723" s="905"/>
      <c r="H1723" s="895"/>
      <c r="I1723" s="915"/>
      <c r="J1723" s="899"/>
      <c r="K1723" s="893"/>
      <c r="L1723" s="425"/>
      <c r="M1723" s="425"/>
      <c r="N1723" s="425"/>
      <c r="O1723" s="425"/>
      <c r="P1723" s="425"/>
    </row>
    <row r="1724" spans="1:16" x14ac:dyDescent="0.35">
      <c r="A1724" s="891" t="str">
        <f ca="1">INDIRECT("'Disaggregation tab old'!AB"&amp;28-$K1724)</f>
        <v>a161R00000O3K68QAF</v>
      </c>
      <c r="B1724" s="902">
        <f ca="1">INDIRECT("'Disaggregation tab old'!A"&amp;28-$K1724)</f>
        <v>28</v>
      </c>
      <c r="C1724" s="889" t="str">
        <f ca="1">VLOOKUP(B1724,'Coverage Indicators - Section D'!$A$9:$AZ$70,52,FALSE)</f>
        <v/>
      </c>
      <c r="D1724" s="900" t="str">
        <f ca="1">N1724</f>
        <v/>
      </c>
      <c r="E1724" s="912" t="str">
        <f ca="1">O1724</f>
        <v/>
      </c>
      <c r="F1724" s="431"/>
      <c r="G1724" s="904" t="str">
        <f>IF(IFERROR((F1724/F1725),"") ="", "",(F1724/F1725))</f>
        <v/>
      </c>
      <c r="H1724" s="894"/>
      <c r="I1724" s="914"/>
      <c r="J1724" s="898"/>
      <c r="K1724" s="893">
        <f ca="1">IF(OFFSET(K1724,-2,0,,)="",-300,OFFSET(K1724,-2,0,,)-1)</f>
        <v>-854</v>
      </c>
      <c r="L1724" s="425" t="e">
        <f ca="1">IF(AND(EXACT(C1724,C1722),C1722&lt;&gt;0),L1722+1,0)</f>
        <v>#NAME?</v>
      </c>
      <c r="M1724" s="425" t="str">
        <f ca="1">IF(C1724&lt;&gt;"",C1724&amp;"-"&amp;L1724,"")</f>
        <v/>
      </c>
      <c r="N1724" s="425" t="str">
        <f t="array" aca="1" ref="N1724" ca="1">IFERROR(IF(INDEX('Disaggregation Records'!$E$155:$E$385,MATCH(RIGHT(M1724,255),RIGHT('Disaggregation Records'!$D$155:$D$385,255),0))=0,"",INDEX('Disaggregation Records'!$E$155:$E$385,MATCH(RIGHT(M1724,255),RIGHT('Disaggregation Records'!$D$155:$D$385,255),0))),"")</f>
        <v/>
      </c>
      <c r="O1724" s="425" t="str">
        <f t="array" aca="1" ref="O1724" ca="1">IFERROR(IF(INDEX('Disaggregation Records'!$F$155:$F$385,MATCH(RIGHT(M1724,255),RIGHT('Disaggregation Records'!$D$155:$D$385,255),0))=0,"",INDEX('Disaggregation Records'!$F$155:$F$385,MATCH(RIGHT(M1724,255),RIGHT('Disaggregation Records'!$D$155:$D$385,255),0))),"")</f>
        <v/>
      </c>
      <c r="P1724" s="425" t="str">
        <f t="array" aca="1" ref="P1724" ca="1">IFERROR(IF(INDEX('Disaggregation Records'!$H$155:$H$385,MATCH(RIGHT(M1724,255),RIGHT('Disaggregation Records'!$D$155:$D$385,255),0))=0,"",INDEX('Disaggregation Records'!$H$155:$H$385,MATCH(RIGHT(M1724,255),RIGHT('Disaggregation Records'!$D$155:$D$385,255),0))),"")</f>
        <v/>
      </c>
    </row>
    <row r="1725" spans="1:16" x14ac:dyDescent="0.35">
      <c r="A1725" s="891"/>
      <c r="B1725" s="903"/>
      <c r="C1725" s="890"/>
      <c r="D1725" s="901"/>
      <c r="E1725" s="913"/>
      <c r="F1725" s="431"/>
      <c r="G1725" s="905"/>
      <c r="H1725" s="895"/>
      <c r="I1725" s="915"/>
      <c r="J1725" s="899"/>
      <c r="K1725" s="893"/>
      <c r="L1725" s="425"/>
      <c r="M1725" s="425"/>
      <c r="N1725" s="425"/>
      <c r="O1725" s="425"/>
      <c r="P1725" s="425"/>
    </row>
    <row r="1726" spans="1:16" x14ac:dyDescent="0.35">
      <c r="A1726" s="891" t="str">
        <f ca="1">INDIRECT("'Disaggregation tab old'!AB"&amp;28-$K1726)</f>
        <v>a161R00000O3K69QAF</v>
      </c>
      <c r="B1726" s="902">
        <f ca="1">INDIRECT("'Disaggregation tab old'!A"&amp;28-$K1726)</f>
        <v>28</v>
      </c>
      <c r="C1726" s="889" t="str">
        <f ca="1">VLOOKUP(B1726,'Coverage Indicators - Section D'!$A$9:$AZ$70,52,FALSE)</f>
        <v/>
      </c>
      <c r="D1726" s="900" t="str">
        <f ca="1">N1726</f>
        <v/>
      </c>
      <c r="E1726" s="912" t="str">
        <f ca="1">O1726</f>
        <v/>
      </c>
      <c r="F1726" s="431"/>
      <c r="G1726" s="904" t="str">
        <f>IF(IFERROR((F1726/F1727),"") ="", "",(F1726/F1727))</f>
        <v/>
      </c>
      <c r="H1726" s="894"/>
      <c r="I1726" s="914"/>
      <c r="J1726" s="898"/>
      <c r="K1726" s="893">
        <f ca="1">IF(OFFSET(K1726,-2,0,,)="",-300,OFFSET(K1726,-2,0,,)-1)</f>
        <v>-855</v>
      </c>
      <c r="L1726" s="425" t="e">
        <f ca="1">IF(AND(EXACT(C1726,C1724),C1724&lt;&gt;0),L1724+1,0)</f>
        <v>#NAME?</v>
      </c>
      <c r="M1726" s="425" t="str">
        <f ca="1">IF(C1726&lt;&gt;"",C1726&amp;"-"&amp;L1726,"")</f>
        <v/>
      </c>
      <c r="N1726" s="425" t="str">
        <f t="array" aca="1" ref="N1726" ca="1">IFERROR(IF(INDEX('Disaggregation Records'!$E$155:$E$385,MATCH(RIGHT(M1726,255),RIGHT('Disaggregation Records'!$D$155:$D$385,255),0))=0,"",INDEX('Disaggregation Records'!$E$155:$E$385,MATCH(RIGHT(M1726,255),RIGHT('Disaggregation Records'!$D$155:$D$385,255),0))),"")</f>
        <v/>
      </c>
      <c r="O1726" s="425" t="str">
        <f t="array" aca="1" ref="O1726" ca="1">IFERROR(IF(INDEX('Disaggregation Records'!$F$155:$F$385,MATCH(RIGHT(M1726,255),RIGHT('Disaggregation Records'!$D$155:$D$385,255),0))=0,"",INDEX('Disaggregation Records'!$F$155:$F$385,MATCH(RIGHT(M1726,255),RIGHT('Disaggregation Records'!$D$155:$D$385,255),0))),"")</f>
        <v/>
      </c>
      <c r="P1726" s="425" t="str">
        <f t="array" aca="1" ref="P1726" ca="1">IFERROR(IF(INDEX('Disaggregation Records'!$H$155:$H$385,MATCH(RIGHT(M1726,255),RIGHT('Disaggregation Records'!$D$155:$D$385,255),0))=0,"",INDEX('Disaggregation Records'!$H$155:$H$385,MATCH(RIGHT(M1726,255),RIGHT('Disaggregation Records'!$D$155:$D$385,255),0))),"")</f>
        <v/>
      </c>
    </row>
    <row r="1727" spans="1:16" x14ac:dyDescent="0.35">
      <c r="A1727" s="891"/>
      <c r="B1727" s="903"/>
      <c r="C1727" s="890"/>
      <c r="D1727" s="901"/>
      <c r="E1727" s="913"/>
      <c r="F1727" s="431"/>
      <c r="G1727" s="905"/>
      <c r="H1727" s="895"/>
      <c r="I1727" s="915"/>
      <c r="J1727" s="899"/>
      <c r="K1727" s="893"/>
      <c r="L1727" s="425"/>
      <c r="M1727" s="425"/>
      <c r="N1727" s="425"/>
      <c r="O1727" s="425"/>
      <c r="P1727" s="425"/>
    </row>
    <row r="1728" spans="1:16" x14ac:dyDescent="0.35">
      <c r="A1728" s="891" t="str">
        <f ca="1">INDIRECT("'Disaggregation tab old'!AB"&amp;28-$K1728)</f>
        <v>a161R00000O3K6AQAV</v>
      </c>
      <c r="B1728" s="902">
        <f ca="1">INDIRECT("'Disaggregation tab old'!A"&amp;28-$K1728)</f>
        <v>28</v>
      </c>
      <c r="C1728" s="889" t="str">
        <f ca="1">VLOOKUP(B1728,'Coverage Indicators - Section D'!$A$9:$AZ$70,52,FALSE)</f>
        <v/>
      </c>
      <c r="D1728" s="900" t="str">
        <f ca="1">N1728</f>
        <v/>
      </c>
      <c r="E1728" s="912" t="str">
        <f ca="1">O1728</f>
        <v/>
      </c>
      <c r="F1728" s="431"/>
      <c r="G1728" s="904" t="str">
        <f>IF(IFERROR((F1728/F1729),"") ="", "",(F1728/F1729))</f>
        <v/>
      </c>
      <c r="H1728" s="894"/>
      <c r="I1728" s="914"/>
      <c r="J1728" s="898"/>
      <c r="K1728" s="893">
        <f ca="1">IF(OFFSET(K1728,-2,0,,)="",-300,OFFSET(K1728,-2,0,,)-1)</f>
        <v>-856</v>
      </c>
      <c r="L1728" s="425" t="e">
        <f ca="1">IF(AND(EXACT(C1728,C1726),C1726&lt;&gt;0),L1726+1,0)</f>
        <v>#NAME?</v>
      </c>
      <c r="M1728" s="425" t="str">
        <f ca="1">IF(C1728&lt;&gt;"",C1728&amp;"-"&amp;L1728,"")</f>
        <v/>
      </c>
      <c r="N1728" s="425" t="str">
        <f t="array" aca="1" ref="N1728" ca="1">IFERROR(IF(INDEX('Disaggregation Records'!$E$155:$E$385,MATCH(RIGHT(M1728,255),RIGHT('Disaggregation Records'!$D$155:$D$385,255),0))=0,"",INDEX('Disaggregation Records'!$E$155:$E$385,MATCH(RIGHT(M1728,255),RIGHT('Disaggregation Records'!$D$155:$D$385,255),0))),"")</f>
        <v/>
      </c>
      <c r="O1728" s="425" t="str">
        <f t="array" aca="1" ref="O1728" ca="1">IFERROR(IF(INDEX('Disaggregation Records'!$F$155:$F$385,MATCH(RIGHT(M1728,255),RIGHT('Disaggregation Records'!$D$155:$D$385,255),0))=0,"",INDEX('Disaggregation Records'!$F$155:$F$385,MATCH(RIGHT(M1728,255),RIGHT('Disaggregation Records'!$D$155:$D$385,255),0))),"")</f>
        <v/>
      </c>
      <c r="P1728" s="425" t="str">
        <f t="array" aca="1" ref="P1728" ca="1">IFERROR(IF(INDEX('Disaggregation Records'!$H$155:$H$385,MATCH(RIGHT(M1728,255),RIGHT('Disaggregation Records'!$D$155:$D$385,255),0))=0,"",INDEX('Disaggregation Records'!$H$155:$H$385,MATCH(RIGHT(M1728,255),RIGHT('Disaggregation Records'!$D$155:$D$385,255),0))),"")</f>
        <v/>
      </c>
    </row>
    <row r="1729" spans="1:16" x14ac:dyDescent="0.35">
      <c r="A1729" s="891"/>
      <c r="B1729" s="903"/>
      <c r="C1729" s="890"/>
      <c r="D1729" s="901"/>
      <c r="E1729" s="913"/>
      <c r="F1729" s="431"/>
      <c r="G1729" s="905"/>
      <c r="H1729" s="895"/>
      <c r="I1729" s="915"/>
      <c r="J1729" s="899"/>
      <c r="K1729" s="893"/>
      <c r="L1729" s="425"/>
      <c r="M1729" s="425"/>
      <c r="N1729" s="425"/>
      <c r="O1729" s="425"/>
      <c r="P1729" s="425"/>
    </row>
    <row r="1730" spans="1:16" x14ac:dyDescent="0.35">
      <c r="A1730" s="891" t="str">
        <f ca="1">INDIRECT("'Disaggregation tab old'!AB"&amp;28-$K1730)</f>
        <v>a161R00000O3K6BQAV</v>
      </c>
      <c r="B1730" s="902">
        <f ca="1">INDIRECT("'Disaggregation tab old'!A"&amp;28-$K1730)</f>
        <v>28</v>
      </c>
      <c r="C1730" s="889" t="str">
        <f ca="1">VLOOKUP(B1730,'Coverage Indicators - Section D'!$A$9:$AZ$70,52,FALSE)</f>
        <v/>
      </c>
      <c r="D1730" s="900" t="str">
        <f ca="1">N1730</f>
        <v/>
      </c>
      <c r="E1730" s="912" t="str">
        <f ca="1">O1730</f>
        <v/>
      </c>
      <c r="F1730" s="431"/>
      <c r="G1730" s="904" t="str">
        <f>IF(IFERROR((F1730/F1731),"") ="", "",(F1730/F1731))</f>
        <v/>
      </c>
      <c r="H1730" s="894"/>
      <c r="I1730" s="914"/>
      <c r="J1730" s="898"/>
      <c r="K1730" s="893">
        <f ca="1">IF(OFFSET(K1730,-2,0,,)="",-300,OFFSET(K1730,-2,0,,)-1)</f>
        <v>-857</v>
      </c>
      <c r="L1730" s="425" t="e">
        <f ca="1">IF(AND(EXACT(C1730,C1728),C1728&lt;&gt;0),L1728+1,0)</f>
        <v>#NAME?</v>
      </c>
      <c r="M1730" s="425" t="str">
        <f ca="1">IF(C1730&lt;&gt;"",C1730&amp;"-"&amp;L1730,"")</f>
        <v/>
      </c>
      <c r="N1730" s="425" t="str">
        <f t="array" aca="1" ref="N1730" ca="1">IFERROR(IF(INDEX('Disaggregation Records'!$E$155:$E$385,MATCH(RIGHT(M1730,255),RIGHT('Disaggregation Records'!$D$155:$D$385,255),0))=0,"",INDEX('Disaggregation Records'!$E$155:$E$385,MATCH(RIGHT(M1730,255),RIGHT('Disaggregation Records'!$D$155:$D$385,255),0))),"")</f>
        <v/>
      </c>
      <c r="O1730" s="425" t="str">
        <f t="array" aca="1" ref="O1730" ca="1">IFERROR(IF(INDEX('Disaggregation Records'!$F$155:$F$385,MATCH(RIGHT(M1730,255),RIGHT('Disaggregation Records'!$D$155:$D$385,255),0))=0,"",INDEX('Disaggregation Records'!$F$155:$F$385,MATCH(RIGHT(M1730,255),RIGHT('Disaggregation Records'!$D$155:$D$385,255),0))),"")</f>
        <v/>
      </c>
      <c r="P1730" s="425" t="str">
        <f t="array" aca="1" ref="P1730" ca="1">IFERROR(IF(INDEX('Disaggregation Records'!$H$155:$H$385,MATCH(RIGHT(M1730,255),RIGHT('Disaggregation Records'!$D$155:$D$385,255),0))=0,"",INDEX('Disaggregation Records'!$H$155:$H$385,MATCH(RIGHT(M1730,255),RIGHT('Disaggregation Records'!$D$155:$D$385,255),0))),"")</f>
        <v/>
      </c>
    </row>
    <row r="1731" spans="1:16" x14ac:dyDescent="0.35">
      <c r="A1731" s="891"/>
      <c r="B1731" s="903"/>
      <c r="C1731" s="890"/>
      <c r="D1731" s="901"/>
      <c r="E1731" s="913"/>
      <c r="F1731" s="431"/>
      <c r="G1731" s="905"/>
      <c r="H1731" s="895"/>
      <c r="I1731" s="915"/>
      <c r="J1731" s="899"/>
      <c r="K1731" s="893"/>
      <c r="L1731" s="425"/>
      <c r="M1731" s="425"/>
      <c r="N1731" s="425"/>
      <c r="O1731" s="425"/>
      <c r="P1731" s="425"/>
    </row>
    <row r="1732" spans="1:16" x14ac:dyDescent="0.35">
      <c r="A1732" s="891" t="str">
        <f ca="1">INDIRECT("'Disaggregation tab old'!AB"&amp;28-$K1732)</f>
        <v>a161R00000O3K6CQAV</v>
      </c>
      <c r="B1732" s="902">
        <f ca="1">INDIRECT("'Disaggregation tab old'!A"&amp;28-$K1732)</f>
        <v>28</v>
      </c>
      <c r="C1732" s="889" t="str">
        <f ca="1">VLOOKUP(B1732,'Coverage Indicators - Section D'!$A$9:$AZ$70,52,FALSE)</f>
        <v/>
      </c>
      <c r="D1732" s="900" t="str">
        <f ca="1">N1732</f>
        <v/>
      </c>
      <c r="E1732" s="912" t="str">
        <f ca="1">O1732</f>
        <v/>
      </c>
      <c r="F1732" s="431"/>
      <c r="G1732" s="904" t="str">
        <f>IF(IFERROR((F1732/F1733),"") ="", "",(F1732/F1733))</f>
        <v/>
      </c>
      <c r="H1732" s="894"/>
      <c r="I1732" s="914"/>
      <c r="J1732" s="898"/>
      <c r="K1732" s="893">
        <f ca="1">IF(OFFSET(K1732,-2,0,,)="",-300,OFFSET(K1732,-2,0,,)-1)</f>
        <v>-858</v>
      </c>
      <c r="L1732" s="425" t="e">
        <f ca="1">IF(AND(EXACT(C1732,C1730),C1730&lt;&gt;0),L1730+1,0)</f>
        <v>#NAME?</v>
      </c>
      <c r="M1732" s="425" t="str">
        <f ca="1">IF(C1732&lt;&gt;"",C1732&amp;"-"&amp;L1732,"")</f>
        <v/>
      </c>
      <c r="N1732" s="425" t="str">
        <f t="array" aca="1" ref="N1732" ca="1">IFERROR(IF(INDEX('Disaggregation Records'!$E$155:$E$385,MATCH(RIGHT(M1732,255),RIGHT('Disaggregation Records'!$D$155:$D$385,255),0))=0,"",INDEX('Disaggregation Records'!$E$155:$E$385,MATCH(RIGHT(M1732,255),RIGHT('Disaggregation Records'!$D$155:$D$385,255),0))),"")</f>
        <v/>
      </c>
      <c r="O1732" s="425" t="str">
        <f t="array" aca="1" ref="O1732" ca="1">IFERROR(IF(INDEX('Disaggregation Records'!$F$155:$F$385,MATCH(RIGHT(M1732,255),RIGHT('Disaggregation Records'!$D$155:$D$385,255),0))=0,"",INDEX('Disaggregation Records'!$F$155:$F$385,MATCH(RIGHT(M1732,255),RIGHT('Disaggregation Records'!$D$155:$D$385,255),0))),"")</f>
        <v/>
      </c>
      <c r="P1732" s="425" t="str">
        <f t="array" aca="1" ref="P1732" ca="1">IFERROR(IF(INDEX('Disaggregation Records'!$H$155:$H$385,MATCH(RIGHT(M1732,255),RIGHT('Disaggregation Records'!$D$155:$D$385,255),0))=0,"",INDEX('Disaggregation Records'!$H$155:$H$385,MATCH(RIGHT(M1732,255),RIGHT('Disaggregation Records'!$D$155:$D$385,255),0))),"")</f>
        <v/>
      </c>
    </row>
    <row r="1733" spans="1:16" x14ac:dyDescent="0.35">
      <c r="A1733" s="891"/>
      <c r="B1733" s="903"/>
      <c r="C1733" s="890"/>
      <c r="D1733" s="901"/>
      <c r="E1733" s="913"/>
      <c r="F1733" s="431"/>
      <c r="G1733" s="905"/>
      <c r="H1733" s="895"/>
      <c r="I1733" s="915"/>
      <c r="J1733" s="899"/>
      <c r="K1733" s="893"/>
      <c r="L1733" s="425"/>
      <c r="M1733" s="425"/>
      <c r="N1733" s="425"/>
      <c r="O1733" s="425"/>
      <c r="P1733" s="425"/>
    </row>
    <row r="1734" spans="1:16" x14ac:dyDescent="0.35">
      <c r="A1734" s="891" t="str">
        <f ca="1">INDIRECT("'Disaggregation tab old'!AB"&amp;28-$K1734)</f>
        <v>a161R00000O3K6DQAV</v>
      </c>
      <c r="B1734" s="902">
        <f ca="1">INDIRECT("'Disaggregation tab old'!A"&amp;28-$K1734)</f>
        <v>28</v>
      </c>
      <c r="C1734" s="889" t="str">
        <f ca="1">VLOOKUP(B1734,'Coverage Indicators - Section D'!$A$9:$AZ$70,52,FALSE)</f>
        <v/>
      </c>
      <c r="D1734" s="900" t="str">
        <f ca="1">N1734</f>
        <v/>
      </c>
      <c r="E1734" s="912" t="str">
        <f ca="1">O1734</f>
        <v/>
      </c>
      <c r="F1734" s="431"/>
      <c r="G1734" s="904" t="str">
        <f>IF(IFERROR((F1734/F1735),"") ="", "",(F1734/F1735))</f>
        <v/>
      </c>
      <c r="H1734" s="894"/>
      <c r="I1734" s="914"/>
      <c r="J1734" s="898"/>
      <c r="K1734" s="893">
        <f ca="1">IF(OFFSET(K1734,-2,0,,)="",-300,OFFSET(K1734,-2,0,,)-1)</f>
        <v>-859</v>
      </c>
      <c r="L1734" s="425" t="e">
        <f ca="1">IF(AND(EXACT(C1734,C1732),C1732&lt;&gt;0),L1732+1,0)</f>
        <v>#NAME?</v>
      </c>
      <c r="M1734" s="425" t="str">
        <f ca="1">IF(C1734&lt;&gt;"",C1734&amp;"-"&amp;L1734,"")</f>
        <v/>
      </c>
      <c r="N1734" s="425" t="str">
        <f t="array" aca="1" ref="N1734" ca="1">IFERROR(IF(INDEX('Disaggregation Records'!$E$155:$E$385,MATCH(RIGHT(M1734,255),RIGHT('Disaggregation Records'!$D$155:$D$385,255),0))=0,"",INDEX('Disaggregation Records'!$E$155:$E$385,MATCH(RIGHT(M1734,255),RIGHT('Disaggregation Records'!$D$155:$D$385,255),0))),"")</f>
        <v/>
      </c>
      <c r="O1734" s="425" t="str">
        <f t="array" aca="1" ref="O1734" ca="1">IFERROR(IF(INDEX('Disaggregation Records'!$F$155:$F$385,MATCH(RIGHT(M1734,255),RIGHT('Disaggregation Records'!$D$155:$D$385,255),0))=0,"",INDEX('Disaggregation Records'!$F$155:$F$385,MATCH(RIGHT(M1734,255),RIGHT('Disaggregation Records'!$D$155:$D$385,255),0))),"")</f>
        <v/>
      </c>
      <c r="P1734" s="425" t="str">
        <f t="array" aca="1" ref="P1734" ca="1">IFERROR(IF(INDEX('Disaggregation Records'!$H$155:$H$385,MATCH(RIGHT(M1734,255),RIGHT('Disaggregation Records'!$D$155:$D$385,255),0))=0,"",INDEX('Disaggregation Records'!$H$155:$H$385,MATCH(RIGHT(M1734,255),RIGHT('Disaggregation Records'!$D$155:$D$385,255),0))),"")</f>
        <v/>
      </c>
    </row>
    <row r="1735" spans="1:16" x14ac:dyDescent="0.35">
      <c r="A1735" s="891"/>
      <c r="B1735" s="903"/>
      <c r="C1735" s="890"/>
      <c r="D1735" s="901"/>
      <c r="E1735" s="913"/>
      <c r="F1735" s="431"/>
      <c r="G1735" s="905"/>
      <c r="H1735" s="895"/>
      <c r="I1735" s="915"/>
      <c r="J1735" s="899"/>
      <c r="K1735" s="893"/>
      <c r="L1735" s="425"/>
      <c r="M1735" s="425"/>
      <c r="N1735" s="425"/>
      <c r="O1735" s="425"/>
      <c r="P1735" s="425"/>
    </row>
    <row r="1736" spans="1:16" x14ac:dyDescent="0.35">
      <c r="A1736" s="891" t="str">
        <f ca="1">INDIRECT("'Disaggregation tab old'!AB"&amp;28-$K1736)</f>
        <v>a161R00000O3K6EQAV</v>
      </c>
      <c r="B1736" s="902">
        <f ca="1">INDIRECT("'Disaggregation tab old'!A"&amp;28-$K1736)</f>
        <v>29</v>
      </c>
      <c r="C1736" s="889" t="str">
        <f ca="1">VLOOKUP(B1736,'Coverage Indicators - Section D'!$A$9:$AZ$70,52,FALSE)</f>
        <v/>
      </c>
      <c r="D1736" s="900" t="str">
        <f ca="1">N1736</f>
        <v/>
      </c>
      <c r="E1736" s="912" t="str">
        <f ca="1">O1736</f>
        <v/>
      </c>
      <c r="F1736" s="431"/>
      <c r="G1736" s="904" t="str">
        <f>IF(IFERROR((F1736/F1737),"") ="", "",(F1736/F1737))</f>
        <v/>
      </c>
      <c r="H1736" s="894"/>
      <c r="I1736" s="914"/>
      <c r="J1736" s="898"/>
      <c r="K1736" s="893">
        <f ca="1">IF(OFFSET(K1736,-2,0,,)="",-300,OFFSET(K1736,-2,0,,)-1)</f>
        <v>-860</v>
      </c>
      <c r="L1736" s="425" t="e">
        <f ca="1">IF(AND(EXACT(C1736,C1734),C1734&lt;&gt;0),L1734+1,0)</f>
        <v>#NAME?</v>
      </c>
      <c r="M1736" s="425" t="str">
        <f ca="1">IF(C1736&lt;&gt;"",C1736&amp;"-"&amp;L1736,"")</f>
        <v/>
      </c>
      <c r="N1736" s="425" t="str">
        <f t="array" aca="1" ref="N1736" ca="1">IFERROR(IF(INDEX('Disaggregation Records'!$E$155:$E$385,MATCH(RIGHT(M1736,255),RIGHT('Disaggregation Records'!$D$155:$D$385,255),0))=0,"",INDEX('Disaggregation Records'!$E$155:$E$385,MATCH(RIGHT(M1736,255),RIGHT('Disaggregation Records'!$D$155:$D$385,255),0))),"")</f>
        <v/>
      </c>
      <c r="O1736" s="425" t="str">
        <f t="array" aca="1" ref="O1736" ca="1">IFERROR(IF(INDEX('Disaggregation Records'!$F$155:$F$385,MATCH(RIGHT(M1736,255),RIGHT('Disaggregation Records'!$D$155:$D$385,255),0))=0,"",INDEX('Disaggregation Records'!$F$155:$F$385,MATCH(RIGHT(M1736,255),RIGHT('Disaggregation Records'!$D$155:$D$385,255),0))),"")</f>
        <v/>
      </c>
      <c r="P1736" s="425" t="str">
        <f t="array" aca="1" ref="P1736" ca="1">IFERROR(IF(INDEX('Disaggregation Records'!$H$155:$H$385,MATCH(RIGHT(M1736,255),RIGHT('Disaggregation Records'!$D$155:$D$385,255),0))=0,"",INDEX('Disaggregation Records'!$H$155:$H$385,MATCH(RIGHT(M1736,255),RIGHT('Disaggregation Records'!$D$155:$D$385,255),0))),"")</f>
        <v/>
      </c>
    </row>
    <row r="1737" spans="1:16" x14ac:dyDescent="0.35">
      <c r="A1737" s="891"/>
      <c r="B1737" s="903"/>
      <c r="C1737" s="890"/>
      <c r="D1737" s="901"/>
      <c r="E1737" s="913"/>
      <c r="F1737" s="431"/>
      <c r="G1737" s="905"/>
      <c r="H1737" s="895"/>
      <c r="I1737" s="915"/>
      <c r="J1737" s="899"/>
      <c r="K1737" s="893"/>
      <c r="L1737" s="425"/>
      <c r="M1737" s="425"/>
      <c r="N1737" s="425"/>
      <c r="O1737" s="425"/>
      <c r="P1737" s="425"/>
    </row>
    <row r="1738" spans="1:16" x14ac:dyDescent="0.35">
      <c r="A1738" s="891" t="str">
        <f ca="1">INDIRECT("'Disaggregation tab old'!AB"&amp;28-$K1738)</f>
        <v>a161R00000O3K6FQAV</v>
      </c>
      <c r="B1738" s="902">
        <f ca="1">INDIRECT("'Disaggregation tab old'!A"&amp;28-$K1738)</f>
        <v>29</v>
      </c>
      <c r="C1738" s="889" t="str">
        <f ca="1">VLOOKUP(B1738,'Coverage Indicators - Section D'!$A$9:$AZ$70,52,FALSE)</f>
        <v/>
      </c>
      <c r="D1738" s="900" t="str">
        <f ca="1">N1738</f>
        <v/>
      </c>
      <c r="E1738" s="912" t="str">
        <f ca="1">O1738</f>
        <v/>
      </c>
      <c r="F1738" s="431"/>
      <c r="G1738" s="904" t="str">
        <f>IF(IFERROR((F1738/F1739),"") ="", "",(F1738/F1739))</f>
        <v/>
      </c>
      <c r="H1738" s="894"/>
      <c r="I1738" s="914"/>
      <c r="J1738" s="898"/>
      <c r="K1738" s="893">
        <f ca="1">IF(OFFSET(K1738,-2,0,,)="",-300,OFFSET(K1738,-2,0,,)-1)</f>
        <v>-861</v>
      </c>
      <c r="L1738" s="425" t="e">
        <f ca="1">IF(AND(EXACT(C1738,C1736),C1736&lt;&gt;0),L1736+1,0)</f>
        <v>#NAME?</v>
      </c>
      <c r="M1738" s="425" t="str">
        <f ca="1">IF(C1738&lt;&gt;"",C1738&amp;"-"&amp;L1738,"")</f>
        <v/>
      </c>
      <c r="N1738" s="425" t="str">
        <f t="array" aca="1" ref="N1738" ca="1">IFERROR(IF(INDEX('Disaggregation Records'!$E$155:$E$385,MATCH(RIGHT(M1738,255),RIGHT('Disaggregation Records'!$D$155:$D$385,255),0))=0,"",INDEX('Disaggregation Records'!$E$155:$E$385,MATCH(RIGHT(M1738,255),RIGHT('Disaggregation Records'!$D$155:$D$385,255),0))),"")</f>
        <v/>
      </c>
      <c r="O1738" s="425" t="str">
        <f t="array" aca="1" ref="O1738" ca="1">IFERROR(IF(INDEX('Disaggregation Records'!$F$155:$F$385,MATCH(RIGHT(M1738,255),RIGHT('Disaggregation Records'!$D$155:$D$385,255),0))=0,"",INDEX('Disaggregation Records'!$F$155:$F$385,MATCH(RIGHT(M1738,255),RIGHT('Disaggregation Records'!$D$155:$D$385,255),0))),"")</f>
        <v/>
      </c>
      <c r="P1738" s="425" t="str">
        <f t="array" aca="1" ref="P1738" ca="1">IFERROR(IF(INDEX('Disaggregation Records'!$H$155:$H$385,MATCH(RIGHT(M1738,255),RIGHT('Disaggregation Records'!$D$155:$D$385,255),0))=0,"",INDEX('Disaggregation Records'!$H$155:$H$385,MATCH(RIGHT(M1738,255),RIGHT('Disaggregation Records'!$D$155:$D$385,255),0))),"")</f>
        <v/>
      </c>
    </row>
    <row r="1739" spans="1:16" x14ac:dyDescent="0.35">
      <c r="A1739" s="891"/>
      <c r="B1739" s="903"/>
      <c r="C1739" s="890"/>
      <c r="D1739" s="901"/>
      <c r="E1739" s="913"/>
      <c r="F1739" s="431"/>
      <c r="G1739" s="905"/>
      <c r="H1739" s="895"/>
      <c r="I1739" s="915"/>
      <c r="J1739" s="899"/>
      <c r="K1739" s="893"/>
      <c r="L1739" s="425"/>
      <c r="M1739" s="425"/>
      <c r="N1739" s="425"/>
      <c r="O1739" s="425"/>
      <c r="P1739" s="425"/>
    </row>
    <row r="1740" spans="1:16" x14ac:dyDescent="0.35">
      <c r="A1740" s="891" t="str">
        <f ca="1">INDIRECT("'Disaggregation tab old'!AB"&amp;28-$K1740)</f>
        <v>a161R00000O3K6GQAV</v>
      </c>
      <c r="B1740" s="902">
        <f ca="1">INDIRECT("'Disaggregation tab old'!A"&amp;28-$K1740)</f>
        <v>29</v>
      </c>
      <c r="C1740" s="889" t="str">
        <f ca="1">VLOOKUP(B1740,'Coverage Indicators - Section D'!$A$9:$AZ$70,52,FALSE)</f>
        <v/>
      </c>
      <c r="D1740" s="900" t="str">
        <f ca="1">N1740</f>
        <v/>
      </c>
      <c r="E1740" s="912" t="str">
        <f ca="1">O1740</f>
        <v/>
      </c>
      <c r="F1740" s="431"/>
      <c r="G1740" s="904" t="str">
        <f>IF(IFERROR((F1740/F1741),"") ="", "",(F1740/F1741))</f>
        <v/>
      </c>
      <c r="H1740" s="894"/>
      <c r="I1740" s="914"/>
      <c r="J1740" s="898"/>
      <c r="K1740" s="893">
        <f ca="1">IF(OFFSET(K1740,-2,0,,)="",-300,OFFSET(K1740,-2,0,,)-1)</f>
        <v>-862</v>
      </c>
      <c r="L1740" s="425" t="e">
        <f ca="1">IF(AND(EXACT(C1740,C1738),C1738&lt;&gt;0),L1738+1,0)</f>
        <v>#NAME?</v>
      </c>
      <c r="M1740" s="425" t="str">
        <f ca="1">IF(C1740&lt;&gt;"",C1740&amp;"-"&amp;L1740,"")</f>
        <v/>
      </c>
      <c r="N1740" s="425" t="str">
        <f t="array" aca="1" ref="N1740" ca="1">IFERROR(IF(INDEX('Disaggregation Records'!$E$155:$E$385,MATCH(RIGHT(M1740,255),RIGHT('Disaggregation Records'!$D$155:$D$385,255),0))=0,"",INDEX('Disaggregation Records'!$E$155:$E$385,MATCH(RIGHT(M1740,255),RIGHT('Disaggregation Records'!$D$155:$D$385,255),0))),"")</f>
        <v/>
      </c>
      <c r="O1740" s="425" t="str">
        <f t="array" aca="1" ref="O1740" ca="1">IFERROR(IF(INDEX('Disaggregation Records'!$F$155:$F$385,MATCH(RIGHT(M1740,255),RIGHT('Disaggregation Records'!$D$155:$D$385,255),0))=0,"",INDEX('Disaggregation Records'!$F$155:$F$385,MATCH(RIGHT(M1740,255),RIGHT('Disaggregation Records'!$D$155:$D$385,255),0))),"")</f>
        <v/>
      </c>
      <c r="P1740" s="425" t="str">
        <f t="array" aca="1" ref="P1740" ca="1">IFERROR(IF(INDEX('Disaggregation Records'!$H$155:$H$385,MATCH(RIGHT(M1740,255),RIGHT('Disaggregation Records'!$D$155:$D$385,255),0))=0,"",INDEX('Disaggregation Records'!$H$155:$H$385,MATCH(RIGHT(M1740,255),RIGHT('Disaggregation Records'!$D$155:$D$385,255),0))),"")</f>
        <v/>
      </c>
    </row>
    <row r="1741" spans="1:16" x14ac:dyDescent="0.35">
      <c r="A1741" s="891"/>
      <c r="B1741" s="903"/>
      <c r="C1741" s="890"/>
      <c r="D1741" s="901"/>
      <c r="E1741" s="913"/>
      <c r="F1741" s="431"/>
      <c r="G1741" s="905"/>
      <c r="H1741" s="895"/>
      <c r="I1741" s="915"/>
      <c r="J1741" s="899"/>
      <c r="K1741" s="893"/>
      <c r="L1741" s="425"/>
      <c r="M1741" s="425"/>
      <c r="N1741" s="425"/>
      <c r="O1741" s="425"/>
      <c r="P1741" s="425"/>
    </row>
    <row r="1742" spans="1:16" x14ac:dyDescent="0.35">
      <c r="A1742" s="891" t="str">
        <f ca="1">INDIRECT("'Disaggregation tab old'!AB"&amp;28-$K1742)</f>
        <v>a161R00000O3K6HQAV</v>
      </c>
      <c r="B1742" s="902">
        <f ca="1">INDIRECT("'Disaggregation tab old'!A"&amp;28-$K1742)</f>
        <v>29</v>
      </c>
      <c r="C1742" s="889" t="str">
        <f ca="1">VLOOKUP(B1742,'Coverage Indicators - Section D'!$A$9:$AZ$70,52,FALSE)</f>
        <v/>
      </c>
      <c r="D1742" s="900" t="str">
        <f ca="1">N1742</f>
        <v/>
      </c>
      <c r="E1742" s="912" t="str">
        <f ca="1">O1742</f>
        <v/>
      </c>
      <c r="F1742" s="431"/>
      <c r="G1742" s="904" t="str">
        <f>IF(IFERROR((F1742/F1743),"") ="", "",(F1742/F1743))</f>
        <v/>
      </c>
      <c r="H1742" s="894"/>
      <c r="I1742" s="914"/>
      <c r="J1742" s="898"/>
      <c r="K1742" s="893">
        <f ca="1">IF(OFFSET(K1742,-2,0,,)="",-300,OFFSET(K1742,-2,0,,)-1)</f>
        <v>-863</v>
      </c>
      <c r="L1742" s="425" t="e">
        <f ca="1">IF(AND(EXACT(C1742,C1740),C1740&lt;&gt;0),L1740+1,0)</f>
        <v>#NAME?</v>
      </c>
      <c r="M1742" s="425" t="str">
        <f ca="1">IF(C1742&lt;&gt;"",C1742&amp;"-"&amp;L1742,"")</f>
        <v/>
      </c>
      <c r="N1742" s="425" t="str">
        <f t="array" aca="1" ref="N1742" ca="1">IFERROR(IF(INDEX('Disaggregation Records'!$E$155:$E$385,MATCH(RIGHT(M1742,255),RIGHT('Disaggregation Records'!$D$155:$D$385,255),0))=0,"",INDEX('Disaggregation Records'!$E$155:$E$385,MATCH(RIGHT(M1742,255),RIGHT('Disaggregation Records'!$D$155:$D$385,255),0))),"")</f>
        <v/>
      </c>
      <c r="O1742" s="425" t="str">
        <f t="array" aca="1" ref="O1742" ca="1">IFERROR(IF(INDEX('Disaggregation Records'!$F$155:$F$385,MATCH(RIGHT(M1742,255),RIGHT('Disaggregation Records'!$D$155:$D$385,255),0))=0,"",INDEX('Disaggregation Records'!$F$155:$F$385,MATCH(RIGHT(M1742,255),RIGHT('Disaggregation Records'!$D$155:$D$385,255),0))),"")</f>
        <v/>
      </c>
      <c r="P1742" s="425" t="str">
        <f t="array" aca="1" ref="P1742" ca="1">IFERROR(IF(INDEX('Disaggregation Records'!$H$155:$H$385,MATCH(RIGHT(M1742,255),RIGHT('Disaggregation Records'!$D$155:$D$385,255),0))=0,"",INDEX('Disaggregation Records'!$H$155:$H$385,MATCH(RIGHT(M1742,255),RIGHT('Disaggregation Records'!$D$155:$D$385,255),0))),"")</f>
        <v/>
      </c>
    </row>
    <row r="1743" spans="1:16" x14ac:dyDescent="0.35">
      <c r="A1743" s="891"/>
      <c r="B1743" s="903"/>
      <c r="C1743" s="890"/>
      <c r="D1743" s="901"/>
      <c r="E1743" s="913"/>
      <c r="F1743" s="431"/>
      <c r="G1743" s="905"/>
      <c r="H1743" s="895"/>
      <c r="I1743" s="915"/>
      <c r="J1743" s="899"/>
      <c r="K1743" s="893"/>
      <c r="L1743" s="425"/>
      <c r="M1743" s="425"/>
      <c r="N1743" s="425"/>
      <c r="O1743" s="425"/>
      <c r="P1743" s="425"/>
    </row>
    <row r="1744" spans="1:16" x14ac:dyDescent="0.35">
      <c r="A1744" s="891" t="str">
        <f ca="1">INDIRECT("'Disaggregation tab old'!AB"&amp;28-$K1744)</f>
        <v>a161R00000O3K6IQAV</v>
      </c>
      <c r="B1744" s="902">
        <f ca="1">INDIRECT("'Disaggregation tab old'!A"&amp;28-$K1744)</f>
        <v>29</v>
      </c>
      <c r="C1744" s="889" t="str">
        <f ca="1">VLOOKUP(B1744,'Coverage Indicators - Section D'!$A$9:$AZ$70,52,FALSE)</f>
        <v/>
      </c>
      <c r="D1744" s="900" t="str">
        <f ca="1">N1744</f>
        <v/>
      </c>
      <c r="E1744" s="912" t="str">
        <f ca="1">O1744</f>
        <v/>
      </c>
      <c r="F1744" s="431"/>
      <c r="G1744" s="904" t="str">
        <f>IF(IFERROR((F1744/F1745),"") ="", "",(F1744/F1745))</f>
        <v/>
      </c>
      <c r="H1744" s="894"/>
      <c r="I1744" s="914"/>
      <c r="J1744" s="898"/>
      <c r="K1744" s="893">
        <f ca="1">IF(OFFSET(K1744,-2,0,,)="",-300,OFFSET(K1744,-2,0,,)-1)</f>
        <v>-864</v>
      </c>
      <c r="L1744" s="425" t="e">
        <f ca="1">IF(AND(EXACT(C1744,C1742),C1742&lt;&gt;0),L1742+1,0)</f>
        <v>#NAME?</v>
      </c>
      <c r="M1744" s="425" t="str">
        <f ca="1">IF(C1744&lt;&gt;"",C1744&amp;"-"&amp;L1744,"")</f>
        <v/>
      </c>
      <c r="N1744" s="425" t="str">
        <f t="array" aca="1" ref="N1744" ca="1">IFERROR(IF(INDEX('Disaggregation Records'!$E$155:$E$385,MATCH(RIGHT(M1744,255),RIGHT('Disaggregation Records'!$D$155:$D$385,255),0))=0,"",INDEX('Disaggregation Records'!$E$155:$E$385,MATCH(RIGHT(M1744,255),RIGHT('Disaggregation Records'!$D$155:$D$385,255),0))),"")</f>
        <v/>
      </c>
      <c r="O1744" s="425" t="str">
        <f t="array" aca="1" ref="O1744" ca="1">IFERROR(IF(INDEX('Disaggregation Records'!$F$155:$F$385,MATCH(RIGHT(M1744,255),RIGHT('Disaggregation Records'!$D$155:$D$385,255),0))=0,"",INDEX('Disaggregation Records'!$F$155:$F$385,MATCH(RIGHT(M1744,255),RIGHT('Disaggregation Records'!$D$155:$D$385,255),0))),"")</f>
        <v/>
      </c>
      <c r="P1744" s="425" t="str">
        <f t="array" aca="1" ref="P1744" ca="1">IFERROR(IF(INDEX('Disaggregation Records'!$H$155:$H$385,MATCH(RIGHT(M1744,255),RIGHT('Disaggregation Records'!$D$155:$D$385,255),0))=0,"",INDEX('Disaggregation Records'!$H$155:$H$385,MATCH(RIGHT(M1744,255),RIGHT('Disaggregation Records'!$D$155:$D$385,255),0))),"")</f>
        <v/>
      </c>
    </row>
    <row r="1745" spans="1:16" x14ac:dyDescent="0.35">
      <c r="A1745" s="891"/>
      <c r="B1745" s="903"/>
      <c r="C1745" s="890"/>
      <c r="D1745" s="901"/>
      <c r="E1745" s="913"/>
      <c r="F1745" s="431"/>
      <c r="G1745" s="905"/>
      <c r="H1745" s="895"/>
      <c r="I1745" s="915"/>
      <c r="J1745" s="899"/>
      <c r="K1745" s="893"/>
      <c r="L1745" s="425"/>
      <c r="M1745" s="425"/>
      <c r="N1745" s="425"/>
      <c r="O1745" s="425"/>
      <c r="P1745" s="425"/>
    </row>
    <row r="1746" spans="1:16" x14ac:dyDescent="0.35">
      <c r="A1746" s="891" t="str">
        <f ca="1">INDIRECT("'Disaggregation tab old'!AB"&amp;28-$K1746)</f>
        <v>a161R00000O3K6JQAV</v>
      </c>
      <c r="B1746" s="902">
        <f ca="1">INDIRECT("'Disaggregation tab old'!A"&amp;28-$K1746)</f>
        <v>29</v>
      </c>
      <c r="C1746" s="889" t="str">
        <f ca="1">VLOOKUP(B1746,'Coverage Indicators - Section D'!$A$9:$AZ$70,52,FALSE)</f>
        <v/>
      </c>
      <c r="D1746" s="900" t="str">
        <f ca="1">N1746</f>
        <v/>
      </c>
      <c r="E1746" s="912" t="str">
        <f ca="1">O1746</f>
        <v/>
      </c>
      <c r="F1746" s="431"/>
      <c r="G1746" s="904" t="str">
        <f>IF(IFERROR((F1746/F1747),"") ="", "",(F1746/F1747))</f>
        <v/>
      </c>
      <c r="H1746" s="894"/>
      <c r="I1746" s="914"/>
      <c r="J1746" s="898"/>
      <c r="K1746" s="893">
        <f ca="1">IF(OFFSET(K1746,-2,0,,)="",-300,OFFSET(K1746,-2,0,,)-1)</f>
        <v>-865</v>
      </c>
      <c r="L1746" s="425" t="e">
        <f ca="1">IF(AND(EXACT(C1746,C1744),C1744&lt;&gt;0),L1744+1,0)</f>
        <v>#NAME?</v>
      </c>
      <c r="M1746" s="425" t="str">
        <f ca="1">IF(C1746&lt;&gt;"",C1746&amp;"-"&amp;L1746,"")</f>
        <v/>
      </c>
      <c r="N1746" s="425" t="str">
        <f t="array" aca="1" ref="N1746" ca="1">IFERROR(IF(INDEX('Disaggregation Records'!$E$155:$E$385,MATCH(RIGHT(M1746,255),RIGHT('Disaggregation Records'!$D$155:$D$385,255),0))=0,"",INDEX('Disaggregation Records'!$E$155:$E$385,MATCH(RIGHT(M1746,255),RIGHT('Disaggregation Records'!$D$155:$D$385,255),0))),"")</f>
        <v/>
      </c>
      <c r="O1746" s="425" t="str">
        <f t="array" aca="1" ref="O1746" ca="1">IFERROR(IF(INDEX('Disaggregation Records'!$F$155:$F$385,MATCH(RIGHT(M1746,255),RIGHT('Disaggregation Records'!$D$155:$D$385,255),0))=0,"",INDEX('Disaggregation Records'!$F$155:$F$385,MATCH(RIGHT(M1746,255),RIGHT('Disaggregation Records'!$D$155:$D$385,255),0))),"")</f>
        <v/>
      </c>
      <c r="P1746" s="425" t="str">
        <f t="array" aca="1" ref="P1746" ca="1">IFERROR(IF(INDEX('Disaggregation Records'!$H$155:$H$385,MATCH(RIGHT(M1746,255),RIGHT('Disaggregation Records'!$D$155:$D$385,255),0))=0,"",INDEX('Disaggregation Records'!$H$155:$H$385,MATCH(RIGHT(M1746,255),RIGHT('Disaggregation Records'!$D$155:$D$385,255),0))),"")</f>
        <v/>
      </c>
    </row>
    <row r="1747" spans="1:16" x14ac:dyDescent="0.35">
      <c r="A1747" s="891"/>
      <c r="B1747" s="903"/>
      <c r="C1747" s="890"/>
      <c r="D1747" s="901"/>
      <c r="E1747" s="913"/>
      <c r="F1747" s="431"/>
      <c r="G1747" s="905"/>
      <c r="H1747" s="895"/>
      <c r="I1747" s="915"/>
      <c r="J1747" s="899"/>
      <c r="K1747" s="893"/>
      <c r="L1747" s="425"/>
      <c r="M1747" s="425"/>
      <c r="N1747" s="425"/>
      <c r="O1747" s="425"/>
      <c r="P1747" s="425"/>
    </row>
    <row r="1748" spans="1:16" x14ac:dyDescent="0.35">
      <c r="A1748" s="891" t="str">
        <f ca="1">INDIRECT("'Disaggregation tab old'!AB"&amp;28-$K1748)</f>
        <v>a161R00000O3K6KQAV</v>
      </c>
      <c r="B1748" s="902">
        <f ca="1">INDIRECT("'Disaggregation tab old'!A"&amp;28-$K1748)</f>
        <v>29</v>
      </c>
      <c r="C1748" s="889" t="str">
        <f ca="1">VLOOKUP(B1748,'Coverage Indicators - Section D'!$A$9:$AZ$70,52,FALSE)</f>
        <v/>
      </c>
      <c r="D1748" s="900" t="str">
        <f ca="1">N1748</f>
        <v/>
      </c>
      <c r="E1748" s="912" t="str">
        <f ca="1">O1748</f>
        <v/>
      </c>
      <c r="F1748" s="431"/>
      <c r="G1748" s="904" t="str">
        <f>IF(IFERROR((F1748/F1749),"") ="", "",(F1748/F1749))</f>
        <v/>
      </c>
      <c r="H1748" s="894"/>
      <c r="I1748" s="914"/>
      <c r="J1748" s="898"/>
      <c r="K1748" s="893">
        <f ca="1">IF(OFFSET(K1748,-2,0,,)="",-300,OFFSET(K1748,-2,0,,)-1)</f>
        <v>-866</v>
      </c>
      <c r="L1748" s="425" t="e">
        <f ca="1">IF(AND(EXACT(C1748,C1746),C1746&lt;&gt;0),L1746+1,0)</f>
        <v>#NAME?</v>
      </c>
      <c r="M1748" s="425" t="str">
        <f ca="1">IF(C1748&lt;&gt;"",C1748&amp;"-"&amp;L1748,"")</f>
        <v/>
      </c>
      <c r="N1748" s="425" t="str">
        <f t="array" aca="1" ref="N1748" ca="1">IFERROR(IF(INDEX('Disaggregation Records'!$E$155:$E$385,MATCH(RIGHT(M1748,255),RIGHT('Disaggregation Records'!$D$155:$D$385,255),0))=0,"",INDEX('Disaggregation Records'!$E$155:$E$385,MATCH(RIGHT(M1748,255),RIGHT('Disaggregation Records'!$D$155:$D$385,255),0))),"")</f>
        <v/>
      </c>
      <c r="O1748" s="425" t="str">
        <f t="array" aca="1" ref="O1748" ca="1">IFERROR(IF(INDEX('Disaggregation Records'!$F$155:$F$385,MATCH(RIGHT(M1748,255),RIGHT('Disaggregation Records'!$D$155:$D$385,255),0))=0,"",INDEX('Disaggregation Records'!$F$155:$F$385,MATCH(RIGHT(M1748,255),RIGHT('Disaggregation Records'!$D$155:$D$385,255),0))),"")</f>
        <v/>
      </c>
      <c r="P1748" s="425" t="str">
        <f t="array" aca="1" ref="P1748" ca="1">IFERROR(IF(INDEX('Disaggregation Records'!$H$155:$H$385,MATCH(RIGHT(M1748,255),RIGHT('Disaggregation Records'!$D$155:$D$385,255),0))=0,"",INDEX('Disaggregation Records'!$H$155:$H$385,MATCH(RIGHT(M1748,255),RIGHT('Disaggregation Records'!$D$155:$D$385,255),0))),"")</f>
        <v/>
      </c>
    </row>
    <row r="1749" spans="1:16" x14ac:dyDescent="0.35">
      <c r="A1749" s="891"/>
      <c r="B1749" s="903"/>
      <c r="C1749" s="890"/>
      <c r="D1749" s="901"/>
      <c r="E1749" s="913"/>
      <c r="F1749" s="431"/>
      <c r="G1749" s="905"/>
      <c r="H1749" s="895"/>
      <c r="I1749" s="915"/>
      <c r="J1749" s="899"/>
      <c r="K1749" s="893"/>
      <c r="L1749" s="425"/>
      <c r="M1749" s="425"/>
      <c r="N1749" s="425"/>
      <c r="O1749" s="425"/>
      <c r="P1749" s="425"/>
    </row>
    <row r="1750" spans="1:16" x14ac:dyDescent="0.35">
      <c r="A1750" s="891" t="str">
        <f ca="1">INDIRECT("'Disaggregation tab old'!AB"&amp;28-$K1750)</f>
        <v>a161R00000O3K6LQAV</v>
      </c>
      <c r="B1750" s="902">
        <f ca="1">INDIRECT("'Disaggregation tab old'!A"&amp;28-$K1750)</f>
        <v>29</v>
      </c>
      <c r="C1750" s="889" t="str">
        <f ca="1">VLOOKUP(B1750,'Coverage Indicators - Section D'!$A$9:$AZ$70,52,FALSE)</f>
        <v/>
      </c>
      <c r="D1750" s="900" t="str">
        <f ca="1">N1750</f>
        <v/>
      </c>
      <c r="E1750" s="912" t="str">
        <f ca="1">O1750</f>
        <v/>
      </c>
      <c r="F1750" s="431"/>
      <c r="G1750" s="904" t="str">
        <f>IF(IFERROR((F1750/F1751),"") ="", "",(F1750/F1751))</f>
        <v/>
      </c>
      <c r="H1750" s="894"/>
      <c r="I1750" s="914"/>
      <c r="J1750" s="898"/>
      <c r="K1750" s="893">
        <f ca="1">IF(OFFSET(K1750,-2,0,,)="",-300,OFFSET(K1750,-2,0,,)-1)</f>
        <v>-867</v>
      </c>
      <c r="L1750" s="425" t="e">
        <f ca="1">IF(AND(EXACT(C1750,C1748),C1748&lt;&gt;0),L1748+1,0)</f>
        <v>#NAME?</v>
      </c>
      <c r="M1750" s="425" t="str">
        <f ca="1">IF(C1750&lt;&gt;"",C1750&amp;"-"&amp;L1750,"")</f>
        <v/>
      </c>
      <c r="N1750" s="425" t="str">
        <f t="array" aca="1" ref="N1750" ca="1">IFERROR(IF(INDEX('Disaggregation Records'!$E$155:$E$385,MATCH(RIGHT(M1750,255),RIGHT('Disaggregation Records'!$D$155:$D$385,255),0))=0,"",INDEX('Disaggregation Records'!$E$155:$E$385,MATCH(RIGHT(M1750,255),RIGHT('Disaggregation Records'!$D$155:$D$385,255),0))),"")</f>
        <v/>
      </c>
      <c r="O1750" s="425" t="str">
        <f t="array" aca="1" ref="O1750" ca="1">IFERROR(IF(INDEX('Disaggregation Records'!$F$155:$F$385,MATCH(RIGHT(M1750,255),RIGHT('Disaggregation Records'!$D$155:$D$385,255),0))=0,"",INDEX('Disaggregation Records'!$F$155:$F$385,MATCH(RIGHT(M1750,255),RIGHT('Disaggregation Records'!$D$155:$D$385,255),0))),"")</f>
        <v/>
      </c>
      <c r="P1750" s="425" t="str">
        <f t="array" aca="1" ref="P1750" ca="1">IFERROR(IF(INDEX('Disaggregation Records'!$H$155:$H$385,MATCH(RIGHT(M1750,255),RIGHT('Disaggregation Records'!$D$155:$D$385,255),0))=0,"",INDEX('Disaggregation Records'!$H$155:$H$385,MATCH(RIGHT(M1750,255),RIGHT('Disaggregation Records'!$D$155:$D$385,255),0))),"")</f>
        <v/>
      </c>
    </row>
    <row r="1751" spans="1:16" x14ac:dyDescent="0.35">
      <c r="A1751" s="891"/>
      <c r="B1751" s="903"/>
      <c r="C1751" s="890"/>
      <c r="D1751" s="901"/>
      <c r="E1751" s="913"/>
      <c r="F1751" s="431"/>
      <c r="G1751" s="905"/>
      <c r="H1751" s="895"/>
      <c r="I1751" s="915"/>
      <c r="J1751" s="899"/>
      <c r="K1751" s="893"/>
      <c r="L1751" s="425"/>
      <c r="M1751" s="425"/>
      <c r="N1751" s="425"/>
      <c r="O1751" s="425"/>
      <c r="P1751" s="425"/>
    </row>
    <row r="1752" spans="1:16" x14ac:dyDescent="0.35">
      <c r="A1752" s="891" t="str">
        <f ca="1">INDIRECT("'Disaggregation tab old'!AB"&amp;28-$K1752)</f>
        <v>a161R00000O3K6MQAV</v>
      </c>
      <c r="B1752" s="902">
        <f ca="1">INDIRECT("'Disaggregation tab old'!A"&amp;28-$K1752)</f>
        <v>29</v>
      </c>
      <c r="C1752" s="889" t="str">
        <f ca="1">VLOOKUP(B1752,'Coverage Indicators - Section D'!$A$9:$AZ$70,52,FALSE)</f>
        <v/>
      </c>
      <c r="D1752" s="900" t="str">
        <f ca="1">N1752</f>
        <v/>
      </c>
      <c r="E1752" s="912" t="str">
        <f ca="1">O1752</f>
        <v/>
      </c>
      <c r="F1752" s="431"/>
      <c r="G1752" s="904" t="str">
        <f>IF(IFERROR((F1752/F1753),"") ="", "",(F1752/F1753))</f>
        <v/>
      </c>
      <c r="H1752" s="894"/>
      <c r="I1752" s="914"/>
      <c r="J1752" s="898"/>
      <c r="K1752" s="893">
        <f ca="1">IF(OFFSET(K1752,-2,0,,)="",-300,OFFSET(K1752,-2,0,,)-1)</f>
        <v>-868</v>
      </c>
      <c r="L1752" s="425" t="e">
        <f ca="1">IF(AND(EXACT(C1752,C1750),C1750&lt;&gt;0),L1750+1,0)</f>
        <v>#NAME?</v>
      </c>
      <c r="M1752" s="425" t="str">
        <f ca="1">IF(C1752&lt;&gt;"",C1752&amp;"-"&amp;L1752,"")</f>
        <v/>
      </c>
      <c r="N1752" s="425" t="str">
        <f t="array" aca="1" ref="N1752" ca="1">IFERROR(IF(INDEX('Disaggregation Records'!$E$155:$E$385,MATCH(RIGHT(M1752,255),RIGHT('Disaggregation Records'!$D$155:$D$385,255),0))=0,"",INDEX('Disaggregation Records'!$E$155:$E$385,MATCH(RIGHT(M1752,255),RIGHT('Disaggregation Records'!$D$155:$D$385,255),0))),"")</f>
        <v/>
      </c>
      <c r="O1752" s="425" t="str">
        <f t="array" aca="1" ref="O1752" ca="1">IFERROR(IF(INDEX('Disaggregation Records'!$F$155:$F$385,MATCH(RIGHT(M1752,255),RIGHT('Disaggregation Records'!$D$155:$D$385,255),0))=0,"",INDEX('Disaggregation Records'!$F$155:$F$385,MATCH(RIGHT(M1752,255),RIGHT('Disaggregation Records'!$D$155:$D$385,255),0))),"")</f>
        <v/>
      </c>
      <c r="P1752" s="425" t="str">
        <f t="array" aca="1" ref="P1752" ca="1">IFERROR(IF(INDEX('Disaggregation Records'!$H$155:$H$385,MATCH(RIGHT(M1752,255),RIGHT('Disaggregation Records'!$D$155:$D$385,255),0))=0,"",INDEX('Disaggregation Records'!$H$155:$H$385,MATCH(RIGHT(M1752,255),RIGHT('Disaggregation Records'!$D$155:$D$385,255),0))),"")</f>
        <v/>
      </c>
    </row>
    <row r="1753" spans="1:16" x14ac:dyDescent="0.35">
      <c r="A1753" s="891"/>
      <c r="B1753" s="903"/>
      <c r="C1753" s="890"/>
      <c r="D1753" s="901"/>
      <c r="E1753" s="913"/>
      <c r="F1753" s="431"/>
      <c r="G1753" s="905"/>
      <c r="H1753" s="895"/>
      <c r="I1753" s="915"/>
      <c r="J1753" s="899"/>
      <c r="K1753" s="893"/>
      <c r="L1753" s="425"/>
      <c r="M1753" s="425"/>
      <c r="N1753" s="425"/>
      <c r="O1753" s="425"/>
      <c r="P1753" s="425"/>
    </row>
    <row r="1754" spans="1:16" x14ac:dyDescent="0.35">
      <c r="A1754" s="891" t="str">
        <f ca="1">INDIRECT("'Disaggregation tab old'!AB"&amp;28-$K1754)</f>
        <v>a161R00000O3K6NQAV</v>
      </c>
      <c r="B1754" s="902">
        <f ca="1">INDIRECT("'Disaggregation tab old'!A"&amp;28-$K1754)</f>
        <v>29</v>
      </c>
      <c r="C1754" s="889" t="str">
        <f ca="1">VLOOKUP(B1754,'Coverage Indicators - Section D'!$A$9:$AZ$70,52,FALSE)</f>
        <v/>
      </c>
      <c r="D1754" s="900" t="str">
        <f ca="1">N1754</f>
        <v/>
      </c>
      <c r="E1754" s="912" t="str">
        <f ca="1">O1754</f>
        <v/>
      </c>
      <c r="F1754" s="431"/>
      <c r="G1754" s="904" t="str">
        <f>IF(IFERROR((F1754/F1755),"") ="", "",(F1754/F1755))</f>
        <v/>
      </c>
      <c r="H1754" s="894"/>
      <c r="I1754" s="914"/>
      <c r="J1754" s="898"/>
      <c r="K1754" s="893">
        <f ca="1">IF(OFFSET(K1754,-2,0,,)="",-300,OFFSET(K1754,-2,0,,)-1)</f>
        <v>-869</v>
      </c>
      <c r="L1754" s="425" t="e">
        <f ca="1">IF(AND(EXACT(C1754,C1752),C1752&lt;&gt;0),L1752+1,0)</f>
        <v>#NAME?</v>
      </c>
      <c r="M1754" s="425" t="str">
        <f ca="1">IF(C1754&lt;&gt;"",C1754&amp;"-"&amp;L1754,"")</f>
        <v/>
      </c>
      <c r="N1754" s="425" t="str">
        <f t="array" aca="1" ref="N1754" ca="1">IFERROR(IF(INDEX('Disaggregation Records'!$E$155:$E$385,MATCH(RIGHT(M1754,255),RIGHT('Disaggregation Records'!$D$155:$D$385,255),0))=0,"",INDEX('Disaggregation Records'!$E$155:$E$385,MATCH(RIGHT(M1754,255),RIGHT('Disaggregation Records'!$D$155:$D$385,255),0))),"")</f>
        <v/>
      </c>
      <c r="O1754" s="425" t="str">
        <f t="array" aca="1" ref="O1754" ca="1">IFERROR(IF(INDEX('Disaggregation Records'!$F$155:$F$385,MATCH(RIGHT(M1754,255),RIGHT('Disaggregation Records'!$D$155:$D$385,255),0))=0,"",INDEX('Disaggregation Records'!$F$155:$F$385,MATCH(RIGHT(M1754,255),RIGHT('Disaggregation Records'!$D$155:$D$385,255),0))),"")</f>
        <v/>
      </c>
      <c r="P1754" s="425" t="str">
        <f t="array" aca="1" ref="P1754" ca="1">IFERROR(IF(INDEX('Disaggregation Records'!$H$155:$H$385,MATCH(RIGHT(M1754,255),RIGHT('Disaggregation Records'!$D$155:$D$385,255),0))=0,"",INDEX('Disaggregation Records'!$H$155:$H$385,MATCH(RIGHT(M1754,255),RIGHT('Disaggregation Records'!$D$155:$D$385,255),0))),"")</f>
        <v/>
      </c>
    </row>
    <row r="1755" spans="1:16" x14ac:dyDescent="0.35">
      <c r="A1755" s="891"/>
      <c r="B1755" s="903"/>
      <c r="C1755" s="890"/>
      <c r="D1755" s="901"/>
      <c r="E1755" s="913"/>
      <c r="F1755" s="431"/>
      <c r="G1755" s="905"/>
      <c r="H1755" s="895"/>
      <c r="I1755" s="915"/>
      <c r="J1755" s="899"/>
      <c r="K1755" s="893"/>
      <c r="L1755" s="425"/>
      <c r="M1755" s="425"/>
      <c r="N1755" s="425"/>
      <c r="O1755" s="425"/>
      <c r="P1755" s="425"/>
    </row>
    <row r="1756" spans="1:16" x14ac:dyDescent="0.35">
      <c r="A1756" s="891" t="str">
        <f ca="1">INDIRECT("'Disaggregation tab old'!AB"&amp;28-$K1756)</f>
        <v>a161R00000O3K6OQAV</v>
      </c>
      <c r="B1756" s="902">
        <f ca="1">INDIRECT("'Disaggregation tab old'!A"&amp;28-$K1756)</f>
        <v>29</v>
      </c>
      <c r="C1756" s="889" t="str">
        <f ca="1">VLOOKUP(B1756,'Coverage Indicators - Section D'!$A$9:$AZ$70,52,FALSE)</f>
        <v/>
      </c>
      <c r="D1756" s="900" t="str">
        <f ca="1">N1756</f>
        <v/>
      </c>
      <c r="E1756" s="912" t="str">
        <f ca="1">O1756</f>
        <v/>
      </c>
      <c r="F1756" s="431"/>
      <c r="G1756" s="904" t="str">
        <f>IF(IFERROR((F1756/F1757),"") ="", "",(F1756/F1757))</f>
        <v/>
      </c>
      <c r="H1756" s="894"/>
      <c r="I1756" s="914"/>
      <c r="J1756" s="898"/>
      <c r="K1756" s="893">
        <f ca="1">IF(OFFSET(K1756,-2,0,,)="",-300,OFFSET(K1756,-2,0,,)-1)</f>
        <v>-870</v>
      </c>
      <c r="L1756" s="425" t="e">
        <f ca="1">IF(AND(EXACT(C1756,C1754),C1754&lt;&gt;0),L1754+1,0)</f>
        <v>#NAME?</v>
      </c>
      <c r="M1756" s="425" t="str">
        <f ca="1">IF(C1756&lt;&gt;"",C1756&amp;"-"&amp;L1756,"")</f>
        <v/>
      </c>
      <c r="N1756" s="425" t="str">
        <f t="array" aca="1" ref="N1756" ca="1">IFERROR(IF(INDEX('Disaggregation Records'!$E$155:$E$385,MATCH(RIGHT(M1756,255),RIGHT('Disaggregation Records'!$D$155:$D$385,255),0))=0,"",INDEX('Disaggregation Records'!$E$155:$E$385,MATCH(RIGHT(M1756,255),RIGHT('Disaggregation Records'!$D$155:$D$385,255),0))),"")</f>
        <v/>
      </c>
      <c r="O1756" s="425" t="str">
        <f t="array" aca="1" ref="O1756" ca="1">IFERROR(IF(INDEX('Disaggregation Records'!$F$155:$F$385,MATCH(RIGHT(M1756,255),RIGHT('Disaggregation Records'!$D$155:$D$385,255),0))=0,"",INDEX('Disaggregation Records'!$F$155:$F$385,MATCH(RIGHT(M1756,255),RIGHT('Disaggregation Records'!$D$155:$D$385,255),0))),"")</f>
        <v/>
      </c>
      <c r="P1756" s="425" t="str">
        <f t="array" aca="1" ref="P1756" ca="1">IFERROR(IF(INDEX('Disaggregation Records'!$H$155:$H$385,MATCH(RIGHT(M1756,255),RIGHT('Disaggregation Records'!$D$155:$D$385,255),0))=0,"",INDEX('Disaggregation Records'!$H$155:$H$385,MATCH(RIGHT(M1756,255),RIGHT('Disaggregation Records'!$D$155:$D$385,255),0))),"")</f>
        <v/>
      </c>
    </row>
    <row r="1757" spans="1:16" x14ac:dyDescent="0.35">
      <c r="A1757" s="891"/>
      <c r="B1757" s="903"/>
      <c r="C1757" s="890"/>
      <c r="D1757" s="901"/>
      <c r="E1757" s="913"/>
      <c r="F1757" s="431"/>
      <c r="G1757" s="905"/>
      <c r="H1757" s="895"/>
      <c r="I1757" s="915"/>
      <c r="J1757" s="899"/>
      <c r="K1757" s="893"/>
      <c r="L1757" s="425"/>
      <c r="M1757" s="425"/>
      <c r="N1757" s="425"/>
      <c r="O1757" s="425"/>
      <c r="P1757" s="425"/>
    </row>
    <row r="1758" spans="1:16" x14ac:dyDescent="0.35">
      <c r="A1758" s="891" t="str">
        <f ca="1">INDIRECT("'Disaggregation tab old'!AB"&amp;28-$K1758)</f>
        <v>a161R00000O3K6PQAV</v>
      </c>
      <c r="B1758" s="902">
        <f ca="1">INDIRECT("'Disaggregation tab old'!A"&amp;28-$K1758)</f>
        <v>29</v>
      </c>
      <c r="C1758" s="889" t="str">
        <f ca="1">VLOOKUP(B1758,'Coverage Indicators - Section D'!$A$9:$AZ$70,52,FALSE)</f>
        <v/>
      </c>
      <c r="D1758" s="900" t="str">
        <f ca="1">N1758</f>
        <v/>
      </c>
      <c r="E1758" s="912" t="str">
        <f ca="1">O1758</f>
        <v/>
      </c>
      <c r="F1758" s="431"/>
      <c r="G1758" s="904" t="str">
        <f>IF(IFERROR((F1758/F1759),"") ="", "",(F1758/F1759))</f>
        <v/>
      </c>
      <c r="H1758" s="894"/>
      <c r="I1758" s="914"/>
      <c r="J1758" s="898"/>
      <c r="K1758" s="893">
        <f ca="1">IF(OFFSET(K1758,-2,0,,)="",-300,OFFSET(K1758,-2,0,,)-1)</f>
        <v>-871</v>
      </c>
      <c r="L1758" s="425" t="e">
        <f ca="1">IF(AND(EXACT(C1758,C1756),C1756&lt;&gt;0),L1756+1,0)</f>
        <v>#NAME?</v>
      </c>
      <c r="M1758" s="425" t="str">
        <f ca="1">IF(C1758&lt;&gt;"",C1758&amp;"-"&amp;L1758,"")</f>
        <v/>
      </c>
      <c r="N1758" s="425" t="str">
        <f t="array" aca="1" ref="N1758" ca="1">IFERROR(IF(INDEX('Disaggregation Records'!$E$155:$E$385,MATCH(RIGHT(M1758,255),RIGHT('Disaggregation Records'!$D$155:$D$385,255),0))=0,"",INDEX('Disaggregation Records'!$E$155:$E$385,MATCH(RIGHT(M1758,255),RIGHT('Disaggregation Records'!$D$155:$D$385,255),0))),"")</f>
        <v/>
      </c>
      <c r="O1758" s="425" t="str">
        <f t="array" aca="1" ref="O1758" ca="1">IFERROR(IF(INDEX('Disaggregation Records'!$F$155:$F$385,MATCH(RIGHT(M1758,255),RIGHT('Disaggregation Records'!$D$155:$D$385,255),0))=0,"",INDEX('Disaggregation Records'!$F$155:$F$385,MATCH(RIGHT(M1758,255),RIGHT('Disaggregation Records'!$D$155:$D$385,255),0))),"")</f>
        <v/>
      </c>
      <c r="P1758" s="425" t="str">
        <f t="array" aca="1" ref="P1758" ca="1">IFERROR(IF(INDEX('Disaggregation Records'!$H$155:$H$385,MATCH(RIGHT(M1758,255),RIGHT('Disaggregation Records'!$D$155:$D$385,255),0))=0,"",INDEX('Disaggregation Records'!$H$155:$H$385,MATCH(RIGHT(M1758,255),RIGHT('Disaggregation Records'!$D$155:$D$385,255),0))),"")</f>
        <v/>
      </c>
    </row>
    <row r="1759" spans="1:16" x14ac:dyDescent="0.35">
      <c r="A1759" s="891"/>
      <c r="B1759" s="903"/>
      <c r="C1759" s="890"/>
      <c r="D1759" s="901"/>
      <c r="E1759" s="913"/>
      <c r="F1759" s="431"/>
      <c r="G1759" s="905"/>
      <c r="H1759" s="895"/>
      <c r="I1759" s="915"/>
      <c r="J1759" s="899"/>
      <c r="K1759" s="893"/>
      <c r="L1759" s="425"/>
      <c r="M1759" s="425"/>
      <c r="N1759" s="425"/>
      <c r="O1759" s="425"/>
      <c r="P1759" s="425"/>
    </row>
    <row r="1760" spans="1:16" x14ac:dyDescent="0.35">
      <c r="A1760" s="891" t="str">
        <f ca="1">INDIRECT("'Disaggregation tab old'!AB"&amp;28-$K1760)</f>
        <v>a161R00000O3K6QQAV</v>
      </c>
      <c r="B1760" s="902">
        <f ca="1">INDIRECT("'Disaggregation tab old'!A"&amp;28-$K1760)</f>
        <v>29</v>
      </c>
      <c r="C1760" s="889" t="str">
        <f ca="1">VLOOKUP(B1760,'Coverage Indicators - Section D'!$A$9:$AZ$70,52,FALSE)</f>
        <v/>
      </c>
      <c r="D1760" s="900" t="str">
        <f ca="1">N1760</f>
        <v/>
      </c>
      <c r="E1760" s="912" t="str">
        <f ca="1">O1760</f>
        <v/>
      </c>
      <c r="F1760" s="431"/>
      <c r="G1760" s="904" t="str">
        <f>IF(IFERROR((F1760/F1761),"") ="", "",(F1760/F1761))</f>
        <v/>
      </c>
      <c r="H1760" s="894"/>
      <c r="I1760" s="914"/>
      <c r="J1760" s="898"/>
      <c r="K1760" s="893">
        <f ca="1">IF(OFFSET(K1760,-2,0,,)="",-300,OFFSET(K1760,-2,0,,)-1)</f>
        <v>-872</v>
      </c>
      <c r="L1760" s="425" t="e">
        <f ca="1">IF(AND(EXACT(C1760,C1758),C1758&lt;&gt;0),L1758+1,0)</f>
        <v>#NAME?</v>
      </c>
      <c r="M1760" s="425" t="str">
        <f ca="1">IF(C1760&lt;&gt;"",C1760&amp;"-"&amp;L1760,"")</f>
        <v/>
      </c>
      <c r="N1760" s="425" t="str">
        <f t="array" aca="1" ref="N1760" ca="1">IFERROR(IF(INDEX('Disaggregation Records'!$E$155:$E$385,MATCH(RIGHT(M1760,255),RIGHT('Disaggregation Records'!$D$155:$D$385,255),0))=0,"",INDEX('Disaggregation Records'!$E$155:$E$385,MATCH(RIGHT(M1760,255),RIGHT('Disaggregation Records'!$D$155:$D$385,255),0))),"")</f>
        <v/>
      </c>
      <c r="O1760" s="425" t="str">
        <f t="array" aca="1" ref="O1760" ca="1">IFERROR(IF(INDEX('Disaggregation Records'!$F$155:$F$385,MATCH(RIGHT(M1760,255),RIGHT('Disaggregation Records'!$D$155:$D$385,255),0))=0,"",INDEX('Disaggregation Records'!$F$155:$F$385,MATCH(RIGHT(M1760,255),RIGHT('Disaggregation Records'!$D$155:$D$385,255),0))),"")</f>
        <v/>
      </c>
      <c r="P1760" s="425" t="str">
        <f t="array" aca="1" ref="P1760" ca="1">IFERROR(IF(INDEX('Disaggregation Records'!$H$155:$H$385,MATCH(RIGHT(M1760,255),RIGHT('Disaggregation Records'!$D$155:$D$385,255),0))=0,"",INDEX('Disaggregation Records'!$H$155:$H$385,MATCH(RIGHT(M1760,255),RIGHT('Disaggregation Records'!$D$155:$D$385,255),0))),"")</f>
        <v/>
      </c>
    </row>
    <row r="1761" spans="1:16" x14ac:dyDescent="0.35">
      <c r="A1761" s="891"/>
      <c r="B1761" s="903"/>
      <c r="C1761" s="890"/>
      <c r="D1761" s="901"/>
      <c r="E1761" s="913"/>
      <c r="F1761" s="431"/>
      <c r="G1761" s="905"/>
      <c r="H1761" s="895"/>
      <c r="I1761" s="915"/>
      <c r="J1761" s="899"/>
      <c r="K1761" s="893"/>
      <c r="L1761" s="425"/>
      <c r="M1761" s="425"/>
      <c r="N1761" s="425"/>
      <c r="O1761" s="425"/>
      <c r="P1761" s="425"/>
    </row>
    <row r="1762" spans="1:16" x14ac:dyDescent="0.35">
      <c r="A1762" s="891" t="str">
        <f ca="1">INDIRECT("'Disaggregation tab old'!AB"&amp;28-$K1762)</f>
        <v>a161R00000O3K6RQAV</v>
      </c>
      <c r="B1762" s="902">
        <f ca="1">INDIRECT("'Disaggregation tab old'!A"&amp;28-$K1762)</f>
        <v>29</v>
      </c>
      <c r="C1762" s="889" t="str">
        <f ca="1">VLOOKUP(B1762,'Coverage Indicators - Section D'!$A$9:$AZ$70,52,FALSE)</f>
        <v/>
      </c>
      <c r="D1762" s="900" t="str">
        <f ca="1">N1762</f>
        <v/>
      </c>
      <c r="E1762" s="912" t="str">
        <f ca="1">O1762</f>
        <v/>
      </c>
      <c r="F1762" s="431"/>
      <c r="G1762" s="904" t="str">
        <f>IF(IFERROR((F1762/F1763),"") ="", "",(F1762/F1763))</f>
        <v/>
      </c>
      <c r="H1762" s="894"/>
      <c r="I1762" s="914"/>
      <c r="J1762" s="898"/>
      <c r="K1762" s="893">
        <f ca="1">IF(OFFSET(K1762,-2,0,,)="",-300,OFFSET(K1762,-2,0,,)-1)</f>
        <v>-873</v>
      </c>
      <c r="L1762" s="425" t="e">
        <f ca="1">IF(AND(EXACT(C1762,C1760),C1760&lt;&gt;0),L1760+1,0)</f>
        <v>#NAME?</v>
      </c>
      <c r="M1762" s="425" t="str">
        <f ca="1">IF(C1762&lt;&gt;"",C1762&amp;"-"&amp;L1762,"")</f>
        <v/>
      </c>
      <c r="N1762" s="425" t="str">
        <f t="array" aca="1" ref="N1762" ca="1">IFERROR(IF(INDEX('Disaggregation Records'!$E$155:$E$385,MATCH(RIGHT(M1762,255),RIGHT('Disaggregation Records'!$D$155:$D$385,255),0))=0,"",INDEX('Disaggregation Records'!$E$155:$E$385,MATCH(RIGHT(M1762,255),RIGHT('Disaggregation Records'!$D$155:$D$385,255),0))),"")</f>
        <v/>
      </c>
      <c r="O1762" s="425" t="str">
        <f t="array" aca="1" ref="O1762" ca="1">IFERROR(IF(INDEX('Disaggregation Records'!$F$155:$F$385,MATCH(RIGHT(M1762,255),RIGHT('Disaggregation Records'!$D$155:$D$385,255),0))=0,"",INDEX('Disaggregation Records'!$F$155:$F$385,MATCH(RIGHT(M1762,255),RIGHT('Disaggregation Records'!$D$155:$D$385,255),0))),"")</f>
        <v/>
      </c>
      <c r="P1762" s="425" t="str">
        <f t="array" aca="1" ref="P1762" ca="1">IFERROR(IF(INDEX('Disaggregation Records'!$H$155:$H$385,MATCH(RIGHT(M1762,255),RIGHT('Disaggregation Records'!$D$155:$D$385,255),0))=0,"",INDEX('Disaggregation Records'!$H$155:$H$385,MATCH(RIGHT(M1762,255),RIGHT('Disaggregation Records'!$D$155:$D$385,255),0))),"")</f>
        <v/>
      </c>
    </row>
    <row r="1763" spans="1:16" x14ac:dyDescent="0.35">
      <c r="A1763" s="891"/>
      <c r="B1763" s="903"/>
      <c r="C1763" s="890"/>
      <c r="D1763" s="901"/>
      <c r="E1763" s="913"/>
      <c r="F1763" s="431"/>
      <c r="G1763" s="905"/>
      <c r="H1763" s="895"/>
      <c r="I1763" s="915"/>
      <c r="J1763" s="899"/>
      <c r="K1763" s="893"/>
      <c r="L1763" s="425"/>
      <c r="M1763" s="425"/>
      <c r="N1763" s="425"/>
      <c r="O1763" s="425"/>
      <c r="P1763" s="425"/>
    </row>
    <row r="1764" spans="1:16" x14ac:dyDescent="0.35">
      <c r="A1764" s="891" t="str">
        <f ca="1">INDIRECT("'Disaggregation tab old'!AB"&amp;28-$K1764)</f>
        <v>a161R00000O3K6SQAV</v>
      </c>
      <c r="B1764" s="902">
        <f ca="1">INDIRECT("'Disaggregation tab old'!A"&amp;28-$K1764)</f>
        <v>29</v>
      </c>
      <c r="C1764" s="889" t="str">
        <f ca="1">VLOOKUP(B1764,'Coverage Indicators - Section D'!$A$9:$AZ$70,52,FALSE)</f>
        <v/>
      </c>
      <c r="D1764" s="900" t="str">
        <f ca="1">N1764</f>
        <v/>
      </c>
      <c r="E1764" s="912" t="str">
        <f ca="1">O1764</f>
        <v/>
      </c>
      <c r="F1764" s="431"/>
      <c r="G1764" s="904" t="str">
        <f>IF(IFERROR((F1764/F1765),"") ="", "",(F1764/F1765))</f>
        <v/>
      </c>
      <c r="H1764" s="894"/>
      <c r="I1764" s="914"/>
      <c r="J1764" s="898"/>
      <c r="K1764" s="893">
        <f ca="1">IF(OFFSET(K1764,-2,0,,)="",-300,OFFSET(K1764,-2,0,,)-1)</f>
        <v>-874</v>
      </c>
      <c r="L1764" s="425" t="e">
        <f ca="1">IF(AND(EXACT(C1764,C1762),C1762&lt;&gt;0),L1762+1,0)</f>
        <v>#NAME?</v>
      </c>
      <c r="M1764" s="425" t="str">
        <f ca="1">IF(C1764&lt;&gt;"",C1764&amp;"-"&amp;L1764,"")</f>
        <v/>
      </c>
      <c r="N1764" s="425" t="str">
        <f t="array" aca="1" ref="N1764" ca="1">IFERROR(IF(INDEX('Disaggregation Records'!$E$155:$E$385,MATCH(RIGHT(M1764,255),RIGHT('Disaggregation Records'!$D$155:$D$385,255),0))=0,"",INDEX('Disaggregation Records'!$E$155:$E$385,MATCH(RIGHT(M1764,255),RIGHT('Disaggregation Records'!$D$155:$D$385,255),0))),"")</f>
        <v/>
      </c>
      <c r="O1764" s="425" t="str">
        <f t="array" aca="1" ref="O1764" ca="1">IFERROR(IF(INDEX('Disaggregation Records'!$F$155:$F$385,MATCH(RIGHT(M1764,255),RIGHT('Disaggregation Records'!$D$155:$D$385,255),0))=0,"",INDEX('Disaggregation Records'!$F$155:$F$385,MATCH(RIGHT(M1764,255),RIGHT('Disaggregation Records'!$D$155:$D$385,255),0))),"")</f>
        <v/>
      </c>
      <c r="P1764" s="425" t="str">
        <f t="array" aca="1" ref="P1764" ca="1">IFERROR(IF(INDEX('Disaggregation Records'!$H$155:$H$385,MATCH(RIGHT(M1764,255),RIGHT('Disaggregation Records'!$D$155:$D$385,255),0))=0,"",INDEX('Disaggregation Records'!$H$155:$H$385,MATCH(RIGHT(M1764,255),RIGHT('Disaggregation Records'!$D$155:$D$385,255),0))),"")</f>
        <v/>
      </c>
    </row>
    <row r="1765" spans="1:16" x14ac:dyDescent="0.35">
      <c r="A1765" s="891"/>
      <c r="B1765" s="903"/>
      <c r="C1765" s="890"/>
      <c r="D1765" s="901"/>
      <c r="E1765" s="913"/>
      <c r="F1765" s="431"/>
      <c r="G1765" s="905"/>
      <c r="H1765" s="895"/>
      <c r="I1765" s="915"/>
      <c r="J1765" s="899"/>
      <c r="K1765" s="893"/>
      <c r="L1765" s="425"/>
      <c r="M1765" s="425"/>
      <c r="N1765" s="425"/>
      <c r="O1765" s="425"/>
      <c r="P1765" s="425"/>
    </row>
    <row r="1766" spans="1:16" x14ac:dyDescent="0.35">
      <c r="A1766" s="891" t="str">
        <f ca="1">INDIRECT("'Disaggregation tab old'!AB"&amp;28-$K1766)</f>
        <v>a161R00000O3K6TQAV</v>
      </c>
      <c r="B1766" s="902">
        <f ca="1">INDIRECT("'Disaggregation tab old'!A"&amp;28-$K1766)</f>
        <v>29</v>
      </c>
      <c r="C1766" s="889" t="str">
        <f ca="1">VLOOKUP(B1766,'Coverage Indicators - Section D'!$A$9:$AZ$70,52,FALSE)</f>
        <v/>
      </c>
      <c r="D1766" s="900" t="str">
        <f ca="1">N1766</f>
        <v/>
      </c>
      <c r="E1766" s="912" t="str">
        <f ca="1">O1766</f>
        <v/>
      </c>
      <c r="F1766" s="431"/>
      <c r="G1766" s="904" t="str">
        <f>IF(IFERROR((F1766/F1767),"") ="", "",(F1766/F1767))</f>
        <v/>
      </c>
      <c r="H1766" s="894"/>
      <c r="I1766" s="914"/>
      <c r="J1766" s="898"/>
      <c r="K1766" s="893">
        <f ca="1">IF(OFFSET(K1766,-2,0,,)="",-300,OFFSET(K1766,-2,0,,)-1)</f>
        <v>-875</v>
      </c>
      <c r="L1766" s="425" t="e">
        <f ca="1">IF(AND(EXACT(C1766,C1764),C1764&lt;&gt;0),L1764+1,0)</f>
        <v>#NAME?</v>
      </c>
      <c r="M1766" s="425" t="str">
        <f ca="1">IF(C1766&lt;&gt;"",C1766&amp;"-"&amp;L1766,"")</f>
        <v/>
      </c>
      <c r="N1766" s="425" t="str">
        <f t="array" aca="1" ref="N1766" ca="1">IFERROR(IF(INDEX('Disaggregation Records'!$E$155:$E$385,MATCH(RIGHT(M1766,255),RIGHT('Disaggregation Records'!$D$155:$D$385,255),0))=0,"",INDEX('Disaggregation Records'!$E$155:$E$385,MATCH(RIGHT(M1766,255),RIGHT('Disaggregation Records'!$D$155:$D$385,255),0))),"")</f>
        <v/>
      </c>
      <c r="O1766" s="425" t="str">
        <f t="array" aca="1" ref="O1766" ca="1">IFERROR(IF(INDEX('Disaggregation Records'!$F$155:$F$385,MATCH(RIGHT(M1766,255),RIGHT('Disaggregation Records'!$D$155:$D$385,255),0))=0,"",INDEX('Disaggregation Records'!$F$155:$F$385,MATCH(RIGHT(M1766,255),RIGHT('Disaggregation Records'!$D$155:$D$385,255),0))),"")</f>
        <v/>
      </c>
      <c r="P1766" s="425" t="str">
        <f t="array" aca="1" ref="P1766" ca="1">IFERROR(IF(INDEX('Disaggregation Records'!$H$155:$H$385,MATCH(RIGHT(M1766,255),RIGHT('Disaggregation Records'!$D$155:$D$385,255),0))=0,"",INDEX('Disaggregation Records'!$H$155:$H$385,MATCH(RIGHT(M1766,255),RIGHT('Disaggregation Records'!$D$155:$D$385,255),0))),"")</f>
        <v/>
      </c>
    </row>
    <row r="1767" spans="1:16" x14ac:dyDescent="0.35">
      <c r="A1767" s="891"/>
      <c r="B1767" s="903"/>
      <c r="C1767" s="890"/>
      <c r="D1767" s="901"/>
      <c r="E1767" s="913"/>
      <c r="F1767" s="431"/>
      <c r="G1767" s="905"/>
      <c r="H1767" s="895"/>
      <c r="I1767" s="915"/>
      <c r="J1767" s="899"/>
      <c r="K1767" s="893"/>
      <c r="L1767" s="425"/>
      <c r="M1767" s="425"/>
      <c r="N1767" s="425"/>
      <c r="O1767" s="425"/>
      <c r="P1767" s="425"/>
    </row>
    <row r="1768" spans="1:16" x14ac:dyDescent="0.35">
      <c r="A1768" s="891" t="str">
        <f ca="1">INDIRECT("'Disaggregation tab old'!AB"&amp;28-$K1768)</f>
        <v>a161R00000O3K6UQAV</v>
      </c>
      <c r="B1768" s="902">
        <f ca="1">INDIRECT("'Disaggregation tab old'!A"&amp;28-$K1768)</f>
        <v>29</v>
      </c>
      <c r="C1768" s="889" t="str">
        <f ca="1">VLOOKUP(B1768,'Coverage Indicators - Section D'!$A$9:$AZ$70,52,FALSE)</f>
        <v/>
      </c>
      <c r="D1768" s="900" t="str">
        <f ca="1">N1768</f>
        <v/>
      </c>
      <c r="E1768" s="912" t="str">
        <f ca="1">O1768</f>
        <v/>
      </c>
      <c r="F1768" s="431"/>
      <c r="G1768" s="904" t="str">
        <f>IF(IFERROR((F1768/F1769),"") ="", "",(F1768/F1769))</f>
        <v/>
      </c>
      <c r="H1768" s="894"/>
      <c r="I1768" s="914"/>
      <c r="J1768" s="898"/>
      <c r="K1768" s="893">
        <f ca="1">IF(OFFSET(K1768,-2,0,,)="",-300,OFFSET(K1768,-2,0,,)-1)</f>
        <v>-876</v>
      </c>
      <c r="L1768" s="425" t="e">
        <f ca="1">IF(AND(EXACT(C1768,C1766),C1766&lt;&gt;0),L1766+1,0)</f>
        <v>#NAME?</v>
      </c>
      <c r="M1768" s="425" t="str">
        <f ca="1">IF(C1768&lt;&gt;"",C1768&amp;"-"&amp;L1768,"")</f>
        <v/>
      </c>
      <c r="N1768" s="425" t="str">
        <f t="array" aca="1" ref="N1768" ca="1">IFERROR(IF(INDEX('Disaggregation Records'!$E$155:$E$385,MATCH(RIGHT(M1768,255),RIGHT('Disaggregation Records'!$D$155:$D$385,255),0))=0,"",INDEX('Disaggregation Records'!$E$155:$E$385,MATCH(RIGHT(M1768,255),RIGHT('Disaggregation Records'!$D$155:$D$385,255),0))),"")</f>
        <v/>
      </c>
      <c r="O1768" s="425" t="str">
        <f t="array" aca="1" ref="O1768" ca="1">IFERROR(IF(INDEX('Disaggregation Records'!$F$155:$F$385,MATCH(RIGHT(M1768,255),RIGHT('Disaggregation Records'!$D$155:$D$385,255),0))=0,"",INDEX('Disaggregation Records'!$F$155:$F$385,MATCH(RIGHT(M1768,255),RIGHT('Disaggregation Records'!$D$155:$D$385,255),0))),"")</f>
        <v/>
      </c>
      <c r="P1768" s="425" t="str">
        <f t="array" aca="1" ref="P1768" ca="1">IFERROR(IF(INDEX('Disaggregation Records'!$H$155:$H$385,MATCH(RIGHT(M1768,255),RIGHT('Disaggregation Records'!$D$155:$D$385,255),0))=0,"",INDEX('Disaggregation Records'!$H$155:$H$385,MATCH(RIGHT(M1768,255),RIGHT('Disaggregation Records'!$D$155:$D$385,255),0))),"")</f>
        <v/>
      </c>
    </row>
    <row r="1769" spans="1:16" x14ac:dyDescent="0.35">
      <c r="A1769" s="891"/>
      <c r="B1769" s="903"/>
      <c r="C1769" s="890"/>
      <c r="D1769" s="901"/>
      <c r="E1769" s="913"/>
      <c r="F1769" s="431"/>
      <c r="G1769" s="905"/>
      <c r="H1769" s="895"/>
      <c r="I1769" s="915"/>
      <c r="J1769" s="899"/>
      <c r="K1769" s="893"/>
      <c r="L1769" s="425"/>
      <c r="M1769" s="425"/>
      <c r="N1769" s="425"/>
      <c r="O1769" s="425"/>
      <c r="P1769" s="425"/>
    </row>
    <row r="1770" spans="1:16" x14ac:dyDescent="0.35">
      <c r="A1770" s="891" t="str">
        <f ca="1">INDIRECT("'Disaggregation tab old'!AB"&amp;28-$K1770)</f>
        <v>a161R00000O3K6VQAV</v>
      </c>
      <c r="B1770" s="902">
        <f ca="1">INDIRECT("'Disaggregation tab old'!A"&amp;28-$K1770)</f>
        <v>29</v>
      </c>
      <c r="C1770" s="889" t="str">
        <f ca="1">VLOOKUP(B1770,'Coverage Indicators - Section D'!$A$9:$AZ$70,52,FALSE)</f>
        <v/>
      </c>
      <c r="D1770" s="900" t="str">
        <f ca="1">N1770</f>
        <v/>
      </c>
      <c r="E1770" s="912" t="str">
        <f ca="1">O1770</f>
        <v/>
      </c>
      <c r="F1770" s="431"/>
      <c r="G1770" s="904" t="str">
        <f>IF(IFERROR((F1770/F1771),"") ="", "",(F1770/F1771))</f>
        <v/>
      </c>
      <c r="H1770" s="894"/>
      <c r="I1770" s="914"/>
      <c r="J1770" s="898"/>
      <c r="K1770" s="893">
        <f ca="1">IF(OFFSET(K1770,-2,0,,)="",-300,OFFSET(K1770,-2,0,,)-1)</f>
        <v>-877</v>
      </c>
      <c r="L1770" s="425" t="e">
        <f ca="1">IF(AND(EXACT(C1770,C1768),C1768&lt;&gt;0),L1768+1,0)</f>
        <v>#NAME?</v>
      </c>
      <c r="M1770" s="425" t="str">
        <f ca="1">IF(C1770&lt;&gt;"",C1770&amp;"-"&amp;L1770,"")</f>
        <v/>
      </c>
      <c r="N1770" s="425" t="str">
        <f t="array" aca="1" ref="N1770" ca="1">IFERROR(IF(INDEX('Disaggregation Records'!$E$155:$E$385,MATCH(RIGHT(M1770,255),RIGHT('Disaggregation Records'!$D$155:$D$385,255),0))=0,"",INDEX('Disaggregation Records'!$E$155:$E$385,MATCH(RIGHT(M1770,255),RIGHT('Disaggregation Records'!$D$155:$D$385,255),0))),"")</f>
        <v/>
      </c>
      <c r="O1770" s="425" t="str">
        <f t="array" aca="1" ref="O1770" ca="1">IFERROR(IF(INDEX('Disaggregation Records'!$F$155:$F$385,MATCH(RIGHT(M1770,255),RIGHT('Disaggregation Records'!$D$155:$D$385,255),0))=0,"",INDEX('Disaggregation Records'!$F$155:$F$385,MATCH(RIGHT(M1770,255),RIGHT('Disaggregation Records'!$D$155:$D$385,255),0))),"")</f>
        <v/>
      </c>
      <c r="P1770" s="425" t="str">
        <f t="array" aca="1" ref="P1770" ca="1">IFERROR(IF(INDEX('Disaggregation Records'!$H$155:$H$385,MATCH(RIGHT(M1770,255),RIGHT('Disaggregation Records'!$D$155:$D$385,255),0))=0,"",INDEX('Disaggregation Records'!$H$155:$H$385,MATCH(RIGHT(M1770,255),RIGHT('Disaggregation Records'!$D$155:$D$385,255),0))),"")</f>
        <v/>
      </c>
    </row>
    <row r="1771" spans="1:16" x14ac:dyDescent="0.35">
      <c r="A1771" s="891"/>
      <c r="B1771" s="903"/>
      <c r="C1771" s="890"/>
      <c r="D1771" s="901"/>
      <c r="E1771" s="913"/>
      <c r="F1771" s="431"/>
      <c r="G1771" s="905"/>
      <c r="H1771" s="895"/>
      <c r="I1771" s="915"/>
      <c r="J1771" s="899"/>
      <c r="K1771" s="893"/>
      <c r="L1771" s="425"/>
      <c r="M1771" s="425"/>
      <c r="N1771" s="425"/>
      <c r="O1771" s="425"/>
      <c r="P1771" s="425"/>
    </row>
    <row r="1772" spans="1:16" x14ac:dyDescent="0.35">
      <c r="A1772" s="891" t="str">
        <f ca="1">INDIRECT("'Disaggregation tab old'!AB"&amp;28-$K1772)</f>
        <v>a161R00000O3K6WQAV</v>
      </c>
      <c r="B1772" s="902">
        <f ca="1">INDIRECT("'Disaggregation tab old'!A"&amp;28-$K1772)</f>
        <v>29</v>
      </c>
      <c r="C1772" s="889" t="str">
        <f ca="1">VLOOKUP(B1772,'Coverage Indicators - Section D'!$A$9:$AZ$70,52,FALSE)</f>
        <v/>
      </c>
      <c r="D1772" s="900" t="str">
        <f ca="1">N1772</f>
        <v/>
      </c>
      <c r="E1772" s="912" t="str">
        <f ca="1">O1772</f>
        <v/>
      </c>
      <c r="F1772" s="431"/>
      <c r="G1772" s="904" t="str">
        <f>IF(IFERROR((F1772/F1773),"") ="", "",(F1772/F1773))</f>
        <v/>
      </c>
      <c r="H1772" s="894"/>
      <c r="I1772" s="914"/>
      <c r="J1772" s="898"/>
      <c r="K1772" s="893">
        <f ca="1">IF(OFFSET(K1772,-2,0,,)="",-300,OFFSET(K1772,-2,0,,)-1)</f>
        <v>-878</v>
      </c>
      <c r="L1772" s="425" t="e">
        <f ca="1">IF(AND(EXACT(C1772,C1770),C1770&lt;&gt;0),L1770+1,0)</f>
        <v>#NAME?</v>
      </c>
      <c r="M1772" s="425" t="str">
        <f ca="1">IF(C1772&lt;&gt;"",C1772&amp;"-"&amp;L1772,"")</f>
        <v/>
      </c>
      <c r="N1772" s="425" t="str">
        <f t="array" aca="1" ref="N1772" ca="1">IFERROR(IF(INDEX('Disaggregation Records'!$E$155:$E$385,MATCH(RIGHT(M1772,255),RIGHT('Disaggregation Records'!$D$155:$D$385,255),0))=0,"",INDEX('Disaggregation Records'!$E$155:$E$385,MATCH(RIGHT(M1772,255),RIGHT('Disaggregation Records'!$D$155:$D$385,255),0))),"")</f>
        <v/>
      </c>
      <c r="O1772" s="425" t="str">
        <f t="array" aca="1" ref="O1772" ca="1">IFERROR(IF(INDEX('Disaggregation Records'!$F$155:$F$385,MATCH(RIGHT(M1772,255),RIGHT('Disaggregation Records'!$D$155:$D$385,255),0))=0,"",INDEX('Disaggregation Records'!$F$155:$F$385,MATCH(RIGHT(M1772,255),RIGHT('Disaggregation Records'!$D$155:$D$385,255),0))),"")</f>
        <v/>
      </c>
      <c r="P1772" s="425" t="str">
        <f t="array" aca="1" ref="P1772" ca="1">IFERROR(IF(INDEX('Disaggregation Records'!$H$155:$H$385,MATCH(RIGHT(M1772,255),RIGHT('Disaggregation Records'!$D$155:$D$385,255),0))=0,"",INDEX('Disaggregation Records'!$H$155:$H$385,MATCH(RIGHT(M1772,255),RIGHT('Disaggregation Records'!$D$155:$D$385,255),0))),"")</f>
        <v/>
      </c>
    </row>
    <row r="1773" spans="1:16" x14ac:dyDescent="0.35">
      <c r="A1773" s="891"/>
      <c r="B1773" s="903"/>
      <c r="C1773" s="890"/>
      <c r="D1773" s="901"/>
      <c r="E1773" s="913"/>
      <c r="F1773" s="431"/>
      <c r="G1773" s="905"/>
      <c r="H1773" s="895"/>
      <c r="I1773" s="915"/>
      <c r="J1773" s="899"/>
      <c r="K1773" s="893"/>
      <c r="L1773" s="425"/>
      <c r="M1773" s="425"/>
      <c r="N1773" s="425"/>
      <c r="O1773" s="425"/>
      <c r="P1773" s="425"/>
    </row>
    <row r="1774" spans="1:16" x14ac:dyDescent="0.35">
      <c r="A1774" s="891" t="str">
        <f ca="1">INDIRECT("'Disaggregation tab old'!AB"&amp;28-$K1774)</f>
        <v>a161R00000O3K6XQAV</v>
      </c>
      <c r="B1774" s="902">
        <f ca="1">INDIRECT("'Disaggregation tab old'!A"&amp;28-$K1774)</f>
        <v>29</v>
      </c>
      <c r="C1774" s="889" t="str">
        <f ca="1">VLOOKUP(B1774,'Coverage Indicators - Section D'!$A$9:$AZ$70,52,FALSE)</f>
        <v/>
      </c>
      <c r="D1774" s="900" t="str">
        <f ca="1">N1774</f>
        <v/>
      </c>
      <c r="E1774" s="912" t="str">
        <f ca="1">O1774</f>
        <v/>
      </c>
      <c r="F1774" s="431"/>
      <c r="G1774" s="904" t="str">
        <f>IF(IFERROR((F1774/F1775),"") ="", "",(F1774/F1775))</f>
        <v/>
      </c>
      <c r="H1774" s="894"/>
      <c r="I1774" s="914"/>
      <c r="J1774" s="898"/>
      <c r="K1774" s="893">
        <f ca="1">IF(OFFSET(K1774,-2,0,,)="",-300,OFFSET(K1774,-2,0,,)-1)</f>
        <v>-879</v>
      </c>
      <c r="L1774" s="425" t="e">
        <f ca="1">IF(AND(EXACT(C1774,C1772),C1772&lt;&gt;0),L1772+1,0)</f>
        <v>#NAME?</v>
      </c>
      <c r="M1774" s="425" t="str">
        <f ca="1">IF(C1774&lt;&gt;"",C1774&amp;"-"&amp;L1774,"")</f>
        <v/>
      </c>
      <c r="N1774" s="425" t="str">
        <f t="array" aca="1" ref="N1774" ca="1">IFERROR(IF(INDEX('Disaggregation Records'!$E$155:$E$385,MATCH(RIGHT(M1774,255),RIGHT('Disaggregation Records'!$D$155:$D$385,255),0))=0,"",INDEX('Disaggregation Records'!$E$155:$E$385,MATCH(RIGHT(M1774,255),RIGHT('Disaggregation Records'!$D$155:$D$385,255),0))),"")</f>
        <v/>
      </c>
      <c r="O1774" s="425" t="str">
        <f t="array" aca="1" ref="O1774" ca="1">IFERROR(IF(INDEX('Disaggregation Records'!$F$155:$F$385,MATCH(RIGHT(M1774,255),RIGHT('Disaggregation Records'!$D$155:$D$385,255),0))=0,"",INDEX('Disaggregation Records'!$F$155:$F$385,MATCH(RIGHT(M1774,255),RIGHT('Disaggregation Records'!$D$155:$D$385,255),0))),"")</f>
        <v/>
      </c>
      <c r="P1774" s="425" t="str">
        <f t="array" aca="1" ref="P1774" ca="1">IFERROR(IF(INDEX('Disaggregation Records'!$H$155:$H$385,MATCH(RIGHT(M1774,255),RIGHT('Disaggregation Records'!$D$155:$D$385,255),0))=0,"",INDEX('Disaggregation Records'!$H$155:$H$385,MATCH(RIGHT(M1774,255),RIGHT('Disaggregation Records'!$D$155:$D$385,255),0))),"")</f>
        <v/>
      </c>
    </row>
    <row r="1775" spans="1:16" x14ac:dyDescent="0.35">
      <c r="A1775" s="891"/>
      <c r="B1775" s="903"/>
      <c r="C1775" s="890"/>
      <c r="D1775" s="901"/>
      <c r="E1775" s="913"/>
      <c r="F1775" s="431"/>
      <c r="G1775" s="905"/>
      <c r="H1775" s="895"/>
      <c r="I1775" s="915"/>
      <c r="J1775" s="899"/>
      <c r="K1775" s="893"/>
      <c r="L1775" s="425"/>
      <c r="M1775" s="425"/>
      <c r="N1775" s="425"/>
      <c r="O1775" s="425"/>
      <c r="P1775" s="425"/>
    </row>
    <row r="1776" spans="1:16" x14ac:dyDescent="0.35">
      <c r="A1776" s="891" t="str">
        <f ca="1">INDIRECT("'Disaggregation tab old'!AB"&amp;28-$K1776)</f>
        <v>a161R00000O3K6YQAV</v>
      </c>
      <c r="B1776" s="902">
        <f ca="1">INDIRECT("'Disaggregation tab old'!A"&amp;28-$K1776)</f>
        <v>30</v>
      </c>
      <c r="C1776" s="889" t="str">
        <f ca="1">VLOOKUP(B1776,'Coverage Indicators - Section D'!$A$9:$AZ$70,52,FALSE)</f>
        <v/>
      </c>
      <c r="D1776" s="900" t="str">
        <f ca="1">N1776</f>
        <v/>
      </c>
      <c r="E1776" s="912" t="str">
        <f ca="1">O1776</f>
        <v/>
      </c>
      <c r="F1776" s="431"/>
      <c r="G1776" s="904" t="str">
        <f>IF(IFERROR((F1776/F1777),"") ="", "",(F1776/F1777))</f>
        <v/>
      </c>
      <c r="H1776" s="894"/>
      <c r="I1776" s="914"/>
      <c r="J1776" s="898"/>
      <c r="K1776" s="893">
        <f ca="1">IF(OFFSET(K1776,-2,0,,)="",-300,OFFSET(K1776,-2,0,,)-1)</f>
        <v>-880</v>
      </c>
      <c r="L1776" s="425" t="e">
        <f ca="1">IF(AND(EXACT(C1776,C1774),C1774&lt;&gt;0),L1774+1,0)</f>
        <v>#NAME?</v>
      </c>
      <c r="M1776" s="425" t="str">
        <f ca="1">IF(C1776&lt;&gt;"",C1776&amp;"-"&amp;L1776,"")</f>
        <v/>
      </c>
      <c r="N1776" s="425" t="str">
        <f t="array" aca="1" ref="N1776" ca="1">IFERROR(IF(INDEX('Disaggregation Records'!$E$155:$E$385,MATCH(RIGHT(M1776,255),RIGHT('Disaggregation Records'!$D$155:$D$385,255),0))=0,"",INDEX('Disaggregation Records'!$E$155:$E$385,MATCH(RIGHT(M1776,255),RIGHT('Disaggregation Records'!$D$155:$D$385,255),0))),"")</f>
        <v/>
      </c>
      <c r="O1776" s="425" t="str">
        <f t="array" aca="1" ref="O1776" ca="1">IFERROR(IF(INDEX('Disaggregation Records'!$F$155:$F$385,MATCH(RIGHT(M1776,255),RIGHT('Disaggregation Records'!$D$155:$D$385,255),0))=0,"",INDEX('Disaggregation Records'!$F$155:$F$385,MATCH(RIGHT(M1776,255),RIGHT('Disaggregation Records'!$D$155:$D$385,255),0))),"")</f>
        <v/>
      </c>
      <c r="P1776" s="425" t="str">
        <f t="array" aca="1" ref="P1776" ca="1">IFERROR(IF(INDEX('Disaggregation Records'!$H$155:$H$385,MATCH(RIGHT(M1776,255),RIGHT('Disaggregation Records'!$D$155:$D$385,255),0))=0,"",INDEX('Disaggregation Records'!$H$155:$H$385,MATCH(RIGHT(M1776,255),RIGHT('Disaggregation Records'!$D$155:$D$385,255),0))),"")</f>
        <v/>
      </c>
    </row>
    <row r="1777" spans="1:16" x14ac:dyDescent="0.35">
      <c r="A1777" s="891"/>
      <c r="B1777" s="903"/>
      <c r="C1777" s="890"/>
      <c r="D1777" s="901"/>
      <c r="E1777" s="913"/>
      <c r="F1777" s="431"/>
      <c r="G1777" s="905"/>
      <c r="H1777" s="895"/>
      <c r="I1777" s="915"/>
      <c r="J1777" s="899"/>
      <c r="K1777" s="893"/>
      <c r="L1777" s="425"/>
      <c r="M1777" s="425"/>
      <c r="N1777" s="425"/>
      <c r="O1777" s="425"/>
      <c r="P1777" s="425"/>
    </row>
    <row r="1778" spans="1:16" x14ac:dyDescent="0.35">
      <c r="A1778" s="891" t="str">
        <f ca="1">INDIRECT("'Disaggregation tab old'!AB"&amp;28-$K1778)</f>
        <v>a161R00000O3K6ZQAV</v>
      </c>
      <c r="B1778" s="902">
        <f ca="1">INDIRECT("'Disaggregation tab old'!A"&amp;28-$K1778)</f>
        <v>30</v>
      </c>
      <c r="C1778" s="889" t="str">
        <f ca="1">VLOOKUP(B1778,'Coverage Indicators - Section D'!$A$9:$AZ$70,52,FALSE)</f>
        <v/>
      </c>
      <c r="D1778" s="900" t="str">
        <f ca="1">N1778</f>
        <v/>
      </c>
      <c r="E1778" s="912" t="str">
        <f ca="1">O1778</f>
        <v/>
      </c>
      <c r="F1778" s="431"/>
      <c r="G1778" s="904" t="str">
        <f>IF(IFERROR((F1778/F1779),"") ="", "",(F1778/F1779))</f>
        <v/>
      </c>
      <c r="H1778" s="894"/>
      <c r="I1778" s="914"/>
      <c r="J1778" s="898"/>
      <c r="K1778" s="893">
        <f ca="1">IF(OFFSET(K1778,-2,0,,)="",-300,OFFSET(K1778,-2,0,,)-1)</f>
        <v>-881</v>
      </c>
      <c r="L1778" s="425" t="e">
        <f ca="1">IF(AND(EXACT(C1778,C1776),C1776&lt;&gt;0),L1776+1,0)</f>
        <v>#NAME?</v>
      </c>
      <c r="M1778" s="425" t="str">
        <f ca="1">IF(C1778&lt;&gt;"",C1778&amp;"-"&amp;L1778,"")</f>
        <v/>
      </c>
      <c r="N1778" s="425" t="str">
        <f t="array" aca="1" ref="N1778" ca="1">IFERROR(IF(INDEX('Disaggregation Records'!$E$155:$E$385,MATCH(RIGHT(M1778,255),RIGHT('Disaggregation Records'!$D$155:$D$385,255),0))=0,"",INDEX('Disaggregation Records'!$E$155:$E$385,MATCH(RIGHT(M1778,255),RIGHT('Disaggregation Records'!$D$155:$D$385,255),0))),"")</f>
        <v/>
      </c>
      <c r="O1778" s="425" t="str">
        <f t="array" aca="1" ref="O1778" ca="1">IFERROR(IF(INDEX('Disaggregation Records'!$F$155:$F$385,MATCH(RIGHT(M1778,255),RIGHT('Disaggregation Records'!$D$155:$D$385,255),0))=0,"",INDEX('Disaggregation Records'!$F$155:$F$385,MATCH(RIGHT(M1778,255),RIGHT('Disaggregation Records'!$D$155:$D$385,255),0))),"")</f>
        <v/>
      </c>
      <c r="P1778" s="425" t="str">
        <f t="array" aca="1" ref="P1778" ca="1">IFERROR(IF(INDEX('Disaggregation Records'!$H$155:$H$385,MATCH(RIGHT(M1778,255),RIGHT('Disaggregation Records'!$D$155:$D$385,255),0))=0,"",INDEX('Disaggregation Records'!$H$155:$H$385,MATCH(RIGHT(M1778,255),RIGHT('Disaggregation Records'!$D$155:$D$385,255),0))),"")</f>
        <v/>
      </c>
    </row>
    <row r="1779" spans="1:16" x14ac:dyDescent="0.35">
      <c r="A1779" s="891"/>
      <c r="B1779" s="903"/>
      <c r="C1779" s="890"/>
      <c r="D1779" s="901"/>
      <c r="E1779" s="913"/>
      <c r="F1779" s="431"/>
      <c r="G1779" s="905"/>
      <c r="H1779" s="895"/>
      <c r="I1779" s="915"/>
      <c r="J1779" s="899"/>
      <c r="K1779" s="893"/>
      <c r="L1779" s="425"/>
      <c r="M1779" s="425"/>
      <c r="N1779" s="425"/>
      <c r="O1779" s="425"/>
      <c r="P1779" s="425"/>
    </row>
    <row r="1780" spans="1:16" x14ac:dyDescent="0.35">
      <c r="A1780" s="891" t="str">
        <f ca="1">INDIRECT("'Disaggregation tab old'!AB"&amp;28-$K1780)</f>
        <v>a161R00000O3K6aQAF</v>
      </c>
      <c r="B1780" s="902">
        <f ca="1">INDIRECT("'Disaggregation tab old'!A"&amp;28-$K1780)</f>
        <v>30</v>
      </c>
      <c r="C1780" s="889" t="str">
        <f ca="1">VLOOKUP(B1780,'Coverage Indicators - Section D'!$A$9:$AZ$70,52,FALSE)</f>
        <v/>
      </c>
      <c r="D1780" s="900" t="str">
        <f ca="1">N1780</f>
        <v/>
      </c>
      <c r="E1780" s="912" t="str">
        <f ca="1">O1780</f>
        <v/>
      </c>
      <c r="F1780" s="431"/>
      <c r="G1780" s="904" t="str">
        <f>IF(IFERROR((F1780/F1781),"") ="", "",(F1780/F1781))</f>
        <v/>
      </c>
      <c r="H1780" s="894"/>
      <c r="I1780" s="914"/>
      <c r="J1780" s="898"/>
      <c r="K1780" s="893">
        <f ca="1">IF(OFFSET(K1780,-2,0,,)="",-300,OFFSET(K1780,-2,0,,)-1)</f>
        <v>-882</v>
      </c>
      <c r="L1780" s="425" t="e">
        <f ca="1">IF(AND(EXACT(C1780,C1778),C1778&lt;&gt;0),L1778+1,0)</f>
        <v>#NAME?</v>
      </c>
      <c r="M1780" s="425" t="str">
        <f ca="1">IF(C1780&lt;&gt;"",C1780&amp;"-"&amp;L1780,"")</f>
        <v/>
      </c>
      <c r="N1780" s="425" t="str">
        <f t="array" aca="1" ref="N1780" ca="1">IFERROR(IF(INDEX('Disaggregation Records'!$E$155:$E$385,MATCH(RIGHT(M1780,255),RIGHT('Disaggregation Records'!$D$155:$D$385,255),0))=0,"",INDEX('Disaggregation Records'!$E$155:$E$385,MATCH(RIGHT(M1780,255),RIGHT('Disaggregation Records'!$D$155:$D$385,255),0))),"")</f>
        <v/>
      </c>
      <c r="O1780" s="425" t="str">
        <f t="array" aca="1" ref="O1780" ca="1">IFERROR(IF(INDEX('Disaggregation Records'!$F$155:$F$385,MATCH(RIGHT(M1780,255),RIGHT('Disaggregation Records'!$D$155:$D$385,255),0))=0,"",INDEX('Disaggregation Records'!$F$155:$F$385,MATCH(RIGHT(M1780,255),RIGHT('Disaggregation Records'!$D$155:$D$385,255),0))),"")</f>
        <v/>
      </c>
      <c r="P1780" s="425" t="str">
        <f t="array" aca="1" ref="P1780" ca="1">IFERROR(IF(INDEX('Disaggregation Records'!$H$155:$H$385,MATCH(RIGHT(M1780,255),RIGHT('Disaggregation Records'!$D$155:$D$385,255),0))=0,"",INDEX('Disaggregation Records'!$H$155:$H$385,MATCH(RIGHT(M1780,255),RIGHT('Disaggregation Records'!$D$155:$D$385,255),0))),"")</f>
        <v/>
      </c>
    </row>
    <row r="1781" spans="1:16" x14ac:dyDescent="0.35">
      <c r="A1781" s="891"/>
      <c r="B1781" s="903"/>
      <c r="C1781" s="890"/>
      <c r="D1781" s="901"/>
      <c r="E1781" s="913"/>
      <c r="F1781" s="431"/>
      <c r="G1781" s="905"/>
      <c r="H1781" s="895"/>
      <c r="I1781" s="915"/>
      <c r="J1781" s="899"/>
      <c r="K1781" s="893"/>
      <c r="L1781" s="425"/>
      <c r="M1781" s="425"/>
      <c r="N1781" s="425"/>
      <c r="O1781" s="425"/>
      <c r="P1781" s="425"/>
    </row>
    <row r="1782" spans="1:16" x14ac:dyDescent="0.35">
      <c r="A1782" s="891" t="str">
        <f ca="1">INDIRECT("'Disaggregation tab old'!AB"&amp;28-$K1782)</f>
        <v>a161R00000O3K6bQAF</v>
      </c>
      <c r="B1782" s="902">
        <f ca="1">INDIRECT("'Disaggregation tab old'!A"&amp;28-$K1782)</f>
        <v>30</v>
      </c>
      <c r="C1782" s="889" t="str">
        <f ca="1">VLOOKUP(B1782,'Coverage Indicators - Section D'!$A$9:$AZ$70,52,FALSE)</f>
        <v/>
      </c>
      <c r="D1782" s="900" t="str">
        <f ca="1">N1782</f>
        <v/>
      </c>
      <c r="E1782" s="912" t="str">
        <f ca="1">O1782</f>
        <v/>
      </c>
      <c r="F1782" s="431"/>
      <c r="G1782" s="904" t="str">
        <f>IF(IFERROR((F1782/F1783),"") ="", "",(F1782/F1783))</f>
        <v/>
      </c>
      <c r="H1782" s="894"/>
      <c r="I1782" s="914"/>
      <c r="J1782" s="898"/>
      <c r="K1782" s="893">
        <f ca="1">IF(OFFSET(K1782,-2,0,,)="",-300,OFFSET(K1782,-2,0,,)-1)</f>
        <v>-883</v>
      </c>
      <c r="L1782" s="425" t="e">
        <f ca="1">IF(AND(EXACT(C1782,C1780),C1780&lt;&gt;0),L1780+1,0)</f>
        <v>#NAME?</v>
      </c>
      <c r="M1782" s="425" t="str">
        <f ca="1">IF(C1782&lt;&gt;"",C1782&amp;"-"&amp;L1782,"")</f>
        <v/>
      </c>
      <c r="N1782" s="425" t="str">
        <f t="array" aca="1" ref="N1782" ca="1">IFERROR(IF(INDEX('Disaggregation Records'!$E$155:$E$385,MATCH(RIGHT(M1782,255),RIGHT('Disaggregation Records'!$D$155:$D$385,255),0))=0,"",INDEX('Disaggregation Records'!$E$155:$E$385,MATCH(RIGHT(M1782,255),RIGHT('Disaggregation Records'!$D$155:$D$385,255),0))),"")</f>
        <v/>
      </c>
      <c r="O1782" s="425" t="str">
        <f t="array" aca="1" ref="O1782" ca="1">IFERROR(IF(INDEX('Disaggregation Records'!$F$155:$F$385,MATCH(RIGHT(M1782,255),RIGHT('Disaggregation Records'!$D$155:$D$385,255),0))=0,"",INDEX('Disaggregation Records'!$F$155:$F$385,MATCH(RIGHT(M1782,255),RIGHT('Disaggregation Records'!$D$155:$D$385,255),0))),"")</f>
        <v/>
      </c>
      <c r="P1782" s="425" t="str">
        <f t="array" aca="1" ref="P1782" ca="1">IFERROR(IF(INDEX('Disaggregation Records'!$H$155:$H$385,MATCH(RIGHT(M1782,255),RIGHT('Disaggregation Records'!$D$155:$D$385,255),0))=0,"",INDEX('Disaggregation Records'!$H$155:$H$385,MATCH(RIGHT(M1782,255),RIGHT('Disaggregation Records'!$D$155:$D$385,255),0))),"")</f>
        <v/>
      </c>
    </row>
    <row r="1783" spans="1:16" x14ac:dyDescent="0.35">
      <c r="A1783" s="891"/>
      <c r="B1783" s="903"/>
      <c r="C1783" s="890"/>
      <c r="D1783" s="901"/>
      <c r="E1783" s="913"/>
      <c r="F1783" s="431"/>
      <c r="G1783" s="905"/>
      <c r="H1783" s="895"/>
      <c r="I1783" s="915"/>
      <c r="J1783" s="899"/>
      <c r="K1783" s="893"/>
      <c r="L1783" s="425"/>
      <c r="M1783" s="425"/>
      <c r="N1783" s="425"/>
      <c r="O1783" s="425"/>
      <c r="P1783" s="425"/>
    </row>
    <row r="1784" spans="1:16" x14ac:dyDescent="0.35">
      <c r="A1784" s="891" t="str">
        <f ca="1">INDIRECT("'Disaggregation tab old'!AB"&amp;28-$K1784)</f>
        <v>a161R00000O3K6cQAF</v>
      </c>
      <c r="B1784" s="902">
        <f ca="1">INDIRECT("'Disaggregation tab old'!A"&amp;28-$K1784)</f>
        <v>30</v>
      </c>
      <c r="C1784" s="889" t="str">
        <f ca="1">VLOOKUP(B1784,'Coverage Indicators - Section D'!$A$9:$AZ$70,52,FALSE)</f>
        <v/>
      </c>
      <c r="D1784" s="900" t="str">
        <f ca="1">N1784</f>
        <v/>
      </c>
      <c r="E1784" s="912" t="str">
        <f ca="1">O1784</f>
        <v/>
      </c>
      <c r="F1784" s="431"/>
      <c r="G1784" s="904" t="str">
        <f>IF(IFERROR((F1784/F1785),"") ="", "",(F1784/F1785))</f>
        <v/>
      </c>
      <c r="H1784" s="894"/>
      <c r="I1784" s="914"/>
      <c r="J1784" s="898"/>
      <c r="K1784" s="893">
        <f ca="1">IF(OFFSET(K1784,-2,0,,)="",-300,OFFSET(K1784,-2,0,,)-1)</f>
        <v>-884</v>
      </c>
      <c r="L1784" s="425" t="e">
        <f ca="1">IF(AND(EXACT(C1784,C1782),C1782&lt;&gt;0),L1782+1,0)</f>
        <v>#NAME?</v>
      </c>
      <c r="M1784" s="425" t="str">
        <f ca="1">IF(C1784&lt;&gt;"",C1784&amp;"-"&amp;L1784,"")</f>
        <v/>
      </c>
      <c r="N1784" s="425" t="str">
        <f t="array" aca="1" ref="N1784" ca="1">IFERROR(IF(INDEX('Disaggregation Records'!$E$155:$E$385,MATCH(RIGHT(M1784,255),RIGHT('Disaggregation Records'!$D$155:$D$385,255),0))=0,"",INDEX('Disaggregation Records'!$E$155:$E$385,MATCH(RIGHT(M1784,255),RIGHT('Disaggregation Records'!$D$155:$D$385,255),0))),"")</f>
        <v/>
      </c>
      <c r="O1784" s="425" t="str">
        <f t="array" aca="1" ref="O1784" ca="1">IFERROR(IF(INDEX('Disaggregation Records'!$F$155:$F$385,MATCH(RIGHT(M1784,255),RIGHT('Disaggregation Records'!$D$155:$D$385,255),0))=0,"",INDEX('Disaggregation Records'!$F$155:$F$385,MATCH(RIGHT(M1784,255),RIGHT('Disaggregation Records'!$D$155:$D$385,255),0))),"")</f>
        <v/>
      </c>
      <c r="P1784" s="425" t="str">
        <f t="array" aca="1" ref="P1784" ca="1">IFERROR(IF(INDEX('Disaggregation Records'!$H$155:$H$385,MATCH(RIGHT(M1784,255),RIGHT('Disaggregation Records'!$D$155:$D$385,255),0))=0,"",INDEX('Disaggregation Records'!$H$155:$H$385,MATCH(RIGHT(M1784,255),RIGHT('Disaggregation Records'!$D$155:$D$385,255),0))),"")</f>
        <v/>
      </c>
    </row>
    <row r="1785" spans="1:16" x14ac:dyDescent="0.35">
      <c r="A1785" s="891"/>
      <c r="B1785" s="903"/>
      <c r="C1785" s="890"/>
      <c r="D1785" s="901"/>
      <c r="E1785" s="913"/>
      <c r="F1785" s="431"/>
      <c r="G1785" s="905"/>
      <c r="H1785" s="895"/>
      <c r="I1785" s="915"/>
      <c r="J1785" s="899"/>
      <c r="K1785" s="893"/>
      <c r="L1785" s="425"/>
      <c r="M1785" s="425"/>
      <c r="N1785" s="425"/>
      <c r="O1785" s="425"/>
      <c r="P1785" s="425"/>
    </row>
    <row r="1786" spans="1:16" x14ac:dyDescent="0.35">
      <c r="A1786" s="891" t="str">
        <f ca="1">INDIRECT("'Disaggregation tab old'!AB"&amp;28-$K1786)</f>
        <v>a161R00000O3K6dQAF</v>
      </c>
      <c r="B1786" s="902">
        <f ca="1">INDIRECT("'Disaggregation tab old'!A"&amp;28-$K1786)</f>
        <v>30</v>
      </c>
      <c r="C1786" s="889" t="str">
        <f ca="1">VLOOKUP(B1786,'Coverage Indicators - Section D'!$A$9:$AZ$70,52,FALSE)</f>
        <v/>
      </c>
      <c r="D1786" s="900" t="str">
        <f ca="1">N1786</f>
        <v/>
      </c>
      <c r="E1786" s="912" t="str">
        <f ca="1">O1786</f>
        <v/>
      </c>
      <c r="F1786" s="431"/>
      <c r="G1786" s="904" t="str">
        <f>IF(IFERROR((F1786/F1787),"") ="", "",(F1786/F1787))</f>
        <v/>
      </c>
      <c r="H1786" s="894"/>
      <c r="I1786" s="914"/>
      <c r="J1786" s="898"/>
      <c r="K1786" s="893">
        <f ca="1">IF(OFFSET(K1786,-2,0,,)="",-300,OFFSET(K1786,-2,0,,)-1)</f>
        <v>-885</v>
      </c>
      <c r="L1786" s="425" t="e">
        <f ca="1">IF(AND(EXACT(C1786,C1784),C1784&lt;&gt;0),L1784+1,0)</f>
        <v>#NAME?</v>
      </c>
      <c r="M1786" s="425" t="str">
        <f ca="1">IF(C1786&lt;&gt;"",C1786&amp;"-"&amp;L1786,"")</f>
        <v/>
      </c>
      <c r="N1786" s="425" t="str">
        <f t="array" aca="1" ref="N1786" ca="1">IFERROR(IF(INDEX('Disaggregation Records'!$E$155:$E$385,MATCH(RIGHT(M1786,255),RIGHT('Disaggregation Records'!$D$155:$D$385,255),0))=0,"",INDEX('Disaggregation Records'!$E$155:$E$385,MATCH(RIGHT(M1786,255),RIGHT('Disaggregation Records'!$D$155:$D$385,255),0))),"")</f>
        <v/>
      </c>
      <c r="O1786" s="425" t="str">
        <f t="array" aca="1" ref="O1786" ca="1">IFERROR(IF(INDEX('Disaggregation Records'!$F$155:$F$385,MATCH(RIGHT(M1786,255),RIGHT('Disaggregation Records'!$D$155:$D$385,255),0))=0,"",INDEX('Disaggregation Records'!$F$155:$F$385,MATCH(RIGHT(M1786,255),RIGHT('Disaggregation Records'!$D$155:$D$385,255),0))),"")</f>
        <v/>
      </c>
      <c r="P1786" s="425" t="str">
        <f t="array" aca="1" ref="P1786" ca="1">IFERROR(IF(INDEX('Disaggregation Records'!$H$155:$H$385,MATCH(RIGHT(M1786,255),RIGHT('Disaggregation Records'!$D$155:$D$385,255),0))=0,"",INDEX('Disaggregation Records'!$H$155:$H$385,MATCH(RIGHT(M1786,255),RIGHT('Disaggregation Records'!$D$155:$D$385,255),0))),"")</f>
        <v/>
      </c>
    </row>
    <row r="1787" spans="1:16" x14ac:dyDescent="0.35">
      <c r="A1787" s="891"/>
      <c r="B1787" s="903"/>
      <c r="C1787" s="890"/>
      <c r="D1787" s="901"/>
      <c r="E1787" s="913"/>
      <c r="F1787" s="431"/>
      <c r="G1787" s="905"/>
      <c r="H1787" s="895"/>
      <c r="I1787" s="915"/>
      <c r="J1787" s="899"/>
      <c r="K1787" s="893"/>
      <c r="L1787" s="425"/>
      <c r="M1787" s="425"/>
      <c r="N1787" s="425"/>
      <c r="O1787" s="425"/>
      <c r="P1787" s="425"/>
    </row>
    <row r="1788" spans="1:16" x14ac:dyDescent="0.35">
      <c r="A1788" s="891" t="str">
        <f ca="1">INDIRECT("'Disaggregation tab old'!AB"&amp;28-$K1788)</f>
        <v>a161R00000O3K6eQAF</v>
      </c>
      <c r="B1788" s="902">
        <f ca="1">INDIRECT("'Disaggregation tab old'!A"&amp;28-$K1788)</f>
        <v>30</v>
      </c>
      <c r="C1788" s="889" t="str">
        <f ca="1">VLOOKUP(B1788,'Coverage Indicators - Section D'!$A$9:$AZ$70,52,FALSE)</f>
        <v/>
      </c>
      <c r="D1788" s="900" t="str">
        <f ca="1">N1788</f>
        <v/>
      </c>
      <c r="E1788" s="912" t="str">
        <f ca="1">O1788</f>
        <v/>
      </c>
      <c r="F1788" s="431"/>
      <c r="G1788" s="904" t="str">
        <f>IF(IFERROR((F1788/F1789),"") ="", "",(F1788/F1789))</f>
        <v/>
      </c>
      <c r="H1788" s="894"/>
      <c r="I1788" s="914"/>
      <c r="J1788" s="898"/>
      <c r="K1788" s="893">
        <f ca="1">IF(OFFSET(K1788,-2,0,,)="",-300,OFFSET(K1788,-2,0,,)-1)</f>
        <v>-886</v>
      </c>
      <c r="L1788" s="425" t="e">
        <f ca="1">IF(AND(EXACT(C1788,C1786),C1786&lt;&gt;0),L1786+1,0)</f>
        <v>#NAME?</v>
      </c>
      <c r="M1788" s="425" t="str">
        <f ca="1">IF(C1788&lt;&gt;"",C1788&amp;"-"&amp;L1788,"")</f>
        <v/>
      </c>
      <c r="N1788" s="425" t="str">
        <f t="array" aca="1" ref="N1788" ca="1">IFERROR(IF(INDEX('Disaggregation Records'!$E$155:$E$385,MATCH(RIGHT(M1788,255),RIGHT('Disaggregation Records'!$D$155:$D$385,255),0))=0,"",INDEX('Disaggregation Records'!$E$155:$E$385,MATCH(RIGHT(M1788,255),RIGHT('Disaggregation Records'!$D$155:$D$385,255),0))),"")</f>
        <v/>
      </c>
      <c r="O1788" s="425" t="str">
        <f t="array" aca="1" ref="O1788" ca="1">IFERROR(IF(INDEX('Disaggregation Records'!$F$155:$F$385,MATCH(RIGHT(M1788,255),RIGHT('Disaggregation Records'!$D$155:$D$385,255),0))=0,"",INDEX('Disaggregation Records'!$F$155:$F$385,MATCH(RIGHT(M1788,255),RIGHT('Disaggregation Records'!$D$155:$D$385,255),0))),"")</f>
        <v/>
      </c>
      <c r="P1788" s="425" t="str">
        <f t="array" aca="1" ref="P1788" ca="1">IFERROR(IF(INDEX('Disaggregation Records'!$H$155:$H$385,MATCH(RIGHT(M1788,255),RIGHT('Disaggregation Records'!$D$155:$D$385,255),0))=0,"",INDEX('Disaggregation Records'!$H$155:$H$385,MATCH(RIGHT(M1788,255),RIGHT('Disaggregation Records'!$D$155:$D$385,255),0))),"")</f>
        <v/>
      </c>
    </row>
    <row r="1789" spans="1:16" x14ac:dyDescent="0.35">
      <c r="A1789" s="891"/>
      <c r="B1789" s="903"/>
      <c r="C1789" s="890"/>
      <c r="D1789" s="901"/>
      <c r="E1789" s="913"/>
      <c r="F1789" s="431"/>
      <c r="G1789" s="905"/>
      <c r="H1789" s="895"/>
      <c r="I1789" s="915"/>
      <c r="J1789" s="899"/>
      <c r="K1789" s="893"/>
      <c r="L1789" s="425"/>
      <c r="M1789" s="425"/>
      <c r="N1789" s="425"/>
      <c r="O1789" s="425"/>
      <c r="P1789" s="425"/>
    </row>
    <row r="1790" spans="1:16" x14ac:dyDescent="0.35">
      <c r="A1790" s="891" t="str">
        <f ca="1">INDIRECT("'Disaggregation tab old'!AB"&amp;28-$K1790)</f>
        <v>a161R00000O3K6fQAF</v>
      </c>
      <c r="B1790" s="902">
        <f ca="1">INDIRECT("'Disaggregation tab old'!A"&amp;28-$K1790)</f>
        <v>30</v>
      </c>
      <c r="C1790" s="889" t="str">
        <f ca="1">VLOOKUP(B1790,'Coverage Indicators - Section D'!$A$9:$AZ$70,52,FALSE)</f>
        <v/>
      </c>
      <c r="D1790" s="900" t="str">
        <f ca="1">N1790</f>
        <v/>
      </c>
      <c r="E1790" s="912" t="str">
        <f ca="1">O1790</f>
        <v/>
      </c>
      <c r="F1790" s="431"/>
      <c r="G1790" s="904" t="str">
        <f>IF(IFERROR((F1790/F1791),"") ="", "",(F1790/F1791))</f>
        <v/>
      </c>
      <c r="H1790" s="894"/>
      <c r="I1790" s="914"/>
      <c r="J1790" s="898"/>
      <c r="K1790" s="893">
        <f ca="1">IF(OFFSET(K1790,-2,0,,)="",-300,OFFSET(K1790,-2,0,,)-1)</f>
        <v>-887</v>
      </c>
      <c r="L1790" s="425" t="e">
        <f ca="1">IF(AND(EXACT(C1790,C1788),C1788&lt;&gt;0),L1788+1,0)</f>
        <v>#NAME?</v>
      </c>
      <c r="M1790" s="425" t="str">
        <f ca="1">IF(C1790&lt;&gt;"",C1790&amp;"-"&amp;L1790,"")</f>
        <v/>
      </c>
      <c r="N1790" s="425" t="str">
        <f t="array" aca="1" ref="N1790" ca="1">IFERROR(IF(INDEX('Disaggregation Records'!$E$155:$E$385,MATCH(RIGHT(M1790,255),RIGHT('Disaggregation Records'!$D$155:$D$385,255),0))=0,"",INDEX('Disaggregation Records'!$E$155:$E$385,MATCH(RIGHT(M1790,255),RIGHT('Disaggregation Records'!$D$155:$D$385,255),0))),"")</f>
        <v/>
      </c>
      <c r="O1790" s="425" t="str">
        <f t="array" aca="1" ref="O1790" ca="1">IFERROR(IF(INDEX('Disaggregation Records'!$F$155:$F$385,MATCH(RIGHT(M1790,255),RIGHT('Disaggregation Records'!$D$155:$D$385,255),0))=0,"",INDEX('Disaggregation Records'!$F$155:$F$385,MATCH(RIGHT(M1790,255),RIGHT('Disaggregation Records'!$D$155:$D$385,255),0))),"")</f>
        <v/>
      </c>
      <c r="P1790" s="425" t="str">
        <f t="array" aca="1" ref="P1790" ca="1">IFERROR(IF(INDEX('Disaggregation Records'!$H$155:$H$385,MATCH(RIGHT(M1790,255),RIGHT('Disaggregation Records'!$D$155:$D$385,255),0))=0,"",INDEX('Disaggregation Records'!$H$155:$H$385,MATCH(RIGHT(M1790,255),RIGHT('Disaggregation Records'!$D$155:$D$385,255),0))),"")</f>
        <v/>
      </c>
    </row>
    <row r="1791" spans="1:16" x14ac:dyDescent="0.35">
      <c r="A1791" s="891"/>
      <c r="B1791" s="903"/>
      <c r="C1791" s="890"/>
      <c r="D1791" s="901"/>
      <c r="E1791" s="913"/>
      <c r="F1791" s="431"/>
      <c r="G1791" s="905"/>
      <c r="H1791" s="895"/>
      <c r="I1791" s="915"/>
      <c r="J1791" s="899"/>
      <c r="K1791" s="893"/>
      <c r="L1791" s="425"/>
      <c r="M1791" s="425"/>
      <c r="N1791" s="425"/>
      <c r="O1791" s="425"/>
      <c r="P1791" s="425"/>
    </row>
    <row r="1792" spans="1:16" x14ac:dyDescent="0.35">
      <c r="A1792" s="891" t="str">
        <f ca="1">INDIRECT("'Disaggregation tab old'!AB"&amp;28-$K1792)</f>
        <v>a161R00000O3K6gQAF</v>
      </c>
      <c r="B1792" s="902">
        <f ca="1">INDIRECT("'Disaggregation tab old'!A"&amp;28-$K1792)</f>
        <v>30</v>
      </c>
      <c r="C1792" s="889" t="str">
        <f ca="1">VLOOKUP(B1792,'Coverage Indicators - Section D'!$A$9:$AZ$70,52,FALSE)</f>
        <v/>
      </c>
      <c r="D1792" s="900" t="str">
        <f ca="1">N1792</f>
        <v/>
      </c>
      <c r="E1792" s="912" t="str">
        <f ca="1">O1792</f>
        <v/>
      </c>
      <c r="F1792" s="431"/>
      <c r="G1792" s="904" t="str">
        <f>IF(IFERROR((F1792/F1793),"") ="", "",(F1792/F1793))</f>
        <v/>
      </c>
      <c r="H1792" s="894"/>
      <c r="I1792" s="914"/>
      <c r="J1792" s="898"/>
      <c r="K1792" s="893">
        <f ca="1">IF(OFFSET(K1792,-2,0,,)="",-300,OFFSET(K1792,-2,0,,)-1)</f>
        <v>-888</v>
      </c>
      <c r="L1792" s="425" t="e">
        <f ca="1">IF(AND(EXACT(C1792,C1790),C1790&lt;&gt;0),L1790+1,0)</f>
        <v>#NAME?</v>
      </c>
      <c r="M1792" s="425" t="str">
        <f ca="1">IF(C1792&lt;&gt;"",C1792&amp;"-"&amp;L1792,"")</f>
        <v/>
      </c>
      <c r="N1792" s="425" t="str">
        <f t="array" aca="1" ref="N1792" ca="1">IFERROR(IF(INDEX('Disaggregation Records'!$E$155:$E$385,MATCH(RIGHT(M1792,255),RIGHT('Disaggregation Records'!$D$155:$D$385,255),0))=0,"",INDEX('Disaggregation Records'!$E$155:$E$385,MATCH(RIGHT(M1792,255),RIGHT('Disaggregation Records'!$D$155:$D$385,255),0))),"")</f>
        <v/>
      </c>
      <c r="O1792" s="425" t="str">
        <f t="array" aca="1" ref="O1792" ca="1">IFERROR(IF(INDEX('Disaggregation Records'!$F$155:$F$385,MATCH(RIGHT(M1792,255),RIGHT('Disaggregation Records'!$D$155:$D$385,255),0))=0,"",INDEX('Disaggregation Records'!$F$155:$F$385,MATCH(RIGHT(M1792,255),RIGHT('Disaggregation Records'!$D$155:$D$385,255),0))),"")</f>
        <v/>
      </c>
      <c r="P1792" s="425" t="str">
        <f t="array" aca="1" ref="P1792" ca="1">IFERROR(IF(INDEX('Disaggregation Records'!$H$155:$H$385,MATCH(RIGHT(M1792,255),RIGHT('Disaggregation Records'!$D$155:$D$385,255),0))=0,"",INDEX('Disaggregation Records'!$H$155:$H$385,MATCH(RIGHT(M1792,255),RIGHT('Disaggregation Records'!$D$155:$D$385,255),0))),"")</f>
        <v/>
      </c>
    </row>
    <row r="1793" spans="1:16" x14ac:dyDescent="0.35">
      <c r="A1793" s="891"/>
      <c r="B1793" s="903"/>
      <c r="C1793" s="890"/>
      <c r="D1793" s="901"/>
      <c r="E1793" s="913"/>
      <c r="F1793" s="431"/>
      <c r="G1793" s="905"/>
      <c r="H1793" s="895"/>
      <c r="I1793" s="915"/>
      <c r="J1793" s="899"/>
      <c r="K1793" s="893"/>
      <c r="L1793" s="425"/>
      <c r="M1793" s="425"/>
      <c r="N1793" s="425"/>
      <c r="O1793" s="425"/>
      <c r="P1793" s="425"/>
    </row>
    <row r="1794" spans="1:16" x14ac:dyDescent="0.35">
      <c r="A1794" s="891" t="str">
        <f ca="1">INDIRECT("'Disaggregation tab old'!AB"&amp;28-$K1794)</f>
        <v>a161R00000O3K6hQAF</v>
      </c>
      <c r="B1794" s="902">
        <f ca="1">INDIRECT("'Disaggregation tab old'!A"&amp;28-$K1794)</f>
        <v>30</v>
      </c>
      <c r="C1794" s="889" t="str">
        <f ca="1">VLOOKUP(B1794,'Coverage Indicators - Section D'!$A$9:$AZ$70,52,FALSE)</f>
        <v/>
      </c>
      <c r="D1794" s="900" t="str">
        <f ca="1">N1794</f>
        <v/>
      </c>
      <c r="E1794" s="912" t="str">
        <f ca="1">O1794</f>
        <v/>
      </c>
      <c r="F1794" s="431"/>
      <c r="G1794" s="904" t="str">
        <f>IF(IFERROR((F1794/F1795),"") ="", "",(F1794/F1795))</f>
        <v/>
      </c>
      <c r="H1794" s="894"/>
      <c r="I1794" s="914"/>
      <c r="J1794" s="898"/>
      <c r="K1794" s="893">
        <f ca="1">IF(OFFSET(K1794,-2,0,,)="",-300,OFFSET(K1794,-2,0,,)-1)</f>
        <v>-889</v>
      </c>
      <c r="L1794" s="425" t="e">
        <f ca="1">IF(AND(EXACT(C1794,C1792),C1792&lt;&gt;0),L1792+1,0)</f>
        <v>#NAME?</v>
      </c>
      <c r="M1794" s="425" t="str">
        <f ca="1">IF(C1794&lt;&gt;"",C1794&amp;"-"&amp;L1794,"")</f>
        <v/>
      </c>
      <c r="N1794" s="425" t="str">
        <f t="array" aca="1" ref="N1794" ca="1">IFERROR(IF(INDEX('Disaggregation Records'!$E$155:$E$385,MATCH(RIGHT(M1794,255),RIGHT('Disaggregation Records'!$D$155:$D$385,255),0))=0,"",INDEX('Disaggregation Records'!$E$155:$E$385,MATCH(RIGHT(M1794,255),RIGHT('Disaggregation Records'!$D$155:$D$385,255),0))),"")</f>
        <v/>
      </c>
      <c r="O1794" s="425" t="str">
        <f t="array" aca="1" ref="O1794" ca="1">IFERROR(IF(INDEX('Disaggregation Records'!$F$155:$F$385,MATCH(RIGHT(M1794,255),RIGHT('Disaggregation Records'!$D$155:$D$385,255),0))=0,"",INDEX('Disaggregation Records'!$F$155:$F$385,MATCH(RIGHT(M1794,255),RIGHT('Disaggregation Records'!$D$155:$D$385,255),0))),"")</f>
        <v/>
      </c>
      <c r="P1794" s="425" t="str">
        <f t="array" aca="1" ref="P1794" ca="1">IFERROR(IF(INDEX('Disaggregation Records'!$H$155:$H$385,MATCH(RIGHT(M1794,255),RIGHT('Disaggregation Records'!$D$155:$D$385,255),0))=0,"",INDEX('Disaggregation Records'!$H$155:$H$385,MATCH(RIGHT(M1794,255),RIGHT('Disaggregation Records'!$D$155:$D$385,255),0))),"")</f>
        <v/>
      </c>
    </row>
    <row r="1795" spans="1:16" x14ac:dyDescent="0.35">
      <c r="A1795" s="891"/>
      <c r="B1795" s="903"/>
      <c r="C1795" s="890"/>
      <c r="D1795" s="901"/>
      <c r="E1795" s="913"/>
      <c r="F1795" s="431"/>
      <c r="G1795" s="905"/>
      <c r="H1795" s="895"/>
      <c r="I1795" s="915"/>
      <c r="J1795" s="899"/>
      <c r="K1795" s="893"/>
      <c r="L1795" s="425"/>
      <c r="M1795" s="425"/>
      <c r="N1795" s="425"/>
      <c r="O1795" s="425"/>
      <c r="P1795" s="425"/>
    </row>
    <row r="1796" spans="1:16" x14ac:dyDescent="0.35">
      <c r="A1796" s="891" t="str">
        <f ca="1">INDIRECT("'Disaggregation tab old'!AB"&amp;28-$K1796)</f>
        <v>a161R00000O3K6iQAF</v>
      </c>
      <c r="B1796" s="902">
        <f ca="1">INDIRECT("'Disaggregation tab old'!A"&amp;28-$K1796)</f>
        <v>30</v>
      </c>
      <c r="C1796" s="889" t="str">
        <f ca="1">VLOOKUP(B1796,'Coverage Indicators - Section D'!$A$9:$AZ$70,52,FALSE)</f>
        <v/>
      </c>
      <c r="D1796" s="900" t="str">
        <f ca="1">N1796</f>
        <v/>
      </c>
      <c r="E1796" s="912" t="str">
        <f ca="1">O1796</f>
        <v/>
      </c>
      <c r="F1796" s="431"/>
      <c r="G1796" s="904" t="str">
        <f>IF(IFERROR((F1796/F1797),"") ="", "",(F1796/F1797))</f>
        <v/>
      </c>
      <c r="H1796" s="894"/>
      <c r="I1796" s="914"/>
      <c r="J1796" s="898"/>
      <c r="K1796" s="893">
        <f ca="1">IF(OFFSET(K1796,-2,0,,)="",-300,OFFSET(K1796,-2,0,,)-1)</f>
        <v>-890</v>
      </c>
      <c r="L1796" s="425" t="e">
        <f ca="1">IF(AND(EXACT(C1796,C1794),C1794&lt;&gt;0),L1794+1,0)</f>
        <v>#NAME?</v>
      </c>
      <c r="M1796" s="425" t="str">
        <f ca="1">IF(C1796&lt;&gt;"",C1796&amp;"-"&amp;L1796,"")</f>
        <v/>
      </c>
      <c r="N1796" s="425" t="str">
        <f t="array" aca="1" ref="N1796" ca="1">IFERROR(IF(INDEX('Disaggregation Records'!$E$155:$E$385,MATCH(RIGHT(M1796,255),RIGHT('Disaggregation Records'!$D$155:$D$385,255),0))=0,"",INDEX('Disaggregation Records'!$E$155:$E$385,MATCH(RIGHT(M1796,255),RIGHT('Disaggregation Records'!$D$155:$D$385,255),0))),"")</f>
        <v/>
      </c>
      <c r="O1796" s="425" t="str">
        <f t="array" aca="1" ref="O1796" ca="1">IFERROR(IF(INDEX('Disaggregation Records'!$F$155:$F$385,MATCH(RIGHT(M1796,255),RIGHT('Disaggregation Records'!$D$155:$D$385,255),0))=0,"",INDEX('Disaggregation Records'!$F$155:$F$385,MATCH(RIGHT(M1796,255),RIGHT('Disaggregation Records'!$D$155:$D$385,255),0))),"")</f>
        <v/>
      </c>
      <c r="P1796" s="425" t="str">
        <f t="array" aca="1" ref="P1796" ca="1">IFERROR(IF(INDEX('Disaggregation Records'!$H$155:$H$385,MATCH(RIGHT(M1796,255),RIGHT('Disaggregation Records'!$D$155:$D$385,255),0))=0,"",INDEX('Disaggregation Records'!$H$155:$H$385,MATCH(RIGHT(M1796,255),RIGHT('Disaggregation Records'!$D$155:$D$385,255),0))),"")</f>
        <v/>
      </c>
    </row>
    <row r="1797" spans="1:16" x14ac:dyDescent="0.35">
      <c r="A1797" s="891"/>
      <c r="B1797" s="903"/>
      <c r="C1797" s="890"/>
      <c r="D1797" s="901"/>
      <c r="E1797" s="913"/>
      <c r="F1797" s="431"/>
      <c r="G1797" s="905"/>
      <c r="H1797" s="895"/>
      <c r="I1797" s="915"/>
      <c r="J1797" s="899"/>
      <c r="K1797" s="893"/>
      <c r="L1797" s="425"/>
      <c r="M1797" s="425"/>
      <c r="N1797" s="425"/>
      <c r="O1797" s="425"/>
      <c r="P1797" s="425"/>
    </row>
    <row r="1798" spans="1:16" x14ac:dyDescent="0.35">
      <c r="A1798" s="891" t="str">
        <f ca="1">INDIRECT("'Disaggregation tab old'!AB"&amp;28-$K1798)</f>
        <v>a161R00000O3K6jQAF</v>
      </c>
      <c r="B1798" s="902">
        <f ca="1">INDIRECT("'Disaggregation tab old'!A"&amp;28-$K1798)</f>
        <v>30</v>
      </c>
      <c r="C1798" s="889" t="str">
        <f ca="1">VLOOKUP(B1798,'Coverage Indicators - Section D'!$A$9:$AZ$70,52,FALSE)</f>
        <v/>
      </c>
      <c r="D1798" s="900" t="str">
        <f ca="1">N1798</f>
        <v/>
      </c>
      <c r="E1798" s="912" t="str">
        <f ca="1">O1798</f>
        <v/>
      </c>
      <c r="F1798" s="431"/>
      <c r="G1798" s="904" t="str">
        <f>IF(IFERROR((F1798/F1799),"") ="", "",(F1798/F1799))</f>
        <v/>
      </c>
      <c r="H1798" s="894"/>
      <c r="I1798" s="914"/>
      <c r="J1798" s="898"/>
      <c r="K1798" s="893">
        <f ca="1">IF(OFFSET(K1798,-2,0,,)="",-300,OFFSET(K1798,-2,0,,)-1)</f>
        <v>-891</v>
      </c>
      <c r="L1798" s="425" t="e">
        <f ca="1">IF(AND(EXACT(C1798,C1796),C1796&lt;&gt;0),L1796+1,0)</f>
        <v>#NAME?</v>
      </c>
      <c r="M1798" s="425" t="str">
        <f ca="1">IF(C1798&lt;&gt;"",C1798&amp;"-"&amp;L1798,"")</f>
        <v/>
      </c>
      <c r="N1798" s="425" t="str">
        <f t="array" aca="1" ref="N1798" ca="1">IFERROR(IF(INDEX('Disaggregation Records'!$E$155:$E$385,MATCH(RIGHT(M1798,255),RIGHT('Disaggregation Records'!$D$155:$D$385,255),0))=0,"",INDEX('Disaggregation Records'!$E$155:$E$385,MATCH(RIGHT(M1798,255),RIGHT('Disaggregation Records'!$D$155:$D$385,255),0))),"")</f>
        <v/>
      </c>
      <c r="O1798" s="425" t="str">
        <f t="array" aca="1" ref="O1798" ca="1">IFERROR(IF(INDEX('Disaggregation Records'!$F$155:$F$385,MATCH(RIGHT(M1798,255),RIGHT('Disaggregation Records'!$D$155:$D$385,255),0))=0,"",INDEX('Disaggregation Records'!$F$155:$F$385,MATCH(RIGHT(M1798,255),RIGHT('Disaggregation Records'!$D$155:$D$385,255),0))),"")</f>
        <v/>
      </c>
      <c r="P1798" s="425" t="str">
        <f t="array" aca="1" ref="P1798" ca="1">IFERROR(IF(INDEX('Disaggregation Records'!$H$155:$H$385,MATCH(RIGHT(M1798,255),RIGHT('Disaggregation Records'!$D$155:$D$385,255),0))=0,"",INDEX('Disaggregation Records'!$H$155:$H$385,MATCH(RIGHT(M1798,255),RIGHT('Disaggregation Records'!$D$155:$D$385,255),0))),"")</f>
        <v/>
      </c>
    </row>
    <row r="1799" spans="1:16" x14ac:dyDescent="0.35">
      <c r="A1799" s="891"/>
      <c r="B1799" s="903"/>
      <c r="C1799" s="890"/>
      <c r="D1799" s="901"/>
      <c r="E1799" s="913"/>
      <c r="F1799" s="431"/>
      <c r="G1799" s="905"/>
      <c r="H1799" s="895"/>
      <c r="I1799" s="915"/>
      <c r="J1799" s="899"/>
      <c r="K1799" s="893"/>
      <c r="L1799" s="425"/>
      <c r="M1799" s="425"/>
      <c r="N1799" s="425"/>
      <c r="O1799" s="425"/>
      <c r="P1799" s="425"/>
    </row>
    <row r="1800" spans="1:16" x14ac:dyDescent="0.35">
      <c r="A1800" s="891" t="str">
        <f ca="1">INDIRECT("'Disaggregation tab old'!AB"&amp;28-$K1800)</f>
        <v>a161R00000O3K6kQAF</v>
      </c>
      <c r="B1800" s="902">
        <f ca="1">INDIRECT("'Disaggregation tab old'!A"&amp;28-$K1800)</f>
        <v>30</v>
      </c>
      <c r="C1800" s="889" t="str">
        <f ca="1">VLOOKUP(B1800,'Coverage Indicators - Section D'!$A$9:$AZ$70,52,FALSE)</f>
        <v/>
      </c>
      <c r="D1800" s="900" t="str">
        <f ca="1">N1800</f>
        <v/>
      </c>
      <c r="E1800" s="912" t="str">
        <f ca="1">O1800</f>
        <v/>
      </c>
      <c r="F1800" s="431"/>
      <c r="G1800" s="904" t="str">
        <f>IF(IFERROR((F1800/F1801),"") ="", "",(F1800/F1801))</f>
        <v/>
      </c>
      <c r="H1800" s="894"/>
      <c r="I1800" s="914"/>
      <c r="J1800" s="898"/>
      <c r="K1800" s="893">
        <f ca="1">IF(OFFSET(K1800,-2,0,,)="",-300,OFFSET(K1800,-2,0,,)-1)</f>
        <v>-892</v>
      </c>
      <c r="L1800" s="425" t="e">
        <f ca="1">IF(AND(EXACT(C1800,C1798),C1798&lt;&gt;0),L1798+1,0)</f>
        <v>#NAME?</v>
      </c>
      <c r="M1800" s="425" t="str">
        <f ca="1">IF(C1800&lt;&gt;"",C1800&amp;"-"&amp;L1800,"")</f>
        <v/>
      </c>
      <c r="N1800" s="425" t="str">
        <f t="array" aca="1" ref="N1800" ca="1">IFERROR(IF(INDEX('Disaggregation Records'!$E$155:$E$385,MATCH(RIGHT(M1800,255),RIGHT('Disaggregation Records'!$D$155:$D$385,255),0))=0,"",INDEX('Disaggregation Records'!$E$155:$E$385,MATCH(RIGHT(M1800,255),RIGHT('Disaggregation Records'!$D$155:$D$385,255),0))),"")</f>
        <v/>
      </c>
      <c r="O1800" s="425" t="str">
        <f t="array" aca="1" ref="O1800" ca="1">IFERROR(IF(INDEX('Disaggregation Records'!$F$155:$F$385,MATCH(RIGHT(M1800,255),RIGHT('Disaggregation Records'!$D$155:$D$385,255),0))=0,"",INDEX('Disaggregation Records'!$F$155:$F$385,MATCH(RIGHT(M1800,255),RIGHT('Disaggregation Records'!$D$155:$D$385,255),0))),"")</f>
        <v/>
      </c>
      <c r="P1800" s="425" t="str">
        <f t="array" aca="1" ref="P1800" ca="1">IFERROR(IF(INDEX('Disaggregation Records'!$H$155:$H$385,MATCH(RIGHT(M1800,255),RIGHT('Disaggregation Records'!$D$155:$D$385,255),0))=0,"",INDEX('Disaggregation Records'!$H$155:$H$385,MATCH(RIGHT(M1800,255),RIGHT('Disaggregation Records'!$D$155:$D$385,255),0))),"")</f>
        <v/>
      </c>
    </row>
    <row r="1801" spans="1:16" x14ac:dyDescent="0.35">
      <c r="A1801" s="891"/>
      <c r="B1801" s="903"/>
      <c r="C1801" s="890"/>
      <c r="D1801" s="901"/>
      <c r="E1801" s="913"/>
      <c r="F1801" s="431"/>
      <c r="G1801" s="905"/>
      <c r="H1801" s="895"/>
      <c r="I1801" s="915"/>
      <c r="J1801" s="899"/>
      <c r="K1801" s="893"/>
      <c r="L1801" s="425"/>
      <c r="M1801" s="425"/>
      <c r="N1801" s="425"/>
      <c r="O1801" s="425"/>
      <c r="P1801" s="425"/>
    </row>
    <row r="1802" spans="1:16" x14ac:dyDescent="0.35">
      <c r="A1802" s="891" t="str">
        <f ca="1">INDIRECT("'Disaggregation tab old'!AB"&amp;28-$K1802)</f>
        <v>a161R00000O3K6lQAF</v>
      </c>
      <c r="B1802" s="902">
        <f ca="1">INDIRECT("'Disaggregation tab old'!A"&amp;28-$K1802)</f>
        <v>30</v>
      </c>
      <c r="C1802" s="889" t="str">
        <f ca="1">VLOOKUP(B1802,'Coverage Indicators - Section D'!$A$9:$AZ$70,52,FALSE)</f>
        <v/>
      </c>
      <c r="D1802" s="900" t="str">
        <f ca="1">N1802</f>
        <v/>
      </c>
      <c r="E1802" s="912" t="str">
        <f ca="1">O1802</f>
        <v/>
      </c>
      <c r="F1802" s="431"/>
      <c r="G1802" s="904" t="str">
        <f>IF(IFERROR((F1802/F1803),"") ="", "",(F1802/F1803))</f>
        <v/>
      </c>
      <c r="H1802" s="894"/>
      <c r="I1802" s="914"/>
      <c r="J1802" s="898"/>
      <c r="K1802" s="893">
        <f ca="1">IF(OFFSET(K1802,-2,0,,)="",-300,OFFSET(K1802,-2,0,,)-1)</f>
        <v>-893</v>
      </c>
      <c r="L1802" s="425" t="e">
        <f ca="1">IF(AND(EXACT(C1802,C1800),C1800&lt;&gt;0),L1800+1,0)</f>
        <v>#NAME?</v>
      </c>
      <c r="M1802" s="425" t="str">
        <f ca="1">IF(C1802&lt;&gt;"",C1802&amp;"-"&amp;L1802,"")</f>
        <v/>
      </c>
      <c r="N1802" s="425" t="str">
        <f t="array" aca="1" ref="N1802" ca="1">IFERROR(IF(INDEX('Disaggregation Records'!$E$155:$E$385,MATCH(RIGHT(M1802,255),RIGHT('Disaggregation Records'!$D$155:$D$385,255),0))=0,"",INDEX('Disaggregation Records'!$E$155:$E$385,MATCH(RIGHT(M1802,255),RIGHT('Disaggregation Records'!$D$155:$D$385,255),0))),"")</f>
        <v/>
      </c>
      <c r="O1802" s="425" t="str">
        <f t="array" aca="1" ref="O1802" ca="1">IFERROR(IF(INDEX('Disaggregation Records'!$F$155:$F$385,MATCH(RIGHT(M1802,255),RIGHT('Disaggregation Records'!$D$155:$D$385,255),0))=0,"",INDEX('Disaggregation Records'!$F$155:$F$385,MATCH(RIGHT(M1802,255),RIGHT('Disaggregation Records'!$D$155:$D$385,255),0))),"")</f>
        <v/>
      </c>
      <c r="P1802" s="425" t="str">
        <f t="array" aca="1" ref="P1802" ca="1">IFERROR(IF(INDEX('Disaggregation Records'!$H$155:$H$385,MATCH(RIGHT(M1802,255),RIGHT('Disaggregation Records'!$D$155:$D$385,255),0))=0,"",INDEX('Disaggregation Records'!$H$155:$H$385,MATCH(RIGHT(M1802,255),RIGHT('Disaggregation Records'!$D$155:$D$385,255),0))),"")</f>
        <v/>
      </c>
    </row>
    <row r="1803" spans="1:16" x14ac:dyDescent="0.35">
      <c r="A1803" s="891"/>
      <c r="B1803" s="903"/>
      <c r="C1803" s="890"/>
      <c r="D1803" s="901"/>
      <c r="E1803" s="913"/>
      <c r="F1803" s="431"/>
      <c r="G1803" s="905"/>
      <c r="H1803" s="895"/>
      <c r="I1803" s="915"/>
      <c r="J1803" s="899"/>
      <c r="K1803" s="893"/>
      <c r="L1803" s="425"/>
      <c r="M1803" s="425"/>
      <c r="N1803" s="425"/>
      <c r="O1803" s="425"/>
      <c r="P1803" s="425"/>
    </row>
    <row r="1804" spans="1:16" x14ac:dyDescent="0.35">
      <c r="A1804" s="891" t="str">
        <f ca="1">INDIRECT("'Disaggregation tab old'!AB"&amp;28-$K1804)</f>
        <v>a161R00000O3K6mQAF</v>
      </c>
      <c r="B1804" s="902">
        <f ca="1">INDIRECT("'Disaggregation tab old'!A"&amp;28-$K1804)</f>
        <v>30</v>
      </c>
      <c r="C1804" s="889" t="str">
        <f ca="1">VLOOKUP(B1804,'Coverage Indicators - Section D'!$A$9:$AZ$70,52,FALSE)</f>
        <v/>
      </c>
      <c r="D1804" s="900" t="str">
        <f ca="1">N1804</f>
        <v/>
      </c>
      <c r="E1804" s="912" t="str">
        <f ca="1">O1804</f>
        <v/>
      </c>
      <c r="F1804" s="431"/>
      <c r="G1804" s="904" t="str">
        <f>IF(IFERROR((F1804/F1805),"") ="", "",(F1804/F1805))</f>
        <v/>
      </c>
      <c r="H1804" s="894"/>
      <c r="I1804" s="914"/>
      <c r="J1804" s="898"/>
      <c r="K1804" s="893">
        <f ca="1">IF(OFFSET(K1804,-2,0,,)="",-300,OFFSET(K1804,-2,0,,)-1)</f>
        <v>-894</v>
      </c>
      <c r="L1804" s="425" t="e">
        <f ca="1">IF(AND(EXACT(C1804,C1802),C1802&lt;&gt;0),L1802+1,0)</f>
        <v>#NAME?</v>
      </c>
      <c r="M1804" s="425" t="str">
        <f ca="1">IF(C1804&lt;&gt;"",C1804&amp;"-"&amp;L1804,"")</f>
        <v/>
      </c>
      <c r="N1804" s="425" t="str">
        <f t="array" aca="1" ref="N1804" ca="1">IFERROR(IF(INDEX('Disaggregation Records'!$E$155:$E$385,MATCH(RIGHT(M1804,255),RIGHT('Disaggregation Records'!$D$155:$D$385,255),0))=0,"",INDEX('Disaggregation Records'!$E$155:$E$385,MATCH(RIGHT(M1804,255),RIGHT('Disaggregation Records'!$D$155:$D$385,255),0))),"")</f>
        <v/>
      </c>
      <c r="O1804" s="425" t="str">
        <f t="array" aca="1" ref="O1804" ca="1">IFERROR(IF(INDEX('Disaggregation Records'!$F$155:$F$385,MATCH(RIGHT(M1804,255),RIGHT('Disaggregation Records'!$D$155:$D$385,255),0))=0,"",INDEX('Disaggregation Records'!$F$155:$F$385,MATCH(RIGHT(M1804,255),RIGHT('Disaggregation Records'!$D$155:$D$385,255),0))),"")</f>
        <v/>
      </c>
      <c r="P1804" s="425" t="str">
        <f t="array" aca="1" ref="P1804" ca="1">IFERROR(IF(INDEX('Disaggregation Records'!$H$155:$H$385,MATCH(RIGHT(M1804,255),RIGHT('Disaggregation Records'!$D$155:$D$385,255),0))=0,"",INDEX('Disaggregation Records'!$H$155:$H$385,MATCH(RIGHT(M1804,255),RIGHT('Disaggregation Records'!$D$155:$D$385,255),0))),"")</f>
        <v/>
      </c>
    </row>
    <row r="1805" spans="1:16" x14ac:dyDescent="0.35">
      <c r="A1805" s="891"/>
      <c r="B1805" s="903"/>
      <c r="C1805" s="890"/>
      <c r="D1805" s="901"/>
      <c r="E1805" s="913"/>
      <c r="F1805" s="431"/>
      <c r="G1805" s="905"/>
      <c r="H1805" s="895"/>
      <c r="I1805" s="915"/>
      <c r="J1805" s="899"/>
      <c r="K1805" s="893"/>
      <c r="L1805" s="425"/>
      <c r="M1805" s="425"/>
      <c r="N1805" s="425"/>
      <c r="O1805" s="425"/>
      <c r="P1805" s="425"/>
    </row>
    <row r="1806" spans="1:16" x14ac:dyDescent="0.35">
      <c r="A1806" s="891" t="str">
        <f ca="1">INDIRECT("'Disaggregation tab old'!AB"&amp;28-$K1806)</f>
        <v>a161R00000O3K6nQAF</v>
      </c>
      <c r="B1806" s="902">
        <f ca="1">INDIRECT("'Disaggregation tab old'!A"&amp;28-$K1806)</f>
        <v>30</v>
      </c>
      <c r="C1806" s="889" t="str">
        <f ca="1">VLOOKUP(B1806,'Coverage Indicators - Section D'!$A$9:$AZ$70,52,FALSE)</f>
        <v/>
      </c>
      <c r="D1806" s="900" t="str">
        <f ca="1">N1806</f>
        <v/>
      </c>
      <c r="E1806" s="912" t="str">
        <f ca="1">O1806</f>
        <v/>
      </c>
      <c r="F1806" s="431"/>
      <c r="G1806" s="904" t="str">
        <f>IF(IFERROR((F1806/F1807),"") ="", "",(F1806/F1807))</f>
        <v/>
      </c>
      <c r="H1806" s="894"/>
      <c r="I1806" s="914"/>
      <c r="J1806" s="898"/>
      <c r="K1806" s="893">
        <f ca="1">IF(OFFSET(K1806,-2,0,,)="",-300,OFFSET(K1806,-2,0,,)-1)</f>
        <v>-895</v>
      </c>
      <c r="L1806" s="425" t="e">
        <f ca="1">IF(AND(EXACT(C1806,C1804),C1804&lt;&gt;0),L1804+1,0)</f>
        <v>#NAME?</v>
      </c>
      <c r="M1806" s="425" t="str">
        <f ca="1">IF(C1806&lt;&gt;"",C1806&amp;"-"&amp;L1806,"")</f>
        <v/>
      </c>
      <c r="N1806" s="425" t="str">
        <f t="array" aca="1" ref="N1806" ca="1">IFERROR(IF(INDEX('Disaggregation Records'!$E$155:$E$385,MATCH(RIGHT(M1806,255),RIGHT('Disaggregation Records'!$D$155:$D$385,255),0))=0,"",INDEX('Disaggregation Records'!$E$155:$E$385,MATCH(RIGHT(M1806,255),RIGHT('Disaggregation Records'!$D$155:$D$385,255),0))),"")</f>
        <v/>
      </c>
      <c r="O1806" s="425" t="str">
        <f t="array" aca="1" ref="O1806" ca="1">IFERROR(IF(INDEX('Disaggregation Records'!$F$155:$F$385,MATCH(RIGHT(M1806,255),RIGHT('Disaggregation Records'!$D$155:$D$385,255),0))=0,"",INDEX('Disaggregation Records'!$F$155:$F$385,MATCH(RIGHT(M1806,255),RIGHT('Disaggregation Records'!$D$155:$D$385,255),0))),"")</f>
        <v/>
      </c>
      <c r="P1806" s="425" t="str">
        <f t="array" aca="1" ref="P1806" ca="1">IFERROR(IF(INDEX('Disaggregation Records'!$H$155:$H$385,MATCH(RIGHT(M1806,255),RIGHT('Disaggregation Records'!$D$155:$D$385,255),0))=0,"",INDEX('Disaggregation Records'!$H$155:$H$385,MATCH(RIGHT(M1806,255),RIGHT('Disaggregation Records'!$D$155:$D$385,255),0))),"")</f>
        <v/>
      </c>
    </row>
    <row r="1807" spans="1:16" x14ac:dyDescent="0.35">
      <c r="A1807" s="891"/>
      <c r="B1807" s="903"/>
      <c r="C1807" s="890"/>
      <c r="D1807" s="901"/>
      <c r="E1807" s="913"/>
      <c r="F1807" s="431"/>
      <c r="G1807" s="905"/>
      <c r="H1807" s="895"/>
      <c r="I1807" s="915"/>
      <c r="J1807" s="899"/>
      <c r="K1807" s="893"/>
      <c r="L1807" s="425"/>
      <c r="M1807" s="425"/>
      <c r="N1807" s="425"/>
      <c r="O1807" s="425"/>
      <c r="P1807" s="425"/>
    </row>
    <row r="1808" spans="1:16" x14ac:dyDescent="0.35">
      <c r="A1808" s="891" t="str">
        <f ca="1">INDIRECT("'Disaggregation tab old'!AB"&amp;28-$K1808)</f>
        <v>a161R00000O3K6oQAF</v>
      </c>
      <c r="B1808" s="902">
        <f ca="1">INDIRECT("'Disaggregation tab old'!A"&amp;28-$K1808)</f>
        <v>30</v>
      </c>
      <c r="C1808" s="889" t="str">
        <f ca="1">VLOOKUP(B1808,'Coverage Indicators - Section D'!$A$9:$AZ$70,52,FALSE)</f>
        <v/>
      </c>
      <c r="D1808" s="900" t="str">
        <f ca="1">N1808</f>
        <v/>
      </c>
      <c r="E1808" s="912" t="str">
        <f ca="1">O1808</f>
        <v/>
      </c>
      <c r="F1808" s="431"/>
      <c r="G1808" s="904" t="str">
        <f>IF(IFERROR((F1808/F1809),"") ="", "",(F1808/F1809))</f>
        <v/>
      </c>
      <c r="H1808" s="894"/>
      <c r="I1808" s="914"/>
      <c r="J1808" s="898"/>
      <c r="K1808" s="893">
        <f ca="1">IF(OFFSET(K1808,-2,0,,)="",-300,OFFSET(K1808,-2,0,,)-1)</f>
        <v>-896</v>
      </c>
      <c r="L1808" s="425" t="e">
        <f ca="1">IF(AND(EXACT(C1808,C1806),C1806&lt;&gt;0),L1806+1,0)</f>
        <v>#NAME?</v>
      </c>
      <c r="M1808" s="425" t="str">
        <f ca="1">IF(C1808&lt;&gt;"",C1808&amp;"-"&amp;L1808,"")</f>
        <v/>
      </c>
      <c r="N1808" s="425" t="str">
        <f t="array" aca="1" ref="N1808" ca="1">IFERROR(IF(INDEX('Disaggregation Records'!$E$155:$E$385,MATCH(RIGHT(M1808,255),RIGHT('Disaggregation Records'!$D$155:$D$385,255),0))=0,"",INDEX('Disaggregation Records'!$E$155:$E$385,MATCH(RIGHT(M1808,255),RIGHT('Disaggregation Records'!$D$155:$D$385,255),0))),"")</f>
        <v/>
      </c>
      <c r="O1808" s="425" t="str">
        <f t="array" aca="1" ref="O1808" ca="1">IFERROR(IF(INDEX('Disaggregation Records'!$F$155:$F$385,MATCH(RIGHT(M1808,255),RIGHT('Disaggregation Records'!$D$155:$D$385,255),0))=0,"",INDEX('Disaggregation Records'!$F$155:$F$385,MATCH(RIGHT(M1808,255),RIGHT('Disaggregation Records'!$D$155:$D$385,255),0))),"")</f>
        <v/>
      </c>
      <c r="P1808" s="425" t="str">
        <f t="array" aca="1" ref="P1808" ca="1">IFERROR(IF(INDEX('Disaggregation Records'!$H$155:$H$385,MATCH(RIGHT(M1808,255),RIGHT('Disaggregation Records'!$D$155:$D$385,255),0))=0,"",INDEX('Disaggregation Records'!$H$155:$H$385,MATCH(RIGHT(M1808,255),RIGHT('Disaggregation Records'!$D$155:$D$385,255),0))),"")</f>
        <v/>
      </c>
    </row>
    <row r="1809" spans="1:16" x14ac:dyDescent="0.35">
      <c r="A1809" s="891"/>
      <c r="B1809" s="903"/>
      <c r="C1809" s="890"/>
      <c r="D1809" s="901"/>
      <c r="E1809" s="913"/>
      <c r="F1809" s="431"/>
      <c r="G1809" s="905"/>
      <c r="H1809" s="895"/>
      <c r="I1809" s="915"/>
      <c r="J1809" s="899"/>
      <c r="K1809" s="893"/>
      <c r="L1809" s="425"/>
      <c r="M1809" s="425"/>
      <c r="N1809" s="425"/>
      <c r="O1809" s="425"/>
      <c r="P1809" s="425"/>
    </row>
    <row r="1810" spans="1:16" x14ac:dyDescent="0.35">
      <c r="A1810" s="891" t="str">
        <f ca="1">INDIRECT("'Disaggregation tab old'!AB"&amp;28-$K1810)</f>
        <v>a161R00000O3K6pQAF</v>
      </c>
      <c r="B1810" s="902">
        <f ca="1">INDIRECT("'Disaggregation tab old'!A"&amp;28-$K1810)</f>
        <v>30</v>
      </c>
      <c r="C1810" s="889" t="str">
        <f ca="1">VLOOKUP(B1810,'Coverage Indicators - Section D'!$A$9:$AZ$70,52,FALSE)</f>
        <v/>
      </c>
      <c r="D1810" s="900" t="str">
        <f ca="1">N1810</f>
        <v/>
      </c>
      <c r="E1810" s="912" t="str">
        <f ca="1">O1810</f>
        <v/>
      </c>
      <c r="F1810" s="431"/>
      <c r="G1810" s="904" t="str">
        <f>IF(IFERROR((F1810/F1811),"") ="", "",(F1810/F1811))</f>
        <v/>
      </c>
      <c r="H1810" s="894"/>
      <c r="I1810" s="914"/>
      <c r="J1810" s="898"/>
      <c r="K1810" s="893">
        <f ca="1">IF(OFFSET(K1810,-2,0,,)="",-300,OFFSET(K1810,-2,0,,)-1)</f>
        <v>-897</v>
      </c>
      <c r="L1810" s="425" t="e">
        <f ca="1">IF(AND(EXACT(C1810,C1808),C1808&lt;&gt;0),L1808+1,0)</f>
        <v>#NAME?</v>
      </c>
      <c r="M1810" s="425" t="str">
        <f ca="1">IF(C1810&lt;&gt;"",C1810&amp;"-"&amp;L1810,"")</f>
        <v/>
      </c>
      <c r="N1810" s="425" t="str">
        <f t="array" aca="1" ref="N1810" ca="1">IFERROR(IF(INDEX('Disaggregation Records'!$E$155:$E$385,MATCH(RIGHT(M1810,255),RIGHT('Disaggregation Records'!$D$155:$D$385,255),0))=0,"",INDEX('Disaggregation Records'!$E$155:$E$385,MATCH(RIGHT(M1810,255),RIGHT('Disaggregation Records'!$D$155:$D$385,255),0))),"")</f>
        <v/>
      </c>
      <c r="O1810" s="425" t="str">
        <f t="array" aca="1" ref="O1810" ca="1">IFERROR(IF(INDEX('Disaggregation Records'!$F$155:$F$385,MATCH(RIGHT(M1810,255),RIGHT('Disaggregation Records'!$D$155:$D$385,255),0))=0,"",INDEX('Disaggregation Records'!$F$155:$F$385,MATCH(RIGHT(M1810,255),RIGHT('Disaggregation Records'!$D$155:$D$385,255),0))),"")</f>
        <v/>
      </c>
      <c r="P1810" s="425" t="str">
        <f t="array" aca="1" ref="P1810" ca="1">IFERROR(IF(INDEX('Disaggregation Records'!$H$155:$H$385,MATCH(RIGHT(M1810,255),RIGHT('Disaggregation Records'!$D$155:$D$385,255),0))=0,"",INDEX('Disaggregation Records'!$H$155:$H$385,MATCH(RIGHT(M1810,255),RIGHT('Disaggregation Records'!$D$155:$D$385,255),0))),"")</f>
        <v/>
      </c>
    </row>
    <row r="1811" spans="1:16" x14ac:dyDescent="0.35">
      <c r="A1811" s="891"/>
      <c r="B1811" s="903"/>
      <c r="C1811" s="890"/>
      <c r="D1811" s="901"/>
      <c r="E1811" s="913"/>
      <c r="F1811" s="431"/>
      <c r="G1811" s="905"/>
      <c r="H1811" s="895"/>
      <c r="I1811" s="915"/>
      <c r="J1811" s="899"/>
      <c r="K1811" s="893"/>
      <c r="L1811" s="425"/>
      <c r="M1811" s="425"/>
      <c r="N1811" s="425"/>
      <c r="O1811" s="425"/>
      <c r="P1811" s="425"/>
    </row>
    <row r="1812" spans="1:16" x14ac:dyDescent="0.35">
      <c r="A1812" s="891" t="str">
        <f ca="1">INDIRECT("'Disaggregation tab old'!AB"&amp;28-$K1812)</f>
        <v>a161R00000O3K6qQAF</v>
      </c>
      <c r="B1812" s="902">
        <f ca="1">INDIRECT("'Disaggregation tab old'!A"&amp;28-$K1812)</f>
        <v>30</v>
      </c>
      <c r="C1812" s="889" t="str">
        <f ca="1">VLOOKUP(B1812,'Coverage Indicators - Section D'!$A$9:$AZ$70,52,FALSE)</f>
        <v/>
      </c>
      <c r="D1812" s="900" t="str">
        <f ca="1">N1812</f>
        <v/>
      </c>
      <c r="E1812" s="912" t="str">
        <f ca="1">O1812</f>
        <v/>
      </c>
      <c r="F1812" s="431"/>
      <c r="G1812" s="904" t="str">
        <f>IF(IFERROR((F1812/F1813),"") ="", "",(F1812/F1813))</f>
        <v/>
      </c>
      <c r="H1812" s="894"/>
      <c r="I1812" s="914"/>
      <c r="J1812" s="898"/>
      <c r="K1812" s="893">
        <f ca="1">IF(OFFSET(K1812,-2,0,,)="",-300,OFFSET(K1812,-2,0,,)-1)</f>
        <v>-898</v>
      </c>
      <c r="L1812" s="425" t="e">
        <f ca="1">IF(AND(EXACT(C1812,C1810),C1810&lt;&gt;0),L1810+1,0)</f>
        <v>#NAME?</v>
      </c>
      <c r="M1812" s="425" t="str">
        <f ca="1">IF(C1812&lt;&gt;"",C1812&amp;"-"&amp;L1812,"")</f>
        <v/>
      </c>
      <c r="N1812" s="425" t="str">
        <f t="array" aca="1" ref="N1812" ca="1">IFERROR(IF(INDEX('Disaggregation Records'!$E$155:$E$385,MATCH(RIGHT(M1812,255),RIGHT('Disaggregation Records'!$D$155:$D$385,255),0))=0,"",INDEX('Disaggregation Records'!$E$155:$E$385,MATCH(RIGHT(M1812,255),RIGHT('Disaggregation Records'!$D$155:$D$385,255),0))),"")</f>
        <v/>
      </c>
      <c r="O1812" s="425" t="str">
        <f t="array" aca="1" ref="O1812" ca="1">IFERROR(IF(INDEX('Disaggregation Records'!$F$155:$F$385,MATCH(RIGHT(M1812,255),RIGHT('Disaggregation Records'!$D$155:$D$385,255),0))=0,"",INDEX('Disaggregation Records'!$F$155:$F$385,MATCH(RIGHT(M1812,255),RIGHT('Disaggregation Records'!$D$155:$D$385,255),0))),"")</f>
        <v/>
      </c>
      <c r="P1812" s="425" t="str">
        <f t="array" aca="1" ref="P1812" ca="1">IFERROR(IF(INDEX('Disaggregation Records'!$H$155:$H$385,MATCH(RIGHT(M1812,255),RIGHT('Disaggregation Records'!$D$155:$D$385,255),0))=0,"",INDEX('Disaggregation Records'!$H$155:$H$385,MATCH(RIGHT(M1812,255),RIGHT('Disaggregation Records'!$D$155:$D$385,255),0))),"")</f>
        <v/>
      </c>
    </row>
    <row r="1813" spans="1:16" x14ac:dyDescent="0.35">
      <c r="A1813" s="891"/>
      <c r="B1813" s="903"/>
      <c r="C1813" s="890"/>
      <c r="D1813" s="901"/>
      <c r="E1813" s="913"/>
      <c r="F1813" s="431"/>
      <c r="G1813" s="905"/>
      <c r="H1813" s="895"/>
      <c r="I1813" s="915"/>
      <c r="J1813" s="899"/>
      <c r="K1813" s="893"/>
      <c r="L1813" s="425"/>
      <c r="M1813" s="425"/>
      <c r="N1813" s="425"/>
      <c r="O1813" s="425"/>
      <c r="P1813" s="425"/>
    </row>
    <row r="1814" spans="1:16" x14ac:dyDescent="0.35">
      <c r="A1814" s="891" t="str">
        <f ca="1">INDIRECT("'Disaggregation tab old'!AB"&amp;28-$K1814)</f>
        <v>a161R00000O3K6rQAF</v>
      </c>
      <c r="B1814" s="902">
        <f ca="1">INDIRECT("'Disaggregation tab old'!A"&amp;28-$K1814)</f>
        <v>30</v>
      </c>
      <c r="C1814" s="889" t="str">
        <f ca="1">VLOOKUP(B1814,'Coverage Indicators - Section D'!$A$9:$AZ$70,52,FALSE)</f>
        <v/>
      </c>
      <c r="D1814" s="900" t="str">
        <f ca="1">N1814</f>
        <v/>
      </c>
      <c r="E1814" s="912" t="str">
        <f ca="1">O1814</f>
        <v/>
      </c>
      <c r="F1814" s="431"/>
      <c r="G1814" s="904" t="str">
        <f>IF(IFERROR((F1814/F1815),"") ="", "",(F1814/F1815))</f>
        <v/>
      </c>
      <c r="H1814" s="894"/>
      <c r="I1814" s="914"/>
      <c r="J1814" s="898"/>
      <c r="K1814" s="893">
        <f ca="1">IF(OFFSET(K1814,-2,0,,)="",-300,OFFSET(K1814,-2,0,,)-1)</f>
        <v>-899</v>
      </c>
      <c r="L1814" s="425" t="e">
        <f ca="1">IF(AND(EXACT(C1814,C1812),C1812&lt;&gt;0),L1812+1,0)</f>
        <v>#NAME?</v>
      </c>
      <c r="M1814" s="425" t="str">
        <f ca="1">IF(C1814&lt;&gt;"",C1814&amp;"-"&amp;L1814,"")</f>
        <v/>
      </c>
      <c r="N1814" s="425" t="str">
        <f t="array" aca="1" ref="N1814" ca="1">IFERROR(IF(INDEX('Disaggregation Records'!$E$155:$E$385,MATCH(RIGHT(M1814,255),RIGHT('Disaggregation Records'!$D$155:$D$385,255),0))=0,"",INDEX('Disaggregation Records'!$E$155:$E$385,MATCH(RIGHT(M1814,255),RIGHT('Disaggregation Records'!$D$155:$D$385,255),0))),"")</f>
        <v/>
      </c>
      <c r="O1814" s="425" t="str">
        <f t="array" aca="1" ref="O1814" ca="1">IFERROR(IF(INDEX('Disaggregation Records'!$F$155:$F$385,MATCH(RIGHT(M1814,255),RIGHT('Disaggregation Records'!$D$155:$D$385,255),0))=0,"",INDEX('Disaggregation Records'!$F$155:$F$385,MATCH(RIGHT(M1814,255),RIGHT('Disaggregation Records'!$D$155:$D$385,255),0))),"")</f>
        <v/>
      </c>
      <c r="P1814" s="425" t="str">
        <f t="array" aca="1" ref="P1814" ca="1">IFERROR(IF(INDEX('Disaggregation Records'!$H$155:$H$385,MATCH(RIGHT(M1814,255),RIGHT('Disaggregation Records'!$D$155:$D$385,255),0))=0,"",INDEX('Disaggregation Records'!$H$155:$H$385,MATCH(RIGHT(M1814,255),RIGHT('Disaggregation Records'!$D$155:$D$385,255),0))),"")</f>
        <v/>
      </c>
    </row>
    <row r="1815" spans="1:16" x14ac:dyDescent="0.35">
      <c r="A1815" s="891"/>
      <c r="B1815" s="903"/>
      <c r="C1815" s="890"/>
      <c r="D1815" s="901"/>
      <c r="E1815" s="913"/>
      <c r="F1815" s="431"/>
      <c r="G1815" s="905"/>
      <c r="H1815" s="895"/>
      <c r="I1815" s="915"/>
      <c r="J1815" s="899"/>
      <c r="K1815" s="893"/>
      <c r="L1815" s="425"/>
      <c r="M1815" s="425"/>
      <c r="N1815" s="425"/>
      <c r="O1815" s="425"/>
      <c r="P1815" s="425"/>
    </row>
    <row r="1816" spans="1:16" x14ac:dyDescent="0.35">
      <c r="B1816" s="521"/>
      <c r="C1816" s="521"/>
      <c r="D1816" s="521"/>
      <c r="E1816" s="521"/>
    </row>
    <row r="1817" spans="1:16" x14ac:dyDescent="0.35">
      <c r="B1817" s="521"/>
      <c r="C1817" s="521"/>
      <c r="D1817" s="521"/>
      <c r="E1817" s="521"/>
    </row>
    <row r="1818" spans="1:16" x14ac:dyDescent="0.35">
      <c r="B1818" s="521"/>
      <c r="C1818" s="521"/>
      <c r="D1818" s="521"/>
      <c r="E1818" s="521"/>
    </row>
    <row r="1819" spans="1:16" x14ac:dyDescent="0.35">
      <c r="B1819" s="521"/>
      <c r="C1819" s="521"/>
      <c r="D1819" s="521"/>
      <c r="E1819" s="521"/>
    </row>
    <row r="1820" spans="1:16" x14ac:dyDescent="0.35">
      <c r="B1820" s="521"/>
      <c r="C1820" s="521"/>
      <c r="D1820" s="521"/>
      <c r="E1820" s="521"/>
    </row>
    <row r="1821" spans="1:16" x14ac:dyDescent="0.35">
      <c r="B1821" s="521"/>
      <c r="C1821" s="521"/>
      <c r="D1821" s="521"/>
      <c r="E1821" s="521"/>
    </row>
    <row r="1822" spans="1:16" x14ac:dyDescent="0.35">
      <c r="B1822" s="521"/>
      <c r="C1822" s="521"/>
      <c r="D1822" s="521"/>
      <c r="E1822" s="521"/>
    </row>
    <row r="1823" spans="1:16" x14ac:dyDescent="0.35">
      <c r="B1823" s="521"/>
      <c r="C1823" s="521"/>
      <c r="D1823" s="521"/>
      <c r="E1823" s="521"/>
    </row>
    <row r="1824" spans="1:16" x14ac:dyDescent="0.35">
      <c r="B1824" s="521"/>
      <c r="C1824" s="521"/>
      <c r="D1824" s="521"/>
      <c r="E1824" s="521"/>
    </row>
    <row r="1825" spans="2:5" x14ac:dyDescent="0.35">
      <c r="B1825" s="521"/>
      <c r="C1825" s="521"/>
      <c r="D1825" s="521"/>
      <c r="E1825" s="521"/>
    </row>
    <row r="1826" spans="2:5" x14ac:dyDescent="0.35">
      <c r="B1826" s="521"/>
      <c r="C1826" s="521"/>
      <c r="D1826" s="521"/>
      <c r="E1826" s="521"/>
    </row>
    <row r="1827" spans="2:5" x14ac:dyDescent="0.35">
      <c r="B1827" s="521"/>
      <c r="C1827" s="521"/>
      <c r="D1827" s="521"/>
      <c r="E1827" s="521"/>
    </row>
    <row r="1828" spans="2:5" x14ac:dyDescent="0.35">
      <c r="B1828" s="521"/>
      <c r="C1828" s="521"/>
      <c r="D1828" s="521"/>
      <c r="E1828" s="521"/>
    </row>
    <row r="1829" spans="2:5" x14ac:dyDescent="0.35">
      <c r="B1829" s="521"/>
      <c r="C1829" s="521"/>
      <c r="D1829" s="521"/>
      <c r="E1829" s="521"/>
    </row>
    <row r="1830" spans="2:5" x14ac:dyDescent="0.35">
      <c r="B1830" s="521"/>
      <c r="C1830" s="521"/>
      <c r="D1830" s="521"/>
      <c r="E1830" s="521"/>
    </row>
    <row r="1831" spans="2:5" x14ac:dyDescent="0.35">
      <c r="B1831" s="521"/>
      <c r="C1831" s="521"/>
      <c r="D1831" s="521"/>
      <c r="E1831" s="521"/>
    </row>
    <row r="1832" spans="2:5" x14ac:dyDescent="0.35">
      <c r="B1832" s="521"/>
      <c r="C1832" s="521"/>
      <c r="D1832" s="521"/>
      <c r="E1832" s="521"/>
    </row>
    <row r="1833" spans="2:5" x14ac:dyDescent="0.35">
      <c r="B1833" s="521"/>
      <c r="C1833" s="521"/>
      <c r="D1833" s="521"/>
      <c r="E1833" s="521"/>
    </row>
    <row r="1834" spans="2:5" x14ac:dyDescent="0.35">
      <c r="B1834" s="521"/>
      <c r="C1834" s="521"/>
      <c r="D1834" s="521"/>
      <c r="E1834" s="521"/>
    </row>
    <row r="1835" spans="2:5" x14ac:dyDescent="0.35">
      <c r="B1835" s="521"/>
      <c r="C1835" s="521"/>
      <c r="D1835" s="521"/>
      <c r="E1835" s="521"/>
    </row>
    <row r="1836" spans="2:5" x14ac:dyDescent="0.35">
      <c r="B1836" s="521"/>
      <c r="C1836" s="521"/>
      <c r="D1836" s="521"/>
      <c r="E1836" s="521"/>
    </row>
    <row r="1837" spans="2:5" x14ac:dyDescent="0.35">
      <c r="B1837" s="521"/>
      <c r="C1837" s="521"/>
      <c r="D1837" s="521"/>
      <c r="E1837" s="521"/>
    </row>
    <row r="1838" spans="2:5" x14ac:dyDescent="0.35">
      <c r="B1838" s="521"/>
      <c r="C1838" s="521"/>
      <c r="D1838" s="521"/>
      <c r="E1838" s="521"/>
    </row>
    <row r="1839" spans="2:5" x14ac:dyDescent="0.35">
      <c r="B1839" s="521"/>
      <c r="C1839" s="521"/>
      <c r="D1839" s="521"/>
      <c r="E1839" s="521"/>
    </row>
    <row r="1840" spans="2:5" x14ac:dyDescent="0.35">
      <c r="B1840" s="521"/>
      <c r="C1840" s="521"/>
      <c r="D1840" s="521"/>
      <c r="E1840" s="521"/>
    </row>
    <row r="1841" spans="2:5" x14ac:dyDescent="0.35">
      <c r="B1841" s="521"/>
      <c r="C1841" s="521"/>
      <c r="D1841" s="521"/>
      <c r="E1841" s="521"/>
    </row>
    <row r="1842" spans="2:5" x14ac:dyDescent="0.35">
      <c r="B1842" s="521"/>
      <c r="C1842" s="521"/>
      <c r="D1842" s="521"/>
      <c r="E1842" s="521"/>
    </row>
    <row r="1843" spans="2:5" x14ac:dyDescent="0.35">
      <c r="B1843" s="521"/>
      <c r="C1843" s="521"/>
      <c r="D1843" s="521"/>
      <c r="E1843" s="521"/>
    </row>
    <row r="1844" spans="2:5" x14ac:dyDescent="0.35">
      <c r="B1844" s="521"/>
      <c r="C1844" s="521"/>
      <c r="D1844" s="521"/>
      <c r="E1844" s="521"/>
    </row>
    <row r="1845" spans="2:5" x14ac:dyDescent="0.35">
      <c r="B1845" s="521"/>
      <c r="C1845" s="521"/>
      <c r="D1845" s="521"/>
      <c r="E1845" s="521"/>
    </row>
    <row r="1846" spans="2:5" x14ac:dyDescent="0.35">
      <c r="B1846" s="521"/>
      <c r="C1846" s="521"/>
      <c r="D1846" s="521"/>
      <c r="E1846" s="521"/>
    </row>
    <row r="1847" spans="2:5" x14ac:dyDescent="0.35">
      <c r="B1847" s="521"/>
      <c r="C1847" s="521"/>
      <c r="D1847" s="521"/>
      <c r="E1847" s="521"/>
    </row>
    <row r="1848" spans="2:5" x14ac:dyDescent="0.35">
      <c r="B1848" s="521"/>
      <c r="C1848" s="521"/>
      <c r="D1848" s="521"/>
      <c r="E1848" s="521"/>
    </row>
    <row r="1849" spans="2:5" x14ac:dyDescent="0.35">
      <c r="B1849" s="521"/>
      <c r="C1849" s="521"/>
      <c r="D1849" s="521"/>
      <c r="E1849" s="521"/>
    </row>
    <row r="1850" spans="2:5" x14ac:dyDescent="0.35">
      <c r="B1850" s="521"/>
      <c r="C1850" s="521"/>
      <c r="D1850" s="521"/>
      <c r="E1850" s="521"/>
    </row>
    <row r="1851" spans="2:5" x14ac:dyDescent="0.35">
      <c r="B1851" s="521"/>
      <c r="C1851" s="521"/>
      <c r="D1851" s="521"/>
      <c r="E1851" s="521"/>
    </row>
    <row r="1852" spans="2:5" x14ac:dyDescent="0.35">
      <c r="B1852" s="521"/>
      <c r="C1852" s="521"/>
      <c r="D1852" s="521"/>
      <c r="E1852" s="521"/>
    </row>
    <row r="1853" spans="2:5" x14ac:dyDescent="0.35">
      <c r="B1853" s="521"/>
      <c r="C1853" s="521"/>
      <c r="D1853" s="521"/>
      <c r="E1853" s="521"/>
    </row>
    <row r="1854" spans="2:5" x14ac:dyDescent="0.35">
      <c r="B1854" s="521"/>
      <c r="C1854" s="521"/>
      <c r="D1854" s="521"/>
      <c r="E1854" s="521"/>
    </row>
    <row r="1855" spans="2:5" x14ac:dyDescent="0.35">
      <c r="B1855" s="521"/>
      <c r="C1855" s="521"/>
      <c r="D1855" s="521"/>
      <c r="E1855" s="521"/>
    </row>
    <row r="1856" spans="2:5" x14ac:dyDescent="0.35">
      <c r="B1856" s="521"/>
      <c r="C1856" s="521"/>
      <c r="D1856" s="521"/>
      <c r="E1856" s="521"/>
    </row>
    <row r="1857" spans="2:5" x14ac:dyDescent="0.35">
      <c r="B1857" s="521"/>
      <c r="C1857" s="521"/>
      <c r="D1857" s="521"/>
      <c r="E1857" s="521"/>
    </row>
    <row r="1858" spans="2:5" x14ac:dyDescent="0.35">
      <c r="B1858" s="521"/>
      <c r="C1858" s="521"/>
      <c r="D1858" s="521"/>
      <c r="E1858" s="521"/>
    </row>
    <row r="1859" spans="2:5" x14ac:dyDescent="0.35">
      <c r="B1859" s="521"/>
      <c r="C1859" s="521"/>
      <c r="D1859" s="521"/>
      <c r="E1859" s="521"/>
    </row>
    <row r="1860" spans="2:5" x14ac:dyDescent="0.35">
      <c r="B1860" s="521"/>
      <c r="C1860" s="521"/>
      <c r="D1860" s="521"/>
      <c r="E1860" s="521"/>
    </row>
    <row r="1861" spans="2:5" x14ac:dyDescent="0.35">
      <c r="B1861" s="521"/>
      <c r="C1861" s="521"/>
      <c r="D1861" s="521"/>
      <c r="E1861" s="521"/>
    </row>
    <row r="1862" spans="2:5" x14ac:dyDescent="0.35">
      <c r="B1862" s="521"/>
      <c r="C1862" s="521"/>
      <c r="D1862" s="521"/>
      <c r="E1862" s="521"/>
    </row>
    <row r="1863" spans="2:5" x14ac:dyDescent="0.35">
      <c r="B1863" s="521"/>
      <c r="C1863" s="521"/>
      <c r="D1863" s="521"/>
      <c r="E1863" s="521"/>
    </row>
    <row r="1864" spans="2:5" x14ac:dyDescent="0.35">
      <c r="B1864" s="521"/>
      <c r="C1864" s="521"/>
      <c r="D1864" s="521"/>
      <c r="E1864" s="521"/>
    </row>
    <row r="1865" spans="2:5" x14ac:dyDescent="0.35">
      <c r="B1865" s="521"/>
      <c r="C1865" s="521"/>
      <c r="D1865" s="521"/>
      <c r="E1865" s="521"/>
    </row>
    <row r="1866" spans="2:5" x14ac:dyDescent="0.35">
      <c r="B1866" s="521"/>
      <c r="C1866" s="521"/>
      <c r="D1866" s="521"/>
      <c r="E1866" s="521"/>
    </row>
    <row r="1867" spans="2:5" x14ac:dyDescent="0.35">
      <c r="B1867" s="521"/>
      <c r="C1867" s="521"/>
      <c r="D1867" s="521"/>
      <c r="E1867" s="521"/>
    </row>
    <row r="1868" spans="2:5" x14ac:dyDescent="0.35">
      <c r="B1868" s="521"/>
      <c r="C1868" s="521"/>
      <c r="D1868" s="521"/>
      <c r="E1868" s="521"/>
    </row>
    <row r="1869" spans="2:5" x14ac:dyDescent="0.35">
      <c r="B1869" s="521"/>
      <c r="C1869" s="521"/>
      <c r="D1869" s="521"/>
      <c r="E1869" s="521"/>
    </row>
    <row r="1870" spans="2:5" x14ac:dyDescent="0.35">
      <c r="B1870" s="521"/>
      <c r="C1870" s="521"/>
      <c r="D1870" s="521"/>
      <c r="E1870" s="521"/>
    </row>
    <row r="1871" spans="2:5" x14ac:dyDescent="0.35">
      <c r="B1871" s="521"/>
      <c r="C1871" s="521"/>
      <c r="D1871" s="521"/>
      <c r="E1871" s="521"/>
    </row>
    <row r="1872" spans="2:5" x14ac:dyDescent="0.35">
      <c r="B1872" s="521"/>
      <c r="C1872" s="521"/>
      <c r="D1872" s="521"/>
      <c r="E1872" s="521"/>
    </row>
    <row r="1873" spans="2:5" x14ac:dyDescent="0.35">
      <c r="B1873" s="521"/>
      <c r="C1873" s="521"/>
      <c r="D1873" s="521"/>
      <c r="E1873" s="521"/>
    </row>
    <row r="1874" spans="2:5" x14ac:dyDescent="0.35">
      <c r="B1874" s="521"/>
      <c r="C1874" s="521"/>
      <c r="D1874" s="521"/>
      <c r="E1874" s="521"/>
    </row>
    <row r="1875" spans="2:5" x14ac:dyDescent="0.35">
      <c r="B1875" s="521"/>
      <c r="C1875" s="521"/>
      <c r="D1875" s="521"/>
      <c r="E1875" s="521"/>
    </row>
    <row r="1876" spans="2:5" x14ac:dyDescent="0.35">
      <c r="B1876" s="521"/>
      <c r="C1876" s="521"/>
      <c r="D1876" s="521"/>
      <c r="E1876" s="521"/>
    </row>
    <row r="1877" spans="2:5" x14ac:dyDescent="0.35">
      <c r="B1877" s="521"/>
      <c r="C1877" s="521"/>
      <c r="D1877" s="521"/>
      <c r="E1877" s="521"/>
    </row>
    <row r="1878" spans="2:5" x14ac:dyDescent="0.35">
      <c r="B1878" s="521"/>
      <c r="C1878" s="521"/>
      <c r="D1878" s="521"/>
      <c r="E1878" s="521"/>
    </row>
    <row r="1879" spans="2:5" x14ac:dyDescent="0.35">
      <c r="B1879" s="521"/>
      <c r="C1879" s="521"/>
      <c r="D1879" s="521"/>
      <c r="E1879" s="521"/>
    </row>
    <row r="1880" spans="2:5" x14ac:dyDescent="0.35">
      <c r="B1880" s="521"/>
      <c r="C1880" s="521"/>
      <c r="D1880" s="521"/>
      <c r="E1880" s="521"/>
    </row>
    <row r="1881" spans="2:5" x14ac:dyDescent="0.35">
      <c r="B1881" s="521"/>
      <c r="C1881" s="521"/>
      <c r="D1881" s="521"/>
      <c r="E1881" s="521"/>
    </row>
    <row r="1882" spans="2:5" x14ac:dyDescent="0.35">
      <c r="B1882" s="521"/>
      <c r="C1882" s="521"/>
      <c r="D1882" s="521"/>
      <c r="E1882" s="521"/>
    </row>
    <row r="1883" spans="2:5" x14ac:dyDescent="0.35">
      <c r="B1883" s="521"/>
      <c r="C1883" s="521"/>
      <c r="D1883" s="521"/>
      <c r="E1883" s="521"/>
    </row>
    <row r="1884" spans="2:5" x14ac:dyDescent="0.35">
      <c r="B1884" s="521"/>
      <c r="C1884" s="521"/>
      <c r="D1884" s="521"/>
      <c r="E1884" s="521"/>
    </row>
    <row r="1885" spans="2:5" x14ac:dyDescent="0.35">
      <c r="B1885" s="521"/>
      <c r="C1885" s="521"/>
      <c r="D1885" s="521"/>
      <c r="E1885" s="521"/>
    </row>
    <row r="1886" spans="2:5" x14ac:dyDescent="0.35">
      <c r="B1886" s="521"/>
      <c r="C1886" s="521"/>
      <c r="D1886" s="521"/>
      <c r="E1886" s="521"/>
    </row>
    <row r="1887" spans="2:5" x14ac:dyDescent="0.35">
      <c r="B1887" s="521"/>
      <c r="C1887" s="521"/>
      <c r="D1887" s="521"/>
      <c r="E1887" s="521"/>
    </row>
    <row r="1888" spans="2:5" x14ac:dyDescent="0.35">
      <c r="B1888" s="521"/>
      <c r="C1888" s="521"/>
      <c r="D1888" s="521"/>
      <c r="E1888" s="521"/>
    </row>
    <row r="1889" spans="2:5" x14ac:dyDescent="0.35">
      <c r="B1889" s="521"/>
      <c r="C1889" s="521"/>
      <c r="D1889" s="521"/>
      <c r="E1889" s="521"/>
    </row>
    <row r="1890" spans="2:5" x14ac:dyDescent="0.35">
      <c r="B1890" s="521"/>
      <c r="C1890" s="521"/>
      <c r="D1890" s="521"/>
      <c r="E1890" s="521"/>
    </row>
    <row r="1891" spans="2:5" x14ac:dyDescent="0.35">
      <c r="B1891" s="521"/>
      <c r="C1891" s="521"/>
      <c r="D1891" s="521"/>
      <c r="E1891" s="521"/>
    </row>
    <row r="1892" spans="2:5" x14ac:dyDescent="0.35">
      <c r="B1892" s="521"/>
      <c r="C1892" s="521"/>
      <c r="D1892" s="521"/>
      <c r="E1892" s="521"/>
    </row>
    <row r="1893" spans="2:5" x14ac:dyDescent="0.35">
      <c r="B1893" s="521"/>
      <c r="C1893" s="521"/>
      <c r="D1893" s="521"/>
      <c r="E1893" s="521"/>
    </row>
    <row r="1894" spans="2:5" x14ac:dyDescent="0.35">
      <c r="B1894" s="521"/>
      <c r="C1894" s="521"/>
      <c r="D1894" s="521"/>
      <c r="E1894" s="521"/>
    </row>
    <row r="1895" spans="2:5" x14ac:dyDescent="0.35">
      <c r="B1895" s="521"/>
      <c r="C1895" s="521"/>
      <c r="D1895" s="521"/>
      <c r="E1895" s="521"/>
    </row>
    <row r="1896" spans="2:5" x14ac:dyDescent="0.35">
      <c r="B1896" s="521"/>
      <c r="C1896" s="521"/>
      <c r="D1896" s="521"/>
      <c r="E1896" s="521"/>
    </row>
    <row r="1897" spans="2:5" x14ac:dyDescent="0.35">
      <c r="B1897" s="521"/>
      <c r="C1897" s="521"/>
      <c r="D1897" s="521"/>
      <c r="E1897" s="521"/>
    </row>
    <row r="1898" spans="2:5" x14ac:dyDescent="0.35">
      <c r="B1898" s="521"/>
      <c r="C1898" s="521"/>
      <c r="D1898" s="521"/>
      <c r="E1898" s="521"/>
    </row>
    <row r="1899" spans="2:5" x14ac:dyDescent="0.35">
      <c r="B1899" s="521"/>
      <c r="C1899" s="521"/>
      <c r="D1899" s="521"/>
      <c r="E1899" s="521"/>
    </row>
    <row r="1900" spans="2:5" x14ac:dyDescent="0.35">
      <c r="B1900" s="521"/>
      <c r="C1900" s="521"/>
      <c r="D1900" s="521"/>
      <c r="E1900" s="521"/>
    </row>
    <row r="1901" spans="2:5" x14ac:dyDescent="0.35">
      <c r="B1901" s="521"/>
      <c r="C1901" s="521"/>
      <c r="D1901" s="521"/>
      <c r="E1901" s="521"/>
    </row>
    <row r="1902" spans="2:5" x14ac:dyDescent="0.35">
      <c r="B1902" s="521"/>
      <c r="C1902" s="521"/>
      <c r="D1902" s="521"/>
      <c r="E1902" s="521"/>
    </row>
    <row r="1903" spans="2:5" x14ac:dyDescent="0.35">
      <c r="B1903" s="521"/>
      <c r="C1903" s="521"/>
      <c r="D1903" s="521"/>
      <c r="E1903" s="521"/>
    </row>
    <row r="1904" spans="2:5" x14ac:dyDescent="0.35">
      <c r="B1904" s="521"/>
      <c r="C1904" s="521"/>
      <c r="D1904" s="521"/>
      <c r="E1904" s="521"/>
    </row>
    <row r="1905" spans="2:5" x14ac:dyDescent="0.35">
      <c r="B1905" s="521"/>
      <c r="C1905" s="521"/>
      <c r="D1905" s="521"/>
      <c r="E1905" s="521"/>
    </row>
    <row r="1906" spans="2:5" x14ac:dyDescent="0.35">
      <c r="B1906" s="521"/>
      <c r="C1906" s="521"/>
      <c r="D1906" s="521"/>
      <c r="E1906" s="521"/>
    </row>
    <row r="1907" spans="2:5" x14ac:dyDescent="0.35">
      <c r="B1907" s="521"/>
      <c r="C1907" s="521"/>
      <c r="D1907" s="521"/>
      <c r="E1907" s="521"/>
    </row>
    <row r="1908" spans="2:5" x14ac:dyDescent="0.35">
      <c r="B1908" s="521"/>
      <c r="C1908" s="521"/>
      <c r="D1908" s="521"/>
      <c r="E1908" s="521"/>
    </row>
    <row r="1909" spans="2:5" x14ac:dyDescent="0.35">
      <c r="B1909" s="521"/>
      <c r="C1909" s="521"/>
      <c r="D1909" s="521"/>
      <c r="E1909" s="521"/>
    </row>
    <row r="1910" spans="2:5" x14ac:dyDescent="0.35">
      <c r="B1910" s="521"/>
      <c r="C1910" s="521"/>
      <c r="D1910" s="521"/>
      <c r="E1910" s="521"/>
    </row>
    <row r="1911" spans="2:5" x14ac:dyDescent="0.35">
      <c r="B1911" s="521"/>
      <c r="C1911" s="521"/>
      <c r="D1911" s="521"/>
      <c r="E1911" s="521"/>
    </row>
    <row r="1912" spans="2:5" x14ac:dyDescent="0.35">
      <c r="B1912" s="521"/>
      <c r="C1912" s="521"/>
      <c r="D1912" s="521"/>
      <c r="E1912" s="521"/>
    </row>
    <row r="1913" spans="2:5" x14ac:dyDescent="0.35">
      <c r="B1913" s="521"/>
      <c r="C1913" s="521"/>
      <c r="D1913" s="521"/>
      <c r="E1913" s="521"/>
    </row>
    <row r="1914" spans="2:5" x14ac:dyDescent="0.35">
      <c r="B1914" s="521"/>
      <c r="C1914" s="521"/>
      <c r="D1914" s="521"/>
      <c r="E1914" s="521"/>
    </row>
    <row r="1915" spans="2:5" x14ac:dyDescent="0.35">
      <c r="B1915" s="521"/>
      <c r="C1915" s="521"/>
      <c r="D1915" s="521"/>
      <c r="E1915" s="521"/>
    </row>
    <row r="1916" spans="2:5" x14ac:dyDescent="0.35">
      <c r="B1916" s="521"/>
      <c r="C1916" s="521"/>
      <c r="D1916" s="521"/>
      <c r="E1916" s="521"/>
    </row>
    <row r="1917" spans="2:5" x14ac:dyDescent="0.35">
      <c r="B1917" s="521"/>
      <c r="C1917" s="521"/>
      <c r="D1917" s="521"/>
      <c r="E1917" s="521"/>
    </row>
    <row r="1918" spans="2:5" x14ac:dyDescent="0.35">
      <c r="B1918" s="521"/>
      <c r="C1918" s="521"/>
      <c r="D1918" s="521"/>
      <c r="E1918" s="521"/>
    </row>
    <row r="1919" spans="2:5" x14ac:dyDescent="0.35">
      <c r="B1919" s="521"/>
      <c r="C1919" s="521"/>
      <c r="D1919" s="521"/>
      <c r="E1919" s="521"/>
    </row>
    <row r="1920" spans="2:5" x14ac:dyDescent="0.35">
      <c r="B1920" s="521"/>
      <c r="C1920" s="521"/>
      <c r="D1920" s="521"/>
      <c r="E1920" s="521"/>
    </row>
    <row r="1921" spans="2:5" x14ac:dyDescent="0.35">
      <c r="B1921" s="521"/>
      <c r="C1921" s="521"/>
      <c r="D1921" s="521"/>
      <c r="E1921" s="521"/>
    </row>
    <row r="1922" spans="2:5" x14ac:dyDescent="0.35">
      <c r="B1922" s="521"/>
      <c r="C1922" s="521"/>
      <c r="D1922" s="521"/>
      <c r="E1922" s="521"/>
    </row>
    <row r="1923" spans="2:5" x14ac:dyDescent="0.35">
      <c r="B1923" s="521"/>
      <c r="C1923" s="521"/>
      <c r="D1923" s="521"/>
      <c r="E1923" s="521"/>
    </row>
    <row r="1924" spans="2:5" x14ac:dyDescent="0.35">
      <c r="B1924" s="521"/>
      <c r="C1924" s="521"/>
      <c r="D1924" s="521"/>
      <c r="E1924" s="521"/>
    </row>
    <row r="1925" spans="2:5" x14ac:dyDescent="0.35">
      <c r="B1925" s="521"/>
      <c r="C1925" s="521"/>
      <c r="D1925" s="521"/>
      <c r="E1925" s="521"/>
    </row>
    <row r="1926" spans="2:5" x14ac:dyDescent="0.35">
      <c r="B1926" s="521"/>
      <c r="C1926" s="521"/>
      <c r="D1926" s="521"/>
      <c r="E1926" s="521"/>
    </row>
    <row r="1927" spans="2:5" x14ac:dyDescent="0.35">
      <c r="B1927" s="521"/>
      <c r="C1927" s="521"/>
      <c r="D1927" s="521"/>
      <c r="E1927" s="521"/>
    </row>
    <row r="1928" spans="2:5" x14ac:dyDescent="0.35">
      <c r="B1928" s="521"/>
      <c r="C1928" s="521"/>
      <c r="D1928" s="521"/>
      <c r="E1928" s="521"/>
    </row>
    <row r="1929" spans="2:5" x14ac:dyDescent="0.35">
      <c r="B1929" s="521"/>
      <c r="C1929" s="521"/>
      <c r="D1929" s="521"/>
      <c r="E1929" s="521"/>
    </row>
    <row r="1930" spans="2:5" x14ac:dyDescent="0.35">
      <c r="B1930" s="521"/>
      <c r="C1930" s="521"/>
      <c r="D1930" s="521"/>
      <c r="E1930" s="521"/>
    </row>
    <row r="1931" spans="2:5" x14ac:dyDescent="0.35">
      <c r="B1931" s="521"/>
      <c r="C1931" s="521"/>
      <c r="D1931" s="521"/>
      <c r="E1931" s="521"/>
    </row>
    <row r="1932" spans="2:5" x14ac:dyDescent="0.35">
      <c r="B1932" s="521"/>
      <c r="C1932" s="521"/>
      <c r="D1932" s="521"/>
      <c r="E1932" s="521"/>
    </row>
    <row r="1933" spans="2:5" x14ac:dyDescent="0.35">
      <c r="B1933" s="521"/>
      <c r="C1933" s="521"/>
      <c r="D1933" s="521"/>
      <c r="E1933" s="521"/>
    </row>
    <row r="1934" spans="2:5" x14ac:dyDescent="0.35">
      <c r="B1934" s="521"/>
      <c r="C1934" s="521"/>
      <c r="D1934" s="521"/>
      <c r="E1934" s="521"/>
    </row>
    <row r="1935" spans="2:5" x14ac:dyDescent="0.35">
      <c r="B1935" s="521"/>
      <c r="C1935" s="521"/>
      <c r="D1935" s="521"/>
      <c r="E1935" s="521"/>
    </row>
    <row r="1936" spans="2:5" x14ac:dyDescent="0.35">
      <c r="B1936" s="521"/>
      <c r="C1936" s="521"/>
      <c r="D1936" s="521"/>
      <c r="E1936" s="521"/>
    </row>
    <row r="1937" spans="2:5" x14ac:dyDescent="0.35">
      <c r="B1937" s="521"/>
      <c r="C1937" s="521"/>
      <c r="D1937" s="521"/>
      <c r="E1937" s="521"/>
    </row>
    <row r="1938" spans="2:5" x14ac:dyDescent="0.35">
      <c r="B1938" s="521"/>
      <c r="C1938" s="521"/>
      <c r="D1938" s="521"/>
      <c r="E1938" s="521"/>
    </row>
    <row r="1939" spans="2:5" x14ac:dyDescent="0.35">
      <c r="B1939" s="521"/>
      <c r="C1939" s="521"/>
      <c r="D1939" s="521"/>
      <c r="E1939" s="521"/>
    </row>
    <row r="1940" spans="2:5" x14ac:dyDescent="0.35">
      <c r="B1940" s="521"/>
      <c r="C1940" s="521"/>
      <c r="D1940" s="521"/>
      <c r="E1940" s="521"/>
    </row>
    <row r="1941" spans="2:5" x14ac:dyDescent="0.35">
      <c r="B1941" s="521"/>
      <c r="C1941" s="521"/>
      <c r="D1941" s="521"/>
      <c r="E1941" s="521"/>
    </row>
    <row r="1942" spans="2:5" x14ac:dyDescent="0.35">
      <c r="B1942" s="521"/>
      <c r="C1942" s="521"/>
      <c r="D1942" s="521"/>
      <c r="E1942" s="521"/>
    </row>
    <row r="1943" spans="2:5" x14ac:dyDescent="0.35">
      <c r="B1943" s="521"/>
      <c r="C1943" s="521"/>
      <c r="D1943" s="521"/>
      <c r="E1943" s="521"/>
    </row>
    <row r="1944" spans="2:5" x14ac:dyDescent="0.35">
      <c r="B1944" s="521"/>
      <c r="C1944" s="521"/>
      <c r="D1944" s="521"/>
      <c r="E1944" s="521"/>
    </row>
    <row r="1945" spans="2:5" x14ac:dyDescent="0.35">
      <c r="B1945" s="521"/>
      <c r="C1945" s="521"/>
      <c r="D1945" s="521"/>
      <c r="E1945" s="521"/>
    </row>
    <row r="1946" spans="2:5" x14ac:dyDescent="0.35">
      <c r="B1946" s="521"/>
      <c r="C1946" s="521"/>
      <c r="D1946" s="521"/>
      <c r="E1946" s="521"/>
    </row>
    <row r="1947" spans="2:5" x14ac:dyDescent="0.35">
      <c r="B1947" s="521"/>
      <c r="C1947" s="521"/>
      <c r="D1947" s="521"/>
      <c r="E1947" s="521"/>
    </row>
    <row r="1948" spans="2:5" x14ac:dyDescent="0.35">
      <c r="B1948" s="521"/>
      <c r="C1948" s="521"/>
      <c r="D1948" s="521"/>
      <c r="E1948" s="521"/>
    </row>
    <row r="1949" spans="2:5" x14ac:dyDescent="0.35">
      <c r="B1949" s="521"/>
      <c r="C1949" s="521"/>
      <c r="D1949" s="521"/>
      <c r="E1949" s="521"/>
    </row>
    <row r="1950" spans="2:5" x14ac:dyDescent="0.35">
      <c r="B1950" s="521"/>
      <c r="C1950" s="521"/>
      <c r="D1950" s="521"/>
      <c r="E1950" s="521"/>
    </row>
    <row r="1951" spans="2:5" x14ac:dyDescent="0.35">
      <c r="B1951" s="521"/>
      <c r="C1951" s="521"/>
      <c r="D1951" s="521"/>
      <c r="E1951" s="521"/>
    </row>
    <row r="1952" spans="2:5" x14ac:dyDescent="0.35">
      <c r="B1952" s="521"/>
      <c r="C1952" s="521"/>
      <c r="D1952" s="521"/>
      <c r="E1952" s="521"/>
    </row>
    <row r="1953" spans="2:5" x14ac:dyDescent="0.35">
      <c r="B1953" s="521"/>
      <c r="C1953" s="521"/>
      <c r="D1953" s="521"/>
      <c r="E1953" s="521"/>
    </row>
    <row r="1954" spans="2:5" x14ac:dyDescent="0.35">
      <c r="B1954" s="521"/>
      <c r="C1954" s="521"/>
      <c r="D1954" s="521"/>
      <c r="E1954" s="521"/>
    </row>
    <row r="1955" spans="2:5" x14ac:dyDescent="0.35">
      <c r="B1955" s="521"/>
      <c r="C1955" s="521"/>
      <c r="D1955" s="521"/>
      <c r="E1955" s="521"/>
    </row>
    <row r="1956" spans="2:5" x14ac:dyDescent="0.35">
      <c r="B1956" s="521"/>
      <c r="C1956" s="521"/>
      <c r="D1956" s="521"/>
      <c r="E1956" s="521"/>
    </row>
    <row r="1957" spans="2:5" x14ac:dyDescent="0.35">
      <c r="B1957" s="521"/>
      <c r="C1957" s="521"/>
      <c r="D1957" s="521"/>
      <c r="E1957" s="521"/>
    </row>
    <row r="1958" spans="2:5" x14ac:dyDescent="0.35">
      <c r="B1958" s="521"/>
      <c r="C1958" s="521"/>
      <c r="D1958" s="521"/>
      <c r="E1958" s="521"/>
    </row>
    <row r="1959" spans="2:5" x14ac:dyDescent="0.35">
      <c r="B1959" s="521"/>
      <c r="C1959" s="521"/>
      <c r="D1959" s="521"/>
      <c r="E1959" s="521"/>
    </row>
    <row r="1960" spans="2:5" x14ac:dyDescent="0.35">
      <c r="B1960" s="521"/>
      <c r="C1960" s="521"/>
      <c r="D1960" s="521"/>
      <c r="E1960" s="521"/>
    </row>
    <row r="1961" spans="2:5" x14ac:dyDescent="0.35">
      <c r="B1961" s="521"/>
      <c r="C1961" s="521"/>
      <c r="D1961" s="521"/>
      <c r="E1961" s="521"/>
    </row>
    <row r="1962" spans="2:5" x14ac:dyDescent="0.35">
      <c r="B1962" s="521"/>
      <c r="C1962" s="521"/>
      <c r="D1962" s="521"/>
      <c r="E1962" s="521"/>
    </row>
    <row r="1963" spans="2:5" x14ac:dyDescent="0.35">
      <c r="B1963" s="521"/>
      <c r="C1963" s="521"/>
      <c r="D1963" s="521"/>
      <c r="E1963" s="521"/>
    </row>
    <row r="1964" spans="2:5" x14ac:dyDescent="0.35">
      <c r="B1964" s="521"/>
      <c r="C1964" s="521"/>
      <c r="D1964" s="521"/>
      <c r="E1964" s="521"/>
    </row>
    <row r="1965" spans="2:5" x14ac:dyDescent="0.35">
      <c r="B1965" s="521"/>
      <c r="C1965" s="521"/>
      <c r="D1965" s="521"/>
      <c r="E1965" s="521"/>
    </row>
    <row r="1966" spans="2:5" x14ac:dyDescent="0.35">
      <c r="B1966" s="521"/>
      <c r="C1966" s="521"/>
      <c r="D1966" s="521"/>
      <c r="E1966" s="521"/>
    </row>
    <row r="1967" spans="2:5" x14ac:dyDescent="0.35">
      <c r="B1967" s="521"/>
      <c r="C1967" s="521"/>
      <c r="D1967" s="521"/>
      <c r="E1967" s="521"/>
    </row>
    <row r="1968" spans="2:5" x14ac:dyDescent="0.35">
      <c r="B1968" s="521"/>
      <c r="C1968" s="521"/>
      <c r="D1968" s="521"/>
      <c r="E1968" s="521"/>
    </row>
    <row r="1969" spans="2:5" x14ac:dyDescent="0.35">
      <c r="B1969" s="521"/>
      <c r="C1969" s="521"/>
      <c r="D1969" s="521"/>
      <c r="E1969" s="521"/>
    </row>
    <row r="1970" spans="2:5" x14ac:dyDescent="0.35">
      <c r="B1970" s="521"/>
      <c r="C1970" s="521"/>
      <c r="D1970" s="521"/>
      <c r="E1970" s="521"/>
    </row>
    <row r="1971" spans="2:5" x14ac:dyDescent="0.35">
      <c r="B1971" s="521"/>
      <c r="C1971" s="521"/>
      <c r="D1971" s="521"/>
      <c r="E1971" s="521"/>
    </row>
    <row r="1972" spans="2:5" x14ac:dyDescent="0.35">
      <c r="B1972" s="521"/>
      <c r="C1972" s="521"/>
      <c r="D1972" s="521"/>
      <c r="E1972" s="521"/>
    </row>
    <row r="1973" spans="2:5" x14ac:dyDescent="0.35">
      <c r="B1973" s="521"/>
      <c r="C1973" s="521"/>
      <c r="D1973" s="521"/>
      <c r="E1973" s="521"/>
    </row>
    <row r="1974" spans="2:5" x14ac:dyDescent="0.35">
      <c r="B1974" s="521"/>
      <c r="C1974" s="521"/>
      <c r="D1974" s="521"/>
      <c r="E1974" s="521"/>
    </row>
    <row r="1975" spans="2:5" x14ac:dyDescent="0.35">
      <c r="B1975" s="521"/>
      <c r="C1975" s="521"/>
      <c r="D1975" s="521"/>
      <c r="E1975" s="521"/>
    </row>
    <row r="1976" spans="2:5" x14ac:dyDescent="0.35">
      <c r="B1976" s="521"/>
      <c r="C1976" s="521"/>
      <c r="D1976" s="521"/>
      <c r="E1976" s="521"/>
    </row>
    <row r="1977" spans="2:5" x14ac:dyDescent="0.35">
      <c r="B1977" s="521"/>
      <c r="C1977" s="521"/>
      <c r="D1977" s="521"/>
      <c r="E1977" s="521"/>
    </row>
    <row r="1978" spans="2:5" x14ac:dyDescent="0.35">
      <c r="B1978" s="521"/>
      <c r="C1978" s="521"/>
      <c r="D1978" s="521"/>
      <c r="E1978" s="521"/>
    </row>
    <row r="1979" spans="2:5" x14ac:dyDescent="0.35">
      <c r="B1979" s="521"/>
      <c r="C1979" s="521"/>
      <c r="D1979" s="521"/>
      <c r="E1979" s="521"/>
    </row>
    <row r="1980" spans="2:5" x14ac:dyDescent="0.35">
      <c r="B1980" s="521"/>
      <c r="C1980" s="521"/>
      <c r="D1980" s="521"/>
      <c r="E1980" s="521"/>
    </row>
    <row r="1981" spans="2:5" x14ac:dyDescent="0.35">
      <c r="B1981" s="521"/>
      <c r="C1981" s="521"/>
      <c r="D1981" s="521"/>
      <c r="E1981" s="521"/>
    </row>
    <row r="1982" spans="2:5" x14ac:dyDescent="0.35">
      <c r="B1982" s="521"/>
      <c r="C1982" s="521"/>
      <c r="D1982" s="521"/>
      <c r="E1982" s="521"/>
    </row>
    <row r="1983" spans="2:5" x14ac:dyDescent="0.35">
      <c r="B1983" s="521"/>
      <c r="C1983" s="521"/>
      <c r="D1983" s="521"/>
      <c r="E1983" s="521"/>
    </row>
    <row r="1984" spans="2:5" x14ac:dyDescent="0.35">
      <c r="B1984" s="521"/>
      <c r="C1984" s="521"/>
      <c r="D1984" s="521"/>
      <c r="E1984" s="521"/>
    </row>
    <row r="1985" spans="2:5" x14ac:dyDescent="0.35">
      <c r="B1985" s="521"/>
      <c r="C1985" s="521"/>
      <c r="D1985" s="521"/>
      <c r="E1985" s="521"/>
    </row>
    <row r="1986" spans="2:5" x14ac:dyDescent="0.35">
      <c r="B1986" s="521"/>
      <c r="C1986" s="521"/>
      <c r="D1986" s="521"/>
      <c r="E1986" s="521"/>
    </row>
    <row r="1987" spans="2:5" x14ac:dyDescent="0.35">
      <c r="B1987" s="521"/>
      <c r="C1987" s="521"/>
      <c r="D1987" s="521"/>
      <c r="E1987" s="521"/>
    </row>
    <row r="1988" spans="2:5" x14ac:dyDescent="0.35">
      <c r="B1988" s="521"/>
      <c r="C1988" s="521"/>
      <c r="D1988" s="521"/>
      <c r="E1988" s="521"/>
    </row>
    <row r="1989" spans="2:5" x14ac:dyDescent="0.35">
      <c r="B1989" s="521"/>
      <c r="C1989" s="521"/>
      <c r="D1989" s="521"/>
      <c r="E1989" s="521"/>
    </row>
    <row r="1990" spans="2:5" x14ac:dyDescent="0.35">
      <c r="B1990" s="521"/>
      <c r="C1990" s="521"/>
      <c r="D1990" s="521"/>
      <c r="E1990" s="521"/>
    </row>
    <row r="1991" spans="2:5" x14ac:dyDescent="0.35">
      <c r="B1991" s="521"/>
      <c r="C1991" s="521"/>
      <c r="D1991" s="521"/>
      <c r="E1991" s="521"/>
    </row>
    <row r="1992" spans="2:5" x14ac:dyDescent="0.35">
      <c r="B1992" s="521"/>
      <c r="C1992" s="521"/>
      <c r="D1992" s="521"/>
      <c r="E1992" s="521"/>
    </row>
    <row r="1993" spans="2:5" x14ac:dyDescent="0.35">
      <c r="B1993" s="521"/>
      <c r="C1993" s="521"/>
      <c r="D1993" s="521"/>
      <c r="E1993" s="521"/>
    </row>
    <row r="1994" spans="2:5" x14ac:dyDescent="0.35">
      <c r="B1994" s="521"/>
      <c r="C1994" s="521"/>
      <c r="D1994" s="521"/>
      <c r="E1994" s="521"/>
    </row>
    <row r="1995" spans="2:5" x14ac:dyDescent="0.35">
      <c r="B1995" s="521"/>
      <c r="C1995" s="521"/>
      <c r="D1995" s="521"/>
      <c r="E1995" s="521"/>
    </row>
    <row r="1996" spans="2:5" x14ac:dyDescent="0.35">
      <c r="B1996" s="521"/>
      <c r="C1996" s="521"/>
      <c r="D1996" s="521"/>
      <c r="E1996" s="521"/>
    </row>
    <row r="1997" spans="2:5" x14ac:dyDescent="0.35">
      <c r="B1997" s="521"/>
      <c r="C1997" s="521"/>
      <c r="D1997" s="521"/>
      <c r="E1997" s="521"/>
    </row>
    <row r="1998" spans="2:5" x14ac:dyDescent="0.35">
      <c r="B1998" s="521"/>
      <c r="C1998" s="521"/>
      <c r="D1998" s="521"/>
      <c r="E1998" s="521"/>
    </row>
    <row r="1999" spans="2:5" x14ac:dyDescent="0.35">
      <c r="B1999" s="521"/>
      <c r="C1999" s="521"/>
      <c r="D1999" s="521"/>
      <c r="E1999" s="521"/>
    </row>
    <row r="2000" spans="2:5" x14ac:dyDescent="0.35">
      <c r="B2000" s="521"/>
      <c r="C2000" s="521"/>
      <c r="D2000" s="521"/>
      <c r="E2000" s="521"/>
    </row>
    <row r="2001" spans="2:5" x14ac:dyDescent="0.35">
      <c r="B2001" s="521"/>
      <c r="C2001" s="521"/>
      <c r="D2001" s="521"/>
      <c r="E2001" s="521"/>
    </row>
    <row r="2002" spans="2:5" x14ac:dyDescent="0.35">
      <c r="B2002" s="521"/>
      <c r="C2002" s="521"/>
      <c r="D2002" s="521"/>
      <c r="E2002" s="521"/>
    </row>
    <row r="2003" spans="2:5" x14ac:dyDescent="0.35">
      <c r="B2003" s="521"/>
      <c r="C2003" s="521"/>
      <c r="D2003" s="521"/>
      <c r="E2003" s="521"/>
    </row>
    <row r="2004" spans="2:5" x14ac:dyDescent="0.35">
      <c r="B2004" s="521"/>
      <c r="C2004" s="521"/>
      <c r="D2004" s="521"/>
      <c r="E2004" s="521"/>
    </row>
    <row r="2005" spans="2:5" x14ac:dyDescent="0.35">
      <c r="B2005" s="521"/>
      <c r="C2005" s="521"/>
      <c r="D2005" s="521"/>
      <c r="E2005" s="521"/>
    </row>
    <row r="2006" spans="2:5" x14ac:dyDescent="0.35">
      <c r="B2006" s="521"/>
      <c r="C2006" s="521"/>
      <c r="D2006" s="521"/>
      <c r="E2006" s="521"/>
    </row>
    <row r="2007" spans="2:5" x14ac:dyDescent="0.35">
      <c r="B2007" s="521"/>
      <c r="C2007" s="521"/>
      <c r="D2007" s="521"/>
      <c r="E2007" s="521"/>
    </row>
    <row r="2008" spans="2:5" x14ac:dyDescent="0.35">
      <c r="B2008" s="521"/>
      <c r="C2008" s="521"/>
      <c r="D2008" s="521"/>
      <c r="E2008" s="521"/>
    </row>
    <row r="2009" spans="2:5" x14ac:dyDescent="0.35">
      <c r="B2009" s="521"/>
      <c r="C2009" s="521"/>
      <c r="D2009" s="521"/>
      <c r="E2009" s="521"/>
    </row>
    <row r="2010" spans="2:5" x14ac:dyDescent="0.35">
      <c r="B2010" s="521"/>
      <c r="C2010" s="521"/>
      <c r="D2010" s="521"/>
      <c r="E2010" s="521"/>
    </row>
    <row r="2011" spans="2:5" x14ac:dyDescent="0.35">
      <c r="B2011" s="521"/>
      <c r="C2011" s="521"/>
      <c r="D2011" s="521"/>
      <c r="E2011" s="521"/>
    </row>
    <row r="2012" spans="2:5" x14ac:dyDescent="0.35">
      <c r="B2012" s="521"/>
      <c r="C2012" s="521"/>
      <c r="D2012" s="521"/>
      <c r="E2012" s="521"/>
    </row>
    <row r="2013" spans="2:5" x14ac:dyDescent="0.35">
      <c r="B2013" s="521"/>
      <c r="C2013" s="521"/>
      <c r="D2013" s="521"/>
      <c r="E2013" s="521"/>
    </row>
    <row r="2014" spans="2:5" x14ac:dyDescent="0.35">
      <c r="B2014" s="521"/>
      <c r="C2014" s="521"/>
      <c r="D2014" s="521"/>
      <c r="E2014" s="521"/>
    </row>
    <row r="2015" spans="2:5" x14ac:dyDescent="0.35">
      <c r="B2015" s="521"/>
      <c r="C2015" s="521"/>
      <c r="D2015" s="521"/>
      <c r="E2015" s="521"/>
    </row>
    <row r="2016" spans="2:5" x14ac:dyDescent="0.35">
      <c r="B2016" s="521"/>
      <c r="C2016" s="521"/>
      <c r="D2016" s="521"/>
      <c r="E2016" s="521"/>
    </row>
    <row r="2017" spans="2:5" x14ac:dyDescent="0.35">
      <c r="B2017" s="521"/>
      <c r="C2017" s="521"/>
      <c r="D2017" s="521"/>
      <c r="E2017" s="521"/>
    </row>
    <row r="2018" spans="2:5" x14ac:dyDescent="0.35">
      <c r="B2018" s="521"/>
      <c r="C2018" s="521"/>
      <c r="D2018" s="521"/>
      <c r="E2018" s="521"/>
    </row>
    <row r="2019" spans="2:5" x14ac:dyDescent="0.35">
      <c r="B2019" s="521"/>
      <c r="C2019" s="521"/>
      <c r="D2019" s="521"/>
      <c r="E2019" s="521"/>
    </row>
    <row r="2020" spans="2:5" x14ac:dyDescent="0.35">
      <c r="B2020" s="521"/>
      <c r="C2020" s="521"/>
      <c r="D2020" s="521"/>
      <c r="E2020" s="521"/>
    </row>
    <row r="2021" spans="2:5" x14ac:dyDescent="0.35">
      <c r="B2021" s="521"/>
      <c r="C2021" s="521"/>
      <c r="D2021" s="521"/>
      <c r="E2021" s="521"/>
    </row>
    <row r="2022" spans="2:5" x14ac:dyDescent="0.35">
      <c r="B2022" s="521"/>
      <c r="C2022" s="521"/>
      <c r="D2022" s="521"/>
      <c r="E2022" s="521"/>
    </row>
    <row r="2023" spans="2:5" x14ac:dyDescent="0.35">
      <c r="B2023" s="521"/>
      <c r="C2023" s="521"/>
      <c r="D2023" s="521"/>
      <c r="E2023" s="521"/>
    </row>
    <row r="2024" spans="2:5" x14ac:dyDescent="0.35">
      <c r="B2024" s="521"/>
      <c r="C2024" s="521"/>
      <c r="D2024" s="521"/>
      <c r="E2024" s="521"/>
    </row>
    <row r="2025" spans="2:5" x14ac:dyDescent="0.35">
      <c r="B2025" s="521"/>
      <c r="C2025" s="521"/>
      <c r="D2025" s="521"/>
      <c r="E2025" s="521"/>
    </row>
    <row r="2026" spans="2:5" x14ac:dyDescent="0.35">
      <c r="B2026" s="521"/>
      <c r="C2026" s="521"/>
      <c r="D2026" s="521"/>
      <c r="E2026" s="521"/>
    </row>
    <row r="2027" spans="2:5" x14ac:dyDescent="0.35">
      <c r="B2027" s="521"/>
      <c r="C2027" s="521"/>
      <c r="D2027" s="521"/>
      <c r="E2027" s="521"/>
    </row>
    <row r="2028" spans="2:5" x14ac:dyDescent="0.35">
      <c r="B2028" s="521"/>
      <c r="C2028" s="521"/>
      <c r="D2028" s="521"/>
      <c r="E2028" s="521"/>
    </row>
    <row r="2029" spans="2:5" x14ac:dyDescent="0.35">
      <c r="B2029" s="521"/>
      <c r="C2029" s="521"/>
      <c r="D2029" s="521"/>
      <c r="E2029" s="521"/>
    </row>
    <row r="2030" spans="2:5" x14ac:dyDescent="0.35">
      <c r="B2030" s="521"/>
      <c r="C2030" s="521"/>
      <c r="D2030" s="521"/>
      <c r="E2030" s="521"/>
    </row>
    <row r="2031" spans="2:5" x14ac:dyDescent="0.35">
      <c r="B2031" s="521"/>
      <c r="C2031" s="521"/>
      <c r="D2031" s="521"/>
      <c r="E2031" s="521"/>
    </row>
    <row r="2032" spans="2:5" x14ac:dyDescent="0.35">
      <c r="B2032" s="521"/>
      <c r="C2032" s="521"/>
      <c r="D2032" s="521"/>
      <c r="E2032" s="521"/>
    </row>
    <row r="2033" spans="2:5" x14ac:dyDescent="0.35">
      <c r="B2033" s="521"/>
      <c r="C2033" s="521"/>
      <c r="D2033" s="521"/>
      <c r="E2033" s="521"/>
    </row>
    <row r="2034" spans="2:5" x14ac:dyDescent="0.35">
      <c r="B2034" s="521"/>
      <c r="C2034" s="521"/>
      <c r="D2034" s="521"/>
      <c r="E2034" s="521"/>
    </row>
    <row r="2035" spans="2:5" x14ac:dyDescent="0.35">
      <c r="B2035" s="521"/>
      <c r="C2035" s="521"/>
      <c r="D2035" s="521"/>
      <c r="E2035" s="521"/>
    </row>
    <row r="2036" spans="2:5" x14ac:dyDescent="0.35">
      <c r="B2036" s="521"/>
      <c r="C2036" s="521"/>
      <c r="D2036" s="521"/>
      <c r="E2036" s="521"/>
    </row>
    <row r="2037" spans="2:5" x14ac:dyDescent="0.35">
      <c r="B2037" s="521"/>
      <c r="C2037" s="521"/>
      <c r="D2037" s="521"/>
      <c r="E2037" s="521"/>
    </row>
    <row r="2038" spans="2:5" x14ac:dyDescent="0.35">
      <c r="B2038" s="521"/>
      <c r="C2038" s="521"/>
      <c r="D2038" s="521"/>
      <c r="E2038" s="521"/>
    </row>
    <row r="2039" spans="2:5" x14ac:dyDescent="0.35">
      <c r="B2039" s="521"/>
      <c r="C2039" s="521"/>
      <c r="D2039" s="521"/>
      <c r="E2039" s="521"/>
    </row>
    <row r="2040" spans="2:5" x14ac:dyDescent="0.35">
      <c r="B2040" s="521"/>
      <c r="C2040" s="521"/>
      <c r="D2040" s="521"/>
      <c r="E2040" s="521"/>
    </row>
    <row r="2041" spans="2:5" x14ac:dyDescent="0.35">
      <c r="B2041" s="521"/>
      <c r="C2041" s="521"/>
      <c r="D2041" s="521"/>
      <c r="E2041" s="521"/>
    </row>
    <row r="2042" spans="2:5" x14ac:dyDescent="0.35">
      <c r="B2042" s="521"/>
      <c r="C2042" s="521"/>
      <c r="D2042" s="521"/>
      <c r="E2042" s="521"/>
    </row>
    <row r="2043" spans="2:5" x14ac:dyDescent="0.35">
      <c r="B2043" s="521"/>
      <c r="C2043" s="521"/>
      <c r="D2043" s="521"/>
      <c r="E2043" s="521"/>
    </row>
    <row r="2044" spans="2:5" x14ac:dyDescent="0.35">
      <c r="B2044" s="521"/>
      <c r="C2044" s="521"/>
      <c r="D2044" s="521"/>
      <c r="E2044" s="521"/>
    </row>
    <row r="2045" spans="2:5" x14ac:dyDescent="0.35">
      <c r="B2045" s="521"/>
      <c r="C2045" s="521"/>
      <c r="D2045" s="521"/>
      <c r="E2045" s="521"/>
    </row>
    <row r="2046" spans="2:5" x14ac:dyDescent="0.35">
      <c r="B2046" s="521"/>
      <c r="C2046" s="521"/>
      <c r="D2046" s="521"/>
      <c r="E2046" s="521"/>
    </row>
    <row r="2047" spans="2:5" x14ac:dyDescent="0.35">
      <c r="B2047" s="521"/>
      <c r="C2047" s="521"/>
      <c r="D2047" s="521"/>
      <c r="E2047" s="521"/>
    </row>
    <row r="2048" spans="2:5" x14ac:dyDescent="0.35">
      <c r="B2048" s="521"/>
      <c r="C2048" s="521"/>
      <c r="D2048" s="521"/>
      <c r="E2048" s="521"/>
    </row>
    <row r="2049" spans="2:5" x14ac:dyDescent="0.35">
      <c r="B2049" s="521"/>
      <c r="C2049" s="521"/>
      <c r="D2049" s="521"/>
      <c r="E2049" s="521"/>
    </row>
    <row r="2050" spans="2:5" x14ac:dyDescent="0.35">
      <c r="B2050" s="521"/>
      <c r="C2050" s="521"/>
      <c r="D2050" s="521"/>
      <c r="E2050" s="521"/>
    </row>
    <row r="2051" spans="2:5" x14ac:dyDescent="0.35">
      <c r="B2051" s="521"/>
      <c r="C2051" s="521"/>
      <c r="D2051" s="521"/>
      <c r="E2051" s="521"/>
    </row>
    <row r="2052" spans="2:5" x14ac:dyDescent="0.35">
      <c r="B2052" s="521"/>
      <c r="C2052" s="521"/>
      <c r="D2052" s="521"/>
      <c r="E2052" s="521"/>
    </row>
    <row r="2053" spans="2:5" x14ac:dyDescent="0.35">
      <c r="B2053" s="521"/>
      <c r="C2053" s="521"/>
      <c r="D2053" s="521"/>
      <c r="E2053" s="521"/>
    </row>
    <row r="2054" spans="2:5" x14ac:dyDescent="0.35">
      <c r="B2054" s="521"/>
      <c r="C2054" s="521"/>
      <c r="D2054" s="521"/>
      <c r="E2054" s="521"/>
    </row>
    <row r="2055" spans="2:5" x14ac:dyDescent="0.35">
      <c r="B2055" s="521"/>
      <c r="C2055" s="521"/>
      <c r="D2055" s="521"/>
      <c r="E2055" s="521"/>
    </row>
    <row r="2056" spans="2:5" x14ac:dyDescent="0.35">
      <c r="B2056" s="521"/>
      <c r="C2056" s="521"/>
      <c r="D2056" s="521"/>
      <c r="E2056" s="521"/>
    </row>
    <row r="2057" spans="2:5" x14ac:dyDescent="0.35">
      <c r="B2057" s="521"/>
      <c r="C2057" s="521"/>
      <c r="D2057" s="521"/>
      <c r="E2057" s="521"/>
    </row>
    <row r="2058" spans="2:5" x14ac:dyDescent="0.35">
      <c r="B2058" s="521"/>
      <c r="C2058" s="521"/>
      <c r="D2058" s="521"/>
      <c r="E2058" s="521"/>
    </row>
    <row r="2059" spans="2:5" x14ac:dyDescent="0.35">
      <c r="B2059" s="521"/>
      <c r="C2059" s="521"/>
      <c r="D2059" s="521"/>
      <c r="E2059" s="521"/>
    </row>
    <row r="2060" spans="2:5" x14ac:dyDescent="0.35">
      <c r="B2060" s="521"/>
      <c r="C2060" s="521"/>
      <c r="D2060" s="521"/>
      <c r="E2060" s="521"/>
    </row>
    <row r="2061" spans="2:5" x14ac:dyDescent="0.35">
      <c r="B2061" s="521"/>
      <c r="C2061" s="521"/>
      <c r="D2061" s="521"/>
      <c r="E2061" s="521"/>
    </row>
    <row r="2062" spans="2:5" x14ac:dyDescent="0.35">
      <c r="B2062" s="521"/>
      <c r="C2062" s="521"/>
      <c r="D2062" s="521"/>
      <c r="E2062" s="521"/>
    </row>
    <row r="2063" spans="2:5" x14ac:dyDescent="0.35">
      <c r="B2063" s="521"/>
      <c r="C2063" s="521"/>
      <c r="D2063" s="521"/>
      <c r="E2063" s="521"/>
    </row>
    <row r="2064" spans="2:5" x14ac:dyDescent="0.35">
      <c r="B2064" s="521"/>
      <c r="C2064" s="521"/>
      <c r="D2064" s="521"/>
      <c r="E2064" s="521"/>
    </row>
    <row r="2065" spans="2:5" x14ac:dyDescent="0.35">
      <c r="B2065" s="521"/>
      <c r="C2065" s="521"/>
      <c r="D2065" s="521"/>
      <c r="E2065" s="521"/>
    </row>
    <row r="2066" spans="2:5" x14ac:dyDescent="0.35">
      <c r="B2066" s="521"/>
      <c r="C2066" s="521"/>
      <c r="D2066" s="521"/>
      <c r="E2066" s="521"/>
    </row>
    <row r="2067" spans="2:5" x14ac:dyDescent="0.35">
      <c r="B2067" s="521"/>
      <c r="C2067" s="521"/>
      <c r="D2067" s="521"/>
      <c r="E2067" s="521"/>
    </row>
    <row r="2068" spans="2:5" x14ac:dyDescent="0.35">
      <c r="B2068" s="521"/>
      <c r="C2068" s="521"/>
      <c r="D2068" s="521"/>
      <c r="E2068" s="521"/>
    </row>
    <row r="2069" spans="2:5" x14ac:dyDescent="0.35">
      <c r="B2069" s="521"/>
      <c r="C2069" s="521"/>
      <c r="D2069" s="521"/>
      <c r="E2069" s="521"/>
    </row>
    <row r="2070" spans="2:5" x14ac:dyDescent="0.35">
      <c r="B2070" s="521"/>
      <c r="C2070" s="521"/>
      <c r="D2070" s="521"/>
      <c r="E2070" s="521"/>
    </row>
    <row r="2071" spans="2:5" x14ac:dyDescent="0.35">
      <c r="B2071" s="521"/>
      <c r="C2071" s="521"/>
      <c r="D2071" s="521"/>
      <c r="E2071" s="521"/>
    </row>
    <row r="2072" spans="2:5" x14ac:dyDescent="0.35">
      <c r="B2072" s="521"/>
      <c r="C2072" s="521"/>
      <c r="D2072" s="521"/>
      <c r="E2072" s="521"/>
    </row>
    <row r="2073" spans="2:5" x14ac:dyDescent="0.35">
      <c r="B2073" s="521"/>
      <c r="C2073" s="521"/>
      <c r="D2073" s="521"/>
      <c r="E2073" s="521"/>
    </row>
    <row r="2074" spans="2:5" x14ac:dyDescent="0.35">
      <c r="B2074" s="521"/>
      <c r="C2074" s="521"/>
      <c r="D2074" s="521"/>
      <c r="E2074" s="521"/>
    </row>
    <row r="2075" spans="2:5" x14ac:dyDescent="0.35">
      <c r="B2075" s="521"/>
      <c r="C2075" s="521"/>
      <c r="D2075" s="521"/>
      <c r="E2075" s="521"/>
    </row>
    <row r="2076" spans="2:5" x14ac:dyDescent="0.35">
      <c r="B2076" s="521"/>
      <c r="C2076" s="521"/>
      <c r="D2076" s="521"/>
      <c r="E2076" s="521"/>
    </row>
    <row r="2077" spans="2:5" x14ac:dyDescent="0.35">
      <c r="B2077" s="521"/>
      <c r="C2077" s="521"/>
      <c r="D2077" s="521"/>
      <c r="E2077" s="521"/>
    </row>
    <row r="2078" spans="2:5" x14ac:dyDescent="0.35">
      <c r="B2078" s="521"/>
      <c r="C2078" s="521"/>
      <c r="D2078" s="521"/>
      <c r="E2078" s="521"/>
    </row>
    <row r="2079" spans="2:5" x14ac:dyDescent="0.35">
      <c r="B2079" s="521"/>
      <c r="C2079" s="521"/>
      <c r="D2079" s="521"/>
      <c r="E2079" s="521"/>
    </row>
    <row r="2080" spans="2:5" x14ac:dyDescent="0.35">
      <c r="B2080" s="521"/>
      <c r="C2080" s="521"/>
      <c r="D2080" s="521"/>
      <c r="E2080" s="521"/>
    </row>
    <row r="2081" spans="2:5" x14ac:dyDescent="0.35">
      <c r="B2081" s="521"/>
      <c r="C2081" s="521"/>
      <c r="D2081" s="521"/>
      <c r="E2081" s="521"/>
    </row>
    <row r="2082" spans="2:5" x14ac:dyDescent="0.35">
      <c r="B2082" s="521"/>
      <c r="C2082" s="521"/>
      <c r="D2082" s="521"/>
      <c r="E2082" s="521"/>
    </row>
    <row r="2083" spans="2:5" x14ac:dyDescent="0.35">
      <c r="B2083" s="521"/>
      <c r="C2083" s="521"/>
      <c r="D2083" s="521"/>
      <c r="E2083" s="521"/>
    </row>
    <row r="2084" spans="2:5" x14ac:dyDescent="0.35">
      <c r="B2084" s="521"/>
      <c r="C2084" s="521"/>
      <c r="D2084" s="521"/>
      <c r="E2084" s="521"/>
    </row>
    <row r="2085" spans="2:5" x14ac:dyDescent="0.35">
      <c r="B2085" s="521"/>
      <c r="C2085" s="521"/>
      <c r="D2085" s="521"/>
      <c r="E2085" s="521"/>
    </row>
    <row r="2086" spans="2:5" x14ac:dyDescent="0.35">
      <c r="B2086" s="521"/>
      <c r="C2086" s="521"/>
      <c r="D2086" s="521"/>
      <c r="E2086" s="521"/>
    </row>
    <row r="2087" spans="2:5" x14ac:dyDescent="0.35">
      <c r="B2087" s="521"/>
      <c r="C2087" s="521"/>
      <c r="D2087" s="521"/>
      <c r="E2087" s="521"/>
    </row>
    <row r="2088" spans="2:5" x14ac:dyDescent="0.35">
      <c r="B2088" s="521"/>
      <c r="C2088" s="521"/>
      <c r="D2088" s="521"/>
      <c r="E2088" s="521"/>
    </row>
    <row r="2089" spans="2:5" x14ac:dyDescent="0.35">
      <c r="B2089" s="521"/>
      <c r="C2089" s="521"/>
      <c r="D2089" s="521"/>
      <c r="E2089" s="521"/>
    </row>
    <row r="2090" spans="2:5" x14ac:dyDescent="0.35">
      <c r="B2090" s="521"/>
      <c r="C2090" s="521"/>
      <c r="D2090" s="521"/>
      <c r="E2090" s="521"/>
    </row>
    <row r="2091" spans="2:5" x14ac:dyDescent="0.35">
      <c r="B2091" s="521"/>
      <c r="C2091" s="521"/>
      <c r="D2091" s="521"/>
      <c r="E2091" s="521"/>
    </row>
    <row r="2092" spans="2:5" x14ac:dyDescent="0.35">
      <c r="B2092" s="521"/>
      <c r="C2092" s="521"/>
      <c r="D2092" s="521"/>
      <c r="E2092" s="521"/>
    </row>
    <row r="2093" spans="2:5" x14ac:dyDescent="0.35">
      <c r="B2093" s="514"/>
      <c r="C2093" s="514"/>
      <c r="D2093" s="514"/>
      <c r="E2093" s="514"/>
    </row>
    <row r="2094" spans="2:5" x14ac:dyDescent="0.35">
      <c r="B2094" s="514"/>
      <c r="C2094" s="514"/>
      <c r="D2094" s="514"/>
      <c r="E2094" s="514"/>
    </row>
    <row r="2095" spans="2:5" x14ac:dyDescent="0.35">
      <c r="B2095" s="514"/>
      <c r="C2095" s="514"/>
      <c r="D2095" s="514"/>
      <c r="E2095" s="514"/>
    </row>
    <row r="2096" spans="2:5" x14ac:dyDescent="0.35">
      <c r="B2096" s="514"/>
      <c r="C2096" s="514"/>
      <c r="D2096" s="514"/>
      <c r="E2096" s="514"/>
    </row>
  </sheetData>
  <sheetProtection password="FB8C" sheet="1" objects="1" scenarios="1" formatCells="0" formatColumns="0" formatRows="0"/>
  <mergeCells count="8984">
    <mergeCell ref="G1814:G1815"/>
    <mergeCell ref="H1814:H1815"/>
    <mergeCell ref="I1814:I1815"/>
    <mergeCell ref="J1814:J1815"/>
    <mergeCell ref="K1814:K1815"/>
    <mergeCell ref="A1814:A1815"/>
    <mergeCell ref="B1814:B1815"/>
    <mergeCell ref="C1814:C1815"/>
    <mergeCell ref="D1814:D1815"/>
    <mergeCell ref="E1814:E1815"/>
    <mergeCell ref="G1812:G1813"/>
    <mergeCell ref="H1812:H1813"/>
    <mergeCell ref="I1812:I1813"/>
    <mergeCell ref="J1812:J1813"/>
    <mergeCell ref="K1812:K1813"/>
    <mergeCell ref="A1812:A1813"/>
    <mergeCell ref="B1812:B1813"/>
    <mergeCell ref="C1812:C1813"/>
    <mergeCell ref="D1812:D1813"/>
    <mergeCell ref="E1812:E1813"/>
    <mergeCell ref="G1810:G1811"/>
    <mergeCell ref="H1810:H1811"/>
    <mergeCell ref="I1810:I1811"/>
    <mergeCell ref="J1810:J1811"/>
    <mergeCell ref="K1810:K1811"/>
    <mergeCell ref="A1810:A1811"/>
    <mergeCell ref="B1810:B1811"/>
    <mergeCell ref="C1810:C1811"/>
    <mergeCell ref="D1810:D1811"/>
    <mergeCell ref="E1810:E1811"/>
    <mergeCell ref="G1808:G1809"/>
    <mergeCell ref="H1808:H1809"/>
    <mergeCell ref="I1808:I1809"/>
    <mergeCell ref="J1808:J1809"/>
    <mergeCell ref="K1808:K1809"/>
    <mergeCell ref="A1808:A1809"/>
    <mergeCell ref="B1808:B1809"/>
    <mergeCell ref="C1808:C1809"/>
    <mergeCell ref="D1808:D1809"/>
    <mergeCell ref="E1808:E1809"/>
    <mergeCell ref="G1806:G1807"/>
    <mergeCell ref="H1806:H1807"/>
    <mergeCell ref="I1806:I1807"/>
    <mergeCell ref="J1806:J1807"/>
    <mergeCell ref="K1806:K1807"/>
    <mergeCell ref="A1806:A1807"/>
    <mergeCell ref="B1806:B1807"/>
    <mergeCell ref="C1806:C1807"/>
    <mergeCell ref="D1806:D1807"/>
    <mergeCell ref="E1806:E1807"/>
    <mergeCell ref="G1804:G1805"/>
    <mergeCell ref="H1804:H1805"/>
    <mergeCell ref="I1804:I1805"/>
    <mergeCell ref="J1804:J1805"/>
    <mergeCell ref="K1804:K1805"/>
    <mergeCell ref="A1804:A1805"/>
    <mergeCell ref="B1804:B1805"/>
    <mergeCell ref="C1804:C1805"/>
    <mergeCell ref="D1804:D1805"/>
    <mergeCell ref="E1804:E1805"/>
    <mergeCell ref="G1802:G1803"/>
    <mergeCell ref="H1802:H1803"/>
    <mergeCell ref="I1802:I1803"/>
    <mergeCell ref="J1802:J1803"/>
    <mergeCell ref="K1802:K1803"/>
    <mergeCell ref="A1802:A1803"/>
    <mergeCell ref="B1802:B1803"/>
    <mergeCell ref="C1802:C1803"/>
    <mergeCell ref="D1802:D1803"/>
    <mergeCell ref="E1802:E1803"/>
    <mergeCell ref="G1800:G1801"/>
    <mergeCell ref="H1800:H1801"/>
    <mergeCell ref="I1800:I1801"/>
    <mergeCell ref="J1800:J1801"/>
    <mergeCell ref="K1800:K1801"/>
    <mergeCell ref="A1800:A1801"/>
    <mergeCell ref="B1800:B1801"/>
    <mergeCell ref="C1800:C1801"/>
    <mergeCell ref="D1800:D1801"/>
    <mergeCell ref="E1800:E1801"/>
    <mergeCell ref="G1798:G1799"/>
    <mergeCell ref="H1798:H1799"/>
    <mergeCell ref="I1798:I1799"/>
    <mergeCell ref="J1798:J1799"/>
    <mergeCell ref="K1798:K1799"/>
    <mergeCell ref="A1798:A1799"/>
    <mergeCell ref="B1798:B1799"/>
    <mergeCell ref="C1798:C1799"/>
    <mergeCell ref="D1798:D1799"/>
    <mergeCell ref="E1798:E1799"/>
    <mergeCell ref="G1796:G1797"/>
    <mergeCell ref="H1796:H1797"/>
    <mergeCell ref="I1796:I1797"/>
    <mergeCell ref="J1796:J1797"/>
    <mergeCell ref="K1796:K1797"/>
    <mergeCell ref="A1796:A1797"/>
    <mergeCell ref="B1796:B1797"/>
    <mergeCell ref="C1796:C1797"/>
    <mergeCell ref="D1796:D1797"/>
    <mergeCell ref="E1796:E1797"/>
    <mergeCell ref="G1794:G1795"/>
    <mergeCell ref="H1794:H1795"/>
    <mergeCell ref="I1794:I1795"/>
    <mergeCell ref="J1794:J1795"/>
    <mergeCell ref="K1794:K1795"/>
    <mergeCell ref="A1794:A1795"/>
    <mergeCell ref="B1794:B1795"/>
    <mergeCell ref="C1794:C1795"/>
    <mergeCell ref="D1794:D1795"/>
    <mergeCell ref="E1794:E1795"/>
    <mergeCell ref="G1792:G1793"/>
    <mergeCell ref="H1792:H1793"/>
    <mergeCell ref="I1792:I1793"/>
    <mergeCell ref="J1792:J1793"/>
    <mergeCell ref="K1792:K1793"/>
    <mergeCell ref="A1792:A1793"/>
    <mergeCell ref="B1792:B1793"/>
    <mergeCell ref="C1792:C1793"/>
    <mergeCell ref="D1792:D1793"/>
    <mergeCell ref="E1792:E1793"/>
    <mergeCell ref="G1790:G1791"/>
    <mergeCell ref="H1790:H1791"/>
    <mergeCell ref="I1790:I1791"/>
    <mergeCell ref="J1790:J1791"/>
    <mergeCell ref="K1790:K1791"/>
    <mergeCell ref="A1790:A1791"/>
    <mergeCell ref="B1790:B1791"/>
    <mergeCell ref="C1790:C1791"/>
    <mergeCell ref="D1790:D1791"/>
    <mergeCell ref="E1790:E1791"/>
    <mergeCell ref="G1788:G1789"/>
    <mergeCell ref="H1788:H1789"/>
    <mergeCell ref="I1788:I1789"/>
    <mergeCell ref="J1788:J1789"/>
    <mergeCell ref="K1788:K1789"/>
    <mergeCell ref="A1788:A1789"/>
    <mergeCell ref="B1788:B1789"/>
    <mergeCell ref="C1788:C1789"/>
    <mergeCell ref="D1788:D1789"/>
    <mergeCell ref="E1788:E1789"/>
    <mergeCell ref="G1786:G1787"/>
    <mergeCell ref="H1786:H1787"/>
    <mergeCell ref="I1786:I1787"/>
    <mergeCell ref="J1786:J1787"/>
    <mergeCell ref="K1786:K1787"/>
    <mergeCell ref="A1786:A1787"/>
    <mergeCell ref="B1786:B1787"/>
    <mergeCell ref="C1786:C1787"/>
    <mergeCell ref="D1786:D1787"/>
    <mergeCell ref="E1786:E1787"/>
    <mergeCell ref="G1784:G1785"/>
    <mergeCell ref="H1784:H1785"/>
    <mergeCell ref="I1784:I1785"/>
    <mergeCell ref="J1784:J1785"/>
    <mergeCell ref="K1784:K1785"/>
    <mergeCell ref="A1784:A1785"/>
    <mergeCell ref="B1784:B1785"/>
    <mergeCell ref="C1784:C1785"/>
    <mergeCell ref="D1784:D1785"/>
    <mergeCell ref="E1784:E1785"/>
    <mergeCell ref="G1782:G1783"/>
    <mergeCell ref="H1782:H1783"/>
    <mergeCell ref="I1782:I1783"/>
    <mergeCell ref="J1782:J1783"/>
    <mergeCell ref="K1782:K1783"/>
    <mergeCell ref="A1782:A1783"/>
    <mergeCell ref="B1782:B1783"/>
    <mergeCell ref="C1782:C1783"/>
    <mergeCell ref="D1782:D1783"/>
    <mergeCell ref="E1782:E1783"/>
    <mergeCell ref="G1780:G1781"/>
    <mergeCell ref="H1780:H1781"/>
    <mergeCell ref="I1780:I1781"/>
    <mergeCell ref="J1780:J1781"/>
    <mergeCell ref="K1780:K1781"/>
    <mergeCell ref="A1780:A1781"/>
    <mergeCell ref="B1780:B1781"/>
    <mergeCell ref="C1780:C1781"/>
    <mergeCell ref="D1780:D1781"/>
    <mergeCell ref="E1780:E1781"/>
    <mergeCell ref="G1778:G1779"/>
    <mergeCell ref="H1778:H1779"/>
    <mergeCell ref="I1778:I1779"/>
    <mergeCell ref="J1778:J1779"/>
    <mergeCell ref="K1778:K1779"/>
    <mergeCell ref="A1778:A1779"/>
    <mergeCell ref="B1778:B1779"/>
    <mergeCell ref="C1778:C1779"/>
    <mergeCell ref="D1778:D1779"/>
    <mergeCell ref="E1778:E1779"/>
    <mergeCell ref="G1776:G1777"/>
    <mergeCell ref="H1776:H1777"/>
    <mergeCell ref="I1776:I1777"/>
    <mergeCell ref="J1776:J1777"/>
    <mergeCell ref="K1776:K1777"/>
    <mergeCell ref="A1776:A1777"/>
    <mergeCell ref="B1776:B1777"/>
    <mergeCell ref="C1776:C1777"/>
    <mergeCell ref="D1776:D1777"/>
    <mergeCell ref="E1776:E1777"/>
    <mergeCell ref="G1774:G1775"/>
    <mergeCell ref="H1774:H1775"/>
    <mergeCell ref="I1774:I1775"/>
    <mergeCell ref="J1774:J1775"/>
    <mergeCell ref="K1774:K1775"/>
    <mergeCell ref="A1774:A1775"/>
    <mergeCell ref="B1774:B1775"/>
    <mergeCell ref="C1774:C1775"/>
    <mergeCell ref="D1774:D1775"/>
    <mergeCell ref="E1774:E1775"/>
    <mergeCell ref="G1772:G1773"/>
    <mergeCell ref="H1772:H1773"/>
    <mergeCell ref="I1772:I1773"/>
    <mergeCell ref="J1772:J1773"/>
    <mergeCell ref="K1772:K1773"/>
    <mergeCell ref="A1772:A1773"/>
    <mergeCell ref="B1772:B1773"/>
    <mergeCell ref="C1772:C1773"/>
    <mergeCell ref="D1772:D1773"/>
    <mergeCell ref="E1772:E1773"/>
    <mergeCell ref="G1770:G1771"/>
    <mergeCell ref="H1770:H1771"/>
    <mergeCell ref="I1770:I1771"/>
    <mergeCell ref="J1770:J1771"/>
    <mergeCell ref="K1770:K1771"/>
    <mergeCell ref="A1770:A1771"/>
    <mergeCell ref="B1770:B1771"/>
    <mergeCell ref="C1770:C1771"/>
    <mergeCell ref="D1770:D1771"/>
    <mergeCell ref="E1770:E1771"/>
    <mergeCell ref="G1768:G1769"/>
    <mergeCell ref="H1768:H1769"/>
    <mergeCell ref="I1768:I1769"/>
    <mergeCell ref="J1768:J1769"/>
    <mergeCell ref="K1768:K1769"/>
    <mergeCell ref="A1768:A1769"/>
    <mergeCell ref="B1768:B1769"/>
    <mergeCell ref="C1768:C1769"/>
    <mergeCell ref="D1768:D1769"/>
    <mergeCell ref="E1768:E1769"/>
    <mergeCell ref="G1766:G1767"/>
    <mergeCell ref="H1766:H1767"/>
    <mergeCell ref="I1766:I1767"/>
    <mergeCell ref="J1766:J1767"/>
    <mergeCell ref="K1766:K1767"/>
    <mergeCell ref="A1766:A1767"/>
    <mergeCell ref="B1766:B1767"/>
    <mergeCell ref="C1766:C1767"/>
    <mergeCell ref="D1766:D1767"/>
    <mergeCell ref="E1766:E1767"/>
    <mergeCell ref="G1764:G1765"/>
    <mergeCell ref="H1764:H1765"/>
    <mergeCell ref="I1764:I1765"/>
    <mergeCell ref="J1764:J1765"/>
    <mergeCell ref="K1764:K1765"/>
    <mergeCell ref="A1764:A1765"/>
    <mergeCell ref="B1764:B1765"/>
    <mergeCell ref="C1764:C1765"/>
    <mergeCell ref="D1764:D1765"/>
    <mergeCell ref="E1764:E1765"/>
    <mergeCell ref="G1762:G1763"/>
    <mergeCell ref="H1762:H1763"/>
    <mergeCell ref="I1762:I1763"/>
    <mergeCell ref="J1762:J1763"/>
    <mergeCell ref="K1762:K1763"/>
    <mergeCell ref="A1762:A1763"/>
    <mergeCell ref="B1762:B1763"/>
    <mergeCell ref="C1762:C1763"/>
    <mergeCell ref="D1762:D1763"/>
    <mergeCell ref="E1762:E1763"/>
    <mergeCell ref="G1760:G1761"/>
    <mergeCell ref="H1760:H1761"/>
    <mergeCell ref="I1760:I1761"/>
    <mergeCell ref="J1760:J1761"/>
    <mergeCell ref="K1760:K1761"/>
    <mergeCell ref="A1760:A1761"/>
    <mergeCell ref="B1760:B1761"/>
    <mergeCell ref="C1760:C1761"/>
    <mergeCell ref="D1760:D1761"/>
    <mergeCell ref="E1760:E1761"/>
    <mergeCell ref="G1758:G1759"/>
    <mergeCell ref="H1758:H1759"/>
    <mergeCell ref="I1758:I1759"/>
    <mergeCell ref="J1758:J1759"/>
    <mergeCell ref="K1758:K1759"/>
    <mergeCell ref="A1758:A1759"/>
    <mergeCell ref="B1758:B1759"/>
    <mergeCell ref="C1758:C1759"/>
    <mergeCell ref="D1758:D1759"/>
    <mergeCell ref="E1758:E1759"/>
    <mergeCell ref="G1756:G1757"/>
    <mergeCell ref="H1756:H1757"/>
    <mergeCell ref="I1756:I1757"/>
    <mergeCell ref="J1756:J1757"/>
    <mergeCell ref="K1756:K1757"/>
    <mergeCell ref="A1756:A1757"/>
    <mergeCell ref="B1756:B1757"/>
    <mergeCell ref="C1756:C1757"/>
    <mergeCell ref="D1756:D1757"/>
    <mergeCell ref="E1756:E1757"/>
    <mergeCell ref="G1754:G1755"/>
    <mergeCell ref="H1754:H1755"/>
    <mergeCell ref="I1754:I1755"/>
    <mergeCell ref="J1754:J1755"/>
    <mergeCell ref="K1754:K1755"/>
    <mergeCell ref="A1754:A1755"/>
    <mergeCell ref="B1754:B1755"/>
    <mergeCell ref="C1754:C1755"/>
    <mergeCell ref="D1754:D1755"/>
    <mergeCell ref="E1754:E1755"/>
    <mergeCell ref="G1752:G1753"/>
    <mergeCell ref="H1752:H1753"/>
    <mergeCell ref="I1752:I1753"/>
    <mergeCell ref="J1752:J1753"/>
    <mergeCell ref="K1752:K1753"/>
    <mergeCell ref="A1752:A1753"/>
    <mergeCell ref="B1752:B1753"/>
    <mergeCell ref="C1752:C1753"/>
    <mergeCell ref="D1752:D1753"/>
    <mergeCell ref="E1752:E1753"/>
    <mergeCell ref="G1750:G1751"/>
    <mergeCell ref="H1750:H1751"/>
    <mergeCell ref="I1750:I1751"/>
    <mergeCell ref="J1750:J1751"/>
    <mergeCell ref="K1750:K1751"/>
    <mergeCell ref="A1750:A1751"/>
    <mergeCell ref="B1750:B1751"/>
    <mergeCell ref="C1750:C1751"/>
    <mergeCell ref="D1750:D1751"/>
    <mergeCell ref="E1750:E1751"/>
    <mergeCell ref="G1748:G1749"/>
    <mergeCell ref="H1748:H1749"/>
    <mergeCell ref="I1748:I1749"/>
    <mergeCell ref="J1748:J1749"/>
    <mergeCell ref="K1748:K1749"/>
    <mergeCell ref="A1748:A1749"/>
    <mergeCell ref="B1748:B1749"/>
    <mergeCell ref="C1748:C1749"/>
    <mergeCell ref="D1748:D1749"/>
    <mergeCell ref="E1748:E1749"/>
    <mergeCell ref="G1746:G1747"/>
    <mergeCell ref="H1746:H1747"/>
    <mergeCell ref="I1746:I1747"/>
    <mergeCell ref="J1746:J1747"/>
    <mergeCell ref="K1746:K1747"/>
    <mergeCell ref="A1746:A1747"/>
    <mergeCell ref="B1746:B1747"/>
    <mergeCell ref="C1746:C1747"/>
    <mergeCell ref="D1746:D1747"/>
    <mergeCell ref="E1746:E1747"/>
    <mergeCell ref="G1744:G1745"/>
    <mergeCell ref="H1744:H1745"/>
    <mergeCell ref="I1744:I1745"/>
    <mergeCell ref="J1744:J1745"/>
    <mergeCell ref="K1744:K1745"/>
    <mergeCell ref="A1744:A1745"/>
    <mergeCell ref="B1744:B1745"/>
    <mergeCell ref="C1744:C1745"/>
    <mergeCell ref="D1744:D1745"/>
    <mergeCell ref="E1744:E1745"/>
    <mergeCell ref="G1742:G1743"/>
    <mergeCell ref="H1742:H1743"/>
    <mergeCell ref="I1742:I1743"/>
    <mergeCell ref="J1742:J1743"/>
    <mergeCell ref="K1742:K1743"/>
    <mergeCell ref="A1742:A1743"/>
    <mergeCell ref="B1742:B1743"/>
    <mergeCell ref="C1742:C1743"/>
    <mergeCell ref="D1742:D1743"/>
    <mergeCell ref="E1742:E1743"/>
    <mergeCell ref="G1740:G1741"/>
    <mergeCell ref="H1740:H1741"/>
    <mergeCell ref="I1740:I1741"/>
    <mergeCell ref="J1740:J1741"/>
    <mergeCell ref="K1740:K1741"/>
    <mergeCell ref="A1740:A1741"/>
    <mergeCell ref="B1740:B1741"/>
    <mergeCell ref="C1740:C1741"/>
    <mergeCell ref="D1740:D1741"/>
    <mergeCell ref="E1740:E1741"/>
    <mergeCell ref="G1738:G1739"/>
    <mergeCell ref="H1738:H1739"/>
    <mergeCell ref="I1738:I1739"/>
    <mergeCell ref="J1738:J1739"/>
    <mergeCell ref="K1738:K1739"/>
    <mergeCell ref="A1738:A1739"/>
    <mergeCell ref="B1738:B1739"/>
    <mergeCell ref="C1738:C1739"/>
    <mergeCell ref="D1738:D1739"/>
    <mergeCell ref="E1738:E1739"/>
    <mergeCell ref="G1736:G1737"/>
    <mergeCell ref="H1736:H1737"/>
    <mergeCell ref="I1736:I1737"/>
    <mergeCell ref="J1736:J1737"/>
    <mergeCell ref="K1736:K1737"/>
    <mergeCell ref="A1736:A1737"/>
    <mergeCell ref="B1736:B1737"/>
    <mergeCell ref="C1736:C1737"/>
    <mergeCell ref="D1736:D1737"/>
    <mergeCell ref="E1736:E1737"/>
    <mergeCell ref="G1734:G1735"/>
    <mergeCell ref="H1734:H1735"/>
    <mergeCell ref="I1734:I1735"/>
    <mergeCell ref="J1734:J1735"/>
    <mergeCell ref="K1734:K1735"/>
    <mergeCell ref="A1734:A1735"/>
    <mergeCell ref="B1734:B1735"/>
    <mergeCell ref="C1734:C1735"/>
    <mergeCell ref="D1734:D1735"/>
    <mergeCell ref="E1734:E1735"/>
    <mergeCell ref="G1732:G1733"/>
    <mergeCell ref="H1732:H1733"/>
    <mergeCell ref="I1732:I1733"/>
    <mergeCell ref="J1732:J1733"/>
    <mergeCell ref="K1732:K1733"/>
    <mergeCell ref="A1732:A1733"/>
    <mergeCell ref="B1732:B1733"/>
    <mergeCell ref="C1732:C1733"/>
    <mergeCell ref="D1732:D1733"/>
    <mergeCell ref="E1732:E1733"/>
    <mergeCell ref="G1730:G1731"/>
    <mergeCell ref="H1730:H1731"/>
    <mergeCell ref="I1730:I1731"/>
    <mergeCell ref="J1730:J1731"/>
    <mergeCell ref="K1730:K1731"/>
    <mergeCell ref="A1730:A1731"/>
    <mergeCell ref="B1730:B1731"/>
    <mergeCell ref="C1730:C1731"/>
    <mergeCell ref="D1730:D1731"/>
    <mergeCell ref="E1730:E1731"/>
    <mergeCell ref="G1728:G1729"/>
    <mergeCell ref="H1728:H1729"/>
    <mergeCell ref="I1728:I1729"/>
    <mergeCell ref="J1728:J1729"/>
    <mergeCell ref="K1728:K1729"/>
    <mergeCell ref="A1728:A1729"/>
    <mergeCell ref="B1728:B1729"/>
    <mergeCell ref="C1728:C1729"/>
    <mergeCell ref="D1728:D1729"/>
    <mergeCell ref="E1728:E1729"/>
    <mergeCell ref="G1726:G1727"/>
    <mergeCell ref="H1726:H1727"/>
    <mergeCell ref="I1726:I1727"/>
    <mergeCell ref="J1726:J1727"/>
    <mergeCell ref="K1726:K1727"/>
    <mergeCell ref="A1726:A1727"/>
    <mergeCell ref="B1726:B1727"/>
    <mergeCell ref="C1726:C1727"/>
    <mergeCell ref="D1726:D1727"/>
    <mergeCell ref="E1726:E1727"/>
    <mergeCell ref="G1724:G1725"/>
    <mergeCell ref="H1724:H1725"/>
    <mergeCell ref="I1724:I1725"/>
    <mergeCell ref="J1724:J1725"/>
    <mergeCell ref="K1724:K1725"/>
    <mergeCell ref="A1724:A1725"/>
    <mergeCell ref="B1724:B1725"/>
    <mergeCell ref="C1724:C1725"/>
    <mergeCell ref="D1724:D1725"/>
    <mergeCell ref="E1724:E1725"/>
    <mergeCell ref="G1722:G1723"/>
    <mergeCell ref="H1722:H1723"/>
    <mergeCell ref="I1722:I1723"/>
    <mergeCell ref="J1722:J1723"/>
    <mergeCell ref="K1722:K1723"/>
    <mergeCell ref="A1722:A1723"/>
    <mergeCell ref="B1722:B1723"/>
    <mergeCell ref="C1722:C1723"/>
    <mergeCell ref="D1722:D1723"/>
    <mergeCell ref="E1722:E1723"/>
    <mergeCell ref="G1720:G1721"/>
    <mergeCell ref="H1720:H1721"/>
    <mergeCell ref="I1720:I1721"/>
    <mergeCell ref="J1720:J1721"/>
    <mergeCell ref="K1720:K1721"/>
    <mergeCell ref="A1720:A1721"/>
    <mergeCell ref="B1720:B1721"/>
    <mergeCell ref="C1720:C1721"/>
    <mergeCell ref="D1720:D1721"/>
    <mergeCell ref="E1720:E1721"/>
    <mergeCell ref="G1718:G1719"/>
    <mergeCell ref="H1718:H1719"/>
    <mergeCell ref="I1718:I1719"/>
    <mergeCell ref="J1718:J1719"/>
    <mergeCell ref="K1718:K1719"/>
    <mergeCell ref="A1718:A1719"/>
    <mergeCell ref="B1718:B1719"/>
    <mergeCell ref="C1718:C1719"/>
    <mergeCell ref="D1718:D1719"/>
    <mergeCell ref="E1718:E1719"/>
    <mergeCell ref="G1716:G1717"/>
    <mergeCell ref="H1716:H1717"/>
    <mergeCell ref="I1716:I1717"/>
    <mergeCell ref="J1716:J1717"/>
    <mergeCell ref="K1716:K1717"/>
    <mergeCell ref="A1716:A1717"/>
    <mergeCell ref="B1716:B1717"/>
    <mergeCell ref="C1716:C1717"/>
    <mergeCell ref="D1716:D1717"/>
    <mergeCell ref="E1716:E1717"/>
    <mergeCell ref="G1714:G1715"/>
    <mergeCell ref="H1714:H1715"/>
    <mergeCell ref="I1714:I1715"/>
    <mergeCell ref="J1714:J1715"/>
    <mergeCell ref="K1714:K1715"/>
    <mergeCell ref="A1714:A1715"/>
    <mergeCell ref="B1714:B1715"/>
    <mergeCell ref="C1714:C1715"/>
    <mergeCell ref="D1714:D1715"/>
    <mergeCell ref="E1714:E1715"/>
    <mergeCell ref="G1712:G1713"/>
    <mergeCell ref="H1712:H1713"/>
    <mergeCell ref="I1712:I1713"/>
    <mergeCell ref="J1712:J1713"/>
    <mergeCell ref="K1712:K1713"/>
    <mergeCell ref="A1712:A1713"/>
    <mergeCell ref="B1712:B1713"/>
    <mergeCell ref="C1712:C1713"/>
    <mergeCell ref="D1712:D1713"/>
    <mergeCell ref="E1712:E1713"/>
    <mergeCell ref="G1710:G1711"/>
    <mergeCell ref="H1710:H1711"/>
    <mergeCell ref="I1710:I1711"/>
    <mergeCell ref="J1710:J1711"/>
    <mergeCell ref="K1710:K1711"/>
    <mergeCell ref="A1710:A1711"/>
    <mergeCell ref="B1710:B1711"/>
    <mergeCell ref="C1710:C1711"/>
    <mergeCell ref="D1710:D1711"/>
    <mergeCell ref="E1710:E1711"/>
    <mergeCell ref="G1708:G1709"/>
    <mergeCell ref="H1708:H1709"/>
    <mergeCell ref="I1708:I1709"/>
    <mergeCell ref="J1708:J1709"/>
    <mergeCell ref="K1708:K1709"/>
    <mergeCell ref="A1708:A1709"/>
    <mergeCell ref="B1708:B1709"/>
    <mergeCell ref="C1708:C1709"/>
    <mergeCell ref="D1708:D1709"/>
    <mergeCell ref="E1708:E1709"/>
    <mergeCell ref="G1706:G1707"/>
    <mergeCell ref="H1706:H1707"/>
    <mergeCell ref="I1706:I1707"/>
    <mergeCell ref="J1706:J1707"/>
    <mergeCell ref="K1706:K1707"/>
    <mergeCell ref="A1706:A1707"/>
    <mergeCell ref="B1706:B1707"/>
    <mergeCell ref="C1706:C1707"/>
    <mergeCell ref="D1706:D1707"/>
    <mergeCell ref="E1706:E1707"/>
    <mergeCell ref="G1704:G1705"/>
    <mergeCell ref="H1704:H1705"/>
    <mergeCell ref="I1704:I1705"/>
    <mergeCell ref="J1704:J1705"/>
    <mergeCell ref="K1704:K1705"/>
    <mergeCell ref="A1704:A1705"/>
    <mergeCell ref="B1704:B1705"/>
    <mergeCell ref="C1704:C1705"/>
    <mergeCell ref="D1704:D1705"/>
    <mergeCell ref="E1704:E1705"/>
    <mergeCell ref="G1702:G1703"/>
    <mergeCell ref="H1702:H1703"/>
    <mergeCell ref="I1702:I1703"/>
    <mergeCell ref="J1702:J1703"/>
    <mergeCell ref="K1702:K1703"/>
    <mergeCell ref="A1702:A1703"/>
    <mergeCell ref="B1702:B1703"/>
    <mergeCell ref="C1702:C1703"/>
    <mergeCell ref="D1702:D1703"/>
    <mergeCell ref="E1702:E1703"/>
    <mergeCell ref="G1700:G1701"/>
    <mergeCell ref="H1700:H1701"/>
    <mergeCell ref="I1700:I1701"/>
    <mergeCell ref="J1700:J1701"/>
    <mergeCell ref="K1700:K1701"/>
    <mergeCell ref="A1700:A1701"/>
    <mergeCell ref="B1700:B1701"/>
    <mergeCell ref="C1700:C1701"/>
    <mergeCell ref="D1700:D1701"/>
    <mergeCell ref="E1700:E1701"/>
    <mergeCell ref="G1698:G1699"/>
    <mergeCell ref="H1698:H1699"/>
    <mergeCell ref="I1698:I1699"/>
    <mergeCell ref="J1698:J1699"/>
    <mergeCell ref="K1698:K1699"/>
    <mergeCell ref="A1698:A1699"/>
    <mergeCell ref="B1698:B1699"/>
    <mergeCell ref="C1698:C1699"/>
    <mergeCell ref="D1698:D1699"/>
    <mergeCell ref="E1698:E1699"/>
    <mergeCell ref="G1696:G1697"/>
    <mergeCell ref="H1696:H1697"/>
    <mergeCell ref="I1696:I1697"/>
    <mergeCell ref="J1696:J1697"/>
    <mergeCell ref="K1696:K1697"/>
    <mergeCell ref="A1696:A1697"/>
    <mergeCell ref="B1696:B1697"/>
    <mergeCell ref="C1696:C1697"/>
    <mergeCell ref="D1696:D1697"/>
    <mergeCell ref="E1696:E1697"/>
    <mergeCell ref="G1694:G1695"/>
    <mergeCell ref="H1694:H1695"/>
    <mergeCell ref="I1694:I1695"/>
    <mergeCell ref="J1694:J1695"/>
    <mergeCell ref="K1694:K1695"/>
    <mergeCell ref="A1694:A1695"/>
    <mergeCell ref="B1694:B1695"/>
    <mergeCell ref="C1694:C1695"/>
    <mergeCell ref="D1694:D1695"/>
    <mergeCell ref="E1694:E1695"/>
    <mergeCell ref="G1692:G1693"/>
    <mergeCell ref="H1692:H1693"/>
    <mergeCell ref="I1692:I1693"/>
    <mergeCell ref="J1692:J1693"/>
    <mergeCell ref="K1692:K1693"/>
    <mergeCell ref="A1692:A1693"/>
    <mergeCell ref="B1692:B1693"/>
    <mergeCell ref="C1692:C1693"/>
    <mergeCell ref="D1692:D1693"/>
    <mergeCell ref="E1692:E1693"/>
    <mergeCell ref="G1690:G1691"/>
    <mergeCell ref="H1690:H1691"/>
    <mergeCell ref="I1690:I1691"/>
    <mergeCell ref="J1690:J1691"/>
    <mergeCell ref="K1690:K1691"/>
    <mergeCell ref="A1690:A1691"/>
    <mergeCell ref="B1690:B1691"/>
    <mergeCell ref="C1690:C1691"/>
    <mergeCell ref="D1690:D1691"/>
    <mergeCell ref="E1690:E1691"/>
    <mergeCell ref="G1688:G1689"/>
    <mergeCell ref="H1688:H1689"/>
    <mergeCell ref="I1688:I1689"/>
    <mergeCell ref="J1688:J1689"/>
    <mergeCell ref="K1688:K1689"/>
    <mergeCell ref="A1688:A1689"/>
    <mergeCell ref="B1688:B1689"/>
    <mergeCell ref="C1688:C1689"/>
    <mergeCell ref="D1688:D1689"/>
    <mergeCell ref="E1688:E1689"/>
    <mergeCell ref="G1686:G1687"/>
    <mergeCell ref="H1686:H1687"/>
    <mergeCell ref="I1686:I1687"/>
    <mergeCell ref="J1686:J1687"/>
    <mergeCell ref="K1686:K1687"/>
    <mergeCell ref="A1686:A1687"/>
    <mergeCell ref="B1686:B1687"/>
    <mergeCell ref="C1686:C1687"/>
    <mergeCell ref="D1686:D1687"/>
    <mergeCell ref="E1686:E1687"/>
    <mergeCell ref="G1684:G1685"/>
    <mergeCell ref="H1684:H1685"/>
    <mergeCell ref="I1684:I1685"/>
    <mergeCell ref="J1684:J1685"/>
    <mergeCell ref="K1684:K1685"/>
    <mergeCell ref="A1684:A1685"/>
    <mergeCell ref="B1684:B1685"/>
    <mergeCell ref="C1684:C1685"/>
    <mergeCell ref="D1684:D1685"/>
    <mergeCell ref="E1684:E1685"/>
    <mergeCell ref="G1682:G1683"/>
    <mergeCell ref="H1682:H1683"/>
    <mergeCell ref="I1682:I1683"/>
    <mergeCell ref="J1682:J1683"/>
    <mergeCell ref="K1682:K1683"/>
    <mergeCell ref="A1682:A1683"/>
    <mergeCell ref="B1682:B1683"/>
    <mergeCell ref="C1682:C1683"/>
    <mergeCell ref="D1682:D1683"/>
    <mergeCell ref="E1682:E1683"/>
    <mergeCell ref="G1680:G1681"/>
    <mergeCell ref="H1680:H1681"/>
    <mergeCell ref="I1680:I1681"/>
    <mergeCell ref="J1680:J1681"/>
    <mergeCell ref="K1680:K1681"/>
    <mergeCell ref="A1680:A1681"/>
    <mergeCell ref="B1680:B1681"/>
    <mergeCell ref="C1680:C1681"/>
    <mergeCell ref="D1680:D1681"/>
    <mergeCell ref="E1680:E1681"/>
    <mergeCell ref="G1678:G1679"/>
    <mergeCell ref="H1678:H1679"/>
    <mergeCell ref="I1678:I1679"/>
    <mergeCell ref="J1678:J1679"/>
    <mergeCell ref="K1678:K1679"/>
    <mergeCell ref="A1678:A1679"/>
    <mergeCell ref="B1678:B1679"/>
    <mergeCell ref="C1678:C1679"/>
    <mergeCell ref="D1678:D1679"/>
    <mergeCell ref="E1678:E1679"/>
    <mergeCell ref="G1676:G1677"/>
    <mergeCell ref="H1676:H1677"/>
    <mergeCell ref="I1676:I1677"/>
    <mergeCell ref="J1676:J1677"/>
    <mergeCell ref="K1676:K1677"/>
    <mergeCell ref="A1676:A1677"/>
    <mergeCell ref="B1676:B1677"/>
    <mergeCell ref="C1676:C1677"/>
    <mergeCell ref="D1676:D1677"/>
    <mergeCell ref="E1676:E1677"/>
    <mergeCell ref="G1674:G1675"/>
    <mergeCell ref="H1674:H1675"/>
    <mergeCell ref="I1674:I1675"/>
    <mergeCell ref="J1674:J1675"/>
    <mergeCell ref="K1674:K1675"/>
    <mergeCell ref="A1674:A1675"/>
    <mergeCell ref="B1674:B1675"/>
    <mergeCell ref="C1674:C1675"/>
    <mergeCell ref="D1674:D1675"/>
    <mergeCell ref="E1674:E1675"/>
    <mergeCell ref="G1672:G1673"/>
    <mergeCell ref="H1672:H1673"/>
    <mergeCell ref="I1672:I1673"/>
    <mergeCell ref="J1672:J1673"/>
    <mergeCell ref="K1672:K1673"/>
    <mergeCell ref="A1672:A1673"/>
    <mergeCell ref="B1672:B1673"/>
    <mergeCell ref="C1672:C1673"/>
    <mergeCell ref="D1672:D1673"/>
    <mergeCell ref="E1672:E1673"/>
    <mergeCell ref="G1670:G1671"/>
    <mergeCell ref="H1670:H1671"/>
    <mergeCell ref="I1670:I1671"/>
    <mergeCell ref="J1670:J1671"/>
    <mergeCell ref="K1670:K1671"/>
    <mergeCell ref="A1670:A1671"/>
    <mergeCell ref="B1670:B1671"/>
    <mergeCell ref="C1670:C1671"/>
    <mergeCell ref="D1670:D1671"/>
    <mergeCell ref="E1670:E1671"/>
    <mergeCell ref="G1668:G1669"/>
    <mergeCell ref="H1668:H1669"/>
    <mergeCell ref="I1668:I1669"/>
    <mergeCell ref="J1668:J1669"/>
    <mergeCell ref="K1668:K1669"/>
    <mergeCell ref="A1668:A1669"/>
    <mergeCell ref="B1668:B1669"/>
    <mergeCell ref="C1668:C1669"/>
    <mergeCell ref="D1668:D1669"/>
    <mergeCell ref="E1668:E1669"/>
    <mergeCell ref="G1666:G1667"/>
    <mergeCell ref="H1666:H1667"/>
    <mergeCell ref="I1666:I1667"/>
    <mergeCell ref="J1666:J1667"/>
    <mergeCell ref="K1666:K1667"/>
    <mergeCell ref="A1666:A1667"/>
    <mergeCell ref="B1666:B1667"/>
    <mergeCell ref="C1666:C1667"/>
    <mergeCell ref="D1666:D1667"/>
    <mergeCell ref="E1666:E1667"/>
    <mergeCell ref="G1664:G1665"/>
    <mergeCell ref="H1664:H1665"/>
    <mergeCell ref="I1664:I1665"/>
    <mergeCell ref="J1664:J1665"/>
    <mergeCell ref="K1664:K1665"/>
    <mergeCell ref="A1664:A1665"/>
    <mergeCell ref="B1664:B1665"/>
    <mergeCell ref="C1664:C1665"/>
    <mergeCell ref="D1664:D1665"/>
    <mergeCell ref="E1664:E1665"/>
    <mergeCell ref="G1662:G1663"/>
    <mergeCell ref="H1662:H1663"/>
    <mergeCell ref="I1662:I1663"/>
    <mergeCell ref="J1662:J1663"/>
    <mergeCell ref="K1662:K1663"/>
    <mergeCell ref="A1662:A1663"/>
    <mergeCell ref="B1662:B1663"/>
    <mergeCell ref="C1662:C1663"/>
    <mergeCell ref="D1662:D1663"/>
    <mergeCell ref="E1662:E1663"/>
    <mergeCell ref="G1660:G1661"/>
    <mergeCell ref="H1660:H1661"/>
    <mergeCell ref="I1660:I1661"/>
    <mergeCell ref="J1660:J1661"/>
    <mergeCell ref="K1660:K1661"/>
    <mergeCell ref="A1660:A1661"/>
    <mergeCell ref="B1660:B1661"/>
    <mergeCell ref="C1660:C1661"/>
    <mergeCell ref="D1660:D1661"/>
    <mergeCell ref="E1660:E1661"/>
    <mergeCell ref="G1658:G1659"/>
    <mergeCell ref="H1658:H1659"/>
    <mergeCell ref="I1658:I1659"/>
    <mergeCell ref="J1658:J1659"/>
    <mergeCell ref="K1658:K1659"/>
    <mergeCell ref="A1658:A1659"/>
    <mergeCell ref="B1658:B1659"/>
    <mergeCell ref="C1658:C1659"/>
    <mergeCell ref="D1658:D1659"/>
    <mergeCell ref="E1658:E1659"/>
    <mergeCell ref="G1656:G1657"/>
    <mergeCell ref="H1656:H1657"/>
    <mergeCell ref="I1656:I1657"/>
    <mergeCell ref="J1656:J1657"/>
    <mergeCell ref="K1656:K1657"/>
    <mergeCell ref="A1656:A1657"/>
    <mergeCell ref="B1656:B1657"/>
    <mergeCell ref="C1656:C1657"/>
    <mergeCell ref="D1656:D1657"/>
    <mergeCell ref="E1656:E1657"/>
    <mergeCell ref="G1654:G1655"/>
    <mergeCell ref="H1654:H1655"/>
    <mergeCell ref="I1654:I1655"/>
    <mergeCell ref="J1654:J1655"/>
    <mergeCell ref="K1654:K1655"/>
    <mergeCell ref="A1654:A1655"/>
    <mergeCell ref="B1654:B1655"/>
    <mergeCell ref="C1654:C1655"/>
    <mergeCell ref="D1654:D1655"/>
    <mergeCell ref="E1654:E1655"/>
    <mergeCell ref="G1652:G1653"/>
    <mergeCell ref="H1652:H1653"/>
    <mergeCell ref="I1652:I1653"/>
    <mergeCell ref="J1652:J1653"/>
    <mergeCell ref="K1652:K1653"/>
    <mergeCell ref="A1652:A1653"/>
    <mergeCell ref="B1652:B1653"/>
    <mergeCell ref="C1652:C1653"/>
    <mergeCell ref="D1652:D1653"/>
    <mergeCell ref="E1652:E1653"/>
    <mergeCell ref="G1650:G1651"/>
    <mergeCell ref="H1650:H1651"/>
    <mergeCell ref="I1650:I1651"/>
    <mergeCell ref="J1650:J1651"/>
    <mergeCell ref="K1650:K1651"/>
    <mergeCell ref="A1650:A1651"/>
    <mergeCell ref="B1650:B1651"/>
    <mergeCell ref="C1650:C1651"/>
    <mergeCell ref="D1650:D1651"/>
    <mergeCell ref="E1650:E1651"/>
    <mergeCell ref="G1648:G1649"/>
    <mergeCell ref="H1648:H1649"/>
    <mergeCell ref="I1648:I1649"/>
    <mergeCell ref="J1648:J1649"/>
    <mergeCell ref="K1648:K1649"/>
    <mergeCell ref="A1648:A1649"/>
    <mergeCell ref="B1648:B1649"/>
    <mergeCell ref="C1648:C1649"/>
    <mergeCell ref="D1648:D1649"/>
    <mergeCell ref="E1648:E1649"/>
    <mergeCell ref="G1646:G1647"/>
    <mergeCell ref="H1646:H1647"/>
    <mergeCell ref="I1646:I1647"/>
    <mergeCell ref="J1646:J1647"/>
    <mergeCell ref="K1646:K1647"/>
    <mergeCell ref="A1646:A1647"/>
    <mergeCell ref="B1646:B1647"/>
    <mergeCell ref="C1646:C1647"/>
    <mergeCell ref="D1646:D1647"/>
    <mergeCell ref="E1646:E1647"/>
    <mergeCell ref="G1644:G1645"/>
    <mergeCell ref="H1644:H1645"/>
    <mergeCell ref="I1644:I1645"/>
    <mergeCell ref="J1644:J1645"/>
    <mergeCell ref="K1644:K1645"/>
    <mergeCell ref="A1644:A1645"/>
    <mergeCell ref="B1644:B1645"/>
    <mergeCell ref="C1644:C1645"/>
    <mergeCell ref="D1644:D1645"/>
    <mergeCell ref="E1644:E1645"/>
    <mergeCell ref="G1642:G1643"/>
    <mergeCell ref="H1642:H1643"/>
    <mergeCell ref="I1642:I1643"/>
    <mergeCell ref="J1642:J1643"/>
    <mergeCell ref="K1642:K1643"/>
    <mergeCell ref="A1642:A1643"/>
    <mergeCell ref="B1642:B1643"/>
    <mergeCell ref="C1642:C1643"/>
    <mergeCell ref="D1642:D1643"/>
    <mergeCell ref="E1642:E1643"/>
    <mergeCell ref="G1640:G1641"/>
    <mergeCell ref="H1640:H1641"/>
    <mergeCell ref="I1640:I1641"/>
    <mergeCell ref="J1640:J1641"/>
    <mergeCell ref="K1640:K1641"/>
    <mergeCell ref="A1640:A1641"/>
    <mergeCell ref="B1640:B1641"/>
    <mergeCell ref="C1640:C1641"/>
    <mergeCell ref="D1640:D1641"/>
    <mergeCell ref="E1640:E1641"/>
    <mergeCell ref="G1638:G1639"/>
    <mergeCell ref="H1638:H1639"/>
    <mergeCell ref="I1638:I1639"/>
    <mergeCell ref="J1638:J1639"/>
    <mergeCell ref="K1638:K1639"/>
    <mergeCell ref="A1638:A1639"/>
    <mergeCell ref="B1638:B1639"/>
    <mergeCell ref="C1638:C1639"/>
    <mergeCell ref="D1638:D1639"/>
    <mergeCell ref="E1638:E1639"/>
    <mergeCell ref="G1636:G1637"/>
    <mergeCell ref="H1636:H1637"/>
    <mergeCell ref="I1636:I1637"/>
    <mergeCell ref="J1636:J1637"/>
    <mergeCell ref="K1636:K1637"/>
    <mergeCell ref="A1636:A1637"/>
    <mergeCell ref="B1636:B1637"/>
    <mergeCell ref="C1636:C1637"/>
    <mergeCell ref="D1636:D1637"/>
    <mergeCell ref="E1636:E1637"/>
    <mergeCell ref="G1634:G1635"/>
    <mergeCell ref="H1634:H1635"/>
    <mergeCell ref="I1634:I1635"/>
    <mergeCell ref="J1634:J1635"/>
    <mergeCell ref="K1634:K1635"/>
    <mergeCell ref="A1634:A1635"/>
    <mergeCell ref="B1634:B1635"/>
    <mergeCell ref="C1634:C1635"/>
    <mergeCell ref="D1634:D1635"/>
    <mergeCell ref="E1634:E1635"/>
    <mergeCell ref="G1632:G1633"/>
    <mergeCell ref="H1632:H1633"/>
    <mergeCell ref="I1632:I1633"/>
    <mergeCell ref="J1632:J1633"/>
    <mergeCell ref="K1632:K1633"/>
    <mergeCell ref="A1632:A1633"/>
    <mergeCell ref="B1632:B1633"/>
    <mergeCell ref="C1632:C1633"/>
    <mergeCell ref="D1632:D1633"/>
    <mergeCell ref="E1632:E1633"/>
    <mergeCell ref="G1630:G1631"/>
    <mergeCell ref="H1630:H1631"/>
    <mergeCell ref="I1630:I1631"/>
    <mergeCell ref="J1630:J1631"/>
    <mergeCell ref="K1630:K1631"/>
    <mergeCell ref="A1630:A1631"/>
    <mergeCell ref="B1630:B1631"/>
    <mergeCell ref="C1630:C1631"/>
    <mergeCell ref="D1630:D1631"/>
    <mergeCell ref="E1630:E1631"/>
    <mergeCell ref="G1628:G1629"/>
    <mergeCell ref="H1628:H1629"/>
    <mergeCell ref="I1628:I1629"/>
    <mergeCell ref="J1628:J1629"/>
    <mergeCell ref="K1628:K1629"/>
    <mergeCell ref="A1628:A1629"/>
    <mergeCell ref="B1628:B1629"/>
    <mergeCell ref="C1628:C1629"/>
    <mergeCell ref="D1628:D1629"/>
    <mergeCell ref="E1628:E1629"/>
    <mergeCell ref="G1626:G1627"/>
    <mergeCell ref="H1626:H1627"/>
    <mergeCell ref="I1626:I1627"/>
    <mergeCell ref="J1626:J1627"/>
    <mergeCell ref="K1626:K1627"/>
    <mergeCell ref="A1626:A1627"/>
    <mergeCell ref="B1626:B1627"/>
    <mergeCell ref="C1626:C1627"/>
    <mergeCell ref="D1626:D1627"/>
    <mergeCell ref="E1626:E1627"/>
    <mergeCell ref="G1624:G1625"/>
    <mergeCell ref="H1624:H1625"/>
    <mergeCell ref="I1624:I1625"/>
    <mergeCell ref="J1624:J1625"/>
    <mergeCell ref="K1624:K1625"/>
    <mergeCell ref="A1624:A1625"/>
    <mergeCell ref="B1624:B1625"/>
    <mergeCell ref="C1624:C1625"/>
    <mergeCell ref="D1624:D1625"/>
    <mergeCell ref="E1624:E1625"/>
    <mergeCell ref="G1622:G1623"/>
    <mergeCell ref="H1622:H1623"/>
    <mergeCell ref="I1622:I1623"/>
    <mergeCell ref="J1622:J1623"/>
    <mergeCell ref="K1622:K1623"/>
    <mergeCell ref="A1622:A1623"/>
    <mergeCell ref="B1622:B1623"/>
    <mergeCell ref="C1622:C1623"/>
    <mergeCell ref="D1622:D1623"/>
    <mergeCell ref="E1622:E1623"/>
    <mergeCell ref="G1620:G1621"/>
    <mergeCell ref="H1620:H1621"/>
    <mergeCell ref="I1620:I1621"/>
    <mergeCell ref="J1620:J1621"/>
    <mergeCell ref="K1620:K1621"/>
    <mergeCell ref="A1620:A1621"/>
    <mergeCell ref="B1620:B1621"/>
    <mergeCell ref="C1620:C1621"/>
    <mergeCell ref="D1620:D1621"/>
    <mergeCell ref="E1620:E1621"/>
    <mergeCell ref="G1618:G1619"/>
    <mergeCell ref="H1618:H1619"/>
    <mergeCell ref="I1618:I1619"/>
    <mergeCell ref="J1618:J1619"/>
    <mergeCell ref="K1618:K1619"/>
    <mergeCell ref="A1618:A1619"/>
    <mergeCell ref="B1618:B1619"/>
    <mergeCell ref="C1618:C1619"/>
    <mergeCell ref="D1618:D1619"/>
    <mergeCell ref="E1618:E1619"/>
    <mergeCell ref="G1616:G1617"/>
    <mergeCell ref="H1616:H1617"/>
    <mergeCell ref="I1616:I1617"/>
    <mergeCell ref="J1616:J1617"/>
    <mergeCell ref="K1616:K1617"/>
    <mergeCell ref="A1616:A1617"/>
    <mergeCell ref="B1616:B1617"/>
    <mergeCell ref="C1616:C1617"/>
    <mergeCell ref="D1616:D1617"/>
    <mergeCell ref="E1616:E1617"/>
    <mergeCell ref="G1614:G1615"/>
    <mergeCell ref="H1614:H1615"/>
    <mergeCell ref="I1614:I1615"/>
    <mergeCell ref="J1614:J1615"/>
    <mergeCell ref="K1614:K1615"/>
    <mergeCell ref="A1614:A1615"/>
    <mergeCell ref="B1614:B1615"/>
    <mergeCell ref="C1614:C1615"/>
    <mergeCell ref="D1614:D1615"/>
    <mergeCell ref="E1614:E1615"/>
    <mergeCell ref="G1612:G1613"/>
    <mergeCell ref="H1612:H1613"/>
    <mergeCell ref="I1612:I1613"/>
    <mergeCell ref="J1612:J1613"/>
    <mergeCell ref="K1612:K1613"/>
    <mergeCell ref="A1612:A1613"/>
    <mergeCell ref="B1612:B1613"/>
    <mergeCell ref="C1612:C1613"/>
    <mergeCell ref="D1612:D1613"/>
    <mergeCell ref="E1612:E1613"/>
    <mergeCell ref="G1610:G1611"/>
    <mergeCell ref="H1610:H1611"/>
    <mergeCell ref="I1610:I1611"/>
    <mergeCell ref="J1610:J1611"/>
    <mergeCell ref="K1610:K1611"/>
    <mergeCell ref="A1610:A1611"/>
    <mergeCell ref="B1610:B1611"/>
    <mergeCell ref="C1610:C1611"/>
    <mergeCell ref="D1610:D1611"/>
    <mergeCell ref="E1610:E1611"/>
    <mergeCell ref="G1608:G1609"/>
    <mergeCell ref="H1608:H1609"/>
    <mergeCell ref="I1608:I1609"/>
    <mergeCell ref="J1608:J1609"/>
    <mergeCell ref="K1608:K1609"/>
    <mergeCell ref="A1608:A1609"/>
    <mergeCell ref="B1608:B1609"/>
    <mergeCell ref="C1608:C1609"/>
    <mergeCell ref="D1608:D1609"/>
    <mergeCell ref="E1608:E1609"/>
    <mergeCell ref="G1606:G1607"/>
    <mergeCell ref="H1606:H1607"/>
    <mergeCell ref="I1606:I1607"/>
    <mergeCell ref="J1606:J1607"/>
    <mergeCell ref="K1606:K1607"/>
    <mergeCell ref="A1606:A1607"/>
    <mergeCell ref="B1606:B1607"/>
    <mergeCell ref="C1606:C1607"/>
    <mergeCell ref="D1606:D1607"/>
    <mergeCell ref="E1606:E1607"/>
    <mergeCell ref="G1604:G1605"/>
    <mergeCell ref="H1604:H1605"/>
    <mergeCell ref="I1604:I1605"/>
    <mergeCell ref="J1604:J1605"/>
    <mergeCell ref="K1604:K1605"/>
    <mergeCell ref="A1604:A1605"/>
    <mergeCell ref="B1604:B1605"/>
    <mergeCell ref="C1604:C1605"/>
    <mergeCell ref="D1604:D1605"/>
    <mergeCell ref="E1604:E1605"/>
    <mergeCell ref="G1602:G1603"/>
    <mergeCell ref="H1602:H1603"/>
    <mergeCell ref="I1602:I1603"/>
    <mergeCell ref="J1602:J1603"/>
    <mergeCell ref="K1602:K1603"/>
    <mergeCell ref="A1602:A1603"/>
    <mergeCell ref="B1602:B1603"/>
    <mergeCell ref="C1602:C1603"/>
    <mergeCell ref="D1602:D1603"/>
    <mergeCell ref="E1602:E1603"/>
    <mergeCell ref="G1600:G1601"/>
    <mergeCell ref="H1600:H1601"/>
    <mergeCell ref="I1600:I1601"/>
    <mergeCell ref="J1600:J1601"/>
    <mergeCell ref="K1600:K1601"/>
    <mergeCell ref="A1600:A1601"/>
    <mergeCell ref="B1600:B1601"/>
    <mergeCell ref="C1600:C1601"/>
    <mergeCell ref="D1600:D1601"/>
    <mergeCell ref="E1600:E1601"/>
    <mergeCell ref="G1598:G1599"/>
    <mergeCell ref="H1598:H1599"/>
    <mergeCell ref="I1598:I1599"/>
    <mergeCell ref="J1598:J1599"/>
    <mergeCell ref="K1598:K1599"/>
    <mergeCell ref="A1598:A1599"/>
    <mergeCell ref="B1598:B1599"/>
    <mergeCell ref="C1598:C1599"/>
    <mergeCell ref="D1598:D1599"/>
    <mergeCell ref="E1598:E1599"/>
    <mergeCell ref="G1596:G1597"/>
    <mergeCell ref="H1596:H1597"/>
    <mergeCell ref="I1596:I1597"/>
    <mergeCell ref="J1596:J1597"/>
    <mergeCell ref="K1596:K1597"/>
    <mergeCell ref="A1596:A1597"/>
    <mergeCell ref="B1596:B1597"/>
    <mergeCell ref="C1596:C1597"/>
    <mergeCell ref="D1596:D1597"/>
    <mergeCell ref="E1596:E1597"/>
    <mergeCell ref="G1594:G1595"/>
    <mergeCell ref="H1594:H1595"/>
    <mergeCell ref="I1594:I1595"/>
    <mergeCell ref="J1594:J1595"/>
    <mergeCell ref="K1594:K1595"/>
    <mergeCell ref="A1594:A1595"/>
    <mergeCell ref="B1594:B1595"/>
    <mergeCell ref="C1594:C1595"/>
    <mergeCell ref="D1594:D1595"/>
    <mergeCell ref="E1594:E1595"/>
    <mergeCell ref="G1592:G1593"/>
    <mergeCell ref="H1592:H1593"/>
    <mergeCell ref="I1592:I1593"/>
    <mergeCell ref="J1592:J1593"/>
    <mergeCell ref="K1592:K1593"/>
    <mergeCell ref="A1592:A1593"/>
    <mergeCell ref="B1592:B1593"/>
    <mergeCell ref="C1592:C1593"/>
    <mergeCell ref="D1592:D1593"/>
    <mergeCell ref="E1592:E1593"/>
    <mergeCell ref="G1590:G1591"/>
    <mergeCell ref="H1590:H1591"/>
    <mergeCell ref="I1590:I1591"/>
    <mergeCell ref="J1590:J1591"/>
    <mergeCell ref="K1590:K1591"/>
    <mergeCell ref="A1590:A1591"/>
    <mergeCell ref="B1590:B1591"/>
    <mergeCell ref="C1590:C1591"/>
    <mergeCell ref="D1590:D1591"/>
    <mergeCell ref="E1590:E1591"/>
    <mergeCell ref="G1588:G1589"/>
    <mergeCell ref="H1588:H1589"/>
    <mergeCell ref="I1588:I1589"/>
    <mergeCell ref="J1588:J1589"/>
    <mergeCell ref="K1588:K1589"/>
    <mergeCell ref="A1588:A1589"/>
    <mergeCell ref="B1588:B1589"/>
    <mergeCell ref="C1588:C1589"/>
    <mergeCell ref="D1588:D1589"/>
    <mergeCell ref="E1588:E1589"/>
    <mergeCell ref="G1586:G1587"/>
    <mergeCell ref="H1586:H1587"/>
    <mergeCell ref="I1586:I1587"/>
    <mergeCell ref="J1586:J1587"/>
    <mergeCell ref="K1586:K1587"/>
    <mergeCell ref="A1586:A1587"/>
    <mergeCell ref="B1586:B1587"/>
    <mergeCell ref="C1586:C1587"/>
    <mergeCell ref="D1586:D1587"/>
    <mergeCell ref="E1586:E1587"/>
    <mergeCell ref="G1584:G1585"/>
    <mergeCell ref="H1584:H1585"/>
    <mergeCell ref="I1584:I1585"/>
    <mergeCell ref="J1584:J1585"/>
    <mergeCell ref="K1584:K1585"/>
    <mergeCell ref="A1584:A1585"/>
    <mergeCell ref="B1584:B1585"/>
    <mergeCell ref="C1584:C1585"/>
    <mergeCell ref="D1584:D1585"/>
    <mergeCell ref="E1584:E1585"/>
    <mergeCell ref="G1582:G1583"/>
    <mergeCell ref="H1582:H1583"/>
    <mergeCell ref="I1582:I1583"/>
    <mergeCell ref="J1582:J1583"/>
    <mergeCell ref="K1582:K1583"/>
    <mergeCell ref="A1582:A1583"/>
    <mergeCell ref="B1582:B1583"/>
    <mergeCell ref="C1582:C1583"/>
    <mergeCell ref="D1582:D1583"/>
    <mergeCell ref="E1582:E1583"/>
    <mergeCell ref="G1580:G1581"/>
    <mergeCell ref="H1580:H1581"/>
    <mergeCell ref="I1580:I1581"/>
    <mergeCell ref="J1580:J1581"/>
    <mergeCell ref="K1580:K1581"/>
    <mergeCell ref="A1580:A1581"/>
    <mergeCell ref="B1580:B1581"/>
    <mergeCell ref="C1580:C1581"/>
    <mergeCell ref="D1580:D1581"/>
    <mergeCell ref="E1580:E1581"/>
    <mergeCell ref="G1578:G1579"/>
    <mergeCell ref="H1578:H1579"/>
    <mergeCell ref="I1578:I1579"/>
    <mergeCell ref="J1578:J1579"/>
    <mergeCell ref="K1578:K1579"/>
    <mergeCell ref="A1578:A1579"/>
    <mergeCell ref="B1578:B1579"/>
    <mergeCell ref="C1578:C1579"/>
    <mergeCell ref="D1578:D1579"/>
    <mergeCell ref="E1578:E1579"/>
    <mergeCell ref="G1576:G1577"/>
    <mergeCell ref="H1576:H1577"/>
    <mergeCell ref="I1576:I1577"/>
    <mergeCell ref="J1576:J1577"/>
    <mergeCell ref="K1576:K1577"/>
    <mergeCell ref="A1576:A1577"/>
    <mergeCell ref="B1576:B1577"/>
    <mergeCell ref="C1576:C1577"/>
    <mergeCell ref="D1576:D1577"/>
    <mergeCell ref="E1576:E1577"/>
    <mergeCell ref="G1574:G1575"/>
    <mergeCell ref="H1574:H1575"/>
    <mergeCell ref="I1574:I1575"/>
    <mergeCell ref="J1574:J1575"/>
    <mergeCell ref="K1574:K1575"/>
    <mergeCell ref="A1574:A1575"/>
    <mergeCell ref="B1574:B1575"/>
    <mergeCell ref="C1574:C1575"/>
    <mergeCell ref="D1574:D1575"/>
    <mergeCell ref="E1574:E1575"/>
    <mergeCell ref="G1572:G1573"/>
    <mergeCell ref="H1572:H1573"/>
    <mergeCell ref="I1572:I1573"/>
    <mergeCell ref="J1572:J1573"/>
    <mergeCell ref="K1572:K1573"/>
    <mergeCell ref="A1572:A1573"/>
    <mergeCell ref="B1572:B1573"/>
    <mergeCell ref="C1572:C1573"/>
    <mergeCell ref="D1572:D1573"/>
    <mergeCell ref="E1572:E1573"/>
    <mergeCell ref="G1570:G1571"/>
    <mergeCell ref="H1570:H1571"/>
    <mergeCell ref="I1570:I1571"/>
    <mergeCell ref="J1570:J1571"/>
    <mergeCell ref="K1570:K1571"/>
    <mergeCell ref="A1570:A1571"/>
    <mergeCell ref="B1570:B1571"/>
    <mergeCell ref="C1570:C1571"/>
    <mergeCell ref="D1570:D1571"/>
    <mergeCell ref="E1570:E1571"/>
    <mergeCell ref="G1568:G1569"/>
    <mergeCell ref="H1568:H1569"/>
    <mergeCell ref="I1568:I1569"/>
    <mergeCell ref="J1568:J1569"/>
    <mergeCell ref="K1568:K1569"/>
    <mergeCell ref="A1568:A1569"/>
    <mergeCell ref="B1568:B1569"/>
    <mergeCell ref="C1568:C1569"/>
    <mergeCell ref="D1568:D1569"/>
    <mergeCell ref="E1568:E1569"/>
    <mergeCell ref="G1566:G1567"/>
    <mergeCell ref="H1566:H1567"/>
    <mergeCell ref="I1566:I1567"/>
    <mergeCell ref="J1566:J1567"/>
    <mergeCell ref="K1566:K1567"/>
    <mergeCell ref="A1566:A1567"/>
    <mergeCell ref="B1566:B1567"/>
    <mergeCell ref="C1566:C1567"/>
    <mergeCell ref="D1566:D1567"/>
    <mergeCell ref="E1566:E1567"/>
    <mergeCell ref="G1564:G1565"/>
    <mergeCell ref="H1564:H1565"/>
    <mergeCell ref="I1564:I1565"/>
    <mergeCell ref="J1564:J1565"/>
    <mergeCell ref="K1564:K1565"/>
    <mergeCell ref="A1564:A1565"/>
    <mergeCell ref="B1564:B1565"/>
    <mergeCell ref="C1564:C1565"/>
    <mergeCell ref="D1564:D1565"/>
    <mergeCell ref="E1564:E1565"/>
    <mergeCell ref="G1562:G1563"/>
    <mergeCell ref="H1562:H1563"/>
    <mergeCell ref="I1562:I1563"/>
    <mergeCell ref="J1562:J1563"/>
    <mergeCell ref="K1562:K1563"/>
    <mergeCell ref="A1562:A1563"/>
    <mergeCell ref="B1562:B1563"/>
    <mergeCell ref="C1562:C1563"/>
    <mergeCell ref="D1562:D1563"/>
    <mergeCell ref="E1562:E1563"/>
    <mergeCell ref="G1560:G1561"/>
    <mergeCell ref="H1560:H1561"/>
    <mergeCell ref="I1560:I1561"/>
    <mergeCell ref="J1560:J1561"/>
    <mergeCell ref="K1560:K1561"/>
    <mergeCell ref="A1560:A1561"/>
    <mergeCell ref="B1560:B1561"/>
    <mergeCell ref="C1560:C1561"/>
    <mergeCell ref="D1560:D1561"/>
    <mergeCell ref="E1560:E1561"/>
    <mergeCell ref="G1558:G1559"/>
    <mergeCell ref="H1558:H1559"/>
    <mergeCell ref="I1558:I1559"/>
    <mergeCell ref="J1558:J1559"/>
    <mergeCell ref="K1558:K1559"/>
    <mergeCell ref="A1558:A1559"/>
    <mergeCell ref="B1558:B1559"/>
    <mergeCell ref="C1558:C1559"/>
    <mergeCell ref="D1558:D1559"/>
    <mergeCell ref="E1558:E1559"/>
    <mergeCell ref="G1556:G1557"/>
    <mergeCell ref="H1556:H1557"/>
    <mergeCell ref="I1556:I1557"/>
    <mergeCell ref="J1556:J1557"/>
    <mergeCell ref="K1556:K1557"/>
    <mergeCell ref="A1556:A1557"/>
    <mergeCell ref="B1556:B1557"/>
    <mergeCell ref="C1556:C1557"/>
    <mergeCell ref="D1556:D1557"/>
    <mergeCell ref="E1556:E1557"/>
    <mergeCell ref="G1554:G1555"/>
    <mergeCell ref="H1554:H1555"/>
    <mergeCell ref="I1554:I1555"/>
    <mergeCell ref="J1554:J1555"/>
    <mergeCell ref="K1554:K1555"/>
    <mergeCell ref="A1554:A1555"/>
    <mergeCell ref="B1554:B1555"/>
    <mergeCell ref="C1554:C1555"/>
    <mergeCell ref="D1554:D1555"/>
    <mergeCell ref="E1554:E1555"/>
    <mergeCell ref="G1552:G1553"/>
    <mergeCell ref="H1552:H1553"/>
    <mergeCell ref="I1552:I1553"/>
    <mergeCell ref="J1552:J1553"/>
    <mergeCell ref="K1552:K1553"/>
    <mergeCell ref="A1552:A1553"/>
    <mergeCell ref="B1552:B1553"/>
    <mergeCell ref="C1552:C1553"/>
    <mergeCell ref="D1552:D1553"/>
    <mergeCell ref="E1552:E1553"/>
    <mergeCell ref="G1550:G1551"/>
    <mergeCell ref="H1550:H1551"/>
    <mergeCell ref="I1550:I1551"/>
    <mergeCell ref="J1550:J1551"/>
    <mergeCell ref="K1550:K1551"/>
    <mergeCell ref="A1550:A1551"/>
    <mergeCell ref="B1550:B1551"/>
    <mergeCell ref="C1550:C1551"/>
    <mergeCell ref="D1550:D1551"/>
    <mergeCell ref="E1550:E1551"/>
    <mergeCell ref="G1548:G1549"/>
    <mergeCell ref="H1548:H1549"/>
    <mergeCell ref="I1548:I1549"/>
    <mergeCell ref="J1548:J1549"/>
    <mergeCell ref="K1548:K1549"/>
    <mergeCell ref="A1548:A1549"/>
    <mergeCell ref="B1548:B1549"/>
    <mergeCell ref="C1548:C1549"/>
    <mergeCell ref="D1548:D1549"/>
    <mergeCell ref="E1548:E1549"/>
    <mergeCell ref="G1546:G1547"/>
    <mergeCell ref="H1546:H1547"/>
    <mergeCell ref="I1546:I1547"/>
    <mergeCell ref="J1546:J1547"/>
    <mergeCell ref="K1546:K1547"/>
    <mergeCell ref="A1546:A1547"/>
    <mergeCell ref="B1546:B1547"/>
    <mergeCell ref="C1546:C1547"/>
    <mergeCell ref="D1546:D1547"/>
    <mergeCell ref="E1546:E1547"/>
    <mergeCell ref="G1544:G1545"/>
    <mergeCell ref="H1544:H1545"/>
    <mergeCell ref="I1544:I1545"/>
    <mergeCell ref="J1544:J1545"/>
    <mergeCell ref="K1544:K1545"/>
    <mergeCell ref="A1544:A1545"/>
    <mergeCell ref="B1544:B1545"/>
    <mergeCell ref="C1544:C1545"/>
    <mergeCell ref="D1544:D1545"/>
    <mergeCell ref="E1544:E1545"/>
    <mergeCell ref="G1542:G1543"/>
    <mergeCell ref="H1542:H1543"/>
    <mergeCell ref="I1542:I1543"/>
    <mergeCell ref="J1542:J1543"/>
    <mergeCell ref="K1542:K1543"/>
    <mergeCell ref="A1542:A1543"/>
    <mergeCell ref="B1542:B1543"/>
    <mergeCell ref="C1542:C1543"/>
    <mergeCell ref="D1542:D1543"/>
    <mergeCell ref="E1542:E1543"/>
    <mergeCell ref="G1540:G1541"/>
    <mergeCell ref="H1540:H1541"/>
    <mergeCell ref="I1540:I1541"/>
    <mergeCell ref="J1540:J1541"/>
    <mergeCell ref="K1540:K1541"/>
    <mergeCell ref="A1540:A1541"/>
    <mergeCell ref="B1540:B1541"/>
    <mergeCell ref="C1540:C1541"/>
    <mergeCell ref="D1540:D1541"/>
    <mergeCell ref="E1540:E1541"/>
    <mergeCell ref="G1538:G1539"/>
    <mergeCell ref="H1538:H1539"/>
    <mergeCell ref="I1538:I1539"/>
    <mergeCell ref="J1538:J1539"/>
    <mergeCell ref="K1538:K1539"/>
    <mergeCell ref="A1538:A1539"/>
    <mergeCell ref="B1538:B1539"/>
    <mergeCell ref="C1538:C1539"/>
    <mergeCell ref="D1538:D1539"/>
    <mergeCell ref="E1538:E1539"/>
    <mergeCell ref="G1536:G1537"/>
    <mergeCell ref="H1536:H1537"/>
    <mergeCell ref="I1536:I1537"/>
    <mergeCell ref="J1536:J1537"/>
    <mergeCell ref="K1536:K1537"/>
    <mergeCell ref="A1536:A1537"/>
    <mergeCell ref="B1536:B1537"/>
    <mergeCell ref="C1536:C1537"/>
    <mergeCell ref="D1536:D1537"/>
    <mergeCell ref="E1536:E1537"/>
    <mergeCell ref="G1534:G1535"/>
    <mergeCell ref="H1534:H1535"/>
    <mergeCell ref="I1534:I1535"/>
    <mergeCell ref="J1534:J1535"/>
    <mergeCell ref="K1534:K1535"/>
    <mergeCell ref="A1534:A1535"/>
    <mergeCell ref="B1534:B1535"/>
    <mergeCell ref="C1534:C1535"/>
    <mergeCell ref="D1534:D1535"/>
    <mergeCell ref="E1534:E1535"/>
    <mergeCell ref="G1532:G1533"/>
    <mergeCell ref="H1532:H1533"/>
    <mergeCell ref="I1532:I1533"/>
    <mergeCell ref="J1532:J1533"/>
    <mergeCell ref="K1532:K1533"/>
    <mergeCell ref="A1532:A1533"/>
    <mergeCell ref="B1532:B1533"/>
    <mergeCell ref="C1532:C1533"/>
    <mergeCell ref="D1532:D1533"/>
    <mergeCell ref="E1532:E1533"/>
    <mergeCell ref="G1530:G1531"/>
    <mergeCell ref="H1530:H1531"/>
    <mergeCell ref="I1530:I1531"/>
    <mergeCell ref="J1530:J1531"/>
    <mergeCell ref="K1530:K1531"/>
    <mergeCell ref="A1530:A1531"/>
    <mergeCell ref="B1530:B1531"/>
    <mergeCell ref="C1530:C1531"/>
    <mergeCell ref="D1530:D1531"/>
    <mergeCell ref="E1530:E1531"/>
    <mergeCell ref="G1528:G1529"/>
    <mergeCell ref="H1528:H1529"/>
    <mergeCell ref="I1528:I1529"/>
    <mergeCell ref="J1528:J1529"/>
    <mergeCell ref="K1528:K1529"/>
    <mergeCell ref="A1528:A1529"/>
    <mergeCell ref="B1528:B1529"/>
    <mergeCell ref="C1528:C1529"/>
    <mergeCell ref="D1528:D1529"/>
    <mergeCell ref="E1528:E1529"/>
    <mergeCell ref="G1526:G1527"/>
    <mergeCell ref="H1526:H1527"/>
    <mergeCell ref="I1526:I1527"/>
    <mergeCell ref="J1526:J1527"/>
    <mergeCell ref="K1526:K1527"/>
    <mergeCell ref="A1526:A1527"/>
    <mergeCell ref="B1526:B1527"/>
    <mergeCell ref="C1526:C1527"/>
    <mergeCell ref="D1526:D1527"/>
    <mergeCell ref="E1526:E1527"/>
    <mergeCell ref="G1524:G1525"/>
    <mergeCell ref="H1524:H1525"/>
    <mergeCell ref="I1524:I1525"/>
    <mergeCell ref="J1524:J1525"/>
    <mergeCell ref="K1524:K1525"/>
    <mergeCell ref="A1524:A1525"/>
    <mergeCell ref="B1524:B1525"/>
    <mergeCell ref="C1524:C1525"/>
    <mergeCell ref="D1524:D1525"/>
    <mergeCell ref="E1524:E1525"/>
    <mergeCell ref="G1522:G1523"/>
    <mergeCell ref="H1522:H1523"/>
    <mergeCell ref="I1522:I1523"/>
    <mergeCell ref="J1522:J1523"/>
    <mergeCell ref="K1522:K1523"/>
    <mergeCell ref="A1522:A1523"/>
    <mergeCell ref="B1522:B1523"/>
    <mergeCell ref="C1522:C1523"/>
    <mergeCell ref="D1522:D1523"/>
    <mergeCell ref="E1522:E1523"/>
    <mergeCell ref="G1520:G1521"/>
    <mergeCell ref="H1520:H1521"/>
    <mergeCell ref="I1520:I1521"/>
    <mergeCell ref="J1520:J1521"/>
    <mergeCell ref="K1520:K1521"/>
    <mergeCell ref="A1520:A1521"/>
    <mergeCell ref="B1520:B1521"/>
    <mergeCell ref="C1520:C1521"/>
    <mergeCell ref="D1520:D1521"/>
    <mergeCell ref="E1520:E1521"/>
    <mergeCell ref="G1518:G1519"/>
    <mergeCell ref="H1518:H1519"/>
    <mergeCell ref="I1518:I1519"/>
    <mergeCell ref="J1518:J1519"/>
    <mergeCell ref="K1518:K1519"/>
    <mergeCell ref="A1518:A1519"/>
    <mergeCell ref="B1518:B1519"/>
    <mergeCell ref="C1518:C1519"/>
    <mergeCell ref="D1518:D1519"/>
    <mergeCell ref="E1518:E1519"/>
    <mergeCell ref="G1516:G1517"/>
    <mergeCell ref="H1516:H1517"/>
    <mergeCell ref="I1516:I1517"/>
    <mergeCell ref="J1516:J1517"/>
    <mergeCell ref="K1516:K1517"/>
    <mergeCell ref="A1516:A1517"/>
    <mergeCell ref="B1516:B1517"/>
    <mergeCell ref="C1516:C1517"/>
    <mergeCell ref="D1516:D1517"/>
    <mergeCell ref="E1516:E1517"/>
    <mergeCell ref="G1514:G1515"/>
    <mergeCell ref="H1514:H1515"/>
    <mergeCell ref="I1514:I1515"/>
    <mergeCell ref="J1514:J1515"/>
    <mergeCell ref="K1514:K1515"/>
    <mergeCell ref="A1514:A1515"/>
    <mergeCell ref="B1514:B1515"/>
    <mergeCell ref="C1514:C1515"/>
    <mergeCell ref="D1514:D1515"/>
    <mergeCell ref="E1514:E1515"/>
    <mergeCell ref="G1512:G1513"/>
    <mergeCell ref="H1512:H1513"/>
    <mergeCell ref="I1512:I1513"/>
    <mergeCell ref="J1512:J1513"/>
    <mergeCell ref="K1512:K1513"/>
    <mergeCell ref="A1512:A1513"/>
    <mergeCell ref="B1512:B1513"/>
    <mergeCell ref="C1512:C1513"/>
    <mergeCell ref="D1512:D1513"/>
    <mergeCell ref="E1512:E1513"/>
    <mergeCell ref="G1510:G1511"/>
    <mergeCell ref="H1510:H1511"/>
    <mergeCell ref="I1510:I1511"/>
    <mergeCell ref="J1510:J1511"/>
    <mergeCell ref="K1510:K1511"/>
    <mergeCell ref="A1510:A1511"/>
    <mergeCell ref="B1510:B1511"/>
    <mergeCell ref="C1510:C1511"/>
    <mergeCell ref="D1510:D1511"/>
    <mergeCell ref="E1510:E1511"/>
    <mergeCell ref="G1508:G1509"/>
    <mergeCell ref="H1508:H1509"/>
    <mergeCell ref="I1508:I1509"/>
    <mergeCell ref="J1508:J1509"/>
    <mergeCell ref="K1508:K1509"/>
    <mergeCell ref="A1508:A1509"/>
    <mergeCell ref="B1508:B1509"/>
    <mergeCell ref="C1508:C1509"/>
    <mergeCell ref="D1508:D1509"/>
    <mergeCell ref="E1508:E1509"/>
    <mergeCell ref="G1506:G1507"/>
    <mergeCell ref="H1506:H1507"/>
    <mergeCell ref="I1506:I1507"/>
    <mergeCell ref="J1506:J1507"/>
    <mergeCell ref="K1506:K1507"/>
    <mergeCell ref="A1506:A1507"/>
    <mergeCell ref="B1506:B1507"/>
    <mergeCell ref="C1506:C1507"/>
    <mergeCell ref="D1506:D1507"/>
    <mergeCell ref="E1506:E1507"/>
    <mergeCell ref="G1504:G1505"/>
    <mergeCell ref="H1504:H1505"/>
    <mergeCell ref="I1504:I1505"/>
    <mergeCell ref="J1504:J1505"/>
    <mergeCell ref="K1504:K1505"/>
    <mergeCell ref="A1504:A1505"/>
    <mergeCell ref="B1504:B1505"/>
    <mergeCell ref="C1504:C1505"/>
    <mergeCell ref="D1504:D1505"/>
    <mergeCell ref="E1504:E1505"/>
    <mergeCell ref="G1502:G1503"/>
    <mergeCell ref="H1502:H1503"/>
    <mergeCell ref="I1502:I1503"/>
    <mergeCell ref="J1502:J1503"/>
    <mergeCell ref="K1502:K1503"/>
    <mergeCell ref="A1502:A1503"/>
    <mergeCell ref="B1502:B1503"/>
    <mergeCell ref="C1502:C1503"/>
    <mergeCell ref="D1502:D1503"/>
    <mergeCell ref="E1502:E1503"/>
    <mergeCell ref="G1500:G1501"/>
    <mergeCell ref="H1500:H1501"/>
    <mergeCell ref="I1500:I1501"/>
    <mergeCell ref="J1500:J1501"/>
    <mergeCell ref="K1500:K1501"/>
    <mergeCell ref="A1500:A1501"/>
    <mergeCell ref="B1500:B1501"/>
    <mergeCell ref="C1500:C1501"/>
    <mergeCell ref="D1500:D1501"/>
    <mergeCell ref="E1500:E1501"/>
    <mergeCell ref="G1498:G1499"/>
    <mergeCell ref="H1498:H1499"/>
    <mergeCell ref="I1498:I1499"/>
    <mergeCell ref="J1498:J1499"/>
    <mergeCell ref="K1498:K1499"/>
    <mergeCell ref="A1498:A1499"/>
    <mergeCell ref="B1498:B1499"/>
    <mergeCell ref="C1498:C1499"/>
    <mergeCell ref="D1498:D1499"/>
    <mergeCell ref="E1498:E1499"/>
    <mergeCell ref="G1496:G1497"/>
    <mergeCell ref="H1496:H1497"/>
    <mergeCell ref="I1496:I1497"/>
    <mergeCell ref="J1496:J1497"/>
    <mergeCell ref="K1496:K1497"/>
    <mergeCell ref="A1496:A1497"/>
    <mergeCell ref="B1496:B1497"/>
    <mergeCell ref="C1496:C1497"/>
    <mergeCell ref="D1496:D1497"/>
    <mergeCell ref="E1496:E1497"/>
    <mergeCell ref="G1494:G1495"/>
    <mergeCell ref="H1494:H1495"/>
    <mergeCell ref="I1494:I1495"/>
    <mergeCell ref="J1494:J1495"/>
    <mergeCell ref="K1494:K1495"/>
    <mergeCell ref="A1494:A1495"/>
    <mergeCell ref="B1494:B1495"/>
    <mergeCell ref="C1494:C1495"/>
    <mergeCell ref="D1494:D1495"/>
    <mergeCell ref="E1494:E1495"/>
    <mergeCell ref="G1492:G1493"/>
    <mergeCell ref="H1492:H1493"/>
    <mergeCell ref="I1492:I1493"/>
    <mergeCell ref="J1492:J1493"/>
    <mergeCell ref="K1492:K1493"/>
    <mergeCell ref="A1492:A1493"/>
    <mergeCell ref="B1492:B1493"/>
    <mergeCell ref="C1492:C1493"/>
    <mergeCell ref="D1492:D1493"/>
    <mergeCell ref="E1492:E1493"/>
    <mergeCell ref="G1490:G1491"/>
    <mergeCell ref="H1490:H1491"/>
    <mergeCell ref="I1490:I1491"/>
    <mergeCell ref="J1490:J1491"/>
    <mergeCell ref="K1490:K1491"/>
    <mergeCell ref="A1490:A1491"/>
    <mergeCell ref="B1490:B1491"/>
    <mergeCell ref="C1490:C1491"/>
    <mergeCell ref="D1490:D1491"/>
    <mergeCell ref="E1490:E1491"/>
    <mergeCell ref="G1488:G1489"/>
    <mergeCell ref="H1488:H1489"/>
    <mergeCell ref="I1488:I1489"/>
    <mergeCell ref="J1488:J1489"/>
    <mergeCell ref="K1488:K1489"/>
    <mergeCell ref="A1488:A1489"/>
    <mergeCell ref="B1488:B1489"/>
    <mergeCell ref="C1488:C1489"/>
    <mergeCell ref="D1488:D1489"/>
    <mergeCell ref="E1488:E1489"/>
    <mergeCell ref="G1486:G1487"/>
    <mergeCell ref="H1486:H1487"/>
    <mergeCell ref="I1486:I1487"/>
    <mergeCell ref="J1486:J1487"/>
    <mergeCell ref="K1486:K1487"/>
    <mergeCell ref="A1486:A1487"/>
    <mergeCell ref="B1486:B1487"/>
    <mergeCell ref="C1486:C1487"/>
    <mergeCell ref="D1486:D1487"/>
    <mergeCell ref="E1486:E1487"/>
    <mergeCell ref="G1484:G1485"/>
    <mergeCell ref="H1484:H1485"/>
    <mergeCell ref="I1484:I1485"/>
    <mergeCell ref="J1484:J1485"/>
    <mergeCell ref="K1484:K1485"/>
    <mergeCell ref="A1484:A1485"/>
    <mergeCell ref="B1484:B1485"/>
    <mergeCell ref="C1484:C1485"/>
    <mergeCell ref="D1484:D1485"/>
    <mergeCell ref="E1484:E1485"/>
    <mergeCell ref="G1482:G1483"/>
    <mergeCell ref="H1482:H1483"/>
    <mergeCell ref="I1482:I1483"/>
    <mergeCell ref="J1482:J1483"/>
    <mergeCell ref="K1482:K1483"/>
    <mergeCell ref="A1482:A1483"/>
    <mergeCell ref="B1482:B1483"/>
    <mergeCell ref="C1482:C1483"/>
    <mergeCell ref="D1482:D1483"/>
    <mergeCell ref="E1482:E1483"/>
    <mergeCell ref="G1480:G1481"/>
    <mergeCell ref="H1480:H1481"/>
    <mergeCell ref="I1480:I1481"/>
    <mergeCell ref="J1480:J1481"/>
    <mergeCell ref="K1480:K1481"/>
    <mergeCell ref="A1480:A1481"/>
    <mergeCell ref="B1480:B1481"/>
    <mergeCell ref="C1480:C1481"/>
    <mergeCell ref="D1480:D1481"/>
    <mergeCell ref="E1480:E1481"/>
    <mergeCell ref="G1478:G1479"/>
    <mergeCell ref="H1478:H1479"/>
    <mergeCell ref="I1478:I1479"/>
    <mergeCell ref="J1478:J1479"/>
    <mergeCell ref="K1478:K1479"/>
    <mergeCell ref="A1478:A1479"/>
    <mergeCell ref="B1478:B1479"/>
    <mergeCell ref="C1478:C1479"/>
    <mergeCell ref="D1478:D1479"/>
    <mergeCell ref="E1478:E1479"/>
    <mergeCell ref="G1476:G1477"/>
    <mergeCell ref="H1476:H1477"/>
    <mergeCell ref="I1476:I1477"/>
    <mergeCell ref="J1476:J1477"/>
    <mergeCell ref="K1476:K1477"/>
    <mergeCell ref="A1476:A1477"/>
    <mergeCell ref="B1476:B1477"/>
    <mergeCell ref="C1476:C1477"/>
    <mergeCell ref="D1476:D1477"/>
    <mergeCell ref="E1476:E1477"/>
    <mergeCell ref="G1474:G1475"/>
    <mergeCell ref="H1474:H1475"/>
    <mergeCell ref="I1474:I1475"/>
    <mergeCell ref="J1474:J1475"/>
    <mergeCell ref="K1474:K1475"/>
    <mergeCell ref="A1474:A1475"/>
    <mergeCell ref="B1474:B1475"/>
    <mergeCell ref="C1474:C1475"/>
    <mergeCell ref="D1474:D1475"/>
    <mergeCell ref="E1474:E1475"/>
    <mergeCell ref="G1472:G1473"/>
    <mergeCell ref="H1472:H1473"/>
    <mergeCell ref="I1472:I1473"/>
    <mergeCell ref="J1472:J1473"/>
    <mergeCell ref="K1472:K1473"/>
    <mergeCell ref="A1472:A1473"/>
    <mergeCell ref="B1472:B1473"/>
    <mergeCell ref="C1472:C1473"/>
    <mergeCell ref="D1472:D1473"/>
    <mergeCell ref="E1472:E1473"/>
    <mergeCell ref="G1470:G1471"/>
    <mergeCell ref="H1470:H1471"/>
    <mergeCell ref="I1470:I1471"/>
    <mergeCell ref="J1470:J1471"/>
    <mergeCell ref="K1470:K1471"/>
    <mergeCell ref="A1470:A1471"/>
    <mergeCell ref="B1470:B1471"/>
    <mergeCell ref="C1470:C1471"/>
    <mergeCell ref="D1470:D1471"/>
    <mergeCell ref="E1470:E1471"/>
    <mergeCell ref="G1468:G1469"/>
    <mergeCell ref="H1468:H1469"/>
    <mergeCell ref="I1468:I1469"/>
    <mergeCell ref="J1468:J1469"/>
    <mergeCell ref="K1468:K1469"/>
    <mergeCell ref="A1468:A1469"/>
    <mergeCell ref="B1468:B1469"/>
    <mergeCell ref="C1468:C1469"/>
    <mergeCell ref="D1468:D1469"/>
    <mergeCell ref="E1468:E1469"/>
    <mergeCell ref="G1466:G1467"/>
    <mergeCell ref="H1466:H1467"/>
    <mergeCell ref="I1466:I1467"/>
    <mergeCell ref="J1466:J1467"/>
    <mergeCell ref="K1466:K1467"/>
    <mergeCell ref="A1466:A1467"/>
    <mergeCell ref="B1466:B1467"/>
    <mergeCell ref="C1466:C1467"/>
    <mergeCell ref="D1466:D1467"/>
    <mergeCell ref="E1466:E1467"/>
    <mergeCell ref="G1464:G1465"/>
    <mergeCell ref="H1464:H1465"/>
    <mergeCell ref="I1464:I1465"/>
    <mergeCell ref="J1464:J1465"/>
    <mergeCell ref="K1464:K1465"/>
    <mergeCell ref="A1464:A1465"/>
    <mergeCell ref="B1464:B1465"/>
    <mergeCell ref="C1464:C1465"/>
    <mergeCell ref="D1464:D1465"/>
    <mergeCell ref="E1464:E1465"/>
    <mergeCell ref="G1462:G1463"/>
    <mergeCell ref="H1462:H1463"/>
    <mergeCell ref="I1462:I1463"/>
    <mergeCell ref="J1462:J1463"/>
    <mergeCell ref="K1462:K1463"/>
    <mergeCell ref="A1462:A1463"/>
    <mergeCell ref="B1462:B1463"/>
    <mergeCell ref="C1462:C1463"/>
    <mergeCell ref="D1462:D1463"/>
    <mergeCell ref="E1462:E1463"/>
    <mergeCell ref="G1460:G1461"/>
    <mergeCell ref="H1460:H1461"/>
    <mergeCell ref="I1460:I1461"/>
    <mergeCell ref="J1460:J1461"/>
    <mergeCell ref="K1460:K1461"/>
    <mergeCell ref="A1460:A1461"/>
    <mergeCell ref="B1460:B1461"/>
    <mergeCell ref="C1460:C1461"/>
    <mergeCell ref="D1460:D1461"/>
    <mergeCell ref="E1460:E1461"/>
    <mergeCell ref="G1458:G1459"/>
    <mergeCell ref="H1458:H1459"/>
    <mergeCell ref="I1458:I1459"/>
    <mergeCell ref="J1458:J1459"/>
    <mergeCell ref="K1458:K1459"/>
    <mergeCell ref="A1458:A1459"/>
    <mergeCell ref="B1458:B1459"/>
    <mergeCell ref="C1458:C1459"/>
    <mergeCell ref="D1458:D1459"/>
    <mergeCell ref="E1458:E1459"/>
    <mergeCell ref="G1456:G1457"/>
    <mergeCell ref="H1456:H1457"/>
    <mergeCell ref="I1456:I1457"/>
    <mergeCell ref="J1456:J1457"/>
    <mergeCell ref="K1456:K1457"/>
    <mergeCell ref="A1456:A1457"/>
    <mergeCell ref="B1456:B1457"/>
    <mergeCell ref="C1456:C1457"/>
    <mergeCell ref="D1456:D1457"/>
    <mergeCell ref="E1456:E1457"/>
    <mergeCell ref="G1454:G1455"/>
    <mergeCell ref="H1454:H1455"/>
    <mergeCell ref="I1454:I1455"/>
    <mergeCell ref="J1454:J1455"/>
    <mergeCell ref="K1454:K1455"/>
    <mergeCell ref="A1454:A1455"/>
    <mergeCell ref="B1454:B1455"/>
    <mergeCell ref="C1454:C1455"/>
    <mergeCell ref="D1454:D1455"/>
    <mergeCell ref="E1454:E1455"/>
    <mergeCell ref="G1452:G1453"/>
    <mergeCell ref="H1452:H1453"/>
    <mergeCell ref="I1452:I1453"/>
    <mergeCell ref="J1452:J1453"/>
    <mergeCell ref="K1452:K1453"/>
    <mergeCell ref="A1452:A1453"/>
    <mergeCell ref="B1452:B1453"/>
    <mergeCell ref="C1452:C1453"/>
    <mergeCell ref="D1452:D1453"/>
    <mergeCell ref="E1452:E1453"/>
    <mergeCell ref="G1450:G1451"/>
    <mergeCell ref="H1450:H1451"/>
    <mergeCell ref="I1450:I1451"/>
    <mergeCell ref="J1450:J1451"/>
    <mergeCell ref="K1450:K1451"/>
    <mergeCell ref="A1450:A1451"/>
    <mergeCell ref="B1450:B1451"/>
    <mergeCell ref="C1450:C1451"/>
    <mergeCell ref="D1450:D1451"/>
    <mergeCell ref="E1450:E1451"/>
    <mergeCell ref="G1448:G1449"/>
    <mergeCell ref="H1448:H1449"/>
    <mergeCell ref="I1448:I1449"/>
    <mergeCell ref="J1448:J1449"/>
    <mergeCell ref="K1448:K1449"/>
    <mergeCell ref="A1448:A1449"/>
    <mergeCell ref="B1448:B1449"/>
    <mergeCell ref="C1448:C1449"/>
    <mergeCell ref="D1448:D1449"/>
    <mergeCell ref="E1448:E1449"/>
    <mergeCell ref="G1446:G1447"/>
    <mergeCell ref="H1446:H1447"/>
    <mergeCell ref="I1446:I1447"/>
    <mergeCell ref="J1446:J1447"/>
    <mergeCell ref="K1446:K1447"/>
    <mergeCell ref="A1446:A1447"/>
    <mergeCell ref="B1446:B1447"/>
    <mergeCell ref="C1446:C1447"/>
    <mergeCell ref="D1446:D1447"/>
    <mergeCell ref="E1446:E1447"/>
    <mergeCell ref="G1444:G1445"/>
    <mergeCell ref="H1444:H1445"/>
    <mergeCell ref="I1444:I1445"/>
    <mergeCell ref="J1444:J1445"/>
    <mergeCell ref="K1444:K1445"/>
    <mergeCell ref="A1444:A1445"/>
    <mergeCell ref="B1444:B1445"/>
    <mergeCell ref="C1444:C1445"/>
    <mergeCell ref="D1444:D1445"/>
    <mergeCell ref="E1444:E1445"/>
    <mergeCell ref="G1442:G1443"/>
    <mergeCell ref="H1442:H1443"/>
    <mergeCell ref="I1442:I1443"/>
    <mergeCell ref="J1442:J1443"/>
    <mergeCell ref="K1442:K1443"/>
    <mergeCell ref="A1442:A1443"/>
    <mergeCell ref="B1442:B1443"/>
    <mergeCell ref="C1442:C1443"/>
    <mergeCell ref="D1442:D1443"/>
    <mergeCell ref="E1442:E1443"/>
    <mergeCell ref="G1440:G1441"/>
    <mergeCell ref="H1440:H1441"/>
    <mergeCell ref="I1440:I1441"/>
    <mergeCell ref="J1440:J1441"/>
    <mergeCell ref="K1440:K1441"/>
    <mergeCell ref="A1440:A1441"/>
    <mergeCell ref="B1440:B1441"/>
    <mergeCell ref="C1440:C1441"/>
    <mergeCell ref="D1440:D1441"/>
    <mergeCell ref="E1440:E1441"/>
    <mergeCell ref="G1438:G1439"/>
    <mergeCell ref="H1438:H1439"/>
    <mergeCell ref="I1438:I1439"/>
    <mergeCell ref="J1438:J1439"/>
    <mergeCell ref="K1438:K1439"/>
    <mergeCell ref="A1438:A1439"/>
    <mergeCell ref="B1438:B1439"/>
    <mergeCell ref="C1438:C1439"/>
    <mergeCell ref="D1438:D1439"/>
    <mergeCell ref="E1438:E1439"/>
    <mergeCell ref="G1436:G1437"/>
    <mergeCell ref="H1436:H1437"/>
    <mergeCell ref="I1436:I1437"/>
    <mergeCell ref="J1436:J1437"/>
    <mergeCell ref="K1436:K1437"/>
    <mergeCell ref="A1436:A1437"/>
    <mergeCell ref="B1436:B1437"/>
    <mergeCell ref="C1436:C1437"/>
    <mergeCell ref="D1436:D1437"/>
    <mergeCell ref="E1436:E1437"/>
    <mergeCell ref="G1434:G1435"/>
    <mergeCell ref="H1434:H1435"/>
    <mergeCell ref="I1434:I1435"/>
    <mergeCell ref="J1434:J1435"/>
    <mergeCell ref="K1434:K1435"/>
    <mergeCell ref="A1434:A1435"/>
    <mergeCell ref="B1434:B1435"/>
    <mergeCell ref="C1434:C1435"/>
    <mergeCell ref="D1434:D1435"/>
    <mergeCell ref="E1434:E1435"/>
    <mergeCell ref="G1432:G1433"/>
    <mergeCell ref="H1432:H1433"/>
    <mergeCell ref="I1432:I1433"/>
    <mergeCell ref="J1432:J1433"/>
    <mergeCell ref="K1432:K1433"/>
    <mergeCell ref="A1432:A1433"/>
    <mergeCell ref="B1432:B1433"/>
    <mergeCell ref="C1432:C1433"/>
    <mergeCell ref="D1432:D1433"/>
    <mergeCell ref="E1432:E1433"/>
    <mergeCell ref="G1430:G1431"/>
    <mergeCell ref="H1430:H1431"/>
    <mergeCell ref="I1430:I1431"/>
    <mergeCell ref="J1430:J1431"/>
    <mergeCell ref="K1430:K1431"/>
    <mergeCell ref="A1430:A1431"/>
    <mergeCell ref="B1430:B1431"/>
    <mergeCell ref="C1430:C1431"/>
    <mergeCell ref="D1430:D1431"/>
    <mergeCell ref="E1430:E1431"/>
    <mergeCell ref="G1428:G1429"/>
    <mergeCell ref="H1428:H1429"/>
    <mergeCell ref="I1428:I1429"/>
    <mergeCell ref="J1428:J1429"/>
    <mergeCell ref="K1428:K1429"/>
    <mergeCell ref="A1428:A1429"/>
    <mergeCell ref="B1428:B1429"/>
    <mergeCell ref="C1428:C1429"/>
    <mergeCell ref="D1428:D1429"/>
    <mergeCell ref="E1428:E1429"/>
    <mergeCell ref="G1426:G1427"/>
    <mergeCell ref="H1426:H1427"/>
    <mergeCell ref="I1426:I1427"/>
    <mergeCell ref="J1426:J1427"/>
    <mergeCell ref="K1426:K1427"/>
    <mergeCell ref="A1426:A1427"/>
    <mergeCell ref="B1426:B1427"/>
    <mergeCell ref="C1426:C1427"/>
    <mergeCell ref="D1426:D1427"/>
    <mergeCell ref="E1426:E1427"/>
    <mergeCell ref="G1424:G1425"/>
    <mergeCell ref="H1424:H1425"/>
    <mergeCell ref="I1424:I1425"/>
    <mergeCell ref="J1424:J1425"/>
    <mergeCell ref="K1424:K1425"/>
    <mergeCell ref="A1424:A1425"/>
    <mergeCell ref="B1424:B1425"/>
    <mergeCell ref="C1424:C1425"/>
    <mergeCell ref="D1424:D1425"/>
    <mergeCell ref="E1424:E1425"/>
    <mergeCell ref="G1422:G1423"/>
    <mergeCell ref="H1422:H1423"/>
    <mergeCell ref="I1422:I1423"/>
    <mergeCell ref="J1422:J1423"/>
    <mergeCell ref="K1422:K1423"/>
    <mergeCell ref="A1422:A1423"/>
    <mergeCell ref="B1422:B1423"/>
    <mergeCell ref="C1422:C1423"/>
    <mergeCell ref="D1422:D1423"/>
    <mergeCell ref="E1422:E1423"/>
    <mergeCell ref="G1420:G1421"/>
    <mergeCell ref="H1420:H1421"/>
    <mergeCell ref="I1420:I1421"/>
    <mergeCell ref="J1420:J1421"/>
    <mergeCell ref="K1420:K1421"/>
    <mergeCell ref="A1420:A1421"/>
    <mergeCell ref="B1420:B1421"/>
    <mergeCell ref="C1420:C1421"/>
    <mergeCell ref="D1420:D1421"/>
    <mergeCell ref="E1420:E1421"/>
    <mergeCell ref="G1418:G1419"/>
    <mergeCell ref="H1418:H1419"/>
    <mergeCell ref="I1418:I1419"/>
    <mergeCell ref="J1418:J1419"/>
    <mergeCell ref="K1418:K1419"/>
    <mergeCell ref="A1418:A1419"/>
    <mergeCell ref="B1418:B1419"/>
    <mergeCell ref="C1418:C1419"/>
    <mergeCell ref="D1418:D1419"/>
    <mergeCell ref="E1418:E1419"/>
    <mergeCell ref="G1416:G1417"/>
    <mergeCell ref="H1416:H1417"/>
    <mergeCell ref="I1416:I1417"/>
    <mergeCell ref="J1416:J1417"/>
    <mergeCell ref="K1416:K1417"/>
    <mergeCell ref="A1416:A1417"/>
    <mergeCell ref="B1416:B1417"/>
    <mergeCell ref="C1416:C1417"/>
    <mergeCell ref="D1416:D1417"/>
    <mergeCell ref="E1416:E1417"/>
    <mergeCell ref="G1414:G1415"/>
    <mergeCell ref="H1414:H1415"/>
    <mergeCell ref="I1414:I1415"/>
    <mergeCell ref="J1414:J1415"/>
    <mergeCell ref="K1414:K1415"/>
    <mergeCell ref="A1414:A1415"/>
    <mergeCell ref="B1414:B1415"/>
    <mergeCell ref="C1414:C1415"/>
    <mergeCell ref="D1414:D1415"/>
    <mergeCell ref="E1414:E1415"/>
    <mergeCell ref="G1412:G1413"/>
    <mergeCell ref="H1412:H1413"/>
    <mergeCell ref="I1412:I1413"/>
    <mergeCell ref="J1412:J1413"/>
    <mergeCell ref="K1412:K1413"/>
    <mergeCell ref="A1412:A1413"/>
    <mergeCell ref="B1412:B1413"/>
    <mergeCell ref="C1412:C1413"/>
    <mergeCell ref="D1412:D1413"/>
    <mergeCell ref="E1412:E1413"/>
    <mergeCell ref="G1410:G1411"/>
    <mergeCell ref="H1410:H1411"/>
    <mergeCell ref="I1410:I1411"/>
    <mergeCell ref="J1410:J1411"/>
    <mergeCell ref="K1410:K1411"/>
    <mergeCell ref="A1410:A1411"/>
    <mergeCell ref="B1410:B1411"/>
    <mergeCell ref="C1410:C1411"/>
    <mergeCell ref="D1410:D1411"/>
    <mergeCell ref="E1410:E1411"/>
    <mergeCell ref="G1408:G1409"/>
    <mergeCell ref="H1408:H1409"/>
    <mergeCell ref="I1408:I1409"/>
    <mergeCell ref="J1408:J1409"/>
    <mergeCell ref="K1408:K1409"/>
    <mergeCell ref="A1408:A1409"/>
    <mergeCell ref="B1408:B1409"/>
    <mergeCell ref="C1408:C1409"/>
    <mergeCell ref="D1408:D1409"/>
    <mergeCell ref="E1408:E1409"/>
    <mergeCell ref="G1406:G1407"/>
    <mergeCell ref="H1406:H1407"/>
    <mergeCell ref="I1406:I1407"/>
    <mergeCell ref="J1406:J1407"/>
    <mergeCell ref="K1406:K1407"/>
    <mergeCell ref="A1406:A1407"/>
    <mergeCell ref="B1406:B1407"/>
    <mergeCell ref="C1406:C1407"/>
    <mergeCell ref="D1406:D1407"/>
    <mergeCell ref="E1406:E1407"/>
    <mergeCell ref="G1404:G1405"/>
    <mergeCell ref="H1404:H1405"/>
    <mergeCell ref="I1404:I1405"/>
    <mergeCell ref="J1404:J1405"/>
    <mergeCell ref="K1404:K1405"/>
    <mergeCell ref="A1404:A1405"/>
    <mergeCell ref="B1404:B1405"/>
    <mergeCell ref="C1404:C1405"/>
    <mergeCell ref="D1404:D1405"/>
    <mergeCell ref="E1404:E1405"/>
    <mergeCell ref="G1402:G1403"/>
    <mergeCell ref="H1402:H1403"/>
    <mergeCell ref="I1402:I1403"/>
    <mergeCell ref="J1402:J1403"/>
    <mergeCell ref="K1402:K1403"/>
    <mergeCell ref="A1402:A1403"/>
    <mergeCell ref="B1402:B1403"/>
    <mergeCell ref="C1402:C1403"/>
    <mergeCell ref="D1402:D1403"/>
    <mergeCell ref="E1402:E1403"/>
    <mergeCell ref="G1400:G1401"/>
    <mergeCell ref="H1400:H1401"/>
    <mergeCell ref="I1400:I1401"/>
    <mergeCell ref="J1400:J1401"/>
    <mergeCell ref="K1400:K1401"/>
    <mergeCell ref="A1400:A1401"/>
    <mergeCell ref="B1400:B1401"/>
    <mergeCell ref="C1400:C1401"/>
    <mergeCell ref="D1400:D1401"/>
    <mergeCell ref="E1400:E1401"/>
    <mergeCell ref="G1398:G1399"/>
    <mergeCell ref="H1398:H1399"/>
    <mergeCell ref="I1398:I1399"/>
    <mergeCell ref="J1398:J1399"/>
    <mergeCell ref="K1398:K1399"/>
    <mergeCell ref="A1398:A1399"/>
    <mergeCell ref="B1398:B1399"/>
    <mergeCell ref="C1398:C1399"/>
    <mergeCell ref="D1398:D1399"/>
    <mergeCell ref="E1398:E1399"/>
    <mergeCell ref="G1396:G1397"/>
    <mergeCell ref="H1396:H1397"/>
    <mergeCell ref="I1396:I1397"/>
    <mergeCell ref="J1396:J1397"/>
    <mergeCell ref="K1396:K1397"/>
    <mergeCell ref="A1396:A1397"/>
    <mergeCell ref="B1396:B1397"/>
    <mergeCell ref="C1396:C1397"/>
    <mergeCell ref="D1396:D1397"/>
    <mergeCell ref="E1396:E1397"/>
    <mergeCell ref="G1394:G1395"/>
    <mergeCell ref="H1394:H1395"/>
    <mergeCell ref="I1394:I1395"/>
    <mergeCell ref="J1394:J1395"/>
    <mergeCell ref="K1394:K1395"/>
    <mergeCell ref="A1394:A1395"/>
    <mergeCell ref="B1394:B1395"/>
    <mergeCell ref="C1394:C1395"/>
    <mergeCell ref="D1394:D1395"/>
    <mergeCell ref="E1394:E1395"/>
    <mergeCell ref="G1392:G1393"/>
    <mergeCell ref="H1392:H1393"/>
    <mergeCell ref="I1392:I1393"/>
    <mergeCell ref="J1392:J1393"/>
    <mergeCell ref="K1392:K1393"/>
    <mergeCell ref="A1392:A1393"/>
    <mergeCell ref="B1392:B1393"/>
    <mergeCell ref="C1392:C1393"/>
    <mergeCell ref="D1392:D1393"/>
    <mergeCell ref="E1392:E1393"/>
    <mergeCell ref="G1390:G1391"/>
    <mergeCell ref="H1390:H1391"/>
    <mergeCell ref="I1390:I1391"/>
    <mergeCell ref="J1390:J1391"/>
    <mergeCell ref="K1390:K1391"/>
    <mergeCell ref="A1390:A1391"/>
    <mergeCell ref="B1390:B1391"/>
    <mergeCell ref="C1390:C1391"/>
    <mergeCell ref="D1390:D1391"/>
    <mergeCell ref="E1390:E1391"/>
    <mergeCell ref="G1388:G1389"/>
    <mergeCell ref="H1388:H1389"/>
    <mergeCell ref="I1388:I1389"/>
    <mergeCell ref="J1388:J1389"/>
    <mergeCell ref="K1388:K1389"/>
    <mergeCell ref="A1388:A1389"/>
    <mergeCell ref="B1388:B1389"/>
    <mergeCell ref="C1388:C1389"/>
    <mergeCell ref="D1388:D1389"/>
    <mergeCell ref="E1388:E1389"/>
    <mergeCell ref="G1386:G1387"/>
    <mergeCell ref="H1386:H1387"/>
    <mergeCell ref="I1386:I1387"/>
    <mergeCell ref="J1386:J1387"/>
    <mergeCell ref="K1386:K1387"/>
    <mergeCell ref="A1386:A1387"/>
    <mergeCell ref="B1386:B1387"/>
    <mergeCell ref="C1386:C1387"/>
    <mergeCell ref="D1386:D1387"/>
    <mergeCell ref="E1386:E1387"/>
    <mergeCell ref="G1384:G1385"/>
    <mergeCell ref="H1384:H1385"/>
    <mergeCell ref="I1384:I1385"/>
    <mergeCell ref="J1384:J1385"/>
    <mergeCell ref="K1384:K1385"/>
    <mergeCell ref="A1384:A1385"/>
    <mergeCell ref="B1384:B1385"/>
    <mergeCell ref="C1384:C1385"/>
    <mergeCell ref="D1384:D1385"/>
    <mergeCell ref="E1384:E1385"/>
    <mergeCell ref="G1382:G1383"/>
    <mergeCell ref="H1382:H1383"/>
    <mergeCell ref="I1382:I1383"/>
    <mergeCell ref="J1382:J1383"/>
    <mergeCell ref="K1382:K1383"/>
    <mergeCell ref="A1382:A1383"/>
    <mergeCell ref="B1382:B1383"/>
    <mergeCell ref="C1382:C1383"/>
    <mergeCell ref="D1382:D1383"/>
    <mergeCell ref="E1382:E1383"/>
    <mergeCell ref="G1380:G1381"/>
    <mergeCell ref="H1380:H1381"/>
    <mergeCell ref="I1380:I1381"/>
    <mergeCell ref="J1380:J1381"/>
    <mergeCell ref="K1380:K1381"/>
    <mergeCell ref="A1380:A1381"/>
    <mergeCell ref="B1380:B1381"/>
    <mergeCell ref="C1380:C1381"/>
    <mergeCell ref="D1380:D1381"/>
    <mergeCell ref="E1380:E1381"/>
    <mergeCell ref="G1378:G1379"/>
    <mergeCell ref="H1378:H1379"/>
    <mergeCell ref="I1378:I1379"/>
    <mergeCell ref="J1378:J1379"/>
    <mergeCell ref="K1378:K1379"/>
    <mergeCell ref="A1378:A1379"/>
    <mergeCell ref="B1378:B1379"/>
    <mergeCell ref="C1378:C1379"/>
    <mergeCell ref="D1378:D1379"/>
    <mergeCell ref="E1378:E1379"/>
    <mergeCell ref="G1376:G1377"/>
    <mergeCell ref="H1376:H1377"/>
    <mergeCell ref="I1376:I1377"/>
    <mergeCell ref="J1376:J1377"/>
    <mergeCell ref="K1376:K1377"/>
    <mergeCell ref="A1376:A1377"/>
    <mergeCell ref="B1376:B1377"/>
    <mergeCell ref="C1376:C1377"/>
    <mergeCell ref="D1376:D1377"/>
    <mergeCell ref="E1376:E1377"/>
    <mergeCell ref="G1374:G1375"/>
    <mergeCell ref="H1374:H1375"/>
    <mergeCell ref="I1374:I1375"/>
    <mergeCell ref="J1374:J1375"/>
    <mergeCell ref="K1374:K1375"/>
    <mergeCell ref="A1374:A1375"/>
    <mergeCell ref="B1374:B1375"/>
    <mergeCell ref="C1374:C1375"/>
    <mergeCell ref="D1374:D1375"/>
    <mergeCell ref="E1374:E1375"/>
    <mergeCell ref="G1372:G1373"/>
    <mergeCell ref="H1372:H1373"/>
    <mergeCell ref="I1372:I1373"/>
    <mergeCell ref="J1372:J1373"/>
    <mergeCell ref="K1372:K1373"/>
    <mergeCell ref="A1372:A1373"/>
    <mergeCell ref="B1372:B1373"/>
    <mergeCell ref="C1372:C1373"/>
    <mergeCell ref="D1372:D1373"/>
    <mergeCell ref="E1372:E1373"/>
    <mergeCell ref="G1370:G1371"/>
    <mergeCell ref="H1370:H1371"/>
    <mergeCell ref="I1370:I1371"/>
    <mergeCell ref="J1370:J1371"/>
    <mergeCell ref="K1370:K1371"/>
    <mergeCell ref="A1370:A1371"/>
    <mergeCell ref="B1370:B1371"/>
    <mergeCell ref="C1370:C1371"/>
    <mergeCell ref="D1370:D1371"/>
    <mergeCell ref="E1370:E1371"/>
    <mergeCell ref="G1368:G1369"/>
    <mergeCell ref="H1368:H1369"/>
    <mergeCell ref="I1368:I1369"/>
    <mergeCell ref="J1368:J1369"/>
    <mergeCell ref="K1368:K1369"/>
    <mergeCell ref="A1368:A1369"/>
    <mergeCell ref="B1368:B1369"/>
    <mergeCell ref="C1368:C1369"/>
    <mergeCell ref="D1368:D1369"/>
    <mergeCell ref="E1368:E1369"/>
    <mergeCell ref="G1366:G1367"/>
    <mergeCell ref="H1366:H1367"/>
    <mergeCell ref="I1366:I1367"/>
    <mergeCell ref="J1366:J1367"/>
    <mergeCell ref="K1366:K1367"/>
    <mergeCell ref="A1366:A1367"/>
    <mergeCell ref="B1366:B1367"/>
    <mergeCell ref="C1366:C1367"/>
    <mergeCell ref="D1366:D1367"/>
    <mergeCell ref="E1366:E1367"/>
    <mergeCell ref="G1364:G1365"/>
    <mergeCell ref="H1364:H1365"/>
    <mergeCell ref="I1364:I1365"/>
    <mergeCell ref="J1364:J1365"/>
    <mergeCell ref="K1364:K1365"/>
    <mergeCell ref="A1364:A1365"/>
    <mergeCell ref="B1364:B1365"/>
    <mergeCell ref="C1364:C1365"/>
    <mergeCell ref="D1364:D1365"/>
    <mergeCell ref="E1364:E1365"/>
    <mergeCell ref="G1362:G1363"/>
    <mergeCell ref="H1362:H1363"/>
    <mergeCell ref="I1362:I1363"/>
    <mergeCell ref="J1362:J1363"/>
    <mergeCell ref="K1362:K1363"/>
    <mergeCell ref="A1362:A1363"/>
    <mergeCell ref="B1362:B1363"/>
    <mergeCell ref="C1362:C1363"/>
    <mergeCell ref="D1362:D1363"/>
    <mergeCell ref="E1362:E1363"/>
    <mergeCell ref="G1360:G1361"/>
    <mergeCell ref="H1360:H1361"/>
    <mergeCell ref="I1360:I1361"/>
    <mergeCell ref="J1360:J1361"/>
    <mergeCell ref="K1360:K1361"/>
    <mergeCell ref="A1360:A1361"/>
    <mergeCell ref="B1360:B1361"/>
    <mergeCell ref="C1360:C1361"/>
    <mergeCell ref="D1360:D1361"/>
    <mergeCell ref="E1360:E1361"/>
    <mergeCell ref="G1358:G1359"/>
    <mergeCell ref="H1358:H1359"/>
    <mergeCell ref="I1358:I1359"/>
    <mergeCell ref="J1358:J1359"/>
    <mergeCell ref="K1358:K1359"/>
    <mergeCell ref="A1358:A1359"/>
    <mergeCell ref="B1358:B1359"/>
    <mergeCell ref="C1358:C1359"/>
    <mergeCell ref="D1358:D1359"/>
    <mergeCell ref="E1358:E1359"/>
    <mergeCell ref="G1356:G1357"/>
    <mergeCell ref="H1356:H1357"/>
    <mergeCell ref="I1356:I1357"/>
    <mergeCell ref="J1356:J1357"/>
    <mergeCell ref="K1356:K1357"/>
    <mergeCell ref="A1356:A1357"/>
    <mergeCell ref="B1356:B1357"/>
    <mergeCell ref="C1356:C1357"/>
    <mergeCell ref="D1356:D1357"/>
    <mergeCell ref="E1356:E1357"/>
    <mergeCell ref="G1354:G1355"/>
    <mergeCell ref="H1354:H1355"/>
    <mergeCell ref="I1354:I1355"/>
    <mergeCell ref="J1354:J1355"/>
    <mergeCell ref="K1354:K1355"/>
    <mergeCell ref="A1354:A1355"/>
    <mergeCell ref="B1354:B1355"/>
    <mergeCell ref="C1354:C1355"/>
    <mergeCell ref="D1354:D1355"/>
    <mergeCell ref="E1354:E1355"/>
    <mergeCell ref="G1352:G1353"/>
    <mergeCell ref="H1352:H1353"/>
    <mergeCell ref="I1352:I1353"/>
    <mergeCell ref="J1352:J1353"/>
    <mergeCell ref="K1352:K1353"/>
    <mergeCell ref="A1352:A1353"/>
    <mergeCell ref="B1352:B1353"/>
    <mergeCell ref="C1352:C1353"/>
    <mergeCell ref="D1352:D1353"/>
    <mergeCell ref="E1352:E1353"/>
    <mergeCell ref="G1350:G1351"/>
    <mergeCell ref="H1350:H1351"/>
    <mergeCell ref="I1350:I1351"/>
    <mergeCell ref="J1350:J1351"/>
    <mergeCell ref="K1350:K1351"/>
    <mergeCell ref="A1350:A1351"/>
    <mergeCell ref="B1350:B1351"/>
    <mergeCell ref="C1350:C1351"/>
    <mergeCell ref="D1350:D1351"/>
    <mergeCell ref="E1350:E1351"/>
    <mergeCell ref="G1348:G1349"/>
    <mergeCell ref="H1348:H1349"/>
    <mergeCell ref="I1348:I1349"/>
    <mergeCell ref="J1348:J1349"/>
    <mergeCell ref="K1348:K1349"/>
    <mergeCell ref="A1348:A1349"/>
    <mergeCell ref="B1348:B1349"/>
    <mergeCell ref="C1348:C1349"/>
    <mergeCell ref="D1348:D1349"/>
    <mergeCell ref="E1348:E1349"/>
    <mergeCell ref="G1346:G1347"/>
    <mergeCell ref="H1346:H1347"/>
    <mergeCell ref="I1346:I1347"/>
    <mergeCell ref="J1346:J1347"/>
    <mergeCell ref="K1346:K1347"/>
    <mergeCell ref="A1346:A1347"/>
    <mergeCell ref="B1346:B1347"/>
    <mergeCell ref="C1346:C1347"/>
    <mergeCell ref="D1346:D1347"/>
    <mergeCell ref="E1346:E1347"/>
    <mergeCell ref="G1344:G1345"/>
    <mergeCell ref="H1344:H1345"/>
    <mergeCell ref="I1344:I1345"/>
    <mergeCell ref="J1344:J1345"/>
    <mergeCell ref="K1344:K1345"/>
    <mergeCell ref="A1344:A1345"/>
    <mergeCell ref="B1344:B1345"/>
    <mergeCell ref="C1344:C1345"/>
    <mergeCell ref="D1344:D1345"/>
    <mergeCell ref="E1344:E1345"/>
    <mergeCell ref="G1342:G1343"/>
    <mergeCell ref="H1342:H1343"/>
    <mergeCell ref="I1342:I1343"/>
    <mergeCell ref="J1342:J1343"/>
    <mergeCell ref="K1342:K1343"/>
    <mergeCell ref="A1342:A1343"/>
    <mergeCell ref="B1342:B1343"/>
    <mergeCell ref="C1342:C1343"/>
    <mergeCell ref="D1342:D1343"/>
    <mergeCell ref="E1342:E1343"/>
    <mergeCell ref="G1340:G1341"/>
    <mergeCell ref="H1340:H1341"/>
    <mergeCell ref="I1340:I1341"/>
    <mergeCell ref="J1340:J1341"/>
    <mergeCell ref="K1340:K1341"/>
    <mergeCell ref="A1340:A1341"/>
    <mergeCell ref="B1340:B1341"/>
    <mergeCell ref="C1340:C1341"/>
    <mergeCell ref="D1340:D1341"/>
    <mergeCell ref="E1340:E1341"/>
    <mergeCell ref="G1338:G1339"/>
    <mergeCell ref="H1338:H1339"/>
    <mergeCell ref="I1338:I1339"/>
    <mergeCell ref="J1338:J1339"/>
    <mergeCell ref="K1338:K1339"/>
    <mergeCell ref="A1338:A1339"/>
    <mergeCell ref="B1338:B1339"/>
    <mergeCell ref="C1338:C1339"/>
    <mergeCell ref="D1338:D1339"/>
    <mergeCell ref="E1338:E1339"/>
    <mergeCell ref="G1336:G1337"/>
    <mergeCell ref="H1336:H1337"/>
    <mergeCell ref="I1336:I1337"/>
    <mergeCell ref="J1336:J1337"/>
    <mergeCell ref="K1336:K1337"/>
    <mergeCell ref="A1336:A1337"/>
    <mergeCell ref="B1336:B1337"/>
    <mergeCell ref="C1336:C1337"/>
    <mergeCell ref="D1336:D1337"/>
    <mergeCell ref="E1336:E1337"/>
    <mergeCell ref="G1334:G1335"/>
    <mergeCell ref="H1334:H1335"/>
    <mergeCell ref="I1334:I1335"/>
    <mergeCell ref="J1334:J1335"/>
    <mergeCell ref="K1334:K1335"/>
    <mergeCell ref="A1334:A1335"/>
    <mergeCell ref="B1334:B1335"/>
    <mergeCell ref="C1334:C1335"/>
    <mergeCell ref="D1334:D1335"/>
    <mergeCell ref="E1334:E1335"/>
    <mergeCell ref="G1332:G1333"/>
    <mergeCell ref="H1332:H1333"/>
    <mergeCell ref="I1332:I1333"/>
    <mergeCell ref="J1332:J1333"/>
    <mergeCell ref="K1332:K1333"/>
    <mergeCell ref="A1332:A1333"/>
    <mergeCell ref="B1332:B1333"/>
    <mergeCell ref="C1332:C1333"/>
    <mergeCell ref="D1332:D1333"/>
    <mergeCell ref="E1332:E1333"/>
    <mergeCell ref="G1330:G1331"/>
    <mergeCell ref="H1330:H1331"/>
    <mergeCell ref="I1330:I1331"/>
    <mergeCell ref="J1330:J1331"/>
    <mergeCell ref="K1330:K1331"/>
    <mergeCell ref="A1330:A1331"/>
    <mergeCell ref="B1330:B1331"/>
    <mergeCell ref="C1330:C1331"/>
    <mergeCell ref="D1330:D1331"/>
    <mergeCell ref="E1330:E1331"/>
    <mergeCell ref="G1328:G1329"/>
    <mergeCell ref="H1328:H1329"/>
    <mergeCell ref="I1328:I1329"/>
    <mergeCell ref="J1328:J1329"/>
    <mergeCell ref="K1328:K1329"/>
    <mergeCell ref="A1328:A1329"/>
    <mergeCell ref="B1328:B1329"/>
    <mergeCell ref="C1328:C1329"/>
    <mergeCell ref="D1328:D1329"/>
    <mergeCell ref="E1328:E1329"/>
    <mergeCell ref="G1326:G1327"/>
    <mergeCell ref="H1326:H1327"/>
    <mergeCell ref="I1326:I1327"/>
    <mergeCell ref="J1326:J1327"/>
    <mergeCell ref="K1326:K1327"/>
    <mergeCell ref="A1326:A1327"/>
    <mergeCell ref="B1326:B1327"/>
    <mergeCell ref="C1326:C1327"/>
    <mergeCell ref="D1326:D1327"/>
    <mergeCell ref="E1326:E1327"/>
    <mergeCell ref="G1324:G1325"/>
    <mergeCell ref="H1324:H1325"/>
    <mergeCell ref="I1324:I1325"/>
    <mergeCell ref="J1324:J1325"/>
    <mergeCell ref="K1324:K1325"/>
    <mergeCell ref="A1324:A1325"/>
    <mergeCell ref="B1324:B1325"/>
    <mergeCell ref="C1324:C1325"/>
    <mergeCell ref="D1324:D1325"/>
    <mergeCell ref="E1324:E1325"/>
    <mergeCell ref="G1322:G1323"/>
    <mergeCell ref="H1322:H1323"/>
    <mergeCell ref="I1322:I1323"/>
    <mergeCell ref="J1322:J1323"/>
    <mergeCell ref="K1322:K1323"/>
    <mergeCell ref="A1322:A1323"/>
    <mergeCell ref="B1322:B1323"/>
    <mergeCell ref="C1322:C1323"/>
    <mergeCell ref="D1322:D1323"/>
    <mergeCell ref="E1322:E1323"/>
    <mergeCell ref="G1320:G1321"/>
    <mergeCell ref="H1320:H1321"/>
    <mergeCell ref="I1320:I1321"/>
    <mergeCell ref="J1320:J1321"/>
    <mergeCell ref="K1320:K1321"/>
    <mergeCell ref="A1320:A1321"/>
    <mergeCell ref="B1320:B1321"/>
    <mergeCell ref="C1320:C1321"/>
    <mergeCell ref="D1320:D1321"/>
    <mergeCell ref="E1320:E1321"/>
    <mergeCell ref="G1318:G1319"/>
    <mergeCell ref="H1318:H1319"/>
    <mergeCell ref="I1318:I1319"/>
    <mergeCell ref="J1318:J1319"/>
    <mergeCell ref="K1318:K1319"/>
    <mergeCell ref="A1318:A1319"/>
    <mergeCell ref="B1318:B1319"/>
    <mergeCell ref="C1318:C1319"/>
    <mergeCell ref="D1318:D1319"/>
    <mergeCell ref="E1318:E1319"/>
    <mergeCell ref="G1316:G1317"/>
    <mergeCell ref="H1316:H1317"/>
    <mergeCell ref="I1316:I1317"/>
    <mergeCell ref="J1316:J1317"/>
    <mergeCell ref="K1316:K1317"/>
    <mergeCell ref="A1316:A1317"/>
    <mergeCell ref="B1316:B1317"/>
    <mergeCell ref="C1316:C1317"/>
    <mergeCell ref="D1316:D1317"/>
    <mergeCell ref="E1316:E1317"/>
    <mergeCell ref="G1314:G1315"/>
    <mergeCell ref="H1314:H1315"/>
    <mergeCell ref="I1314:I1315"/>
    <mergeCell ref="J1314:J1315"/>
    <mergeCell ref="K1314:K1315"/>
    <mergeCell ref="A1314:A1315"/>
    <mergeCell ref="B1314:B1315"/>
    <mergeCell ref="C1314:C1315"/>
    <mergeCell ref="D1314:D1315"/>
    <mergeCell ref="E1314:E1315"/>
    <mergeCell ref="G1312:G1313"/>
    <mergeCell ref="H1312:H1313"/>
    <mergeCell ref="I1312:I1313"/>
    <mergeCell ref="J1312:J1313"/>
    <mergeCell ref="K1312:K1313"/>
    <mergeCell ref="A1312:A1313"/>
    <mergeCell ref="B1312:B1313"/>
    <mergeCell ref="C1312:C1313"/>
    <mergeCell ref="D1312:D1313"/>
    <mergeCell ref="E1312:E1313"/>
    <mergeCell ref="G1310:G1311"/>
    <mergeCell ref="H1310:H1311"/>
    <mergeCell ref="I1310:I1311"/>
    <mergeCell ref="J1310:J1311"/>
    <mergeCell ref="K1310:K1311"/>
    <mergeCell ref="A1310:A1311"/>
    <mergeCell ref="B1310:B1311"/>
    <mergeCell ref="C1310:C1311"/>
    <mergeCell ref="D1310:D1311"/>
    <mergeCell ref="E1310:E1311"/>
    <mergeCell ref="G1308:G1309"/>
    <mergeCell ref="H1308:H1309"/>
    <mergeCell ref="I1308:I1309"/>
    <mergeCell ref="J1308:J1309"/>
    <mergeCell ref="K1308:K1309"/>
    <mergeCell ref="A1308:A1309"/>
    <mergeCell ref="B1308:B1309"/>
    <mergeCell ref="C1308:C1309"/>
    <mergeCell ref="D1308:D1309"/>
    <mergeCell ref="E1308:E1309"/>
    <mergeCell ref="G1306:G1307"/>
    <mergeCell ref="H1306:H1307"/>
    <mergeCell ref="I1306:I1307"/>
    <mergeCell ref="J1306:J1307"/>
    <mergeCell ref="K1306:K1307"/>
    <mergeCell ref="A1306:A1307"/>
    <mergeCell ref="B1306:B1307"/>
    <mergeCell ref="C1306:C1307"/>
    <mergeCell ref="D1306:D1307"/>
    <mergeCell ref="E1306:E1307"/>
    <mergeCell ref="G1304:G1305"/>
    <mergeCell ref="H1304:H1305"/>
    <mergeCell ref="I1304:I1305"/>
    <mergeCell ref="J1304:J1305"/>
    <mergeCell ref="K1304:K1305"/>
    <mergeCell ref="A1304:A1305"/>
    <mergeCell ref="B1304:B1305"/>
    <mergeCell ref="C1304:C1305"/>
    <mergeCell ref="D1304:D1305"/>
    <mergeCell ref="E1304:E1305"/>
    <mergeCell ref="G1302:G1303"/>
    <mergeCell ref="H1302:H1303"/>
    <mergeCell ref="I1302:I1303"/>
    <mergeCell ref="J1302:J1303"/>
    <mergeCell ref="K1302:K1303"/>
    <mergeCell ref="A1302:A1303"/>
    <mergeCell ref="B1302:B1303"/>
    <mergeCell ref="C1302:C1303"/>
    <mergeCell ref="D1302:D1303"/>
    <mergeCell ref="E1302:E1303"/>
    <mergeCell ref="G1300:G1301"/>
    <mergeCell ref="H1300:H1301"/>
    <mergeCell ref="I1300:I1301"/>
    <mergeCell ref="J1300:J1301"/>
    <mergeCell ref="K1300:K1301"/>
    <mergeCell ref="A1300:A1301"/>
    <mergeCell ref="B1300:B1301"/>
    <mergeCell ref="C1300:C1301"/>
    <mergeCell ref="D1300:D1301"/>
    <mergeCell ref="E1300:E1301"/>
    <mergeCell ref="G1298:G1299"/>
    <mergeCell ref="H1298:H1299"/>
    <mergeCell ref="I1298:I1299"/>
    <mergeCell ref="J1298:J1299"/>
    <mergeCell ref="K1298:K1299"/>
    <mergeCell ref="A1298:A1299"/>
    <mergeCell ref="B1298:B1299"/>
    <mergeCell ref="C1298:C1299"/>
    <mergeCell ref="D1298:D1299"/>
    <mergeCell ref="E1298:E1299"/>
    <mergeCell ref="G1296:G1297"/>
    <mergeCell ref="H1296:H1297"/>
    <mergeCell ref="I1296:I1297"/>
    <mergeCell ref="J1296:J1297"/>
    <mergeCell ref="K1296:K1297"/>
    <mergeCell ref="A1296:A1297"/>
    <mergeCell ref="B1296:B1297"/>
    <mergeCell ref="C1296:C1297"/>
    <mergeCell ref="D1296:D1297"/>
    <mergeCell ref="E1296:E1297"/>
    <mergeCell ref="G1294:G1295"/>
    <mergeCell ref="H1294:H1295"/>
    <mergeCell ref="I1294:I1295"/>
    <mergeCell ref="J1294:J1295"/>
    <mergeCell ref="K1294:K1295"/>
    <mergeCell ref="A1294:A1295"/>
    <mergeCell ref="B1294:B1295"/>
    <mergeCell ref="C1294:C1295"/>
    <mergeCell ref="D1294:D1295"/>
    <mergeCell ref="E1294:E1295"/>
    <mergeCell ref="G1292:G1293"/>
    <mergeCell ref="H1292:H1293"/>
    <mergeCell ref="I1292:I1293"/>
    <mergeCell ref="J1292:J1293"/>
    <mergeCell ref="K1292:K1293"/>
    <mergeCell ref="A1292:A1293"/>
    <mergeCell ref="B1292:B1293"/>
    <mergeCell ref="C1292:C1293"/>
    <mergeCell ref="D1292:D1293"/>
    <mergeCell ref="E1292:E1293"/>
    <mergeCell ref="G1290:G1291"/>
    <mergeCell ref="H1290:H1291"/>
    <mergeCell ref="I1290:I1291"/>
    <mergeCell ref="J1290:J1291"/>
    <mergeCell ref="K1290:K1291"/>
    <mergeCell ref="A1290:A1291"/>
    <mergeCell ref="B1290:B1291"/>
    <mergeCell ref="C1290:C1291"/>
    <mergeCell ref="D1290:D1291"/>
    <mergeCell ref="E1290:E1291"/>
    <mergeCell ref="G1288:G1289"/>
    <mergeCell ref="H1288:H1289"/>
    <mergeCell ref="I1288:I1289"/>
    <mergeCell ref="J1288:J1289"/>
    <mergeCell ref="K1288:K1289"/>
    <mergeCell ref="A1288:A1289"/>
    <mergeCell ref="B1288:B1289"/>
    <mergeCell ref="C1288:C1289"/>
    <mergeCell ref="D1288:D1289"/>
    <mergeCell ref="E1288:E1289"/>
    <mergeCell ref="G1286:G1287"/>
    <mergeCell ref="H1286:H1287"/>
    <mergeCell ref="I1286:I1287"/>
    <mergeCell ref="J1286:J1287"/>
    <mergeCell ref="K1286:K1287"/>
    <mergeCell ref="A1286:A1287"/>
    <mergeCell ref="B1286:B1287"/>
    <mergeCell ref="C1286:C1287"/>
    <mergeCell ref="D1286:D1287"/>
    <mergeCell ref="E1286:E1287"/>
    <mergeCell ref="G1284:G1285"/>
    <mergeCell ref="H1284:H1285"/>
    <mergeCell ref="I1284:I1285"/>
    <mergeCell ref="J1284:J1285"/>
    <mergeCell ref="K1284:K1285"/>
    <mergeCell ref="A1284:A1285"/>
    <mergeCell ref="B1284:B1285"/>
    <mergeCell ref="C1284:C1285"/>
    <mergeCell ref="D1284:D1285"/>
    <mergeCell ref="E1284:E1285"/>
    <mergeCell ref="G1282:G1283"/>
    <mergeCell ref="H1282:H1283"/>
    <mergeCell ref="I1282:I1283"/>
    <mergeCell ref="J1282:J1283"/>
    <mergeCell ref="K1282:K1283"/>
    <mergeCell ref="A1282:A1283"/>
    <mergeCell ref="B1282:B1283"/>
    <mergeCell ref="C1282:C1283"/>
    <mergeCell ref="D1282:D1283"/>
    <mergeCell ref="E1282:E1283"/>
    <mergeCell ref="G1280:G1281"/>
    <mergeCell ref="H1280:H1281"/>
    <mergeCell ref="I1280:I1281"/>
    <mergeCell ref="J1280:J1281"/>
    <mergeCell ref="K1280:K1281"/>
    <mergeCell ref="A1280:A1281"/>
    <mergeCell ref="B1280:B1281"/>
    <mergeCell ref="C1280:C1281"/>
    <mergeCell ref="D1280:D1281"/>
    <mergeCell ref="E1280:E1281"/>
    <mergeCell ref="G1278:G1279"/>
    <mergeCell ref="H1278:H1279"/>
    <mergeCell ref="I1278:I1279"/>
    <mergeCell ref="J1278:J1279"/>
    <mergeCell ref="K1278:K1279"/>
    <mergeCell ref="A1278:A1279"/>
    <mergeCell ref="B1278:B1279"/>
    <mergeCell ref="C1278:C1279"/>
    <mergeCell ref="D1278:D1279"/>
    <mergeCell ref="E1278:E1279"/>
    <mergeCell ref="G1276:G1277"/>
    <mergeCell ref="H1276:H1277"/>
    <mergeCell ref="I1276:I1277"/>
    <mergeCell ref="J1276:J1277"/>
    <mergeCell ref="K1276:K1277"/>
    <mergeCell ref="A1276:A1277"/>
    <mergeCell ref="B1276:B1277"/>
    <mergeCell ref="C1276:C1277"/>
    <mergeCell ref="D1276:D1277"/>
    <mergeCell ref="E1276:E1277"/>
    <mergeCell ref="G1274:G1275"/>
    <mergeCell ref="H1274:H1275"/>
    <mergeCell ref="I1274:I1275"/>
    <mergeCell ref="J1274:J1275"/>
    <mergeCell ref="K1274:K1275"/>
    <mergeCell ref="A1274:A1275"/>
    <mergeCell ref="B1274:B1275"/>
    <mergeCell ref="C1274:C1275"/>
    <mergeCell ref="D1274:D1275"/>
    <mergeCell ref="E1274:E1275"/>
    <mergeCell ref="G1272:G1273"/>
    <mergeCell ref="H1272:H1273"/>
    <mergeCell ref="I1272:I1273"/>
    <mergeCell ref="J1272:J1273"/>
    <mergeCell ref="K1272:K1273"/>
    <mergeCell ref="A1272:A1273"/>
    <mergeCell ref="B1272:B1273"/>
    <mergeCell ref="C1272:C1273"/>
    <mergeCell ref="D1272:D1273"/>
    <mergeCell ref="E1272:E1273"/>
    <mergeCell ref="G1270:G1271"/>
    <mergeCell ref="H1270:H1271"/>
    <mergeCell ref="I1270:I1271"/>
    <mergeCell ref="J1270:J1271"/>
    <mergeCell ref="K1270:K1271"/>
    <mergeCell ref="A1270:A1271"/>
    <mergeCell ref="B1270:B1271"/>
    <mergeCell ref="C1270:C1271"/>
    <mergeCell ref="D1270:D1271"/>
    <mergeCell ref="E1270:E1271"/>
    <mergeCell ref="G1268:G1269"/>
    <mergeCell ref="H1268:H1269"/>
    <mergeCell ref="I1268:I1269"/>
    <mergeCell ref="J1268:J1269"/>
    <mergeCell ref="K1268:K1269"/>
    <mergeCell ref="A1268:A1269"/>
    <mergeCell ref="B1268:B1269"/>
    <mergeCell ref="C1268:C1269"/>
    <mergeCell ref="D1268:D1269"/>
    <mergeCell ref="E1268:E1269"/>
    <mergeCell ref="G1266:G1267"/>
    <mergeCell ref="H1266:H1267"/>
    <mergeCell ref="I1266:I1267"/>
    <mergeCell ref="J1266:J1267"/>
    <mergeCell ref="K1266:K1267"/>
    <mergeCell ref="A1266:A1267"/>
    <mergeCell ref="B1266:B1267"/>
    <mergeCell ref="C1266:C1267"/>
    <mergeCell ref="D1266:D1267"/>
    <mergeCell ref="E1266:E1267"/>
    <mergeCell ref="G1264:G1265"/>
    <mergeCell ref="H1264:H1265"/>
    <mergeCell ref="I1264:I1265"/>
    <mergeCell ref="J1264:J1265"/>
    <mergeCell ref="K1264:K1265"/>
    <mergeCell ref="A1264:A1265"/>
    <mergeCell ref="B1264:B1265"/>
    <mergeCell ref="C1264:C1265"/>
    <mergeCell ref="D1264:D1265"/>
    <mergeCell ref="E1264:E1265"/>
    <mergeCell ref="G1262:G1263"/>
    <mergeCell ref="H1262:H1263"/>
    <mergeCell ref="I1262:I1263"/>
    <mergeCell ref="J1262:J1263"/>
    <mergeCell ref="K1262:K1263"/>
    <mergeCell ref="A1262:A1263"/>
    <mergeCell ref="B1262:B1263"/>
    <mergeCell ref="C1262:C1263"/>
    <mergeCell ref="D1262:D1263"/>
    <mergeCell ref="E1262:E1263"/>
    <mergeCell ref="G1260:G1261"/>
    <mergeCell ref="H1260:H1261"/>
    <mergeCell ref="I1260:I1261"/>
    <mergeCell ref="J1260:J1261"/>
    <mergeCell ref="K1260:K1261"/>
    <mergeCell ref="A1260:A1261"/>
    <mergeCell ref="B1260:B1261"/>
    <mergeCell ref="C1260:C1261"/>
    <mergeCell ref="D1260:D1261"/>
    <mergeCell ref="E1260:E1261"/>
    <mergeCell ref="G1258:G1259"/>
    <mergeCell ref="H1258:H1259"/>
    <mergeCell ref="I1258:I1259"/>
    <mergeCell ref="J1258:J1259"/>
    <mergeCell ref="K1258:K1259"/>
    <mergeCell ref="A1258:A1259"/>
    <mergeCell ref="B1258:B1259"/>
    <mergeCell ref="C1258:C1259"/>
    <mergeCell ref="D1258:D1259"/>
    <mergeCell ref="E1258:E1259"/>
    <mergeCell ref="G1256:G1257"/>
    <mergeCell ref="H1256:H1257"/>
    <mergeCell ref="I1256:I1257"/>
    <mergeCell ref="J1256:J1257"/>
    <mergeCell ref="K1256:K1257"/>
    <mergeCell ref="A1256:A1257"/>
    <mergeCell ref="B1256:B1257"/>
    <mergeCell ref="C1256:C1257"/>
    <mergeCell ref="D1256:D1257"/>
    <mergeCell ref="E1256:E1257"/>
    <mergeCell ref="G1254:G1255"/>
    <mergeCell ref="H1254:H1255"/>
    <mergeCell ref="I1254:I1255"/>
    <mergeCell ref="J1254:J1255"/>
    <mergeCell ref="K1254:K1255"/>
    <mergeCell ref="A1254:A1255"/>
    <mergeCell ref="B1254:B1255"/>
    <mergeCell ref="C1254:C1255"/>
    <mergeCell ref="D1254:D1255"/>
    <mergeCell ref="E1254:E1255"/>
    <mergeCell ref="G1252:G1253"/>
    <mergeCell ref="H1252:H1253"/>
    <mergeCell ref="I1252:I1253"/>
    <mergeCell ref="J1252:J1253"/>
    <mergeCell ref="K1252:K1253"/>
    <mergeCell ref="A1252:A1253"/>
    <mergeCell ref="B1252:B1253"/>
    <mergeCell ref="C1252:C1253"/>
    <mergeCell ref="D1252:D1253"/>
    <mergeCell ref="E1252:E1253"/>
    <mergeCell ref="G1250:G1251"/>
    <mergeCell ref="H1250:H1251"/>
    <mergeCell ref="I1250:I1251"/>
    <mergeCell ref="J1250:J1251"/>
    <mergeCell ref="K1250:K1251"/>
    <mergeCell ref="A1250:A1251"/>
    <mergeCell ref="B1250:B1251"/>
    <mergeCell ref="C1250:C1251"/>
    <mergeCell ref="D1250:D1251"/>
    <mergeCell ref="E1250:E1251"/>
    <mergeCell ref="G1248:G1249"/>
    <mergeCell ref="H1248:H1249"/>
    <mergeCell ref="I1248:I1249"/>
    <mergeCell ref="J1248:J1249"/>
    <mergeCell ref="K1248:K1249"/>
    <mergeCell ref="A1248:A1249"/>
    <mergeCell ref="B1248:B1249"/>
    <mergeCell ref="C1248:C1249"/>
    <mergeCell ref="D1248:D1249"/>
    <mergeCell ref="E1248:E1249"/>
    <mergeCell ref="G1246:G1247"/>
    <mergeCell ref="H1246:H1247"/>
    <mergeCell ref="I1246:I1247"/>
    <mergeCell ref="J1246:J1247"/>
    <mergeCell ref="K1246:K1247"/>
    <mergeCell ref="A1246:A1247"/>
    <mergeCell ref="B1246:B1247"/>
    <mergeCell ref="C1246:C1247"/>
    <mergeCell ref="D1246:D1247"/>
    <mergeCell ref="E1246:E1247"/>
    <mergeCell ref="G1244:G1245"/>
    <mergeCell ref="H1244:H1245"/>
    <mergeCell ref="I1244:I1245"/>
    <mergeCell ref="J1244:J1245"/>
    <mergeCell ref="K1244:K1245"/>
    <mergeCell ref="A1244:A1245"/>
    <mergeCell ref="B1244:B1245"/>
    <mergeCell ref="C1244:C1245"/>
    <mergeCell ref="D1244:D1245"/>
    <mergeCell ref="E1244:E1245"/>
    <mergeCell ref="G1242:G1243"/>
    <mergeCell ref="H1242:H1243"/>
    <mergeCell ref="I1242:I1243"/>
    <mergeCell ref="J1242:J1243"/>
    <mergeCell ref="K1242:K1243"/>
    <mergeCell ref="A1242:A1243"/>
    <mergeCell ref="B1242:B1243"/>
    <mergeCell ref="C1242:C1243"/>
    <mergeCell ref="D1242:D1243"/>
    <mergeCell ref="E1242:E1243"/>
    <mergeCell ref="G1240:G1241"/>
    <mergeCell ref="H1240:H1241"/>
    <mergeCell ref="I1240:I1241"/>
    <mergeCell ref="J1240:J1241"/>
    <mergeCell ref="K1240:K1241"/>
    <mergeCell ref="A1240:A1241"/>
    <mergeCell ref="B1240:B1241"/>
    <mergeCell ref="C1240:C1241"/>
    <mergeCell ref="D1240:D1241"/>
    <mergeCell ref="E1240:E1241"/>
    <mergeCell ref="G1238:G1239"/>
    <mergeCell ref="H1238:H1239"/>
    <mergeCell ref="I1238:I1239"/>
    <mergeCell ref="J1238:J1239"/>
    <mergeCell ref="K1238:K1239"/>
    <mergeCell ref="A1238:A1239"/>
    <mergeCell ref="B1238:B1239"/>
    <mergeCell ref="C1238:C1239"/>
    <mergeCell ref="D1238:D1239"/>
    <mergeCell ref="E1238:E1239"/>
    <mergeCell ref="G1236:G1237"/>
    <mergeCell ref="H1236:H1237"/>
    <mergeCell ref="I1236:I1237"/>
    <mergeCell ref="J1236:J1237"/>
    <mergeCell ref="K1236:K1237"/>
    <mergeCell ref="A1236:A1237"/>
    <mergeCell ref="B1236:B1237"/>
    <mergeCell ref="C1236:C1237"/>
    <mergeCell ref="D1236:D1237"/>
    <mergeCell ref="E1236:E1237"/>
    <mergeCell ref="G1234:G1235"/>
    <mergeCell ref="H1234:H1235"/>
    <mergeCell ref="I1234:I1235"/>
    <mergeCell ref="J1234:J1235"/>
    <mergeCell ref="K1234:K1235"/>
    <mergeCell ref="A1234:A1235"/>
    <mergeCell ref="B1234:B1235"/>
    <mergeCell ref="C1234:C1235"/>
    <mergeCell ref="D1234:D1235"/>
    <mergeCell ref="E1234:E1235"/>
    <mergeCell ref="G1232:G1233"/>
    <mergeCell ref="H1232:H1233"/>
    <mergeCell ref="I1232:I1233"/>
    <mergeCell ref="J1232:J1233"/>
    <mergeCell ref="K1232:K1233"/>
    <mergeCell ref="A1232:A1233"/>
    <mergeCell ref="B1232:B1233"/>
    <mergeCell ref="C1232:C1233"/>
    <mergeCell ref="D1232:D1233"/>
    <mergeCell ref="E1232:E1233"/>
    <mergeCell ref="G1230:G1231"/>
    <mergeCell ref="H1230:H1231"/>
    <mergeCell ref="I1230:I1231"/>
    <mergeCell ref="J1230:J1231"/>
    <mergeCell ref="K1230:K1231"/>
    <mergeCell ref="A1230:A1231"/>
    <mergeCell ref="B1230:B1231"/>
    <mergeCell ref="C1230:C1231"/>
    <mergeCell ref="D1230:D1231"/>
    <mergeCell ref="E1230:E1231"/>
    <mergeCell ref="G1228:G1229"/>
    <mergeCell ref="H1228:H1229"/>
    <mergeCell ref="I1228:I1229"/>
    <mergeCell ref="J1228:J1229"/>
    <mergeCell ref="K1228:K1229"/>
    <mergeCell ref="A1228:A1229"/>
    <mergeCell ref="B1228:B1229"/>
    <mergeCell ref="C1228:C1229"/>
    <mergeCell ref="D1228:D1229"/>
    <mergeCell ref="E1228:E1229"/>
    <mergeCell ref="G1226:G1227"/>
    <mergeCell ref="H1226:H1227"/>
    <mergeCell ref="I1226:I1227"/>
    <mergeCell ref="J1226:J1227"/>
    <mergeCell ref="K1226:K1227"/>
    <mergeCell ref="A1226:A1227"/>
    <mergeCell ref="B1226:B1227"/>
    <mergeCell ref="C1226:C1227"/>
    <mergeCell ref="D1226:D1227"/>
    <mergeCell ref="E1226:E1227"/>
    <mergeCell ref="G1224:G1225"/>
    <mergeCell ref="H1224:H1225"/>
    <mergeCell ref="I1224:I1225"/>
    <mergeCell ref="J1224:J1225"/>
    <mergeCell ref="K1224:K1225"/>
    <mergeCell ref="A1224:A1225"/>
    <mergeCell ref="B1224:B1225"/>
    <mergeCell ref="C1224:C1225"/>
    <mergeCell ref="D1224:D1225"/>
    <mergeCell ref="E1224:E1225"/>
    <mergeCell ref="G1222:G1223"/>
    <mergeCell ref="H1222:H1223"/>
    <mergeCell ref="I1222:I1223"/>
    <mergeCell ref="J1222:J1223"/>
    <mergeCell ref="K1222:K1223"/>
    <mergeCell ref="A1222:A1223"/>
    <mergeCell ref="B1222:B1223"/>
    <mergeCell ref="C1222:C1223"/>
    <mergeCell ref="D1222:D1223"/>
    <mergeCell ref="E1222:E1223"/>
    <mergeCell ref="G1220:G1221"/>
    <mergeCell ref="H1220:H1221"/>
    <mergeCell ref="I1220:I1221"/>
    <mergeCell ref="J1220:J1221"/>
    <mergeCell ref="K1220:K1221"/>
    <mergeCell ref="A1220:A1221"/>
    <mergeCell ref="B1220:B1221"/>
    <mergeCell ref="C1220:C1221"/>
    <mergeCell ref="D1220:D1221"/>
    <mergeCell ref="E1220:E1221"/>
    <mergeCell ref="G1218:G1219"/>
    <mergeCell ref="H1218:H1219"/>
    <mergeCell ref="I1218:I1219"/>
    <mergeCell ref="J1218:J1219"/>
    <mergeCell ref="K1218:K1219"/>
    <mergeCell ref="A1218:A1219"/>
    <mergeCell ref="B1218:B1219"/>
    <mergeCell ref="C1218:C1219"/>
    <mergeCell ref="D1218:D1219"/>
    <mergeCell ref="E1218:E1219"/>
    <mergeCell ref="G1216:G1217"/>
    <mergeCell ref="H1216:H1217"/>
    <mergeCell ref="I1216:I1217"/>
    <mergeCell ref="J1216:J1217"/>
    <mergeCell ref="K1216:K1217"/>
    <mergeCell ref="A1216:A1217"/>
    <mergeCell ref="B1216:B1217"/>
    <mergeCell ref="C1216:C1217"/>
    <mergeCell ref="D1216:D1217"/>
    <mergeCell ref="E1216:E1217"/>
    <mergeCell ref="G1214:G1215"/>
    <mergeCell ref="H1214:H1215"/>
    <mergeCell ref="I1214:I1215"/>
    <mergeCell ref="J1214:J1215"/>
    <mergeCell ref="K1214:K1215"/>
    <mergeCell ref="A1214:A1215"/>
    <mergeCell ref="B1214:B1215"/>
    <mergeCell ref="C1214:C1215"/>
    <mergeCell ref="D1214:D1215"/>
    <mergeCell ref="E1214:E1215"/>
    <mergeCell ref="G1212:G1213"/>
    <mergeCell ref="H1212:H1213"/>
    <mergeCell ref="I1212:I1213"/>
    <mergeCell ref="J1212:J1213"/>
    <mergeCell ref="K1212:K1213"/>
    <mergeCell ref="A1212:A1213"/>
    <mergeCell ref="B1212:B1213"/>
    <mergeCell ref="C1212:C1213"/>
    <mergeCell ref="D1212:D1213"/>
    <mergeCell ref="E1212:E1213"/>
    <mergeCell ref="G1210:G1211"/>
    <mergeCell ref="H1210:H1211"/>
    <mergeCell ref="I1210:I1211"/>
    <mergeCell ref="J1210:J1211"/>
    <mergeCell ref="K1210:K1211"/>
    <mergeCell ref="A1210:A1211"/>
    <mergeCell ref="B1210:B1211"/>
    <mergeCell ref="C1210:C1211"/>
    <mergeCell ref="D1210:D1211"/>
    <mergeCell ref="E1210:E1211"/>
    <mergeCell ref="G1208:G1209"/>
    <mergeCell ref="H1208:H1209"/>
    <mergeCell ref="I1208:I1209"/>
    <mergeCell ref="J1208:J1209"/>
    <mergeCell ref="K1208:K1209"/>
    <mergeCell ref="A1208:A1209"/>
    <mergeCell ref="B1208:B1209"/>
    <mergeCell ref="C1208:C1209"/>
    <mergeCell ref="D1208:D1209"/>
    <mergeCell ref="E1208:E1209"/>
    <mergeCell ref="G1206:G1207"/>
    <mergeCell ref="H1206:H1207"/>
    <mergeCell ref="I1206:I1207"/>
    <mergeCell ref="J1206:J1207"/>
    <mergeCell ref="K1206:K1207"/>
    <mergeCell ref="A1206:A1207"/>
    <mergeCell ref="B1206:B1207"/>
    <mergeCell ref="C1206:C1207"/>
    <mergeCell ref="D1206:D1207"/>
    <mergeCell ref="E1206:E1207"/>
    <mergeCell ref="G1204:G1205"/>
    <mergeCell ref="H1204:H1205"/>
    <mergeCell ref="I1204:I1205"/>
    <mergeCell ref="J1204:J1205"/>
    <mergeCell ref="K1204:K1205"/>
    <mergeCell ref="A1204:A1205"/>
    <mergeCell ref="B1204:B1205"/>
    <mergeCell ref="C1204:C1205"/>
    <mergeCell ref="D1204:D1205"/>
    <mergeCell ref="E1204:E1205"/>
    <mergeCell ref="G1202:G1203"/>
    <mergeCell ref="H1202:H1203"/>
    <mergeCell ref="I1202:I1203"/>
    <mergeCell ref="J1202:J1203"/>
    <mergeCell ref="K1202:K1203"/>
    <mergeCell ref="A1202:A1203"/>
    <mergeCell ref="B1202:B1203"/>
    <mergeCell ref="C1202:C1203"/>
    <mergeCell ref="D1202:D1203"/>
    <mergeCell ref="E1202:E1203"/>
    <mergeCell ref="G1200:G1201"/>
    <mergeCell ref="H1200:H1201"/>
    <mergeCell ref="I1200:I1201"/>
    <mergeCell ref="J1200:J1201"/>
    <mergeCell ref="K1200:K1201"/>
    <mergeCell ref="A1200:A1201"/>
    <mergeCell ref="B1200:B1201"/>
    <mergeCell ref="C1200:C1201"/>
    <mergeCell ref="D1200:D1201"/>
    <mergeCell ref="E1200:E1201"/>
    <mergeCell ref="G1198:G1199"/>
    <mergeCell ref="H1198:H1199"/>
    <mergeCell ref="I1198:I1199"/>
    <mergeCell ref="J1198:J1199"/>
    <mergeCell ref="K1198:K1199"/>
    <mergeCell ref="A1198:A1199"/>
    <mergeCell ref="B1198:B1199"/>
    <mergeCell ref="C1198:C1199"/>
    <mergeCell ref="D1198:D1199"/>
    <mergeCell ref="E1198:E1199"/>
    <mergeCell ref="G1196:G1197"/>
    <mergeCell ref="H1196:H1197"/>
    <mergeCell ref="I1196:I1197"/>
    <mergeCell ref="J1196:J1197"/>
    <mergeCell ref="K1196:K1197"/>
    <mergeCell ref="A1196:A1197"/>
    <mergeCell ref="B1196:B1197"/>
    <mergeCell ref="C1196:C1197"/>
    <mergeCell ref="D1196:D1197"/>
    <mergeCell ref="E1196:E1197"/>
    <mergeCell ref="G1194:G1195"/>
    <mergeCell ref="H1194:H1195"/>
    <mergeCell ref="I1194:I1195"/>
    <mergeCell ref="J1194:J1195"/>
    <mergeCell ref="K1194:K1195"/>
    <mergeCell ref="A1194:A1195"/>
    <mergeCell ref="B1194:B1195"/>
    <mergeCell ref="C1194:C1195"/>
    <mergeCell ref="D1194:D1195"/>
    <mergeCell ref="E1194:E1195"/>
    <mergeCell ref="G1192:G1193"/>
    <mergeCell ref="H1192:H1193"/>
    <mergeCell ref="I1192:I1193"/>
    <mergeCell ref="J1192:J1193"/>
    <mergeCell ref="K1192:K1193"/>
    <mergeCell ref="A1192:A1193"/>
    <mergeCell ref="B1192:B1193"/>
    <mergeCell ref="C1192:C1193"/>
    <mergeCell ref="D1192:D1193"/>
    <mergeCell ref="E1192:E1193"/>
    <mergeCell ref="G1190:G1191"/>
    <mergeCell ref="H1190:H1191"/>
    <mergeCell ref="I1190:I1191"/>
    <mergeCell ref="J1190:J1191"/>
    <mergeCell ref="K1190:K1191"/>
    <mergeCell ref="A1190:A1191"/>
    <mergeCell ref="B1190:B1191"/>
    <mergeCell ref="C1190:C1191"/>
    <mergeCell ref="D1190:D1191"/>
    <mergeCell ref="E1190:E1191"/>
    <mergeCell ref="G1188:G1189"/>
    <mergeCell ref="H1188:H1189"/>
    <mergeCell ref="I1188:I1189"/>
    <mergeCell ref="J1188:J1189"/>
    <mergeCell ref="K1188:K1189"/>
    <mergeCell ref="A1188:A1189"/>
    <mergeCell ref="B1188:B1189"/>
    <mergeCell ref="C1188:C1189"/>
    <mergeCell ref="D1188:D1189"/>
    <mergeCell ref="E1188:E1189"/>
    <mergeCell ref="G1186:G1187"/>
    <mergeCell ref="H1186:H1187"/>
    <mergeCell ref="I1186:I1187"/>
    <mergeCell ref="J1186:J1187"/>
    <mergeCell ref="K1186:K1187"/>
    <mergeCell ref="A1186:A1187"/>
    <mergeCell ref="B1186:B1187"/>
    <mergeCell ref="C1186:C1187"/>
    <mergeCell ref="D1186:D1187"/>
    <mergeCell ref="E1186:E1187"/>
    <mergeCell ref="G1184:G1185"/>
    <mergeCell ref="H1184:H1185"/>
    <mergeCell ref="I1184:I1185"/>
    <mergeCell ref="J1184:J1185"/>
    <mergeCell ref="K1184:K1185"/>
    <mergeCell ref="A1184:A1185"/>
    <mergeCell ref="B1184:B1185"/>
    <mergeCell ref="C1184:C1185"/>
    <mergeCell ref="D1184:D1185"/>
    <mergeCell ref="E1184:E1185"/>
    <mergeCell ref="G1182:G1183"/>
    <mergeCell ref="H1182:H1183"/>
    <mergeCell ref="I1182:I1183"/>
    <mergeCell ref="J1182:J1183"/>
    <mergeCell ref="K1182:K1183"/>
    <mergeCell ref="A1182:A1183"/>
    <mergeCell ref="B1182:B1183"/>
    <mergeCell ref="C1182:C1183"/>
    <mergeCell ref="D1182:D1183"/>
    <mergeCell ref="E1182:E1183"/>
    <mergeCell ref="G1180:G1181"/>
    <mergeCell ref="H1180:H1181"/>
    <mergeCell ref="I1180:I1181"/>
    <mergeCell ref="J1180:J1181"/>
    <mergeCell ref="K1180:K1181"/>
    <mergeCell ref="A1180:A1181"/>
    <mergeCell ref="B1180:B1181"/>
    <mergeCell ref="C1180:C1181"/>
    <mergeCell ref="D1180:D1181"/>
    <mergeCell ref="E1180:E1181"/>
    <mergeCell ref="G1178:G1179"/>
    <mergeCell ref="H1178:H1179"/>
    <mergeCell ref="I1178:I1179"/>
    <mergeCell ref="J1178:J1179"/>
    <mergeCell ref="K1178:K1179"/>
    <mergeCell ref="A1178:A1179"/>
    <mergeCell ref="B1178:B1179"/>
    <mergeCell ref="C1178:C1179"/>
    <mergeCell ref="D1178:D1179"/>
    <mergeCell ref="E1178:E1179"/>
    <mergeCell ref="G1176:G1177"/>
    <mergeCell ref="H1176:H1177"/>
    <mergeCell ref="I1176:I1177"/>
    <mergeCell ref="J1176:J1177"/>
    <mergeCell ref="K1176:K1177"/>
    <mergeCell ref="A1176:A1177"/>
    <mergeCell ref="B1176:B1177"/>
    <mergeCell ref="C1176:C1177"/>
    <mergeCell ref="D1176:D1177"/>
    <mergeCell ref="E1176:E1177"/>
    <mergeCell ref="G1174:G1175"/>
    <mergeCell ref="H1174:H1175"/>
    <mergeCell ref="I1174:I1175"/>
    <mergeCell ref="J1174:J1175"/>
    <mergeCell ref="K1174:K1175"/>
    <mergeCell ref="A1174:A1175"/>
    <mergeCell ref="B1174:B1175"/>
    <mergeCell ref="C1174:C1175"/>
    <mergeCell ref="D1174:D1175"/>
    <mergeCell ref="E1174:E1175"/>
    <mergeCell ref="G1172:G1173"/>
    <mergeCell ref="H1172:H1173"/>
    <mergeCell ref="I1172:I1173"/>
    <mergeCell ref="J1172:J1173"/>
    <mergeCell ref="K1172:K1173"/>
    <mergeCell ref="A1172:A1173"/>
    <mergeCell ref="B1172:B1173"/>
    <mergeCell ref="C1172:C1173"/>
    <mergeCell ref="D1172:D1173"/>
    <mergeCell ref="E1172:E1173"/>
    <mergeCell ref="G1170:G1171"/>
    <mergeCell ref="H1170:H1171"/>
    <mergeCell ref="I1170:I1171"/>
    <mergeCell ref="J1170:J1171"/>
    <mergeCell ref="K1170:K1171"/>
    <mergeCell ref="A1170:A1171"/>
    <mergeCell ref="B1170:B1171"/>
    <mergeCell ref="C1170:C1171"/>
    <mergeCell ref="D1170:D1171"/>
    <mergeCell ref="E1170:E1171"/>
    <mergeCell ref="G1168:G1169"/>
    <mergeCell ref="H1168:H1169"/>
    <mergeCell ref="I1168:I1169"/>
    <mergeCell ref="J1168:J1169"/>
    <mergeCell ref="K1168:K1169"/>
    <mergeCell ref="A1168:A1169"/>
    <mergeCell ref="B1168:B1169"/>
    <mergeCell ref="C1168:C1169"/>
    <mergeCell ref="D1168:D1169"/>
    <mergeCell ref="E1168:E1169"/>
    <mergeCell ref="G1166:G1167"/>
    <mergeCell ref="H1166:H1167"/>
    <mergeCell ref="I1166:I1167"/>
    <mergeCell ref="J1166:J1167"/>
    <mergeCell ref="K1166:K1167"/>
    <mergeCell ref="A1166:A1167"/>
    <mergeCell ref="B1166:B1167"/>
    <mergeCell ref="C1166:C1167"/>
    <mergeCell ref="D1166:D1167"/>
    <mergeCell ref="E1166:E1167"/>
    <mergeCell ref="G1164:G1165"/>
    <mergeCell ref="H1164:H1165"/>
    <mergeCell ref="I1164:I1165"/>
    <mergeCell ref="J1164:J1165"/>
    <mergeCell ref="K1164:K1165"/>
    <mergeCell ref="A1164:A1165"/>
    <mergeCell ref="B1164:B1165"/>
    <mergeCell ref="C1164:C1165"/>
    <mergeCell ref="D1164:D1165"/>
    <mergeCell ref="E1164:E1165"/>
    <mergeCell ref="G1162:G1163"/>
    <mergeCell ref="H1162:H1163"/>
    <mergeCell ref="I1162:I1163"/>
    <mergeCell ref="J1162:J1163"/>
    <mergeCell ref="K1162:K1163"/>
    <mergeCell ref="A1162:A1163"/>
    <mergeCell ref="B1162:B1163"/>
    <mergeCell ref="C1162:C1163"/>
    <mergeCell ref="D1162:D1163"/>
    <mergeCell ref="E1162:E1163"/>
    <mergeCell ref="G1160:G1161"/>
    <mergeCell ref="H1160:H1161"/>
    <mergeCell ref="I1160:I1161"/>
    <mergeCell ref="J1160:J1161"/>
    <mergeCell ref="K1160:K1161"/>
    <mergeCell ref="A1160:A1161"/>
    <mergeCell ref="B1160:B1161"/>
    <mergeCell ref="C1160:C1161"/>
    <mergeCell ref="D1160:D1161"/>
    <mergeCell ref="E1160:E1161"/>
    <mergeCell ref="G1158:G1159"/>
    <mergeCell ref="H1158:H1159"/>
    <mergeCell ref="I1158:I1159"/>
    <mergeCell ref="J1158:J1159"/>
    <mergeCell ref="K1158:K1159"/>
    <mergeCell ref="A1158:A1159"/>
    <mergeCell ref="B1158:B1159"/>
    <mergeCell ref="C1158:C1159"/>
    <mergeCell ref="D1158:D1159"/>
    <mergeCell ref="E1158:E1159"/>
    <mergeCell ref="G1156:G1157"/>
    <mergeCell ref="H1156:H1157"/>
    <mergeCell ref="I1156:I1157"/>
    <mergeCell ref="J1156:J1157"/>
    <mergeCell ref="K1156:K1157"/>
    <mergeCell ref="A1156:A1157"/>
    <mergeCell ref="B1156:B1157"/>
    <mergeCell ref="C1156:C1157"/>
    <mergeCell ref="D1156:D1157"/>
    <mergeCell ref="E1156:E1157"/>
    <mergeCell ref="G1154:G1155"/>
    <mergeCell ref="H1154:H1155"/>
    <mergeCell ref="I1154:I1155"/>
    <mergeCell ref="J1154:J1155"/>
    <mergeCell ref="K1154:K1155"/>
    <mergeCell ref="A1154:A1155"/>
    <mergeCell ref="B1154:B1155"/>
    <mergeCell ref="C1154:C1155"/>
    <mergeCell ref="D1154:D1155"/>
    <mergeCell ref="E1154:E1155"/>
    <mergeCell ref="G1152:G1153"/>
    <mergeCell ref="H1152:H1153"/>
    <mergeCell ref="I1152:I1153"/>
    <mergeCell ref="J1152:J1153"/>
    <mergeCell ref="K1152:K1153"/>
    <mergeCell ref="A1152:A1153"/>
    <mergeCell ref="B1152:B1153"/>
    <mergeCell ref="C1152:C1153"/>
    <mergeCell ref="D1152:D1153"/>
    <mergeCell ref="E1152:E1153"/>
    <mergeCell ref="G1150:G1151"/>
    <mergeCell ref="H1150:H1151"/>
    <mergeCell ref="I1150:I1151"/>
    <mergeCell ref="J1150:J1151"/>
    <mergeCell ref="K1150:K1151"/>
    <mergeCell ref="A1150:A1151"/>
    <mergeCell ref="B1150:B1151"/>
    <mergeCell ref="C1150:C1151"/>
    <mergeCell ref="D1150:D1151"/>
    <mergeCell ref="E1150:E1151"/>
    <mergeCell ref="G1148:G1149"/>
    <mergeCell ref="H1148:H1149"/>
    <mergeCell ref="I1148:I1149"/>
    <mergeCell ref="J1148:J1149"/>
    <mergeCell ref="K1148:K1149"/>
    <mergeCell ref="A1148:A1149"/>
    <mergeCell ref="B1148:B1149"/>
    <mergeCell ref="C1148:C1149"/>
    <mergeCell ref="D1148:D1149"/>
    <mergeCell ref="E1148:E1149"/>
    <mergeCell ref="G1146:G1147"/>
    <mergeCell ref="H1146:H1147"/>
    <mergeCell ref="I1146:I1147"/>
    <mergeCell ref="J1146:J1147"/>
    <mergeCell ref="K1146:K1147"/>
    <mergeCell ref="A1146:A1147"/>
    <mergeCell ref="B1146:B1147"/>
    <mergeCell ref="C1146:C1147"/>
    <mergeCell ref="D1146:D1147"/>
    <mergeCell ref="E1146:E1147"/>
    <mergeCell ref="G1144:G1145"/>
    <mergeCell ref="H1144:H1145"/>
    <mergeCell ref="I1144:I1145"/>
    <mergeCell ref="J1144:J1145"/>
    <mergeCell ref="K1144:K1145"/>
    <mergeCell ref="A1144:A1145"/>
    <mergeCell ref="B1144:B1145"/>
    <mergeCell ref="C1144:C1145"/>
    <mergeCell ref="D1144:D1145"/>
    <mergeCell ref="E1144:E1145"/>
    <mergeCell ref="G1142:G1143"/>
    <mergeCell ref="H1142:H1143"/>
    <mergeCell ref="I1142:I1143"/>
    <mergeCell ref="J1142:J1143"/>
    <mergeCell ref="K1142:K1143"/>
    <mergeCell ref="A1142:A1143"/>
    <mergeCell ref="B1142:B1143"/>
    <mergeCell ref="C1142:C1143"/>
    <mergeCell ref="D1142:D1143"/>
    <mergeCell ref="E1142:E1143"/>
    <mergeCell ref="G1140:G1141"/>
    <mergeCell ref="H1140:H1141"/>
    <mergeCell ref="I1140:I1141"/>
    <mergeCell ref="J1140:J1141"/>
    <mergeCell ref="K1140:K1141"/>
    <mergeCell ref="A1140:A1141"/>
    <mergeCell ref="B1140:B1141"/>
    <mergeCell ref="C1140:C1141"/>
    <mergeCell ref="D1140:D1141"/>
    <mergeCell ref="E1140:E1141"/>
    <mergeCell ref="G1138:G1139"/>
    <mergeCell ref="H1138:H1139"/>
    <mergeCell ref="I1138:I1139"/>
    <mergeCell ref="J1138:J1139"/>
    <mergeCell ref="K1138:K1139"/>
    <mergeCell ref="A1138:A1139"/>
    <mergeCell ref="B1138:B1139"/>
    <mergeCell ref="C1138:C1139"/>
    <mergeCell ref="D1138:D1139"/>
    <mergeCell ref="E1138:E1139"/>
    <mergeCell ref="G1136:G1137"/>
    <mergeCell ref="H1136:H1137"/>
    <mergeCell ref="I1136:I1137"/>
    <mergeCell ref="J1136:J1137"/>
    <mergeCell ref="K1136:K1137"/>
    <mergeCell ref="A1136:A1137"/>
    <mergeCell ref="B1136:B1137"/>
    <mergeCell ref="C1136:C1137"/>
    <mergeCell ref="D1136:D1137"/>
    <mergeCell ref="E1136:E1137"/>
    <mergeCell ref="G1134:G1135"/>
    <mergeCell ref="H1134:H1135"/>
    <mergeCell ref="I1134:I1135"/>
    <mergeCell ref="J1134:J1135"/>
    <mergeCell ref="K1134:K1135"/>
    <mergeCell ref="A1134:A1135"/>
    <mergeCell ref="B1134:B1135"/>
    <mergeCell ref="C1134:C1135"/>
    <mergeCell ref="D1134:D1135"/>
    <mergeCell ref="E1134:E1135"/>
    <mergeCell ref="G1132:G1133"/>
    <mergeCell ref="H1132:H1133"/>
    <mergeCell ref="I1132:I1133"/>
    <mergeCell ref="J1132:J1133"/>
    <mergeCell ref="K1132:K1133"/>
    <mergeCell ref="A1132:A1133"/>
    <mergeCell ref="B1132:B1133"/>
    <mergeCell ref="C1132:C1133"/>
    <mergeCell ref="D1132:D1133"/>
    <mergeCell ref="E1132:E1133"/>
    <mergeCell ref="G1130:G1131"/>
    <mergeCell ref="H1130:H1131"/>
    <mergeCell ref="I1130:I1131"/>
    <mergeCell ref="J1130:J1131"/>
    <mergeCell ref="K1130:K1131"/>
    <mergeCell ref="A1130:A1131"/>
    <mergeCell ref="B1130:B1131"/>
    <mergeCell ref="C1130:C1131"/>
    <mergeCell ref="D1130:D1131"/>
    <mergeCell ref="E1130:E1131"/>
    <mergeCell ref="G1128:G1129"/>
    <mergeCell ref="H1128:H1129"/>
    <mergeCell ref="I1128:I1129"/>
    <mergeCell ref="J1128:J1129"/>
    <mergeCell ref="K1128:K1129"/>
    <mergeCell ref="A1128:A1129"/>
    <mergeCell ref="B1128:B1129"/>
    <mergeCell ref="C1128:C1129"/>
    <mergeCell ref="D1128:D1129"/>
    <mergeCell ref="E1128:E1129"/>
    <mergeCell ref="G1126:G1127"/>
    <mergeCell ref="H1126:H1127"/>
    <mergeCell ref="I1126:I1127"/>
    <mergeCell ref="J1126:J1127"/>
    <mergeCell ref="K1126:K1127"/>
    <mergeCell ref="A1126:A1127"/>
    <mergeCell ref="B1126:B1127"/>
    <mergeCell ref="C1126:C1127"/>
    <mergeCell ref="D1126:D1127"/>
    <mergeCell ref="E1126:E1127"/>
    <mergeCell ref="G1124:G1125"/>
    <mergeCell ref="H1124:H1125"/>
    <mergeCell ref="I1124:I1125"/>
    <mergeCell ref="J1124:J1125"/>
    <mergeCell ref="K1124:K1125"/>
    <mergeCell ref="A1124:A1125"/>
    <mergeCell ref="B1124:B1125"/>
    <mergeCell ref="C1124:C1125"/>
    <mergeCell ref="D1124:D1125"/>
    <mergeCell ref="E1124:E1125"/>
    <mergeCell ref="G1122:G1123"/>
    <mergeCell ref="H1122:H1123"/>
    <mergeCell ref="I1122:I1123"/>
    <mergeCell ref="J1122:J1123"/>
    <mergeCell ref="K1122:K1123"/>
    <mergeCell ref="A1122:A1123"/>
    <mergeCell ref="B1122:B1123"/>
    <mergeCell ref="C1122:C1123"/>
    <mergeCell ref="D1122:D1123"/>
    <mergeCell ref="E1122:E1123"/>
    <mergeCell ref="G1120:G1121"/>
    <mergeCell ref="H1120:H1121"/>
    <mergeCell ref="I1120:I1121"/>
    <mergeCell ref="J1120:J1121"/>
    <mergeCell ref="K1120:K1121"/>
    <mergeCell ref="A1120:A1121"/>
    <mergeCell ref="B1120:B1121"/>
    <mergeCell ref="C1120:C1121"/>
    <mergeCell ref="D1120:D1121"/>
    <mergeCell ref="E1120:E1121"/>
    <mergeCell ref="G1118:G1119"/>
    <mergeCell ref="H1118:H1119"/>
    <mergeCell ref="I1118:I1119"/>
    <mergeCell ref="J1118:J1119"/>
    <mergeCell ref="K1118:K1119"/>
    <mergeCell ref="A1118:A1119"/>
    <mergeCell ref="B1118:B1119"/>
    <mergeCell ref="C1118:C1119"/>
    <mergeCell ref="D1118:D1119"/>
    <mergeCell ref="E1118:E1119"/>
    <mergeCell ref="G1116:G1117"/>
    <mergeCell ref="H1116:H1117"/>
    <mergeCell ref="I1116:I1117"/>
    <mergeCell ref="J1116:J1117"/>
    <mergeCell ref="K1116:K1117"/>
    <mergeCell ref="A1116:A1117"/>
    <mergeCell ref="B1116:B1117"/>
    <mergeCell ref="C1116:C1117"/>
    <mergeCell ref="D1116:D1117"/>
    <mergeCell ref="E1116:E1117"/>
    <mergeCell ref="G1114:G1115"/>
    <mergeCell ref="H1114:H1115"/>
    <mergeCell ref="I1114:I1115"/>
    <mergeCell ref="J1114:J1115"/>
    <mergeCell ref="K1114:K1115"/>
    <mergeCell ref="A1114:A1115"/>
    <mergeCell ref="B1114:B1115"/>
    <mergeCell ref="C1114:C1115"/>
    <mergeCell ref="D1114:D1115"/>
    <mergeCell ref="E1114:E1115"/>
    <mergeCell ref="G1112:G1113"/>
    <mergeCell ref="H1112:H1113"/>
    <mergeCell ref="I1112:I1113"/>
    <mergeCell ref="J1112:J1113"/>
    <mergeCell ref="K1112:K1113"/>
    <mergeCell ref="A1112:A1113"/>
    <mergeCell ref="B1112:B1113"/>
    <mergeCell ref="C1112:C1113"/>
    <mergeCell ref="D1112:D1113"/>
    <mergeCell ref="E1112:E1113"/>
    <mergeCell ref="G1110:G1111"/>
    <mergeCell ref="H1110:H1111"/>
    <mergeCell ref="I1110:I1111"/>
    <mergeCell ref="J1110:J1111"/>
    <mergeCell ref="K1110:K1111"/>
    <mergeCell ref="A1110:A1111"/>
    <mergeCell ref="B1110:B1111"/>
    <mergeCell ref="C1110:C1111"/>
    <mergeCell ref="D1110:D1111"/>
    <mergeCell ref="E1110:E1111"/>
    <mergeCell ref="G1108:G1109"/>
    <mergeCell ref="H1108:H1109"/>
    <mergeCell ref="I1108:I1109"/>
    <mergeCell ref="J1108:J1109"/>
    <mergeCell ref="K1108:K1109"/>
    <mergeCell ref="A1108:A1109"/>
    <mergeCell ref="B1108:B1109"/>
    <mergeCell ref="C1108:C1109"/>
    <mergeCell ref="D1108:D1109"/>
    <mergeCell ref="E1108:E1109"/>
    <mergeCell ref="G1106:G1107"/>
    <mergeCell ref="H1106:H1107"/>
    <mergeCell ref="I1106:I1107"/>
    <mergeCell ref="J1106:J1107"/>
    <mergeCell ref="K1106:K1107"/>
    <mergeCell ref="A1106:A1107"/>
    <mergeCell ref="B1106:B1107"/>
    <mergeCell ref="C1106:C1107"/>
    <mergeCell ref="D1106:D1107"/>
    <mergeCell ref="E1106:E1107"/>
    <mergeCell ref="G1104:G1105"/>
    <mergeCell ref="H1104:H1105"/>
    <mergeCell ref="I1104:I1105"/>
    <mergeCell ref="J1104:J1105"/>
    <mergeCell ref="K1104:K1105"/>
    <mergeCell ref="A1104:A1105"/>
    <mergeCell ref="B1104:B1105"/>
    <mergeCell ref="C1104:C1105"/>
    <mergeCell ref="D1104:D1105"/>
    <mergeCell ref="E1104:E1105"/>
    <mergeCell ref="G1102:G1103"/>
    <mergeCell ref="H1102:H1103"/>
    <mergeCell ref="I1102:I1103"/>
    <mergeCell ref="J1102:J1103"/>
    <mergeCell ref="K1102:K1103"/>
    <mergeCell ref="A1102:A1103"/>
    <mergeCell ref="B1102:B1103"/>
    <mergeCell ref="C1102:C1103"/>
    <mergeCell ref="D1102:D1103"/>
    <mergeCell ref="E1102:E1103"/>
    <mergeCell ref="G1100:G1101"/>
    <mergeCell ref="H1100:H1101"/>
    <mergeCell ref="I1100:I1101"/>
    <mergeCell ref="J1100:J1101"/>
    <mergeCell ref="K1100:K1101"/>
    <mergeCell ref="A1100:A1101"/>
    <mergeCell ref="B1100:B1101"/>
    <mergeCell ref="C1100:C1101"/>
    <mergeCell ref="D1100:D1101"/>
    <mergeCell ref="E1100:E1101"/>
    <mergeCell ref="G1098:G1099"/>
    <mergeCell ref="H1098:H1099"/>
    <mergeCell ref="I1098:I1099"/>
    <mergeCell ref="J1098:J1099"/>
    <mergeCell ref="K1098:K1099"/>
    <mergeCell ref="A1098:A1099"/>
    <mergeCell ref="B1098:B1099"/>
    <mergeCell ref="C1098:C1099"/>
    <mergeCell ref="D1098:D1099"/>
    <mergeCell ref="E1098:E1099"/>
    <mergeCell ref="G1096:G1097"/>
    <mergeCell ref="H1096:H1097"/>
    <mergeCell ref="I1096:I1097"/>
    <mergeCell ref="J1096:J1097"/>
    <mergeCell ref="K1096:K1097"/>
    <mergeCell ref="A1096:A1097"/>
    <mergeCell ref="B1096:B1097"/>
    <mergeCell ref="C1096:C1097"/>
    <mergeCell ref="D1096:D1097"/>
    <mergeCell ref="E1096:E1097"/>
    <mergeCell ref="G1094:G1095"/>
    <mergeCell ref="H1094:H1095"/>
    <mergeCell ref="I1094:I1095"/>
    <mergeCell ref="J1094:J1095"/>
    <mergeCell ref="K1094:K1095"/>
    <mergeCell ref="A1094:A1095"/>
    <mergeCell ref="B1094:B1095"/>
    <mergeCell ref="C1094:C1095"/>
    <mergeCell ref="D1094:D1095"/>
    <mergeCell ref="E1094:E1095"/>
    <mergeCell ref="G1092:G1093"/>
    <mergeCell ref="H1092:H1093"/>
    <mergeCell ref="I1092:I1093"/>
    <mergeCell ref="J1092:J1093"/>
    <mergeCell ref="K1092:K1093"/>
    <mergeCell ref="A1092:A1093"/>
    <mergeCell ref="B1092:B1093"/>
    <mergeCell ref="C1092:C1093"/>
    <mergeCell ref="D1092:D1093"/>
    <mergeCell ref="E1092:E1093"/>
    <mergeCell ref="G1090:G1091"/>
    <mergeCell ref="H1090:H1091"/>
    <mergeCell ref="I1090:I1091"/>
    <mergeCell ref="J1090:J1091"/>
    <mergeCell ref="K1090:K1091"/>
    <mergeCell ref="A1090:A1091"/>
    <mergeCell ref="B1090:B1091"/>
    <mergeCell ref="C1090:C1091"/>
    <mergeCell ref="D1090:D1091"/>
    <mergeCell ref="E1090:E1091"/>
    <mergeCell ref="G1088:G1089"/>
    <mergeCell ref="H1088:H1089"/>
    <mergeCell ref="I1088:I1089"/>
    <mergeCell ref="J1088:J1089"/>
    <mergeCell ref="K1088:K1089"/>
    <mergeCell ref="A1088:A1089"/>
    <mergeCell ref="B1088:B1089"/>
    <mergeCell ref="C1088:C1089"/>
    <mergeCell ref="D1088:D1089"/>
    <mergeCell ref="E1088:E1089"/>
    <mergeCell ref="G1086:G1087"/>
    <mergeCell ref="H1086:H1087"/>
    <mergeCell ref="I1086:I1087"/>
    <mergeCell ref="J1086:J1087"/>
    <mergeCell ref="K1086:K1087"/>
    <mergeCell ref="A1086:A1087"/>
    <mergeCell ref="B1086:B1087"/>
    <mergeCell ref="C1086:C1087"/>
    <mergeCell ref="D1086:D1087"/>
    <mergeCell ref="E1086:E1087"/>
    <mergeCell ref="G1084:G1085"/>
    <mergeCell ref="H1084:H1085"/>
    <mergeCell ref="I1084:I1085"/>
    <mergeCell ref="J1084:J1085"/>
    <mergeCell ref="K1084:K1085"/>
    <mergeCell ref="A1084:A1085"/>
    <mergeCell ref="B1084:B1085"/>
    <mergeCell ref="C1084:C1085"/>
    <mergeCell ref="D1084:D1085"/>
    <mergeCell ref="E1084:E1085"/>
    <mergeCell ref="G1082:G1083"/>
    <mergeCell ref="H1082:H1083"/>
    <mergeCell ref="I1082:I1083"/>
    <mergeCell ref="J1082:J1083"/>
    <mergeCell ref="K1082:K1083"/>
    <mergeCell ref="A1082:A1083"/>
    <mergeCell ref="B1082:B1083"/>
    <mergeCell ref="C1082:C1083"/>
    <mergeCell ref="D1082:D1083"/>
    <mergeCell ref="E1082:E1083"/>
    <mergeCell ref="G1080:G1081"/>
    <mergeCell ref="H1080:H1081"/>
    <mergeCell ref="I1080:I1081"/>
    <mergeCell ref="J1080:J1081"/>
    <mergeCell ref="K1080:K1081"/>
    <mergeCell ref="A1080:A1081"/>
    <mergeCell ref="B1080:B1081"/>
    <mergeCell ref="C1080:C1081"/>
    <mergeCell ref="D1080:D1081"/>
    <mergeCell ref="E1080:E1081"/>
    <mergeCell ref="G1078:G1079"/>
    <mergeCell ref="H1078:H1079"/>
    <mergeCell ref="I1078:I1079"/>
    <mergeCell ref="J1078:J1079"/>
    <mergeCell ref="K1078:K1079"/>
    <mergeCell ref="A1078:A1079"/>
    <mergeCell ref="B1078:B1079"/>
    <mergeCell ref="C1078:C1079"/>
    <mergeCell ref="D1078:D1079"/>
    <mergeCell ref="E1078:E1079"/>
    <mergeCell ref="G1076:G1077"/>
    <mergeCell ref="H1076:H1077"/>
    <mergeCell ref="I1076:I1077"/>
    <mergeCell ref="J1076:J1077"/>
    <mergeCell ref="K1076:K1077"/>
    <mergeCell ref="A1076:A1077"/>
    <mergeCell ref="B1076:B1077"/>
    <mergeCell ref="C1076:C1077"/>
    <mergeCell ref="D1076:D1077"/>
    <mergeCell ref="E1076:E1077"/>
    <mergeCell ref="G1074:G1075"/>
    <mergeCell ref="H1074:H1075"/>
    <mergeCell ref="I1074:I1075"/>
    <mergeCell ref="J1074:J1075"/>
    <mergeCell ref="K1074:K1075"/>
    <mergeCell ref="A1074:A1075"/>
    <mergeCell ref="B1074:B1075"/>
    <mergeCell ref="C1074:C1075"/>
    <mergeCell ref="D1074:D1075"/>
    <mergeCell ref="E1074:E1075"/>
    <mergeCell ref="G1072:G1073"/>
    <mergeCell ref="H1072:H1073"/>
    <mergeCell ref="I1072:I1073"/>
    <mergeCell ref="J1072:J1073"/>
    <mergeCell ref="K1072:K1073"/>
    <mergeCell ref="A1072:A1073"/>
    <mergeCell ref="B1072:B1073"/>
    <mergeCell ref="C1072:C1073"/>
    <mergeCell ref="D1072:D1073"/>
    <mergeCell ref="E1072:E1073"/>
    <mergeCell ref="G1070:G1071"/>
    <mergeCell ref="H1070:H1071"/>
    <mergeCell ref="I1070:I1071"/>
    <mergeCell ref="J1070:J1071"/>
    <mergeCell ref="K1070:K1071"/>
    <mergeCell ref="A1070:A1071"/>
    <mergeCell ref="B1070:B1071"/>
    <mergeCell ref="C1070:C1071"/>
    <mergeCell ref="D1070:D1071"/>
    <mergeCell ref="E1070:E1071"/>
    <mergeCell ref="G1068:G1069"/>
    <mergeCell ref="H1068:H1069"/>
    <mergeCell ref="I1068:I1069"/>
    <mergeCell ref="J1068:J1069"/>
    <mergeCell ref="K1068:K1069"/>
    <mergeCell ref="A1068:A1069"/>
    <mergeCell ref="B1068:B1069"/>
    <mergeCell ref="C1068:C1069"/>
    <mergeCell ref="D1068:D1069"/>
    <mergeCell ref="E1068:E1069"/>
    <mergeCell ref="G1066:G1067"/>
    <mergeCell ref="H1066:H1067"/>
    <mergeCell ref="I1066:I1067"/>
    <mergeCell ref="J1066:J1067"/>
    <mergeCell ref="K1066:K1067"/>
    <mergeCell ref="A1066:A1067"/>
    <mergeCell ref="B1066:B1067"/>
    <mergeCell ref="C1066:C1067"/>
    <mergeCell ref="D1066:D1067"/>
    <mergeCell ref="E1066:E1067"/>
    <mergeCell ref="G1064:G1065"/>
    <mergeCell ref="H1064:H1065"/>
    <mergeCell ref="I1064:I1065"/>
    <mergeCell ref="J1064:J1065"/>
    <mergeCell ref="K1064:K1065"/>
    <mergeCell ref="A1064:A1065"/>
    <mergeCell ref="B1064:B1065"/>
    <mergeCell ref="C1064:C1065"/>
    <mergeCell ref="D1064:D1065"/>
    <mergeCell ref="E1064:E1065"/>
    <mergeCell ref="G1062:G1063"/>
    <mergeCell ref="H1062:H1063"/>
    <mergeCell ref="I1062:I1063"/>
    <mergeCell ref="J1062:J1063"/>
    <mergeCell ref="K1062:K1063"/>
    <mergeCell ref="A1062:A1063"/>
    <mergeCell ref="B1062:B1063"/>
    <mergeCell ref="C1062:C1063"/>
    <mergeCell ref="D1062:D1063"/>
    <mergeCell ref="E1062:E1063"/>
    <mergeCell ref="G1060:G1061"/>
    <mergeCell ref="H1060:H1061"/>
    <mergeCell ref="I1060:I1061"/>
    <mergeCell ref="J1060:J1061"/>
    <mergeCell ref="K1060:K1061"/>
    <mergeCell ref="A1060:A1061"/>
    <mergeCell ref="B1060:B1061"/>
    <mergeCell ref="C1060:C1061"/>
    <mergeCell ref="D1060:D1061"/>
    <mergeCell ref="E1060:E1061"/>
    <mergeCell ref="G1058:G1059"/>
    <mergeCell ref="H1058:H1059"/>
    <mergeCell ref="I1058:I1059"/>
    <mergeCell ref="J1058:J1059"/>
    <mergeCell ref="K1058:K1059"/>
    <mergeCell ref="A1058:A1059"/>
    <mergeCell ref="B1058:B1059"/>
    <mergeCell ref="C1058:C1059"/>
    <mergeCell ref="D1058:D1059"/>
    <mergeCell ref="E1058:E1059"/>
    <mergeCell ref="G1056:G1057"/>
    <mergeCell ref="H1056:H1057"/>
    <mergeCell ref="I1056:I1057"/>
    <mergeCell ref="J1056:J1057"/>
    <mergeCell ref="K1056:K1057"/>
    <mergeCell ref="A1056:A1057"/>
    <mergeCell ref="B1056:B1057"/>
    <mergeCell ref="C1056:C1057"/>
    <mergeCell ref="D1056:D1057"/>
    <mergeCell ref="E1056:E1057"/>
    <mergeCell ref="G1054:G1055"/>
    <mergeCell ref="H1054:H1055"/>
    <mergeCell ref="I1054:I1055"/>
    <mergeCell ref="J1054:J1055"/>
    <mergeCell ref="K1054:K1055"/>
    <mergeCell ref="A1054:A1055"/>
    <mergeCell ref="B1054:B1055"/>
    <mergeCell ref="C1054:C1055"/>
    <mergeCell ref="D1054:D1055"/>
    <mergeCell ref="E1054:E1055"/>
    <mergeCell ref="G1052:G1053"/>
    <mergeCell ref="H1052:H1053"/>
    <mergeCell ref="I1052:I1053"/>
    <mergeCell ref="J1052:J1053"/>
    <mergeCell ref="K1052:K1053"/>
    <mergeCell ref="A1052:A1053"/>
    <mergeCell ref="B1052:B1053"/>
    <mergeCell ref="C1052:C1053"/>
    <mergeCell ref="D1052:D1053"/>
    <mergeCell ref="E1052:E1053"/>
    <mergeCell ref="G1050:G1051"/>
    <mergeCell ref="H1050:H1051"/>
    <mergeCell ref="I1050:I1051"/>
    <mergeCell ref="J1050:J1051"/>
    <mergeCell ref="K1050:K1051"/>
    <mergeCell ref="A1050:A1051"/>
    <mergeCell ref="B1050:B1051"/>
    <mergeCell ref="C1050:C1051"/>
    <mergeCell ref="D1050:D1051"/>
    <mergeCell ref="E1050:E1051"/>
    <mergeCell ref="G1048:G1049"/>
    <mergeCell ref="H1048:H1049"/>
    <mergeCell ref="I1048:I1049"/>
    <mergeCell ref="J1048:J1049"/>
    <mergeCell ref="K1048:K1049"/>
    <mergeCell ref="A1048:A1049"/>
    <mergeCell ref="B1048:B1049"/>
    <mergeCell ref="C1048:C1049"/>
    <mergeCell ref="D1048:D1049"/>
    <mergeCell ref="E1048:E1049"/>
    <mergeCell ref="G1046:G1047"/>
    <mergeCell ref="H1046:H1047"/>
    <mergeCell ref="I1046:I1047"/>
    <mergeCell ref="J1046:J1047"/>
    <mergeCell ref="K1046:K1047"/>
    <mergeCell ref="A1046:A1047"/>
    <mergeCell ref="B1046:B1047"/>
    <mergeCell ref="C1046:C1047"/>
    <mergeCell ref="D1046:D1047"/>
    <mergeCell ref="E1046:E1047"/>
    <mergeCell ref="G1044:G1045"/>
    <mergeCell ref="H1044:H1045"/>
    <mergeCell ref="I1044:I1045"/>
    <mergeCell ref="J1044:J1045"/>
    <mergeCell ref="K1044:K1045"/>
    <mergeCell ref="A1044:A1045"/>
    <mergeCell ref="B1044:B1045"/>
    <mergeCell ref="C1044:C1045"/>
    <mergeCell ref="D1044:D1045"/>
    <mergeCell ref="E1044:E1045"/>
    <mergeCell ref="G1042:G1043"/>
    <mergeCell ref="H1042:H1043"/>
    <mergeCell ref="I1042:I1043"/>
    <mergeCell ref="J1042:J1043"/>
    <mergeCell ref="K1042:K1043"/>
    <mergeCell ref="A1042:A1043"/>
    <mergeCell ref="B1042:B1043"/>
    <mergeCell ref="C1042:C1043"/>
    <mergeCell ref="D1042:D1043"/>
    <mergeCell ref="E1042:E1043"/>
    <mergeCell ref="G1040:G1041"/>
    <mergeCell ref="H1040:H1041"/>
    <mergeCell ref="I1040:I1041"/>
    <mergeCell ref="J1040:J1041"/>
    <mergeCell ref="K1040:K1041"/>
    <mergeCell ref="A1040:A1041"/>
    <mergeCell ref="B1040:B1041"/>
    <mergeCell ref="C1040:C1041"/>
    <mergeCell ref="D1040:D1041"/>
    <mergeCell ref="E1040:E1041"/>
    <mergeCell ref="G1038:G1039"/>
    <mergeCell ref="H1038:H1039"/>
    <mergeCell ref="I1038:I1039"/>
    <mergeCell ref="J1038:J1039"/>
    <mergeCell ref="K1038:K1039"/>
    <mergeCell ref="A1038:A1039"/>
    <mergeCell ref="B1038:B1039"/>
    <mergeCell ref="C1038:C1039"/>
    <mergeCell ref="D1038:D1039"/>
    <mergeCell ref="E1038:E1039"/>
    <mergeCell ref="G1036:G1037"/>
    <mergeCell ref="H1036:H1037"/>
    <mergeCell ref="I1036:I1037"/>
    <mergeCell ref="J1036:J1037"/>
    <mergeCell ref="K1036:K1037"/>
    <mergeCell ref="A1036:A1037"/>
    <mergeCell ref="B1036:B1037"/>
    <mergeCell ref="C1036:C1037"/>
    <mergeCell ref="D1036:D1037"/>
    <mergeCell ref="E1036:E1037"/>
    <mergeCell ref="G1034:G1035"/>
    <mergeCell ref="H1034:H1035"/>
    <mergeCell ref="I1034:I1035"/>
    <mergeCell ref="J1034:J1035"/>
    <mergeCell ref="K1034:K1035"/>
    <mergeCell ref="A1034:A1035"/>
    <mergeCell ref="B1034:B1035"/>
    <mergeCell ref="C1034:C1035"/>
    <mergeCell ref="D1034:D1035"/>
    <mergeCell ref="E1034:E1035"/>
    <mergeCell ref="G1032:G1033"/>
    <mergeCell ref="H1032:H1033"/>
    <mergeCell ref="I1032:I1033"/>
    <mergeCell ref="J1032:J1033"/>
    <mergeCell ref="K1032:K1033"/>
    <mergeCell ref="A1032:A1033"/>
    <mergeCell ref="B1032:B1033"/>
    <mergeCell ref="C1032:C1033"/>
    <mergeCell ref="D1032:D1033"/>
    <mergeCell ref="E1032:E1033"/>
    <mergeCell ref="G1030:G1031"/>
    <mergeCell ref="H1030:H1031"/>
    <mergeCell ref="I1030:I1031"/>
    <mergeCell ref="J1030:J1031"/>
    <mergeCell ref="K1030:K1031"/>
    <mergeCell ref="A1030:A1031"/>
    <mergeCell ref="B1030:B1031"/>
    <mergeCell ref="C1030:C1031"/>
    <mergeCell ref="D1030:D1031"/>
    <mergeCell ref="E1030:E1031"/>
    <mergeCell ref="G1028:G1029"/>
    <mergeCell ref="H1028:H1029"/>
    <mergeCell ref="I1028:I1029"/>
    <mergeCell ref="J1028:J1029"/>
    <mergeCell ref="K1028:K1029"/>
    <mergeCell ref="A1028:A1029"/>
    <mergeCell ref="B1028:B1029"/>
    <mergeCell ref="C1028:C1029"/>
    <mergeCell ref="D1028:D1029"/>
    <mergeCell ref="E1028:E1029"/>
    <mergeCell ref="G1026:G1027"/>
    <mergeCell ref="H1026:H1027"/>
    <mergeCell ref="I1026:I1027"/>
    <mergeCell ref="J1026:J1027"/>
    <mergeCell ref="K1026:K1027"/>
    <mergeCell ref="A1026:A1027"/>
    <mergeCell ref="B1026:B1027"/>
    <mergeCell ref="C1026:C1027"/>
    <mergeCell ref="D1026:D1027"/>
    <mergeCell ref="E1026:E1027"/>
    <mergeCell ref="G1024:G1025"/>
    <mergeCell ref="H1024:H1025"/>
    <mergeCell ref="I1024:I1025"/>
    <mergeCell ref="J1024:J1025"/>
    <mergeCell ref="K1024:K1025"/>
    <mergeCell ref="A1024:A1025"/>
    <mergeCell ref="B1024:B1025"/>
    <mergeCell ref="C1024:C1025"/>
    <mergeCell ref="D1024:D1025"/>
    <mergeCell ref="E1024:E1025"/>
    <mergeCell ref="G1022:G1023"/>
    <mergeCell ref="H1022:H1023"/>
    <mergeCell ref="I1022:I1023"/>
    <mergeCell ref="J1022:J1023"/>
    <mergeCell ref="K1022:K1023"/>
    <mergeCell ref="A1022:A1023"/>
    <mergeCell ref="B1022:B1023"/>
    <mergeCell ref="C1022:C1023"/>
    <mergeCell ref="D1022:D1023"/>
    <mergeCell ref="E1022:E1023"/>
    <mergeCell ref="G1020:G1021"/>
    <mergeCell ref="H1020:H1021"/>
    <mergeCell ref="I1020:I1021"/>
    <mergeCell ref="J1020:J1021"/>
    <mergeCell ref="K1020:K1021"/>
    <mergeCell ref="A1020:A1021"/>
    <mergeCell ref="B1020:B1021"/>
    <mergeCell ref="C1020:C1021"/>
    <mergeCell ref="D1020:D1021"/>
    <mergeCell ref="E1020:E1021"/>
    <mergeCell ref="G1018:G1019"/>
    <mergeCell ref="H1018:H1019"/>
    <mergeCell ref="I1018:I1019"/>
    <mergeCell ref="J1018:J1019"/>
    <mergeCell ref="K1018:K1019"/>
    <mergeCell ref="A1018:A1019"/>
    <mergeCell ref="B1018:B1019"/>
    <mergeCell ref="C1018:C1019"/>
    <mergeCell ref="D1018:D1019"/>
    <mergeCell ref="E1018:E1019"/>
    <mergeCell ref="G1016:G1017"/>
    <mergeCell ref="H1016:H1017"/>
    <mergeCell ref="I1016:I1017"/>
    <mergeCell ref="J1016:J1017"/>
    <mergeCell ref="K1016:K1017"/>
    <mergeCell ref="A1016:A1017"/>
    <mergeCell ref="B1016:B1017"/>
    <mergeCell ref="C1016:C1017"/>
    <mergeCell ref="D1016:D1017"/>
    <mergeCell ref="E1016:E1017"/>
    <mergeCell ref="G1014:G1015"/>
    <mergeCell ref="H1014:H1015"/>
    <mergeCell ref="I1014:I1015"/>
    <mergeCell ref="J1014:J1015"/>
    <mergeCell ref="K1014:K1015"/>
    <mergeCell ref="A1014:A1015"/>
    <mergeCell ref="B1014:B1015"/>
    <mergeCell ref="C1014:C1015"/>
    <mergeCell ref="D1014:D1015"/>
    <mergeCell ref="E1014:E1015"/>
    <mergeCell ref="G1012:G1013"/>
    <mergeCell ref="H1012:H1013"/>
    <mergeCell ref="I1012:I1013"/>
    <mergeCell ref="J1012:J1013"/>
    <mergeCell ref="K1012:K1013"/>
    <mergeCell ref="A1012:A1013"/>
    <mergeCell ref="B1012:B1013"/>
    <mergeCell ref="C1012:C1013"/>
    <mergeCell ref="D1012:D1013"/>
    <mergeCell ref="E1012:E1013"/>
    <mergeCell ref="G1010:G1011"/>
    <mergeCell ref="H1010:H1011"/>
    <mergeCell ref="I1010:I1011"/>
    <mergeCell ref="J1010:J1011"/>
    <mergeCell ref="K1010:K1011"/>
    <mergeCell ref="A1010:A1011"/>
    <mergeCell ref="B1010:B1011"/>
    <mergeCell ref="C1010:C1011"/>
    <mergeCell ref="D1010:D1011"/>
    <mergeCell ref="E1010:E1011"/>
    <mergeCell ref="G1008:G1009"/>
    <mergeCell ref="H1008:H1009"/>
    <mergeCell ref="I1008:I1009"/>
    <mergeCell ref="J1008:J1009"/>
    <mergeCell ref="K1008:K1009"/>
    <mergeCell ref="A1008:A1009"/>
    <mergeCell ref="B1008:B1009"/>
    <mergeCell ref="C1008:C1009"/>
    <mergeCell ref="D1008:D1009"/>
    <mergeCell ref="E1008:E1009"/>
    <mergeCell ref="G1006:G1007"/>
    <mergeCell ref="H1006:H1007"/>
    <mergeCell ref="I1006:I1007"/>
    <mergeCell ref="J1006:J1007"/>
    <mergeCell ref="K1006:K1007"/>
    <mergeCell ref="A1006:A1007"/>
    <mergeCell ref="B1006:B1007"/>
    <mergeCell ref="C1006:C1007"/>
    <mergeCell ref="D1006:D1007"/>
    <mergeCell ref="E1006:E1007"/>
    <mergeCell ref="G1004:G1005"/>
    <mergeCell ref="H1004:H1005"/>
    <mergeCell ref="I1004:I1005"/>
    <mergeCell ref="J1004:J1005"/>
    <mergeCell ref="K1004:K1005"/>
    <mergeCell ref="A1004:A1005"/>
    <mergeCell ref="B1004:B1005"/>
    <mergeCell ref="C1004:C1005"/>
    <mergeCell ref="D1004:D1005"/>
    <mergeCell ref="E1004:E1005"/>
    <mergeCell ref="G1002:G1003"/>
    <mergeCell ref="H1002:H1003"/>
    <mergeCell ref="I1002:I1003"/>
    <mergeCell ref="J1002:J1003"/>
    <mergeCell ref="K1002:K1003"/>
    <mergeCell ref="A1002:A1003"/>
    <mergeCell ref="B1002:B1003"/>
    <mergeCell ref="C1002:C1003"/>
    <mergeCell ref="D1002:D1003"/>
    <mergeCell ref="E1002:E1003"/>
    <mergeCell ref="G1000:G1001"/>
    <mergeCell ref="H1000:H1001"/>
    <mergeCell ref="I1000:I1001"/>
    <mergeCell ref="J1000:J1001"/>
    <mergeCell ref="K1000:K1001"/>
    <mergeCell ref="A1000:A1001"/>
    <mergeCell ref="B1000:B1001"/>
    <mergeCell ref="C1000:C1001"/>
    <mergeCell ref="D1000:D1001"/>
    <mergeCell ref="E1000:E1001"/>
    <mergeCell ref="G998:G999"/>
    <mergeCell ref="H998:H999"/>
    <mergeCell ref="I998:I999"/>
    <mergeCell ref="J998:J999"/>
    <mergeCell ref="K998:K999"/>
    <mergeCell ref="A998:A999"/>
    <mergeCell ref="B998:B999"/>
    <mergeCell ref="C998:C999"/>
    <mergeCell ref="D998:D999"/>
    <mergeCell ref="E998:E999"/>
    <mergeCell ref="G996:G997"/>
    <mergeCell ref="H996:H997"/>
    <mergeCell ref="I996:I997"/>
    <mergeCell ref="J996:J997"/>
    <mergeCell ref="K996:K997"/>
    <mergeCell ref="A996:A997"/>
    <mergeCell ref="B996:B997"/>
    <mergeCell ref="C996:C997"/>
    <mergeCell ref="D996:D997"/>
    <mergeCell ref="E996:E997"/>
    <mergeCell ref="G994:G995"/>
    <mergeCell ref="H994:H995"/>
    <mergeCell ref="I994:I995"/>
    <mergeCell ref="J994:J995"/>
    <mergeCell ref="K994:K995"/>
    <mergeCell ref="A994:A995"/>
    <mergeCell ref="B994:B995"/>
    <mergeCell ref="C994:C995"/>
    <mergeCell ref="D994:D995"/>
    <mergeCell ref="E994:E995"/>
    <mergeCell ref="G992:G993"/>
    <mergeCell ref="H992:H993"/>
    <mergeCell ref="I992:I993"/>
    <mergeCell ref="J992:J993"/>
    <mergeCell ref="K992:K993"/>
    <mergeCell ref="A992:A993"/>
    <mergeCell ref="B992:B993"/>
    <mergeCell ref="C992:C993"/>
    <mergeCell ref="D992:D993"/>
    <mergeCell ref="E992:E993"/>
    <mergeCell ref="G990:G991"/>
    <mergeCell ref="H990:H991"/>
    <mergeCell ref="I990:I991"/>
    <mergeCell ref="J990:J991"/>
    <mergeCell ref="K990:K991"/>
    <mergeCell ref="A990:A991"/>
    <mergeCell ref="B990:B991"/>
    <mergeCell ref="C990:C991"/>
    <mergeCell ref="D990:D991"/>
    <mergeCell ref="E990:E991"/>
    <mergeCell ref="G988:G989"/>
    <mergeCell ref="H988:H989"/>
    <mergeCell ref="I988:I989"/>
    <mergeCell ref="J988:J989"/>
    <mergeCell ref="K988:K989"/>
    <mergeCell ref="A988:A989"/>
    <mergeCell ref="B988:B989"/>
    <mergeCell ref="C988:C989"/>
    <mergeCell ref="D988:D989"/>
    <mergeCell ref="E988:E989"/>
    <mergeCell ref="G986:G987"/>
    <mergeCell ref="H986:H987"/>
    <mergeCell ref="I986:I987"/>
    <mergeCell ref="J986:J987"/>
    <mergeCell ref="K986:K987"/>
    <mergeCell ref="A986:A987"/>
    <mergeCell ref="B986:B987"/>
    <mergeCell ref="C986:C987"/>
    <mergeCell ref="D986:D987"/>
    <mergeCell ref="E986:E987"/>
    <mergeCell ref="G984:G985"/>
    <mergeCell ref="H984:H985"/>
    <mergeCell ref="I984:I985"/>
    <mergeCell ref="J984:J985"/>
    <mergeCell ref="K984:K985"/>
    <mergeCell ref="A984:A985"/>
    <mergeCell ref="B984:B985"/>
    <mergeCell ref="C984:C985"/>
    <mergeCell ref="D984:D985"/>
    <mergeCell ref="E984:E985"/>
    <mergeCell ref="G982:G983"/>
    <mergeCell ref="H982:H983"/>
    <mergeCell ref="I982:I983"/>
    <mergeCell ref="J982:J983"/>
    <mergeCell ref="K982:K983"/>
    <mergeCell ref="A982:A983"/>
    <mergeCell ref="B982:B983"/>
    <mergeCell ref="C982:C983"/>
    <mergeCell ref="D982:D983"/>
    <mergeCell ref="E982:E983"/>
    <mergeCell ref="G980:G981"/>
    <mergeCell ref="H980:H981"/>
    <mergeCell ref="I980:I981"/>
    <mergeCell ref="J980:J981"/>
    <mergeCell ref="K980:K981"/>
    <mergeCell ref="A980:A981"/>
    <mergeCell ref="B980:B981"/>
    <mergeCell ref="C980:C981"/>
    <mergeCell ref="D980:D981"/>
    <mergeCell ref="E980:E981"/>
    <mergeCell ref="G978:G979"/>
    <mergeCell ref="H978:H979"/>
    <mergeCell ref="I978:I979"/>
    <mergeCell ref="J978:J979"/>
    <mergeCell ref="K978:K979"/>
    <mergeCell ref="A978:A979"/>
    <mergeCell ref="B978:B979"/>
    <mergeCell ref="C978:C979"/>
    <mergeCell ref="D978:D979"/>
    <mergeCell ref="E978:E979"/>
    <mergeCell ref="G976:G977"/>
    <mergeCell ref="H976:H977"/>
    <mergeCell ref="I976:I977"/>
    <mergeCell ref="J976:J977"/>
    <mergeCell ref="K976:K977"/>
    <mergeCell ref="A976:A977"/>
    <mergeCell ref="B976:B977"/>
    <mergeCell ref="C976:C977"/>
    <mergeCell ref="D976:D977"/>
    <mergeCell ref="E976:E977"/>
    <mergeCell ref="G974:G975"/>
    <mergeCell ref="H974:H975"/>
    <mergeCell ref="I974:I975"/>
    <mergeCell ref="J974:J975"/>
    <mergeCell ref="K974:K975"/>
    <mergeCell ref="A974:A975"/>
    <mergeCell ref="B974:B975"/>
    <mergeCell ref="C974:C975"/>
    <mergeCell ref="D974:D975"/>
    <mergeCell ref="E974:E975"/>
    <mergeCell ref="G972:G973"/>
    <mergeCell ref="H972:H973"/>
    <mergeCell ref="I972:I973"/>
    <mergeCell ref="J972:J973"/>
    <mergeCell ref="K972:K973"/>
    <mergeCell ref="A972:A973"/>
    <mergeCell ref="B972:B973"/>
    <mergeCell ref="C972:C973"/>
    <mergeCell ref="D972:D973"/>
    <mergeCell ref="E972:E973"/>
    <mergeCell ref="G970:G971"/>
    <mergeCell ref="H970:H971"/>
    <mergeCell ref="I970:I971"/>
    <mergeCell ref="J970:J971"/>
    <mergeCell ref="K970:K971"/>
    <mergeCell ref="A970:A971"/>
    <mergeCell ref="B970:B971"/>
    <mergeCell ref="C970:C971"/>
    <mergeCell ref="D970:D971"/>
    <mergeCell ref="E970:E971"/>
    <mergeCell ref="G968:G969"/>
    <mergeCell ref="H968:H969"/>
    <mergeCell ref="I968:I969"/>
    <mergeCell ref="J968:J969"/>
    <mergeCell ref="K968:K969"/>
    <mergeCell ref="A968:A969"/>
    <mergeCell ref="B968:B969"/>
    <mergeCell ref="C968:C969"/>
    <mergeCell ref="D968:D969"/>
    <mergeCell ref="E968:E969"/>
    <mergeCell ref="G966:G967"/>
    <mergeCell ref="H966:H967"/>
    <mergeCell ref="I966:I967"/>
    <mergeCell ref="J966:J967"/>
    <mergeCell ref="K966:K967"/>
    <mergeCell ref="A966:A967"/>
    <mergeCell ref="B966:B967"/>
    <mergeCell ref="C966:C967"/>
    <mergeCell ref="D966:D967"/>
    <mergeCell ref="E966:E967"/>
    <mergeCell ref="G964:G965"/>
    <mergeCell ref="H964:H965"/>
    <mergeCell ref="I964:I965"/>
    <mergeCell ref="J964:J965"/>
    <mergeCell ref="K964:K965"/>
    <mergeCell ref="A964:A965"/>
    <mergeCell ref="B964:B965"/>
    <mergeCell ref="C964:C965"/>
    <mergeCell ref="D964:D965"/>
    <mergeCell ref="E964:E965"/>
    <mergeCell ref="G962:G963"/>
    <mergeCell ref="H962:H963"/>
    <mergeCell ref="I962:I963"/>
    <mergeCell ref="J962:J963"/>
    <mergeCell ref="K962:K963"/>
    <mergeCell ref="A962:A963"/>
    <mergeCell ref="B962:B963"/>
    <mergeCell ref="C962:C963"/>
    <mergeCell ref="D962:D963"/>
    <mergeCell ref="E962:E963"/>
    <mergeCell ref="G960:G961"/>
    <mergeCell ref="H960:H961"/>
    <mergeCell ref="I960:I961"/>
    <mergeCell ref="J960:J961"/>
    <mergeCell ref="K960:K961"/>
    <mergeCell ref="A960:A961"/>
    <mergeCell ref="B960:B961"/>
    <mergeCell ref="C960:C961"/>
    <mergeCell ref="D960:D961"/>
    <mergeCell ref="E960:E961"/>
    <mergeCell ref="G958:G959"/>
    <mergeCell ref="H958:H959"/>
    <mergeCell ref="I958:I959"/>
    <mergeCell ref="J958:J959"/>
    <mergeCell ref="K958:K959"/>
    <mergeCell ref="A958:A959"/>
    <mergeCell ref="B958:B959"/>
    <mergeCell ref="C958:C959"/>
    <mergeCell ref="D958:D959"/>
    <mergeCell ref="E958:E959"/>
    <mergeCell ref="G956:G957"/>
    <mergeCell ref="H956:H957"/>
    <mergeCell ref="I956:I957"/>
    <mergeCell ref="J956:J957"/>
    <mergeCell ref="K956:K957"/>
    <mergeCell ref="A956:A957"/>
    <mergeCell ref="B956:B957"/>
    <mergeCell ref="C956:C957"/>
    <mergeCell ref="D956:D957"/>
    <mergeCell ref="E956:E957"/>
    <mergeCell ref="G954:G955"/>
    <mergeCell ref="H954:H955"/>
    <mergeCell ref="I954:I955"/>
    <mergeCell ref="J954:J955"/>
    <mergeCell ref="K954:K955"/>
    <mergeCell ref="A954:A955"/>
    <mergeCell ref="B954:B955"/>
    <mergeCell ref="C954:C955"/>
    <mergeCell ref="D954:D955"/>
    <mergeCell ref="E954:E955"/>
    <mergeCell ref="G952:G953"/>
    <mergeCell ref="H952:H953"/>
    <mergeCell ref="I952:I953"/>
    <mergeCell ref="J952:J953"/>
    <mergeCell ref="K952:K953"/>
    <mergeCell ref="A952:A953"/>
    <mergeCell ref="B952:B953"/>
    <mergeCell ref="C952:C953"/>
    <mergeCell ref="D952:D953"/>
    <mergeCell ref="E952:E953"/>
    <mergeCell ref="G950:G951"/>
    <mergeCell ref="H950:H951"/>
    <mergeCell ref="I950:I951"/>
    <mergeCell ref="J950:J951"/>
    <mergeCell ref="K950:K951"/>
    <mergeCell ref="A950:A951"/>
    <mergeCell ref="B950:B951"/>
    <mergeCell ref="C950:C951"/>
    <mergeCell ref="D950:D951"/>
    <mergeCell ref="E950:E951"/>
    <mergeCell ref="G948:G949"/>
    <mergeCell ref="H948:H949"/>
    <mergeCell ref="I948:I949"/>
    <mergeCell ref="J948:J949"/>
    <mergeCell ref="K948:K949"/>
    <mergeCell ref="A948:A949"/>
    <mergeCell ref="B948:B949"/>
    <mergeCell ref="C948:C949"/>
    <mergeCell ref="D948:D949"/>
    <mergeCell ref="E948:E949"/>
    <mergeCell ref="G946:G947"/>
    <mergeCell ref="H946:H947"/>
    <mergeCell ref="I946:I947"/>
    <mergeCell ref="J946:J947"/>
    <mergeCell ref="K946:K947"/>
    <mergeCell ref="A946:A947"/>
    <mergeCell ref="B946:B947"/>
    <mergeCell ref="C946:C947"/>
    <mergeCell ref="D946:D947"/>
    <mergeCell ref="E946:E947"/>
    <mergeCell ref="G944:G945"/>
    <mergeCell ref="H944:H945"/>
    <mergeCell ref="I944:I945"/>
    <mergeCell ref="J944:J945"/>
    <mergeCell ref="K944:K945"/>
    <mergeCell ref="A944:A945"/>
    <mergeCell ref="B944:B945"/>
    <mergeCell ref="C944:C945"/>
    <mergeCell ref="D944:D945"/>
    <mergeCell ref="E944:E945"/>
    <mergeCell ref="G942:G943"/>
    <mergeCell ref="H942:H943"/>
    <mergeCell ref="I942:I943"/>
    <mergeCell ref="J942:J943"/>
    <mergeCell ref="K942:K943"/>
    <mergeCell ref="A942:A943"/>
    <mergeCell ref="B942:B943"/>
    <mergeCell ref="C942:C943"/>
    <mergeCell ref="D942:D943"/>
    <mergeCell ref="E942:E943"/>
    <mergeCell ref="G940:G941"/>
    <mergeCell ref="H940:H941"/>
    <mergeCell ref="I940:I941"/>
    <mergeCell ref="J940:J941"/>
    <mergeCell ref="K940:K941"/>
    <mergeCell ref="A940:A941"/>
    <mergeCell ref="B940:B941"/>
    <mergeCell ref="C940:C941"/>
    <mergeCell ref="D940:D941"/>
    <mergeCell ref="E940:E941"/>
    <mergeCell ref="G938:G939"/>
    <mergeCell ref="H938:H939"/>
    <mergeCell ref="I938:I939"/>
    <mergeCell ref="J938:J939"/>
    <mergeCell ref="K938:K939"/>
    <mergeCell ref="A938:A939"/>
    <mergeCell ref="B938:B939"/>
    <mergeCell ref="C938:C939"/>
    <mergeCell ref="D938:D939"/>
    <mergeCell ref="E938:E939"/>
    <mergeCell ref="G936:G937"/>
    <mergeCell ref="H936:H937"/>
    <mergeCell ref="I936:I937"/>
    <mergeCell ref="J936:J937"/>
    <mergeCell ref="K936:K937"/>
    <mergeCell ref="A936:A937"/>
    <mergeCell ref="B936:B937"/>
    <mergeCell ref="C936:C937"/>
    <mergeCell ref="D936:D937"/>
    <mergeCell ref="E936:E937"/>
    <mergeCell ref="G934:G935"/>
    <mergeCell ref="H934:H935"/>
    <mergeCell ref="I934:I935"/>
    <mergeCell ref="J934:J935"/>
    <mergeCell ref="K934:K935"/>
    <mergeCell ref="A934:A935"/>
    <mergeCell ref="B934:B935"/>
    <mergeCell ref="C934:C935"/>
    <mergeCell ref="D934:D935"/>
    <mergeCell ref="E934:E935"/>
    <mergeCell ref="G932:G933"/>
    <mergeCell ref="H932:H933"/>
    <mergeCell ref="I932:I933"/>
    <mergeCell ref="J932:J933"/>
    <mergeCell ref="K932:K933"/>
    <mergeCell ref="A932:A933"/>
    <mergeCell ref="B932:B933"/>
    <mergeCell ref="C932:C933"/>
    <mergeCell ref="D932:D933"/>
    <mergeCell ref="E932:E933"/>
    <mergeCell ref="G930:G931"/>
    <mergeCell ref="H930:H931"/>
    <mergeCell ref="I930:I931"/>
    <mergeCell ref="J930:J931"/>
    <mergeCell ref="K930:K931"/>
    <mergeCell ref="A930:A931"/>
    <mergeCell ref="B930:B931"/>
    <mergeCell ref="C930:C931"/>
    <mergeCell ref="D930:D931"/>
    <mergeCell ref="E930:E931"/>
    <mergeCell ref="G928:G929"/>
    <mergeCell ref="H928:H929"/>
    <mergeCell ref="I928:I929"/>
    <mergeCell ref="J928:J929"/>
    <mergeCell ref="K928:K929"/>
    <mergeCell ref="A928:A929"/>
    <mergeCell ref="B928:B929"/>
    <mergeCell ref="C928:C929"/>
    <mergeCell ref="D928:D929"/>
    <mergeCell ref="E928:E929"/>
    <mergeCell ref="G926:G927"/>
    <mergeCell ref="H926:H927"/>
    <mergeCell ref="I926:I927"/>
    <mergeCell ref="J926:J927"/>
    <mergeCell ref="K926:K927"/>
    <mergeCell ref="A926:A927"/>
    <mergeCell ref="B926:B927"/>
    <mergeCell ref="C926:C927"/>
    <mergeCell ref="D926:D927"/>
    <mergeCell ref="E926:E927"/>
    <mergeCell ref="G924:G925"/>
    <mergeCell ref="H924:H925"/>
    <mergeCell ref="I924:I925"/>
    <mergeCell ref="J924:J925"/>
    <mergeCell ref="K924:K925"/>
    <mergeCell ref="A924:A925"/>
    <mergeCell ref="B924:B925"/>
    <mergeCell ref="C924:C925"/>
    <mergeCell ref="D924:D925"/>
    <mergeCell ref="E924:E925"/>
    <mergeCell ref="G922:G923"/>
    <mergeCell ref="H922:H923"/>
    <mergeCell ref="I922:I923"/>
    <mergeCell ref="J922:J923"/>
    <mergeCell ref="K922:K923"/>
    <mergeCell ref="A922:A923"/>
    <mergeCell ref="B922:B923"/>
    <mergeCell ref="C922:C923"/>
    <mergeCell ref="D922:D923"/>
    <mergeCell ref="E922:E923"/>
    <mergeCell ref="G920:G921"/>
    <mergeCell ref="H920:H921"/>
    <mergeCell ref="I920:I921"/>
    <mergeCell ref="J920:J921"/>
    <mergeCell ref="K920:K921"/>
    <mergeCell ref="A920:A921"/>
    <mergeCell ref="B920:B921"/>
    <mergeCell ref="C920:C921"/>
    <mergeCell ref="D920:D921"/>
    <mergeCell ref="E920:E921"/>
    <mergeCell ref="G918:G919"/>
    <mergeCell ref="H918:H919"/>
    <mergeCell ref="I918:I919"/>
    <mergeCell ref="J918:J919"/>
    <mergeCell ref="K918:K919"/>
    <mergeCell ref="A918:A919"/>
    <mergeCell ref="B918:B919"/>
    <mergeCell ref="C918:C919"/>
    <mergeCell ref="D918:D919"/>
    <mergeCell ref="E918:E919"/>
    <mergeCell ref="G916:G917"/>
    <mergeCell ref="H916:H917"/>
    <mergeCell ref="I916:I917"/>
    <mergeCell ref="J916:J917"/>
    <mergeCell ref="K916:K917"/>
    <mergeCell ref="A916:A917"/>
    <mergeCell ref="B916:B917"/>
    <mergeCell ref="C916:C917"/>
    <mergeCell ref="D916:D917"/>
    <mergeCell ref="E916:E917"/>
    <mergeCell ref="G914:G915"/>
    <mergeCell ref="H914:H915"/>
    <mergeCell ref="I914:I915"/>
    <mergeCell ref="J914:J915"/>
    <mergeCell ref="K914:K915"/>
    <mergeCell ref="A914:A915"/>
    <mergeCell ref="B914:B915"/>
    <mergeCell ref="C914:C915"/>
    <mergeCell ref="D914:D915"/>
    <mergeCell ref="E914:E915"/>
    <mergeCell ref="G912:G913"/>
    <mergeCell ref="H912:H913"/>
    <mergeCell ref="I912:I913"/>
    <mergeCell ref="J912:J913"/>
    <mergeCell ref="K912:K913"/>
    <mergeCell ref="A912:A913"/>
    <mergeCell ref="B912:B913"/>
    <mergeCell ref="C912:C913"/>
    <mergeCell ref="D912:D913"/>
    <mergeCell ref="E912:E913"/>
    <mergeCell ref="G910:G911"/>
    <mergeCell ref="H910:H911"/>
    <mergeCell ref="I910:I911"/>
    <mergeCell ref="J910:J911"/>
    <mergeCell ref="K910:K911"/>
    <mergeCell ref="A910:A911"/>
    <mergeCell ref="B910:B911"/>
    <mergeCell ref="C910:C911"/>
    <mergeCell ref="D910:D911"/>
    <mergeCell ref="E910:E911"/>
    <mergeCell ref="G908:G909"/>
    <mergeCell ref="H908:H909"/>
    <mergeCell ref="I908:I909"/>
    <mergeCell ref="J908:J909"/>
    <mergeCell ref="K908:K909"/>
    <mergeCell ref="A908:A909"/>
    <mergeCell ref="B908:B909"/>
    <mergeCell ref="C908:C909"/>
    <mergeCell ref="D908:D909"/>
    <mergeCell ref="E908:E909"/>
    <mergeCell ref="G906:G907"/>
    <mergeCell ref="H906:H907"/>
    <mergeCell ref="I906:I907"/>
    <mergeCell ref="J906:J907"/>
    <mergeCell ref="K906:K907"/>
    <mergeCell ref="A906:A907"/>
    <mergeCell ref="B906:B907"/>
    <mergeCell ref="C906:C907"/>
    <mergeCell ref="D906:D907"/>
    <mergeCell ref="E906:E907"/>
    <mergeCell ref="G904:G905"/>
    <mergeCell ref="H904:H905"/>
    <mergeCell ref="I904:I905"/>
    <mergeCell ref="J904:J905"/>
    <mergeCell ref="K904:K905"/>
    <mergeCell ref="A904:A905"/>
    <mergeCell ref="B904:B905"/>
    <mergeCell ref="C904:C905"/>
    <mergeCell ref="D904:D905"/>
    <mergeCell ref="E904:E905"/>
    <mergeCell ref="G902:G903"/>
    <mergeCell ref="H902:H903"/>
    <mergeCell ref="I902:I903"/>
    <mergeCell ref="J902:J903"/>
    <mergeCell ref="K902:K903"/>
    <mergeCell ref="A902:A903"/>
    <mergeCell ref="B902:B903"/>
    <mergeCell ref="C902:C903"/>
    <mergeCell ref="D902:D903"/>
    <mergeCell ref="E902:E903"/>
    <mergeCell ref="G900:G901"/>
    <mergeCell ref="H900:H901"/>
    <mergeCell ref="I900:I901"/>
    <mergeCell ref="J900:J901"/>
    <mergeCell ref="K900:K901"/>
    <mergeCell ref="A900:A901"/>
    <mergeCell ref="B900:B901"/>
    <mergeCell ref="C900:C901"/>
    <mergeCell ref="D900:D901"/>
    <mergeCell ref="E900:E901"/>
    <mergeCell ref="G898:G899"/>
    <mergeCell ref="H898:H899"/>
    <mergeCell ref="I898:I899"/>
    <mergeCell ref="J898:J899"/>
    <mergeCell ref="K898:K899"/>
    <mergeCell ref="A898:A899"/>
    <mergeCell ref="B898:B899"/>
    <mergeCell ref="C898:C899"/>
    <mergeCell ref="D898:D899"/>
    <mergeCell ref="E898:E899"/>
    <mergeCell ref="G896:G897"/>
    <mergeCell ref="H896:H897"/>
    <mergeCell ref="I896:I897"/>
    <mergeCell ref="J896:J897"/>
    <mergeCell ref="K896:K897"/>
    <mergeCell ref="A896:A897"/>
    <mergeCell ref="B896:B897"/>
    <mergeCell ref="C896:C897"/>
    <mergeCell ref="D896:D897"/>
    <mergeCell ref="E896:E897"/>
    <mergeCell ref="G894:G895"/>
    <mergeCell ref="H894:H895"/>
    <mergeCell ref="I894:I895"/>
    <mergeCell ref="J894:J895"/>
    <mergeCell ref="K894:K895"/>
    <mergeCell ref="A894:A895"/>
    <mergeCell ref="B894:B895"/>
    <mergeCell ref="C894:C895"/>
    <mergeCell ref="D894:D895"/>
    <mergeCell ref="E894:E895"/>
    <mergeCell ref="G892:G893"/>
    <mergeCell ref="H892:H893"/>
    <mergeCell ref="I892:I893"/>
    <mergeCell ref="J892:J893"/>
    <mergeCell ref="K892:K893"/>
    <mergeCell ref="A892:A893"/>
    <mergeCell ref="B892:B893"/>
    <mergeCell ref="C892:C893"/>
    <mergeCell ref="D892:D893"/>
    <mergeCell ref="E892:E893"/>
    <mergeCell ref="G890:G891"/>
    <mergeCell ref="H890:H891"/>
    <mergeCell ref="I890:I891"/>
    <mergeCell ref="J890:J891"/>
    <mergeCell ref="K890:K891"/>
    <mergeCell ref="A890:A891"/>
    <mergeCell ref="B890:B891"/>
    <mergeCell ref="C890:C891"/>
    <mergeCell ref="D890:D891"/>
    <mergeCell ref="E890:E891"/>
    <mergeCell ref="G888:G889"/>
    <mergeCell ref="H888:H889"/>
    <mergeCell ref="I888:I889"/>
    <mergeCell ref="J888:J889"/>
    <mergeCell ref="K888:K889"/>
    <mergeCell ref="A888:A889"/>
    <mergeCell ref="B888:B889"/>
    <mergeCell ref="C888:C889"/>
    <mergeCell ref="D888:D889"/>
    <mergeCell ref="E888:E889"/>
    <mergeCell ref="G886:G887"/>
    <mergeCell ref="H886:H887"/>
    <mergeCell ref="I886:I887"/>
    <mergeCell ref="J886:J887"/>
    <mergeCell ref="K886:K887"/>
    <mergeCell ref="A886:A887"/>
    <mergeCell ref="B886:B887"/>
    <mergeCell ref="C886:C887"/>
    <mergeCell ref="D886:D887"/>
    <mergeCell ref="E886:E887"/>
    <mergeCell ref="G884:G885"/>
    <mergeCell ref="H884:H885"/>
    <mergeCell ref="I884:I885"/>
    <mergeCell ref="J884:J885"/>
    <mergeCell ref="K884:K885"/>
    <mergeCell ref="A884:A885"/>
    <mergeCell ref="B884:B885"/>
    <mergeCell ref="C884:C885"/>
    <mergeCell ref="D884:D885"/>
    <mergeCell ref="E884:E885"/>
    <mergeCell ref="G882:G883"/>
    <mergeCell ref="H882:H883"/>
    <mergeCell ref="I882:I883"/>
    <mergeCell ref="J882:J883"/>
    <mergeCell ref="K882:K883"/>
    <mergeCell ref="A882:A883"/>
    <mergeCell ref="B882:B883"/>
    <mergeCell ref="C882:C883"/>
    <mergeCell ref="D882:D883"/>
    <mergeCell ref="E882:E883"/>
    <mergeCell ref="G880:G881"/>
    <mergeCell ref="H880:H881"/>
    <mergeCell ref="I880:I881"/>
    <mergeCell ref="J880:J881"/>
    <mergeCell ref="K880:K881"/>
    <mergeCell ref="A880:A881"/>
    <mergeCell ref="B880:B881"/>
    <mergeCell ref="C880:C881"/>
    <mergeCell ref="D880:D881"/>
    <mergeCell ref="E880:E881"/>
    <mergeCell ref="G878:G879"/>
    <mergeCell ref="H878:H879"/>
    <mergeCell ref="I878:I879"/>
    <mergeCell ref="J878:J879"/>
    <mergeCell ref="K878:K879"/>
    <mergeCell ref="A878:A879"/>
    <mergeCell ref="B878:B879"/>
    <mergeCell ref="C878:C879"/>
    <mergeCell ref="D878:D879"/>
    <mergeCell ref="E878:E879"/>
    <mergeCell ref="G876:G877"/>
    <mergeCell ref="H876:H877"/>
    <mergeCell ref="I876:I877"/>
    <mergeCell ref="J876:J877"/>
    <mergeCell ref="K876:K877"/>
    <mergeCell ref="A876:A877"/>
    <mergeCell ref="B876:B877"/>
    <mergeCell ref="C876:C877"/>
    <mergeCell ref="D876:D877"/>
    <mergeCell ref="E876:E877"/>
    <mergeCell ref="G874:G875"/>
    <mergeCell ref="H874:H875"/>
    <mergeCell ref="I874:I875"/>
    <mergeCell ref="J874:J875"/>
    <mergeCell ref="K874:K875"/>
    <mergeCell ref="A874:A875"/>
    <mergeCell ref="B874:B875"/>
    <mergeCell ref="C874:C875"/>
    <mergeCell ref="D874:D875"/>
    <mergeCell ref="E874:E875"/>
    <mergeCell ref="G872:G873"/>
    <mergeCell ref="H872:H873"/>
    <mergeCell ref="I872:I873"/>
    <mergeCell ref="J872:J873"/>
    <mergeCell ref="K872:K873"/>
    <mergeCell ref="A872:A873"/>
    <mergeCell ref="B872:B873"/>
    <mergeCell ref="C872:C873"/>
    <mergeCell ref="D872:D873"/>
    <mergeCell ref="E872:E873"/>
    <mergeCell ref="G870:G871"/>
    <mergeCell ref="H870:H871"/>
    <mergeCell ref="I870:I871"/>
    <mergeCell ref="J870:J871"/>
    <mergeCell ref="K870:K871"/>
    <mergeCell ref="A870:A871"/>
    <mergeCell ref="B870:B871"/>
    <mergeCell ref="C870:C871"/>
    <mergeCell ref="D870:D871"/>
    <mergeCell ref="E870:E871"/>
    <mergeCell ref="G868:G869"/>
    <mergeCell ref="H868:H869"/>
    <mergeCell ref="I868:I869"/>
    <mergeCell ref="J868:J869"/>
    <mergeCell ref="K868:K869"/>
    <mergeCell ref="A868:A869"/>
    <mergeCell ref="B868:B869"/>
    <mergeCell ref="C868:C869"/>
    <mergeCell ref="D868:D869"/>
    <mergeCell ref="E868:E869"/>
    <mergeCell ref="G866:G867"/>
    <mergeCell ref="H866:H867"/>
    <mergeCell ref="I866:I867"/>
    <mergeCell ref="J866:J867"/>
    <mergeCell ref="K866:K867"/>
    <mergeCell ref="A866:A867"/>
    <mergeCell ref="B866:B867"/>
    <mergeCell ref="C866:C867"/>
    <mergeCell ref="D866:D867"/>
    <mergeCell ref="E866:E867"/>
    <mergeCell ref="G864:G865"/>
    <mergeCell ref="H864:H865"/>
    <mergeCell ref="I864:I865"/>
    <mergeCell ref="J864:J865"/>
    <mergeCell ref="K864:K865"/>
    <mergeCell ref="A864:A865"/>
    <mergeCell ref="B864:B865"/>
    <mergeCell ref="C864:C865"/>
    <mergeCell ref="D864:D865"/>
    <mergeCell ref="E864:E865"/>
    <mergeCell ref="G862:G863"/>
    <mergeCell ref="H862:H863"/>
    <mergeCell ref="I862:I863"/>
    <mergeCell ref="J862:J863"/>
    <mergeCell ref="K862:K863"/>
    <mergeCell ref="A862:A863"/>
    <mergeCell ref="B862:B863"/>
    <mergeCell ref="C862:C863"/>
    <mergeCell ref="D862:D863"/>
    <mergeCell ref="E862:E863"/>
    <mergeCell ref="G860:G861"/>
    <mergeCell ref="H860:H861"/>
    <mergeCell ref="I860:I861"/>
    <mergeCell ref="J860:J861"/>
    <mergeCell ref="K860:K861"/>
    <mergeCell ref="A860:A861"/>
    <mergeCell ref="B860:B861"/>
    <mergeCell ref="C860:C861"/>
    <mergeCell ref="D860:D861"/>
    <mergeCell ref="E860:E861"/>
    <mergeCell ref="G858:G859"/>
    <mergeCell ref="H858:H859"/>
    <mergeCell ref="I858:I859"/>
    <mergeCell ref="J858:J859"/>
    <mergeCell ref="K858:K859"/>
    <mergeCell ref="A858:A859"/>
    <mergeCell ref="B858:B859"/>
    <mergeCell ref="C858:C859"/>
    <mergeCell ref="D858:D859"/>
    <mergeCell ref="E858:E859"/>
    <mergeCell ref="G856:G857"/>
    <mergeCell ref="H856:H857"/>
    <mergeCell ref="I856:I857"/>
    <mergeCell ref="J856:J857"/>
    <mergeCell ref="K856:K857"/>
    <mergeCell ref="A856:A857"/>
    <mergeCell ref="B856:B857"/>
    <mergeCell ref="C856:C857"/>
    <mergeCell ref="D856:D857"/>
    <mergeCell ref="E856:E857"/>
    <mergeCell ref="G854:G855"/>
    <mergeCell ref="H854:H855"/>
    <mergeCell ref="I854:I855"/>
    <mergeCell ref="J854:J855"/>
    <mergeCell ref="K854:K855"/>
    <mergeCell ref="A854:A855"/>
    <mergeCell ref="B854:B855"/>
    <mergeCell ref="C854:C855"/>
    <mergeCell ref="D854:D855"/>
    <mergeCell ref="E854:E855"/>
    <mergeCell ref="G852:G853"/>
    <mergeCell ref="H852:H853"/>
    <mergeCell ref="I852:I853"/>
    <mergeCell ref="J852:J853"/>
    <mergeCell ref="K852:K853"/>
    <mergeCell ref="A852:A853"/>
    <mergeCell ref="B852:B853"/>
    <mergeCell ref="C852:C853"/>
    <mergeCell ref="D852:D853"/>
    <mergeCell ref="E852:E853"/>
    <mergeCell ref="G850:G851"/>
    <mergeCell ref="H850:H851"/>
    <mergeCell ref="I850:I851"/>
    <mergeCell ref="J850:J851"/>
    <mergeCell ref="K850:K851"/>
    <mergeCell ref="A850:A851"/>
    <mergeCell ref="B850:B851"/>
    <mergeCell ref="C850:C851"/>
    <mergeCell ref="D850:D851"/>
    <mergeCell ref="E850:E851"/>
    <mergeCell ref="G848:G849"/>
    <mergeCell ref="H848:H849"/>
    <mergeCell ref="I848:I849"/>
    <mergeCell ref="J848:J849"/>
    <mergeCell ref="K848:K849"/>
    <mergeCell ref="A848:A849"/>
    <mergeCell ref="B848:B849"/>
    <mergeCell ref="C848:C849"/>
    <mergeCell ref="D848:D849"/>
    <mergeCell ref="E848:E849"/>
    <mergeCell ref="G846:G847"/>
    <mergeCell ref="H846:H847"/>
    <mergeCell ref="I846:I847"/>
    <mergeCell ref="J846:J847"/>
    <mergeCell ref="K846:K847"/>
    <mergeCell ref="A846:A847"/>
    <mergeCell ref="B846:B847"/>
    <mergeCell ref="C846:C847"/>
    <mergeCell ref="D846:D847"/>
    <mergeCell ref="E846:E847"/>
    <mergeCell ref="G844:G845"/>
    <mergeCell ref="H844:H845"/>
    <mergeCell ref="I844:I845"/>
    <mergeCell ref="J844:J845"/>
    <mergeCell ref="K844:K845"/>
    <mergeCell ref="A844:A845"/>
    <mergeCell ref="B844:B845"/>
    <mergeCell ref="C844:C845"/>
    <mergeCell ref="D844:D845"/>
    <mergeCell ref="E844:E845"/>
    <mergeCell ref="G842:G843"/>
    <mergeCell ref="H842:H843"/>
    <mergeCell ref="I842:I843"/>
    <mergeCell ref="J842:J843"/>
    <mergeCell ref="K842:K843"/>
    <mergeCell ref="A842:A843"/>
    <mergeCell ref="B842:B843"/>
    <mergeCell ref="C842:C843"/>
    <mergeCell ref="D842:D843"/>
    <mergeCell ref="E842:E843"/>
    <mergeCell ref="G840:G841"/>
    <mergeCell ref="H840:H841"/>
    <mergeCell ref="I840:I841"/>
    <mergeCell ref="J840:J841"/>
    <mergeCell ref="K840:K841"/>
    <mergeCell ref="A840:A841"/>
    <mergeCell ref="B840:B841"/>
    <mergeCell ref="C840:C841"/>
    <mergeCell ref="D840:D841"/>
    <mergeCell ref="E840:E841"/>
    <mergeCell ref="G838:G839"/>
    <mergeCell ref="H838:H839"/>
    <mergeCell ref="I838:I839"/>
    <mergeCell ref="J838:J839"/>
    <mergeCell ref="K838:K839"/>
    <mergeCell ref="A838:A839"/>
    <mergeCell ref="B838:B839"/>
    <mergeCell ref="C838:C839"/>
    <mergeCell ref="D838:D839"/>
    <mergeCell ref="E838:E839"/>
    <mergeCell ref="G836:G837"/>
    <mergeCell ref="H836:H837"/>
    <mergeCell ref="I836:I837"/>
    <mergeCell ref="J836:J837"/>
    <mergeCell ref="K836:K837"/>
    <mergeCell ref="A836:A837"/>
    <mergeCell ref="B836:B837"/>
    <mergeCell ref="C836:C837"/>
    <mergeCell ref="D836:D837"/>
    <mergeCell ref="E836:E837"/>
    <mergeCell ref="G834:G835"/>
    <mergeCell ref="H834:H835"/>
    <mergeCell ref="I834:I835"/>
    <mergeCell ref="J834:J835"/>
    <mergeCell ref="K834:K835"/>
    <mergeCell ref="A834:A835"/>
    <mergeCell ref="B834:B835"/>
    <mergeCell ref="C834:C835"/>
    <mergeCell ref="D834:D835"/>
    <mergeCell ref="E834:E835"/>
    <mergeCell ref="G832:G833"/>
    <mergeCell ref="H832:H833"/>
    <mergeCell ref="I832:I833"/>
    <mergeCell ref="J832:J833"/>
    <mergeCell ref="K832:K833"/>
    <mergeCell ref="A832:A833"/>
    <mergeCell ref="B832:B833"/>
    <mergeCell ref="C832:C833"/>
    <mergeCell ref="D832:D833"/>
    <mergeCell ref="E832:E833"/>
    <mergeCell ref="G830:G831"/>
    <mergeCell ref="H830:H831"/>
    <mergeCell ref="I830:I831"/>
    <mergeCell ref="J830:J831"/>
    <mergeCell ref="K830:K831"/>
    <mergeCell ref="A830:A831"/>
    <mergeCell ref="B830:B831"/>
    <mergeCell ref="C830:C831"/>
    <mergeCell ref="D830:D831"/>
    <mergeCell ref="E830:E831"/>
    <mergeCell ref="G828:G829"/>
    <mergeCell ref="H828:H829"/>
    <mergeCell ref="I828:I829"/>
    <mergeCell ref="J828:J829"/>
    <mergeCell ref="K828:K829"/>
    <mergeCell ref="A828:A829"/>
    <mergeCell ref="B828:B829"/>
    <mergeCell ref="C828:C829"/>
    <mergeCell ref="D828:D829"/>
    <mergeCell ref="E828:E829"/>
    <mergeCell ref="G826:G827"/>
    <mergeCell ref="H826:H827"/>
    <mergeCell ref="I826:I827"/>
    <mergeCell ref="J826:J827"/>
    <mergeCell ref="K826:K827"/>
    <mergeCell ref="A826:A827"/>
    <mergeCell ref="B826:B827"/>
    <mergeCell ref="C826:C827"/>
    <mergeCell ref="D826:D827"/>
    <mergeCell ref="E826:E827"/>
    <mergeCell ref="G824:G825"/>
    <mergeCell ref="H824:H825"/>
    <mergeCell ref="I824:I825"/>
    <mergeCell ref="J824:J825"/>
    <mergeCell ref="K824:K825"/>
    <mergeCell ref="A824:A825"/>
    <mergeCell ref="B824:B825"/>
    <mergeCell ref="C824:C825"/>
    <mergeCell ref="D824:D825"/>
    <mergeCell ref="E824:E825"/>
    <mergeCell ref="G822:G823"/>
    <mergeCell ref="H822:H823"/>
    <mergeCell ref="I822:I823"/>
    <mergeCell ref="J822:J823"/>
    <mergeCell ref="K822:K823"/>
    <mergeCell ref="A822:A823"/>
    <mergeCell ref="B822:B823"/>
    <mergeCell ref="C822:C823"/>
    <mergeCell ref="D822:D823"/>
    <mergeCell ref="E822:E823"/>
    <mergeCell ref="G820:G821"/>
    <mergeCell ref="H820:H821"/>
    <mergeCell ref="I820:I821"/>
    <mergeCell ref="J820:J821"/>
    <mergeCell ref="K820:K821"/>
    <mergeCell ref="A820:A821"/>
    <mergeCell ref="B820:B821"/>
    <mergeCell ref="C820:C821"/>
    <mergeCell ref="D820:D821"/>
    <mergeCell ref="E820:E821"/>
    <mergeCell ref="G818:G819"/>
    <mergeCell ref="H818:H819"/>
    <mergeCell ref="I818:I819"/>
    <mergeCell ref="J818:J819"/>
    <mergeCell ref="K818:K819"/>
    <mergeCell ref="A818:A819"/>
    <mergeCell ref="B818:B819"/>
    <mergeCell ref="C818:C819"/>
    <mergeCell ref="D818:D819"/>
    <mergeCell ref="E818:E819"/>
    <mergeCell ref="G816:G817"/>
    <mergeCell ref="H816:H817"/>
    <mergeCell ref="I816:I817"/>
    <mergeCell ref="J816:J817"/>
    <mergeCell ref="K816:K817"/>
    <mergeCell ref="A816:A817"/>
    <mergeCell ref="B816:B817"/>
    <mergeCell ref="C816:C817"/>
    <mergeCell ref="D816:D817"/>
    <mergeCell ref="E816:E817"/>
    <mergeCell ref="G814:G815"/>
    <mergeCell ref="H814:H815"/>
    <mergeCell ref="I814:I815"/>
    <mergeCell ref="J814:J815"/>
    <mergeCell ref="K814:K815"/>
    <mergeCell ref="A814:A815"/>
    <mergeCell ref="B814:B815"/>
    <mergeCell ref="C814:C815"/>
    <mergeCell ref="D814:D815"/>
    <mergeCell ref="E814:E815"/>
    <mergeCell ref="G812:G813"/>
    <mergeCell ref="H812:H813"/>
    <mergeCell ref="I812:I813"/>
    <mergeCell ref="J812:J813"/>
    <mergeCell ref="K812:K813"/>
    <mergeCell ref="A812:A813"/>
    <mergeCell ref="B812:B813"/>
    <mergeCell ref="C812:C813"/>
    <mergeCell ref="D812:D813"/>
    <mergeCell ref="E812:E813"/>
    <mergeCell ref="G810:G811"/>
    <mergeCell ref="H810:H811"/>
    <mergeCell ref="I810:I811"/>
    <mergeCell ref="J810:J811"/>
    <mergeCell ref="K810:K811"/>
    <mergeCell ref="A810:A811"/>
    <mergeCell ref="B810:B811"/>
    <mergeCell ref="C810:C811"/>
    <mergeCell ref="D810:D811"/>
    <mergeCell ref="E810:E811"/>
    <mergeCell ref="G808:G809"/>
    <mergeCell ref="H808:H809"/>
    <mergeCell ref="I808:I809"/>
    <mergeCell ref="J808:J809"/>
    <mergeCell ref="K808:K809"/>
    <mergeCell ref="A808:A809"/>
    <mergeCell ref="B808:B809"/>
    <mergeCell ref="C808:C809"/>
    <mergeCell ref="D808:D809"/>
    <mergeCell ref="E808:E809"/>
    <mergeCell ref="G806:G807"/>
    <mergeCell ref="H806:H807"/>
    <mergeCell ref="I806:I807"/>
    <mergeCell ref="J806:J807"/>
    <mergeCell ref="K806:K807"/>
    <mergeCell ref="A806:A807"/>
    <mergeCell ref="B806:B807"/>
    <mergeCell ref="C806:C807"/>
    <mergeCell ref="D806:D807"/>
    <mergeCell ref="E806:E807"/>
    <mergeCell ref="G804:G805"/>
    <mergeCell ref="H804:H805"/>
    <mergeCell ref="I804:I805"/>
    <mergeCell ref="J804:J805"/>
    <mergeCell ref="K804:K805"/>
    <mergeCell ref="A804:A805"/>
    <mergeCell ref="B804:B805"/>
    <mergeCell ref="C804:C805"/>
    <mergeCell ref="D804:D805"/>
    <mergeCell ref="E804:E805"/>
    <mergeCell ref="G802:G803"/>
    <mergeCell ref="H802:H803"/>
    <mergeCell ref="I802:I803"/>
    <mergeCell ref="J802:J803"/>
    <mergeCell ref="K802:K803"/>
    <mergeCell ref="A802:A803"/>
    <mergeCell ref="B802:B803"/>
    <mergeCell ref="C802:C803"/>
    <mergeCell ref="D802:D803"/>
    <mergeCell ref="E802:E803"/>
    <mergeCell ref="G800:G801"/>
    <mergeCell ref="H800:H801"/>
    <mergeCell ref="I800:I801"/>
    <mergeCell ref="J800:J801"/>
    <mergeCell ref="K800:K801"/>
    <mergeCell ref="A800:A801"/>
    <mergeCell ref="B800:B801"/>
    <mergeCell ref="C800:C801"/>
    <mergeCell ref="D800:D801"/>
    <mergeCell ref="E800:E801"/>
    <mergeCell ref="G798:G799"/>
    <mergeCell ref="H798:H799"/>
    <mergeCell ref="I798:I799"/>
    <mergeCell ref="J798:J799"/>
    <mergeCell ref="K798:K799"/>
    <mergeCell ref="A798:A799"/>
    <mergeCell ref="B798:B799"/>
    <mergeCell ref="C798:C799"/>
    <mergeCell ref="D798:D799"/>
    <mergeCell ref="E798:E799"/>
    <mergeCell ref="G796:G797"/>
    <mergeCell ref="H796:H797"/>
    <mergeCell ref="I796:I797"/>
    <mergeCell ref="J796:J797"/>
    <mergeCell ref="K796:K797"/>
    <mergeCell ref="A796:A797"/>
    <mergeCell ref="B796:B797"/>
    <mergeCell ref="C796:C797"/>
    <mergeCell ref="D796:D797"/>
    <mergeCell ref="E796:E797"/>
    <mergeCell ref="G794:G795"/>
    <mergeCell ref="H794:H795"/>
    <mergeCell ref="I794:I795"/>
    <mergeCell ref="J794:J795"/>
    <mergeCell ref="K794:K795"/>
    <mergeCell ref="A794:A795"/>
    <mergeCell ref="B794:B795"/>
    <mergeCell ref="C794:C795"/>
    <mergeCell ref="D794:D795"/>
    <mergeCell ref="E794:E795"/>
    <mergeCell ref="G792:G793"/>
    <mergeCell ref="H792:H793"/>
    <mergeCell ref="I792:I793"/>
    <mergeCell ref="J792:J793"/>
    <mergeCell ref="K792:K793"/>
    <mergeCell ref="A792:A793"/>
    <mergeCell ref="B792:B793"/>
    <mergeCell ref="C792:C793"/>
    <mergeCell ref="D792:D793"/>
    <mergeCell ref="E792:E793"/>
    <mergeCell ref="G790:G791"/>
    <mergeCell ref="H790:H791"/>
    <mergeCell ref="I790:I791"/>
    <mergeCell ref="J790:J791"/>
    <mergeCell ref="K790:K791"/>
    <mergeCell ref="A790:A791"/>
    <mergeCell ref="B790:B791"/>
    <mergeCell ref="C790:C791"/>
    <mergeCell ref="D790:D791"/>
    <mergeCell ref="E790:E791"/>
    <mergeCell ref="G788:G789"/>
    <mergeCell ref="H788:H789"/>
    <mergeCell ref="I788:I789"/>
    <mergeCell ref="J788:J789"/>
    <mergeCell ref="K788:K789"/>
    <mergeCell ref="A788:A789"/>
    <mergeCell ref="B788:B789"/>
    <mergeCell ref="C788:C789"/>
    <mergeCell ref="D788:D789"/>
    <mergeCell ref="E788:E789"/>
    <mergeCell ref="G786:G787"/>
    <mergeCell ref="H786:H787"/>
    <mergeCell ref="I786:I787"/>
    <mergeCell ref="J786:J787"/>
    <mergeCell ref="K786:K787"/>
    <mergeCell ref="A786:A787"/>
    <mergeCell ref="B786:B787"/>
    <mergeCell ref="C786:C787"/>
    <mergeCell ref="D786:D787"/>
    <mergeCell ref="E786:E787"/>
    <mergeCell ref="G784:G785"/>
    <mergeCell ref="H784:H785"/>
    <mergeCell ref="I784:I785"/>
    <mergeCell ref="J784:J785"/>
    <mergeCell ref="K784:K785"/>
    <mergeCell ref="A784:A785"/>
    <mergeCell ref="B784:B785"/>
    <mergeCell ref="C784:C785"/>
    <mergeCell ref="D784:D785"/>
    <mergeCell ref="E784:E785"/>
    <mergeCell ref="G782:G783"/>
    <mergeCell ref="H782:H783"/>
    <mergeCell ref="I782:I783"/>
    <mergeCell ref="J782:J783"/>
    <mergeCell ref="K782:K783"/>
    <mergeCell ref="A782:A783"/>
    <mergeCell ref="B782:B783"/>
    <mergeCell ref="C782:C783"/>
    <mergeCell ref="D782:D783"/>
    <mergeCell ref="E782:E783"/>
    <mergeCell ref="G780:G781"/>
    <mergeCell ref="H780:H781"/>
    <mergeCell ref="I780:I781"/>
    <mergeCell ref="J780:J781"/>
    <mergeCell ref="K780:K781"/>
    <mergeCell ref="A780:A781"/>
    <mergeCell ref="B780:B781"/>
    <mergeCell ref="C780:C781"/>
    <mergeCell ref="D780:D781"/>
    <mergeCell ref="E780:E781"/>
    <mergeCell ref="G778:G779"/>
    <mergeCell ref="H778:H779"/>
    <mergeCell ref="I778:I779"/>
    <mergeCell ref="J778:J779"/>
    <mergeCell ref="K778:K779"/>
    <mergeCell ref="A778:A779"/>
    <mergeCell ref="B778:B779"/>
    <mergeCell ref="C778:C779"/>
    <mergeCell ref="D778:D779"/>
    <mergeCell ref="E778:E779"/>
    <mergeCell ref="G776:G777"/>
    <mergeCell ref="H776:H777"/>
    <mergeCell ref="I776:I777"/>
    <mergeCell ref="J776:J777"/>
    <mergeCell ref="K776:K777"/>
    <mergeCell ref="A776:A777"/>
    <mergeCell ref="B776:B777"/>
    <mergeCell ref="C776:C777"/>
    <mergeCell ref="D776:D777"/>
    <mergeCell ref="E776:E777"/>
    <mergeCell ref="G774:G775"/>
    <mergeCell ref="H774:H775"/>
    <mergeCell ref="I774:I775"/>
    <mergeCell ref="J774:J775"/>
    <mergeCell ref="K774:K775"/>
    <mergeCell ref="A774:A775"/>
    <mergeCell ref="B774:B775"/>
    <mergeCell ref="C774:C775"/>
    <mergeCell ref="D774:D775"/>
    <mergeCell ref="E774:E775"/>
    <mergeCell ref="G772:G773"/>
    <mergeCell ref="H772:H773"/>
    <mergeCell ref="I772:I773"/>
    <mergeCell ref="J772:J773"/>
    <mergeCell ref="K772:K773"/>
    <mergeCell ref="A772:A773"/>
    <mergeCell ref="B772:B773"/>
    <mergeCell ref="C772:C773"/>
    <mergeCell ref="D772:D773"/>
    <mergeCell ref="E772:E773"/>
    <mergeCell ref="G770:G771"/>
    <mergeCell ref="H770:H771"/>
    <mergeCell ref="I770:I771"/>
    <mergeCell ref="J770:J771"/>
    <mergeCell ref="K770:K771"/>
    <mergeCell ref="A770:A771"/>
    <mergeCell ref="B770:B771"/>
    <mergeCell ref="C770:C771"/>
    <mergeCell ref="D770:D771"/>
    <mergeCell ref="E770:E771"/>
    <mergeCell ref="G768:G769"/>
    <mergeCell ref="H768:H769"/>
    <mergeCell ref="I768:I769"/>
    <mergeCell ref="J768:J769"/>
    <mergeCell ref="K768:K769"/>
    <mergeCell ref="A768:A769"/>
    <mergeCell ref="B768:B769"/>
    <mergeCell ref="C768:C769"/>
    <mergeCell ref="D768:D769"/>
    <mergeCell ref="E768:E769"/>
    <mergeCell ref="G766:G767"/>
    <mergeCell ref="H766:H767"/>
    <mergeCell ref="I766:I767"/>
    <mergeCell ref="J766:J767"/>
    <mergeCell ref="K766:K767"/>
    <mergeCell ref="A766:A767"/>
    <mergeCell ref="B766:B767"/>
    <mergeCell ref="C766:C767"/>
    <mergeCell ref="D766:D767"/>
    <mergeCell ref="E766:E767"/>
    <mergeCell ref="G764:G765"/>
    <mergeCell ref="H764:H765"/>
    <mergeCell ref="I764:I765"/>
    <mergeCell ref="J764:J765"/>
    <mergeCell ref="K764:K765"/>
    <mergeCell ref="A764:A765"/>
    <mergeCell ref="B764:B765"/>
    <mergeCell ref="C764:C765"/>
    <mergeCell ref="D764:D765"/>
    <mergeCell ref="E764:E765"/>
    <mergeCell ref="G762:G763"/>
    <mergeCell ref="H762:H763"/>
    <mergeCell ref="I762:I763"/>
    <mergeCell ref="J762:J763"/>
    <mergeCell ref="K762:K763"/>
    <mergeCell ref="A762:A763"/>
    <mergeCell ref="B762:B763"/>
    <mergeCell ref="C762:C763"/>
    <mergeCell ref="D762:D763"/>
    <mergeCell ref="E762:E763"/>
    <mergeCell ref="G760:G761"/>
    <mergeCell ref="H760:H761"/>
    <mergeCell ref="I760:I761"/>
    <mergeCell ref="J760:J761"/>
    <mergeCell ref="K760:K761"/>
    <mergeCell ref="A760:A761"/>
    <mergeCell ref="B760:B761"/>
    <mergeCell ref="C760:C761"/>
    <mergeCell ref="D760:D761"/>
    <mergeCell ref="E760:E761"/>
    <mergeCell ref="G758:G759"/>
    <mergeCell ref="H758:H759"/>
    <mergeCell ref="I758:I759"/>
    <mergeCell ref="J758:J759"/>
    <mergeCell ref="K758:K759"/>
    <mergeCell ref="A758:A759"/>
    <mergeCell ref="B758:B759"/>
    <mergeCell ref="C758:C759"/>
    <mergeCell ref="D758:D759"/>
    <mergeCell ref="E758:E759"/>
    <mergeCell ref="G756:G757"/>
    <mergeCell ref="H756:H757"/>
    <mergeCell ref="I756:I757"/>
    <mergeCell ref="J756:J757"/>
    <mergeCell ref="K756:K757"/>
    <mergeCell ref="A756:A757"/>
    <mergeCell ref="B756:B757"/>
    <mergeCell ref="C756:C757"/>
    <mergeCell ref="D756:D757"/>
    <mergeCell ref="E756:E757"/>
    <mergeCell ref="G754:G755"/>
    <mergeCell ref="H754:H755"/>
    <mergeCell ref="I754:I755"/>
    <mergeCell ref="J754:J755"/>
    <mergeCell ref="K754:K755"/>
    <mergeCell ref="A754:A755"/>
    <mergeCell ref="B754:B755"/>
    <mergeCell ref="C754:C755"/>
    <mergeCell ref="D754:D755"/>
    <mergeCell ref="E754:E755"/>
    <mergeCell ref="G752:G753"/>
    <mergeCell ref="H752:H753"/>
    <mergeCell ref="I752:I753"/>
    <mergeCell ref="J752:J753"/>
    <mergeCell ref="K752:K753"/>
    <mergeCell ref="A752:A753"/>
    <mergeCell ref="B752:B753"/>
    <mergeCell ref="C752:C753"/>
    <mergeCell ref="D752:D753"/>
    <mergeCell ref="E752:E753"/>
    <mergeCell ref="G750:G751"/>
    <mergeCell ref="H750:H751"/>
    <mergeCell ref="I750:I751"/>
    <mergeCell ref="J750:J751"/>
    <mergeCell ref="K750:K751"/>
    <mergeCell ref="A750:A751"/>
    <mergeCell ref="B750:B751"/>
    <mergeCell ref="C750:C751"/>
    <mergeCell ref="D750:D751"/>
    <mergeCell ref="E750:E751"/>
    <mergeCell ref="G748:G749"/>
    <mergeCell ref="H748:H749"/>
    <mergeCell ref="I748:I749"/>
    <mergeCell ref="J748:J749"/>
    <mergeCell ref="K748:K749"/>
    <mergeCell ref="A748:A749"/>
    <mergeCell ref="B748:B749"/>
    <mergeCell ref="C748:C749"/>
    <mergeCell ref="D748:D749"/>
    <mergeCell ref="E748:E749"/>
    <mergeCell ref="G746:G747"/>
    <mergeCell ref="H746:H747"/>
    <mergeCell ref="I746:I747"/>
    <mergeCell ref="J746:J747"/>
    <mergeCell ref="K746:K747"/>
    <mergeCell ref="A746:A747"/>
    <mergeCell ref="B746:B747"/>
    <mergeCell ref="C746:C747"/>
    <mergeCell ref="D746:D747"/>
    <mergeCell ref="E746:E747"/>
    <mergeCell ref="G744:G745"/>
    <mergeCell ref="H744:H745"/>
    <mergeCell ref="I744:I745"/>
    <mergeCell ref="J744:J745"/>
    <mergeCell ref="K744:K745"/>
    <mergeCell ref="A744:A745"/>
    <mergeCell ref="B744:B745"/>
    <mergeCell ref="C744:C745"/>
    <mergeCell ref="D744:D745"/>
    <mergeCell ref="E744:E745"/>
    <mergeCell ref="G742:G743"/>
    <mergeCell ref="H742:H743"/>
    <mergeCell ref="I742:I743"/>
    <mergeCell ref="J742:J743"/>
    <mergeCell ref="K742:K743"/>
    <mergeCell ref="A742:A743"/>
    <mergeCell ref="B742:B743"/>
    <mergeCell ref="C742:C743"/>
    <mergeCell ref="D742:D743"/>
    <mergeCell ref="E742:E743"/>
    <mergeCell ref="G740:G741"/>
    <mergeCell ref="H740:H741"/>
    <mergeCell ref="I740:I741"/>
    <mergeCell ref="J740:J741"/>
    <mergeCell ref="K740:K741"/>
    <mergeCell ref="A740:A741"/>
    <mergeCell ref="B740:B741"/>
    <mergeCell ref="C740:C741"/>
    <mergeCell ref="D740:D741"/>
    <mergeCell ref="E740:E741"/>
    <mergeCell ref="G738:G739"/>
    <mergeCell ref="H738:H739"/>
    <mergeCell ref="I738:I739"/>
    <mergeCell ref="J738:J739"/>
    <mergeCell ref="K738:K739"/>
    <mergeCell ref="A738:A739"/>
    <mergeCell ref="B738:B739"/>
    <mergeCell ref="C738:C739"/>
    <mergeCell ref="D738:D739"/>
    <mergeCell ref="E738:E739"/>
    <mergeCell ref="G736:G737"/>
    <mergeCell ref="H736:H737"/>
    <mergeCell ref="I736:I737"/>
    <mergeCell ref="J736:J737"/>
    <mergeCell ref="K736:K737"/>
    <mergeCell ref="A736:A737"/>
    <mergeCell ref="B736:B737"/>
    <mergeCell ref="C736:C737"/>
    <mergeCell ref="D736:D737"/>
    <mergeCell ref="E736:E737"/>
    <mergeCell ref="G734:G735"/>
    <mergeCell ref="H734:H735"/>
    <mergeCell ref="I734:I735"/>
    <mergeCell ref="J734:J735"/>
    <mergeCell ref="K734:K735"/>
    <mergeCell ref="A734:A735"/>
    <mergeCell ref="B734:B735"/>
    <mergeCell ref="C734:C735"/>
    <mergeCell ref="D734:D735"/>
    <mergeCell ref="E734:E735"/>
    <mergeCell ref="G732:G733"/>
    <mergeCell ref="H732:H733"/>
    <mergeCell ref="I732:I733"/>
    <mergeCell ref="J732:J733"/>
    <mergeCell ref="K732:K733"/>
    <mergeCell ref="A732:A733"/>
    <mergeCell ref="B732:B733"/>
    <mergeCell ref="C732:C733"/>
    <mergeCell ref="D732:D733"/>
    <mergeCell ref="E732:E733"/>
    <mergeCell ref="G730:G731"/>
    <mergeCell ref="H730:H731"/>
    <mergeCell ref="I730:I731"/>
    <mergeCell ref="J730:J731"/>
    <mergeCell ref="K730:K731"/>
    <mergeCell ref="A730:A731"/>
    <mergeCell ref="B730:B731"/>
    <mergeCell ref="C730:C731"/>
    <mergeCell ref="D730:D731"/>
    <mergeCell ref="E730:E731"/>
    <mergeCell ref="G728:G729"/>
    <mergeCell ref="H728:H729"/>
    <mergeCell ref="I728:I729"/>
    <mergeCell ref="J728:J729"/>
    <mergeCell ref="K728:K729"/>
    <mergeCell ref="A728:A729"/>
    <mergeCell ref="B728:B729"/>
    <mergeCell ref="C728:C729"/>
    <mergeCell ref="D728:D729"/>
    <mergeCell ref="E728:E729"/>
    <mergeCell ref="G726:G727"/>
    <mergeCell ref="H726:H727"/>
    <mergeCell ref="I726:I727"/>
    <mergeCell ref="J726:J727"/>
    <mergeCell ref="K726:K727"/>
    <mergeCell ref="A726:A727"/>
    <mergeCell ref="B726:B727"/>
    <mergeCell ref="C726:C727"/>
    <mergeCell ref="D726:D727"/>
    <mergeCell ref="E726:E727"/>
    <mergeCell ref="G724:G725"/>
    <mergeCell ref="H724:H725"/>
    <mergeCell ref="I724:I725"/>
    <mergeCell ref="J724:J725"/>
    <mergeCell ref="K724:K725"/>
    <mergeCell ref="A724:A725"/>
    <mergeCell ref="B724:B725"/>
    <mergeCell ref="C724:C725"/>
    <mergeCell ref="D724:D725"/>
    <mergeCell ref="E724:E725"/>
    <mergeCell ref="G722:G723"/>
    <mergeCell ref="H722:H723"/>
    <mergeCell ref="I722:I723"/>
    <mergeCell ref="J722:J723"/>
    <mergeCell ref="K722:K723"/>
    <mergeCell ref="A722:A723"/>
    <mergeCell ref="B722:B723"/>
    <mergeCell ref="C722:C723"/>
    <mergeCell ref="D722:D723"/>
    <mergeCell ref="E722:E723"/>
    <mergeCell ref="G720:G721"/>
    <mergeCell ref="H720:H721"/>
    <mergeCell ref="I720:I721"/>
    <mergeCell ref="J720:J721"/>
    <mergeCell ref="K720:K721"/>
    <mergeCell ref="A720:A721"/>
    <mergeCell ref="B720:B721"/>
    <mergeCell ref="C720:C721"/>
    <mergeCell ref="D720:D721"/>
    <mergeCell ref="E720:E721"/>
    <mergeCell ref="G718:G719"/>
    <mergeCell ref="H718:H719"/>
    <mergeCell ref="I718:I719"/>
    <mergeCell ref="J718:J719"/>
    <mergeCell ref="K718:K719"/>
    <mergeCell ref="A718:A719"/>
    <mergeCell ref="B718:B719"/>
    <mergeCell ref="C718:C719"/>
    <mergeCell ref="D718:D719"/>
    <mergeCell ref="E718:E719"/>
    <mergeCell ref="G716:G717"/>
    <mergeCell ref="H716:H717"/>
    <mergeCell ref="I716:I717"/>
    <mergeCell ref="J716:J717"/>
    <mergeCell ref="K716:K717"/>
    <mergeCell ref="A716:A717"/>
    <mergeCell ref="B716:B717"/>
    <mergeCell ref="C716:C717"/>
    <mergeCell ref="D716:D717"/>
    <mergeCell ref="E716:E717"/>
    <mergeCell ref="G714:G715"/>
    <mergeCell ref="H714:H715"/>
    <mergeCell ref="I714:I715"/>
    <mergeCell ref="J714:J715"/>
    <mergeCell ref="K714:K715"/>
    <mergeCell ref="A714:A715"/>
    <mergeCell ref="B714:B715"/>
    <mergeCell ref="C714:C715"/>
    <mergeCell ref="D714:D715"/>
    <mergeCell ref="E714:E715"/>
    <mergeCell ref="G712:G713"/>
    <mergeCell ref="H712:H713"/>
    <mergeCell ref="I712:I713"/>
    <mergeCell ref="J712:J713"/>
    <mergeCell ref="K712:K713"/>
    <mergeCell ref="A712:A713"/>
    <mergeCell ref="B712:B713"/>
    <mergeCell ref="C712:C713"/>
    <mergeCell ref="D712:D713"/>
    <mergeCell ref="E712:E713"/>
    <mergeCell ref="G710:G711"/>
    <mergeCell ref="H710:H711"/>
    <mergeCell ref="I710:I711"/>
    <mergeCell ref="J710:J711"/>
    <mergeCell ref="K710:K711"/>
    <mergeCell ref="A710:A711"/>
    <mergeCell ref="B710:B711"/>
    <mergeCell ref="C710:C711"/>
    <mergeCell ref="D710:D711"/>
    <mergeCell ref="E710:E711"/>
    <mergeCell ref="G708:G709"/>
    <mergeCell ref="H708:H709"/>
    <mergeCell ref="I708:I709"/>
    <mergeCell ref="J708:J709"/>
    <mergeCell ref="K708:K709"/>
    <mergeCell ref="A708:A709"/>
    <mergeCell ref="B708:B709"/>
    <mergeCell ref="C708:C709"/>
    <mergeCell ref="D708:D709"/>
    <mergeCell ref="E708:E709"/>
    <mergeCell ref="G706:G707"/>
    <mergeCell ref="H706:H707"/>
    <mergeCell ref="I706:I707"/>
    <mergeCell ref="J706:J707"/>
    <mergeCell ref="K706:K707"/>
    <mergeCell ref="A706:A707"/>
    <mergeCell ref="B706:B707"/>
    <mergeCell ref="C706:C707"/>
    <mergeCell ref="D706:D707"/>
    <mergeCell ref="E706:E707"/>
    <mergeCell ref="G704:G705"/>
    <mergeCell ref="H704:H705"/>
    <mergeCell ref="I704:I705"/>
    <mergeCell ref="J704:J705"/>
    <mergeCell ref="K704:K705"/>
    <mergeCell ref="A704:A705"/>
    <mergeCell ref="B704:B705"/>
    <mergeCell ref="C704:C705"/>
    <mergeCell ref="D704:D705"/>
    <mergeCell ref="E704:E705"/>
    <mergeCell ref="G702:G703"/>
    <mergeCell ref="H702:H703"/>
    <mergeCell ref="I702:I703"/>
    <mergeCell ref="J702:J703"/>
    <mergeCell ref="K702:K703"/>
    <mergeCell ref="A702:A703"/>
    <mergeCell ref="B702:B703"/>
    <mergeCell ref="C702:C703"/>
    <mergeCell ref="D702:D703"/>
    <mergeCell ref="E702:E703"/>
    <mergeCell ref="G700:G701"/>
    <mergeCell ref="H700:H701"/>
    <mergeCell ref="I700:I701"/>
    <mergeCell ref="J700:J701"/>
    <mergeCell ref="K700:K701"/>
    <mergeCell ref="A700:A701"/>
    <mergeCell ref="B700:B701"/>
    <mergeCell ref="C700:C701"/>
    <mergeCell ref="D700:D701"/>
    <mergeCell ref="E700:E701"/>
    <mergeCell ref="G698:G699"/>
    <mergeCell ref="H698:H699"/>
    <mergeCell ref="I698:I699"/>
    <mergeCell ref="J698:J699"/>
    <mergeCell ref="K698:K699"/>
    <mergeCell ref="A698:A699"/>
    <mergeCell ref="B698:B699"/>
    <mergeCell ref="C698:C699"/>
    <mergeCell ref="D698:D699"/>
    <mergeCell ref="E698:E699"/>
    <mergeCell ref="G696:G697"/>
    <mergeCell ref="H696:H697"/>
    <mergeCell ref="I696:I697"/>
    <mergeCell ref="J696:J697"/>
    <mergeCell ref="K696:K697"/>
    <mergeCell ref="A696:A697"/>
    <mergeCell ref="B696:B697"/>
    <mergeCell ref="C696:C697"/>
    <mergeCell ref="D696:D697"/>
    <mergeCell ref="E696:E697"/>
    <mergeCell ref="G694:G695"/>
    <mergeCell ref="H694:H695"/>
    <mergeCell ref="I694:I695"/>
    <mergeCell ref="J694:J695"/>
    <mergeCell ref="K694:K695"/>
    <mergeCell ref="A694:A695"/>
    <mergeCell ref="B694:B695"/>
    <mergeCell ref="C694:C695"/>
    <mergeCell ref="D694:D695"/>
    <mergeCell ref="E694:E695"/>
    <mergeCell ref="G692:G693"/>
    <mergeCell ref="H692:H693"/>
    <mergeCell ref="I692:I693"/>
    <mergeCell ref="J692:J693"/>
    <mergeCell ref="K692:K693"/>
    <mergeCell ref="A692:A693"/>
    <mergeCell ref="B692:B693"/>
    <mergeCell ref="C692:C693"/>
    <mergeCell ref="D692:D693"/>
    <mergeCell ref="E692:E693"/>
    <mergeCell ref="G690:G691"/>
    <mergeCell ref="H690:H691"/>
    <mergeCell ref="I690:I691"/>
    <mergeCell ref="J690:J691"/>
    <mergeCell ref="K690:K691"/>
    <mergeCell ref="A690:A691"/>
    <mergeCell ref="B690:B691"/>
    <mergeCell ref="C690:C691"/>
    <mergeCell ref="D690:D691"/>
    <mergeCell ref="E690:E691"/>
    <mergeCell ref="G688:G689"/>
    <mergeCell ref="H688:H689"/>
    <mergeCell ref="I688:I689"/>
    <mergeCell ref="J688:J689"/>
    <mergeCell ref="K688:K689"/>
    <mergeCell ref="A688:A689"/>
    <mergeCell ref="B688:B689"/>
    <mergeCell ref="C688:C689"/>
    <mergeCell ref="D688:D689"/>
    <mergeCell ref="E688:E689"/>
    <mergeCell ref="G686:G687"/>
    <mergeCell ref="H686:H687"/>
    <mergeCell ref="I686:I687"/>
    <mergeCell ref="J686:J687"/>
    <mergeCell ref="K686:K687"/>
    <mergeCell ref="A686:A687"/>
    <mergeCell ref="B686:B687"/>
    <mergeCell ref="C686:C687"/>
    <mergeCell ref="D686:D687"/>
    <mergeCell ref="E686:E687"/>
    <mergeCell ref="G684:G685"/>
    <mergeCell ref="H684:H685"/>
    <mergeCell ref="I684:I685"/>
    <mergeCell ref="J684:J685"/>
    <mergeCell ref="K684:K685"/>
    <mergeCell ref="A684:A685"/>
    <mergeCell ref="B684:B685"/>
    <mergeCell ref="C684:C685"/>
    <mergeCell ref="D684:D685"/>
    <mergeCell ref="E684:E685"/>
    <mergeCell ref="G682:G683"/>
    <mergeCell ref="H682:H683"/>
    <mergeCell ref="I682:I683"/>
    <mergeCell ref="J682:J683"/>
    <mergeCell ref="K682:K683"/>
    <mergeCell ref="A682:A683"/>
    <mergeCell ref="B682:B683"/>
    <mergeCell ref="C682:C683"/>
    <mergeCell ref="D682:D683"/>
    <mergeCell ref="E682:E683"/>
    <mergeCell ref="G680:G681"/>
    <mergeCell ref="H680:H681"/>
    <mergeCell ref="I680:I681"/>
    <mergeCell ref="J680:J681"/>
    <mergeCell ref="K680:K681"/>
    <mergeCell ref="A680:A681"/>
    <mergeCell ref="B680:B681"/>
    <mergeCell ref="C680:C681"/>
    <mergeCell ref="D680:D681"/>
    <mergeCell ref="E680:E681"/>
    <mergeCell ref="G678:G679"/>
    <mergeCell ref="H678:H679"/>
    <mergeCell ref="I678:I679"/>
    <mergeCell ref="J678:J679"/>
    <mergeCell ref="K678:K679"/>
    <mergeCell ref="A678:A679"/>
    <mergeCell ref="B678:B679"/>
    <mergeCell ref="C678:C679"/>
    <mergeCell ref="D678:D679"/>
    <mergeCell ref="E678:E679"/>
    <mergeCell ref="G676:G677"/>
    <mergeCell ref="H676:H677"/>
    <mergeCell ref="I676:I677"/>
    <mergeCell ref="J676:J677"/>
    <mergeCell ref="K676:K677"/>
    <mergeCell ref="A676:A677"/>
    <mergeCell ref="B676:B677"/>
    <mergeCell ref="C676:C677"/>
    <mergeCell ref="D676:D677"/>
    <mergeCell ref="E676:E677"/>
    <mergeCell ref="G674:G675"/>
    <mergeCell ref="H674:H675"/>
    <mergeCell ref="I674:I675"/>
    <mergeCell ref="J674:J675"/>
    <mergeCell ref="K674:K675"/>
    <mergeCell ref="A674:A675"/>
    <mergeCell ref="B674:B675"/>
    <mergeCell ref="C674:C675"/>
    <mergeCell ref="D674:D675"/>
    <mergeCell ref="E674:E675"/>
    <mergeCell ref="G672:G673"/>
    <mergeCell ref="H672:H673"/>
    <mergeCell ref="I672:I673"/>
    <mergeCell ref="J672:J673"/>
    <mergeCell ref="K672:K673"/>
    <mergeCell ref="A672:A673"/>
    <mergeCell ref="B672:B673"/>
    <mergeCell ref="C672:C673"/>
    <mergeCell ref="D672:D673"/>
    <mergeCell ref="E672:E673"/>
    <mergeCell ref="G670:G671"/>
    <mergeCell ref="H670:H671"/>
    <mergeCell ref="I670:I671"/>
    <mergeCell ref="J670:J671"/>
    <mergeCell ref="K670:K671"/>
    <mergeCell ref="A670:A671"/>
    <mergeCell ref="B670:B671"/>
    <mergeCell ref="C670:C671"/>
    <mergeCell ref="D670:D671"/>
    <mergeCell ref="E670:E671"/>
    <mergeCell ref="G668:G669"/>
    <mergeCell ref="H668:H669"/>
    <mergeCell ref="I668:I669"/>
    <mergeCell ref="J668:J669"/>
    <mergeCell ref="K668:K669"/>
    <mergeCell ref="A668:A669"/>
    <mergeCell ref="B668:B669"/>
    <mergeCell ref="C668:C669"/>
    <mergeCell ref="D668:D669"/>
    <mergeCell ref="E668:E669"/>
    <mergeCell ref="G666:G667"/>
    <mergeCell ref="H666:H667"/>
    <mergeCell ref="I666:I667"/>
    <mergeCell ref="J666:J667"/>
    <mergeCell ref="K666:K667"/>
    <mergeCell ref="A666:A667"/>
    <mergeCell ref="B666:B667"/>
    <mergeCell ref="C666:C667"/>
    <mergeCell ref="D666:D667"/>
    <mergeCell ref="E666:E667"/>
    <mergeCell ref="G664:G665"/>
    <mergeCell ref="H664:H665"/>
    <mergeCell ref="I664:I665"/>
    <mergeCell ref="J664:J665"/>
    <mergeCell ref="K664:K665"/>
    <mergeCell ref="A664:A665"/>
    <mergeCell ref="B664:B665"/>
    <mergeCell ref="C664:C665"/>
    <mergeCell ref="D664:D665"/>
    <mergeCell ref="E664:E665"/>
    <mergeCell ref="G662:G663"/>
    <mergeCell ref="H662:H663"/>
    <mergeCell ref="I662:I663"/>
    <mergeCell ref="J662:J663"/>
    <mergeCell ref="K662:K663"/>
    <mergeCell ref="A662:A663"/>
    <mergeCell ref="B662:B663"/>
    <mergeCell ref="C662:C663"/>
    <mergeCell ref="D662:D663"/>
    <mergeCell ref="E662:E663"/>
    <mergeCell ref="G660:G661"/>
    <mergeCell ref="H660:H661"/>
    <mergeCell ref="I660:I661"/>
    <mergeCell ref="J660:J661"/>
    <mergeCell ref="K660:K661"/>
    <mergeCell ref="A660:A661"/>
    <mergeCell ref="B660:B661"/>
    <mergeCell ref="C660:C661"/>
    <mergeCell ref="D660:D661"/>
    <mergeCell ref="E660:E661"/>
    <mergeCell ref="G658:G659"/>
    <mergeCell ref="H658:H659"/>
    <mergeCell ref="I658:I659"/>
    <mergeCell ref="J658:J659"/>
    <mergeCell ref="K658:K659"/>
    <mergeCell ref="A658:A659"/>
    <mergeCell ref="B658:B659"/>
    <mergeCell ref="C658:C659"/>
    <mergeCell ref="D658:D659"/>
    <mergeCell ref="E658:E659"/>
    <mergeCell ref="G656:G657"/>
    <mergeCell ref="H656:H657"/>
    <mergeCell ref="I656:I657"/>
    <mergeCell ref="J656:J657"/>
    <mergeCell ref="K656:K657"/>
    <mergeCell ref="A656:A657"/>
    <mergeCell ref="B656:B657"/>
    <mergeCell ref="C656:C657"/>
    <mergeCell ref="D656:D657"/>
    <mergeCell ref="E656:E657"/>
    <mergeCell ref="G654:G655"/>
    <mergeCell ref="H654:H655"/>
    <mergeCell ref="I654:I655"/>
    <mergeCell ref="J654:J655"/>
    <mergeCell ref="K654:K655"/>
    <mergeCell ref="A654:A655"/>
    <mergeCell ref="B654:B655"/>
    <mergeCell ref="C654:C655"/>
    <mergeCell ref="D654:D655"/>
    <mergeCell ref="E654:E655"/>
    <mergeCell ref="G652:G653"/>
    <mergeCell ref="H652:H653"/>
    <mergeCell ref="I652:I653"/>
    <mergeCell ref="J652:J653"/>
    <mergeCell ref="K652:K653"/>
    <mergeCell ref="A652:A653"/>
    <mergeCell ref="B652:B653"/>
    <mergeCell ref="C652:C653"/>
    <mergeCell ref="D652:D653"/>
    <mergeCell ref="E652:E653"/>
    <mergeCell ref="G650:G651"/>
    <mergeCell ref="H650:H651"/>
    <mergeCell ref="I650:I651"/>
    <mergeCell ref="J650:J651"/>
    <mergeCell ref="K650:K651"/>
    <mergeCell ref="A650:A651"/>
    <mergeCell ref="B650:B651"/>
    <mergeCell ref="C650:C651"/>
    <mergeCell ref="D650:D651"/>
    <mergeCell ref="E650:E651"/>
    <mergeCell ref="G648:G649"/>
    <mergeCell ref="H648:H649"/>
    <mergeCell ref="I648:I649"/>
    <mergeCell ref="J648:J649"/>
    <mergeCell ref="K648:K649"/>
    <mergeCell ref="A648:A649"/>
    <mergeCell ref="B648:B649"/>
    <mergeCell ref="C648:C649"/>
    <mergeCell ref="D648:D649"/>
    <mergeCell ref="E648:E649"/>
    <mergeCell ref="G646:G647"/>
    <mergeCell ref="H646:H647"/>
    <mergeCell ref="I646:I647"/>
    <mergeCell ref="J646:J647"/>
    <mergeCell ref="K646:K647"/>
    <mergeCell ref="A646:A647"/>
    <mergeCell ref="B646:B647"/>
    <mergeCell ref="C646:C647"/>
    <mergeCell ref="D646:D647"/>
    <mergeCell ref="E646:E647"/>
    <mergeCell ref="G644:G645"/>
    <mergeCell ref="H644:H645"/>
    <mergeCell ref="I644:I645"/>
    <mergeCell ref="J644:J645"/>
    <mergeCell ref="K644:K645"/>
    <mergeCell ref="A644:A645"/>
    <mergeCell ref="B644:B645"/>
    <mergeCell ref="C644:C645"/>
    <mergeCell ref="D644:D645"/>
    <mergeCell ref="E644:E645"/>
    <mergeCell ref="G642:G643"/>
    <mergeCell ref="H642:H643"/>
    <mergeCell ref="I642:I643"/>
    <mergeCell ref="J642:J643"/>
    <mergeCell ref="K642:K643"/>
    <mergeCell ref="A642:A643"/>
    <mergeCell ref="B642:B643"/>
    <mergeCell ref="C642:C643"/>
    <mergeCell ref="D642:D643"/>
    <mergeCell ref="E642:E643"/>
    <mergeCell ref="G640:G641"/>
    <mergeCell ref="H640:H641"/>
    <mergeCell ref="I640:I641"/>
    <mergeCell ref="J640:J641"/>
    <mergeCell ref="K640:K641"/>
    <mergeCell ref="A640:A641"/>
    <mergeCell ref="B640:B641"/>
    <mergeCell ref="C640:C641"/>
    <mergeCell ref="D640:D641"/>
    <mergeCell ref="E640:E641"/>
    <mergeCell ref="G638:G639"/>
    <mergeCell ref="H638:H639"/>
    <mergeCell ref="I638:I639"/>
    <mergeCell ref="J638:J639"/>
    <mergeCell ref="K638:K639"/>
    <mergeCell ref="A638:A639"/>
    <mergeCell ref="B638:B639"/>
    <mergeCell ref="C638:C639"/>
    <mergeCell ref="D638:D639"/>
    <mergeCell ref="E638:E639"/>
    <mergeCell ref="G636:G637"/>
    <mergeCell ref="H636:H637"/>
    <mergeCell ref="I636:I637"/>
    <mergeCell ref="J636:J637"/>
    <mergeCell ref="K636:K637"/>
    <mergeCell ref="A636:A637"/>
    <mergeCell ref="B636:B637"/>
    <mergeCell ref="C636:C637"/>
    <mergeCell ref="D636:D637"/>
    <mergeCell ref="E636:E637"/>
    <mergeCell ref="G634:G635"/>
    <mergeCell ref="H634:H635"/>
    <mergeCell ref="I634:I635"/>
    <mergeCell ref="J634:J635"/>
    <mergeCell ref="K634:K635"/>
    <mergeCell ref="A634:A635"/>
    <mergeCell ref="B634:B635"/>
    <mergeCell ref="C634:C635"/>
    <mergeCell ref="D634:D635"/>
    <mergeCell ref="E634:E635"/>
    <mergeCell ref="G632:G633"/>
    <mergeCell ref="H632:H633"/>
    <mergeCell ref="I632:I633"/>
    <mergeCell ref="J632:J633"/>
    <mergeCell ref="K632:K633"/>
    <mergeCell ref="A632:A633"/>
    <mergeCell ref="B632:B633"/>
    <mergeCell ref="C632:C633"/>
    <mergeCell ref="D632:D633"/>
    <mergeCell ref="E632:E633"/>
    <mergeCell ref="G630:G631"/>
    <mergeCell ref="H630:H631"/>
    <mergeCell ref="I630:I631"/>
    <mergeCell ref="J630:J631"/>
    <mergeCell ref="K630:K631"/>
    <mergeCell ref="A630:A631"/>
    <mergeCell ref="B630:B631"/>
    <mergeCell ref="C630:C631"/>
    <mergeCell ref="D630:D631"/>
    <mergeCell ref="E630:E631"/>
    <mergeCell ref="G628:G629"/>
    <mergeCell ref="H628:H629"/>
    <mergeCell ref="I628:I629"/>
    <mergeCell ref="J628:J629"/>
    <mergeCell ref="K628:K629"/>
    <mergeCell ref="A628:A629"/>
    <mergeCell ref="B628:B629"/>
    <mergeCell ref="C628:C629"/>
    <mergeCell ref="D628:D629"/>
    <mergeCell ref="E628:E629"/>
    <mergeCell ref="G626:G627"/>
    <mergeCell ref="H626:H627"/>
    <mergeCell ref="I626:I627"/>
    <mergeCell ref="J626:J627"/>
    <mergeCell ref="K626:K627"/>
    <mergeCell ref="A626:A627"/>
    <mergeCell ref="B626:B627"/>
    <mergeCell ref="C626:C627"/>
    <mergeCell ref="D626:D627"/>
    <mergeCell ref="E626:E627"/>
    <mergeCell ref="G624:G625"/>
    <mergeCell ref="H624:H625"/>
    <mergeCell ref="I624:I625"/>
    <mergeCell ref="J624:J625"/>
    <mergeCell ref="K624:K625"/>
    <mergeCell ref="A624:A625"/>
    <mergeCell ref="B624:B625"/>
    <mergeCell ref="C624:C625"/>
    <mergeCell ref="D624:D625"/>
    <mergeCell ref="E624:E625"/>
    <mergeCell ref="G622:G623"/>
    <mergeCell ref="H622:H623"/>
    <mergeCell ref="I622:I623"/>
    <mergeCell ref="J622:J623"/>
    <mergeCell ref="K622:K623"/>
    <mergeCell ref="A622:A623"/>
    <mergeCell ref="B622:B623"/>
    <mergeCell ref="C622:C623"/>
    <mergeCell ref="D622:D623"/>
    <mergeCell ref="E622:E623"/>
    <mergeCell ref="G620:G621"/>
    <mergeCell ref="H620:H621"/>
    <mergeCell ref="I620:I621"/>
    <mergeCell ref="J620:J621"/>
    <mergeCell ref="K620:K621"/>
    <mergeCell ref="A620:A621"/>
    <mergeCell ref="B620:B621"/>
    <mergeCell ref="C620:C621"/>
    <mergeCell ref="D620:D621"/>
    <mergeCell ref="E620:E621"/>
    <mergeCell ref="A618:A619"/>
    <mergeCell ref="B618:B619"/>
    <mergeCell ref="C618:C619"/>
    <mergeCell ref="D618:D619"/>
    <mergeCell ref="E618:E619"/>
    <mergeCell ref="G610:G611"/>
    <mergeCell ref="H610:H611"/>
    <mergeCell ref="I610:I611"/>
    <mergeCell ref="J610:J611"/>
    <mergeCell ref="K610:K611"/>
    <mergeCell ref="A610:A611"/>
    <mergeCell ref="B610:B611"/>
    <mergeCell ref="C610:C611"/>
    <mergeCell ref="D610:D611"/>
    <mergeCell ref="E610:E611"/>
    <mergeCell ref="G608:G609"/>
    <mergeCell ref="H608:H609"/>
    <mergeCell ref="I608:I609"/>
    <mergeCell ref="J608:J609"/>
    <mergeCell ref="K608:K609"/>
    <mergeCell ref="A608:A609"/>
    <mergeCell ref="B608:B609"/>
    <mergeCell ref="C608:C609"/>
    <mergeCell ref="D608:D609"/>
    <mergeCell ref="E608:E609"/>
    <mergeCell ref="G606:G607"/>
    <mergeCell ref="H606:H607"/>
    <mergeCell ref="I606:I607"/>
    <mergeCell ref="J606:J607"/>
    <mergeCell ref="K606:K607"/>
    <mergeCell ref="A606:A607"/>
    <mergeCell ref="B606:B607"/>
    <mergeCell ref="C606:C607"/>
    <mergeCell ref="D606:D607"/>
    <mergeCell ref="E606:E607"/>
    <mergeCell ref="G604:G605"/>
    <mergeCell ref="H604:H605"/>
    <mergeCell ref="I604:I605"/>
    <mergeCell ref="J604:J605"/>
    <mergeCell ref="K604:K605"/>
    <mergeCell ref="A604:A605"/>
    <mergeCell ref="B604:B605"/>
    <mergeCell ref="C604:C605"/>
    <mergeCell ref="D604:D605"/>
    <mergeCell ref="E604:E605"/>
    <mergeCell ref="G602:G603"/>
    <mergeCell ref="H602:H603"/>
    <mergeCell ref="I602:I603"/>
    <mergeCell ref="J602:J603"/>
    <mergeCell ref="K602:K603"/>
    <mergeCell ref="A602:A603"/>
    <mergeCell ref="B602:B603"/>
    <mergeCell ref="C602:C603"/>
    <mergeCell ref="D602:D603"/>
    <mergeCell ref="E602:E603"/>
    <mergeCell ref="G600:G601"/>
    <mergeCell ref="H600:H601"/>
    <mergeCell ref="I600:I601"/>
    <mergeCell ref="J600:J601"/>
    <mergeCell ref="K600:K601"/>
    <mergeCell ref="A600:A601"/>
    <mergeCell ref="B600:B601"/>
    <mergeCell ref="C600:C601"/>
    <mergeCell ref="D600:D601"/>
    <mergeCell ref="E600:E601"/>
    <mergeCell ref="G598:G599"/>
    <mergeCell ref="H598:H599"/>
    <mergeCell ref="I598:I599"/>
    <mergeCell ref="J598:J599"/>
    <mergeCell ref="K598:K599"/>
    <mergeCell ref="A598:A599"/>
    <mergeCell ref="B598:B599"/>
    <mergeCell ref="C598:C599"/>
    <mergeCell ref="D598:D599"/>
    <mergeCell ref="E598:E599"/>
    <mergeCell ref="G596:G597"/>
    <mergeCell ref="H596:H597"/>
    <mergeCell ref="I596:I597"/>
    <mergeCell ref="J596:J597"/>
    <mergeCell ref="K596:K597"/>
    <mergeCell ref="A596:A597"/>
    <mergeCell ref="B596:B597"/>
    <mergeCell ref="C596:C597"/>
    <mergeCell ref="D596:D597"/>
    <mergeCell ref="E596:E597"/>
    <mergeCell ref="G594:G595"/>
    <mergeCell ref="H594:H595"/>
    <mergeCell ref="I594:I595"/>
    <mergeCell ref="J594:J595"/>
    <mergeCell ref="K594:K595"/>
    <mergeCell ref="A594:A595"/>
    <mergeCell ref="B594:B595"/>
    <mergeCell ref="C594:C595"/>
    <mergeCell ref="D594:D595"/>
    <mergeCell ref="E594:E595"/>
    <mergeCell ref="G592:G593"/>
    <mergeCell ref="H592:H593"/>
    <mergeCell ref="I592:I593"/>
    <mergeCell ref="J592:J593"/>
    <mergeCell ref="K592:K593"/>
    <mergeCell ref="A592:A593"/>
    <mergeCell ref="B592:B593"/>
    <mergeCell ref="C592:C593"/>
    <mergeCell ref="D592:D593"/>
    <mergeCell ref="E592:E593"/>
    <mergeCell ref="G590:G591"/>
    <mergeCell ref="H590:H591"/>
    <mergeCell ref="I590:I591"/>
    <mergeCell ref="J590:J591"/>
    <mergeCell ref="K590:K591"/>
    <mergeCell ref="A590:A591"/>
    <mergeCell ref="B590:B591"/>
    <mergeCell ref="C590:C591"/>
    <mergeCell ref="D590:D591"/>
    <mergeCell ref="E590:E591"/>
    <mergeCell ref="G588:G589"/>
    <mergeCell ref="H588:H589"/>
    <mergeCell ref="I588:I589"/>
    <mergeCell ref="J588:J589"/>
    <mergeCell ref="K588:K589"/>
    <mergeCell ref="A588:A589"/>
    <mergeCell ref="B588:B589"/>
    <mergeCell ref="C588:C589"/>
    <mergeCell ref="D588:D589"/>
    <mergeCell ref="E588:E589"/>
    <mergeCell ref="G586:G587"/>
    <mergeCell ref="H586:H587"/>
    <mergeCell ref="I586:I587"/>
    <mergeCell ref="J586:J587"/>
    <mergeCell ref="K586:K587"/>
    <mergeCell ref="A586:A587"/>
    <mergeCell ref="B586:B587"/>
    <mergeCell ref="C586:C587"/>
    <mergeCell ref="D586:D587"/>
    <mergeCell ref="E586:E587"/>
    <mergeCell ref="G584:G585"/>
    <mergeCell ref="H584:H585"/>
    <mergeCell ref="I584:I585"/>
    <mergeCell ref="J584:J585"/>
    <mergeCell ref="K584:K585"/>
    <mergeCell ref="A584:A585"/>
    <mergeCell ref="B584:B585"/>
    <mergeCell ref="C584:C585"/>
    <mergeCell ref="D584:D585"/>
    <mergeCell ref="E584:E585"/>
    <mergeCell ref="G582:G583"/>
    <mergeCell ref="H582:H583"/>
    <mergeCell ref="I582:I583"/>
    <mergeCell ref="J582:J583"/>
    <mergeCell ref="K582:K583"/>
    <mergeCell ref="A582:A583"/>
    <mergeCell ref="B582:B583"/>
    <mergeCell ref="C582:C583"/>
    <mergeCell ref="D582:D583"/>
    <mergeCell ref="E582:E583"/>
    <mergeCell ref="G580:G581"/>
    <mergeCell ref="H580:H581"/>
    <mergeCell ref="I580:I581"/>
    <mergeCell ref="J580:J581"/>
    <mergeCell ref="K580:K581"/>
    <mergeCell ref="A580:A581"/>
    <mergeCell ref="B580:B581"/>
    <mergeCell ref="C580:C581"/>
    <mergeCell ref="D580:D581"/>
    <mergeCell ref="E580:E581"/>
    <mergeCell ref="G578:G579"/>
    <mergeCell ref="H578:H579"/>
    <mergeCell ref="I578:I579"/>
    <mergeCell ref="J578:J579"/>
    <mergeCell ref="K578:K579"/>
    <mergeCell ref="A578:A579"/>
    <mergeCell ref="B578:B579"/>
    <mergeCell ref="C578:C579"/>
    <mergeCell ref="D578:D579"/>
    <mergeCell ref="E578:E579"/>
    <mergeCell ref="G576:G577"/>
    <mergeCell ref="H576:H577"/>
    <mergeCell ref="I576:I577"/>
    <mergeCell ref="J576:J577"/>
    <mergeCell ref="K576:K577"/>
    <mergeCell ref="A576:A577"/>
    <mergeCell ref="B576:B577"/>
    <mergeCell ref="C576:C577"/>
    <mergeCell ref="D576:D577"/>
    <mergeCell ref="E576:E577"/>
    <mergeCell ref="G574:G575"/>
    <mergeCell ref="H574:H575"/>
    <mergeCell ref="I574:I575"/>
    <mergeCell ref="J574:J575"/>
    <mergeCell ref="K574:K575"/>
    <mergeCell ref="A574:A575"/>
    <mergeCell ref="B574:B575"/>
    <mergeCell ref="C574:C575"/>
    <mergeCell ref="D574:D575"/>
    <mergeCell ref="E574:E575"/>
    <mergeCell ref="G572:G573"/>
    <mergeCell ref="H572:H573"/>
    <mergeCell ref="I572:I573"/>
    <mergeCell ref="J572:J573"/>
    <mergeCell ref="K572:K573"/>
    <mergeCell ref="A572:A573"/>
    <mergeCell ref="B572:B573"/>
    <mergeCell ref="C572:C573"/>
    <mergeCell ref="D572:D573"/>
    <mergeCell ref="E572:E573"/>
    <mergeCell ref="G570:G571"/>
    <mergeCell ref="H570:H571"/>
    <mergeCell ref="I570:I571"/>
    <mergeCell ref="J570:J571"/>
    <mergeCell ref="K570:K571"/>
    <mergeCell ref="A570:A571"/>
    <mergeCell ref="B570:B571"/>
    <mergeCell ref="C570:C571"/>
    <mergeCell ref="D570:D571"/>
    <mergeCell ref="E570:E571"/>
    <mergeCell ref="G568:G569"/>
    <mergeCell ref="H568:H569"/>
    <mergeCell ref="I568:I569"/>
    <mergeCell ref="J568:J569"/>
    <mergeCell ref="K568:K569"/>
    <mergeCell ref="A568:A569"/>
    <mergeCell ref="B568:B569"/>
    <mergeCell ref="C568:C569"/>
    <mergeCell ref="D568:D569"/>
    <mergeCell ref="E568:E569"/>
    <mergeCell ref="G566:G567"/>
    <mergeCell ref="H566:H567"/>
    <mergeCell ref="I566:I567"/>
    <mergeCell ref="J566:J567"/>
    <mergeCell ref="K566:K567"/>
    <mergeCell ref="A566:A567"/>
    <mergeCell ref="B566:B567"/>
    <mergeCell ref="C566:C567"/>
    <mergeCell ref="D566:D567"/>
    <mergeCell ref="E566:E567"/>
    <mergeCell ref="G564:G565"/>
    <mergeCell ref="H564:H565"/>
    <mergeCell ref="I564:I565"/>
    <mergeCell ref="J564:J565"/>
    <mergeCell ref="K564:K565"/>
    <mergeCell ref="A564:A565"/>
    <mergeCell ref="B564:B565"/>
    <mergeCell ref="C564:C565"/>
    <mergeCell ref="D564:D565"/>
    <mergeCell ref="E564:E565"/>
    <mergeCell ref="G562:G563"/>
    <mergeCell ref="H562:H563"/>
    <mergeCell ref="I562:I563"/>
    <mergeCell ref="J562:J563"/>
    <mergeCell ref="K562:K563"/>
    <mergeCell ref="A562:A563"/>
    <mergeCell ref="B562:B563"/>
    <mergeCell ref="C562:C563"/>
    <mergeCell ref="D562:D563"/>
    <mergeCell ref="E562:E563"/>
    <mergeCell ref="G560:G561"/>
    <mergeCell ref="H560:H561"/>
    <mergeCell ref="I560:I561"/>
    <mergeCell ref="J560:J561"/>
    <mergeCell ref="K560:K561"/>
    <mergeCell ref="A560:A561"/>
    <mergeCell ref="B560:B561"/>
    <mergeCell ref="C560:C561"/>
    <mergeCell ref="D560:D561"/>
    <mergeCell ref="E560:E561"/>
    <mergeCell ref="G558:G559"/>
    <mergeCell ref="H558:H559"/>
    <mergeCell ref="I558:I559"/>
    <mergeCell ref="J558:J559"/>
    <mergeCell ref="K558:K559"/>
    <mergeCell ref="A558:A559"/>
    <mergeCell ref="B558:B559"/>
    <mergeCell ref="C558:C559"/>
    <mergeCell ref="D558:D559"/>
    <mergeCell ref="E558:E559"/>
    <mergeCell ref="G556:G557"/>
    <mergeCell ref="H556:H557"/>
    <mergeCell ref="I556:I557"/>
    <mergeCell ref="J556:J557"/>
    <mergeCell ref="K556:K557"/>
    <mergeCell ref="A556:A557"/>
    <mergeCell ref="B556:B557"/>
    <mergeCell ref="C556:C557"/>
    <mergeCell ref="D556:D557"/>
    <mergeCell ref="E556:E557"/>
    <mergeCell ref="G554:G555"/>
    <mergeCell ref="H554:H555"/>
    <mergeCell ref="I554:I555"/>
    <mergeCell ref="J554:J555"/>
    <mergeCell ref="K554:K555"/>
    <mergeCell ref="A554:A555"/>
    <mergeCell ref="B554:B555"/>
    <mergeCell ref="C554:C555"/>
    <mergeCell ref="D554:D555"/>
    <mergeCell ref="E554:E555"/>
    <mergeCell ref="G552:G553"/>
    <mergeCell ref="H552:H553"/>
    <mergeCell ref="I552:I553"/>
    <mergeCell ref="J552:J553"/>
    <mergeCell ref="K552:K553"/>
    <mergeCell ref="A552:A553"/>
    <mergeCell ref="B552:B553"/>
    <mergeCell ref="C552:C553"/>
    <mergeCell ref="D552:D553"/>
    <mergeCell ref="E552:E553"/>
    <mergeCell ref="G550:G551"/>
    <mergeCell ref="H550:H551"/>
    <mergeCell ref="I550:I551"/>
    <mergeCell ref="J550:J551"/>
    <mergeCell ref="K550:K551"/>
    <mergeCell ref="A550:A551"/>
    <mergeCell ref="B550:B551"/>
    <mergeCell ref="C550:C551"/>
    <mergeCell ref="D550:D551"/>
    <mergeCell ref="E550:E551"/>
    <mergeCell ref="G548:G549"/>
    <mergeCell ref="H548:H549"/>
    <mergeCell ref="I548:I549"/>
    <mergeCell ref="J548:J549"/>
    <mergeCell ref="K548:K549"/>
    <mergeCell ref="A548:A549"/>
    <mergeCell ref="B548:B549"/>
    <mergeCell ref="C548:C549"/>
    <mergeCell ref="D548:D549"/>
    <mergeCell ref="E548:E549"/>
    <mergeCell ref="G546:G547"/>
    <mergeCell ref="H546:H547"/>
    <mergeCell ref="I546:I547"/>
    <mergeCell ref="J546:J547"/>
    <mergeCell ref="K546:K547"/>
    <mergeCell ref="A546:A547"/>
    <mergeCell ref="B546:B547"/>
    <mergeCell ref="C546:C547"/>
    <mergeCell ref="D546:D547"/>
    <mergeCell ref="E546:E547"/>
    <mergeCell ref="G544:G545"/>
    <mergeCell ref="H544:H545"/>
    <mergeCell ref="I544:I545"/>
    <mergeCell ref="J544:J545"/>
    <mergeCell ref="K544:K545"/>
    <mergeCell ref="A544:A545"/>
    <mergeCell ref="B544:B545"/>
    <mergeCell ref="C544:C545"/>
    <mergeCell ref="D544:D545"/>
    <mergeCell ref="E544:E545"/>
    <mergeCell ref="G542:G543"/>
    <mergeCell ref="H542:H543"/>
    <mergeCell ref="I542:I543"/>
    <mergeCell ref="J542:J543"/>
    <mergeCell ref="K542:K543"/>
    <mergeCell ref="A542:A543"/>
    <mergeCell ref="B542:B543"/>
    <mergeCell ref="C542:C543"/>
    <mergeCell ref="D542:D543"/>
    <mergeCell ref="E542:E543"/>
    <mergeCell ref="G540:G541"/>
    <mergeCell ref="H540:H541"/>
    <mergeCell ref="I540:I541"/>
    <mergeCell ref="J540:J541"/>
    <mergeCell ref="K540:K541"/>
    <mergeCell ref="A540:A541"/>
    <mergeCell ref="B540:B541"/>
    <mergeCell ref="C540:C541"/>
    <mergeCell ref="D540:D541"/>
    <mergeCell ref="E540:E541"/>
    <mergeCell ref="G538:G539"/>
    <mergeCell ref="H538:H539"/>
    <mergeCell ref="I538:I539"/>
    <mergeCell ref="J538:J539"/>
    <mergeCell ref="K538:K539"/>
    <mergeCell ref="A538:A539"/>
    <mergeCell ref="B538:B539"/>
    <mergeCell ref="C538:C539"/>
    <mergeCell ref="D538:D539"/>
    <mergeCell ref="E538:E539"/>
    <mergeCell ref="G536:G537"/>
    <mergeCell ref="H536:H537"/>
    <mergeCell ref="I536:I537"/>
    <mergeCell ref="J536:J537"/>
    <mergeCell ref="K536:K537"/>
    <mergeCell ref="A536:A537"/>
    <mergeCell ref="B536:B537"/>
    <mergeCell ref="C536:C537"/>
    <mergeCell ref="D536:D537"/>
    <mergeCell ref="E536:E537"/>
    <mergeCell ref="G534:G535"/>
    <mergeCell ref="H534:H535"/>
    <mergeCell ref="I534:I535"/>
    <mergeCell ref="J534:J535"/>
    <mergeCell ref="K534:K535"/>
    <mergeCell ref="A534:A535"/>
    <mergeCell ref="B534:B535"/>
    <mergeCell ref="C534:C535"/>
    <mergeCell ref="D534:D535"/>
    <mergeCell ref="E534:E535"/>
    <mergeCell ref="G532:G533"/>
    <mergeCell ref="H532:H533"/>
    <mergeCell ref="I532:I533"/>
    <mergeCell ref="J532:J533"/>
    <mergeCell ref="K532:K533"/>
    <mergeCell ref="A532:A533"/>
    <mergeCell ref="B532:B533"/>
    <mergeCell ref="C532:C533"/>
    <mergeCell ref="D532:D533"/>
    <mergeCell ref="E532:E533"/>
    <mergeCell ref="G530:G531"/>
    <mergeCell ref="H530:H531"/>
    <mergeCell ref="I530:I531"/>
    <mergeCell ref="J530:J531"/>
    <mergeCell ref="K530:K531"/>
    <mergeCell ref="A530:A531"/>
    <mergeCell ref="B530:B531"/>
    <mergeCell ref="C530:C531"/>
    <mergeCell ref="D530:D531"/>
    <mergeCell ref="E530:E531"/>
    <mergeCell ref="G528:G529"/>
    <mergeCell ref="H528:H529"/>
    <mergeCell ref="I528:I529"/>
    <mergeCell ref="J528:J529"/>
    <mergeCell ref="K528:K529"/>
    <mergeCell ref="A528:A529"/>
    <mergeCell ref="B528:B529"/>
    <mergeCell ref="C528:C529"/>
    <mergeCell ref="D528:D529"/>
    <mergeCell ref="E528:E529"/>
    <mergeCell ref="G526:G527"/>
    <mergeCell ref="H526:H527"/>
    <mergeCell ref="I526:I527"/>
    <mergeCell ref="J526:J527"/>
    <mergeCell ref="K526:K527"/>
    <mergeCell ref="A526:A527"/>
    <mergeCell ref="B526:B527"/>
    <mergeCell ref="C526:C527"/>
    <mergeCell ref="D526:D527"/>
    <mergeCell ref="E526:E527"/>
    <mergeCell ref="G524:G525"/>
    <mergeCell ref="H524:H525"/>
    <mergeCell ref="I524:I525"/>
    <mergeCell ref="J524:J525"/>
    <mergeCell ref="K524:K525"/>
    <mergeCell ref="A524:A525"/>
    <mergeCell ref="B524:B525"/>
    <mergeCell ref="C524:C525"/>
    <mergeCell ref="D524:D525"/>
    <mergeCell ref="E524:E525"/>
    <mergeCell ref="G522:G523"/>
    <mergeCell ref="H522:H523"/>
    <mergeCell ref="I522:I523"/>
    <mergeCell ref="J522:J523"/>
    <mergeCell ref="K522:K523"/>
    <mergeCell ref="A522:A523"/>
    <mergeCell ref="B522:B523"/>
    <mergeCell ref="C522:C523"/>
    <mergeCell ref="D522:D523"/>
    <mergeCell ref="E522:E523"/>
    <mergeCell ref="G520:G521"/>
    <mergeCell ref="H520:H521"/>
    <mergeCell ref="I520:I521"/>
    <mergeCell ref="J520:J521"/>
    <mergeCell ref="K520:K521"/>
    <mergeCell ref="A520:A521"/>
    <mergeCell ref="B520:B521"/>
    <mergeCell ref="C520:C521"/>
    <mergeCell ref="D520:D521"/>
    <mergeCell ref="E520:E521"/>
    <mergeCell ref="G518:G519"/>
    <mergeCell ref="H518:H519"/>
    <mergeCell ref="I518:I519"/>
    <mergeCell ref="J518:J519"/>
    <mergeCell ref="K518:K519"/>
    <mergeCell ref="A518:A519"/>
    <mergeCell ref="B518:B519"/>
    <mergeCell ref="C518:C519"/>
    <mergeCell ref="D518:D519"/>
    <mergeCell ref="E518:E519"/>
    <mergeCell ref="G516:G517"/>
    <mergeCell ref="H516:H517"/>
    <mergeCell ref="I516:I517"/>
    <mergeCell ref="J516:J517"/>
    <mergeCell ref="K516:K517"/>
    <mergeCell ref="A516:A517"/>
    <mergeCell ref="B516:B517"/>
    <mergeCell ref="C516:C517"/>
    <mergeCell ref="D516:D517"/>
    <mergeCell ref="E516:E517"/>
    <mergeCell ref="G514:G515"/>
    <mergeCell ref="H514:H515"/>
    <mergeCell ref="I514:I515"/>
    <mergeCell ref="J514:J515"/>
    <mergeCell ref="K514:K515"/>
    <mergeCell ref="A514:A515"/>
    <mergeCell ref="B514:B515"/>
    <mergeCell ref="C514:C515"/>
    <mergeCell ref="D514:D515"/>
    <mergeCell ref="E514:E515"/>
    <mergeCell ref="G512:G513"/>
    <mergeCell ref="H512:H513"/>
    <mergeCell ref="I512:I513"/>
    <mergeCell ref="J512:J513"/>
    <mergeCell ref="K512:K513"/>
    <mergeCell ref="A512:A513"/>
    <mergeCell ref="B512:B513"/>
    <mergeCell ref="C512:C513"/>
    <mergeCell ref="D512:D513"/>
    <mergeCell ref="E512:E513"/>
    <mergeCell ref="G510:G511"/>
    <mergeCell ref="H510:H511"/>
    <mergeCell ref="I510:I511"/>
    <mergeCell ref="J510:J511"/>
    <mergeCell ref="K510:K511"/>
    <mergeCell ref="A510:A511"/>
    <mergeCell ref="B510:B511"/>
    <mergeCell ref="C510:C511"/>
    <mergeCell ref="D510:D511"/>
    <mergeCell ref="E510:E511"/>
    <mergeCell ref="G508:G509"/>
    <mergeCell ref="H508:H509"/>
    <mergeCell ref="I508:I509"/>
    <mergeCell ref="J508:J509"/>
    <mergeCell ref="K508:K509"/>
    <mergeCell ref="A508:A509"/>
    <mergeCell ref="B508:B509"/>
    <mergeCell ref="C508:C509"/>
    <mergeCell ref="D508:D509"/>
    <mergeCell ref="E508:E509"/>
    <mergeCell ref="G506:G507"/>
    <mergeCell ref="H506:H507"/>
    <mergeCell ref="I506:I507"/>
    <mergeCell ref="J506:J507"/>
    <mergeCell ref="K506:K507"/>
    <mergeCell ref="A506:A507"/>
    <mergeCell ref="B506:B507"/>
    <mergeCell ref="C506:C507"/>
    <mergeCell ref="D506:D507"/>
    <mergeCell ref="E506:E507"/>
    <mergeCell ref="G504:G505"/>
    <mergeCell ref="H504:H505"/>
    <mergeCell ref="I504:I505"/>
    <mergeCell ref="J504:J505"/>
    <mergeCell ref="K504:K505"/>
    <mergeCell ref="A504:A505"/>
    <mergeCell ref="B504:B505"/>
    <mergeCell ref="C504:C505"/>
    <mergeCell ref="D504:D505"/>
    <mergeCell ref="E504:E505"/>
    <mergeCell ref="G502:G503"/>
    <mergeCell ref="H502:H503"/>
    <mergeCell ref="I502:I503"/>
    <mergeCell ref="J502:J503"/>
    <mergeCell ref="K502:K503"/>
    <mergeCell ref="A502:A503"/>
    <mergeCell ref="B502:B503"/>
    <mergeCell ref="C502:C503"/>
    <mergeCell ref="D502:D503"/>
    <mergeCell ref="E502:E503"/>
    <mergeCell ref="G500:G501"/>
    <mergeCell ref="H500:H501"/>
    <mergeCell ref="I500:I501"/>
    <mergeCell ref="J500:J501"/>
    <mergeCell ref="K500:K501"/>
    <mergeCell ref="A500:A501"/>
    <mergeCell ref="B500:B501"/>
    <mergeCell ref="C500:C501"/>
    <mergeCell ref="D500:D501"/>
    <mergeCell ref="E500:E501"/>
    <mergeCell ref="G498:G499"/>
    <mergeCell ref="H498:H499"/>
    <mergeCell ref="I498:I499"/>
    <mergeCell ref="J498:J499"/>
    <mergeCell ref="K498:K499"/>
    <mergeCell ref="A498:A499"/>
    <mergeCell ref="B498:B499"/>
    <mergeCell ref="C498:C499"/>
    <mergeCell ref="D498:D499"/>
    <mergeCell ref="E498:E499"/>
    <mergeCell ref="G496:G497"/>
    <mergeCell ref="H496:H497"/>
    <mergeCell ref="I496:I497"/>
    <mergeCell ref="J496:J497"/>
    <mergeCell ref="K496:K497"/>
    <mergeCell ref="A496:A497"/>
    <mergeCell ref="B496:B497"/>
    <mergeCell ref="C496:C497"/>
    <mergeCell ref="D496:D497"/>
    <mergeCell ref="E496:E497"/>
    <mergeCell ref="G494:G495"/>
    <mergeCell ref="H494:H495"/>
    <mergeCell ref="I494:I495"/>
    <mergeCell ref="J494:J495"/>
    <mergeCell ref="K494:K495"/>
    <mergeCell ref="A494:A495"/>
    <mergeCell ref="B494:B495"/>
    <mergeCell ref="C494:C495"/>
    <mergeCell ref="D494:D495"/>
    <mergeCell ref="E494:E495"/>
    <mergeCell ref="G492:G493"/>
    <mergeCell ref="H492:H493"/>
    <mergeCell ref="I492:I493"/>
    <mergeCell ref="J492:J493"/>
    <mergeCell ref="K492:K493"/>
    <mergeCell ref="A492:A493"/>
    <mergeCell ref="B492:B493"/>
    <mergeCell ref="C492:C493"/>
    <mergeCell ref="D492:D493"/>
    <mergeCell ref="E492:E493"/>
    <mergeCell ref="G490:G491"/>
    <mergeCell ref="H490:H491"/>
    <mergeCell ref="I490:I491"/>
    <mergeCell ref="J490:J491"/>
    <mergeCell ref="K490:K491"/>
    <mergeCell ref="A490:A491"/>
    <mergeCell ref="B490:B491"/>
    <mergeCell ref="C490:C491"/>
    <mergeCell ref="D490:D491"/>
    <mergeCell ref="E490:E491"/>
    <mergeCell ref="G488:G489"/>
    <mergeCell ref="H488:H489"/>
    <mergeCell ref="I488:I489"/>
    <mergeCell ref="J488:J489"/>
    <mergeCell ref="K488:K489"/>
    <mergeCell ref="A488:A489"/>
    <mergeCell ref="B488:B489"/>
    <mergeCell ref="C488:C489"/>
    <mergeCell ref="D488:D489"/>
    <mergeCell ref="E488:E489"/>
    <mergeCell ref="G486:G487"/>
    <mergeCell ref="H486:H487"/>
    <mergeCell ref="I486:I487"/>
    <mergeCell ref="J486:J487"/>
    <mergeCell ref="K486:K487"/>
    <mergeCell ref="A486:A487"/>
    <mergeCell ref="B486:B487"/>
    <mergeCell ref="C486:C487"/>
    <mergeCell ref="D486:D487"/>
    <mergeCell ref="E486:E487"/>
    <mergeCell ref="G484:G485"/>
    <mergeCell ref="H484:H485"/>
    <mergeCell ref="I484:I485"/>
    <mergeCell ref="J484:J485"/>
    <mergeCell ref="K484:K485"/>
    <mergeCell ref="A484:A485"/>
    <mergeCell ref="B484:B485"/>
    <mergeCell ref="C484:C485"/>
    <mergeCell ref="D484:D485"/>
    <mergeCell ref="E484:E485"/>
    <mergeCell ref="G482:G483"/>
    <mergeCell ref="H482:H483"/>
    <mergeCell ref="I482:I483"/>
    <mergeCell ref="J482:J483"/>
    <mergeCell ref="K482:K483"/>
    <mergeCell ref="A482:A483"/>
    <mergeCell ref="B482:B483"/>
    <mergeCell ref="C482:C483"/>
    <mergeCell ref="D482:D483"/>
    <mergeCell ref="E482:E483"/>
    <mergeCell ref="G480:G481"/>
    <mergeCell ref="H480:H481"/>
    <mergeCell ref="I480:I481"/>
    <mergeCell ref="J480:J481"/>
    <mergeCell ref="K480:K481"/>
    <mergeCell ref="A480:A481"/>
    <mergeCell ref="B480:B481"/>
    <mergeCell ref="C480:C481"/>
    <mergeCell ref="D480:D481"/>
    <mergeCell ref="E480:E481"/>
    <mergeCell ref="G478:G479"/>
    <mergeCell ref="H478:H479"/>
    <mergeCell ref="I478:I479"/>
    <mergeCell ref="J478:J479"/>
    <mergeCell ref="K478:K479"/>
    <mergeCell ref="A478:A479"/>
    <mergeCell ref="B478:B479"/>
    <mergeCell ref="C478:C479"/>
    <mergeCell ref="D478:D479"/>
    <mergeCell ref="E478:E479"/>
    <mergeCell ref="G476:G477"/>
    <mergeCell ref="H476:H477"/>
    <mergeCell ref="I476:I477"/>
    <mergeCell ref="J476:J477"/>
    <mergeCell ref="K476:K477"/>
    <mergeCell ref="A476:A477"/>
    <mergeCell ref="B476:B477"/>
    <mergeCell ref="C476:C477"/>
    <mergeCell ref="D476:D477"/>
    <mergeCell ref="E476:E477"/>
    <mergeCell ref="G474:G475"/>
    <mergeCell ref="H474:H475"/>
    <mergeCell ref="I474:I475"/>
    <mergeCell ref="J474:J475"/>
    <mergeCell ref="K474:K475"/>
    <mergeCell ref="A474:A475"/>
    <mergeCell ref="B474:B475"/>
    <mergeCell ref="C474:C475"/>
    <mergeCell ref="D474:D475"/>
    <mergeCell ref="E474:E475"/>
    <mergeCell ref="G472:G473"/>
    <mergeCell ref="H472:H473"/>
    <mergeCell ref="I472:I473"/>
    <mergeCell ref="J472:J473"/>
    <mergeCell ref="K472:K473"/>
    <mergeCell ref="A472:A473"/>
    <mergeCell ref="B472:B473"/>
    <mergeCell ref="C472:C473"/>
    <mergeCell ref="D472:D473"/>
    <mergeCell ref="E472:E473"/>
    <mergeCell ref="G470:G471"/>
    <mergeCell ref="H470:H471"/>
    <mergeCell ref="I470:I471"/>
    <mergeCell ref="J470:J471"/>
    <mergeCell ref="K470:K471"/>
    <mergeCell ref="A470:A471"/>
    <mergeCell ref="B470:B471"/>
    <mergeCell ref="C470:C471"/>
    <mergeCell ref="D470:D471"/>
    <mergeCell ref="E470:E471"/>
    <mergeCell ref="G468:G469"/>
    <mergeCell ref="H468:H469"/>
    <mergeCell ref="I468:I469"/>
    <mergeCell ref="J468:J469"/>
    <mergeCell ref="K468:K469"/>
    <mergeCell ref="A468:A469"/>
    <mergeCell ref="B468:B469"/>
    <mergeCell ref="C468:C469"/>
    <mergeCell ref="D468:D469"/>
    <mergeCell ref="E468:E469"/>
    <mergeCell ref="G466:G467"/>
    <mergeCell ref="H466:H467"/>
    <mergeCell ref="I466:I467"/>
    <mergeCell ref="J466:J467"/>
    <mergeCell ref="K466:K467"/>
    <mergeCell ref="A466:A467"/>
    <mergeCell ref="B466:B467"/>
    <mergeCell ref="C466:C467"/>
    <mergeCell ref="D466:D467"/>
    <mergeCell ref="E466:E467"/>
    <mergeCell ref="G464:G465"/>
    <mergeCell ref="H464:H465"/>
    <mergeCell ref="I464:I465"/>
    <mergeCell ref="J464:J465"/>
    <mergeCell ref="K464:K465"/>
    <mergeCell ref="A464:A465"/>
    <mergeCell ref="B464:B465"/>
    <mergeCell ref="C464:C465"/>
    <mergeCell ref="D464:D465"/>
    <mergeCell ref="E464:E465"/>
    <mergeCell ref="G462:G463"/>
    <mergeCell ref="H462:H463"/>
    <mergeCell ref="I462:I463"/>
    <mergeCell ref="J462:J463"/>
    <mergeCell ref="K462:K463"/>
    <mergeCell ref="A462:A463"/>
    <mergeCell ref="B462:B463"/>
    <mergeCell ref="C462:C463"/>
    <mergeCell ref="D462:D463"/>
    <mergeCell ref="E462:E463"/>
    <mergeCell ref="G460:G461"/>
    <mergeCell ref="H460:H461"/>
    <mergeCell ref="I460:I461"/>
    <mergeCell ref="J460:J461"/>
    <mergeCell ref="K460:K461"/>
    <mergeCell ref="A460:A461"/>
    <mergeCell ref="B460:B461"/>
    <mergeCell ref="C460:C461"/>
    <mergeCell ref="D460:D461"/>
    <mergeCell ref="E460:E461"/>
    <mergeCell ref="G458:G459"/>
    <mergeCell ref="H458:H459"/>
    <mergeCell ref="I458:I459"/>
    <mergeCell ref="J458:J459"/>
    <mergeCell ref="K458:K459"/>
    <mergeCell ref="A458:A459"/>
    <mergeCell ref="B458:B459"/>
    <mergeCell ref="C458:C459"/>
    <mergeCell ref="D458:D459"/>
    <mergeCell ref="E458:E459"/>
    <mergeCell ref="G456:G457"/>
    <mergeCell ref="H456:H457"/>
    <mergeCell ref="I456:I457"/>
    <mergeCell ref="J456:J457"/>
    <mergeCell ref="K456:K457"/>
    <mergeCell ref="A456:A457"/>
    <mergeCell ref="B456:B457"/>
    <mergeCell ref="C456:C457"/>
    <mergeCell ref="D456:D457"/>
    <mergeCell ref="E456:E457"/>
    <mergeCell ref="G454:G455"/>
    <mergeCell ref="H454:H455"/>
    <mergeCell ref="I454:I455"/>
    <mergeCell ref="J454:J455"/>
    <mergeCell ref="K454:K455"/>
    <mergeCell ref="A454:A455"/>
    <mergeCell ref="B454:B455"/>
    <mergeCell ref="C454:C455"/>
    <mergeCell ref="D454:D455"/>
    <mergeCell ref="E454:E455"/>
    <mergeCell ref="G452:G453"/>
    <mergeCell ref="H452:H453"/>
    <mergeCell ref="I452:I453"/>
    <mergeCell ref="J452:J453"/>
    <mergeCell ref="K452:K453"/>
    <mergeCell ref="A452:A453"/>
    <mergeCell ref="B452:B453"/>
    <mergeCell ref="C452:C453"/>
    <mergeCell ref="D452:D453"/>
    <mergeCell ref="E452:E453"/>
    <mergeCell ref="G450:G451"/>
    <mergeCell ref="H450:H451"/>
    <mergeCell ref="I450:I451"/>
    <mergeCell ref="J450:J451"/>
    <mergeCell ref="K450:K451"/>
    <mergeCell ref="A450:A451"/>
    <mergeCell ref="B450:B451"/>
    <mergeCell ref="C450:C451"/>
    <mergeCell ref="D450:D451"/>
    <mergeCell ref="E450:E451"/>
    <mergeCell ref="G448:G449"/>
    <mergeCell ref="H448:H449"/>
    <mergeCell ref="I448:I449"/>
    <mergeCell ref="J448:J449"/>
    <mergeCell ref="K448:K449"/>
    <mergeCell ref="A448:A449"/>
    <mergeCell ref="B448:B449"/>
    <mergeCell ref="C448:C449"/>
    <mergeCell ref="D448:D449"/>
    <mergeCell ref="E448:E449"/>
    <mergeCell ref="G446:G447"/>
    <mergeCell ref="H446:H447"/>
    <mergeCell ref="I446:I447"/>
    <mergeCell ref="J446:J447"/>
    <mergeCell ref="K446:K447"/>
    <mergeCell ref="A446:A447"/>
    <mergeCell ref="B446:B447"/>
    <mergeCell ref="C446:C447"/>
    <mergeCell ref="D446:D447"/>
    <mergeCell ref="E446:E447"/>
    <mergeCell ref="G444:G445"/>
    <mergeCell ref="H444:H445"/>
    <mergeCell ref="I444:I445"/>
    <mergeCell ref="J444:J445"/>
    <mergeCell ref="K444:K445"/>
    <mergeCell ref="A444:A445"/>
    <mergeCell ref="B444:B445"/>
    <mergeCell ref="C444:C445"/>
    <mergeCell ref="D444:D445"/>
    <mergeCell ref="E444:E445"/>
    <mergeCell ref="G442:G443"/>
    <mergeCell ref="H442:H443"/>
    <mergeCell ref="I442:I443"/>
    <mergeCell ref="J442:J443"/>
    <mergeCell ref="K442:K443"/>
    <mergeCell ref="A442:A443"/>
    <mergeCell ref="B442:B443"/>
    <mergeCell ref="C442:C443"/>
    <mergeCell ref="D442:D443"/>
    <mergeCell ref="E442:E443"/>
    <mergeCell ref="G440:G441"/>
    <mergeCell ref="H440:H441"/>
    <mergeCell ref="I440:I441"/>
    <mergeCell ref="J440:J441"/>
    <mergeCell ref="K440:K441"/>
    <mergeCell ref="A440:A441"/>
    <mergeCell ref="B440:B441"/>
    <mergeCell ref="C440:C441"/>
    <mergeCell ref="D440:D441"/>
    <mergeCell ref="E440:E441"/>
    <mergeCell ref="G438:G439"/>
    <mergeCell ref="H438:H439"/>
    <mergeCell ref="I438:I439"/>
    <mergeCell ref="J438:J439"/>
    <mergeCell ref="K438:K439"/>
    <mergeCell ref="A438:A439"/>
    <mergeCell ref="B438:B439"/>
    <mergeCell ref="C438:C439"/>
    <mergeCell ref="D438:D439"/>
    <mergeCell ref="E438:E439"/>
    <mergeCell ref="G436:G437"/>
    <mergeCell ref="H436:H437"/>
    <mergeCell ref="I436:I437"/>
    <mergeCell ref="J436:J437"/>
    <mergeCell ref="K436:K437"/>
    <mergeCell ref="A436:A437"/>
    <mergeCell ref="B436:B437"/>
    <mergeCell ref="C436:C437"/>
    <mergeCell ref="D436:D437"/>
    <mergeCell ref="E436:E437"/>
    <mergeCell ref="G434:G435"/>
    <mergeCell ref="H434:H435"/>
    <mergeCell ref="I434:I435"/>
    <mergeCell ref="J434:J435"/>
    <mergeCell ref="K434:K435"/>
    <mergeCell ref="A434:A435"/>
    <mergeCell ref="B434:B435"/>
    <mergeCell ref="C434:C435"/>
    <mergeCell ref="D434:D435"/>
    <mergeCell ref="E434:E435"/>
    <mergeCell ref="G432:G433"/>
    <mergeCell ref="H432:H433"/>
    <mergeCell ref="I432:I433"/>
    <mergeCell ref="J432:J433"/>
    <mergeCell ref="K432:K433"/>
    <mergeCell ref="A432:A433"/>
    <mergeCell ref="B432:B433"/>
    <mergeCell ref="C432:C433"/>
    <mergeCell ref="D432:D433"/>
    <mergeCell ref="E432:E433"/>
    <mergeCell ref="G430:G431"/>
    <mergeCell ref="H430:H431"/>
    <mergeCell ref="I430:I431"/>
    <mergeCell ref="J430:J431"/>
    <mergeCell ref="K430:K431"/>
    <mergeCell ref="A430:A431"/>
    <mergeCell ref="B430:B431"/>
    <mergeCell ref="C430:C431"/>
    <mergeCell ref="D430:D431"/>
    <mergeCell ref="E430:E431"/>
    <mergeCell ref="G428:G429"/>
    <mergeCell ref="H428:H429"/>
    <mergeCell ref="I428:I429"/>
    <mergeCell ref="J428:J429"/>
    <mergeCell ref="K428:K429"/>
    <mergeCell ref="A428:A429"/>
    <mergeCell ref="B428:B429"/>
    <mergeCell ref="C428:C429"/>
    <mergeCell ref="D428:D429"/>
    <mergeCell ref="E428:E429"/>
    <mergeCell ref="G426:G427"/>
    <mergeCell ref="H426:H427"/>
    <mergeCell ref="I426:I427"/>
    <mergeCell ref="J426:J427"/>
    <mergeCell ref="K426:K427"/>
    <mergeCell ref="A426:A427"/>
    <mergeCell ref="B426:B427"/>
    <mergeCell ref="C426:C427"/>
    <mergeCell ref="D426:D427"/>
    <mergeCell ref="E426:E427"/>
    <mergeCell ref="G424:G425"/>
    <mergeCell ref="H424:H425"/>
    <mergeCell ref="I424:I425"/>
    <mergeCell ref="J424:J425"/>
    <mergeCell ref="K424:K425"/>
    <mergeCell ref="A424:A425"/>
    <mergeCell ref="B424:B425"/>
    <mergeCell ref="C424:C425"/>
    <mergeCell ref="D424:D425"/>
    <mergeCell ref="E424:E425"/>
    <mergeCell ref="G422:G423"/>
    <mergeCell ref="H422:H423"/>
    <mergeCell ref="I422:I423"/>
    <mergeCell ref="J422:J423"/>
    <mergeCell ref="K422:K423"/>
    <mergeCell ref="A422:A423"/>
    <mergeCell ref="B422:B423"/>
    <mergeCell ref="C422:C423"/>
    <mergeCell ref="D422:D423"/>
    <mergeCell ref="E422:E423"/>
    <mergeCell ref="G420:G421"/>
    <mergeCell ref="H420:H421"/>
    <mergeCell ref="I420:I421"/>
    <mergeCell ref="J420:J421"/>
    <mergeCell ref="K420:K421"/>
    <mergeCell ref="A420:A421"/>
    <mergeCell ref="B420:B421"/>
    <mergeCell ref="C420:C421"/>
    <mergeCell ref="D420:D421"/>
    <mergeCell ref="E420:E421"/>
    <mergeCell ref="G418:G419"/>
    <mergeCell ref="H418:H419"/>
    <mergeCell ref="I418:I419"/>
    <mergeCell ref="J418:J419"/>
    <mergeCell ref="K418:K419"/>
    <mergeCell ref="A418:A419"/>
    <mergeCell ref="B418:B419"/>
    <mergeCell ref="C418:C419"/>
    <mergeCell ref="D418:D419"/>
    <mergeCell ref="E418:E419"/>
    <mergeCell ref="G416:G417"/>
    <mergeCell ref="H416:H417"/>
    <mergeCell ref="I416:I417"/>
    <mergeCell ref="J416:J417"/>
    <mergeCell ref="K416:K417"/>
    <mergeCell ref="A416:A417"/>
    <mergeCell ref="B416:B417"/>
    <mergeCell ref="C416:C417"/>
    <mergeCell ref="D416:D417"/>
    <mergeCell ref="E416:E417"/>
    <mergeCell ref="G414:G415"/>
    <mergeCell ref="H414:H415"/>
    <mergeCell ref="I414:I415"/>
    <mergeCell ref="J414:J415"/>
    <mergeCell ref="K414:K415"/>
    <mergeCell ref="A414:A415"/>
    <mergeCell ref="B414:B415"/>
    <mergeCell ref="C414:C415"/>
    <mergeCell ref="D414:D415"/>
    <mergeCell ref="E414:E415"/>
    <mergeCell ref="G412:G413"/>
    <mergeCell ref="H412:H413"/>
    <mergeCell ref="I412:I413"/>
    <mergeCell ref="J412:J413"/>
    <mergeCell ref="K412:K413"/>
    <mergeCell ref="A412:A413"/>
    <mergeCell ref="B412:B413"/>
    <mergeCell ref="C412:C413"/>
    <mergeCell ref="D412:D413"/>
    <mergeCell ref="E412:E413"/>
    <mergeCell ref="G410:G411"/>
    <mergeCell ref="H410:H411"/>
    <mergeCell ref="I410:I411"/>
    <mergeCell ref="J410:J411"/>
    <mergeCell ref="K410:K411"/>
    <mergeCell ref="A410:A411"/>
    <mergeCell ref="B410:B411"/>
    <mergeCell ref="C410:C411"/>
    <mergeCell ref="D410:D411"/>
    <mergeCell ref="E410:E411"/>
    <mergeCell ref="G408:G409"/>
    <mergeCell ref="H408:H409"/>
    <mergeCell ref="I408:I409"/>
    <mergeCell ref="J408:J409"/>
    <mergeCell ref="K408:K409"/>
    <mergeCell ref="A408:A409"/>
    <mergeCell ref="B408:B409"/>
    <mergeCell ref="C408:C409"/>
    <mergeCell ref="D408:D409"/>
    <mergeCell ref="E408:E409"/>
    <mergeCell ref="G406:G407"/>
    <mergeCell ref="H406:H407"/>
    <mergeCell ref="I406:I407"/>
    <mergeCell ref="J406:J407"/>
    <mergeCell ref="K406:K407"/>
    <mergeCell ref="A406:A407"/>
    <mergeCell ref="B406:B407"/>
    <mergeCell ref="C406:C407"/>
    <mergeCell ref="D406:D407"/>
    <mergeCell ref="E406:E407"/>
    <mergeCell ref="G404:G405"/>
    <mergeCell ref="H404:H405"/>
    <mergeCell ref="I404:I405"/>
    <mergeCell ref="J404:J405"/>
    <mergeCell ref="K404:K405"/>
    <mergeCell ref="A404:A405"/>
    <mergeCell ref="B404:B405"/>
    <mergeCell ref="C404:C405"/>
    <mergeCell ref="D404:D405"/>
    <mergeCell ref="E404:E405"/>
    <mergeCell ref="G402:G403"/>
    <mergeCell ref="H402:H403"/>
    <mergeCell ref="I402:I403"/>
    <mergeCell ref="J402:J403"/>
    <mergeCell ref="K402:K403"/>
    <mergeCell ref="A402:A403"/>
    <mergeCell ref="B402:B403"/>
    <mergeCell ref="C402:C403"/>
    <mergeCell ref="D402:D403"/>
    <mergeCell ref="E402:E403"/>
    <mergeCell ref="G400:G401"/>
    <mergeCell ref="H400:H401"/>
    <mergeCell ref="I400:I401"/>
    <mergeCell ref="J400:J401"/>
    <mergeCell ref="K400:K401"/>
    <mergeCell ref="A400:A401"/>
    <mergeCell ref="B400:B401"/>
    <mergeCell ref="C400:C401"/>
    <mergeCell ref="D400:D401"/>
    <mergeCell ref="E400:E401"/>
    <mergeCell ref="G398:G399"/>
    <mergeCell ref="H398:H399"/>
    <mergeCell ref="I398:I399"/>
    <mergeCell ref="J398:J399"/>
    <mergeCell ref="K398:K399"/>
    <mergeCell ref="A398:A399"/>
    <mergeCell ref="B398:B399"/>
    <mergeCell ref="C398:C399"/>
    <mergeCell ref="D398:D399"/>
    <mergeCell ref="E398:E399"/>
    <mergeCell ref="G396:G397"/>
    <mergeCell ref="H396:H397"/>
    <mergeCell ref="I396:I397"/>
    <mergeCell ref="J396:J397"/>
    <mergeCell ref="K396:K397"/>
    <mergeCell ref="A396:A397"/>
    <mergeCell ref="B396:B397"/>
    <mergeCell ref="C396:C397"/>
    <mergeCell ref="D396:D397"/>
    <mergeCell ref="E396:E397"/>
    <mergeCell ref="G394:G395"/>
    <mergeCell ref="H394:H395"/>
    <mergeCell ref="I394:I395"/>
    <mergeCell ref="J394:J395"/>
    <mergeCell ref="K394:K395"/>
    <mergeCell ref="A394:A395"/>
    <mergeCell ref="B394:B395"/>
    <mergeCell ref="C394:C395"/>
    <mergeCell ref="D394:D395"/>
    <mergeCell ref="E394:E395"/>
    <mergeCell ref="G392:G393"/>
    <mergeCell ref="H392:H393"/>
    <mergeCell ref="I392:I393"/>
    <mergeCell ref="J392:J393"/>
    <mergeCell ref="K392:K393"/>
    <mergeCell ref="A392:A393"/>
    <mergeCell ref="B392:B393"/>
    <mergeCell ref="C392:C393"/>
    <mergeCell ref="D392:D393"/>
    <mergeCell ref="E392:E393"/>
    <mergeCell ref="G390:G391"/>
    <mergeCell ref="H390:H391"/>
    <mergeCell ref="I390:I391"/>
    <mergeCell ref="J390:J391"/>
    <mergeCell ref="K390:K391"/>
    <mergeCell ref="A390:A391"/>
    <mergeCell ref="B390:B391"/>
    <mergeCell ref="C390:C391"/>
    <mergeCell ref="D390:D391"/>
    <mergeCell ref="E390:E391"/>
    <mergeCell ref="G388:G389"/>
    <mergeCell ref="H388:H389"/>
    <mergeCell ref="I388:I389"/>
    <mergeCell ref="J388:J389"/>
    <mergeCell ref="K388:K389"/>
    <mergeCell ref="A388:A389"/>
    <mergeCell ref="B388:B389"/>
    <mergeCell ref="C388:C389"/>
    <mergeCell ref="D388:D389"/>
    <mergeCell ref="E388:E389"/>
    <mergeCell ref="G386:G387"/>
    <mergeCell ref="H386:H387"/>
    <mergeCell ref="I386:I387"/>
    <mergeCell ref="J386:J387"/>
    <mergeCell ref="K386:K387"/>
    <mergeCell ref="A386:A387"/>
    <mergeCell ref="B386:B387"/>
    <mergeCell ref="C386:C387"/>
    <mergeCell ref="D386:D387"/>
    <mergeCell ref="E386:E387"/>
    <mergeCell ref="G384:G385"/>
    <mergeCell ref="H384:H385"/>
    <mergeCell ref="I384:I385"/>
    <mergeCell ref="J384:J385"/>
    <mergeCell ref="K384:K385"/>
    <mergeCell ref="A384:A385"/>
    <mergeCell ref="B384:B385"/>
    <mergeCell ref="C384:C385"/>
    <mergeCell ref="D384:D385"/>
    <mergeCell ref="E384:E385"/>
    <mergeCell ref="G382:G383"/>
    <mergeCell ref="H382:H383"/>
    <mergeCell ref="I382:I383"/>
    <mergeCell ref="J382:J383"/>
    <mergeCell ref="K382:K383"/>
    <mergeCell ref="A382:A383"/>
    <mergeCell ref="B382:B383"/>
    <mergeCell ref="C382:C383"/>
    <mergeCell ref="D382:D383"/>
    <mergeCell ref="E382:E383"/>
    <mergeCell ref="G380:G381"/>
    <mergeCell ref="H380:H381"/>
    <mergeCell ref="I380:I381"/>
    <mergeCell ref="J380:J381"/>
    <mergeCell ref="K380:K381"/>
    <mergeCell ref="A380:A381"/>
    <mergeCell ref="B380:B381"/>
    <mergeCell ref="C380:C381"/>
    <mergeCell ref="D380:D381"/>
    <mergeCell ref="E380:E381"/>
    <mergeCell ref="G378:G379"/>
    <mergeCell ref="H378:H379"/>
    <mergeCell ref="I378:I379"/>
    <mergeCell ref="J378:J379"/>
    <mergeCell ref="K378:K379"/>
    <mergeCell ref="A378:A379"/>
    <mergeCell ref="B378:B379"/>
    <mergeCell ref="C378:C379"/>
    <mergeCell ref="D378:D379"/>
    <mergeCell ref="E378:E379"/>
    <mergeCell ref="G376:G377"/>
    <mergeCell ref="H376:H377"/>
    <mergeCell ref="I376:I377"/>
    <mergeCell ref="J376:J377"/>
    <mergeCell ref="K376:K377"/>
    <mergeCell ref="A376:A377"/>
    <mergeCell ref="B376:B377"/>
    <mergeCell ref="C376:C377"/>
    <mergeCell ref="D376:D377"/>
    <mergeCell ref="E376:E377"/>
    <mergeCell ref="G374:G375"/>
    <mergeCell ref="H374:H375"/>
    <mergeCell ref="I374:I375"/>
    <mergeCell ref="J374:J375"/>
    <mergeCell ref="K374:K375"/>
    <mergeCell ref="A374:A375"/>
    <mergeCell ref="B374:B375"/>
    <mergeCell ref="C374:C375"/>
    <mergeCell ref="D374:D375"/>
    <mergeCell ref="E374:E375"/>
    <mergeCell ref="G372:G373"/>
    <mergeCell ref="H372:H373"/>
    <mergeCell ref="I372:I373"/>
    <mergeCell ref="J372:J373"/>
    <mergeCell ref="K372:K373"/>
    <mergeCell ref="A372:A373"/>
    <mergeCell ref="B372:B373"/>
    <mergeCell ref="C372:C373"/>
    <mergeCell ref="D372:D373"/>
    <mergeCell ref="E372:E373"/>
    <mergeCell ref="G370:G371"/>
    <mergeCell ref="H370:H371"/>
    <mergeCell ref="I370:I371"/>
    <mergeCell ref="J370:J371"/>
    <mergeCell ref="K370:K371"/>
    <mergeCell ref="A370:A371"/>
    <mergeCell ref="B370:B371"/>
    <mergeCell ref="C370:C371"/>
    <mergeCell ref="D370:D371"/>
    <mergeCell ref="E370:E371"/>
    <mergeCell ref="G368:G369"/>
    <mergeCell ref="H368:H369"/>
    <mergeCell ref="I368:I369"/>
    <mergeCell ref="J368:J369"/>
    <mergeCell ref="K368:K369"/>
    <mergeCell ref="A368:A369"/>
    <mergeCell ref="B368:B369"/>
    <mergeCell ref="C368:C369"/>
    <mergeCell ref="D368:D369"/>
    <mergeCell ref="E368:E369"/>
    <mergeCell ref="G366:G367"/>
    <mergeCell ref="H366:H367"/>
    <mergeCell ref="I366:I367"/>
    <mergeCell ref="J366:J367"/>
    <mergeCell ref="K366:K367"/>
    <mergeCell ref="A366:A367"/>
    <mergeCell ref="B366:B367"/>
    <mergeCell ref="C366:C367"/>
    <mergeCell ref="D366:D367"/>
    <mergeCell ref="E366:E367"/>
    <mergeCell ref="G364:G365"/>
    <mergeCell ref="H364:H365"/>
    <mergeCell ref="I364:I365"/>
    <mergeCell ref="J364:J365"/>
    <mergeCell ref="K364:K365"/>
    <mergeCell ref="A364:A365"/>
    <mergeCell ref="B364:B365"/>
    <mergeCell ref="C364:C365"/>
    <mergeCell ref="D364:D365"/>
    <mergeCell ref="E364:E365"/>
    <mergeCell ref="G362:G363"/>
    <mergeCell ref="H362:H363"/>
    <mergeCell ref="I362:I363"/>
    <mergeCell ref="J362:J363"/>
    <mergeCell ref="K362:K363"/>
    <mergeCell ref="A362:A363"/>
    <mergeCell ref="B362:B363"/>
    <mergeCell ref="C362:C363"/>
    <mergeCell ref="D362:D363"/>
    <mergeCell ref="E362:E363"/>
    <mergeCell ref="G360:G361"/>
    <mergeCell ref="H360:H361"/>
    <mergeCell ref="I360:I361"/>
    <mergeCell ref="J360:J361"/>
    <mergeCell ref="K360:K361"/>
    <mergeCell ref="A360:A361"/>
    <mergeCell ref="B360:B361"/>
    <mergeCell ref="C360:C361"/>
    <mergeCell ref="D360:D361"/>
    <mergeCell ref="E360:E361"/>
    <mergeCell ref="G358:G359"/>
    <mergeCell ref="H358:H359"/>
    <mergeCell ref="I358:I359"/>
    <mergeCell ref="J358:J359"/>
    <mergeCell ref="K358:K359"/>
    <mergeCell ref="A358:A359"/>
    <mergeCell ref="B358:B359"/>
    <mergeCell ref="C358:C359"/>
    <mergeCell ref="D358:D359"/>
    <mergeCell ref="E358:E359"/>
    <mergeCell ref="G356:G357"/>
    <mergeCell ref="H356:H357"/>
    <mergeCell ref="I356:I357"/>
    <mergeCell ref="J356:J357"/>
    <mergeCell ref="K356:K357"/>
    <mergeCell ref="A356:A357"/>
    <mergeCell ref="B356:B357"/>
    <mergeCell ref="C356:C357"/>
    <mergeCell ref="D356:D357"/>
    <mergeCell ref="E356:E357"/>
    <mergeCell ref="G354:G355"/>
    <mergeCell ref="H354:H355"/>
    <mergeCell ref="I354:I355"/>
    <mergeCell ref="J354:J355"/>
    <mergeCell ref="K354:K355"/>
    <mergeCell ref="A354:A355"/>
    <mergeCell ref="B354:B355"/>
    <mergeCell ref="C354:C355"/>
    <mergeCell ref="D354:D355"/>
    <mergeCell ref="E354:E355"/>
    <mergeCell ref="G352:G353"/>
    <mergeCell ref="H352:H353"/>
    <mergeCell ref="I352:I353"/>
    <mergeCell ref="J352:J353"/>
    <mergeCell ref="K352:K353"/>
    <mergeCell ref="A352:A353"/>
    <mergeCell ref="B352:B353"/>
    <mergeCell ref="C352:C353"/>
    <mergeCell ref="D352:D353"/>
    <mergeCell ref="E352:E353"/>
    <mergeCell ref="G350:G351"/>
    <mergeCell ref="H350:H351"/>
    <mergeCell ref="I350:I351"/>
    <mergeCell ref="J350:J351"/>
    <mergeCell ref="K350:K351"/>
    <mergeCell ref="A350:A351"/>
    <mergeCell ref="B350:B351"/>
    <mergeCell ref="C350:C351"/>
    <mergeCell ref="D350:D351"/>
    <mergeCell ref="E350:E351"/>
    <mergeCell ref="G348:G349"/>
    <mergeCell ref="H348:H349"/>
    <mergeCell ref="I348:I349"/>
    <mergeCell ref="J348:J349"/>
    <mergeCell ref="K348:K349"/>
    <mergeCell ref="A348:A349"/>
    <mergeCell ref="B348:B349"/>
    <mergeCell ref="C348:C349"/>
    <mergeCell ref="D348:D349"/>
    <mergeCell ref="E348:E349"/>
    <mergeCell ref="G346:G347"/>
    <mergeCell ref="H346:H347"/>
    <mergeCell ref="I346:I347"/>
    <mergeCell ref="J346:J347"/>
    <mergeCell ref="K346:K347"/>
    <mergeCell ref="A346:A347"/>
    <mergeCell ref="B346:B347"/>
    <mergeCell ref="C346:C347"/>
    <mergeCell ref="D346:D347"/>
    <mergeCell ref="E346:E347"/>
    <mergeCell ref="G344:G345"/>
    <mergeCell ref="H344:H345"/>
    <mergeCell ref="I344:I345"/>
    <mergeCell ref="J344:J345"/>
    <mergeCell ref="K344:K345"/>
    <mergeCell ref="A344:A345"/>
    <mergeCell ref="B344:B345"/>
    <mergeCell ref="C344:C345"/>
    <mergeCell ref="D344:D345"/>
    <mergeCell ref="E344:E345"/>
    <mergeCell ref="G342:G343"/>
    <mergeCell ref="H342:H343"/>
    <mergeCell ref="I342:I343"/>
    <mergeCell ref="J342:J343"/>
    <mergeCell ref="K342:K343"/>
    <mergeCell ref="A342:A343"/>
    <mergeCell ref="B342:B343"/>
    <mergeCell ref="C342:C343"/>
    <mergeCell ref="D342:D343"/>
    <mergeCell ref="E342:E343"/>
    <mergeCell ref="G340:G341"/>
    <mergeCell ref="H340:H341"/>
    <mergeCell ref="I340:I341"/>
    <mergeCell ref="J340:J341"/>
    <mergeCell ref="K340:K341"/>
    <mergeCell ref="A340:A341"/>
    <mergeCell ref="B340:B341"/>
    <mergeCell ref="C340:C341"/>
    <mergeCell ref="D340:D341"/>
    <mergeCell ref="E340:E341"/>
    <mergeCell ref="G338:G339"/>
    <mergeCell ref="H338:H339"/>
    <mergeCell ref="I338:I339"/>
    <mergeCell ref="J338:J339"/>
    <mergeCell ref="K338:K339"/>
    <mergeCell ref="A338:A339"/>
    <mergeCell ref="B338:B339"/>
    <mergeCell ref="C338:C339"/>
    <mergeCell ref="D338:D339"/>
    <mergeCell ref="E338:E339"/>
    <mergeCell ref="G336:G337"/>
    <mergeCell ref="H336:H337"/>
    <mergeCell ref="I336:I337"/>
    <mergeCell ref="J336:J337"/>
    <mergeCell ref="K336:K337"/>
    <mergeCell ref="A336:A337"/>
    <mergeCell ref="B336:B337"/>
    <mergeCell ref="C336:C337"/>
    <mergeCell ref="D336:D337"/>
    <mergeCell ref="E336:E337"/>
    <mergeCell ref="G334:G335"/>
    <mergeCell ref="H334:H335"/>
    <mergeCell ref="I334:I335"/>
    <mergeCell ref="J334:J335"/>
    <mergeCell ref="K334:K335"/>
    <mergeCell ref="A334:A335"/>
    <mergeCell ref="B334:B335"/>
    <mergeCell ref="C334:C335"/>
    <mergeCell ref="D334:D335"/>
    <mergeCell ref="E334:E335"/>
    <mergeCell ref="G332:G333"/>
    <mergeCell ref="H332:H333"/>
    <mergeCell ref="I332:I333"/>
    <mergeCell ref="J332:J333"/>
    <mergeCell ref="K332:K333"/>
    <mergeCell ref="A332:A333"/>
    <mergeCell ref="B332:B333"/>
    <mergeCell ref="C332:C333"/>
    <mergeCell ref="D332:D333"/>
    <mergeCell ref="E332:E333"/>
    <mergeCell ref="G330:G331"/>
    <mergeCell ref="H330:H331"/>
    <mergeCell ref="I330:I331"/>
    <mergeCell ref="J330:J331"/>
    <mergeCell ref="K330:K331"/>
    <mergeCell ref="A330:A331"/>
    <mergeCell ref="B330:B331"/>
    <mergeCell ref="C330:C331"/>
    <mergeCell ref="D330:D331"/>
    <mergeCell ref="E330:E331"/>
    <mergeCell ref="G328:G329"/>
    <mergeCell ref="H328:H329"/>
    <mergeCell ref="I328:I329"/>
    <mergeCell ref="J328:J329"/>
    <mergeCell ref="K328:K329"/>
    <mergeCell ref="A328:A329"/>
    <mergeCell ref="B328:B329"/>
    <mergeCell ref="C328:C329"/>
    <mergeCell ref="D328:D329"/>
    <mergeCell ref="E328:E329"/>
    <mergeCell ref="G326:G327"/>
    <mergeCell ref="H326:H327"/>
    <mergeCell ref="I326:I327"/>
    <mergeCell ref="J326:J327"/>
    <mergeCell ref="K326:K327"/>
    <mergeCell ref="A326:A327"/>
    <mergeCell ref="B326:B327"/>
    <mergeCell ref="C326:C327"/>
    <mergeCell ref="D326:D327"/>
    <mergeCell ref="E326:E327"/>
    <mergeCell ref="G324:G325"/>
    <mergeCell ref="H324:H325"/>
    <mergeCell ref="I324:I325"/>
    <mergeCell ref="J324:J325"/>
    <mergeCell ref="K324:K325"/>
    <mergeCell ref="A324:A325"/>
    <mergeCell ref="B324:B325"/>
    <mergeCell ref="C324:C325"/>
    <mergeCell ref="D324:D325"/>
    <mergeCell ref="E324:E325"/>
    <mergeCell ref="G322:G323"/>
    <mergeCell ref="H322:H323"/>
    <mergeCell ref="I322:I323"/>
    <mergeCell ref="J322:J323"/>
    <mergeCell ref="K322:K323"/>
    <mergeCell ref="A322:A323"/>
    <mergeCell ref="B322:B323"/>
    <mergeCell ref="C322:C323"/>
    <mergeCell ref="D322:D323"/>
    <mergeCell ref="E322:E323"/>
    <mergeCell ref="G320:G321"/>
    <mergeCell ref="H320:H321"/>
    <mergeCell ref="I320:I321"/>
    <mergeCell ref="J320:J321"/>
    <mergeCell ref="K320:K321"/>
    <mergeCell ref="A320:A321"/>
    <mergeCell ref="B320:B321"/>
    <mergeCell ref="C320:C321"/>
    <mergeCell ref="D320:D321"/>
    <mergeCell ref="E320:E321"/>
    <mergeCell ref="G318:G319"/>
    <mergeCell ref="H318:H319"/>
    <mergeCell ref="I318:I319"/>
    <mergeCell ref="J318:J319"/>
    <mergeCell ref="K318:K319"/>
    <mergeCell ref="A318:A319"/>
    <mergeCell ref="B318:B319"/>
    <mergeCell ref="C318:C319"/>
    <mergeCell ref="D318:D319"/>
    <mergeCell ref="E318:E319"/>
    <mergeCell ref="G316:G317"/>
    <mergeCell ref="H316:H317"/>
    <mergeCell ref="I316:I317"/>
    <mergeCell ref="J316:J317"/>
    <mergeCell ref="K316:K317"/>
    <mergeCell ref="A316:A317"/>
    <mergeCell ref="B316:B317"/>
    <mergeCell ref="C316:C317"/>
    <mergeCell ref="D316:D317"/>
    <mergeCell ref="E316:E317"/>
    <mergeCell ref="G314:G315"/>
    <mergeCell ref="H314:H315"/>
    <mergeCell ref="I314:I315"/>
    <mergeCell ref="J314:J315"/>
    <mergeCell ref="K314:K315"/>
    <mergeCell ref="A314:A315"/>
    <mergeCell ref="B314:B315"/>
    <mergeCell ref="C314:C315"/>
    <mergeCell ref="D314:D315"/>
    <mergeCell ref="E314:E315"/>
    <mergeCell ref="G304:G305"/>
    <mergeCell ref="H304:H305"/>
    <mergeCell ref="I304:I305"/>
    <mergeCell ref="J304:J305"/>
    <mergeCell ref="K304:K305"/>
    <mergeCell ref="A304:A305"/>
    <mergeCell ref="B304:B305"/>
    <mergeCell ref="C304:C305"/>
    <mergeCell ref="D304:D305"/>
    <mergeCell ref="E304:E305"/>
    <mergeCell ref="G302:G303"/>
    <mergeCell ref="H302:H303"/>
    <mergeCell ref="I302:I303"/>
    <mergeCell ref="J302:J303"/>
    <mergeCell ref="K302:K303"/>
    <mergeCell ref="A302:A303"/>
    <mergeCell ref="B302:B303"/>
    <mergeCell ref="C302:C303"/>
    <mergeCell ref="D302:D303"/>
    <mergeCell ref="E302:E303"/>
    <mergeCell ref="G300:G301"/>
    <mergeCell ref="H300:H301"/>
    <mergeCell ref="I300:I301"/>
    <mergeCell ref="J300:J301"/>
    <mergeCell ref="K300:K301"/>
    <mergeCell ref="A300:A301"/>
    <mergeCell ref="B300:B301"/>
    <mergeCell ref="C300:C301"/>
    <mergeCell ref="D300:D301"/>
    <mergeCell ref="E300:E301"/>
    <mergeCell ref="G298:G299"/>
    <mergeCell ref="H298:H299"/>
    <mergeCell ref="I298:I299"/>
    <mergeCell ref="J298:J299"/>
    <mergeCell ref="K298:K299"/>
    <mergeCell ref="A298:A299"/>
    <mergeCell ref="B298:B299"/>
    <mergeCell ref="C298:C299"/>
    <mergeCell ref="D298:D299"/>
    <mergeCell ref="E298:E299"/>
    <mergeCell ref="G296:G297"/>
    <mergeCell ref="H296:H297"/>
    <mergeCell ref="I296:I297"/>
    <mergeCell ref="J296:J297"/>
    <mergeCell ref="K296:K297"/>
    <mergeCell ref="A296:A297"/>
    <mergeCell ref="B296:B297"/>
    <mergeCell ref="C296:C297"/>
    <mergeCell ref="D296:D297"/>
    <mergeCell ref="E296:E297"/>
    <mergeCell ref="G294:G295"/>
    <mergeCell ref="H294:H295"/>
    <mergeCell ref="I294:I295"/>
    <mergeCell ref="J294:J295"/>
    <mergeCell ref="K294:K295"/>
    <mergeCell ref="A294:A295"/>
    <mergeCell ref="B294:B295"/>
    <mergeCell ref="C294:C295"/>
    <mergeCell ref="D294:D295"/>
    <mergeCell ref="E294:E295"/>
    <mergeCell ref="G292:G293"/>
    <mergeCell ref="H292:H293"/>
    <mergeCell ref="I292:I293"/>
    <mergeCell ref="J292:J293"/>
    <mergeCell ref="K292:K293"/>
    <mergeCell ref="A292:A293"/>
    <mergeCell ref="B292:B293"/>
    <mergeCell ref="C292:C293"/>
    <mergeCell ref="D292:D293"/>
    <mergeCell ref="E292:E293"/>
    <mergeCell ref="G290:G291"/>
    <mergeCell ref="H290:H291"/>
    <mergeCell ref="I290:I291"/>
    <mergeCell ref="J290:J291"/>
    <mergeCell ref="K290:K291"/>
    <mergeCell ref="A290:A291"/>
    <mergeCell ref="B290:B291"/>
    <mergeCell ref="C290:C291"/>
    <mergeCell ref="D290:D291"/>
    <mergeCell ref="E290:E291"/>
    <mergeCell ref="G288:G289"/>
    <mergeCell ref="H288:H289"/>
    <mergeCell ref="I288:I289"/>
    <mergeCell ref="J288:J289"/>
    <mergeCell ref="K288:K289"/>
    <mergeCell ref="A288:A289"/>
    <mergeCell ref="B288:B289"/>
    <mergeCell ref="C288:C289"/>
    <mergeCell ref="D288:D289"/>
    <mergeCell ref="E288:E289"/>
    <mergeCell ref="G286:G287"/>
    <mergeCell ref="H286:H287"/>
    <mergeCell ref="I286:I287"/>
    <mergeCell ref="J286:J287"/>
    <mergeCell ref="K286:K287"/>
    <mergeCell ref="A286:A287"/>
    <mergeCell ref="B286:B287"/>
    <mergeCell ref="C286:C287"/>
    <mergeCell ref="D286:D287"/>
    <mergeCell ref="E286:E287"/>
    <mergeCell ref="G284:G285"/>
    <mergeCell ref="H284:H285"/>
    <mergeCell ref="I284:I285"/>
    <mergeCell ref="J284:J285"/>
    <mergeCell ref="K284:K285"/>
    <mergeCell ref="A284:A285"/>
    <mergeCell ref="B284:B285"/>
    <mergeCell ref="C284:C285"/>
    <mergeCell ref="D284:D285"/>
    <mergeCell ref="E284:E285"/>
    <mergeCell ref="G282:G283"/>
    <mergeCell ref="H282:H283"/>
    <mergeCell ref="I282:I283"/>
    <mergeCell ref="J282:J283"/>
    <mergeCell ref="K282:K283"/>
    <mergeCell ref="A282:A283"/>
    <mergeCell ref="B282:B283"/>
    <mergeCell ref="C282:C283"/>
    <mergeCell ref="D282:D283"/>
    <mergeCell ref="E282:E283"/>
    <mergeCell ref="G280:G281"/>
    <mergeCell ref="H280:H281"/>
    <mergeCell ref="I280:I281"/>
    <mergeCell ref="J280:J281"/>
    <mergeCell ref="K280:K281"/>
    <mergeCell ref="A280:A281"/>
    <mergeCell ref="B280:B281"/>
    <mergeCell ref="C280:C281"/>
    <mergeCell ref="D280:D281"/>
    <mergeCell ref="E280:E281"/>
    <mergeCell ref="G278:G279"/>
    <mergeCell ref="H278:H279"/>
    <mergeCell ref="I278:I279"/>
    <mergeCell ref="J278:J279"/>
    <mergeCell ref="K278:K279"/>
    <mergeCell ref="A278:A279"/>
    <mergeCell ref="B278:B279"/>
    <mergeCell ref="C278:C279"/>
    <mergeCell ref="D278:D279"/>
    <mergeCell ref="E278:E279"/>
    <mergeCell ref="G276:G277"/>
    <mergeCell ref="H276:H277"/>
    <mergeCell ref="I276:I277"/>
    <mergeCell ref="J276:J277"/>
    <mergeCell ref="K276:K277"/>
    <mergeCell ref="A276:A277"/>
    <mergeCell ref="B276:B277"/>
    <mergeCell ref="C276:C277"/>
    <mergeCell ref="D276:D277"/>
    <mergeCell ref="E276:E277"/>
    <mergeCell ref="G274:G275"/>
    <mergeCell ref="H274:H275"/>
    <mergeCell ref="I274:I275"/>
    <mergeCell ref="J274:J275"/>
    <mergeCell ref="K274:K275"/>
    <mergeCell ref="A274:A275"/>
    <mergeCell ref="B274:B275"/>
    <mergeCell ref="C274:C275"/>
    <mergeCell ref="D274:D275"/>
    <mergeCell ref="E274:E275"/>
    <mergeCell ref="G272:G273"/>
    <mergeCell ref="H272:H273"/>
    <mergeCell ref="I272:I273"/>
    <mergeCell ref="J272:J273"/>
    <mergeCell ref="K272:K273"/>
    <mergeCell ref="A272:A273"/>
    <mergeCell ref="B272:B273"/>
    <mergeCell ref="C272:C273"/>
    <mergeCell ref="D272:D273"/>
    <mergeCell ref="E272:E273"/>
    <mergeCell ref="G270:G271"/>
    <mergeCell ref="H270:H271"/>
    <mergeCell ref="I270:I271"/>
    <mergeCell ref="J270:J271"/>
    <mergeCell ref="K270:K271"/>
    <mergeCell ref="A270:A271"/>
    <mergeCell ref="B270:B271"/>
    <mergeCell ref="C270:C271"/>
    <mergeCell ref="D270:D271"/>
    <mergeCell ref="E270:E271"/>
    <mergeCell ref="G268:G269"/>
    <mergeCell ref="H268:H269"/>
    <mergeCell ref="I268:I269"/>
    <mergeCell ref="J268:J269"/>
    <mergeCell ref="K268:K269"/>
    <mergeCell ref="A268:A269"/>
    <mergeCell ref="B268:B269"/>
    <mergeCell ref="C268:C269"/>
    <mergeCell ref="D268:D269"/>
    <mergeCell ref="E268:E269"/>
    <mergeCell ref="G266:G267"/>
    <mergeCell ref="H266:H267"/>
    <mergeCell ref="I266:I267"/>
    <mergeCell ref="J266:J267"/>
    <mergeCell ref="K266:K267"/>
    <mergeCell ref="A266:A267"/>
    <mergeCell ref="B266:B267"/>
    <mergeCell ref="C266:C267"/>
    <mergeCell ref="D266:D267"/>
    <mergeCell ref="E266:E267"/>
    <mergeCell ref="G264:G265"/>
    <mergeCell ref="H264:H265"/>
    <mergeCell ref="I264:I265"/>
    <mergeCell ref="J264:J265"/>
    <mergeCell ref="K264:K265"/>
    <mergeCell ref="A264:A265"/>
    <mergeCell ref="B264:B265"/>
    <mergeCell ref="C264:C265"/>
    <mergeCell ref="D264:D265"/>
    <mergeCell ref="E264:E265"/>
    <mergeCell ref="G262:G263"/>
    <mergeCell ref="H262:H263"/>
    <mergeCell ref="I262:I263"/>
    <mergeCell ref="J262:J263"/>
    <mergeCell ref="K262:K263"/>
    <mergeCell ref="A262:A263"/>
    <mergeCell ref="B262:B263"/>
    <mergeCell ref="C262:C263"/>
    <mergeCell ref="D262:D263"/>
    <mergeCell ref="E262:E263"/>
    <mergeCell ref="G260:G261"/>
    <mergeCell ref="H260:H261"/>
    <mergeCell ref="I260:I261"/>
    <mergeCell ref="J260:J261"/>
    <mergeCell ref="K260:K261"/>
    <mergeCell ref="A260:A261"/>
    <mergeCell ref="B260:B261"/>
    <mergeCell ref="C260:C261"/>
    <mergeCell ref="D260:D261"/>
    <mergeCell ref="E260:E261"/>
    <mergeCell ref="G258:G259"/>
    <mergeCell ref="H258:H259"/>
    <mergeCell ref="I258:I259"/>
    <mergeCell ref="J258:J259"/>
    <mergeCell ref="K258:K259"/>
    <mergeCell ref="A258:A259"/>
    <mergeCell ref="B258:B259"/>
    <mergeCell ref="C258:C259"/>
    <mergeCell ref="D258:D259"/>
    <mergeCell ref="E258:E259"/>
    <mergeCell ref="G256:G257"/>
    <mergeCell ref="H256:H257"/>
    <mergeCell ref="I256:I257"/>
    <mergeCell ref="J256:J257"/>
    <mergeCell ref="K256:K257"/>
    <mergeCell ref="A256:A257"/>
    <mergeCell ref="B256:B257"/>
    <mergeCell ref="C256:C257"/>
    <mergeCell ref="D256:D257"/>
    <mergeCell ref="E256:E257"/>
    <mergeCell ref="G254:G255"/>
    <mergeCell ref="H254:H255"/>
    <mergeCell ref="I254:I255"/>
    <mergeCell ref="J254:J255"/>
    <mergeCell ref="K254:K255"/>
    <mergeCell ref="A254:A255"/>
    <mergeCell ref="B254:B255"/>
    <mergeCell ref="C254:C255"/>
    <mergeCell ref="D254:D255"/>
    <mergeCell ref="E254:E255"/>
    <mergeCell ref="G252:G253"/>
    <mergeCell ref="H252:H253"/>
    <mergeCell ref="I252:I253"/>
    <mergeCell ref="J252:J253"/>
    <mergeCell ref="K252:K253"/>
    <mergeCell ref="A252:A253"/>
    <mergeCell ref="B252:B253"/>
    <mergeCell ref="C252:C253"/>
    <mergeCell ref="D252:D253"/>
    <mergeCell ref="E252:E253"/>
    <mergeCell ref="G250:G251"/>
    <mergeCell ref="H250:H251"/>
    <mergeCell ref="I250:I251"/>
    <mergeCell ref="J250:J251"/>
    <mergeCell ref="K250:K251"/>
    <mergeCell ref="A250:A251"/>
    <mergeCell ref="B250:B251"/>
    <mergeCell ref="C250:C251"/>
    <mergeCell ref="D250:D251"/>
    <mergeCell ref="E250:E251"/>
    <mergeCell ref="G248:G249"/>
    <mergeCell ref="H248:H249"/>
    <mergeCell ref="I248:I249"/>
    <mergeCell ref="J248:J249"/>
    <mergeCell ref="K248:K249"/>
    <mergeCell ref="A248:A249"/>
    <mergeCell ref="B248:B249"/>
    <mergeCell ref="C248:C249"/>
    <mergeCell ref="D248:D249"/>
    <mergeCell ref="E248:E249"/>
    <mergeCell ref="G246:G247"/>
    <mergeCell ref="H246:H247"/>
    <mergeCell ref="I246:I247"/>
    <mergeCell ref="J246:J247"/>
    <mergeCell ref="K246:K247"/>
    <mergeCell ref="A246:A247"/>
    <mergeCell ref="B246:B247"/>
    <mergeCell ref="C246:C247"/>
    <mergeCell ref="D246:D247"/>
    <mergeCell ref="E246:E247"/>
    <mergeCell ref="G244:G245"/>
    <mergeCell ref="H244:H245"/>
    <mergeCell ref="I244:I245"/>
    <mergeCell ref="J244:J245"/>
    <mergeCell ref="K244:K245"/>
    <mergeCell ref="A244:A245"/>
    <mergeCell ref="B244:B245"/>
    <mergeCell ref="C244:C245"/>
    <mergeCell ref="D244:D245"/>
    <mergeCell ref="E244:E245"/>
    <mergeCell ref="G242:G243"/>
    <mergeCell ref="H242:H243"/>
    <mergeCell ref="I242:I243"/>
    <mergeCell ref="J242:J243"/>
    <mergeCell ref="K242:K243"/>
    <mergeCell ref="A242:A243"/>
    <mergeCell ref="B242:B243"/>
    <mergeCell ref="C242:C243"/>
    <mergeCell ref="D242:D243"/>
    <mergeCell ref="E242:E243"/>
    <mergeCell ref="G240:G241"/>
    <mergeCell ref="H240:H241"/>
    <mergeCell ref="I240:I241"/>
    <mergeCell ref="J240:J241"/>
    <mergeCell ref="K240:K241"/>
    <mergeCell ref="A240:A241"/>
    <mergeCell ref="B240:B241"/>
    <mergeCell ref="C240:C241"/>
    <mergeCell ref="D240:D241"/>
    <mergeCell ref="E240:E241"/>
    <mergeCell ref="G238:G239"/>
    <mergeCell ref="H238:H239"/>
    <mergeCell ref="I238:I239"/>
    <mergeCell ref="J238:J239"/>
    <mergeCell ref="K238:K239"/>
    <mergeCell ref="A238:A239"/>
    <mergeCell ref="B238:B239"/>
    <mergeCell ref="C238:C239"/>
    <mergeCell ref="D238:D239"/>
    <mergeCell ref="E238:E239"/>
    <mergeCell ref="G236:G237"/>
    <mergeCell ref="H236:H237"/>
    <mergeCell ref="I236:I237"/>
    <mergeCell ref="J236:J237"/>
    <mergeCell ref="K236:K237"/>
    <mergeCell ref="A236:A237"/>
    <mergeCell ref="B236:B237"/>
    <mergeCell ref="C236:C237"/>
    <mergeCell ref="D236:D237"/>
    <mergeCell ref="E236:E237"/>
    <mergeCell ref="G234:G235"/>
    <mergeCell ref="H234:H235"/>
    <mergeCell ref="I234:I235"/>
    <mergeCell ref="J234:J235"/>
    <mergeCell ref="K234:K235"/>
    <mergeCell ref="A234:A235"/>
    <mergeCell ref="B234:B235"/>
    <mergeCell ref="C234:C235"/>
    <mergeCell ref="D234:D235"/>
    <mergeCell ref="E234:E235"/>
    <mergeCell ref="G232:G233"/>
    <mergeCell ref="H232:H233"/>
    <mergeCell ref="I232:I233"/>
    <mergeCell ref="J232:J233"/>
    <mergeCell ref="K232:K233"/>
    <mergeCell ref="A232:A233"/>
    <mergeCell ref="B232:B233"/>
    <mergeCell ref="C232:C233"/>
    <mergeCell ref="D232:D233"/>
    <mergeCell ref="E232:E233"/>
    <mergeCell ref="G230:G231"/>
    <mergeCell ref="H230:H231"/>
    <mergeCell ref="I230:I231"/>
    <mergeCell ref="J230:J231"/>
    <mergeCell ref="K230:K231"/>
    <mergeCell ref="A230:A231"/>
    <mergeCell ref="B230:B231"/>
    <mergeCell ref="C230:C231"/>
    <mergeCell ref="D230:D231"/>
    <mergeCell ref="E230:E231"/>
    <mergeCell ref="G228:G229"/>
    <mergeCell ref="H228:H229"/>
    <mergeCell ref="I228:I229"/>
    <mergeCell ref="J228:J229"/>
    <mergeCell ref="K228:K229"/>
    <mergeCell ref="A228:A229"/>
    <mergeCell ref="B228:B229"/>
    <mergeCell ref="C228:C229"/>
    <mergeCell ref="D228:D229"/>
    <mergeCell ref="E228:E229"/>
    <mergeCell ref="G226:G227"/>
    <mergeCell ref="H226:H227"/>
    <mergeCell ref="I226:I227"/>
    <mergeCell ref="J226:J227"/>
    <mergeCell ref="K226:K227"/>
    <mergeCell ref="A226:A227"/>
    <mergeCell ref="B226:B227"/>
    <mergeCell ref="C226:C227"/>
    <mergeCell ref="D226:D227"/>
    <mergeCell ref="E226:E227"/>
    <mergeCell ref="G224:G225"/>
    <mergeCell ref="H224:H225"/>
    <mergeCell ref="I224:I225"/>
    <mergeCell ref="J224:J225"/>
    <mergeCell ref="K224:K225"/>
    <mergeCell ref="A224:A225"/>
    <mergeCell ref="B224:B225"/>
    <mergeCell ref="C224:C225"/>
    <mergeCell ref="D224:D225"/>
    <mergeCell ref="E224:E225"/>
    <mergeCell ref="G222:G223"/>
    <mergeCell ref="H222:H223"/>
    <mergeCell ref="I222:I223"/>
    <mergeCell ref="J222:J223"/>
    <mergeCell ref="K222:K223"/>
    <mergeCell ref="A222:A223"/>
    <mergeCell ref="B222:B223"/>
    <mergeCell ref="C222:C223"/>
    <mergeCell ref="D222:D223"/>
    <mergeCell ref="E222:E223"/>
    <mergeCell ref="G220:G221"/>
    <mergeCell ref="H220:H221"/>
    <mergeCell ref="I220:I221"/>
    <mergeCell ref="J220:J221"/>
    <mergeCell ref="K220:K221"/>
    <mergeCell ref="A220:A221"/>
    <mergeCell ref="B220:B221"/>
    <mergeCell ref="C220:C221"/>
    <mergeCell ref="D220:D221"/>
    <mergeCell ref="E220:E221"/>
    <mergeCell ref="G218:G219"/>
    <mergeCell ref="H218:H219"/>
    <mergeCell ref="I218:I219"/>
    <mergeCell ref="J218:J219"/>
    <mergeCell ref="K218:K219"/>
    <mergeCell ref="A218:A219"/>
    <mergeCell ref="B218:B219"/>
    <mergeCell ref="C218:C219"/>
    <mergeCell ref="D218:D219"/>
    <mergeCell ref="E218:E219"/>
    <mergeCell ref="G216:G217"/>
    <mergeCell ref="H216:H217"/>
    <mergeCell ref="I216:I217"/>
    <mergeCell ref="J216:J217"/>
    <mergeCell ref="K216:K217"/>
    <mergeCell ref="A216:A217"/>
    <mergeCell ref="B216:B217"/>
    <mergeCell ref="C216:C217"/>
    <mergeCell ref="D216:D217"/>
    <mergeCell ref="E216:E217"/>
    <mergeCell ref="G214:G215"/>
    <mergeCell ref="H214:H215"/>
    <mergeCell ref="I214:I215"/>
    <mergeCell ref="J214:J215"/>
    <mergeCell ref="K214:K215"/>
    <mergeCell ref="A214:A215"/>
    <mergeCell ref="B214:B215"/>
    <mergeCell ref="C214:C215"/>
    <mergeCell ref="D214:D215"/>
    <mergeCell ref="E214:E215"/>
    <mergeCell ref="G212:G213"/>
    <mergeCell ref="H212:H213"/>
    <mergeCell ref="I212:I213"/>
    <mergeCell ref="J212:J213"/>
    <mergeCell ref="K212:K213"/>
    <mergeCell ref="A212:A213"/>
    <mergeCell ref="B212:B213"/>
    <mergeCell ref="C212:C213"/>
    <mergeCell ref="D212:D213"/>
    <mergeCell ref="E212:E213"/>
    <mergeCell ref="G210:G211"/>
    <mergeCell ref="H210:H211"/>
    <mergeCell ref="I210:I211"/>
    <mergeCell ref="J210:J211"/>
    <mergeCell ref="K210:K211"/>
    <mergeCell ref="A210:A211"/>
    <mergeCell ref="B210:B211"/>
    <mergeCell ref="C210:C211"/>
    <mergeCell ref="D210:D211"/>
    <mergeCell ref="E210:E211"/>
    <mergeCell ref="G208:G209"/>
    <mergeCell ref="H208:H209"/>
    <mergeCell ref="I208:I209"/>
    <mergeCell ref="J208:J209"/>
    <mergeCell ref="K208:K209"/>
    <mergeCell ref="A208:A209"/>
    <mergeCell ref="B208:B209"/>
    <mergeCell ref="C208:C209"/>
    <mergeCell ref="D208:D209"/>
    <mergeCell ref="E208:E209"/>
    <mergeCell ref="G206:G207"/>
    <mergeCell ref="H206:H207"/>
    <mergeCell ref="I206:I207"/>
    <mergeCell ref="J206:J207"/>
    <mergeCell ref="K206:K207"/>
    <mergeCell ref="A206:A207"/>
    <mergeCell ref="B206:B207"/>
    <mergeCell ref="C206:C207"/>
    <mergeCell ref="D206:D207"/>
    <mergeCell ref="E206:E207"/>
    <mergeCell ref="G204:G205"/>
    <mergeCell ref="H204:H205"/>
    <mergeCell ref="I204:I205"/>
    <mergeCell ref="J204:J205"/>
    <mergeCell ref="K204:K205"/>
    <mergeCell ref="A204:A205"/>
    <mergeCell ref="B204:B205"/>
    <mergeCell ref="C204:C205"/>
    <mergeCell ref="D204:D205"/>
    <mergeCell ref="E204:E205"/>
    <mergeCell ref="G202:G203"/>
    <mergeCell ref="H202:H203"/>
    <mergeCell ref="I202:I203"/>
    <mergeCell ref="J202:J203"/>
    <mergeCell ref="K202:K203"/>
    <mergeCell ref="A202:A203"/>
    <mergeCell ref="B202:B203"/>
    <mergeCell ref="C202:C203"/>
    <mergeCell ref="D202:D203"/>
    <mergeCell ref="E202:E203"/>
    <mergeCell ref="G200:G201"/>
    <mergeCell ref="H200:H201"/>
    <mergeCell ref="I200:I201"/>
    <mergeCell ref="J200:J201"/>
    <mergeCell ref="K200:K201"/>
    <mergeCell ref="A200:A201"/>
    <mergeCell ref="B200:B201"/>
    <mergeCell ref="C200:C201"/>
    <mergeCell ref="D200:D201"/>
    <mergeCell ref="E200:E201"/>
    <mergeCell ref="G198:G199"/>
    <mergeCell ref="H198:H199"/>
    <mergeCell ref="I198:I199"/>
    <mergeCell ref="J198:J199"/>
    <mergeCell ref="K198:K199"/>
    <mergeCell ref="A198:A199"/>
    <mergeCell ref="B198:B199"/>
    <mergeCell ref="C198:C199"/>
    <mergeCell ref="D198:D199"/>
    <mergeCell ref="E198:E199"/>
    <mergeCell ref="G196:G197"/>
    <mergeCell ref="H196:H197"/>
    <mergeCell ref="I196:I197"/>
    <mergeCell ref="J196:J197"/>
    <mergeCell ref="K196:K197"/>
    <mergeCell ref="A196:A197"/>
    <mergeCell ref="B196:B197"/>
    <mergeCell ref="C196:C197"/>
    <mergeCell ref="D196:D197"/>
    <mergeCell ref="E196:E197"/>
    <mergeCell ref="G194:G195"/>
    <mergeCell ref="H194:H195"/>
    <mergeCell ref="I194:I195"/>
    <mergeCell ref="J194:J195"/>
    <mergeCell ref="K194:K195"/>
    <mergeCell ref="A194:A195"/>
    <mergeCell ref="B194:B195"/>
    <mergeCell ref="C194:C195"/>
    <mergeCell ref="D194:D195"/>
    <mergeCell ref="E194:E195"/>
    <mergeCell ref="G192:G193"/>
    <mergeCell ref="H192:H193"/>
    <mergeCell ref="I192:I193"/>
    <mergeCell ref="J192:J193"/>
    <mergeCell ref="K192:K193"/>
    <mergeCell ref="A192:A193"/>
    <mergeCell ref="B192:B193"/>
    <mergeCell ref="C192:C193"/>
    <mergeCell ref="D192:D193"/>
    <mergeCell ref="E192:E193"/>
    <mergeCell ref="G190:G191"/>
    <mergeCell ref="H190:H191"/>
    <mergeCell ref="I190:I191"/>
    <mergeCell ref="J190:J191"/>
    <mergeCell ref="K190:K191"/>
    <mergeCell ref="A190:A191"/>
    <mergeCell ref="B190:B191"/>
    <mergeCell ref="C190:C191"/>
    <mergeCell ref="D190:D191"/>
    <mergeCell ref="E190:E191"/>
    <mergeCell ref="G188:G189"/>
    <mergeCell ref="H188:H189"/>
    <mergeCell ref="I188:I189"/>
    <mergeCell ref="J188:J189"/>
    <mergeCell ref="K188:K189"/>
    <mergeCell ref="A188:A189"/>
    <mergeCell ref="B188:B189"/>
    <mergeCell ref="C188:C189"/>
    <mergeCell ref="D188:D189"/>
    <mergeCell ref="E188:E189"/>
    <mergeCell ref="G186:G187"/>
    <mergeCell ref="H186:H187"/>
    <mergeCell ref="I186:I187"/>
    <mergeCell ref="J186:J187"/>
    <mergeCell ref="K186:K187"/>
    <mergeCell ref="A186:A187"/>
    <mergeCell ref="B186:B187"/>
    <mergeCell ref="C186:C187"/>
    <mergeCell ref="D186:D187"/>
    <mergeCell ref="E186:E187"/>
    <mergeCell ref="G184:G185"/>
    <mergeCell ref="H184:H185"/>
    <mergeCell ref="I184:I185"/>
    <mergeCell ref="J184:J185"/>
    <mergeCell ref="K184:K185"/>
    <mergeCell ref="A184:A185"/>
    <mergeCell ref="B184:B185"/>
    <mergeCell ref="C184:C185"/>
    <mergeCell ref="D184:D185"/>
    <mergeCell ref="E184:E185"/>
    <mergeCell ref="G182:G183"/>
    <mergeCell ref="H182:H183"/>
    <mergeCell ref="I182:I183"/>
    <mergeCell ref="J182:J183"/>
    <mergeCell ref="K182:K183"/>
    <mergeCell ref="A182:A183"/>
    <mergeCell ref="B182:B183"/>
    <mergeCell ref="C182:C183"/>
    <mergeCell ref="D182:D183"/>
    <mergeCell ref="E182:E183"/>
    <mergeCell ref="G180:G181"/>
    <mergeCell ref="H180:H181"/>
    <mergeCell ref="I180:I181"/>
    <mergeCell ref="J180:J181"/>
    <mergeCell ref="K180:K181"/>
    <mergeCell ref="A180:A181"/>
    <mergeCell ref="B180:B181"/>
    <mergeCell ref="C180:C181"/>
    <mergeCell ref="D180:D181"/>
    <mergeCell ref="E180:E181"/>
    <mergeCell ref="G178:G179"/>
    <mergeCell ref="H178:H179"/>
    <mergeCell ref="I178:I179"/>
    <mergeCell ref="J178:J179"/>
    <mergeCell ref="K178:K179"/>
    <mergeCell ref="A178:A179"/>
    <mergeCell ref="B178:B179"/>
    <mergeCell ref="C178:C179"/>
    <mergeCell ref="D178:D179"/>
    <mergeCell ref="E178:E179"/>
    <mergeCell ref="G176:G177"/>
    <mergeCell ref="H176:H177"/>
    <mergeCell ref="I176:I177"/>
    <mergeCell ref="J176:J177"/>
    <mergeCell ref="K176:K177"/>
    <mergeCell ref="A176:A177"/>
    <mergeCell ref="B176:B177"/>
    <mergeCell ref="C176:C177"/>
    <mergeCell ref="D176:D177"/>
    <mergeCell ref="E176:E177"/>
    <mergeCell ref="G174:G175"/>
    <mergeCell ref="H174:H175"/>
    <mergeCell ref="I174:I175"/>
    <mergeCell ref="J174:J175"/>
    <mergeCell ref="K174:K175"/>
    <mergeCell ref="A174:A175"/>
    <mergeCell ref="B174:B175"/>
    <mergeCell ref="C174:C175"/>
    <mergeCell ref="D174:D175"/>
    <mergeCell ref="E174:E175"/>
    <mergeCell ref="G172:G173"/>
    <mergeCell ref="H172:H173"/>
    <mergeCell ref="I172:I173"/>
    <mergeCell ref="J172:J173"/>
    <mergeCell ref="K172:K173"/>
    <mergeCell ref="A172:A173"/>
    <mergeCell ref="B172:B173"/>
    <mergeCell ref="C172:C173"/>
    <mergeCell ref="D172:D173"/>
    <mergeCell ref="E172:E173"/>
    <mergeCell ref="G170:G171"/>
    <mergeCell ref="H170:H171"/>
    <mergeCell ref="I170:I171"/>
    <mergeCell ref="J170:J171"/>
    <mergeCell ref="K170:K171"/>
    <mergeCell ref="A170:A171"/>
    <mergeCell ref="B170:B171"/>
    <mergeCell ref="C170:C171"/>
    <mergeCell ref="D170:D171"/>
    <mergeCell ref="E170:E171"/>
    <mergeCell ref="G168:G169"/>
    <mergeCell ref="H168:H169"/>
    <mergeCell ref="I168:I169"/>
    <mergeCell ref="J168:J169"/>
    <mergeCell ref="K168:K169"/>
    <mergeCell ref="A168:A169"/>
    <mergeCell ref="B168:B169"/>
    <mergeCell ref="C168:C169"/>
    <mergeCell ref="D168:D169"/>
    <mergeCell ref="E168:E169"/>
    <mergeCell ref="G166:G167"/>
    <mergeCell ref="H166:H167"/>
    <mergeCell ref="I166:I167"/>
    <mergeCell ref="J166:J167"/>
    <mergeCell ref="K166:K167"/>
    <mergeCell ref="A166:A167"/>
    <mergeCell ref="B166:B167"/>
    <mergeCell ref="C166:C167"/>
    <mergeCell ref="D166:D167"/>
    <mergeCell ref="E166:E167"/>
    <mergeCell ref="G164:G165"/>
    <mergeCell ref="H164:H165"/>
    <mergeCell ref="I164:I165"/>
    <mergeCell ref="J164:J165"/>
    <mergeCell ref="K164:K165"/>
    <mergeCell ref="A164:A165"/>
    <mergeCell ref="B164:B165"/>
    <mergeCell ref="C164:C165"/>
    <mergeCell ref="D164:D165"/>
    <mergeCell ref="E164:E165"/>
    <mergeCell ref="G162:G163"/>
    <mergeCell ref="H162:H163"/>
    <mergeCell ref="I162:I163"/>
    <mergeCell ref="J162:J163"/>
    <mergeCell ref="K162:K163"/>
    <mergeCell ref="A162:A163"/>
    <mergeCell ref="B162:B163"/>
    <mergeCell ref="C162:C163"/>
    <mergeCell ref="D162:D163"/>
    <mergeCell ref="E162:E163"/>
    <mergeCell ref="G160:G161"/>
    <mergeCell ref="H160:H161"/>
    <mergeCell ref="I160:I161"/>
    <mergeCell ref="J160:J161"/>
    <mergeCell ref="K160:K161"/>
    <mergeCell ref="A160:A161"/>
    <mergeCell ref="B160:B161"/>
    <mergeCell ref="C160:C161"/>
    <mergeCell ref="D160:D161"/>
    <mergeCell ref="E160:E161"/>
    <mergeCell ref="G158:G159"/>
    <mergeCell ref="H158:H159"/>
    <mergeCell ref="I158:I159"/>
    <mergeCell ref="J158:J159"/>
    <mergeCell ref="K158:K159"/>
    <mergeCell ref="A158:A159"/>
    <mergeCell ref="B158:B159"/>
    <mergeCell ref="C158:C159"/>
    <mergeCell ref="D158:D159"/>
    <mergeCell ref="E158:E159"/>
    <mergeCell ref="G156:G157"/>
    <mergeCell ref="H156:H157"/>
    <mergeCell ref="I156:I157"/>
    <mergeCell ref="J156:J157"/>
    <mergeCell ref="K156:K157"/>
    <mergeCell ref="A156:A157"/>
    <mergeCell ref="B156:B157"/>
    <mergeCell ref="C156:C157"/>
    <mergeCell ref="D156:D157"/>
    <mergeCell ref="E156:E157"/>
    <mergeCell ref="G154:G155"/>
    <mergeCell ref="H154:H155"/>
    <mergeCell ref="I154:I155"/>
    <mergeCell ref="J154:J155"/>
    <mergeCell ref="K154:K155"/>
    <mergeCell ref="A154:A155"/>
    <mergeCell ref="B154:B155"/>
    <mergeCell ref="C154:C155"/>
    <mergeCell ref="D154:D155"/>
    <mergeCell ref="E154:E155"/>
    <mergeCell ref="G152:G153"/>
    <mergeCell ref="H152:H153"/>
    <mergeCell ref="I152:I153"/>
    <mergeCell ref="J152:J153"/>
    <mergeCell ref="K152:K153"/>
    <mergeCell ref="A152:A153"/>
    <mergeCell ref="B152:B153"/>
    <mergeCell ref="C152:C153"/>
    <mergeCell ref="D152:D153"/>
    <mergeCell ref="E152:E153"/>
    <mergeCell ref="G150:G151"/>
    <mergeCell ref="H150:H151"/>
    <mergeCell ref="I150:I151"/>
    <mergeCell ref="J150:J151"/>
    <mergeCell ref="K150:K151"/>
    <mergeCell ref="A150:A151"/>
    <mergeCell ref="B150:B151"/>
    <mergeCell ref="C150:C151"/>
    <mergeCell ref="D150:D151"/>
    <mergeCell ref="E150:E151"/>
    <mergeCell ref="G148:G149"/>
    <mergeCell ref="H148:H149"/>
    <mergeCell ref="I148:I149"/>
    <mergeCell ref="J148:J149"/>
    <mergeCell ref="K148:K149"/>
    <mergeCell ref="A148:A149"/>
    <mergeCell ref="B148:B149"/>
    <mergeCell ref="C148:C149"/>
    <mergeCell ref="D148:D149"/>
    <mergeCell ref="E148:E149"/>
    <mergeCell ref="G146:G147"/>
    <mergeCell ref="H146:H147"/>
    <mergeCell ref="I146:I147"/>
    <mergeCell ref="J146:J147"/>
    <mergeCell ref="K146:K147"/>
    <mergeCell ref="A146:A147"/>
    <mergeCell ref="B146:B147"/>
    <mergeCell ref="C146:C147"/>
    <mergeCell ref="D146:D147"/>
    <mergeCell ref="E146:E147"/>
    <mergeCell ref="G144:G145"/>
    <mergeCell ref="H144:H145"/>
    <mergeCell ref="I144:I145"/>
    <mergeCell ref="J144:J145"/>
    <mergeCell ref="K144:K145"/>
    <mergeCell ref="A144:A145"/>
    <mergeCell ref="B144:B145"/>
    <mergeCell ref="C144:C145"/>
    <mergeCell ref="D144:D145"/>
    <mergeCell ref="E144:E145"/>
    <mergeCell ref="G142:G143"/>
    <mergeCell ref="H142:H143"/>
    <mergeCell ref="I142:I143"/>
    <mergeCell ref="J142:J143"/>
    <mergeCell ref="K142:K143"/>
    <mergeCell ref="A142:A143"/>
    <mergeCell ref="B142:B143"/>
    <mergeCell ref="C142:C143"/>
    <mergeCell ref="D142:D143"/>
    <mergeCell ref="E142:E143"/>
    <mergeCell ref="G140:G141"/>
    <mergeCell ref="H140:H141"/>
    <mergeCell ref="I140:I141"/>
    <mergeCell ref="J140:J141"/>
    <mergeCell ref="K140:K141"/>
    <mergeCell ref="A140:A141"/>
    <mergeCell ref="B140:B141"/>
    <mergeCell ref="C140:C141"/>
    <mergeCell ref="D140:D141"/>
    <mergeCell ref="E140:E141"/>
    <mergeCell ref="G138:G139"/>
    <mergeCell ref="H138:H139"/>
    <mergeCell ref="I138:I139"/>
    <mergeCell ref="J138:J139"/>
    <mergeCell ref="K138:K139"/>
    <mergeCell ref="A138:A139"/>
    <mergeCell ref="B138:B139"/>
    <mergeCell ref="C138:C139"/>
    <mergeCell ref="D138:D139"/>
    <mergeCell ref="E138:E139"/>
    <mergeCell ref="G136:G137"/>
    <mergeCell ref="H136:H137"/>
    <mergeCell ref="I136:I137"/>
    <mergeCell ref="J136:J137"/>
    <mergeCell ref="K136:K137"/>
    <mergeCell ref="A136:A137"/>
    <mergeCell ref="B136:B137"/>
    <mergeCell ref="C136:C137"/>
    <mergeCell ref="D136:D137"/>
    <mergeCell ref="E136:E137"/>
    <mergeCell ref="G134:G135"/>
    <mergeCell ref="H134:H135"/>
    <mergeCell ref="I134:I135"/>
    <mergeCell ref="J134:J135"/>
    <mergeCell ref="K134:K135"/>
    <mergeCell ref="A134:A135"/>
    <mergeCell ref="B134:B135"/>
    <mergeCell ref="C134:C135"/>
    <mergeCell ref="D134:D135"/>
    <mergeCell ref="E134:E135"/>
    <mergeCell ref="G132:G133"/>
    <mergeCell ref="H132:H133"/>
    <mergeCell ref="I132:I133"/>
    <mergeCell ref="J132:J133"/>
    <mergeCell ref="K132:K133"/>
    <mergeCell ref="A132:A133"/>
    <mergeCell ref="B132:B133"/>
    <mergeCell ref="C132:C133"/>
    <mergeCell ref="D132:D133"/>
    <mergeCell ref="E132:E133"/>
    <mergeCell ref="G130:G131"/>
    <mergeCell ref="H130:H131"/>
    <mergeCell ref="I130:I131"/>
    <mergeCell ref="J130:J131"/>
    <mergeCell ref="K130:K131"/>
    <mergeCell ref="A130:A131"/>
    <mergeCell ref="B130:B131"/>
    <mergeCell ref="C130:C131"/>
    <mergeCell ref="D130:D131"/>
    <mergeCell ref="E130:E131"/>
    <mergeCell ref="G128:G129"/>
    <mergeCell ref="H128:H129"/>
    <mergeCell ref="I128:I129"/>
    <mergeCell ref="J128:J129"/>
    <mergeCell ref="K128:K129"/>
    <mergeCell ref="A128:A129"/>
    <mergeCell ref="B128:B129"/>
    <mergeCell ref="C128:C129"/>
    <mergeCell ref="D128:D129"/>
    <mergeCell ref="E128:E129"/>
    <mergeCell ref="G126:G127"/>
    <mergeCell ref="H126:H127"/>
    <mergeCell ref="I126:I127"/>
    <mergeCell ref="J126:J127"/>
    <mergeCell ref="K126:K127"/>
    <mergeCell ref="A126:A127"/>
    <mergeCell ref="B126:B127"/>
    <mergeCell ref="C126:C127"/>
    <mergeCell ref="D126:D127"/>
    <mergeCell ref="E126:E127"/>
    <mergeCell ref="G124:G125"/>
    <mergeCell ref="H124:H125"/>
    <mergeCell ref="I124:I125"/>
    <mergeCell ref="J124:J125"/>
    <mergeCell ref="K124:K125"/>
    <mergeCell ref="A124:A125"/>
    <mergeCell ref="B124:B125"/>
    <mergeCell ref="C124:C125"/>
    <mergeCell ref="D124:D125"/>
    <mergeCell ref="E124:E125"/>
    <mergeCell ref="G122:G123"/>
    <mergeCell ref="H122:H123"/>
    <mergeCell ref="I122:I123"/>
    <mergeCell ref="J122:J123"/>
    <mergeCell ref="K122:K123"/>
    <mergeCell ref="A122:A123"/>
    <mergeCell ref="B122:B123"/>
    <mergeCell ref="C122:C123"/>
    <mergeCell ref="D122:D123"/>
    <mergeCell ref="E122:E123"/>
    <mergeCell ref="G120:G121"/>
    <mergeCell ref="H120:H121"/>
    <mergeCell ref="I120:I121"/>
    <mergeCell ref="J120:J121"/>
    <mergeCell ref="K120:K121"/>
    <mergeCell ref="A120:A121"/>
    <mergeCell ref="B120:B121"/>
    <mergeCell ref="C120:C121"/>
    <mergeCell ref="D120:D121"/>
    <mergeCell ref="E120:E121"/>
    <mergeCell ref="G118:G119"/>
    <mergeCell ref="H118:H119"/>
    <mergeCell ref="I118:I119"/>
    <mergeCell ref="J118:J119"/>
    <mergeCell ref="K118:K119"/>
    <mergeCell ref="A118:A119"/>
    <mergeCell ref="B118:B119"/>
    <mergeCell ref="C118:C119"/>
    <mergeCell ref="D118:D119"/>
    <mergeCell ref="E118:E119"/>
    <mergeCell ref="G116:G117"/>
    <mergeCell ref="H116:H117"/>
    <mergeCell ref="I116:I117"/>
    <mergeCell ref="J116:J117"/>
    <mergeCell ref="K116:K117"/>
    <mergeCell ref="A116:A117"/>
    <mergeCell ref="B116:B117"/>
    <mergeCell ref="C116:C117"/>
    <mergeCell ref="D116:D117"/>
    <mergeCell ref="E116:E117"/>
    <mergeCell ref="G114:G115"/>
    <mergeCell ref="H114:H115"/>
    <mergeCell ref="I114:I115"/>
    <mergeCell ref="J114:J115"/>
    <mergeCell ref="K114:K115"/>
    <mergeCell ref="A114:A115"/>
    <mergeCell ref="B114:B115"/>
    <mergeCell ref="C114:C115"/>
    <mergeCell ref="D114:D115"/>
    <mergeCell ref="E114:E115"/>
    <mergeCell ref="G112:G113"/>
    <mergeCell ref="H112:H113"/>
    <mergeCell ref="I112:I113"/>
    <mergeCell ref="J112:J113"/>
    <mergeCell ref="K112:K113"/>
    <mergeCell ref="A112:A113"/>
    <mergeCell ref="B112:B113"/>
    <mergeCell ref="C112:C113"/>
    <mergeCell ref="D112:D113"/>
    <mergeCell ref="E112:E113"/>
    <mergeCell ref="G110:G111"/>
    <mergeCell ref="H110:H111"/>
    <mergeCell ref="I110:I111"/>
    <mergeCell ref="J110:J111"/>
    <mergeCell ref="K110:K111"/>
    <mergeCell ref="A110:A111"/>
    <mergeCell ref="B110:B111"/>
    <mergeCell ref="C110:C111"/>
    <mergeCell ref="D110:D111"/>
    <mergeCell ref="E110:E111"/>
    <mergeCell ref="G108:G109"/>
    <mergeCell ref="H108:H109"/>
    <mergeCell ref="I108:I109"/>
    <mergeCell ref="J108:J109"/>
    <mergeCell ref="K108:K109"/>
    <mergeCell ref="A108:A109"/>
    <mergeCell ref="B108:B109"/>
    <mergeCell ref="C108:C109"/>
    <mergeCell ref="D108:D109"/>
    <mergeCell ref="E108:E109"/>
    <mergeCell ref="G106:G107"/>
    <mergeCell ref="H106:H107"/>
    <mergeCell ref="I106:I107"/>
    <mergeCell ref="J106:J107"/>
    <mergeCell ref="K106:K107"/>
    <mergeCell ref="A106:A107"/>
    <mergeCell ref="B106:B107"/>
    <mergeCell ref="C106:C107"/>
    <mergeCell ref="D106:D107"/>
    <mergeCell ref="E106:E107"/>
    <mergeCell ref="G104:G105"/>
    <mergeCell ref="H104:H105"/>
    <mergeCell ref="I104:I105"/>
    <mergeCell ref="J104:J105"/>
    <mergeCell ref="K104:K105"/>
    <mergeCell ref="A104:A105"/>
    <mergeCell ref="B104:B105"/>
    <mergeCell ref="C104:C105"/>
    <mergeCell ref="D104:D105"/>
    <mergeCell ref="E104:E105"/>
    <mergeCell ref="G102:G103"/>
    <mergeCell ref="H102:H103"/>
    <mergeCell ref="I102:I103"/>
    <mergeCell ref="J102:J103"/>
    <mergeCell ref="K102:K103"/>
    <mergeCell ref="A102:A103"/>
    <mergeCell ref="B102:B103"/>
    <mergeCell ref="C102:C103"/>
    <mergeCell ref="D102:D103"/>
    <mergeCell ref="E102:E103"/>
    <mergeCell ref="G100:G101"/>
    <mergeCell ref="H100:H101"/>
    <mergeCell ref="I100:I101"/>
    <mergeCell ref="J100:J101"/>
    <mergeCell ref="K100:K101"/>
    <mergeCell ref="A100:A101"/>
    <mergeCell ref="B100:B101"/>
    <mergeCell ref="C100:C101"/>
    <mergeCell ref="D100:D101"/>
    <mergeCell ref="E100:E101"/>
    <mergeCell ref="G98:G99"/>
    <mergeCell ref="H98:H99"/>
    <mergeCell ref="I98:I99"/>
    <mergeCell ref="J98:J99"/>
    <mergeCell ref="K98:K99"/>
    <mergeCell ref="A98:A99"/>
    <mergeCell ref="B98:B99"/>
    <mergeCell ref="C98:C99"/>
    <mergeCell ref="D98:D99"/>
    <mergeCell ref="E98:E99"/>
    <mergeCell ref="G96:G97"/>
    <mergeCell ref="H96:H97"/>
    <mergeCell ref="I96:I97"/>
    <mergeCell ref="J96:J97"/>
    <mergeCell ref="K96:K97"/>
    <mergeCell ref="A96:A97"/>
    <mergeCell ref="B96:B97"/>
    <mergeCell ref="C96:C97"/>
    <mergeCell ref="D96:D97"/>
    <mergeCell ref="E96:E97"/>
    <mergeCell ref="G94:G95"/>
    <mergeCell ref="H94:H95"/>
    <mergeCell ref="I94:I95"/>
    <mergeCell ref="J94:J95"/>
    <mergeCell ref="K94:K95"/>
    <mergeCell ref="A94:A95"/>
    <mergeCell ref="B94:B95"/>
    <mergeCell ref="C94:C95"/>
    <mergeCell ref="D94:D95"/>
    <mergeCell ref="E94:E95"/>
    <mergeCell ref="G92:G93"/>
    <mergeCell ref="H92:H93"/>
    <mergeCell ref="I92:I93"/>
    <mergeCell ref="J92:J93"/>
    <mergeCell ref="K92:K93"/>
    <mergeCell ref="A92:A93"/>
    <mergeCell ref="B92:B93"/>
    <mergeCell ref="C92:C93"/>
    <mergeCell ref="D92:D93"/>
    <mergeCell ref="E92:E93"/>
    <mergeCell ref="G90:G91"/>
    <mergeCell ref="H90:H91"/>
    <mergeCell ref="I90:I91"/>
    <mergeCell ref="J90:J91"/>
    <mergeCell ref="K90:K91"/>
    <mergeCell ref="A90:A91"/>
    <mergeCell ref="B90:B91"/>
    <mergeCell ref="C90:C91"/>
    <mergeCell ref="D90:D91"/>
    <mergeCell ref="E90:E91"/>
    <mergeCell ref="G88:G89"/>
    <mergeCell ref="H88:H89"/>
    <mergeCell ref="I88:I89"/>
    <mergeCell ref="J88:J89"/>
    <mergeCell ref="K88:K89"/>
    <mergeCell ref="A88:A89"/>
    <mergeCell ref="B88:B89"/>
    <mergeCell ref="C88:C89"/>
    <mergeCell ref="D88:D89"/>
    <mergeCell ref="E88:E89"/>
    <mergeCell ref="G86:G87"/>
    <mergeCell ref="H86:H87"/>
    <mergeCell ref="I86:I87"/>
    <mergeCell ref="J86:J87"/>
    <mergeCell ref="K86:K87"/>
    <mergeCell ref="A86:A87"/>
    <mergeCell ref="B86:B87"/>
    <mergeCell ref="C86:C87"/>
    <mergeCell ref="D86:D87"/>
    <mergeCell ref="E86:E87"/>
    <mergeCell ref="G84:G85"/>
    <mergeCell ref="H84:H85"/>
    <mergeCell ref="I84:I85"/>
    <mergeCell ref="J84:J85"/>
    <mergeCell ref="K84:K85"/>
    <mergeCell ref="A84:A85"/>
    <mergeCell ref="B84:B85"/>
    <mergeCell ref="C84:C85"/>
    <mergeCell ref="D84:D85"/>
    <mergeCell ref="E84:E85"/>
    <mergeCell ref="G82:G83"/>
    <mergeCell ref="H82:H83"/>
    <mergeCell ref="I82:I83"/>
    <mergeCell ref="J82:J83"/>
    <mergeCell ref="K82:K83"/>
    <mergeCell ref="A82:A83"/>
    <mergeCell ref="B82:B83"/>
    <mergeCell ref="C82:C83"/>
    <mergeCell ref="D82:D83"/>
    <mergeCell ref="E82:E83"/>
    <mergeCell ref="G80:G81"/>
    <mergeCell ref="H80:H81"/>
    <mergeCell ref="I80:I81"/>
    <mergeCell ref="J80:J81"/>
    <mergeCell ref="K80:K81"/>
    <mergeCell ref="A80:A81"/>
    <mergeCell ref="B80:B81"/>
    <mergeCell ref="C80:C81"/>
    <mergeCell ref="D80:D81"/>
    <mergeCell ref="E80:E81"/>
    <mergeCell ref="G78:G79"/>
    <mergeCell ref="H78:H79"/>
    <mergeCell ref="I78:I79"/>
    <mergeCell ref="J78:J79"/>
    <mergeCell ref="K78:K79"/>
    <mergeCell ref="A78:A79"/>
    <mergeCell ref="B78:B79"/>
    <mergeCell ref="C78:C79"/>
    <mergeCell ref="D78:D79"/>
    <mergeCell ref="E78:E79"/>
    <mergeCell ref="G76:G77"/>
    <mergeCell ref="H76:H77"/>
    <mergeCell ref="I76:I77"/>
    <mergeCell ref="J76:J77"/>
    <mergeCell ref="K76:K77"/>
    <mergeCell ref="A76:A77"/>
    <mergeCell ref="B76:B77"/>
    <mergeCell ref="C76:C77"/>
    <mergeCell ref="D76:D77"/>
    <mergeCell ref="E76:E77"/>
    <mergeCell ref="G74:G75"/>
    <mergeCell ref="H74:H75"/>
    <mergeCell ref="I74:I75"/>
    <mergeCell ref="J74:J75"/>
    <mergeCell ref="K74:K75"/>
    <mergeCell ref="A74:A75"/>
    <mergeCell ref="B74:B75"/>
    <mergeCell ref="C74:C75"/>
    <mergeCell ref="D74:D75"/>
    <mergeCell ref="E74:E75"/>
    <mergeCell ref="G72:G73"/>
    <mergeCell ref="H72:H73"/>
    <mergeCell ref="I72:I73"/>
    <mergeCell ref="J72:J73"/>
    <mergeCell ref="K72:K73"/>
    <mergeCell ref="A72:A73"/>
    <mergeCell ref="B72:B73"/>
    <mergeCell ref="C72:C73"/>
    <mergeCell ref="D72:D73"/>
    <mergeCell ref="E72:E73"/>
    <mergeCell ref="G70:G71"/>
    <mergeCell ref="H70:H71"/>
    <mergeCell ref="I70:I71"/>
    <mergeCell ref="J70:J71"/>
    <mergeCell ref="K70:K71"/>
    <mergeCell ref="A70:A71"/>
    <mergeCell ref="B70:B71"/>
    <mergeCell ref="C70:C71"/>
    <mergeCell ref="D70:D71"/>
    <mergeCell ref="E70:E71"/>
    <mergeCell ref="G68:G69"/>
    <mergeCell ref="H68:H69"/>
    <mergeCell ref="I68:I69"/>
    <mergeCell ref="J68:J69"/>
    <mergeCell ref="K68:K69"/>
    <mergeCell ref="A68:A69"/>
    <mergeCell ref="B68:B69"/>
    <mergeCell ref="C68:C69"/>
    <mergeCell ref="D68:D69"/>
    <mergeCell ref="E68:E69"/>
    <mergeCell ref="G66:G67"/>
    <mergeCell ref="H66:H67"/>
    <mergeCell ref="I66:I67"/>
    <mergeCell ref="J66:J67"/>
    <mergeCell ref="K66:K67"/>
    <mergeCell ref="A66:A67"/>
    <mergeCell ref="B66:B67"/>
    <mergeCell ref="C66:C67"/>
    <mergeCell ref="D66:D67"/>
    <mergeCell ref="E66:E67"/>
    <mergeCell ref="G64:G65"/>
    <mergeCell ref="H64:H65"/>
    <mergeCell ref="I64:I65"/>
    <mergeCell ref="J64:J65"/>
    <mergeCell ref="K64:K65"/>
    <mergeCell ref="A64:A65"/>
    <mergeCell ref="B64:B65"/>
    <mergeCell ref="C64:C65"/>
    <mergeCell ref="D64:D65"/>
    <mergeCell ref="E64:E65"/>
    <mergeCell ref="G62:G63"/>
    <mergeCell ref="H62:H63"/>
    <mergeCell ref="I62:I63"/>
    <mergeCell ref="J62:J63"/>
    <mergeCell ref="K62:K63"/>
    <mergeCell ref="A62:A63"/>
    <mergeCell ref="B62:B63"/>
    <mergeCell ref="C62:C63"/>
    <mergeCell ref="D62:D63"/>
    <mergeCell ref="E62:E63"/>
    <mergeCell ref="G60:G61"/>
    <mergeCell ref="H60:H61"/>
    <mergeCell ref="I60:I61"/>
    <mergeCell ref="J60:J61"/>
    <mergeCell ref="K60:K61"/>
    <mergeCell ref="A60:A61"/>
    <mergeCell ref="B60:B61"/>
    <mergeCell ref="C60:C61"/>
    <mergeCell ref="D60:D61"/>
    <mergeCell ref="E60:E61"/>
    <mergeCell ref="G58:G59"/>
    <mergeCell ref="H58:H59"/>
    <mergeCell ref="I58:I59"/>
    <mergeCell ref="J58:J59"/>
    <mergeCell ref="K58:K59"/>
    <mergeCell ref="A58:A59"/>
    <mergeCell ref="B58:B59"/>
    <mergeCell ref="C58:C59"/>
    <mergeCell ref="D58:D59"/>
    <mergeCell ref="E58:E59"/>
    <mergeCell ref="G56:G57"/>
    <mergeCell ref="H56:H57"/>
    <mergeCell ref="I56:I57"/>
    <mergeCell ref="J56:J57"/>
    <mergeCell ref="K56:K57"/>
    <mergeCell ref="A56:A57"/>
    <mergeCell ref="B56:B57"/>
    <mergeCell ref="C56:C57"/>
    <mergeCell ref="D56:D57"/>
    <mergeCell ref="E56:E57"/>
    <mergeCell ref="G54:G55"/>
    <mergeCell ref="H54:H55"/>
    <mergeCell ref="I54:I55"/>
    <mergeCell ref="J54:J55"/>
    <mergeCell ref="K54:K55"/>
    <mergeCell ref="A54:A55"/>
    <mergeCell ref="B54:B55"/>
    <mergeCell ref="C54:C55"/>
    <mergeCell ref="D54:D55"/>
    <mergeCell ref="E54:E55"/>
    <mergeCell ref="G52:G53"/>
    <mergeCell ref="H52:H53"/>
    <mergeCell ref="I52:I53"/>
    <mergeCell ref="J52:J53"/>
    <mergeCell ref="K52:K53"/>
    <mergeCell ref="A52:A53"/>
    <mergeCell ref="B52:B53"/>
    <mergeCell ref="C52:C53"/>
    <mergeCell ref="D52:D53"/>
    <mergeCell ref="E52:E53"/>
    <mergeCell ref="G50:G51"/>
    <mergeCell ref="H50:H51"/>
    <mergeCell ref="I50:I51"/>
    <mergeCell ref="J50:J51"/>
    <mergeCell ref="K50:K51"/>
    <mergeCell ref="A50:A51"/>
    <mergeCell ref="B50:B51"/>
    <mergeCell ref="C50:C51"/>
    <mergeCell ref="D50:D51"/>
    <mergeCell ref="E50:E51"/>
    <mergeCell ref="G48:G49"/>
    <mergeCell ref="H48:H49"/>
    <mergeCell ref="I48:I49"/>
    <mergeCell ref="J48:J49"/>
    <mergeCell ref="K48:K49"/>
    <mergeCell ref="A48:A49"/>
    <mergeCell ref="B48:B49"/>
    <mergeCell ref="C48:C49"/>
    <mergeCell ref="D48:D49"/>
    <mergeCell ref="E48:E49"/>
    <mergeCell ref="G46:G47"/>
    <mergeCell ref="H46:H47"/>
    <mergeCell ref="I46:I47"/>
    <mergeCell ref="J46:J47"/>
    <mergeCell ref="K46:K47"/>
    <mergeCell ref="A46:A47"/>
    <mergeCell ref="B46:B47"/>
    <mergeCell ref="C46:C47"/>
    <mergeCell ref="D46:D47"/>
    <mergeCell ref="E46:E47"/>
    <mergeCell ref="G44:G45"/>
    <mergeCell ref="H44:H45"/>
    <mergeCell ref="I44:I45"/>
    <mergeCell ref="J44:J45"/>
    <mergeCell ref="K44:K45"/>
    <mergeCell ref="A44:A45"/>
    <mergeCell ref="B44:B45"/>
    <mergeCell ref="C44:C45"/>
    <mergeCell ref="D44:D45"/>
    <mergeCell ref="E44:E45"/>
    <mergeCell ref="G42:G43"/>
    <mergeCell ref="H42:H43"/>
    <mergeCell ref="I42:I43"/>
    <mergeCell ref="J42:J43"/>
    <mergeCell ref="K42:K43"/>
    <mergeCell ref="A42:A43"/>
    <mergeCell ref="B42:B43"/>
    <mergeCell ref="C42:C43"/>
    <mergeCell ref="D42:D43"/>
    <mergeCell ref="E42:E43"/>
    <mergeCell ref="G40:G41"/>
    <mergeCell ref="H40:H41"/>
    <mergeCell ref="I40:I41"/>
    <mergeCell ref="J40:J41"/>
    <mergeCell ref="K40:K41"/>
    <mergeCell ref="A40:A41"/>
    <mergeCell ref="B40:B41"/>
    <mergeCell ref="C40:C41"/>
    <mergeCell ref="D40:D41"/>
    <mergeCell ref="E40:E41"/>
    <mergeCell ref="G38:G39"/>
    <mergeCell ref="H38:H39"/>
    <mergeCell ref="I38:I39"/>
    <mergeCell ref="J38:J39"/>
    <mergeCell ref="K38:K39"/>
    <mergeCell ref="A38:A39"/>
    <mergeCell ref="B38:B39"/>
    <mergeCell ref="C38:C39"/>
    <mergeCell ref="D38:D39"/>
    <mergeCell ref="E38:E39"/>
    <mergeCell ref="G36:G37"/>
    <mergeCell ref="H36:H37"/>
    <mergeCell ref="I36:I37"/>
    <mergeCell ref="J36:J37"/>
    <mergeCell ref="K36:K37"/>
    <mergeCell ref="A36:A37"/>
    <mergeCell ref="B36:B37"/>
    <mergeCell ref="C36:C37"/>
    <mergeCell ref="D36:D37"/>
    <mergeCell ref="E36:E37"/>
    <mergeCell ref="G34:G35"/>
    <mergeCell ref="H34:H35"/>
    <mergeCell ref="I34:I35"/>
    <mergeCell ref="J34:J35"/>
    <mergeCell ref="K34:K35"/>
    <mergeCell ref="A34:A35"/>
    <mergeCell ref="B34:B35"/>
    <mergeCell ref="C34:C35"/>
    <mergeCell ref="D34:D35"/>
    <mergeCell ref="E34:E35"/>
    <mergeCell ref="G32:G33"/>
    <mergeCell ref="H32:H33"/>
    <mergeCell ref="I32:I33"/>
    <mergeCell ref="J32:J33"/>
    <mergeCell ref="K32:K33"/>
    <mergeCell ref="A32:A33"/>
    <mergeCell ref="B32:B33"/>
    <mergeCell ref="C32:C33"/>
    <mergeCell ref="D32:D33"/>
    <mergeCell ref="E32:E33"/>
    <mergeCell ref="G30:G31"/>
    <mergeCell ref="H30:H31"/>
    <mergeCell ref="I30:I31"/>
    <mergeCell ref="J30:J31"/>
    <mergeCell ref="K30:K31"/>
    <mergeCell ref="A30:A31"/>
    <mergeCell ref="B30:B31"/>
    <mergeCell ref="C30:C31"/>
    <mergeCell ref="D30:D31"/>
    <mergeCell ref="E30:E31"/>
    <mergeCell ref="G28:G29"/>
    <mergeCell ref="H28:H29"/>
    <mergeCell ref="I28:I29"/>
    <mergeCell ref="J28:J29"/>
    <mergeCell ref="K28:K29"/>
    <mergeCell ref="A28:A29"/>
    <mergeCell ref="B28:B29"/>
    <mergeCell ref="C28:C29"/>
    <mergeCell ref="D28:D29"/>
    <mergeCell ref="E28:E29"/>
    <mergeCell ref="C20:C21"/>
    <mergeCell ref="D20:D21"/>
    <mergeCell ref="E20:E21"/>
    <mergeCell ref="G26:G27"/>
    <mergeCell ref="H26:H27"/>
    <mergeCell ref="I26:I27"/>
    <mergeCell ref="J26:J27"/>
    <mergeCell ref="K26:K27"/>
    <mergeCell ref="A26:A27"/>
    <mergeCell ref="B26:B27"/>
    <mergeCell ref="C26:C27"/>
    <mergeCell ref="D26:D27"/>
    <mergeCell ref="E26:E27"/>
    <mergeCell ref="G24:G25"/>
    <mergeCell ref="H24:H25"/>
    <mergeCell ref="I24:I25"/>
    <mergeCell ref="J24:J25"/>
    <mergeCell ref="K24:K25"/>
    <mergeCell ref="A24:A25"/>
    <mergeCell ref="B24:B25"/>
    <mergeCell ref="C24:C25"/>
    <mergeCell ref="D24:D25"/>
    <mergeCell ref="E24:E25"/>
    <mergeCell ref="A18:A19"/>
    <mergeCell ref="B18:B19"/>
    <mergeCell ref="C18:C19"/>
    <mergeCell ref="D18:D19"/>
    <mergeCell ref="E18:E19"/>
    <mergeCell ref="G16:G17"/>
    <mergeCell ref="H16:H17"/>
    <mergeCell ref="I16:I17"/>
    <mergeCell ref="J16:J17"/>
    <mergeCell ref="K16:K17"/>
    <mergeCell ref="A16:A17"/>
    <mergeCell ref="B16:B17"/>
    <mergeCell ref="C16:C17"/>
    <mergeCell ref="D16:D17"/>
    <mergeCell ref="E16:E17"/>
    <mergeCell ref="G22:G23"/>
    <mergeCell ref="H22:H23"/>
    <mergeCell ref="I22:I23"/>
    <mergeCell ref="J22:J23"/>
    <mergeCell ref="K22:K23"/>
    <mergeCell ref="A22:A23"/>
    <mergeCell ref="B22:B23"/>
    <mergeCell ref="C22:C23"/>
    <mergeCell ref="D22:D23"/>
    <mergeCell ref="E22:E23"/>
    <mergeCell ref="G20:G21"/>
    <mergeCell ref="H20:H21"/>
    <mergeCell ref="I20:I21"/>
    <mergeCell ref="J20:J21"/>
    <mergeCell ref="K20:K21"/>
    <mergeCell ref="A20:A21"/>
    <mergeCell ref="B20:B21"/>
    <mergeCell ref="I12:I13"/>
    <mergeCell ref="J12:J13"/>
    <mergeCell ref="K12:K13"/>
    <mergeCell ref="A14:A15"/>
    <mergeCell ref="B14:B15"/>
    <mergeCell ref="C14:C15"/>
    <mergeCell ref="D14:D15"/>
    <mergeCell ref="E14:E15"/>
    <mergeCell ref="G14:G15"/>
    <mergeCell ref="H14:H15"/>
    <mergeCell ref="I14:I15"/>
    <mergeCell ref="J14:J15"/>
    <mergeCell ref="K14:K15"/>
    <mergeCell ref="K618:K619"/>
    <mergeCell ref="C616:C617"/>
    <mergeCell ref="D616:D617"/>
    <mergeCell ref="E616:E617"/>
    <mergeCell ref="K616:K617"/>
    <mergeCell ref="H616:H617"/>
    <mergeCell ref="I616:I617"/>
    <mergeCell ref="J616:J617"/>
    <mergeCell ref="G616:G617"/>
    <mergeCell ref="G618:G619"/>
    <mergeCell ref="H618:H619"/>
    <mergeCell ref="I618:I619"/>
    <mergeCell ref="J618:J619"/>
    <mergeCell ref="K312:K313"/>
    <mergeCell ref="G18:G19"/>
    <mergeCell ref="H18:H19"/>
    <mergeCell ref="I18:I19"/>
    <mergeCell ref="J18:J19"/>
    <mergeCell ref="K18:K19"/>
    <mergeCell ref="C10:C11"/>
    <mergeCell ref="A312:A313"/>
    <mergeCell ref="A10:A11"/>
    <mergeCell ref="B1:G2"/>
    <mergeCell ref="K10:K11"/>
    <mergeCell ref="H10:H11"/>
    <mergeCell ref="I10:I11"/>
    <mergeCell ref="J10:J11"/>
    <mergeCell ref="D10:D11"/>
    <mergeCell ref="A12:A13"/>
    <mergeCell ref="B12:B13"/>
    <mergeCell ref="C12:C13"/>
    <mergeCell ref="D12:D13"/>
    <mergeCell ref="E12:E13"/>
    <mergeCell ref="G12:G13"/>
    <mergeCell ref="A616:A617"/>
    <mergeCell ref="B8:J8"/>
    <mergeCell ref="B310:J310"/>
    <mergeCell ref="B312:B313"/>
    <mergeCell ref="C312:C313"/>
    <mergeCell ref="D312:D313"/>
    <mergeCell ref="E312:E313"/>
    <mergeCell ref="G312:G313"/>
    <mergeCell ref="H312:H313"/>
    <mergeCell ref="I312:I313"/>
    <mergeCell ref="J312:J313"/>
    <mergeCell ref="B10:B11"/>
    <mergeCell ref="B616:B617"/>
    <mergeCell ref="E10:E11"/>
    <mergeCell ref="G10:G11"/>
    <mergeCell ref="B614:J614"/>
    <mergeCell ref="H12:H13"/>
  </mergeCells>
  <conditionalFormatting sqref="C10">
    <cfRule type="expression" priority="9301">
      <formula>ROW() - 2 &gt; SUMPRODUCT(MAX(($B1:$B11&lt;&gt;"")*(ROW($B1:C11))))</formula>
    </cfRule>
  </conditionalFormatting>
  <conditionalFormatting sqref="E10">
    <cfRule type="expression" priority="9299">
      <formula>ROW() - 2 &gt; SUMPRODUCT(MAX(($B1:$B11&lt;&gt;"")*(ROW($B1:E11))))</formula>
    </cfRule>
  </conditionalFormatting>
  <conditionalFormatting sqref="G10">
    <cfRule type="expression" priority="9298">
      <formula>ROW() - 2 &gt; SUMPRODUCT(MAX(($B1:$B11&lt;&gt;"")*(ROW($B1:G11))))</formula>
    </cfRule>
  </conditionalFormatting>
  <conditionalFormatting sqref="H10">
    <cfRule type="expression" priority="9297">
      <formula>ROW() - 2 &gt; SUMPRODUCT(MAX(($B1:$B11&lt;&gt;"")*(ROW($B1:H11))))</formula>
    </cfRule>
  </conditionalFormatting>
  <conditionalFormatting sqref="B10:E10 B312:E312 B616:J616 G10:H10 G312:H312 J312">
    <cfRule type="expression" dxfId="4221" priority="9290">
      <formula>$D10=""</formula>
    </cfRule>
  </conditionalFormatting>
  <conditionalFormatting sqref="B11:E11 B313:E313 B617:J617 G11:H11 G313:H313 J313">
    <cfRule type="expression" dxfId="4220" priority="9291">
      <formula>$D10=""</formula>
    </cfRule>
  </conditionalFormatting>
  <conditionalFormatting sqref="B10:E11 B616:E617 B312:E313">
    <cfRule type="expression" dxfId="4219" priority="9293">
      <formula>MOD($B10,2)=0</formula>
    </cfRule>
    <cfRule type="expression" dxfId="4218" priority="9294">
      <formula>MOD($B10,2)=1</formula>
    </cfRule>
  </conditionalFormatting>
  <conditionalFormatting sqref="C306:J306">
    <cfRule type="expression" priority="10191">
      <formula>ROW() - 2 &gt; SUMPRODUCT(MAX(($B6:$B306&lt;&gt;"")*(ROW(B6:$C306))))</formula>
    </cfRule>
  </conditionalFormatting>
  <conditionalFormatting sqref="C307:J308">
    <cfRule type="expression" priority="10192">
      <formula>ROW() - 2 &gt; SUMPRODUCT(MAX(($B5:$B307&lt;&gt;"")*(ROW(B5:$C307))))</formula>
    </cfRule>
  </conditionalFormatting>
  <conditionalFormatting sqref="B1814:J1814">
    <cfRule type="expression" dxfId="4217" priority="80">
      <formula>$D1814=""</formula>
    </cfRule>
  </conditionalFormatting>
  <conditionalFormatting sqref="B1815:J1815">
    <cfRule type="expression" dxfId="4216" priority="81">
      <formula>$D1814=""</formula>
    </cfRule>
  </conditionalFormatting>
  <conditionalFormatting sqref="B1814:E1815">
    <cfRule type="expression" dxfId="4215" priority="82">
      <formula>MOD($B1814,2)=0</formula>
    </cfRule>
    <cfRule type="expression" dxfId="4214" priority="83">
      <formula>MOD($B1814,2)=1</formula>
    </cfRule>
  </conditionalFormatting>
  <conditionalFormatting sqref="C12">
    <cfRule type="expression" priority="9277">
      <formula>ROW() - 2 &gt; SUMPRODUCT(MAX(($B3:$B13&lt;&gt;"")*(ROW($B3:C13))))</formula>
    </cfRule>
  </conditionalFormatting>
  <conditionalFormatting sqref="E12">
    <cfRule type="expression" priority="9276">
      <formula>ROW() - 2 &gt; SUMPRODUCT(MAX(($B3:$B13&lt;&gt;"")*(ROW($B3:E13))))</formula>
    </cfRule>
  </conditionalFormatting>
  <conditionalFormatting sqref="G12">
    <cfRule type="expression" priority="9275">
      <formula>ROW() - 2 &gt; SUMPRODUCT(MAX(($B3:$B13&lt;&gt;"")*(ROW($B3:G13))))</formula>
    </cfRule>
  </conditionalFormatting>
  <conditionalFormatting sqref="H12">
    <cfRule type="expression" priority="9274">
      <formula>ROW() - 2 &gt; SUMPRODUCT(MAX(($B3:$B13&lt;&gt;"")*(ROW($B3:H13))))</formula>
    </cfRule>
  </conditionalFormatting>
  <conditionalFormatting sqref="B12:E12 G12:H12">
    <cfRule type="expression" dxfId="4213" priority="9268">
      <formula>$D12=""</formula>
    </cfRule>
  </conditionalFormatting>
  <conditionalFormatting sqref="B13:E13 G13:H13">
    <cfRule type="expression" dxfId="4212" priority="9269">
      <formula>$D12=""</formula>
    </cfRule>
  </conditionalFormatting>
  <conditionalFormatting sqref="B12:E13">
    <cfRule type="expression" dxfId="4211" priority="9270">
      <formula>MOD($B12,2)=0</formula>
    </cfRule>
    <cfRule type="expression" dxfId="4210" priority="9271">
      <formula>MOD($B12,2)=1</formula>
    </cfRule>
  </conditionalFormatting>
  <conditionalFormatting sqref="C14">
    <cfRule type="expression" priority="9255">
      <formula>ROW() - 2 &gt; SUMPRODUCT(MAX(($B5:$B15&lt;&gt;"")*(ROW($B5:C15))))</formula>
    </cfRule>
  </conditionalFormatting>
  <conditionalFormatting sqref="E14">
    <cfRule type="expression" priority="9254">
      <formula>ROW() - 2 &gt; SUMPRODUCT(MAX(($B5:$B15&lt;&gt;"")*(ROW($B5:E15))))</formula>
    </cfRule>
  </conditionalFormatting>
  <conditionalFormatting sqref="G14">
    <cfRule type="expression" priority="9253">
      <formula>ROW() - 2 &gt; SUMPRODUCT(MAX(($B5:$B15&lt;&gt;"")*(ROW($B5:G15))))</formula>
    </cfRule>
  </conditionalFormatting>
  <conditionalFormatting sqref="H14">
    <cfRule type="expression" priority="9252">
      <formula>ROW() - 2 &gt; SUMPRODUCT(MAX(($B5:$B15&lt;&gt;"")*(ROW($B5:H15))))</formula>
    </cfRule>
  </conditionalFormatting>
  <conditionalFormatting sqref="B14:E14 G14:H14">
    <cfRule type="expression" dxfId="4209" priority="9246">
      <formula>$D14=""</formula>
    </cfRule>
  </conditionalFormatting>
  <conditionalFormatting sqref="B15:E15 G15:H15">
    <cfRule type="expression" dxfId="4208" priority="9247">
      <formula>$D14=""</formula>
    </cfRule>
  </conditionalFormatting>
  <conditionalFormatting sqref="B14:E15">
    <cfRule type="expression" dxfId="4207" priority="9248">
      <formula>MOD($B14,2)=0</formula>
    </cfRule>
    <cfRule type="expression" dxfId="4206" priority="9249">
      <formula>MOD($B14,2)=1</formula>
    </cfRule>
  </conditionalFormatting>
  <conditionalFormatting sqref="C16">
    <cfRule type="expression" priority="9233">
      <formula>ROW() - 2 &gt; SUMPRODUCT(MAX(($B7:$B17&lt;&gt;"")*(ROW($B7:C17))))</formula>
    </cfRule>
  </conditionalFormatting>
  <conditionalFormatting sqref="E16">
    <cfRule type="expression" priority="9232">
      <formula>ROW() - 2 &gt; SUMPRODUCT(MAX(($B7:$B17&lt;&gt;"")*(ROW($B7:E17))))</formula>
    </cfRule>
  </conditionalFormatting>
  <conditionalFormatting sqref="G16">
    <cfRule type="expression" priority="9231">
      <formula>ROW() - 2 &gt; SUMPRODUCT(MAX(($B7:$B17&lt;&gt;"")*(ROW($B7:G17))))</formula>
    </cfRule>
  </conditionalFormatting>
  <conditionalFormatting sqref="H16">
    <cfRule type="expression" priority="9230">
      <formula>ROW() - 2 &gt; SUMPRODUCT(MAX(($B7:$B17&lt;&gt;"")*(ROW($B7:H17))))</formula>
    </cfRule>
  </conditionalFormatting>
  <conditionalFormatting sqref="B16:E16 G16:H16">
    <cfRule type="expression" dxfId="4205" priority="9224">
      <formula>$D16=""</formula>
    </cfRule>
  </conditionalFormatting>
  <conditionalFormatting sqref="B17:E17 G17:H17">
    <cfRule type="expression" dxfId="4204" priority="9225">
      <formula>$D16=""</formula>
    </cfRule>
  </conditionalFormatting>
  <conditionalFormatting sqref="B16:E17">
    <cfRule type="expression" dxfId="4203" priority="9226">
      <formula>MOD($B16,2)=0</formula>
    </cfRule>
    <cfRule type="expression" dxfId="4202" priority="9227">
      <formula>MOD($B16,2)=1</formula>
    </cfRule>
  </conditionalFormatting>
  <conditionalFormatting sqref="C18">
    <cfRule type="expression" priority="9211">
      <formula>ROW() - 2 &gt; SUMPRODUCT(MAX(($B9:$B19&lt;&gt;"")*(ROW($B9:C19))))</formula>
    </cfRule>
  </conditionalFormatting>
  <conditionalFormatting sqref="E18">
    <cfRule type="expression" priority="9210">
      <formula>ROW() - 2 &gt; SUMPRODUCT(MAX(($B9:$B19&lt;&gt;"")*(ROW($B9:E19))))</formula>
    </cfRule>
  </conditionalFormatting>
  <conditionalFormatting sqref="G18">
    <cfRule type="expression" priority="9209">
      <formula>ROW() - 2 &gt; SUMPRODUCT(MAX(($B9:$B19&lt;&gt;"")*(ROW($B9:G19))))</formula>
    </cfRule>
  </conditionalFormatting>
  <conditionalFormatting sqref="H18">
    <cfRule type="expression" priority="9208">
      <formula>ROW() - 2 &gt; SUMPRODUCT(MAX(($B9:$B19&lt;&gt;"")*(ROW($B9:H19))))</formula>
    </cfRule>
  </conditionalFormatting>
  <conditionalFormatting sqref="B18:E18 G18:H18">
    <cfRule type="expression" dxfId="4201" priority="9202">
      <formula>$D18=""</formula>
    </cfRule>
  </conditionalFormatting>
  <conditionalFormatting sqref="B19:E19 G19:H19">
    <cfRule type="expression" dxfId="4200" priority="9203">
      <formula>$D18=""</formula>
    </cfRule>
  </conditionalFormatting>
  <conditionalFormatting sqref="B18:E19">
    <cfRule type="expression" dxfId="4199" priority="9204">
      <formula>MOD($B18,2)=0</formula>
    </cfRule>
    <cfRule type="expression" dxfId="4198" priority="9205">
      <formula>MOD($B18,2)=1</formula>
    </cfRule>
  </conditionalFormatting>
  <conditionalFormatting sqref="C20">
    <cfRule type="expression" priority="9189">
      <formula>ROW() - 2 &gt; SUMPRODUCT(MAX(($B11:$B21&lt;&gt;"")*(ROW($B11:C21))))</formula>
    </cfRule>
  </conditionalFormatting>
  <conditionalFormatting sqref="E20">
    <cfRule type="expression" priority="9188">
      <formula>ROW() - 2 &gt; SUMPRODUCT(MAX(($B11:$B21&lt;&gt;"")*(ROW($B11:E21))))</formula>
    </cfRule>
  </conditionalFormatting>
  <conditionalFormatting sqref="G20">
    <cfRule type="expression" priority="9187">
      <formula>ROW() - 2 &gt; SUMPRODUCT(MAX(($B11:$B21&lt;&gt;"")*(ROW($B11:G21))))</formula>
    </cfRule>
  </conditionalFormatting>
  <conditionalFormatting sqref="H20">
    <cfRule type="expression" priority="9186">
      <formula>ROW() - 2 &gt; SUMPRODUCT(MAX(($B11:$B21&lt;&gt;"")*(ROW($B11:H21))))</formula>
    </cfRule>
  </conditionalFormatting>
  <conditionalFormatting sqref="B20:E20 G20:H20">
    <cfRule type="expression" dxfId="4197" priority="9180">
      <formula>$D20=""</formula>
    </cfRule>
  </conditionalFormatting>
  <conditionalFormatting sqref="B21:E21 G21:H21">
    <cfRule type="expression" dxfId="4196" priority="9181">
      <formula>$D20=""</formula>
    </cfRule>
  </conditionalFormatting>
  <conditionalFormatting sqref="B20:E21">
    <cfRule type="expression" dxfId="4195" priority="9182">
      <formula>MOD($B20,2)=0</formula>
    </cfRule>
    <cfRule type="expression" dxfId="4194" priority="9183">
      <formula>MOD($B20,2)=1</formula>
    </cfRule>
  </conditionalFormatting>
  <conditionalFormatting sqref="F23">
    <cfRule type="expression" priority="9168">
      <formula>ROW() - 2 &gt; SUMPRODUCT(MAX(($B14:$B23&lt;&gt;"")*(ROW(C14:$E23))))</formula>
    </cfRule>
  </conditionalFormatting>
  <conditionalFormatting sqref="C22">
    <cfRule type="expression" priority="9167">
      <formula>ROW() - 2 &gt; SUMPRODUCT(MAX(($B13:$B23&lt;&gt;"")*(ROW($B13:C23))))</formula>
    </cfRule>
  </conditionalFormatting>
  <conditionalFormatting sqref="E22">
    <cfRule type="expression" priority="9166">
      <formula>ROW() - 2 &gt; SUMPRODUCT(MAX(($B13:$B23&lt;&gt;"")*(ROW($B13:E23))))</formula>
    </cfRule>
  </conditionalFormatting>
  <conditionalFormatting sqref="G22">
    <cfRule type="expression" priority="9165">
      <formula>ROW() - 2 &gt; SUMPRODUCT(MAX(($B13:$B23&lt;&gt;"")*(ROW($B13:G23))))</formula>
    </cfRule>
  </conditionalFormatting>
  <conditionalFormatting sqref="H22">
    <cfRule type="expression" priority="9164">
      <formula>ROW() - 2 &gt; SUMPRODUCT(MAX(($B13:$B23&lt;&gt;"")*(ROW($B13:H23))))</formula>
    </cfRule>
  </conditionalFormatting>
  <conditionalFormatting sqref="I22">
    <cfRule type="expression" priority="9163">
      <formula>ROW() - 2 &gt; SUMPRODUCT(MAX(($B13:$B23&lt;&gt;"")*(ROW($B13:I23))))</formula>
    </cfRule>
  </conditionalFormatting>
  <conditionalFormatting sqref="J22">
    <cfRule type="expression" priority="9162">
      <formula>ROW() - 2 &gt; SUMPRODUCT(MAX(($B13:$B23&lt;&gt;"")*(ROW($B13:J23))))</formula>
    </cfRule>
  </conditionalFormatting>
  <conditionalFormatting sqref="B22:J22">
    <cfRule type="expression" dxfId="4193" priority="9158">
      <formula>$D22=""</formula>
    </cfRule>
  </conditionalFormatting>
  <conditionalFormatting sqref="B23:J23">
    <cfRule type="expression" dxfId="4192" priority="9159">
      <formula>$D22=""</formula>
    </cfRule>
  </conditionalFormatting>
  <conditionalFormatting sqref="B22:E23">
    <cfRule type="expression" dxfId="4191" priority="9160">
      <formula>MOD($B22,2)=0</formula>
    </cfRule>
    <cfRule type="expression" dxfId="4190" priority="9161">
      <formula>MOD($B22,2)=1</formula>
    </cfRule>
  </conditionalFormatting>
  <conditionalFormatting sqref="F25">
    <cfRule type="expression" priority="9146">
      <formula>ROW() - 2 &gt; SUMPRODUCT(MAX(($B16:$B25&lt;&gt;"")*(ROW(C16:$E25))))</formula>
    </cfRule>
  </conditionalFormatting>
  <conditionalFormatting sqref="C24">
    <cfRule type="expression" priority="9145">
      <formula>ROW() - 2 &gt; SUMPRODUCT(MAX(($B15:$B25&lt;&gt;"")*(ROW($B15:C25))))</formula>
    </cfRule>
  </conditionalFormatting>
  <conditionalFormatting sqref="E24">
    <cfRule type="expression" priority="9144">
      <formula>ROW() - 2 &gt; SUMPRODUCT(MAX(($B15:$B25&lt;&gt;"")*(ROW($B15:E25))))</formula>
    </cfRule>
  </conditionalFormatting>
  <conditionalFormatting sqref="G24">
    <cfRule type="expression" priority="9143">
      <formula>ROW() - 2 &gt; SUMPRODUCT(MAX(($B15:$B25&lt;&gt;"")*(ROW($B15:G25))))</formula>
    </cfRule>
  </conditionalFormatting>
  <conditionalFormatting sqref="H24">
    <cfRule type="expression" priority="9142">
      <formula>ROW() - 2 &gt; SUMPRODUCT(MAX(($B15:$B25&lt;&gt;"")*(ROW($B15:H25))))</formula>
    </cfRule>
  </conditionalFormatting>
  <conditionalFormatting sqref="I24">
    <cfRule type="expression" priority="9141">
      <formula>ROW() - 2 &gt; SUMPRODUCT(MAX(($B15:$B25&lt;&gt;"")*(ROW($B15:I25))))</formula>
    </cfRule>
  </conditionalFormatting>
  <conditionalFormatting sqref="J24">
    <cfRule type="expression" priority="9140">
      <formula>ROW() - 2 &gt; SUMPRODUCT(MAX(($B15:$B25&lt;&gt;"")*(ROW($B15:J25))))</formula>
    </cfRule>
  </conditionalFormatting>
  <conditionalFormatting sqref="B24:J24">
    <cfRule type="expression" dxfId="4189" priority="9136">
      <formula>$D24=""</formula>
    </cfRule>
  </conditionalFormatting>
  <conditionalFormatting sqref="B25:J25">
    <cfRule type="expression" dxfId="4188" priority="9137">
      <formula>$D24=""</formula>
    </cfRule>
  </conditionalFormatting>
  <conditionalFormatting sqref="B24:E25">
    <cfRule type="expression" dxfId="4187" priority="9138">
      <formula>MOD($B24,2)=0</formula>
    </cfRule>
    <cfRule type="expression" dxfId="4186" priority="9139">
      <formula>MOD($B24,2)=1</formula>
    </cfRule>
  </conditionalFormatting>
  <conditionalFormatting sqref="F27">
    <cfRule type="expression" priority="9124">
      <formula>ROW() - 2 &gt; SUMPRODUCT(MAX(($B18:$B27&lt;&gt;"")*(ROW(C18:$E27))))</formula>
    </cfRule>
  </conditionalFormatting>
  <conditionalFormatting sqref="C26">
    <cfRule type="expression" priority="9123">
      <formula>ROW() - 2 &gt; SUMPRODUCT(MAX(($B17:$B27&lt;&gt;"")*(ROW($B17:C27))))</formula>
    </cfRule>
  </conditionalFormatting>
  <conditionalFormatting sqref="E26">
    <cfRule type="expression" priority="9122">
      <formula>ROW() - 2 &gt; SUMPRODUCT(MAX(($B17:$B27&lt;&gt;"")*(ROW($B17:E27))))</formula>
    </cfRule>
  </conditionalFormatting>
  <conditionalFormatting sqref="G26">
    <cfRule type="expression" priority="9121">
      <formula>ROW() - 2 &gt; SUMPRODUCT(MAX(($B17:$B27&lt;&gt;"")*(ROW($B17:G27))))</formula>
    </cfRule>
  </conditionalFormatting>
  <conditionalFormatting sqref="H26">
    <cfRule type="expression" priority="9120">
      <formula>ROW() - 2 &gt; SUMPRODUCT(MAX(($B17:$B27&lt;&gt;"")*(ROW($B17:H27))))</formula>
    </cfRule>
  </conditionalFormatting>
  <conditionalFormatting sqref="I26">
    <cfRule type="expression" priority="9119">
      <formula>ROW() - 2 &gt; SUMPRODUCT(MAX(($B17:$B27&lt;&gt;"")*(ROW($B17:I27))))</formula>
    </cfRule>
  </conditionalFormatting>
  <conditionalFormatting sqref="J26">
    <cfRule type="expression" priority="9118">
      <formula>ROW() - 2 &gt; SUMPRODUCT(MAX(($B17:$B27&lt;&gt;"")*(ROW($B17:J27))))</formula>
    </cfRule>
  </conditionalFormatting>
  <conditionalFormatting sqref="B26:J26">
    <cfRule type="expression" dxfId="4185" priority="9114">
      <formula>$D26=""</formula>
    </cfRule>
  </conditionalFormatting>
  <conditionalFormatting sqref="B27:J27">
    <cfRule type="expression" dxfId="4184" priority="9115">
      <formula>$D26=""</formula>
    </cfRule>
  </conditionalFormatting>
  <conditionalFormatting sqref="B26:E27">
    <cfRule type="expression" dxfId="4183" priority="9116">
      <formula>MOD($B26,2)=0</formula>
    </cfRule>
    <cfRule type="expression" dxfId="4182" priority="9117">
      <formula>MOD($B26,2)=1</formula>
    </cfRule>
  </conditionalFormatting>
  <conditionalFormatting sqref="F29">
    <cfRule type="expression" priority="9102">
      <formula>ROW() - 2 &gt; SUMPRODUCT(MAX(($B20:$B29&lt;&gt;"")*(ROW(C20:$E29))))</formula>
    </cfRule>
  </conditionalFormatting>
  <conditionalFormatting sqref="C28">
    <cfRule type="expression" priority="9101">
      <formula>ROW() - 2 &gt; SUMPRODUCT(MAX(($B19:$B29&lt;&gt;"")*(ROW($B19:C29))))</formula>
    </cfRule>
  </conditionalFormatting>
  <conditionalFormatting sqref="E28">
    <cfRule type="expression" priority="9100">
      <formula>ROW() - 2 &gt; SUMPRODUCT(MAX(($B19:$B29&lt;&gt;"")*(ROW($B19:E29))))</formula>
    </cfRule>
  </conditionalFormatting>
  <conditionalFormatting sqref="G28">
    <cfRule type="expression" priority="9099">
      <formula>ROW() - 2 &gt; SUMPRODUCT(MAX(($B19:$B29&lt;&gt;"")*(ROW($B19:G29))))</formula>
    </cfRule>
  </conditionalFormatting>
  <conditionalFormatting sqref="H28">
    <cfRule type="expression" priority="9098">
      <formula>ROW() - 2 &gt; SUMPRODUCT(MAX(($B19:$B29&lt;&gt;"")*(ROW($B19:H29))))</formula>
    </cfRule>
  </conditionalFormatting>
  <conditionalFormatting sqref="I28">
    <cfRule type="expression" priority="9097">
      <formula>ROW() - 2 &gt; SUMPRODUCT(MAX(($B19:$B29&lt;&gt;"")*(ROW($B19:I29))))</formula>
    </cfRule>
  </conditionalFormatting>
  <conditionalFormatting sqref="J28">
    <cfRule type="expression" priority="9096">
      <formula>ROW() - 2 &gt; SUMPRODUCT(MAX(($B19:$B29&lt;&gt;"")*(ROW($B19:J29))))</formula>
    </cfRule>
  </conditionalFormatting>
  <conditionalFormatting sqref="B28:J28">
    <cfRule type="expression" dxfId="4181" priority="9092">
      <formula>$D28=""</formula>
    </cfRule>
  </conditionalFormatting>
  <conditionalFormatting sqref="B29:J29">
    <cfRule type="expression" dxfId="4180" priority="9093">
      <formula>$D28=""</formula>
    </cfRule>
  </conditionalFormatting>
  <conditionalFormatting sqref="B28:E29">
    <cfRule type="expression" dxfId="4179" priority="9094">
      <formula>MOD($B28,2)=0</formula>
    </cfRule>
    <cfRule type="expression" dxfId="4178" priority="9095">
      <formula>MOD($B28,2)=1</formula>
    </cfRule>
  </conditionalFormatting>
  <conditionalFormatting sqref="C30">
    <cfRule type="expression" priority="9079">
      <formula>ROW() - 2 &gt; SUMPRODUCT(MAX(($B21:$B31&lt;&gt;"")*(ROW($B21:C31))))</formula>
    </cfRule>
  </conditionalFormatting>
  <conditionalFormatting sqref="E30">
    <cfRule type="expression" priority="9078">
      <formula>ROW() - 2 &gt; SUMPRODUCT(MAX(($B21:$B31&lt;&gt;"")*(ROW($B21:E31))))</formula>
    </cfRule>
  </conditionalFormatting>
  <conditionalFormatting sqref="G30">
    <cfRule type="expression" priority="9077">
      <formula>ROW() - 2 &gt; SUMPRODUCT(MAX(($B21:$B31&lt;&gt;"")*(ROW($B21:G31))))</formula>
    </cfRule>
  </conditionalFormatting>
  <conditionalFormatting sqref="H30">
    <cfRule type="expression" priority="9076">
      <formula>ROW() - 2 &gt; SUMPRODUCT(MAX(($B21:$B31&lt;&gt;"")*(ROW($B21:H31))))</formula>
    </cfRule>
  </conditionalFormatting>
  <conditionalFormatting sqref="J30">
    <cfRule type="expression" priority="9074">
      <formula>ROW() - 2 &gt; SUMPRODUCT(MAX(($B21:$B31&lt;&gt;"")*(ROW($B21:J31))))</formula>
    </cfRule>
  </conditionalFormatting>
  <conditionalFormatting sqref="B30:E30 G30:H30 J30">
    <cfRule type="expression" dxfId="4177" priority="9070">
      <formula>$D30=""</formula>
    </cfRule>
  </conditionalFormatting>
  <conditionalFormatting sqref="B31:E31 G31:H31 J31">
    <cfRule type="expression" dxfId="4176" priority="9071">
      <formula>$D30=""</formula>
    </cfRule>
  </conditionalFormatting>
  <conditionalFormatting sqref="B30:E31">
    <cfRule type="expression" dxfId="4175" priority="9072">
      <formula>MOD($B30,2)=0</formula>
    </cfRule>
    <cfRule type="expression" dxfId="4174" priority="9073">
      <formula>MOD($B30,2)=1</formula>
    </cfRule>
  </conditionalFormatting>
  <conditionalFormatting sqref="C32">
    <cfRule type="expression" priority="9057">
      <formula>ROW() - 2 &gt; SUMPRODUCT(MAX(($B23:$B33&lt;&gt;"")*(ROW($B23:C33))))</formula>
    </cfRule>
  </conditionalFormatting>
  <conditionalFormatting sqref="E32">
    <cfRule type="expression" priority="9056">
      <formula>ROW() - 2 &gt; SUMPRODUCT(MAX(($B23:$B33&lt;&gt;"")*(ROW($B23:E33))))</formula>
    </cfRule>
  </conditionalFormatting>
  <conditionalFormatting sqref="G32">
    <cfRule type="expression" priority="9055">
      <formula>ROW() - 2 &gt; SUMPRODUCT(MAX(($B23:$B33&lt;&gt;"")*(ROW($B23:G33))))</formula>
    </cfRule>
  </conditionalFormatting>
  <conditionalFormatting sqref="H32">
    <cfRule type="expression" priority="9054">
      <formula>ROW() - 2 &gt; SUMPRODUCT(MAX(($B23:$B33&lt;&gt;"")*(ROW($B23:H33))))</formula>
    </cfRule>
  </conditionalFormatting>
  <conditionalFormatting sqref="J32">
    <cfRule type="expression" priority="9052">
      <formula>ROW() - 2 &gt; SUMPRODUCT(MAX(($B23:$B33&lt;&gt;"")*(ROW($B23:J33))))</formula>
    </cfRule>
  </conditionalFormatting>
  <conditionalFormatting sqref="B32:E32 G32:H32 J32">
    <cfRule type="expression" dxfId="4173" priority="9048">
      <formula>$D32=""</formula>
    </cfRule>
  </conditionalFormatting>
  <conditionalFormatting sqref="B33:E33 G33:H33 J33">
    <cfRule type="expression" dxfId="4172" priority="9049">
      <formula>$D32=""</formula>
    </cfRule>
  </conditionalFormatting>
  <conditionalFormatting sqref="B32:E33">
    <cfRule type="expression" dxfId="4171" priority="9050">
      <formula>MOD($B32,2)=0</formula>
    </cfRule>
    <cfRule type="expression" dxfId="4170" priority="9051">
      <formula>MOD($B32,2)=1</formula>
    </cfRule>
  </conditionalFormatting>
  <conditionalFormatting sqref="F35">
    <cfRule type="expression" priority="9036">
      <formula>ROW() - 2 &gt; SUMPRODUCT(MAX(($B26:$B35&lt;&gt;"")*(ROW(C26:$E35))))</formula>
    </cfRule>
  </conditionalFormatting>
  <conditionalFormatting sqref="C34">
    <cfRule type="expression" priority="9035">
      <formula>ROW() - 2 &gt; SUMPRODUCT(MAX(($B25:$B35&lt;&gt;"")*(ROW($B25:C35))))</formula>
    </cfRule>
  </conditionalFormatting>
  <conditionalFormatting sqref="E34">
    <cfRule type="expression" priority="9034">
      <formula>ROW() - 2 &gt; SUMPRODUCT(MAX(($B25:$B35&lt;&gt;"")*(ROW($B25:E35))))</formula>
    </cfRule>
  </conditionalFormatting>
  <conditionalFormatting sqref="G34">
    <cfRule type="expression" priority="9033">
      <formula>ROW() - 2 &gt; SUMPRODUCT(MAX(($B25:$B35&lt;&gt;"")*(ROW($B25:G35))))</formula>
    </cfRule>
  </conditionalFormatting>
  <conditionalFormatting sqref="H34">
    <cfRule type="expression" priority="9032">
      <formula>ROW() - 2 &gt; SUMPRODUCT(MAX(($B25:$B35&lt;&gt;"")*(ROW($B25:H35))))</formula>
    </cfRule>
  </conditionalFormatting>
  <conditionalFormatting sqref="I34">
    <cfRule type="expression" priority="9031">
      <formula>ROW() - 2 &gt; SUMPRODUCT(MAX(($B25:$B35&lt;&gt;"")*(ROW($B25:I35))))</formula>
    </cfRule>
  </conditionalFormatting>
  <conditionalFormatting sqref="J34">
    <cfRule type="expression" priority="9030">
      <formula>ROW() - 2 &gt; SUMPRODUCT(MAX(($B25:$B35&lt;&gt;"")*(ROW($B25:J35))))</formula>
    </cfRule>
  </conditionalFormatting>
  <conditionalFormatting sqref="B34:J34">
    <cfRule type="expression" dxfId="4169" priority="9026">
      <formula>$D34=""</formula>
    </cfRule>
  </conditionalFormatting>
  <conditionalFormatting sqref="B35:J35">
    <cfRule type="expression" dxfId="4168" priority="9027">
      <formula>$D34=""</formula>
    </cfRule>
  </conditionalFormatting>
  <conditionalFormatting sqref="B34:E35">
    <cfRule type="expression" dxfId="4167" priority="9028">
      <formula>MOD($B34,2)=0</formula>
    </cfRule>
    <cfRule type="expression" dxfId="4166" priority="9029">
      <formula>MOD($B34,2)=1</formula>
    </cfRule>
  </conditionalFormatting>
  <conditionalFormatting sqref="F37">
    <cfRule type="expression" priority="9014">
      <formula>ROW() - 2 &gt; SUMPRODUCT(MAX(($B28:$B37&lt;&gt;"")*(ROW(C28:$E37))))</formula>
    </cfRule>
  </conditionalFormatting>
  <conditionalFormatting sqref="C36">
    <cfRule type="expression" priority="9013">
      <formula>ROW() - 2 &gt; SUMPRODUCT(MAX(($B27:$B37&lt;&gt;"")*(ROW($B27:C37))))</formula>
    </cfRule>
  </conditionalFormatting>
  <conditionalFormatting sqref="E36">
    <cfRule type="expression" priority="9012">
      <formula>ROW() - 2 &gt; SUMPRODUCT(MAX(($B27:$B37&lt;&gt;"")*(ROW($B27:E37))))</formula>
    </cfRule>
  </conditionalFormatting>
  <conditionalFormatting sqref="G36">
    <cfRule type="expression" priority="9011">
      <formula>ROW() - 2 &gt; SUMPRODUCT(MAX(($B27:$B37&lt;&gt;"")*(ROW($B27:G37))))</formula>
    </cfRule>
  </conditionalFormatting>
  <conditionalFormatting sqref="H36">
    <cfRule type="expression" priority="9010">
      <formula>ROW() - 2 &gt; SUMPRODUCT(MAX(($B27:$B37&lt;&gt;"")*(ROW($B27:H37))))</formula>
    </cfRule>
  </conditionalFormatting>
  <conditionalFormatting sqref="I36">
    <cfRule type="expression" priority="9009">
      <formula>ROW() - 2 &gt; SUMPRODUCT(MAX(($B27:$B37&lt;&gt;"")*(ROW($B27:I37))))</formula>
    </cfRule>
  </conditionalFormatting>
  <conditionalFormatting sqref="J36">
    <cfRule type="expression" priority="9008">
      <formula>ROW() - 2 &gt; SUMPRODUCT(MAX(($B27:$B37&lt;&gt;"")*(ROW($B27:J37))))</formula>
    </cfRule>
  </conditionalFormatting>
  <conditionalFormatting sqref="B36:J36">
    <cfRule type="expression" dxfId="4165" priority="9004">
      <formula>$D36=""</formula>
    </cfRule>
  </conditionalFormatting>
  <conditionalFormatting sqref="B37:J37">
    <cfRule type="expression" dxfId="4164" priority="9005">
      <formula>$D36=""</formula>
    </cfRule>
  </conditionalFormatting>
  <conditionalFormatting sqref="B36:E37">
    <cfRule type="expression" dxfId="4163" priority="9006">
      <formula>MOD($B36,2)=0</formula>
    </cfRule>
    <cfRule type="expression" dxfId="4162" priority="9007">
      <formula>MOD($B36,2)=1</formula>
    </cfRule>
  </conditionalFormatting>
  <conditionalFormatting sqref="F39">
    <cfRule type="expression" priority="8992">
      <formula>ROW() - 2 &gt; SUMPRODUCT(MAX(($B30:$B39&lt;&gt;"")*(ROW(C30:$E39))))</formula>
    </cfRule>
  </conditionalFormatting>
  <conditionalFormatting sqref="C38">
    <cfRule type="expression" priority="8991">
      <formula>ROW() - 2 &gt; SUMPRODUCT(MAX(($B29:$B39&lt;&gt;"")*(ROW($B29:C39))))</formula>
    </cfRule>
  </conditionalFormatting>
  <conditionalFormatting sqref="E38">
    <cfRule type="expression" priority="8990">
      <formula>ROW() - 2 &gt; SUMPRODUCT(MAX(($B29:$B39&lt;&gt;"")*(ROW($B29:E39))))</formula>
    </cfRule>
  </conditionalFormatting>
  <conditionalFormatting sqref="G38">
    <cfRule type="expression" priority="8989">
      <formula>ROW() - 2 &gt; SUMPRODUCT(MAX(($B29:$B39&lt;&gt;"")*(ROW($B29:G39))))</formula>
    </cfRule>
  </conditionalFormatting>
  <conditionalFormatting sqref="H38">
    <cfRule type="expression" priority="8988">
      <formula>ROW() - 2 &gt; SUMPRODUCT(MAX(($B29:$B39&lt;&gt;"")*(ROW($B29:H39))))</formula>
    </cfRule>
  </conditionalFormatting>
  <conditionalFormatting sqref="I38">
    <cfRule type="expression" priority="8987">
      <formula>ROW() - 2 &gt; SUMPRODUCT(MAX(($B29:$B39&lt;&gt;"")*(ROW($B29:I39))))</formula>
    </cfRule>
  </conditionalFormatting>
  <conditionalFormatting sqref="J38">
    <cfRule type="expression" priority="8986">
      <formula>ROW() - 2 &gt; SUMPRODUCT(MAX(($B29:$B39&lt;&gt;"")*(ROW($B29:J39))))</formula>
    </cfRule>
  </conditionalFormatting>
  <conditionalFormatting sqref="B38:J38">
    <cfRule type="expression" dxfId="4161" priority="8982">
      <formula>$D38=""</formula>
    </cfRule>
  </conditionalFormatting>
  <conditionalFormatting sqref="B39:J39">
    <cfRule type="expression" dxfId="4160" priority="8983">
      <formula>$D38=""</formula>
    </cfRule>
  </conditionalFormatting>
  <conditionalFormatting sqref="B38:E39">
    <cfRule type="expression" dxfId="4159" priority="8984">
      <formula>MOD($B38,2)=0</formula>
    </cfRule>
    <cfRule type="expression" dxfId="4158" priority="8985">
      <formula>MOD($B38,2)=1</formula>
    </cfRule>
  </conditionalFormatting>
  <conditionalFormatting sqref="F41">
    <cfRule type="expression" priority="8970">
      <formula>ROW() - 2 &gt; SUMPRODUCT(MAX(($B32:$B41&lt;&gt;"")*(ROW(C32:$E41))))</formula>
    </cfRule>
  </conditionalFormatting>
  <conditionalFormatting sqref="C40">
    <cfRule type="expression" priority="8969">
      <formula>ROW() - 2 &gt; SUMPRODUCT(MAX(($B31:$B41&lt;&gt;"")*(ROW($B31:C41))))</formula>
    </cfRule>
  </conditionalFormatting>
  <conditionalFormatting sqref="E40">
    <cfRule type="expression" priority="8968">
      <formula>ROW() - 2 &gt; SUMPRODUCT(MAX(($B31:$B41&lt;&gt;"")*(ROW($B31:E41))))</formula>
    </cfRule>
  </conditionalFormatting>
  <conditionalFormatting sqref="G40">
    <cfRule type="expression" priority="8967">
      <formula>ROW() - 2 &gt; SUMPRODUCT(MAX(($B31:$B41&lt;&gt;"")*(ROW($B31:G41))))</formula>
    </cfRule>
  </conditionalFormatting>
  <conditionalFormatting sqref="H40">
    <cfRule type="expression" priority="8966">
      <formula>ROW() - 2 &gt; SUMPRODUCT(MAX(($B31:$B41&lt;&gt;"")*(ROW($B31:H41))))</formula>
    </cfRule>
  </conditionalFormatting>
  <conditionalFormatting sqref="I40">
    <cfRule type="expression" priority="8965">
      <formula>ROW() - 2 &gt; SUMPRODUCT(MAX(($B31:$B41&lt;&gt;"")*(ROW($B31:I41))))</formula>
    </cfRule>
  </conditionalFormatting>
  <conditionalFormatting sqref="J40">
    <cfRule type="expression" priority="8964">
      <formula>ROW() - 2 &gt; SUMPRODUCT(MAX(($B31:$B41&lt;&gt;"")*(ROW($B31:J41))))</formula>
    </cfRule>
  </conditionalFormatting>
  <conditionalFormatting sqref="B40:J40">
    <cfRule type="expression" dxfId="4157" priority="8960">
      <formula>$D40=""</formula>
    </cfRule>
  </conditionalFormatting>
  <conditionalFormatting sqref="B41:J41">
    <cfRule type="expression" dxfId="4156" priority="8961">
      <formula>$D40=""</formula>
    </cfRule>
  </conditionalFormatting>
  <conditionalFormatting sqref="B40:E41">
    <cfRule type="expression" dxfId="4155" priority="8962">
      <formula>MOD($B40,2)=0</formula>
    </cfRule>
    <cfRule type="expression" dxfId="4154" priority="8963">
      <formula>MOD($B40,2)=1</formula>
    </cfRule>
  </conditionalFormatting>
  <conditionalFormatting sqref="F43">
    <cfRule type="expression" priority="8948">
      <formula>ROW() - 2 &gt; SUMPRODUCT(MAX(($B34:$B43&lt;&gt;"")*(ROW(C34:$E43))))</formula>
    </cfRule>
  </conditionalFormatting>
  <conditionalFormatting sqref="C42">
    <cfRule type="expression" priority="8947">
      <formula>ROW() - 2 &gt; SUMPRODUCT(MAX(($B33:$B43&lt;&gt;"")*(ROW($B33:C43))))</formula>
    </cfRule>
  </conditionalFormatting>
  <conditionalFormatting sqref="E42">
    <cfRule type="expression" priority="8946">
      <formula>ROW() - 2 &gt; SUMPRODUCT(MAX(($B33:$B43&lt;&gt;"")*(ROW($B33:E43))))</formula>
    </cfRule>
  </conditionalFormatting>
  <conditionalFormatting sqref="G42">
    <cfRule type="expression" priority="8945">
      <formula>ROW() - 2 &gt; SUMPRODUCT(MAX(($B33:$B43&lt;&gt;"")*(ROW($B33:G43))))</formula>
    </cfRule>
  </conditionalFormatting>
  <conditionalFormatting sqref="H42">
    <cfRule type="expression" priority="8944">
      <formula>ROW() - 2 &gt; SUMPRODUCT(MAX(($B33:$B43&lt;&gt;"")*(ROW($B33:H43))))</formula>
    </cfRule>
  </conditionalFormatting>
  <conditionalFormatting sqref="I42">
    <cfRule type="expression" priority="8943">
      <formula>ROW() - 2 &gt; SUMPRODUCT(MAX(($B33:$B43&lt;&gt;"")*(ROW($B33:I43))))</formula>
    </cfRule>
  </conditionalFormatting>
  <conditionalFormatting sqref="J42">
    <cfRule type="expression" priority="8942">
      <formula>ROW() - 2 &gt; SUMPRODUCT(MAX(($B33:$B43&lt;&gt;"")*(ROW($B33:J43))))</formula>
    </cfRule>
  </conditionalFormatting>
  <conditionalFormatting sqref="B42:J42">
    <cfRule type="expression" dxfId="4153" priority="8938">
      <formula>$D42=""</formula>
    </cfRule>
  </conditionalFormatting>
  <conditionalFormatting sqref="B43:J43">
    <cfRule type="expression" dxfId="4152" priority="8939">
      <formula>$D42=""</formula>
    </cfRule>
  </conditionalFormatting>
  <conditionalFormatting sqref="B42:E43">
    <cfRule type="expression" dxfId="4151" priority="8940">
      <formula>MOD($B42,2)=0</formula>
    </cfRule>
    <cfRule type="expression" dxfId="4150" priority="8941">
      <formula>MOD($B42,2)=1</formula>
    </cfRule>
  </conditionalFormatting>
  <conditionalFormatting sqref="F45">
    <cfRule type="expression" priority="8926">
      <formula>ROW() - 2 &gt; SUMPRODUCT(MAX(($B36:$B45&lt;&gt;"")*(ROW(C36:$E45))))</formula>
    </cfRule>
  </conditionalFormatting>
  <conditionalFormatting sqref="C44">
    <cfRule type="expression" priority="8925">
      <formula>ROW() - 2 &gt; SUMPRODUCT(MAX(($B35:$B45&lt;&gt;"")*(ROW($B35:C45))))</formula>
    </cfRule>
  </conditionalFormatting>
  <conditionalFormatting sqref="E44">
    <cfRule type="expression" priority="8924">
      <formula>ROW() - 2 &gt; SUMPRODUCT(MAX(($B35:$B45&lt;&gt;"")*(ROW($B35:E45))))</formula>
    </cfRule>
  </conditionalFormatting>
  <conditionalFormatting sqref="G44">
    <cfRule type="expression" priority="8923">
      <formula>ROW() - 2 &gt; SUMPRODUCT(MAX(($B35:$B45&lt;&gt;"")*(ROW($B35:G45))))</formula>
    </cfRule>
  </conditionalFormatting>
  <conditionalFormatting sqref="H44">
    <cfRule type="expression" priority="8922">
      <formula>ROW() - 2 &gt; SUMPRODUCT(MAX(($B35:$B45&lt;&gt;"")*(ROW($B35:H45))))</formula>
    </cfRule>
  </conditionalFormatting>
  <conditionalFormatting sqref="I44">
    <cfRule type="expression" priority="8921">
      <formula>ROW() - 2 &gt; SUMPRODUCT(MAX(($B35:$B45&lt;&gt;"")*(ROW($B35:I45))))</formula>
    </cfRule>
  </conditionalFormatting>
  <conditionalFormatting sqref="J44">
    <cfRule type="expression" priority="8920">
      <formula>ROW() - 2 &gt; SUMPRODUCT(MAX(($B35:$B45&lt;&gt;"")*(ROW($B35:J45))))</formula>
    </cfRule>
  </conditionalFormatting>
  <conditionalFormatting sqref="B44:J44">
    <cfRule type="expression" dxfId="4149" priority="8916">
      <formula>$D44=""</formula>
    </cfRule>
  </conditionalFormatting>
  <conditionalFormatting sqref="B45:J45">
    <cfRule type="expression" dxfId="4148" priority="8917">
      <formula>$D44=""</formula>
    </cfRule>
  </conditionalFormatting>
  <conditionalFormatting sqref="B44:E45">
    <cfRule type="expression" dxfId="4147" priority="8918">
      <formula>MOD($B44,2)=0</formula>
    </cfRule>
    <cfRule type="expression" dxfId="4146" priority="8919">
      <formula>MOD($B44,2)=1</formula>
    </cfRule>
  </conditionalFormatting>
  <conditionalFormatting sqref="F47">
    <cfRule type="expression" priority="8904">
      <formula>ROW() - 2 &gt; SUMPRODUCT(MAX(($B38:$B47&lt;&gt;"")*(ROW(C38:$E47))))</formula>
    </cfRule>
  </conditionalFormatting>
  <conditionalFormatting sqref="C46">
    <cfRule type="expression" priority="8903">
      <formula>ROW() - 2 &gt; SUMPRODUCT(MAX(($B37:$B47&lt;&gt;"")*(ROW($B37:C47))))</formula>
    </cfRule>
  </conditionalFormatting>
  <conditionalFormatting sqref="E46">
    <cfRule type="expression" priority="8902">
      <formula>ROW() - 2 &gt; SUMPRODUCT(MAX(($B37:$B47&lt;&gt;"")*(ROW($B37:E47))))</formula>
    </cfRule>
  </conditionalFormatting>
  <conditionalFormatting sqref="G46">
    <cfRule type="expression" priority="8901">
      <formula>ROW() - 2 &gt; SUMPRODUCT(MAX(($B37:$B47&lt;&gt;"")*(ROW($B37:G47))))</formula>
    </cfRule>
  </conditionalFormatting>
  <conditionalFormatting sqref="H46">
    <cfRule type="expression" priority="8900">
      <formula>ROW() - 2 &gt; SUMPRODUCT(MAX(($B37:$B47&lt;&gt;"")*(ROW($B37:H47))))</formula>
    </cfRule>
  </conditionalFormatting>
  <conditionalFormatting sqref="I46">
    <cfRule type="expression" priority="8899">
      <formula>ROW() - 2 &gt; SUMPRODUCT(MAX(($B37:$B47&lt;&gt;"")*(ROW($B37:I47))))</formula>
    </cfRule>
  </conditionalFormatting>
  <conditionalFormatting sqref="J46">
    <cfRule type="expression" priority="8898">
      <formula>ROW() - 2 &gt; SUMPRODUCT(MAX(($B37:$B47&lt;&gt;"")*(ROW($B37:J47))))</formula>
    </cfRule>
  </conditionalFormatting>
  <conditionalFormatting sqref="B46:J46">
    <cfRule type="expression" dxfId="4145" priority="8894">
      <formula>$D46=""</formula>
    </cfRule>
  </conditionalFormatting>
  <conditionalFormatting sqref="B47:J47">
    <cfRule type="expression" dxfId="4144" priority="8895">
      <formula>$D46=""</formula>
    </cfRule>
  </conditionalFormatting>
  <conditionalFormatting sqref="B46:E47">
    <cfRule type="expression" dxfId="4143" priority="8896">
      <formula>MOD($B46,2)=0</formula>
    </cfRule>
    <cfRule type="expression" dxfId="4142" priority="8897">
      <formula>MOD($B46,2)=1</formula>
    </cfRule>
  </conditionalFormatting>
  <conditionalFormatting sqref="F49">
    <cfRule type="expression" priority="8882">
      <formula>ROW() - 2 &gt; SUMPRODUCT(MAX(($B40:$B49&lt;&gt;"")*(ROW(C40:$E49))))</formula>
    </cfRule>
  </conditionalFormatting>
  <conditionalFormatting sqref="C48">
    <cfRule type="expression" priority="8881">
      <formula>ROW() - 2 &gt; SUMPRODUCT(MAX(($B39:$B49&lt;&gt;"")*(ROW($B39:C49))))</formula>
    </cfRule>
  </conditionalFormatting>
  <conditionalFormatting sqref="E48">
    <cfRule type="expression" priority="8880">
      <formula>ROW() - 2 &gt; SUMPRODUCT(MAX(($B39:$B49&lt;&gt;"")*(ROW($B39:E49))))</formula>
    </cfRule>
  </conditionalFormatting>
  <conditionalFormatting sqref="G48">
    <cfRule type="expression" priority="8879">
      <formula>ROW() - 2 &gt; SUMPRODUCT(MAX(($B39:$B49&lt;&gt;"")*(ROW($B39:G49))))</formula>
    </cfRule>
  </conditionalFormatting>
  <conditionalFormatting sqref="H48">
    <cfRule type="expression" priority="8878">
      <formula>ROW() - 2 &gt; SUMPRODUCT(MAX(($B39:$B49&lt;&gt;"")*(ROW($B39:H49))))</formula>
    </cfRule>
  </conditionalFormatting>
  <conditionalFormatting sqref="I48">
    <cfRule type="expression" priority="8877">
      <formula>ROW() - 2 &gt; SUMPRODUCT(MAX(($B39:$B49&lt;&gt;"")*(ROW($B39:I49))))</formula>
    </cfRule>
  </conditionalFormatting>
  <conditionalFormatting sqref="J48">
    <cfRule type="expression" priority="8876">
      <formula>ROW() - 2 &gt; SUMPRODUCT(MAX(($B39:$B49&lt;&gt;"")*(ROW($B39:J49))))</formula>
    </cfRule>
  </conditionalFormatting>
  <conditionalFormatting sqref="B48:J48">
    <cfRule type="expression" dxfId="4141" priority="8872">
      <formula>$D48=""</formula>
    </cfRule>
  </conditionalFormatting>
  <conditionalFormatting sqref="B49:J49">
    <cfRule type="expression" dxfId="4140" priority="8873">
      <formula>$D48=""</formula>
    </cfRule>
  </conditionalFormatting>
  <conditionalFormatting sqref="B48:E49">
    <cfRule type="expression" dxfId="4139" priority="8874">
      <formula>MOD($B48,2)=0</formula>
    </cfRule>
    <cfRule type="expression" dxfId="4138" priority="8875">
      <formula>MOD($B48,2)=1</formula>
    </cfRule>
  </conditionalFormatting>
  <conditionalFormatting sqref="C50">
    <cfRule type="expression" priority="8859">
      <formula>ROW() - 2 &gt; SUMPRODUCT(MAX(($B41:$B51&lt;&gt;"")*(ROW($B41:C51))))</formula>
    </cfRule>
  </conditionalFormatting>
  <conditionalFormatting sqref="E50">
    <cfRule type="expression" priority="8858">
      <formula>ROW() - 2 &gt; SUMPRODUCT(MAX(($B41:$B51&lt;&gt;"")*(ROW($B41:E51))))</formula>
    </cfRule>
  </conditionalFormatting>
  <conditionalFormatting sqref="G50">
    <cfRule type="expression" priority="8857">
      <formula>ROW() - 2 &gt; SUMPRODUCT(MAX(($B41:$B51&lt;&gt;"")*(ROW($B41:G51))))</formula>
    </cfRule>
  </conditionalFormatting>
  <conditionalFormatting sqref="H50">
    <cfRule type="expression" priority="8856">
      <formula>ROW() - 2 &gt; SUMPRODUCT(MAX(($B41:$B51&lt;&gt;"")*(ROW($B41:H51))))</formula>
    </cfRule>
  </conditionalFormatting>
  <conditionalFormatting sqref="I50">
    <cfRule type="expression" priority="8855">
      <formula>ROW() - 2 &gt; SUMPRODUCT(MAX(($B41:$B51&lt;&gt;"")*(ROW($B41:I51))))</formula>
    </cfRule>
  </conditionalFormatting>
  <conditionalFormatting sqref="J50">
    <cfRule type="expression" priority="8854">
      <formula>ROW() - 2 &gt; SUMPRODUCT(MAX(($B41:$B51&lt;&gt;"")*(ROW($B41:J51))))</formula>
    </cfRule>
  </conditionalFormatting>
  <conditionalFormatting sqref="B50:E50 G50:J50">
    <cfRule type="expression" dxfId="4137" priority="8850">
      <formula>$D50=""</formula>
    </cfRule>
  </conditionalFormatting>
  <conditionalFormatting sqref="B51:E51 G51:J51">
    <cfRule type="expression" dxfId="4136" priority="8851">
      <formula>$D50=""</formula>
    </cfRule>
  </conditionalFormatting>
  <conditionalFormatting sqref="B50:E51">
    <cfRule type="expression" dxfId="4135" priority="8852">
      <formula>MOD($B50,2)=0</formula>
    </cfRule>
    <cfRule type="expression" dxfId="4134" priority="8853">
      <formula>MOD($B50,2)=1</formula>
    </cfRule>
  </conditionalFormatting>
  <conditionalFormatting sqref="C52">
    <cfRule type="expression" priority="8837">
      <formula>ROW() - 2 &gt; SUMPRODUCT(MAX(($B43:$B53&lt;&gt;"")*(ROW($B43:C53))))</formula>
    </cfRule>
  </conditionalFormatting>
  <conditionalFormatting sqref="E52">
    <cfRule type="expression" priority="8836">
      <formula>ROW() - 2 &gt; SUMPRODUCT(MAX(($B43:$B53&lt;&gt;"")*(ROW($B43:E53))))</formula>
    </cfRule>
  </conditionalFormatting>
  <conditionalFormatting sqref="G52">
    <cfRule type="expression" priority="8835">
      <formula>ROW() - 2 &gt; SUMPRODUCT(MAX(($B43:$B53&lt;&gt;"")*(ROW($B43:G53))))</formula>
    </cfRule>
  </conditionalFormatting>
  <conditionalFormatting sqref="H52">
    <cfRule type="expression" priority="8834">
      <formula>ROW() - 2 &gt; SUMPRODUCT(MAX(($B43:$B53&lt;&gt;"")*(ROW($B43:H53))))</formula>
    </cfRule>
  </conditionalFormatting>
  <conditionalFormatting sqref="J52">
    <cfRule type="expression" priority="8832">
      <formula>ROW() - 2 &gt; SUMPRODUCT(MAX(($B43:$B53&lt;&gt;"")*(ROW($B43:J53))))</formula>
    </cfRule>
  </conditionalFormatting>
  <conditionalFormatting sqref="B52:E52 G52:H52 J52">
    <cfRule type="expression" dxfId="4133" priority="8828">
      <formula>$D52=""</formula>
    </cfRule>
  </conditionalFormatting>
  <conditionalFormatting sqref="B53:E53 G53:H53 J53">
    <cfRule type="expression" dxfId="4132" priority="8829">
      <formula>$D52=""</formula>
    </cfRule>
  </conditionalFormatting>
  <conditionalFormatting sqref="B52:E53">
    <cfRule type="expression" dxfId="4131" priority="8830">
      <formula>MOD($B52,2)=0</formula>
    </cfRule>
    <cfRule type="expression" dxfId="4130" priority="8831">
      <formula>MOD($B52,2)=1</formula>
    </cfRule>
  </conditionalFormatting>
  <conditionalFormatting sqref="C54">
    <cfRule type="expression" priority="8815">
      <formula>ROW() - 2 &gt; SUMPRODUCT(MAX(($B45:$B55&lt;&gt;"")*(ROW($B45:C55))))</formula>
    </cfRule>
  </conditionalFormatting>
  <conditionalFormatting sqref="E54">
    <cfRule type="expression" priority="8814">
      <formula>ROW() - 2 &gt; SUMPRODUCT(MAX(($B45:$B55&lt;&gt;"")*(ROW($B45:E55))))</formula>
    </cfRule>
  </conditionalFormatting>
  <conditionalFormatting sqref="G54">
    <cfRule type="expression" priority="8813">
      <formula>ROW() - 2 &gt; SUMPRODUCT(MAX(($B45:$B55&lt;&gt;"")*(ROW($B45:G55))))</formula>
    </cfRule>
  </conditionalFormatting>
  <conditionalFormatting sqref="H54">
    <cfRule type="expression" priority="8812">
      <formula>ROW() - 2 &gt; SUMPRODUCT(MAX(($B45:$B55&lt;&gt;"")*(ROW($B45:H55))))</formula>
    </cfRule>
  </conditionalFormatting>
  <conditionalFormatting sqref="B54:E54 G54:H54">
    <cfRule type="expression" dxfId="4129" priority="8806">
      <formula>$D54=""</formula>
    </cfRule>
  </conditionalFormatting>
  <conditionalFormatting sqref="B55:E55 G55:H55">
    <cfRule type="expression" dxfId="4128" priority="8807">
      <formula>$D54=""</formula>
    </cfRule>
  </conditionalFormatting>
  <conditionalFormatting sqref="B54:E55">
    <cfRule type="expression" dxfId="4127" priority="8808">
      <formula>MOD($B54,2)=0</formula>
    </cfRule>
    <cfRule type="expression" dxfId="4126" priority="8809">
      <formula>MOD($B54,2)=1</formula>
    </cfRule>
  </conditionalFormatting>
  <conditionalFormatting sqref="F57">
    <cfRule type="expression" priority="8794">
      <formula>ROW() - 2 &gt; SUMPRODUCT(MAX(($B48:$B57&lt;&gt;"")*(ROW(C48:$E57))))</formula>
    </cfRule>
  </conditionalFormatting>
  <conditionalFormatting sqref="C56">
    <cfRule type="expression" priority="8793">
      <formula>ROW() - 2 &gt; SUMPRODUCT(MAX(($B47:$B57&lt;&gt;"")*(ROW($B47:C57))))</formula>
    </cfRule>
  </conditionalFormatting>
  <conditionalFormatting sqref="E56">
    <cfRule type="expression" priority="8792">
      <formula>ROW() - 2 &gt; SUMPRODUCT(MAX(($B47:$B57&lt;&gt;"")*(ROW($B47:E57))))</formula>
    </cfRule>
  </conditionalFormatting>
  <conditionalFormatting sqref="G56">
    <cfRule type="expression" priority="8791">
      <formula>ROW() - 2 &gt; SUMPRODUCT(MAX(($B47:$B57&lt;&gt;"")*(ROW($B47:G57))))</formula>
    </cfRule>
  </conditionalFormatting>
  <conditionalFormatting sqref="H56">
    <cfRule type="expression" priority="8790">
      <formula>ROW() - 2 &gt; SUMPRODUCT(MAX(($B47:$B57&lt;&gt;"")*(ROW($B47:H57))))</formula>
    </cfRule>
  </conditionalFormatting>
  <conditionalFormatting sqref="J56">
    <cfRule type="expression" priority="8788">
      <formula>ROW() - 2 &gt; SUMPRODUCT(MAX(($B47:$B57&lt;&gt;"")*(ROW($B47:J57))))</formula>
    </cfRule>
  </conditionalFormatting>
  <conditionalFormatting sqref="B56:E56 G56:H56 J56">
    <cfRule type="expression" dxfId="4125" priority="8784">
      <formula>$D56=""</formula>
    </cfRule>
  </conditionalFormatting>
  <conditionalFormatting sqref="B57:H57 J57">
    <cfRule type="expression" dxfId="4124" priority="8785">
      <formula>$D56=""</formula>
    </cfRule>
  </conditionalFormatting>
  <conditionalFormatting sqref="B56:E57">
    <cfRule type="expression" dxfId="4123" priority="8786">
      <formula>MOD($B56,2)=0</formula>
    </cfRule>
    <cfRule type="expression" dxfId="4122" priority="8787">
      <formula>MOD($B56,2)=1</formula>
    </cfRule>
  </conditionalFormatting>
  <conditionalFormatting sqref="F59">
    <cfRule type="expression" priority="8772">
      <formula>ROW() - 2 &gt; SUMPRODUCT(MAX(($B50:$B59&lt;&gt;"")*(ROW(C50:$E59))))</formula>
    </cfRule>
  </conditionalFormatting>
  <conditionalFormatting sqref="C58">
    <cfRule type="expression" priority="8771">
      <formula>ROW() - 2 &gt; SUMPRODUCT(MAX(($B49:$B59&lt;&gt;"")*(ROW($B49:C59))))</formula>
    </cfRule>
  </conditionalFormatting>
  <conditionalFormatting sqref="E58">
    <cfRule type="expression" priority="8770">
      <formula>ROW() - 2 &gt; SUMPRODUCT(MAX(($B49:$B59&lt;&gt;"")*(ROW($B49:E59))))</formula>
    </cfRule>
  </conditionalFormatting>
  <conditionalFormatting sqref="G58">
    <cfRule type="expression" priority="8769">
      <formula>ROW() - 2 &gt; SUMPRODUCT(MAX(($B49:$B59&lt;&gt;"")*(ROW($B49:G59))))</formula>
    </cfRule>
  </conditionalFormatting>
  <conditionalFormatting sqref="H58">
    <cfRule type="expression" priority="8768">
      <formula>ROW() - 2 &gt; SUMPRODUCT(MAX(($B49:$B59&lt;&gt;"")*(ROW($B49:H59))))</formula>
    </cfRule>
  </conditionalFormatting>
  <conditionalFormatting sqref="I58">
    <cfRule type="expression" priority="8767">
      <formula>ROW() - 2 &gt; SUMPRODUCT(MAX(($B49:$B59&lt;&gt;"")*(ROW($B49:I59))))</formula>
    </cfRule>
  </conditionalFormatting>
  <conditionalFormatting sqref="J58">
    <cfRule type="expression" priority="8766">
      <formula>ROW() - 2 &gt; SUMPRODUCT(MAX(($B49:$B59&lt;&gt;"")*(ROW($B49:J59))))</formula>
    </cfRule>
  </conditionalFormatting>
  <conditionalFormatting sqref="B58:J58">
    <cfRule type="expression" dxfId="4121" priority="8762">
      <formula>$D58=""</formula>
    </cfRule>
  </conditionalFormatting>
  <conditionalFormatting sqref="B59:J59">
    <cfRule type="expression" dxfId="4120" priority="8763">
      <formula>$D58=""</formula>
    </cfRule>
  </conditionalFormatting>
  <conditionalFormatting sqref="B58:E59">
    <cfRule type="expression" dxfId="4119" priority="8764">
      <formula>MOD($B58,2)=0</formula>
    </cfRule>
    <cfRule type="expression" dxfId="4118" priority="8765">
      <formula>MOD($B58,2)=1</formula>
    </cfRule>
  </conditionalFormatting>
  <conditionalFormatting sqref="F61">
    <cfRule type="expression" priority="8750">
      <formula>ROW() - 2 &gt; SUMPRODUCT(MAX(($B52:$B61&lt;&gt;"")*(ROW(C52:$E61))))</formula>
    </cfRule>
  </conditionalFormatting>
  <conditionalFormatting sqref="C60">
    <cfRule type="expression" priority="8749">
      <formula>ROW() - 2 &gt; SUMPRODUCT(MAX(($B51:$B61&lt;&gt;"")*(ROW($B51:C61))))</formula>
    </cfRule>
  </conditionalFormatting>
  <conditionalFormatting sqref="E60">
    <cfRule type="expression" priority="8748">
      <formula>ROW() - 2 &gt; SUMPRODUCT(MAX(($B51:$B61&lt;&gt;"")*(ROW($B51:E61))))</formula>
    </cfRule>
  </conditionalFormatting>
  <conditionalFormatting sqref="G60">
    <cfRule type="expression" priority="8747">
      <formula>ROW() - 2 &gt; SUMPRODUCT(MAX(($B51:$B61&lt;&gt;"")*(ROW($B51:G61))))</formula>
    </cfRule>
  </conditionalFormatting>
  <conditionalFormatting sqref="H60">
    <cfRule type="expression" priority="8746">
      <formula>ROW() - 2 &gt; SUMPRODUCT(MAX(($B51:$B61&lt;&gt;"")*(ROW($B51:H61))))</formula>
    </cfRule>
  </conditionalFormatting>
  <conditionalFormatting sqref="I60">
    <cfRule type="expression" priority="8745">
      <formula>ROW() - 2 &gt; SUMPRODUCT(MAX(($B51:$B61&lt;&gt;"")*(ROW($B51:I61))))</formula>
    </cfRule>
  </conditionalFormatting>
  <conditionalFormatting sqref="J60">
    <cfRule type="expression" priority="8744">
      <formula>ROW() - 2 &gt; SUMPRODUCT(MAX(($B51:$B61&lt;&gt;"")*(ROW($B51:J61))))</formula>
    </cfRule>
  </conditionalFormatting>
  <conditionalFormatting sqref="B60:J60">
    <cfRule type="expression" dxfId="4117" priority="8740">
      <formula>$D60=""</formula>
    </cfRule>
  </conditionalFormatting>
  <conditionalFormatting sqref="B61:J61">
    <cfRule type="expression" dxfId="4116" priority="8741">
      <formula>$D60=""</formula>
    </cfRule>
  </conditionalFormatting>
  <conditionalFormatting sqref="B60:E61">
    <cfRule type="expression" dxfId="4115" priority="8742">
      <formula>MOD($B60,2)=0</formula>
    </cfRule>
    <cfRule type="expression" dxfId="4114" priority="8743">
      <formula>MOD($B60,2)=1</formula>
    </cfRule>
  </conditionalFormatting>
  <conditionalFormatting sqref="F63">
    <cfRule type="expression" priority="8728">
      <formula>ROW() - 2 &gt; SUMPRODUCT(MAX(($B54:$B63&lt;&gt;"")*(ROW(C54:$E63))))</formula>
    </cfRule>
  </conditionalFormatting>
  <conditionalFormatting sqref="C62">
    <cfRule type="expression" priority="8727">
      <formula>ROW() - 2 &gt; SUMPRODUCT(MAX(($B53:$B63&lt;&gt;"")*(ROW($B53:C63))))</formula>
    </cfRule>
  </conditionalFormatting>
  <conditionalFormatting sqref="E62">
    <cfRule type="expression" priority="8726">
      <formula>ROW() - 2 &gt; SUMPRODUCT(MAX(($B53:$B63&lt;&gt;"")*(ROW($B53:E63))))</formula>
    </cfRule>
  </conditionalFormatting>
  <conditionalFormatting sqref="G62">
    <cfRule type="expression" priority="8725">
      <formula>ROW() - 2 &gt; SUMPRODUCT(MAX(($B53:$B63&lt;&gt;"")*(ROW($B53:G63))))</formula>
    </cfRule>
  </conditionalFormatting>
  <conditionalFormatting sqref="H62">
    <cfRule type="expression" priority="8724">
      <formula>ROW() - 2 &gt; SUMPRODUCT(MAX(($B53:$B63&lt;&gt;"")*(ROW($B53:H63))))</formula>
    </cfRule>
  </conditionalFormatting>
  <conditionalFormatting sqref="I62">
    <cfRule type="expression" priority="8723">
      <formula>ROW() - 2 &gt; SUMPRODUCT(MAX(($B53:$B63&lt;&gt;"")*(ROW($B53:I63))))</formula>
    </cfRule>
  </conditionalFormatting>
  <conditionalFormatting sqref="J62">
    <cfRule type="expression" priority="8722">
      <formula>ROW() - 2 &gt; SUMPRODUCT(MAX(($B53:$B63&lt;&gt;"")*(ROW($B53:J63))))</formula>
    </cfRule>
  </conditionalFormatting>
  <conditionalFormatting sqref="B62:J62">
    <cfRule type="expression" dxfId="4113" priority="8718">
      <formula>$D62=""</formula>
    </cfRule>
  </conditionalFormatting>
  <conditionalFormatting sqref="B63:J63">
    <cfRule type="expression" dxfId="4112" priority="8719">
      <formula>$D62=""</formula>
    </cfRule>
  </conditionalFormatting>
  <conditionalFormatting sqref="B62:E63">
    <cfRule type="expression" dxfId="4111" priority="8720">
      <formula>MOD($B62,2)=0</formula>
    </cfRule>
    <cfRule type="expression" dxfId="4110" priority="8721">
      <formula>MOD($B62,2)=1</formula>
    </cfRule>
  </conditionalFormatting>
  <conditionalFormatting sqref="F65">
    <cfRule type="expression" priority="8706">
      <formula>ROW() - 2 &gt; SUMPRODUCT(MAX(($B56:$B65&lt;&gt;"")*(ROW(C56:$E65))))</formula>
    </cfRule>
  </conditionalFormatting>
  <conditionalFormatting sqref="C64">
    <cfRule type="expression" priority="8705">
      <formula>ROW() - 2 &gt; SUMPRODUCT(MAX(($B55:$B65&lt;&gt;"")*(ROW($B55:C65))))</formula>
    </cfRule>
  </conditionalFormatting>
  <conditionalFormatting sqref="E64">
    <cfRule type="expression" priority="8704">
      <formula>ROW() - 2 &gt; SUMPRODUCT(MAX(($B55:$B65&lt;&gt;"")*(ROW($B55:E65))))</formula>
    </cfRule>
  </conditionalFormatting>
  <conditionalFormatting sqref="G64">
    <cfRule type="expression" priority="8703">
      <formula>ROW() - 2 &gt; SUMPRODUCT(MAX(($B55:$B65&lt;&gt;"")*(ROW($B55:G65))))</formula>
    </cfRule>
  </conditionalFormatting>
  <conditionalFormatting sqref="H64">
    <cfRule type="expression" priority="8702">
      <formula>ROW() - 2 &gt; SUMPRODUCT(MAX(($B55:$B65&lt;&gt;"")*(ROW($B55:H65))))</formula>
    </cfRule>
  </conditionalFormatting>
  <conditionalFormatting sqref="I64">
    <cfRule type="expression" priority="8701">
      <formula>ROW() - 2 &gt; SUMPRODUCT(MAX(($B55:$B65&lt;&gt;"")*(ROW($B55:I65))))</formula>
    </cfRule>
  </conditionalFormatting>
  <conditionalFormatting sqref="J64">
    <cfRule type="expression" priority="8700">
      <formula>ROW() - 2 &gt; SUMPRODUCT(MAX(($B55:$B65&lt;&gt;"")*(ROW($B55:J65))))</formula>
    </cfRule>
  </conditionalFormatting>
  <conditionalFormatting sqref="B64:J64">
    <cfRule type="expression" dxfId="4109" priority="8696">
      <formula>$D64=""</formula>
    </cfRule>
  </conditionalFormatting>
  <conditionalFormatting sqref="B65:J65">
    <cfRule type="expression" dxfId="4108" priority="8697">
      <formula>$D64=""</formula>
    </cfRule>
  </conditionalFormatting>
  <conditionalFormatting sqref="B64:E65">
    <cfRule type="expression" dxfId="4107" priority="8698">
      <formula>MOD($B64,2)=0</formula>
    </cfRule>
    <cfRule type="expression" dxfId="4106" priority="8699">
      <formula>MOD($B64,2)=1</formula>
    </cfRule>
  </conditionalFormatting>
  <conditionalFormatting sqref="F67">
    <cfRule type="expression" priority="8684">
      <formula>ROW() - 2 &gt; SUMPRODUCT(MAX(($B58:$B67&lt;&gt;"")*(ROW(C58:$E67))))</formula>
    </cfRule>
  </conditionalFormatting>
  <conditionalFormatting sqref="C66">
    <cfRule type="expression" priority="8683">
      <formula>ROW() - 2 &gt; SUMPRODUCT(MAX(($B57:$B67&lt;&gt;"")*(ROW($B57:C67))))</formula>
    </cfRule>
  </conditionalFormatting>
  <conditionalFormatting sqref="E66">
    <cfRule type="expression" priority="8682">
      <formula>ROW() - 2 &gt; SUMPRODUCT(MAX(($B57:$B67&lt;&gt;"")*(ROW($B57:E67))))</formula>
    </cfRule>
  </conditionalFormatting>
  <conditionalFormatting sqref="G66">
    <cfRule type="expression" priority="8681">
      <formula>ROW() - 2 &gt; SUMPRODUCT(MAX(($B57:$B67&lt;&gt;"")*(ROW($B57:G67))))</formula>
    </cfRule>
  </conditionalFormatting>
  <conditionalFormatting sqref="H66">
    <cfRule type="expression" priority="8680">
      <formula>ROW() - 2 &gt; SUMPRODUCT(MAX(($B57:$B67&lt;&gt;"")*(ROW($B57:H67))))</formula>
    </cfRule>
  </conditionalFormatting>
  <conditionalFormatting sqref="I66">
    <cfRule type="expression" priority="8679">
      <formula>ROW() - 2 &gt; SUMPRODUCT(MAX(($B57:$B67&lt;&gt;"")*(ROW($B57:I67))))</formula>
    </cfRule>
  </conditionalFormatting>
  <conditionalFormatting sqref="J66">
    <cfRule type="expression" priority="8678">
      <formula>ROW() - 2 &gt; SUMPRODUCT(MAX(($B57:$B67&lt;&gt;"")*(ROW($B57:J67))))</formula>
    </cfRule>
  </conditionalFormatting>
  <conditionalFormatting sqref="B66:J66">
    <cfRule type="expression" dxfId="4105" priority="8674">
      <formula>$D66=""</formula>
    </cfRule>
  </conditionalFormatting>
  <conditionalFormatting sqref="B67:J67">
    <cfRule type="expression" dxfId="4104" priority="8675">
      <formula>$D66=""</formula>
    </cfRule>
  </conditionalFormatting>
  <conditionalFormatting sqref="B66:E67">
    <cfRule type="expression" dxfId="4103" priority="8676">
      <formula>MOD($B66,2)=0</formula>
    </cfRule>
    <cfRule type="expression" dxfId="4102" priority="8677">
      <formula>MOD($B66,2)=1</formula>
    </cfRule>
  </conditionalFormatting>
  <conditionalFormatting sqref="F69">
    <cfRule type="expression" priority="8662">
      <formula>ROW() - 2 &gt; SUMPRODUCT(MAX(($B60:$B69&lt;&gt;"")*(ROW(C60:$E69))))</formula>
    </cfRule>
  </conditionalFormatting>
  <conditionalFormatting sqref="C68">
    <cfRule type="expression" priority="8661">
      <formula>ROW() - 2 &gt; SUMPRODUCT(MAX(($B59:$B69&lt;&gt;"")*(ROW($B59:C69))))</formula>
    </cfRule>
  </conditionalFormatting>
  <conditionalFormatting sqref="E68">
    <cfRule type="expression" priority="8660">
      <formula>ROW() - 2 &gt; SUMPRODUCT(MAX(($B59:$B69&lt;&gt;"")*(ROW($B59:E69))))</formula>
    </cfRule>
  </conditionalFormatting>
  <conditionalFormatting sqref="G68">
    <cfRule type="expression" priority="8659">
      <formula>ROW() - 2 &gt; SUMPRODUCT(MAX(($B59:$B69&lt;&gt;"")*(ROW($B59:G69))))</formula>
    </cfRule>
  </conditionalFormatting>
  <conditionalFormatting sqref="H68">
    <cfRule type="expression" priority="8658">
      <formula>ROW() - 2 &gt; SUMPRODUCT(MAX(($B59:$B69&lt;&gt;"")*(ROW($B59:H69))))</formula>
    </cfRule>
  </conditionalFormatting>
  <conditionalFormatting sqref="I68">
    <cfRule type="expression" priority="8657">
      <formula>ROW() - 2 &gt; SUMPRODUCT(MAX(($B59:$B69&lt;&gt;"")*(ROW($B59:I69))))</formula>
    </cfRule>
  </conditionalFormatting>
  <conditionalFormatting sqref="J68">
    <cfRule type="expression" priority="8656">
      <formula>ROW() - 2 &gt; SUMPRODUCT(MAX(($B59:$B69&lt;&gt;"")*(ROW($B59:J69))))</formula>
    </cfRule>
  </conditionalFormatting>
  <conditionalFormatting sqref="B68:J68">
    <cfRule type="expression" dxfId="4101" priority="8652">
      <formula>$D68=""</formula>
    </cfRule>
  </conditionalFormatting>
  <conditionalFormatting sqref="B69:J69">
    <cfRule type="expression" dxfId="4100" priority="8653">
      <formula>$D68=""</formula>
    </cfRule>
  </conditionalFormatting>
  <conditionalFormatting sqref="B68:E69">
    <cfRule type="expression" dxfId="4099" priority="8654">
      <formula>MOD($B68,2)=0</formula>
    </cfRule>
    <cfRule type="expression" dxfId="4098" priority="8655">
      <formula>MOD($B68,2)=1</formula>
    </cfRule>
  </conditionalFormatting>
  <conditionalFormatting sqref="F71">
    <cfRule type="expression" priority="8640">
      <formula>ROW() - 2 &gt; SUMPRODUCT(MAX(($B62:$B71&lt;&gt;"")*(ROW(C62:$E71))))</formula>
    </cfRule>
  </conditionalFormatting>
  <conditionalFormatting sqref="C70">
    <cfRule type="expression" priority="8639">
      <formula>ROW() - 2 &gt; SUMPRODUCT(MAX(($B61:$B71&lt;&gt;"")*(ROW($B61:C71))))</formula>
    </cfRule>
  </conditionalFormatting>
  <conditionalFormatting sqref="E70">
    <cfRule type="expression" priority="8638">
      <formula>ROW() - 2 &gt; SUMPRODUCT(MAX(($B61:$B71&lt;&gt;"")*(ROW($B61:E71))))</formula>
    </cfRule>
  </conditionalFormatting>
  <conditionalFormatting sqref="G70">
    <cfRule type="expression" priority="8637">
      <formula>ROW() - 2 &gt; SUMPRODUCT(MAX(($B61:$B71&lt;&gt;"")*(ROW($B61:G71))))</formula>
    </cfRule>
  </conditionalFormatting>
  <conditionalFormatting sqref="H70">
    <cfRule type="expression" priority="8636">
      <formula>ROW() - 2 &gt; SUMPRODUCT(MAX(($B61:$B71&lt;&gt;"")*(ROW($B61:H71))))</formula>
    </cfRule>
  </conditionalFormatting>
  <conditionalFormatting sqref="I70">
    <cfRule type="expression" priority="8635">
      <formula>ROW() - 2 &gt; SUMPRODUCT(MAX(($B61:$B71&lt;&gt;"")*(ROW($B61:I71))))</formula>
    </cfRule>
  </conditionalFormatting>
  <conditionalFormatting sqref="J70">
    <cfRule type="expression" priority="8634">
      <formula>ROW() - 2 &gt; SUMPRODUCT(MAX(($B61:$B71&lt;&gt;"")*(ROW($B61:J71))))</formula>
    </cfRule>
  </conditionalFormatting>
  <conditionalFormatting sqref="B70:J70">
    <cfRule type="expression" dxfId="4097" priority="8630">
      <formula>$D70=""</formula>
    </cfRule>
  </conditionalFormatting>
  <conditionalFormatting sqref="B71:J71">
    <cfRule type="expression" dxfId="4096" priority="8631">
      <formula>$D70=""</formula>
    </cfRule>
  </conditionalFormatting>
  <conditionalFormatting sqref="B70:E71">
    <cfRule type="expression" dxfId="4095" priority="8632">
      <formula>MOD($B70,2)=0</formula>
    </cfRule>
    <cfRule type="expression" dxfId="4094" priority="8633">
      <formula>MOD($B70,2)=1</formula>
    </cfRule>
  </conditionalFormatting>
  <conditionalFormatting sqref="F73">
    <cfRule type="expression" priority="8618">
      <formula>ROW() - 2 &gt; SUMPRODUCT(MAX(($B64:$B73&lt;&gt;"")*(ROW(C64:$E73))))</formula>
    </cfRule>
  </conditionalFormatting>
  <conditionalFormatting sqref="C72">
    <cfRule type="expression" priority="8617">
      <formula>ROW() - 2 &gt; SUMPRODUCT(MAX(($B63:$B73&lt;&gt;"")*(ROW($B63:C73))))</formula>
    </cfRule>
  </conditionalFormatting>
  <conditionalFormatting sqref="E72">
    <cfRule type="expression" priority="8616">
      <formula>ROW() - 2 &gt; SUMPRODUCT(MAX(($B63:$B73&lt;&gt;"")*(ROW($B63:E73))))</formula>
    </cfRule>
  </conditionalFormatting>
  <conditionalFormatting sqref="G72">
    <cfRule type="expression" priority="8615">
      <formula>ROW() - 2 &gt; SUMPRODUCT(MAX(($B63:$B73&lt;&gt;"")*(ROW($B63:G73))))</formula>
    </cfRule>
  </conditionalFormatting>
  <conditionalFormatting sqref="H72">
    <cfRule type="expression" priority="8614">
      <formula>ROW() - 2 &gt; SUMPRODUCT(MAX(($B63:$B73&lt;&gt;"")*(ROW($B63:H73))))</formula>
    </cfRule>
  </conditionalFormatting>
  <conditionalFormatting sqref="I72">
    <cfRule type="expression" priority="8613">
      <formula>ROW() - 2 &gt; SUMPRODUCT(MAX(($B63:$B73&lt;&gt;"")*(ROW($B63:I73))))</formula>
    </cfRule>
  </conditionalFormatting>
  <conditionalFormatting sqref="J72">
    <cfRule type="expression" priority="8612">
      <formula>ROW() - 2 &gt; SUMPRODUCT(MAX(($B63:$B73&lt;&gt;"")*(ROW($B63:J73))))</formula>
    </cfRule>
  </conditionalFormatting>
  <conditionalFormatting sqref="B72:J72">
    <cfRule type="expression" dxfId="4093" priority="8608">
      <formula>$D72=""</formula>
    </cfRule>
  </conditionalFormatting>
  <conditionalFormatting sqref="B73:J73">
    <cfRule type="expression" dxfId="4092" priority="8609">
      <formula>$D72=""</formula>
    </cfRule>
  </conditionalFormatting>
  <conditionalFormatting sqref="B72:E73">
    <cfRule type="expression" dxfId="4091" priority="8610">
      <formula>MOD($B72,2)=0</formula>
    </cfRule>
    <cfRule type="expression" dxfId="4090" priority="8611">
      <formula>MOD($B72,2)=1</formula>
    </cfRule>
  </conditionalFormatting>
  <conditionalFormatting sqref="F75">
    <cfRule type="expression" priority="8596">
      <formula>ROW() - 2 &gt; SUMPRODUCT(MAX(($B66:$B75&lt;&gt;"")*(ROW(C66:$E75))))</formula>
    </cfRule>
  </conditionalFormatting>
  <conditionalFormatting sqref="C74">
    <cfRule type="expression" priority="8595">
      <formula>ROW() - 2 &gt; SUMPRODUCT(MAX(($B65:$B75&lt;&gt;"")*(ROW($B65:C75))))</formula>
    </cfRule>
  </conditionalFormatting>
  <conditionalFormatting sqref="E74">
    <cfRule type="expression" priority="8594">
      <formula>ROW() - 2 &gt; SUMPRODUCT(MAX(($B65:$B75&lt;&gt;"")*(ROW($B65:E75))))</formula>
    </cfRule>
  </conditionalFormatting>
  <conditionalFormatting sqref="G74">
    <cfRule type="expression" priority="8593">
      <formula>ROW() - 2 &gt; SUMPRODUCT(MAX(($B65:$B75&lt;&gt;"")*(ROW($B65:G75))))</formula>
    </cfRule>
  </conditionalFormatting>
  <conditionalFormatting sqref="H74">
    <cfRule type="expression" priority="8592">
      <formula>ROW() - 2 &gt; SUMPRODUCT(MAX(($B65:$B75&lt;&gt;"")*(ROW($B65:H75))))</formula>
    </cfRule>
  </conditionalFormatting>
  <conditionalFormatting sqref="I74">
    <cfRule type="expression" priority="8591">
      <formula>ROW() - 2 &gt; SUMPRODUCT(MAX(($B65:$B75&lt;&gt;"")*(ROW($B65:I75))))</formula>
    </cfRule>
  </conditionalFormatting>
  <conditionalFormatting sqref="J74">
    <cfRule type="expression" priority="8590">
      <formula>ROW() - 2 &gt; SUMPRODUCT(MAX(($B65:$B75&lt;&gt;"")*(ROW($B65:J75))))</formula>
    </cfRule>
  </conditionalFormatting>
  <conditionalFormatting sqref="B74:J74">
    <cfRule type="expression" dxfId="4089" priority="8586">
      <formula>$D74=""</formula>
    </cfRule>
  </conditionalFormatting>
  <conditionalFormatting sqref="B75:J75">
    <cfRule type="expression" dxfId="4088" priority="8587">
      <formula>$D74=""</formula>
    </cfRule>
  </conditionalFormatting>
  <conditionalFormatting sqref="B74:E75">
    <cfRule type="expression" dxfId="4087" priority="8588">
      <formula>MOD($B74,2)=0</formula>
    </cfRule>
    <cfRule type="expression" dxfId="4086" priority="8589">
      <formula>MOD($B74,2)=1</formula>
    </cfRule>
  </conditionalFormatting>
  <conditionalFormatting sqref="F77">
    <cfRule type="expression" priority="8574">
      <formula>ROW() - 2 &gt; SUMPRODUCT(MAX(($B68:$B77&lt;&gt;"")*(ROW(C68:$E77))))</formula>
    </cfRule>
  </conditionalFormatting>
  <conditionalFormatting sqref="C76">
    <cfRule type="expression" priority="8573">
      <formula>ROW() - 2 &gt; SUMPRODUCT(MAX(($B67:$B77&lt;&gt;"")*(ROW($B67:C77))))</formula>
    </cfRule>
  </conditionalFormatting>
  <conditionalFormatting sqref="E76">
    <cfRule type="expression" priority="8572">
      <formula>ROW() - 2 &gt; SUMPRODUCT(MAX(($B67:$B77&lt;&gt;"")*(ROW($B67:E77))))</formula>
    </cfRule>
  </conditionalFormatting>
  <conditionalFormatting sqref="G76">
    <cfRule type="expression" priority="8571">
      <formula>ROW() - 2 &gt; SUMPRODUCT(MAX(($B67:$B77&lt;&gt;"")*(ROW($B67:G77))))</formula>
    </cfRule>
  </conditionalFormatting>
  <conditionalFormatting sqref="H76">
    <cfRule type="expression" priority="8570">
      <formula>ROW() - 2 &gt; SUMPRODUCT(MAX(($B67:$B77&lt;&gt;"")*(ROW($B67:H77))))</formula>
    </cfRule>
  </conditionalFormatting>
  <conditionalFormatting sqref="I76">
    <cfRule type="expression" priority="8569">
      <formula>ROW() - 2 &gt; SUMPRODUCT(MAX(($B67:$B77&lt;&gt;"")*(ROW($B67:I77))))</formula>
    </cfRule>
  </conditionalFormatting>
  <conditionalFormatting sqref="J76">
    <cfRule type="expression" priority="8568">
      <formula>ROW() - 2 &gt; SUMPRODUCT(MAX(($B67:$B77&lt;&gt;"")*(ROW($B67:J77))))</formula>
    </cfRule>
  </conditionalFormatting>
  <conditionalFormatting sqref="B76:J76">
    <cfRule type="expression" dxfId="4085" priority="8564">
      <formula>$D76=""</formula>
    </cfRule>
  </conditionalFormatting>
  <conditionalFormatting sqref="B77:J77">
    <cfRule type="expression" dxfId="4084" priority="8565">
      <formula>$D76=""</formula>
    </cfRule>
  </conditionalFormatting>
  <conditionalFormatting sqref="B76:E77">
    <cfRule type="expression" dxfId="4083" priority="8566">
      <formula>MOD($B76,2)=0</formula>
    </cfRule>
    <cfRule type="expression" dxfId="4082" priority="8567">
      <formula>MOD($B76,2)=1</formula>
    </cfRule>
  </conditionalFormatting>
  <conditionalFormatting sqref="F79">
    <cfRule type="expression" priority="8552">
      <formula>ROW() - 2 &gt; SUMPRODUCT(MAX(($B70:$B79&lt;&gt;"")*(ROW(C70:$E79))))</formula>
    </cfRule>
  </conditionalFormatting>
  <conditionalFormatting sqref="C78">
    <cfRule type="expression" priority="8551">
      <formula>ROW() - 2 &gt; SUMPRODUCT(MAX(($B69:$B79&lt;&gt;"")*(ROW($B69:C79))))</formula>
    </cfRule>
  </conditionalFormatting>
  <conditionalFormatting sqref="E78">
    <cfRule type="expression" priority="8550">
      <formula>ROW() - 2 &gt; SUMPRODUCT(MAX(($B69:$B79&lt;&gt;"")*(ROW($B69:E79))))</formula>
    </cfRule>
  </conditionalFormatting>
  <conditionalFormatting sqref="G78">
    <cfRule type="expression" priority="8549">
      <formula>ROW() - 2 &gt; SUMPRODUCT(MAX(($B69:$B79&lt;&gt;"")*(ROW($B69:G79))))</formula>
    </cfRule>
  </conditionalFormatting>
  <conditionalFormatting sqref="H78">
    <cfRule type="expression" priority="8548">
      <formula>ROW() - 2 &gt; SUMPRODUCT(MAX(($B69:$B79&lt;&gt;"")*(ROW($B69:H79))))</formula>
    </cfRule>
  </conditionalFormatting>
  <conditionalFormatting sqref="I78">
    <cfRule type="expression" priority="8547">
      <formula>ROW() - 2 &gt; SUMPRODUCT(MAX(($B69:$B79&lt;&gt;"")*(ROW($B69:I79))))</formula>
    </cfRule>
  </conditionalFormatting>
  <conditionalFormatting sqref="J78">
    <cfRule type="expression" priority="8546">
      <formula>ROW() - 2 &gt; SUMPRODUCT(MAX(($B69:$B79&lt;&gt;"")*(ROW($B69:J79))))</formula>
    </cfRule>
  </conditionalFormatting>
  <conditionalFormatting sqref="B78:J78">
    <cfRule type="expression" dxfId="4081" priority="8542">
      <formula>$D78=""</formula>
    </cfRule>
  </conditionalFormatting>
  <conditionalFormatting sqref="B79:J79">
    <cfRule type="expression" dxfId="4080" priority="8543">
      <formula>$D78=""</formula>
    </cfRule>
  </conditionalFormatting>
  <conditionalFormatting sqref="B78:E79">
    <cfRule type="expression" dxfId="4079" priority="8544">
      <formula>MOD($B78,2)=0</formula>
    </cfRule>
    <cfRule type="expression" dxfId="4078" priority="8545">
      <formula>MOD($B78,2)=1</formula>
    </cfRule>
  </conditionalFormatting>
  <conditionalFormatting sqref="F81">
    <cfRule type="expression" priority="8530">
      <formula>ROW() - 2 &gt; SUMPRODUCT(MAX(($B72:$B81&lt;&gt;"")*(ROW(C72:$E81))))</formula>
    </cfRule>
  </conditionalFormatting>
  <conditionalFormatting sqref="C80">
    <cfRule type="expression" priority="8529">
      <formula>ROW() - 2 &gt; SUMPRODUCT(MAX(($B71:$B81&lt;&gt;"")*(ROW($B71:C81))))</formula>
    </cfRule>
  </conditionalFormatting>
  <conditionalFormatting sqref="E80">
    <cfRule type="expression" priority="8528">
      <formula>ROW() - 2 &gt; SUMPRODUCT(MAX(($B71:$B81&lt;&gt;"")*(ROW($B71:E81))))</formula>
    </cfRule>
  </conditionalFormatting>
  <conditionalFormatting sqref="G80">
    <cfRule type="expression" priority="8527">
      <formula>ROW() - 2 &gt; SUMPRODUCT(MAX(($B71:$B81&lt;&gt;"")*(ROW($B71:G81))))</formula>
    </cfRule>
  </conditionalFormatting>
  <conditionalFormatting sqref="H80">
    <cfRule type="expression" priority="8526">
      <formula>ROW() - 2 &gt; SUMPRODUCT(MAX(($B71:$B81&lt;&gt;"")*(ROW($B71:H81))))</formula>
    </cfRule>
  </conditionalFormatting>
  <conditionalFormatting sqref="I80">
    <cfRule type="expression" priority="8525">
      <formula>ROW() - 2 &gt; SUMPRODUCT(MAX(($B71:$B81&lt;&gt;"")*(ROW($B71:I81))))</formula>
    </cfRule>
  </conditionalFormatting>
  <conditionalFormatting sqref="J80">
    <cfRule type="expression" priority="8524">
      <formula>ROW() - 2 &gt; SUMPRODUCT(MAX(($B71:$B81&lt;&gt;"")*(ROW($B71:J81))))</formula>
    </cfRule>
  </conditionalFormatting>
  <conditionalFormatting sqref="B80:J80">
    <cfRule type="expression" dxfId="4077" priority="8520">
      <formula>$D80=""</formula>
    </cfRule>
  </conditionalFormatting>
  <conditionalFormatting sqref="B81:J81">
    <cfRule type="expression" dxfId="4076" priority="8521">
      <formula>$D80=""</formula>
    </cfRule>
  </conditionalFormatting>
  <conditionalFormatting sqref="B80:E81">
    <cfRule type="expression" dxfId="4075" priority="8522">
      <formula>MOD($B80,2)=0</formula>
    </cfRule>
    <cfRule type="expression" dxfId="4074" priority="8523">
      <formula>MOD($B80,2)=1</formula>
    </cfRule>
  </conditionalFormatting>
  <conditionalFormatting sqref="F83">
    <cfRule type="expression" priority="8508">
      <formula>ROW() - 2 &gt; SUMPRODUCT(MAX(($B74:$B83&lt;&gt;"")*(ROW(C74:$E83))))</formula>
    </cfRule>
  </conditionalFormatting>
  <conditionalFormatting sqref="C82">
    <cfRule type="expression" priority="8507">
      <formula>ROW() - 2 &gt; SUMPRODUCT(MAX(($B73:$B83&lt;&gt;"")*(ROW($B73:C83))))</formula>
    </cfRule>
  </conditionalFormatting>
  <conditionalFormatting sqref="E82">
    <cfRule type="expression" priority="8506">
      <formula>ROW() - 2 &gt; SUMPRODUCT(MAX(($B73:$B83&lt;&gt;"")*(ROW($B73:E83))))</formula>
    </cfRule>
  </conditionalFormatting>
  <conditionalFormatting sqref="G82">
    <cfRule type="expression" priority="8505">
      <formula>ROW() - 2 &gt; SUMPRODUCT(MAX(($B73:$B83&lt;&gt;"")*(ROW($B73:G83))))</formula>
    </cfRule>
  </conditionalFormatting>
  <conditionalFormatting sqref="H82">
    <cfRule type="expression" priority="8504">
      <formula>ROW() - 2 &gt; SUMPRODUCT(MAX(($B73:$B83&lt;&gt;"")*(ROW($B73:H83))))</formula>
    </cfRule>
  </conditionalFormatting>
  <conditionalFormatting sqref="I82">
    <cfRule type="expression" priority="8503">
      <formula>ROW() - 2 &gt; SUMPRODUCT(MAX(($B73:$B83&lt;&gt;"")*(ROW($B73:I83))))</formula>
    </cfRule>
  </conditionalFormatting>
  <conditionalFormatting sqref="J82">
    <cfRule type="expression" priority="8502">
      <formula>ROW() - 2 &gt; SUMPRODUCT(MAX(($B73:$B83&lt;&gt;"")*(ROW($B73:J83))))</formula>
    </cfRule>
  </conditionalFormatting>
  <conditionalFormatting sqref="B82:J82">
    <cfRule type="expression" dxfId="4073" priority="8498">
      <formula>$D82=""</formula>
    </cfRule>
  </conditionalFormatting>
  <conditionalFormatting sqref="B83:J83">
    <cfRule type="expression" dxfId="4072" priority="8499">
      <formula>$D82=""</formula>
    </cfRule>
  </conditionalFormatting>
  <conditionalFormatting sqref="B82:E83">
    <cfRule type="expression" dxfId="4071" priority="8500">
      <formula>MOD($B82,2)=0</formula>
    </cfRule>
    <cfRule type="expression" dxfId="4070" priority="8501">
      <formula>MOD($B82,2)=1</formula>
    </cfRule>
  </conditionalFormatting>
  <conditionalFormatting sqref="F85">
    <cfRule type="expression" priority="8486">
      <formula>ROW() - 2 &gt; SUMPRODUCT(MAX(($B76:$B85&lt;&gt;"")*(ROW(C76:$E85))))</formula>
    </cfRule>
  </conditionalFormatting>
  <conditionalFormatting sqref="C84">
    <cfRule type="expression" priority="8485">
      <formula>ROW() - 2 &gt; SUMPRODUCT(MAX(($B75:$B85&lt;&gt;"")*(ROW($B75:C85))))</formula>
    </cfRule>
  </conditionalFormatting>
  <conditionalFormatting sqref="E84">
    <cfRule type="expression" priority="8484">
      <formula>ROW() - 2 &gt; SUMPRODUCT(MAX(($B75:$B85&lt;&gt;"")*(ROW($B75:E85))))</formula>
    </cfRule>
  </conditionalFormatting>
  <conditionalFormatting sqref="G84">
    <cfRule type="expression" priority="8483">
      <formula>ROW() - 2 &gt; SUMPRODUCT(MAX(($B75:$B85&lt;&gt;"")*(ROW($B75:G85))))</formula>
    </cfRule>
  </conditionalFormatting>
  <conditionalFormatting sqref="H84">
    <cfRule type="expression" priority="8482">
      <formula>ROW() - 2 &gt; SUMPRODUCT(MAX(($B75:$B85&lt;&gt;"")*(ROW($B75:H85))))</formula>
    </cfRule>
  </conditionalFormatting>
  <conditionalFormatting sqref="I84">
    <cfRule type="expression" priority="8481">
      <formula>ROW() - 2 &gt; SUMPRODUCT(MAX(($B75:$B85&lt;&gt;"")*(ROW($B75:I85))))</formula>
    </cfRule>
  </conditionalFormatting>
  <conditionalFormatting sqref="J84">
    <cfRule type="expression" priority="8480">
      <formula>ROW() - 2 &gt; SUMPRODUCT(MAX(($B75:$B85&lt;&gt;"")*(ROW($B75:J85))))</formula>
    </cfRule>
  </conditionalFormatting>
  <conditionalFormatting sqref="B84:J84">
    <cfRule type="expression" dxfId="4069" priority="8476">
      <formula>$D84=""</formula>
    </cfRule>
  </conditionalFormatting>
  <conditionalFormatting sqref="B85:J85">
    <cfRule type="expression" dxfId="4068" priority="8477">
      <formula>$D84=""</formula>
    </cfRule>
  </conditionalFormatting>
  <conditionalFormatting sqref="B84:E85">
    <cfRule type="expression" dxfId="4067" priority="8478">
      <formula>MOD($B84,2)=0</formula>
    </cfRule>
    <cfRule type="expression" dxfId="4066" priority="8479">
      <formula>MOD($B84,2)=1</formula>
    </cfRule>
  </conditionalFormatting>
  <conditionalFormatting sqref="F87">
    <cfRule type="expression" priority="8464">
      <formula>ROW() - 2 &gt; SUMPRODUCT(MAX(($B78:$B87&lt;&gt;"")*(ROW(C78:$E87))))</formula>
    </cfRule>
  </conditionalFormatting>
  <conditionalFormatting sqref="C86">
    <cfRule type="expression" priority="8463">
      <formula>ROW() - 2 &gt; SUMPRODUCT(MAX(($B77:$B87&lt;&gt;"")*(ROW($B77:C87))))</formula>
    </cfRule>
  </conditionalFormatting>
  <conditionalFormatting sqref="E86">
    <cfRule type="expression" priority="8462">
      <formula>ROW() - 2 &gt; SUMPRODUCT(MAX(($B77:$B87&lt;&gt;"")*(ROW($B77:E87))))</formula>
    </cfRule>
  </conditionalFormatting>
  <conditionalFormatting sqref="G86">
    <cfRule type="expression" priority="8461">
      <formula>ROW() - 2 &gt; SUMPRODUCT(MAX(($B77:$B87&lt;&gt;"")*(ROW($B77:G87))))</formula>
    </cfRule>
  </conditionalFormatting>
  <conditionalFormatting sqref="H86">
    <cfRule type="expression" priority="8460">
      <formula>ROW() - 2 &gt; SUMPRODUCT(MAX(($B77:$B87&lt;&gt;"")*(ROW($B77:H87))))</formula>
    </cfRule>
  </conditionalFormatting>
  <conditionalFormatting sqref="I86">
    <cfRule type="expression" priority="8459">
      <formula>ROW() - 2 &gt; SUMPRODUCT(MAX(($B77:$B87&lt;&gt;"")*(ROW($B77:I87))))</formula>
    </cfRule>
  </conditionalFormatting>
  <conditionalFormatting sqref="J86">
    <cfRule type="expression" priority="8458">
      <formula>ROW() - 2 &gt; SUMPRODUCT(MAX(($B77:$B87&lt;&gt;"")*(ROW($B77:J87))))</formula>
    </cfRule>
  </conditionalFormatting>
  <conditionalFormatting sqref="B86:J86">
    <cfRule type="expression" dxfId="4065" priority="8454">
      <formula>$D86=""</formula>
    </cfRule>
  </conditionalFormatting>
  <conditionalFormatting sqref="B87:J87">
    <cfRule type="expression" dxfId="4064" priority="8455">
      <formula>$D86=""</formula>
    </cfRule>
  </conditionalFormatting>
  <conditionalFormatting sqref="B86:E87">
    <cfRule type="expression" dxfId="4063" priority="8456">
      <formula>MOD($B86,2)=0</formula>
    </cfRule>
    <cfRule type="expression" dxfId="4062" priority="8457">
      <formula>MOD($B86,2)=1</formula>
    </cfRule>
  </conditionalFormatting>
  <conditionalFormatting sqref="F89">
    <cfRule type="expression" priority="8442">
      <formula>ROW() - 2 &gt; SUMPRODUCT(MAX(($B80:$B89&lt;&gt;"")*(ROW(C80:$E89))))</formula>
    </cfRule>
  </conditionalFormatting>
  <conditionalFormatting sqref="C88">
    <cfRule type="expression" priority="8441">
      <formula>ROW() - 2 &gt; SUMPRODUCT(MAX(($B79:$B89&lt;&gt;"")*(ROW($B79:C89))))</formula>
    </cfRule>
  </conditionalFormatting>
  <conditionalFormatting sqref="E88">
    <cfRule type="expression" priority="8440">
      <formula>ROW() - 2 &gt; SUMPRODUCT(MAX(($B79:$B89&lt;&gt;"")*(ROW($B79:E89))))</formula>
    </cfRule>
  </conditionalFormatting>
  <conditionalFormatting sqref="G88">
    <cfRule type="expression" priority="8439">
      <formula>ROW() - 2 &gt; SUMPRODUCT(MAX(($B79:$B89&lt;&gt;"")*(ROW($B79:G89))))</formula>
    </cfRule>
  </conditionalFormatting>
  <conditionalFormatting sqref="H88">
    <cfRule type="expression" priority="8438">
      <formula>ROW() - 2 &gt; SUMPRODUCT(MAX(($B79:$B89&lt;&gt;"")*(ROW($B79:H89))))</formula>
    </cfRule>
  </conditionalFormatting>
  <conditionalFormatting sqref="I88">
    <cfRule type="expression" priority="8437">
      <formula>ROW() - 2 &gt; SUMPRODUCT(MAX(($B79:$B89&lt;&gt;"")*(ROW($B79:I89))))</formula>
    </cfRule>
  </conditionalFormatting>
  <conditionalFormatting sqref="J88">
    <cfRule type="expression" priority="8436">
      <formula>ROW() - 2 &gt; SUMPRODUCT(MAX(($B79:$B89&lt;&gt;"")*(ROW($B79:J89))))</formula>
    </cfRule>
  </conditionalFormatting>
  <conditionalFormatting sqref="B88:J88">
    <cfRule type="expression" dxfId="4061" priority="8432">
      <formula>$D88=""</formula>
    </cfRule>
  </conditionalFormatting>
  <conditionalFormatting sqref="B89:J89">
    <cfRule type="expression" dxfId="4060" priority="8433">
      <formula>$D88=""</formula>
    </cfRule>
  </conditionalFormatting>
  <conditionalFormatting sqref="B88:E89">
    <cfRule type="expression" dxfId="4059" priority="8434">
      <formula>MOD($B88,2)=0</formula>
    </cfRule>
    <cfRule type="expression" dxfId="4058" priority="8435">
      <formula>MOD($B88,2)=1</formula>
    </cfRule>
  </conditionalFormatting>
  <conditionalFormatting sqref="F91">
    <cfRule type="expression" priority="8420">
      <formula>ROW() - 2 &gt; SUMPRODUCT(MAX(($B82:$B91&lt;&gt;"")*(ROW(C82:$E91))))</formula>
    </cfRule>
  </conditionalFormatting>
  <conditionalFormatting sqref="C90">
    <cfRule type="expression" priority="8419">
      <formula>ROW() - 2 &gt; SUMPRODUCT(MAX(($B81:$B91&lt;&gt;"")*(ROW($B81:C91))))</formula>
    </cfRule>
  </conditionalFormatting>
  <conditionalFormatting sqref="E90">
    <cfRule type="expression" priority="8418">
      <formula>ROW() - 2 &gt; SUMPRODUCT(MAX(($B81:$B91&lt;&gt;"")*(ROW($B81:E91))))</formula>
    </cfRule>
  </conditionalFormatting>
  <conditionalFormatting sqref="G90">
    <cfRule type="expression" priority="8417">
      <formula>ROW() - 2 &gt; SUMPRODUCT(MAX(($B81:$B91&lt;&gt;"")*(ROW($B81:G91))))</formula>
    </cfRule>
  </conditionalFormatting>
  <conditionalFormatting sqref="H90">
    <cfRule type="expression" priority="8416">
      <formula>ROW() - 2 &gt; SUMPRODUCT(MAX(($B81:$B91&lt;&gt;"")*(ROW($B81:H91))))</formula>
    </cfRule>
  </conditionalFormatting>
  <conditionalFormatting sqref="I90">
    <cfRule type="expression" priority="8415">
      <formula>ROW() - 2 &gt; SUMPRODUCT(MAX(($B81:$B91&lt;&gt;"")*(ROW($B81:I91))))</formula>
    </cfRule>
  </conditionalFormatting>
  <conditionalFormatting sqref="J90">
    <cfRule type="expression" priority="8414">
      <formula>ROW() - 2 &gt; SUMPRODUCT(MAX(($B81:$B91&lt;&gt;"")*(ROW($B81:J91))))</formula>
    </cfRule>
  </conditionalFormatting>
  <conditionalFormatting sqref="B90:J90">
    <cfRule type="expression" dxfId="4057" priority="8410">
      <formula>$D90=""</formula>
    </cfRule>
  </conditionalFormatting>
  <conditionalFormatting sqref="B91:J91">
    <cfRule type="expression" dxfId="4056" priority="8411">
      <formula>$D90=""</formula>
    </cfRule>
  </conditionalFormatting>
  <conditionalFormatting sqref="B90:E91">
    <cfRule type="expression" dxfId="4055" priority="8412">
      <formula>MOD($B90,2)=0</formula>
    </cfRule>
    <cfRule type="expression" dxfId="4054" priority="8413">
      <formula>MOD($B90,2)=1</formula>
    </cfRule>
  </conditionalFormatting>
  <conditionalFormatting sqref="F93">
    <cfRule type="expression" priority="8398">
      <formula>ROW() - 2 &gt; SUMPRODUCT(MAX(($B84:$B93&lt;&gt;"")*(ROW(C84:$E93))))</formula>
    </cfRule>
  </conditionalFormatting>
  <conditionalFormatting sqref="C92">
    <cfRule type="expression" priority="8397">
      <formula>ROW() - 2 &gt; SUMPRODUCT(MAX(($B83:$B93&lt;&gt;"")*(ROW($B83:C93))))</formula>
    </cfRule>
  </conditionalFormatting>
  <conditionalFormatting sqref="E92">
    <cfRule type="expression" priority="8396">
      <formula>ROW() - 2 &gt; SUMPRODUCT(MAX(($B83:$B93&lt;&gt;"")*(ROW($B83:E93))))</formula>
    </cfRule>
  </conditionalFormatting>
  <conditionalFormatting sqref="G92">
    <cfRule type="expression" priority="8395">
      <formula>ROW() - 2 &gt; SUMPRODUCT(MAX(($B83:$B93&lt;&gt;"")*(ROW($B83:G93))))</formula>
    </cfRule>
  </conditionalFormatting>
  <conditionalFormatting sqref="H92">
    <cfRule type="expression" priority="8394">
      <formula>ROW() - 2 &gt; SUMPRODUCT(MAX(($B83:$B93&lt;&gt;"")*(ROW($B83:H93))))</formula>
    </cfRule>
  </conditionalFormatting>
  <conditionalFormatting sqref="I92">
    <cfRule type="expression" priority="8393">
      <formula>ROW() - 2 &gt; SUMPRODUCT(MAX(($B83:$B93&lt;&gt;"")*(ROW($B83:I93))))</formula>
    </cfRule>
  </conditionalFormatting>
  <conditionalFormatting sqref="J92">
    <cfRule type="expression" priority="8392">
      <formula>ROW() - 2 &gt; SUMPRODUCT(MAX(($B83:$B93&lt;&gt;"")*(ROW($B83:J93))))</formula>
    </cfRule>
  </conditionalFormatting>
  <conditionalFormatting sqref="B92:J92">
    <cfRule type="expression" dxfId="4053" priority="8388">
      <formula>$D92=""</formula>
    </cfRule>
  </conditionalFormatting>
  <conditionalFormatting sqref="B93:J93">
    <cfRule type="expression" dxfId="4052" priority="8389">
      <formula>$D92=""</formula>
    </cfRule>
  </conditionalFormatting>
  <conditionalFormatting sqref="B92:E93">
    <cfRule type="expression" dxfId="4051" priority="8390">
      <formula>MOD($B92,2)=0</formula>
    </cfRule>
    <cfRule type="expression" dxfId="4050" priority="8391">
      <formula>MOD($B92,2)=1</formula>
    </cfRule>
  </conditionalFormatting>
  <conditionalFormatting sqref="F95">
    <cfRule type="expression" priority="8376">
      <formula>ROW() - 2 &gt; SUMPRODUCT(MAX(($B86:$B95&lt;&gt;"")*(ROW(C86:$E95))))</formula>
    </cfRule>
  </conditionalFormatting>
  <conditionalFormatting sqref="C94">
    <cfRule type="expression" priority="8375">
      <formula>ROW() - 2 &gt; SUMPRODUCT(MAX(($B85:$B95&lt;&gt;"")*(ROW($B85:C95))))</formula>
    </cfRule>
  </conditionalFormatting>
  <conditionalFormatting sqref="E94">
    <cfRule type="expression" priority="8374">
      <formula>ROW() - 2 &gt; SUMPRODUCT(MAX(($B85:$B95&lt;&gt;"")*(ROW($B85:E95))))</formula>
    </cfRule>
  </conditionalFormatting>
  <conditionalFormatting sqref="G94">
    <cfRule type="expression" priority="8373">
      <formula>ROW() - 2 &gt; SUMPRODUCT(MAX(($B85:$B95&lt;&gt;"")*(ROW($B85:G95))))</formula>
    </cfRule>
  </conditionalFormatting>
  <conditionalFormatting sqref="H94">
    <cfRule type="expression" priority="8372">
      <formula>ROW() - 2 &gt; SUMPRODUCT(MAX(($B85:$B95&lt;&gt;"")*(ROW($B85:H95))))</formula>
    </cfRule>
  </conditionalFormatting>
  <conditionalFormatting sqref="I94">
    <cfRule type="expression" priority="8371">
      <formula>ROW() - 2 &gt; SUMPRODUCT(MAX(($B85:$B95&lt;&gt;"")*(ROW($B85:I95))))</formula>
    </cfRule>
  </conditionalFormatting>
  <conditionalFormatting sqref="J94">
    <cfRule type="expression" priority="8370">
      <formula>ROW() - 2 &gt; SUMPRODUCT(MAX(($B85:$B95&lt;&gt;"")*(ROW($B85:J95))))</formula>
    </cfRule>
  </conditionalFormatting>
  <conditionalFormatting sqref="B94:J94">
    <cfRule type="expression" dxfId="4049" priority="8366">
      <formula>$D94=""</formula>
    </cfRule>
  </conditionalFormatting>
  <conditionalFormatting sqref="B95:J95">
    <cfRule type="expression" dxfId="4048" priority="8367">
      <formula>$D94=""</formula>
    </cfRule>
  </conditionalFormatting>
  <conditionalFormatting sqref="B94:E95">
    <cfRule type="expression" dxfId="4047" priority="8368">
      <formula>MOD($B94,2)=0</formula>
    </cfRule>
    <cfRule type="expression" dxfId="4046" priority="8369">
      <formula>MOD($B94,2)=1</formula>
    </cfRule>
  </conditionalFormatting>
  <conditionalFormatting sqref="F97">
    <cfRule type="expression" priority="8354">
      <formula>ROW() - 2 &gt; SUMPRODUCT(MAX(($B88:$B97&lt;&gt;"")*(ROW(C88:$E97))))</formula>
    </cfRule>
  </conditionalFormatting>
  <conditionalFormatting sqref="C96">
    <cfRule type="expression" priority="8353">
      <formula>ROW() - 2 &gt; SUMPRODUCT(MAX(($B87:$B97&lt;&gt;"")*(ROW($B87:C97))))</formula>
    </cfRule>
  </conditionalFormatting>
  <conditionalFormatting sqref="E96">
    <cfRule type="expression" priority="8352">
      <formula>ROW() - 2 &gt; SUMPRODUCT(MAX(($B87:$B97&lt;&gt;"")*(ROW($B87:E97))))</formula>
    </cfRule>
  </conditionalFormatting>
  <conditionalFormatting sqref="G96">
    <cfRule type="expression" priority="8351">
      <formula>ROW() - 2 &gt; SUMPRODUCT(MAX(($B87:$B97&lt;&gt;"")*(ROW($B87:G97))))</formula>
    </cfRule>
  </conditionalFormatting>
  <conditionalFormatting sqref="H96">
    <cfRule type="expression" priority="8350">
      <formula>ROW() - 2 &gt; SUMPRODUCT(MAX(($B87:$B97&lt;&gt;"")*(ROW($B87:H97))))</formula>
    </cfRule>
  </conditionalFormatting>
  <conditionalFormatting sqref="I96">
    <cfRule type="expression" priority="8349">
      <formula>ROW() - 2 &gt; SUMPRODUCT(MAX(($B87:$B97&lt;&gt;"")*(ROW($B87:I97))))</formula>
    </cfRule>
  </conditionalFormatting>
  <conditionalFormatting sqref="J96">
    <cfRule type="expression" priority="8348">
      <formula>ROW() - 2 &gt; SUMPRODUCT(MAX(($B87:$B97&lt;&gt;"")*(ROW($B87:J97))))</formula>
    </cfRule>
  </conditionalFormatting>
  <conditionalFormatting sqref="B96:J96">
    <cfRule type="expression" dxfId="4045" priority="8344">
      <formula>$D96=""</formula>
    </cfRule>
  </conditionalFormatting>
  <conditionalFormatting sqref="B97:J97">
    <cfRule type="expression" dxfId="4044" priority="8345">
      <formula>$D96=""</formula>
    </cfRule>
  </conditionalFormatting>
  <conditionalFormatting sqref="B96:E97">
    <cfRule type="expression" dxfId="4043" priority="8346">
      <formula>MOD($B96,2)=0</formula>
    </cfRule>
    <cfRule type="expression" dxfId="4042" priority="8347">
      <formula>MOD($B96,2)=1</formula>
    </cfRule>
  </conditionalFormatting>
  <conditionalFormatting sqref="F99">
    <cfRule type="expression" priority="8332">
      <formula>ROW() - 2 &gt; SUMPRODUCT(MAX(($B90:$B99&lt;&gt;"")*(ROW(C90:$E99))))</formula>
    </cfRule>
  </conditionalFormatting>
  <conditionalFormatting sqref="C98">
    <cfRule type="expression" priority="8331">
      <formula>ROW() - 2 &gt; SUMPRODUCT(MAX(($B89:$B99&lt;&gt;"")*(ROW($B89:C99))))</formula>
    </cfRule>
  </conditionalFormatting>
  <conditionalFormatting sqref="E98">
    <cfRule type="expression" priority="8330">
      <formula>ROW() - 2 &gt; SUMPRODUCT(MAX(($B89:$B99&lt;&gt;"")*(ROW($B89:E99))))</formula>
    </cfRule>
  </conditionalFormatting>
  <conditionalFormatting sqref="G98">
    <cfRule type="expression" priority="8329">
      <formula>ROW() - 2 &gt; SUMPRODUCT(MAX(($B89:$B99&lt;&gt;"")*(ROW($B89:G99))))</formula>
    </cfRule>
  </conditionalFormatting>
  <conditionalFormatting sqref="H98">
    <cfRule type="expression" priority="8328">
      <formula>ROW() - 2 &gt; SUMPRODUCT(MAX(($B89:$B99&lt;&gt;"")*(ROW($B89:H99))))</formula>
    </cfRule>
  </conditionalFormatting>
  <conditionalFormatting sqref="I98">
    <cfRule type="expression" priority="8327">
      <formula>ROW() - 2 &gt; SUMPRODUCT(MAX(($B89:$B99&lt;&gt;"")*(ROW($B89:I99))))</formula>
    </cfRule>
  </conditionalFormatting>
  <conditionalFormatting sqref="J98">
    <cfRule type="expression" priority="8326">
      <formula>ROW() - 2 &gt; SUMPRODUCT(MAX(($B89:$B99&lt;&gt;"")*(ROW($B89:J99))))</formula>
    </cfRule>
  </conditionalFormatting>
  <conditionalFormatting sqref="B98:J98">
    <cfRule type="expression" dxfId="4041" priority="8322">
      <formula>$D98=""</formula>
    </cfRule>
  </conditionalFormatting>
  <conditionalFormatting sqref="B99:J99">
    <cfRule type="expression" dxfId="4040" priority="8323">
      <formula>$D98=""</formula>
    </cfRule>
  </conditionalFormatting>
  <conditionalFormatting sqref="B98:E99">
    <cfRule type="expression" dxfId="4039" priority="8324">
      <formula>MOD($B98,2)=0</formula>
    </cfRule>
    <cfRule type="expression" dxfId="4038" priority="8325">
      <formula>MOD($B98,2)=1</formula>
    </cfRule>
  </conditionalFormatting>
  <conditionalFormatting sqref="F101">
    <cfRule type="expression" priority="8310">
      <formula>ROW() - 2 &gt; SUMPRODUCT(MAX(($B92:$B101&lt;&gt;"")*(ROW(C92:$E101))))</formula>
    </cfRule>
  </conditionalFormatting>
  <conditionalFormatting sqref="C100">
    <cfRule type="expression" priority="8309">
      <formula>ROW() - 2 &gt; SUMPRODUCT(MAX(($B91:$B101&lt;&gt;"")*(ROW($B91:C101))))</formula>
    </cfRule>
  </conditionalFormatting>
  <conditionalFormatting sqref="E100">
    <cfRule type="expression" priority="8308">
      <formula>ROW() - 2 &gt; SUMPRODUCT(MAX(($B91:$B101&lt;&gt;"")*(ROW($B91:E101))))</formula>
    </cfRule>
  </conditionalFormatting>
  <conditionalFormatting sqref="G100">
    <cfRule type="expression" priority="8307">
      <formula>ROW() - 2 &gt; SUMPRODUCT(MAX(($B91:$B101&lt;&gt;"")*(ROW($B91:G101))))</formula>
    </cfRule>
  </conditionalFormatting>
  <conditionalFormatting sqref="H100">
    <cfRule type="expression" priority="8306">
      <formula>ROW() - 2 &gt; SUMPRODUCT(MAX(($B91:$B101&lt;&gt;"")*(ROW($B91:H101))))</formula>
    </cfRule>
  </conditionalFormatting>
  <conditionalFormatting sqref="I100">
    <cfRule type="expression" priority="8305">
      <formula>ROW() - 2 &gt; SUMPRODUCT(MAX(($B91:$B101&lt;&gt;"")*(ROW($B91:I101))))</formula>
    </cfRule>
  </conditionalFormatting>
  <conditionalFormatting sqref="J100">
    <cfRule type="expression" priority="8304">
      <formula>ROW() - 2 &gt; SUMPRODUCT(MAX(($B91:$B101&lt;&gt;"")*(ROW($B91:J101))))</formula>
    </cfRule>
  </conditionalFormatting>
  <conditionalFormatting sqref="B100:J100">
    <cfRule type="expression" dxfId="4037" priority="8300">
      <formula>$D100=""</formula>
    </cfRule>
  </conditionalFormatting>
  <conditionalFormatting sqref="B101:J101">
    <cfRule type="expression" dxfId="4036" priority="8301">
      <formula>$D100=""</formula>
    </cfRule>
  </conditionalFormatting>
  <conditionalFormatting sqref="B100:E101">
    <cfRule type="expression" dxfId="4035" priority="8302">
      <formula>MOD($B100,2)=0</formula>
    </cfRule>
    <cfRule type="expression" dxfId="4034" priority="8303">
      <formula>MOD($B100,2)=1</formula>
    </cfRule>
  </conditionalFormatting>
  <conditionalFormatting sqref="F103">
    <cfRule type="expression" priority="8288">
      <formula>ROW() - 2 &gt; SUMPRODUCT(MAX(($B94:$B103&lt;&gt;"")*(ROW(C94:$E103))))</formula>
    </cfRule>
  </conditionalFormatting>
  <conditionalFormatting sqref="C102">
    <cfRule type="expression" priority="8287">
      <formula>ROW() - 2 &gt; SUMPRODUCT(MAX(($B93:$B103&lt;&gt;"")*(ROW($B93:C103))))</formula>
    </cfRule>
  </conditionalFormatting>
  <conditionalFormatting sqref="E102">
    <cfRule type="expression" priority="8286">
      <formula>ROW() - 2 &gt; SUMPRODUCT(MAX(($B93:$B103&lt;&gt;"")*(ROW($B93:E103))))</formula>
    </cfRule>
  </conditionalFormatting>
  <conditionalFormatting sqref="G102">
    <cfRule type="expression" priority="8285">
      <formula>ROW() - 2 &gt; SUMPRODUCT(MAX(($B93:$B103&lt;&gt;"")*(ROW($B93:G103))))</formula>
    </cfRule>
  </conditionalFormatting>
  <conditionalFormatting sqref="H102">
    <cfRule type="expression" priority="8284">
      <formula>ROW() - 2 &gt; SUMPRODUCT(MAX(($B93:$B103&lt;&gt;"")*(ROW($B93:H103))))</formula>
    </cfRule>
  </conditionalFormatting>
  <conditionalFormatting sqref="I102">
    <cfRule type="expression" priority="8283">
      <formula>ROW() - 2 &gt; SUMPRODUCT(MAX(($B93:$B103&lt;&gt;"")*(ROW($B93:I103))))</formula>
    </cfRule>
  </conditionalFormatting>
  <conditionalFormatting sqref="J102">
    <cfRule type="expression" priority="8282">
      <formula>ROW() - 2 &gt; SUMPRODUCT(MAX(($B93:$B103&lt;&gt;"")*(ROW($B93:J103))))</formula>
    </cfRule>
  </conditionalFormatting>
  <conditionalFormatting sqref="B102:J102">
    <cfRule type="expression" dxfId="4033" priority="8278">
      <formula>$D102=""</formula>
    </cfRule>
  </conditionalFormatting>
  <conditionalFormatting sqref="B103:J103">
    <cfRule type="expression" dxfId="4032" priority="8279">
      <formula>$D102=""</formula>
    </cfRule>
  </conditionalFormatting>
  <conditionalFormatting sqref="B102:E103">
    <cfRule type="expression" dxfId="4031" priority="8280">
      <formula>MOD($B102,2)=0</formula>
    </cfRule>
    <cfRule type="expression" dxfId="4030" priority="8281">
      <formula>MOD($B102,2)=1</formula>
    </cfRule>
  </conditionalFormatting>
  <conditionalFormatting sqref="F105">
    <cfRule type="expression" priority="8266">
      <formula>ROW() - 2 &gt; SUMPRODUCT(MAX(($B96:$B105&lt;&gt;"")*(ROW(C96:$E105))))</formula>
    </cfRule>
  </conditionalFormatting>
  <conditionalFormatting sqref="C104">
    <cfRule type="expression" priority="8265">
      <formula>ROW() - 2 &gt; SUMPRODUCT(MAX(($B95:$B105&lt;&gt;"")*(ROW($B95:C105))))</formula>
    </cfRule>
  </conditionalFormatting>
  <conditionalFormatting sqref="E104">
    <cfRule type="expression" priority="8264">
      <formula>ROW() - 2 &gt; SUMPRODUCT(MAX(($B95:$B105&lt;&gt;"")*(ROW($B95:E105))))</formula>
    </cfRule>
  </conditionalFormatting>
  <conditionalFormatting sqref="G104">
    <cfRule type="expression" priority="8263">
      <formula>ROW() - 2 &gt; SUMPRODUCT(MAX(($B95:$B105&lt;&gt;"")*(ROW($B95:G105))))</formula>
    </cfRule>
  </conditionalFormatting>
  <conditionalFormatting sqref="H104">
    <cfRule type="expression" priority="8262">
      <formula>ROW() - 2 &gt; SUMPRODUCT(MAX(($B95:$B105&lt;&gt;"")*(ROW($B95:H105))))</formula>
    </cfRule>
  </conditionalFormatting>
  <conditionalFormatting sqref="I104">
    <cfRule type="expression" priority="8261">
      <formula>ROW() - 2 &gt; SUMPRODUCT(MAX(($B95:$B105&lt;&gt;"")*(ROW($B95:I105))))</formula>
    </cfRule>
  </conditionalFormatting>
  <conditionalFormatting sqref="J104">
    <cfRule type="expression" priority="8260">
      <formula>ROW() - 2 &gt; SUMPRODUCT(MAX(($B95:$B105&lt;&gt;"")*(ROW($B95:J105))))</formula>
    </cfRule>
  </conditionalFormatting>
  <conditionalFormatting sqref="B104:J104">
    <cfRule type="expression" dxfId="4029" priority="8256">
      <formula>$D104=""</formula>
    </cfRule>
  </conditionalFormatting>
  <conditionalFormatting sqref="B105:J105">
    <cfRule type="expression" dxfId="4028" priority="8257">
      <formula>$D104=""</formula>
    </cfRule>
  </conditionalFormatting>
  <conditionalFormatting sqref="B104:E105">
    <cfRule type="expression" dxfId="4027" priority="8258">
      <formula>MOD($B104,2)=0</formula>
    </cfRule>
    <cfRule type="expression" dxfId="4026" priority="8259">
      <formula>MOD($B104,2)=1</formula>
    </cfRule>
  </conditionalFormatting>
  <conditionalFormatting sqref="F107">
    <cfRule type="expression" priority="8244">
      <formula>ROW() - 2 &gt; SUMPRODUCT(MAX(($B98:$B107&lt;&gt;"")*(ROW(C98:$E107))))</formula>
    </cfRule>
  </conditionalFormatting>
  <conditionalFormatting sqref="C106">
    <cfRule type="expression" priority="8243">
      <formula>ROW() - 2 &gt; SUMPRODUCT(MAX(($B97:$B107&lt;&gt;"")*(ROW($B97:C107))))</formula>
    </cfRule>
  </conditionalFormatting>
  <conditionalFormatting sqref="E106">
    <cfRule type="expression" priority="8242">
      <formula>ROW() - 2 &gt; SUMPRODUCT(MAX(($B97:$B107&lt;&gt;"")*(ROW($B97:E107))))</formula>
    </cfRule>
  </conditionalFormatting>
  <conditionalFormatting sqref="G106">
    <cfRule type="expression" priority="8241">
      <formula>ROW() - 2 &gt; SUMPRODUCT(MAX(($B97:$B107&lt;&gt;"")*(ROW($B97:G107))))</formula>
    </cfRule>
  </conditionalFormatting>
  <conditionalFormatting sqref="H106">
    <cfRule type="expression" priority="8240">
      <formula>ROW() - 2 &gt; SUMPRODUCT(MAX(($B97:$B107&lt;&gt;"")*(ROW($B97:H107))))</formula>
    </cfRule>
  </conditionalFormatting>
  <conditionalFormatting sqref="I106">
    <cfRule type="expression" priority="8239">
      <formula>ROW() - 2 &gt; SUMPRODUCT(MAX(($B97:$B107&lt;&gt;"")*(ROW($B97:I107))))</formula>
    </cfRule>
  </conditionalFormatting>
  <conditionalFormatting sqref="J106">
    <cfRule type="expression" priority="8238">
      <formula>ROW() - 2 &gt; SUMPRODUCT(MAX(($B97:$B107&lt;&gt;"")*(ROW($B97:J107))))</formula>
    </cfRule>
  </conditionalFormatting>
  <conditionalFormatting sqref="B106:J106">
    <cfRule type="expression" dxfId="4025" priority="8234">
      <formula>$D106=""</formula>
    </cfRule>
  </conditionalFormatting>
  <conditionalFormatting sqref="B107:J107">
    <cfRule type="expression" dxfId="4024" priority="8235">
      <formula>$D106=""</formula>
    </cfRule>
  </conditionalFormatting>
  <conditionalFormatting sqref="B106:E107">
    <cfRule type="expression" dxfId="4023" priority="8236">
      <formula>MOD($B106,2)=0</formula>
    </cfRule>
    <cfRule type="expression" dxfId="4022" priority="8237">
      <formula>MOD($B106,2)=1</formula>
    </cfRule>
  </conditionalFormatting>
  <conditionalFormatting sqref="F109">
    <cfRule type="expression" priority="8222">
      <formula>ROW() - 2 &gt; SUMPRODUCT(MAX(($B100:$B109&lt;&gt;"")*(ROW(C100:$E109))))</formula>
    </cfRule>
  </conditionalFormatting>
  <conditionalFormatting sqref="C108">
    <cfRule type="expression" priority="8221">
      <formula>ROW() - 2 &gt; SUMPRODUCT(MAX(($B99:$B109&lt;&gt;"")*(ROW($B99:C109))))</formula>
    </cfRule>
  </conditionalFormatting>
  <conditionalFormatting sqref="E108">
    <cfRule type="expression" priority="8220">
      <formula>ROW() - 2 &gt; SUMPRODUCT(MAX(($B99:$B109&lt;&gt;"")*(ROW($B99:E109))))</formula>
    </cfRule>
  </conditionalFormatting>
  <conditionalFormatting sqref="G108">
    <cfRule type="expression" priority="8219">
      <formula>ROW() - 2 &gt; SUMPRODUCT(MAX(($B99:$B109&lt;&gt;"")*(ROW($B99:G109))))</formula>
    </cfRule>
  </conditionalFormatting>
  <conditionalFormatting sqref="H108">
    <cfRule type="expression" priority="8218">
      <formula>ROW() - 2 &gt; SUMPRODUCT(MAX(($B99:$B109&lt;&gt;"")*(ROW($B99:H109))))</formula>
    </cfRule>
  </conditionalFormatting>
  <conditionalFormatting sqref="I108">
    <cfRule type="expression" priority="8217">
      <formula>ROW() - 2 &gt; SUMPRODUCT(MAX(($B99:$B109&lt;&gt;"")*(ROW($B99:I109))))</formula>
    </cfRule>
  </conditionalFormatting>
  <conditionalFormatting sqref="J108">
    <cfRule type="expression" priority="8216">
      <formula>ROW() - 2 &gt; SUMPRODUCT(MAX(($B99:$B109&lt;&gt;"")*(ROW($B99:J109))))</formula>
    </cfRule>
  </conditionalFormatting>
  <conditionalFormatting sqref="B108:J108">
    <cfRule type="expression" dxfId="4021" priority="8212">
      <formula>$D108=""</formula>
    </cfRule>
  </conditionalFormatting>
  <conditionalFormatting sqref="B109:J109">
    <cfRule type="expression" dxfId="4020" priority="8213">
      <formula>$D108=""</formula>
    </cfRule>
  </conditionalFormatting>
  <conditionalFormatting sqref="B108:E109">
    <cfRule type="expression" dxfId="4019" priority="8214">
      <formula>MOD($B108,2)=0</formula>
    </cfRule>
    <cfRule type="expression" dxfId="4018" priority="8215">
      <formula>MOD($B108,2)=1</formula>
    </cfRule>
  </conditionalFormatting>
  <conditionalFormatting sqref="F111">
    <cfRule type="expression" priority="8200">
      <formula>ROW() - 2 &gt; SUMPRODUCT(MAX(($B102:$B111&lt;&gt;"")*(ROW(C102:$E111))))</formula>
    </cfRule>
  </conditionalFormatting>
  <conditionalFormatting sqref="C110">
    <cfRule type="expression" priority="8199">
      <formula>ROW() - 2 &gt; SUMPRODUCT(MAX(($B101:$B111&lt;&gt;"")*(ROW($B101:C111))))</formula>
    </cfRule>
  </conditionalFormatting>
  <conditionalFormatting sqref="E110">
    <cfRule type="expression" priority="8198">
      <formula>ROW() - 2 &gt; SUMPRODUCT(MAX(($B101:$B111&lt;&gt;"")*(ROW($B101:E111))))</formula>
    </cfRule>
  </conditionalFormatting>
  <conditionalFormatting sqref="G110">
    <cfRule type="expression" priority="8197">
      <formula>ROW() - 2 &gt; SUMPRODUCT(MAX(($B101:$B111&lt;&gt;"")*(ROW($B101:G111))))</formula>
    </cfRule>
  </conditionalFormatting>
  <conditionalFormatting sqref="H110">
    <cfRule type="expression" priority="8196">
      <formula>ROW() - 2 &gt; SUMPRODUCT(MAX(($B101:$B111&lt;&gt;"")*(ROW($B101:H111))))</formula>
    </cfRule>
  </conditionalFormatting>
  <conditionalFormatting sqref="I110">
    <cfRule type="expression" priority="8195">
      <formula>ROW() - 2 &gt; SUMPRODUCT(MAX(($B101:$B111&lt;&gt;"")*(ROW($B101:I111))))</formula>
    </cfRule>
  </conditionalFormatting>
  <conditionalFormatting sqref="J110">
    <cfRule type="expression" priority="8194">
      <formula>ROW() - 2 &gt; SUMPRODUCT(MAX(($B101:$B111&lt;&gt;"")*(ROW($B101:J111))))</formula>
    </cfRule>
  </conditionalFormatting>
  <conditionalFormatting sqref="B110:J110">
    <cfRule type="expression" dxfId="4017" priority="8190">
      <formula>$D110=""</formula>
    </cfRule>
  </conditionalFormatting>
  <conditionalFormatting sqref="B111:J111">
    <cfRule type="expression" dxfId="4016" priority="8191">
      <formula>$D110=""</formula>
    </cfRule>
  </conditionalFormatting>
  <conditionalFormatting sqref="B110:E111">
    <cfRule type="expression" dxfId="4015" priority="8192">
      <formula>MOD($B110,2)=0</formula>
    </cfRule>
    <cfRule type="expression" dxfId="4014" priority="8193">
      <formula>MOD($B110,2)=1</formula>
    </cfRule>
  </conditionalFormatting>
  <conditionalFormatting sqref="F113">
    <cfRule type="expression" priority="8178">
      <formula>ROW() - 2 &gt; SUMPRODUCT(MAX(($B104:$B113&lt;&gt;"")*(ROW(C104:$E113))))</formula>
    </cfRule>
  </conditionalFormatting>
  <conditionalFormatting sqref="C112">
    <cfRule type="expression" priority="8177">
      <formula>ROW() - 2 &gt; SUMPRODUCT(MAX(($B103:$B113&lt;&gt;"")*(ROW($B103:C113))))</formula>
    </cfRule>
  </conditionalFormatting>
  <conditionalFormatting sqref="E112">
    <cfRule type="expression" priority="8176">
      <formula>ROW() - 2 &gt; SUMPRODUCT(MAX(($B103:$B113&lt;&gt;"")*(ROW($B103:E113))))</formula>
    </cfRule>
  </conditionalFormatting>
  <conditionalFormatting sqref="G112">
    <cfRule type="expression" priority="8175">
      <formula>ROW() - 2 &gt; SUMPRODUCT(MAX(($B103:$B113&lt;&gt;"")*(ROW($B103:G113))))</formula>
    </cfRule>
  </conditionalFormatting>
  <conditionalFormatting sqref="H112">
    <cfRule type="expression" priority="8174">
      <formula>ROW() - 2 &gt; SUMPRODUCT(MAX(($B103:$B113&lt;&gt;"")*(ROW($B103:H113))))</formula>
    </cfRule>
  </conditionalFormatting>
  <conditionalFormatting sqref="I112">
    <cfRule type="expression" priority="8173">
      <formula>ROW() - 2 &gt; SUMPRODUCT(MAX(($B103:$B113&lt;&gt;"")*(ROW($B103:I113))))</formula>
    </cfRule>
  </conditionalFormatting>
  <conditionalFormatting sqref="J112">
    <cfRule type="expression" priority="8172">
      <formula>ROW() - 2 &gt; SUMPRODUCT(MAX(($B103:$B113&lt;&gt;"")*(ROW($B103:J113))))</formula>
    </cfRule>
  </conditionalFormatting>
  <conditionalFormatting sqref="B112:J112">
    <cfRule type="expression" dxfId="4013" priority="8168">
      <formula>$D112=""</formula>
    </cfRule>
  </conditionalFormatting>
  <conditionalFormatting sqref="B113:J113">
    <cfRule type="expression" dxfId="4012" priority="8169">
      <formula>$D112=""</formula>
    </cfRule>
  </conditionalFormatting>
  <conditionalFormatting sqref="B112:E113">
    <cfRule type="expression" dxfId="4011" priority="8170">
      <formula>MOD($B112,2)=0</formula>
    </cfRule>
    <cfRule type="expression" dxfId="4010" priority="8171">
      <formula>MOD($B112,2)=1</formula>
    </cfRule>
  </conditionalFormatting>
  <conditionalFormatting sqref="F115">
    <cfRule type="expression" priority="8156">
      <formula>ROW() - 2 &gt; SUMPRODUCT(MAX(($B106:$B115&lt;&gt;"")*(ROW(C106:$E115))))</formula>
    </cfRule>
  </conditionalFormatting>
  <conditionalFormatting sqref="C114">
    <cfRule type="expression" priority="8155">
      <formula>ROW() - 2 &gt; SUMPRODUCT(MAX(($B105:$B115&lt;&gt;"")*(ROW($B105:C115))))</formula>
    </cfRule>
  </conditionalFormatting>
  <conditionalFormatting sqref="E114">
    <cfRule type="expression" priority="8154">
      <formula>ROW() - 2 &gt; SUMPRODUCT(MAX(($B105:$B115&lt;&gt;"")*(ROW($B105:E115))))</formula>
    </cfRule>
  </conditionalFormatting>
  <conditionalFormatting sqref="G114">
    <cfRule type="expression" priority="8153">
      <formula>ROW() - 2 &gt; SUMPRODUCT(MAX(($B105:$B115&lt;&gt;"")*(ROW($B105:G115))))</formula>
    </cfRule>
  </conditionalFormatting>
  <conditionalFormatting sqref="H114">
    <cfRule type="expression" priority="8152">
      <formula>ROW() - 2 &gt; SUMPRODUCT(MAX(($B105:$B115&lt;&gt;"")*(ROW($B105:H115))))</formula>
    </cfRule>
  </conditionalFormatting>
  <conditionalFormatting sqref="I114">
    <cfRule type="expression" priority="8151">
      <formula>ROW() - 2 &gt; SUMPRODUCT(MAX(($B105:$B115&lt;&gt;"")*(ROW($B105:I115))))</formula>
    </cfRule>
  </conditionalFormatting>
  <conditionalFormatting sqref="J114">
    <cfRule type="expression" priority="8150">
      <formula>ROW() - 2 &gt; SUMPRODUCT(MAX(($B105:$B115&lt;&gt;"")*(ROW($B105:J115))))</formula>
    </cfRule>
  </conditionalFormatting>
  <conditionalFormatting sqref="B114:J114">
    <cfRule type="expression" dxfId="4009" priority="8146">
      <formula>$D114=""</formula>
    </cfRule>
  </conditionalFormatting>
  <conditionalFormatting sqref="B115:J115">
    <cfRule type="expression" dxfId="4008" priority="8147">
      <formula>$D114=""</formula>
    </cfRule>
  </conditionalFormatting>
  <conditionalFormatting sqref="B114:E115">
    <cfRule type="expression" dxfId="4007" priority="8148">
      <formula>MOD($B114,2)=0</formula>
    </cfRule>
    <cfRule type="expression" dxfId="4006" priority="8149">
      <formula>MOD($B114,2)=1</formula>
    </cfRule>
  </conditionalFormatting>
  <conditionalFormatting sqref="F117">
    <cfRule type="expression" priority="8134">
      <formula>ROW() - 2 &gt; SUMPRODUCT(MAX(($B108:$B117&lt;&gt;"")*(ROW(C108:$E117))))</formula>
    </cfRule>
  </conditionalFormatting>
  <conditionalFormatting sqref="C116">
    <cfRule type="expression" priority="8133">
      <formula>ROW() - 2 &gt; SUMPRODUCT(MAX(($B107:$B117&lt;&gt;"")*(ROW($B107:C117))))</formula>
    </cfRule>
  </conditionalFormatting>
  <conditionalFormatting sqref="E116">
    <cfRule type="expression" priority="8132">
      <formula>ROW() - 2 &gt; SUMPRODUCT(MAX(($B107:$B117&lt;&gt;"")*(ROW($B107:E117))))</formula>
    </cfRule>
  </conditionalFormatting>
  <conditionalFormatting sqref="G116">
    <cfRule type="expression" priority="8131">
      <formula>ROW() - 2 &gt; SUMPRODUCT(MAX(($B107:$B117&lt;&gt;"")*(ROW($B107:G117))))</formula>
    </cfRule>
  </conditionalFormatting>
  <conditionalFormatting sqref="H116">
    <cfRule type="expression" priority="8130">
      <formula>ROW() - 2 &gt; SUMPRODUCT(MAX(($B107:$B117&lt;&gt;"")*(ROW($B107:H117))))</formula>
    </cfRule>
  </conditionalFormatting>
  <conditionalFormatting sqref="I116">
    <cfRule type="expression" priority="8129">
      <formula>ROW() - 2 &gt; SUMPRODUCT(MAX(($B107:$B117&lt;&gt;"")*(ROW($B107:I117))))</formula>
    </cfRule>
  </conditionalFormatting>
  <conditionalFormatting sqref="J116">
    <cfRule type="expression" priority="8128">
      <formula>ROW() - 2 &gt; SUMPRODUCT(MAX(($B107:$B117&lt;&gt;"")*(ROW($B107:J117))))</formula>
    </cfRule>
  </conditionalFormatting>
  <conditionalFormatting sqref="B116:J116">
    <cfRule type="expression" dxfId="4005" priority="8124">
      <formula>$D116=""</formula>
    </cfRule>
  </conditionalFormatting>
  <conditionalFormatting sqref="B117:J117">
    <cfRule type="expression" dxfId="4004" priority="8125">
      <formula>$D116=""</formula>
    </cfRule>
  </conditionalFormatting>
  <conditionalFormatting sqref="B116:E117">
    <cfRule type="expression" dxfId="4003" priority="8126">
      <formula>MOD($B116,2)=0</formula>
    </cfRule>
    <cfRule type="expression" dxfId="4002" priority="8127">
      <formula>MOD($B116,2)=1</formula>
    </cfRule>
  </conditionalFormatting>
  <conditionalFormatting sqref="F119">
    <cfRule type="expression" priority="8112">
      <formula>ROW() - 2 &gt; SUMPRODUCT(MAX(($B110:$B119&lt;&gt;"")*(ROW(C110:$E119))))</formula>
    </cfRule>
  </conditionalFormatting>
  <conditionalFormatting sqref="C118">
    <cfRule type="expression" priority="8111">
      <formula>ROW() - 2 &gt; SUMPRODUCT(MAX(($B109:$B119&lt;&gt;"")*(ROW($B109:C119))))</formula>
    </cfRule>
  </conditionalFormatting>
  <conditionalFormatting sqref="E118">
    <cfRule type="expression" priority="8110">
      <formula>ROW() - 2 &gt; SUMPRODUCT(MAX(($B109:$B119&lt;&gt;"")*(ROW($B109:E119))))</formula>
    </cfRule>
  </conditionalFormatting>
  <conditionalFormatting sqref="G118">
    <cfRule type="expression" priority="8109">
      <formula>ROW() - 2 &gt; SUMPRODUCT(MAX(($B109:$B119&lt;&gt;"")*(ROW($B109:G119))))</formula>
    </cfRule>
  </conditionalFormatting>
  <conditionalFormatting sqref="H118">
    <cfRule type="expression" priority="8108">
      <formula>ROW() - 2 &gt; SUMPRODUCT(MAX(($B109:$B119&lt;&gt;"")*(ROW($B109:H119))))</formula>
    </cfRule>
  </conditionalFormatting>
  <conditionalFormatting sqref="I118">
    <cfRule type="expression" priority="8107">
      <formula>ROW() - 2 &gt; SUMPRODUCT(MAX(($B109:$B119&lt;&gt;"")*(ROW($B109:I119))))</formula>
    </cfRule>
  </conditionalFormatting>
  <conditionalFormatting sqref="J118">
    <cfRule type="expression" priority="8106">
      <formula>ROW() - 2 &gt; SUMPRODUCT(MAX(($B109:$B119&lt;&gt;"")*(ROW($B109:J119))))</formula>
    </cfRule>
  </conditionalFormatting>
  <conditionalFormatting sqref="B118:J118">
    <cfRule type="expression" dxfId="4001" priority="8102">
      <formula>$D118=""</formula>
    </cfRule>
  </conditionalFormatting>
  <conditionalFormatting sqref="B119:J119">
    <cfRule type="expression" dxfId="4000" priority="8103">
      <formula>$D118=""</formula>
    </cfRule>
  </conditionalFormatting>
  <conditionalFormatting sqref="B118:E119">
    <cfRule type="expression" dxfId="3999" priority="8104">
      <formula>MOD($B118,2)=0</formula>
    </cfRule>
    <cfRule type="expression" dxfId="3998" priority="8105">
      <formula>MOD($B118,2)=1</formula>
    </cfRule>
  </conditionalFormatting>
  <conditionalFormatting sqref="F121">
    <cfRule type="expression" priority="8090">
      <formula>ROW() - 2 &gt; SUMPRODUCT(MAX(($B112:$B121&lt;&gt;"")*(ROW(C112:$E121))))</formula>
    </cfRule>
  </conditionalFormatting>
  <conditionalFormatting sqref="C120">
    <cfRule type="expression" priority="8089">
      <formula>ROW() - 2 &gt; SUMPRODUCT(MAX(($B111:$B121&lt;&gt;"")*(ROW($B111:C121))))</formula>
    </cfRule>
  </conditionalFormatting>
  <conditionalFormatting sqref="E120">
    <cfRule type="expression" priority="8088">
      <formula>ROW() - 2 &gt; SUMPRODUCT(MAX(($B111:$B121&lt;&gt;"")*(ROW($B111:E121))))</formula>
    </cfRule>
  </conditionalFormatting>
  <conditionalFormatting sqref="G120">
    <cfRule type="expression" priority="8087">
      <formula>ROW() - 2 &gt; SUMPRODUCT(MAX(($B111:$B121&lt;&gt;"")*(ROW($B111:G121))))</formula>
    </cfRule>
  </conditionalFormatting>
  <conditionalFormatting sqref="H120">
    <cfRule type="expression" priority="8086">
      <formula>ROW() - 2 &gt; SUMPRODUCT(MAX(($B111:$B121&lt;&gt;"")*(ROW($B111:H121))))</formula>
    </cfRule>
  </conditionalFormatting>
  <conditionalFormatting sqref="I120">
    <cfRule type="expression" priority="8085">
      <formula>ROW() - 2 &gt; SUMPRODUCT(MAX(($B111:$B121&lt;&gt;"")*(ROW($B111:I121))))</formula>
    </cfRule>
  </conditionalFormatting>
  <conditionalFormatting sqref="J120">
    <cfRule type="expression" priority="8084">
      <formula>ROW() - 2 &gt; SUMPRODUCT(MAX(($B111:$B121&lt;&gt;"")*(ROW($B111:J121))))</formula>
    </cfRule>
  </conditionalFormatting>
  <conditionalFormatting sqref="B120:J120">
    <cfRule type="expression" dxfId="3997" priority="8080">
      <formula>$D120=""</formula>
    </cfRule>
  </conditionalFormatting>
  <conditionalFormatting sqref="B121:J121">
    <cfRule type="expression" dxfId="3996" priority="8081">
      <formula>$D120=""</formula>
    </cfRule>
  </conditionalFormatting>
  <conditionalFormatting sqref="B120:E121">
    <cfRule type="expression" dxfId="3995" priority="8082">
      <formula>MOD($B120,2)=0</formula>
    </cfRule>
    <cfRule type="expression" dxfId="3994" priority="8083">
      <formula>MOD($B120,2)=1</formula>
    </cfRule>
  </conditionalFormatting>
  <conditionalFormatting sqref="F123">
    <cfRule type="expression" priority="8068">
      <formula>ROW() - 2 &gt; SUMPRODUCT(MAX(($B114:$B123&lt;&gt;"")*(ROW(C114:$E123))))</formula>
    </cfRule>
  </conditionalFormatting>
  <conditionalFormatting sqref="C122">
    <cfRule type="expression" priority="8067">
      <formula>ROW() - 2 &gt; SUMPRODUCT(MAX(($B113:$B123&lt;&gt;"")*(ROW($B113:C123))))</formula>
    </cfRule>
  </conditionalFormatting>
  <conditionalFormatting sqref="E122">
    <cfRule type="expression" priority="8066">
      <formula>ROW() - 2 &gt; SUMPRODUCT(MAX(($B113:$B123&lt;&gt;"")*(ROW($B113:E123))))</formula>
    </cfRule>
  </conditionalFormatting>
  <conditionalFormatting sqref="G122">
    <cfRule type="expression" priority="8065">
      <formula>ROW() - 2 &gt; SUMPRODUCT(MAX(($B113:$B123&lt;&gt;"")*(ROW($B113:G123))))</formula>
    </cfRule>
  </conditionalFormatting>
  <conditionalFormatting sqref="H122">
    <cfRule type="expression" priority="8064">
      <formula>ROW() - 2 &gt; SUMPRODUCT(MAX(($B113:$B123&lt;&gt;"")*(ROW($B113:H123))))</formula>
    </cfRule>
  </conditionalFormatting>
  <conditionalFormatting sqref="I122">
    <cfRule type="expression" priority="8063">
      <formula>ROW() - 2 &gt; SUMPRODUCT(MAX(($B113:$B123&lt;&gt;"")*(ROW($B113:I123))))</formula>
    </cfRule>
  </conditionalFormatting>
  <conditionalFormatting sqref="J122">
    <cfRule type="expression" priority="8062">
      <formula>ROW() - 2 &gt; SUMPRODUCT(MAX(($B113:$B123&lt;&gt;"")*(ROW($B113:J123))))</formula>
    </cfRule>
  </conditionalFormatting>
  <conditionalFormatting sqref="B122:J122">
    <cfRule type="expression" dxfId="3993" priority="8058">
      <formula>$D122=""</formula>
    </cfRule>
  </conditionalFormatting>
  <conditionalFormatting sqref="B123:J123">
    <cfRule type="expression" dxfId="3992" priority="8059">
      <formula>$D122=""</formula>
    </cfRule>
  </conditionalFormatting>
  <conditionalFormatting sqref="B122:E123">
    <cfRule type="expression" dxfId="3991" priority="8060">
      <formula>MOD($B122,2)=0</formula>
    </cfRule>
    <cfRule type="expression" dxfId="3990" priority="8061">
      <formula>MOD($B122,2)=1</formula>
    </cfRule>
  </conditionalFormatting>
  <conditionalFormatting sqref="F125">
    <cfRule type="expression" priority="8046">
      <formula>ROW() - 2 &gt; SUMPRODUCT(MAX(($B116:$B125&lt;&gt;"")*(ROW(C116:$E125))))</formula>
    </cfRule>
  </conditionalFormatting>
  <conditionalFormatting sqref="C124">
    <cfRule type="expression" priority="8045">
      <formula>ROW() - 2 &gt; SUMPRODUCT(MAX(($B115:$B125&lt;&gt;"")*(ROW($B115:C125))))</formula>
    </cfRule>
  </conditionalFormatting>
  <conditionalFormatting sqref="E124">
    <cfRule type="expression" priority="8044">
      <formula>ROW() - 2 &gt; SUMPRODUCT(MAX(($B115:$B125&lt;&gt;"")*(ROW($B115:E125))))</formula>
    </cfRule>
  </conditionalFormatting>
  <conditionalFormatting sqref="G124">
    <cfRule type="expression" priority="8043">
      <formula>ROW() - 2 &gt; SUMPRODUCT(MAX(($B115:$B125&lt;&gt;"")*(ROW($B115:G125))))</formula>
    </cfRule>
  </conditionalFormatting>
  <conditionalFormatting sqref="H124">
    <cfRule type="expression" priority="8042">
      <formula>ROW() - 2 &gt; SUMPRODUCT(MAX(($B115:$B125&lt;&gt;"")*(ROW($B115:H125))))</formula>
    </cfRule>
  </conditionalFormatting>
  <conditionalFormatting sqref="I124">
    <cfRule type="expression" priority="8041">
      <formula>ROW() - 2 &gt; SUMPRODUCT(MAX(($B115:$B125&lt;&gt;"")*(ROW($B115:I125))))</formula>
    </cfRule>
  </conditionalFormatting>
  <conditionalFormatting sqref="J124">
    <cfRule type="expression" priority="8040">
      <formula>ROW() - 2 &gt; SUMPRODUCT(MAX(($B115:$B125&lt;&gt;"")*(ROW($B115:J125))))</formula>
    </cfRule>
  </conditionalFormatting>
  <conditionalFormatting sqref="B124:J124">
    <cfRule type="expression" dxfId="3989" priority="8036">
      <formula>$D124=""</formula>
    </cfRule>
  </conditionalFormatting>
  <conditionalFormatting sqref="B125:J125">
    <cfRule type="expression" dxfId="3988" priority="8037">
      <formula>$D124=""</formula>
    </cfRule>
  </conditionalFormatting>
  <conditionalFormatting sqref="B124:E125">
    <cfRule type="expression" dxfId="3987" priority="8038">
      <formula>MOD($B124,2)=0</formula>
    </cfRule>
    <cfRule type="expression" dxfId="3986" priority="8039">
      <formula>MOD($B124,2)=1</formula>
    </cfRule>
  </conditionalFormatting>
  <conditionalFormatting sqref="F127">
    <cfRule type="expression" priority="8024">
      <formula>ROW() - 2 &gt; SUMPRODUCT(MAX(($B118:$B127&lt;&gt;"")*(ROW(C118:$E127))))</formula>
    </cfRule>
  </conditionalFormatting>
  <conditionalFormatting sqref="C126">
    <cfRule type="expression" priority="8023">
      <formula>ROW() - 2 &gt; SUMPRODUCT(MAX(($B117:$B127&lt;&gt;"")*(ROW($B117:C127))))</formula>
    </cfRule>
  </conditionalFormatting>
  <conditionalFormatting sqref="E126">
    <cfRule type="expression" priority="8022">
      <formula>ROW() - 2 &gt; SUMPRODUCT(MAX(($B117:$B127&lt;&gt;"")*(ROW($B117:E127))))</formula>
    </cfRule>
  </conditionalFormatting>
  <conditionalFormatting sqref="G126">
    <cfRule type="expression" priority="8021">
      <formula>ROW() - 2 &gt; SUMPRODUCT(MAX(($B117:$B127&lt;&gt;"")*(ROW($B117:G127))))</formula>
    </cfRule>
  </conditionalFormatting>
  <conditionalFormatting sqref="H126">
    <cfRule type="expression" priority="8020">
      <formula>ROW() - 2 &gt; SUMPRODUCT(MAX(($B117:$B127&lt;&gt;"")*(ROW($B117:H127))))</formula>
    </cfRule>
  </conditionalFormatting>
  <conditionalFormatting sqref="I126">
    <cfRule type="expression" priority="8019">
      <formula>ROW() - 2 &gt; SUMPRODUCT(MAX(($B117:$B127&lt;&gt;"")*(ROW($B117:I127))))</formula>
    </cfRule>
  </conditionalFormatting>
  <conditionalFormatting sqref="J126">
    <cfRule type="expression" priority="8018">
      <formula>ROW() - 2 &gt; SUMPRODUCT(MAX(($B117:$B127&lt;&gt;"")*(ROW($B117:J127))))</formula>
    </cfRule>
  </conditionalFormatting>
  <conditionalFormatting sqref="B126:J126">
    <cfRule type="expression" dxfId="3985" priority="8014">
      <formula>$D126=""</formula>
    </cfRule>
  </conditionalFormatting>
  <conditionalFormatting sqref="B127:J127">
    <cfRule type="expression" dxfId="3984" priority="8015">
      <formula>$D126=""</formula>
    </cfRule>
  </conditionalFormatting>
  <conditionalFormatting sqref="B126:E127">
    <cfRule type="expression" dxfId="3983" priority="8016">
      <formula>MOD($B126,2)=0</formula>
    </cfRule>
    <cfRule type="expression" dxfId="3982" priority="8017">
      <formula>MOD($B126,2)=1</formula>
    </cfRule>
  </conditionalFormatting>
  <conditionalFormatting sqref="F129">
    <cfRule type="expression" priority="8002">
      <formula>ROW() - 2 &gt; SUMPRODUCT(MAX(($B120:$B129&lt;&gt;"")*(ROW(C120:$E129))))</formula>
    </cfRule>
  </conditionalFormatting>
  <conditionalFormatting sqref="C128">
    <cfRule type="expression" priority="8001">
      <formula>ROW() - 2 &gt; SUMPRODUCT(MAX(($B119:$B129&lt;&gt;"")*(ROW($B119:C129))))</formula>
    </cfRule>
  </conditionalFormatting>
  <conditionalFormatting sqref="E128">
    <cfRule type="expression" priority="8000">
      <formula>ROW() - 2 &gt; SUMPRODUCT(MAX(($B119:$B129&lt;&gt;"")*(ROW($B119:E129))))</formula>
    </cfRule>
  </conditionalFormatting>
  <conditionalFormatting sqref="G128">
    <cfRule type="expression" priority="7999">
      <formula>ROW() - 2 &gt; SUMPRODUCT(MAX(($B119:$B129&lt;&gt;"")*(ROW($B119:G129))))</formula>
    </cfRule>
  </conditionalFormatting>
  <conditionalFormatting sqref="H128">
    <cfRule type="expression" priority="7998">
      <formula>ROW() - 2 &gt; SUMPRODUCT(MAX(($B119:$B129&lt;&gt;"")*(ROW($B119:H129))))</formula>
    </cfRule>
  </conditionalFormatting>
  <conditionalFormatting sqref="I128">
    <cfRule type="expression" priority="7997">
      <formula>ROW() - 2 &gt; SUMPRODUCT(MAX(($B119:$B129&lt;&gt;"")*(ROW($B119:I129))))</formula>
    </cfRule>
  </conditionalFormatting>
  <conditionalFormatting sqref="J128">
    <cfRule type="expression" priority="7996">
      <formula>ROW() - 2 &gt; SUMPRODUCT(MAX(($B119:$B129&lt;&gt;"")*(ROW($B119:J129))))</formula>
    </cfRule>
  </conditionalFormatting>
  <conditionalFormatting sqref="B128:J128">
    <cfRule type="expression" dxfId="3981" priority="7992">
      <formula>$D128=""</formula>
    </cfRule>
  </conditionalFormatting>
  <conditionalFormatting sqref="B129:J129">
    <cfRule type="expression" dxfId="3980" priority="7993">
      <formula>$D128=""</formula>
    </cfRule>
  </conditionalFormatting>
  <conditionalFormatting sqref="B128:E129">
    <cfRule type="expression" dxfId="3979" priority="7994">
      <formula>MOD($B128,2)=0</formula>
    </cfRule>
    <cfRule type="expression" dxfId="3978" priority="7995">
      <formula>MOD($B128,2)=1</formula>
    </cfRule>
  </conditionalFormatting>
  <conditionalFormatting sqref="F131">
    <cfRule type="expression" priority="7980">
      <formula>ROW() - 2 &gt; SUMPRODUCT(MAX(($B122:$B131&lt;&gt;"")*(ROW(C122:$E131))))</formula>
    </cfRule>
  </conditionalFormatting>
  <conditionalFormatting sqref="C130">
    <cfRule type="expression" priority="7979">
      <formula>ROW() - 2 &gt; SUMPRODUCT(MAX(($B121:$B131&lt;&gt;"")*(ROW($B121:C131))))</formula>
    </cfRule>
  </conditionalFormatting>
  <conditionalFormatting sqref="E130">
    <cfRule type="expression" priority="7978">
      <formula>ROW() - 2 &gt; SUMPRODUCT(MAX(($B121:$B131&lt;&gt;"")*(ROW($B121:E131))))</formula>
    </cfRule>
  </conditionalFormatting>
  <conditionalFormatting sqref="G130">
    <cfRule type="expression" priority="7977">
      <formula>ROW() - 2 &gt; SUMPRODUCT(MAX(($B121:$B131&lt;&gt;"")*(ROW($B121:G131))))</formula>
    </cfRule>
  </conditionalFormatting>
  <conditionalFormatting sqref="H130">
    <cfRule type="expression" priority="7976">
      <formula>ROW() - 2 &gt; SUMPRODUCT(MAX(($B121:$B131&lt;&gt;"")*(ROW($B121:H131))))</formula>
    </cfRule>
  </conditionalFormatting>
  <conditionalFormatting sqref="I130">
    <cfRule type="expression" priority="7975">
      <formula>ROW() - 2 &gt; SUMPRODUCT(MAX(($B121:$B131&lt;&gt;"")*(ROW($B121:I131))))</formula>
    </cfRule>
  </conditionalFormatting>
  <conditionalFormatting sqref="J130">
    <cfRule type="expression" priority="7974">
      <formula>ROW() - 2 &gt; SUMPRODUCT(MAX(($B121:$B131&lt;&gt;"")*(ROW($B121:J131))))</formula>
    </cfRule>
  </conditionalFormatting>
  <conditionalFormatting sqref="B130:J130">
    <cfRule type="expression" dxfId="3977" priority="7970">
      <formula>$D130=""</formula>
    </cfRule>
  </conditionalFormatting>
  <conditionalFormatting sqref="B131:J131">
    <cfRule type="expression" dxfId="3976" priority="7971">
      <formula>$D130=""</formula>
    </cfRule>
  </conditionalFormatting>
  <conditionalFormatting sqref="B130:E131">
    <cfRule type="expression" dxfId="3975" priority="7972">
      <formula>MOD($B130,2)=0</formula>
    </cfRule>
    <cfRule type="expression" dxfId="3974" priority="7973">
      <formula>MOD($B130,2)=1</formula>
    </cfRule>
  </conditionalFormatting>
  <conditionalFormatting sqref="F133">
    <cfRule type="expression" priority="7958">
      <formula>ROW() - 2 &gt; SUMPRODUCT(MAX(($B124:$B133&lt;&gt;"")*(ROW(C124:$E133))))</formula>
    </cfRule>
  </conditionalFormatting>
  <conditionalFormatting sqref="C132">
    <cfRule type="expression" priority="7957">
      <formula>ROW() - 2 &gt; SUMPRODUCT(MAX(($B123:$B133&lt;&gt;"")*(ROW($B123:C133))))</formula>
    </cfRule>
  </conditionalFormatting>
  <conditionalFormatting sqref="E132">
    <cfRule type="expression" priority="7956">
      <formula>ROW() - 2 &gt; SUMPRODUCT(MAX(($B123:$B133&lt;&gt;"")*(ROW($B123:E133))))</formula>
    </cfRule>
  </conditionalFormatting>
  <conditionalFormatting sqref="G132">
    <cfRule type="expression" priority="7955">
      <formula>ROW() - 2 &gt; SUMPRODUCT(MAX(($B123:$B133&lt;&gt;"")*(ROW($B123:G133))))</formula>
    </cfRule>
  </conditionalFormatting>
  <conditionalFormatting sqref="H132">
    <cfRule type="expression" priority="7954">
      <formula>ROW() - 2 &gt; SUMPRODUCT(MAX(($B123:$B133&lt;&gt;"")*(ROW($B123:H133))))</formula>
    </cfRule>
  </conditionalFormatting>
  <conditionalFormatting sqref="I132">
    <cfRule type="expression" priority="7953">
      <formula>ROW() - 2 &gt; SUMPRODUCT(MAX(($B123:$B133&lt;&gt;"")*(ROW($B123:I133))))</formula>
    </cfRule>
  </conditionalFormatting>
  <conditionalFormatting sqref="J132">
    <cfRule type="expression" priority="7952">
      <formula>ROW() - 2 &gt; SUMPRODUCT(MAX(($B123:$B133&lt;&gt;"")*(ROW($B123:J133))))</formula>
    </cfRule>
  </conditionalFormatting>
  <conditionalFormatting sqref="B132:J132">
    <cfRule type="expression" dxfId="3973" priority="7948">
      <formula>$D132=""</formula>
    </cfRule>
  </conditionalFormatting>
  <conditionalFormatting sqref="B133:J133">
    <cfRule type="expression" dxfId="3972" priority="7949">
      <formula>$D132=""</formula>
    </cfRule>
  </conditionalFormatting>
  <conditionalFormatting sqref="B132:E133">
    <cfRule type="expression" dxfId="3971" priority="7950">
      <formula>MOD($B132,2)=0</formula>
    </cfRule>
    <cfRule type="expression" dxfId="3970" priority="7951">
      <formula>MOD($B132,2)=1</formula>
    </cfRule>
  </conditionalFormatting>
  <conditionalFormatting sqref="F135">
    <cfRule type="expression" priority="7936">
      <formula>ROW() - 2 &gt; SUMPRODUCT(MAX(($B126:$B135&lt;&gt;"")*(ROW(C126:$E135))))</formula>
    </cfRule>
  </conditionalFormatting>
  <conditionalFormatting sqref="C134">
    <cfRule type="expression" priority="7935">
      <formula>ROW() - 2 &gt; SUMPRODUCT(MAX(($B125:$B135&lt;&gt;"")*(ROW($B125:C135))))</formula>
    </cfRule>
  </conditionalFormatting>
  <conditionalFormatting sqref="E134">
    <cfRule type="expression" priority="7934">
      <formula>ROW() - 2 &gt; SUMPRODUCT(MAX(($B125:$B135&lt;&gt;"")*(ROW($B125:E135))))</formula>
    </cfRule>
  </conditionalFormatting>
  <conditionalFormatting sqref="G134">
    <cfRule type="expression" priority="7933">
      <formula>ROW() - 2 &gt; SUMPRODUCT(MAX(($B125:$B135&lt;&gt;"")*(ROW($B125:G135))))</formula>
    </cfRule>
  </conditionalFormatting>
  <conditionalFormatting sqref="H134">
    <cfRule type="expression" priority="7932">
      <formula>ROW() - 2 &gt; SUMPRODUCT(MAX(($B125:$B135&lt;&gt;"")*(ROW($B125:H135))))</formula>
    </cfRule>
  </conditionalFormatting>
  <conditionalFormatting sqref="I134">
    <cfRule type="expression" priority="7931">
      <formula>ROW() - 2 &gt; SUMPRODUCT(MAX(($B125:$B135&lt;&gt;"")*(ROW($B125:I135))))</formula>
    </cfRule>
  </conditionalFormatting>
  <conditionalFormatting sqref="J134">
    <cfRule type="expression" priority="7930">
      <formula>ROW() - 2 &gt; SUMPRODUCT(MAX(($B125:$B135&lt;&gt;"")*(ROW($B125:J135))))</formula>
    </cfRule>
  </conditionalFormatting>
  <conditionalFormatting sqref="B134:J134">
    <cfRule type="expression" dxfId="3969" priority="7926">
      <formula>$D134=""</formula>
    </cfRule>
  </conditionalFormatting>
  <conditionalFormatting sqref="B135:J135">
    <cfRule type="expression" dxfId="3968" priority="7927">
      <formula>$D134=""</formula>
    </cfRule>
  </conditionalFormatting>
  <conditionalFormatting sqref="B134:E135">
    <cfRule type="expression" dxfId="3967" priority="7928">
      <formula>MOD($B134,2)=0</formula>
    </cfRule>
    <cfRule type="expression" dxfId="3966" priority="7929">
      <formula>MOD($B134,2)=1</formula>
    </cfRule>
  </conditionalFormatting>
  <conditionalFormatting sqref="F137">
    <cfRule type="expression" priority="7914">
      <formula>ROW() - 2 &gt; SUMPRODUCT(MAX(($B128:$B137&lt;&gt;"")*(ROW(C128:$E137))))</formula>
    </cfRule>
  </conditionalFormatting>
  <conditionalFormatting sqref="C136">
    <cfRule type="expression" priority="7913">
      <formula>ROW() - 2 &gt; SUMPRODUCT(MAX(($B127:$B137&lt;&gt;"")*(ROW($B127:C137))))</formula>
    </cfRule>
  </conditionalFormatting>
  <conditionalFormatting sqref="E136">
    <cfRule type="expression" priority="7912">
      <formula>ROW() - 2 &gt; SUMPRODUCT(MAX(($B127:$B137&lt;&gt;"")*(ROW($B127:E137))))</formula>
    </cfRule>
  </conditionalFormatting>
  <conditionalFormatting sqref="G136">
    <cfRule type="expression" priority="7911">
      <formula>ROW() - 2 &gt; SUMPRODUCT(MAX(($B127:$B137&lt;&gt;"")*(ROW($B127:G137))))</formula>
    </cfRule>
  </conditionalFormatting>
  <conditionalFormatting sqref="H136">
    <cfRule type="expression" priority="7910">
      <formula>ROW() - 2 &gt; SUMPRODUCT(MAX(($B127:$B137&lt;&gt;"")*(ROW($B127:H137))))</formula>
    </cfRule>
  </conditionalFormatting>
  <conditionalFormatting sqref="I136">
    <cfRule type="expression" priority="7909">
      <formula>ROW() - 2 &gt; SUMPRODUCT(MAX(($B127:$B137&lt;&gt;"")*(ROW($B127:I137))))</formula>
    </cfRule>
  </conditionalFormatting>
  <conditionalFormatting sqref="J136">
    <cfRule type="expression" priority="7908">
      <formula>ROW() - 2 &gt; SUMPRODUCT(MAX(($B127:$B137&lt;&gt;"")*(ROW($B127:J137))))</formula>
    </cfRule>
  </conditionalFormatting>
  <conditionalFormatting sqref="B136:J136">
    <cfRule type="expression" dxfId="3965" priority="7904">
      <formula>$D136=""</formula>
    </cfRule>
  </conditionalFormatting>
  <conditionalFormatting sqref="B137:J137">
    <cfRule type="expression" dxfId="3964" priority="7905">
      <formula>$D136=""</formula>
    </cfRule>
  </conditionalFormatting>
  <conditionalFormatting sqref="B136:E137">
    <cfRule type="expression" dxfId="3963" priority="7906">
      <formula>MOD($B136,2)=0</formula>
    </cfRule>
    <cfRule type="expression" dxfId="3962" priority="7907">
      <formula>MOD($B136,2)=1</formula>
    </cfRule>
  </conditionalFormatting>
  <conditionalFormatting sqref="F139">
    <cfRule type="expression" priority="7892">
      <formula>ROW() - 2 &gt; SUMPRODUCT(MAX(($B130:$B139&lt;&gt;"")*(ROW(C130:$E139))))</formula>
    </cfRule>
  </conditionalFormatting>
  <conditionalFormatting sqref="C138">
    <cfRule type="expression" priority="7891">
      <formula>ROW() - 2 &gt; SUMPRODUCT(MAX(($B129:$B139&lt;&gt;"")*(ROW($B129:C139))))</formula>
    </cfRule>
  </conditionalFormatting>
  <conditionalFormatting sqref="E138">
    <cfRule type="expression" priority="7890">
      <formula>ROW() - 2 &gt; SUMPRODUCT(MAX(($B129:$B139&lt;&gt;"")*(ROW($B129:E139))))</formula>
    </cfRule>
  </conditionalFormatting>
  <conditionalFormatting sqref="G138">
    <cfRule type="expression" priority="7889">
      <formula>ROW() - 2 &gt; SUMPRODUCT(MAX(($B129:$B139&lt;&gt;"")*(ROW($B129:G139))))</formula>
    </cfRule>
  </conditionalFormatting>
  <conditionalFormatting sqref="H138">
    <cfRule type="expression" priority="7888">
      <formula>ROW() - 2 &gt; SUMPRODUCT(MAX(($B129:$B139&lt;&gt;"")*(ROW($B129:H139))))</formula>
    </cfRule>
  </conditionalFormatting>
  <conditionalFormatting sqref="I138">
    <cfRule type="expression" priority="7887">
      <formula>ROW() - 2 &gt; SUMPRODUCT(MAX(($B129:$B139&lt;&gt;"")*(ROW($B129:I139))))</formula>
    </cfRule>
  </conditionalFormatting>
  <conditionalFormatting sqref="J138">
    <cfRule type="expression" priority="7886">
      <formula>ROW() - 2 &gt; SUMPRODUCT(MAX(($B129:$B139&lt;&gt;"")*(ROW($B129:J139))))</formula>
    </cfRule>
  </conditionalFormatting>
  <conditionalFormatting sqref="B138:J138">
    <cfRule type="expression" dxfId="3961" priority="7882">
      <formula>$D138=""</formula>
    </cfRule>
  </conditionalFormatting>
  <conditionalFormatting sqref="B139:J139">
    <cfRule type="expression" dxfId="3960" priority="7883">
      <formula>$D138=""</formula>
    </cfRule>
  </conditionalFormatting>
  <conditionalFormatting sqref="B138:E139">
    <cfRule type="expression" dxfId="3959" priority="7884">
      <formula>MOD($B138,2)=0</formula>
    </cfRule>
    <cfRule type="expression" dxfId="3958" priority="7885">
      <formula>MOD($B138,2)=1</formula>
    </cfRule>
  </conditionalFormatting>
  <conditionalFormatting sqref="F141">
    <cfRule type="expression" priority="7870">
      <formula>ROW() - 2 &gt; SUMPRODUCT(MAX(($B132:$B141&lt;&gt;"")*(ROW(C132:$E141))))</formula>
    </cfRule>
  </conditionalFormatting>
  <conditionalFormatting sqref="C140">
    <cfRule type="expression" priority="7869">
      <formula>ROW() - 2 &gt; SUMPRODUCT(MAX(($B131:$B141&lt;&gt;"")*(ROW($B131:C141))))</formula>
    </cfRule>
  </conditionalFormatting>
  <conditionalFormatting sqref="E140">
    <cfRule type="expression" priority="7868">
      <formula>ROW() - 2 &gt; SUMPRODUCT(MAX(($B131:$B141&lt;&gt;"")*(ROW($B131:E141))))</formula>
    </cfRule>
  </conditionalFormatting>
  <conditionalFormatting sqref="G140">
    <cfRule type="expression" priority="7867">
      <formula>ROW() - 2 &gt; SUMPRODUCT(MAX(($B131:$B141&lt;&gt;"")*(ROW($B131:G141))))</formula>
    </cfRule>
  </conditionalFormatting>
  <conditionalFormatting sqref="H140">
    <cfRule type="expression" priority="7866">
      <formula>ROW() - 2 &gt; SUMPRODUCT(MAX(($B131:$B141&lt;&gt;"")*(ROW($B131:H141))))</formula>
    </cfRule>
  </conditionalFormatting>
  <conditionalFormatting sqref="I140">
    <cfRule type="expression" priority="7865">
      <formula>ROW() - 2 &gt; SUMPRODUCT(MAX(($B131:$B141&lt;&gt;"")*(ROW($B131:I141))))</formula>
    </cfRule>
  </conditionalFormatting>
  <conditionalFormatting sqref="J140">
    <cfRule type="expression" priority="7864">
      <formula>ROW() - 2 &gt; SUMPRODUCT(MAX(($B131:$B141&lt;&gt;"")*(ROW($B131:J141))))</formula>
    </cfRule>
  </conditionalFormatting>
  <conditionalFormatting sqref="B140:J140">
    <cfRule type="expression" dxfId="3957" priority="7860">
      <formula>$D140=""</formula>
    </cfRule>
  </conditionalFormatting>
  <conditionalFormatting sqref="B141:J141">
    <cfRule type="expression" dxfId="3956" priority="7861">
      <formula>$D140=""</formula>
    </cfRule>
  </conditionalFormatting>
  <conditionalFormatting sqref="B140:E141">
    <cfRule type="expression" dxfId="3955" priority="7862">
      <formula>MOD($B140,2)=0</formula>
    </cfRule>
    <cfRule type="expression" dxfId="3954" priority="7863">
      <formula>MOD($B140,2)=1</formula>
    </cfRule>
  </conditionalFormatting>
  <conditionalFormatting sqref="F143">
    <cfRule type="expression" priority="7848">
      <formula>ROW() - 2 &gt; SUMPRODUCT(MAX(($B134:$B143&lt;&gt;"")*(ROW(C134:$E143))))</formula>
    </cfRule>
  </conditionalFormatting>
  <conditionalFormatting sqref="C142">
    <cfRule type="expression" priority="7847">
      <formula>ROW() - 2 &gt; SUMPRODUCT(MAX(($B133:$B143&lt;&gt;"")*(ROW($B133:C143))))</formula>
    </cfRule>
  </conditionalFormatting>
  <conditionalFormatting sqref="E142">
    <cfRule type="expression" priority="7846">
      <formula>ROW() - 2 &gt; SUMPRODUCT(MAX(($B133:$B143&lt;&gt;"")*(ROW($B133:E143))))</formula>
    </cfRule>
  </conditionalFormatting>
  <conditionalFormatting sqref="G142">
    <cfRule type="expression" priority="7845">
      <formula>ROW() - 2 &gt; SUMPRODUCT(MAX(($B133:$B143&lt;&gt;"")*(ROW($B133:G143))))</formula>
    </cfRule>
  </conditionalFormatting>
  <conditionalFormatting sqref="H142">
    <cfRule type="expression" priority="7844">
      <formula>ROW() - 2 &gt; SUMPRODUCT(MAX(($B133:$B143&lt;&gt;"")*(ROW($B133:H143))))</formula>
    </cfRule>
  </conditionalFormatting>
  <conditionalFormatting sqref="I142">
    <cfRule type="expression" priority="7843">
      <formula>ROW() - 2 &gt; SUMPRODUCT(MAX(($B133:$B143&lt;&gt;"")*(ROW($B133:I143))))</formula>
    </cfRule>
  </conditionalFormatting>
  <conditionalFormatting sqref="J142">
    <cfRule type="expression" priority="7842">
      <formula>ROW() - 2 &gt; SUMPRODUCT(MAX(($B133:$B143&lt;&gt;"")*(ROW($B133:J143))))</formula>
    </cfRule>
  </conditionalFormatting>
  <conditionalFormatting sqref="B142:J142">
    <cfRule type="expression" dxfId="3953" priority="7838">
      <formula>$D142=""</formula>
    </cfRule>
  </conditionalFormatting>
  <conditionalFormatting sqref="B143:J143">
    <cfRule type="expression" dxfId="3952" priority="7839">
      <formula>$D142=""</formula>
    </cfRule>
  </conditionalFormatting>
  <conditionalFormatting sqref="B142:E143">
    <cfRule type="expression" dxfId="3951" priority="7840">
      <formula>MOD($B142,2)=0</formula>
    </cfRule>
    <cfRule type="expression" dxfId="3950" priority="7841">
      <formula>MOD($B142,2)=1</formula>
    </cfRule>
  </conditionalFormatting>
  <conditionalFormatting sqref="F145">
    <cfRule type="expression" priority="7826">
      <formula>ROW() - 2 &gt; SUMPRODUCT(MAX(($B136:$B145&lt;&gt;"")*(ROW(C136:$E145))))</formula>
    </cfRule>
  </conditionalFormatting>
  <conditionalFormatting sqref="C144">
    <cfRule type="expression" priority="7825">
      <formula>ROW() - 2 &gt; SUMPRODUCT(MAX(($B135:$B145&lt;&gt;"")*(ROW($B135:C145))))</formula>
    </cfRule>
  </conditionalFormatting>
  <conditionalFormatting sqref="E144">
    <cfRule type="expression" priority="7824">
      <formula>ROW() - 2 &gt; SUMPRODUCT(MAX(($B135:$B145&lt;&gt;"")*(ROW($B135:E145))))</formula>
    </cfRule>
  </conditionalFormatting>
  <conditionalFormatting sqref="G144">
    <cfRule type="expression" priority="7823">
      <formula>ROW() - 2 &gt; SUMPRODUCT(MAX(($B135:$B145&lt;&gt;"")*(ROW($B135:G145))))</formula>
    </cfRule>
  </conditionalFormatting>
  <conditionalFormatting sqref="H144">
    <cfRule type="expression" priority="7822">
      <formula>ROW() - 2 &gt; SUMPRODUCT(MAX(($B135:$B145&lt;&gt;"")*(ROW($B135:H145))))</formula>
    </cfRule>
  </conditionalFormatting>
  <conditionalFormatting sqref="I144">
    <cfRule type="expression" priority="7821">
      <formula>ROW() - 2 &gt; SUMPRODUCT(MAX(($B135:$B145&lt;&gt;"")*(ROW($B135:I145))))</formula>
    </cfRule>
  </conditionalFormatting>
  <conditionalFormatting sqref="J144">
    <cfRule type="expression" priority="7820">
      <formula>ROW() - 2 &gt; SUMPRODUCT(MAX(($B135:$B145&lt;&gt;"")*(ROW($B135:J145))))</formula>
    </cfRule>
  </conditionalFormatting>
  <conditionalFormatting sqref="B144:J144">
    <cfRule type="expression" dxfId="3949" priority="7816">
      <formula>$D144=""</formula>
    </cfRule>
  </conditionalFormatting>
  <conditionalFormatting sqref="B145:J145">
    <cfRule type="expression" dxfId="3948" priority="7817">
      <formula>$D144=""</formula>
    </cfRule>
  </conditionalFormatting>
  <conditionalFormatting sqref="B144:E145">
    <cfRule type="expression" dxfId="3947" priority="7818">
      <formula>MOD($B144,2)=0</formula>
    </cfRule>
    <cfRule type="expression" dxfId="3946" priority="7819">
      <formula>MOD($B144,2)=1</formula>
    </cfRule>
  </conditionalFormatting>
  <conditionalFormatting sqref="F147">
    <cfRule type="expression" priority="7804">
      <formula>ROW() - 2 &gt; SUMPRODUCT(MAX(($B138:$B147&lt;&gt;"")*(ROW(C138:$E147))))</formula>
    </cfRule>
  </conditionalFormatting>
  <conditionalFormatting sqref="C146">
    <cfRule type="expression" priority="7803">
      <formula>ROW() - 2 &gt; SUMPRODUCT(MAX(($B137:$B147&lt;&gt;"")*(ROW($B137:C147))))</formula>
    </cfRule>
  </conditionalFormatting>
  <conditionalFormatting sqref="E146">
    <cfRule type="expression" priority="7802">
      <formula>ROW() - 2 &gt; SUMPRODUCT(MAX(($B137:$B147&lt;&gt;"")*(ROW($B137:E147))))</formula>
    </cfRule>
  </conditionalFormatting>
  <conditionalFormatting sqref="G146">
    <cfRule type="expression" priority="7801">
      <formula>ROW() - 2 &gt; SUMPRODUCT(MAX(($B137:$B147&lt;&gt;"")*(ROW($B137:G147))))</formula>
    </cfRule>
  </conditionalFormatting>
  <conditionalFormatting sqref="H146">
    <cfRule type="expression" priority="7800">
      <formula>ROW() - 2 &gt; SUMPRODUCT(MAX(($B137:$B147&lt;&gt;"")*(ROW($B137:H147))))</formula>
    </cfRule>
  </conditionalFormatting>
  <conditionalFormatting sqref="I146">
    <cfRule type="expression" priority="7799">
      <formula>ROW() - 2 &gt; SUMPRODUCT(MAX(($B137:$B147&lt;&gt;"")*(ROW($B137:I147))))</formula>
    </cfRule>
  </conditionalFormatting>
  <conditionalFormatting sqref="J146">
    <cfRule type="expression" priority="7798">
      <formula>ROW() - 2 &gt; SUMPRODUCT(MAX(($B137:$B147&lt;&gt;"")*(ROW($B137:J147))))</formula>
    </cfRule>
  </conditionalFormatting>
  <conditionalFormatting sqref="B146:J146">
    <cfRule type="expression" dxfId="3945" priority="7794">
      <formula>$D146=""</formula>
    </cfRule>
  </conditionalFormatting>
  <conditionalFormatting sqref="B147:J147">
    <cfRule type="expression" dxfId="3944" priority="7795">
      <formula>$D146=""</formula>
    </cfRule>
  </conditionalFormatting>
  <conditionalFormatting sqref="B146:E147">
    <cfRule type="expression" dxfId="3943" priority="7796">
      <formula>MOD($B146,2)=0</formula>
    </cfRule>
    <cfRule type="expression" dxfId="3942" priority="7797">
      <formula>MOD($B146,2)=1</formula>
    </cfRule>
  </conditionalFormatting>
  <conditionalFormatting sqref="F149">
    <cfRule type="expression" priority="7782">
      <formula>ROW() - 2 &gt; SUMPRODUCT(MAX(($B140:$B149&lt;&gt;"")*(ROW(C140:$E149))))</formula>
    </cfRule>
  </conditionalFormatting>
  <conditionalFormatting sqref="C148">
    <cfRule type="expression" priority="7781">
      <formula>ROW() - 2 &gt; SUMPRODUCT(MAX(($B139:$B149&lt;&gt;"")*(ROW($B139:C149))))</formula>
    </cfRule>
  </conditionalFormatting>
  <conditionalFormatting sqref="E148">
    <cfRule type="expression" priority="7780">
      <formula>ROW() - 2 &gt; SUMPRODUCT(MAX(($B139:$B149&lt;&gt;"")*(ROW($B139:E149))))</formula>
    </cfRule>
  </conditionalFormatting>
  <conditionalFormatting sqref="G148">
    <cfRule type="expression" priority="7779">
      <formula>ROW() - 2 &gt; SUMPRODUCT(MAX(($B139:$B149&lt;&gt;"")*(ROW($B139:G149))))</formula>
    </cfRule>
  </conditionalFormatting>
  <conditionalFormatting sqref="H148">
    <cfRule type="expression" priority="7778">
      <formula>ROW() - 2 &gt; SUMPRODUCT(MAX(($B139:$B149&lt;&gt;"")*(ROW($B139:H149))))</formula>
    </cfRule>
  </conditionalFormatting>
  <conditionalFormatting sqref="I148">
    <cfRule type="expression" priority="7777">
      <formula>ROW() - 2 &gt; SUMPRODUCT(MAX(($B139:$B149&lt;&gt;"")*(ROW($B139:I149))))</formula>
    </cfRule>
  </conditionalFormatting>
  <conditionalFormatting sqref="J148">
    <cfRule type="expression" priority="7776">
      <formula>ROW() - 2 &gt; SUMPRODUCT(MAX(($B139:$B149&lt;&gt;"")*(ROW($B139:J149))))</formula>
    </cfRule>
  </conditionalFormatting>
  <conditionalFormatting sqref="B148:J148">
    <cfRule type="expression" dxfId="3941" priority="7772">
      <formula>$D148=""</formula>
    </cfRule>
  </conditionalFormatting>
  <conditionalFormatting sqref="B149:J149">
    <cfRule type="expression" dxfId="3940" priority="7773">
      <formula>$D148=""</formula>
    </cfRule>
  </conditionalFormatting>
  <conditionalFormatting sqref="B148:E149">
    <cfRule type="expression" dxfId="3939" priority="7774">
      <formula>MOD($B148,2)=0</formula>
    </cfRule>
    <cfRule type="expression" dxfId="3938" priority="7775">
      <formula>MOD($B148,2)=1</formula>
    </cfRule>
  </conditionalFormatting>
  <conditionalFormatting sqref="F151">
    <cfRule type="expression" priority="7760">
      <formula>ROW() - 2 &gt; SUMPRODUCT(MAX(($B142:$B151&lt;&gt;"")*(ROW(C142:$E151))))</formula>
    </cfRule>
  </conditionalFormatting>
  <conditionalFormatting sqref="C150">
    <cfRule type="expression" priority="7759">
      <formula>ROW() - 2 &gt; SUMPRODUCT(MAX(($B141:$B151&lt;&gt;"")*(ROW($B141:C151))))</formula>
    </cfRule>
  </conditionalFormatting>
  <conditionalFormatting sqref="E150">
    <cfRule type="expression" priority="7758">
      <formula>ROW() - 2 &gt; SUMPRODUCT(MAX(($B141:$B151&lt;&gt;"")*(ROW($B141:E151))))</formula>
    </cfRule>
  </conditionalFormatting>
  <conditionalFormatting sqref="G150">
    <cfRule type="expression" priority="7757">
      <formula>ROW() - 2 &gt; SUMPRODUCT(MAX(($B141:$B151&lt;&gt;"")*(ROW($B141:G151))))</formula>
    </cfRule>
  </conditionalFormatting>
  <conditionalFormatting sqref="H150">
    <cfRule type="expression" priority="7756">
      <formula>ROW() - 2 &gt; SUMPRODUCT(MAX(($B141:$B151&lt;&gt;"")*(ROW($B141:H151))))</formula>
    </cfRule>
  </conditionalFormatting>
  <conditionalFormatting sqref="I150">
    <cfRule type="expression" priority="7755">
      <formula>ROW() - 2 &gt; SUMPRODUCT(MAX(($B141:$B151&lt;&gt;"")*(ROW($B141:I151))))</formula>
    </cfRule>
  </conditionalFormatting>
  <conditionalFormatting sqref="J150">
    <cfRule type="expression" priority="7754">
      <formula>ROW() - 2 &gt; SUMPRODUCT(MAX(($B141:$B151&lt;&gt;"")*(ROW($B141:J151))))</formula>
    </cfRule>
  </conditionalFormatting>
  <conditionalFormatting sqref="B150:J150">
    <cfRule type="expression" dxfId="3937" priority="7750">
      <formula>$D150=""</formula>
    </cfRule>
  </conditionalFormatting>
  <conditionalFormatting sqref="B151:J151">
    <cfRule type="expression" dxfId="3936" priority="7751">
      <formula>$D150=""</formula>
    </cfRule>
  </conditionalFormatting>
  <conditionalFormatting sqref="B150:E151">
    <cfRule type="expression" dxfId="3935" priority="7752">
      <formula>MOD($B150,2)=0</formula>
    </cfRule>
    <cfRule type="expression" dxfId="3934" priority="7753">
      <formula>MOD($B150,2)=1</formula>
    </cfRule>
  </conditionalFormatting>
  <conditionalFormatting sqref="F153">
    <cfRule type="expression" priority="7738">
      <formula>ROW() - 2 &gt; SUMPRODUCT(MAX(($B144:$B153&lt;&gt;"")*(ROW(C144:$E153))))</formula>
    </cfRule>
  </conditionalFormatting>
  <conditionalFormatting sqref="C152">
    <cfRule type="expression" priority="7737">
      <formula>ROW() - 2 &gt; SUMPRODUCT(MAX(($B143:$B153&lt;&gt;"")*(ROW($B143:C153))))</formula>
    </cfRule>
  </conditionalFormatting>
  <conditionalFormatting sqref="E152">
    <cfRule type="expression" priority="7736">
      <formula>ROW() - 2 &gt; SUMPRODUCT(MAX(($B143:$B153&lt;&gt;"")*(ROW($B143:E153))))</formula>
    </cfRule>
  </conditionalFormatting>
  <conditionalFormatting sqref="G152">
    <cfRule type="expression" priority="7735">
      <formula>ROW() - 2 &gt; SUMPRODUCT(MAX(($B143:$B153&lt;&gt;"")*(ROW($B143:G153))))</formula>
    </cfRule>
  </conditionalFormatting>
  <conditionalFormatting sqref="H152">
    <cfRule type="expression" priority="7734">
      <formula>ROW() - 2 &gt; SUMPRODUCT(MAX(($B143:$B153&lt;&gt;"")*(ROW($B143:H153))))</formula>
    </cfRule>
  </conditionalFormatting>
  <conditionalFormatting sqref="I152">
    <cfRule type="expression" priority="7733">
      <formula>ROW() - 2 &gt; SUMPRODUCT(MAX(($B143:$B153&lt;&gt;"")*(ROW($B143:I153))))</formula>
    </cfRule>
  </conditionalFormatting>
  <conditionalFormatting sqref="J152">
    <cfRule type="expression" priority="7732">
      <formula>ROW() - 2 &gt; SUMPRODUCT(MAX(($B143:$B153&lt;&gt;"")*(ROW($B143:J153))))</formula>
    </cfRule>
  </conditionalFormatting>
  <conditionalFormatting sqref="B152:J152">
    <cfRule type="expression" dxfId="3933" priority="7728">
      <formula>$D152=""</formula>
    </cfRule>
  </conditionalFormatting>
  <conditionalFormatting sqref="B153:J153">
    <cfRule type="expression" dxfId="3932" priority="7729">
      <formula>$D152=""</formula>
    </cfRule>
  </conditionalFormatting>
  <conditionalFormatting sqref="B152:E153">
    <cfRule type="expression" dxfId="3931" priority="7730">
      <formula>MOD($B152,2)=0</formula>
    </cfRule>
    <cfRule type="expression" dxfId="3930" priority="7731">
      <formula>MOD($B152,2)=1</formula>
    </cfRule>
  </conditionalFormatting>
  <conditionalFormatting sqref="F155">
    <cfRule type="expression" priority="7716">
      <formula>ROW() - 2 &gt; SUMPRODUCT(MAX(($B146:$B155&lt;&gt;"")*(ROW(C146:$E155))))</formula>
    </cfRule>
  </conditionalFormatting>
  <conditionalFormatting sqref="C154">
    <cfRule type="expression" priority="7715">
      <formula>ROW() - 2 &gt; SUMPRODUCT(MAX(($B145:$B155&lt;&gt;"")*(ROW($B145:C155))))</formula>
    </cfRule>
  </conditionalFormatting>
  <conditionalFormatting sqref="E154">
    <cfRule type="expression" priority="7714">
      <formula>ROW() - 2 &gt; SUMPRODUCT(MAX(($B145:$B155&lt;&gt;"")*(ROW($B145:E155))))</formula>
    </cfRule>
  </conditionalFormatting>
  <conditionalFormatting sqref="G154">
    <cfRule type="expression" priority="7713">
      <formula>ROW() - 2 &gt; SUMPRODUCT(MAX(($B145:$B155&lt;&gt;"")*(ROW($B145:G155))))</formula>
    </cfRule>
  </conditionalFormatting>
  <conditionalFormatting sqref="H154">
    <cfRule type="expression" priority="7712">
      <formula>ROW() - 2 &gt; SUMPRODUCT(MAX(($B145:$B155&lt;&gt;"")*(ROW($B145:H155))))</formula>
    </cfRule>
  </conditionalFormatting>
  <conditionalFormatting sqref="I154">
    <cfRule type="expression" priority="7711">
      <formula>ROW() - 2 &gt; SUMPRODUCT(MAX(($B145:$B155&lt;&gt;"")*(ROW($B145:I155))))</formula>
    </cfRule>
  </conditionalFormatting>
  <conditionalFormatting sqref="J154">
    <cfRule type="expression" priority="7710">
      <formula>ROW() - 2 &gt; SUMPRODUCT(MAX(($B145:$B155&lt;&gt;"")*(ROW($B145:J155))))</formula>
    </cfRule>
  </conditionalFormatting>
  <conditionalFormatting sqref="B154:J154">
    <cfRule type="expression" dxfId="3929" priority="7706">
      <formula>$D154=""</formula>
    </cfRule>
  </conditionalFormatting>
  <conditionalFormatting sqref="B155:J155">
    <cfRule type="expression" dxfId="3928" priority="7707">
      <formula>$D154=""</formula>
    </cfRule>
  </conditionalFormatting>
  <conditionalFormatting sqref="B154:E155">
    <cfRule type="expression" dxfId="3927" priority="7708">
      <formula>MOD($B154,2)=0</formula>
    </cfRule>
    <cfRule type="expression" dxfId="3926" priority="7709">
      <formula>MOD($B154,2)=1</formula>
    </cfRule>
  </conditionalFormatting>
  <conditionalFormatting sqref="F157">
    <cfRule type="expression" priority="7694">
      <formula>ROW() - 2 &gt; SUMPRODUCT(MAX(($B148:$B157&lt;&gt;"")*(ROW(C148:$E157))))</formula>
    </cfRule>
  </conditionalFormatting>
  <conditionalFormatting sqref="C156">
    <cfRule type="expression" priority="7693">
      <formula>ROW() - 2 &gt; SUMPRODUCT(MAX(($B147:$B157&lt;&gt;"")*(ROW($B147:C157))))</formula>
    </cfRule>
  </conditionalFormatting>
  <conditionalFormatting sqref="E156">
    <cfRule type="expression" priority="7692">
      <formula>ROW() - 2 &gt; SUMPRODUCT(MAX(($B147:$B157&lt;&gt;"")*(ROW($B147:E157))))</formula>
    </cfRule>
  </conditionalFormatting>
  <conditionalFormatting sqref="G156">
    <cfRule type="expression" priority="7691">
      <formula>ROW() - 2 &gt; SUMPRODUCT(MAX(($B147:$B157&lt;&gt;"")*(ROW($B147:G157))))</formula>
    </cfRule>
  </conditionalFormatting>
  <conditionalFormatting sqref="H156">
    <cfRule type="expression" priority="7690">
      <formula>ROW() - 2 &gt; SUMPRODUCT(MAX(($B147:$B157&lt;&gt;"")*(ROW($B147:H157))))</formula>
    </cfRule>
  </conditionalFormatting>
  <conditionalFormatting sqref="I156">
    <cfRule type="expression" priority="7689">
      <formula>ROW() - 2 &gt; SUMPRODUCT(MAX(($B147:$B157&lt;&gt;"")*(ROW($B147:I157))))</formula>
    </cfRule>
  </conditionalFormatting>
  <conditionalFormatting sqref="J156">
    <cfRule type="expression" priority="7688">
      <formula>ROW() - 2 &gt; SUMPRODUCT(MAX(($B147:$B157&lt;&gt;"")*(ROW($B147:J157))))</formula>
    </cfRule>
  </conditionalFormatting>
  <conditionalFormatting sqref="B156:J156">
    <cfRule type="expression" dxfId="3925" priority="7684">
      <formula>$D156=""</formula>
    </cfRule>
  </conditionalFormatting>
  <conditionalFormatting sqref="B157:J157">
    <cfRule type="expression" dxfId="3924" priority="7685">
      <formula>$D156=""</formula>
    </cfRule>
  </conditionalFormatting>
  <conditionalFormatting sqref="B156:E157">
    <cfRule type="expression" dxfId="3923" priority="7686">
      <formula>MOD($B156,2)=0</formula>
    </cfRule>
    <cfRule type="expression" dxfId="3922" priority="7687">
      <formula>MOD($B156,2)=1</formula>
    </cfRule>
  </conditionalFormatting>
  <conditionalFormatting sqref="F159">
    <cfRule type="expression" priority="7672">
      <formula>ROW() - 2 &gt; SUMPRODUCT(MAX(($B150:$B159&lt;&gt;"")*(ROW(C150:$E159))))</formula>
    </cfRule>
  </conditionalFormatting>
  <conditionalFormatting sqref="C158">
    <cfRule type="expression" priority="7671">
      <formula>ROW() - 2 &gt; SUMPRODUCT(MAX(($B149:$B159&lt;&gt;"")*(ROW($B149:C159))))</formula>
    </cfRule>
  </conditionalFormatting>
  <conditionalFormatting sqref="E158">
    <cfRule type="expression" priority="7670">
      <formula>ROW() - 2 &gt; SUMPRODUCT(MAX(($B149:$B159&lt;&gt;"")*(ROW($B149:E159))))</formula>
    </cfRule>
  </conditionalFormatting>
  <conditionalFormatting sqref="G158">
    <cfRule type="expression" priority="7669">
      <formula>ROW() - 2 &gt; SUMPRODUCT(MAX(($B149:$B159&lt;&gt;"")*(ROW($B149:G159))))</formula>
    </cfRule>
  </conditionalFormatting>
  <conditionalFormatting sqref="H158">
    <cfRule type="expression" priority="7668">
      <formula>ROW() - 2 &gt; SUMPRODUCT(MAX(($B149:$B159&lt;&gt;"")*(ROW($B149:H159))))</formula>
    </cfRule>
  </conditionalFormatting>
  <conditionalFormatting sqref="I158">
    <cfRule type="expression" priority="7667">
      <formula>ROW() - 2 &gt; SUMPRODUCT(MAX(($B149:$B159&lt;&gt;"")*(ROW($B149:I159))))</formula>
    </cfRule>
  </conditionalFormatting>
  <conditionalFormatting sqref="J158">
    <cfRule type="expression" priority="7666">
      <formula>ROW() - 2 &gt; SUMPRODUCT(MAX(($B149:$B159&lt;&gt;"")*(ROW($B149:J159))))</formula>
    </cfRule>
  </conditionalFormatting>
  <conditionalFormatting sqref="B158:J158">
    <cfRule type="expression" dxfId="3921" priority="7662">
      <formula>$D158=""</formula>
    </cfRule>
  </conditionalFormatting>
  <conditionalFormatting sqref="B159:J159">
    <cfRule type="expression" dxfId="3920" priority="7663">
      <formula>$D158=""</formula>
    </cfRule>
  </conditionalFormatting>
  <conditionalFormatting sqref="B158:E159">
    <cfRule type="expression" dxfId="3919" priority="7664">
      <formula>MOD($B158,2)=0</formula>
    </cfRule>
    <cfRule type="expression" dxfId="3918" priority="7665">
      <formula>MOD($B158,2)=1</formula>
    </cfRule>
  </conditionalFormatting>
  <conditionalFormatting sqref="F161">
    <cfRule type="expression" priority="7650">
      <formula>ROW() - 2 &gt; SUMPRODUCT(MAX(($B152:$B161&lt;&gt;"")*(ROW(C152:$E161))))</formula>
    </cfRule>
  </conditionalFormatting>
  <conditionalFormatting sqref="C160">
    <cfRule type="expression" priority="7649">
      <formula>ROW() - 2 &gt; SUMPRODUCT(MAX(($B151:$B161&lt;&gt;"")*(ROW($B151:C161))))</formula>
    </cfRule>
  </conditionalFormatting>
  <conditionalFormatting sqref="E160">
    <cfRule type="expression" priority="7648">
      <formula>ROW() - 2 &gt; SUMPRODUCT(MAX(($B151:$B161&lt;&gt;"")*(ROW($B151:E161))))</formula>
    </cfRule>
  </conditionalFormatting>
  <conditionalFormatting sqref="G160">
    <cfRule type="expression" priority="7647">
      <formula>ROW() - 2 &gt; SUMPRODUCT(MAX(($B151:$B161&lt;&gt;"")*(ROW($B151:G161))))</formula>
    </cfRule>
  </conditionalFormatting>
  <conditionalFormatting sqref="H160">
    <cfRule type="expression" priority="7646">
      <formula>ROW() - 2 &gt; SUMPRODUCT(MAX(($B151:$B161&lt;&gt;"")*(ROW($B151:H161))))</formula>
    </cfRule>
  </conditionalFormatting>
  <conditionalFormatting sqref="I160">
    <cfRule type="expression" priority="7645">
      <formula>ROW() - 2 &gt; SUMPRODUCT(MAX(($B151:$B161&lt;&gt;"")*(ROW($B151:I161))))</formula>
    </cfRule>
  </conditionalFormatting>
  <conditionalFormatting sqref="J160">
    <cfRule type="expression" priority="7644">
      <formula>ROW() - 2 &gt; SUMPRODUCT(MAX(($B151:$B161&lt;&gt;"")*(ROW($B151:J161))))</formula>
    </cfRule>
  </conditionalFormatting>
  <conditionalFormatting sqref="B160:J160">
    <cfRule type="expression" dxfId="3917" priority="7640">
      <formula>$D160=""</formula>
    </cfRule>
  </conditionalFormatting>
  <conditionalFormatting sqref="B161:J161">
    <cfRule type="expression" dxfId="3916" priority="7641">
      <formula>$D160=""</formula>
    </cfRule>
  </conditionalFormatting>
  <conditionalFormatting sqref="B160:E161">
    <cfRule type="expression" dxfId="3915" priority="7642">
      <formula>MOD($B160,2)=0</formula>
    </cfRule>
    <cfRule type="expression" dxfId="3914" priority="7643">
      <formula>MOD($B160,2)=1</formula>
    </cfRule>
  </conditionalFormatting>
  <conditionalFormatting sqref="F163">
    <cfRule type="expression" priority="7628">
      <formula>ROW() - 2 &gt; SUMPRODUCT(MAX(($B154:$B163&lt;&gt;"")*(ROW(C154:$E163))))</formula>
    </cfRule>
  </conditionalFormatting>
  <conditionalFormatting sqref="C162">
    <cfRule type="expression" priority="7627">
      <formula>ROW() - 2 &gt; SUMPRODUCT(MAX(($B153:$B163&lt;&gt;"")*(ROW($B153:C163))))</formula>
    </cfRule>
  </conditionalFormatting>
  <conditionalFormatting sqref="E162">
    <cfRule type="expression" priority="7626">
      <formula>ROW() - 2 &gt; SUMPRODUCT(MAX(($B153:$B163&lt;&gt;"")*(ROW($B153:E163))))</formula>
    </cfRule>
  </conditionalFormatting>
  <conditionalFormatting sqref="G162">
    <cfRule type="expression" priority="7625">
      <formula>ROW() - 2 &gt; SUMPRODUCT(MAX(($B153:$B163&lt;&gt;"")*(ROW($B153:G163))))</formula>
    </cfRule>
  </conditionalFormatting>
  <conditionalFormatting sqref="H162">
    <cfRule type="expression" priority="7624">
      <formula>ROW() - 2 &gt; SUMPRODUCT(MAX(($B153:$B163&lt;&gt;"")*(ROW($B153:H163))))</formula>
    </cfRule>
  </conditionalFormatting>
  <conditionalFormatting sqref="I162">
    <cfRule type="expression" priority="7623">
      <formula>ROW() - 2 &gt; SUMPRODUCT(MAX(($B153:$B163&lt;&gt;"")*(ROW($B153:I163))))</formula>
    </cfRule>
  </conditionalFormatting>
  <conditionalFormatting sqref="J162">
    <cfRule type="expression" priority="7622">
      <formula>ROW() - 2 &gt; SUMPRODUCT(MAX(($B153:$B163&lt;&gt;"")*(ROW($B153:J163))))</formula>
    </cfRule>
  </conditionalFormatting>
  <conditionalFormatting sqref="B162:J162">
    <cfRule type="expression" dxfId="3913" priority="7618">
      <formula>$D162=""</formula>
    </cfRule>
  </conditionalFormatting>
  <conditionalFormatting sqref="B163:J163">
    <cfRule type="expression" dxfId="3912" priority="7619">
      <formula>$D162=""</formula>
    </cfRule>
  </conditionalFormatting>
  <conditionalFormatting sqref="B162:E163">
    <cfRule type="expression" dxfId="3911" priority="7620">
      <formula>MOD($B162,2)=0</formula>
    </cfRule>
    <cfRule type="expression" dxfId="3910" priority="7621">
      <formula>MOD($B162,2)=1</formula>
    </cfRule>
  </conditionalFormatting>
  <conditionalFormatting sqref="F165">
    <cfRule type="expression" priority="7606">
      <formula>ROW() - 2 &gt; SUMPRODUCT(MAX(($B156:$B165&lt;&gt;"")*(ROW(C156:$E165))))</formula>
    </cfRule>
  </conditionalFormatting>
  <conditionalFormatting sqref="C164">
    <cfRule type="expression" priority="7605">
      <formula>ROW() - 2 &gt; SUMPRODUCT(MAX(($B155:$B165&lt;&gt;"")*(ROW($B155:C165))))</formula>
    </cfRule>
  </conditionalFormatting>
  <conditionalFormatting sqref="E164">
    <cfRule type="expression" priority="7604">
      <formula>ROW() - 2 &gt; SUMPRODUCT(MAX(($B155:$B165&lt;&gt;"")*(ROW($B155:E165))))</formula>
    </cfRule>
  </conditionalFormatting>
  <conditionalFormatting sqref="G164">
    <cfRule type="expression" priority="7603">
      <formula>ROW() - 2 &gt; SUMPRODUCT(MAX(($B155:$B165&lt;&gt;"")*(ROW($B155:G165))))</formula>
    </cfRule>
  </conditionalFormatting>
  <conditionalFormatting sqref="H164">
    <cfRule type="expression" priority="7602">
      <formula>ROW() - 2 &gt; SUMPRODUCT(MAX(($B155:$B165&lt;&gt;"")*(ROW($B155:H165))))</formula>
    </cfRule>
  </conditionalFormatting>
  <conditionalFormatting sqref="I164">
    <cfRule type="expression" priority="7601">
      <formula>ROW() - 2 &gt; SUMPRODUCT(MAX(($B155:$B165&lt;&gt;"")*(ROW($B155:I165))))</formula>
    </cfRule>
  </conditionalFormatting>
  <conditionalFormatting sqref="J164">
    <cfRule type="expression" priority="7600">
      <formula>ROW() - 2 &gt; SUMPRODUCT(MAX(($B155:$B165&lt;&gt;"")*(ROW($B155:J165))))</formula>
    </cfRule>
  </conditionalFormatting>
  <conditionalFormatting sqref="B164:J164">
    <cfRule type="expression" dxfId="3909" priority="7596">
      <formula>$D164=""</formula>
    </cfRule>
  </conditionalFormatting>
  <conditionalFormatting sqref="B165:J165">
    <cfRule type="expression" dxfId="3908" priority="7597">
      <formula>$D164=""</formula>
    </cfRule>
  </conditionalFormatting>
  <conditionalFormatting sqref="B164:E165">
    <cfRule type="expression" dxfId="3907" priority="7598">
      <formula>MOD($B164,2)=0</formula>
    </cfRule>
    <cfRule type="expression" dxfId="3906" priority="7599">
      <formula>MOD($B164,2)=1</formula>
    </cfRule>
  </conditionalFormatting>
  <conditionalFormatting sqref="F167">
    <cfRule type="expression" priority="7584">
      <formula>ROW() - 2 &gt; SUMPRODUCT(MAX(($B158:$B167&lt;&gt;"")*(ROW(C158:$E167))))</formula>
    </cfRule>
  </conditionalFormatting>
  <conditionalFormatting sqref="C166">
    <cfRule type="expression" priority="7583">
      <formula>ROW() - 2 &gt; SUMPRODUCT(MAX(($B157:$B167&lt;&gt;"")*(ROW($B157:C167))))</formula>
    </cfRule>
  </conditionalFormatting>
  <conditionalFormatting sqref="E166">
    <cfRule type="expression" priority="7582">
      <formula>ROW() - 2 &gt; SUMPRODUCT(MAX(($B157:$B167&lt;&gt;"")*(ROW($B157:E167))))</formula>
    </cfRule>
  </conditionalFormatting>
  <conditionalFormatting sqref="G166">
    <cfRule type="expression" priority="7581">
      <formula>ROW() - 2 &gt; SUMPRODUCT(MAX(($B157:$B167&lt;&gt;"")*(ROW($B157:G167))))</formula>
    </cfRule>
  </conditionalFormatting>
  <conditionalFormatting sqref="H166">
    <cfRule type="expression" priority="7580">
      <formula>ROW() - 2 &gt; SUMPRODUCT(MAX(($B157:$B167&lt;&gt;"")*(ROW($B157:H167))))</formula>
    </cfRule>
  </conditionalFormatting>
  <conditionalFormatting sqref="I166">
    <cfRule type="expression" priority="7579">
      <formula>ROW() - 2 &gt; SUMPRODUCT(MAX(($B157:$B167&lt;&gt;"")*(ROW($B157:I167))))</formula>
    </cfRule>
  </conditionalFormatting>
  <conditionalFormatting sqref="J166">
    <cfRule type="expression" priority="7578">
      <formula>ROW() - 2 &gt; SUMPRODUCT(MAX(($B157:$B167&lt;&gt;"")*(ROW($B157:J167))))</formula>
    </cfRule>
  </conditionalFormatting>
  <conditionalFormatting sqref="B166:J166">
    <cfRule type="expression" dxfId="3905" priority="7574">
      <formula>$D166=""</formula>
    </cfRule>
  </conditionalFormatting>
  <conditionalFormatting sqref="B167:J167">
    <cfRule type="expression" dxfId="3904" priority="7575">
      <formula>$D166=""</formula>
    </cfRule>
  </conditionalFormatting>
  <conditionalFormatting sqref="B166:E167">
    <cfRule type="expression" dxfId="3903" priority="7576">
      <formula>MOD($B166,2)=0</formula>
    </cfRule>
    <cfRule type="expression" dxfId="3902" priority="7577">
      <formula>MOD($B166,2)=1</formula>
    </cfRule>
  </conditionalFormatting>
  <conditionalFormatting sqref="F169">
    <cfRule type="expression" priority="7562">
      <formula>ROW() - 2 &gt; SUMPRODUCT(MAX(($B160:$B169&lt;&gt;"")*(ROW(C160:$E169))))</formula>
    </cfRule>
  </conditionalFormatting>
  <conditionalFormatting sqref="C168">
    <cfRule type="expression" priority="7561">
      <formula>ROW() - 2 &gt; SUMPRODUCT(MAX(($B159:$B169&lt;&gt;"")*(ROW($B159:C169))))</formula>
    </cfRule>
  </conditionalFormatting>
  <conditionalFormatting sqref="E168">
    <cfRule type="expression" priority="7560">
      <formula>ROW() - 2 &gt; SUMPRODUCT(MAX(($B159:$B169&lt;&gt;"")*(ROW($B159:E169))))</formula>
    </cfRule>
  </conditionalFormatting>
  <conditionalFormatting sqref="G168">
    <cfRule type="expression" priority="7559">
      <formula>ROW() - 2 &gt; SUMPRODUCT(MAX(($B159:$B169&lt;&gt;"")*(ROW($B159:G169))))</formula>
    </cfRule>
  </conditionalFormatting>
  <conditionalFormatting sqref="H168">
    <cfRule type="expression" priority="7558">
      <formula>ROW() - 2 &gt; SUMPRODUCT(MAX(($B159:$B169&lt;&gt;"")*(ROW($B159:H169))))</formula>
    </cfRule>
  </conditionalFormatting>
  <conditionalFormatting sqref="I168">
    <cfRule type="expression" priority="7557">
      <formula>ROW() - 2 &gt; SUMPRODUCT(MAX(($B159:$B169&lt;&gt;"")*(ROW($B159:I169))))</formula>
    </cfRule>
  </conditionalFormatting>
  <conditionalFormatting sqref="J168">
    <cfRule type="expression" priority="7556">
      <formula>ROW() - 2 &gt; SUMPRODUCT(MAX(($B159:$B169&lt;&gt;"")*(ROW($B159:J169))))</formula>
    </cfRule>
  </conditionalFormatting>
  <conditionalFormatting sqref="B168:J168">
    <cfRule type="expression" dxfId="3901" priority="7552">
      <formula>$D168=""</formula>
    </cfRule>
  </conditionalFormatting>
  <conditionalFormatting sqref="B169:J169">
    <cfRule type="expression" dxfId="3900" priority="7553">
      <formula>$D168=""</formula>
    </cfRule>
  </conditionalFormatting>
  <conditionalFormatting sqref="B168:E169">
    <cfRule type="expression" dxfId="3899" priority="7554">
      <formula>MOD($B168,2)=0</formula>
    </cfRule>
    <cfRule type="expression" dxfId="3898" priority="7555">
      <formula>MOD($B168,2)=1</formula>
    </cfRule>
  </conditionalFormatting>
  <conditionalFormatting sqref="F171">
    <cfRule type="expression" priority="7540">
      <formula>ROW() - 2 &gt; SUMPRODUCT(MAX(($B162:$B171&lt;&gt;"")*(ROW(C162:$E171))))</formula>
    </cfRule>
  </conditionalFormatting>
  <conditionalFormatting sqref="C170">
    <cfRule type="expression" priority="7539">
      <formula>ROW() - 2 &gt; SUMPRODUCT(MAX(($B161:$B171&lt;&gt;"")*(ROW($B161:C171))))</formula>
    </cfRule>
  </conditionalFormatting>
  <conditionalFormatting sqref="E170">
    <cfRule type="expression" priority="7538">
      <formula>ROW() - 2 &gt; SUMPRODUCT(MAX(($B161:$B171&lt;&gt;"")*(ROW($B161:E171))))</formula>
    </cfRule>
  </conditionalFormatting>
  <conditionalFormatting sqref="G170">
    <cfRule type="expression" priority="7537">
      <formula>ROW() - 2 &gt; SUMPRODUCT(MAX(($B161:$B171&lt;&gt;"")*(ROW($B161:G171))))</formula>
    </cfRule>
  </conditionalFormatting>
  <conditionalFormatting sqref="H170">
    <cfRule type="expression" priority="7536">
      <formula>ROW() - 2 &gt; SUMPRODUCT(MAX(($B161:$B171&lt;&gt;"")*(ROW($B161:H171))))</formula>
    </cfRule>
  </conditionalFormatting>
  <conditionalFormatting sqref="I170">
    <cfRule type="expression" priority="7535">
      <formula>ROW() - 2 &gt; SUMPRODUCT(MAX(($B161:$B171&lt;&gt;"")*(ROW($B161:I171))))</formula>
    </cfRule>
  </conditionalFormatting>
  <conditionalFormatting sqref="J170">
    <cfRule type="expression" priority="7534">
      <formula>ROW() - 2 &gt; SUMPRODUCT(MAX(($B161:$B171&lt;&gt;"")*(ROW($B161:J171))))</formula>
    </cfRule>
  </conditionalFormatting>
  <conditionalFormatting sqref="B170:J170">
    <cfRule type="expression" dxfId="3897" priority="7530">
      <formula>$D170=""</formula>
    </cfRule>
  </conditionalFormatting>
  <conditionalFormatting sqref="B171:J171">
    <cfRule type="expression" dxfId="3896" priority="7531">
      <formula>$D170=""</formula>
    </cfRule>
  </conditionalFormatting>
  <conditionalFormatting sqref="B170:E171">
    <cfRule type="expression" dxfId="3895" priority="7532">
      <formula>MOD($B170,2)=0</formula>
    </cfRule>
    <cfRule type="expression" dxfId="3894" priority="7533">
      <formula>MOD($B170,2)=1</formula>
    </cfRule>
  </conditionalFormatting>
  <conditionalFormatting sqref="F173">
    <cfRule type="expression" priority="7518">
      <formula>ROW() - 2 &gt; SUMPRODUCT(MAX(($B164:$B173&lt;&gt;"")*(ROW(C164:$E173))))</formula>
    </cfRule>
  </conditionalFormatting>
  <conditionalFormatting sqref="C172">
    <cfRule type="expression" priority="7517">
      <formula>ROW() - 2 &gt; SUMPRODUCT(MAX(($B163:$B173&lt;&gt;"")*(ROW($B163:C173))))</formula>
    </cfRule>
  </conditionalFormatting>
  <conditionalFormatting sqref="E172">
    <cfRule type="expression" priority="7516">
      <formula>ROW() - 2 &gt; SUMPRODUCT(MAX(($B163:$B173&lt;&gt;"")*(ROW($B163:E173))))</formula>
    </cfRule>
  </conditionalFormatting>
  <conditionalFormatting sqref="G172">
    <cfRule type="expression" priority="7515">
      <formula>ROW() - 2 &gt; SUMPRODUCT(MAX(($B163:$B173&lt;&gt;"")*(ROW($B163:G173))))</formula>
    </cfRule>
  </conditionalFormatting>
  <conditionalFormatting sqref="H172">
    <cfRule type="expression" priority="7514">
      <formula>ROW() - 2 &gt; SUMPRODUCT(MAX(($B163:$B173&lt;&gt;"")*(ROW($B163:H173))))</formula>
    </cfRule>
  </conditionalFormatting>
  <conditionalFormatting sqref="I172">
    <cfRule type="expression" priority="7513">
      <formula>ROW() - 2 &gt; SUMPRODUCT(MAX(($B163:$B173&lt;&gt;"")*(ROW($B163:I173))))</formula>
    </cfRule>
  </conditionalFormatting>
  <conditionalFormatting sqref="J172">
    <cfRule type="expression" priority="7512">
      <formula>ROW() - 2 &gt; SUMPRODUCT(MAX(($B163:$B173&lt;&gt;"")*(ROW($B163:J173))))</formula>
    </cfRule>
  </conditionalFormatting>
  <conditionalFormatting sqref="B172:J172">
    <cfRule type="expression" dxfId="3893" priority="7508">
      <formula>$D172=""</formula>
    </cfRule>
  </conditionalFormatting>
  <conditionalFormatting sqref="B173:J173">
    <cfRule type="expression" dxfId="3892" priority="7509">
      <formula>$D172=""</formula>
    </cfRule>
  </conditionalFormatting>
  <conditionalFormatting sqref="B172:E173">
    <cfRule type="expression" dxfId="3891" priority="7510">
      <formula>MOD($B172,2)=0</formula>
    </cfRule>
    <cfRule type="expression" dxfId="3890" priority="7511">
      <formula>MOD($B172,2)=1</formula>
    </cfRule>
  </conditionalFormatting>
  <conditionalFormatting sqref="F175">
    <cfRule type="expression" priority="7496">
      <formula>ROW() - 2 &gt; SUMPRODUCT(MAX(($B166:$B175&lt;&gt;"")*(ROW(C166:$E175))))</formula>
    </cfRule>
  </conditionalFormatting>
  <conditionalFormatting sqref="C174">
    <cfRule type="expression" priority="7495">
      <formula>ROW() - 2 &gt; SUMPRODUCT(MAX(($B165:$B175&lt;&gt;"")*(ROW($B165:C175))))</formula>
    </cfRule>
  </conditionalFormatting>
  <conditionalFormatting sqref="E174">
    <cfRule type="expression" priority="7494">
      <formula>ROW() - 2 &gt; SUMPRODUCT(MAX(($B165:$B175&lt;&gt;"")*(ROW($B165:E175))))</formula>
    </cfRule>
  </conditionalFormatting>
  <conditionalFormatting sqref="G174">
    <cfRule type="expression" priority="7493">
      <formula>ROW() - 2 &gt; SUMPRODUCT(MAX(($B165:$B175&lt;&gt;"")*(ROW($B165:G175))))</formula>
    </cfRule>
  </conditionalFormatting>
  <conditionalFormatting sqref="H174">
    <cfRule type="expression" priority="7492">
      <formula>ROW() - 2 &gt; SUMPRODUCT(MAX(($B165:$B175&lt;&gt;"")*(ROW($B165:H175))))</formula>
    </cfRule>
  </conditionalFormatting>
  <conditionalFormatting sqref="I174">
    <cfRule type="expression" priority="7491">
      <formula>ROW() - 2 &gt; SUMPRODUCT(MAX(($B165:$B175&lt;&gt;"")*(ROW($B165:I175))))</formula>
    </cfRule>
  </conditionalFormatting>
  <conditionalFormatting sqref="J174">
    <cfRule type="expression" priority="7490">
      <formula>ROW() - 2 &gt; SUMPRODUCT(MAX(($B165:$B175&lt;&gt;"")*(ROW($B165:J175))))</formula>
    </cfRule>
  </conditionalFormatting>
  <conditionalFormatting sqref="B174:J174">
    <cfRule type="expression" dxfId="3889" priority="7486">
      <formula>$D174=""</formula>
    </cfRule>
  </conditionalFormatting>
  <conditionalFormatting sqref="B175:J175">
    <cfRule type="expression" dxfId="3888" priority="7487">
      <formula>$D174=""</formula>
    </cfRule>
  </conditionalFormatting>
  <conditionalFormatting sqref="B174:E175">
    <cfRule type="expression" dxfId="3887" priority="7488">
      <formula>MOD($B174,2)=0</formula>
    </cfRule>
    <cfRule type="expression" dxfId="3886" priority="7489">
      <formula>MOD($B174,2)=1</formula>
    </cfRule>
  </conditionalFormatting>
  <conditionalFormatting sqref="F177">
    <cfRule type="expression" priority="7474">
      <formula>ROW() - 2 &gt; SUMPRODUCT(MAX(($B168:$B177&lt;&gt;"")*(ROW(C168:$E177))))</formula>
    </cfRule>
  </conditionalFormatting>
  <conditionalFormatting sqref="C176">
    <cfRule type="expression" priority="7473">
      <formula>ROW() - 2 &gt; SUMPRODUCT(MAX(($B167:$B177&lt;&gt;"")*(ROW($B167:C177))))</formula>
    </cfRule>
  </conditionalFormatting>
  <conditionalFormatting sqref="E176">
    <cfRule type="expression" priority="7472">
      <formula>ROW() - 2 &gt; SUMPRODUCT(MAX(($B167:$B177&lt;&gt;"")*(ROW($B167:E177))))</formula>
    </cfRule>
  </conditionalFormatting>
  <conditionalFormatting sqref="G176">
    <cfRule type="expression" priority="7471">
      <formula>ROW() - 2 &gt; SUMPRODUCT(MAX(($B167:$B177&lt;&gt;"")*(ROW($B167:G177))))</formula>
    </cfRule>
  </conditionalFormatting>
  <conditionalFormatting sqref="H176">
    <cfRule type="expression" priority="7470">
      <formula>ROW() - 2 &gt; SUMPRODUCT(MAX(($B167:$B177&lt;&gt;"")*(ROW($B167:H177))))</formula>
    </cfRule>
  </conditionalFormatting>
  <conditionalFormatting sqref="I176">
    <cfRule type="expression" priority="7469">
      <formula>ROW() - 2 &gt; SUMPRODUCT(MAX(($B167:$B177&lt;&gt;"")*(ROW($B167:I177))))</formula>
    </cfRule>
  </conditionalFormatting>
  <conditionalFormatting sqref="J176">
    <cfRule type="expression" priority="7468">
      <formula>ROW() - 2 &gt; SUMPRODUCT(MAX(($B167:$B177&lt;&gt;"")*(ROW($B167:J177))))</formula>
    </cfRule>
  </conditionalFormatting>
  <conditionalFormatting sqref="B176:J176">
    <cfRule type="expression" dxfId="3885" priority="7464">
      <formula>$D176=""</formula>
    </cfRule>
  </conditionalFormatting>
  <conditionalFormatting sqref="B177:J177">
    <cfRule type="expression" dxfId="3884" priority="7465">
      <formula>$D176=""</formula>
    </cfRule>
  </conditionalFormatting>
  <conditionalFormatting sqref="B176:E177">
    <cfRule type="expression" dxfId="3883" priority="7466">
      <formula>MOD($B176,2)=0</formula>
    </cfRule>
    <cfRule type="expression" dxfId="3882" priority="7467">
      <formula>MOD($B176,2)=1</formula>
    </cfRule>
  </conditionalFormatting>
  <conditionalFormatting sqref="F179">
    <cfRule type="expression" priority="7452">
      <formula>ROW() - 2 &gt; SUMPRODUCT(MAX(($B170:$B179&lt;&gt;"")*(ROW(C170:$E179))))</formula>
    </cfRule>
  </conditionalFormatting>
  <conditionalFormatting sqref="C178">
    <cfRule type="expression" priority="7451">
      <formula>ROW() - 2 &gt; SUMPRODUCT(MAX(($B169:$B179&lt;&gt;"")*(ROW($B169:C179))))</formula>
    </cfRule>
  </conditionalFormatting>
  <conditionalFormatting sqref="E178">
    <cfRule type="expression" priority="7450">
      <formula>ROW() - 2 &gt; SUMPRODUCT(MAX(($B169:$B179&lt;&gt;"")*(ROW($B169:E179))))</formula>
    </cfRule>
  </conditionalFormatting>
  <conditionalFormatting sqref="G178">
    <cfRule type="expression" priority="7449">
      <formula>ROW() - 2 &gt; SUMPRODUCT(MAX(($B169:$B179&lt;&gt;"")*(ROW($B169:G179))))</formula>
    </cfRule>
  </conditionalFormatting>
  <conditionalFormatting sqref="H178">
    <cfRule type="expression" priority="7448">
      <formula>ROW() - 2 &gt; SUMPRODUCT(MAX(($B169:$B179&lt;&gt;"")*(ROW($B169:H179))))</formula>
    </cfRule>
  </conditionalFormatting>
  <conditionalFormatting sqref="I178">
    <cfRule type="expression" priority="7447">
      <formula>ROW() - 2 &gt; SUMPRODUCT(MAX(($B169:$B179&lt;&gt;"")*(ROW($B169:I179))))</formula>
    </cfRule>
  </conditionalFormatting>
  <conditionalFormatting sqref="J178">
    <cfRule type="expression" priority="7446">
      <formula>ROW() - 2 &gt; SUMPRODUCT(MAX(($B169:$B179&lt;&gt;"")*(ROW($B169:J179))))</formula>
    </cfRule>
  </conditionalFormatting>
  <conditionalFormatting sqref="B178:J178">
    <cfRule type="expression" dxfId="3881" priority="7442">
      <formula>$D178=""</formula>
    </cfRule>
  </conditionalFormatting>
  <conditionalFormatting sqref="B179:J179">
    <cfRule type="expression" dxfId="3880" priority="7443">
      <formula>$D178=""</formula>
    </cfRule>
  </conditionalFormatting>
  <conditionalFormatting sqref="B178:E179">
    <cfRule type="expression" dxfId="3879" priority="7444">
      <formula>MOD($B178,2)=0</formula>
    </cfRule>
    <cfRule type="expression" dxfId="3878" priority="7445">
      <formula>MOD($B178,2)=1</formula>
    </cfRule>
  </conditionalFormatting>
  <conditionalFormatting sqref="F181">
    <cfRule type="expression" priority="7430">
      <formula>ROW() - 2 &gt; SUMPRODUCT(MAX(($B172:$B181&lt;&gt;"")*(ROW(C172:$E181))))</formula>
    </cfRule>
  </conditionalFormatting>
  <conditionalFormatting sqref="C180">
    <cfRule type="expression" priority="7429">
      <formula>ROW() - 2 &gt; SUMPRODUCT(MAX(($B171:$B181&lt;&gt;"")*(ROW($B171:C181))))</formula>
    </cfRule>
  </conditionalFormatting>
  <conditionalFormatting sqref="E180">
    <cfRule type="expression" priority="7428">
      <formula>ROW() - 2 &gt; SUMPRODUCT(MAX(($B171:$B181&lt;&gt;"")*(ROW($B171:E181))))</formula>
    </cfRule>
  </conditionalFormatting>
  <conditionalFormatting sqref="G180">
    <cfRule type="expression" priority="7427">
      <formula>ROW() - 2 &gt; SUMPRODUCT(MAX(($B171:$B181&lt;&gt;"")*(ROW($B171:G181))))</formula>
    </cfRule>
  </conditionalFormatting>
  <conditionalFormatting sqref="H180">
    <cfRule type="expression" priority="7426">
      <formula>ROW() - 2 &gt; SUMPRODUCT(MAX(($B171:$B181&lt;&gt;"")*(ROW($B171:H181))))</formula>
    </cfRule>
  </conditionalFormatting>
  <conditionalFormatting sqref="I180">
    <cfRule type="expression" priority="7425">
      <formula>ROW() - 2 &gt; SUMPRODUCT(MAX(($B171:$B181&lt;&gt;"")*(ROW($B171:I181))))</formula>
    </cfRule>
  </conditionalFormatting>
  <conditionalFormatting sqref="J180">
    <cfRule type="expression" priority="7424">
      <formula>ROW() - 2 &gt; SUMPRODUCT(MAX(($B171:$B181&lt;&gt;"")*(ROW($B171:J181))))</formula>
    </cfRule>
  </conditionalFormatting>
  <conditionalFormatting sqref="B180:J180">
    <cfRule type="expression" dxfId="3877" priority="7420">
      <formula>$D180=""</formula>
    </cfRule>
  </conditionalFormatting>
  <conditionalFormatting sqref="B181:J181">
    <cfRule type="expression" dxfId="3876" priority="7421">
      <formula>$D180=""</formula>
    </cfRule>
  </conditionalFormatting>
  <conditionalFormatting sqref="B180:E181">
    <cfRule type="expression" dxfId="3875" priority="7422">
      <formula>MOD($B180,2)=0</formula>
    </cfRule>
    <cfRule type="expression" dxfId="3874" priority="7423">
      <formula>MOD($B180,2)=1</formula>
    </cfRule>
  </conditionalFormatting>
  <conditionalFormatting sqref="F183">
    <cfRule type="expression" priority="7408">
      <formula>ROW() - 2 &gt; SUMPRODUCT(MAX(($B174:$B183&lt;&gt;"")*(ROW(C174:$E183))))</formula>
    </cfRule>
  </conditionalFormatting>
  <conditionalFormatting sqref="C182">
    <cfRule type="expression" priority="7407">
      <formula>ROW() - 2 &gt; SUMPRODUCT(MAX(($B173:$B183&lt;&gt;"")*(ROW($B173:C183))))</formula>
    </cfRule>
  </conditionalFormatting>
  <conditionalFormatting sqref="E182">
    <cfRule type="expression" priority="7406">
      <formula>ROW() - 2 &gt; SUMPRODUCT(MAX(($B173:$B183&lt;&gt;"")*(ROW($B173:E183))))</formula>
    </cfRule>
  </conditionalFormatting>
  <conditionalFormatting sqref="G182">
    <cfRule type="expression" priority="7405">
      <formula>ROW() - 2 &gt; SUMPRODUCT(MAX(($B173:$B183&lt;&gt;"")*(ROW($B173:G183))))</formula>
    </cfRule>
  </conditionalFormatting>
  <conditionalFormatting sqref="H182">
    <cfRule type="expression" priority="7404">
      <formula>ROW() - 2 &gt; SUMPRODUCT(MAX(($B173:$B183&lt;&gt;"")*(ROW($B173:H183))))</formula>
    </cfRule>
  </conditionalFormatting>
  <conditionalFormatting sqref="I182">
    <cfRule type="expression" priority="7403">
      <formula>ROW() - 2 &gt; SUMPRODUCT(MAX(($B173:$B183&lt;&gt;"")*(ROW($B173:I183))))</formula>
    </cfRule>
  </conditionalFormatting>
  <conditionalFormatting sqref="J182">
    <cfRule type="expression" priority="7402">
      <formula>ROW() - 2 &gt; SUMPRODUCT(MAX(($B173:$B183&lt;&gt;"")*(ROW($B173:J183))))</formula>
    </cfRule>
  </conditionalFormatting>
  <conditionalFormatting sqref="B182:J182">
    <cfRule type="expression" dxfId="3873" priority="7398">
      <formula>$D182=""</formula>
    </cfRule>
  </conditionalFormatting>
  <conditionalFormatting sqref="B183:J183">
    <cfRule type="expression" dxfId="3872" priority="7399">
      <formula>$D182=""</formula>
    </cfRule>
  </conditionalFormatting>
  <conditionalFormatting sqref="B182:E183">
    <cfRule type="expression" dxfId="3871" priority="7400">
      <formula>MOD($B182,2)=0</formula>
    </cfRule>
    <cfRule type="expression" dxfId="3870" priority="7401">
      <formula>MOD($B182,2)=1</formula>
    </cfRule>
  </conditionalFormatting>
  <conditionalFormatting sqref="F185">
    <cfRule type="expression" priority="7386">
      <formula>ROW() - 2 &gt; SUMPRODUCT(MAX(($B176:$B185&lt;&gt;"")*(ROW(C176:$E185))))</formula>
    </cfRule>
  </conditionalFormatting>
  <conditionalFormatting sqref="C184">
    <cfRule type="expression" priority="7385">
      <formula>ROW() - 2 &gt; SUMPRODUCT(MAX(($B175:$B185&lt;&gt;"")*(ROW($B175:C185))))</formula>
    </cfRule>
  </conditionalFormatting>
  <conditionalFormatting sqref="E184">
    <cfRule type="expression" priority="7384">
      <formula>ROW() - 2 &gt; SUMPRODUCT(MAX(($B175:$B185&lt;&gt;"")*(ROW($B175:E185))))</formula>
    </cfRule>
  </conditionalFormatting>
  <conditionalFormatting sqref="G184">
    <cfRule type="expression" priority="7383">
      <formula>ROW() - 2 &gt; SUMPRODUCT(MAX(($B175:$B185&lt;&gt;"")*(ROW($B175:G185))))</formula>
    </cfRule>
  </conditionalFormatting>
  <conditionalFormatting sqref="H184">
    <cfRule type="expression" priority="7382">
      <formula>ROW() - 2 &gt; SUMPRODUCT(MAX(($B175:$B185&lt;&gt;"")*(ROW($B175:H185))))</formula>
    </cfRule>
  </conditionalFormatting>
  <conditionalFormatting sqref="I184">
    <cfRule type="expression" priority="7381">
      <formula>ROW() - 2 &gt; SUMPRODUCT(MAX(($B175:$B185&lt;&gt;"")*(ROW($B175:I185))))</formula>
    </cfRule>
  </conditionalFormatting>
  <conditionalFormatting sqref="J184">
    <cfRule type="expression" priority="7380">
      <formula>ROW() - 2 &gt; SUMPRODUCT(MAX(($B175:$B185&lt;&gt;"")*(ROW($B175:J185))))</formula>
    </cfRule>
  </conditionalFormatting>
  <conditionalFormatting sqref="B184:J184">
    <cfRule type="expression" dxfId="3869" priority="7376">
      <formula>$D184=""</formula>
    </cfRule>
  </conditionalFormatting>
  <conditionalFormatting sqref="B185:J185">
    <cfRule type="expression" dxfId="3868" priority="7377">
      <formula>$D184=""</formula>
    </cfRule>
  </conditionalFormatting>
  <conditionalFormatting sqref="B184:E185">
    <cfRule type="expression" dxfId="3867" priority="7378">
      <formula>MOD($B184,2)=0</formula>
    </cfRule>
    <cfRule type="expression" dxfId="3866" priority="7379">
      <formula>MOD($B184,2)=1</formula>
    </cfRule>
  </conditionalFormatting>
  <conditionalFormatting sqref="F187">
    <cfRule type="expression" priority="7364">
      <formula>ROW() - 2 &gt; SUMPRODUCT(MAX(($B178:$B187&lt;&gt;"")*(ROW(C178:$E187))))</formula>
    </cfRule>
  </conditionalFormatting>
  <conditionalFormatting sqref="C186">
    <cfRule type="expression" priority="7363">
      <formula>ROW() - 2 &gt; SUMPRODUCT(MAX(($B177:$B187&lt;&gt;"")*(ROW($B177:C187))))</formula>
    </cfRule>
  </conditionalFormatting>
  <conditionalFormatting sqref="E186">
    <cfRule type="expression" priority="7362">
      <formula>ROW() - 2 &gt; SUMPRODUCT(MAX(($B177:$B187&lt;&gt;"")*(ROW($B177:E187))))</formula>
    </cfRule>
  </conditionalFormatting>
  <conditionalFormatting sqref="G186">
    <cfRule type="expression" priority="7361">
      <formula>ROW() - 2 &gt; SUMPRODUCT(MAX(($B177:$B187&lt;&gt;"")*(ROW($B177:G187))))</formula>
    </cfRule>
  </conditionalFormatting>
  <conditionalFormatting sqref="H186">
    <cfRule type="expression" priority="7360">
      <formula>ROW() - 2 &gt; SUMPRODUCT(MAX(($B177:$B187&lt;&gt;"")*(ROW($B177:H187))))</formula>
    </cfRule>
  </conditionalFormatting>
  <conditionalFormatting sqref="I186">
    <cfRule type="expression" priority="7359">
      <formula>ROW() - 2 &gt; SUMPRODUCT(MAX(($B177:$B187&lt;&gt;"")*(ROW($B177:I187))))</formula>
    </cfRule>
  </conditionalFormatting>
  <conditionalFormatting sqref="J186">
    <cfRule type="expression" priority="7358">
      <formula>ROW() - 2 &gt; SUMPRODUCT(MAX(($B177:$B187&lt;&gt;"")*(ROW($B177:J187))))</formula>
    </cfRule>
  </conditionalFormatting>
  <conditionalFormatting sqref="B186:J186">
    <cfRule type="expression" dxfId="3865" priority="7354">
      <formula>$D186=""</formula>
    </cfRule>
  </conditionalFormatting>
  <conditionalFormatting sqref="B187:J187">
    <cfRule type="expression" dxfId="3864" priority="7355">
      <formula>$D186=""</formula>
    </cfRule>
  </conditionalFormatting>
  <conditionalFormatting sqref="B186:E187">
    <cfRule type="expression" dxfId="3863" priority="7356">
      <formula>MOD($B186,2)=0</formula>
    </cfRule>
    <cfRule type="expression" dxfId="3862" priority="7357">
      <formula>MOD($B186,2)=1</formula>
    </cfRule>
  </conditionalFormatting>
  <conditionalFormatting sqref="F189">
    <cfRule type="expression" priority="7342">
      <formula>ROW() - 2 &gt; SUMPRODUCT(MAX(($B180:$B189&lt;&gt;"")*(ROW(C180:$E189))))</formula>
    </cfRule>
  </conditionalFormatting>
  <conditionalFormatting sqref="C188">
    <cfRule type="expression" priority="7341">
      <formula>ROW() - 2 &gt; SUMPRODUCT(MAX(($B179:$B189&lt;&gt;"")*(ROW($B179:C189))))</formula>
    </cfRule>
  </conditionalFormatting>
  <conditionalFormatting sqref="E188">
    <cfRule type="expression" priority="7340">
      <formula>ROW() - 2 &gt; SUMPRODUCT(MAX(($B179:$B189&lt;&gt;"")*(ROW($B179:E189))))</formula>
    </cfRule>
  </conditionalFormatting>
  <conditionalFormatting sqref="G188">
    <cfRule type="expression" priority="7339">
      <formula>ROW() - 2 &gt; SUMPRODUCT(MAX(($B179:$B189&lt;&gt;"")*(ROW($B179:G189))))</formula>
    </cfRule>
  </conditionalFormatting>
  <conditionalFormatting sqref="H188">
    <cfRule type="expression" priority="7338">
      <formula>ROW() - 2 &gt; SUMPRODUCT(MAX(($B179:$B189&lt;&gt;"")*(ROW($B179:H189))))</formula>
    </cfRule>
  </conditionalFormatting>
  <conditionalFormatting sqref="I188">
    <cfRule type="expression" priority="7337">
      <formula>ROW() - 2 &gt; SUMPRODUCT(MAX(($B179:$B189&lt;&gt;"")*(ROW($B179:I189))))</formula>
    </cfRule>
  </conditionalFormatting>
  <conditionalFormatting sqref="J188">
    <cfRule type="expression" priority="7336">
      <formula>ROW() - 2 &gt; SUMPRODUCT(MAX(($B179:$B189&lt;&gt;"")*(ROW($B179:J189))))</formula>
    </cfRule>
  </conditionalFormatting>
  <conditionalFormatting sqref="B188:J188">
    <cfRule type="expression" dxfId="3861" priority="7332">
      <formula>$D188=""</formula>
    </cfRule>
  </conditionalFormatting>
  <conditionalFormatting sqref="B189:J189">
    <cfRule type="expression" dxfId="3860" priority="7333">
      <formula>$D188=""</formula>
    </cfRule>
  </conditionalFormatting>
  <conditionalFormatting sqref="B188:E189">
    <cfRule type="expression" dxfId="3859" priority="7334">
      <formula>MOD($B188,2)=0</formula>
    </cfRule>
    <cfRule type="expression" dxfId="3858" priority="7335">
      <formula>MOD($B188,2)=1</formula>
    </cfRule>
  </conditionalFormatting>
  <conditionalFormatting sqref="F191">
    <cfRule type="expression" priority="7320">
      <formula>ROW() - 2 &gt; SUMPRODUCT(MAX(($B182:$B191&lt;&gt;"")*(ROW(C182:$E191))))</formula>
    </cfRule>
  </conditionalFormatting>
  <conditionalFormatting sqref="C190">
    <cfRule type="expression" priority="7319">
      <formula>ROW() - 2 &gt; SUMPRODUCT(MAX(($B181:$B191&lt;&gt;"")*(ROW($B181:C191))))</formula>
    </cfRule>
  </conditionalFormatting>
  <conditionalFormatting sqref="E190">
    <cfRule type="expression" priority="7318">
      <formula>ROW() - 2 &gt; SUMPRODUCT(MAX(($B181:$B191&lt;&gt;"")*(ROW($B181:E191))))</formula>
    </cfRule>
  </conditionalFormatting>
  <conditionalFormatting sqref="G190">
    <cfRule type="expression" priority="7317">
      <formula>ROW() - 2 &gt; SUMPRODUCT(MAX(($B181:$B191&lt;&gt;"")*(ROW($B181:G191))))</formula>
    </cfRule>
  </conditionalFormatting>
  <conditionalFormatting sqref="H190">
    <cfRule type="expression" priority="7316">
      <formula>ROW() - 2 &gt; SUMPRODUCT(MAX(($B181:$B191&lt;&gt;"")*(ROW($B181:H191))))</formula>
    </cfRule>
  </conditionalFormatting>
  <conditionalFormatting sqref="I190">
    <cfRule type="expression" priority="7315">
      <formula>ROW() - 2 &gt; SUMPRODUCT(MAX(($B181:$B191&lt;&gt;"")*(ROW($B181:I191))))</formula>
    </cfRule>
  </conditionalFormatting>
  <conditionalFormatting sqref="J190">
    <cfRule type="expression" priority="7314">
      <formula>ROW() - 2 &gt; SUMPRODUCT(MAX(($B181:$B191&lt;&gt;"")*(ROW($B181:J191))))</formula>
    </cfRule>
  </conditionalFormatting>
  <conditionalFormatting sqref="B190:J190">
    <cfRule type="expression" dxfId="3857" priority="7310">
      <formula>$D190=""</formula>
    </cfRule>
  </conditionalFormatting>
  <conditionalFormatting sqref="B191:J191">
    <cfRule type="expression" dxfId="3856" priority="7311">
      <formula>$D190=""</formula>
    </cfRule>
  </conditionalFormatting>
  <conditionalFormatting sqref="B190:E191">
    <cfRule type="expression" dxfId="3855" priority="7312">
      <formula>MOD($B190,2)=0</formula>
    </cfRule>
    <cfRule type="expression" dxfId="3854" priority="7313">
      <formula>MOD($B190,2)=1</formula>
    </cfRule>
  </conditionalFormatting>
  <conditionalFormatting sqref="F193">
    <cfRule type="expression" priority="7298">
      <formula>ROW() - 2 &gt; SUMPRODUCT(MAX(($B184:$B193&lt;&gt;"")*(ROW(C184:$E193))))</formula>
    </cfRule>
  </conditionalFormatting>
  <conditionalFormatting sqref="C192">
    <cfRule type="expression" priority="7297">
      <formula>ROW() - 2 &gt; SUMPRODUCT(MAX(($B183:$B193&lt;&gt;"")*(ROW($B183:C193))))</formula>
    </cfRule>
  </conditionalFormatting>
  <conditionalFormatting sqref="E192">
    <cfRule type="expression" priority="7296">
      <formula>ROW() - 2 &gt; SUMPRODUCT(MAX(($B183:$B193&lt;&gt;"")*(ROW($B183:E193))))</formula>
    </cfRule>
  </conditionalFormatting>
  <conditionalFormatting sqref="G192">
    <cfRule type="expression" priority="7295">
      <formula>ROW() - 2 &gt; SUMPRODUCT(MAX(($B183:$B193&lt;&gt;"")*(ROW($B183:G193))))</formula>
    </cfRule>
  </conditionalFormatting>
  <conditionalFormatting sqref="H192">
    <cfRule type="expression" priority="7294">
      <formula>ROW() - 2 &gt; SUMPRODUCT(MAX(($B183:$B193&lt;&gt;"")*(ROW($B183:H193))))</formula>
    </cfRule>
  </conditionalFormatting>
  <conditionalFormatting sqref="I192">
    <cfRule type="expression" priority="7293">
      <formula>ROW() - 2 &gt; SUMPRODUCT(MAX(($B183:$B193&lt;&gt;"")*(ROW($B183:I193))))</formula>
    </cfRule>
  </conditionalFormatting>
  <conditionalFormatting sqref="J192">
    <cfRule type="expression" priority="7292">
      <formula>ROW() - 2 &gt; SUMPRODUCT(MAX(($B183:$B193&lt;&gt;"")*(ROW($B183:J193))))</formula>
    </cfRule>
  </conditionalFormatting>
  <conditionalFormatting sqref="B192:J192">
    <cfRule type="expression" dxfId="3853" priority="7288">
      <formula>$D192=""</formula>
    </cfRule>
  </conditionalFormatting>
  <conditionalFormatting sqref="B193:J193">
    <cfRule type="expression" dxfId="3852" priority="7289">
      <formula>$D192=""</formula>
    </cfRule>
  </conditionalFormatting>
  <conditionalFormatting sqref="B192:E193">
    <cfRule type="expression" dxfId="3851" priority="7290">
      <formula>MOD($B192,2)=0</formula>
    </cfRule>
    <cfRule type="expression" dxfId="3850" priority="7291">
      <formula>MOD($B192,2)=1</formula>
    </cfRule>
  </conditionalFormatting>
  <conditionalFormatting sqref="F195">
    <cfRule type="expression" priority="7276">
      <formula>ROW() - 2 &gt; SUMPRODUCT(MAX(($B186:$B195&lt;&gt;"")*(ROW(C186:$E195))))</formula>
    </cfRule>
  </conditionalFormatting>
  <conditionalFormatting sqref="C194">
    <cfRule type="expression" priority="7275">
      <formula>ROW() - 2 &gt; SUMPRODUCT(MAX(($B185:$B195&lt;&gt;"")*(ROW($B185:C195))))</formula>
    </cfRule>
  </conditionalFormatting>
  <conditionalFormatting sqref="E194">
    <cfRule type="expression" priority="7274">
      <formula>ROW() - 2 &gt; SUMPRODUCT(MAX(($B185:$B195&lt;&gt;"")*(ROW($B185:E195))))</formula>
    </cfRule>
  </conditionalFormatting>
  <conditionalFormatting sqref="G194">
    <cfRule type="expression" priority="7273">
      <formula>ROW() - 2 &gt; SUMPRODUCT(MAX(($B185:$B195&lt;&gt;"")*(ROW($B185:G195))))</formula>
    </cfRule>
  </conditionalFormatting>
  <conditionalFormatting sqref="H194">
    <cfRule type="expression" priority="7272">
      <formula>ROW() - 2 &gt; SUMPRODUCT(MAX(($B185:$B195&lt;&gt;"")*(ROW($B185:H195))))</formula>
    </cfRule>
  </conditionalFormatting>
  <conditionalFormatting sqref="I194">
    <cfRule type="expression" priority="7271">
      <formula>ROW() - 2 &gt; SUMPRODUCT(MAX(($B185:$B195&lt;&gt;"")*(ROW($B185:I195))))</formula>
    </cfRule>
  </conditionalFormatting>
  <conditionalFormatting sqref="J194">
    <cfRule type="expression" priority="7270">
      <formula>ROW() - 2 &gt; SUMPRODUCT(MAX(($B185:$B195&lt;&gt;"")*(ROW($B185:J195))))</formula>
    </cfRule>
  </conditionalFormatting>
  <conditionalFormatting sqref="B194:J194">
    <cfRule type="expression" dxfId="3849" priority="7266">
      <formula>$D194=""</formula>
    </cfRule>
  </conditionalFormatting>
  <conditionalFormatting sqref="B195:J195">
    <cfRule type="expression" dxfId="3848" priority="7267">
      <formula>$D194=""</formula>
    </cfRule>
  </conditionalFormatting>
  <conditionalFormatting sqref="B194:E195">
    <cfRule type="expression" dxfId="3847" priority="7268">
      <formula>MOD($B194,2)=0</formula>
    </cfRule>
    <cfRule type="expression" dxfId="3846" priority="7269">
      <formula>MOD($B194,2)=1</formula>
    </cfRule>
  </conditionalFormatting>
  <conditionalFormatting sqref="F197">
    <cfRule type="expression" priority="7254">
      <formula>ROW() - 2 &gt; SUMPRODUCT(MAX(($B188:$B197&lt;&gt;"")*(ROW(C188:$E197))))</formula>
    </cfRule>
  </conditionalFormatting>
  <conditionalFormatting sqref="C196">
    <cfRule type="expression" priority="7253">
      <formula>ROW() - 2 &gt; SUMPRODUCT(MAX(($B187:$B197&lt;&gt;"")*(ROW($B187:C197))))</formula>
    </cfRule>
  </conditionalFormatting>
  <conditionalFormatting sqref="E196">
    <cfRule type="expression" priority="7252">
      <formula>ROW() - 2 &gt; SUMPRODUCT(MAX(($B187:$B197&lt;&gt;"")*(ROW($B187:E197))))</formula>
    </cfRule>
  </conditionalFormatting>
  <conditionalFormatting sqref="G196">
    <cfRule type="expression" priority="7251">
      <formula>ROW() - 2 &gt; SUMPRODUCT(MAX(($B187:$B197&lt;&gt;"")*(ROW($B187:G197))))</formula>
    </cfRule>
  </conditionalFormatting>
  <conditionalFormatting sqref="H196">
    <cfRule type="expression" priority="7250">
      <formula>ROW() - 2 &gt; SUMPRODUCT(MAX(($B187:$B197&lt;&gt;"")*(ROW($B187:H197))))</formula>
    </cfRule>
  </conditionalFormatting>
  <conditionalFormatting sqref="I196">
    <cfRule type="expression" priority="7249">
      <formula>ROW() - 2 &gt; SUMPRODUCT(MAX(($B187:$B197&lt;&gt;"")*(ROW($B187:I197))))</formula>
    </cfRule>
  </conditionalFormatting>
  <conditionalFormatting sqref="J196">
    <cfRule type="expression" priority="7248">
      <formula>ROW() - 2 &gt; SUMPRODUCT(MAX(($B187:$B197&lt;&gt;"")*(ROW($B187:J197))))</formula>
    </cfRule>
  </conditionalFormatting>
  <conditionalFormatting sqref="B196:J196">
    <cfRule type="expression" dxfId="3845" priority="7244">
      <formula>$D196=""</formula>
    </cfRule>
  </conditionalFormatting>
  <conditionalFormatting sqref="B197:J197">
    <cfRule type="expression" dxfId="3844" priority="7245">
      <formula>$D196=""</formula>
    </cfRule>
  </conditionalFormatting>
  <conditionalFormatting sqref="B196:E197">
    <cfRule type="expression" dxfId="3843" priority="7246">
      <formula>MOD($B196,2)=0</formula>
    </cfRule>
    <cfRule type="expression" dxfId="3842" priority="7247">
      <formula>MOD($B196,2)=1</formula>
    </cfRule>
  </conditionalFormatting>
  <conditionalFormatting sqref="F199">
    <cfRule type="expression" priority="7232">
      <formula>ROW() - 2 &gt; SUMPRODUCT(MAX(($B190:$B199&lt;&gt;"")*(ROW(C190:$E199))))</formula>
    </cfRule>
  </conditionalFormatting>
  <conditionalFormatting sqref="C198">
    <cfRule type="expression" priority="7231">
      <formula>ROW() - 2 &gt; SUMPRODUCT(MAX(($B189:$B199&lt;&gt;"")*(ROW($B189:C199))))</formula>
    </cfRule>
  </conditionalFormatting>
  <conditionalFormatting sqref="E198">
    <cfRule type="expression" priority="7230">
      <formula>ROW() - 2 &gt; SUMPRODUCT(MAX(($B189:$B199&lt;&gt;"")*(ROW($B189:E199))))</formula>
    </cfRule>
  </conditionalFormatting>
  <conditionalFormatting sqref="G198">
    <cfRule type="expression" priority="7229">
      <formula>ROW() - 2 &gt; SUMPRODUCT(MAX(($B189:$B199&lt;&gt;"")*(ROW($B189:G199))))</formula>
    </cfRule>
  </conditionalFormatting>
  <conditionalFormatting sqref="H198">
    <cfRule type="expression" priority="7228">
      <formula>ROW() - 2 &gt; SUMPRODUCT(MAX(($B189:$B199&lt;&gt;"")*(ROW($B189:H199))))</formula>
    </cfRule>
  </conditionalFormatting>
  <conditionalFormatting sqref="I198">
    <cfRule type="expression" priority="7227">
      <formula>ROW() - 2 &gt; SUMPRODUCT(MAX(($B189:$B199&lt;&gt;"")*(ROW($B189:I199))))</formula>
    </cfRule>
  </conditionalFormatting>
  <conditionalFormatting sqref="J198">
    <cfRule type="expression" priority="7226">
      <formula>ROW() - 2 &gt; SUMPRODUCT(MAX(($B189:$B199&lt;&gt;"")*(ROW($B189:J199))))</formula>
    </cfRule>
  </conditionalFormatting>
  <conditionalFormatting sqref="B198:J198">
    <cfRule type="expression" dxfId="3841" priority="7222">
      <formula>$D198=""</formula>
    </cfRule>
  </conditionalFormatting>
  <conditionalFormatting sqref="B199:J199">
    <cfRule type="expression" dxfId="3840" priority="7223">
      <formula>$D198=""</formula>
    </cfRule>
  </conditionalFormatting>
  <conditionalFormatting sqref="B198:E199">
    <cfRule type="expression" dxfId="3839" priority="7224">
      <formula>MOD($B198,2)=0</formula>
    </cfRule>
    <cfRule type="expression" dxfId="3838" priority="7225">
      <formula>MOD($B198,2)=1</formula>
    </cfRule>
  </conditionalFormatting>
  <conditionalFormatting sqref="F201">
    <cfRule type="expression" priority="7210">
      <formula>ROW() - 2 &gt; SUMPRODUCT(MAX(($B192:$B201&lt;&gt;"")*(ROW(C192:$E201))))</formula>
    </cfRule>
  </conditionalFormatting>
  <conditionalFormatting sqref="C200">
    <cfRule type="expression" priority="7209">
      <formula>ROW() - 2 &gt; SUMPRODUCT(MAX(($B191:$B201&lt;&gt;"")*(ROW($B191:C201))))</formula>
    </cfRule>
  </conditionalFormatting>
  <conditionalFormatting sqref="E200">
    <cfRule type="expression" priority="7208">
      <formula>ROW() - 2 &gt; SUMPRODUCT(MAX(($B191:$B201&lt;&gt;"")*(ROW($B191:E201))))</formula>
    </cfRule>
  </conditionalFormatting>
  <conditionalFormatting sqref="G200">
    <cfRule type="expression" priority="7207">
      <formula>ROW() - 2 &gt; SUMPRODUCT(MAX(($B191:$B201&lt;&gt;"")*(ROW($B191:G201))))</formula>
    </cfRule>
  </conditionalFormatting>
  <conditionalFormatting sqref="H200">
    <cfRule type="expression" priority="7206">
      <formula>ROW() - 2 &gt; SUMPRODUCT(MAX(($B191:$B201&lt;&gt;"")*(ROW($B191:H201))))</formula>
    </cfRule>
  </conditionalFormatting>
  <conditionalFormatting sqref="I200">
    <cfRule type="expression" priority="7205">
      <formula>ROW() - 2 &gt; SUMPRODUCT(MAX(($B191:$B201&lt;&gt;"")*(ROW($B191:I201))))</formula>
    </cfRule>
  </conditionalFormatting>
  <conditionalFormatting sqref="J200">
    <cfRule type="expression" priority="7204">
      <formula>ROW() - 2 &gt; SUMPRODUCT(MAX(($B191:$B201&lt;&gt;"")*(ROW($B191:J201))))</formula>
    </cfRule>
  </conditionalFormatting>
  <conditionalFormatting sqref="B200:J200">
    <cfRule type="expression" dxfId="3837" priority="7200">
      <formula>$D200=""</formula>
    </cfRule>
  </conditionalFormatting>
  <conditionalFormatting sqref="B201:J201">
    <cfRule type="expression" dxfId="3836" priority="7201">
      <formula>$D200=""</formula>
    </cfRule>
  </conditionalFormatting>
  <conditionalFormatting sqref="B200:E201">
    <cfRule type="expression" dxfId="3835" priority="7202">
      <formula>MOD($B200,2)=0</formula>
    </cfRule>
    <cfRule type="expression" dxfId="3834" priority="7203">
      <formula>MOD($B200,2)=1</formula>
    </cfRule>
  </conditionalFormatting>
  <conditionalFormatting sqref="F203">
    <cfRule type="expression" priority="7188">
      <formula>ROW() - 2 &gt; SUMPRODUCT(MAX(($B194:$B203&lt;&gt;"")*(ROW(C194:$E203))))</formula>
    </cfRule>
  </conditionalFormatting>
  <conditionalFormatting sqref="C202">
    <cfRule type="expression" priority="7187">
      <formula>ROW() - 2 &gt; SUMPRODUCT(MAX(($B193:$B203&lt;&gt;"")*(ROW($B193:C203))))</formula>
    </cfRule>
  </conditionalFormatting>
  <conditionalFormatting sqref="E202">
    <cfRule type="expression" priority="7186">
      <formula>ROW() - 2 &gt; SUMPRODUCT(MAX(($B193:$B203&lt;&gt;"")*(ROW($B193:E203))))</formula>
    </cfRule>
  </conditionalFormatting>
  <conditionalFormatting sqref="G202">
    <cfRule type="expression" priority="7185">
      <formula>ROW() - 2 &gt; SUMPRODUCT(MAX(($B193:$B203&lt;&gt;"")*(ROW($B193:G203))))</formula>
    </cfRule>
  </conditionalFormatting>
  <conditionalFormatting sqref="H202">
    <cfRule type="expression" priority="7184">
      <formula>ROW() - 2 &gt; SUMPRODUCT(MAX(($B193:$B203&lt;&gt;"")*(ROW($B193:H203))))</formula>
    </cfRule>
  </conditionalFormatting>
  <conditionalFormatting sqref="I202">
    <cfRule type="expression" priority="7183">
      <formula>ROW() - 2 &gt; SUMPRODUCT(MAX(($B193:$B203&lt;&gt;"")*(ROW($B193:I203))))</formula>
    </cfRule>
  </conditionalFormatting>
  <conditionalFormatting sqref="J202">
    <cfRule type="expression" priority="7182">
      <formula>ROW() - 2 &gt; SUMPRODUCT(MAX(($B193:$B203&lt;&gt;"")*(ROW($B193:J203))))</formula>
    </cfRule>
  </conditionalFormatting>
  <conditionalFormatting sqref="B202:J202">
    <cfRule type="expression" dxfId="3833" priority="7178">
      <formula>$D202=""</formula>
    </cfRule>
  </conditionalFormatting>
  <conditionalFormatting sqref="B203:J203">
    <cfRule type="expression" dxfId="3832" priority="7179">
      <formula>$D202=""</formula>
    </cfRule>
  </conditionalFormatting>
  <conditionalFormatting sqref="B202:E203">
    <cfRule type="expression" dxfId="3831" priority="7180">
      <formula>MOD($B202,2)=0</formula>
    </cfRule>
    <cfRule type="expression" dxfId="3830" priority="7181">
      <formula>MOD($B202,2)=1</formula>
    </cfRule>
  </conditionalFormatting>
  <conditionalFormatting sqref="F205">
    <cfRule type="expression" priority="7166">
      <formula>ROW() - 2 &gt; SUMPRODUCT(MAX(($B196:$B205&lt;&gt;"")*(ROW(C196:$E205))))</formula>
    </cfRule>
  </conditionalFormatting>
  <conditionalFormatting sqref="C204">
    <cfRule type="expression" priority="7165">
      <formula>ROW() - 2 &gt; SUMPRODUCT(MAX(($B195:$B205&lt;&gt;"")*(ROW($B195:C205))))</formula>
    </cfRule>
  </conditionalFormatting>
  <conditionalFormatting sqref="E204">
    <cfRule type="expression" priority="7164">
      <formula>ROW() - 2 &gt; SUMPRODUCT(MAX(($B195:$B205&lt;&gt;"")*(ROW($B195:E205))))</formula>
    </cfRule>
  </conditionalFormatting>
  <conditionalFormatting sqref="G204">
    <cfRule type="expression" priority="7163">
      <formula>ROW() - 2 &gt; SUMPRODUCT(MAX(($B195:$B205&lt;&gt;"")*(ROW($B195:G205))))</formula>
    </cfRule>
  </conditionalFormatting>
  <conditionalFormatting sqref="H204">
    <cfRule type="expression" priority="7162">
      <formula>ROW() - 2 &gt; SUMPRODUCT(MAX(($B195:$B205&lt;&gt;"")*(ROW($B195:H205))))</formula>
    </cfRule>
  </conditionalFormatting>
  <conditionalFormatting sqref="I204">
    <cfRule type="expression" priority="7161">
      <formula>ROW() - 2 &gt; SUMPRODUCT(MAX(($B195:$B205&lt;&gt;"")*(ROW($B195:I205))))</formula>
    </cfRule>
  </conditionalFormatting>
  <conditionalFormatting sqref="J204">
    <cfRule type="expression" priority="7160">
      <formula>ROW() - 2 &gt; SUMPRODUCT(MAX(($B195:$B205&lt;&gt;"")*(ROW($B195:J205))))</formula>
    </cfRule>
  </conditionalFormatting>
  <conditionalFormatting sqref="B204:J204">
    <cfRule type="expression" dxfId="3829" priority="7156">
      <formula>$D204=""</formula>
    </cfRule>
  </conditionalFormatting>
  <conditionalFormatting sqref="B205:J205">
    <cfRule type="expression" dxfId="3828" priority="7157">
      <formula>$D204=""</formula>
    </cfRule>
  </conditionalFormatting>
  <conditionalFormatting sqref="B204:E205">
    <cfRule type="expression" dxfId="3827" priority="7158">
      <formula>MOD($B204,2)=0</formula>
    </cfRule>
    <cfRule type="expression" dxfId="3826" priority="7159">
      <formula>MOD($B204,2)=1</formula>
    </cfRule>
  </conditionalFormatting>
  <conditionalFormatting sqref="F207">
    <cfRule type="expression" priority="7144">
      <formula>ROW() - 2 &gt; SUMPRODUCT(MAX(($B198:$B207&lt;&gt;"")*(ROW(C198:$E207))))</formula>
    </cfRule>
  </conditionalFormatting>
  <conditionalFormatting sqref="C206">
    <cfRule type="expression" priority="7143">
      <formula>ROW() - 2 &gt; SUMPRODUCT(MAX(($B197:$B207&lt;&gt;"")*(ROW($B197:C207))))</formula>
    </cfRule>
  </conditionalFormatting>
  <conditionalFormatting sqref="E206">
    <cfRule type="expression" priority="7142">
      <formula>ROW() - 2 &gt; SUMPRODUCT(MAX(($B197:$B207&lt;&gt;"")*(ROW($B197:E207))))</formula>
    </cfRule>
  </conditionalFormatting>
  <conditionalFormatting sqref="G206">
    <cfRule type="expression" priority="7141">
      <formula>ROW() - 2 &gt; SUMPRODUCT(MAX(($B197:$B207&lt;&gt;"")*(ROW($B197:G207))))</formula>
    </cfRule>
  </conditionalFormatting>
  <conditionalFormatting sqref="H206">
    <cfRule type="expression" priority="7140">
      <formula>ROW() - 2 &gt; SUMPRODUCT(MAX(($B197:$B207&lt;&gt;"")*(ROW($B197:H207))))</formula>
    </cfRule>
  </conditionalFormatting>
  <conditionalFormatting sqref="I206">
    <cfRule type="expression" priority="7139">
      <formula>ROW() - 2 &gt; SUMPRODUCT(MAX(($B197:$B207&lt;&gt;"")*(ROW($B197:I207))))</formula>
    </cfRule>
  </conditionalFormatting>
  <conditionalFormatting sqref="J206">
    <cfRule type="expression" priority="7138">
      <formula>ROW() - 2 &gt; SUMPRODUCT(MAX(($B197:$B207&lt;&gt;"")*(ROW($B197:J207))))</formula>
    </cfRule>
  </conditionalFormatting>
  <conditionalFormatting sqref="B206:J206">
    <cfRule type="expression" dxfId="3825" priority="7134">
      <formula>$D206=""</formula>
    </cfRule>
  </conditionalFormatting>
  <conditionalFormatting sqref="B207:J207">
    <cfRule type="expression" dxfId="3824" priority="7135">
      <formula>$D206=""</formula>
    </cfRule>
  </conditionalFormatting>
  <conditionalFormatting sqref="B206:E207">
    <cfRule type="expression" dxfId="3823" priority="7136">
      <formula>MOD($B206,2)=0</formula>
    </cfRule>
    <cfRule type="expression" dxfId="3822" priority="7137">
      <formula>MOD($B206,2)=1</formula>
    </cfRule>
  </conditionalFormatting>
  <conditionalFormatting sqref="F209">
    <cfRule type="expression" priority="7122">
      <formula>ROW() - 2 &gt; SUMPRODUCT(MAX(($B200:$B209&lt;&gt;"")*(ROW(C200:$E209))))</formula>
    </cfRule>
  </conditionalFormatting>
  <conditionalFormatting sqref="C208">
    <cfRule type="expression" priority="7121">
      <formula>ROW() - 2 &gt; SUMPRODUCT(MAX(($B199:$B209&lt;&gt;"")*(ROW($B199:C209))))</formula>
    </cfRule>
  </conditionalFormatting>
  <conditionalFormatting sqref="E208">
    <cfRule type="expression" priority="7120">
      <formula>ROW() - 2 &gt; SUMPRODUCT(MAX(($B199:$B209&lt;&gt;"")*(ROW($B199:E209))))</formula>
    </cfRule>
  </conditionalFormatting>
  <conditionalFormatting sqref="G208">
    <cfRule type="expression" priority="7119">
      <formula>ROW() - 2 &gt; SUMPRODUCT(MAX(($B199:$B209&lt;&gt;"")*(ROW($B199:G209))))</formula>
    </cfRule>
  </conditionalFormatting>
  <conditionalFormatting sqref="H208">
    <cfRule type="expression" priority="7118">
      <formula>ROW() - 2 &gt; SUMPRODUCT(MAX(($B199:$B209&lt;&gt;"")*(ROW($B199:H209))))</formula>
    </cfRule>
  </conditionalFormatting>
  <conditionalFormatting sqref="I208">
    <cfRule type="expression" priority="7117">
      <formula>ROW() - 2 &gt; SUMPRODUCT(MAX(($B199:$B209&lt;&gt;"")*(ROW($B199:I209))))</formula>
    </cfRule>
  </conditionalFormatting>
  <conditionalFormatting sqref="J208">
    <cfRule type="expression" priority="7116">
      <formula>ROW() - 2 &gt; SUMPRODUCT(MAX(($B199:$B209&lt;&gt;"")*(ROW($B199:J209))))</formula>
    </cfRule>
  </conditionalFormatting>
  <conditionalFormatting sqref="B208:J208">
    <cfRule type="expression" dxfId="3821" priority="7112">
      <formula>$D208=""</formula>
    </cfRule>
  </conditionalFormatting>
  <conditionalFormatting sqref="B209:J209">
    <cfRule type="expression" dxfId="3820" priority="7113">
      <formula>$D208=""</formula>
    </cfRule>
  </conditionalFormatting>
  <conditionalFormatting sqref="B208:E209">
    <cfRule type="expression" dxfId="3819" priority="7114">
      <formula>MOD($B208,2)=0</formula>
    </cfRule>
    <cfRule type="expression" dxfId="3818" priority="7115">
      <formula>MOD($B208,2)=1</formula>
    </cfRule>
  </conditionalFormatting>
  <conditionalFormatting sqref="F211">
    <cfRule type="expression" priority="7100">
      <formula>ROW() - 2 &gt; SUMPRODUCT(MAX(($B202:$B211&lt;&gt;"")*(ROW(C202:$E211))))</formula>
    </cfRule>
  </conditionalFormatting>
  <conditionalFormatting sqref="C210">
    <cfRule type="expression" priority="7099">
      <formula>ROW() - 2 &gt; SUMPRODUCT(MAX(($B201:$B211&lt;&gt;"")*(ROW($B201:C211))))</formula>
    </cfRule>
  </conditionalFormatting>
  <conditionalFormatting sqref="E210">
    <cfRule type="expression" priority="7098">
      <formula>ROW() - 2 &gt; SUMPRODUCT(MAX(($B201:$B211&lt;&gt;"")*(ROW($B201:E211))))</formula>
    </cfRule>
  </conditionalFormatting>
  <conditionalFormatting sqref="G210">
    <cfRule type="expression" priority="7097">
      <formula>ROW() - 2 &gt; SUMPRODUCT(MAX(($B201:$B211&lt;&gt;"")*(ROW($B201:G211))))</formula>
    </cfRule>
  </conditionalFormatting>
  <conditionalFormatting sqref="H210">
    <cfRule type="expression" priority="7096">
      <formula>ROW() - 2 &gt; SUMPRODUCT(MAX(($B201:$B211&lt;&gt;"")*(ROW($B201:H211))))</formula>
    </cfRule>
  </conditionalFormatting>
  <conditionalFormatting sqref="I210">
    <cfRule type="expression" priority="7095">
      <formula>ROW() - 2 &gt; SUMPRODUCT(MAX(($B201:$B211&lt;&gt;"")*(ROW($B201:I211))))</formula>
    </cfRule>
  </conditionalFormatting>
  <conditionalFormatting sqref="J210">
    <cfRule type="expression" priority="7094">
      <formula>ROW() - 2 &gt; SUMPRODUCT(MAX(($B201:$B211&lt;&gt;"")*(ROW($B201:J211))))</formula>
    </cfRule>
  </conditionalFormatting>
  <conditionalFormatting sqref="B210:J210">
    <cfRule type="expression" dxfId="3817" priority="7090">
      <formula>$D210=""</formula>
    </cfRule>
  </conditionalFormatting>
  <conditionalFormatting sqref="B211:J211">
    <cfRule type="expression" dxfId="3816" priority="7091">
      <formula>$D210=""</formula>
    </cfRule>
  </conditionalFormatting>
  <conditionalFormatting sqref="B210:E211">
    <cfRule type="expression" dxfId="3815" priority="7092">
      <formula>MOD($B210,2)=0</formula>
    </cfRule>
    <cfRule type="expression" dxfId="3814" priority="7093">
      <formula>MOD($B210,2)=1</formula>
    </cfRule>
  </conditionalFormatting>
  <conditionalFormatting sqref="F213">
    <cfRule type="expression" priority="7078">
      <formula>ROW() - 2 &gt; SUMPRODUCT(MAX(($B204:$B213&lt;&gt;"")*(ROW(C204:$E213))))</formula>
    </cfRule>
  </conditionalFormatting>
  <conditionalFormatting sqref="C212">
    <cfRule type="expression" priority="7077">
      <formula>ROW() - 2 &gt; SUMPRODUCT(MAX(($B203:$B213&lt;&gt;"")*(ROW($B203:C213))))</formula>
    </cfRule>
  </conditionalFormatting>
  <conditionalFormatting sqref="E212">
    <cfRule type="expression" priority="7076">
      <formula>ROW() - 2 &gt; SUMPRODUCT(MAX(($B203:$B213&lt;&gt;"")*(ROW($B203:E213))))</formula>
    </cfRule>
  </conditionalFormatting>
  <conditionalFormatting sqref="G212">
    <cfRule type="expression" priority="7075">
      <formula>ROW() - 2 &gt; SUMPRODUCT(MAX(($B203:$B213&lt;&gt;"")*(ROW($B203:G213))))</formula>
    </cfRule>
  </conditionalFormatting>
  <conditionalFormatting sqref="H212">
    <cfRule type="expression" priority="7074">
      <formula>ROW() - 2 &gt; SUMPRODUCT(MAX(($B203:$B213&lt;&gt;"")*(ROW($B203:H213))))</formula>
    </cfRule>
  </conditionalFormatting>
  <conditionalFormatting sqref="I212">
    <cfRule type="expression" priority="7073">
      <formula>ROW() - 2 &gt; SUMPRODUCT(MAX(($B203:$B213&lt;&gt;"")*(ROW($B203:I213))))</formula>
    </cfRule>
  </conditionalFormatting>
  <conditionalFormatting sqref="J212">
    <cfRule type="expression" priority="7072">
      <formula>ROW() - 2 &gt; SUMPRODUCT(MAX(($B203:$B213&lt;&gt;"")*(ROW($B203:J213))))</formula>
    </cfRule>
  </conditionalFormatting>
  <conditionalFormatting sqref="B212:J212">
    <cfRule type="expression" dxfId="3813" priority="7068">
      <formula>$D212=""</formula>
    </cfRule>
  </conditionalFormatting>
  <conditionalFormatting sqref="B213:J213">
    <cfRule type="expression" dxfId="3812" priority="7069">
      <formula>$D212=""</formula>
    </cfRule>
  </conditionalFormatting>
  <conditionalFormatting sqref="B212:E213">
    <cfRule type="expression" dxfId="3811" priority="7070">
      <formula>MOD($B212,2)=0</formula>
    </cfRule>
    <cfRule type="expression" dxfId="3810" priority="7071">
      <formula>MOD($B212,2)=1</formula>
    </cfRule>
  </conditionalFormatting>
  <conditionalFormatting sqref="F215">
    <cfRule type="expression" priority="7056">
      <formula>ROW() - 2 &gt; SUMPRODUCT(MAX(($B206:$B215&lt;&gt;"")*(ROW(C206:$E215))))</formula>
    </cfRule>
  </conditionalFormatting>
  <conditionalFormatting sqref="C214">
    <cfRule type="expression" priority="7055">
      <formula>ROW() - 2 &gt; SUMPRODUCT(MAX(($B205:$B215&lt;&gt;"")*(ROW($B205:C215))))</formula>
    </cfRule>
  </conditionalFormatting>
  <conditionalFormatting sqref="E214">
    <cfRule type="expression" priority="7054">
      <formula>ROW() - 2 &gt; SUMPRODUCT(MAX(($B205:$B215&lt;&gt;"")*(ROW($B205:E215))))</formula>
    </cfRule>
  </conditionalFormatting>
  <conditionalFormatting sqref="G214">
    <cfRule type="expression" priority="7053">
      <formula>ROW() - 2 &gt; SUMPRODUCT(MAX(($B205:$B215&lt;&gt;"")*(ROW($B205:G215))))</formula>
    </cfRule>
  </conditionalFormatting>
  <conditionalFormatting sqref="H214">
    <cfRule type="expression" priority="7052">
      <formula>ROW() - 2 &gt; SUMPRODUCT(MAX(($B205:$B215&lt;&gt;"")*(ROW($B205:H215))))</formula>
    </cfRule>
  </conditionalFormatting>
  <conditionalFormatting sqref="I214">
    <cfRule type="expression" priority="7051">
      <formula>ROW() - 2 &gt; SUMPRODUCT(MAX(($B205:$B215&lt;&gt;"")*(ROW($B205:I215))))</formula>
    </cfRule>
  </conditionalFormatting>
  <conditionalFormatting sqref="J214">
    <cfRule type="expression" priority="7050">
      <formula>ROW() - 2 &gt; SUMPRODUCT(MAX(($B205:$B215&lt;&gt;"")*(ROW($B205:J215))))</formula>
    </cfRule>
  </conditionalFormatting>
  <conditionalFormatting sqref="B214:J214">
    <cfRule type="expression" dxfId="3809" priority="7046">
      <formula>$D214=""</formula>
    </cfRule>
  </conditionalFormatting>
  <conditionalFormatting sqref="B215:J215">
    <cfRule type="expression" dxfId="3808" priority="7047">
      <formula>$D214=""</formula>
    </cfRule>
  </conditionalFormatting>
  <conditionalFormatting sqref="B214:E215">
    <cfRule type="expression" dxfId="3807" priority="7048">
      <formula>MOD($B214,2)=0</formula>
    </cfRule>
    <cfRule type="expression" dxfId="3806" priority="7049">
      <formula>MOD($B214,2)=1</formula>
    </cfRule>
  </conditionalFormatting>
  <conditionalFormatting sqref="F217">
    <cfRule type="expression" priority="7034">
      <formula>ROW() - 2 &gt; SUMPRODUCT(MAX(($B208:$B217&lt;&gt;"")*(ROW(C208:$E217))))</formula>
    </cfRule>
  </conditionalFormatting>
  <conditionalFormatting sqref="C216">
    <cfRule type="expression" priority="7033">
      <formula>ROW() - 2 &gt; SUMPRODUCT(MAX(($B207:$B217&lt;&gt;"")*(ROW($B207:C217))))</formula>
    </cfRule>
  </conditionalFormatting>
  <conditionalFormatting sqref="E216">
    <cfRule type="expression" priority="7032">
      <formula>ROW() - 2 &gt; SUMPRODUCT(MAX(($B207:$B217&lt;&gt;"")*(ROW($B207:E217))))</formula>
    </cfRule>
  </conditionalFormatting>
  <conditionalFormatting sqref="G216">
    <cfRule type="expression" priority="7031">
      <formula>ROW() - 2 &gt; SUMPRODUCT(MAX(($B207:$B217&lt;&gt;"")*(ROW($B207:G217))))</formula>
    </cfRule>
  </conditionalFormatting>
  <conditionalFormatting sqref="H216">
    <cfRule type="expression" priority="7030">
      <formula>ROW() - 2 &gt; SUMPRODUCT(MAX(($B207:$B217&lt;&gt;"")*(ROW($B207:H217))))</formula>
    </cfRule>
  </conditionalFormatting>
  <conditionalFormatting sqref="I216">
    <cfRule type="expression" priority="7029">
      <formula>ROW() - 2 &gt; SUMPRODUCT(MAX(($B207:$B217&lt;&gt;"")*(ROW($B207:I217))))</formula>
    </cfRule>
  </conditionalFormatting>
  <conditionalFormatting sqref="J216">
    <cfRule type="expression" priority="7028">
      <formula>ROW() - 2 &gt; SUMPRODUCT(MAX(($B207:$B217&lt;&gt;"")*(ROW($B207:J217))))</formula>
    </cfRule>
  </conditionalFormatting>
  <conditionalFormatting sqref="B216:J216">
    <cfRule type="expression" dxfId="3805" priority="7024">
      <formula>$D216=""</formula>
    </cfRule>
  </conditionalFormatting>
  <conditionalFormatting sqref="B217:J217">
    <cfRule type="expression" dxfId="3804" priority="7025">
      <formula>$D216=""</formula>
    </cfRule>
  </conditionalFormatting>
  <conditionalFormatting sqref="B216:E217">
    <cfRule type="expression" dxfId="3803" priority="7026">
      <formula>MOD($B216,2)=0</formula>
    </cfRule>
    <cfRule type="expression" dxfId="3802" priority="7027">
      <formula>MOD($B216,2)=1</formula>
    </cfRule>
  </conditionalFormatting>
  <conditionalFormatting sqref="F219">
    <cfRule type="expression" priority="7012">
      <formula>ROW() - 2 &gt; SUMPRODUCT(MAX(($B210:$B219&lt;&gt;"")*(ROW(C210:$E219))))</formula>
    </cfRule>
  </conditionalFormatting>
  <conditionalFormatting sqref="C218">
    <cfRule type="expression" priority="7011">
      <formula>ROW() - 2 &gt; SUMPRODUCT(MAX(($B209:$B219&lt;&gt;"")*(ROW($B209:C219))))</formula>
    </cfRule>
  </conditionalFormatting>
  <conditionalFormatting sqref="E218">
    <cfRule type="expression" priority="7010">
      <formula>ROW() - 2 &gt; SUMPRODUCT(MAX(($B209:$B219&lt;&gt;"")*(ROW($B209:E219))))</formula>
    </cfRule>
  </conditionalFormatting>
  <conditionalFormatting sqref="G218">
    <cfRule type="expression" priority="7009">
      <formula>ROW() - 2 &gt; SUMPRODUCT(MAX(($B209:$B219&lt;&gt;"")*(ROW($B209:G219))))</formula>
    </cfRule>
  </conditionalFormatting>
  <conditionalFormatting sqref="H218">
    <cfRule type="expression" priority="7008">
      <formula>ROW() - 2 &gt; SUMPRODUCT(MAX(($B209:$B219&lt;&gt;"")*(ROW($B209:H219))))</formula>
    </cfRule>
  </conditionalFormatting>
  <conditionalFormatting sqref="I218">
    <cfRule type="expression" priority="7007">
      <formula>ROW() - 2 &gt; SUMPRODUCT(MAX(($B209:$B219&lt;&gt;"")*(ROW($B209:I219))))</formula>
    </cfRule>
  </conditionalFormatting>
  <conditionalFormatting sqref="J218">
    <cfRule type="expression" priority="7006">
      <formula>ROW() - 2 &gt; SUMPRODUCT(MAX(($B209:$B219&lt;&gt;"")*(ROW($B209:J219))))</formula>
    </cfRule>
  </conditionalFormatting>
  <conditionalFormatting sqref="B218:J218">
    <cfRule type="expression" dxfId="3801" priority="7002">
      <formula>$D218=""</formula>
    </cfRule>
  </conditionalFormatting>
  <conditionalFormatting sqref="B219:J219">
    <cfRule type="expression" dxfId="3800" priority="7003">
      <formula>$D218=""</formula>
    </cfRule>
  </conditionalFormatting>
  <conditionalFormatting sqref="B218:E219">
    <cfRule type="expression" dxfId="3799" priority="7004">
      <formula>MOD($B218,2)=0</formula>
    </cfRule>
    <cfRule type="expression" dxfId="3798" priority="7005">
      <formula>MOD($B218,2)=1</formula>
    </cfRule>
  </conditionalFormatting>
  <conditionalFormatting sqref="F221">
    <cfRule type="expression" priority="6990">
      <formula>ROW() - 2 &gt; SUMPRODUCT(MAX(($B212:$B221&lt;&gt;"")*(ROW(C212:$E221))))</formula>
    </cfRule>
  </conditionalFormatting>
  <conditionalFormatting sqref="C220">
    <cfRule type="expression" priority="6989">
      <formula>ROW() - 2 &gt; SUMPRODUCT(MAX(($B211:$B221&lt;&gt;"")*(ROW($B211:C221))))</formula>
    </cfRule>
  </conditionalFormatting>
  <conditionalFormatting sqref="E220">
    <cfRule type="expression" priority="6988">
      <formula>ROW() - 2 &gt; SUMPRODUCT(MAX(($B211:$B221&lt;&gt;"")*(ROW($B211:E221))))</formula>
    </cfRule>
  </conditionalFormatting>
  <conditionalFormatting sqref="G220">
    <cfRule type="expression" priority="6987">
      <formula>ROW() - 2 &gt; SUMPRODUCT(MAX(($B211:$B221&lt;&gt;"")*(ROW($B211:G221))))</formula>
    </cfRule>
  </conditionalFormatting>
  <conditionalFormatting sqref="H220">
    <cfRule type="expression" priority="6986">
      <formula>ROW() - 2 &gt; SUMPRODUCT(MAX(($B211:$B221&lt;&gt;"")*(ROW($B211:H221))))</formula>
    </cfRule>
  </conditionalFormatting>
  <conditionalFormatting sqref="I220">
    <cfRule type="expression" priority="6985">
      <formula>ROW() - 2 &gt; SUMPRODUCT(MAX(($B211:$B221&lt;&gt;"")*(ROW($B211:I221))))</formula>
    </cfRule>
  </conditionalFormatting>
  <conditionalFormatting sqref="J220">
    <cfRule type="expression" priority="6984">
      <formula>ROW() - 2 &gt; SUMPRODUCT(MAX(($B211:$B221&lt;&gt;"")*(ROW($B211:J221))))</formula>
    </cfRule>
  </conditionalFormatting>
  <conditionalFormatting sqref="B220:J220">
    <cfRule type="expression" dxfId="3797" priority="6980">
      <formula>$D220=""</formula>
    </cfRule>
  </conditionalFormatting>
  <conditionalFormatting sqref="B221:J221">
    <cfRule type="expression" dxfId="3796" priority="6981">
      <formula>$D220=""</formula>
    </cfRule>
  </conditionalFormatting>
  <conditionalFormatting sqref="B220:E221">
    <cfRule type="expression" dxfId="3795" priority="6982">
      <formula>MOD($B220,2)=0</formula>
    </cfRule>
    <cfRule type="expression" dxfId="3794" priority="6983">
      <formula>MOD($B220,2)=1</formula>
    </cfRule>
  </conditionalFormatting>
  <conditionalFormatting sqref="F223">
    <cfRule type="expression" priority="6968">
      <formula>ROW() - 2 &gt; SUMPRODUCT(MAX(($B214:$B223&lt;&gt;"")*(ROW(C214:$E223))))</formula>
    </cfRule>
  </conditionalFormatting>
  <conditionalFormatting sqref="C222">
    <cfRule type="expression" priority="6967">
      <formula>ROW() - 2 &gt; SUMPRODUCT(MAX(($B213:$B223&lt;&gt;"")*(ROW($B213:C223))))</formula>
    </cfRule>
  </conditionalFormatting>
  <conditionalFormatting sqref="E222">
    <cfRule type="expression" priority="6966">
      <formula>ROW() - 2 &gt; SUMPRODUCT(MAX(($B213:$B223&lt;&gt;"")*(ROW($B213:E223))))</formula>
    </cfRule>
  </conditionalFormatting>
  <conditionalFormatting sqref="G222">
    <cfRule type="expression" priority="6965">
      <formula>ROW() - 2 &gt; SUMPRODUCT(MAX(($B213:$B223&lt;&gt;"")*(ROW($B213:G223))))</formula>
    </cfRule>
  </conditionalFormatting>
  <conditionalFormatting sqref="H222">
    <cfRule type="expression" priority="6964">
      <formula>ROW() - 2 &gt; SUMPRODUCT(MAX(($B213:$B223&lt;&gt;"")*(ROW($B213:H223))))</formula>
    </cfRule>
  </conditionalFormatting>
  <conditionalFormatting sqref="I222">
    <cfRule type="expression" priority="6963">
      <formula>ROW() - 2 &gt; SUMPRODUCT(MAX(($B213:$B223&lt;&gt;"")*(ROW($B213:I223))))</formula>
    </cfRule>
  </conditionalFormatting>
  <conditionalFormatting sqref="J222">
    <cfRule type="expression" priority="6962">
      <formula>ROW() - 2 &gt; SUMPRODUCT(MAX(($B213:$B223&lt;&gt;"")*(ROW($B213:J223))))</formula>
    </cfRule>
  </conditionalFormatting>
  <conditionalFormatting sqref="B222:J222">
    <cfRule type="expression" dxfId="3793" priority="6958">
      <formula>$D222=""</formula>
    </cfRule>
  </conditionalFormatting>
  <conditionalFormatting sqref="B223:J223">
    <cfRule type="expression" dxfId="3792" priority="6959">
      <formula>$D222=""</formula>
    </cfRule>
  </conditionalFormatting>
  <conditionalFormatting sqref="B222:E223">
    <cfRule type="expression" dxfId="3791" priority="6960">
      <formula>MOD($B222,2)=0</formula>
    </cfRule>
    <cfRule type="expression" dxfId="3790" priority="6961">
      <formula>MOD($B222,2)=1</formula>
    </cfRule>
  </conditionalFormatting>
  <conditionalFormatting sqref="F225">
    <cfRule type="expression" priority="6946">
      <formula>ROW() - 2 &gt; SUMPRODUCT(MAX(($B216:$B225&lt;&gt;"")*(ROW(C216:$E225))))</formula>
    </cfRule>
  </conditionalFormatting>
  <conditionalFormatting sqref="C224">
    <cfRule type="expression" priority="6945">
      <formula>ROW() - 2 &gt; SUMPRODUCT(MAX(($B215:$B225&lt;&gt;"")*(ROW($B215:C225))))</formula>
    </cfRule>
  </conditionalFormatting>
  <conditionalFormatting sqref="E224">
    <cfRule type="expression" priority="6944">
      <formula>ROW() - 2 &gt; SUMPRODUCT(MAX(($B215:$B225&lt;&gt;"")*(ROW($B215:E225))))</formula>
    </cfRule>
  </conditionalFormatting>
  <conditionalFormatting sqref="G224">
    <cfRule type="expression" priority="6943">
      <formula>ROW() - 2 &gt; SUMPRODUCT(MAX(($B215:$B225&lt;&gt;"")*(ROW($B215:G225))))</formula>
    </cfRule>
  </conditionalFormatting>
  <conditionalFormatting sqref="H224">
    <cfRule type="expression" priority="6942">
      <formula>ROW() - 2 &gt; SUMPRODUCT(MAX(($B215:$B225&lt;&gt;"")*(ROW($B215:H225))))</formula>
    </cfRule>
  </conditionalFormatting>
  <conditionalFormatting sqref="I224">
    <cfRule type="expression" priority="6941">
      <formula>ROW() - 2 &gt; SUMPRODUCT(MAX(($B215:$B225&lt;&gt;"")*(ROW($B215:I225))))</formula>
    </cfRule>
  </conditionalFormatting>
  <conditionalFormatting sqref="J224">
    <cfRule type="expression" priority="6940">
      <formula>ROW() - 2 &gt; SUMPRODUCT(MAX(($B215:$B225&lt;&gt;"")*(ROW($B215:J225))))</formula>
    </cfRule>
  </conditionalFormatting>
  <conditionalFormatting sqref="B224:J224">
    <cfRule type="expression" dxfId="3789" priority="6936">
      <formula>$D224=""</formula>
    </cfRule>
  </conditionalFormatting>
  <conditionalFormatting sqref="B225:J225">
    <cfRule type="expression" dxfId="3788" priority="6937">
      <formula>$D224=""</formula>
    </cfRule>
  </conditionalFormatting>
  <conditionalFormatting sqref="B224:E225">
    <cfRule type="expression" dxfId="3787" priority="6938">
      <formula>MOD($B224,2)=0</formula>
    </cfRule>
    <cfRule type="expression" dxfId="3786" priority="6939">
      <formula>MOD($B224,2)=1</formula>
    </cfRule>
  </conditionalFormatting>
  <conditionalFormatting sqref="F227">
    <cfRule type="expression" priority="6924">
      <formula>ROW() - 2 &gt; SUMPRODUCT(MAX(($B218:$B227&lt;&gt;"")*(ROW(C218:$E227))))</formula>
    </cfRule>
  </conditionalFormatting>
  <conditionalFormatting sqref="C226">
    <cfRule type="expression" priority="6923">
      <formula>ROW() - 2 &gt; SUMPRODUCT(MAX(($B217:$B227&lt;&gt;"")*(ROW($B217:C227))))</formula>
    </cfRule>
  </conditionalFormatting>
  <conditionalFormatting sqref="E226">
    <cfRule type="expression" priority="6922">
      <formula>ROW() - 2 &gt; SUMPRODUCT(MAX(($B217:$B227&lt;&gt;"")*(ROW($B217:E227))))</formula>
    </cfRule>
  </conditionalFormatting>
  <conditionalFormatting sqref="G226">
    <cfRule type="expression" priority="6921">
      <formula>ROW() - 2 &gt; SUMPRODUCT(MAX(($B217:$B227&lt;&gt;"")*(ROW($B217:G227))))</formula>
    </cfRule>
  </conditionalFormatting>
  <conditionalFormatting sqref="H226">
    <cfRule type="expression" priority="6920">
      <formula>ROW() - 2 &gt; SUMPRODUCT(MAX(($B217:$B227&lt;&gt;"")*(ROW($B217:H227))))</formula>
    </cfRule>
  </conditionalFormatting>
  <conditionalFormatting sqref="I226">
    <cfRule type="expression" priority="6919">
      <formula>ROW() - 2 &gt; SUMPRODUCT(MAX(($B217:$B227&lt;&gt;"")*(ROW($B217:I227))))</formula>
    </cfRule>
  </conditionalFormatting>
  <conditionalFormatting sqref="J226">
    <cfRule type="expression" priority="6918">
      <formula>ROW() - 2 &gt; SUMPRODUCT(MAX(($B217:$B227&lt;&gt;"")*(ROW($B217:J227))))</formula>
    </cfRule>
  </conditionalFormatting>
  <conditionalFormatting sqref="B226:J226">
    <cfRule type="expression" dxfId="3785" priority="6914">
      <formula>$D226=""</formula>
    </cfRule>
  </conditionalFormatting>
  <conditionalFormatting sqref="B227:J227">
    <cfRule type="expression" dxfId="3784" priority="6915">
      <formula>$D226=""</formula>
    </cfRule>
  </conditionalFormatting>
  <conditionalFormatting sqref="B226:E227">
    <cfRule type="expression" dxfId="3783" priority="6916">
      <formula>MOD($B226,2)=0</formula>
    </cfRule>
    <cfRule type="expression" dxfId="3782" priority="6917">
      <formula>MOD($B226,2)=1</formula>
    </cfRule>
  </conditionalFormatting>
  <conditionalFormatting sqref="F229">
    <cfRule type="expression" priority="6902">
      <formula>ROW() - 2 &gt; SUMPRODUCT(MAX(($B220:$B229&lt;&gt;"")*(ROW(C220:$E229))))</formula>
    </cfRule>
  </conditionalFormatting>
  <conditionalFormatting sqref="C228">
    <cfRule type="expression" priority="6901">
      <formula>ROW() - 2 &gt; SUMPRODUCT(MAX(($B219:$B229&lt;&gt;"")*(ROW($B219:C229))))</formula>
    </cfRule>
  </conditionalFormatting>
  <conditionalFormatting sqref="E228">
    <cfRule type="expression" priority="6900">
      <formula>ROW() - 2 &gt; SUMPRODUCT(MAX(($B219:$B229&lt;&gt;"")*(ROW($B219:E229))))</formula>
    </cfRule>
  </conditionalFormatting>
  <conditionalFormatting sqref="G228">
    <cfRule type="expression" priority="6899">
      <formula>ROW() - 2 &gt; SUMPRODUCT(MAX(($B219:$B229&lt;&gt;"")*(ROW($B219:G229))))</formula>
    </cfRule>
  </conditionalFormatting>
  <conditionalFormatting sqref="H228">
    <cfRule type="expression" priority="6898">
      <formula>ROW() - 2 &gt; SUMPRODUCT(MAX(($B219:$B229&lt;&gt;"")*(ROW($B219:H229))))</formula>
    </cfRule>
  </conditionalFormatting>
  <conditionalFormatting sqref="I228">
    <cfRule type="expression" priority="6897">
      <formula>ROW() - 2 &gt; SUMPRODUCT(MAX(($B219:$B229&lt;&gt;"")*(ROW($B219:I229))))</formula>
    </cfRule>
  </conditionalFormatting>
  <conditionalFormatting sqref="J228">
    <cfRule type="expression" priority="6896">
      <formula>ROW() - 2 &gt; SUMPRODUCT(MAX(($B219:$B229&lt;&gt;"")*(ROW($B219:J229))))</formula>
    </cfRule>
  </conditionalFormatting>
  <conditionalFormatting sqref="B228:J228">
    <cfRule type="expression" dxfId="3781" priority="6892">
      <formula>$D228=""</formula>
    </cfRule>
  </conditionalFormatting>
  <conditionalFormatting sqref="B229:J229">
    <cfRule type="expression" dxfId="3780" priority="6893">
      <formula>$D228=""</formula>
    </cfRule>
  </conditionalFormatting>
  <conditionalFormatting sqref="B228:E229">
    <cfRule type="expression" dxfId="3779" priority="6894">
      <formula>MOD($B228,2)=0</formula>
    </cfRule>
    <cfRule type="expression" dxfId="3778" priority="6895">
      <formula>MOD($B228,2)=1</formula>
    </cfRule>
  </conditionalFormatting>
  <conditionalFormatting sqref="F231">
    <cfRule type="expression" priority="6880">
      <formula>ROW() - 2 &gt; SUMPRODUCT(MAX(($B222:$B231&lt;&gt;"")*(ROW(C222:$E231))))</formula>
    </cfRule>
  </conditionalFormatting>
  <conditionalFormatting sqref="C230">
    <cfRule type="expression" priority="6879">
      <formula>ROW() - 2 &gt; SUMPRODUCT(MAX(($B221:$B231&lt;&gt;"")*(ROW($B221:C231))))</formula>
    </cfRule>
  </conditionalFormatting>
  <conditionalFormatting sqref="E230">
    <cfRule type="expression" priority="6878">
      <formula>ROW() - 2 &gt; SUMPRODUCT(MAX(($B221:$B231&lt;&gt;"")*(ROW($B221:E231))))</formula>
    </cfRule>
  </conditionalFormatting>
  <conditionalFormatting sqref="G230">
    <cfRule type="expression" priority="6877">
      <formula>ROW() - 2 &gt; SUMPRODUCT(MAX(($B221:$B231&lt;&gt;"")*(ROW($B221:G231))))</formula>
    </cfRule>
  </conditionalFormatting>
  <conditionalFormatting sqref="H230">
    <cfRule type="expression" priority="6876">
      <formula>ROW() - 2 &gt; SUMPRODUCT(MAX(($B221:$B231&lt;&gt;"")*(ROW($B221:H231))))</formula>
    </cfRule>
  </conditionalFormatting>
  <conditionalFormatting sqref="I230">
    <cfRule type="expression" priority="6875">
      <formula>ROW() - 2 &gt; SUMPRODUCT(MAX(($B221:$B231&lt;&gt;"")*(ROW($B221:I231))))</formula>
    </cfRule>
  </conditionalFormatting>
  <conditionalFormatting sqref="J230">
    <cfRule type="expression" priority="6874">
      <formula>ROW() - 2 &gt; SUMPRODUCT(MAX(($B221:$B231&lt;&gt;"")*(ROW($B221:J231))))</formula>
    </cfRule>
  </conditionalFormatting>
  <conditionalFormatting sqref="B230:J230">
    <cfRule type="expression" dxfId="3777" priority="6870">
      <formula>$D230=""</formula>
    </cfRule>
  </conditionalFormatting>
  <conditionalFormatting sqref="B231:J231">
    <cfRule type="expression" dxfId="3776" priority="6871">
      <formula>$D230=""</formula>
    </cfRule>
  </conditionalFormatting>
  <conditionalFormatting sqref="B230:E231">
    <cfRule type="expression" dxfId="3775" priority="6872">
      <formula>MOD($B230,2)=0</formula>
    </cfRule>
    <cfRule type="expression" dxfId="3774" priority="6873">
      <formula>MOD($B230,2)=1</formula>
    </cfRule>
  </conditionalFormatting>
  <conditionalFormatting sqref="F233">
    <cfRule type="expression" priority="6858">
      <formula>ROW() - 2 &gt; SUMPRODUCT(MAX(($B224:$B233&lt;&gt;"")*(ROW(C224:$E233))))</formula>
    </cfRule>
  </conditionalFormatting>
  <conditionalFormatting sqref="C232">
    <cfRule type="expression" priority="6857">
      <formula>ROW() - 2 &gt; SUMPRODUCT(MAX(($B223:$B233&lt;&gt;"")*(ROW($B223:C233))))</formula>
    </cfRule>
  </conditionalFormatting>
  <conditionalFormatting sqref="E232">
    <cfRule type="expression" priority="6856">
      <formula>ROW() - 2 &gt; SUMPRODUCT(MAX(($B223:$B233&lt;&gt;"")*(ROW($B223:E233))))</formula>
    </cfRule>
  </conditionalFormatting>
  <conditionalFormatting sqref="G232">
    <cfRule type="expression" priority="6855">
      <formula>ROW() - 2 &gt; SUMPRODUCT(MAX(($B223:$B233&lt;&gt;"")*(ROW($B223:G233))))</formula>
    </cfRule>
  </conditionalFormatting>
  <conditionalFormatting sqref="H232">
    <cfRule type="expression" priority="6854">
      <formula>ROW() - 2 &gt; SUMPRODUCT(MAX(($B223:$B233&lt;&gt;"")*(ROW($B223:H233))))</formula>
    </cfRule>
  </conditionalFormatting>
  <conditionalFormatting sqref="I232">
    <cfRule type="expression" priority="6853">
      <formula>ROW() - 2 &gt; SUMPRODUCT(MAX(($B223:$B233&lt;&gt;"")*(ROW($B223:I233))))</formula>
    </cfRule>
  </conditionalFormatting>
  <conditionalFormatting sqref="J232">
    <cfRule type="expression" priority="6852">
      <formula>ROW() - 2 &gt; SUMPRODUCT(MAX(($B223:$B233&lt;&gt;"")*(ROW($B223:J233))))</formula>
    </cfRule>
  </conditionalFormatting>
  <conditionalFormatting sqref="B232:J232">
    <cfRule type="expression" dxfId="3773" priority="6848">
      <formula>$D232=""</formula>
    </cfRule>
  </conditionalFormatting>
  <conditionalFormatting sqref="B233:J233">
    <cfRule type="expression" dxfId="3772" priority="6849">
      <formula>$D232=""</formula>
    </cfRule>
  </conditionalFormatting>
  <conditionalFormatting sqref="B232:E233">
    <cfRule type="expression" dxfId="3771" priority="6850">
      <formula>MOD($B232,2)=0</formula>
    </cfRule>
    <cfRule type="expression" dxfId="3770" priority="6851">
      <formula>MOD($B232,2)=1</formula>
    </cfRule>
  </conditionalFormatting>
  <conditionalFormatting sqref="F235">
    <cfRule type="expression" priority="6836">
      <formula>ROW() - 2 &gt; SUMPRODUCT(MAX(($B226:$B235&lt;&gt;"")*(ROW(C226:$E235))))</formula>
    </cfRule>
  </conditionalFormatting>
  <conditionalFormatting sqref="C234">
    <cfRule type="expression" priority="6835">
      <formula>ROW() - 2 &gt; SUMPRODUCT(MAX(($B225:$B235&lt;&gt;"")*(ROW($B225:C235))))</formula>
    </cfRule>
  </conditionalFormatting>
  <conditionalFormatting sqref="E234">
    <cfRule type="expression" priority="6834">
      <formula>ROW() - 2 &gt; SUMPRODUCT(MAX(($B225:$B235&lt;&gt;"")*(ROW($B225:E235))))</formula>
    </cfRule>
  </conditionalFormatting>
  <conditionalFormatting sqref="G234">
    <cfRule type="expression" priority="6833">
      <formula>ROW() - 2 &gt; SUMPRODUCT(MAX(($B225:$B235&lt;&gt;"")*(ROW($B225:G235))))</formula>
    </cfRule>
  </conditionalFormatting>
  <conditionalFormatting sqref="H234">
    <cfRule type="expression" priority="6832">
      <formula>ROW() - 2 &gt; SUMPRODUCT(MAX(($B225:$B235&lt;&gt;"")*(ROW($B225:H235))))</formula>
    </cfRule>
  </conditionalFormatting>
  <conditionalFormatting sqref="I234">
    <cfRule type="expression" priority="6831">
      <formula>ROW() - 2 &gt; SUMPRODUCT(MAX(($B225:$B235&lt;&gt;"")*(ROW($B225:I235))))</formula>
    </cfRule>
  </conditionalFormatting>
  <conditionalFormatting sqref="J234">
    <cfRule type="expression" priority="6830">
      <formula>ROW() - 2 &gt; SUMPRODUCT(MAX(($B225:$B235&lt;&gt;"")*(ROW($B225:J235))))</formula>
    </cfRule>
  </conditionalFormatting>
  <conditionalFormatting sqref="B234:J234">
    <cfRule type="expression" dxfId="3769" priority="6826">
      <formula>$D234=""</formula>
    </cfRule>
  </conditionalFormatting>
  <conditionalFormatting sqref="B235:J235">
    <cfRule type="expression" dxfId="3768" priority="6827">
      <formula>$D234=""</formula>
    </cfRule>
  </conditionalFormatting>
  <conditionalFormatting sqref="B234:E235">
    <cfRule type="expression" dxfId="3767" priority="6828">
      <formula>MOD($B234,2)=0</formula>
    </cfRule>
    <cfRule type="expression" dxfId="3766" priority="6829">
      <formula>MOD($B234,2)=1</formula>
    </cfRule>
  </conditionalFormatting>
  <conditionalFormatting sqref="F237">
    <cfRule type="expression" priority="6814">
      <formula>ROW() - 2 &gt; SUMPRODUCT(MAX(($B228:$B237&lt;&gt;"")*(ROW(C228:$E237))))</formula>
    </cfRule>
  </conditionalFormatting>
  <conditionalFormatting sqref="C236">
    <cfRule type="expression" priority="6813">
      <formula>ROW() - 2 &gt; SUMPRODUCT(MAX(($B227:$B237&lt;&gt;"")*(ROW($B227:C237))))</formula>
    </cfRule>
  </conditionalFormatting>
  <conditionalFormatting sqref="E236">
    <cfRule type="expression" priority="6812">
      <formula>ROW() - 2 &gt; SUMPRODUCT(MAX(($B227:$B237&lt;&gt;"")*(ROW($B227:E237))))</formula>
    </cfRule>
  </conditionalFormatting>
  <conditionalFormatting sqref="G236">
    <cfRule type="expression" priority="6811">
      <formula>ROW() - 2 &gt; SUMPRODUCT(MAX(($B227:$B237&lt;&gt;"")*(ROW($B227:G237))))</formula>
    </cfRule>
  </conditionalFormatting>
  <conditionalFormatting sqref="H236">
    <cfRule type="expression" priority="6810">
      <formula>ROW() - 2 &gt; SUMPRODUCT(MAX(($B227:$B237&lt;&gt;"")*(ROW($B227:H237))))</formula>
    </cfRule>
  </conditionalFormatting>
  <conditionalFormatting sqref="I236">
    <cfRule type="expression" priority="6809">
      <formula>ROW() - 2 &gt; SUMPRODUCT(MAX(($B227:$B237&lt;&gt;"")*(ROW($B227:I237))))</formula>
    </cfRule>
  </conditionalFormatting>
  <conditionalFormatting sqref="J236">
    <cfRule type="expression" priority="6808">
      <formula>ROW() - 2 &gt; SUMPRODUCT(MAX(($B227:$B237&lt;&gt;"")*(ROW($B227:J237))))</formula>
    </cfRule>
  </conditionalFormatting>
  <conditionalFormatting sqref="B236:J236">
    <cfRule type="expression" dxfId="3765" priority="6804">
      <formula>$D236=""</formula>
    </cfRule>
  </conditionalFormatting>
  <conditionalFormatting sqref="B237:J237">
    <cfRule type="expression" dxfId="3764" priority="6805">
      <formula>$D236=""</formula>
    </cfRule>
  </conditionalFormatting>
  <conditionalFormatting sqref="B236:E237">
    <cfRule type="expression" dxfId="3763" priority="6806">
      <formula>MOD($B236,2)=0</formula>
    </cfRule>
    <cfRule type="expression" dxfId="3762" priority="6807">
      <formula>MOD($B236,2)=1</formula>
    </cfRule>
  </conditionalFormatting>
  <conditionalFormatting sqref="F239">
    <cfRule type="expression" priority="6792">
      <formula>ROW() - 2 &gt; SUMPRODUCT(MAX(($B230:$B239&lt;&gt;"")*(ROW(C230:$E239))))</formula>
    </cfRule>
  </conditionalFormatting>
  <conditionalFormatting sqref="C238">
    <cfRule type="expression" priority="6791">
      <formula>ROW() - 2 &gt; SUMPRODUCT(MAX(($B229:$B239&lt;&gt;"")*(ROW($B229:C239))))</formula>
    </cfRule>
  </conditionalFormatting>
  <conditionalFormatting sqref="E238">
    <cfRule type="expression" priority="6790">
      <formula>ROW() - 2 &gt; SUMPRODUCT(MAX(($B229:$B239&lt;&gt;"")*(ROW($B229:E239))))</formula>
    </cfRule>
  </conditionalFormatting>
  <conditionalFormatting sqref="G238">
    <cfRule type="expression" priority="6789">
      <formula>ROW() - 2 &gt; SUMPRODUCT(MAX(($B229:$B239&lt;&gt;"")*(ROW($B229:G239))))</formula>
    </cfRule>
  </conditionalFormatting>
  <conditionalFormatting sqref="H238">
    <cfRule type="expression" priority="6788">
      <formula>ROW() - 2 &gt; SUMPRODUCT(MAX(($B229:$B239&lt;&gt;"")*(ROW($B229:H239))))</formula>
    </cfRule>
  </conditionalFormatting>
  <conditionalFormatting sqref="I238">
    <cfRule type="expression" priority="6787">
      <formula>ROW() - 2 &gt; SUMPRODUCT(MAX(($B229:$B239&lt;&gt;"")*(ROW($B229:I239))))</formula>
    </cfRule>
  </conditionalFormatting>
  <conditionalFormatting sqref="J238">
    <cfRule type="expression" priority="6786">
      <formula>ROW() - 2 &gt; SUMPRODUCT(MAX(($B229:$B239&lt;&gt;"")*(ROW($B229:J239))))</formula>
    </cfRule>
  </conditionalFormatting>
  <conditionalFormatting sqref="B238:J238">
    <cfRule type="expression" dxfId="3761" priority="6782">
      <formula>$D238=""</formula>
    </cfRule>
  </conditionalFormatting>
  <conditionalFormatting sqref="B239:J239">
    <cfRule type="expression" dxfId="3760" priority="6783">
      <formula>$D238=""</formula>
    </cfRule>
  </conditionalFormatting>
  <conditionalFormatting sqref="B238:E239">
    <cfRule type="expression" dxfId="3759" priority="6784">
      <formula>MOD($B238,2)=0</formula>
    </cfRule>
    <cfRule type="expression" dxfId="3758" priority="6785">
      <formula>MOD($B238,2)=1</formula>
    </cfRule>
  </conditionalFormatting>
  <conditionalFormatting sqref="F241">
    <cfRule type="expression" priority="6770">
      <formula>ROW() - 2 &gt; SUMPRODUCT(MAX(($B232:$B241&lt;&gt;"")*(ROW(C232:$E241))))</formula>
    </cfRule>
  </conditionalFormatting>
  <conditionalFormatting sqref="C240">
    <cfRule type="expression" priority="6769">
      <formula>ROW() - 2 &gt; SUMPRODUCT(MAX(($B231:$B241&lt;&gt;"")*(ROW($B231:C241))))</formula>
    </cfRule>
  </conditionalFormatting>
  <conditionalFormatting sqref="E240">
    <cfRule type="expression" priority="6768">
      <formula>ROW() - 2 &gt; SUMPRODUCT(MAX(($B231:$B241&lt;&gt;"")*(ROW($B231:E241))))</formula>
    </cfRule>
  </conditionalFormatting>
  <conditionalFormatting sqref="G240">
    <cfRule type="expression" priority="6767">
      <formula>ROW() - 2 &gt; SUMPRODUCT(MAX(($B231:$B241&lt;&gt;"")*(ROW($B231:G241))))</formula>
    </cfRule>
  </conditionalFormatting>
  <conditionalFormatting sqref="H240">
    <cfRule type="expression" priority="6766">
      <formula>ROW() - 2 &gt; SUMPRODUCT(MAX(($B231:$B241&lt;&gt;"")*(ROW($B231:H241))))</formula>
    </cfRule>
  </conditionalFormatting>
  <conditionalFormatting sqref="I240">
    <cfRule type="expression" priority="6765">
      <formula>ROW() - 2 &gt; SUMPRODUCT(MAX(($B231:$B241&lt;&gt;"")*(ROW($B231:I241))))</formula>
    </cfRule>
  </conditionalFormatting>
  <conditionalFormatting sqref="J240">
    <cfRule type="expression" priority="6764">
      <formula>ROW() - 2 &gt; SUMPRODUCT(MAX(($B231:$B241&lt;&gt;"")*(ROW($B231:J241))))</formula>
    </cfRule>
  </conditionalFormatting>
  <conditionalFormatting sqref="B240:J240">
    <cfRule type="expression" dxfId="3757" priority="6760">
      <formula>$D240=""</formula>
    </cfRule>
  </conditionalFormatting>
  <conditionalFormatting sqref="B241:J241">
    <cfRule type="expression" dxfId="3756" priority="6761">
      <formula>$D240=""</formula>
    </cfRule>
  </conditionalFormatting>
  <conditionalFormatting sqref="B240:E241">
    <cfRule type="expression" dxfId="3755" priority="6762">
      <formula>MOD($B240,2)=0</formula>
    </cfRule>
    <cfRule type="expression" dxfId="3754" priority="6763">
      <formula>MOD($B240,2)=1</formula>
    </cfRule>
  </conditionalFormatting>
  <conditionalFormatting sqref="F243">
    <cfRule type="expression" priority="6748">
      <formula>ROW() - 2 &gt; SUMPRODUCT(MAX(($B234:$B243&lt;&gt;"")*(ROW(C234:$E243))))</formula>
    </cfRule>
  </conditionalFormatting>
  <conditionalFormatting sqref="C242">
    <cfRule type="expression" priority="6747">
      <formula>ROW() - 2 &gt; SUMPRODUCT(MAX(($B233:$B243&lt;&gt;"")*(ROW($B233:C243))))</formula>
    </cfRule>
  </conditionalFormatting>
  <conditionalFormatting sqref="E242">
    <cfRule type="expression" priority="6746">
      <formula>ROW() - 2 &gt; SUMPRODUCT(MAX(($B233:$B243&lt;&gt;"")*(ROW($B233:E243))))</formula>
    </cfRule>
  </conditionalFormatting>
  <conditionalFormatting sqref="G242">
    <cfRule type="expression" priority="6745">
      <formula>ROW() - 2 &gt; SUMPRODUCT(MAX(($B233:$B243&lt;&gt;"")*(ROW($B233:G243))))</formula>
    </cfRule>
  </conditionalFormatting>
  <conditionalFormatting sqref="H242">
    <cfRule type="expression" priority="6744">
      <formula>ROW() - 2 &gt; SUMPRODUCT(MAX(($B233:$B243&lt;&gt;"")*(ROW($B233:H243))))</formula>
    </cfRule>
  </conditionalFormatting>
  <conditionalFormatting sqref="I242">
    <cfRule type="expression" priority="6743">
      <formula>ROW() - 2 &gt; SUMPRODUCT(MAX(($B233:$B243&lt;&gt;"")*(ROW($B233:I243))))</formula>
    </cfRule>
  </conditionalFormatting>
  <conditionalFormatting sqref="J242">
    <cfRule type="expression" priority="6742">
      <formula>ROW() - 2 &gt; SUMPRODUCT(MAX(($B233:$B243&lt;&gt;"")*(ROW($B233:J243))))</formula>
    </cfRule>
  </conditionalFormatting>
  <conditionalFormatting sqref="B242:J242">
    <cfRule type="expression" dxfId="3753" priority="6738">
      <formula>$D242=""</formula>
    </cfRule>
  </conditionalFormatting>
  <conditionalFormatting sqref="B243:J243">
    <cfRule type="expression" dxfId="3752" priority="6739">
      <formula>$D242=""</formula>
    </cfRule>
  </conditionalFormatting>
  <conditionalFormatting sqref="B242:E243">
    <cfRule type="expression" dxfId="3751" priority="6740">
      <formula>MOD($B242,2)=0</formula>
    </cfRule>
    <cfRule type="expression" dxfId="3750" priority="6741">
      <formula>MOD($B242,2)=1</formula>
    </cfRule>
  </conditionalFormatting>
  <conditionalFormatting sqref="F245">
    <cfRule type="expression" priority="6726">
      <formula>ROW() - 2 &gt; SUMPRODUCT(MAX(($B236:$B245&lt;&gt;"")*(ROW(C236:$E245))))</formula>
    </cfRule>
  </conditionalFormatting>
  <conditionalFormatting sqref="C244">
    <cfRule type="expression" priority="6725">
      <formula>ROW() - 2 &gt; SUMPRODUCT(MAX(($B235:$B245&lt;&gt;"")*(ROW($B235:C245))))</formula>
    </cfRule>
  </conditionalFormatting>
  <conditionalFormatting sqref="E244">
    <cfRule type="expression" priority="6724">
      <formula>ROW() - 2 &gt; SUMPRODUCT(MAX(($B235:$B245&lt;&gt;"")*(ROW($B235:E245))))</formula>
    </cfRule>
  </conditionalFormatting>
  <conditionalFormatting sqref="G244">
    <cfRule type="expression" priority="6723">
      <formula>ROW() - 2 &gt; SUMPRODUCT(MAX(($B235:$B245&lt;&gt;"")*(ROW($B235:G245))))</formula>
    </cfRule>
  </conditionalFormatting>
  <conditionalFormatting sqref="H244">
    <cfRule type="expression" priority="6722">
      <formula>ROW() - 2 &gt; SUMPRODUCT(MAX(($B235:$B245&lt;&gt;"")*(ROW($B235:H245))))</formula>
    </cfRule>
  </conditionalFormatting>
  <conditionalFormatting sqref="I244">
    <cfRule type="expression" priority="6721">
      <formula>ROW() - 2 &gt; SUMPRODUCT(MAX(($B235:$B245&lt;&gt;"")*(ROW($B235:I245))))</formula>
    </cfRule>
  </conditionalFormatting>
  <conditionalFormatting sqref="J244">
    <cfRule type="expression" priority="6720">
      <formula>ROW() - 2 &gt; SUMPRODUCT(MAX(($B235:$B245&lt;&gt;"")*(ROW($B235:J245))))</formula>
    </cfRule>
  </conditionalFormatting>
  <conditionalFormatting sqref="B244:J244">
    <cfRule type="expression" dxfId="3749" priority="6716">
      <formula>$D244=""</formula>
    </cfRule>
  </conditionalFormatting>
  <conditionalFormatting sqref="B245:J245">
    <cfRule type="expression" dxfId="3748" priority="6717">
      <formula>$D244=""</formula>
    </cfRule>
  </conditionalFormatting>
  <conditionalFormatting sqref="B244:E245">
    <cfRule type="expression" dxfId="3747" priority="6718">
      <formula>MOD($B244,2)=0</formula>
    </cfRule>
    <cfRule type="expression" dxfId="3746" priority="6719">
      <formula>MOD($B244,2)=1</formula>
    </cfRule>
  </conditionalFormatting>
  <conditionalFormatting sqref="F247">
    <cfRule type="expression" priority="6704">
      <formula>ROW() - 2 &gt; SUMPRODUCT(MAX(($B238:$B247&lt;&gt;"")*(ROW(C238:$E247))))</formula>
    </cfRule>
  </conditionalFormatting>
  <conditionalFormatting sqref="C246">
    <cfRule type="expression" priority="6703">
      <formula>ROW() - 2 &gt; SUMPRODUCT(MAX(($B237:$B247&lt;&gt;"")*(ROW($B237:C247))))</formula>
    </cfRule>
  </conditionalFormatting>
  <conditionalFormatting sqref="E246">
    <cfRule type="expression" priority="6702">
      <formula>ROW() - 2 &gt; SUMPRODUCT(MAX(($B237:$B247&lt;&gt;"")*(ROW($B237:E247))))</formula>
    </cfRule>
  </conditionalFormatting>
  <conditionalFormatting sqref="G246">
    <cfRule type="expression" priority="6701">
      <formula>ROW() - 2 &gt; SUMPRODUCT(MAX(($B237:$B247&lt;&gt;"")*(ROW($B237:G247))))</formula>
    </cfRule>
  </conditionalFormatting>
  <conditionalFormatting sqref="H246">
    <cfRule type="expression" priority="6700">
      <formula>ROW() - 2 &gt; SUMPRODUCT(MAX(($B237:$B247&lt;&gt;"")*(ROW($B237:H247))))</formula>
    </cfRule>
  </conditionalFormatting>
  <conditionalFormatting sqref="I246">
    <cfRule type="expression" priority="6699">
      <formula>ROW() - 2 &gt; SUMPRODUCT(MAX(($B237:$B247&lt;&gt;"")*(ROW($B237:I247))))</formula>
    </cfRule>
  </conditionalFormatting>
  <conditionalFormatting sqref="J246">
    <cfRule type="expression" priority="6698">
      <formula>ROW() - 2 &gt; SUMPRODUCT(MAX(($B237:$B247&lt;&gt;"")*(ROW($B237:J247))))</formula>
    </cfRule>
  </conditionalFormatting>
  <conditionalFormatting sqref="B246:J246">
    <cfRule type="expression" dxfId="3745" priority="6694">
      <formula>$D246=""</formula>
    </cfRule>
  </conditionalFormatting>
  <conditionalFormatting sqref="B247:J247">
    <cfRule type="expression" dxfId="3744" priority="6695">
      <formula>$D246=""</formula>
    </cfRule>
  </conditionalFormatting>
  <conditionalFormatting sqref="B246:E247">
    <cfRule type="expression" dxfId="3743" priority="6696">
      <formula>MOD($B246,2)=0</formula>
    </cfRule>
    <cfRule type="expression" dxfId="3742" priority="6697">
      <formula>MOD($B246,2)=1</formula>
    </cfRule>
  </conditionalFormatting>
  <conditionalFormatting sqref="F249">
    <cfRule type="expression" priority="6682">
      <formula>ROW() - 2 &gt; SUMPRODUCT(MAX(($B240:$B249&lt;&gt;"")*(ROW(C240:$E249))))</formula>
    </cfRule>
  </conditionalFormatting>
  <conditionalFormatting sqref="C248">
    <cfRule type="expression" priority="6681">
      <formula>ROW() - 2 &gt; SUMPRODUCT(MAX(($B239:$B249&lt;&gt;"")*(ROW($B239:C249))))</formula>
    </cfRule>
  </conditionalFormatting>
  <conditionalFormatting sqref="E248">
    <cfRule type="expression" priority="6680">
      <formula>ROW() - 2 &gt; SUMPRODUCT(MAX(($B239:$B249&lt;&gt;"")*(ROW($B239:E249))))</formula>
    </cfRule>
  </conditionalFormatting>
  <conditionalFormatting sqref="G248">
    <cfRule type="expression" priority="6679">
      <formula>ROW() - 2 &gt; SUMPRODUCT(MAX(($B239:$B249&lt;&gt;"")*(ROW($B239:G249))))</formula>
    </cfRule>
  </conditionalFormatting>
  <conditionalFormatting sqref="H248">
    <cfRule type="expression" priority="6678">
      <formula>ROW() - 2 &gt; SUMPRODUCT(MAX(($B239:$B249&lt;&gt;"")*(ROW($B239:H249))))</formula>
    </cfRule>
  </conditionalFormatting>
  <conditionalFormatting sqref="I248">
    <cfRule type="expression" priority="6677">
      <formula>ROW() - 2 &gt; SUMPRODUCT(MAX(($B239:$B249&lt;&gt;"")*(ROW($B239:I249))))</formula>
    </cfRule>
  </conditionalFormatting>
  <conditionalFormatting sqref="J248">
    <cfRule type="expression" priority="6676">
      <formula>ROW() - 2 &gt; SUMPRODUCT(MAX(($B239:$B249&lt;&gt;"")*(ROW($B239:J249))))</formula>
    </cfRule>
  </conditionalFormatting>
  <conditionalFormatting sqref="B248:J248">
    <cfRule type="expression" dxfId="3741" priority="6672">
      <formula>$D248=""</formula>
    </cfRule>
  </conditionalFormatting>
  <conditionalFormatting sqref="B249:J249">
    <cfRule type="expression" dxfId="3740" priority="6673">
      <formula>$D248=""</formula>
    </cfRule>
  </conditionalFormatting>
  <conditionalFormatting sqref="B248:E249">
    <cfRule type="expression" dxfId="3739" priority="6674">
      <formula>MOD($B248,2)=0</formula>
    </cfRule>
    <cfRule type="expression" dxfId="3738" priority="6675">
      <formula>MOD($B248,2)=1</formula>
    </cfRule>
  </conditionalFormatting>
  <conditionalFormatting sqref="F251">
    <cfRule type="expression" priority="6660">
      <formula>ROW() - 2 &gt; SUMPRODUCT(MAX(($B242:$B251&lt;&gt;"")*(ROW(C242:$E251))))</formula>
    </cfRule>
  </conditionalFormatting>
  <conditionalFormatting sqref="C250">
    <cfRule type="expression" priority="6659">
      <formula>ROW() - 2 &gt; SUMPRODUCT(MAX(($B241:$B251&lt;&gt;"")*(ROW($B241:C251))))</formula>
    </cfRule>
  </conditionalFormatting>
  <conditionalFormatting sqref="E250">
    <cfRule type="expression" priority="6658">
      <formula>ROW() - 2 &gt; SUMPRODUCT(MAX(($B241:$B251&lt;&gt;"")*(ROW($B241:E251))))</formula>
    </cfRule>
  </conditionalFormatting>
  <conditionalFormatting sqref="G250">
    <cfRule type="expression" priority="6657">
      <formula>ROW() - 2 &gt; SUMPRODUCT(MAX(($B241:$B251&lt;&gt;"")*(ROW($B241:G251))))</formula>
    </cfRule>
  </conditionalFormatting>
  <conditionalFormatting sqref="H250">
    <cfRule type="expression" priority="6656">
      <formula>ROW() - 2 &gt; SUMPRODUCT(MAX(($B241:$B251&lt;&gt;"")*(ROW($B241:H251))))</formula>
    </cfRule>
  </conditionalFormatting>
  <conditionalFormatting sqref="I250">
    <cfRule type="expression" priority="6655">
      <formula>ROW() - 2 &gt; SUMPRODUCT(MAX(($B241:$B251&lt;&gt;"")*(ROW($B241:I251))))</formula>
    </cfRule>
  </conditionalFormatting>
  <conditionalFormatting sqref="J250">
    <cfRule type="expression" priority="6654">
      <formula>ROW() - 2 &gt; SUMPRODUCT(MAX(($B241:$B251&lt;&gt;"")*(ROW($B241:J251))))</formula>
    </cfRule>
  </conditionalFormatting>
  <conditionalFormatting sqref="B250:J250">
    <cfRule type="expression" dxfId="3737" priority="6650">
      <formula>$D250=""</formula>
    </cfRule>
  </conditionalFormatting>
  <conditionalFormatting sqref="B251:J251">
    <cfRule type="expression" dxfId="3736" priority="6651">
      <formula>$D250=""</formula>
    </cfRule>
  </conditionalFormatting>
  <conditionalFormatting sqref="B250:E251">
    <cfRule type="expression" dxfId="3735" priority="6652">
      <formula>MOD($B250,2)=0</formula>
    </cfRule>
    <cfRule type="expression" dxfId="3734" priority="6653">
      <formula>MOD($B250,2)=1</formula>
    </cfRule>
  </conditionalFormatting>
  <conditionalFormatting sqref="F253">
    <cfRule type="expression" priority="6638">
      <formula>ROW() - 2 &gt; SUMPRODUCT(MAX(($B244:$B253&lt;&gt;"")*(ROW(C244:$E253))))</formula>
    </cfRule>
  </conditionalFormatting>
  <conditionalFormatting sqref="C252">
    <cfRule type="expression" priority="6637">
      <formula>ROW() - 2 &gt; SUMPRODUCT(MAX(($B243:$B253&lt;&gt;"")*(ROW($B243:C253))))</formula>
    </cfRule>
  </conditionalFormatting>
  <conditionalFormatting sqref="E252">
    <cfRule type="expression" priority="6636">
      <formula>ROW() - 2 &gt; SUMPRODUCT(MAX(($B243:$B253&lt;&gt;"")*(ROW($B243:E253))))</formula>
    </cfRule>
  </conditionalFormatting>
  <conditionalFormatting sqref="G252">
    <cfRule type="expression" priority="6635">
      <formula>ROW() - 2 &gt; SUMPRODUCT(MAX(($B243:$B253&lt;&gt;"")*(ROW($B243:G253))))</formula>
    </cfRule>
  </conditionalFormatting>
  <conditionalFormatting sqref="H252">
    <cfRule type="expression" priority="6634">
      <formula>ROW() - 2 &gt; SUMPRODUCT(MAX(($B243:$B253&lt;&gt;"")*(ROW($B243:H253))))</formula>
    </cfRule>
  </conditionalFormatting>
  <conditionalFormatting sqref="I252">
    <cfRule type="expression" priority="6633">
      <formula>ROW() - 2 &gt; SUMPRODUCT(MAX(($B243:$B253&lt;&gt;"")*(ROW($B243:I253))))</formula>
    </cfRule>
  </conditionalFormatting>
  <conditionalFormatting sqref="J252">
    <cfRule type="expression" priority="6632">
      <formula>ROW() - 2 &gt; SUMPRODUCT(MAX(($B243:$B253&lt;&gt;"")*(ROW($B243:J253))))</formula>
    </cfRule>
  </conditionalFormatting>
  <conditionalFormatting sqref="B252:J252">
    <cfRule type="expression" dxfId="3733" priority="6628">
      <formula>$D252=""</formula>
    </cfRule>
  </conditionalFormatting>
  <conditionalFormatting sqref="B253:J253">
    <cfRule type="expression" dxfId="3732" priority="6629">
      <formula>$D252=""</formula>
    </cfRule>
  </conditionalFormatting>
  <conditionalFormatting sqref="B252:E253">
    <cfRule type="expression" dxfId="3731" priority="6630">
      <formula>MOD($B252,2)=0</formula>
    </cfRule>
    <cfRule type="expression" dxfId="3730" priority="6631">
      <formula>MOD($B252,2)=1</formula>
    </cfRule>
  </conditionalFormatting>
  <conditionalFormatting sqref="F255">
    <cfRule type="expression" priority="6616">
      <formula>ROW() - 2 &gt; SUMPRODUCT(MAX(($B246:$B255&lt;&gt;"")*(ROW(C246:$E255))))</formula>
    </cfRule>
  </conditionalFormatting>
  <conditionalFormatting sqref="C254">
    <cfRule type="expression" priority="6615">
      <formula>ROW() - 2 &gt; SUMPRODUCT(MAX(($B245:$B255&lt;&gt;"")*(ROW($B245:C255))))</formula>
    </cfRule>
  </conditionalFormatting>
  <conditionalFormatting sqref="E254">
    <cfRule type="expression" priority="6614">
      <formula>ROW() - 2 &gt; SUMPRODUCT(MAX(($B245:$B255&lt;&gt;"")*(ROW($B245:E255))))</formula>
    </cfRule>
  </conditionalFormatting>
  <conditionalFormatting sqref="G254">
    <cfRule type="expression" priority="6613">
      <formula>ROW() - 2 &gt; SUMPRODUCT(MAX(($B245:$B255&lt;&gt;"")*(ROW($B245:G255))))</formula>
    </cfRule>
  </conditionalFormatting>
  <conditionalFormatting sqref="H254">
    <cfRule type="expression" priority="6612">
      <formula>ROW() - 2 &gt; SUMPRODUCT(MAX(($B245:$B255&lt;&gt;"")*(ROW($B245:H255))))</formula>
    </cfRule>
  </conditionalFormatting>
  <conditionalFormatting sqref="I254">
    <cfRule type="expression" priority="6611">
      <formula>ROW() - 2 &gt; SUMPRODUCT(MAX(($B245:$B255&lt;&gt;"")*(ROW($B245:I255))))</formula>
    </cfRule>
  </conditionalFormatting>
  <conditionalFormatting sqref="J254">
    <cfRule type="expression" priority="6610">
      <formula>ROW() - 2 &gt; SUMPRODUCT(MAX(($B245:$B255&lt;&gt;"")*(ROW($B245:J255))))</formula>
    </cfRule>
  </conditionalFormatting>
  <conditionalFormatting sqref="B254:J254">
    <cfRule type="expression" dxfId="3729" priority="6606">
      <formula>$D254=""</formula>
    </cfRule>
  </conditionalFormatting>
  <conditionalFormatting sqref="B255:J255">
    <cfRule type="expression" dxfId="3728" priority="6607">
      <formula>$D254=""</formula>
    </cfRule>
  </conditionalFormatting>
  <conditionalFormatting sqref="B254:E255">
    <cfRule type="expression" dxfId="3727" priority="6608">
      <formula>MOD($B254,2)=0</formula>
    </cfRule>
    <cfRule type="expression" dxfId="3726" priority="6609">
      <formula>MOD($B254,2)=1</formula>
    </cfRule>
  </conditionalFormatting>
  <conditionalFormatting sqref="F257">
    <cfRule type="expression" priority="6594">
      <formula>ROW() - 2 &gt; SUMPRODUCT(MAX(($B248:$B257&lt;&gt;"")*(ROW(C248:$E257))))</formula>
    </cfRule>
  </conditionalFormatting>
  <conditionalFormatting sqref="C256">
    <cfRule type="expression" priority="6593">
      <formula>ROW() - 2 &gt; SUMPRODUCT(MAX(($B247:$B257&lt;&gt;"")*(ROW($B247:C257))))</formula>
    </cfRule>
  </conditionalFormatting>
  <conditionalFormatting sqref="E256">
    <cfRule type="expression" priority="6592">
      <formula>ROW() - 2 &gt; SUMPRODUCT(MAX(($B247:$B257&lt;&gt;"")*(ROW($B247:E257))))</formula>
    </cfRule>
  </conditionalFormatting>
  <conditionalFormatting sqref="G256">
    <cfRule type="expression" priority="6591">
      <formula>ROW() - 2 &gt; SUMPRODUCT(MAX(($B247:$B257&lt;&gt;"")*(ROW($B247:G257))))</formula>
    </cfRule>
  </conditionalFormatting>
  <conditionalFormatting sqref="H256">
    <cfRule type="expression" priority="6590">
      <formula>ROW() - 2 &gt; SUMPRODUCT(MAX(($B247:$B257&lt;&gt;"")*(ROW($B247:H257))))</formula>
    </cfRule>
  </conditionalFormatting>
  <conditionalFormatting sqref="I256">
    <cfRule type="expression" priority="6589">
      <formula>ROW() - 2 &gt; SUMPRODUCT(MAX(($B247:$B257&lt;&gt;"")*(ROW($B247:I257))))</formula>
    </cfRule>
  </conditionalFormatting>
  <conditionalFormatting sqref="J256">
    <cfRule type="expression" priority="6588">
      <formula>ROW() - 2 &gt; SUMPRODUCT(MAX(($B247:$B257&lt;&gt;"")*(ROW($B247:J257))))</formula>
    </cfRule>
  </conditionalFormatting>
  <conditionalFormatting sqref="B256:J256">
    <cfRule type="expression" dxfId="3725" priority="6584">
      <formula>$D256=""</formula>
    </cfRule>
  </conditionalFormatting>
  <conditionalFormatting sqref="B257:J257">
    <cfRule type="expression" dxfId="3724" priority="6585">
      <formula>$D256=""</formula>
    </cfRule>
  </conditionalFormatting>
  <conditionalFormatting sqref="B256:E257">
    <cfRule type="expression" dxfId="3723" priority="6586">
      <formula>MOD($B256,2)=0</formula>
    </cfRule>
    <cfRule type="expression" dxfId="3722" priority="6587">
      <formula>MOD($B256,2)=1</formula>
    </cfRule>
  </conditionalFormatting>
  <conditionalFormatting sqref="F259">
    <cfRule type="expression" priority="6572">
      <formula>ROW() - 2 &gt; SUMPRODUCT(MAX(($B250:$B259&lt;&gt;"")*(ROW(C250:$E259))))</formula>
    </cfRule>
  </conditionalFormatting>
  <conditionalFormatting sqref="C258">
    <cfRule type="expression" priority="6571">
      <formula>ROW() - 2 &gt; SUMPRODUCT(MAX(($B249:$B259&lt;&gt;"")*(ROW($B249:C259))))</formula>
    </cfRule>
  </conditionalFormatting>
  <conditionalFormatting sqref="E258">
    <cfRule type="expression" priority="6570">
      <formula>ROW() - 2 &gt; SUMPRODUCT(MAX(($B249:$B259&lt;&gt;"")*(ROW($B249:E259))))</formula>
    </cfRule>
  </conditionalFormatting>
  <conditionalFormatting sqref="G258">
    <cfRule type="expression" priority="6569">
      <formula>ROW() - 2 &gt; SUMPRODUCT(MAX(($B249:$B259&lt;&gt;"")*(ROW($B249:G259))))</formula>
    </cfRule>
  </conditionalFormatting>
  <conditionalFormatting sqref="H258">
    <cfRule type="expression" priority="6568">
      <formula>ROW() - 2 &gt; SUMPRODUCT(MAX(($B249:$B259&lt;&gt;"")*(ROW($B249:H259))))</formula>
    </cfRule>
  </conditionalFormatting>
  <conditionalFormatting sqref="I258">
    <cfRule type="expression" priority="6567">
      <formula>ROW() - 2 &gt; SUMPRODUCT(MAX(($B249:$B259&lt;&gt;"")*(ROW($B249:I259))))</formula>
    </cfRule>
  </conditionalFormatting>
  <conditionalFormatting sqref="J258">
    <cfRule type="expression" priority="6566">
      <formula>ROW() - 2 &gt; SUMPRODUCT(MAX(($B249:$B259&lt;&gt;"")*(ROW($B249:J259))))</formula>
    </cfRule>
  </conditionalFormatting>
  <conditionalFormatting sqref="B258:J258">
    <cfRule type="expression" dxfId="3721" priority="6562">
      <formula>$D258=""</formula>
    </cfRule>
  </conditionalFormatting>
  <conditionalFormatting sqref="B259:J259">
    <cfRule type="expression" dxfId="3720" priority="6563">
      <formula>$D258=""</formula>
    </cfRule>
  </conditionalFormatting>
  <conditionalFormatting sqref="B258:E259">
    <cfRule type="expression" dxfId="3719" priority="6564">
      <formula>MOD($B258,2)=0</formula>
    </cfRule>
    <cfRule type="expression" dxfId="3718" priority="6565">
      <formula>MOD($B258,2)=1</formula>
    </cfRule>
  </conditionalFormatting>
  <conditionalFormatting sqref="F261">
    <cfRule type="expression" priority="6550">
      <formula>ROW() - 2 &gt; SUMPRODUCT(MAX(($B252:$B261&lt;&gt;"")*(ROW(C252:$E261))))</formula>
    </cfRule>
  </conditionalFormatting>
  <conditionalFormatting sqref="C260">
    <cfRule type="expression" priority="6549">
      <formula>ROW() - 2 &gt; SUMPRODUCT(MAX(($B251:$B261&lt;&gt;"")*(ROW($B251:C261))))</formula>
    </cfRule>
  </conditionalFormatting>
  <conditionalFormatting sqref="E260">
    <cfRule type="expression" priority="6548">
      <formula>ROW() - 2 &gt; SUMPRODUCT(MAX(($B251:$B261&lt;&gt;"")*(ROW($B251:E261))))</formula>
    </cfRule>
  </conditionalFormatting>
  <conditionalFormatting sqref="G260">
    <cfRule type="expression" priority="6547">
      <formula>ROW() - 2 &gt; SUMPRODUCT(MAX(($B251:$B261&lt;&gt;"")*(ROW($B251:G261))))</formula>
    </cfRule>
  </conditionalFormatting>
  <conditionalFormatting sqref="H260">
    <cfRule type="expression" priority="6546">
      <formula>ROW() - 2 &gt; SUMPRODUCT(MAX(($B251:$B261&lt;&gt;"")*(ROW($B251:H261))))</formula>
    </cfRule>
  </conditionalFormatting>
  <conditionalFormatting sqref="I260">
    <cfRule type="expression" priority="6545">
      <formula>ROW() - 2 &gt; SUMPRODUCT(MAX(($B251:$B261&lt;&gt;"")*(ROW($B251:I261))))</formula>
    </cfRule>
  </conditionalFormatting>
  <conditionalFormatting sqref="J260">
    <cfRule type="expression" priority="6544">
      <formula>ROW() - 2 &gt; SUMPRODUCT(MAX(($B251:$B261&lt;&gt;"")*(ROW($B251:J261))))</formula>
    </cfRule>
  </conditionalFormatting>
  <conditionalFormatting sqref="B260:J260">
    <cfRule type="expression" dxfId="3717" priority="6540">
      <formula>$D260=""</formula>
    </cfRule>
  </conditionalFormatting>
  <conditionalFormatting sqref="B261:J261">
    <cfRule type="expression" dxfId="3716" priority="6541">
      <formula>$D260=""</formula>
    </cfRule>
  </conditionalFormatting>
  <conditionalFormatting sqref="B260:E261">
    <cfRule type="expression" dxfId="3715" priority="6542">
      <formula>MOD($B260,2)=0</formula>
    </cfRule>
    <cfRule type="expression" dxfId="3714" priority="6543">
      <formula>MOD($B260,2)=1</formula>
    </cfRule>
  </conditionalFormatting>
  <conditionalFormatting sqref="F263">
    <cfRule type="expression" priority="6528">
      <formula>ROW() - 2 &gt; SUMPRODUCT(MAX(($B254:$B263&lt;&gt;"")*(ROW(C254:$E263))))</formula>
    </cfRule>
  </conditionalFormatting>
  <conditionalFormatting sqref="C262">
    <cfRule type="expression" priority="6527">
      <formula>ROW() - 2 &gt; SUMPRODUCT(MAX(($B253:$B263&lt;&gt;"")*(ROW($B253:C263))))</formula>
    </cfRule>
  </conditionalFormatting>
  <conditionalFormatting sqref="E262">
    <cfRule type="expression" priority="6526">
      <formula>ROW() - 2 &gt; SUMPRODUCT(MAX(($B253:$B263&lt;&gt;"")*(ROW($B253:E263))))</formula>
    </cfRule>
  </conditionalFormatting>
  <conditionalFormatting sqref="G262">
    <cfRule type="expression" priority="6525">
      <formula>ROW() - 2 &gt; SUMPRODUCT(MAX(($B253:$B263&lt;&gt;"")*(ROW($B253:G263))))</formula>
    </cfRule>
  </conditionalFormatting>
  <conditionalFormatting sqref="H262">
    <cfRule type="expression" priority="6524">
      <formula>ROW() - 2 &gt; SUMPRODUCT(MAX(($B253:$B263&lt;&gt;"")*(ROW($B253:H263))))</formula>
    </cfRule>
  </conditionalFormatting>
  <conditionalFormatting sqref="I262">
    <cfRule type="expression" priority="6523">
      <formula>ROW() - 2 &gt; SUMPRODUCT(MAX(($B253:$B263&lt;&gt;"")*(ROW($B253:I263))))</formula>
    </cfRule>
  </conditionalFormatting>
  <conditionalFormatting sqref="J262">
    <cfRule type="expression" priority="6522">
      <formula>ROW() - 2 &gt; SUMPRODUCT(MAX(($B253:$B263&lt;&gt;"")*(ROW($B253:J263))))</formula>
    </cfRule>
  </conditionalFormatting>
  <conditionalFormatting sqref="B262:J262">
    <cfRule type="expression" dxfId="3713" priority="6518">
      <formula>$D262=""</formula>
    </cfRule>
  </conditionalFormatting>
  <conditionalFormatting sqref="B263:J263">
    <cfRule type="expression" dxfId="3712" priority="6519">
      <formula>$D262=""</formula>
    </cfRule>
  </conditionalFormatting>
  <conditionalFormatting sqref="B262:E263">
    <cfRule type="expression" dxfId="3711" priority="6520">
      <formula>MOD($B262,2)=0</formula>
    </cfRule>
    <cfRule type="expression" dxfId="3710" priority="6521">
      <formula>MOD($B262,2)=1</formula>
    </cfRule>
  </conditionalFormatting>
  <conditionalFormatting sqref="F265">
    <cfRule type="expression" priority="6506">
      <formula>ROW() - 2 &gt; SUMPRODUCT(MAX(($B256:$B265&lt;&gt;"")*(ROW(C256:$E265))))</formula>
    </cfRule>
  </conditionalFormatting>
  <conditionalFormatting sqref="C264">
    <cfRule type="expression" priority="6505">
      <formula>ROW() - 2 &gt; SUMPRODUCT(MAX(($B255:$B265&lt;&gt;"")*(ROW($B255:C265))))</formula>
    </cfRule>
  </conditionalFormatting>
  <conditionalFormatting sqref="E264">
    <cfRule type="expression" priority="6504">
      <formula>ROW() - 2 &gt; SUMPRODUCT(MAX(($B255:$B265&lt;&gt;"")*(ROW($B255:E265))))</formula>
    </cfRule>
  </conditionalFormatting>
  <conditionalFormatting sqref="G264">
    <cfRule type="expression" priority="6503">
      <formula>ROW() - 2 &gt; SUMPRODUCT(MAX(($B255:$B265&lt;&gt;"")*(ROW($B255:G265))))</formula>
    </cfRule>
  </conditionalFormatting>
  <conditionalFormatting sqref="H264">
    <cfRule type="expression" priority="6502">
      <formula>ROW() - 2 &gt; SUMPRODUCT(MAX(($B255:$B265&lt;&gt;"")*(ROW($B255:H265))))</formula>
    </cfRule>
  </conditionalFormatting>
  <conditionalFormatting sqref="I264">
    <cfRule type="expression" priority="6501">
      <formula>ROW() - 2 &gt; SUMPRODUCT(MAX(($B255:$B265&lt;&gt;"")*(ROW($B255:I265))))</formula>
    </cfRule>
  </conditionalFormatting>
  <conditionalFormatting sqref="J264">
    <cfRule type="expression" priority="6500">
      <formula>ROW() - 2 &gt; SUMPRODUCT(MAX(($B255:$B265&lt;&gt;"")*(ROW($B255:J265))))</formula>
    </cfRule>
  </conditionalFormatting>
  <conditionalFormatting sqref="B264:J264">
    <cfRule type="expression" dxfId="3709" priority="6496">
      <formula>$D264=""</formula>
    </cfRule>
  </conditionalFormatting>
  <conditionalFormatting sqref="B265:J265">
    <cfRule type="expression" dxfId="3708" priority="6497">
      <formula>$D264=""</formula>
    </cfRule>
  </conditionalFormatting>
  <conditionalFormatting sqref="B264:E265">
    <cfRule type="expression" dxfId="3707" priority="6498">
      <formula>MOD($B264,2)=0</formula>
    </cfRule>
    <cfRule type="expression" dxfId="3706" priority="6499">
      <formula>MOD($B264,2)=1</formula>
    </cfRule>
  </conditionalFormatting>
  <conditionalFormatting sqref="F267">
    <cfRule type="expression" priority="6484">
      <formula>ROW() - 2 &gt; SUMPRODUCT(MAX(($B258:$B267&lt;&gt;"")*(ROW(C258:$E267))))</formula>
    </cfRule>
  </conditionalFormatting>
  <conditionalFormatting sqref="C266">
    <cfRule type="expression" priority="6483">
      <formula>ROW() - 2 &gt; SUMPRODUCT(MAX(($B257:$B267&lt;&gt;"")*(ROW($B257:C267))))</formula>
    </cfRule>
  </conditionalFormatting>
  <conditionalFormatting sqref="E266">
    <cfRule type="expression" priority="6482">
      <formula>ROW() - 2 &gt; SUMPRODUCT(MAX(($B257:$B267&lt;&gt;"")*(ROW($B257:E267))))</formula>
    </cfRule>
  </conditionalFormatting>
  <conditionalFormatting sqref="G266">
    <cfRule type="expression" priority="6481">
      <formula>ROW() - 2 &gt; SUMPRODUCT(MAX(($B257:$B267&lt;&gt;"")*(ROW($B257:G267))))</formula>
    </cfRule>
  </conditionalFormatting>
  <conditionalFormatting sqref="H266">
    <cfRule type="expression" priority="6480">
      <formula>ROW() - 2 &gt; SUMPRODUCT(MAX(($B257:$B267&lt;&gt;"")*(ROW($B257:H267))))</formula>
    </cfRule>
  </conditionalFormatting>
  <conditionalFormatting sqref="I266">
    <cfRule type="expression" priority="6479">
      <formula>ROW() - 2 &gt; SUMPRODUCT(MAX(($B257:$B267&lt;&gt;"")*(ROW($B257:I267))))</formula>
    </cfRule>
  </conditionalFormatting>
  <conditionalFormatting sqref="J266">
    <cfRule type="expression" priority="6478">
      <formula>ROW() - 2 &gt; SUMPRODUCT(MAX(($B257:$B267&lt;&gt;"")*(ROW($B257:J267))))</formula>
    </cfRule>
  </conditionalFormatting>
  <conditionalFormatting sqref="B266:J266">
    <cfRule type="expression" dxfId="3705" priority="6474">
      <formula>$D266=""</formula>
    </cfRule>
  </conditionalFormatting>
  <conditionalFormatting sqref="B267:J267">
    <cfRule type="expression" dxfId="3704" priority="6475">
      <formula>$D266=""</formula>
    </cfRule>
  </conditionalFormatting>
  <conditionalFormatting sqref="B266:E267">
    <cfRule type="expression" dxfId="3703" priority="6476">
      <formula>MOD($B266,2)=0</formula>
    </cfRule>
    <cfRule type="expression" dxfId="3702" priority="6477">
      <formula>MOD($B266,2)=1</formula>
    </cfRule>
  </conditionalFormatting>
  <conditionalFormatting sqref="F269">
    <cfRule type="expression" priority="6462">
      <formula>ROW() - 2 &gt; SUMPRODUCT(MAX(($B260:$B269&lt;&gt;"")*(ROW(C260:$E269))))</formula>
    </cfRule>
  </conditionalFormatting>
  <conditionalFormatting sqref="C268">
    <cfRule type="expression" priority="6461">
      <formula>ROW() - 2 &gt; SUMPRODUCT(MAX(($B259:$B269&lt;&gt;"")*(ROW($B259:C269))))</formula>
    </cfRule>
  </conditionalFormatting>
  <conditionalFormatting sqref="E268">
    <cfRule type="expression" priority="6460">
      <formula>ROW() - 2 &gt; SUMPRODUCT(MAX(($B259:$B269&lt;&gt;"")*(ROW($B259:E269))))</formula>
    </cfRule>
  </conditionalFormatting>
  <conditionalFormatting sqref="G268">
    <cfRule type="expression" priority="6459">
      <formula>ROW() - 2 &gt; SUMPRODUCT(MAX(($B259:$B269&lt;&gt;"")*(ROW($B259:G269))))</formula>
    </cfRule>
  </conditionalFormatting>
  <conditionalFormatting sqref="H268">
    <cfRule type="expression" priority="6458">
      <formula>ROW() - 2 &gt; SUMPRODUCT(MAX(($B259:$B269&lt;&gt;"")*(ROW($B259:H269))))</formula>
    </cfRule>
  </conditionalFormatting>
  <conditionalFormatting sqref="I268">
    <cfRule type="expression" priority="6457">
      <formula>ROW() - 2 &gt; SUMPRODUCT(MAX(($B259:$B269&lt;&gt;"")*(ROW($B259:I269))))</formula>
    </cfRule>
  </conditionalFormatting>
  <conditionalFormatting sqref="J268">
    <cfRule type="expression" priority="6456">
      <formula>ROW() - 2 &gt; SUMPRODUCT(MAX(($B259:$B269&lt;&gt;"")*(ROW($B259:J269))))</formula>
    </cfRule>
  </conditionalFormatting>
  <conditionalFormatting sqref="B268:J268">
    <cfRule type="expression" dxfId="3701" priority="6452">
      <formula>$D268=""</formula>
    </cfRule>
  </conditionalFormatting>
  <conditionalFormatting sqref="B269:J269">
    <cfRule type="expression" dxfId="3700" priority="6453">
      <formula>$D268=""</formula>
    </cfRule>
  </conditionalFormatting>
  <conditionalFormatting sqref="B268:E269">
    <cfRule type="expression" dxfId="3699" priority="6454">
      <formula>MOD($B268,2)=0</formula>
    </cfRule>
    <cfRule type="expression" dxfId="3698" priority="6455">
      <formula>MOD($B268,2)=1</formula>
    </cfRule>
  </conditionalFormatting>
  <conditionalFormatting sqref="F271">
    <cfRule type="expression" priority="6440">
      <formula>ROW() - 2 &gt; SUMPRODUCT(MAX(($B262:$B271&lt;&gt;"")*(ROW(C262:$E271))))</formula>
    </cfRule>
  </conditionalFormatting>
  <conditionalFormatting sqref="C270">
    <cfRule type="expression" priority="6439">
      <formula>ROW() - 2 &gt; SUMPRODUCT(MAX(($B261:$B271&lt;&gt;"")*(ROW($B261:C271))))</formula>
    </cfRule>
  </conditionalFormatting>
  <conditionalFormatting sqref="E270">
    <cfRule type="expression" priority="6438">
      <formula>ROW() - 2 &gt; SUMPRODUCT(MAX(($B261:$B271&lt;&gt;"")*(ROW($B261:E271))))</formula>
    </cfRule>
  </conditionalFormatting>
  <conditionalFormatting sqref="G270">
    <cfRule type="expression" priority="6437">
      <formula>ROW() - 2 &gt; SUMPRODUCT(MAX(($B261:$B271&lt;&gt;"")*(ROW($B261:G271))))</formula>
    </cfRule>
  </conditionalFormatting>
  <conditionalFormatting sqref="H270">
    <cfRule type="expression" priority="6436">
      <formula>ROW() - 2 &gt; SUMPRODUCT(MAX(($B261:$B271&lt;&gt;"")*(ROW($B261:H271))))</formula>
    </cfRule>
  </conditionalFormatting>
  <conditionalFormatting sqref="I270">
    <cfRule type="expression" priority="6435">
      <formula>ROW() - 2 &gt; SUMPRODUCT(MAX(($B261:$B271&lt;&gt;"")*(ROW($B261:I271))))</formula>
    </cfRule>
  </conditionalFormatting>
  <conditionalFormatting sqref="J270">
    <cfRule type="expression" priority="6434">
      <formula>ROW() - 2 &gt; SUMPRODUCT(MAX(($B261:$B271&lt;&gt;"")*(ROW($B261:J271))))</formula>
    </cfRule>
  </conditionalFormatting>
  <conditionalFormatting sqref="B270:J270">
    <cfRule type="expression" dxfId="3697" priority="6430">
      <formula>$D270=""</formula>
    </cfRule>
  </conditionalFormatting>
  <conditionalFormatting sqref="B271:J271">
    <cfRule type="expression" dxfId="3696" priority="6431">
      <formula>$D270=""</formula>
    </cfRule>
  </conditionalFormatting>
  <conditionalFormatting sqref="B270:E271">
    <cfRule type="expression" dxfId="3695" priority="6432">
      <formula>MOD($B270,2)=0</formula>
    </cfRule>
    <cfRule type="expression" dxfId="3694" priority="6433">
      <formula>MOD($B270,2)=1</formula>
    </cfRule>
  </conditionalFormatting>
  <conditionalFormatting sqref="F273">
    <cfRule type="expression" priority="6418">
      <formula>ROW() - 2 &gt; SUMPRODUCT(MAX(($B264:$B273&lt;&gt;"")*(ROW(C264:$E273))))</formula>
    </cfRule>
  </conditionalFormatting>
  <conditionalFormatting sqref="C272">
    <cfRule type="expression" priority="6417">
      <formula>ROW() - 2 &gt; SUMPRODUCT(MAX(($B263:$B273&lt;&gt;"")*(ROW($B263:C273))))</formula>
    </cfRule>
  </conditionalFormatting>
  <conditionalFormatting sqref="E272">
    <cfRule type="expression" priority="6416">
      <formula>ROW() - 2 &gt; SUMPRODUCT(MAX(($B263:$B273&lt;&gt;"")*(ROW($B263:E273))))</formula>
    </cfRule>
  </conditionalFormatting>
  <conditionalFormatting sqref="G272">
    <cfRule type="expression" priority="6415">
      <formula>ROW() - 2 &gt; SUMPRODUCT(MAX(($B263:$B273&lt;&gt;"")*(ROW($B263:G273))))</formula>
    </cfRule>
  </conditionalFormatting>
  <conditionalFormatting sqref="H272">
    <cfRule type="expression" priority="6414">
      <formula>ROW() - 2 &gt; SUMPRODUCT(MAX(($B263:$B273&lt;&gt;"")*(ROW($B263:H273))))</formula>
    </cfRule>
  </conditionalFormatting>
  <conditionalFormatting sqref="I272">
    <cfRule type="expression" priority="6413">
      <formula>ROW() - 2 &gt; SUMPRODUCT(MAX(($B263:$B273&lt;&gt;"")*(ROW($B263:I273))))</formula>
    </cfRule>
  </conditionalFormatting>
  <conditionalFormatting sqref="J272">
    <cfRule type="expression" priority="6412">
      <formula>ROW() - 2 &gt; SUMPRODUCT(MAX(($B263:$B273&lt;&gt;"")*(ROW($B263:J273))))</formula>
    </cfRule>
  </conditionalFormatting>
  <conditionalFormatting sqref="B272:J272">
    <cfRule type="expression" dxfId="3693" priority="6408">
      <formula>$D272=""</formula>
    </cfRule>
  </conditionalFormatting>
  <conditionalFormatting sqref="B273:J273">
    <cfRule type="expression" dxfId="3692" priority="6409">
      <formula>$D272=""</formula>
    </cfRule>
  </conditionalFormatting>
  <conditionalFormatting sqref="B272:E273">
    <cfRule type="expression" dxfId="3691" priority="6410">
      <formula>MOD($B272,2)=0</formula>
    </cfRule>
    <cfRule type="expression" dxfId="3690" priority="6411">
      <formula>MOD($B272,2)=1</formula>
    </cfRule>
  </conditionalFormatting>
  <conditionalFormatting sqref="F275">
    <cfRule type="expression" priority="6396">
      <formula>ROW() - 2 &gt; SUMPRODUCT(MAX(($B266:$B275&lt;&gt;"")*(ROW(C266:$E275))))</formula>
    </cfRule>
  </conditionalFormatting>
  <conditionalFormatting sqref="C274">
    <cfRule type="expression" priority="6395">
      <formula>ROW() - 2 &gt; SUMPRODUCT(MAX(($B265:$B275&lt;&gt;"")*(ROW($B265:C275))))</formula>
    </cfRule>
  </conditionalFormatting>
  <conditionalFormatting sqref="E274">
    <cfRule type="expression" priority="6394">
      <formula>ROW() - 2 &gt; SUMPRODUCT(MAX(($B265:$B275&lt;&gt;"")*(ROW($B265:E275))))</formula>
    </cfRule>
  </conditionalFormatting>
  <conditionalFormatting sqref="G274">
    <cfRule type="expression" priority="6393">
      <formula>ROW() - 2 &gt; SUMPRODUCT(MAX(($B265:$B275&lt;&gt;"")*(ROW($B265:G275))))</formula>
    </cfRule>
  </conditionalFormatting>
  <conditionalFormatting sqref="H274">
    <cfRule type="expression" priority="6392">
      <formula>ROW() - 2 &gt; SUMPRODUCT(MAX(($B265:$B275&lt;&gt;"")*(ROW($B265:H275))))</formula>
    </cfRule>
  </conditionalFormatting>
  <conditionalFormatting sqref="I274">
    <cfRule type="expression" priority="6391">
      <formula>ROW() - 2 &gt; SUMPRODUCT(MAX(($B265:$B275&lt;&gt;"")*(ROW($B265:I275))))</formula>
    </cfRule>
  </conditionalFormatting>
  <conditionalFormatting sqref="J274">
    <cfRule type="expression" priority="6390">
      <formula>ROW() - 2 &gt; SUMPRODUCT(MAX(($B265:$B275&lt;&gt;"")*(ROW($B265:J275))))</formula>
    </cfRule>
  </conditionalFormatting>
  <conditionalFormatting sqref="B274:J274">
    <cfRule type="expression" dxfId="3689" priority="6386">
      <formula>$D274=""</formula>
    </cfRule>
  </conditionalFormatting>
  <conditionalFormatting sqref="B275:J275">
    <cfRule type="expression" dxfId="3688" priority="6387">
      <formula>$D274=""</formula>
    </cfRule>
  </conditionalFormatting>
  <conditionalFormatting sqref="B274:E275">
    <cfRule type="expression" dxfId="3687" priority="6388">
      <formula>MOD($B274,2)=0</formula>
    </cfRule>
    <cfRule type="expression" dxfId="3686" priority="6389">
      <formula>MOD($B274,2)=1</formula>
    </cfRule>
  </conditionalFormatting>
  <conditionalFormatting sqref="F277">
    <cfRule type="expression" priority="6374">
      <formula>ROW() - 2 &gt; SUMPRODUCT(MAX(($B268:$B277&lt;&gt;"")*(ROW(C268:$E277))))</formula>
    </cfRule>
  </conditionalFormatting>
  <conditionalFormatting sqref="C276">
    <cfRule type="expression" priority="6373">
      <formula>ROW() - 2 &gt; SUMPRODUCT(MAX(($B267:$B277&lt;&gt;"")*(ROW($B267:C277))))</formula>
    </cfRule>
  </conditionalFormatting>
  <conditionalFormatting sqref="E276">
    <cfRule type="expression" priority="6372">
      <formula>ROW() - 2 &gt; SUMPRODUCT(MAX(($B267:$B277&lt;&gt;"")*(ROW($B267:E277))))</formula>
    </cfRule>
  </conditionalFormatting>
  <conditionalFormatting sqref="G276">
    <cfRule type="expression" priority="6371">
      <formula>ROW() - 2 &gt; SUMPRODUCT(MAX(($B267:$B277&lt;&gt;"")*(ROW($B267:G277))))</formula>
    </cfRule>
  </conditionalFormatting>
  <conditionalFormatting sqref="H276">
    <cfRule type="expression" priority="6370">
      <formula>ROW() - 2 &gt; SUMPRODUCT(MAX(($B267:$B277&lt;&gt;"")*(ROW($B267:H277))))</formula>
    </cfRule>
  </conditionalFormatting>
  <conditionalFormatting sqref="I276">
    <cfRule type="expression" priority="6369">
      <formula>ROW() - 2 &gt; SUMPRODUCT(MAX(($B267:$B277&lt;&gt;"")*(ROW($B267:I277))))</formula>
    </cfRule>
  </conditionalFormatting>
  <conditionalFormatting sqref="J276">
    <cfRule type="expression" priority="6368">
      <formula>ROW() - 2 &gt; SUMPRODUCT(MAX(($B267:$B277&lt;&gt;"")*(ROW($B267:J277))))</formula>
    </cfRule>
  </conditionalFormatting>
  <conditionalFormatting sqref="B276:J276">
    <cfRule type="expression" dxfId="3685" priority="6364">
      <formula>$D276=""</formula>
    </cfRule>
  </conditionalFormatting>
  <conditionalFormatting sqref="B277:J277">
    <cfRule type="expression" dxfId="3684" priority="6365">
      <formula>$D276=""</formula>
    </cfRule>
  </conditionalFormatting>
  <conditionalFormatting sqref="B276:E277">
    <cfRule type="expression" dxfId="3683" priority="6366">
      <formula>MOD($B276,2)=0</formula>
    </cfRule>
    <cfRule type="expression" dxfId="3682" priority="6367">
      <formula>MOD($B276,2)=1</formula>
    </cfRule>
  </conditionalFormatting>
  <conditionalFormatting sqref="F279">
    <cfRule type="expression" priority="6352">
      <formula>ROW() - 2 &gt; SUMPRODUCT(MAX(($B270:$B279&lt;&gt;"")*(ROW(C270:$E279))))</formula>
    </cfRule>
  </conditionalFormatting>
  <conditionalFormatting sqref="C278">
    <cfRule type="expression" priority="6351">
      <formula>ROW() - 2 &gt; SUMPRODUCT(MAX(($B269:$B279&lt;&gt;"")*(ROW($B269:C279))))</formula>
    </cfRule>
  </conditionalFormatting>
  <conditionalFormatting sqref="E278">
    <cfRule type="expression" priority="6350">
      <formula>ROW() - 2 &gt; SUMPRODUCT(MAX(($B269:$B279&lt;&gt;"")*(ROW($B269:E279))))</formula>
    </cfRule>
  </conditionalFormatting>
  <conditionalFormatting sqref="G278">
    <cfRule type="expression" priority="6349">
      <formula>ROW() - 2 &gt; SUMPRODUCT(MAX(($B269:$B279&lt;&gt;"")*(ROW($B269:G279))))</formula>
    </cfRule>
  </conditionalFormatting>
  <conditionalFormatting sqref="H278">
    <cfRule type="expression" priority="6348">
      <formula>ROW() - 2 &gt; SUMPRODUCT(MAX(($B269:$B279&lt;&gt;"")*(ROW($B269:H279))))</formula>
    </cfRule>
  </conditionalFormatting>
  <conditionalFormatting sqref="I278">
    <cfRule type="expression" priority="6347">
      <formula>ROW() - 2 &gt; SUMPRODUCT(MAX(($B269:$B279&lt;&gt;"")*(ROW($B269:I279))))</formula>
    </cfRule>
  </conditionalFormatting>
  <conditionalFormatting sqref="J278">
    <cfRule type="expression" priority="6346">
      <formula>ROW() - 2 &gt; SUMPRODUCT(MAX(($B269:$B279&lt;&gt;"")*(ROW($B269:J279))))</formula>
    </cfRule>
  </conditionalFormatting>
  <conditionalFormatting sqref="B278:J278">
    <cfRule type="expression" dxfId="3681" priority="6342">
      <formula>$D278=""</formula>
    </cfRule>
  </conditionalFormatting>
  <conditionalFormatting sqref="B279:J279">
    <cfRule type="expression" dxfId="3680" priority="6343">
      <formula>$D278=""</formula>
    </cfRule>
  </conditionalFormatting>
  <conditionalFormatting sqref="B278:E279">
    <cfRule type="expression" dxfId="3679" priority="6344">
      <formula>MOD($B278,2)=0</formula>
    </cfRule>
    <cfRule type="expression" dxfId="3678" priority="6345">
      <formula>MOD($B278,2)=1</formula>
    </cfRule>
  </conditionalFormatting>
  <conditionalFormatting sqref="F281">
    <cfRule type="expression" priority="6330">
      <formula>ROW() - 2 &gt; SUMPRODUCT(MAX(($B272:$B281&lt;&gt;"")*(ROW(C272:$E281))))</formula>
    </cfRule>
  </conditionalFormatting>
  <conditionalFormatting sqref="C280">
    <cfRule type="expression" priority="6329">
      <formula>ROW() - 2 &gt; SUMPRODUCT(MAX(($B271:$B281&lt;&gt;"")*(ROW($B271:C281))))</formula>
    </cfRule>
  </conditionalFormatting>
  <conditionalFormatting sqref="E280">
    <cfRule type="expression" priority="6328">
      <formula>ROW() - 2 &gt; SUMPRODUCT(MAX(($B271:$B281&lt;&gt;"")*(ROW($B271:E281))))</formula>
    </cfRule>
  </conditionalFormatting>
  <conditionalFormatting sqref="G280">
    <cfRule type="expression" priority="6327">
      <formula>ROW() - 2 &gt; SUMPRODUCT(MAX(($B271:$B281&lt;&gt;"")*(ROW($B271:G281))))</formula>
    </cfRule>
  </conditionalFormatting>
  <conditionalFormatting sqref="H280">
    <cfRule type="expression" priority="6326">
      <formula>ROW() - 2 &gt; SUMPRODUCT(MAX(($B271:$B281&lt;&gt;"")*(ROW($B271:H281))))</formula>
    </cfRule>
  </conditionalFormatting>
  <conditionalFormatting sqref="I280">
    <cfRule type="expression" priority="6325">
      <formula>ROW() - 2 &gt; SUMPRODUCT(MAX(($B271:$B281&lt;&gt;"")*(ROW($B271:I281))))</formula>
    </cfRule>
  </conditionalFormatting>
  <conditionalFormatting sqref="J280">
    <cfRule type="expression" priority="6324">
      <formula>ROW() - 2 &gt; SUMPRODUCT(MAX(($B271:$B281&lt;&gt;"")*(ROW($B271:J281))))</formula>
    </cfRule>
  </conditionalFormatting>
  <conditionalFormatting sqref="B280:J280">
    <cfRule type="expression" dxfId="3677" priority="6320">
      <formula>$D280=""</formula>
    </cfRule>
  </conditionalFormatting>
  <conditionalFormatting sqref="B281:J281">
    <cfRule type="expression" dxfId="3676" priority="6321">
      <formula>$D280=""</formula>
    </cfRule>
  </conditionalFormatting>
  <conditionalFormatting sqref="B280:E281">
    <cfRule type="expression" dxfId="3675" priority="6322">
      <formula>MOD($B280,2)=0</formula>
    </cfRule>
    <cfRule type="expression" dxfId="3674" priority="6323">
      <formula>MOD($B280,2)=1</formula>
    </cfRule>
  </conditionalFormatting>
  <conditionalFormatting sqref="F283">
    <cfRule type="expression" priority="6308">
      <formula>ROW() - 2 &gt; SUMPRODUCT(MAX(($B274:$B283&lt;&gt;"")*(ROW(C274:$E283))))</formula>
    </cfRule>
  </conditionalFormatting>
  <conditionalFormatting sqref="C282">
    <cfRule type="expression" priority="6307">
      <formula>ROW() - 2 &gt; SUMPRODUCT(MAX(($B273:$B283&lt;&gt;"")*(ROW($B273:C283))))</formula>
    </cfRule>
  </conditionalFormatting>
  <conditionalFormatting sqref="E282">
    <cfRule type="expression" priority="6306">
      <formula>ROW() - 2 &gt; SUMPRODUCT(MAX(($B273:$B283&lt;&gt;"")*(ROW($B273:E283))))</formula>
    </cfRule>
  </conditionalFormatting>
  <conditionalFormatting sqref="G282">
    <cfRule type="expression" priority="6305">
      <formula>ROW() - 2 &gt; SUMPRODUCT(MAX(($B273:$B283&lt;&gt;"")*(ROW($B273:G283))))</formula>
    </cfRule>
  </conditionalFormatting>
  <conditionalFormatting sqref="H282">
    <cfRule type="expression" priority="6304">
      <formula>ROW() - 2 &gt; SUMPRODUCT(MAX(($B273:$B283&lt;&gt;"")*(ROW($B273:H283))))</formula>
    </cfRule>
  </conditionalFormatting>
  <conditionalFormatting sqref="I282">
    <cfRule type="expression" priority="6303">
      <formula>ROW() - 2 &gt; SUMPRODUCT(MAX(($B273:$B283&lt;&gt;"")*(ROW($B273:I283))))</formula>
    </cfRule>
  </conditionalFormatting>
  <conditionalFormatting sqref="J282">
    <cfRule type="expression" priority="6302">
      <formula>ROW() - 2 &gt; SUMPRODUCT(MAX(($B273:$B283&lt;&gt;"")*(ROW($B273:J283))))</formula>
    </cfRule>
  </conditionalFormatting>
  <conditionalFormatting sqref="B282:J282">
    <cfRule type="expression" dxfId="3673" priority="6298">
      <formula>$D282=""</formula>
    </cfRule>
  </conditionalFormatting>
  <conditionalFormatting sqref="B283:J283">
    <cfRule type="expression" dxfId="3672" priority="6299">
      <formula>$D282=""</formula>
    </cfRule>
  </conditionalFormatting>
  <conditionalFormatting sqref="B282:E283">
    <cfRule type="expression" dxfId="3671" priority="6300">
      <formula>MOD($B282,2)=0</formula>
    </cfRule>
    <cfRule type="expression" dxfId="3670" priority="6301">
      <formula>MOD($B282,2)=1</formula>
    </cfRule>
  </conditionalFormatting>
  <conditionalFormatting sqref="F285">
    <cfRule type="expression" priority="6286">
      <formula>ROW() - 2 &gt; SUMPRODUCT(MAX(($B276:$B285&lt;&gt;"")*(ROW(C276:$E285))))</formula>
    </cfRule>
  </conditionalFormatting>
  <conditionalFormatting sqref="C284">
    <cfRule type="expression" priority="6285">
      <formula>ROW() - 2 &gt; SUMPRODUCT(MAX(($B275:$B285&lt;&gt;"")*(ROW($B275:C285))))</formula>
    </cfRule>
  </conditionalFormatting>
  <conditionalFormatting sqref="E284">
    <cfRule type="expression" priority="6284">
      <formula>ROW() - 2 &gt; SUMPRODUCT(MAX(($B275:$B285&lt;&gt;"")*(ROW($B275:E285))))</formula>
    </cfRule>
  </conditionalFormatting>
  <conditionalFormatting sqref="G284">
    <cfRule type="expression" priority="6283">
      <formula>ROW() - 2 &gt; SUMPRODUCT(MAX(($B275:$B285&lt;&gt;"")*(ROW($B275:G285))))</formula>
    </cfRule>
  </conditionalFormatting>
  <conditionalFormatting sqref="H284">
    <cfRule type="expression" priority="6282">
      <formula>ROW() - 2 &gt; SUMPRODUCT(MAX(($B275:$B285&lt;&gt;"")*(ROW($B275:H285))))</formula>
    </cfRule>
  </conditionalFormatting>
  <conditionalFormatting sqref="I284">
    <cfRule type="expression" priority="6281">
      <formula>ROW() - 2 &gt; SUMPRODUCT(MAX(($B275:$B285&lt;&gt;"")*(ROW($B275:I285))))</formula>
    </cfRule>
  </conditionalFormatting>
  <conditionalFormatting sqref="J284">
    <cfRule type="expression" priority="6280">
      <formula>ROW() - 2 &gt; SUMPRODUCT(MAX(($B275:$B285&lt;&gt;"")*(ROW($B275:J285))))</formula>
    </cfRule>
  </conditionalFormatting>
  <conditionalFormatting sqref="B284:J284">
    <cfRule type="expression" dxfId="3669" priority="6276">
      <formula>$D284=""</formula>
    </cfRule>
  </conditionalFormatting>
  <conditionalFormatting sqref="B285:J285">
    <cfRule type="expression" dxfId="3668" priority="6277">
      <formula>$D284=""</formula>
    </cfRule>
  </conditionalFormatting>
  <conditionalFormatting sqref="B284:E285">
    <cfRule type="expression" dxfId="3667" priority="6278">
      <formula>MOD($B284,2)=0</formula>
    </cfRule>
    <cfRule type="expression" dxfId="3666" priority="6279">
      <formula>MOD($B284,2)=1</formula>
    </cfRule>
  </conditionalFormatting>
  <conditionalFormatting sqref="F287">
    <cfRule type="expression" priority="6264">
      <formula>ROW() - 2 &gt; SUMPRODUCT(MAX(($B278:$B287&lt;&gt;"")*(ROW(C278:$E287))))</formula>
    </cfRule>
  </conditionalFormatting>
  <conditionalFormatting sqref="C286">
    <cfRule type="expression" priority="6263">
      <formula>ROW() - 2 &gt; SUMPRODUCT(MAX(($B277:$B287&lt;&gt;"")*(ROW($B277:C287))))</formula>
    </cfRule>
  </conditionalFormatting>
  <conditionalFormatting sqref="E286">
    <cfRule type="expression" priority="6262">
      <formula>ROW() - 2 &gt; SUMPRODUCT(MAX(($B277:$B287&lt;&gt;"")*(ROW($B277:E287))))</formula>
    </cfRule>
  </conditionalFormatting>
  <conditionalFormatting sqref="G286">
    <cfRule type="expression" priority="6261">
      <formula>ROW() - 2 &gt; SUMPRODUCT(MAX(($B277:$B287&lt;&gt;"")*(ROW($B277:G287))))</formula>
    </cfRule>
  </conditionalFormatting>
  <conditionalFormatting sqref="H286">
    <cfRule type="expression" priority="6260">
      <formula>ROW() - 2 &gt; SUMPRODUCT(MAX(($B277:$B287&lt;&gt;"")*(ROW($B277:H287))))</formula>
    </cfRule>
  </conditionalFormatting>
  <conditionalFormatting sqref="I286">
    <cfRule type="expression" priority="6259">
      <formula>ROW() - 2 &gt; SUMPRODUCT(MAX(($B277:$B287&lt;&gt;"")*(ROW($B277:I287))))</formula>
    </cfRule>
  </conditionalFormatting>
  <conditionalFormatting sqref="J286">
    <cfRule type="expression" priority="6258">
      <formula>ROW() - 2 &gt; SUMPRODUCT(MAX(($B277:$B287&lt;&gt;"")*(ROW($B277:J287))))</formula>
    </cfRule>
  </conditionalFormatting>
  <conditionalFormatting sqref="B286:J286">
    <cfRule type="expression" dxfId="3665" priority="6254">
      <formula>$D286=""</formula>
    </cfRule>
  </conditionalFormatting>
  <conditionalFormatting sqref="B287:J287">
    <cfRule type="expression" dxfId="3664" priority="6255">
      <formula>$D286=""</formula>
    </cfRule>
  </conditionalFormatting>
  <conditionalFormatting sqref="B286:E287">
    <cfRule type="expression" dxfId="3663" priority="6256">
      <formula>MOD($B286,2)=0</formula>
    </cfRule>
    <cfRule type="expression" dxfId="3662" priority="6257">
      <formula>MOD($B286,2)=1</formula>
    </cfRule>
  </conditionalFormatting>
  <conditionalFormatting sqref="F289">
    <cfRule type="expression" priority="6242">
      <formula>ROW() - 2 &gt; SUMPRODUCT(MAX(($B280:$B289&lt;&gt;"")*(ROW(C280:$E289))))</formula>
    </cfRule>
  </conditionalFormatting>
  <conditionalFormatting sqref="C288">
    <cfRule type="expression" priority="6241">
      <formula>ROW() - 2 &gt; SUMPRODUCT(MAX(($B279:$B289&lt;&gt;"")*(ROW($B279:C289))))</formula>
    </cfRule>
  </conditionalFormatting>
  <conditionalFormatting sqref="E288">
    <cfRule type="expression" priority="6240">
      <formula>ROW() - 2 &gt; SUMPRODUCT(MAX(($B279:$B289&lt;&gt;"")*(ROW($B279:E289))))</formula>
    </cfRule>
  </conditionalFormatting>
  <conditionalFormatting sqref="G288">
    <cfRule type="expression" priority="6239">
      <formula>ROW() - 2 &gt; SUMPRODUCT(MAX(($B279:$B289&lt;&gt;"")*(ROW($B279:G289))))</formula>
    </cfRule>
  </conditionalFormatting>
  <conditionalFormatting sqref="H288">
    <cfRule type="expression" priority="6238">
      <formula>ROW() - 2 &gt; SUMPRODUCT(MAX(($B279:$B289&lt;&gt;"")*(ROW($B279:H289))))</formula>
    </cfRule>
  </conditionalFormatting>
  <conditionalFormatting sqref="I288">
    <cfRule type="expression" priority="6237">
      <formula>ROW() - 2 &gt; SUMPRODUCT(MAX(($B279:$B289&lt;&gt;"")*(ROW($B279:I289))))</formula>
    </cfRule>
  </conditionalFormatting>
  <conditionalFormatting sqref="J288">
    <cfRule type="expression" priority="6236">
      <formula>ROW() - 2 &gt; SUMPRODUCT(MAX(($B279:$B289&lt;&gt;"")*(ROW($B279:J289))))</formula>
    </cfRule>
  </conditionalFormatting>
  <conditionalFormatting sqref="B288:J288">
    <cfRule type="expression" dxfId="3661" priority="6232">
      <formula>$D288=""</formula>
    </cfRule>
  </conditionalFormatting>
  <conditionalFormatting sqref="B289:J289">
    <cfRule type="expression" dxfId="3660" priority="6233">
      <formula>$D288=""</formula>
    </cfRule>
  </conditionalFormatting>
  <conditionalFormatting sqref="B288:E289">
    <cfRule type="expression" dxfId="3659" priority="6234">
      <formula>MOD($B288,2)=0</formula>
    </cfRule>
    <cfRule type="expression" dxfId="3658" priority="6235">
      <formula>MOD($B288,2)=1</formula>
    </cfRule>
  </conditionalFormatting>
  <conditionalFormatting sqref="F291">
    <cfRule type="expression" priority="6220">
      <formula>ROW() - 2 &gt; SUMPRODUCT(MAX(($B282:$B291&lt;&gt;"")*(ROW(C282:$E291))))</formula>
    </cfRule>
  </conditionalFormatting>
  <conditionalFormatting sqref="C290">
    <cfRule type="expression" priority="6219">
      <formula>ROW() - 2 &gt; SUMPRODUCT(MAX(($B281:$B291&lt;&gt;"")*(ROW($B281:C291))))</formula>
    </cfRule>
  </conditionalFormatting>
  <conditionalFormatting sqref="E290">
    <cfRule type="expression" priority="6218">
      <formula>ROW() - 2 &gt; SUMPRODUCT(MAX(($B281:$B291&lt;&gt;"")*(ROW($B281:E291))))</formula>
    </cfRule>
  </conditionalFormatting>
  <conditionalFormatting sqref="G290">
    <cfRule type="expression" priority="6217">
      <formula>ROW() - 2 &gt; SUMPRODUCT(MAX(($B281:$B291&lt;&gt;"")*(ROW($B281:G291))))</formula>
    </cfRule>
  </conditionalFormatting>
  <conditionalFormatting sqref="H290">
    <cfRule type="expression" priority="6216">
      <formula>ROW() - 2 &gt; SUMPRODUCT(MAX(($B281:$B291&lt;&gt;"")*(ROW($B281:H291))))</formula>
    </cfRule>
  </conditionalFormatting>
  <conditionalFormatting sqref="I290">
    <cfRule type="expression" priority="6215">
      <formula>ROW() - 2 &gt; SUMPRODUCT(MAX(($B281:$B291&lt;&gt;"")*(ROW($B281:I291))))</formula>
    </cfRule>
  </conditionalFormatting>
  <conditionalFormatting sqref="J290">
    <cfRule type="expression" priority="6214">
      <formula>ROW() - 2 &gt; SUMPRODUCT(MAX(($B281:$B291&lt;&gt;"")*(ROW($B281:J291))))</formula>
    </cfRule>
  </conditionalFormatting>
  <conditionalFormatting sqref="B290:J290">
    <cfRule type="expression" dxfId="3657" priority="6210">
      <formula>$D290=""</formula>
    </cfRule>
  </conditionalFormatting>
  <conditionalFormatting sqref="B291:J291">
    <cfRule type="expression" dxfId="3656" priority="6211">
      <formula>$D290=""</formula>
    </cfRule>
  </conditionalFormatting>
  <conditionalFormatting sqref="B290:E291">
    <cfRule type="expression" dxfId="3655" priority="6212">
      <formula>MOD($B290,2)=0</formula>
    </cfRule>
    <cfRule type="expression" dxfId="3654" priority="6213">
      <formula>MOD($B290,2)=1</formula>
    </cfRule>
  </conditionalFormatting>
  <conditionalFormatting sqref="F293">
    <cfRule type="expression" priority="6198">
      <formula>ROW() - 2 &gt; SUMPRODUCT(MAX(($B284:$B293&lt;&gt;"")*(ROW(C284:$E293))))</formula>
    </cfRule>
  </conditionalFormatting>
  <conditionalFormatting sqref="C292">
    <cfRule type="expression" priority="6197">
      <formula>ROW() - 2 &gt; SUMPRODUCT(MAX(($B283:$B293&lt;&gt;"")*(ROW($B283:C293))))</formula>
    </cfRule>
  </conditionalFormatting>
  <conditionalFormatting sqref="E292">
    <cfRule type="expression" priority="6196">
      <formula>ROW() - 2 &gt; SUMPRODUCT(MAX(($B283:$B293&lt;&gt;"")*(ROW($B283:E293))))</formula>
    </cfRule>
  </conditionalFormatting>
  <conditionalFormatting sqref="G292">
    <cfRule type="expression" priority="6195">
      <formula>ROW() - 2 &gt; SUMPRODUCT(MAX(($B283:$B293&lt;&gt;"")*(ROW($B283:G293))))</formula>
    </cfRule>
  </conditionalFormatting>
  <conditionalFormatting sqref="H292">
    <cfRule type="expression" priority="6194">
      <formula>ROW() - 2 &gt; SUMPRODUCT(MAX(($B283:$B293&lt;&gt;"")*(ROW($B283:H293))))</formula>
    </cfRule>
  </conditionalFormatting>
  <conditionalFormatting sqref="I292">
    <cfRule type="expression" priority="6193">
      <formula>ROW() - 2 &gt; SUMPRODUCT(MAX(($B283:$B293&lt;&gt;"")*(ROW($B283:I293))))</formula>
    </cfRule>
  </conditionalFormatting>
  <conditionalFormatting sqref="J292">
    <cfRule type="expression" priority="6192">
      <formula>ROW() - 2 &gt; SUMPRODUCT(MAX(($B283:$B293&lt;&gt;"")*(ROW($B283:J293))))</formula>
    </cfRule>
  </conditionalFormatting>
  <conditionalFormatting sqref="B292:J292">
    <cfRule type="expression" dxfId="3653" priority="6188">
      <formula>$D292=""</formula>
    </cfRule>
  </conditionalFormatting>
  <conditionalFormatting sqref="B293:J293">
    <cfRule type="expression" dxfId="3652" priority="6189">
      <formula>$D292=""</formula>
    </cfRule>
  </conditionalFormatting>
  <conditionalFormatting sqref="B292:E293">
    <cfRule type="expression" dxfId="3651" priority="6190">
      <formula>MOD($B292,2)=0</formula>
    </cfRule>
    <cfRule type="expression" dxfId="3650" priority="6191">
      <formula>MOD($B292,2)=1</formula>
    </cfRule>
  </conditionalFormatting>
  <conditionalFormatting sqref="F295">
    <cfRule type="expression" priority="6176">
      <formula>ROW() - 2 &gt; SUMPRODUCT(MAX(($B286:$B295&lt;&gt;"")*(ROW(C286:$E295))))</formula>
    </cfRule>
  </conditionalFormatting>
  <conditionalFormatting sqref="C294">
    <cfRule type="expression" priority="6175">
      <formula>ROW() - 2 &gt; SUMPRODUCT(MAX(($B285:$B295&lt;&gt;"")*(ROW($B285:C295))))</formula>
    </cfRule>
  </conditionalFormatting>
  <conditionalFormatting sqref="E294">
    <cfRule type="expression" priority="6174">
      <formula>ROW() - 2 &gt; SUMPRODUCT(MAX(($B285:$B295&lt;&gt;"")*(ROW($B285:E295))))</formula>
    </cfRule>
  </conditionalFormatting>
  <conditionalFormatting sqref="G294">
    <cfRule type="expression" priority="6173">
      <formula>ROW() - 2 &gt; SUMPRODUCT(MAX(($B285:$B295&lt;&gt;"")*(ROW($B285:G295))))</formula>
    </cfRule>
  </conditionalFormatting>
  <conditionalFormatting sqref="H294">
    <cfRule type="expression" priority="6172">
      <formula>ROW() - 2 &gt; SUMPRODUCT(MAX(($B285:$B295&lt;&gt;"")*(ROW($B285:H295))))</formula>
    </cfRule>
  </conditionalFormatting>
  <conditionalFormatting sqref="I294">
    <cfRule type="expression" priority="6171">
      <formula>ROW() - 2 &gt; SUMPRODUCT(MAX(($B285:$B295&lt;&gt;"")*(ROW($B285:I295))))</formula>
    </cfRule>
  </conditionalFormatting>
  <conditionalFormatting sqref="J294">
    <cfRule type="expression" priority="6170">
      <formula>ROW() - 2 &gt; SUMPRODUCT(MAX(($B285:$B295&lt;&gt;"")*(ROW($B285:J295))))</formula>
    </cfRule>
  </conditionalFormatting>
  <conditionalFormatting sqref="B294:J294">
    <cfRule type="expression" dxfId="3649" priority="6166">
      <formula>$D294=""</formula>
    </cfRule>
  </conditionalFormatting>
  <conditionalFormatting sqref="B295:J295">
    <cfRule type="expression" dxfId="3648" priority="6167">
      <formula>$D294=""</formula>
    </cfRule>
  </conditionalFormatting>
  <conditionalFormatting sqref="B294:E295">
    <cfRule type="expression" dxfId="3647" priority="6168">
      <formula>MOD($B294,2)=0</formula>
    </cfRule>
    <cfRule type="expression" dxfId="3646" priority="6169">
      <formula>MOD($B294,2)=1</formula>
    </cfRule>
  </conditionalFormatting>
  <conditionalFormatting sqref="F297">
    <cfRule type="expression" priority="6154">
      <formula>ROW() - 2 &gt; SUMPRODUCT(MAX(($B288:$B297&lt;&gt;"")*(ROW(C288:$E297))))</formula>
    </cfRule>
  </conditionalFormatting>
  <conditionalFormatting sqref="C296">
    <cfRule type="expression" priority="6153">
      <formula>ROW() - 2 &gt; SUMPRODUCT(MAX(($B287:$B297&lt;&gt;"")*(ROW($B287:C297))))</formula>
    </cfRule>
  </conditionalFormatting>
  <conditionalFormatting sqref="E296">
    <cfRule type="expression" priority="6152">
      <formula>ROW() - 2 &gt; SUMPRODUCT(MAX(($B287:$B297&lt;&gt;"")*(ROW($B287:E297))))</formula>
    </cfRule>
  </conditionalFormatting>
  <conditionalFormatting sqref="G296">
    <cfRule type="expression" priority="6151">
      <formula>ROW() - 2 &gt; SUMPRODUCT(MAX(($B287:$B297&lt;&gt;"")*(ROW($B287:G297))))</formula>
    </cfRule>
  </conditionalFormatting>
  <conditionalFormatting sqref="H296">
    <cfRule type="expression" priority="6150">
      <formula>ROW() - 2 &gt; SUMPRODUCT(MAX(($B287:$B297&lt;&gt;"")*(ROW($B287:H297))))</formula>
    </cfRule>
  </conditionalFormatting>
  <conditionalFormatting sqref="I296">
    <cfRule type="expression" priority="6149">
      <formula>ROW() - 2 &gt; SUMPRODUCT(MAX(($B287:$B297&lt;&gt;"")*(ROW($B287:I297))))</formula>
    </cfRule>
  </conditionalFormatting>
  <conditionalFormatting sqref="J296">
    <cfRule type="expression" priority="6148">
      <formula>ROW() - 2 &gt; SUMPRODUCT(MAX(($B287:$B297&lt;&gt;"")*(ROW($B287:J297))))</formula>
    </cfRule>
  </conditionalFormatting>
  <conditionalFormatting sqref="B296:J296">
    <cfRule type="expression" dxfId="3645" priority="6144">
      <formula>$D296=""</formula>
    </cfRule>
  </conditionalFormatting>
  <conditionalFormatting sqref="B297:J297">
    <cfRule type="expression" dxfId="3644" priority="6145">
      <formula>$D296=""</formula>
    </cfRule>
  </conditionalFormatting>
  <conditionalFormatting sqref="B296:E297">
    <cfRule type="expression" dxfId="3643" priority="6146">
      <formula>MOD($B296,2)=0</formula>
    </cfRule>
    <cfRule type="expression" dxfId="3642" priority="6147">
      <formula>MOD($B296,2)=1</formula>
    </cfRule>
  </conditionalFormatting>
  <conditionalFormatting sqref="F299">
    <cfRule type="expression" priority="6132">
      <formula>ROW() - 2 &gt; SUMPRODUCT(MAX(($B290:$B299&lt;&gt;"")*(ROW(C290:$E299))))</formula>
    </cfRule>
  </conditionalFormatting>
  <conditionalFormatting sqref="C298">
    <cfRule type="expression" priority="6131">
      <formula>ROW() - 2 &gt; SUMPRODUCT(MAX(($B289:$B299&lt;&gt;"")*(ROW($B289:C299))))</formula>
    </cfRule>
  </conditionalFormatting>
  <conditionalFormatting sqref="E298">
    <cfRule type="expression" priority="6130">
      <formula>ROW() - 2 &gt; SUMPRODUCT(MAX(($B289:$B299&lt;&gt;"")*(ROW($B289:E299))))</formula>
    </cfRule>
  </conditionalFormatting>
  <conditionalFormatting sqref="G298">
    <cfRule type="expression" priority="6129">
      <formula>ROW() - 2 &gt; SUMPRODUCT(MAX(($B289:$B299&lt;&gt;"")*(ROW($B289:G299))))</formula>
    </cfRule>
  </conditionalFormatting>
  <conditionalFormatting sqref="H298">
    <cfRule type="expression" priority="6128">
      <formula>ROW() - 2 &gt; SUMPRODUCT(MAX(($B289:$B299&lt;&gt;"")*(ROW($B289:H299))))</formula>
    </cfRule>
  </conditionalFormatting>
  <conditionalFormatting sqref="I298">
    <cfRule type="expression" priority="6127">
      <formula>ROW() - 2 &gt; SUMPRODUCT(MAX(($B289:$B299&lt;&gt;"")*(ROW($B289:I299))))</formula>
    </cfRule>
  </conditionalFormatting>
  <conditionalFormatting sqref="J298">
    <cfRule type="expression" priority="6126">
      <formula>ROW() - 2 &gt; SUMPRODUCT(MAX(($B289:$B299&lt;&gt;"")*(ROW($B289:J299))))</formula>
    </cfRule>
  </conditionalFormatting>
  <conditionalFormatting sqref="B298:J298">
    <cfRule type="expression" dxfId="3641" priority="6122">
      <formula>$D298=""</formula>
    </cfRule>
  </conditionalFormatting>
  <conditionalFormatting sqref="B299:J299">
    <cfRule type="expression" dxfId="3640" priority="6123">
      <formula>$D298=""</formula>
    </cfRule>
  </conditionalFormatting>
  <conditionalFormatting sqref="B298:E299">
    <cfRule type="expression" dxfId="3639" priority="6124">
      <formula>MOD($B298,2)=0</formula>
    </cfRule>
    <cfRule type="expression" dxfId="3638" priority="6125">
      <formula>MOD($B298,2)=1</formula>
    </cfRule>
  </conditionalFormatting>
  <conditionalFormatting sqref="F301">
    <cfRule type="expression" priority="6110">
      <formula>ROW() - 2 &gt; SUMPRODUCT(MAX(($B292:$B301&lt;&gt;"")*(ROW(C292:$E301))))</formula>
    </cfRule>
  </conditionalFormatting>
  <conditionalFormatting sqref="C300">
    <cfRule type="expression" priority="6109">
      <formula>ROW() - 2 &gt; SUMPRODUCT(MAX(($B291:$B301&lt;&gt;"")*(ROW($B291:C301))))</formula>
    </cfRule>
  </conditionalFormatting>
  <conditionalFormatting sqref="E300">
    <cfRule type="expression" priority="6108">
      <formula>ROW() - 2 &gt; SUMPRODUCT(MAX(($B291:$B301&lt;&gt;"")*(ROW($B291:E301))))</formula>
    </cfRule>
  </conditionalFormatting>
  <conditionalFormatting sqref="G300">
    <cfRule type="expression" priority="6107">
      <formula>ROW() - 2 &gt; SUMPRODUCT(MAX(($B291:$B301&lt;&gt;"")*(ROW($B291:G301))))</formula>
    </cfRule>
  </conditionalFormatting>
  <conditionalFormatting sqref="H300">
    <cfRule type="expression" priority="6106">
      <formula>ROW() - 2 &gt; SUMPRODUCT(MAX(($B291:$B301&lt;&gt;"")*(ROW($B291:H301))))</formula>
    </cfRule>
  </conditionalFormatting>
  <conditionalFormatting sqref="I300">
    <cfRule type="expression" priority="6105">
      <formula>ROW() - 2 &gt; SUMPRODUCT(MAX(($B291:$B301&lt;&gt;"")*(ROW($B291:I301))))</formula>
    </cfRule>
  </conditionalFormatting>
  <conditionalFormatting sqref="J300">
    <cfRule type="expression" priority="6104">
      <formula>ROW() - 2 &gt; SUMPRODUCT(MAX(($B291:$B301&lt;&gt;"")*(ROW($B291:J301))))</formula>
    </cfRule>
  </conditionalFormatting>
  <conditionalFormatting sqref="B300:J300">
    <cfRule type="expression" dxfId="3637" priority="6100">
      <formula>$D300=""</formula>
    </cfRule>
  </conditionalFormatting>
  <conditionalFormatting sqref="B301:J301">
    <cfRule type="expression" dxfId="3636" priority="6101">
      <formula>$D300=""</formula>
    </cfRule>
  </conditionalFormatting>
  <conditionalFormatting sqref="B300:E301">
    <cfRule type="expression" dxfId="3635" priority="6102">
      <formula>MOD($B300,2)=0</formula>
    </cfRule>
    <cfRule type="expression" dxfId="3634" priority="6103">
      <formula>MOD($B300,2)=1</formula>
    </cfRule>
  </conditionalFormatting>
  <conditionalFormatting sqref="F303">
    <cfRule type="expression" priority="6088">
      <formula>ROW() - 2 &gt; SUMPRODUCT(MAX(($B294:$B303&lt;&gt;"")*(ROW(C294:$E303))))</formula>
    </cfRule>
  </conditionalFormatting>
  <conditionalFormatting sqref="C302">
    <cfRule type="expression" priority="6087">
      <formula>ROW() - 2 &gt; SUMPRODUCT(MAX(($B293:$B303&lt;&gt;"")*(ROW($B293:C303))))</formula>
    </cfRule>
  </conditionalFormatting>
  <conditionalFormatting sqref="E302">
    <cfRule type="expression" priority="6086">
      <formula>ROW() - 2 &gt; SUMPRODUCT(MAX(($B293:$B303&lt;&gt;"")*(ROW($B293:E303))))</formula>
    </cfRule>
  </conditionalFormatting>
  <conditionalFormatting sqref="G302">
    <cfRule type="expression" priority="6085">
      <formula>ROW() - 2 &gt; SUMPRODUCT(MAX(($B293:$B303&lt;&gt;"")*(ROW($B293:G303))))</formula>
    </cfRule>
  </conditionalFormatting>
  <conditionalFormatting sqref="H302">
    <cfRule type="expression" priority="6084">
      <formula>ROW() - 2 &gt; SUMPRODUCT(MAX(($B293:$B303&lt;&gt;"")*(ROW($B293:H303))))</formula>
    </cfRule>
  </conditionalFormatting>
  <conditionalFormatting sqref="I302">
    <cfRule type="expression" priority="6083">
      <formula>ROW() - 2 &gt; SUMPRODUCT(MAX(($B293:$B303&lt;&gt;"")*(ROW($B293:I303))))</formula>
    </cfRule>
  </conditionalFormatting>
  <conditionalFormatting sqref="J302">
    <cfRule type="expression" priority="6082">
      <formula>ROW() - 2 &gt; SUMPRODUCT(MAX(($B293:$B303&lt;&gt;"")*(ROW($B293:J303))))</formula>
    </cfRule>
  </conditionalFormatting>
  <conditionalFormatting sqref="B302:J302">
    <cfRule type="expression" dxfId="3633" priority="6078">
      <formula>$D302=""</formula>
    </cfRule>
  </conditionalFormatting>
  <conditionalFormatting sqref="B303:J303">
    <cfRule type="expression" dxfId="3632" priority="6079">
      <formula>$D302=""</formula>
    </cfRule>
  </conditionalFormatting>
  <conditionalFormatting sqref="B302:E303">
    <cfRule type="expression" dxfId="3631" priority="6080">
      <formula>MOD($B302,2)=0</formula>
    </cfRule>
    <cfRule type="expression" dxfId="3630" priority="6081">
      <formula>MOD($B302,2)=1</formula>
    </cfRule>
  </conditionalFormatting>
  <conditionalFormatting sqref="F305">
    <cfRule type="expression" priority="6066">
      <formula>ROW() - 2 &gt; SUMPRODUCT(MAX(($B296:$B305&lt;&gt;"")*(ROW(C296:$E305))))</formula>
    </cfRule>
  </conditionalFormatting>
  <conditionalFormatting sqref="C304">
    <cfRule type="expression" priority="6065">
      <formula>ROW() - 2 &gt; SUMPRODUCT(MAX(($B295:$B305&lt;&gt;"")*(ROW($B295:C305))))</formula>
    </cfRule>
  </conditionalFormatting>
  <conditionalFormatting sqref="E304">
    <cfRule type="expression" priority="6064">
      <formula>ROW() - 2 &gt; SUMPRODUCT(MAX(($B295:$B305&lt;&gt;"")*(ROW($B295:E305))))</formula>
    </cfRule>
  </conditionalFormatting>
  <conditionalFormatting sqref="G304">
    <cfRule type="expression" priority="6063">
      <formula>ROW() - 2 &gt; SUMPRODUCT(MAX(($B295:$B305&lt;&gt;"")*(ROW($B295:G305))))</formula>
    </cfRule>
  </conditionalFormatting>
  <conditionalFormatting sqref="H304">
    <cfRule type="expression" priority="6062">
      <formula>ROW() - 2 &gt; SUMPRODUCT(MAX(($B295:$B305&lt;&gt;"")*(ROW($B295:H305))))</formula>
    </cfRule>
  </conditionalFormatting>
  <conditionalFormatting sqref="I304">
    <cfRule type="expression" priority="6061">
      <formula>ROW() - 2 &gt; SUMPRODUCT(MAX(($B295:$B305&lt;&gt;"")*(ROW($B295:I305))))</formula>
    </cfRule>
  </conditionalFormatting>
  <conditionalFormatting sqref="J304">
    <cfRule type="expression" priority="6060">
      <formula>ROW() - 2 &gt; SUMPRODUCT(MAX(($B295:$B305&lt;&gt;"")*(ROW($B295:J305))))</formula>
    </cfRule>
  </conditionalFormatting>
  <conditionalFormatting sqref="B304:J304">
    <cfRule type="expression" dxfId="3629" priority="6056">
      <formula>$D304=""</formula>
    </cfRule>
  </conditionalFormatting>
  <conditionalFormatting sqref="B305:J305">
    <cfRule type="expression" dxfId="3628" priority="6057">
      <formula>$D304=""</formula>
    </cfRule>
  </conditionalFormatting>
  <conditionalFormatting sqref="B304:E305">
    <cfRule type="expression" dxfId="3627" priority="6058">
      <formula>MOD($B304,2)=0</formula>
    </cfRule>
    <cfRule type="expression" dxfId="3626" priority="6059">
      <formula>MOD($B304,2)=1</formula>
    </cfRule>
  </conditionalFormatting>
  <conditionalFormatting sqref="B314:E314 G314:H314">
    <cfRule type="expression" dxfId="3625" priority="6048">
      <formula>$D314=""</formula>
    </cfRule>
  </conditionalFormatting>
  <conditionalFormatting sqref="B315:H315">
    <cfRule type="expression" dxfId="3624" priority="6049">
      <formula>$D314=""</formula>
    </cfRule>
  </conditionalFormatting>
  <conditionalFormatting sqref="B314:E315">
    <cfRule type="expression" dxfId="3623" priority="6050">
      <formula>MOD($B314,2)=0</formula>
    </cfRule>
    <cfRule type="expression" dxfId="3622" priority="6051">
      <formula>MOD($B314,2)=1</formula>
    </cfRule>
  </conditionalFormatting>
  <conditionalFormatting sqref="B316:J316">
    <cfRule type="expression" dxfId="3621" priority="6040">
      <formula>$D316=""</formula>
    </cfRule>
  </conditionalFormatting>
  <conditionalFormatting sqref="B317:J317">
    <cfRule type="expression" dxfId="3620" priority="6041">
      <formula>$D316=""</formula>
    </cfRule>
  </conditionalFormatting>
  <conditionalFormatting sqref="B316:E317">
    <cfRule type="expression" dxfId="3619" priority="6042">
      <formula>MOD($B316,2)=0</formula>
    </cfRule>
    <cfRule type="expression" dxfId="3618" priority="6043">
      <formula>MOD($B316,2)=1</formula>
    </cfRule>
  </conditionalFormatting>
  <conditionalFormatting sqref="B318:J318">
    <cfRule type="expression" dxfId="3617" priority="6032">
      <formula>$D318=""</formula>
    </cfRule>
  </conditionalFormatting>
  <conditionalFormatting sqref="B319:J319">
    <cfRule type="expression" dxfId="3616" priority="6033">
      <formula>$D318=""</formula>
    </cfRule>
  </conditionalFormatting>
  <conditionalFormatting sqref="B318:E319">
    <cfRule type="expression" dxfId="3615" priority="6034">
      <formula>MOD($B318,2)=0</formula>
    </cfRule>
    <cfRule type="expression" dxfId="3614" priority="6035">
      <formula>MOD($B318,2)=1</formula>
    </cfRule>
  </conditionalFormatting>
  <conditionalFormatting sqref="B320:J320">
    <cfRule type="expression" dxfId="3613" priority="6024">
      <formula>$D320=""</formula>
    </cfRule>
  </conditionalFormatting>
  <conditionalFormatting sqref="B321:J321">
    <cfRule type="expression" dxfId="3612" priority="6025">
      <formula>$D320=""</formula>
    </cfRule>
  </conditionalFormatting>
  <conditionalFormatting sqref="B320:E321">
    <cfRule type="expression" dxfId="3611" priority="6026">
      <formula>MOD($B320,2)=0</formula>
    </cfRule>
    <cfRule type="expression" dxfId="3610" priority="6027">
      <formula>MOD($B320,2)=1</formula>
    </cfRule>
  </conditionalFormatting>
  <conditionalFormatting sqref="B322:J322">
    <cfRule type="expression" dxfId="3609" priority="6016">
      <formula>$D322=""</formula>
    </cfRule>
  </conditionalFormatting>
  <conditionalFormatting sqref="B323:J323">
    <cfRule type="expression" dxfId="3608" priority="6017">
      <formula>$D322=""</formula>
    </cfRule>
  </conditionalFormatting>
  <conditionalFormatting sqref="B322:E323">
    <cfRule type="expression" dxfId="3607" priority="6018">
      <formula>MOD($B322,2)=0</formula>
    </cfRule>
    <cfRule type="expression" dxfId="3606" priority="6019">
      <formula>MOD($B322,2)=1</formula>
    </cfRule>
  </conditionalFormatting>
  <conditionalFormatting sqref="B324:J324">
    <cfRule type="expression" dxfId="3605" priority="6008">
      <formula>$D324=""</formula>
    </cfRule>
  </conditionalFormatting>
  <conditionalFormatting sqref="B325:J325">
    <cfRule type="expression" dxfId="3604" priority="6009">
      <formula>$D324=""</formula>
    </cfRule>
  </conditionalFormatting>
  <conditionalFormatting sqref="B324:E325">
    <cfRule type="expression" dxfId="3603" priority="6010">
      <formula>MOD($B324,2)=0</formula>
    </cfRule>
    <cfRule type="expression" dxfId="3602" priority="6011">
      <formula>MOD($B324,2)=1</formula>
    </cfRule>
  </conditionalFormatting>
  <conditionalFormatting sqref="B326:J326">
    <cfRule type="expression" dxfId="3601" priority="6000">
      <formula>$D326=""</formula>
    </cfRule>
  </conditionalFormatting>
  <conditionalFormatting sqref="B327:J327">
    <cfRule type="expression" dxfId="3600" priority="6001">
      <formula>$D326=""</formula>
    </cfRule>
  </conditionalFormatting>
  <conditionalFormatting sqref="B326:E327">
    <cfRule type="expression" dxfId="3599" priority="6002">
      <formula>MOD($B326,2)=0</formula>
    </cfRule>
    <cfRule type="expression" dxfId="3598" priority="6003">
      <formula>MOD($B326,2)=1</formula>
    </cfRule>
  </conditionalFormatting>
  <conditionalFormatting sqref="B328:J328">
    <cfRule type="expression" dxfId="3597" priority="5992">
      <formula>$D328=""</formula>
    </cfRule>
  </conditionalFormatting>
  <conditionalFormatting sqref="B329:J329">
    <cfRule type="expression" dxfId="3596" priority="5993">
      <formula>$D328=""</formula>
    </cfRule>
  </conditionalFormatting>
  <conditionalFormatting sqref="B328:E329">
    <cfRule type="expression" dxfId="3595" priority="5994">
      <formula>MOD($B328,2)=0</formula>
    </cfRule>
    <cfRule type="expression" dxfId="3594" priority="5995">
      <formula>MOD($B328,2)=1</formula>
    </cfRule>
  </conditionalFormatting>
  <conditionalFormatting sqref="B330:J330">
    <cfRule type="expression" dxfId="3593" priority="5984">
      <formula>$D330=""</formula>
    </cfRule>
  </conditionalFormatting>
  <conditionalFormatting sqref="B331:J331">
    <cfRule type="expression" dxfId="3592" priority="5985">
      <formula>$D330=""</formula>
    </cfRule>
  </conditionalFormatting>
  <conditionalFormatting sqref="B330:E331">
    <cfRule type="expression" dxfId="3591" priority="5986">
      <formula>MOD($B330,2)=0</formula>
    </cfRule>
    <cfRule type="expression" dxfId="3590" priority="5987">
      <formula>MOD($B330,2)=1</formula>
    </cfRule>
  </conditionalFormatting>
  <conditionalFormatting sqref="B332:J332">
    <cfRule type="expression" dxfId="3589" priority="5976">
      <formula>$D332=""</formula>
    </cfRule>
  </conditionalFormatting>
  <conditionalFormatting sqref="B333:J333">
    <cfRule type="expression" dxfId="3588" priority="5977">
      <formula>$D332=""</formula>
    </cfRule>
  </conditionalFormatting>
  <conditionalFormatting sqref="B332:E333">
    <cfRule type="expression" dxfId="3587" priority="5978">
      <formula>MOD($B332,2)=0</formula>
    </cfRule>
    <cfRule type="expression" dxfId="3586" priority="5979">
      <formula>MOD($B332,2)=1</formula>
    </cfRule>
  </conditionalFormatting>
  <conditionalFormatting sqref="B334:J334">
    <cfRule type="expression" dxfId="3585" priority="5968">
      <formula>$D334=""</formula>
    </cfRule>
  </conditionalFormatting>
  <conditionalFormatting sqref="B335:J335">
    <cfRule type="expression" dxfId="3584" priority="5969">
      <formula>$D334=""</formula>
    </cfRule>
  </conditionalFormatting>
  <conditionalFormatting sqref="B334:E335">
    <cfRule type="expression" dxfId="3583" priority="5970">
      <formula>MOD($B334,2)=0</formula>
    </cfRule>
    <cfRule type="expression" dxfId="3582" priority="5971">
      <formula>MOD($B334,2)=1</formula>
    </cfRule>
  </conditionalFormatting>
  <conditionalFormatting sqref="B336:J336">
    <cfRule type="expression" dxfId="3581" priority="5960">
      <formula>$D336=""</formula>
    </cfRule>
  </conditionalFormatting>
  <conditionalFormatting sqref="B337:J337">
    <cfRule type="expression" dxfId="3580" priority="5961">
      <formula>$D336=""</formula>
    </cfRule>
  </conditionalFormatting>
  <conditionalFormatting sqref="B336:E337">
    <cfRule type="expression" dxfId="3579" priority="5962">
      <formula>MOD($B336,2)=0</formula>
    </cfRule>
    <cfRule type="expression" dxfId="3578" priority="5963">
      <formula>MOD($B336,2)=1</formula>
    </cfRule>
  </conditionalFormatting>
  <conditionalFormatting sqref="B338:J338">
    <cfRule type="expression" dxfId="3577" priority="5952">
      <formula>$D338=""</formula>
    </cfRule>
  </conditionalFormatting>
  <conditionalFormatting sqref="B339:J339">
    <cfRule type="expression" dxfId="3576" priority="5953">
      <formula>$D338=""</formula>
    </cfRule>
  </conditionalFormatting>
  <conditionalFormatting sqref="B338:E339">
    <cfRule type="expression" dxfId="3575" priority="5954">
      <formula>MOD($B338,2)=0</formula>
    </cfRule>
    <cfRule type="expression" dxfId="3574" priority="5955">
      <formula>MOD($B338,2)=1</formula>
    </cfRule>
  </conditionalFormatting>
  <conditionalFormatting sqref="B340:J340">
    <cfRule type="expression" dxfId="3573" priority="5944">
      <formula>$D340=""</formula>
    </cfRule>
  </conditionalFormatting>
  <conditionalFormatting sqref="B341:J341">
    <cfRule type="expression" dxfId="3572" priority="5945">
      <formula>$D340=""</formula>
    </cfRule>
  </conditionalFormatting>
  <conditionalFormatting sqref="B340:E341">
    <cfRule type="expression" dxfId="3571" priority="5946">
      <formula>MOD($B340,2)=0</formula>
    </cfRule>
    <cfRule type="expression" dxfId="3570" priority="5947">
      <formula>MOD($B340,2)=1</formula>
    </cfRule>
  </conditionalFormatting>
  <conditionalFormatting sqref="B342:J342">
    <cfRule type="expression" dxfId="3569" priority="5936">
      <formula>$D342=""</formula>
    </cfRule>
  </conditionalFormatting>
  <conditionalFormatting sqref="B343:J343">
    <cfRule type="expression" dxfId="3568" priority="5937">
      <formula>$D342=""</formula>
    </cfRule>
  </conditionalFormatting>
  <conditionalFormatting sqref="B342:E343">
    <cfRule type="expression" dxfId="3567" priority="5938">
      <formula>MOD($B342,2)=0</formula>
    </cfRule>
    <cfRule type="expression" dxfId="3566" priority="5939">
      <formula>MOD($B342,2)=1</formula>
    </cfRule>
  </conditionalFormatting>
  <conditionalFormatting sqref="B344:J344">
    <cfRule type="expression" dxfId="3565" priority="5928">
      <formula>$D344=""</formula>
    </cfRule>
  </conditionalFormatting>
  <conditionalFormatting sqref="B345:J345">
    <cfRule type="expression" dxfId="3564" priority="5929">
      <formula>$D344=""</formula>
    </cfRule>
  </conditionalFormatting>
  <conditionalFormatting sqref="B344:E345">
    <cfRule type="expression" dxfId="3563" priority="5930">
      <formula>MOD($B344,2)=0</formula>
    </cfRule>
    <cfRule type="expression" dxfId="3562" priority="5931">
      <formula>MOD($B344,2)=1</formula>
    </cfRule>
  </conditionalFormatting>
  <conditionalFormatting sqref="B346:J346">
    <cfRule type="expression" dxfId="3561" priority="5920">
      <formula>$D346=""</formula>
    </cfRule>
  </conditionalFormatting>
  <conditionalFormatting sqref="B347:J347">
    <cfRule type="expression" dxfId="3560" priority="5921">
      <formula>$D346=""</formula>
    </cfRule>
  </conditionalFormatting>
  <conditionalFormatting sqref="B346:E347">
    <cfRule type="expression" dxfId="3559" priority="5922">
      <formula>MOD($B346,2)=0</formula>
    </cfRule>
    <cfRule type="expression" dxfId="3558" priority="5923">
      <formula>MOD($B346,2)=1</formula>
    </cfRule>
  </conditionalFormatting>
  <conditionalFormatting sqref="B348:J348">
    <cfRule type="expression" dxfId="3557" priority="5912">
      <formula>$D348=""</formula>
    </cfRule>
  </conditionalFormatting>
  <conditionalFormatting sqref="B349:J349">
    <cfRule type="expression" dxfId="3556" priority="5913">
      <formula>$D348=""</formula>
    </cfRule>
  </conditionalFormatting>
  <conditionalFormatting sqref="B348:E349">
    <cfRule type="expression" dxfId="3555" priority="5914">
      <formula>MOD($B348,2)=0</formula>
    </cfRule>
    <cfRule type="expression" dxfId="3554" priority="5915">
      <formula>MOD($B348,2)=1</formula>
    </cfRule>
  </conditionalFormatting>
  <conditionalFormatting sqref="B350:J350">
    <cfRule type="expression" dxfId="3553" priority="5904">
      <formula>$D350=""</formula>
    </cfRule>
  </conditionalFormatting>
  <conditionalFormatting sqref="B351:J351">
    <cfRule type="expression" dxfId="3552" priority="5905">
      <formula>$D350=""</formula>
    </cfRule>
  </conditionalFormatting>
  <conditionalFormatting sqref="B350:E351">
    <cfRule type="expression" dxfId="3551" priority="5906">
      <formula>MOD($B350,2)=0</formula>
    </cfRule>
    <cfRule type="expression" dxfId="3550" priority="5907">
      <formula>MOD($B350,2)=1</formula>
    </cfRule>
  </conditionalFormatting>
  <conditionalFormatting sqref="B352:J352">
    <cfRule type="expression" dxfId="3549" priority="5896">
      <formula>$D352=""</formula>
    </cfRule>
  </conditionalFormatting>
  <conditionalFormatting sqref="B353:J353">
    <cfRule type="expression" dxfId="3548" priority="5897">
      <formula>$D352=""</formula>
    </cfRule>
  </conditionalFormatting>
  <conditionalFormatting sqref="B352:E353">
    <cfRule type="expression" dxfId="3547" priority="5898">
      <formula>MOD($B352,2)=0</formula>
    </cfRule>
    <cfRule type="expression" dxfId="3546" priority="5899">
      <formula>MOD($B352,2)=1</formula>
    </cfRule>
  </conditionalFormatting>
  <conditionalFormatting sqref="B354:J354">
    <cfRule type="expression" dxfId="3545" priority="5888">
      <formula>$D354=""</formula>
    </cfRule>
  </conditionalFormatting>
  <conditionalFormatting sqref="B355:J355">
    <cfRule type="expression" dxfId="3544" priority="5889">
      <formula>$D354=""</formula>
    </cfRule>
  </conditionalFormatting>
  <conditionalFormatting sqref="B354:E355">
    <cfRule type="expression" dxfId="3543" priority="5890">
      <formula>MOD($B354,2)=0</formula>
    </cfRule>
    <cfRule type="expression" dxfId="3542" priority="5891">
      <formula>MOD($B354,2)=1</formula>
    </cfRule>
  </conditionalFormatting>
  <conditionalFormatting sqref="B356:J356">
    <cfRule type="expression" dxfId="3541" priority="5880">
      <formula>$D356=""</formula>
    </cfRule>
  </conditionalFormatting>
  <conditionalFormatting sqref="B357:J357">
    <cfRule type="expression" dxfId="3540" priority="5881">
      <formula>$D356=""</formula>
    </cfRule>
  </conditionalFormatting>
  <conditionalFormatting sqref="B356:E357">
    <cfRule type="expression" dxfId="3539" priority="5882">
      <formula>MOD($B356,2)=0</formula>
    </cfRule>
    <cfRule type="expression" dxfId="3538" priority="5883">
      <formula>MOD($B356,2)=1</formula>
    </cfRule>
  </conditionalFormatting>
  <conditionalFormatting sqref="B358:J358">
    <cfRule type="expression" dxfId="3537" priority="5872">
      <formula>$D358=""</formula>
    </cfRule>
  </conditionalFormatting>
  <conditionalFormatting sqref="B359:J359">
    <cfRule type="expression" dxfId="3536" priority="5873">
      <formula>$D358=""</formula>
    </cfRule>
  </conditionalFormatting>
  <conditionalFormatting sqref="B358:E359">
    <cfRule type="expression" dxfId="3535" priority="5874">
      <formula>MOD($B358,2)=0</formula>
    </cfRule>
    <cfRule type="expression" dxfId="3534" priority="5875">
      <formula>MOD($B358,2)=1</formula>
    </cfRule>
  </conditionalFormatting>
  <conditionalFormatting sqref="B360:J360">
    <cfRule type="expression" dxfId="3533" priority="5864">
      <formula>$D360=""</formula>
    </cfRule>
  </conditionalFormatting>
  <conditionalFormatting sqref="B361:J361">
    <cfRule type="expression" dxfId="3532" priority="5865">
      <formula>$D360=""</formula>
    </cfRule>
  </conditionalFormatting>
  <conditionalFormatting sqref="B360:E361">
    <cfRule type="expression" dxfId="3531" priority="5866">
      <formula>MOD($B360,2)=0</formula>
    </cfRule>
    <cfRule type="expression" dxfId="3530" priority="5867">
      <formula>MOD($B360,2)=1</formula>
    </cfRule>
  </conditionalFormatting>
  <conditionalFormatting sqref="B362:J362">
    <cfRule type="expression" dxfId="3529" priority="5856">
      <formula>$D362=""</formula>
    </cfRule>
  </conditionalFormatting>
  <conditionalFormatting sqref="B363:J363">
    <cfRule type="expression" dxfId="3528" priority="5857">
      <formula>$D362=""</formula>
    </cfRule>
  </conditionalFormatting>
  <conditionalFormatting sqref="B362:E363">
    <cfRule type="expression" dxfId="3527" priority="5858">
      <formula>MOD($B362,2)=0</formula>
    </cfRule>
    <cfRule type="expression" dxfId="3526" priority="5859">
      <formula>MOD($B362,2)=1</formula>
    </cfRule>
  </conditionalFormatting>
  <conditionalFormatting sqref="B364:J364">
    <cfRule type="expression" dxfId="3525" priority="5848">
      <formula>$D364=""</formula>
    </cfRule>
  </conditionalFormatting>
  <conditionalFormatting sqref="B365:J365">
    <cfRule type="expression" dxfId="3524" priority="5849">
      <formula>$D364=""</formula>
    </cfRule>
  </conditionalFormatting>
  <conditionalFormatting sqref="B364:E365">
    <cfRule type="expression" dxfId="3523" priority="5850">
      <formula>MOD($B364,2)=0</formula>
    </cfRule>
    <cfRule type="expression" dxfId="3522" priority="5851">
      <formula>MOD($B364,2)=1</formula>
    </cfRule>
  </conditionalFormatting>
  <conditionalFormatting sqref="B366:J366">
    <cfRule type="expression" dxfId="3521" priority="5840">
      <formula>$D366=""</formula>
    </cfRule>
  </conditionalFormatting>
  <conditionalFormatting sqref="B367:J367">
    <cfRule type="expression" dxfId="3520" priority="5841">
      <formula>$D366=""</formula>
    </cfRule>
  </conditionalFormatting>
  <conditionalFormatting sqref="B366:E367">
    <cfRule type="expression" dxfId="3519" priority="5842">
      <formula>MOD($B366,2)=0</formula>
    </cfRule>
    <cfRule type="expression" dxfId="3518" priority="5843">
      <formula>MOD($B366,2)=1</formula>
    </cfRule>
  </conditionalFormatting>
  <conditionalFormatting sqref="B368:J368">
    <cfRule type="expression" dxfId="3517" priority="5832">
      <formula>$D368=""</formula>
    </cfRule>
  </conditionalFormatting>
  <conditionalFormatting sqref="B369:J369">
    <cfRule type="expression" dxfId="3516" priority="5833">
      <formula>$D368=""</formula>
    </cfRule>
  </conditionalFormatting>
  <conditionalFormatting sqref="B368:E369">
    <cfRule type="expression" dxfId="3515" priority="5834">
      <formula>MOD($B368,2)=0</formula>
    </cfRule>
    <cfRule type="expression" dxfId="3514" priority="5835">
      <formula>MOD($B368,2)=1</formula>
    </cfRule>
  </conditionalFormatting>
  <conditionalFormatting sqref="B370:J370">
    <cfRule type="expression" dxfId="3513" priority="5824">
      <formula>$D370=""</formula>
    </cfRule>
  </conditionalFormatting>
  <conditionalFormatting sqref="B371:J371">
    <cfRule type="expression" dxfId="3512" priority="5825">
      <formula>$D370=""</formula>
    </cfRule>
  </conditionalFormatting>
  <conditionalFormatting sqref="B370:E371">
    <cfRule type="expression" dxfId="3511" priority="5826">
      <formula>MOD($B370,2)=0</formula>
    </cfRule>
    <cfRule type="expression" dxfId="3510" priority="5827">
      <formula>MOD($B370,2)=1</formula>
    </cfRule>
  </conditionalFormatting>
  <conditionalFormatting sqref="B372:J372">
    <cfRule type="expression" dxfId="3509" priority="5816">
      <formula>$D372=""</formula>
    </cfRule>
  </conditionalFormatting>
  <conditionalFormatting sqref="B373:J373">
    <cfRule type="expression" dxfId="3508" priority="5817">
      <formula>$D372=""</formula>
    </cfRule>
  </conditionalFormatting>
  <conditionalFormatting sqref="B372:E373">
    <cfRule type="expression" dxfId="3507" priority="5818">
      <formula>MOD($B372,2)=0</formula>
    </cfRule>
    <cfRule type="expression" dxfId="3506" priority="5819">
      <formula>MOD($B372,2)=1</formula>
    </cfRule>
  </conditionalFormatting>
  <conditionalFormatting sqref="B374:J374">
    <cfRule type="expression" dxfId="3505" priority="5808">
      <formula>$D374=""</formula>
    </cfRule>
  </conditionalFormatting>
  <conditionalFormatting sqref="B375:J375">
    <cfRule type="expression" dxfId="3504" priority="5809">
      <formula>$D374=""</formula>
    </cfRule>
  </conditionalFormatting>
  <conditionalFormatting sqref="B374:E375">
    <cfRule type="expression" dxfId="3503" priority="5810">
      <formula>MOD($B374,2)=0</formula>
    </cfRule>
    <cfRule type="expression" dxfId="3502" priority="5811">
      <formula>MOD($B374,2)=1</formula>
    </cfRule>
  </conditionalFormatting>
  <conditionalFormatting sqref="B376:J376">
    <cfRule type="expression" dxfId="3501" priority="5800">
      <formula>$D376=""</formula>
    </cfRule>
  </conditionalFormatting>
  <conditionalFormatting sqref="B377:J377">
    <cfRule type="expression" dxfId="3500" priority="5801">
      <formula>$D376=""</formula>
    </cfRule>
  </conditionalFormatting>
  <conditionalFormatting sqref="B376:E377">
    <cfRule type="expression" dxfId="3499" priority="5802">
      <formula>MOD($B376,2)=0</formula>
    </cfRule>
    <cfRule type="expression" dxfId="3498" priority="5803">
      <formula>MOD($B376,2)=1</formula>
    </cfRule>
  </conditionalFormatting>
  <conditionalFormatting sqref="B378:J378">
    <cfRule type="expression" dxfId="3497" priority="5792">
      <formula>$D378=""</formula>
    </cfRule>
  </conditionalFormatting>
  <conditionalFormatting sqref="B379:J379">
    <cfRule type="expression" dxfId="3496" priority="5793">
      <formula>$D378=""</formula>
    </cfRule>
  </conditionalFormatting>
  <conditionalFormatting sqref="B378:E379">
    <cfRule type="expression" dxfId="3495" priority="5794">
      <formula>MOD($B378,2)=0</formula>
    </cfRule>
    <cfRule type="expression" dxfId="3494" priority="5795">
      <formula>MOD($B378,2)=1</formula>
    </cfRule>
  </conditionalFormatting>
  <conditionalFormatting sqref="B380:J380">
    <cfRule type="expression" dxfId="3493" priority="5784">
      <formula>$D380=""</formula>
    </cfRule>
  </conditionalFormatting>
  <conditionalFormatting sqref="B381:J381">
    <cfRule type="expression" dxfId="3492" priority="5785">
      <formula>$D380=""</formula>
    </cfRule>
  </conditionalFormatting>
  <conditionalFormatting sqref="B380:E381">
    <cfRule type="expression" dxfId="3491" priority="5786">
      <formula>MOD($B380,2)=0</formula>
    </cfRule>
    <cfRule type="expression" dxfId="3490" priority="5787">
      <formula>MOD($B380,2)=1</formula>
    </cfRule>
  </conditionalFormatting>
  <conditionalFormatting sqref="B382:J382">
    <cfRule type="expression" dxfId="3489" priority="5776">
      <formula>$D382=""</formula>
    </cfRule>
  </conditionalFormatting>
  <conditionalFormatting sqref="B383:J383">
    <cfRule type="expression" dxfId="3488" priority="5777">
      <formula>$D382=""</formula>
    </cfRule>
  </conditionalFormatting>
  <conditionalFormatting sqref="B382:E383">
    <cfRule type="expression" dxfId="3487" priority="5778">
      <formula>MOD($B382,2)=0</formula>
    </cfRule>
    <cfRule type="expression" dxfId="3486" priority="5779">
      <formula>MOD($B382,2)=1</formula>
    </cfRule>
  </conditionalFormatting>
  <conditionalFormatting sqref="B384:J384">
    <cfRule type="expression" dxfId="3485" priority="5768">
      <formula>$D384=""</formula>
    </cfRule>
  </conditionalFormatting>
  <conditionalFormatting sqref="B385:J385">
    <cfRule type="expression" dxfId="3484" priority="5769">
      <formula>$D384=""</formula>
    </cfRule>
  </conditionalFormatting>
  <conditionalFormatting sqref="B384:E385">
    <cfRule type="expression" dxfId="3483" priority="5770">
      <formula>MOD($B384,2)=0</formula>
    </cfRule>
    <cfRule type="expression" dxfId="3482" priority="5771">
      <formula>MOD($B384,2)=1</formula>
    </cfRule>
  </conditionalFormatting>
  <conditionalFormatting sqref="B386:J386">
    <cfRule type="expression" dxfId="3481" priority="5760">
      <formula>$D386=""</formula>
    </cfRule>
  </conditionalFormatting>
  <conditionalFormatting sqref="B387:J387">
    <cfRule type="expression" dxfId="3480" priority="5761">
      <formula>$D386=""</formula>
    </cfRule>
  </conditionalFormatting>
  <conditionalFormatting sqref="B386:E387">
    <cfRule type="expression" dxfId="3479" priority="5762">
      <formula>MOD($B386,2)=0</formula>
    </cfRule>
    <cfRule type="expression" dxfId="3478" priority="5763">
      <formula>MOD($B386,2)=1</formula>
    </cfRule>
  </conditionalFormatting>
  <conditionalFormatting sqref="B388:J388">
    <cfRule type="expression" dxfId="3477" priority="5752">
      <formula>$D388=""</formula>
    </cfRule>
  </conditionalFormatting>
  <conditionalFormatting sqref="B389:J389">
    <cfRule type="expression" dxfId="3476" priority="5753">
      <formula>$D388=""</formula>
    </cfRule>
  </conditionalFormatting>
  <conditionalFormatting sqref="B388:E389">
    <cfRule type="expression" dxfId="3475" priority="5754">
      <formula>MOD($B388,2)=0</formula>
    </cfRule>
    <cfRule type="expression" dxfId="3474" priority="5755">
      <formula>MOD($B388,2)=1</formula>
    </cfRule>
  </conditionalFormatting>
  <conditionalFormatting sqref="B390:J390">
    <cfRule type="expression" dxfId="3473" priority="5744">
      <formula>$D390=""</formula>
    </cfRule>
  </conditionalFormatting>
  <conditionalFormatting sqref="B391:J391">
    <cfRule type="expression" dxfId="3472" priority="5745">
      <formula>$D390=""</formula>
    </cfRule>
  </conditionalFormatting>
  <conditionalFormatting sqref="B390:E391">
    <cfRule type="expression" dxfId="3471" priority="5746">
      <formula>MOD($B390,2)=0</formula>
    </cfRule>
    <cfRule type="expression" dxfId="3470" priority="5747">
      <formula>MOD($B390,2)=1</formula>
    </cfRule>
  </conditionalFormatting>
  <conditionalFormatting sqref="B392:J392">
    <cfRule type="expression" dxfId="3469" priority="5736">
      <formula>$D392=""</formula>
    </cfRule>
  </conditionalFormatting>
  <conditionalFormatting sqref="B393:J393">
    <cfRule type="expression" dxfId="3468" priority="5737">
      <formula>$D392=""</formula>
    </cfRule>
  </conditionalFormatting>
  <conditionalFormatting sqref="B392:E393">
    <cfRule type="expression" dxfId="3467" priority="5738">
      <formula>MOD($B392,2)=0</formula>
    </cfRule>
    <cfRule type="expression" dxfId="3466" priority="5739">
      <formula>MOD($B392,2)=1</formula>
    </cfRule>
  </conditionalFormatting>
  <conditionalFormatting sqref="B394:J394">
    <cfRule type="expression" dxfId="3465" priority="5728">
      <formula>$D394=""</formula>
    </cfRule>
  </conditionalFormatting>
  <conditionalFormatting sqref="B395:J395">
    <cfRule type="expression" dxfId="3464" priority="5729">
      <formula>$D394=""</formula>
    </cfRule>
  </conditionalFormatting>
  <conditionalFormatting sqref="B394:E395">
    <cfRule type="expression" dxfId="3463" priority="5730">
      <formula>MOD($B394,2)=0</formula>
    </cfRule>
    <cfRule type="expression" dxfId="3462" priority="5731">
      <formula>MOD($B394,2)=1</formula>
    </cfRule>
  </conditionalFormatting>
  <conditionalFormatting sqref="B396:J396">
    <cfRule type="expression" dxfId="3461" priority="5720">
      <formula>$D396=""</formula>
    </cfRule>
  </conditionalFormatting>
  <conditionalFormatting sqref="B397:J397">
    <cfRule type="expression" dxfId="3460" priority="5721">
      <formula>$D396=""</formula>
    </cfRule>
  </conditionalFormatting>
  <conditionalFormatting sqref="B396:E397">
    <cfRule type="expression" dxfId="3459" priority="5722">
      <formula>MOD($B396,2)=0</formula>
    </cfRule>
    <cfRule type="expression" dxfId="3458" priority="5723">
      <formula>MOD($B396,2)=1</formula>
    </cfRule>
  </conditionalFormatting>
  <conditionalFormatting sqref="B398:J398">
    <cfRule type="expression" dxfId="3457" priority="5712">
      <formula>$D398=""</formula>
    </cfRule>
  </conditionalFormatting>
  <conditionalFormatting sqref="B399:J399">
    <cfRule type="expression" dxfId="3456" priority="5713">
      <formula>$D398=""</formula>
    </cfRule>
  </conditionalFormatting>
  <conditionalFormatting sqref="B398:E399">
    <cfRule type="expression" dxfId="3455" priority="5714">
      <formula>MOD($B398,2)=0</formula>
    </cfRule>
    <cfRule type="expression" dxfId="3454" priority="5715">
      <formula>MOD($B398,2)=1</formula>
    </cfRule>
  </conditionalFormatting>
  <conditionalFormatting sqref="B400:J400">
    <cfRule type="expression" dxfId="3453" priority="5704">
      <formula>$D400=""</formula>
    </cfRule>
  </conditionalFormatting>
  <conditionalFormatting sqref="B401:J401">
    <cfRule type="expression" dxfId="3452" priority="5705">
      <formula>$D400=""</formula>
    </cfRule>
  </conditionalFormatting>
  <conditionalFormatting sqref="B400:E401">
    <cfRule type="expression" dxfId="3451" priority="5706">
      <formula>MOD($B400,2)=0</formula>
    </cfRule>
    <cfRule type="expression" dxfId="3450" priority="5707">
      <formula>MOD($B400,2)=1</formula>
    </cfRule>
  </conditionalFormatting>
  <conditionalFormatting sqref="B402:J402">
    <cfRule type="expression" dxfId="3449" priority="5696">
      <formula>$D402=""</formula>
    </cfRule>
  </conditionalFormatting>
  <conditionalFormatting sqref="B403:J403">
    <cfRule type="expression" dxfId="3448" priority="5697">
      <formula>$D402=""</formula>
    </cfRule>
  </conditionalFormatting>
  <conditionalFormatting sqref="B402:E403">
    <cfRule type="expression" dxfId="3447" priority="5698">
      <formula>MOD($B402,2)=0</formula>
    </cfRule>
    <cfRule type="expression" dxfId="3446" priority="5699">
      <formula>MOD($B402,2)=1</formula>
    </cfRule>
  </conditionalFormatting>
  <conditionalFormatting sqref="B404:J404">
    <cfRule type="expression" dxfId="3445" priority="5688">
      <formula>$D404=""</formula>
    </cfRule>
  </conditionalFormatting>
  <conditionalFormatting sqref="B405:J405">
    <cfRule type="expression" dxfId="3444" priority="5689">
      <formula>$D404=""</formula>
    </cfRule>
  </conditionalFormatting>
  <conditionalFormatting sqref="B404:E405">
    <cfRule type="expression" dxfId="3443" priority="5690">
      <formula>MOD($B404,2)=0</formula>
    </cfRule>
    <cfRule type="expression" dxfId="3442" priority="5691">
      <formula>MOD($B404,2)=1</formula>
    </cfRule>
  </conditionalFormatting>
  <conditionalFormatting sqref="B406:J406">
    <cfRule type="expression" dxfId="3441" priority="5680">
      <formula>$D406=""</formula>
    </cfRule>
  </conditionalFormatting>
  <conditionalFormatting sqref="B407:J407">
    <cfRule type="expression" dxfId="3440" priority="5681">
      <formula>$D406=""</formula>
    </cfRule>
  </conditionalFormatting>
  <conditionalFormatting sqref="B406:E407">
    <cfRule type="expression" dxfId="3439" priority="5682">
      <formula>MOD($B406,2)=0</formula>
    </cfRule>
    <cfRule type="expression" dxfId="3438" priority="5683">
      <formula>MOD($B406,2)=1</formula>
    </cfRule>
  </conditionalFormatting>
  <conditionalFormatting sqref="B408:J408">
    <cfRule type="expression" dxfId="3437" priority="5672">
      <formula>$D408=""</formula>
    </cfRule>
  </conditionalFormatting>
  <conditionalFormatting sqref="B409:J409">
    <cfRule type="expression" dxfId="3436" priority="5673">
      <formula>$D408=""</formula>
    </cfRule>
  </conditionalFormatting>
  <conditionalFormatting sqref="B408:E409">
    <cfRule type="expression" dxfId="3435" priority="5674">
      <formula>MOD($B408,2)=0</formula>
    </cfRule>
    <cfRule type="expression" dxfId="3434" priority="5675">
      <formula>MOD($B408,2)=1</formula>
    </cfRule>
  </conditionalFormatting>
  <conditionalFormatting sqref="B410:J410">
    <cfRule type="expression" dxfId="3433" priority="5664">
      <formula>$D410=""</formula>
    </cfRule>
  </conditionalFormatting>
  <conditionalFormatting sqref="B411:J411">
    <cfRule type="expression" dxfId="3432" priority="5665">
      <formula>$D410=""</formula>
    </cfRule>
  </conditionalFormatting>
  <conditionalFormatting sqref="B410:E411">
    <cfRule type="expression" dxfId="3431" priority="5666">
      <formula>MOD($B410,2)=0</formula>
    </cfRule>
    <cfRule type="expression" dxfId="3430" priority="5667">
      <formula>MOD($B410,2)=1</formula>
    </cfRule>
  </conditionalFormatting>
  <conditionalFormatting sqref="B412:J412">
    <cfRule type="expression" dxfId="3429" priority="5656">
      <formula>$D412=""</formula>
    </cfRule>
  </conditionalFormatting>
  <conditionalFormatting sqref="B413:J413">
    <cfRule type="expression" dxfId="3428" priority="5657">
      <formula>$D412=""</formula>
    </cfRule>
  </conditionalFormatting>
  <conditionalFormatting sqref="B412:E413">
    <cfRule type="expression" dxfId="3427" priority="5658">
      <formula>MOD($B412,2)=0</formula>
    </cfRule>
    <cfRule type="expression" dxfId="3426" priority="5659">
      <formula>MOD($B412,2)=1</formula>
    </cfRule>
  </conditionalFormatting>
  <conditionalFormatting sqref="B414:J414">
    <cfRule type="expression" dxfId="3425" priority="5648">
      <formula>$D414=""</formula>
    </cfRule>
  </conditionalFormatting>
  <conditionalFormatting sqref="B415:J415">
    <cfRule type="expression" dxfId="3424" priority="5649">
      <formula>$D414=""</formula>
    </cfRule>
  </conditionalFormatting>
  <conditionalFormatting sqref="B414:E415">
    <cfRule type="expression" dxfId="3423" priority="5650">
      <formula>MOD($B414,2)=0</formula>
    </cfRule>
    <cfRule type="expression" dxfId="3422" priority="5651">
      <formula>MOD($B414,2)=1</formula>
    </cfRule>
  </conditionalFormatting>
  <conditionalFormatting sqref="B416:J416">
    <cfRule type="expression" dxfId="3421" priority="5640">
      <formula>$D416=""</formula>
    </cfRule>
  </conditionalFormatting>
  <conditionalFormatting sqref="B417:J417">
    <cfRule type="expression" dxfId="3420" priority="5641">
      <formula>$D416=""</formula>
    </cfRule>
  </conditionalFormatting>
  <conditionalFormatting sqref="B416:E417">
    <cfRule type="expression" dxfId="3419" priority="5642">
      <formula>MOD($B416,2)=0</formula>
    </cfRule>
    <cfRule type="expression" dxfId="3418" priority="5643">
      <formula>MOD($B416,2)=1</formula>
    </cfRule>
  </conditionalFormatting>
  <conditionalFormatting sqref="B418:J418">
    <cfRule type="expression" dxfId="3417" priority="5632">
      <formula>$D418=""</formula>
    </cfRule>
  </conditionalFormatting>
  <conditionalFormatting sqref="B419:J419">
    <cfRule type="expression" dxfId="3416" priority="5633">
      <formula>$D418=""</formula>
    </cfRule>
  </conditionalFormatting>
  <conditionalFormatting sqref="B418:E419">
    <cfRule type="expression" dxfId="3415" priority="5634">
      <formula>MOD($B418,2)=0</formula>
    </cfRule>
    <cfRule type="expression" dxfId="3414" priority="5635">
      <formula>MOD($B418,2)=1</formula>
    </cfRule>
  </conditionalFormatting>
  <conditionalFormatting sqref="B420:J420">
    <cfRule type="expression" dxfId="3413" priority="5624">
      <formula>$D420=""</formula>
    </cfRule>
  </conditionalFormatting>
  <conditionalFormatting sqref="B421:J421">
    <cfRule type="expression" dxfId="3412" priority="5625">
      <formula>$D420=""</formula>
    </cfRule>
  </conditionalFormatting>
  <conditionalFormatting sqref="B420:E421">
    <cfRule type="expression" dxfId="3411" priority="5626">
      <formula>MOD($B420,2)=0</formula>
    </cfRule>
    <cfRule type="expression" dxfId="3410" priority="5627">
      <formula>MOD($B420,2)=1</formula>
    </cfRule>
  </conditionalFormatting>
  <conditionalFormatting sqref="B422:J422">
    <cfRule type="expression" dxfId="3409" priority="5616">
      <formula>$D422=""</formula>
    </cfRule>
  </conditionalFormatting>
  <conditionalFormatting sqref="B423:J423">
    <cfRule type="expression" dxfId="3408" priority="5617">
      <formula>$D422=""</formula>
    </cfRule>
  </conditionalFormatting>
  <conditionalFormatting sqref="B422:E423">
    <cfRule type="expression" dxfId="3407" priority="5618">
      <formula>MOD($B422,2)=0</formula>
    </cfRule>
    <cfRule type="expression" dxfId="3406" priority="5619">
      <formula>MOD($B422,2)=1</formula>
    </cfRule>
  </conditionalFormatting>
  <conditionalFormatting sqref="B424:J424">
    <cfRule type="expression" dxfId="3405" priority="5608">
      <formula>$D424=""</formula>
    </cfRule>
  </conditionalFormatting>
  <conditionalFormatting sqref="B425:J425">
    <cfRule type="expression" dxfId="3404" priority="5609">
      <formula>$D424=""</formula>
    </cfRule>
  </conditionalFormatting>
  <conditionalFormatting sqref="B424:E425">
    <cfRule type="expression" dxfId="3403" priority="5610">
      <formula>MOD($B424,2)=0</formula>
    </cfRule>
    <cfRule type="expression" dxfId="3402" priority="5611">
      <formula>MOD($B424,2)=1</formula>
    </cfRule>
  </conditionalFormatting>
  <conditionalFormatting sqref="B426:J426">
    <cfRule type="expression" dxfId="3401" priority="5600">
      <formula>$D426=""</formula>
    </cfRule>
  </conditionalFormatting>
  <conditionalFormatting sqref="B427:J427">
    <cfRule type="expression" dxfId="3400" priority="5601">
      <formula>$D426=""</formula>
    </cfRule>
  </conditionalFormatting>
  <conditionalFormatting sqref="B426:E427">
    <cfRule type="expression" dxfId="3399" priority="5602">
      <formula>MOD($B426,2)=0</formula>
    </cfRule>
    <cfRule type="expression" dxfId="3398" priority="5603">
      <formula>MOD($B426,2)=1</formula>
    </cfRule>
  </conditionalFormatting>
  <conditionalFormatting sqref="B428:J428">
    <cfRule type="expression" dxfId="3397" priority="5592">
      <formula>$D428=""</formula>
    </cfRule>
  </conditionalFormatting>
  <conditionalFormatting sqref="B429:J429">
    <cfRule type="expression" dxfId="3396" priority="5593">
      <formula>$D428=""</formula>
    </cfRule>
  </conditionalFormatting>
  <conditionalFormatting sqref="B428:E429">
    <cfRule type="expression" dxfId="3395" priority="5594">
      <formula>MOD($B428,2)=0</formula>
    </cfRule>
    <cfRule type="expression" dxfId="3394" priority="5595">
      <formula>MOD($B428,2)=1</formula>
    </cfRule>
  </conditionalFormatting>
  <conditionalFormatting sqref="B430:J430">
    <cfRule type="expression" dxfId="3393" priority="5584">
      <formula>$D430=""</formula>
    </cfRule>
  </conditionalFormatting>
  <conditionalFormatting sqref="B431:J431">
    <cfRule type="expression" dxfId="3392" priority="5585">
      <formula>$D430=""</formula>
    </cfRule>
  </conditionalFormatting>
  <conditionalFormatting sqref="B430:E431">
    <cfRule type="expression" dxfId="3391" priority="5586">
      <formula>MOD($B430,2)=0</formula>
    </cfRule>
    <cfRule type="expression" dxfId="3390" priority="5587">
      <formula>MOD($B430,2)=1</formula>
    </cfRule>
  </conditionalFormatting>
  <conditionalFormatting sqref="B432:J432">
    <cfRule type="expression" dxfId="3389" priority="5576">
      <formula>$D432=""</formula>
    </cfRule>
  </conditionalFormatting>
  <conditionalFormatting sqref="B433:J433">
    <cfRule type="expression" dxfId="3388" priority="5577">
      <formula>$D432=""</formula>
    </cfRule>
  </conditionalFormatting>
  <conditionalFormatting sqref="B432:E433">
    <cfRule type="expression" dxfId="3387" priority="5578">
      <formula>MOD($B432,2)=0</formula>
    </cfRule>
    <cfRule type="expression" dxfId="3386" priority="5579">
      <formula>MOD($B432,2)=1</formula>
    </cfRule>
  </conditionalFormatting>
  <conditionalFormatting sqref="B434:J434">
    <cfRule type="expression" dxfId="3385" priority="5568">
      <formula>$D434=""</formula>
    </cfRule>
  </conditionalFormatting>
  <conditionalFormatting sqref="B435:J435">
    <cfRule type="expression" dxfId="3384" priority="5569">
      <formula>$D434=""</formula>
    </cfRule>
  </conditionalFormatting>
  <conditionalFormatting sqref="B434:E435">
    <cfRule type="expression" dxfId="3383" priority="5570">
      <formula>MOD($B434,2)=0</formula>
    </cfRule>
    <cfRule type="expression" dxfId="3382" priority="5571">
      <formula>MOD($B434,2)=1</formula>
    </cfRule>
  </conditionalFormatting>
  <conditionalFormatting sqref="B436:J436">
    <cfRule type="expression" dxfId="3381" priority="5560">
      <formula>$D436=""</formula>
    </cfRule>
  </conditionalFormatting>
  <conditionalFormatting sqref="B437:J437">
    <cfRule type="expression" dxfId="3380" priority="5561">
      <formula>$D436=""</formula>
    </cfRule>
  </conditionalFormatting>
  <conditionalFormatting sqref="B436:E437">
    <cfRule type="expression" dxfId="3379" priority="5562">
      <formula>MOD($B436,2)=0</formula>
    </cfRule>
    <cfRule type="expression" dxfId="3378" priority="5563">
      <formula>MOD($B436,2)=1</formula>
    </cfRule>
  </conditionalFormatting>
  <conditionalFormatting sqref="B438:J438">
    <cfRule type="expression" dxfId="3377" priority="5552">
      <formula>$D438=""</formula>
    </cfRule>
  </conditionalFormatting>
  <conditionalFormatting sqref="B439:J439">
    <cfRule type="expression" dxfId="3376" priority="5553">
      <formula>$D438=""</formula>
    </cfRule>
  </conditionalFormatting>
  <conditionalFormatting sqref="B438:E439">
    <cfRule type="expression" dxfId="3375" priority="5554">
      <formula>MOD($B438,2)=0</formula>
    </cfRule>
    <cfRule type="expression" dxfId="3374" priority="5555">
      <formula>MOD($B438,2)=1</formula>
    </cfRule>
  </conditionalFormatting>
  <conditionalFormatting sqref="B440:J440">
    <cfRule type="expression" dxfId="3373" priority="5544">
      <formula>$D440=""</formula>
    </cfRule>
  </conditionalFormatting>
  <conditionalFormatting sqref="B441:J441">
    <cfRule type="expression" dxfId="3372" priority="5545">
      <formula>$D440=""</formula>
    </cfRule>
  </conditionalFormatting>
  <conditionalFormatting sqref="B440:E441">
    <cfRule type="expression" dxfId="3371" priority="5546">
      <formula>MOD($B440,2)=0</formula>
    </cfRule>
    <cfRule type="expression" dxfId="3370" priority="5547">
      <formula>MOD($B440,2)=1</formula>
    </cfRule>
  </conditionalFormatting>
  <conditionalFormatting sqref="B442:J442">
    <cfRule type="expression" dxfId="3369" priority="5536">
      <formula>$D442=""</formula>
    </cfRule>
  </conditionalFormatting>
  <conditionalFormatting sqref="B443:J443">
    <cfRule type="expression" dxfId="3368" priority="5537">
      <formula>$D442=""</formula>
    </cfRule>
  </conditionalFormatting>
  <conditionalFormatting sqref="B442:E443">
    <cfRule type="expression" dxfId="3367" priority="5538">
      <formula>MOD($B442,2)=0</formula>
    </cfRule>
    <cfRule type="expression" dxfId="3366" priority="5539">
      <formula>MOD($B442,2)=1</formula>
    </cfRule>
  </conditionalFormatting>
  <conditionalFormatting sqref="B444:J444">
    <cfRule type="expression" dxfId="3365" priority="5528">
      <formula>$D444=""</formula>
    </cfRule>
  </conditionalFormatting>
  <conditionalFormatting sqref="B445:J445">
    <cfRule type="expression" dxfId="3364" priority="5529">
      <formula>$D444=""</formula>
    </cfRule>
  </conditionalFormatting>
  <conditionalFormatting sqref="B444:E445">
    <cfRule type="expression" dxfId="3363" priority="5530">
      <formula>MOD($B444,2)=0</formula>
    </cfRule>
    <cfRule type="expression" dxfId="3362" priority="5531">
      <formula>MOD($B444,2)=1</formula>
    </cfRule>
  </conditionalFormatting>
  <conditionalFormatting sqref="B446:J446">
    <cfRule type="expression" dxfId="3361" priority="5520">
      <formula>$D446=""</formula>
    </cfRule>
  </conditionalFormatting>
  <conditionalFormatting sqref="B447:J447">
    <cfRule type="expression" dxfId="3360" priority="5521">
      <formula>$D446=""</formula>
    </cfRule>
  </conditionalFormatting>
  <conditionalFormatting sqref="B446:E447">
    <cfRule type="expression" dxfId="3359" priority="5522">
      <formula>MOD($B446,2)=0</formula>
    </cfRule>
    <cfRule type="expression" dxfId="3358" priority="5523">
      <formula>MOD($B446,2)=1</formula>
    </cfRule>
  </conditionalFormatting>
  <conditionalFormatting sqref="B448:J448">
    <cfRule type="expression" dxfId="3357" priority="5512">
      <formula>$D448=""</formula>
    </cfRule>
  </conditionalFormatting>
  <conditionalFormatting sqref="B449:J449">
    <cfRule type="expression" dxfId="3356" priority="5513">
      <formula>$D448=""</formula>
    </cfRule>
  </conditionalFormatting>
  <conditionalFormatting sqref="B448:E449">
    <cfRule type="expression" dxfId="3355" priority="5514">
      <formula>MOD($B448,2)=0</formula>
    </cfRule>
    <cfRule type="expression" dxfId="3354" priority="5515">
      <formula>MOD($B448,2)=1</formula>
    </cfRule>
  </conditionalFormatting>
  <conditionalFormatting sqref="B450:J450">
    <cfRule type="expression" dxfId="3353" priority="5504">
      <formula>$D450=""</formula>
    </cfRule>
  </conditionalFormatting>
  <conditionalFormatting sqref="B451:J451">
    <cfRule type="expression" dxfId="3352" priority="5505">
      <formula>$D450=""</formula>
    </cfRule>
  </conditionalFormatting>
  <conditionalFormatting sqref="B450:E451">
    <cfRule type="expression" dxfId="3351" priority="5506">
      <formula>MOD($B450,2)=0</formula>
    </cfRule>
    <cfRule type="expression" dxfId="3350" priority="5507">
      <formula>MOD($B450,2)=1</formula>
    </cfRule>
  </conditionalFormatting>
  <conditionalFormatting sqref="B452:J452">
    <cfRule type="expression" dxfId="3349" priority="5496">
      <formula>$D452=""</formula>
    </cfRule>
  </conditionalFormatting>
  <conditionalFormatting sqref="B453:J453">
    <cfRule type="expression" dxfId="3348" priority="5497">
      <formula>$D452=""</formula>
    </cfRule>
  </conditionalFormatting>
  <conditionalFormatting sqref="B452:E453">
    <cfRule type="expression" dxfId="3347" priority="5498">
      <formula>MOD($B452,2)=0</formula>
    </cfRule>
    <cfRule type="expression" dxfId="3346" priority="5499">
      <formula>MOD($B452,2)=1</formula>
    </cfRule>
  </conditionalFormatting>
  <conditionalFormatting sqref="B454:J454">
    <cfRule type="expression" dxfId="3345" priority="5488">
      <formula>$D454=""</formula>
    </cfRule>
  </conditionalFormatting>
  <conditionalFormatting sqref="B455:J455">
    <cfRule type="expression" dxfId="3344" priority="5489">
      <formula>$D454=""</formula>
    </cfRule>
  </conditionalFormatting>
  <conditionalFormatting sqref="B454:E455">
    <cfRule type="expression" dxfId="3343" priority="5490">
      <formula>MOD($B454,2)=0</formula>
    </cfRule>
    <cfRule type="expression" dxfId="3342" priority="5491">
      <formula>MOD($B454,2)=1</formula>
    </cfRule>
  </conditionalFormatting>
  <conditionalFormatting sqref="B456:J456">
    <cfRule type="expression" dxfId="3341" priority="5480">
      <formula>$D456=""</formula>
    </cfRule>
  </conditionalFormatting>
  <conditionalFormatting sqref="B457:J457">
    <cfRule type="expression" dxfId="3340" priority="5481">
      <formula>$D456=""</formula>
    </cfRule>
  </conditionalFormatting>
  <conditionalFormatting sqref="B456:E457">
    <cfRule type="expression" dxfId="3339" priority="5482">
      <formula>MOD($B456,2)=0</formula>
    </cfRule>
    <cfRule type="expression" dxfId="3338" priority="5483">
      <formula>MOD($B456,2)=1</formula>
    </cfRule>
  </conditionalFormatting>
  <conditionalFormatting sqref="B458:J458">
    <cfRule type="expression" dxfId="3337" priority="5472">
      <formula>$D458=""</formula>
    </cfRule>
  </conditionalFormatting>
  <conditionalFormatting sqref="B459:J459">
    <cfRule type="expression" dxfId="3336" priority="5473">
      <formula>$D458=""</formula>
    </cfRule>
  </conditionalFormatting>
  <conditionalFormatting sqref="B458:E459">
    <cfRule type="expression" dxfId="3335" priority="5474">
      <formula>MOD($B458,2)=0</formula>
    </cfRule>
    <cfRule type="expression" dxfId="3334" priority="5475">
      <formula>MOD($B458,2)=1</formula>
    </cfRule>
  </conditionalFormatting>
  <conditionalFormatting sqref="B460:J460">
    <cfRule type="expression" dxfId="3333" priority="5464">
      <formula>$D460=""</formula>
    </cfRule>
  </conditionalFormatting>
  <conditionalFormatting sqref="B461:J461">
    <cfRule type="expression" dxfId="3332" priority="5465">
      <formula>$D460=""</formula>
    </cfRule>
  </conditionalFormatting>
  <conditionalFormatting sqref="B460:E461">
    <cfRule type="expression" dxfId="3331" priority="5466">
      <formula>MOD($B460,2)=0</formula>
    </cfRule>
    <cfRule type="expression" dxfId="3330" priority="5467">
      <formula>MOD($B460,2)=1</formula>
    </cfRule>
  </conditionalFormatting>
  <conditionalFormatting sqref="B462:J462">
    <cfRule type="expression" dxfId="3329" priority="5456">
      <formula>$D462=""</formula>
    </cfRule>
  </conditionalFormatting>
  <conditionalFormatting sqref="B463:J463">
    <cfRule type="expression" dxfId="3328" priority="5457">
      <formula>$D462=""</formula>
    </cfRule>
  </conditionalFormatting>
  <conditionalFormatting sqref="B462:E463">
    <cfRule type="expression" dxfId="3327" priority="5458">
      <formula>MOD($B462,2)=0</formula>
    </cfRule>
    <cfRule type="expression" dxfId="3326" priority="5459">
      <formula>MOD($B462,2)=1</formula>
    </cfRule>
  </conditionalFormatting>
  <conditionalFormatting sqref="B464:J464">
    <cfRule type="expression" dxfId="3325" priority="5448">
      <formula>$D464=""</formula>
    </cfRule>
  </conditionalFormatting>
  <conditionalFormatting sqref="B465:J465">
    <cfRule type="expression" dxfId="3324" priority="5449">
      <formula>$D464=""</formula>
    </cfRule>
  </conditionalFormatting>
  <conditionalFormatting sqref="B464:E465">
    <cfRule type="expression" dxfId="3323" priority="5450">
      <formula>MOD($B464,2)=0</formula>
    </cfRule>
    <cfRule type="expression" dxfId="3322" priority="5451">
      <formula>MOD($B464,2)=1</formula>
    </cfRule>
  </conditionalFormatting>
  <conditionalFormatting sqref="B466:J466">
    <cfRule type="expression" dxfId="3321" priority="5440">
      <formula>$D466=""</formula>
    </cfRule>
  </conditionalFormatting>
  <conditionalFormatting sqref="B467:J467">
    <cfRule type="expression" dxfId="3320" priority="5441">
      <formula>$D466=""</formula>
    </cfRule>
  </conditionalFormatting>
  <conditionalFormatting sqref="B466:E467">
    <cfRule type="expression" dxfId="3319" priority="5442">
      <formula>MOD($B466,2)=0</formula>
    </cfRule>
    <cfRule type="expression" dxfId="3318" priority="5443">
      <formula>MOD($B466,2)=1</formula>
    </cfRule>
  </conditionalFormatting>
  <conditionalFormatting sqref="B468:J468">
    <cfRule type="expression" dxfId="3317" priority="5432">
      <formula>$D468=""</formula>
    </cfRule>
  </conditionalFormatting>
  <conditionalFormatting sqref="B469:J469">
    <cfRule type="expression" dxfId="3316" priority="5433">
      <formula>$D468=""</formula>
    </cfRule>
  </conditionalFormatting>
  <conditionalFormatting sqref="B468:E469">
    <cfRule type="expression" dxfId="3315" priority="5434">
      <formula>MOD($B468,2)=0</formula>
    </cfRule>
    <cfRule type="expression" dxfId="3314" priority="5435">
      <formula>MOD($B468,2)=1</formula>
    </cfRule>
  </conditionalFormatting>
  <conditionalFormatting sqref="B470:J470">
    <cfRule type="expression" dxfId="3313" priority="5424">
      <formula>$D470=""</formula>
    </cfRule>
  </conditionalFormatting>
  <conditionalFormatting sqref="B471:J471">
    <cfRule type="expression" dxfId="3312" priority="5425">
      <formula>$D470=""</formula>
    </cfRule>
  </conditionalFormatting>
  <conditionalFormatting sqref="B470:E471">
    <cfRule type="expression" dxfId="3311" priority="5426">
      <formula>MOD($B470,2)=0</formula>
    </cfRule>
    <cfRule type="expression" dxfId="3310" priority="5427">
      <formula>MOD($B470,2)=1</formula>
    </cfRule>
  </conditionalFormatting>
  <conditionalFormatting sqref="B472:J472">
    <cfRule type="expression" dxfId="3309" priority="5416">
      <formula>$D472=""</formula>
    </cfRule>
  </conditionalFormatting>
  <conditionalFormatting sqref="B473:J473">
    <cfRule type="expression" dxfId="3308" priority="5417">
      <formula>$D472=""</formula>
    </cfRule>
  </conditionalFormatting>
  <conditionalFormatting sqref="B472:E473">
    <cfRule type="expression" dxfId="3307" priority="5418">
      <formula>MOD($B472,2)=0</formula>
    </cfRule>
    <cfRule type="expression" dxfId="3306" priority="5419">
      <formula>MOD($B472,2)=1</formula>
    </cfRule>
  </conditionalFormatting>
  <conditionalFormatting sqref="B474:J474">
    <cfRule type="expression" dxfId="3305" priority="5408">
      <formula>$D474=""</formula>
    </cfRule>
  </conditionalFormatting>
  <conditionalFormatting sqref="B475:J475">
    <cfRule type="expression" dxfId="3304" priority="5409">
      <formula>$D474=""</formula>
    </cfRule>
  </conditionalFormatting>
  <conditionalFormatting sqref="B474:E475">
    <cfRule type="expression" dxfId="3303" priority="5410">
      <formula>MOD($B474,2)=0</formula>
    </cfRule>
    <cfRule type="expression" dxfId="3302" priority="5411">
      <formula>MOD($B474,2)=1</formula>
    </cfRule>
  </conditionalFormatting>
  <conditionalFormatting sqref="B476:J476">
    <cfRule type="expression" dxfId="3301" priority="5400">
      <formula>$D476=""</formula>
    </cfRule>
  </conditionalFormatting>
  <conditionalFormatting sqref="B477:J477">
    <cfRule type="expression" dxfId="3300" priority="5401">
      <formula>$D476=""</formula>
    </cfRule>
  </conditionalFormatting>
  <conditionalFormatting sqref="B476:E477">
    <cfRule type="expression" dxfId="3299" priority="5402">
      <formula>MOD($B476,2)=0</formula>
    </cfRule>
    <cfRule type="expression" dxfId="3298" priority="5403">
      <formula>MOD($B476,2)=1</formula>
    </cfRule>
  </conditionalFormatting>
  <conditionalFormatting sqref="B478:J478">
    <cfRule type="expression" dxfId="3297" priority="5392">
      <formula>$D478=""</formula>
    </cfRule>
  </conditionalFormatting>
  <conditionalFormatting sqref="B479:J479">
    <cfRule type="expression" dxfId="3296" priority="5393">
      <formula>$D478=""</formula>
    </cfRule>
  </conditionalFormatting>
  <conditionalFormatting sqref="B478:E479">
    <cfRule type="expression" dxfId="3295" priority="5394">
      <formula>MOD($B478,2)=0</formula>
    </cfRule>
    <cfRule type="expression" dxfId="3294" priority="5395">
      <formula>MOD($B478,2)=1</formula>
    </cfRule>
  </conditionalFormatting>
  <conditionalFormatting sqref="B480:J480">
    <cfRule type="expression" dxfId="3293" priority="5384">
      <formula>$D480=""</formula>
    </cfRule>
  </conditionalFormatting>
  <conditionalFormatting sqref="B481:J481">
    <cfRule type="expression" dxfId="3292" priority="5385">
      <formula>$D480=""</formula>
    </cfRule>
  </conditionalFormatting>
  <conditionalFormatting sqref="B480:E481">
    <cfRule type="expression" dxfId="3291" priority="5386">
      <formula>MOD($B480,2)=0</formula>
    </cfRule>
    <cfRule type="expression" dxfId="3290" priority="5387">
      <formula>MOD($B480,2)=1</formula>
    </cfRule>
  </conditionalFormatting>
  <conditionalFormatting sqref="B482:J482">
    <cfRule type="expression" dxfId="3289" priority="5376">
      <formula>$D482=""</formula>
    </cfRule>
  </conditionalFormatting>
  <conditionalFormatting sqref="B483:J483">
    <cfRule type="expression" dxfId="3288" priority="5377">
      <formula>$D482=""</formula>
    </cfRule>
  </conditionalFormatting>
  <conditionalFormatting sqref="B482:E483">
    <cfRule type="expression" dxfId="3287" priority="5378">
      <formula>MOD($B482,2)=0</formula>
    </cfRule>
    <cfRule type="expression" dxfId="3286" priority="5379">
      <formula>MOD($B482,2)=1</formula>
    </cfRule>
  </conditionalFormatting>
  <conditionalFormatting sqref="B484:J484">
    <cfRule type="expression" dxfId="3285" priority="5368">
      <formula>$D484=""</formula>
    </cfRule>
  </conditionalFormatting>
  <conditionalFormatting sqref="B485:J485">
    <cfRule type="expression" dxfId="3284" priority="5369">
      <formula>$D484=""</formula>
    </cfRule>
  </conditionalFormatting>
  <conditionalFormatting sqref="B484:E485">
    <cfRule type="expression" dxfId="3283" priority="5370">
      <formula>MOD($B484,2)=0</formula>
    </cfRule>
    <cfRule type="expression" dxfId="3282" priority="5371">
      <formula>MOD($B484,2)=1</formula>
    </cfRule>
  </conditionalFormatting>
  <conditionalFormatting sqref="B486:J486">
    <cfRule type="expression" dxfId="3281" priority="5360">
      <formula>$D486=""</formula>
    </cfRule>
  </conditionalFormatting>
  <conditionalFormatting sqref="B487:J487">
    <cfRule type="expression" dxfId="3280" priority="5361">
      <formula>$D486=""</formula>
    </cfRule>
  </conditionalFormatting>
  <conditionalFormatting sqref="B486:E487">
    <cfRule type="expression" dxfId="3279" priority="5362">
      <formula>MOD($B486,2)=0</formula>
    </cfRule>
    <cfRule type="expression" dxfId="3278" priority="5363">
      <formula>MOD($B486,2)=1</formula>
    </cfRule>
  </conditionalFormatting>
  <conditionalFormatting sqref="B488:J488">
    <cfRule type="expression" dxfId="3277" priority="5352">
      <formula>$D488=""</formula>
    </cfRule>
  </conditionalFormatting>
  <conditionalFormatting sqref="B489:J489">
    <cfRule type="expression" dxfId="3276" priority="5353">
      <formula>$D488=""</formula>
    </cfRule>
  </conditionalFormatting>
  <conditionalFormatting sqref="B488:E489">
    <cfRule type="expression" dxfId="3275" priority="5354">
      <formula>MOD($B488,2)=0</formula>
    </cfRule>
    <cfRule type="expression" dxfId="3274" priority="5355">
      <formula>MOD($B488,2)=1</formula>
    </cfRule>
  </conditionalFormatting>
  <conditionalFormatting sqref="B490:J490">
    <cfRule type="expression" dxfId="3273" priority="5344">
      <formula>$D490=""</formula>
    </cfRule>
  </conditionalFormatting>
  <conditionalFormatting sqref="B491:J491">
    <cfRule type="expression" dxfId="3272" priority="5345">
      <formula>$D490=""</formula>
    </cfRule>
  </conditionalFormatting>
  <conditionalFormatting sqref="B490:E491">
    <cfRule type="expression" dxfId="3271" priority="5346">
      <formula>MOD($B490,2)=0</formula>
    </cfRule>
    <cfRule type="expression" dxfId="3270" priority="5347">
      <formula>MOD($B490,2)=1</formula>
    </cfRule>
  </conditionalFormatting>
  <conditionalFormatting sqref="B492:J492">
    <cfRule type="expression" dxfId="3269" priority="5336">
      <formula>$D492=""</formula>
    </cfRule>
  </conditionalFormatting>
  <conditionalFormatting sqref="B493:J493">
    <cfRule type="expression" dxfId="3268" priority="5337">
      <formula>$D492=""</formula>
    </cfRule>
  </conditionalFormatting>
  <conditionalFormatting sqref="B492:E493">
    <cfRule type="expression" dxfId="3267" priority="5338">
      <formula>MOD($B492,2)=0</formula>
    </cfRule>
    <cfRule type="expression" dxfId="3266" priority="5339">
      <formula>MOD($B492,2)=1</formula>
    </cfRule>
  </conditionalFormatting>
  <conditionalFormatting sqref="B494:J494">
    <cfRule type="expression" dxfId="3265" priority="5328">
      <formula>$D494=""</formula>
    </cfRule>
  </conditionalFormatting>
  <conditionalFormatting sqref="B495:J495">
    <cfRule type="expression" dxfId="3264" priority="5329">
      <formula>$D494=""</formula>
    </cfRule>
  </conditionalFormatting>
  <conditionalFormatting sqref="B494:E495">
    <cfRule type="expression" dxfId="3263" priority="5330">
      <formula>MOD($B494,2)=0</formula>
    </cfRule>
    <cfRule type="expression" dxfId="3262" priority="5331">
      <formula>MOD($B494,2)=1</formula>
    </cfRule>
  </conditionalFormatting>
  <conditionalFormatting sqref="B496:J496">
    <cfRule type="expression" dxfId="3261" priority="5320">
      <formula>$D496=""</formula>
    </cfRule>
  </conditionalFormatting>
  <conditionalFormatting sqref="B497:J497">
    <cfRule type="expression" dxfId="3260" priority="5321">
      <formula>$D496=""</formula>
    </cfRule>
  </conditionalFormatting>
  <conditionalFormatting sqref="B496:E497">
    <cfRule type="expression" dxfId="3259" priority="5322">
      <formula>MOD($B496,2)=0</formula>
    </cfRule>
    <cfRule type="expression" dxfId="3258" priority="5323">
      <formula>MOD($B496,2)=1</formula>
    </cfRule>
  </conditionalFormatting>
  <conditionalFormatting sqref="B498:J498">
    <cfRule type="expression" dxfId="3257" priority="5312">
      <formula>$D498=""</formula>
    </cfRule>
  </conditionalFormatting>
  <conditionalFormatting sqref="B499:J499">
    <cfRule type="expression" dxfId="3256" priority="5313">
      <formula>$D498=""</formula>
    </cfRule>
  </conditionalFormatting>
  <conditionalFormatting sqref="B498:E499">
    <cfRule type="expression" dxfId="3255" priority="5314">
      <formula>MOD($B498,2)=0</formula>
    </cfRule>
    <cfRule type="expression" dxfId="3254" priority="5315">
      <formula>MOD($B498,2)=1</formula>
    </cfRule>
  </conditionalFormatting>
  <conditionalFormatting sqref="B500:J500">
    <cfRule type="expression" dxfId="3253" priority="5304">
      <formula>$D500=""</formula>
    </cfRule>
  </conditionalFormatting>
  <conditionalFormatting sqref="B501:J501">
    <cfRule type="expression" dxfId="3252" priority="5305">
      <formula>$D500=""</formula>
    </cfRule>
  </conditionalFormatting>
  <conditionalFormatting sqref="B500:E501">
    <cfRule type="expression" dxfId="3251" priority="5306">
      <formula>MOD($B500,2)=0</formula>
    </cfRule>
    <cfRule type="expression" dxfId="3250" priority="5307">
      <formula>MOD($B500,2)=1</formula>
    </cfRule>
  </conditionalFormatting>
  <conditionalFormatting sqref="B502:J502">
    <cfRule type="expression" dxfId="3249" priority="5296">
      <formula>$D502=""</formula>
    </cfRule>
  </conditionalFormatting>
  <conditionalFormatting sqref="B503:J503">
    <cfRule type="expression" dxfId="3248" priority="5297">
      <formula>$D502=""</formula>
    </cfRule>
  </conditionalFormatting>
  <conditionalFormatting sqref="B502:E503">
    <cfRule type="expression" dxfId="3247" priority="5298">
      <formula>MOD($B502,2)=0</formula>
    </cfRule>
    <cfRule type="expression" dxfId="3246" priority="5299">
      <formula>MOD($B502,2)=1</formula>
    </cfRule>
  </conditionalFormatting>
  <conditionalFormatting sqref="B504:J504">
    <cfRule type="expression" dxfId="3245" priority="5288">
      <formula>$D504=""</formula>
    </cfRule>
  </conditionalFormatting>
  <conditionalFormatting sqref="B505:J505">
    <cfRule type="expression" dxfId="3244" priority="5289">
      <formula>$D504=""</formula>
    </cfRule>
  </conditionalFormatting>
  <conditionalFormatting sqref="B504:E505">
    <cfRule type="expression" dxfId="3243" priority="5290">
      <formula>MOD($B504,2)=0</formula>
    </cfRule>
    <cfRule type="expression" dxfId="3242" priority="5291">
      <formula>MOD($B504,2)=1</formula>
    </cfRule>
  </conditionalFormatting>
  <conditionalFormatting sqref="B506:J506">
    <cfRule type="expression" dxfId="3241" priority="5280">
      <formula>$D506=""</formula>
    </cfRule>
  </conditionalFormatting>
  <conditionalFormatting sqref="B507:J507">
    <cfRule type="expression" dxfId="3240" priority="5281">
      <formula>$D506=""</formula>
    </cfRule>
  </conditionalFormatting>
  <conditionalFormatting sqref="B506:E507">
    <cfRule type="expression" dxfId="3239" priority="5282">
      <formula>MOD($B506,2)=0</formula>
    </cfRule>
    <cfRule type="expression" dxfId="3238" priority="5283">
      <formula>MOD($B506,2)=1</formula>
    </cfRule>
  </conditionalFormatting>
  <conditionalFormatting sqref="B508:J508">
    <cfRule type="expression" dxfId="3237" priority="5272">
      <formula>$D508=""</formula>
    </cfRule>
  </conditionalFormatting>
  <conditionalFormatting sqref="B509:J509">
    <cfRule type="expression" dxfId="3236" priority="5273">
      <formula>$D508=""</formula>
    </cfRule>
  </conditionalFormatting>
  <conditionalFormatting sqref="B508:E509">
    <cfRule type="expression" dxfId="3235" priority="5274">
      <formula>MOD($B508,2)=0</formula>
    </cfRule>
    <cfRule type="expression" dxfId="3234" priority="5275">
      <formula>MOD($B508,2)=1</formula>
    </cfRule>
  </conditionalFormatting>
  <conditionalFormatting sqref="B510:J510">
    <cfRule type="expression" dxfId="3233" priority="5264">
      <formula>$D510=""</formula>
    </cfRule>
  </conditionalFormatting>
  <conditionalFormatting sqref="B511:J511">
    <cfRule type="expression" dxfId="3232" priority="5265">
      <formula>$D510=""</formula>
    </cfRule>
  </conditionalFormatting>
  <conditionalFormatting sqref="B510:E511">
    <cfRule type="expression" dxfId="3231" priority="5266">
      <formula>MOD($B510,2)=0</formula>
    </cfRule>
    <cfRule type="expression" dxfId="3230" priority="5267">
      <formula>MOD($B510,2)=1</formula>
    </cfRule>
  </conditionalFormatting>
  <conditionalFormatting sqref="B512:J512">
    <cfRule type="expression" dxfId="3229" priority="5256">
      <formula>$D512=""</formula>
    </cfRule>
  </conditionalFormatting>
  <conditionalFormatting sqref="B513:J513">
    <cfRule type="expression" dxfId="3228" priority="5257">
      <formula>$D512=""</formula>
    </cfRule>
  </conditionalFormatting>
  <conditionalFormatting sqref="B512:E513">
    <cfRule type="expression" dxfId="3227" priority="5258">
      <formula>MOD($B512,2)=0</formula>
    </cfRule>
    <cfRule type="expression" dxfId="3226" priority="5259">
      <formula>MOD($B512,2)=1</formula>
    </cfRule>
  </conditionalFormatting>
  <conditionalFormatting sqref="B514:J514">
    <cfRule type="expression" dxfId="3225" priority="5248">
      <formula>$D514=""</formula>
    </cfRule>
  </conditionalFormatting>
  <conditionalFormatting sqref="B515:J515">
    <cfRule type="expression" dxfId="3224" priority="5249">
      <formula>$D514=""</formula>
    </cfRule>
  </conditionalFormatting>
  <conditionalFormatting sqref="B514:E515">
    <cfRule type="expression" dxfId="3223" priority="5250">
      <formula>MOD($B514,2)=0</formula>
    </cfRule>
    <cfRule type="expression" dxfId="3222" priority="5251">
      <formula>MOD($B514,2)=1</formula>
    </cfRule>
  </conditionalFormatting>
  <conditionalFormatting sqref="B516:J516">
    <cfRule type="expression" dxfId="3221" priority="5240">
      <formula>$D516=""</formula>
    </cfRule>
  </conditionalFormatting>
  <conditionalFormatting sqref="B517:J517">
    <cfRule type="expression" dxfId="3220" priority="5241">
      <formula>$D516=""</formula>
    </cfRule>
  </conditionalFormatting>
  <conditionalFormatting sqref="B516:E517">
    <cfRule type="expression" dxfId="3219" priority="5242">
      <formula>MOD($B516,2)=0</formula>
    </cfRule>
    <cfRule type="expression" dxfId="3218" priority="5243">
      <formula>MOD($B516,2)=1</formula>
    </cfRule>
  </conditionalFormatting>
  <conditionalFormatting sqref="B518:J518">
    <cfRule type="expression" dxfId="3217" priority="5232">
      <formula>$D518=""</formula>
    </cfRule>
  </conditionalFormatting>
  <conditionalFormatting sqref="B519:J519">
    <cfRule type="expression" dxfId="3216" priority="5233">
      <formula>$D518=""</formula>
    </cfRule>
  </conditionalFormatting>
  <conditionalFormatting sqref="B518:E519">
    <cfRule type="expression" dxfId="3215" priority="5234">
      <formula>MOD($B518,2)=0</formula>
    </cfRule>
    <cfRule type="expression" dxfId="3214" priority="5235">
      <formula>MOD($B518,2)=1</formula>
    </cfRule>
  </conditionalFormatting>
  <conditionalFormatting sqref="B520:J520">
    <cfRule type="expression" dxfId="3213" priority="5224">
      <formula>$D520=""</formula>
    </cfRule>
  </conditionalFormatting>
  <conditionalFormatting sqref="B521:J521">
    <cfRule type="expression" dxfId="3212" priority="5225">
      <formula>$D520=""</formula>
    </cfRule>
  </conditionalFormatting>
  <conditionalFormatting sqref="B520:E521">
    <cfRule type="expression" dxfId="3211" priority="5226">
      <formula>MOD($B520,2)=0</formula>
    </cfRule>
    <cfRule type="expression" dxfId="3210" priority="5227">
      <formula>MOD($B520,2)=1</formula>
    </cfRule>
  </conditionalFormatting>
  <conditionalFormatting sqref="B522:J522">
    <cfRule type="expression" dxfId="3209" priority="5216">
      <formula>$D522=""</formula>
    </cfRule>
  </conditionalFormatting>
  <conditionalFormatting sqref="B523:J523">
    <cfRule type="expression" dxfId="3208" priority="5217">
      <formula>$D522=""</formula>
    </cfRule>
  </conditionalFormatting>
  <conditionalFormatting sqref="B522:E523">
    <cfRule type="expression" dxfId="3207" priority="5218">
      <formula>MOD($B522,2)=0</formula>
    </cfRule>
    <cfRule type="expression" dxfId="3206" priority="5219">
      <formula>MOD($B522,2)=1</formula>
    </cfRule>
  </conditionalFormatting>
  <conditionalFormatting sqref="B524:J524">
    <cfRule type="expression" dxfId="3205" priority="5208">
      <formula>$D524=""</formula>
    </cfRule>
  </conditionalFormatting>
  <conditionalFormatting sqref="B525:J525">
    <cfRule type="expression" dxfId="3204" priority="5209">
      <formula>$D524=""</formula>
    </cfRule>
  </conditionalFormatting>
  <conditionalFormatting sqref="B524:E525">
    <cfRule type="expression" dxfId="3203" priority="5210">
      <formula>MOD($B524,2)=0</formula>
    </cfRule>
    <cfRule type="expression" dxfId="3202" priority="5211">
      <formula>MOD($B524,2)=1</formula>
    </cfRule>
  </conditionalFormatting>
  <conditionalFormatting sqref="B526:J526">
    <cfRule type="expression" dxfId="3201" priority="5200">
      <formula>$D526=""</formula>
    </cfRule>
  </conditionalFormatting>
  <conditionalFormatting sqref="B527:J527">
    <cfRule type="expression" dxfId="3200" priority="5201">
      <formula>$D526=""</formula>
    </cfRule>
  </conditionalFormatting>
  <conditionalFormatting sqref="B526:E527">
    <cfRule type="expression" dxfId="3199" priority="5202">
      <formula>MOD($B526,2)=0</formula>
    </cfRule>
    <cfRule type="expression" dxfId="3198" priority="5203">
      <formula>MOD($B526,2)=1</formula>
    </cfRule>
  </conditionalFormatting>
  <conditionalFormatting sqref="B528:J528">
    <cfRule type="expression" dxfId="3197" priority="5192">
      <formula>$D528=""</formula>
    </cfRule>
  </conditionalFormatting>
  <conditionalFormatting sqref="B529:J529">
    <cfRule type="expression" dxfId="3196" priority="5193">
      <formula>$D528=""</formula>
    </cfRule>
  </conditionalFormatting>
  <conditionalFormatting sqref="B528:E529">
    <cfRule type="expression" dxfId="3195" priority="5194">
      <formula>MOD($B528,2)=0</formula>
    </cfRule>
    <cfRule type="expression" dxfId="3194" priority="5195">
      <formula>MOD($B528,2)=1</formula>
    </cfRule>
  </conditionalFormatting>
  <conditionalFormatting sqref="B530:J530">
    <cfRule type="expression" dxfId="3193" priority="5184">
      <formula>$D530=""</formula>
    </cfRule>
  </conditionalFormatting>
  <conditionalFormatting sqref="B531:J531">
    <cfRule type="expression" dxfId="3192" priority="5185">
      <formula>$D530=""</formula>
    </cfRule>
  </conditionalFormatting>
  <conditionalFormatting sqref="B530:E531">
    <cfRule type="expression" dxfId="3191" priority="5186">
      <formula>MOD($B530,2)=0</formula>
    </cfRule>
    <cfRule type="expression" dxfId="3190" priority="5187">
      <formula>MOD($B530,2)=1</formula>
    </cfRule>
  </conditionalFormatting>
  <conditionalFormatting sqref="B532:J532">
    <cfRule type="expression" dxfId="3189" priority="5176">
      <formula>$D532=""</formula>
    </cfRule>
  </conditionalFormatting>
  <conditionalFormatting sqref="B533:J533">
    <cfRule type="expression" dxfId="3188" priority="5177">
      <formula>$D532=""</formula>
    </cfRule>
  </conditionalFormatting>
  <conditionalFormatting sqref="B532:E533">
    <cfRule type="expression" dxfId="3187" priority="5178">
      <formula>MOD($B532,2)=0</formula>
    </cfRule>
    <cfRule type="expression" dxfId="3186" priority="5179">
      <formula>MOD($B532,2)=1</formula>
    </cfRule>
  </conditionalFormatting>
  <conditionalFormatting sqref="B534:J534">
    <cfRule type="expression" dxfId="3185" priority="5168">
      <formula>$D534=""</formula>
    </cfRule>
  </conditionalFormatting>
  <conditionalFormatting sqref="B535:J535">
    <cfRule type="expression" dxfId="3184" priority="5169">
      <formula>$D534=""</formula>
    </cfRule>
  </conditionalFormatting>
  <conditionalFormatting sqref="B534:E535">
    <cfRule type="expression" dxfId="3183" priority="5170">
      <formula>MOD($B534,2)=0</formula>
    </cfRule>
    <cfRule type="expression" dxfId="3182" priority="5171">
      <formula>MOD($B534,2)=1</formula>
    </cfRule>
  </conditionalFormatting>
  <conditionalFormatting sqref="B536:J536">
    <cfRule type="expression" dxfId="3181" priority="5160">
      <formula>$D536=""</formula>
    </cfRule>
  </conditionalFormatting>
  <conditionalFormatting sqref="B537:J537">
    <cfRule type="expression" dxfId="3180" priority="5161">
      <formula>$D536=""</formula>
    </cfRule>
  </conditionalFormatting>
  <conditionalFormatting sqref="B536:E537">
    <cfRule type="expression" dxfId="3179" priority="5162">
      <formula>MOD($B536,2)=0</formula>
    </cfRule>
    <cfRule type="expression" dxfId="3178" priority="5163">
      <formula>MOD($B536,2)=1</formula>
    </cfRule>
  </conditionalFormatting>
  <conditionalFormatting sqref="B538:J538">
    <cfRule type="expression" dxfId="3177" priority="5152">
      <formula>$D538=""</formula>
    </cfRule>
  </conditionalFormatting>
  <conditionalFormatting sqref="B539:J539">
    <cfRule type="expression" dxfId="3176" priority="5153">
      <formula>$D538=""</formula>
    </cfRule>
  </conditionalFormatting>
  <conditionalFormatting sqref="B538:E539">
    <cfRule type="expression" dxfId="3175" priority="5154">
      <formula>MOD($B538,2)=0</formula>
    </cfRule>
    <cfRule type="expression" dxfId="3174" priority="5155">
      <formula>MOD($B538,2)=1</formula>
    </cfRule>
  </conditionalFormatting>
  <conditionalFormatting sqref="B540:J540">
    <cfRule type="expression" dxfId="3173" priority="5144">
      <formula>$D540=""</formula>
    </cfRule>
  </conditionalFormatting>
  <conditionalFormatting sqref="B541:J541">
    <cfRule type="expression" dxfId="3172" priority="5145">
      <formula>$D540=""</formula>
    </cfRule>
  </conditionalFormatting>
  <conditionalFormatting sqref="B540:E541">
    <cfRule type="expression" dxfId="3171" priority="5146">
      <formula>MOD($B540,2)=0</formula>
    </cfRule>
    <cfRule type="expression" dxfId="3170" priority="5147">
      <formula>MOD($B540,2)=1</formula>
    </cfRule>
  </conditionalFormatting>
  <conditionalFormatting sqref="B542:J542">
    <cfRule type="expression" dxfId="3169" priority="5136">
      <formula>$D542=""</formula>
    </cfRule>
  </conditionalFormatting>
  <conditionalFormatting sqref="B543:J543">
    <cfRule type="expression" dxfId="3168" priority="5137">
      <formula>$D542=""</formula>
    </cfRule>
  </conditionalFormatting>
  <conditionalFormatting sqref="B542:E543">
    <cfRule type="expression" dxfId="3167" priority="5138">
      <formula>MOD($B542,2)=0</formula>
    </cfRule>
    <cfRule type="expression" dxfId="3166" priority="5139">
      <formula>MOD($B542,2)=1</formula>
    </cfRule>
  </conditionalFormatting>
  <conditionalFormatting sqref="B544:J544">
    <cfRule type="expression" dxfId="3165" priority="5128">
      <formula>$D544=""</formula>
    </cfRule>
  </conditionalFormatting>
  <conditionalFormatting sqref="B545:J545">
    <cfRule type="expression" dxfId="3164" priority="5129">
      <formula>$D544=""</formula>
    </cfRule>
  </conditionalFormatting>
  <conditionalFormatting sqref="B544:E545">
    <cfRule type="expression" dxfId="3163" priority="5130">
      <formula>MOD($B544,2)=0</formula>
    </cfRule>
    <cfRule type="expression" dxfId="3162" priority="5131">
      <formula>MOD($B544,2)=1</formula>
    </cfRule>
  </conditionalFormatting>
  <conditionalFormatting sqref="B546:J546">
    <cfRule type="expression" dxfId="3161" priority="5120">
      <formula>$D546=""</formula>
    </cfRule>
  </conditionalFormatting>
  <conditionalFormatting sqref="B547:J547">
    <cfRule type="expression" dxfId="3160" priority="5121">
      <formula>$D546=""</formula>
    </cfRule>
  </conditionalFormatting>
  <conditionalFormatting sqref="B546:E547">
    <cfRule type="expression" dxfId="3159" priority="5122">
      <formula>MOD($B546,2)=0</formula>
    </cfRule>
    <cfRule type="expression" dxfId="3158" priority="5123">
      <formula>MOD($B546,2)=1</formula>
    </cfRule>
  </conditionalFormatting>
  <conditionalFormatting sqref="B548:J548">
    <cfRule type="expression" dxfId="3157" priority="5112">
      <formula>$D548=""</formula>
    </cfRule>
  </conditionalFormatting>
  <conditionalFormatting sqref="B549:J549">
    <cfRule type="expression" dxfId="3156" priority="5113">
      <formula>$D548=""</formula>
    </cfRule>
  </conditionalFormatting>
  <conditionalFormatting sqref="B548:E549">
    <cfRule type="expression" dxfId="3155" priority="5114">
      <formula>MOD($B548,2)=0</formula>
    </cfRule>
    <cfRule type="expression" dxfId="3154" priority="5115">
      <formula>MOD($B548,2)=1</formula>
    </cfRule>
  </conditionalFormatting>
  <conditionalFormatting sqref="B550:J550">
    <cfRule type="expression" dxfId="3153" priority="5104">
      <formula>$D550=""</formula>
    </cfRule>
  </conditionalFormatting>
  <conditionalFormatting sqref="B551:J551">
    <cfRule type="expression" dxfId="3152" priority="5105">
      <formula>$D550=""</formula>
    </cfRule>
  </conditionalFormatting>
  <conditionalFormatting sqref="B550:E551">
    <cfRule type="expression" dxfId="3151" priority="5106">
      <formula>MOD($B550,2)=0</formula>
    </cfRule>
    <cfRule type="expression" dxfId="3150" priority="5107">
      <formula>MOD($B550,2)=1</formula>
    </cfRule>
  </conditionalFormatting>
  <conditionalFormatting sqref="B552:J552">
    <cfRule type="expression" dxfId="3149" priority="5096">
      <formula>$D552=""</formula>
    </cfRule>
  </conditionalFormatting>
  <conditionalFormatting sqref="B553:J553">
    <cfRule type="expression" dxfId="3148" priority="5097">
      <formula>$D552=""</formula>
    </cfRule>
  </conditionalFormatting>
  <conditionalFormatting sqref="B552:E553">
    <cfRule type="expression" dxfId="3147" priority="5098">
      <formula>MOD($B552,2)=0</formula>
    </cfRule>
    <cfRule type="expression" dxfId="3146" priority="5099">
      <formula>MOD($B552,2)=1</formula>
    </cfRule>
  </conditionalFormatting>
  <conditionalFormatting sqref="B554:J554">
    <cfRule type="expression" dxfId="3145" priority="5088">
      <formula>$D554=""</formula>
    </cfRule>
  </conditionalFormatting>
  <conditionalFormatting sqref="B555:J555">
    <cfRule type="expression" dxfId="3144" priority="5089">
      <formula>$D554=""</formula>
    </cfRule>
  </conditionalFormatting>
  <conditionalFormatting sqref="B554:E555">
    <cfRule type="expression" dxfId="3143" priority="5090">
      <formula>MOD($B554,2)=0</formula>
    </cfRule>
    <cfRule type="expression" dxfId="3142" priority="5091">
      <formula>MOD($B554,2)=1</formula>
    </cfRule>
  </conditionalFormatting>
  <conditionalFormatting sqref="B556:J556">
    <cfRule type="expression" dxfId="3141" priority="5080">
      <formula>$D556=""</formula>
    </cfRule>
  </conditionalFormatting>
  <conditionalFormatting sqref="B557:J557">
    <cfRule type="expression" dxfId="3140" priority="5081">
      <formula>$D556=""</formula>
    </cfRule>
  </conditionalFormatting>
  <conditionalFormatting sqref="B556:E557">
    <cfRule type="expression" dxfId="3139" priority="5082">
      <formula>MOD($B556,2)=0</formula>
    </cfRule>
    <cfRule type="expression" dxfId="3138" priority="5083">
      <formula>MOD($B556,2)=1</formula>
    </cfRule>
  </conditionalFormatting>
  <conditionalFormatting sqref="B558:J558">
    <cfRule type="expression" dxfId="3137" priority="5072">
      <formula>$D558=""</formula>
    </cfRule>
  </conditionalFormatting>
  <conditionalFormatting sqref="B559:J559">
    <cfRule type="expression" dxfId="3136" priority="5073">
      <formula>$D558=""</formula>
    </cfRule>
  </conditionalFormatting>
  <conditionalFormatting sqref="B558:E559">
    <cfRule type="expression" dxfId="3135" priority="5074">
      <formula>MOD($B558,2)=0</formula>
    </cfRule>
    <cfRule type="expression" dxfId="3134" priority="5075">
      <formula>MOD($B558,2)=1</formula>
    </cfRule>
  </conditionalFormatting>
  <conditionalFormatting sqref="B560:J560">
    <cfRule type="expression" dxfId="3133" priority="5064">
      <formula>$D560=""</formula>
    </cfRule>
  </conditionalFormatting>
  <conditionalFormatting sqref="B561:J561">
    <cfRule type="expression" dxfId="3132" priority="5065">
      <formula>$D560=""</formula>
    </cfRule>
  </conditionalFormatting>
  <conditionalFormatting sqref="B560:E561">
    <cfRule type="expression" dxfId="3131" priority="5066">
      <formula>MOD($B560,2)=0</formula>
    </cfRule>
    <cfRule type="expression" dxfId="3130" priority="5067">
      <formula>MOD($B560,2)=1</formula>
    </cfRule>
  </conditionalFormatting>
  <conditionalFormatting sqref="B562:J562">
    <cfRule type="expression" dxfId="3129" priority="5056">
      <formula>$D562=""</formula>
    </cfRule>
  </conditionalFormatting>
  <conditionalFormatting sqref="B563:J563">
    <cfRule type="expression" dxfId="3128" priority="5057">
      <formula>$D562=""</formula>
    </cfRule>
  </conditionalFormatting>
  <conditionalFormatting sqref="B562:E563">
    <cfRule type="expression" dxfId="3127" priority="5058">
      <formula>MOD($B562,2)=0</formula>
    </cfRule>
    <cfRule type="expression" dxfId="3126" priority="5059">
      <formula>MOD($B562,2)=1</formula>
    </cfRule>
  </conditionalFormatting>
  <conditionalFormatting sqref="B564:J564">
    <cfRule type="expression" dxfId="3125" priority="5048">
      <formula>$D564=""</formula>
    </cfRule>
  </conditionalFormatting>
  <conditionalFormatting sqref="B565:J565">
    <cfRule type="expression" dxfId="3124" priority="5049">
      <formula>$D564=""</formula>
    </cfRule>
  </conditionalFormatting>
  <conditionalFormatting sqref="B564:E565">
    <cfRule type="expression" dxfId="3123" priority="5050">
      <formula>MOD($B564,2)=0</formula>
    </cfRule>
    <cfRule type="expression" dxfId="3122" priority="5051">
      <formula>MOD($B564,2)=1</formula>
    </cfRule>
  </conditionalFormatting>
  <conditionalFormatting sqref="B566:J566">
    <cfRule type="expression" dxfId="3121" priority="5040">
      <formula>$D566=""</formula>
    </cfRule>
  </conditionalFormatting>
  <conditionalFormatting sqref="B567:J567">
    <cfRule type="expression" dxfId="3120" priority="5041">
      <formula>$D566=""</formula>
    </cfRule>
  </conditionalFormatting>
  <conditionalFormatting sqref="B566:E567">
    <cfRule type="expression" dxfId="3119" priority="5042">
      <formula>MOD($B566,2)=0</formula>
    </cfRule>
    <cfRule type="expression" dxfId="3118" priority="5043">
      <formula>MOD($B566,2)=1</formula>
    </cfRule>
  </conditionalFormatting>
  <conditionalFormatting sqref="B568:J568">
    <cfRule type="expression" dxfId="3117" priority="5032">
      <formula>$D568=""</formula>
    </cfRule>
  </conditionalFormatting>
  <conditionalFormatting sqref="B569:J569">
    <cfRule type="expression" dxfId="3116" priority="5033">
      <formula>$D568=""</formula>
    </cfRule>
  </conditionalFormatting>
  <conditionalFormatting sqref="B568:E569">
    <cfRule type="expression" dxfId="3115" priority="5034">
      <formula>MOD($B568,2)=0</formula>
    </cfRule>
    <cfRule type="expression" dxfId="3114" priority="5035">
      <formula>MOD($B568,2)=1</formula>
    </cfRule>
  </conditionalFormatting>
  <conditionalFormatting sqref="B570:J570">
    <cfRule type="expression" dxfId="3113" priority="5024">
      <formula>$D570=""</formula>
    </cfRule>
  </conditionalFormatting>
  <conditionalFormatting sqref="B571:J571">
    <cfRule type="expression" dxfId="3112" priority="5025">
      <formula>$D570=""</formula>
    </cfRule>
  </conditionalFormatting>
  <conditionalFormatting sqref="B570:E571">
    <cfRule type="expression" dxfId="3111" priority="5026">
      <formula>MOD($B570,2)=0</formula>
    </cfRule>
    <cfRule type="expression" dxfId="3110" priority="5027">
      <formula>MOD($B570,2)=1</formula>
    </cfRule>
  </conditionalFormatting>
  <conditionalFormatting sqref="B572:J572">
    <cfRule type="expression" dxfId="3109" priority="5016">
      <formula>$D572=""</formula>
    </cfRule>
  </conditionalFormatting>
  <conditionalFormatting sqref="B573:J573">
    <cfRule type="expression" dxfId="3108" priority="5017">
      <formula>$D572=""</formula>
    </cfRule>
  </conditionalFormatting>
  <conditionalFormatting sqref="B572:E573">
    <cfRule type="expression" dxfId="3107" priority="5018">
      <formula>MOD($B572,2)=0</formula>
    </cfRule>
    <cfRule type="expression" dxfId="3106" priority="5019">
      <formula>MOD($B572,2)=1</formula>
    </cfRule>
  </conditionalFormatting>
  <conditionalFormatting sqref="B574:J574">
    <cfRule type="expression" dxfId="3105" priority="5008">
      <formula>$D574=""</formula>
    </cfRule>
  </conditionalFormatting>
  <conditionalFormatting sqref="B575:J575">
    <cfRule type="expression" dxfId="3104" priority="5009">
      <formula>$D574=""</formula>
    </cfRule>
  </conditionalFormatting>
  <conditionalFormatting sqref="B574:E575">
    <cfRule type="expression" dxfId="3103" priority="5010">
      <formula>MOD($B574,2)=0</formula>
    </cfRule>
    <cfRule type="expression" dxfId="3102" priority="5011">
      <formula>MOD($B574,2)=1</formula>
    </cfRule>
  </conditionalFormatting>
  <conditionalFormatting sqref="B576:J576">
    <cfRule type="expression" dxfId="3101" priority="5000">
      <formula>$D576=""</formula>
    </cfRule>
  </conditionalFormatting>
  <conditionalFormatting sqref="B577:J577">
    <cfRule type="expression" dxfId="3100" priority="5001">
      <formula>$D576=""</formula>
    </cfRule>
  </conditionalFormatting>
  <conditionalFormatting sqref="B576:E577">
    <cfRule type="expression" dxfId="3099" priority="5002">
      <formula>MOD($B576,2)=0</formula>
    </cfRule>
    <cfRule type="expression" dxfId="3098" priority="5003">
      <formula>MOD($B576,2)=1</formula>
    </cfRule>
  </conditionalFormatting>
  <conditionalFormatting sqref="B578:J578">
    <cfRule type="expression" dxfId="3097" priority="4992">
      <formula>$D578=""</formula>
    </cfRule>
  </conditionalFormatting>
  <conditionalFormatting sqref="B579:J579">
    <cfRule type="expression" dxfId="3096" priority="4993">
      <formula>$D578=""</formula>
    </cfRule>
  </conditionalFormatting>
  <conditionalFormatting sqref="B578:E579">
    <cfRule type="expression" dxfId="3095" priority="4994">
      <formula>MOD($B578,2)=0</formula>
    </cfRule>
    <cfRule type="expression" dxfId="3094" priority="4995">
      <formula>MOD($B578,2)=1</formula>
    </cfRule>
  </conditionalFormatting>
  <conditionalFormatting sqref="B580:J580">
    <cfRule type="expression" dxfId="3093" priority="4984">
      <formula>$D580=""</formula>
    </cfRule>
  </conditionalFormatting>
  <conditionalFormatting sqref="B581:J581">
    <cfRule type="expression" dxfId="3092" priority="4985">
      <formula>$D580=""</formula>
    </cfRule>
  </conditionalFormatting>
  <conditionalFormatting sqref="B580:E581">
    <cfRule type="expression" dxfId="3091" priority="4986">
      <formula>MOD($B580,2)=0</formula>
    </cfRule>
    <cfRule type="expression" dxfId="3090" priority="4987">
      <formula>MOD($B580,2)=1</formula>
    </cfRule>
  </conditionalFormatting>
  <conditionalFormatting sqref="B582:J582">
    <cfRule type="expression" dxfId="3089" priority="4976">
      <formula>$D582=""</formula>
    </cfRule>
  </conditionalFormatting>
  <conditionalFormatting sqref="B583:J583">
    <cfRule type="expression" dxfId="3088" priority="4977">
      <formula>$D582=""</formula>
    </cfRule>
  </conditionalFormatting>
  <conditionalFormatting sqref="B582:E583">
    <cfRule type="expression" dxfId="3087" priority="4978">
      <formula>MOD($B582,2)=0</formula>
    </cfRule>
    <cfRule type="expression" dxfId="3086" priority="4979">
      <formula>MOD($B582,2)=1</formula>
    </cfRule>
  </conditionalFormatting>
  <conditionalFormatting sqref="B584:J584">
    <cfRule type="expression" dxfId="3085" priority="4968">
      <formula>$D584=""</formula>
    </cfRule>
  </conditionalFormatting>
  <conditionalFormatting sqref="B585:J585">
    <cfRule type="expression" dxfId="3084" priority="4969">
      <formula>$D584=""</formula>
    </cfRule>
  </conditionalFormatting>
  <conditionalFormatting sqref="B584:E585">
    <cfRule type="expression" dxfId="3083" priority="4970">
      <formula>MOD($B584,2)=0</formula>
    </cfRule>
    <cfRule type="expression" dxfId="3082" priority="4971">
      <formula>MOD($B584,2)=1</formula>
    </cfRule>
  </conditionalFormatting>
  <conditionalFormatting sqref="B586:J586">
    <cfRule type="expression" dxfId="3081" priority="4960">
      <formula>$D586=""</formula>
    </cfRule>
  </conditionalFormatting>
  <conditionalFormatting sqref="B587:J587">
    <cfRule type="expression" dxfId="3080" priority="4961">
      <formula>$D586=""</formula>
    </cfRule>
  </conditionalFormatting>
  <conditionalFormatting sqref="B586:E587">
    <cfRule type="expression" dxfId="3079" priority="4962">
      <formula>MOD($B586,2)=0</formula>
    </cfRule>
    <cfRule type="expression" dxfId="3078" priority="4963">
      <formula>MOD($B586,2)=1</formula>
    </cfRule>
  </conditionalFormatting>
  <conditionalFormatting sqref="B588:J588">
    <cfRule type="expression" dxfId="3077" priority="4952">
      <formula>$D588=""</formula>
    </cfRule>
  </conditionalFormatting>
  <conditionalFormatting sqref="B589:J589">
    <cfRule type="expression" dxfId="3076" priority="4953">
      <formula>$D588=""</formula>
    </cfRule>
  </conditionalFormatting>
  <conditionalFormatting sqref="B588:E589">
    <cfRule type="expression" dxfId="3075" priority="4954">
      <formula>MOD($B588,2)=0</formula>
    </cfRule>
    <cfRule type="expression" dxfId="3074" priority="4955">
      <formula>MOD($B588,2)=1</formula>
    </cfRule>
  </conditionalFormatting>
  <conditionalFormatting sqref="B590:J590">
    <cfRule type="expression" dxfId="3073" priority="4944">
      <formula>$D590=""</formula>
    </cfRule>
  </conditionalFormatting>
  <conditionalFormatting sqref="B591:J591">
    <cfRule type="expression" dxfId="3072" priority="4945">
      <formula>$D590=""</formula>
    </cfRule>
  </conditionalFormatting>
  <conditionalFormatting sqref="B590:E591">
    <cfRule type="expression" dxfId="3071" priority="4946">
      <formula>MOD($B590,2)=0</formula>
    </cfRule>
    <cfRule type="expression" dxfId="3070" priority="4947">
      <formula>MOD($B590,2)=1</formula>
    </cfRule>
  </conditionalFormatting>
  <conditionalFormatting sqref="B592:J592">
    <cfRule type="expression" dxfId="3069" priority="4936">
      <formula>$D592=""</formula>
    </cfRule>
  </conditionalFormatting>
  <conditionalFormatting sqref="B593:J593">
    <cfRule type="expression" dxfId="3068" priority="4937">
      <formula>$D592=""</formula>
    </cfRule>
  </conditionalFormatting>
  <conditionalFormatting sqref="B592:E593">
    <cfRule type="expression" dxfId="3067" priority="4938">
      <formula>MOD($B592,2)=0</formula>
    </cfRule>
    <cfRule type="expression" dxfId="3066" priority="4939">
      <formula>MOD($B592,2)=1</formula>
    </cfRule>
  </conditionalFormatting>
  <conditionalFormatting sqref="B594:J594">
    <cfRule type="expression" dxfId="3065" priority="4928">
      <formula>$D594=""</formula>
    </cfRule>
  </conditionalFormatting>
  <conditionalFormatting sqref="B595:J595">
    <cfRule type="expression" dxfId="3064" priority="4929">
      <formula>$D594=""</formula>
    </cfRule>
  </conditionalFormatting>
  <conditionalFormatting sqref="B594:E595">
    <cfRule type="expression" dxfId="3063" priority="4930">
      <formula>MOD($B594,2)=0</formula>
    </cfRule>
    <cfRule type="expression" dxfId="3062" priority="4931">
      <formula>MOD($B594,2)=1</formula>
    </cfRule>
  </conditionalFormatting>
  <conditionalFormatting sqref="B596:J596">
    <cfRule type="expression" dxfId="3061" priority="4920">
      <formula>$D596=""</formula>
    </cfRule>
  </conditionalFormatting>
  <conditionalFormatting sqref="B597:J597">
    <cfRule type="expression" dxfId="3060" priority="4921">
      <formula>$D596=""</formula>
    </cfRule>
  </conditionalFormatting>
  <conditionalFormatting sqref="B596:E597">
    <cfRule type="expression" dxfId="3059" priority="4922">
      <formula>MOD($B596,2)=0</formula>
    </cfRule>
    <cfRule type="expression" dxfId="3058" priority="4923">
      <formula>MOD($B596,2)=1</formula>
    </cfRule>
  </conditionalFormatting>
  <conditionalFormatting sqref="B598:J598">
    <cfRule type="expression" dxfId="3057" priority="4912">
      <formula>$D598=""</formula>
    </cfRule>
  </conditionalFormatting>
  <conditionalFormatting sqref="B599:J599">
    <cfRule type="expression" dxfId="3056" priority="4913">
      <formula>$D598=""</formula>
    </cfRule>
  </conditionalFormatting>
  <conditionalFormatting sqref="B598:E599">
    <cfRule type="expression" dxfId="3055" priority="4914">
      <formula>MOD($B598,2)=0</formula>
    </cfRule>
    <cfRule type="expression" dxfId="3054" priority="4915">
      <formula>MOD($B598,2)=1</formula>
    </cfRule>
  </conditionalFormatting>
  <conditionalFormatting sqref="B600:J600">
    <cfRule type="expression" dxfId="3053" priority="4904">
      <formula>$D600=""</formula>
    </cfRule>
  </conditionalFormatting>
  <conditionalFormatting sqref="B601:J601">
    <cfRule type="expression" dxfId="3052" priority="4905">
      <formula>$D600=""</formula>
    </cfRule>
  </conditionalFormatting>
  <conditionalFormatting sqref="B600:E601">
    <cfRule type="expression" dxfId="3051" priority="4906">
      <formula>MOD($B600,2)=0</formula>
    </cfRule>
    <cfRule type="expression" dxfId="3050" priority="4907">
      <formula>MOD($B600,2)=1</formula>
    </cfRule>
  </conditionalFormatting>
  <conditionalFormatting sqref="B602:J602">
    <cfRule type="expression" dxfId="3049" priority="4896">
      <formula>$D602=""</formula>
    </cfRule>
  </conditionalFormatting>
  <conditionalFormatting sqref="B603:J603">
    <cfRule type="expression" dxfId="3048" priority="4897">
      <formula>$D602=""</formula>
    </cfRule>
  </conditionalFormatting>
  <conditionalFormatting sqref="B602:E603">
    <cfRule type="expression" dxfId="3047" priority="4898">
      <formula>MOD($B602,2)=0</formula>
    </cfRule>
    <cfRule type="expression" dxfId="3046" priority="4899">
      <formula>MOD($B602,2)=1</formula>
    </cfRule>
  </conditionalFormatting>
  <conditionalFormatting sqref="B604:J604">
    <cfRule type="expression" dxfId="3045" priority="4888">
      <formula>$D604=""</formula>
    </cfRule>
  </conditionalFormatting>
  <conditionalFormatting sqref="B605:J605">
    <cfRule type="expression" dxfId="3044" priority="4889">
      <formula>$D604=""</formula>
    </cfRule>
  </conditionalFormatting>
  <conditionalFormatting sqref="B604:E605">
    <cfRule type="expression" dxfId="3043" priority="4890">
      <formula>MOD($B604,2)=0</formula>
    </cfRule>
    <cfRule type="expression" dxfId="3042" priority="4891">
      <formula>MOD($B604,2)=1</formula>
    </cfRule>
  </conditionalFormatting>
  <conditionalFormatting sqref="B606:J606">
    <cfRule type="expression" dxfId="3041" priority="4880">
      <formula>$D606=""</formula>
    </cfRule>
  </conditionalFormatting>
  <conditionalFormatting sqref="B607:J607">
    <cfRule type="expression" dxfId="3040" priority="4881">
      <formula>$D606=""</formula>
    </cfRule>
  </conditionalFormatting>
  <conditionalFormatting sqref="B606:E607">
    <cfRule type="expression" dxfId="3039" priority="4882">
      <formula>MOD($B606,2)=0</formula>
    </cfRule>
    <cfRule type="expression" dxfId="3038" priority="4883">
      <formula>MOD($B606,2)=1</formula>
    </cfRule>
  </conditionalFormatting>
  <conditionalFormatting sqref="B608:J608">
    <cfRule type="expression" dxfId="3037" priority="4872">
      <formula>$D608=""</formula>
    </cfRule>
  </conditionalFormatting>
  <conditionalFormatting sqref="B609:J609">
    <cfRule type="expression" dxfId="3036" priority="4873">
      <formula>$D608=""</formula>
    </cfRule>
  </conditionalFormatting>
  <conditionalFormatting sqref="B608:E609">
    <cfRule type="expression" dxfId="3035" priority="4874">
      <formula>MOD($B608,2)=0</formula>
    </cfRule>
    <cfRule type="expression" dxfId="3034" priority="4875">
      <formula>MOD($B608,2)=1</formula>
    </cfRule>
  </conditionalFormatting>
  <conditionalFormatting sqref="B610:J610">
    <cfRule type="expression" dxfId="3033" priority="4868">
      <formula>$D610=""</formula>
    </cfRule>
  </conditionalFormatting>
  <conditionalFormatting sqref="B611:J611">
    <cfRule type="expression" dxfId="3032" priority="4869">
      <formula>$D610=""</formula>
    </cfRule>
  </conditionalFormatting>
  <conditionalFormatting sqref="B610:E611">
    <cfRule type="expression" dxfId="3031" priority="4870">
      <formula>MOD($B610,2)=0</formula>
    </cfRule>
    <cfRule type="expression" dxfId="3030" priority="4871">
      <formula>MOD($B610,2)=1</formula>
    </cfRule>
  </conditionalFormatting>
  <conditionalFormatting sqref="B618:J618">
    <cfRule type="expression" dxfId="3029" priority="4860">
      <formula>$D618=""</formula>
    </cfRule>
  </conditionalFormatting>
  <conditionalFormatting sqref="B619:J619">
    <cfRule type="expression" dxfId="3028" priority="4861">
      <formula>$D618=""</formula>
    </cfRule>
  </conditionalFormatting>
  <conditionalFormatting sqref="B618:E619">
    <cfRule type="expression" dxfId="3027" priority="4862">
      <formula>MOD($B618,2)=0</formula>
    </cfRule>
    <cfRule type="expression" dxfId="3026" priority="4863">
      <formula>MOD($B618,2)=1</formula>
    </cfRule>
  </conditionalFormatting>
  <conditionalFormatting sqref="B620:J620">
    <cfRule type="expression" dxfId="3025" priority="4852">
      <formula>$D620=""</formula>
    </cfRule>
  </conditionalFormatting>
  <conditionalFormatting sqref="B621:J621">
    <cfRule type="expression" dxfId="3024" priority="4853">
      <formula>$D620=""</formula>
    </cfRule>
  </conditionalFormatting>
  <conditionalFormatting sqref="B620:E621">
    <cfRule type="expression" dxfId="3023" priority="4854">
      <formula>MOD($B620,2)=0</formula>
    </cfRule>
    <cfRule type="expression" dxfId="3022" priority="4855">
      <formula>MOD($B620,2)=1</formula>
    </cfRule>
  </conditionalFormatting>
  <conditionalFormatting sqref="B622:J622">
    <cfRule type="expression" dxfId="3021" priority="4844">
      <formula>$D622=""</formula>
    </cfRule>
  </conditionalFormatting>
  <conditionalFormatting sqref="B623:J623">
    <cfRule type="expression" dxfId="3020" priority="4845">
      <formula>$D622=""</formula>
    </cfRule>
  </conditionalFormatting>
  <conditionalFormatting sqref="B622:E623">
    <cfRule type="expression" dxfId="3019" priority="4846">
      <formula>MOD($B622,2)=0</formula>
    </cfRule>
    <cfRule type="expression" dxfId="3018" priority="4847">
      <formula>MOD($B622,2)=1</formula>
    </cfRule>
  </conditionalFormatting>
  <conditionalFormatting sqref="B624:J624">
    <cfRule type="expression" dxfId="3017" priority="4836">
      <formula>$D624=""</formula>
    </cfRule>
  </conditionalFormatting>
  <conditionalFormatting sqref="B625:J625">
    <cfRule type="expression" dxfId="3016" priority="4837">
      <formula>$D624=""</formula>
    </cfRule>
  </conditionalFormatting>
  <conditionalFormatting sqref="B624:E625">
    <cfRule type="expression" dxfId="3015" priority="4838">
      <formula>MOD($B624,2)=0</formula>
    </cfRule>
    <cfRule type="expression" dxfId="3014" priority="4839">
      <formula>MOD($B624,2)=1</formula>
    </cfRule>
  </conditionalFormatting>
  <conditionalFormatting sqref="B626:J626">
    <cfRule type="expression" dxfId="3013" priority="4828">
      <formula>$D626=""</formula>
    </cfRule>
  </conditionalFormatting>
  <conditionalFormatting sqref="B627:J627">
    <cfRule type="expression" dxfId="3012" priority="4829">
      <formula>$D626=""</formula>
    </cfRule>
  </conditionalFormatting>
  <conditionalFormatting sqref="B626:E627">
    <cfRule type="expression" dxfId="3011" priority="4830">
      <formula>MOD($B626,2)=0</formula>
    </cfRule>
    <cfRule type="expression" dxfId="3010" priority="4831">
      <formula>MOD($B626,2)=1</formula>
    </cfRule>
  </conditionalFormatting>
  <conditionalFormatting sqref="B628:J628">
    <cfRule type="expression" dxfId="3009" priority="4820">
      <formula>$D628=""</formula>
    </cfRule>
  </conditionalFormatting>
  <conditionalFormatting sqref="B629:J629">
    <cfRule type="expression" dxfId="3008" priority="4821">
      <formula>$D628=""</formula>
    </cfRule>
  </conditionalFormatting>
  <conditionalFormatting sqref="B628:E629">
    <cfRule type="expression" dxfId="3007" priority="4822">
      <formula>MOD($B628,2)=0</formula>
    </cfRule>
    <cfRule type="expression" dxfId="3006" priority="4823">
      <formula>MOD($B628,2)=1</formula>
    </cfRule>
  </conditionalFormatting>
  <conditionalFormatting sqref="B630:J630">
    <cfRule type="expression" dxfId="3005" priority="4812">
      <formula>$D630=""</formula>
    </cfRule>
  </conditionalFormatting>
  <conditionalFormatting sqref="B631:J631">
    <cfRule type="expression" dxfId="3004" priority="4813">
      <formula>$D630=""</formula>
    </cfRule>
  </conditionalFormatting>
  <conditionalFormatting sqref="B630:E631">
    <cfRule type="expression" dxfId="3003" priority="4814">
      <formula>MOD($B630,2)=0</formula>
    </cfRule>
    <cfRule type="expression" dxfId="3002" priority="4815">
      <formula>MOD($B630,2)=1</formula>
    </cfRule>
  </conditionalFormatting>
  <conditionalFormatting sqref="B632:J632">
    <cfRule type="expression" dxfId="3001" priority="4804">
      <formula>$D632=""</formula>
    </cfRule>
  </conditionalFormatting>
  <conditionalFormatting sqref="B633:J633">
    <cfRule type="expression" dxfId="3000" priority="4805">
      <formula>$D632=""</formula>
    </cfRule>
  </conditionalFormatting>
  <conditionalFormatting sqref="B632:E633">
    <cfRule type="expression" dxfId="2999" priority="4806">
      <formula>MOD($B632,2)=0</formula>
    </cfRule>
    <cfRule type="expression" dxfId="2998" priority="4807">
      <formula>MOD($B632,2)=1</formula>
    </cfRule>
  </conditionalFormatting>
  <conditionalFormatting sqref="B634:J634">
    <cfRule type="expression" dxfId="2997" priority="4796">
      <formula>$D634=""</formula>
    </cfRule>
  </conditionalFormatting>
  <conditionalFormatting sqref="B635:J635">
    <cfRule type="expression" dxfId="2996" priority="4797">
      <formula>$D634=""</formula>
    </cfRule>
  </conditionalFormatting>
  <conditionalFormatting sqref="B634:E635">
    <cfRule type="expression" dxfId="2995" priority="4798">
      <formula>MOD($B634,2)=0</formula>
    </cfRule>
    <cfRule type="expression" dxfId="2994" priority="4799">
      <formula>MOD($B634,2)=1</formula>
    </cfRule>
  </conditionalFormatting>
  <conditionalFormatting sqref="B636:J636">
    <cfRule type="expression" dxfId="2993" priority="4788">
      <formula>$D636=""</formula>
    </cfRule>
  </conditionalFormatting>
  <conditionalFormatting sqref="B637:J637">
    <cfRule type="expression" dxfId="2992" priority="4789">
      <formula>$D636=""</formula>
    </cfRule>
  </conditionalFormatting>
  <conditionalFormatting sqref="B636:E637">
    <cfRule type="expression" dxfId="2991" priority="4790">
      <formula>MOD($B636,2)=0</formula>
    </cfRule>
    <cfRule type="expression" dxfId="2990" priority="4791">
      <formula>MOD($B636,2)=1</formula>
    </cfRule>
  </conditionalFormatting>
  <conditionalFormatting sqref="B638:J638">
    <cfRule type="expression" dxfId="2989" priority="4780">
      <formula>$D638=""</formula>
    </cfRule>
  </conditionalFormatting>
  <conditionalFormatting sqref="B639:J639">
    <cfRule type="expression" dxfId="2988" priority="4781">
      <formula>$D638=""</formula>
    </cfRule>
  </conditionalFormatting>
  <conditionalFormatting sqref="B638:E639">
    <cfRule type="expression" dxfId="2987" priority="4782">
      <formula>MOD($B638,2)=0</formula>
    </cfRule>
    <cfRule type="expression" dxfId="2986" priority="4783">
      <formula>MOD($B638,2)=1</formula>
    </cfRule>
  </conditionalFormatting>
  <conditionalFormatting sqref="B640:J640">
    <cfRule type="expression" dxfId="2985" priority="4772">
      <formula>$D640=""</formula>
    </cfRule>
  </conditionalFormatting>
  <conditionalFormatting sqref="B641:J641">
    <cfRule type="expression" dxfId="2984" priority="4773">
      <formula>$D640=""</formula>
    </cfRule>
  </conditionalFormatting>
  <conditionalFormatting sqref="B640:E641">
    <cfRule type="expression" dxfId="2983" priority="4774">
      <formula>MOD($B640,2)=0</formula>
    </cfRule>
    <cfRule type="expression" dxfId="2982" priority="4775">
      <formula>MOD($B640,2)=1</formula>
    </cfRule>
  </conditionalFormatting>
  <conditionalFormatting sqref="B642:J642">
    <cfRule type="expression" dxfId="2981" priority="4764">
      <formula>$D642=""</formula>
    </cfRule>
  </conditionalFormatting>
  <conditionalFormatting sqref="B643:J643">
    <cfRule type="expression" dxfId="2980" priority="4765">
      <formula>$D642=""</formula>
    </cfRule>
  </conditionalFormatting>
  <conditionalFormatting sqref="B642:E643">
    <cfRule type="expression" dxfId="2979" priority="4766">
      <formula>MOD($B642,2)=0</formula>
    </cfRule>
    <cfRule type="expression" dxfId="2978" priority="4767">
      <formula>MOD($B642,2)=1</formula>
    </cfRule>
  </conditionalFormatting>
  <conditionalFormatting sqref="B644:J644">
    <cfRule type="expression" dxfId="2977" priority="4756">
      <formula>$D644=""</formula>
    </cfRule>
  </conditionalFormatting>
  <conditionalFormatting sqref="B645:J645">
    <cfRule type="expression" dxfId="2976" priority="4757">
      <formula>$D644=""</formula>
    </cfRule>
  </conditionalFormatting>
  <conditionalFormatting sqref="B644:E645">
    <cfRule type="expression" dxfId="2975" priority="4758">
      <formula>MOD($B644,2)=0</formula>
    </cfRule>
    <cfRule type="expression" dxfId="2974" priority="4759">
      <formula>MOD($B644,2)=1</formula>
    </cfRule>
  </conditionalFormatting>
  <conditionalFormatting sqref="B646:J646">
    <cfRule type="expression" dxfId="2973" priority="4748">
      <formula>$D646=""</formula>
    </cfRule>
  </conditionalFormatting>
  <conditionalFormatting sqref="B647:J647">
    <cfRule type="expression" dxfId="2972" priority="4749">
      <formula>$D646=""</formula>
    </cfRule>
  </conditionalFormatting>
  <conditionalFormatting sqref="B646:E647">
    <cfRule type="expression" dxfId="2971" priority="4750">
      <formula>MOD($B646,2)=0</formula>
    </cfRule>
    <cfRule type="expression" dxfId="2970" priority="4751">
      <formula>MOD($B646,2)=1</formula>
    </cfRule>
  </conditionalFormatting>
  <conditionalFormatting sqref="B648:J648">
    <cfRule type="expression" dxfId="2969" priority="4740">
      <formula>$D648=""</formula>
    </cfRule>
  </conditionalFormatting>
  <conditionalFormatting sqref="B649:J649">
    <cfRule type="expression" dxfId="2968" priority="4741">
      <formula>$D648=""</formula>
    </cfRule>
  </conditionalFormatting>
  <conditionalFormatting sqref="B648:E649">
    <cfRule type="expression" dxfId="2967" priority="4742">
      <formula>MOD($B648,2)=0</formula>
    </cfRule>
    <cfRule type="expression" dxfId="2966" priority="4743">
      <formula>MOD($B648,2)=1</formula>
    </cfRule>
  </conditionalFormatting>
  <conditionalFormatting sqref="B650:J650">
    <cfRule type="expression" dxfId="2965" priority="4732">
      <formula>$D650=""</formula>
    </cfRule>
  </conditionalFormatting>
  <conditionalFormatting sqref="B651:J651">
    <cfRule type="expression" dxfId="2964" priority="4733">
      <formula>$D650=""</formula>
    </cfRule>
  </conditionalFormatting>
  <conditionalFormatting sqref="B650:E651">
    <cfRule type="expression" dxfId="2963" priority="4734">
      <formula>MOD($B650,2)=0</formula>
    </cfRule>
    <cfRule type="expression" dxfId="2962" priority="4735">
      <formula>MOD($B650,2)=1</formula>
    </cfRule>
  </conditionalFormatting>
  <conditionalFormatting sqref="B652:J652">
    <cfRule type="expression" dxfId="2961" priority="4724">
      <formula>$D652=""</formula>
    </cfRule>
  </conditionalFormatting>
  <conditionalFormatting sqref="B653:J653">
    <cfRule type="expression" dxfId="2960" priority="4725">
      <formula>$D652=""</formula>
    </cfRule>
  </conditionalFormatting>
  <conditionalFormatting sqref="B652:E653">
    <cfRule type="expression" dxfId="2959" priority="4726">
      <formula>MOD($B652,2)=0</formula>
    </cfRule>
    <cfRule type="expression" dxfId="2958" priority="4727">
      <formula>MOD($B652,2)=1</formula>
    </cfRule>
  </conditionalFormatting>
  <conditionalFormatting sqref="B654:J654">
    <cfRule type="expression" dxfId="2957" priority="4716">
      <formula>$D654=""</formula>
    </cfRule>
  </conditionalFormatting>
  <conditionalFormatting sqref="B655:J655">
    <cfRule type="expression" dxfId="2956" priority="4717">
      <formula>$D654=""</formula>
    </cfRule>
  </conditionalFormatting>
  <conditionalFormatting sqref="B654:E655">
    <cfRule type="expression" dxfId="2955" priority="4718">
      <formula>MOD($B654,2)=0</formula>
    </cfRule>
    <cfRule type="expression" dxfId="2954" priority="4719">
      <formula>MOD($B654,2)=1</formula>
    </cfRule>
  </conditionalFormatting>
  <conditionalFormatting sqref="B656:J656">
    <cfRule type="expression" dxfId="2953" priority="4708">
      <formula>$D656=""</formula>
    </cfRule>
  </conditionalFormatting>
  <conditionalFormatting sqref="B657:J657">
    <cfRule type="expression" dxfId="2952" priority="4709">
      <formula>$D656=""</formula>
    </cfRule>
  </conditionalFormatting>
  <conditionalFormatting sqref="B656:E657">
    <cfRule type="expression" dxfId="2951" priority="4710">
      <formula>MOD($B656,2)=0</formula>
    </cfRule>
    <cfRule type="expression" dxfId="2950" priority="4711">
      <formula>MOD($B656,2)=1</formula>
    </cfRule>
  </conditionalFormatting>
  <conditionalFormatting sqref="B658:J658">
    <cfRule type="expression" dxfId="2949" priority="4700">
      <formula>$D658=""</formula>
    </cfRule>
  </conditionalFormatting>
  <conditionalFormatting sqref="B659:J659">
    <cfRule type="expression" dxfId="2948" priority="4701">
      <formula>$D658=""</formula>
    </cfRule>
  </conditionalFormatting>
  <conditionalFormatting sqref="B658:E659">
    <cfRule type="expression" dxfId="2947" priority="4702">
      <formula>MOD($B658,2)=0</formula>
    </cfRule>
    <cfRule type="expression" dxfId="2946" priority="4703">
      <formula>MOD($B658,2)=1</formula>
    </cfRule>
  </conditionalFormatting>
  <conditionalFormatting sqref="B660:J660">
    <cfRule type="expression" dxfId="2945" priority="4692">
      <formula>$D660=""</formula>
    </cfRule>
  </conditionalFormatting>
  <conditionalFormatting sqref="B661:J661">
    <cfRule type="expression" dxfId="2944" priority="4693">
      <formula>$D660=""</formula>
    </cfRule>
  </conditionalFormatting>
  <conditionalFormatting sqref="B660:E661">
    <cfRule type="expression" dxfId="2943" priority="4694">
      <formula>MOD($B660,2)=0</formula>
    </cfRule>
    <cfRule type="expression" dxfId="2942" priority="4695">
      <formula>MOD($B660,2)=1</formula>
    </cfRule>
  </conditionalFormatting>
  <conditionalFormatting sqref="B662:J662">
    <cfRule type="expression" dxfId="2941" priority="4684">
      <formula>$D662=""</formula>
    </cfRule>
  </conditionalFormatting>
  <conditionalFormatting sqref="B663:J663">
    <cfRule type="expression" dxfId="2940" priority="4685">
      <formula>$D662=""</formula>
    </cfRule>
  </conditionalFormatting>
  <conditionalFormatting sqref="B662:E663">
    <cfRule type="expression" dxfId="2939" priority="4686">
      <formula>MOD($B662,2)=0</formula>
    </cfRule>
    <cfRule type="expression" dxfId="2938" priority="4687">
      <formula>MOD($B662,2)=1</formula>
    </cfRule>
  </conditionalFormatting>
  <conditionalFormatting sqref="B664:J664">
    <cfRule type="expression" dxfId="2937" priority="4676">
      <formula>$D664=""</formula>
    </cfRule>
  </conditionalFormatting>
  <conditionalFormatting sqref="B665:J665">
    <cfRule type="expression" dxfId="2936" priority="4677">
      <formula>$D664=""</formula>
    </cfRule>
  </conditionalFormatting>
  <conditionalFormatting sqref="B664:E665">
    <cfRule type="expression" dxfId="2935" priority="4678">
      <formula>MOD($B664,2)=0</formula>
    </cfRule>
    <cfRule type="expression" dxfId="2934" priority="4679">
      <formula>MOD($B664,2)=1</formula>
    </cfRule>
  </conditionalFormatting>
  <conditionalFormatting sqref="B666:J666">
    <cfRule type="expression" dxfId="2933" priority="4668">
      <formula>$D666=""</formula>
    </cfRule>
  </conditionalFormatting>
  <conditionalFormatting sqref="B667:J667">
    <cfRule type="expression" dxfId="2932" priority="4669">
      <formula>$D666=""</formula>
    </cfRule>
  </conditionalFormatting>
  <conditionalFormatting sqref="B666:E667">
    <cfRule type="expression" dxfId="2931" priority="4670">
      <formula>MOD($B666,2)=0</formula>
    </cfRule>
    <cfRule type="expression" dxfId="2930" priority="4671">
      <formula>MOD($B666,2)=1</formula>
    </cfRule>
  </conditionalFormatting>
  <conditionalFormatting sqref="B668:J668">
    <cfRule type="expression" dxfId="2929" priority="4660">
      <formula>$D668=""</formula>
    </cfRule>
  </conditionalFormatting>
  <conditionalFormatting sqref="B669:J669">
    <cfRule type="expression" dxfId="2928" priority="4661">
      <formula>$D668=""</formula>
    </cfRule>
  </conditionalFormatting>
  <conditionalFormatting sqref="B668:E669">
    <cfRule type="expression" dxfId="2927" priority="4662">
      <formula>MOD($B668,2)=0</formula>
    </cfRule>
    <cfRule type="expression" dxfId="2926" priority="4663">
      <formula>MOD($B668,2)=1</formula>
    </cfRule>
  </conditionalFormatting>
  <conditionalFormatting sqref="B670:J670">
    <cfRule type="expression" dxfId="2925" priority="4652">
      <formula>$D670=""</formula>
    </cfRule>
  </conditionalFormatting>
  <conditionalFormatting sqref="B671:J671">
    <cfRule type="expression" dxfId="2924" priority="4653">
      <formula>$D670=""</formula>
    </cfRule>
  </conditionalFormatting>
  <conditionalFormatting sqref="B670:E671">
    <cfRule type="expression" dxfId="2923" priority="4654">
      <formula>MOD($B670,2)=0</formula>
    </cfRule>
    <cfRule type="expression" dxfId="2922" priority="4655">
      <formula>MOD($B670,2)=1</formula>
    </cfRule>
  </conditionalFormatting>
  <conditionalFormatting sqref="B672:J672">
    <cfRule type="expression" dxfId="2921" priority="4644">
      <formula>$D672=""</formula>
    </cfRule>
  </conditionalFormatting>
  <conditionalFormatting sqref="B673:J673">
    <cfRule type="expression" dxfId="2920" priority="4645">
      <formula>$D672=""</formula>
    </cfRule>
  </conditionalFormatting>
  <conditionalFormatting sqref="B672:E673">
    <cfRule type="expression" dxfId="2919" priority="4646">
      <formula>MOD($B672,2)=0</formula>
    </cfRule>
    <cfRule type="expression" dxfId="2918" priority="4647">
      <formula>MOD($B672,2)=1</formula>
    </cfRule>
  </conditionalFormatting>
  <conditionalFormatting sqref="B674:J674">
    <cfRule type="expression" dxfId="2917" priority="4636">
      <formula>$D674=""</formula>
    </cfRule>
  </conditionalFormatting>
  <conditionalFormatting sqref="B675:J675">
    <cfRule type="expression" dxfId="2916" priority="4637">
      <formula>$D674=""</formula>
    </cfRule>
  </conditionalFormatting>
  <conditionalFormatting sqref="B674:E675">
    <cfRule type="expression" dxfId="2915" priority="4638">
      <formula>MOD($B674,2)=0</formula>
    </cfRule>
    <cfRule type="expression" dxfId="2914" priority="4639">
      <formula>MOD($B674,2)=1</formula>
    </cfRule>
  </conditionalFormatting>
  <conditionalFormatting sqref="B676:J676">
    <cfRule type="expression" dxfId="2913" priority="4628">
      <formula>$D676=""</formula>
    </cfRule>
  </conditionalFormatting>
  <conditionalFormatting sqref="B677:J677">
    <cfRule type="expression" dxfId="2912" priority="4629">
      <formula>$D676=""</formula>
    </cfRule>
  </conditionalFormatting>
  <conditionalFormatting sqref="B676:E677">
    <cfRule type="expression" dxfId="2911" priority="4630">
      <formula>MOD($B676,2)=0</formula>
    </cfRule>
    <cfRule type="expression" dxfId="2910" priority="4631">
      <formula>MOD($B676,2)=1</formula>
    </cfRule>
  </conditionalFormatting>
  <conditionalFormatting sqref="B678:J678">
    <cfRule type="expression" dxfId="2909" priority="4620">
      <formula>$D678=""</formula>
    </cfRule>
  </conditionalFormatting>
  <conditionalFormatting sqref="B679:J679">
    <cfRule type="expression" dxfId="2908" priority="4621">
      <formula>$D678=""</formula>
    </cfRule>
  </conditionalFormatting>
  <conditionalFormatting sqref="B678:E679">
    <cfRule type="expression" dxfId="2907" priority="4622">
      <formula>MOD($B678,2)=0</formula>
    </cfRule>
    <cfRule type="expression" dxfId="2906" priority="4623">
      <formula>MOD($B678,2)=1</formula>
    </cfRule>
  </conditionalFormatting>
  <conditionalFormatting sqref="B680:J680">
    <cfRule type="expression" dxfId="2905" priority="4612">
      <formula>$D680=""</formula>
    </cfRule>
  </conditionalFormatting>
  <conditionalFormatting sqref="B681:J681">
    <cfRule type="expression" dxfId="2904" priority="4613">
      <formula>$D680=""</formula>
    </cfRule>
  </conditionalFormatting>
  <conditionalFormatting sqref="B680:E681">
    <cfRule type="expression" dxfId="2903" priority="4614">
      <formula>MOD($B680,2)=0</formula>
    </cfRule>
    <cfRule type="expression" dxfId="2902" priority="4615">
      <formula>MOD($B680,2)=1</formula>
    </cfRule>
  </conditionalFormatting>
  <conditionalFormatting sqref="B682:J682">
    <cfRule type="expression" dxfId="2901" priority="4604">
      <formula>$D682=""</formula>
    </cfRule>
  </conditionalFormatting>
  <conditionalFormatting sqref="B683:J683">
    <cfRule type="expression" dxfId="2900" priority="4605">
      <formula>$D682=""</formula>
    </cfRule>
  </conditionalFormatting>
  <conditionalFormatting sqref="B682:E683">
    <cfRule type="expression" dxfId="2899" priority="4606">
      <formula>MOD($B682,2)=0</formula>
    </cfRule>
    <cfRule type="expression" dxfId="2898" priority="4607">
      <formula>MOD($B682,2)=1</formula>
    </cfRule>
  </conditionalFormatting>
  <conditionalFormatting sqref="B684:J684">
    <cfRule type="expression" dxfId="2897" priority="4596">
      <formula>$D684=""</formula>
    </cfRule>
  </conditionalFormatting>
  <conditionalFormatting sqref="B685:J685">
    <cfRule type="expression" dxfId="2896" priority="4597">
      <formula>$D684=""</formula>
    </cfRule>
  </conditionalFormatting>
  <conditionalFormatting sqref="B684:E685">
    <cfRule type="expression" dxfId="2895" priority="4598">
      <formula>MOD($B684,2)=0</formula>
    </cfRule>
    <cfRule type="expression" dxfId="2894" priority="4599">
      <formula>MOD($B684,2)=1</formula>
    </cfRule>
  </conditionalFormatting>
  <conditionalFormatting sqref="B686:J686">
    <cfRule type="expression" dxfId="2893" priority="4588">
      <formula>$D686=""</formula>
    </cfRule>
  </conditionalFormatting>
  <conditionalFormatting sqref="B687:J687">
    <cfRule type="expression" dxfId="2892" priority="4589">
      <formula>$D686=""</formula>
    </cfRule>
  </conditionalFormatting>
  <conditionalFormatting sqref="B686:E687">
    <cfRule type="expression" dxfId="2891" priority="4590">
      <formula>MOD($B686,2)=0</formula>
    </cfRule>
    <cfRule type="expression" dxfId="2890" priority="4591">
      <formula>MOD($B686,2)=1</formula>
    </cfRule>
  </conditionalFormatting>
  <conditionalFormatting sqref="B688:J688">
    <cfRule type="expression" dxfId="2889" priority="4580">
      <formula>$D688=""</formula>
    </cfRule>
  </conditionalFormatting>
  <conditionalFormatting sqref="B689:J689">
    <cfRule type="expression" dxfId="2888" priority="4581">
      <formula>$D688=""</formula>
    </cfRule>
  </conditionalFormatting>
  <conditionalFormatting sqref="B688:E689">
    <cfRule type="expression" dxfId="2887" priority="4582">
      <formula>MOD($B688,2)=0</formula>
    </cfRule>
    <cfRule type="expression" dxfId="2886" priority="4583">
      <formula>MOD($B688,2)=1</formula>
    </cfRule>
  </conditionalFormatting>
  <conditionalFormatting sqref="B690:J690">
    <cfRule type="expression" dxfId="2885" priority="4572">
      <formula>$D690=""</formula>
    </cfRule>
  </conditionalFormatting>
  <conditionalFormatting sqref="B691:J691">
    <cfRule type="expression" dxfId="2884" priority="4573">
      <formula>$D690=""</formula>
    </cfRule>
  </conditionalFormatting>
  <conditionalFormatting sqref="B690:E691">
    <cfRule type="expression" dxfId="2883" priority="4574">
      <formula>MOD($B690,2)=0</formula>
    </cfRule>
    <cfRule type="expression" dxfId="2882" priority="4575">
      <formula>MOD($B690,2)=1</formula>
    </cfRule>
  </conditionalFormatting>
  <conditionalFormatting sqref="B692:J692">
    <cfRule type="expression" dxfId="2881" priority="4564">
      <formula>$D692=""</formula>
    </cfRule>
  </conditionalFormatting>
  <conditionalFormatting sqref="B693:J693">
    <cfRule type="expression" dxfId="2880" priority="4565">
      <formula>$D692=""</formula>
    </cfRule>
  </conditionalFormatting>
  <conditionalFormatting sqref="B692:E693">
    <cfRule type="expression" dxfId="2879" priority="4566">
      <formula>MOD($B692,2)=0</formula>
    </cfRule>
    <cfRule type="expression" dxfId="2878" priority="4567">
      <formula>MOD($B692,2)=1</formula>
    </cfRule>
  </conditionalFormatting>
  <conditionalFormatting sqref="B694:J694">
    <cfRule type="expression" dxfId="2877" priority="4556">
      <formula>$D694=""</formula>
    </cfRule>
  </conditionalFormatting>
  <conditionalFormatting sqref="B695:J695">
    <cfRule type="expression" dxfId="2876" priority="4557">
      <formula>$D694=""</formula>
    </cfRule>
  </conditionalFormatting>
  <conditionalFormatting sqref="B694:E695">
    <cfRule type="expression" dxfId="2875" priority="4558">
      <formula>MOD($B694,2)=0</formula>
    </cfRule>
    <cfRule type="expression" dxfId="2874" priority="4559">
      <formula>MOD($B694,2)=1</formula>
    </cfRule>
  </conditionalFormatting>
  <conditionalFormatting sqref="B696:J696">
    <cfRule type="expression" dxfId="2873" priority="4548">
      <formula>$D696=""</formula>
    </cfRule>
  </conditionalFormatting>
  <conditionalFormatting sqref="B697:J697">
    <cfRule type="expression" dxfId="2872" priority="4549">
      <formula>$D696=""</formula>
    </cfRule>
  </conditionalFormatting>
  <conditionalFormatting sqref="B696:E697">
    <cfRule type="expression" dxfId="2871" priority="4550">
      <formula>MOD($B696,2)=0</formula>
    </cfRule>
    <cfRule type="expression" dxfId="2870" priority="4551">
      <formula>MOD($B696,2)=1</formula>
    </cfRule>
  </conditionalFormatting>
  <conditionalFormatting sqref="B698:J698">
    <cfRule type="expression" dxfId="2869" priority="4540">
      <formula>$D698=""</formula>
    </cfRule>
  </conditionalFormatting>
  <conditionalFormatting sqref="B699:J699">
    <cfRule type="expression" dxfId="2868" priority="4541">
      <formula>$D698=""</formula>
    </cfRule>
  </conditionalFormatting>
  <conditionalFormatting sqref="B698:E699">
    <cfRule type="expression" dxfId="2867" priority="4542">
      <formula>MOD($B698,2)=0</formula>
    </cfRule>
    <cfRule type="expression" dxfId="2866" priority="4543">
      <formula>MOD($B698,2)=1</formula>
    </cfRule>
  </conditionalFormatting>
  <conditionalFormatting sqref="B700:J700">
    <cfRule type="expression" dxfId="2865" priority="4532">
      <formula>$D700=""</formula>
    </cfRule>
  </conditionalFormatting>
  <conditionalFormatting sqref="B701:J701">
    <cfRule type="expression" dxfId="2864" priority="4533">
      <formula>$D700=""</formula>
    </cfRule>
  </conditionalFormatting>
  <conditionalFormatting sqref="B700:E701">
    <cfRule type="expression" dxfId="2863" priority="4534">
      <formula>MOD($B700,2)=0</formula>
    </cfRule>
    <cfRule type="expression" dxfId="2862" priority="4535">
      <formula>MOD($B700,2)=1</formula>
    </cfRule>
  </conditionalFormatting>
  <conditionalFormatting sqref="B702:J702">
    <cfRule type="expression" dxfId="2861" priority="4524">
      <formula>$D702=""</formula>
    </cfRule>
  </conditionalFormatting>
  <conditionalFormatting sqref="B703:J703">
    <cfRule type="expression" dxfId="2860" priority="4525">
      <formula>$D702=""</formula>
    </cfRule>
  </conditionalFormatting>
  <conditionalFormatting sqref="B702:E703">
    <cfRule type="expression" dxfId="2859" priority="4526">
      <formula>MOD($B702,2)=0</formula>
    </cfRule>
    <cfRule type="expression" dxfId="2858" priority="4527">
      <formula>MOD($B702,2)=1</formula>
    </cfRule>
  </conditionalFormatting>
  <conditionalFormatting sqref="B704:J704">
    <cfRule type="expression" dxfId="2857" priority="4516">
      <formula>$D704=""</formula>
    </cfRule>
  </conditionalFormatting>
  <conditionalFormatting sqref="B705:J705">
    <cfRule type="expression" dxfId="2856" priority="4517">
      <formula>$D704=""</formula>
    </cfRule>
  </conditionalFormatting>
  <conditionalFormatting sqref="B704:E705">
    <cfRule type="expression" dxfId="2855" priority="4518">
      <formula>MOD($B704,2)=0</formula>
    </cfRule>
    <cfRule type="expression" dxfId="2854" priority="4519">
      <formula>MOD($B704,2)=1</formula>
    </cfRule>
  </conditionalFormatting>
  <conditionalFormatting sqref="B706:J706">
    <cfRule type="expression" dxfId="2853" priority="4508">
      <formula>$D706=""</formula>
    </cfRule>
  </conditionalFormatting>
  <conditionalFormatting sqref="B707:J707">
    <cfRule type="expression" dxfId="2852" priority="4509">
      <formula>$D706=""</formula>
    </cfRule>
  </conditionalFormatting>
  <conditionalFormatting sqref="B706:E707">
    <cfRule type="expression" dxfId="2851" priority="4510">
      <formula>MOD($B706,2)=0</formula>
    </cfRule>
    <cfRule type="expression" dxfId="2850" priority="4511">
      <formula>MOD($B706,2)=1</formula>
    </cfRule>
  </conditionalFormatting>
  <conditionalFormatting sqref="B708:J708">
    <cfRule type="expression" dxfId="2849" priority="4500">
      <formula>$D708=""</formula>
    </cfRule>
  </conditionalFormatting>
  <conditionalFormatting sqref="B709:J709">
    <cfRule type="expression" dxfId="2848" priority="4501">
      <formula>$D708=""</formula>
    </cfRule>
  </conditionalFormatting>
  <conditionalFormatting sqref="B708:E709">
    <cfRule type="expression" dxfId="2847" priority="4502">
      <formula>MOD($B708,2)=0</formula>
    </cfRule>
    <cfRule type="expression" dxfId="2846" priority="4503">
      <formula>MOD($B708,2)=1</formula>
    </cfRule>
  </conditionalFormatting>
  <conditionalFormatting sqref="B710:J710">
    <cfRule type="expression" dxfId="2845" priority="4492">
      <formula>$D710=""</formula>
    </cfRule>
  </conditionalFormatting>
  <conditionalFormatting sqref="B711:J711">
    <cfRule type="expression" dxfId="2844" priority="4493">
      <formula>$D710=""</formula>
    </cfRule>
  </conditionalFormatting>
  <conditionalFormatting sqref="B710:E711">
    <cfRule type="expression" dxfId="2843" priority="4494">
      <formula>MOD($B710,2)=0</formula>
    </cfRule>
    <cfRule type="expression" dxfId="2842" priority="4495">
      <formula>MOD($B710,2)=1</formula>
    </cfRule>
  </conditionalFormatting>
  <conditionalFormatting sqref="B712:J712">
    <cfRule type="expression" dxfId="2841" priority="4484">
      <formula>$D712=""</formula>
    </cfRule>
  </conditionalFormatting>
  <conditionalFormatting sqref="B713:J713">
    <cfRule type="expression" dxfId="2840" priority="4485">
      <formula>$D712=""</formula>
    </cfRule>
  </conditionalFormatting>
  <conditionalFormatting sqref="B712:E713">
    <cfRule type="expression" dxfId="2839" priority="4486">
      <formula>MOD($B712,2)=0</formula>
    </cfRule>
    <cfRule type="expression" dxfId="2838" priority="4487">
      <formula>MOD($B712,2)=1</formula>
    </cfRule>
  </conditionalFormatting>
  <conditionalFormatting sqref="B714:J714">
    <cfRule type="expression" dxfId="2837" priority="4476">
      <formula>$D714=""</formula>
    </cfRule>
  </conditionalFormatting>
  <conditionalFormatting sqref="B715:J715">
    <cfRule type="expression" dxfId="2836" priority="4477">
      <formula>$D714=""</formula>
    </cfRule>
  </conditionalFormatting>
  <conditionalFormatting sqref="B714:E715">
    <cfRule type="expression" dxfId="2835" priority="4478">
      <formula>MOD($B714,2)=0</formula>
    </cfRule>
    <cfRule type="expression" dxfId="2834" priority="4479">
      <formula>MOD($B714,2)=1</formula>
    </cfRule>
  </conditionalFormatting>
  <conditionalFormatting sqref="B716:J716">
    <cfRule type="expression" dxfId="2833" priority="4468">
      <formula>$D716=""</formula>
    </cfRule>
  </conditionalFormatting>
  <conditionalFormatting sqref="B717:J717">
    <cfRule type="expression" dxfId="2832" priority="4469">
      <formula>$D716=""</formula>
    </cfRule>
  </conditionalFormatting>
  <conditionalFormatting sqref="B716:E717">
    <cfRule type="expression" dxfId="2831" priority="4470">
      <formula>MOD($B716,2)=0</formula>
    </cfRule>
    <cfRule type="expression" dxfId="2830" priority="4471">
      <formula>MOD($B716,2)=1</formula>
    </cfRule>
  </conditionalFormatting>
  <conditionalFormatting sqref="B718:J718">
    <cfRule type="expression" dxfId="2829" priority="4460">
      <formula>$D718=""</formula>
    </cfRule>
  </conditionalFormatting>
  <conditionalFormatting sqref="B719:J719">
    <cfRule type="expression" dxfId="2828" priority="4461">
      <formula>$D718=""</formula>
    </cfRule>
  </conditionalFormatting>
  <conditionalFormatting sqref="B718:E719">
    <cfRule type="expression" dxfId="2827" priority="4462">
      <formula>MOD($B718,2)=0</formula>
    </cfRule>
    <cfRule type="expression" dxfId="2826" priority="4463">
      <formula>MOD($B718,2)=1</formula>
    </cfRule>
  </conditionalFormatting>
  <conditionalFormatting sqref="B720:J720">
    <cfRule type="expression" dxfId="2825" priority="4452">
      <formula>$D720=""</formula>
    </cfRule>
  </conditionalFormatting>
  <conditionalFormatting sqref="B721:J721">
    <cfRule type="expression" dxfId="2824" priority="4453">
      <formula>$D720=""</formula>
    </cfRule>
  </conditionalFormatting>
  <conditionalFormatting sqref="B720:E721">
    <cfRule type="expression" dxfId="2823" priority="4454">
      <formula>MOD($B720,2)=0</formula>
    </cfRule>
    <cfRule type="expression" dxfId="2822" priority="4455">
      <formula>MOD($B720,2)=1</formula>
    </cfRule>
  </conditionalFormatting>
  <conditionalFormatting sqref="B722:J722">
    <cfRule type="expression" dxfId="2821" priority="4444">
      <formula>$D722=""</formula>
    </cfRule>
  </conditionalFormatting>
  <conditionalFormatting sqref="B723:J723">
    <cfRule type="expression" dxfId="2820" priority="4445">
      <formula>$D722=""</formula>
    </cfRule>
  </conditionalFormatting>
  <conditionalFormatting sqref="B722:E723">
    <cfRule type="expression" dxfId="2819" priority="4446">
      <formula>MOD($B722,2)=0</formula>
    </cfRule>
    <cfRule type="expression" dxfId="2818" priority="4447">
      <formula>MOD($B722,2)=1</formula>
    </cfRule>
  </conditionalFormatting>
  <conditionalFormatting sqref="B724:J724">
    <cfRule type="expression" dxfId="2817" priority="4436">
      <formula>$D724=""</formula>
    </cfRule>
  </conditionalFormatting>
  <conditionalFormatting sqref="B725:J725">
    <cfRule type="expression" dxfId="2816" priority="4437">
      <formula>$D724=""</formula>
    </cfRule>
  </conditionalFormatting>
  <conditionalFormatting sqref="B724:E725">
    <cfRule type="expression" dxfId="2815" priority="4438">
      <formula>MOD($B724,2)=0</formula>
    </cfRule>
    <cfRule type="expression" dxfId="2814" priority="4439">
      <formula>MOD($B724,2)=1</formula>
    </cfRule>
  </conditionalFormatting>
  <conditionalFormatting sqref="B726:J726">
    <cfRule type="expression" dxfId="2813" priority="4428">
      <formula>$D726=""</formula>
    </cfRule>
  </conditionalFormatting>
  <conditionalFormatting sqref="B727:J727">
    <cfRule type="expression" dxfId="2812" priority="4429">
      <formula>$D726=""</formula>
    </cfRule>
  </conditionalFormatting>
  <conditionalFormatting sqref="B726:E727">
    <cfRule type="expression" dxfId="2811" priority="4430">
      <formula>MOD($B726,2)=0</formula>
    </cfRule>
    <cfRule type="expression" dxfId="2810" priority="4431">
      <formula>MOD($B726,2)=1</formula>
    </cfRule>
  </conditionalFormatting>
  <conditionalFormatting sqref="B728:J728">
    <cfRule type="expression" dxfId="2809" priority="4420">
      <formula>$D728=""</formula>
    </cfRule>
  </conditionalFormatting>
  <conditionalFormatting sqref="B729:J729">
    <cfRule type="expression" dxfId="2808" priority="4421">
      <formula>$D728=""</formula>
    </cfRule>
  </conditionalFormatting>
  <conditionalFormatting sqref="B728:E729">
    <cfRule type="expression" dxfId="2807" priority="4422">
      <formula>MOD($B728,2)=0</formula>
    </cfRule>
    <cfRule type="expression" dxfId="2806" priority="4423">
      <formula>MOD($B728,2)=1</formula>
    </cfRule>
  </conditionalFormatting>
  <conditionalFormatting sqref="B730:J730">
    <cfRule type="expression" dxfId="2805" priority="4412">
      <formula>$D730=""</formula>
    </cfRule>
  </conditionalFormatting>
  <conditionalFormatting sqref="B731:J731">
    <cfRule type="expression" dxfId="2804" priority="4413">
      <formula>$D730=""</formula>
    </cfRule>
  </conditionalFormatting>
  <conditionalFormatting sqref="B730:E731">
    <cfRule type="expression" dxfId="2803" priority="4414">
      <formula>MOD($B730,2)=0</formula>
    </cfRule>
    <cfRule type="expression" dxfId="2802" priority="4415">
      <formula>MOD($B730,2)=1</formula>
    </cfRule>
  </conditionalFormatting>
  <conditionalFormatting sqref="B732:J732">
    <cfRule type="expression" dxfId="2801" priority="4404">
      <formula>$D732=""</formula>
    </cfRule>
  </conditionalFormatting>
  <conditionalFormatting sqref="B733:J733">
    <cfRule type="expression" dxfId="2800" priority="4405">
      <formula>$D732=""</formula>
    </cfRule>
  </conditionalFormatting>
  <conditionalFormatting sqref="B732:E733">
    <cfRule type="expression" dxfId="2799" priority="4406">
      <formula>MOD($B732,2)=0</formula>
    </cfRule>
    <cfRule type="expression" dxfId="2798" priority="4407">
      <formula>MOD($B732,2)=1</formula>
    </cfRule>
  </conditionalFormatting>
  <conditionalFormatting sqref="B734:J734">
    <cfRule type="expression" dxfId="2797" priority="4396">
      <formula>$D734=""</formula>
    </cfRule>
  </conditionalFormatting>
  <conditionalFormatting sqref="B735:J735">
    <cfRule type="expression" dxfId="2796" priority="4397">
      <formula>$D734=""</formula>
    </cfRule>
  </conditionalFormatting>
  <conditionalFormatting sqref="B734:E735">
    <cfRule type="expression" dxfId="2795" priority="4398">
      <formula>MOD($B734,2)=0</formula>
    </cfRule>
    <cfRule type="expression" dxfId="2794" priority="4399">
      <formula>MOD($B734,2)=1</formula>
    </cfRule>
  </conditionalFormatting>
  <conditionalFormatting sqref="B736:J736">
    <cfRule type="expression" dxfId="2793" priority="4388">
      <formula>$D736=""</formula>
    </cfRule>
  </conditionalFormatting>
  <conditionalFormatting sqref="B737:J737">
    <cfRule type="expression" dxfId="2792" priority="4389">
      <formula>$D736=""</formula>
    </cfRule>
  </conditionalFormatting>
  <conditionalFormatting sqref="B736:E737">
    <cfRule type="expression" dxfId="2791" priority="4390">
      <formula>MOD($B736,2)=0</formula>
    </cfRule>
    <cfRule type="expression" dxfId="2790" priority="4391">
      <formula>MOD($B736,2)=1</formula>
    </cfRule>
  </conditionalFormatting>
  <conditionalFormatting sqref="B738:J738">
    <cfRule type="expression" dxfId="2789" priority="4380">
      <formula>$D738=""</formula>
    </cfRule>
  </conditionalFormatting>
  <conditionalFormatting sqref="B739:J739">
    <cfRule type="expression" dxfId="2788" priority="4381">
      <formula>$D738=""</formula>
    </cfRule>
  </conditionalFormatting>
  <conditionalFormatting sqref="B738:E739">
    <cfRule type="expression" dxfId="2787" priority="4382">
      <formula>MOD($B738,2)=0</formula>
    </cfRule>
    <cfRule type="expression" dxfId="2786" priority="4383">
      <formula>MOD($B738,2)=1</formula>
    </cfRule>
  </conditionalFormatting>
  <conditionalFormatting sqref="B740:J740">
    <cfRule type="expression" dxfId="2785" priority="4372">
      <formula>$D740=""</formula>
    </cfRule>
  </conditionalFormatting>
  <conditionalFormatting sqref="B741:J741">
    <cfRule type="expression" dxfId="2784" priority="4373">
      <formula>$D740=""</formula>
    </cfRule>
  </conditionalFormatting>
  <conditionalFormatting sqref="B740:E741">
    <cfRule type="expression" dxfId="2783" priority="4374">
      <formula>MOD($B740,2)=0</formula>
    </cfRule>
    <cfRule type="expression" dxfId="2782" priority="4375">
      <formula>MOD($B740,2)=1</formula>
    </cfRule>
  </conditionalFormatting>
  <conditionalFormatting sqref="B742:J742">
    <cfRule type="expression" dxfId="2781" priority="4364">
      <formula>$D742=""</formula>
    </cfRule>
  </conditionalFormatting>
  <conditionalFormatting sqref="B743:J743">
    <cfRule type="expression" dxfId="2780" priority="4365">
      <formula>$D742=""</formula>
    </cfRule>
  </conditionalFormatting>
  <conditionalFormatting sqref="B742:E743">
    <cfRule type="expression" dxfId="2779" priority="4366">
      <formula>MOD($B742,2)=0</formula>
    </cfRule>
    <cfRule type="expression" dxfId="2778" priority="4367">
      <formula>MOD($B742,2)=1</formula>
    </cfRule>
  </conditionalFormatting>
  <conditionalFormatting sqref="B744:J744">
    <cfRule type="expression" dxfId="2777" priority="4356">
      <formula>$D744=""</formula>
    </cfRule>
  </conditionalFormatting>
  <conditionalFormatting sqref="B745:J745">
    <cfRule type="expression" dxfId="2776" priority="4357">
      <formula>$D744=""</formula>
    </cfRule>
  </conditionalFormatting>
  <conditionalFormatting sqref="B744:E745">
    <cfRule type="expression" dxfId="2775" priority="4358">
      <formula>MOD($B744,2)=0</formula>
    </cfRule>
    <cfRule type="expression" dxfId="2774" priority="4359">
      <formula>MOD($B744,2)=1</formula>
    </cfRule>
  </conditionalFormatting>
  <conditionalFormatting sqref="B746:J746">
    <cfRule type="expression" dxfId="2773" priority="4348">
      <formula>$D746=""</formula>
    </cfRule>
  </conditionalFormatting>
  <conditionalFormatting sqref="B747:J747">
    <cfRule type="expression" dxfId="2772" priority="4349">
      <formula>$D746=""</formula>
    </cfRule>
  </conditionalFormatting>
  <conditionalFormatting sqref="B746:E747">
    <cfRule type="expression" dxfId="2771" priority="4350">
      <formula>MOD($B746,2)=0</formula>
    </cfRule>
    <cfRule type="expression" dxfId="2770" priority="4351">
      <formula>MOD($B746,2)=1</formula>
    </cfRule>
  </conditionalFormatting>
  <conditionalFormatting sqref="B748:J748">
    <cfRule type="expression" dxfId="2769" priority="4340">
      <formula>$D748=""</formula>
    </cfRule>
  </conditionalFormatting>
  <conditionalFormatting sqref="B749:J749">
    <cfRule type="expression" dxfId="2768" priority="4341">
      <formula>$D748=""</formula>
    </cfRule>
  </conditionalFormatting>
  <conditionalFormatting sqref="B748:E749">
    <cfRule type="expression" dxfId="2767" priority="4342">
      <formula>MOD($B748,2)=0</formula>
    </cfRule>
    <cfRule type="expression" dxfId="2766" priority="4343">
      <formula>MOD($B748,2)=1</formula>
    </cfRule>
  </conditionalFormatting>
  <conditionalFormatting sqref="B750:J750">
    <cfRule type="expression" dxfId="2765" priority="4332">
      <formula>$D750=""</formula>
    </cfRule>
  </conditionalFormatting>
  <conditionalFormatting sqref="B751:J751">
    <cfRule type="expression" dxfId="2764" priority="4333">
      <formula>$D750=""</formula>
    </cfRule>
  </conditionalFormatting>
  <conditionalFormatting sqref="B750:E751">
    <cfRule type="expression" dxfId="2763" priority="4334">
      <formula>MOD($B750,2)=0</formula>
    </cfRule>
    <cfRule type="expression" dxfId="2762" priority="4335">
      <formula>MOD($B750,2)=1</formula>
    </cfRule>
  </conditionalFormatting>
  <conditionalFormatting sqref="B752:J752">
    <cfRule type="expression" dxfId="2761" priority="4324">
      <formula>$D752=""</formula>
    </cfRule>
  </conditionalFormatting>
  <conditionalFormatting sqref="B753:J753">
    <cfRule type="expression" dxfId="2760" priority="4325">
      <formula>$D752=""</formula>
    </cfRule>
  </conditionalFormatting>
  <conditionalFormatting sqref="B752:E753">
    <cfRule type="expression" dxfId="2759" priority="4326">
      <formula>MOD($B752,2)=0</formula>
    </cfRule>
    <cfRule type="expression" dxfId="2758" priority="4327">
      <formula>MOD($B752,2)=1</formula>
    </cfRule>
  </conditionalFormatting>
  <conditionalFormatting sqref="B754:J754">
    <cfRule type="expression" dxfId="2757" priority="4316">
      <formula>$D754=""</formula>
    </cfRule>
  </conditionalFormatting>
  <conditionalFormatting sqref="B755:J755">
    <cfRule type="expression" dxfId="2756" priority="4317">
      <formula>$D754=""</formula>
    </cfRule>
  </conditionalFormatting>
  <conditionalFormatting sqref="B754:E755">
    <cfRule type="expression" dxfId="2755" priority="4318">
      <formula>MOD($B754,2)=0</formula>
    </cfRule>
    <cfRule type="expression" dxfId="2754" priority="4319">
      <formula>MOD($B754,2)=1</formula>
    </cfRule>
  </conditionalFormatting>
  <conditionalFormatting sqref="B756:J756">
    <cfRule type="expression" dxfId="2753" priority="4308">
      <formula>$D756=""</formula>
    </cfRule>
  </conditionalFormatting>
  <conditionalFormatting sqref="B757:J757">
    <cfRule type="expression" dxfId="2752" priority="4309">
      <formula>$D756=""</formula>
    </cfRule>
  </conditionalFormatting>
  <conditionalFormatting sqref="B756:E757">
    <cfRule type="expression" dxfId="2751" priority="4310">
      <formula>MOD($B756,2)=0</formula>
    </cfRule>
    <cfRule type="expression" dxfId="2750" priority="4311">
      <formula>MOD($B756,2)=1</formula>
    </cfRule>
  </conditionalFormatting>
  <conditionalFormatting sqref="B758:J758">
    <cfRule type="expression" dxfId="2749" priority="4300">
      <formula>$D758=""</formula>
    </cfRule>
  </conditionalFormatting>
  <conditionalFormatting sqref="B759:J759">
    <cfRule type="expression" dxfId="2748" priority="4301">
      <formula>$D758=""</formula>
    </cfRule>
  </conditionalFormatting>
  <conditionalFormatting sqref="B758:E759">
    <cfRule type="expression" dxfId="2747" priority="4302">
      <formula>MOD($B758,2)=0</formula>
    </cfRule>
    <cfRule type="expression" dxfId="2746" priority="4303">
      <formula>MOD($B758,2)=1</formula>
    </cfRule>
  </conditionalFormatting>
  <conditionalFormatting sqref="B760:J760">
    <cfRule type="expression" dxfId="2745" priority="4292">
      <formula>$D760=""</formula>
    </cfRule>
  </conditionalFormatting>
  <conditionalFormatting sqref="B761:J761">
    <cfRule type="expression" dxfId="2744" priority="4293">
      <formula>$D760=""</formula>
    </cfRule>
  </conditionalFormatting>
  <conditionalFormatting sqref="B760:E761">
    <cfRule type="expression" dxfId="2743" priority="4294">
      <formula>MOD($B760,2)=0</formula>
    </cfRule>
    <cfRule type="expression" dxfId="2742" priority="4295">
      <formula>MOD($B760,2)=1</formula>
    </cfRule>
  </conditionalFormatting>
  <conditionalFormatting sqref="B762:J762">
    <cfRule type="expression" dxfId="2741" priority="4284">
      <formula>$D762=""</formula>
    </cfRule>
  </conditionalFormatting>
  <conditionalFormatting sqref="B763:J763">
    <cfRule type="expression" dxfId="2740" priority="4285">
      <formula>$D762=""</formula>
    </cfRule>
  </conditionalFormatting>
  <conditionalFormatting sqref="B762:E763">
    <cfRule type="expression" dxfId="2739" priority="4286">
      <formula>MOD($B762,2)=0</formula>
    </cfRule>
    <cfRule type="expression" dxfId="2738" priority="4287">
      <formula>MOD($B762,2)=1</formula>
    </cfRule>
  </conditionalFormatting>
  <conditionalFormatting sqref="B764:J764">
    <cfRule type="expression" dxfId="2737" priority="4276">
      <formula>$D764=""</formula>
    </cfRule>
  </conditionalFormatting>
  <conditionalFormatting sqref="B765:J765">
    <cfRule type="expression" dxfId="2736" priority="4277">
      <formula>$D764=""</formula>
    </cfRule>
  </conditionalFormatting>
  <conditionalFormatting sqref="B764:E765">
    <cfRule type="expression" dxfId="2735" priority="4278">
      <formula>MOD($B764,2)=0</formula>
    </cfRule>
    <cfRule type="expression" dxfId="2734" priority="4279">
      <formula>MOD($B764,2)=1</formula>
    </cfRule>
  </conditionalFormatting>
  <conditionalFormatting sqref="B766:J766">
    <cfRule type="expression" dxfId="2733" priority="4268">
      <formula>$D766=""</formula>
    </cfRule>
  </conditionalFormatting>
  <conditionalFormatting sqref="B767:J767">
    <cfRule type="expression" dxfId="2732" priority="4269">
      <formula>$D766=""</formula>
    </cfRule>
  </conditionalFormatting>
  <conditionalFormatting sqref="B766:E767">
    <cfRule type="expression" dxfId="2731" priority="4270">
      <formula>MOD($B766,2)=0</formula>
    </cfRule>
    <cfRule type="expression" dxfId="2730" priority="4271">
      <formula>MOD($B766,2)=1</formula>
    </cfRule>
  </conditionalFormatting>
  <conditionalFormatting sqref="B768:J768">
    <cfRule type="expression" dxfId="2729" priority="4260">
      <formula>$D768=""</formula>
    </cfRule>
  </conditionalFormatting>
  <conditionalFormatting sqref="B769:J769">
    <cfRule type="expression" dxfId="2728" priority="4261">
      <formula>$D768=""</formula>
    </cfRule>
  </conditionalFormatting>
  <conditionalFormatting sqref="B768:E769">
    <cfRule type="expression" dxfId="2727" priority="4262">
      <formula>MOD($B768,2)=0</formula>
    </cfRule>
    <cfRule type="expression" dxfId="2726" priority="4263">
      <formula>MOD($B768,2)=1</formula>
    </cfRule>
  </conditionalFormatting>
  <conditionalFormatting sqref="B770:J770">
    <cfRule type="expression" dxfId="2725" priority="4252">
      <formula>$D770=""</formula>
    </cfRule>
  </conditionalFormatting>
  <conditionalFormatting sqref="B771:J771">
    <cfRule type="expression" dxfId="2724" priority="4253">
      <formula>$D770=""</formula>
    </cfRule>
  </conditionalFormatting>
  <conditionalFormatting sqref="B770:E771">
    <cfRule type="expression" dxfId="2723" priority="4254">
      <formula>MOD($B770,2)=0</formula>
    </cfRule>
    <cfRule type="expression" dxfId="2722" priority="4255">
      <formula>MOD($B770,2)=1</formula>
    </cfRule>
  </conditionalFormatting>
  <conditionalFormatting sqref="B772:J772">
    <cfRule type="expression" dxfId="2721" priority="4244">
      <formula>$D772=""</formula>
    </cfRule>
  </conditionalFormatting>
  <conditionalFormatting sqref="B773:J773">
    <cfRule type="expression" dxfId="2720" priority="4245">
      <formula>$D772=""</formula>
    </cfRule>
  </conditionalFormatting>
  <conditionalFormatting sqref="B772:E773">
    <cfRule type="expression" dxfId="2719" priority="4246">
      <formula>MOD($B772,2)=0</formula>
    </cfRule>
    <cfRule type="expression" dxfId="2718" priority="4247">
      <formula>MOD($B772,2)=1</formula>
    </cfRule>
  </conditionalFormatting>
  <conditionalFormatting sqref="B774:J774">
    <cfRule type="expression" dxfId="2717" priority="4236">
      <formula>$D774=""</formula>
    </cfRule>
  </conditionalFormatting>
  <conditionalFormatting sqref="B775:J775">
    <cfRule type="expression" dxfId="2716" priority="4237">
      <formula>$D774=""</formula>
    </cfRule>
  </conditionalFormatting>
  <conditionalFormatting sqref="B774:E775">
    <cfRule type="expression" dxfId="2715" priority="4238">
      <formula>MOD($B774,2)=0</formula>
    </cfRule>
    <cfRule type="expression" dxfId="2714" priority="4239">
      <formula>MOD($B774,2)=1</formula>
    </cfRule>
  </conditionalFormatting>
  <conditionalFormatting sqref="B776:J776">
    <cfRule type="expression" dxfId="2713" priority="4228">
      <formula>$D776=""</formula>
    </cfRule>
  </conditionalFormatting>
  <conditionalFormatting sqref="B777:J777">
    <cfRule type="expression" dxfId="2712" priority="4229">
      <formula>$D776=""</formula>
    </cfRule>
  </conditionalFormatting>
  <conditionalFormatting sqref="B776:E777">
    <cfRule type="expression" dxfId="2711" priority="4230">
      <formula>MOD($B776,2)=0</formula>
    </cfRule>
    <cfRule type="expression" dxfId="2710" priority="4231">
      <formula>MOD($B776,2)=1</formula>
    </cfRule>
  </conditionalFormatting>
  <conditionalFormatting sqref="B778:J778">
    <cfRule type="expression" dxfId="2709" priority="4220">
      <formula>$D778=""</formula>
    </cfRule>
  </conditionalFormatting>
  <conditionalFormatting sqref="B779:J779">
    <cfRule type="expression" dxfId="2708" priority="4221">
      <formula>$D778=""</formula>
    </cfRule>
  </conditionalFormatting>
  <conditionalFormatting sqref="B778:E779">
    <cfRule type="expression" dxfId="2707" priority="4222">
      <formula>MOD($B778,2)=0</formula>
    </cfRule>
    <cfRule type="expression" dxfId="2706" priority="4223">
      <formula>MOD($B778,2)=1</formula>
    </cfRule>
  </conditionalFormatting>
  <conditionalFormatting sqref="B780:J780">
    <cfRule type="expression" dxfId="2705" priority="4212">
      <formula>$D780=""</formula>
    </cfRule>
  </conditionalFormatting>
  <conditionalFormatting sqref="B781:J781">
    <cfRule type="expression" dxfId="2704" priority="4213">
      <formula>$D780=""</formula>
    </cfRule>
  </conditionalFormatting>
  <conditionalFormatting sqref="B780:E781">
    <cfRule type="expression" dxfId="2703" priority="4214">
      <formula>MOD($B780,2)=0</formula>
    </cfRule>
    <cfRule type="expression" dxfId="2702" priority="4215">
      <formula>MOD($B780,2)=1</formula>
    </cfRule>
  </conditionalFormatting>
  <conditionalFormatting sqref="B782:J782">
    <cfRule type="expression" dxfId="2701" priority="4204">
      <formula>$D782=""</formula>
    </cfRule>
  </conditionalFormatting>
  <conditionalFormatting sqref="B783:J783">
    <cfRule type="expression" dxfId="2700" priority="4205">
      <formula>$D782=""</formula>
    </cfRule>
  </conditionalFormatting>
  <conditionalFormatting sqref="B782:E783">
    <cfRule type="expression" dxfId="2699" priority="4206">
      <formula>MOD($B782,2)=0</formula>
    </cfRule>
    <cfRule type="expression" dxfId="2698" priority="4207">
      <formula>MOD($B782,2)=1</formula>
    </cfRule>
  </conditionalFormatting>
  <conditionalFormatting sqref="B784:J784">
    <cfRule type="expression" dxfId="2697" priority="4196">
      <formula>$D784=""</formula>
    </cfRule>
  </conditionalFormatting>
  <conditionalFormatting sqref="B785:J785">
    <cfRule type="expression" dxfId="2696" priority="4197">
      <formula>$D784=""</formula>
    </cfRule>
  </conditionalFormatting>
  <conditionalFormatting sqref="B784:E785">
    <cfRule type="expression" dxfId="2695" priority="4198">
      <formula>MOD($B784,2)=0</formula>
    </cfRule>
    <cfRule type="expression" dxfId="2694" priority="4199">
      <formula>MOD($B784,2)=1</formula>
    </cfRule>
  </conditionalFormatting>
  <conditionalFormatting sqref="B786:J786">
    <cfRule type="expression" dxfId="2693" priority="4188">
      <formula>$D786=""</formula>
    </cfRule>
  </conditionalFormatting>
  <conditionalFormatting sqref="B787:J787">
    <cfRule type="expression" dxfId="2692" priority="4189">
      <formula>$D786=""</formula>
    </cfRule>
  </conditionalFormatting>
  <conditionalFormatting sqref="B786:E787">
    <cfRule type="expression" dxfId="2691" priority="4190">
      <formula>MOD($B786,2)=0</formula>
    </cfRule>
    <cfRule type="expression" dxfId="2690" priority="4191">
      <formula>MOD($B786,2)=1</formula>
    </cfRule>
  </conditionalFormatting>
  <conditionalFormatting sqref="B788:J788">
    <cfRule type="expression" dxfId="2689" priority="4180">
      <formula>$D788=""</formula>
    </cfRule>
  </conditionalFormatting>
  <conditionalFormatting sqref="B789:J789">
    <cfRule type="expression" dxfId="2688" priority="4181">
      <formula>$D788=""</formula>
    </cfRule>
  </conditionalFormatting>
  <conditionalFormatting sqref="B788:E789">
    <cfRule type="expression" dxfId="2687" priority="4182">
      <formula>MOD($B788,2)=0</formula>
    </cfRule>
    <cfRule type="expression" dxfId="2686" priority="4183">
      <formula>MOD($B788,2)=1</formula>
    </cfRule>
  </conditionalFormatting>
  <conditionalFormatting sqref="B790:J790">
    <cfRule type="expression" dxfId="2685" priority="4172">
      <formula>$D790=""</formula>
    </cfRule>
  </conditionalFormatting>
  <conditionalFormatting sqref="B791:J791">
    <cfRule type="expression" dxfId="2684" priority="4173">
      <formula>$D790=""</formula>
    </cfRule>
  </conditionalFormatting>
  <conditionalFormatting sqref="B790:E791">
    <cfRule type="expression" dxfId="2683" priority="4174">
      <formula>MOD($B790,2)=0</formula>
    </cfRule>
    <cfRule type="expression" dxfId="2682" priority="4175">
      <formula>MOD($B790,2)=1</formula>
    </cfRule>
  </conditionalFormatting>
  <conditionalFormatting sqref="B792:J792">
    <cfRule type="expression" dxfId="2681" priority="4164">
      <formula>$D792=""</formula>
    </cfRule>
  </conditionalFormatting>
  <conditionalFormatting sqref="B793:J793">
    <cfRule type="expression" dxfId="2680" priority="4165">
      <formula>$D792=""</formula>
    </cfRule>
  </conditionalFormatting>
  <conditionalFormatting sqref="B792:E793">
    <cfRule type="expression" dxfId="2679" priority="4166">
      <formula>MOD($B792,2)=0</formula>
    </cfRule>
    <cfRule type="expression" dxfId="2678" priority="4167">
      <formula>MOD($B792,2)=1</formula>
    </cfRule>
  </conditionalFormatting>
  <conditionalFormatting sqref="B794:J794">
    <cfRule type="expression" dxfId="2677" priority="4156">
      <formula>$D794=""</formula>
    </cfRule>
  </conditionalFormatting>
  <conditionalFormatting sqref="B795:J795">
    <cfRule type="expression" dxfId="2676" priority="4157">
      <formula>$D794=""</formula>
    </cfRule>
  </conditionalFormatting>
  <conditionalFormatting sqref="B794:E795">
    <cfRule type="expression" dxfId="2675" priority="4158">
      <formula>MOD($B794,2)=0</formula>
    </cfRule>
    <cfRule type="expression" dxfId="2674" priority="4159">
      <formula>MOD($B794,2)=1</formula>
    </cfRule>
  </conditionalFormatting>
  <conditionalFormatting sqref="B796:J796">
    <cfRule type="expression" dxfId="2673" priority="4148">
      <formula>$D796=""</formula>
    </cfRule>
  </conditionalFormatting>
  <conditionalFormatting sqref="B797:J797">
    <cfRule type="expression" dxfId="2672" priority="4149">
      <formula>$D796=""</formula>
    </cfRule>
  </conditionalFormatting>
  <conditionalFormatting sqref="B796:E797">
    <cfRule type="expression" dxfId="2671" priority="4150">
      <formula>MOD($B796,2)=0</formula>
    </cfRule>
    <cfRule type="expression" dxfId="2670" priority="4151">
      <formula>MOD($B796,2)=1</formula>
    </cfRule>
  </conditionalFormatting>
  <conditionalFormatting sqref="B798:J798">
    <cfRule type="expression" dxfId="2669" priority="4140">
      <formula>$D798=""</formula>
    </cfRule>
  </conditionalFormatting>
  <conditionalFormatting sqref="B799:J799">
    <cfRule type="expression" dxfId="2668" priority="4141">
      <formula>$D798=""</formula>
    </cfRule>
  </conditionalFormatting>
  <conditionalFormatting sqref="B798:E799">
    <cfRule type="expression" dxfId="2667" priority="4142">
      <formula>MOD($B798,2)=0</formula>
    </cfRule>
    <cfRule type="expression" dxfId="2666" priority="4143">
      <formula>MOD($B798,2)=1</formula>
    </cfRule>
  </conditionalFormatting>
  <conditionalFormatting sqref="B800:J800">
    <cfRule type="expression" dxfId="2665" priority="4132">
      <formula>$D800=""</formula>
    </cfRule>
  </conditionalFormatting>
  <conditionalFormatting sqref="B801:J801">
    <cfRule type="expression" dxfId="2664" priority="4133">
      <formula>$D800=""</formula>
    </cfRule>
  </conditionalFormatting>
  <conditionalFormatting sqref="B800:E801">
    <cfRule type="expression" dxfId="2663" priority="4134">
      <formula>MOD($B800,2)=0</formula>
    </cfRule>
    <cfRule type="expression" dxfId="2662" priority="4135">
      <formula>MOD($B800,2)=1</formula>
    </cfRule>
  </conditionalFormatting>
  <conditionalFormatting sqref="B802:J802">
    <cfRule type="expression" dxfId="2661" priority="4124">
      <formula>$D802=""</formula>
    </cfRule>
  </conditionalFormatting>
  <conditionalFormatting sqref="B803:J803">
    <cfRule type="expression" dxfId="2660" priority="4125">
      <formula>$D802=""</formula>
    </cfRule>
  </conditionalFormatting>
  <conditionalFormatting sqref="B802:E803">
    <cfRule type="expression" dxfId="2659" priority="4126">
      <formula>MOD($B802,2)=0</formula>
    </cfRule>
    <cfRule type="expression" dxfId="2658" priority="4127">
      <formula>MOD($B802,2)=1</formula>
    </cfRule>
  </conditionalFormatting>
  <conditionalFormatting sqref="B804:J804">
    <cfRule type="expression" dxfId="2657" priority="4116">
      <formula>$D804=""</formula>
    </cfRule>
  </conditionalFormatting>
  <conditionalFormatting sqref="B805:J805">
    <cfRule type="expression" dxfId="2656" priority="4117">
      <formula>$D804=""</formula>
    </cfRule>
  </conditionalFormatting>
  <conditionalFormatting sqref="B804:E805">
    <cfRule type="expression" dxfId="2655" priority="4118">
      <formula>MOD($B804,2)=0</formula>
    </cfRule>
    <cfRule type="expression" dxfId="2654" priority="4119">
      <formula>MOD($B804,2)=1</formula>
    </cfRule>
  </conditionalFormatting>
  <conditionalFormatting sqref="B806:J806">
    <cfRule type="expression" dxfId="2653" priority="4108">
      <formula>$D806=""</formula>
    </cfRule>
  </conditionalFormatting>
  <conditionalFormatting sqref="B807:J807">
    <cfRule type="expression" dxfId="2652" priority="4109">
      <formula>$D806=""</formula>
    </cfRule>
  </conditionalFormatting>
  <conditionalFormatting sqref="B806:E807">
    <cfRule type="expression" dxfId="2651" priority="4110">
      <formula>MOD($B806,2)=0</formula>
    </cfRule>
    <cfRule type="expression" dxfId="2650" priority="4111">
      <formula>MOD($B806,2)=1</formula>
    </cfRule>
  </conditionalFormatting>
  <conditionalFormatting sqref="B808:J808">
    <cfRule type="expression" dxfId="2649" priority="4100">
      <formula>$D808=""</formula>
    </cfRule>
  </conditionalFormatting>
  <conditionalFormatting sqref="B809:J809">
    <cfRule type="expression" dxfId="2648" priority="4101">
      <formula>$D808=""</formula>
    </cfRule>
  </conditionalFormatting>
  <conditionalFormatting sqref="B808:E809">
    <cfRule type="expression" dxfId="2647" priority="4102">
      <formula>MOD($B808,2)=0</formula>
    </cfRule>
    <cfRule type="expression" dxfId="2646" priority="4103">
      <formula>MOD($B808,2)=1</formula>
    </cfRule>
  </conditionalFormatting>
  <conditionalFormatting sqref="B810:J810">
    <cfRule type="expression" dxfId="2645" priority="4092">
      <formula>$D810=""</formula>
    </cfRule>
  </conditionalFormatting>
  <conditionalFormatting sqref="B811:J811">
    <cfRule type="expression" dxfId="2644" priority="4093">
      <formula>$D810=""</formula>
    </cfRule>
  </conditionalFormatting>
  <conditionalFormatting sqref="B810:E811">
    <cfRule type="expression" dxfId="2643" priority="4094">
      <formula>MOD($B810,2)=0</formula>
    </cfRule>
    <cfRule type="expression" dxfId="2642" priority="4095">
      <formula>MOD($B810,2)=1</formula>
    </cfRule>
  </conditionalFormatting>
  <conditionalFormatting sqref="B812:J812">
    <cfRule type="expression" dxfId="2641" priority="4084">
      <formula>$D812=""</formula>
    </cfRule>
  </conditionalFormatting>
  <conditionalFormatting sqref="B813:J813">
    <cfRule type="expression" dxfId="2640" priority="4085">
      <formula>$D812=""</formula>
    </cfRule>
  </conditionalFormatting>
  <conditionalFormatting sqref="B812:E813">
    <cfRule type="expression" dxfId="2639" priority="4086">
      <formula>MOD($B812,2)=0</formula>
    </cfRule>
    <cfRule type="expression" dxfId="2638" priority="4087">
      <formula>MOD($B812,2)=1</formula>
    </cfRule>
  </conditionalFormatting>
  <conditionalFormatting sqref="B814:J814">
    <cfRule type="expression" dxfId="2637" priority="4076">
      <formula>$D814=""</formula>
    </cfRule>
  </conditionalFormatting>
  <conditionalFormatting sqref="B815:J815">
    <cfRule type="expression" dxfId="2636" priority="4077">
      <formula>$D814=""</formula>
    </cfRule>
  </conditionalFormatting>
  <conditionalFormatting sqref="B814:E815">
    <cfRule type="expression" dxfId="2635" priority="4078">
      <formula>MOD($B814,2)=0</formula>
    </cfRule>
    <cfRule type="expression" dxfId="2634" priority="4079">
      <formula>MOD($B814,2)=1</formula>
    </cfRule>
  </conditionalFormatting>
  <conditionalFormatting sqref="B816:J816">
    <cfRule type="expression" dxfId="2633" priority="4068">
      <formula>$D816=""</formula>
    </cfRule>
  </conditionalFormatting>
  <conditionalFormatting sqref="B817:J817">
    <cfRule type="expression" dxfId="2632" priority="4069">
      <formula>$D816=""</formula>
    </cfRule>
  </conditionalFormatting>
  <conditionalFormatting sqref="B816:E817">
    <cfRule type="expression" dxfId="2631" priority="4070">
      <formula>MOD($B816,2)=0</formula>
    </cfRule>
    <cfRule type="expression" dxfId="2630" priority="4071">
      <formula>MOD($B816,2)=1</formula>
    </cfRule>
  </conditionalFormatting>
  <conditionalFormatting sqref="B818:J818">
    <cfRule type="expression" dxfId="2629" priority="4060">
      <formula>$D818=""</formula>
    </cfRule>
  </conditionalFormatting>
  <conditionalFormatting sqref="B819:J819">
    <cfRule type="expression" dxfId="2628" priority="4061">
      <formula>$D818=""</formula>
    </cfRule>
  </conditionalFormatting>
  <conditionalFormatting sqref="B818:E819">
    <cfRule type="expression" dxfId="2627" priority="4062">
      <formula>MOD($B818,2)=0</formula>
    </cfRule>
    <cfRule type="expression" dxfId="2626" priority="4063">
      <formula>MOD($B818,2)=1</formula>
    </cfRule>
  </conditionalFormatting>
  <conditionalFormatting sqref="B820:J820">
    <cfRule type="expression" dxfId="2625" priority="4052">
      <formula>$D820=""</formula>
    </cfRule>
  </conditionalFormatting>
  <conditionalFormatting sqref="B821:J821">
    <cfRule type="expression" dxfId="2624" priority="4053">
      <formula>$D820=""</formula>
    </cfRule>
  </conditionalFormatting>
  <conditionalFormatting sqref="B820:E821">
    <cfRule type="expression" dxfId="2623" priority="4054">
      <formula>MOD($B820,2)=0</formula>
    </cfRule>
    <cfRule type="expression" dxfId="2622" priority="4055">
      <formula>MOD($B820,2)=1</formula>
    </cfRule>
  </conditionalFormatting>
  <conditionalFormatting sqref="B822:J822">
    <cfRule type="expression" dxfId="2621" priority="4044">
      <formula>$D822=""</formula>
    </cfRule>
  </conditionalFormatting>
  <conditionalFormatting sqref="B823:J823">
    <cfRule type="expression" dxfId="2620" priority="4045">
      <formula>$D822=""</formula>
    </cfRule>
  </conditionalFormatting>
  <conditionalFormatting sqref="B822:E823">
    <cfRule type="expression" dxfId="2619" priority="4046">
      <formula>MOD($B822,2)=0</formula>
    </cfRule>
    <cfRule type="expression" dxfId="2618" priority="4047">
      <formula>MOD($B822,2)=1</formula>
    </cfRule>
  </conditionalFormatting>
  <conditionalFormatting sqref="B824:J824">
    <cfRule type="expression" dxfId="2617" priority="4036">
      <formula>$D824=""</formula>
    </cfRule>
  </conditionalFormatting>
  <conditionalFormatting sqref="B825:J825">
    <cfRule type="expression" dxfId="2616" priority="4037">
      <formula>$D824=""</formula>
    </cfRule>
  </conditionalFormatting>
  <conditionalFormatting sqref="B824:E825">
    <cfRule type="expression" dxfId="2615" priority="4038">
      <formula>MOD($B824,2)=0</formula>
    </cfRule>
    <cfRule type="expression" dxfId="2614" priority="4039">
      <formula>MOD($B824,2)=1</formula>
    </cfRule>
  </conditionalFormatting>
  <conditionalFormatting sqref="B826:J826">
    <cfRule type="expression" dxfId="2613" priority="4028">
      <formula>$D826=""</formula>
    </cfRule>
  </conditionalFormatting>
  <conditionalFormatting sqref="B827:J827">
    <cfRule type="expression" dxfId="2612" priority="4029">
      <formula>$D826=""</formula>
    </cfRule>
  </conditionalFormatting>
  <conditionalFormatting sqref="B826:E827">
    <cfRule type="expression" dxfId="2611" priority="4030">
      <formula>MOD($B826,2)=0</formula>
    </cfRule>
    <cfRule type="expression" dxfId="2610" priority="4031">
      <formula>MOD($B826,2)=1</formula>
    </cfRule>
  </conditionalFormatting>
  <conditionalFormatting sqref="B828:J828">
    <cfRule type="expression" dxfId="2609" priority="4020">
      <formula>$D828=""</formula>
    </cfRule>
  </conditionalFormatting>
  <conditionalFormatting sqref="B829:J829">
    <cfRule type="expression" dxfId="2608" priority="4021">
      <formula>$D828=""</formula>
    </cfRule>
  </conditionalFormatting>
  <conditionalFormatting sqref="B828:E829">
    <cfRule type="expression" dxfId="2607" priority="4022">
      <formula>MOD($B828,2)=0</formula>
    </cfRule>
    <cfRule type="expression" dxfId="2606" priority="4023">
      <formula>MOD($B828,2)=1</formula>
    </cfRule>
  </conditionalFormatting>
  <conditionalFormatting sqref="B830:J830">
    <cfRule type="expression" dxfId="2605" priority="4012">
      <formula>$D830=""</formula>
    </cfRule>
  </conditionalFormatting>
  <conditionalFormatting sqref="B831:J831">
    <cfRule type="expression" dxfId="2604" priority="4013">
      <formula>$D830=""</formula>
    </cfRule>
  </conditionalFormatting>
  <conditionalFormatting sqref="B830:E831">
    <cfRule type="expression" dxfId="2603" priority="4014">
      <formula>MOD($B830,2)=0</formula>
    </cfRule>
    <cfRule type="expression" dxfId="2602" priority="4015">
      <formula>MOD($B830,2)=1</formula>
    </cfRule>
  </conditionalFormatting>
  <conditionalFormatting sqref="B832:J832">
    <cfRule type="expression" dxfId="2601" priority="4004">
      <formula>$D832=""</formula>
    </cfRule>
  </conditionalFormatting>
  <conditionalFormatting sqref="B833:J833">
    <cfRule type="expression" dxfId="2600" priority="4005">
      <formula>$D832=""</formula>
    </cfRule>
  </conditionalFormatting>
  <conditionalFormatting sqref="B832:E833">
    <cfRule type="expression" dxfId="2599" priority="4006">
      <formula>MOD($B832,2)=0</formula>
    </cfRule>
    <cfRule type="expression" dxfId="2598" priority="4007">
      <formula>MOD($B832,2)=1</formula>
    </cfRule>
  </conditionalFormatting>
  <conditionalFormatting sqref="B834:J834">
    <cfRule type="expression" dxfId="2597" priority="3996">
      <formula>$D834=""</formula>
    </cfRule>
  </conditionalFormatting>
  <conditionalFormatting sqref="B835:J835">
    <cfRule type="expression" dxfId="2596" priority="3997">
      <formula>$D834=""</formula>
    </cfRule>
  </conditionalFormatting>
  <conditionalFormatting sqref="B834:E835">
    <cfRule type="expression" dxfId="2595" priority="3998">
      <formula>MOD($B834,2)=0</formula>
    </cfRule>
    <cfRule type="expression" dxfId="2594" priority="3999">
      <formula>MOD($B834,2)=1</formula>
    </cfRule>
  </conditionalFormatting>
  <conditionalFormatting sqref="B836:J836">
    <cfRule type="expression" dxfId="2593" priority="3988">
      <formula>$D836=""</formula>
    </cfRule>
  </conditionalFormatting>
  <conditionalFormatting sqref="B837:J837">
    <cfRule type="expression" dxfId="2592" priority="3989">
      <formula>$D836=""</formula>
    </cfRule>
  </conditionalFormatting>
  <conditionalFormatting sqref="B836:E837">
    <cfRule type="expression" dxfId="2591" priority="3990">
      <formula>MOD($B836,2)=0</formula>
    </cfRule>
    <cfRule type="expression" dxfId="2590" priority="3991">
      <formula>MOD($B836,2)=1</formula>
    </cfRule>
  </conditionalFormatting>
  <conditionalFormatting sqref="B838:J838">
    <cfRule type="expression" dxfId="2589" priority="3980">
      <formula>$D838=""</formula>
    </cfRule>
  </conditionalFormatting>
  <conditionalFormatting sqref="B839:J839">
    <cfRule type="expression" dxfId="2588" priority="3981">
      <formula>$D838=""</formula>
    </cfRule>
  </conditionalFormatting>
  <conditionalFormatting sqref="B838:E839">
    <cfRule type="expression" dxfId="2587" priority="3982">
      <formula>MOD($B838,2)=0</formula>
    </cfRule>
    <cfRule type="expression" dxfId="2586" priority="3983">
      <formula>MOD($B838,2)=1</formula>
    </cfRule>
  </conditionalFormatting>
  <conditionalFormatting sqref="B840:J840">
    <cfRule type="expression" dxfId="2585" priority="3972">
      <formula>$D840=""</formula>
    </cfRule>
  </conditionalFormatting>
  <conditionalFormatting sqref="B841:J841">
    <cfRule type="expression" dxfId="2584" priority="3973">
      <formula>$D840=""</formula>
    </cfRule>
  </conditionalFormatting>
  <conditionalFormatting sqref="B840:E841">
    <cfRule type="expression" dxfId="2583" priority="3974">
      <formula>MOD($B840,2)=0</formula>
    </cfRule>
    <cfRule type="expression" dxfId="2582" priority="3975">
      <formula>MOD($B840,2)=1</formula>
    </cfRule>
  </conditionalFormatting>
  <conditionalFormatting sqref="B842:J842">
    <cfRule type="expression" dxfId="2581" priority="3964">
      <formula>$D842=""</formula>
    </cfRule>
  </conditionalFormatting>
  <conditionalFormatting sqref="B843:J843">
    <cfRule type="expression" dxfId="2580" priority="3965">
      <formula>$D842=""</formula>
    </cfRule>
  </conditionalFormatting>
  <conditionalFormatting sqref="B842:E843">
    <cfRule type="expression" dxfId="2579" priority="3966">
      <formula>MOD($B842,2)=0</formula>
    </cfRule>
    <cfRule type="expression" dxfId="2578" priority="3967">
      <formula>MOD($B842,2)=1</formula>
    </cfRule>
  </conditionalFormatting>
  <conditionalFormatting sqref="B844:J844">
    <cfRule type="expression" dxfId="2577" priority="3956">
      <formula>$D844=""</formula>
    </cfRule>
  </conditionalFormatting>
  <conditionalFormatting sqref="B845:J845">
    <cfRule type="expression" dxfId="2576" priority="3957">
      <formula>$D844=""</formula>
    </cfRule>
  </conditionalFormatting>
  <conditionalFormatting sqref="B844:E845">
    <cfRule type="expression" dxfId="2575" priority="3958">
      <formula>MOD($B844,2)=0</formula>
    </cfRule>
    <cfRule type="expression" dxfId="2574" priority="3959">
      <formula>MOD($B844,2)=1</formula>
    </cfRule>
  </conditionalFormatting>
  <conditionalFormatting sqref="B846:J846">
    <cfRule type="expression" dxfId="2573" priority="3948">
      <formula>$D846=""</formula>
    </cfRule>
  </conditionalFormatting>
  <conditionalFormatting sqref="B847:J847">
    <cfRule type="expression" dxfId="2572" priority="3949">
      <formula>$D846=""</formula>
    </cfRule>
  </conditionalFormatting>
  <conditionalFormatting sqref="B846:E847">
    <cfRule type="expression" dxfId="2571" priority="3950">
      <formula>MOD($B846,2)=0</formula>
    </cfRule>
    <cfRule type="expression" dxfId="2570" priority="3951">
      <formula>MOD($B846,2)=1</formula>
    </cfRule>
  </conditionalFormatting>
  <conditionalFormatting sqref="B848:J848">
    <cfRule type="expression" dxfId="2569" priority="3940">
      <formula>$D848=""</formula>
    </cfRule>
  </conditionalFormatting>
  <conditionalFormatting sqref="B849:J849">
    <cfRule type="expression" dxfId="2568" priority="3941">
      <formula>$D848=""</formula>
    </cfRule>
  </conditionalFormatting>
  <conditionalFormatting sqref="B848:E849">
    <cfRule type="expression" dxfId="2567" priority="3942">
      <formula>MOD($B848,2)=0</formula>
    </cfRule>
    <cfRule type="expression" dxfId="2566" priority="3943">
      <formula>MOD($B848,2)=1</formula>
    </cfRule>
  </conditionalFormatting>
  <conditionalFormatting sqref="B850:J850">
    <cfRule type="expression" dxfId="2565" priority="3932">
      <formula>$D850=""</formula>
    </cfRule>
  </conditionalFormatting>
  <conditionalFormatting sqref="B851:J851">
    <cfRule type="expression" dxfId="2564" priority="3933">
      <formula>$D850=""</formula>
    </cfRule>
  </conditionalFormatting>
  <conditionalFormatting sqref="B850:E851">
    <cfRule type="expression" dxfId="2563" priority="3934">
      <formula>MOD($B850,2)=0</formula>
    </cfRule>
    <cfRule type="expression" dxfId="2562" priority="3935">
      <formula>MOD($B850,2)=1</formula>
    </cfRule>
  </conditionalFormatting>
  <conditionalFormatting sqref="B852:J852">
    <cfRule type="expression" dxfId="2561" priority="3924">
      <formula>$D852=""</formula>
    </cfRule>
  </conditionalFormatting>
  <conditionalFormatting sqref="B853:J853">
    <cfRule type="expression" dxfId="2560" priority="3925">
      <formula>$D852=""</formula>
    </cfRule>
  </conditionalFormatting>
  <conditionalFormatting sqref="B852:E853">
    <cfRule type="expression" dxfId="2559" priority="3926">
      <formula>MOD($B852,2)=0</formula>
    </cfRule>
    <cfRule type="expression" dxfId="2558" priority="3927">
      <formula>MOD($B852,2)=1</formula>
    </cfRule>
  </conditionalFormatting>
  <conditionalFormatting sqref="B854:J854">
    <cfRule type="expression" dxfId="2557" priority="3916">
      <formula>$D854=""</formula>
    </cfRule>
  </conditionalFormatting>
  <conditionalFormatting sqref="B855:J855">
    <cfRule type="expression" dxfId="2556" priority="3917">
      <formula>$D854=""</formula>
    </cfRule>
  </conditionalFormatting>
  <conditionalFormatting sqref="B854:E855">
    <cfRule type="expression" dxfId="2555" priority="3918">
      <formula>MOD($B854,2)=0</formula>
    </cfRule>
    <cfRule type="expression" dxfId="2554" priority="3919">
      <formula>MOD($B854,2)=1</formula>
    </cfRule>
  </conditionalFormatting>
  <conditionalFormatting sqref="B856:J856">
    <cfRule type="expression" dxfId="2553" priority="3908">
      <formula>$D856=""</formula>
    </cfRule>
  </conditionalFormatting>
  <conditionalFormatting sqref="B857:J857">
    <cfRule type="expression" dxfId="2552" priority="3909">
      <formula>$D856=""</formula>
    </cfRule>
  </conditionalFormatting>
  <conditionalFormatting sqref="B856:E857">
    <cfRule type="expression" dxfId="2551" priority="3910">
      <formula>MOD($B856,2)=0</formula>
    </cfRule>
    <cfRule type="expression" dxfId="2550" priority="3911">
      <formula>MOD($B856,2)=1</formula>
    </cfRule>
  </conditionalFormatting>
  <conditionalFormatting sqref="B858:J858">
    <cfRule type="expression" dxfId="2549" priority="3900">
      <formula>$D858=""</formula>
    </cfRule>
  </conditionalFormatting>
  <conditionalFormatting sqref="B859:J859">
    <cfRule type="expression" dxfId="2548" priority="3901">
      <formula>$D858=""</formula>
    </cfRule>
  </conditionalFormatting>
  <conditionalFormatting sqref="B858:E859">
    <cfRule type="expression" dxfId="2547" priority="3902">
      <formula>MOD($B858,2)=0</formula>
    </cfRule>
    <cfRule type="expression" dxfId="2546" priority="3903">
      <formula>MOD($B858,2)=1</formula>
    </cfRule>
  </conditionalFormatting>
  <conditionalFormatting sqref="B860:J860">
    <cfRule type="expression" dxfId="2545" priority="3892">
      <formula>$D860=""</formula>
    </cfRule>
  </conditionalFormatting>
  <conditionalFormatting sqref="B861:J861">
    <cfRule type="expression" dxfId="2544" priority="3893">
      <formula>$D860=""</formula>
    </cfRule>
  </conditionalFormatting>
  <conditionalFormatting sqref="B860:E861">
    <cfRule type="expression" dxfId="2543" priority="3894">
      <formula>MOD($B860,2)=0</formula>
    </cfRule>
    <cfRule type="expression" dxfId="2542" priority="3895">
      <formula>MOD($B860,2)=1</formula>
    </cfRule>
  </conditionalFormatting>
  <conditionalFormatting sqref="B862:J862">
    <cfRule type="expression" dxfId="2541" priority="3884">
      <formula>$D862=""</formula>
    </cfRule>
  </conditionalFormatting>
  <conditionalFormatting sqref="B863:J863">
    <cfRule type="expression" dxfId="2540" priority="3885">
      <formula>$D862=""</formula>
    </cfRule>
  </conditionalFormatting>
  <conditionalFormatting sqref="B862:E863">
    <cfRule type="expression" dxfId="2539" priority="3886">
      <formula>MOD($B862,2)=0</formula>
    </cfRule>
    <cfRule type="expression" dxfId="2538" priority="3887">
      <formula>MOD($B862,2)=1</formula>
    </cfRule>
  </conditionalFormatting>
  <conditionalFormatting sqref="B864:J864">
    <cfRule type="expression" dxfId="2537" priority="3876">
      <formula>$D864=""</formula>
    </cfRule>
  </conditionalFormatting>
  <conditionalFormatting sqref="B865:J865">
    <cfRule type="expression" dxfId="2536" priority="3877">
      <formula>$D864=""</formula>
    </cfRule>
  </conditionalFormatting>
  <conditionalFormatting sqref="B864:E865">
    <cfRule type="expression" dxfId="2535" priority="3878">
      <formula>MOD($B864,2)=0</formula>
    </cfRule>
    <cfRule type="expression" dxfId="2534" priority="3879">
      <formula>MOD($B864,2)=1</formula>
    </cfRule>
  </conditionalFormatting>
  <conditionalFormatting sqref="B866:J866">
    <cfRule type="expression" dxfId="2533" priority="3868">
      <formula>$D866=""</formula>
    </cfRule>
  </conditionalFormatting>
  <conditionalFormatting sqref="B867:J867">
    <cfRule type="expression" dxfId="2532" priority="3869">
      <formula>$D866=""</formula>
    </cfRule>
  </conditionalFormatting>
  <conditionalFormatting sqref="B866:E867">
    <cfRule type="expression" dxfId="2531" priority="3870">
      <formula>MOD($B866,2)=0</formula>
    </cfRule>
    <cfRule type="expression" dxfId="2530" priority="3871">
      <formula>MOD($B866,2)=1</formula>
    </cfRule>
  </conditionalFormatting>
  <conditionalFormatting sqref="B868:J868">
    <cfRule type="expression" dxfId="2529" priority="3860">
      <formula>$D868=""</formula>
    </cfRule>
  </conditionalFormatting>
  <conditionalFormatting sqref="B869:J869">
    <cfRule type="expression" dxfId="2528" priority="3861">
      <formula>$D868=""</formula>
    </cfRule>
  </conditionalFormatting>
  <conditionalFormatting sqref="B868:E869">
    <cfRule type="expression" dxfId="2527" priority="3862">
      <formula>MOD($B868,2)=0</formula>
    </cfRule>
    <cfRule type="expression" dxfId="2526" priority="3863">
      <formula>MOD($B868,2)=1</formula>
    </cfRule>
  </conditionalFormatting>
  <conditionalFormatting sqref="B870:J870">
    <cfRule type="expression" dxfId="2525" priority="3852">
      <formula>$D870=""</formula>
    </cfRule>
  </conditionalFormatting>
  <conditionalFormatting sqref="B871:J871">
    <cfRule type="expression" dxfId="2524" priority="3853">
      <formula>$D870=""</formula>
    </cfRule>
  </conditionalFormatting>
  <conditionalFormatting sqref="B870:E871">
    <cfRule type="expression" dxfId="2523" priority="3854">
      <formula>MOD($B870,2)=0</formula>
    </cfRule>
    <cfRule type="expression" dxfId="2522" priority="3855">
      <formula>MOD($B870,2)=1</formula>
    </cfRule>
  </conditionalFormatting>
  <conditionalFormatting sqref="B872:J872">
    <cfRule type="expression" dxfId="2521" priority="3844">
      <formula>$D872=""</formula>
    </cfRule>
  </conditionalFormatting>
  <conditionalFormatting sqref="B873:J873">
    <cfRule type="expression" dxfId="2520" priority="3845">
      <formula>$D872=""</formula>
    </cfRule>
  </conditionalFormatting>
  <conditionalFormatting sqref="B872:E873">
    <cfRule type="expression" dxfId="2519" priority="3846">
      <formula>MOD($B872,2)=0</formula>
    </cfRule>
    <cfRule type="expression" dxfId="2518" priority="3847">
      <formula>MOD($B872,2)=1</formula>
    </cfRule>
  </conditionalFormatting>
  <conditionalFormatting sqref="B874:J874">
    <cfRule type="expression" dxfId="2517" priority="3836">
      <formula>$D874=""</formula>
    </cfRule>
  </conditionalFormatting>
  <conditionalFormatting sqref="B875:J875">
    <cfRule type="expression" dxfId="2516" priority="3837">
      <formula>$D874=""</formula>
    </cfRule>
  </conditionalFormatting>
  <conditionalFormatting sqref="B874:E875">
    <cfRule type="expression" dxfId="2515" priority="3838">
      <formula>MOD($B874,2)=0</formula>
    </cfRule>
    <cfRule type="expression" dxfId="2514" priority="3839">
      <formula>MOD($B874,2)=1</formula>
    </cfRule>
  </conditionalFormatting>
  <conditionalFormatting sqref="B876:J876">
    <cfRule type="expression" dxfId="2513" priority="3828">
      <formula>$D876=""</formula>
    </cfRule>
  </conditionalFormatting>
  <conditionalFormatting sqref="B877:J877">
    <cfRule type="expression" dxfId="2512" priority="3829">
      <formula>$D876=""</formula>
    </cfRule>
  </conditionalFormatting>
  <conditionalFormatting sqref="B876:E877">
    <cfRule type="expression" dxfId="2511" priority="3830">
      <formula>MOD($B876,2)=0</formula>
    </cfRule>
    <cfRule type="expression" dxfId="2510" priority="3831">
      <formula>MOD($B876,2)=1</formula>
    </cfRule>
  </conditionalFormatting>
  <conditionalFormatting sqref="B878:J878">
    <cfRule type="expression" dxfId="2509" priority="3820">
      <formula>$D878=""</formula>
    </cfRule>
  </conditionalFormatting>
  <conditionalFormatting sqref="B879:J879">
    <cfRule type="expression" dxfId="2508" priority="3821">
      <formula>$D878=""</formula>
    </cfRule>
  </conditionalFormatting>
  <conditionalFormatting sqref="B878:E879">
    <cfRule type="expression" dxfId="2507" priority="3822">
      <formula>MOD($B878,2)=0</formula>
    </cfRule>
    <cfRule type="expression" dxfId="2506" priority="3823">
      <formula>MOD($B878,2)=1</formula>
    </cfRule>
  </conditionalFormatting>
  <conditionalFormatting sqref="B880:J880">
    <cfRule type="expression" dxfId="2505" priority="3812">
      <formula>$D880=""</formula>
    </cfRule>
  </conditionalFormatting>
  <conditionalFormatting sqref="B881:J881">
    <cfRule type="expression" dxfId="2504" priority="3813">
      <formula>$D880=""</formula>
    </cfRule>
  </conditionalFormatting>
  <conditionalFormatting sqref="B880:E881">
    <cfRule type="expression" dxfId="2503" priority="3814">
      <formula>MOD($B880,2)=0</formula>
    </cfRule>
    <cfRule type="expression" dxfId="2502" priority="3815">
      <formula>MOD($B880,2)=1</formula>
    </cfRule>
  </conditionalFormatting>
  <conditionalFormatting sqref="B882:J882">
    <cfRule type="expression" dxfId="2501" priority="3804">
      <formula>$D882=""</formula>
    </cfRule>
  </conditionalFormatting>
  <conditionalFormatting sqref="B883:J883">
    <cfRule type="expression" dxfId="2500" priority="3805">
      <formula>$D882=""</formula>
    </cfRule>
  </conditionalFormatting>
  <conditionalFormatting sqref="B882:E883">
    <cfRule type="expression" dxfId="2499" priority="3806">
      <formula>MOD($B882,2)=0</formula>
    </cfRule>
    <cfRule type="expression" dxfId="2498" priority="3807">
      <formula>MOD($B882,2)=1</formula>
    </cfRule>
  </conditionalFormatting>
  <conditionalFormatting sqref="B884:J884">
    <cfRule type="expression" dxfId="2497" priority="3796">
      <formula>$D884=""</formula>
    </cfRule>
  </conditionalFormatting>
  <conditionalFormatting sqref="B885:J885">
    <cfRule type="expression" dxfId="2496" priority="3797">
      <formula>$D884=""</formula>
    </cfRule>
  </conditionalFormatting>
  <conditionalFormatting sqref="B884:E885">
    <cfRule type="expression" dxfId="2495" priority="3798">
      <formula>MOD($B884,2)=0</formula>
    </cfRule>
    <cfRule type="expression" dxfId="2494" priority="3799">
      <formula>MOD($B884,2)=1</formula>
    </cfRule>
  </conditionalFormatting>
  <conditionalFormatting sqref="B886:J886">
    <cfRule type="expression" dxfId="2493" priority="3788">
      <formula>$D886=""</formula>
    </cfRule>
  </conditionalFormatting>
  <conditionalFormatting sqref="B887:J887">
    <cfRule type="expression" dxfId="2492" priority="3789">
      <formula>$D886=""</formula>
    </cfRule>
  </conditionalFormatting>
  <conditionalFormatting sqref="B886:E887">
    <cfRule type="expression" dxfId="2491" priority="3790">
      <formula>MOD($B886,2)=0</formula>
    </cfRule>
    <cfRule type="expression" dxfId="2490" priority="3791">
      <formula>MOD($B886,2)=1</formula>
    </cfRule>
  </conditionalFormatting>
  <conditionalFormatting sqref="B888:J888">
    <cfRule type="expression" dxfId="2489" priority="3780">
      <formula>$D888=""</formula>
    </cfRule>
  </conditionalFormatting>
  <conditionalFormatting sqref="B889:J889">
    <cfRule type="expression" dxfId="2488" priority="3781">
      <formula>$D888=""</formula>
    </cfRule>
  </conditionalFormatting>
  <conditionalFormatting sqref="B888:E889">
    <cfRule type="expression" dxfId="2487" priority="3782">
      <formula>MOD($B888,2)=0</formula>
    </cfRule>
    <cfRule type="expression" dxfId="2486" priority="3783">
      <formula>MOD($B888,2)=1</formula>
    </cfRule>
  </conditionalFormatting>
  <conditionalFormatting sqref="B890:J890">
    <cfRule type="expression" dxfId="2485" priority="3772">
      <formula>$D890=""</formula>
    </cfRule>
  </conditionalFormatting>
  <conditionalFormatting sqref="B891:J891">
    <cfRule type="expression" dxfId="2484" priority="3773">
      <formula>$D890=""</formula>
    </cfRule>
  </conditionalFormatting>
  <conditionalFormatting sqref="B890:E891">
    <cfRule type="expression" dxfId="2483" priority="3774">
      <formula>MOD($B890,2)=0</formula>
    </cfRule>
    <cfRule type="expression" dxfId="2482" priority="3775">
      <formula>MOD($B890,2)=1</formula>
    </cfRule>
  </conditionalFormatting>
  <conditionalFormatting sqref="B892:J892">
    <cfRule type="expression" dxfId="2481" priority="3764">
      <formula>$D892=""</formula>
    </cfRule>
  </conditionalFormatting>
  <conditionalFormatting sqref="B893:J893">
    <cfRule type="expression" dxfId="2480" priority="3765">
      <formula>$D892=""</formula>
    </cfRule>
  </conditionalFormatting>
  <conditionalFormatting sqref="B892:E893">
    <cfRule type="expression" dxfId="2479" priority="3766">
      <formula>MOD($B892,2)=0</formula>
    </cfRule>
    <cfRule type="expression" dxfId="2478" priority="3767">
      <formula>MOD($B892,2)=1</formula>
    </cfRule>
  </conditionalFormatting>
  <conditionalFormatting sqref="B894:J894">
    <cfRule type="expression" dxfId="2477" priority="3756">
      <formula>$D894=""</formula>
    </cfRule>
  </conditionalFormatting>
  <conditionalFormatting sqref="B895:J895">
    <cfRule type="expression" dxfId="2476" priority="3757">
      <formula>$D894=""</formula>
    </cfRule>
  </conditionalFormatting>
  <conditionalFormatting sqref="B894:E895">
    <cfRule type="expression" dxfId="2475" priority="3758">
      <formula>MOD($B894,2)=0</formula>
    </cfRule>
    <cfRule type="expression" dxfId="2474" priority="3759">
      <formula>MOD($B894,2)=1</formula>
    </cfRule>
  </conditionalFormatting>
  <conditionalFormatting sqref="B896:J896">
    <cfRule type="expression" dxfId="2473" priority="3748">
      <formula>$D896=""</formula>
    </cfRule>
  </conditionalFormatting>
  <conditionalFormatting sqref="B897:J897">
    <cfRule type="expression" dxfId="2472" priority="3749">
      <formula>$D896=""</formula>
    </cfRule>
  </conditionalFormatting>
  <conditionalFormatting sqref="B896:E897">
    <cfRule type="expression" dxfId="2471" priority="3750">
      <formula>MOD($B896,2)=0</formula>
    </cfRule>
    <cfRule type="expression" dxfId="2470" priority="3751">
      <formula>MOD($B896,2)=1</formula>
    </cfRule>
  </conditionalFormatting>
  <conditionalFormatting sqref="B898:J898">
    <cfRule type="expression" dxfId="2469" priority="3740">
      <formula>$D898=""</formula>
    </cfRule>
  </conditionalFormatting>
  <conditionalFormatting sqref="B899:J899">
    <cfRule type="expression" dxfId="2468" priority="3741">
      <formula>$D898=""</formula>
    </cfRule>
  </conditionalFormatting>
  <conditionalFormatting sqref="B898:E899">
    <cfRule type="expression" dxfId="2467" priority="3742">
      <formula>MOD($B898,2)=0</formula>
    </cfRule>
    <cfRule type="expression" dxfId="2466" priority="3743">
      <formula>MOD($B898,2)=1</formula>
    </cfRule>
  </conditionalFormatting>
  <conditionalFormatting sqref="B900:J900">
    <cfRule type="expression" dxfId="2465" priority="3732">
      <formula>$D900=""</formula>
    </cfRule>
  </conditionalFormatting>
  <conditionalFormatting sqref="B901:J901">
    <cfRule type="expression" dxfId="2464" priority="3733">
      <formula>$D900=""</formula>
    </cfRule>
  </conditionalFormatting>
  <conditionalFormatting sqref="B900:E901">
    <cfRule type="expression" dxfId="2463" priority="3734">
      <formula>MOD($B900,2)=0</formula>
    </cfRule>
    <cfRule type="expression" dxfId="2462" priority="3735">
      <formula>MOD($B900,2)=1</formula>
    </cfRule>
  </conditionalFormatting>
  <conditionalFormatting sqref="B902:J902">
    <cfRule type="expression" dxfId="2461" priority="3724">
      <formula>$D902=""</formula>
    </cfRule>
  </conditionalFormatting>
  <conditionalFormatting sqref="B903:J903">
    <cfRule type="expression" dxfId="2460" priority="3725">
      <formula>$D902=""</formula>
    </cfRule>
  </conditionalFormatting>
  <conditionalFormatting sqref="B902:E903">
    <cfRule type="expression" dxfId="2459" priority="3726">
      <formula>MOD($B902,2)=0</formula>
    </cfRule>
    <cfRule type="expression" dxfId="2458" priority="3727">
      <formula>MOD($B902,2)=1</formula>
    </cfRule>
  </conditionalFormatting>
  <conditionalFormatting sqref="B904:J904">
    <cfRule type="expression" dxfId="2457" priority="3716">
      <formula>$D904=""</formula>
    </cfRule>
  </conditionalFormatting>
  <conditionalFormatting sqref="B905:J905">
    <cfRule type="expression" dxfId="2456" priority="3717">
      <formula>$D904=""</formula>
    </cfRule>
  </conditionalFormatting>
  <conditionalFormatting sqref="B904:E905">
    <cfRule type="expression" dxfId="2455" priority="3718">
      <formula>MOD($B904,2)=0</formula>
    </cfRule>
    <cfRule type="expression" dxfId="2454" priority="3719">
      <formula>MOD($B904,2)=1</formula>
    </cfRule>
  </conditionalFormatting>
  <conditionalFormatting sqref="B906:J906">
    <cfRule type="expression" dxfId="2453" priority="3708">
      <formula>$D906=""</formula>
    </cfRule>
  </conditionalFormatting>
  <conditionalFormatting sqref="B907:J907">
    <cfRule type="expression" dxfId="2452" priority="3709">
      <formula>$D906=""</formula>
    </cfRule>
  </conditionalFormatting>
  <conditionalFormatting sqref="B906:E907">
    <cfRule type="expression" dxfId="2451" priority="3710">
      <formula>MOD($B906,2)=0</formula>
    </cfRule>
    <cfRule type="expression" dxfId="2450" priority="3711">
      <formula>MOD($B906,2)=1</formula>
    </cfRule>
  </conditionalFormatting>
  <conditionalFormatting sqref="B908:J908">
    <cfRule type="expression" dxfId="2449" priority="3700">
      <formula>$D908=""</formula>
    </cfRule>
  </conditionalFormatting>
  <conditionalFormatting sqref="B909:J909">
    <cfRule type="expression" dxfId="2448" priority="3701">
      <formula>$D908=""</formula>
    </cfRule>
  </conditionalFormatting>
  <conditionalFormatting sqref="B908:E909">
    <cfRule type="expression" dxfId="2447" priority="3702">
      <formula>MOD($B908,2)=0</formula>
    </cfRule>
    <cfRule type="expression" dxfId="2446" priority="3703">
      <formula>MOD($B908,2)=1</formula>
    </cfRule>
  </conditionalFormatting>
  <conditionalFormatting sqref="B910:J910">
    <cfRule type="expression" dxfId="2445" priority="3692">
      <formula>$D910=""</formula>
    </cfRule>
  </conditionalFormatting>
  <conditionalFormatting sqref="B911:J911">
    <cfRule type="expression" dxfId="2444" priority="3693">
      <formula>$D910=""</formula>
    </cfRule>
  </conditionalFormatting>
  <conditionalFormatting sqref="B910:E911">
    <cfRule type="expression" dxfId="2443" priority="3694">
      <formula>MOD($B910,2)=0</formula>
    </cfRule>
    <cfRule type="expression" dxfId="2442" priority="3695">
      <formula>MOD($B910,2)=1</formula>
    </cfRule>
  </conditionalFormatting>
  <conditionalFormatting sqref="B912:J912">
    <cfRule type="expression" dxfId="2441" priority="3684">
      <formula>$D912=""</formula>
    </cfRule>
  </conditionalFormatting>
  <conditionalFormatting sqref="B913:J913">
    <cfRule type="expression" dxfId="2440" priority="3685">
      <formula>$D912=""</formula>
    </cfRule>
  </conditionalFormatting>
  <conditionalFormatting sqref="B912:E913">
    <cfRule type="expression" dxfId="2439" priority="3686">
      <formula>MOD($B912,2)=0</formula>
    </cfRule>
    <cfRule type="expression" dxfId="2438" priority="3687">
      <formula>MOD($B912,2)=1</formula>
    </cfRule>
  </conditionalFormatting>
  <conditionalFormatting sqref="B914:J914">
    <cfRule type="expression" dxfId="2437" priority="3676">
      <formula>$D914=""</formula>
    </cfRule>
  </conditionalFormatting>
  <conditionalFormatting sqref="B915:J915">
    <cfRule type="expression" dxfId="2436" priority="3677">
      <formula>$D914=""</formula>
    </cfRule>
  </conditionalFormatting>
  <conditionalFormatting sqref="B914:E915">
    <cfRule type="expression" dxfId="2435" priority="3678">
      <formula>MOD($B914,2)=0</formula>
    </cfRule>
    <cfRule type="expression" dxfId="2434" priority="3679">
      <formula>MOD($B914,2)=1</formula>
    </cfRule>
  </conditionalFormatting>
  <conditionalFormatting sqref="B916:J916">
    <cfRule type="expression" dxfId="2433" priority="3668">
      <formula>$D916=""</formula>
    </cfRule>
  </conditionalFormatting>
  <conditionalFormatting sqref="B917:J917">
    <cfRule type="expression" dxfId="2432" priority="3669">
      <formula>$D916=""</formula>
    </cfRule>
  </conditionalFormatting>
  <conditionalFormatting sqref="B916:E917">
    <cfRule type="expression" dxfId="2431" priority="3670">
      <formula>MOD($B916,2)=0</formula>
    </cfRule>
    <cfRule type="expression" dxfId="2430" priority="3671">
      <formula>MOD($B916,2)=1</formula>
    </cfRule>
  </conditionalFormatting>
  <conditionalFormatting sqref="B918:J918">
    <cfRule type="expression" dxfId="2429" priority="3660">
      <formula>$D918=""</formula>
    </cfRule>
  </conditionalFormatting>
  <conditionalFormatting sqref="B919:J919">
    <cfRule type="expression" dxfId="2428" priority="3661">
      <formula>$D918=""</formula>
    </cfRule>
  </conditionalFormatting>
  <conditionalFormatting sqref="B918:E919">
    <cfRule type="expression" dxfId="2427" priority="3662">
      <formula>MOD($B918,2)=0</formula>
    </cfRule>
    <cfRule type="expression" dxfId="2426" priority="3663">
      <formula>MOD($B918,2)=1</formula>
    </cfRule>
  </conditionalFormatting>
  <conditionalFormatting sqref="B920:J920">
    <cfRule type="expression" dxfId="2425" priority="3652">
      <formula>$D920=""</formula>
    </cfRule>
  </conditionalFormatting>
  <conditionalFormatting sqref="B921:J921">
    <cfRule type="expression" dxfId="2424" priority="3653">
      <formula>$D920=""</formula>
    </cfRule>
  </conditionalFormatting>
  <conditionalFormatting sqref="B920:E921">
    <cfRule type="expression" dxfId="2423" priority="3654">
      <formula>MOD($B920,2)=0</formula>
    </cfRule>
    <cfRule type="expression" dxfId="2422" priority="3655">
      <formula>MOD($B920,2)=1</formula>
    </cfRule>
  </conditionalFormatting>
  <conditionalFormatting sqref="B922:J922">
    <cfRule type="expression" dxfId="2421" priority="3644">
      <formula>$D922=""</formula>
    </cfRule>
  </conditionalFormatting>
  <conditionalFormatting sqref="B923:J923">
    <cfRule type="expression" dxfId="2420" priority="3645">
      <formula>$D922=""</formula>
    </cfRule>
  </conditionalFormatting>
  <conditionalFormatting sqref="B922:E923">
    <cfRule type="expression" dxfId="2419" priority="3646">
      <formula>MOD($B922,2)=0</formula>
    </cfRule>
    <cfRule type="expression" dxfId="2418" priority="3647">
      <formula>MOD($B922,2)=1</formula>
    </cfRule>
  </conditionalFormatting>
  <conditionalFormatting sqref="B924:J924">
    <cfRule type="expression" dxfId="2417" priority="3636">
      <formula>$D924=""</formula>
    </cfRule>
  </conditionalFormatting>
  <conditionalFormatting sqref="B925:J925">
    <cfRule type="expression" dxfId="2416" priority="3637">
      <formula>$D924=""</formula>
    </cfRule>
  </conditionalFormatting>
  <conditionalFormatting sqref="B924:E925">
    <cfRule type="expression" dxfId="2415" priority="3638">
      <formula>MOD($B924,2)=0</formula>
    </cfRule>
    <cfRule type="expression" dxfId="2414" priority="3639">
      <formula>MOD($B924,2)=1</formula>
    </cfRule>
  </conditionalFormatting>
  <conditionalFormatting sqref="B926:J926">
    <cfRule type="expression" dxfId="2413" priority="3628">
      <formula>$D926=""</formula>
    </cfRule>
  </conditionalFormatting>
  <conditionalFormatting sqref="B927:J927">
    <cfRule type="expression" dxfId="2412" priority="3629">
      <formula>$D926=""</formula>
    </cfRule>
  </conditionalFormatting>
  <conditionalFormatting sqref="B926:E927">
    <cfRule type="expression" dxfId="2411" priority="3630">
      <formula>MOD($B926,2)=0</formula>
    </cfRule>
    <cfRule type="expression" dxfId="2410" priority="3631">
      <formula>MOD($B926,2)=1</formula>
    </cfRule>
  </conditionalFormatting>
  <conditionalFormatting sqref="B928:J928">
    <cfRule type="expression" dxfId="2409" priority="3620">
      <formula>$D928=""</formula>
    </cfRule>
  </conditionalFormatting>
  <conditionalFormatting sqref="B929:J929">
    <cfRule type="expression" dxfId="2408" priority="3621">
      <formula>$D928=""</formula>
    </cfRule>
  </conditionalFormatting>
  <conditionalFormatting sqref="B928:E929">
    <cfRule type="expression" dxfId="2407" priority="3622">
      <formula>MOD($B928,2)=0</formula>
    </cfRule>
    <cfRule type="expression" dxfId="2406" priority="3623">
      <formula>MOD($B928,2)=1</formula>
    </cfRule>
  </conditionalFormatting>
  <conditionalFormatting sqref="B930:J930">
    <cfRule type="expression" dxfId="2405" priority="3612">
      <formula>$D930=""</formula>
    </cfRule>
  </conditionalFormatting>
  <conditionalFormatting sqref="B931:J931">
    <cfRule type="expression" dxfId="2404" priority="3613">
      <formula>$D930=""</formula>
    </cfRule>
  </conditionalFormatting>
  <conditionalFormatting sqref="B930:E931">
    <cfRule type="expression" dxfId="2403" priority="3614">
      <formula>MOD($B930,2)=0</formula>
    </cfRule>
    <cfRule type="expression" dxfId="2402" priority="3615">
      <formula>MOD($B930,2)=1</formula>
    </cfRule>
  </conditionalFormatting>
  <conditionalFormatting sqref="B932:J932">
    <cfRule type="expression" dxfId="2401" priority="3604">
      <formula>$D932=""</formula>
    </cfRule>
  </conditionalFormatting>
  <conditionalFormatting sqref="B933:J933">
    <cfRule type="expression" dxfId="2400" priority="3605">
      <formula>$D932=""</formula>
    </cfRule>
  </conditionalFormatting>
  <conditionalFormatting sqref="B932:E933">
    <cfRule type="expression" dxfId="2399" priority="3606">
      <formula>MOD($B932,2)=0</formula>
    </cfRule>
    <cfRule type="expression" dxfId="2398" priority="3607">
      <formula>MOD($B932,2)=1</formula>
    </cfRule>
  </conditionalFormatting>
  <conditionalFormatting sqref="B934:J934">
    <cfRule type="expression" dxfId="2397" priority="3596">
      <formula>$D934=""</formula>
    </cfRule>
  </conditionalFormatting>
  <conditionalFormatting sqref="B935:J935">
    <cfRule type="expression" dxfId="2396" priority="3597">
      <formula>$D934=""</formula>
    </cfRule>
  </conditionalFormatting>
  <conditionalFormatting sqref="B934:E935">
    <cfRule type="expression" dxfId="2395" priority="3598">
      <formula>MOD($B934,2)=0</formula>
    </cfRule>
    <cfRule type="expression" dxfId="2394" priority="3599">
      <formula>MOD($B934,2)=1</formula>
    </cfRule>
  </conditionalFormatting>
  <conditionalFormatting sqref="B936:J936">
    <cfRule type="expression" dxfId="2393" priority="3588">
      <formula>$D936=""</formula>
    </cfRule>
  </conditionalFormatting>
  <conditionalFormatting sqref="B937:J937">
    <cfRule type="expression" dxfId="2392" priority="3589">
      <formula>$D936=""</formula>
    </cfRule>
  </conditionalFormatting>
  <conditionalFormatting sqref="B936:E937">
    <cfRule type="expression" dxfId="2391" priority="3590">
      <formula>MOD($B936,2)=0</formula>
    </cfRule>
    <cfRule type="expression" dxfId="2390" priority="3591">
      <formula>MOD($B936,2)=1</formula>
    </cfRule>
  </conditionalFormatting>
  <conditionalFormatting sqref="B938:J938">
    <cfRule type="expression" dxfId="2389" priority="3580">
      <formula>$D938=""</formula>
    </cfRule>
  </conditionalFormatting>
  <conditionalFormatting sqref="B939:J939">
    <cfRule type="expression" dxfId="2388" priority="3581">
      <formula>$D938=""</formula>
    </cfRule>
  </conditionalFormatting>
  <conditionalFormatting sqref="B938:E939">
    <cfRule type="expression" dxfId="2387" priority="3582">
      <formula>MOD($B938,2)=0</formula>
    </cfRule>
    <cfRule type="expression" dxfId="2386" priority="3583">
      <formula>MOD($B938,2)=1</formula>
    </cfRule>
  </conditionalFormatting>
  <conditionalFormatting sqref="B940:J940">
    <cfRule type="expression" dxfId="2385" priority="3572">
      <formula>$D940=""</formula>
    </cfRule>
  </conditionalFormatting>
  <conditionalFormatting sqref="B941:J941">
    <cfRule type="expression" dxfId="2384" priority="3573">
      <formula>$D940=""</formula>
    </cfRule>
  </conditionalFormatting>
  <conditionalFormatting sqref="B940:E941">
    <cfRule type="expression" dxfId="2383" priority="3574">
      <formula>MOD($B940,2)=0</formula>
    </cfRule>
    <cfRule type="expression" dxfId="2382" priority="3575">
      <formula>MOD($B940,2)=1</formula>
    </cfRule>
  </conditionalFormatting>
  <conditionalFormatting sqref="B942:J942">
    <cfRule type="expression" dxfId="2381" priority="3564">
      <formula>$D942=""</formula>
    </cfRule>
  </conditionalFormatting>
  <conditionalFormatting sqref="B943:J943">
    <cfRule type="expression" dxfId="2380" priority="3565">
      <formula>$D942=""</formula>
    </cfRule>
  </conditionalFormatting>
  <conditionalFormatting sqref="B942:E943">
    <cfRule type="expression" dxfId="2379" priority="3566">
      <formula>MOD($B942,2)=0</formula>
    </cfRule>
    <cfRule type="expression" dxfId="2378" priority="3567">
      <formula>MOD($B942,2)=1</formula>
    </cfRule>
  </conditionalFormatting>
  <conditionalFormatting sqref="B944:J944">
    <cfRule type="expression" dxfId="2377" priority="3556">
      <formula>$D944=""</formula>
    </cfRule>
  </conditionalFormatting>
  <conditionalFormatting sqref="B945:J945">
    <cfRule type="expression" dxfId="2376" priority="3557">
      <formula>$D944=""</formula>
    </cfRule>
  </conditionalFormatting>
  <conditionalFormatting sqref="B944:E945">
    <cfRule type="expression" dxfId="2375" priority="3558">
      <formula>MOD($B944,2)=0</formula>
    </cfRule>
    <cfRule type="expression" dxfId="2374" priority="3559">
      <formula>MOD($B944,2)=1</formula>
    </cfRule>
  </conditionalFormatting>
  <conditionalFormatting sqref="B946:J946">
    <cfRule type="expression" dxfId="2373" priority="3548">
      <formula>$D946=""</formula>
    </cfRule>
  </conditionalFormatting>
  <conditionalFormatting sqref="B947:J947">
    <cfRule type="expression" dxfId="2372" priority="3549">
      <formula>$D946=""</formula>
    </cfRule>
  </conditionalFormatting>
  <conditionalFormatting sqref="B946:E947">
    <cfRule type="expression" dxfId="2371" priority="3550">
      <formula>MOD($B946,2)=0</formula>
    </cfRule>
    <cfRule type="expression" dxfId="2370" priority="3551">
      <formula>MOD($B946,2)=1</formula>
    </cfRule>
  </conditionalFormatting>
  <conditionalFormatting sqref="B948:J948">
    <cfRule type="expression" dxfId="2369" priority="3540">
      <formula>$D948=""</formula>
    </cfRule>
  </conditionalFormatting>
  <conditionalFormatting sqref="B949:J949">
    <cfRule type="expression" dxfId="2368" priority="3541">
      <formula>$D948=""</formula>
    </cfRule>
  </conditionalFormatting>
  <conditionalFormatting sqref="B948:E949">
    <cfRule type="expression" dxfId="2367" priority="3542">
      <formula>MOD($B948,2)=0</formula>
    </cfRule>
    <cfRule type="expression" dxfId="2366" priority="3543">
      <formula>MOD($B948,2)=1</formula>
    </cfRule>
  </conditionalFormatting>
  <conditionalFormatting sqref="B950:J950">
    <cfRule type="expression" dxfId="2365" priority="3532">
      <formula>$D950=""</formula>
    </cfRule>
  </conditionalFormatting>
  <conditionalFormatting sqref="B951:J951">
    <cfRule type="expression" dxfId="2364" priority="3533">
      <formula>$D950=""</formula>
    </cfRule>
  </conditionalFormatting>
  <conditionalFormatting sqref="B950:E951">
    <cfRule type="expression" dxfId="2363" priority="3534">
      <formula>MOD($B950,2)=0</formula>
    </cfRule>
    <cfRule type="expression" dxfId="2362" priority="3535">
      <formula>MOD($B950,2)=1</formula>
    </cfRule>
  </conditionalFormatting>
  <conditionalFormatting sqref="B952:J952">
    <cfRule type="expression" dxfId="2361" priority="3524">
      <formula>$D952=""</formula>
    </cfRule>
  </conditionalFormatting>
  <conditionalFormatting sqref="B953:J953">
    <cfRule type="expression" dxfId="2360" priority="3525">
      <formula>$D952=""</formula>
    </cfRule>
  </conditionalFormatting>
  <conditionalFormatting sqref="B952:E953">
    <cfRule type="expression" dxfId="2359" priority="3526">
      <formula>MOD($B952,2)=0</formula>
    </cfRule>
    <cfRule type="expression" dxfId="2358" priority="3527">
      <formula>MOD($B952,2)=1</formula>
    </cfRule>
  </conditionalFormatting>
  <conditionalFormatting sqref="B954:J954">
    <cfRule type="expression" dxfId="2357" priority="3516">
      <formula>$D954=""</formula>
    </cfRule>
  </conditionalFormatting>
  <conditionalFormatting sqref="B955:J955">
    <cfRule type="expression" dxfId="2356" priority="3517">
      <formula>$D954=""</formula>
    </cfRule>
  </conditionalFormatting>
  <conditionalFormatting sqref="B954:E955">
    <cfRule type="expression" dxfId="2355" priority="3518">
      <formula>MOD($B954,2)=0</formula>
    </cfRule>
    <cfRule type="expression" dxfId="2354" priority="3519">
      <formula>MOD($B954,2)=1</formula>
    </cfRule>
  </conditionalFormatting>
  <conditionalFormatting sqref="B956:J956">
    <cfRule type="expression" dxfId="2353" priority="3508">
      <formula>$D956=""</formula>
    </cfRule>
  </conditionalFormatting>
  <conditionalFormatting sqref="B957:J957">
    <cfRule type="expression" dxfId="2352" priority="3509">
      <formula>$D956=""</formula>
    </cfRule>
  </conditionalFormatting>
  <conditionalFormatting sqref="B956:E957">
    <cfRule type="expression" dxfId="2351" priority="3510">
      <formula>MOD($B956,2)=0</formula>
    </cfRule>
    <cfRule type="expression" dxfId="2350" priority="3511">
      <formula>MOD($B956,2)=1</formula>
    </cfRule>
  </conditionalFormatting>
  <conditionalFormatting sqref="B958:J958">
    <cfRule type="expression" dxfId="2349" priority="3500">
      <formula>$D958=""</formula>
    </cfRule>
  </conditionalFormatting>
  <conditionalFormatting sqref="B959:J959">
    <cfRule type="expression" dxfId="2348" priority="3501">
      <formula>$D958=""</formula>
    </cfRule>
  </conditionalFormatting>
  <conditionalFormatting sqref="B958:E959">
    <cfRule type="expression" dxfId="2347" priority="3502">
      <formula>MOD($B958,2)=0</formula>
    </cfRule>
    <cfRule type="expression" dxfId="2346" priority="3503">
      <formula>MOD($B958,2)=1</formula>
    </cfRule>
  </conditionalFormatting>
  <conditionalFormatting sqref="B960:J960">
    <cfRule type="expression" dxfId="2345" priority="3492">
      <formula>$D960=""</formula>
    </cfRule>
  </conditionalFormatting>
  <conditionalFormatting sqref="B961:J961">
    <cfRule type="expression" dxfId="2344" priority="3493">
      <formula>$D960=""</formula>
    </cfRule>
  </conditionalFormatting>
  <conditionalFormatting sqref="B960:E961">
    <cfRule type="expression" dxfId="2343" priority="3494">
      <formula>MOD($B960,2)=0</formula>
    </cfRule>
    <cfRule type="expression" dxfId="2342" priority="3495">
      <formula>MOD($B960,2)=1</formula>
    </cfRule>
  </conditionalFormatting>
  <conditionalFormatting sqref="B962:J962">
    <cfRule type="expression" dxfId="2341" priority="3484">
      <formula>$D962=""</formula>
    </cfRule>
  </conditionalFormatting>
  <conditionalFormatting sqref="B963:J963">
    <cfRule type="expression" dxfId="2340" priority="3485">
      <formula>$D962=""</formula>
    </cfRule>
  </conditionalFormatting>
  <conditionalFormatting sqref="B962:E963">
    <cfRule type="expression" dxfId="2339" priority="3486">
      <formula>MOD($B962,2)=0</formula>
    </cfRule>
    <cfRule type="expression" dxfId="2338" priority="3487">
      <formula>MOD($B962,2)=1</formula>
    </cfRule>
  </conditionalFormatting>
  <conditionalFormatting sqref="B964:J964">
    <cfRule type="expression" dxfId="2337" priority="3476">
      <formula>$D964=""</formula>
    </cfRule>
  </conditionalFormatting>
  <conditionalFormatting sqref="B965:J965">
    <cfRule type="expression" dxfId="2336" priority="3477">
      <formula>$D964=""</formula>
    </cfRule>
  </conditionalFormatting>
  <conditionalFormatting sqref="B964:E965">
    <cfRule type="expression" dxfId="2335" priority="3478">
      <formula>MOD($B964,2)=0</formula>
    </cfRule>
    <cfRule type="expression" dxfId="2334" priority="3479">
      <formula>MOD($B964,2)=1</formula>
    </cfRule>
  </conditionalFormatting>
  <conditionalFormatting sqref="B966:J966">
    <cfRule type="expression" dxfId="2333" priority="3468">
      <formula>$D966=""</formula>
    </cfRule>
  </conditionalFormatting>
  <conditionalFormatting sqref="B967:J967">
    <cfRule type="expression" dxfId="2332" priority="3469">
      <formula>$D966=""</formula>
    </cfRule>
  </conditionalFormatting>
  <conditionalFormatting sqref="B966:E967">
    <cfRule type="expression" dxfId="2331" priority="3470">
      <formula>MOD($B966,2)=0</formula>
    </cfRule>
    <cfRule type="expression" dxfId="2330" priority="3471">
      <formula>MOD($B966,2)=1</formula>
    </cfRule>
  </conditionalFormatting>
  <conditionalFormatting sqref="B968:J968">
    <cfRule type="expression" dxfId="2329" priority="3460">
      <formula>$D968=""</formula>
    </cfRule>
  </conditionalFormatting>
  <conditionalFormatting sqref="B969:J969">
    <cfRule type="expression" dxfId="2328" priority="3461">
      <formula>$D968=""</formula>
    </cfRule>
  </conditionalFormatting>
  <conditionalFormatting sqref="B968:E969">
    <cfRule type="expression" dxfId="2327" priority="3462">
      <formula>MOD($B968,2)=0</formula>
    </cfRule>
    <cfRule type="expression" dxfId="2326" priority="3463">
      <formula>MOD($B968,2)=1</formula>
    </cfRule>
  </conditionalFormatting>
  <conditionalFormatting sqref="B970:J970">
    <cfRule type="expression" dxfId="2325" priority="3452">
      <formula>$D970=""</formula>
    </cfRule>
  </conditionalFormatting>
  <conditionalFormatting sqref="B971:J971">
    <cfRule type="expression" dxfId="2324" priority="3453">
      <formula>$D970=""</formula>
    </cfRule>
  </conditionalFormatting>
  <conditionalFormatting sqref="B970:E971">
    <cfRule type="expression" dxfId="2323" priority="3454">
      <formula>MOD($B970,2)=0</formula>
    </cfRule>
    <cfRule type="expression" dxfId="2322" priority="3455">
      <formula>MOD($B970,2)=1</formula>
    </cfRule>
  </conditionalFormatting>
  <conditionalFormatting sqref="B972:J972">
    <cfRule type="expression" dxfId="2321" priority="3444">
      <formula>$D972=""</formula>
    </cfRule>
  </conditionalFormatting>
  <conditionalFormatting sqref="B973:J973">
    <cfRule type="expression" dxfId="2320" priority="3445">
      <formula>$D972=""</formula>
    </cfRule>
  </conditionalFormatting>
  <conditionalFormatting sqref="B972:E973">
    <cfRule type="expression" dxfId="2319" priority="3446">
      <formula>MOD($B972,2)=0</formula>
    </cfRule>
    <cfRule type="expression" dxfId="2318" priority="3447">
      <formula>MOD($B972,2)=1</formula>
    </cfRule>
  </conditionalFormatting>
  <conditionalFormatting sqref="B974:J974">
    <cfRule type="expression" dxfId="2317" priority="3436">
      <formula>$D974=""</formula>
    </cfRule>
  </conditionalFormatting>
  <conditionalFormatting sqref="B975:J975">
    <cfRule type="expression" dxfId="2316" priority="3437">
      <formula>$D974=""</formula>
    </cfRule>
  </conditionalFormatting>
  <conditionalFormatting sqref="B974:E975">
    <cfRule type="expression" dxfId="2315" priority="3438">
      <formula>MOD($B974,2)=0</formula>
    </cfRule>
    <cfRule type="expression" dxfId="2314" priority="3439">
      <formula>MOD($B974,2)=1</formula>
    </cfRule>
  </conditionalFormatting>
  <conditionalFormatting sqref="B976:J976">
    <cfRule type="expression" dxfId="2313" priority="3428">
      <formula>$D976=""</formula>
    </cfRule>
  </conditionalFormatting>
  <conditionalFormatting sqref="B977:J977">
    <cfRule type="expression" dxfId="2312" priority="3429">
      <formula>$D976=""</formula>
    </cfRule>
  </conditionalFormatting>
  <conditionalFormatting sqref="B976:E977">
    <cfRule type="expression" dxfId="2311" priority="3430">
      <formula>MOD($B976,2)=0</formula>
    </cfRule>
    <cfRule type="expression" dxfId="2310" priority="3431">
      <formula>MOD($B976,2)=1</formula>
    </cfRule>
  </conditionalFormatting>
  <conditionalFormatting sqref="B978:J978">
    <cfRule type="expression" dxfId="2309" priority="3420">
      <formula>$D978=""</formula>
    </cfRule>
  </conditionalFormatting>
  <conditionalFormatting sqref="B979:J979">
    <cfRule type="expression" dxfId="2308" priority="3421">
      <formula>$D978=""</formula>
    </cfRule>
  </conditionalFormatting>
  <conditionalFormatting sqref="B978:E979">
    <cfRule type="expression" dxfId="2307" priority="3422">
      <formula>MOD($B978,2)=0</formula>
    </cfRule>
    <cfRule type="expression" dxfId="2306" priority="3423">
      <formula>MOD($B978,2)=1</formula>
    </cfRule>
  </conditionalFormatting>
  <conditionalFormatting sqref="B980:J980">
    <cfRule type="expression" dxfId="2305" priority="3412">
      <formula>$D980=""</formula>
    </cfRule>
  </conditionalFormatting>
  <conditionalFormatting sqref="B981:J981">
    <cfRule type="expression" dxfId="2304" priority="3413">
      <formula>$D980=""</formula>
    </cfRule>
  </conditionalFormatting>
  <conditionalFormatting sqref="B980:E981">
    <cfRule type="expression" dxfId="2303" priority="3414">
      <formula>MOD($B980,2)=0</formula>
    </cfRule>
    <cfRule type="expression" dxfId="2302" priority="3415">
      <formula>MOD($B980,2)=1</formula>
    </cfRule>
  </conditionalFormatting>
  <conditionalFormatting sqref="B982:J982">
    <cfRule type="expression" dxfId="2301" priority="3404">
      <formula>$D982=""</formula>
    </cfRule>
  </conditionalFormatting>
  <conditionalFormatting sqref="B983:J983">
    <cfRule type="expression" dxfId="2300" priority="3405">
      <formula>$D982=""</formula>
    </cfRule>
  </conditionalFormatting>
  <conditionalFormatting sqref="B982:E983">
    <cfRule type="expression" dxfId="2299" priority="3406">
      <formula>MOD($B982,2)=0</formula>
    </cfRule>
    <cfRule type="expression" dxfId="2298" priority="3407">
      <formula>MOD($B982,2)=1</formula>
    </cfRule>
  </conditionalFormatting>
  <conditionalFormatting sqref="B984:J984">
    <cfRule type="expression" dxfId="2297" priority="3396">
      <formula>$D984=""</formula>
    </cfRule>
  </conditionalFormatting>
  <conditionalFormatting sqref="B985:J985">
    <cfRule type="expression" dxfId="2296" priority="3397">
      <formula>$D984=""</formula>
    </cfRule>
  </conditionalFormatting>
  <conditionalFormatting sqref="B984:E985">
    <cfRule type="expression" dxfId="2295" priority="3398">
      <formula>MOD($B984,2)=0</formula>
    </cfRule>
    <cfRule type="expression" dxfId="2294" priority="3399">
      <formula>MOD($B984,2)=1</formula>
    </cfRule>
  </conditionalFormatting>
  <conditionalFormatting sqref="B986:J986">
    <cfRule type="expression" dxfId="2293" priority="3388">
      <formula>$D986=""</formula>
    </cfRule>
  </conditionalFormatting>
  <conditionalFormatting sqref="B987:J987">
    <cfRule type="expression" dxfId="2292" priority="3389">
      <formula>$D986=""</formula>
    </cfRule>
  </conditionalFormatting>
  <conditionalFormatting sqref="B986:E987">
    <cfRule type="expression" dxfId="2291" priority="3390">
      <formula>MOD($B986,2)=0</formula>
    </cfRule>
    <cfRule type="expression" dxfId="2290" priority="3391">
      <formula>MOD($B986,2)=1</formula>
    </cfRule>
  </conditionalFormatting>
  <conditionalFormatting sqref="B988:J988">
    <cfRule type="expression" dxfId="2289" priority="3380">
      <formula>$D988=""</formula>
    </cfRule>
  </conditionalFormatting>
  <conditionalFormatting sqref="B989:J989">
    <cfRule type="expression" dxfId="2288" priority="3381">
      <formula>$D988=""</formula>
    </cfRule>
  </conditionalFormatting>
  <conditionalFormatting sqref="B988:E989">
    <cfRule type="expression" dxfId="2287" priority="3382">
      <formula>MOD($B988,2)=0</formula>
    </cfRule>
    <cfRule type="expression" dxfId="2286" priority="3383">
      <formula>MOD($B988,2)=1</formula>
    </cfRule>
  </conditionalFormatting>
  <conditionalFormatting sqref="B990:J990">
    <cfRule type="expression" dxfId="2285" priority="3372">
      <formula>$D990=""</formula>
    </cfRule>
  </conditionalFormatting>
  <conditionalFormatting sqref="B991:J991">
    <cfRule type="expression" dxfId="2284" priority="3373">
      <formula>$D990=""</formula>
    </cfRule>
  </conditionalFormatting>
  <conditionalFormatting sqref="B990:E991">
    <cfRule type="expression" dxfId="2283" priority="3374">
      <formula>MOD($B990,2)=0</formula>
    </cfRule>
    <cfRule type="expression" dxfId="2282" priority="3375">
      <formula>MOD($B990,2)=1</formula>
    </cfRule>
  </conditionalFormatting>
  <conditionalFormatting sqref="B992:J992">
    <cfRule type="expression" dxfId="2281" priority="3364">
      <formula>$D992=""</formula>
    </cfRule>
  </conditionalFormatting>
  <conditionalFormatting sqref="B993:J993">
    <cfRule type="expression" dxfId="2280" priority="3365">
      <formula>$D992=""</formula>
    </cfRule>
  </conditionalFormatting>
  <conditionalFormatting sqref="B992:E993">
    <cfRule type="expression" dxfId="2279" priority="3366">
      <formula>MOD($B992,2)=0</formula>
    </cfRule>
    <cfRule type="expression" dxfId="2278" priority="3367">
      <formula>MOD($B992,2)=1</formula>
    </cfRule>
  </conditionalFormatting>
  <conditionalFormatting sqref="B994:J994">
    <cfRule type="expression" dxfId="2277" priority="3356">
      <formula>$D994=""</formula>
    </cfRule>
  </conditionalFormatting>
  <conditionalFormatting sqref="B995:J995">
    <cfRule type="expression" dxfId="2276" priority="3357">
      <formula>$D994=""</formula>
    </cfRule>
  </conditionalFormatting>
  <conditionalFormatting sqref="B994:E995">
    <cfRule type="expression" dxfId="2275" priority="3358">
      <formula>MOD($B994,2)=0</formula>
    </cfRule>
    <cfRule type="expression" dxfId="2274" priority="3359">
      <formula>MOD($B994,2)=1</formula>
    </cfRule>
  </conditionalFormatting>
  <conditionalFormatting sqref="B996:J996">
    <cfRule type="expression" dxfId="2273" priority="3348">
      <formula>$D996=""</formula>
    </cfRule>
  </conditionalFormatting>
  <conditionalFormatting sqref="B997:J997">
    <cfRule type="expression" dxfId="2272" priority="3349">
      <formula>$D996=""</formula>
    </cfRule>
  </conditionalFormatting>
  <conditionalFormatting sqref="B996:E997">
    <cfRule type="expression" dxfId="2271" priority="3350">
      <formula>MOD($B996,2)=0</formula>
    </cfRule>
    <cfRule type="expression" dxfId="2270" priority="3351">
      <formula>MOD($B996,2)=1</formula>
    </cfRule>
  </conditionalFormatting>
  <conditionalFormatting sqref="B998:J998">
    <cfRule type="expression" dxfId="2269" priority="3340">
      <formula>$D998=""</formula>
    </cfRule>
  </conditionalFormatting>
  <conditionalFormatting sqref="B999:J999">
    <cfRule type="expression" dxfId="2268" priority="3341">
      <formula>$D998=""</formula>
    </cfRule>
  </conditionalFormatting>
  <conditionalFormatting sqref="B998:E999">
    <cfRule type="expression" dxfId="2267" priority="3342">
      <formula>MOD($B998,2)=0</formula>
    </cfRule>
    <cfRule type="expression" dxfId="2266" priority="3343">
      <formula>MOD($B998,2)=1</formula>
    </cfRule>
  </conditionalFormatting>
  <conditionalFormatting sqref="B1000:J1000">
    <cfRule type="expression" dxfId="2265" priority="3332">
      <formula>$D1000=""</formula>
    </cfRule>
  </conditionalFormatting>
  <conditionalFormatting sqref="B1001:J1001">
    <cfRule type="expression" dxfId="2264" priority="3333">
      <formula>$D1000=""</formula>
    </cfRule>
  </conditionalFormatting>
  <conditionalFormatting sqref="B1000:E1001">
    <cfRule type="expression" dxfId="2263" priority="3334">
      <formula>MOD($B1000,2)=0</formula>
    </cfRule>
    <cfRule type="expression" dxfId="2262" priority="3335">
      <formula>MOD($B1000,2)=1</formula>
    </cfRule>
  </conditionalFormatting>
  <conditionalFormatting sqref="B1002:J1002">
    <cfRule type="expression" dxfId="2261" priority="3324">
      <formula>$D1002=""</formula>
    </cfRule>
  </conditionalFormatting>
  <conditionalFormatting sqref="B1003:J1003">
    <cfRule type="expression" dxfId="2260" priority="3325">
      <formula>$D1002=""</formula>
    </cfRule>
  </conditionalFormatting>
  <conditionalFormatting sqref="B1002:E1003">
    <cfRule type="expression" dxfId="2259" priority="3326">
      <formula>MOD($B1002,2)=0</formula>
    </cfRule>
    <cfRule type="expression" dxfId="2258" priority="3327">
      <formula>MOD($B1002,2)=1</formula>
    </cfRule>
  </conditionalFormatting>
  <conditionalFormatting sqref="B1004:J1004">
    <cfRule type="expression" dxfId="2257" priority="3316">
      <formula>$D1004=""</formula>
    </cfRule>
  </conditionalFormatting>
  <conditionalFormatting sqref="B1005:J1005">
    <cfRule type="expression" dxfId="2256" priority="3317">
      <formula>$D1004=""</formula>
    </cfRule>
  </conditionalFormatting>
  <conditionalFormatting sqref="B1004:E1005">
    <cfRule type="expression" dxfId="2255" priority="3318">
      <formula>MOD($B1004,2)=0</formula>
    </cfRule>
    <cfRule type="expression" dxfId="2254" priority="3319">
      <formula>MOD($B1004,2)=1</formula>
    </cfRule>
  </conditionalFormatting>
  <conditionalFormatting sqref="B1006:J1006">
    <cfRule type="expression" dxfId="2253" priority="3308">
      <formula>$D1006=""</formula>
    </cfRule>
  </conditionalFormatting>
  <conditionalFormatting sqref="B1007:J1007">
    <cfRule type="expression" dxfId="2252" priority="3309">
      <formula>$D1006=""</formula>
    </cfRule>
  </conditionalFormatting>
  <conditionalFormatting sqref="B1006:E1007">
    <cfRule type="expression" dxfId="2251" priority="3310">
      <formula>MOD($B1006,2)=0</formula>
    </cfRule>
    <cfRule type="expression" dxfId="2250" priority="3311">
      <formula>MOD($B1006,2)=1</formula>
    </cfRule>
  </conditionalFormatting>
  <conditionalFormatting sqref="B1008:J1008">
    <cfRule type="expression" dxfId="2249" priority="3300">
      <formula>$D1008=""</formula>
    </cfRule>
  </conditionalFormatting>
  <conditionalFormatting sqref="B1009:J1009">
    <cfRule type="expression" dxfId="2248" priority="3301">
      <formula>$D1008=""</formula>
    </cfRule>
  </conditionalFormatting>
  <conditionalFormatting sqref="B1008:E1009">
    <cfRule type="expression" dxfId="2247" priority="3302">
      <formula>MOD($B1008,2)=0</formula>
    </cfRule>
    <cfRule type="expression" dxfId="2246" priority="3303">
      <formula>MOD($B1008,2)=1</formula>
    </cfRule>
  </conditionalFormatting>
  <conditionalFormatting sqref="B1010:J1010">
    <cfRule type="expression" dxfId="2245" priority="3292">
      <formula>$D1010=""</formula>
    </cfRule>
  </conditionalFormatting>
  <conditionalFormatting sqref="B1011:J1011">
    <cfRule type="expression" dxfId="2244" priority="3293">
      <formula>$D1010=""</formula>
    </cfRule>
  </conditionalFormatting>
  <conditionalFormatting sqref="B1010:E1011">
    <cfRule type="expression" dxfId="2243" priority="3294">
      <formula>MOD($B1010,2)=0</formula>
    </cfRule>
    <cfRule type="expression" dxfId="2242" priority="3295">
      <formula>MOD($B1010,2)=1</formula>
    </cfRule>
  </conditionalFormatting>
  <conditionalFormatting sqref="B1012:J1012">
    <cfRule type="expression" dxfId="2241" priority="3284">
      <formula>$D1012=""</formula>
    </cfRule>
  </conditionalFormatting>
  <conditionalFormatting sqref="B1013:J1013">
    <cfRule type="expression" dxfId="2240" priority="3285">
      <formula>$D1012=""</formula>
    </cfRule>
  </conditionalFormatting>
  <conditionalFormatting sqref="B1012:E1013">
    <cfRule type="expression" dxfId="2239" priority="3286">
      <formula>MOD($B1012,2)=0</formula>
    </cfRule>
    <cfRule type="expression" dxfId="2238" priority="3287">
      <formula>MOD($B1012,2)=1</formula>
    </cfRule>
  </conditionalFormatting>
  <conditionalFormatting sqref="B1014:J1014">
    <cfRule type="expression" dxfId="2237" priority="3276">
      <formula>$D1014=""</formula>
    </cfRule>
  </conditionalFormatting>
  <conditionalFormatting sqref="B1015:J1015">
    <cfRule type="expression" dxfId="2236" priority="3277">
      <formula>$D1014=""</formula>
    </cfRule>
  </conditionalFormatting>
  <conditionalFormatting sqref="B1014:E1015">
    <cfRule type="expression" dxfId="2235" priority="3278">
      <formula>MOD($B1014,2)=0</formula>
    </cfRule>
    <cfRule type="expression" dxfId="2234" priority="3279">
      <formula>MOD($B1014,2)=1</formula>
    </cfRule>
  </conditionalFormatting>
  <conditionalFormatting sqref="B1016:J1016">
    <cfRule type="expression" dxfId="2233" priority="3268">
      <formula>$D1016=""</formula>
    </cfRule>
  </conditionalFormatting>
  <conditionalFormatting sqref="B1017:J1017">
    <cfRule type="expression" dxfId="2232" priority="3269">
      <formula>$D1016=""</formula>
    </cfRule>
  </conditionalFormatting>
  <conditionalFormatting sqref="B1016:E1017">
    <cfRule type="expression" dxfId="2231" priority="3270">
      <formula>MOD($B1016,2)=0</formula>
    </cfRule>
    <cfRule type="expression" dxfId="2230" priority="3271">
      <formula>MOD($B1016,2)=1</formula>
    </cfRule>
  </conditionalFormatting>
  <conditionalFormatting sqref="B1018:J1018">
    <cfRule type="expression" dxfId="2229" priority="3260">
      <formula>$D1018=""</formula>
    </cfRule>
  </conditionalFormatting>
  <conditionalFormatting sqref="B1019:J1019">
    <cfRule type="expression" dxfId="2228" priority="3261">
      <formula>$D1018=""</formula>
    </cfRule>
  </conditionalFormatting>
  <conditionalFormatting sqref="B1018:E1019">
    <cfRule type="expression" dxfId="2227" priority="3262">
      <formula>MOD($B1018,2)=0</formula>
    </cfRule>
    <cfRule type="expression" dxfId="2226" priority="3263">
      <formula>MOD($B1018,2)=1</formula>
    </cfRule>
  </conditionalFormatting>
  <conditionalFormatting sqref="B1020:J1020">
    <cfRule type="expression" dxfId="2225" priority="3252">
      <formula>$D1020=""</formula>
    </cfRule>
  </conditionalFormatting>
  <conditionalFormatting sqref="B1021:J1021">
    <cfRule type="expression" dxfId="2224" priority="3253">
      <formula>$D1020=""</formula>
    </cfRule>
  </conditionalFormatting>
  <conditionalFormatting sqref="B1020:E1021">
    <cfRule type="expression" dxfId="2223" priority="3254">
      <formula>MOD($B1020,2)=0</formula>
    </cfRule>
    <cfRule type="expression" dxfId="2222" priority="3255">
      <formula>MOD($B1020,2)=1</formula>
    </cfRule>
  </conditionalFormatting>
  <conditionalFormatting sqref="B1022:J1022">
    <cfRule type="expression" dxfId="2221" priority="3244">
      <formula>$D1022=""</formula>
    </cfRule>
  </conditionalFormatting>
  <conditionalFormatting sqref="B1023:J1023">
    <cfRule type="expression" dxfId="2220" priority="3245">
      <formula>$D1022=""</formula>
    </cfRule>
  </conditionalFormatting>
  <conditionalFormatting sqref="B1022:E1023">
    <cfRule type="expression" dxfId="2219" priority="3246">
      <formula>MOD($B1022,2)=0</formula>
    </cfRule>
    <cfRule type="expression" dxfId="2218" priority="3247">
      <formula>MOD($B1022,2)=1</formula>
    </cfRule>
  </conditionalFormatting>
  <conditionalFormatting sqref="B1024:J1024">
    <cfRule type="expression" dxfId="2217" priority="3236">
      <formula>$D1024=""</formula>
    </cfRule>
  </conditionalFormatting>
  <conditionalFormatting sqref="B1025:J1025">
    <cfRule type="expression" dxfId="2216" priority="3237">
      <formula>$D1024=""</formula>
    </cfRule>
  </conditionalFormatting>
  <conditionalFormatting sqref="B1024:E1025">
    <cfRule type="expression" dxfId="2215" priority="3238">
      <formula>MOD($B1024,2)=0</formula>
    </cfRule>
    <cfRule type="expression" dxfId="2214" priority="3239">
      <formula>MOD($B1024,2)=1</formula>
    </cfRule>
  </conditionalFormatting>
  <conditionalFormatting sqref="B1026:J1026">
    <cfRule type="expression" dxfId="2213" priority="3228">
      <formula>$D1026=""</formula>
    </cfRule>
  </conditionalFormatting>
  <conditionalFormatting sqref="B1027:J1027">
    <cfRule type="expression" dxfId="2212" priority="3229">
      <formula>$D1026=""</formula>
    </cfRule>
  </conditionalFormatting>
  <conditionalFormatting sqref="B1026:E1027">
    <cfRule type="expression" dxfId="2211" priority="3230">
      <formula>MOD($B1026,2)=0</formula>
    </cfRule>
    <cfRule type="expression" dxfId="2210" priority="3231">
      <formula>MOD($B1026,2)=1</formula>
    </cfRule>
  </conditionalFormatting>
  <conditionalFormatting sqref="B1028:J1028">
    <cfRule type="expression" dxfId="2209" priority="3220">
      <formula>$D1028=""</formula>
    </cfRule>
  </conditionalFormatting>
  <conditionalFormatting sqref="B1029:J1029">
    <cfRule type="expression" dxfId="2208" priority="3221">
      <formula>$D1028=""</formula>
    </cfRule>
  </conditionalFormatting>
  <conditionalFormatting sqref="B1028:E1029">
    <cfRule type="expression" dxfId="2207" priority="3222">
      <formula>MOD($B1028,2)=0</formula>
    </cfRule>
    <cfRule type="expression" dxfId="2206" priority="3223">
      <formula>MOD($B1028,2)=1</formula>
    </cfRule>
  </conditionalFormatting>
  <conditionalFormatting sqref="B1030:J1030">
    <cfRule type="expression" dxfId="2205" priority="3212">
      <formula>$D1030=""</formula>
    </cfRule>
  </conditionalFormatting>
  <conditionalFormatting sqref="B1031:J1031">
    <cfRule type="expression" dxfId="2204" priority="3213">
      <formula>$D1030=""</formula>
    </cfRule>
  </conditionalFormatting>
  <conditionalFormatting sqref="B1030:E1031">
    <cfRule type="expression" dxfId="2203" priority="3214">
      <formula>MOD($B1030,2)=0</formula>
    </cfRule>
    <cfRule type="expression" dxfId="2202" priority="3215">
      <formula>MOD($B1030,2)=1</formula>
    </cfRule>
  </conditionalFormatting>
  <conditionalFormatting sqref="B1032:J1032">
    <cfRule type="expression" dxfId="2201" priority="3204">
      <formula>$D1032=""</formula>
    </cfRule>
  </conditionalFormatting>
  <conditionalFormatting sqref="B1033:J1033">
    <cfRule type="expression" dxfId="2200" priority="3205">
      <formula>$D1032=""</formula>
    </cfRule>
  </conditionalFormatting>
  <conditionalFormatting sqref="B1032:E1033">
    <cfRule type="expression" dxfId="2199" priority="3206">
      <formula>MOD($B1032,2)=0</formula>
    </cfRule>
    <cfRule type="expression" dxfId="2198" priority="3207">
      <formula>MOD($B1032,2)=1</formula>
    </cfRule>
  </conditionalFormatting>
  <conditionalFormatting sqref="B1034:J1034">
    <cfRule type="expression" dxfId="2197" priority="3196">
      <formula>$D1034=""</formula>
    </cfRule>
  </conditionalFormatting>
  <conditionalFormatting sqref="B1035:J1035">
    <cfRule type="expression" dxfId="2196" priority="3197">
      <formula>$D1034=""</formula>
    </cfRule>
  </conditionalFormatting>
  <conditionalFormatting sqref="B1034:E1035">
    <cfRule type="expression" dxfId="2195" priority="3198">
      <formula>MOD($B1034,2)=0</formula>
    </cfRule>
    <cfRule type="expression" dxfId="2194" priority="3199">
      <formula>MOD($B1034,2)=1</formula>
    </cfRule>
  </conditionalFormatting>
  <conditionalFormatting sqref="B1036:J1036">
    <cfRule type="expression" dxfId="2193" priority="3188">
      <formula>$D1036=""</formula>
    </cfRule>
  </conditionalFormatting>
  <conditionalFormatting sqref="B1037:J1037">
    <cfRule type="expression" dxfId="2192" priority="3189">
      <formula>$D1036=""</formula>
    </cfRule>
  </conditionalFormatting>
  <conditionalFormatting sqref="B1036:E1037">
    <cfRule type="expression" dxfId="2191" priority="3190">
      <formula>MOD($B1036,2)=0</formula>
    </cfRule>
    <cfRule type="expression" dxfId="2190" priority="3191">
      <formula>MOD($B1036,2)=1</formula>
    </cfRule>
  </conditionalFormatting>
  <conditionalFormatting sqref="B1038:J1038">
    <cfRule type="expression" dxfId="2189" priority="3180">
      <formula>$D1038=""</formula>
    </cfRule>
  </conditionalFormatting>
  <conditionalFormatting sqref="B1039:J1039">
    <cfRule type="expression" dxfId="2188" priority="3181">
      <formula>$D1038=""</formula>
    </cfRule>
  </conditionalFormatting>
  <conditionalFormatting sqref="B1038:E1039">
    <cfRule type="expression" dxfId="2187" priority="3182">
      <formula>MOD($B1038,2)=0</formula>
    </cfRule>
    <cfRule type="expression" dxfId="2186" priority="3183">
      <formula>MOD($B1038,2)=1</formula>
    </cfRule>
  </conditionalFormatting>
  <conditionalFormatting sqref="B1040:J1040">
    <cfRule type="expression" dxfId="2185" priority="3172">
      <formula>$D1040=""</formula>
    </cfRule>
  </conditionalFormatting>
  <conditionalFormatting sqref="B1041:J1041">
    <cfRule type="expression" dxfId="2184" priority="3173">
      <formula>$D1040=""</formula>
    </cfRule>
  </conditionalFormatting>
  <conditionalFormatting sqref="B1040:E1041">
    <cfRule type="expression" dxfId="2183" priority="3174">
      <formula>MOD($B1040,2)=0</formula>
    </cfRule>
    <cfRule type="expression" dxfId="2182" priority="3175">
      <formula>MOD($B1040,2)=1</formula>
    </cfRule>
  </conditionalFormatting>
  <conditionalFormatting sqref="B1042:J1042">
    <cfRule type="expression" dxfId="2181" priority="3164">
      <formula>$D1042=""</formula>
    </cfRule>
  </conditionalFormatting>
  <conditionalFormatting sqref="B1043:J1043">
    <cfRule type="expression" dxfId="2180" priority="3165">
      <formula>$D1042=""</formula>
    </cfRule>
  </conditionalFormatting>
  <conditionalFormatting sqref="B1042:E1043">
    <cfRule type="expression" dxfId="2179" priority="3166">
      <formula>MOD($B1042,2)=0</formula>
    </cfRule>
    <cfRule type="expression" dxfId="2178" priority="3167">
      <formula>MOD($B1042,2)=1</formula>
    </cfRule>
  </conditionalFormatting>
  <conditionalFormatting sqref="B1044:J1044">
    <cfRule type="expression" dxfId="2177" priority="3156">
      <formula>$D1044=""</formula>
    </cfRule>
  </conditionalFormatting>
  <conditionalFormatting sqref="B1045:J1045">
    <cfRule type="expression" dxfId="2176" priority="3157">
      <formula>$D1044=""</formula>
    </cfRule>
  </conditionalFormatting>
  <conditionalFormatting sqref="B1044:E1045">
    <cfRule type="expression" dxfId="2175" priority="3158">
      <formula>MOD($B1044,2)=0</formula>
    </cfRule>
    <cfRule type="expression" dxfId="2174" priority="3159">
      <formula>MOD($B1044,2)=1</formula>
    </cfRule>
  </conditionalFormatting>
  <conditionalFormatting sqref="B1046:J1046">
    <cfRule type="expression" dxfId="2173" priority="3148">
      <formula>$D1046=""</formula>
    </cfRule>
  </conditionalFormatting>
  <conditionalFormatting sqref="B1047:J1047">
    <cfRule type="expression" dxfId="2172" priority="3149">
      <formula>$D1046=""</formula>
    </cfRule>
  </conditionalFormatting>
  <conditionalFormatting sqref="B1046:E1047">
    <cfRule type="expression" dxfId="2171" priority="3150">
      <formula>MOD($B1046,2)=0</formula>
    </cfRule>
    <cfRule type="expression" dxfId="2170" priority="3151">
      <formula>MOD($B1046,2)=1</formula>
    </cfRule>
  </conditionalFormatting>
  <conditionalFormatting sqref="B1048:J1048">
    <cfRule type="expression" dxfId="2169" priority="3140">
      <formula>$D1048=""</formula>
    </cfRule>
  </conditionalFormatting>
  <conditionalFormatting sqref="B1049:J1049">
    <cfRule type="expression" dxfId="2168" priority="3141">
      <formula>$D1048=""</formula>
    </cfRule>
  </conditionalFormatting>
  <conditionalFormatting sqref="B1048:E1049">
    <cfRule type="expression" dxfId="2167" priority="3142">
      <formula>MOD($B1048,2)=0</formula>
    </cfRule>
    <cfRule type="expression" dxfId="2166" priority="3143">
      <formula>MOD($B1048,2)=1</formula>
    </cfRule>
  </conditionalFormatting>
  <conditionalFormatting sqref="B1050:J1050">
    <cfRule type="expression" dxfId="2165" priority="3132">
      <formula>$D1050=""</formula>
    </cfRule>
  </conditionalFormatting>
  <conditionalFormatting sqref="B1051:J1051">
    <cfRule type="expression" dxfId="2164" priority="3133">
      <formula>$D1050=""</formula>
    </cfRule>
  </conditionalFormatting>
  <conditionalFormatting sqref="B1050:E1051">
    <cfRule type="expression" dxfId="2163" priority="3134">
      <formula>MOD($B1050,2)=0</formula>
    </cfRule>
    <cfRule type="expression" dxfId="2162" priority="3135">
      <formula>MOD($B1050,2)=1</formula>
    </cfRule>
  </conditionalFormatting>
  <conditionalFormatting sqref="B1052:J1052">
    <cfRule type="expression" dxfId="2161" priority="3124">
      <formula>$D1052=""</formula>
    </cfRule>
  </conditionalFormatting>
  <conditionalFormatting sqref="B1053:J1053">
    <cfRule type="expression" dxfId="2160" priority="3125">
      <formula>$D1052=""</formula>
    </cfRule>
  </conditionalFormatting>
  <conditionalFormatting sqref="B1052:E1053">
    <cfRule type="expression" dxfId="2159" priority="3126">
      <formula>MOD($B1052,2)=0</formula>
    </cfRule>
    <cfRule type="expression" dxfId="2158" priority="3127">
      <formula>MOD($B1052,2)=1</formula>
    </cfRule>
  </conditionalFormatting>
  <conditionalFormatting sqref="B1054:J1054">
    <cfRule type="expression" dxfId="2157" priority="3116">
      <formula>$D1054=""</formula>
    </cfRule>
  </conditionalFormatting>
  <conditionalFormatting sqref="B1055:J1055">
    <cfRule type="expression" dxfId="2156" priority="3117">
      <formula>$D1054=""</formula>
    </cfRule>
  </conditionalFormatting>
  <conditionalFormatting sqref="B1054:E1055">
    <cfRule type="expression" dxfId="2155" priority="3118">
      <formula>MOD($B1054,2)=0</formula>
    </cfRule>
    <cfRule type="expression" dxfId="2154" priority="3119">
      <formula>MOD($B1054,2)=1</formula>
    </cfRule>
  </conditionalFormatting>
  <conditionalFormatting sqref="B1056:J1056">
    <cfRule type="expression" dxfId="2153" priority="3108">
      <formula>$D1056=""</formula>
    </cfRule>
  </conditionalFormatting>
  <conditionalFormatting sqref="B1057:J1057">
    <cfRule type="expression" dxfId="2152" priority="3109">
      <formula>$D1056=""</formula>
    </cfRule>
  </conditionalFormatting>
  <conditionalFormatting sqref="B1056:E1057">
    <cfRule type="expression" dxfId="2151" priority="3110">
      <formula>MOD($B1056,2)=0</formula>
    </cfRule>
    <cfRule type="expression" dxfId="2150" priority="3111">
      <formula>MOD($B1056,2)=1</formula>
    </cfRule>
  </conditionalFormatting>
  <conditionalFormatting sqref="B1058:J1058">
    <cfRule type="expression" dxfId="2149" priority="3100">
      <formula>$D1058=""</formula>
    </cfRule>
  </conditionalFormatting>
  <conditionalFormatting sqref="B1059:J1059">
    <cfRule type="expression" dxfId="2148" priority="3101">
      <formula>$D1058=""</formula>
    </cfRule>
  </conditionalFormatting>
  <conditionalFormatting sqref="B1058:E1059">
    <cfRule type="expression" dxfId="2147" priority="3102">
      <formula>MOD($B1058,2)=0</formula>
    </cfRule>
    <cfRule type="expression" dxfId="2146" priority="3103">
      <formula>MOD($B1058,2)=1</formula>
    </cfRule>
  </conditionalFormatting>
  <conditionalFormatting sqref="B1060:J1060">
    <cfRule type="expression" dxfId="2145" priority="3092">
      <formula>$D1060=""</formula>
    </cfRule>
  </conditionalFormatting>
  <conditionalFormatting sqref="B1061:J1061">
    <cfRule type="expression" dxfId="2144" priority="3093">
      <formula>$D1060=""</formula>
    </cfRule>
  </conditionalFormatting>
  <conditionalFormatting sqref="B1060:E1061">
    <cfRule type="expression" dxfId="2143" priority="3094">
      <formula>MOD($B1060,2)=0</formula>
    </cfRule>
    <cfRule type="expression" dxfId="2142" priority="3095">
      <formula>MOD($B1060,2)=1</formula>
    </cfRule>
  </conditionalFormatting>
  <conditionalFormatting sqref="B1062:J1062">
    <cfRule type="expression" dxfId="2141" priority="3084">
      <formula>$D1062=""</formula>
    </cfRule>
  </conditionalFormatting>
  <conditionalFormatting sqref="B1063:J1063">
    <cfRule type="expression" dxfId="2140" priority="3085">
      <formula>$D1062=""</formula>
    </cfRule>
  </conditionalFormatting>
  <conditionalFormatting sqref="B1062:E1063">
    <cfRule type="expression" dxfId="2139" priority="3086">
      <formula>MOD($B1062,2)=0</formula>
    </cfRule>
    <cfRule type="expression" dxfId="2138" priority="3087">
      <formula>MOD($B1062,2)=1</formula>
    </cfRule>
  </conditionalFormatting>
  <conditionalFormatting sqref="B1064:J1064">
    <cfRule type="expression" dxfId="2137" priority="3076">
      <formula>$D1064=""</formula>
    </cfRule>
  </conditionalFormatting>
  <conditionalFormatting sqref="B1065:J1065">
    <cfRule type="expression" dxfId="2136" priority="3077">
      <formula>$D1064=""</formula>
    </cfRule>
  </conditionalFormatting>
  <conditionalFormatting sqref="B1064:E1065">
    <cfRule type="expression" dxfId="2135" priority="3078">
      <formula>MOD($B1064,2)=0</formula>
    </cfRule>
    <cfRule type="expression" dxfId="2134" priority="3079">
      <formula>MOD($B1064,2)=1</formula>
    </cfRule>
  </conditionalFormatting>
  <conditionalFormatting sqref="B1066:J1066">
    <cfRule type="expression" dxfId="2133" priority="3068">
      <formula>$D1066=""</formula>
    </cfRule>
  </conditionalFormatting>
  <conditionalFormatting sqref="B1067:J1067">
    <cfRule type="expression" dxfId="2132" priority="3069">
      <formula>$D1066=""</formula>
    </cfRule>
  </conditionalFormatting>
  <conditionalFormatting sqref="B1066:E1067">
    <cfRule type="expression" dxfId="2131" priority="3070">
      <formula>MOD($B1066,2)=0</formula>
    </cfRule>
    <cfRule type="expression" dxfId="2130" priority="3071">
      <formula>MOD($B1066,2)=1</formula>
    </cfRule>
  </conditionalFormatting>
  <conditionalFormatting sqref="B1068:J1068">
    <cfRule type="expression" dxfId="2129" priority="3060">
      <formula>$D1068=""</formula>
    </cfRule>
  </conditionalFormatting>
  <conditionalFormatting sqref="B1069:J1069">
    <cfRule type="expression" dxfId="2128" priority="3061">
      <formula>$D1068=""</formula>
    </cfRule>
  </conditionalFormatting>
  <conditionalFormatting sqref="B1068:E1069">
    <cfRule type="expression" dxfId="2127" priority="3062">
      <formula>MOD($B1068,2)=0</formula>
    </cfRule>
    <cfRule type="expression" dxfId="2126" priority="3063">
      <formula>MOD($B1068,2)=1</formula>
    </cfRule>
  </conditionalFormatting>
  <conditionalFormatting sqref="B1070:J1070">
    <cfRule type="expression" dxfId="2125" priority="3052">
      <formula>$D1070=""</formula>
    </cfRule>
  </conditionalFormatting>
  <conditionalFormatting sqref="B1071:J1071">
    <cfRule type="expression" dxfId="2124" priority="3053">
      <formula>$D1070=""</formula>
    </cfRule>
  </conditionalFormatting>
  <conditionalFormatting sqref="B1070:E1071">
    <cfRule type="expression" dxfId="2123" priority="3054">
      <formula>MOD($B1070,2)=0</formula>
    </cfRule>
    <cfRule type="expression" dxfId="2122" priority="3055">
      <formula>MOD($B1070,2)=1</formula>
    </cfRule>
  </conditionalFormatting>
  <conditionalFormatting sqref="B1072:J1072">
    <cfRule type="expression" dxfId="2121" priority="3044">
      <formula>$D1072=""</formula>
    </cfRule>
  </conditionalFormatting>
  <conditionalFormatting sqref="B1073:J1073">
    <cfRule type="expression" dxfId="2120" priority="3045">
      <formula>$D1072=""</formula>
    </cfRule>
  </conditionalFormatting>
  <conditionalFormatting sqref="B1072:E1073">
    <cfRule type="expression" dxfId="2119" priority="3046">
      <formula>MOD($B1072,2)=0</formula>
    </cfRule>
    <cfRule type="expression" dxfId="2118" priority="3047">
      <formula>MOD($B1072,2)=1</formula>
    </cfRule>
  </conditionalFormatting>
  <conditionalFormatting sqref="B1074:J1074">
    <cfRule type="expression" dxfId="2117" priority="3036">
      <formula>$D1074=""</formula>
    </cfRule>
  </conditionalFormatting>
  <conditionalFormatting sqref="B1075:J1075">
    <cfRule type="expression" dxfId="2116" priority="3037">
      <formula>$D1074=""</formula>
    </cfRule>
  </conditionalFormatting>
  <conditionalFormatting sqref="B1074:E1075">
    <cfRule type="expression" dxfId="2115" priority="3038">
      <formula>MOD($B1074,2)=0</formula>
    </cfRule>
    <cfRule type="expression" dxfId="2114" priority="3039">
      <formula>MOD($B1074,2)=1</formula>
    </cfRule>
  </conditionalFormatting>
  <conditionalFormatting sqref="B1076:J1076">
    <cfRule type="expression" dxfId="2113" priority="3028">
      <formula>$D1076=""</formula>
    </cfRule>
  </conditionalFormatting>
  <conditionalFormatting sqref="B1077:J1077">
    <cfRule type="expression" dxfId="2112" priority="3029">
      <formula>$D1076=""</formula>
    </cfRule>
  </conditionalFormatting>
  <conditionalFormatting sqref="B1076:E1077">
    <cfRule type="expression" dxfId="2111" priority="3030">
      <formula>MOD($B1076,2)=0</formula>
    </cfRule>
    <cfRule type="expression" dxfId="2110" priority="3031">
      <formula>MOD($B1076,2)=1</formula>
    </cfRule>
  </conditionalFormatting>
  <conditionalFormatting sqref="B1078:J1078">
    <cfRule type="expression" dxfId="2109" priority="3020">
      <formula>$D1078=""</formula>
    </cfRule>
  </conditionalFormatting>
  <conditionalFormatting sqref="B1079:J1079">
    <cfRule type="expression" dxfId="2108" priority="3021">
      <formula>$D1078=""</formula>
    </cfRule>
  </conditionalFormatting>
  <conditionalFormatting sqref="B1078:E1079">
    <cfRule type="expression" dxfId="2107" priority="3022">
      <formula>MOD($B1078,2)=0</formula>
    </cfRule>
    <cfRule type="expression" dxfId="2106" priority="3023">
      <formula>MOD($B1078,2)=1</formula>
    </cfRule>
  </conditionalFormatting>
  <conditionalFormatting sqref="B1080:J1080">
    <cfRule type="expression" dxfId="2105" priority="3012">
      <formula>$D1080=""</formula>
    </cfRule>
  </conditionalFormatting>
  <conditionalFormatting sqref="B1081:J1081">
    <cfRule type="expression" dxfId="2104" priority="3013">
      <formula>$D1080=""</formula>
    </cfRule>
  </conditionalFormatting>
  <conditionalFormatting sqref="B1080:E1081">
    <cfRule type="expression" dxfId="2103" priority="3014">
      <formula>MOD($B1080,2)=0</formula>
    </cfRule>
    <cfRule type="expression" dxfId="2102" priority="3015">
      <formula>MOD($B1080,2)=1</formula>
    </cfRule>
  </conditionalFormatting>
  <conditionalFormatting sqref="B1082:J1082">
    <cfRule type="expression" dxfId="2101" priority="3004">
      <formula>$D1082=""</formula>
    </cfRule>
  </conditionalFormatting>
  <conditionalFormatting sqref="B1083:J1083">
    <cfRule type="expression" dxfId="2100" priority="3005">
      <formula>$D1082=""</formula>
    </cfRule>
  </conditionalFormatting>
  <conditionalFormatting sqref="B1082:E1083">
    <cfRule type="expression" dxfId="2099" priority="3006">
      <formula>MOD($B1082,2)=0</formula>
    </cfRule>
    <cfRule type="expression" dxfId="2098" priority="3007">
      <formula>MOD($B1082,2)=1</formula>
    </cfRule>
  </conditionalFormatting>
  <conditionalFormatting sqref="B1084:J1084">
    <cfRule type="expression" dxfId="2097" priority="2996">
      <formula>$D1084=""</formula>
    </cfRule>
  </conditionalFormatting>
  <conditionalFormatting sqref="B1085:J1085">
    <cfRule type="expression" dxfId="2096" priority="2997">
      <formula>$D1084=""</formula>
    </cfRule>
  </conditionalFormatting>
  <conditionalFormatting sqref="B1084:E1085">
    <cfRule type="expression" dxfId="2095" priority="2998">
      <formula>MOD($B1084,2)=0</formula>
    </cfRule>
    <cfRule type="expression" dxfId="2094" priority="2999">
      <formula>MOD($B1084,2)=1</formula>
    </cfRule>
  </conditionalFormatting>
  <conditionalFormatting sqref="B1086:J1086">
    <cfRule type="expression" dxfId="2093" priority="2988">
      <formula>$D1086=""</formula>
    </cfRule>
  </conditionalFormatting>
  <conditionalFormatting sqref="B1087:J1087">
    <cfRule type="expression" dxfId="2092" priority="2989">
      <formula>$D1086=""</formula>
    </cfRule>
  </conditionalFormatting>
  <conditionalFormatting sqref="B1086:E1087">
    <cfRule type="expression" dxfId="2091" priority="2990">
      <formula>MOD($B1086,2)=0</formula>
    </cfRule>
    <cfRule type="expression" dxfId="2090" priority="2991">
      <formula>MOD($B1086,2)=1</formula>
    </cfRule>
  </conditionalFormatting>
  <conditionalFormatting sqref="B1088:J1088">
    <cfRule type="expression" dxfId="2089" priority="2980">
      <formula>$D1088=""</formula>
    </cfRule>
  </conditionalFormatting>
  <conditionalFormatting sqref="B1089:J1089">
    <cfRule type="expression" dxfId="2088" priority="2981">
      <formula>$D1088=""</formula>
    </cfRule>
  </conditionalFormatting>
  <conditionalFormatting sqref="B1088:E1089">
    <cfRule type="expression" dxfId="2087" priority="2982">
      <formula>MOD($B1088,2)=0</formula>
    </cfRule>
    <cfRule type="expression" dxfId="2086" priority="2983">
      <formula>MOD($B1088,2)=1</formula>
    </cfRule>
  </conditionalFormatting>
  <conditionalFormatting sqref="B1090:J1090">
    <cfRule type="expression" dxfId="2085" priority="2972">
      <formula>$D1090=""</formula>
    </cfRule>
  </conditionalFormatting>
  <conditionalFormatting sqref="B1091:J1091">
    <cfRule type="expression" dxfId="2084" priority="2973">
      <formula>$D1090=""</formula>
    </cfRule>
  </conditionalFormatting>
  <conditionalFormatting sqref="B1090:E1091">
    <cfRule type="expression" dxfId="2083" priority="2974">
      <formula>MOD($B1090,2)=0</formula>
    </cfRule>
    <cfRule type="expression" dxfId="2082" priority="2975">
      <formula>MOD($B1090,2)=1</formula>
    </cfRule>
  </conditionalFormatting>
  <conditionalFormatting sqref="B1092:J1092">
    <cfRule type="expression" dxfId="2081" priority="2964">
      <formula>$D1092=""</formula>
    </cfRule>
  </conditionalFormatting>
  <conditionalFormatting sqref="B1093:J1093">
    <cfRule type="expression" dxfId="2080" priority="2965">
      <formula>$D1092=""</formula>
    </cfRule>
  </conditionalFormatting>
  <conditionalFormatting sqref="B1092:E1093">
    <cfRule type="expression" dxfId="2079" priority="2966">
      <formula>MOD($B1092,2)=0</formula>
    </cfRule>
    <cfRule type="expression" dxfId="2078" priority="2967">
      <formula>MOD($B1092,2)=1</formula>
    </cfRule>
  </conditionalFormatting>
  <conditionalFormatting sqref="B1094:J1094">
    <cfRule type="expression" dxfId="2077" priority="2956">
      <formula>$D1094=""</formula>
    </cfRule>
  </conditionalFormatting>
  <conditionalFormatting sqref="B1095:J1095">
    <cfRule type="expression" dxfId="2076" priority="2957">
      <formula>$D1094=""</formula>
    </cfRule>
  </conditionalFormatting>
  <conditionalFormatting sqref="B1094:E1095">
    <cfRule type="expression" dxfId="2075" priority="2958">
      <formula>MOD($B1094,2)=0</formula>
    </cfRule>
    <cfRule type="expression" dxfId="2074" priority="2959">
      <formula>MOD($B1094,2)=1</formula>
    </cfRule>
  </conditionalFormatting>
  <conditionalFormatting sqref="B1096:J1096">
    <cfRule type="expression" dxfId="2073" priority="2948">
      <formula>$D1096=""</formula>
    </cfRule>
  </conditionalFormatting>
  <conditionalFormatting sqref="B1097:J1097">
    <cfRule type="expression" dxfId="2072" priority="2949">
      <formula>$D1096=""</formula>
    </cfRule>
  </conditionalFormatting>
  <conditionalFormatting sqref="B1096:E1097">
    <cfRule type="expression" dxfId="2071" priority="2950">
      <formula>MOD($B1096,2)=0</formula>
    </cfRule>
    <cfRule type="expression" dxfId="2070" priority="2951">
      <formula>MOD($B1096,2)=1</formula>
    </cfRule>
  </conditionalFormatting>
  <conditionalFormatting sqref="B1098:J1098">
    <cfRule type="expression" dxfId="2069" priority="2940">
      <formula>$D1098=""</formula>
    </cfRule>
  </conditionalFormatting>
  <conditionalFormatting sqref="B1099:J1099">
    <cfRule type="expression" dxfId="2068" priority="2941">
      <formula>$D1098=""</formula>
    </cfRule>
  </conditionalFormatting>
  <conditionalFormatting sqref="B1098:E1099">
    <cfRule type="expression" dxfId="2067" priority="2942">
      <formula>MOD($B1098,2)=0</formula>
    </cfRule>
    <cfRule type="expression" dxfId="2066" priority="2943">
      <formula>MOD($B1098,2)=1</formula>
    </cfRule>
  </conditionalFormatting>
  <conditionalFormatting sqref="B1100:J1100">
    <cfRule type="expression" dxfId="2065" priority="2932">
      <formula>$D1100=""</formula>
    </cfRule>
  </conditionalFormatting>
  <conditionalFormatting sqref="B1101:J1101">
    <cfRule type="expression" dxfId="2064" priority="2933">
      <formula>$D1100=""</formula>
    </cfRule>
  </conditionalFormatting>
  <conditionalFormatting sqref="B1100:E1101">
    <cfRule type="expression" dxfId="2063" priority="2934">
      <formula>MOD($B1100,2)=0</formula>
    </cfRule>
    <cfRule type="expression" dxfId="2062" priority="2935">
      <formula>MOD($B1100,2)=1</formula>
    </cfRule>
  </conditionalFormatting>
  <conditionalFormatting sqref="B1102:J1102">
    <cfRule type="expression" dxfId="2061" priority="2924">
      <formula>$D1102=""</formula>
    </cfRule>
  </conditionalFormatting>
  <conditionalFormatting sqref="B1103:J1103">
    <cfRule type="expression" dxfId="2060" priority="2925">
      <formula>$D1102=""</formula>
    </cfRule>
  </conditionalFormatting>
  <conditionalFormatting sqref="B1102:E1103">
    <cfRule type="expression" dxfId="2059" priority="2926">
      <formula>MOD($B1102,2)=0</formula>
    </cfRule>
    <cfRule type="expression" dxfId="2058" priority="2927">
      <formula>MOD($B1102,2)=1</formula>
    </cfRule>
  </conditionalFormatting>
  <conditionalFormatting sqref="B1104:J1104">
    <cfRule type="expression" dxfId="2057" priority="2916">
      <formula>$D1104=""</formula>
    </cfRule>
  </conditionalFormatting>
  <conditionalFormatting sqref="B1105:J1105">
    <cfRule type="expression" dxfId="2056" priority="2917">
      <formula>$D1104=""</formula>
    </cfRule>
  </conditionalFormatting>
  <conditionalFormatting sqref="B1104:E1105">
    <cfRule type="expression" dxfId="2055" priority="2918">
      <formula>MOD($B1104,2)=0</formula>
    </cfRule>
    <cfRule type="expression" dxfId="2054" priority="2919">
      <formula>MOD($B1104,2)=1</formula>
    </cfRule>
  </conditionalFormatting>
  <conditionalFormatting sqref="B1106:J1106">
    <cfRule type="expression" dxfId="2053" priority="2908">
      <formula>$D1106=""</formula>
    </cfRule>
  </conditionalFormatting>
  <conditionalFormatting sqref="B1107:J1107">
    <cfRule type="expression" dxfId="2052" priority="2909">
      <formula>$D1106=""</formula>
    </cfRule>
  </conditionalFormatting>
  <conditionalFormatting sqref="B1106:E1107">
    <cfRule type="expression" dxfId="2051" priority="2910">
      <formula>MOD($B1106,2)=0</formula>
    </cfRule>
    <cfRule type="expression" dxfId="2050" priority="2911">
      <formula>MOD($B1106,2)=1</formula>
    </cfRule>
  </conditionalFormatting>
  <conditionalFormatting sqref="B1108:J1108">
    <cfRule type="expression" dxfId="2049" priority="2900">
      <formula>$D1108=""</formula>
    </cfRule>
  </conditionalFormatting>
  <conditionalFormatting sqref="B1109:J1109">
    <cfRule type="expression" dxfId="2048" priority="2901">
      <formula>$D1108=""</formula>
    </cfRule>
  </conditionalFormatting>
  <conditionalFormatting sqref="B1108:E1109">
    <cfRule type="expression" dxfId="2047" priority="2902">
      <formula>MOD($B1108,2)=0</formula>
    </cfRule>
    <cfRule type="expression" dxfId="2046" priority="2903">
      <formula>MOD($B1108,2)=1</formula>
    </cfRule>
  </conditionalFormatting>
  <conditionalFormatting sqref="B1110:J1110">
    <cfRule type="expression" dxfId="2045" priority="2892">
      <formula>$D1110=""</formula>
    </cfRule>
  </conditionalFormatting>
  <conditionalFormatting sqref="B1111:J1111">
    <cfRule type="expression" dxfId="2044" priority="2893">
      <formula>$D1110=""</formula>
    </cfRule>
  </conditionalFormatting>
  <conditionalFormatting sqref="B1110:E1111">
    <cfRule type="expression" dxfId="2043" priority="2894">
      <formula>MOD($B1110,2)=0</formula>
    </cfRule>
    <cfRule type="expression" dxfId="2042" priority="2895">
      <formula>MOD($B1110,2)=1</formula>
    </cfRule>
  </conditionalFormatting>
  <conditionalFormatting sqref="B1112:J1112">
    <cfRule type="expression" dxfId="2041" priority="2884">
      <formula>$D1112=""</formula>
    </cfRule>
  </conditionalFormatting>
  <conditionalFormatting sqref="B1113:J1113">
    <cfRule type="expression" dxfId="2040" priority="2885">
      <formula>$D1112=""</formula>
    </cfRule>
  </conditionalFormatting>
  <conditionalFormatting sqref="B1112:E1113">
    <cfRule type="expression" dxfId="2039" priority="2886">
      <formula>MOD($B1112,2)=0</formula>
    </cfRule>
    <cfRule type="expression" dxfId="2038" priority="2887">
      <formula>MOD($B1112,2)=1</formula>
    </cfRule>
  </conditionalFormatting>
  <conditionalFormatting sqref="B1114:J1114">
    <cfRule type="expression" dxfId="2037" priority="2876">
      <formula>$D1114=""</formula>
    </cfRule>
  </conditionalFormatting>
  <conditionalFormatting sqref="B1115:J1115">
    <cfRule type="expression" dxfId="2036" priority="2877">
      <formula>$D1114=""</formula>
    </cfRule>
  </conditionalFormatting>
  <conditionalFormatting sqref="B1114:E1115">
    <cfRule type="expression" dxfId="2035" priority="2878">
      <formula>MOD($B1114,2)=0</formula>
    </cfRule>
    <cfRule type="expression" dxfId="2034" priority="2879">
      <formula>MOD($B1114,2)=1</formula>
    </cfRule>
  </conditionalFormatting>
  <conditionalFormatting sqref="B1116:J1116">
    <cfRule type="expression" dxfId="2033" priority="2868">
      <formula>$D1116=""</formula>
    </cfRule>
  </conditionalFormatting>
  <conditionalFormatting sqref="B1117:J1117">
    <cfRule type="expression" dxfId="2032" priority="2869">
      <formula>$D1116=""</formula>
    </cfRule>
  </conditionalFormatting>
  <conditionalFormatting sqref="B1116:E1117">
    <cfRule type="expression" dxfId="2031" priority="2870">
      <formula>MOD($B1116,2)=0</formula>
    </cfRule>
    <cfRule type="expression" dxfId="2030" priority="2871">
      <formula>MOD($B1116,2)=1</formula>
    </cfRule>
  </conditionalFormatting>
  <conditionalFormatting sqref="B1118:J1118">
    <cfRule type="expression" dxfId="2029" priority="2860">
      <formula>$D1118=""</formula>
    </cfRule>
  </conditionalFormatting>
  <conditionalFormatting sqref="B1119:J1119">
    <cfRule type="expression" dxfId="2028" priority="2861">
      <formula>$D1118=""</formula>
    </cfRule>
  </conditionalFormatting>
  <conditionalFormatting sqref="B1118:E1119">
    <cfRule type="expression" dxfId="2027" priority="2862">
      <formula>MOD($B1118,2)=0</formula>
    </cfRule>
    <cfRule type="expression" dxfId="2026" priority="2863">
      <formula>MOD($B1118,2)=1</formula>
    </cfRule>
  </conditionalFormatting>
  <conditionalFormatting sqref="B1120:J1120">
    <cfRule type="expression" dxfId="2025" priority="2852">
      <formula>$D1120=""</formula>
    </cfRule>
  </conditionalFormatting>
  <conditionalFormatting sqref="B1121:J1121">
    <cfRule type="expression" dxfId="2024" priority="2853">
      <formula>$D1120=""</formula>
    </cfRule>
  </conditionalFormatting>
  <conditionalFormatting sqref="B1120:E1121">
    <cfRule type="expression" dxfId="2023" priority="2854">
      <formula>MOD($B1120,2)=0</formula>
    </cfRule>
    <cfRule type="expression" dxfId="2022" priority="2855">
      <formula>MOD($B1120,2)=1</formula>
    </cfRule>
  </conditionalFormatting>
  <conditionalFormatting sqref="B1122:J1122">
    <cfRule type="expression" dxfId="2021" priority="2844">
      <formula>$D1122=""</formula>
    </cfRule>
  </conditionalFormatting>
  <conditionalFormatting sqref="B1123:J1123">
    <cfRule type="expression" dxfId="2020" priority="2845">
      <formula>$D1122=""</formula>
    </cfRule>
  </conditionalFormatting>
  <conditionalFormatting sqref="B1122:E1123">
    <cfRule type="expression" dxfId="2019" priority="2846">
      <formula>MOD($B1122,2)=0</formula>
    </cfRule>
    <cfRule type="expression" dxfId="2018" priority="2847">
      <formula>MOD($B1122,2)=1</formula>
    </cfRule>
  </conditionalFormatting>
  <conditionalFormatting sqref="B1124:J1124">
    <cfRule type="expression" dxfId="2017" priority="2836">
      <formula>$D1124=""</formula>
    </cfRule>
  </conditionalFormatting>
  <conditionalFormatting sqref="B1125:J1125">
    <cfRule type="expression" dxfId="2016" priority="2837">
      <formula>$D1124=""</formula>
    </cfRule>
  </conditionalFormatting>
  <conditionalFormatting sqref="B1124:E1125">
    <cfRule type="expression" dxfId="2015" priority="2838">
      <formula>MOD($B1124,2)=0</formula>
    </cfRule>
    <cfRule type="expression" dxfId="2014" priority="2839">
      <formula>MOD($B1124,2)=1</formula>
    </cfRule>
  </conditionalFormatting>
  <conditionalFormatting sqref="B1126:J1126">
    <cfRule type="expression" dxfId="2013" priority="2828">
      <formula>$D1126=""</formula>
    </cfRule>
  </conditionalFormatting>
  <conditionalFormatting sqref="B1127:J1127">
    <cfRule type="expression" dxfId="2012" priority="2829">
      <formula>$D1126=""</formula>
    </cfRule>
  </conditionalFormatting>
  <conditionalFormatting sqref="B1126:E1127">
    <cfRule type="expression" dxfId="2011" priority="2830">
      <formula>MOD($B1126,2)=0</formula>
    </cfRule>
    <cfRule type="expression" dxfId="2010" priority="2831">
      <formula>MOD($B1126,2)=1</formula>
    </cfRule>
  </conditionalFormatting>
  <conditionalFormatting sqref="B1128:J1128">
    <cfRule type="expression" dxfId="2009" priority="2820">
      <formula>$D1128=""</formula>
    </cfRule>
  </conditionalFormatting>
  <conditionalFormatting sqref="B1129:J1129">
    <cfRule type="expression" dxfId="2008" priority="2821">
      <formula>$D1128=""</formula>
    </cfRule>
  </conditionalFormatting>
  <conditionalFormatting sqref="B1128:E1129">
    <cfRule type="expression" dxfId="2007" priority="2822">
      <formula>MOD($B1128,2)=0</formula>
    </cfRule>
    <cfRule type="expression" dxfId="2006" priority="2823">
      <formula>MOD($B1128,2)=1</formula>
    </cfRule>
  </conditionalFormatting>
  <conditionalFormatting sqref="B1130:J1130">
    <cfRule type="expression" dxfId="2005" priority="2812">
      <formula>$D1130=""</formula>
    </cfRule>
  </conditionalFormatting>
  <conditionalFormatting sqref="B1131:J1131">
    <cfRule type="expression" dxfId="2004" priority="2813">
      <formula>$D1130=""</formula>
    </cfRule>
  </conditionalFormatting>
  <conditionalFormatting sqref="B1130:E1131">
    <cfRule type="expression" dxfId="2003" priority="2814">
      <formula>MOD($B1130,2)=0</formula>
    </cfRule>
    <cfRule type="expression" dxfId="2002" priority="2815">
      <formula>MOD($B1130,2)=1</formula>
    </cfRule>
  </conditionalFormatting>
  <conditionalFormatting sqref="B1132:J1132">
    <cfRule type="expression" dxfId="2001" priority="2804">
      <formula>$D1132=""</formula>
    </cfRule>
  </conditionalFormatting>
  <conditionalFormatting sqref="B1133:J1133">
    <cfRule type="expression" dxfId="2000" priority="2805">
      <formula>$D1132=""</formula>
    </cfRule>
  </conditionalFormatting>
  <conditionalFormatting sqref="B1132:E1133">
    <cfRule type="expression" dxfId="1999" priority="2806">
      <formula>MOD($B1132,2)=0</formula>
    </cfRule>
    <cfRule type="expression" dxfId="1998" priority="2807">
      <formula>MOD($B1132,2)=1</formula>
    </cfRule>
  </conditionalFormatting>
  <conditionalFormatting sqref="B1134:J1134">
    <cfRule type="expression" dxfId="1997" priority="2796">
      <formula>$D1134=""</formula>
    </cfRule>
  </conditionalFormatting>
  <conditionalFormatting sqref="B1135:J1135">
    <cfRule type="expression" dxfId="1996" priority="2797">
      <formula>$D1134=""</formula>
    </cfRule>
  </conditionalFormatting>
  <conditionalFormatting sqref="B1134:E1135">
    <cfRule type="expression" dxfId="1995" priority="2798">
      <formula>MOD($B1134,2)=0</formula>
    </cfRule>
    <cfRule type="expression" dxfId="1994" priority="2799">
      <formula>MOD($B1134,2)=1</formula>
    </cfRule>
  </conditionalFormatting>
  <conditionalFormatting sqref="B1136:J1136">
    <cfRule type="expression" dxfId="1993" priority="2788">
      <formula>$D1136=""</formula>
    </cfRule>
  </conditionalFormatting>
  <conditionalFormatting sqref="B1137:J1137">
    <cfRule type="expression" dxfId="1992" priority="2789">
      <formula>$D1136=""</formula>
    </cfRule>
  </conditionalFormatting>
  <conditionalFormatting sqref="B1136:E1137">
    <cfRule type="expression" dxfId="1991" priority="2790">
      <formula>MOD($B1136,2)=0</formula>
    </cfRule>
    <cfRule type="expression" dxfId="1990" priority="2791">
      <formula>MOD($B1136,2)=1</formula>
    </cfRule>
  </conditionalFormatting>
  <conditionalFormatting sqref="B1138:J1138">
    <cfRule type="expression" dxfId="1989" priority="2780">
      <formula>$D1138=""</formula>
    </cfRule>
  </conditionalFormatting>
  <conditionalFormatting sqref="B1139:J1139">
    <cfRule type="expression" dxfId="1988" priority="2781">
      <formula>$D1138=""</formula>
    </cfRule>
  </conditionalFormatting>
  <conditionalFormatting sqref="B1138:E1139">
    <cfRule type="expression" dxfId="1987" priority="2782">
      <formula>MOD($B1138,2)=0</formula>
    </cfRule>
    <cfRule type="expression" dxfId="1986" priority="2783">
      <formula>MOD($B1138,2)=1</formula>
    </cfRule>
  </conditionalFormatting>
  <conditionalFormatting sqref="B1140:J1140">
    <cfRule type="expression" dxfId="1985" priority="2772">
      <formula>$D1140=""</formula>
    </cfRule>
  </conditionalFormatting>
  <conditionalFormatting sqref="B1141:J1141">
    <cfRule type="expression" dxfId="1984" priority="2773">
      <formula>$D1140=""</formula>
    </cfRule>
  </conditionalFormatting>
  <conditionalFormatting sqref="B1140:E1141">
    <cfRule type="expression" dxfId="1983" priority="2774">
      <formula>MOD($B1140,2)=0</formula>
    </cfRule>
    <cfRule type="expression" dxfId="1982" priority="2775">
      <formula>MOD($B1140,2)=1</formula>
    </cfRule>
  </conditionalFormatting>
  <conditionalFormatting sqref="B1142:J1142">
    <cfRule type="expression" dxfId="1981" priority="2764">
      <formula>$D1142=""</formula>
    </cfRule>
  </conditionalFormatting>
  <conditionalFormatting sqref="B1143:J1143">
    <cfRule type="expression" dxfId="1980" priority="2765">
      <formula>$D1142=""</formula>
    </cfRule>
  </conditionalFormatting>
  <conditionalFormatting sqref="B1142:E1143">
    <cfRule type="expression" dxfId="1979" priority="2766">
      <formula>MOD($B1142,2)=0</formula>
    </cfRule>
    <cfRule type="expression" dxfId="1978" priority="2767">
      <formula>MOD($B1142,2)=1</formula>
    </cfRule>
  </conditionalFormatting>
  <conditionalFormatting sqref="B1144:J1144">
    <cfRule type="expression" dxfId="1977" priority="2756">
      <formula>$D1144=""</formula>
    </cfRule>
  </conditionalFormatting>
  <conditionalFormatting sqref="B1145:J1145">
    <cfRule type="expression" dxfId="1976" priority="2757">
      <formula>$D1144=""</formula>
    </cfRule>
  </conditionalFormatting>
  <conditionalFormatting sqref="B1144:E1145">
    <cfRule type="expression" dxfId="1975" priority="2758">
      <formula>MOD($B1144,2)=0</formula>
    </cfRule>
    <cfRule type="expression" dxfId="1974" priority="2759">
      <formula>MOD($B1144,2)=1</formula>
    </cfRule>
  </conditionalFormatting>
  <conditionalFormatting sqref="B1146:J1146">
    <cfRule type="expression" dxfId="1973" priority="2748">
      <formula>$D1146=""</formula>
    </cfRule>
  </conditionalFormatting>
  <conditionalFormatting sqref="B1147:J1147">
    <cfRule type="expression" dxfId="1972" priority="2749">
      <formula>$D1146=""</formula>
    </cfRule>
  </conditionalFormatting>
  <conditionalFormatting sqref="B1146:E1147">
    <cfRule type="expression" dxfId="1971" priority="2750">
      <formula>MOD($B1146,2)=0</formula>
    </cfRule>
    <cfRule type="expression" dxfId="1970" priority="2751">
      <formula>MOD($B1146,2)=1</formula>
    </cfRule>
  </conditionalFormatting>
  <conditionalFormatting sqref="B1148:J1148">
    <cfRule type="expression" dxfId="1969" priority="2740">
      <formula>$D1148=""</formula>
    </cfRule>
  </conditionalFormatting>
  <conditionalFormatting sqref="B1149:J1149">
    <cfRule type="expression" dxfId="1968" priority="2741">
      <formula>$D1148=""</formula>
    </cfRule>
  </conditionalFormatting>
  <conditionalFormatting sqref="B1148:E1149">
    <cfRule type="expression" dxfId="1967" priority="2742">
      <formula>MOD($B1148,2)=0</formula>
    </cfRule>
    <cfRule type="expression" dxfId="1966" priority="2743">
      <formula>MOD($B1148,2)=1</formula>
    </cfRule>
  </conditionalFormatting>
  <conditionalFormatting sqref="B1150:J1150">
    <cfRule type="expression" dxfId="1965" priority="2732">
      <formula>$D1150=""</formula>
    </cfRule>
  </conditionalFormatting>
  <conditionalFormatting sqref="B1151:J1151">
    <cfRule type="expression" dxfId="1964" priority="2733">
      <formula>$D1150=""</formula>
    </cfRule>
  </conditionalFormatting>
  <conditionalFormatting sqref="B1150:E1151">
    <cfRule type="expression" dxfId="1963" priority="2734">
      <formula>MOD($B1150,2)=0</formula>
    </cfRule>
    <cfRule type="expression" dxfId="1962" priority="2735">
      <formula>MOD($B1150,2)=1</formula>
    </cfRule>
  </conditionalFormatting>
  <conditionalFormatting sqref="B1152:J1152">
    <cfRule type="expression" dxfId="1961" priority="2724">
      <formula>$D1152=""</formula>
    </cfRule>
  </conditionalFormatting>
  <conditionalFormatting sqref="B1153:J1153">
    <cfRule type="expression" dxfId="1960" priority="2725">
      <formula>$D1152=""</formula>
    </cfRule>
  </conditionalFormatting>
  <conditionalFormatting sqref="B1152:E1153">
    <cfRule type="expression" dxfId="1959" priority="2726">
      <formula>MOD($B1152,2)=0</formula>
    </cfRule>
    <cfRule type="expression" dxfId="1958" priority="2727">
      <formula>MOD($B1152,2)=1</formula>
    </cfRule>
  </conditionalFormatting>
  <conditionalFormatting sqref="B1154:J1154">
    <cfRule type="expression" dxfId="1957" priority="2716">
      <formula>$D1154=""</formula>
    </cfRule>
  </conditionalFormatting>
  <conditionalFormatting sqref="B1155:J1155">
    <cfRule type="expression" dxfId="1956" priority="2717">
      <formula>$D1154=""</formula>
    </cfRule>
  </conditionalFormatting>
  <conditionalFormatting sqref="B1154:E1155">
    <cfRule type="expression" dxfId="1955" priority="2718">
      <formula>MOD($B1154,2)=0</formula>
    </cfRule>
    <cfRule type="expression" dxfId="1954" priority="2719">
      <formula>MOD($B1154,2)=1</formula>
    </cfRule>
  </conditionalFormatting>
  <conditionalFormatting sqref="B1156:J1156">
    <cfRule type="expression" dxfId="1953" priority="2708">
      <formula>$D1156=""</formula>
    </cfRule>
  </conditionalFormatting>
  <conditionalFormatting sqref="B1157:J1157">
    <cfRule type="expression" dxfId="1952" priority="2709">
      <formula>$D1156=""</formula>
    </cfRule>
  </conditionalFormatting>
  <conditionalFormatting sqref="B1156:E1157">
    <cfRule type="expression" dxfId="1951" priority="2710">
      <formula>MOD($B1156,2)=0</formula>
    </cfRule>
    <cfRule type="expression" dxfId="1950" priority="2711">
      <formula>MOD($B1156,2)=1</formula>
    </cfRule>
  </conditionalFormatting>
  <conditionalFormatting sqref="B1158:J1158">
    <cfRule type="expression" dxfId="1949" priority="2700">
      <formula>$D1158=""</formula>
    </cfRule>
  </conditionalFormatting>
  <conditionalFormatting sqref="B1159:J1159">
    <cfRule type="expression" dxfId="1948" priority="2701">
      <formula>$D1158=""</formula>
    </cfRule>
  </conditionalFormatting>
  <conditionalFormatting sqref="B1158:E1159">
    <cfRule type="expression" dxfId="1947" priority="2702">
      <formula>MOD($B1158,2)=0</formula>
    </cfRule>
    <cfRule type="expression" dxfId="1946" priority="2703">
      <formula>MOD($B1158,2)=1</formula>
    </cfRule>
  </conditionalFormatting>
  <conditionalFormatting sqref="B1160:J1160">
    <cfRule type="expression" dxfId="1945" priority="2692">
      <formula>$D1160=""</formula>
    </cfRule>
  </conditionalFormatting>
  <conditionalFormatting sqref="B1161:J1161">
    <cfRule type="expression" dxfId="1944" priority="2693">
      <formula>$D1160=""</formula>
    </cfRule>
  </conditionalFormatting>
  <conditionalFormatting sqref="B1160:E1161">
    <cfRule type="expression" dxfId="1943" priority="2694">
      <formula>MOD($B1160,2)=0</formula>
    </cfRule>
    <cfRule type="expression" dxfId="1942" priority="2695">
      <formula>MOD($B1160,2)=1</formula>
    </cfRule>
  </conditionalFormatting>
  <conditionalFormatting sqref="B1162:J1162">
    <cfRule type="expression" dxfId="1941" priority="2684">
      <formula>$D1162=""</formula>
    </cfRule>
  </conditionalFormatting>
  <conditionalFormatting sqref="B1163:J1163">
    <cfRule type="expression" dxfId="1940" priority="2685">
      <formula>$D1162=""</formula>
    </cfRule>
  </conditionalFormatting>
  <conditionalFormatting sqref="B1162:E1163">
    <cfRule type="expression" dxfId="1939" priority="2686">
      <formula>MOD($B1162,2)=0</formula>
    </cfRule>
    <cfRule type="expression" dxfId="1938" priority="2687">
      <formula>MOD($B1162,2)=1</formula>
    </cfRule>
  </conditionalFormatting>
  <conditionalFormatting sqref="B1164:J1164">
    <cfRule type="expression" dxfId="1937" priority="2676">
      <formula>$D1164=""</formula>
    </cfRule>
  </conditionalFormatting>
  <conditionalFormatting sqref="B1165:J1165">
    <cfRule type="expression" dxfId="1936" priority="2677">
      <formula>$D1164=""</formula>
    </cfRule>
  </conditionalFormatting>
  <conditionalFormatting sqref="B1164:E1165">
    <cfRule type="expression" dxfId="1935" priority="2678">
      <formula>MOD($B1164,2)=0</formula>
    </cfRule>
    <cfRule type="expression" dxfId="1934" priority="2679">
      <formula>MOD($B1164,2)=1</formula>
    </cfRule>
  </conditionalFormatting>
  <conditionalFormatting sqref="B1166:J1166">
    <cfRule type="expression" dxfId="1933" priority="2668">
      <formula>$D1166=""</formula>
    </cfRule>
  </conditionalFormatting>
  <conditionalFormatting sqref="B1167:J1167">
    <cfRule type="expression" dxfId="1932" priority="2669">
      <formula>$D1166=""</formula>
    </cfRule>
  </conditionalFormatting>
  <conditionalFormatting sqref="B1166:E1167">
    <cfRule type="expression" dxfId="1931" priority="2670">
      <formula>MOD($B1166,2)=0</formula>
    </cfRule>
    <cfRule type="expression" dxfId="1930" priority="2671">
      <formula>MOD($B1166,2)=1</formula>
    </cfRule>
  </conditionalFormatting>
  <conditionalFormatting sqref="B1168:J1168">
    <cfRule type="expression" dxfId="1929" priority="2660">
      <formula>$D1168=""</formula>
    </cfRule>
  </conditionalFormatting>
  <conditionalFormatting sqref="B1169:J1169">
    <cfRule type="expression" dxfId="1928" priority="2661">
      <formula>$D1168=""</formula>
    </cfRule>
  </conditionalFormatting>
  <conditionalFormatting sqref="B1168:E1169">
    <cfRule type="expression" dxfId="1927" priority="2662">
      <formula>MOD($B1168,2)=0</formula>
    </cfRule>
    <cfRule type="expression" dxfId="1926" priority="2663">
      <formula>MOD($B1168,2)=1</formula>
    </cfRule>
  </conditionalFormatting>
  <conditionalFormatting sqref="B1170:J1170">
    <cfRule type="expression" dxfId="1925" priority="2652">
      <formula>$D1170=""</formula>
    </cfRule>
  </conditionalFormatting>
  <conditionalFormatting sqref="B1171:J1171">
    <cfRule type="expression" dxfId="1924" priority="2653">
      <formula>$D1170=""</formula>
    </cfRule>
  </conditionalFormatting>
  <conditionalFormatting sqref="B1170:E1171">
    <cfRule type="expression" dxfId="1923" priority="2654">
      <formula>MOD($B1170,2)=0</formula>
    </cfRule>
    <cfRule type="expression" dxfId="1922" priority="2655">
      <formula>MOD($B1170,2)=1</formula>
    </cfRule>
  </conditionalFormatting>
  <conditionalFormatting sqref="B1172:J1172">
    <cfRule type="expression" dxfId="1921" priority="2644">
      <formula>$D1172=""</formula>
    </cfRule>
  </conditionalFormatting>
  <conditionalFormatting sqref="B1173:J1173">
    <cfRule type="expression" dxfId="1920" priority="2645">
      <formula>$D1172=""</formula>
    </cfRule>
  </conditionalFormatting>
  <conditionalFormatting sqref="B1172:E1173">
    <cfRule type="expression" dxfId="1919" priority="2646">
      <formula>MOD($B1172,2)=0</formula>
    </cfRule>
    <cfRule type="expression" dxfId="1918" priority="2647">
      <formula>MOD($B1172,2)=1</formula>
    </cfRule>
  </conditionalFormatting>
  <conditionalFormatting sqref="B1174:J1174">
    <cfRule type="expression" dxfId="1917" priority="2636">
      <formula>$D1174=""</formula>
    </cfRule>
  </conditionalFormatting>
  <conditionalFormatting sqref="B1175:J1175">
    <cfRule type="expression" dxfId="1916" priority="2637">
      <formula>$D1174=""</formula>
    </cfRule>
  </conditionalFormatting>
  <conditionalFormatting sqref="B1174:E1175">
    <cfRule type="expression" dxfId="1915" priority="2638">
      <formula>MOD($B1174,2)=0</formula>
    </cfRule>
    <cfRule type="expression" dxfId="1914" priority="2639">
      <formula>MOD($B1174,2)=1</formula>
    </cfRule>
  </conditionalFormatting>
  <conditionalFormatting sqref="B1176:J1176">
    <cfRule type="expression" dxfId="1913" priority="2628">
      <formula>$D1176=""</formula>
    </cfRule>
  </conditionalFormatting>
  <conditionalFormatting sqref="B1177:J1177">
    <cfRule type="expression" dxfId="1912" priority="2629">
      <formula>$D1176=""</formula>
    </cfRule>
  </conditionalFormatting>
  <conditionalFormatting sqref="B1176:E1177">
    <cfRule type="expression" dxfId="1911" priority="2630">
      <formula>MOD($B1176,2)=0</formula>
    </cfRule>
    <cfRule type="expression" dxfId="1910" priority="2631">
      <formula>MOD($B1176,2)=1</formula>
    </cfRule>
  </conditionalFormatting>
  <conditionalFormatting sqref="B1178:J1178">
    <cfRule type="expression" dxfId="1909" priority="2620">
      <formula>$D1178=""</formula>
    </cfRule>
  </conditionalFormatting>
  <conditionalFormatting sqref="B1179:J1179">
    <cfRule type="expression" dxfId="1908" priority="2621">
      <formula>$D1178=""</formula>
    </cfRule>
  </conditionalFormatting>
  <conditionalFormatting sqref="B1178:E1179">
    <cfRule type="expression" dxfId="1907" priority="2622">
      <formula>MOD($B1178,2)=0</formula>
    </cfRule>
    <cfRule type="expression" dxfId="1906" priority="2623">
      <formula>MOD($B1178,2)=1</formula>
    </cfRule>
  </conditionalFormatting>
  <conditionalFormatting sqref="B1180:J1180">
    <cfRule type="expression" dxfId="1905" priority="2612">
      <formula>$D1180=""</formula>
    </cfRule>
  </conditionalFormatting>
  <conditionalFormatting sqref="B1181:J1181">
    <cfRule type="expression" dxfId="1904" priority="2613">
      <formula>$D1180=""</formula>
    </cfRule>
  </conditionalFormatting>
  <conditionalFormatting sqref="B1180:E1181">
    <cfRule type="expression" dxfId="1903" priority="2614">
      <formula>MOD($B1180,2)=0</formula>
    </cfRule>
    <cfRule type="expression" dxfId="1902" priority="2615">
      <formula>MOD($B1180,2)=1</formula>
    </cfRule>
  </conditionalFormatting>
  <conditionalFormatting sqref="B1182:J1182">
    <cfRule type="expression" dxfId="1901" priority="2604">
      <formula>$D1182=""</formula>
    </cfRule>
  </conditionalFormatting>
  <conditionalFormatting sqref="B1183:J1183">
    <cfRule type="expression" dxfId="1900" priority="2605">
      <formula>$D1182=""</formula>
    </cfRule>
  </conditionalFormatting>
  <conditionalFormatting sqref="B1182:E1183">
    <cfRule type="expression" dxfId="1899" priority="2606">
      <formula>MOD($B1182,2)=0</formula>
    </cfRule>
    <cfRule type="expression" dxfId="1898" priority="2607">
      <formula>MOD($B1182,2)=1</formula>
    </cfRule>
  </conditionalFormatting>
  <conditionalFormatting sqref="B1184:J1184">
    <cfRule type="expression" dxfId="1897" priority="2596">
      <formula>$D1184=""</formula>
    </cfRule>
  </conditionalFormatting>
  <conditionalFormatting sqref="B1185:J1185">
    <cfRule type="expression" dxfId="1896" priority="2597">
      <formula>$D1184=""</formula>
    </cfRule>
  </conditionalFormatting>
  <conditionalFormatting sqref="B1184:E1185">
    <cfRule type="expression" dxfId="1895" priority="2598">
      <formula>MOD($B1184,2)=0</formula>
    </cfRule>
    <cfRule type="expression" dxfId="1894" priority="2599">
      <formula>MOD($B1184,2)=1</formula>
    </cfRule>
  </conditionalFormatting>
  <conditionalFormatting sqref="B1186:J1186">
    <cfRule type="expression" dxfId="1893" priority="2588">
      <formula>$D1186=""</formula>
    </cfRule>
  </conditionalFormatting>
  <conditionalFormatting sqref="B1187:J1187">
    <cfRule type="expression" dxfId="1892" priority="2589">
      <formula>$D1186=""</formula>
    </cfRule>
  </conditionalFormatting>
  <conditionalFormatting sqref="B1186:E1187">
    <cfRule type="expression" dxfId="1891" priority="2590">
      <formula>MOD($B1186,2)=0</formula>
    </cfRule>
    <cfRule type="expression" dxfId="1890" priority="2591">
      <formula>MOD($B1186,2)=1</formula>
    </cfRule>
  </conditionalFormatting>
  <conditionalFormatting sqref="B1188:J1188">
    <cfRule type="expression" dxfId="1889" priority="2580">
      <formula>$D1188=""</formula>
    </cfRule>
  </conditionalFormatting>
  <conditionalFormatting sqref="B1189:J1189">
    <cfRule type="expression" dxfId="1888" priority="2581">
      <formula>$D1188=""</formula>
    </cfRule>
  </conditionalFormatting>
  <conditionalFormatting sqref="B1188:E1189">
    <cfRule type="expression" dxfId="1887" priority="2582">
      <formula>MOD($B1188,2)=0</formula>
    </cfRule>
    <cfRule type="expression" dxfId="1886" priority="2583">
      <formula>MOD($B1188,2)=1</formula>
    </cfRule>
  </conditionalFormatting>
  <conditionalFormatting sqref="B1190:J1190">
    <cfRule type="expression" dxfId="1885" priority="2572">
      <formula>$D1190=""</formula>
    </cfRule>
  </conditionalFormatting>
  <conditionalFormatting sqref="B1191:J1191">
    <cfRule type="expression" dxfId="1884" priority="2573">
      <formula>$D1190=""</formula>
    </cfRule>
  </conditionalFormatting>
  <conditionalFormatting sqref="B1190:E1191">
    <cfRule type="expression" dxfId="1883" priority="2574">
      <formula>MOD($B1190,2)=0</formula>
    </cfRule>
    <cfRule type="expression" dxfId="1882" priority="2575">
      <formula>MOD($B1190,2)=1</formula>
    </cfRule>
  </conditionalFormatting>
  <conditionalFormatting sqref="B1192:J1192">
    <cfRule type="expression" dxfId="1881" priority="2564">
      <formula>$D1192=""</formula>
    </cfRule>
  </conditionalFormatting>
  <conditionalFormatting sqref="B1193:J1193">
    <cfRule type="expression" dxfId="1880" priority="2565">
      <formula>$D1192=""</formula>
    </cfRule>
  </conditionalFormatting>
  <conditionalFormatting sqref="B1192:E1193">
    <cfRule type="expression" dxfId="1879" priority="2566">
      <formula>MOD($B1192,2)=0</formula>
    </cfRule>
    <cfRule type="expression" dxfId="1878" priority="2567">
      <formula>MOD($B1192,2)=1</formula>
    </cfRule>
  </conditionalFormatting>
  <conditionalFormatting sqref="B1194:J1194">
    <cfRule type="expression" dxfId="1877" priority="2556">
      <formula>$D1194=""</formula>
    </cfRule>
  </conditionalFormatting>
  <conditionalFormatting sqref="B1195:J1195">
    <cfRule type="expression" dxfId="1876" priority="2557">
      <formula>$D1194=""</formula>
    </cfRule>
  </conditionalFormatting>
  <conditionalFormatting sqref="B1194:E1195">
    <cfRule type="expression" dxfId="1875" priority="2558">
      <formula>MOD($B1194,2)=0</formula>
    </cfRule>
    <cfRule type="expression" dxfId="1874" priority="2559">
      <formula>MOD($B1194,2)=1</formula>
    </cfRule>
  </conditionalFormatting>
  <conditionalFormatting sqref="B1196:J1196">
    <cfRule type="expression" dxfId="1873" priority="2548">
      <formula>$D1196=""</formula>
    </cfRule>
  </conditionalFormatting>
  <conditionalFormatting sqref="B1197:J1197">
    <cfRule type="expression" dxfId="1872" priority="2549">
      <formula>$D1196=""</formula>
    </cfRule>
  </conditionalFormatting>
  <conditionalFormatting sqref="B1196:E1197">
    <cfRule type="expression" dxfId="1871" priority="2550">
      <formula>MOD($B1196,2)=0</formula>
    </cfRule>
    <cfRule type="expression" dxfId="1870" priority="2551">
      <formula>MOD($B1196,2)=1</formula>
    </cfRule>
  </conditionalFormatting>
  <conditionalFormatting sqref="B1198:J1198">
    <cfRule type="expression" dxfId="1869" priority="2540">
      <formula>$D1198=""</formula>
    </cfRule>
  </conditionalFormatting>
  <conditionalFormatting sqref="B1199:J1199">
    <cfRule type="expression" dxfId="1868" priority="2541">
      <formula>$D1198=""</formula>
    </cfRule>
  </conditionalFormatting>
  <conditionalFormatting sqref="B1198:E1199">
    <cfRule type="expression" dxfId="1867" priority="2542">
      <formula>MOD($B1198,2)=0</formula>
    </cfRule>
    <cfRule type="expression" dxfId="1866" priority="2543">
      <formula>MOD($B1198,2)=1</formula>
    </cfRule>
  </conditionalFormatting>
  <conditionalFormatting sqref="B1200:J1200">
    <cfRule type="expression" dxfId="1865" priority="2532">
      <formula>$D1200=""</formula>
    </cfRule>
  </conditionalFormatting>
  <conditionalFormatting sqref="B1201:J1201">
    <cfRule type="expression" dxfId="1864" priority="2533">
      <formula>$D1200=""</formula>
    </cfRule>
  </conditionalFormatting>
  <conditionalFormatting sqref="B1200:E1201">
    <cfRule type="expression" dxfId="1863" priority="2534">
      <formula>MOD($B1200,2)=0</formula>
    </cfRule>
    <cfRule type="expression" dxfId="1862" priority="2535">
      <formula>MOD($B1200,2)=1</formula>
    </cfRule>
  </conditionalFormatting>
  <conditionalFormatting sqref="B1202:J1202">
    <cfRule type="expression" dxfId="1861" priority="2524">
      <formula>$D1202=""</formula>
    </cfRule>
  </conditionalFormatting>
  <conditionalFormatting sqref="B1203:J1203">
    <cfRule type="expression" dxfId="1860" priority="2525">
      <formula>$D1202=""</formula>
    </cfRule>
  </conditionalFormatting>
  <conditionalFormatting sqref="B1202:E1203">
    <cfRule type="expression" dxfId="1859" priority="2526">
      <formula>MOD($B1202,2)=0</formula>
    </cfRule>
    <cfRule type="expression" dxfId="1858" priority="2527">
      <formula>MOD($B1202,2)=1</formula>
    </cfRule>
  </conditionalFormatting>
  <conditionalFormatting sqref="B1204:J1204">
    <cfRule type="expression" dxfId="1857" priority="2516">
      <formula>$D1204=""</formula>
    </cfRule>
  </conditionalFormatting>
  <conditionalFormatting sqref="B1205:J1205">
    <cfRule type="expression" dxfId="1856" priority="2517">
      <formula>$D1204=""</formula>
    </cfRule>
  </conditionalFormatting>
  <conditionalFormatting sqref="B1204:E1205">
    <cfRule type="expression" dxfId="1855" priority="2518">
      <formula>MOD($B1204,2)=0</formula>
    </cfRule>
    <cfRule type="expression" dxfId="1854" priority="2519">
      <formula>MOD($B1204,2)=1</formula>
    </cfRule>
  </conditionalFormatting>
  <conditionalFormatting sqref="B1206:J1206">
    <cfRule type="expression" dxfId="1853" priority="2508">
      <formula>$D1206=""</formula>
    </cfRule>
  </conditionalFormatting>
  <conditionalFormatting sqref="B1207:J1207">
    <cfRule type="expression" dxfId="1852" priority="2509">
      <formula>$D1206=""</formula>
    </cfRule>
  </conditionalFormatting>
  <conditionalFormatting sqref="B1206:E1207">
    <cfRule type="expression" dxfId="1851" priority="2510">
      <formula>MOD($B1206,2)=0</formula>
    </cfRule>
    <cfRule type="expression" dxfId="1850" priority="2511">
      <formula>MOD($B1206,2)=1</formula>
    </cfRule>
  </conditionalFormatting>
  <conditionalFormatting sqref="B1208:J1208">
    <cfRule type="expression" dxfId="1849" priority="2500">
      <formula>$D1208=""</formula>
    </cfRule>
  </conditionalFormatting>
  <conditionalFormatting sqref="B1209:J1209">
    <cfRule type="expression" dxfId="1848" priority="2501">
      <formula>$D1208=""</formula>
    </cfRule>
  </conditionalFormatting>
  <conditionalFormatting sqref="B1208:E1209">
    <cfRule type="expression" dxfId="1847" priority="2502">
      <formula>MOD($B1208,2)=0</formula>
    </cfRule>
    <cfRule type="expression" dxfId="1846" priority="2503">
      <formula>MOD($B1208,2)=1</formula>
    </cfRule>
  </conditionalFormatting>
  <conditionalFormatting sqref="B1210:J1210">
    <cfRule type="expression" dxfId="1845" priority="2492">
      <formula>$D1210=""</formula>
    </cfRule>
  </conditionalFormatting>
  <conditionalFormatting sqref="B1211:J1211">
    <cfRule type="expression" dxfId="1844" priority="2493">
      <formula>$D1210=""</formula>
    </cfRule>
  </conditionalFormatting>
  <conditionalFormatting sqref="B1210:E1211">
    <cfRule type="expression" dxfId="1843" priority="2494">
      <formula>MOD($B1210,2)=0</formula>
    </cfRule>
    <cfRule type="expression" dxfId="1842" priority="2495">
      <formula>MOD($B1210,2)=1</formula>
    </cfRule>
  </conditionalFormatting>
  <conditionalFormatting sqref="B1212:J1212">
    <cfRule type="expression" dxfId="1841" priority="2484">
      <formula>$D1212=""</formula>
    </cfRule>
  </conditionalFormatting>
  <conditionalFormatting sqref="B1213:J1213">
    <cfRule type="expression" dxfId="1840" priority="2485">
      <formula>$D1212=""</formula>
    </cfRule>
  </conditionalFormatting>
  <conditionalFormatting sqref="B1212:E1213">
    <cfRule type="expression" dxfId="1839" priority="2486">
      <formula>MOD($B1212,2)=0</formula>
    </cfRule>
    <cfRule type="expression" dxfId="1838" priority="2487">
      <formula>MOD($B1212,2)=1</formula>
    </cfRule>
  </conditionalFormatting>
  <conditionalFormatting sqref="B1214:J1214">
    <cfRule type="expression" dxfId="1837" priority="2476">
      <formula>$D1214=""</formula>
    </cfRule>
  </conditionalFormatting>
  <conditionalFormatting sqref="B1215:J1215">
    <cfRule type="expression" dxfId="1836" priority="2477">
      <formula>$D1214=""</formula>
    </cfRule>
  </conditionalFormatting>
  <conditionalFormatting sqref="B1214:E1215">
    <cfRule type="expression" dxfId="1835" priority="2478">
      <formula>MOD($B1214,2)=0</formula>
    </cfRule>
    <cfRule type="expression" dxfId="1834" priority="2479">
      <formula>MOD($B1214,2)=1</formula>
    </cfRule>
  </conditionalFormatting>
  <conditionalFormatting sqref="B1216:J1216">
    <cfRule type="expression" dxfId="1833" priority="2468">
      <formula>$D1216=""</formula>
    </cfRule>
  </conditionalFormatting>
  <conditionalFormatting sqref="B1217:J1217">
    <cfRule type="expression" dxfId="1832" priority="2469">
      <formula>$D1216=""</formula>
    </cfRule>
  </conditionalFormatting>
  <conditionalFormatting sqref="B1216:E1217">
    <cfRule type="expression" dxfId="1831" priority="2470">
      <formula>MOD($B1216,2)=0</formula>
    </cfRule>
    <cfRule type="expression" dxfId="1830" priority="2471">
      <formula>MOD($B1216,2)=1</formula>
    </cfRule>
  </conditionalFormatting>
  <conditionalFormatting sqref="B1218:J1218">
    <cfRule type="expression" dxfId="1829" priority="2460">
      <formula>$D1218=""</formula>
    </cfRule>
  </conditionalFormatting>
  <conditionalFormatting sqref="B1219:J1219">
    <cfRule type="expression" dxfId="1828" priority="2461">
      <formula>$D1218=""</formula>
    </cfRule>
  </conditionalFormatting>
  <conditionalFormatting sqref="B1218:E1219">
    <cfRule type="expression" dxfId="1827" priority="2462">
      <formula>MOD($B1218,2)=0</formula>
    </cfRule>
    <cfRule type="expression" dxfId="1826" priority="2463">
      <formula>MOD($B1218,2)=1</formula>
    </cfRule>
  </conditionalFormatting>
  <conditionalFormatting sqref="B1220:J1220">
    <cfRule type="expression" dxfId="1825" priority="2452">
      <formula>$D1220=""</formula>
    </cfRule>
  </conditionalFormatting>
  <conditionalFormatting sqref="B1221:J1221">
    <cfRule type="expression" dxfId="1824" priority="2453">
      <formula>$D1220=""</formula>
    </cfRule>
  </conditionalFormatting>
  <conditionalFormatting sqref="B1220:E1221">
    <cfRule type="expression" dxfId="1823" priority="2454">
      <formula>MOD($B1220,2)=0</formula>
    </cfRule>
    <cfRule type="expression" dxfId="1822" priority="2455">
      <formula>MOD($B1220,2)=1</formula>
    </cfRule>
  </conditionalFormatting>
  <conditionalFormatting sqref="B1222:J1222">
    <cfRule type="expression" dxfId="1821" priority="2444">
      <formula>$D1222=""</formula>
    </cfRule>
  </conditionalFormatting>
  <conditionalFormatting sqref="B1223:J1223">
    <cfRule type="expression" dxfId="1820" priority="2445">
      <formula>$D1222=""</formula>
    </cfRule>
  </conditionalFormatting>
  <conditionalFormatting sqref="B1222:E1223">
    <cfRule type="expression" dxfId="1819" priority="2446">
      <formula>MOD($B1222,2)=0</formula>
    </cfRule>
    <cfRule type="expression" dxfId="1818" priority="2447">
      <formula>MOD($B1222,2)=1</formula>
    </cfRule>
  </conditionalFormatting>
  <conditionalFormatting sqref="B1224:J1224">
    <cfRule type="expression" dxfId="1817" priority="2436">
      <formula>$D1224=""</formula>
    </cfRule>
  </conditionalFormatting>
  <conditionalFormatting sqref="B1225:J1225">
    <cfRule type="expression" dxfId="1816" priority="2437">
      <formula>$D1224=""</formula>
    </cfRule>
  </conditionalFormatting>
  <conditionalFormatting sqref="B1224:E1225">
    <cfRule type="expression" dxfId="1815" priority="2438">
      <formula>MOD($B1224,2)=0</formula>
    </cfRule>
    <cfRule type="expression" dxfId="1814" priority="2439">
      <formula>MOD($B1224,2)=1</formula>
    </cfRule>
  </conditionalFormatting>
  <conditionalFormatting sqref="B1226:J1226">
    <cfRule type="expression" dxfId="1813" priority="2428">
      <formula>$D1226=""</formula>
    </cfRule>
  </conditionalFormatting>
  <conditionalFormatting sqref="B1227:J1227">
    <cfRule type="expression" dxfId="1812" priority="2429">
      <formula>$D1226=""</formula>
    </cfRule>
  </conditionalFormatting>
  <conditionalFormatting sqref="B1226:E1227">
    <cfRule type="expression" dxfId="1811" priority="2430">
      <formula>MOD($B1226,2)=0</formula>
    </cfRule>
    <cfRule type="expression" dxfId="1810" priority="2431">
      <formula>MOD($B1226,2)=1</formula>
    </cfRule>
  </conditionalFormatting>
  <conditionalFormatting sqref="B1228:J1228">
    <cfRule type="expression" dxfId="1809" priority="2420">
      <formula>$D1228=""</formula>
    </cfRule>
  </conditionalFormatting>
  <conditionalFormatting sqref="B1229:J1229">
    <cfRule type="expression" dxfId="1808" priority="2421">
      <formula>$D1228=""</formula>
    </cfRule>
  </conditionalFormatting>
  <conditionalFormatting sqref="B1228:E1229">
    <cfRule type="expression" dxfId="1807" priority="2422">
      <formula>MOD($B1228,2)=0</formula>
    </cfRule>
    <cfRule type="expression" dxfId="1806" priority="2423">
      <formula>MOD($B1228,2)=1</formula>
    </cfRule>
  </conditionalFormatting>
  <conditionalFormatting sqref="B1230:J1230">
    <cfRule type="expression" dxfId="1805" priority="2412">
      <formula>$D1230=""</formula>
    </cfRule>
  </conditionalFormatting>
  <conditionalFormatting sqref="B1231:J1231">
    <cfRule type="expression" dxfId="1804" priority="2413">
      <formula>$D1230=""</formula>
    </cfRule>
  </conditionalFormatting>
  <conditionalFormatting sqref="B1230:E1231">
    <cfRule type="expression" dxfId="1803" priority="2414">
      <formula>MOD($B1230,2)=0</formula>
    </cfRule>
    <cfRule type="expression" dxfId="1802" priority="2415">
      <formula>MOD($B1230,2)=1</formula>
    </cfRule>
  </conditionalFormatting>
  <conditionalFormatting sqref="B1232:J1232">
    <cfRule type="expression" dxfId="1801" priority="2404">
      <formula>$D1232=""</formula>
    </cfRule>
  </conditionalFormatting>
  <conditionalFormatting sqref="B1233:J1233">
    <cfRule type="expression" dxfId="1800" priority="2405">
      <formula>$D1232=""</formula>
    </cfRule>
  </conditionalFormatting>
  <conditionalFormatting sqref="B1232:E1233">
    <cfRule type="expression" dxfId="1799" priority="2406">
      <formula>MOD($B1232,2)=0</formula>
    </cfRule>
    <cfRule type="expression" dxfId="1798" priority="2407">
      <formula>MOD($B1232,2)=1</formula>
    </cfRule>
  </conditionalFormatting>
  <conditionalFormatting sqref="B1234:J1234">
    <cfRule type="expression" dxfId="1797" priority="2396">
      <formula>$D1234=""</formula>
    </cfRule>
  </conditionalFormatting>
  <conditionalFormatting sqref="B1235:J1235">
    <cfRule type="expression" dxfId="1796" priority="2397">
      <formula>$D1234=""</formula>
    </cfRule>
  </conditionalFormatting>
  <conditionalFormatting sqref="B1234:E1235">
    <cfRule type="expression" dxfId="1795" priority="2398">
      <formula>MOD($B1234,2)=0</formula>
    </cfRule>
    <cfRule type="expression" dxfId="1794" priority="2399">
      <formula>MOD($B1234,2)=1</formula>
    </cfRule>
  </conditionalFormatting>
  <conditionalFormatting sqref="B1236:J1236">
    <cfRule type="expression" dxfId="1793" priority="2388">
      <formula>$D1236=""</formula>
    </cfRule>
  </conditionalFormatting>
  <conditionalFormatting sqref="B1237:J1237">
    <cfRule type="expression" dxfId="1792" priority="2389">
      <formula>$D1236=""</formula>
    </cfRule>
  </conditionalFormatting>
  <conditionalFormatting sqref="B1236:E1237">
    <cfRule type="expression" dxfId="1791" priority="2390">
      <formula>MOD($B1236,2)=0</formula>
    </cfRule>
    <cfRule type="expression" dxfId="1790" priority="2391">
      <formula>MOD($B1236,2)=1</formula>
    </cfRule>
  </conditionalFormatting>
  <conditionalFormatting sqref="B1238:J1238">
    <cfRule type="expression" dxfId="1789" priority="2380">
      <formula>$D1238=""</formula>
    </cfRule>
  </conditionalFormatting>
  <conditionalFormatting sqref="B1239:J1239">
    <cfRule type="expression" dxfId="1788" priority="2381">
      <formula>$D1238=""</formula>
    </cfRule>
  </conditionalFormatting>
  <conditionalFormatting sqref="B1238:E1239">
    <cfRule type="expression" dxfId="1787" priority="2382">
      <formula>MOD($B1238,2)=0</formula>
    </cfRule>
    <cfRule type="expression" dxfId="1786" priority="2383">
      <formula>MOD($B1238,2)=1</formula>
    </cfRule>
  </conditionalFormatting>
  <conditionalFormatting sqref="B1240:J1240">
    <cfRule type="expression" dxfId="1785" priority="2372">
      <formula>$D1240=""</formula>
    </cfRule>
  </conditionalFormatting>
  <conditionalFormatting sqref="B1241:J1241">
    <cfRule type="expression" dxfId="1784" priority="2373">
      <formula>$D1240=""</formula>
    </cfRule>
  </conditionalFormatting>
  <conditionalFormatting sqref="B1240:E1241">
    <cfRule type="expression" dxfId="1783" priority="2374">
      <formula>MOD($B1240,2)=0</formula>
    </cfRule>
    <cfRule type="expression" dxfId="1782" priority="2375">
      <formula>MOD($B1240,2)=1</formula>
    </cfRule>
  </conditionalFormatting>
  <conditionalFormatting sqref="B1242:J1242">
    <cfRule type="expression" dxfId="1781" priority="2364">
      <formula>$D1242=""</formula>
    </cfRule>
  </conditionalFormatting>
  <conditionalFormatting sqref="B1243:J1243">
    <cfRule type="expression" dxfId="1780" priority="2365">
      <formula>$D1242=""</formula>
    </cfRule>
  </conditionalFormatting>
  <conditionalFormatting sqref="B1242:E1243">
    <cfRule type="expression" dxfId="1779" priority="2366">
      <formula>MOD($B1242,2)=0</formula>
    </cfRule>
    <cfRule type="expression" dxfId="1778" priority="2367">
      <formula>MOD($B1242,2)=1</formula>
    </cfRule>
  </conditionalFormatting>
  <conditionalFormatting sqref="B1244:J1244">
    <cfRule type="expression" dxfId="1777" priority="2356">
      <formula>$D1244=""</formula>
    </cfRule>
  </conditionalFormatting>
  <conditionalFormatting sqref="B1245:J1245">
    <cfRule type="expression" dxfId="1776" priority="2357">
      <formula>$D1244=""</formula>
    </cfRule>
  </conditionalFormatting>
  <conditionalFormatting sqref="B1244:E1245">
    <cfRule type="expression" dxfId="1775" priority="2358">
      <formula>MOD($B1244,2)=0</formula>
    </cfRule>
    <cfRule type="expression" dxfId="1774" priority="2359">
      <formula>MOD($B1244,2)=1</formula>
    </cfRule>
  </conditionalFormatting>
  <conditionalFormatting sqref="B1246:J1246">
    <cfRule type="expression" dxfId="1773" priority="2348">
      <formula>$D1246=""</formula>
    </cfRule>
  </conditionalFormatting>
  <conditionalFormatting sqref="B1247:J1247">
    <cfRule type="expression" dxfId="1772" priority="2349">
      <formula>$D1246=""</formula>
    </cfRule>
  </conditionalFormatting>
  <conditionalFormatting sqref="B1246:E1247">
    <cfRule type="expression" dxfId="1771" priority="2350">
      <formula>MOD($B1246,2)=0</formula>
    </cfRule>
    <cfRule type="expression" dxfId="1770" priority="2351">
      <formula>MOD($B1246,2)=1</formula>
    </cfRule>
  </conditionalFormatting>
  <conditionalFormatting sqref="B1248:J1248">
    <cfRule type="expression" dxfId="1769" priority="2340">
      <formula>$D1248=""</formula>
    </cfRule>
  </conditionalFormatting>
  <conditionalFormatting sqref="B1249:J1249">
    <cfRule type="expression" dxfId="1768" priority="2341">
      <formula>$D1248=""</formula>
    </cfRule>
  </conditionalFormatting>
  <conditionalFormatting sqref="B1248:E1249">
    <cfRule type="expression" dxfId="1767" priority="2342">
      <formula>MOD($B1248,2)=0</formula>
    </cfRule>
    <cfRule type="expression" dxfId="1766" priority="2343">
      <formula>MOD($B1248,2)=1</formula>
    </cfRule>
  </conditionalFormatting>
  <conditionalFormatting sqref="B1250:J1250">
    <cfRule type="expression" dxfId="1765" priority="2332">
      <formula>$D1250=""</formula>
    </cfRule>
  </conditionalFormatting>
  <conditionalFormatting sqref="B1251:J1251">
    <cfRule type="expression" dxfId="1764" priority="2333">
      <formula>$D1250=""</formula>
    </cfRule>
  </conditionalFormatting>
  <conditionalFormatting sqref="B1250:E1251">
    <cfRule type="expression" dxfId="1763" priority="2334">
      <formula>MOD($B1250,2)=0</formula>
    </cfRule>
    <cfRule type="expression" dxfId="1762" priority="2335">
      <formula>MOD($B1250,2)=1</formula>
    </cfRule>
  </conditionalFormatting>
  <conditionalFormatting sqref="B1252:J1252">
    <cfRule type="expression" dxfId="1761" priority="2324">
      <formula>$D1252=""</formula>
    </cfRule>
  </conditionalFormatting>
  <conditionalFormatting sqref="B1253:J1253">
    <cfRule type="expression" dxfId="1760" priority="2325">
      <formula>$D1252=""</formula>
    </cfRule>
  </conditionalFormatting>
  <conditionalFormatting sqref="B1252:E1253">
    <cfRule type="expression" dxfId="1759" priority="2326">
      <formula>MOD($B1252,2)=0</formula>
    </cfRule>
    <cfRule type="expression" dxfId="1758" priority="2327">
      <formula>MOD($B1252,2)=1</formula>
    </cfRule>
  </conditionalFormatting>
  <conditionalFormatting sqref="B1254:J1254">
    <cfRule type="expression" dxfId="1757" priority="2316">
      <formula>$D1254=""</formula>
    </cfRule>
  </conditionalFormatting>
  <conditionalFormatting sqref="B1255:J1255">
    <cfRule type="expression" dxfId="1756" priority="2317">
      <formula>$D1254=""</formula>
    </cfRule>
  </conditionalFormatting>
  <conditionalFormatting sqref="B1254:E1255">
    <cfRule type="expression" dxfId="1755" priority="2318">
      <formula>MOD($B1254,2)=0</formula>
    </cfRule>
    <cfRule type="expression" dxfId="1754" priority="2319">
      <formula>MOD($B1254,2)=1</formula>
    </cfRule>
  </conditionalFormatting>
  <conditionalFormatting sqref="B1256:J1256">
    <cfRule type="expression" dxfId="1753" priority="2308">
      <formula>$D1256=""</formula>
    </cfRule>
  </conditionalFormatting>
  <conditionalFormatting sqref="B1257:J1257">
    <cfRule type="expression" dxfId="1752" priority="2309">
      <formula>$D1256=""</formula>
    </cfRule>
  </conditionalFormatting>
  <conditionalFormatting sqref="B1256:E1257">
    <cfRule type="expression" dxfId="1751" priority="2310">
      <formula>MOD($B1256,2)=0</formula>
    </cfRule>
    <cfRule type="expression" dxfId="1750" priority="2311">
      <formula>MOD($B1256,2)=1</formula>
    </cfRule>
  </conditionalFormatting>
  <conditionalFormatting sqref="B1258:J1258">
    <cfRule type="expression" dxfId="1749" priority="2300">
      <formula>$D1258=""</formula>
    </cfRule>
  </conditionalFormatting>
  <conditionalFormatting sqref="B1259:J1259">
    <cfRule type="expression" dxfId="1748" priority="2301">
      <formula>$D1258=""</formula>
    </cfRule>
  </conditionalFormatting>
  <conditionalFormatting sqref="B1258:E1259">
    <cfRule type="expression" dxfId="1747" priority="2302">
      <formula>MOD($B1258,2)=0</formula>
    </cfRule>
    <cfRule type="expression" dxfId="1746" priority="2303">
      <formula>MOD($B1258,2)=1</formula>
    </cfRule>
  </conditionalFormatting>
  <conditionalFormatting sqref="B1260:J1260">
    <cfRule type="expression" dxfId="1745" priority="2292">
      <formula>$D1260=""</formula>
    </cfRule>
  </conditionalFormatting>
  <conditionalFormatting sqref="B1261:J1261">
    <cfRule type="expression" dxfId="1744" priority="2293">
      <formula>$D1260=""</formula>
    </cfRule>
  </conditionalFormatting>
  <conditionalFormatting sqref="B1260:E1261">
    <cfRule type="expression" dxfId="1743" priority="2294">
      <formula>MOD($B1260,2)=0</formula>
    </cfRule>
    <cfRule type="expression" dxfId="1742" priority="2295">
      <formula>MOD($B1260,2)=1</formula>
    </cfRule>
  </conditionalFormatting>
  <conditionalFormatting sqref="B1262:J1262">
    <cfRule type="expression" dxfId="1741" priority="2284">
      <formula>$D1262=""</formula>
    </cfRule>
  </conditionalFormatting>
  <conditionalFormatting sqref="B1263:J1263">
    <cfRule type="expression" dxfId="1740" priority="2285">
      <formula>$D1262=""</formula>
    </cfRule>
  </conditionalFormatting>
  <conditionalFormatting sqref="B1262:E1263">
    <cfRule type="expression" dxfId="1739" priority="2286">
      <formula>MOD($B1262,2)=0</formula>
    </cfRule>
    <cfRule type="expression" dxfId="1738" priority="2287">
      <formula>MOD($B1262,2)=1</formula>
    </cfRule>
  </conditionalFormatting>
  <conditionalFormatting sqref="B1264:J1264">
    <cfRule type="expression" dxfId="1737" priority="2276">
      <formula>$D1264=""</formula>
    </cfRule>
  </conditionalFormatting>
  <conditionalFormatting sqref="B1265:J1265">
    <cfRule type="expression" dxfId="1736" priority="2277">
      <formula>$D1264=""</formula>
    </cfRule>
  </conditionalFormatting>
  <conditionalFormatting sqref="B1264:E1265">
    <cfRule type="expression" dxfId="1735" priority="2278">
      <formula>MOD($B1264,2)=0</formula>
    </cfRule>
    <cfRule type="expression" dxfId="1734" priority="2279">
      <formula>MOD($B1264,2)=1</formula>
    </cfRule>
  </conditionalFormatting>
  <conditionalFormatting sqref="B1266:J1266">
    <cfRule type="expression" dxfId="1733" priority="2268">
      <formula>$D1266=""</formula>
    </cfRule>
  </conditionalFormatting>
  <conditionalFormatting sqref="B1267:J1267">
    <cfRule type="expression" dxfId="1732" priority="2269">
      <formula>$D1266=""</formula>
    </cfRule>
  </conditionalFormatting>
  <conditionalFormatting sqref="B1266:E1267">
    <cfRule type="expression" dxfId="1731" priority="2270">
      <formula>MOD($B1266,2)=0</formula>
    </cfRule>
    <cfRule type="expression" dxfId="1730" priority="2271">
      <formula>MOD($B1266,2)=1</formula>
    </cfRule>
  </conditionalFormatting>
  <conditionalFormatting sqref="B1268:J1268">
    <cfRule type="expression" dxfId="1729" priority="2260">
      <formula>$D1268=""</formula>
    </cfRule>
  </conditionalFormatting>
  <conditionalFormatting sqref="B1269:J1269">
    <cfRule type="expression" dxfId="1728" priority="2261">
      <formula>$D1268=""</formula>
    </cfRule>
  </conditionalFormatting>
  <conditionalFormatting sqref="B1268:E1269">
    <cfRule type="expression" dxfId="1727" priority="2262">
      <formula>MOD($B1268,2)=0</formula>
    </cfRule>
    <cfRule type="expression" dxfId="1726" priority="2263">
      <formula>MOD($B1268,2)=1</formula>
    </cfRule>
  </conditionalFormatting>
  <conditionalFormatting sqref="B1270:J1270">
    <cfRule type="expression" dxfId="1725" priority="2252">
      <formula>$D1270=""</formula>
    </cfRule>
  </conditionalFormatting>
  <conditionalFormatting sqref="B1271:J1271">
    <cfRule type="expression" dxfId="1724" priority="2253">
      <formula>$D1270=""</formula>
    </cfRule>
  </conditionalFormatting>
  <conditionalFormatting sqref="B1270:E1271">
    <cfRule type="expression" dxfId="1723" priority="2254">
      <formula>MOD($B1270,2)=0</formula>
    </cfRule>
    <cfRule type="expression" dxfId="1722" priority="2255">
      <formula>MOD($B1270,2)=1</formula>
    </cfRule>
  </conditionalFormatting>
  <conditionalFormatting sqref="B1272:J1272">
    <cfRule type="expression" dxfId="1721" priority="2244">
      <formula>$D1272=""</formula>
    </cfRule>
  </conditionalFormatting>
  <conditionalFormatting sqref="B1273:J1273">
    <cfRule type="expression" dxfId="1720" priority="2245">
      <formula>$D1272=""</formula>
    </cfRule>
  </conditionalFormatting>
  <conditionalFormatting sqref="B1272:E1273">
    <cfRule type="expression" dxfId="1719" priority="2246">
      <formula>MOD($B1272,2)=0</formula>
    </cfRule>
    <cfRule type="expression" dxfId="1718" priority="2247">
      <formula>MOD($B1272,2)=1</formula>
    </cfRule>
  </conditionalFormatting>
  <conditionalFormatting sqref="B1274:J1274">
    <cfRule type="expression" dxfId="1717" priority="2236">
      <formula>$D1274=""</formula>
    </cfRule>
  </conditionalFormatting>
  <conditionalFormatting sqref="B1275:J1275">
    <cfRule type="expression" dxfId="1716" priority="2237">
      <formula>$D1274=""</formula>
    </cfRule>
  </conditionalFormatting>
  <conditionalFormatting sqref="B1274:E1275">
    <cfRule type="expression" dxfId="1715" priority="2238">
      <formula>MOD($B1274,2)=0</formula>
    </cfRule>
    <cfRule type="expression" dxfId="1714" priority="2239">
      <formula>MOD($B1274,2)=1</formula>
    </cfRule>
  </conditionalFormatting>
  <conditionalFormatting sqref="B1276:J1276">
    <cfRule type="expression" dxfId="1713" priority="2228">
      <formula>$D1276=""</formula>
    </cfRule>
  </conditionalFormatting>
  <conditionalFormatting sqref="B1277:J1277">
    <cfRule type="expression" dxfId="1712" priority="2229">
      <formula>$D1276=""</formula>
    </cfRule>
  </conditionalFormatting>
  <conditionalFormatting sqref="B1276:E1277">
    <cfRule type="expression" dxfId="1711" priority="2230">
      <formula>MOD($B1276,2)=0</formula>
    </cfRule>
    <cfRule type="expression" dxfId="1710" priority="2231">
      <formula>MOD($B1276,2)=1</formula>
    </cfRule>
  </conditionalFormatting>
  <conditionalFormatting sqref="B1278:J1278">
    <cfRule type="expression" dxfId="1709" priority="2220">
      <formula>$D1278=""</formula>
    </cfRule>
  </conditionalFormatting>
  <conditionalFormatting sqref="B1279:J1279">
    <cfRule type="expression" dxfId="1708" priority="2221">
      <formula>$D1278=""</formula>
    </cfRule>
  </conditionalFormatting>
  <conditionalFormatting sqref="B1278:E1279">
    <cfRule type="expression" dxfId="1707" priority="2222">
      <formula>MOD($B1278,2)=0</formula>
    </cfRule>
    <cfRule type="expression" dxfId="1706" priority="2223">
      <formula>MOD($B1278,2)=1</formula>
    </cfRule>
  </conditionalFormatting>
  <conditionalFormatting sqref="B1280:J1280">
    <cfRule type="expression" dxfId="1705" priority="2212">
      <formula>$D1280=""</formula>
    </cfRule>
  </conditionalFormatting>
  <conditionalFormatting sqref="B1281:J1281">
    <cfRule type="expression" dxfId="1704" priority="2213">
      <formula>$D1280=""</formula>
    </cfRule>
  </conditionalFormatting>
  <conditionalFormatting sqref="B1280:E1281">
    <cfRule type="expression" dxfId="1703" priority="2214">
      <formula>MOD($B1280,2)=0</formula>
    </cfRule>
    <cfRule type="expression" dxfId="1702" priority="2215">
      <formula>MOD($B1280,2)=1</formula>
    </cfRule>
  </conditionalFormatting>
  <conditionalFormatting sqref="B1282:J1282">
    <cfRule type="expression" dxfId="1701" priority="2204">
      <formula>$D1282=""</formula>
    </cfRule>
  </conditionalFormatting>
  <conditionalFormatting sqref="B1283:J1283">
    <cfRule type="expression" dxfId="1700" priority="2205">
      <formula>$D1282=""</formula>
    </cfRule>
  </conditionalFormatting>
  <conditionalFormatting sqref="B1282:E1283">
    <cfRule type="expression" dxfId="1699" priority="2206">
      <formula>MOD($B1282,2)=0</formula>
    </cfRule>
    <cfRule type="expression" dxfId="1698" priority="2207">
      <formula>MOD($B1282,2)=1</formula>
    </cfRule>
  </conditionalFormatting>
  <conditionalFormatting sqref="B1284:J1284">
    <cfRule type="expression" dxfId="1697" priority="2196">
      <formula>$D1284=""</formula>
    </cfRule>
  </conditionalFormatting>
  <conditionalFormatting sqref="B1285:J1285">
    <cfRule type="expression" dxfId="1696" priority="2197">
      <formula>$D1284=""</formula>
    </cfRule>
  </conditionalFormatting>
  <conditionalFormatting sqref="B1284:E1285">
    <cfRule type="expression" dxfId="1695" priority="2198">
      <formula>MOD($B1284,2)=0</formula>
    </cfRule>
    <cfRule type="expression" dxfId="1694" priority="2199">
      <formula>MOD($B1284,2)=1</formula>
    </cfRule>
  </conditionalFormatting>
  <conditionalFormatting sqref="B1286:J1286">
    <cfRule type="expression" dxfId="1693" priority="2188">
      <formula>$D1286=""</formula>
    </cfRule>
  </conditionalFormatting>
  <conditionalFormatting sqref="B1287:J1287">
    <cfRule type="expression" dxfId="1692" priority="2189">
      <formula>$D1286=""</formula>
    </cfRule>
  </conditionalFormatting>
  <conditionalFormatting sqref="B1286:E1287">
    <cfRule type="expression" dxfId="1691" priority="2190">
      <formula>MOD($B1286,2)=0</formula>
    </cfRule>
    <cfRule type="expression" dxfId="1690" priority="2191">
      <formula>MOD($B1286,2)=1</formula>
    </cfRule>
  </conditionalFormatting>
  <conditionalFormatting sqref="B1288:J1288">
    <cfRule type="expression" dxfId="1689" priority="2180">
      <formula>$D1288=""</formula>
    </cfRule>
  </conditionalFormatting>
  <conditionalFormatting sqref="B1289:J1289">
    <cfRule type="expression" dxfId="1688" priority="2181">
      <formula>$D1288=""</formula>
    </cfRule>
  </conditionalFormatting>
  <conditionalFormatting sqref="B1288:E1289">
    <cfRule type="expression" dxfId="1687" priority="2182">
      <formula>MOD($B1288,2)=0</formula>
    </cfRule>
    <cfRule type="expression" dxfId="1686" priority="2183">
      <formula>MOD($B1288,2)=1</formula>
    </cfRule>
  </conditionalFormatting>
  <conditionalFormatting sqref="B1290:J1290">
    <cfRule type="expression" dxfId="1685" priority="2172">
      <formula>$D1290=""</formula>
    </cfRule>
  </conditionalFormatting>
  <conditionalFormatting sqref="B1291:J1291">
    <cfRule type="expression" dxfId="1684" priority="2173">
      <formula>$D1290=""</formula>
    </cfRule>
  </conditionalFormatting>
  <conditionalFormatting sqref="B1290:E1291">
    <cfRule type="expression" dxfId="1683" priority="2174">
      <formula>MOD($B1290,2)=0</formula>
    </cfRule>
    <cfRule type="expression" dxfId="1682" priority="2175">
      <formula>MOD($B1290,2)=1</formula>
    </cfRule>
  </conditionalFormatting>
  <conditionalFormatting sqref="B1292:J1292">
    <cfRule type="expression" dxfId="1681" priority="2164">
      <formula>$D1292=""</formula>
    </cfRule>
  </conditionalFormatting>
  <conditionalFormatting sqref="B1293:J1293">
    <cfRule type="expression" dxfId="1680" priority="2165">
      <formula>$D1292=""</formula>
    </cfRule>
  </conditionalFormatting>
  <conditionalFormatting sqref="B1292:E1293">
    <cfRule type="expression" dxfId="1679" priority="2166">
      <formula>MOD($B1292,2)=0</formula>
    </cfRule>
    <cfRule type="expression" dxfId="1678" priority="2167">
      <formula>MOD($B1292,2)=1</formula>
    </cfRule>
  </conditionalFormatting>
  <conditionalFormatting sqref="B1294:J1294">
    <cfRule type="expression" dxfId="1677" priority="2156">
      <formula>$D1294=""</formula>
    </cfRule>
  </conditionalFormatting>
  <conditionalFormatting sqref="B1295:J1295">
    <cfRule type="expression" dxfId="1676" priority="2157">
      <formula>$D1294=""</formula>
    </cfRule>
  </conditionalFormatting>
  <conditionalFormatting sqref="B1294:E1295">
    <cfRule type="expression" dxfId="1675" priority="2158">
      <formula>MOD($B1294,2)=0</formula>
    </cfRule>
    <cfRule type="expression" dxfId="1674" priority="2159">
      <formula>MOD($B1294,2)=1</formula>
    </cfRule>
  </conditionalFormatting>
  <conditionalFormatting sqref="B1296:J1296">
    <cfRule type="expression" dxfId="1673" priority="2148">
      <formula>$D1296=""</formula>
    </cfRule>
  </conditionalFormatting>
  <conditionalFormatting sqref="B1297:J1297">
    <cfRule type="expression" dxfId="1672" priority="2149">
      <formula>$D1296=""</formula>
    </cfRule>
  </conditionalFormatting>
  <conditionalFormatting sqref="B1296:E1297">
    <cfRule type="expression" dxfId="1671" priority="2150">
      <formula>MOD($B1296,2)=0</formula>
    </cfRule>
    <cfRule type="expression" dxfId="1670" priority="2151">
      <formula>MOD($B1296,2)=1</formula>
    </cfRule>
  </conditionalFormatting>
  <conditionalFormatting sqref="B1298:J1298">
    <cfRule type="expression" dxfId="1669" priority="2140">
      <formula>$D1298=""</formula>
    </cfRule>
  </conditionalFormatting>
  <conditionalFormatting sqref="B1299:J1299">
    <cfRule type="expression" dxfId="1668" priority="2141">
      <formula>$D1298=""</formula>
    </cfRule>
  </conditionalFormatting>
  <conditionalFormatting sqref="B1298:E1299">
    <cfRule type="expression" dxfId="1667" priority="2142">
      <formula>MOD($B1298,2)=0</formula>
    </cfRule>
    <cfRule type="expression" dxfId="1666" priority="2143">
      <formula>MOD($B1298,2)=1</formula>
    </cfRule>
  </conditionalFormatting>
  <conditionalFormatting sqref="B1300:J1300">
    <cfRule type="expression" dxfId="1665" priority="2132">
      <formula>$D1300=""</formula>
    </cfRule>
  </conditionalFormatting>
  <conditionalFormatting sqref="B1301:J1301">
    <cfRule type="expression" dxfId="1664" priority="2133">
      <formula>$D1300=""</formula>
    </cfRule>
  </conditionalFormatting>
  <conditionalFormatting sqref="B1300:E1301">
    <cfRule type="expression" dxfId="1663" priority="2134">
      <formula>MOD($B1300,2)=0</formula>
    </cfRule>
    <cfRule type="expression" dxfId="1662" priority="2135">
      <formula>MOD($B1300,2)=1</formula>
    </cfRule>
  </conditionalFormatting>
  <conditionalFormatting sqref="B1302:J1302">
    <cfRule type="expression" dxfId="1661" priority="2124">
      <formula>$D1302=""</formula>
    </cfRule>
  </conditionalFormatting>
  <conditionalFormatting sqref="B1303:J1303">
    <cfRule type="expression" dxfId="1660" priority="2125">
      <formula>$D1302=""</formula>
    </cfRule>
  </conditionalFormatting>
  <conditionalFormatting sqref="B1302:E1303">
    <cfRule type="expression" dxfId="1659" priority="2126">
      <formula>MOD($B1302,2)=0</formula>
    </cfRule>
    <cfRule type="expression" dxfId="1658" priority="2127">
      <formula>MOD($B1302,2)=1</formula>
    </cfRule>
  </conditionalFormatting>
  <conditionalFormatting sqref="B1304:J1304">
    <cfRule type="expression" dxfId="1657" priority="2116">
      <formula>$D1304=""</formula>
    </cfRule>
  </conditionalFormatting>
  <conditionalFormatting sqref="B1305:J1305">
    <cfRule type="expression" dxfId="1656" priority="2117">
      <formula>$D1304=""</formula>
    </cfRule>
  </conditionalFormatting>
  <conditionalFormatting sqref="B1304:E1305">
    <cfRule type="expression" dxfId="1655" priority="2118">
      <formula>MOD($B1304,2)=0</formula>
    </cfRule>
    <cfRule type="expression" dxfId="1654" priority="2119">
      <formula>MOD($B1304,2)=1</formula>
    </cfRule>
  </conditionalFormatting>
  <conditionalFormatting sqref="B1306:J1306">
    <cfRule type="expression" dxfId="1653" priority="2108">
      <formula>$D1306=""</formula>
    </cfRule>
  </conditionalFormatting>
  <conditionalFormatting sqref="B1307:J1307">
    <cfRule type="expression" dxfId="1652" priority="2109">
      <formula>$D1306=""</formula>
    </cfRule>
  </conditionalFormatting>
  <conditionalFormatting sqref="B1306:E1307">
    <cfRule type="expression" dxfId="1651" priority="2110">
      <formula>MOD($B1306,2)=0</formula>
    </cfRule>
    <cfRule type="expression" dxfId="1650" priority="2111">
      <formula>MOD($B1306,2)=1</formula>
    </cfRule>
  </conditionalFormatting>
  <conditionalFormatting sqref="B1308:J1308">
    <cfRule type="expression" dxfId="1649" priority="2100">
      <formula>$D1308=""</formula>
    </cfRule>
  </conditionalFormatting>
  <conditionalFormatting sqref="B1309:J1309">
    <cfRule type="expression" dxfId="1648" priority="2101">
      <formula>$D1308=""</formula>
    </cfRule>
  </conditionalFormatting>
  <conditionalFormatting sqref="B1308:E1309">
    <cfRule type="expression" dxfId="1647" priority="2102">
      <formula>MOD($B1308,2)=0</formula>
    </cfRule>
    <cfRule type="expression" dxfId="1646" priority="2103">
      <formula>MOD($B1308,2)=1</formula>
    </cfRule>
  </conditionalFormatting>
  <conditionalFormatting sqref="B1310:J1310">
    <cfRule type="expression" dxfId="1645" priority="2092">
      <formula>$D1310=""</formula>
    </cfRule>
  </conditionalFormatting>
  <conditionalFormatting sqref="B1311:J1311">
    <cfRule type="expression" dxfId="1644" priority="2093">
      <formula>$D1310=""</formula>
    </cfRule>
  </conditionalFormatting>
  <conditionalFormatting sqref="B1310:E1311">
    <cfRule type="expression" dxfId="1643" priority="2094">
      <formula>MOD($B1310,2)=0</formula>
    </cfRule>
    <cfRule type="expression" dxfId="1642" priority="2095">
      <formula>MOD($B1310,2)=1</formula>
    </cfRule>
  </conditionalFormatting>
  <conditionalFormatting sqref="B1312:J1312">
    <cfRule type="expression" dxfId="1641" priority="2084">
      <formula>$D1312=""</formula>
    </cfRule>
  </conditionalFormatting>
  <conditionalFormatting sqref="B1313:J1313">
    <cfRule type="expression" dxfId="1640" priority="2085">
      <formula>$D1312=""</formula>
    </cfRule>
  </conditionalFormatting>
  <conditionalFormatting sqref="B1312:E1313">
    <cfRule type="expression" dxfId="1639" priority="2086">
      <formula>MOD($B1312,2)=0</formula>
    </cfRule>
    <cfRule type="expression" dxfId="1638" priority="2087">
      <formula>MOD($B1312,2)=1</formula>
    </cfRule>
  </conditionalFormatting>
  <conditionalFormatting sqref="B1314:J1314">
    <cfRule type="expression" dxfId="1637" priority="2076">
      <formula>$D1314=""</formula>
    </cfRule>
  </conditionalFormatting>
  <conditionalFormatting sqref="B1315:J1315">
    <cfRule type="expression" dxfId="1636" priority="2077">
      <formula>$D1314=""</formula>
    </cfRule>
  </conditionalFormatting>
  <conditionalFormatting sqref="B1314:E1315">
    <cfRule type="expression" dxfId="1635" priority="2078">
      <formula>MOD($B1314,2)=0</formula>
    </cfRule>
    <cfRule type="expression" dxfId="1634" priority="2079">
      <formula>MOD($B1314,2)=1</formula>
    </cfRule>
  </conditionalFormatting>
  <conditionalFormatting sqref="B1316:J1316">
    <cfRule type="expression" dxfId="1633" priority="2068">
      <formula>$D1316=""</formula>
    </cfRule>
  </conditionalFormatting>
  <conditionalFormatting sqref="B1317:J1317">
    <cfRule type="expression" dxfId="1632" priority="2069">
      <formula>$D1316=""</formula>
    </cfRule>
  </conditionalFormatting>
  <conditionalFormatting sqref="B1316:E1317">
    <cfRule type="expression" dxfId="1631" priority="2070">
      <formula>MOD($B1316,2)=0</formula>
    </cfRule>
    <cfRule type="expression" dxfId="1630" priority="2071">
      <formula>MOD($B1316,2)=1</formula>
    </cfRule>
  </conditionalFormatting>
  <conditionalFormatting sqref="B1318:J1318">
    <cfRule type="expression" dxfId="1629" priority="2060">
      <formula>$D1318=""</formula>
    </cfRule>
  </conditionalFormatting>
  <conditionalFormatting sqref="B1319:J1319">
    <cfRule type="expression" dxfId="1628" priority="2061">
      <formula>$D1318=""</formula>
    </cfRule>
  </conditionalFormatting>
  <conditionalFormatting sqref="B1318:E1319">
    <cfRule type="expression" dxfId="1627" priority="2062">
      <formula>MOD($B1318,2)=0</formula>
    </cfRule>
    <cfRule type="expression" dxfId="1626" priority="2063">
      <formula>MOD($B1318,2)=1</formula>
    </cfRule>
  </conditionalFormatting>
  <conditionalFormatting sqref="B1320:J1320">
    <cfRule type="expression" dxfId="1625" priority="2052">
      <formula>$D1320=""</formula>
    </cfRule>
  </conditionalFormatting>
  <conditionalFormatting sqref="B1321:J1321">
    <cfRule type="expression" dxfId="1624" priority="2053">
      <formula>$D1320=""</formula>
    </cfRule>
  </conditionalFormatting>
  <conditionalFormatting sqref="B1320:E1321">
    <cfRule type="expression" dxfId="1623" priority="2054">
      <formula>MOD($B1320,2)=0</formula>
    </cfRule>
    <cfRule type="expression" dxfId="1622" priority="2055">
      <formula>MOD($B1320,2)=1</formula>
    </cfRule>
  </conditionalFormatting>
  <conditionalFormatting sqref="B1322:J1322">
    <cfRule type="expression" dxfId="1621" priority="2044">
      <formula>$D1322=""</formula>
    </cfRule>
  </conditionalFormatting>
  <conditionalFormatting sqref="B1323:J1323">
    <cfRule type="expression" dxfId="1620" priority="2045">
      <formula>$D1322=""</formula>
    </cfRule>
  </conditionalFormatting>
  <conditionalFormatting sqref="B1322:E1323">
    <cfRule type="expression" dxfId="1619" priority="2046">
      <formula>MOD($B1322,2)=0</formula>
    </cfRule>
    <cfRule type="expression" dxfId="1618" priority="2047">
      <formula>MOD($B1322,2)=1</formula>
    </cfRule>
  </conditionalFormatting>
  <conditionalFormatting sqref="B1324:J1324">
    <cfRule type="expression" dxfId="1617" priority="2036">
      <formula>$D1324=""</formula>
    </cfRule>
  </conditionalFormatting>
  <conditionalFormatting sqref="B1325:J1325">
    <cfRule type="expression" dxfId="1616" priority="2037">
      <formula>$D1324=""</formula>
    </cfRule>
  </conditionalFormatting>
  <conditionalFormatting sqref="B1324:E1325">
    <cfRule type="expression" dxfId="1615" priority="2038">
      <formula>MOD($B1324,2)=0</formula>
    </cfRule>
    <cfRule type="expression" dxfId="1614" priority="2039">
      <formula>MOD($B1324,2)=1</formula>
    </cfRule>
  </conditionalFormatting>
  <conditionalFormatting sqref="B1326:J1326">
    <cfRule type="expression" dxfId="1613" priority="2028">
      <formula>$D1326=""</formula>
    </cfRule>
  </conditionalFormatting>
  <conditionalFormatting sqref="B1327:J1327">
    <cfRule type="expression" dxfId="1612" priority="2029">
      <formula>$D1326=""</formula>
    </cfRule>
  </conditionalFormatting>
  <conditionalFormatting sqref="B1326:E1327">
    <cfRule type="expression" dxfId="1611" priority="2030">
      <formula>MOD($B1326,2)=0</formula>
    </cfRule>
    <cfRule type="expression" dxfId="1610" priority="2031">
      <formula>MOD($B1326,2)=1</formula>
    </cfRule>
  </conditionalFormatting>
  <conditionalFormatting sqref="B1328:J1328">
    <cfRule type="expression" dxfId="1609" priority="2020">
      <formula>$D1328=""</formula>
    </cfRule>
  </conditionalFormatting>
  <conditionalFormatting sqref="B1329:J1329">
    <cfRule type="expression" dxfId="1608" priority="2021">
      <formula>$D1328=""</formula>
    </cfRule>
  </conditionalFormatting>
  <conditionalFormatting sqref="B1328:E1329">
    <cfRule type="expression" dxfId="1607" priority="2022">
      <formula>MOD($B1328,2)=0</formula>
    </cfRule>
    <cfRule type="expression" dxfId="1606" priority="2023">
      <formula>MOD($B1328,2)=1</formula>
    </cfRule>
  </conditionalFormatting>
  <conditionalFormatting sqref="B1330:J1330">
    <cfRule type="expression" dxfId="1605" priority="2012">
      <formula>$D1330=""</formula>
    </cfRule>
  </conditionalFormatting>
  <conditionalFormatting sqref="B1331:J1331">
    <cfRule type="expression" dxfId="1604" priority="2013">
      <formula>$D1330=""</formula>
    </cfRule>
  </conditionalFormatting>
  <conditionalFormatting sqref="B1330:E1331">
    <cfRule type="expression" dxfId="1603" priority="2014">
      <formula>MOD($B1330,2)=0</formula>
    </cfRule>
    <cfRule type="expression" dxfId="1602" priority="2015">
      <formula>MOD($B1330,2)=1</formula>
    </cfRule>
  </conditionalFormatting>
  <conditionalFormatting sqref="B1332:J1332">
    <cfRule type="expression" dxfId="1601" priority="2004">
      <formula>$D1332=""</formula>
    </cfRule>
  </conditionalFormatting>
  <conditionalFormatting sqref="B1333:J1333">
    <cfRule type="expression" dxfId="1600" priority="2005">
      <formula>$D1332=""</formula>
    </cfRule>
  </conditionalFormatting>
  <conditionalFormatting sqref="B1332:E1333">
    <cfRule type="expression" dxfId="1599" priority="2006">
      <formula>MOD($B1332,2)=0</formula>
    </cfRule>
    <cfRule type="expression" dxfId="1598" priority="2007">
      <formula>MOD($B1332,2)=1</formula>
    </cfRule>
  </conditionalFormatting>
  <conditionalFormatting sqref="B1334:J1334">
    <cfRule type="expression" dxfId="1597" priority="1996">
      <formula>$D1334=""</formula>
    </cfRule>
  </conditionalFormatting>
  <conditionalFormatting sqref="B1335:J1335">
    <cfRule type="expression" dxfId="1596" priority="1997">
      <formula>$D1334=""</formula>
    </cfRule>
  </conditionalFormatting>
  <conditionalFormatting sqref="B1334:E1335">
    <cfRule type="expression" dxfId="1595" priority="1998">
      <formula>MOD($B1334,2)=0</formula>
    </cfRule>
    <cfRule type="expression" dxfId="1594" priority="1999">
      <formula>MOD($B1334,2)=1</formula>
    </cfRule>
  </conditionalFormatting>
  <conditionalFormatting sqref="B1336:J1336">
    <cfRule type="expression" dxfId="1593" priority="1988">
      <formula>$D1336=""</formula>
    </cfRule>
  </conditionalFormatting>
  <conditionalFormatting sqref="B1337:J1337">
    <cfRule type="expression" dxfId="1592" priority="1989">
      <formula>$D1336=""</formula>
    </cfRule>
  </conditionalFormatting>
  <conditionalFormatting sqref="B1336:E1337">
    <cfRule type="expression" dxfId="1591" priority="1990">
      <formula>MOD($B1336,2)=0</formula>
    </cfRule>
    <cfRule type="expression" dxfId="1590" priority="1991">
      <formula>MOD($B1336,2)=1</formula>
    </cfRule>
  </conditionalFormatting>
  <conditionalFormatting sqref="B1338:J1338">
    <cfRule type="expression" dxfId="1589" priority="1980">
      <formula>$D1338=""</formula>
    </cfRule>
  </conditionalFormatting>
  <conditionalFormatting sqref="B1339:J1339">
    <cfRule type="expression" dxfId="1588" priority="1981">
      <formula>$D1338=""</formula>
    </cfRule>
  </conditionalFormatting>
  <conditionalFormatting sqref="B1338:E1339">
    <cfRule type="expression" dxfId="1587" priority="1982">
      <formula>MOD($B1338,2)=0</formula>
    </cfRule>
    <cfRule type="expression" dxfId="1586" priority="1983">
      <formula>MOD($B1338,2)=1</formula>
    </cfRule>
  </conditionalFormatting>
  <conditionalFormatting sqref="B1340:J1340">
    <cfRule type="expression" dxfId="1585" priority="1972">
      <formula>$D1340=""</formula>
    </cfRule>
  </conditionalFormatting>
  <conditionalFormatting sqref="B1341:J1341">
    <cfRule type="expression" dxfId="1584" priority="1973">
      <formula>$D1340=""</formula>
    </cfRule>
  </conditionalFormatting>
  <conditionalFormatting sqref="B1340:E1341">
    <cfRule type="expression" dxfId="1583" priority="1974">
      <formula>MOD($B1340,2)=0</formula>
    </cfRule>
    <cfRule type="expression" dxfId="1582" priority="1975">
      <formula>MOD($B1340,2)=1</formula>
    </cfRule>
  </conditionalFormatting>
  <conditionalFormatting sqref="B1342:J1342">
    <cfRule type="expression" dxfId="1581" priority="1964">
      <formula>$D1342=""</formula>
    </cfRule>
  </conditionalFormatting>
  <conditionalFormatting sqref="B1343:J1343">
    <cfRule type="expression" dxfId="1580" priority="1965">
      <formula>$D1342=""</formula>
    </cfRule>
  </conditionalFormatting>
  <conditionalFormatting sqref="B1342:E1343">
    <cfRule type="expression" dxfId="1579" priority="1966">
      <formula>MOD($B1342,2)=0</formula>
    </cfRule>
    <cfRule type="expression" dxfId="1578" priority="1967">
      <formula>MOD($B1342,2)=1</formula>
    </cfRule>
  </conditionalFormatting>
  <conditionalFormatting sqref="B1344:J1344">
    <cfRule type="expression" dxfId="1577" priority="1956">
      <formula>$D1344=""</formula>
    </cfRule>
  </conditionalFormatting>
  <conditionalFormatting sqref="B1345:J1345">
    <cfRule type="expression" dxfId="1576" priority="1957">
      <formula>$D1344=""</formula>
    </cfRule>
  </conditionalFormatting>
  <conditionalFormatting sqref="B1344:E1345">
    <cfRule type="expression" dxfId="1575" priority="1958">
      <formula>MOD($B1344,2)=0</formula>
    </cfRule>
    <cfRule type="expression" dxfId="1574" priority="1959">
      <formula>MOD($B1344,2)=1</formula>
    </cfRule>
  </conditionalFormatting>
  <conditionalFormatting sqref="B1346:J1346">
    <cfRule type="expression" dxfId="1573" priority="1948">
      <formula>$D1346=""</formula>
    </cfRule>
  </conditionalFormatting>
  <conditionalFormatting sqref="B1347:J1347">
    <cfRule type="expression" dxfId="1572" priority="1949">
      <formula>$D1346=""</formula>
    </cfRule>
  </conditionalFormatting>
  <conditionalFormatting sqref="B1346:E1347">
    <cfRule type="expression" dxfId="1571" priority="1950">
      <formula>MOD($B1346,2)=0</formula>
    </cfRule>
    <cfRule type="expression" dxfId="1570" priority="1951">
      <formula>MOD($B1346,2)=1</formula>
    </cfRule>
  </conditionalFormatting>
  <conditionalFormatting sqref="B1348:J1348">
    <cfRule type="expression" dxfId="1569" priority="1940">
      <formula>$D1348=""</formula>
    </cfRule>
  </conditionalFormatting>
  <conditionalFormatting sqref="B1349:J1349">
    <cfRule type="expression" dxfId="1568" priority="1941">
      <formula>$D1348=""</formula>
    </cfRule>
  </conditionalFormatting>
  <conditionalFormatting sqref="B1348:E1349">
    <cfRule type="expression" dxfId="1567" priority="1942">
      <formula>MOD($B1348,2)=0</formula>
    </cfRule>
    <cfRule type="expression" dxfId="1566" priority="1943">
      <formula>MOD($B1348,2)=1</formula>
    </cfRule>
  </conditionalFormatting>
  <conditionalFormatting sqref="B1350:J1350">
    <cfRule type="expression" dxfId="1565" priority="1932">
      <formula>$D1350=""</formula>
    </cfRule>
  </conditionalFormatting>
  <conditionalFormatting sqref="B1351:J1351">
    <cfRule type="expression" dxfId="1564" priority="1933">
      <formula>$D1350=""</formula>
    </cfRule>
  </conditionalFormatting>
  <conditionalFormatting sqref="B1350:E1351">
    <cfRule type="expression" dxfId="1563" priority="1934">
      <formula>MOD($B1350,2)=0</formula>
    </cfRule>
    <cfRule type="expression" dxfId="1562" priority="1935">
      <formula>MOD($B1350,2)=1</formula>
    </cfRule>
  </conditionalFormatting>
  <conditionalFormatting sqref="B1352:J1352">
    <cfRule type="expression" dxfId="1561" priority="1924">
      <formula>$D1352=""</formula>
    </cfRule>
  </conditionalFormatting>
  <conditionalFormatting sqref="B1353:J1353">
    <cfRule type="expression" dxfId="1560" priority="1925">
      <formula>$D1352=""</formula>
    </cfRule>
  </conditionalFormatting>
  <conditionalFormatting sqref="B1352:E1353">
    <cfRule type="expression" dxfId="1559" priority="1926">
      <formula>MOD($B1352,2)=0</formula>
    </cfRule>
    <cfRule type="expression" dxfId="1558" priority="1927">
      <formula>MOD($B1352,2)=1</formula>
    </cfRule>
  </conditionalFormatting>
  <conditionalFormatting sqref="B1354:J1354">
    <cfRule type="expression" dxfId="1557" priority="1916">
      <formula>$D1354=""</formula>
    </cfRule>
  </conditionalFormatting>
  <conditionalFormatting sqref="B1355:J1355">
    <cfRule type="expression" dxfId="1556" priority="1917">
      <formula>$D1354=""</formula>
    </cfRule>
  </conditionalFormatting>
  <conditionalFormatting sqref="B1354:E1355">
    <cfRule type="expression" dxfId="1555" priority="1918">
      <formula>MOD($B1354,2)=0</formula>
    </cfRule>
    <cfRule type="expression" dxfId="1554" priority="1919">
      <formula>MOD($B1354,2)=1</formula>
    </cfRule>
  </conditionalFormatting>
  <conditionalFormatting sqref="B1356:J1356">
    <cfRule type="expression" dxfId="1553" priority="1908">
      <formula>$D1356=""</formula>
    </cfRule>
  </conditionalFormatting>
  <conditionalFormatting sqref="B1357:J1357">
    <cfRule type="expression" dxfId="1552" priority="1909">
      <formula>$D1356=""</formula>
    </cfRule>
  </conditionalFormatting>
  <conditionalFormatting sqref="B1356:E1357">
    <cfRule type="expression" dxfId="1551" priority="1910">
      <formula>MOD($B1356,2)=0</formula>
    </cfRule>
    <cfRule type="expression" dxfId="1550" priority="1911">
      <formula>MOD($B1356,2)=1</formula>
    </cfRule>
  </conditionalFormatting>
  <conditionalFormatting sqref="B1358:J1358">
    <cfRule type="expression" dxfId="1549" priority="1900">
      <formula>$D1358=""</formula>
    </cfRule>
  </conditionalFormatting>
  <conditionalFormatting sqref="B1359:J1359">
    <cfRule type="expression" dxfId="1548" priority="1901">
      <formula>$D1358=""</formula>
    </cfRule>
  </conditionalFormatting>
  <conditionalFormatting sqref="B1358:E1359">
    <cfRule type="expression" dxfId="1547" priority="1902">
      <formula>MOD($B1358,2)=0</formula>
    </cfRule>
    <cfRule type="expression" dxfId="1546" priority="1903">
      <formula>MOD($B1358,2)=1</formula>
    </cfRule>
  </conditionalFormatting>
  <conditionalFormatting sqref="B1360:J1360">
    <cfRule type="expression" dxfId="1545" priority="1892">
      <formula>$D1360=""</formula>
    </cfRule>
  </conditionalFormatting>
  <conditionalFormatting sqref="B1361:J1361">
    <cfRule type="expression" dxfId="1544" priority="1893">
      <formula>$D1360=""</formula>
    </cfRule>
  </conditionalFormatting>
  <conditionalFormatting sqref="B1360:E1361">
    <cfRule type="expression" dxfId="1543" priority="1894">
      <formula>MOD($B1360,2)=0</formula>
    </cfRule>
    <cfRule type="expression" dxfId="1542" priority="1895">
      <formula>MOD($B1360,2)=1</formula>
    </cfRule>
  </conditionalFormatting>
  <conditionalFormatting sqref="B1362:J1362">
    <cfRule type="expression" dxfId="1541" priority="1884">
      <formula>$D1362=""</formula>
    </cfRule>
  </conditionalFormatting>
  <conditionalFormatting sqref="B1363:J1363">
    <cfRule type="expression" dxfId="1540" priority="1885">
      <formula>$D1362=""</formula>
    </cfRule>
  </conditionalFormatting>
  <conditionalFormatting sqref="B1362:E1363">
    <cfRule type="expression" dxfId="1539" priority="1886">
      <formula>MOD($B1362,2)=0</formula>
    </cfRule>
    <cfRule type="expression" dxfId="1538" priority="1887">
      <formula>MOD($B1362,2)=1</formula>
    </cfRule>
  </conditionalFormatting>
  <conditionalFormatting sqref="B1364:J1364">
    <cfRule type="expression" dxfId="1537" priority="1876">
      <formula>$D1364=""</formula>
    </cfRule>
  </conditionalFormatting>
  <conditionalFormatting sqref="B1365:J1365">
    <cfRule type="expression" dxfId="1536" priority="1877">
      <formula>$D1364=""</formula>
    </cfRule>
  </conditionalFormatting>
  <conditionalFormatting sqref="B1364:E1365">
    <cfRule type="expression" dxfId="1535" priority="1878">
      <formula>MOD($B1364,2)=0</formula>
    </cfRule>
    <cfRule type="expression" dxfId="1534" priority="1879">
      <formula>MOD($B1364,2)=1</formula>
    </cfRule>
  </conditionalFormatting>
  <conditionalFormatting sqref="B1366:J1366">
    <cfRule type="expression" dxfId="1533" priority="1868">
      <formula>$D1366=""</formula>
    </cfRule>
  </conditionalFormatting>
  <conditionalFormatting sqref="B1367:J1367">
    <cfRule type="expression" dxfId="1532" priority="1869">
      <formula>$D1366=""</formula>
    </cfRule>
  </conditionalFormatting>
  <conditionalFormatting sqref="B1366:E1367">
    <cfRule type="expression" dxfId="1531" priority="1870">
      <formula>MOD($B1366,2)=0</formula>
    </cfRule>
    <cfRule type="expression" dxfId="1530" priority="1871">
      <formula>MOD($B1366,2)=1</formula>
    </cfRule>
  </conditionalFormatting>
  <conditionalFormatting sqref="B1368:J1368">
    <cfRule type="expression" dxfId="1529" priority="1860">
      <formula>$D1368=""</formula>
    </cfRule>
  </conditionalFormatting>
  <conditionalFormatting sqref="B1369:J1369">
    <cfRule type="expression" dxfId="1528" priority="1861">
      <formula>$D1368=""</formula>
    </cfRule>
  </conditionalFormatting>
  <conditionalFormatting sqref="B1368:E1369">
    <cfRule type="expression" dxfId="1527" priority="1862">
      <formula>MOD($B1368,2)=0</formula>
    </cfRule>
    <cfRule type="expression" dxfId="1526" priority="1863">
      <formula>MOD($B1368,2)=1</formula>
    </cfRule>
  </conditionalFormatting>
  <conditionalFormatting sqref="B1370:J1370">
    <cfRule type="expression" dxfId="1525" priority="1852">
      <formula>$D1370=""</formula>
    </cfRule>
  </conditionalFormatting>
  <conditionalFormatting sqref="B1371:J1371">
    <cfRule type="expression" dxfId="1524" priority="1853">
      <formula>$D1370=""</formula>
    </cfRule>
  </conditionalFormatting>
  <conditionalFormatting sqref="B1370:E1371">
    <cfRule type="expression" dxfId="1523" priority="1854">
      <formula>MOD($B1370,2)=0</formula>
    </cfRule>
    <cfRule type="expression" dxfId="1522" priority="1855">
      <formula>MOD($B1370,2)=1</formula>
    </cfRule>
  </conditionalFormatting>
  <conditionalFormatting sqref="B1372:J1372">
    <cfRule type="expression" dxfId="1521" priority="1844">
      <formula>$D1372=""</formula>
    </cfRule>
  </conditionalFormatting>
  <conditionalFormatting sqref="B1373:J1373">
    <cfRule type="expression" dxfId="1520" priority="1845">
      <formula>$D1372=""</formula>
    </cfRule>
  </conditionalFormatting>
  <conditionalFormatting sqref="B1372:E1373">
    <cfRule type="expression" dxfId="1519" priority="1846">
      <formula>MOD($B1372,2)=0</formula>
    </cfRule>
    <cfRule type="expression" dxfId="1518" priority="1847">
      <formula>MOD($B1372,2)=1</formula>
    </cfRule>
  </conditionalFormatting>
  <conditionalFormatting sqref="B1374:J1374">
    <cfRule type="expression" dxfId="1517" priority="1836">
      <formula>$D1374=""</formula>
    </cfRule>
  </conditionalFormatting>
  <conditionalFormatting sqref="B1375:J1375">
    <cfRule type="expression" dxfId="1516" priority="1837">
      <formula>$D1374=""</formula>
    </cfRule>
  </conditionalFormatting>
  <conditionalFormatting sqref="B1374:E1375">
    <cfRule type="expression" dxfId="1515" priority="1838">
      <formula>MOD($B1374,2)=0</formula>
    </cfRule>
    <cfRule type="expression" dxfId="1514" priority="1839">
      <formula>MOD($B1374,2)=1</formula>
    </cfRule>
  </conditionalFormatting>
  <conditionalFormatting sqref="B1376:J1376">
    <cfRule type="expression" dxfId="1513" priority="1828">
      <formula>$D1376=""</formula>
    </cfRule>
  </conditionalFormatting>
  <conditionalFormatting sqref="B1377:J1377">
    <cfRule type="expression" dxfId="1512" priority="1829">
      <formula>$D1376=""</formula>
    </cfRule>
  </conditionalFormatting>
  <conditionalFormatting sqref="B1376:E1377">
    <cfRule type="expression" dxfId="1511" priority="1830">
      <formula>MOD($B1376,2)=0</formula>
    </cfRule>
    <cfRule type="expression" dxfId="1510" priority="1831">
      <formula>MOD($B1376,2)=1</formula>
    </cfRule>
  </conditionalFormatting>
  <conditionalFormatting sqref="B1378:J1378">
    <cfRule type="expression" dxfId="1509" priority="1820">
      <formula>$D1378=""</formula>
    </cfRule>
  </conditionalFormatting>
  <conditionalFormatting sqref="B1379:J1379">
    <cfRule type="expression" dxfId="1508" priority="1821">
      <formula>$D1378=""</formula>
    </cfRule>
  </conditionalFormatting>
  <conditionalFormatting sqref="B1378:E1379">
    <cfRule type="expression" dxfId="1507" priority="1822">
      <formula>MOD($B1378,2)=0</formula>
    </cfRule>
    <cfRule type="expression" dxfId="1506" priority="1823">
      <formula>MOD($B1378,2)=1</formula>
    </cfRule>
  </conditionalFormatting>
  <conditionalFormatting sqref="B1380:J1380">
    <cfRule type="expression" dxfId="1505" priority="1812">
      <formula>$D1380=""</formula>
    </cfRule>
  </conditionalFormatting>
  <conditionalFormatting sqref="B1381:J1381">
    <cfRule type="expression" dxfId="1504" priority="1813">
      <formula>$D1380=""</formula>
    </cfRule>
  </conditionalFormatting>
  <conditionalFormatting sqref="B1380:E1381">
    <cfRule type="expression" dxfId="1503" priority="1814">
      <formula>MOD($B1380,2)=0</formula>
    </cfRule>
    <cfRule type="expression" dxfId="1502" priority="1815">
      <formula>MOD($B1380,2)=1</formula>
    </cfRule>
  </conditionalFormatting>
  <conditionalFormatting sqref="B1382:J1382">
    <cfRule type="expression" dxfId="1501" priority="1804">
      <formula>$D1382=""</formula>
    </cfRule>
  </conditionalFormatting>
  <conditionalFormatting sqref="B1383:J1383">
    <cfRule type="expression" dxfId="1500" priority="1805">
      <formula>$D1382=""</formula>
    </cfRule>
  </conditionalFormatting>
  <conditionalFormatting sqref="B1382:E1383">
    <cfRule type="expression" dxfId="1499" priority="1806">
      <formula>MOD($B1382,2)=0</formula>
    </cfRule>
    <cfRule type="expression" dxfId="1498" priority="1807">
      <formula>MOD($B1382,2)=1</formula>
    </cfRule>
  </conditionalFormatting>
  <conditionalFormatting sqref="B1384:J1384">
    <cfRule type="expression" dxfId="1497" priority="1796">
      <formula>$D1384=""</formula>
    </cfRule>
  </conditionalFormatting>
  <conditionalFormatting sqref="B1385:J1385">
    <cfRule type="expression" dxfId="1496" priority="1797">
      <formula>$D1384=""</formula>
    </cfRule>
  </conditionalFormatting>
  <conditionalFormatting sqref="B1384:E1385">
    <cfRule type="expression" dxfId="1495" priority="1798">
      <formula>MOD($B1384,2)=0</formula>
    </cfRule>
    <cfRule type="expression" dxfId="1494" priority="1799">
      <formula>MOD($B1384,2)=1</formula>
    </cfRule>
  </conditionalFormatting>
  <conditionalFormatting sqref="B1386:J1386">
    <cfRule type="expression" dxfId="1493" priority="1788">
      <formula>$D1386=""</formula>
    </cfRule>
  </conditionalFormatting>
  <conditionalFormatting sqref="B1387:J1387">
    <cfRule type="expression" dxfId="1492" priority="1789">
      <formula>$D1386=""</formula>
    </cfRule>
  </conditionalFormatting>
  <conditionalFormatting sqref="B1386:E1387">
    <cfRule type="expression" dxfId="1491" priority="1790">
      <formula>MOD($B1386,2)=0</formula>
    </cfRule>
    <cfRule type="expression" dxfId="1490" priority="1791">
      <formula>MOD($B1386,2)=1</formula>
    </cfRule>
  </conditionalFormatting>
  <conditionalFormatting sqref="B1388:J1388">
    <cfRule type="expression" dxfId="1489" priority="1780">
      <formula>$D1388=""</formula>
    </cfRule>
  </conditionalFormatting>
  <conditionalFormatting sqref="B1389:J1389">
    <cfRule type="expression" dxfId="1488" priority="1781">
      <formula>$D1388=""</formula>
    </cfRule>
  </conditionalFormatting>
  <conditionalFormatting sqref="B1388:E1389">
    <cfRule type="expression" dxfId="1487" priority="1782">
      <formula>MOD($B1388,2)=0</formula>
    </cfRule>
    <cfRule type="expression" dxfId="1486" priority="1783">
      <formula>MOD($B1388,2)=1</formula>
    </cfRule>
  </conditionalFormatting>
  <conditionalFormatting sqref="B1390:J1390">
    <cfRule type="expression" dxfId="1485" priority="1772">
      <formula>$D1390=""</formula>
    </cfRule>
  </conditionalFormatting>
  <conditionalFormatting sqref="B1391:J1391">
    <cfRule type="expression" dxfId="1484" priority="1773">
      <formula>$D1390=""</formula>
    </cfRule>
  </conditionalFormatting>
  <conditionalFormatting sqref="B1390:E1391">
    <cfRule type="expression" dxfId="1483" priority="1774">
      <formula>MOD($B1390,2)=0</formula>
    </cfRule>
    <cfRule type="expression" dxfId="1482" priority="1775">
      <formula>MOD($B1390,2)=1</formula>
    </cfRule>
  </conditionalFormatting>
  <conditionalFormatting sqref="B1392:J1392">
    <cfRule type="expression" dxfId="1481" priority="1764">
      <formula>$D1392=""</formula>
    </cfRule>
  </conditionalFormatting>
  <conditionalFormatting sqref="B1393:J1393">
    <cfRule type="expression" dxfId="1480" priority="1765">
      <formula>$D1392=""</formula>
    </cfRule>
  </conditionalFormatting>
  <conditionalFormatting sqref="B1392:E1393">
    <cfRule type="expression" dxfId="1479" priority="1766">
      <formula>MOD($B1392,2)=0</formula>
    </cfRule>
    <cfRule type="expression" dxfId="1478" priority="1767">
      <formula>MOD($B1392,2)=1</formula>
    </cfRule>
  </conditionalFormatting>
  <conditionalFormatting sqref="B1394:J1394">
    <cfRule type="expression" dxfId="1477" priority="1756">
      <formula>$D1394=""</formula>
    </cfRule>
  </conditionalFormatting>
  <conditionalFormatting sqref="B1395:J1395">
    <cfRule type="expression" dxfId="1476" priority="1757">
      <formula>$D1394=""</formula>
    </cfRule>
  </conditionalFormatting>
  <conditionalFormatting sqref="B1394:E1395">
    <cfRule type="expression" dxfId="1475" priority="1758">
      <formula>MOD($B1394,2)=0</formula>
    </cfRule>
    <cfRule type="expression" dxfId="1474" priority="1759">
      <formula>MOD($B1394,2)=1</formula>
    </cfRule>
  </conditionalFormatting>
  <conditionalFormatting sqref="B1396:J1396">
    <cfRule type="expression" dxfId="1473" priority="1748">
      <formula>$D1396=""</formula>
    </cfRule>
  </conditionalFormatting>
  <conditionalFormatting sqref="B1397:J1397">
    <cfRule type="expression" dxfId="1472" priority="1749">
      <formula>$D1396=""</formula>
    </cfRule>
  </conditionalFormatting>
  <conditionalFormatting sqref="B1396:E1397">
    <cfRule type="expression" dxfId="1471" priority="1750">
      <formula>MOD($B1396,2)=0</formula>
    </cfRule>
    <cfRule type="expression" dxfId="1470" priority="1751">
      <formula>MOD($B1396,2)=1</formula>
    </cfRule>
  </conditionalFormatting>
  <conditionalFormatting sqref="B1398:J1398">
    <cfRule type="expression" dxfId="1469" priority="1740">
      <formula>$D1398=""</formula>
    </cfRule>
  </conditionalFormatting>
  <conditionalFormatting sqref="B1399:J1399">
    <cfRule type="expression" dxfId="1468" priority="1741">
      <formula>$D1398=""</formula>
    </cfRule>
  </conditionalFormatting>
  <conditionalFormatting sqref="B1398:E1399">
    <cfRule type="expression" dxfId="1467" priority="1742">
      <formula>MOD($B1398,2)=0</formula>
    </cfRule>
    <cfRule type="expression" dxfId="1466" priority="1743">
      <formula>MOD($B1398,2)=1</formula>
    </cfRule>
  </conditionalFormatting>
  <conditionalFormatting sqref="B1400:J1400">
    <cfRule type="expression" dxfId="1465" priority="1732">
      <formula>$D1400=""</formula>
    </cfRule>
  </conditionalFormatting>
  <conditionalFormatting sqref="B1401:J1401">
    <cfRule type="expression" dxfId="1464" priority="1733">
      <formula>$D1400=""</formula>
    </cfRule>
  </conditionalFormatting>
  <conditionalFormatting sqref="B1400:E1401">
    <cfRule type="expression" dxfId="1463" priority="1734">
      <formula>MOD($B1400,2)=0</formula>
    </cfRule>
    <cfRule type="expression" dxfId="1462" priority="1735">
      <formula>MOD($B1400,2)=1</formula>
    </cfRule>
  </conditionalFormatting>
  <conditionalFormatting sqref="B1402:J1402">
    <cfRule type="expression" dxfId="1461" priority="1724">
      <formula>$D1402=""</formula>
    </cfRule>
  </conditionalFormatting>
  <conditionalFormatting sqref="B1403:J1403">
    <cfRule type="expression" dxfId="1460" priority="1725">
      <formula>$D1402=""</formula>
    </cfRule>
  </conditionalFormatting>
  <conditionalFormatting sqref="B1402:E1403">
    <cfRule type="expression" dxfId="1459" priority="1726">
      <formula>MOD($B1402,2)=0</formula>
    </cfRule>
    <cfRule type="expression" dxfId="1458" priority="1727">
      <formula>MOD($B1402,2)=1</formula>
    </cfRule>
  </conditionalFormatting>
  <conditionalFormatting sqref="B1404:J1404">
    <cfRule type="expression" dxfId="1457" priority="1716">
      <formula>$D1404=""</formula>
    </cfRule>
  </conditionalFormatting>
  <conditionalFormatting sqref="B1405:J1405">
    <cfRule type="expression" dxfId="1456" priority="1717">
      <formula>$D1404=""</formula>
    </cfRule>
  </conditionalFormatting>
  <conditionalFormatting sqref="B1404:E1405">
    <cfRule type="expression" dxfId="1455" priority="1718">
      <formula>MOD($B1404,2)=0</formula>
    </cfRule>
    <cfRule type="expression" dxfId="1454" priority="1719">
      <formula>MOD($B1404,2)=1</formula>
    </cfRule>
  </conditionalFormatting>
  <conditionalFormatting sqref="B1406:J1406">
    <cfRule type="expression" dxfId="1453" priority="1708">
      <formula>$D1406=""</formula>
    </cfRule>
  </conditionalFormatting>
  <conditionalFormatting sqref="B1407:J1407">
    <cfRule type="expression" dxfId="1452" priority="1709">
      <formula>$D1406=""</formula>
    </cfRule>
  </conditionalFormatting>
  <conditionalFormatting sqref="B1406:E1407">
    <cfRule type="expression" dxfId="1451" priority="1710">
      <formula>MOD($B1406,2)=0</formula>
    </cfRule>
    <cfRule type="expression" dxfId="1450" priority="1711">
      <formula>MOD($B1406,2)=1</formula>
    </cfRule>
  </conditionalFormatting>
  <conditionalFormatting sqref="B1408:J1408">
    <cfRule type="expression" dxfId="1449" priority="1700">
      <formula>$D1408=""</formula>
    </cfRule>
  </conditionalFormatting>
  <conditionalFormatting sqref="B1409:J1409">
    <cfRule type="expression" dxfId="1448" priority="1701">
      <formula>$D1408=""</formula>
    </cfRule>
  </conditionalFormatting>
  <conditionalFormatting sqref="B1408:E1409">
    <cfRule type="expression" dxfId="1447" priority="1702">
      <formula>MOD($B1408,2)=0</formula>
    </cfRule>
    <cfRule type="expression" dxfId="1446" priority="1703">
      <formula>MOD($B1408,2)=1</formula>
    </cfRule>
  </conditionalFormatting>
  <conditionalFormatting sqref="B1410:J1410">
    <cfRule type="expression" dxfId="1445" priority="1692">
      <formula>$D1410=""</formula>
    </cfRule>
  </conditionalFormatting>
  <conditionalFormatting sqref="B1411:J1411">
    <cfRule type="expression" dxfId="1444" priority="1693">
      <formula>$D1410=""</formula>
    </cfRule>
  </conditionalFormatting>
  <conditionalFormatting sqref="B1410:E1411">
    <cfRule type="expression" dxfId="1443" priority="1694">
      <formula>MOD($B1410,2)=0</formula>
    </cfRule>
    <cfRule type="expression" dxfId="1442" priority="1695">
      <formula>MOD($B1410,2)=1</formula>
    </cfRule>
  </conditionalFormatting>
  <conditionalFormatting sqref="B1412:J1412">
    <cfRule type="expression" dxfId="1441" priority="1684">
      <formula>$D1412=""</formula>
    </cfRule>
  </conditionalFormatting>
  <conditionalFormatting sqref="B1413:J1413">
    <cfRule type="expression" dxfId="1440" priority="1685">
      <formula>$D1412=""</formula>
    </cfRule>
  </conditionalFormatting>
  <conditionalFormatting sqref="B1412:E1413">
    <cfRule type="expression" dxfId="1439" priority="1686">
      <formula>MOD($B1412,2)=0</formula>
    </cfRule>
    <cfRule type="expression" dxfId="1438" priority="1687">
      <formula>MOD($B1412,2)=1</formula>
    </cfRule>
  </conditionalFormatting>
  <conditionalFormatting sqref="B1414:J1414">
    <cfRule type="expression" dxfId="1437" priority="1676">
      <formula>$D1414=""</formula>
    </cfRule>
  </conditionalFormatting>
  <conditionalFormatting sqref="B1415:J1415">
    <cfRule type="expression" dxfId="1436" priority="1677">
      <formula>$D1414=""</formula>
    </cfRule>
  </conditionalFormatting>
  <conditionalFormatting sqref="B1414:E1415">
    <cfRule type="expression" dxfId="1435" priority="1678">
      <formula>MOD($B1414,2)=0</formula>
    </cfRule>
    <cfRule type="expression" dxfId="1434" priority="1679">
      <formula>MOD($B1414,2)=1</formula>
    </cfRule>
  </conditionalFormatting>
  <conditionalFormatting sqref="B1416:J1416">
    <cfRule type="expression" dxfId="1433" priority="1668">
      <formula>$D1416=""</formula>
    </cfRule>
  </conditionalFormatting>
  <conditionalFormatting sqref="B1417:J1417">
    <cfRule type="expression" dxfId="1432" priority="1669">
      <formula>$D1416=""</formula>
    </cfRule>
  </conditionalFormatting>
  <conditionalFormatting sqref="B1416:E1417">
    <cfRule type="expression" dxfId="1431" priority="1670">
      <formula>MOD($B1416,2)=0</formula>
    </cfRule>
    <cfRule type="expression" dxfId="1430" priority="1671">
      <formula>MOD($B1416,2)=1</formula>
    </cfRule>
  </conditionalFormatting>
  <conditionalFormatting sqref="B1418:J1418">
    <cfRule type="expression" dxfId="1429" priority="1660">
      <formula>$D1418=""</formula>
    </cfRule>
  </conditionalFormatting>
  <conditionalFormatting sqref="B1419:J1419">
    <cfRule type="expression" dxfId="1428" priority="1661">
      <formula>$D1418=""</formula>
    </cfRule>
  </conditionalFormatting>
  <conditionalFormatting sqref="B1418:E1419">
    <cfRule type="expression" dxfId="1427" priority="1662">
      <formula>MOD($B1418,2)=0</formula>
    </cfRule>
    <cfRule type="expression" dxfId="1426" priority="1663">
      <formula>MOD($B1418,2)=1</formula>
    </cfRule>
  </conditionalFormatting>
  <conditionalFormatting sqref="B1420:J1420">
    <cfRule type="expression" dxfId="1425" priority="1652">
      <formula>$D1420=""</formula>
    </cfRule>
  </conditionalFormatting>
  <conditionalFormatting sqref="B1421:J1421">
    <cfRule type="expression" dxfId="1424" priority="1653">
      <formula>$D1420=""</formula>
    </cfRule>
  </conditionalFormatting>
  <conditionalFormatting sqref="B1420:E1421">
    <cfRule type="expression" dxfId="1423" priority="1654">
      <formula>MOD($B1420,2)=0</formula>
    </cfRule>
    <cfRule type="expression" dxfId="1422" priority="1655">
      <formula>MOD($B1420,2)=1</formula>
    </cfRule>
  </conditionalFormatting>
  <conditionalFormatting sqref="B1422:J1422">
    <cfRule type="expression" dxfId="1421" priority="1644">
      <formula>$D1422=""</formula>
    </cfRule>
  </conditionalFormatting>
  <conditionalFormatting sqref="B1423:J1423">
    <cfRule type="expression" dxfId="1420" priority="1645">
      <formula>$D1422=""</formula>
    </cfRule>
  </conditionalFormatting>
  <conditionalFormatting sqref="B1422:E1423">
    <cfRule type="expression" dxfId="1419" priority="1646">
      <formula>MOD($B1422,2)=0</formula>
    </cfRule>
    <cfRule type="expression" dxfId="1418" priority="1647">
      <formula>MOD($B1422,2)=1</formula>
    </cfRule>
  </conditionalFormatting>
  <conditionalFormatting sqref="B1424:J1424">
    <cfRule type="expression" dxfId="1417" priority="1636">
      <formula>$D1424=""</formula>
    </cfRule>
  </conditionalFormatting>
  <conditionalFormatting sqref="B1425:J1425">
    <cfRule type="expression" dxfId="1416" priority="1637">
      <formula>$D1424=""</formula>
    </cfRule>
  </conditionalFormatting>
  <conditionalFormatting sqref="B1424:E1425">
    <cfRule type="expression" dxfId="1415" priority="1638">
      <formula>MOD($B1424,2)=0</formula>
    </cfRule>
    <cfRule type="expression" dxfId="1414" priority="1639">
      <formula>MOD($B1424,2)=1</formula>
    </cfRule>
  </conditionalFormatting>
  <conditionalFormatting sqref="B1426:J1426">
    <cfRule type="expression" dxfId="1413" priority="1628">
      <formula>$D1426=""</formula>
    </cfRule>
  </conditionalFormatting>
  <conditionalFormatting sqref="B1427:J1427">
    <cfRule type="expression" dxfId="1412" priority="1629">
      <formula>$D1426=""</formula>
    </cfRule>
  </conditionalFormatting>
  <conditionalFormatting sqref="B1426:E1427">
    <cfRule type="expression" dxfId="1411" priority="1630">
      <formula>MOD($B1426,2)=0</formula>
    </cfRule>
    <cfRule type="expression" dxfId="1410" priority="1631">
      <formula>MOD($B1426,2)=1</formula>
    </cfRule>
  </conditionalFormatting>
  <conditionalFormatting sqref="B1428:J1428">
    <cfRule type="expression" dxfId="1409" priority="1620">
      <formula>$D1428=""</formula>
    </cfRule>
  </conditionalFormatting>
  <conditionalFormatting sqref="B1429:J1429">
    <cfRule type="expression" dxfId="1408" priority="1621">
      <formula>$D1428=""</formula>
    </cfRule>
  </conditionalFormatting>
  <conditionalFormatting sqref="B1428:E1429">
    <cfRule type="expression" dxfId="1407" priority="1622">
      <formula>MOD($B1428,2)=0</formula>
    </cfRule>
    <cfRule type="expression" dxfId="1406" priority="1623">
      <formula>MOD($B1428,2)=1</formula>
    </cfRule>
  </conditionalFormatting>
  <conditionalFormatting sqref="B1430:J1430">
    <cfRule type="expression" dxfId="1405" priority="1612">
      <formula>$D1430=""</formula>
    </cfRule>
  </conditionalFormatting>
  <conditionalFormatting sqref="B1431:J1431">
    <cfRule type="expression" dxfId="1404" priority="1613">
      <formula>$D1430=""</formula>
    </cfRule>
  </conditionalFormatting>
  <conditionalFormatting sqref="B1430:E1431">
    <cfRule type="expression" dxfId="1403" priority="1614">
      <formula>MOD($B1430,2)=0</formula>
    </cfRule>
    <cfRule type="expression" dxfId="1402" priority="1615">
      <formula>MOD($B1430,2)=1</formula>
    </cfRule>
  </conditionalFormatting>
  <conditionalFormatting sqref="B1432:J1432">
    <cfRule type="expression" dxfId="1401" priority="1604">
      <formula>$D1432=""</formula>
    </cfRule>
  </conditionalFormatting>
  <conditionalFormatting sqref="B1433:J1433">
    <cfRule type="expression" dxfId="1400" priority="1605">
      <formula>$D1432=""</formula>
    </cfRule>
  </conditionalFormatting>
  <conditionalFormatting sqref="B1432:E1433">
    <cfRule type="expression" dxfId="1399" priority="1606">
      <formula>MOD($B1432,2)=0</formula>
    </cfRule>
    <cfRule type="expression" dxfId="1398" priority="1607">
      <formula>MOD($B1432,2)=1</formula>
    </cfRule>
  </conditionalFormatting>
  <conditionalFormatting sqref="B1434:J1434">
    <cfRule type="expression" dxfId="1397" priority="1596">
      <formula>$D1434=""</formula>
    </cfRule>
  </conditionalFormatting>
  <conditionalFormatting sqref="B1435:J1435">
    <cfRule type="expression" dxfId="1396" priority="1597">
      <formula>$D1434=""</formula>
    </cfRule>
  </conditionalFormatting>
  <conditionalFormatting sqref="B1434:E1435">
    <cfRule type="expression" dxfId="1395" priority="1598">
      <formula>MOD($B1434,2)=0</formula>
    </cfRule>
    <cfRule type="expression" dxfId="1394" priority="1599">
      <formula>MOD($B1434,2)=1</formula>
    </cfRule>
  </conditionalFormatting>
  <conditionalFormatting sqref="B1436:J1436">
    <cfRule type="expression" dxfId="1393" priority="1588">
      <formula>$D1436=""</formula>
    </cfRule>
  </conditionalFormatting>
  <conditionalFormatting sqref="B1437:J1437">
    <cfRule type="expression" dxfId="1392" priority="1589">
      <formula>$D1436=""</formula>
    </cfRule>
  </conditionalFormatting>
  <conditionalFormatting sqref="B1436:E1437">
    <cfRule type="expression" dxfId="1391" priority="1590">
      <formula>MOD($B1436,2)=0</formula>
    </cfRule>
    <cfRule type="expression" dxfId="1390" priority="1591">
      <formula>MOD($B1436,2)=1</formula>
    </cfRule>
  </conditionalFormatting>
  <conditionalFormatting sqref="B1438:J1438">
    <cfRule type="expression" dxfId="1389" priority="1580">
      <formula>$D1438=""</formula>
    </cfRule>
  </conditionalFormatting>
  <conditionalFormatting sqref="B1439:J1439">
    <cfRule type="expression" dxfId="1388" priority="1581">
      <formula>$D1438=""</formula>
    </cfRule>
  </conditionalFormatting>
  <conditionalFormatting sqref="B1438:E1439">
    <cfRule type="expression" dxfId="1387" priority="1582">
      <formula>MOD($B1438,2)=0</formula>
    </cfRule>
    <cfRule type="expression" dxfId="1386" priority="1583">
      <formula>MOD($B1438,2)=1</formula>
    </cfRule>
  </conditionalFormatting>
  <conditionalFormatting sqref="B1440:J1440">
    <cfRule type="expression" dxfId="1385" priority="1572">
      <formula>$D1440=""</formula>
    </cfRule>
  </conditionalFormatting>
  <conditionalFormatting sqref="B1441:J1441">
    <cfRule type="expression" dxfId="1384" priority="1573">
      <formula>$D1440=""</formula>
    </cfRule>
  </conditionalFormatting>
  <conditionalFormatting sqref="B1440:E1441">
    <cfRule type="expression" dxfId="1383" priority="1574">
      <formula>MOD($B1440,2)=0</formula>
    </cfRule>
    <cfRule type="expression" dxfId="1382" priority="1575">
      <formula>MOD($B1440,2)=1</formula>
    </cfRule>
  </conditionalFormatting>
  <conditionalFormatting sqref="B1442:J1442">
    <cfRule type="expression" dxfId="1381" priority="1564">
      <formula>$D1442=""</formula>
    </cfRule>
  </conditionalFormatting>
  <conditionalFormatting sqref="B1443:J1443">
    <cfRule type="expression" dxfId="1380" priority="1565">
      <formula>$D1442=""</formula>
    </cfRule>
  </conditionalFormatting>
  <conditionalFormatting sqref="B1442:E1443">
    <cfRule type="expression" dxfId="1379" priority="1566">
      <formula>MOD($B1442,2)=0</formula>
    </cfRule>
    <cfRule type="expression" dxfId="1378" priority="1567">
      <formula>MOD($B1442,2)=1</formula>
    </cfRule>
  </conditionalFormatting>
  <conditionalFormatting sqref="B1444:J1444">
    <cfRule type="expression" dxfId="1377" priority="1556">
      <formula>$D1444=""</formula>
    </cfRule>
  </conditionalFormatting>
  <conditionalFormatting sqref="B1445:J1445">
    <cfRule type="expression" dxfId="1376" priority="1557">
      <formula>$D1444=""</formula>
    </cfRule>
  </conditionalFormatting>
  <conditionalFormatting sqref="B1444:E1445">
    <cfRule type="expression" dxfId="1375" priority="1558">
      <formula>MOD($B1444,2)=0</formula>
    </cfRule>
    <cfRule type="expression" dxfId="1374" priority="1559">
      <formula>MOD($B1444,2)=1</formula>
    </cfRule>
  </conditionalFormatting>
  <conditionalFormatting sqref="B1446:J1446">
    <cfRule type="expression" dxfId="1373" priority="1548">
      <formula>$D1446=""</formula>
    </cfRule>
  </conditionalFormatting>
  <conditionalFormatting sqref="B1447:J1447">
    <cfRule type="expression" dxfId="1372" priority="1549">
      <formula>$D1446=""</formula>
    </cfRule>
  </conditionalFormatting>
  <conditionalFormatting sqref="B1446:E1447">
    <cfRule type="expression" dxfId="1371" priority="1550">
      <formula>MOD($B1446,2)=0</formula>
    </cfRule>
    <cfRule type="expression" dxfId="1370" priority="1551">
      <formula>MOD($B1446,2)=1</formula>
    </cfRule>
  </conditionalFormatting>
  <conditionalFormatting sqref="B1448:J1448">
    <cfRule type="expression" dxfId="1369" priority="1540">
      <formula>$D1448=""</formula>
    </cfRule>
  </conditionalFormatting>
  <conditionalFormatting sqref="B1449:J1449">
    <cfRule type="expression" dxfId="1368" priority="1541">
      <formula>$D1448=""</formula>
    </cfRule>
  </conditionalFormatting>
  <conditionalFormatting sqref="B1448:E1449">
    <cfRule type="expression" dxfId="1367" priority="1542">
      <formula>MOD($B1448,2)=0</formula>
    </cfRule>
    <cfRule type="expression" dxfId="1366" priority="1543">
      <formula>MOD($B1448,2)=1</formula>
    </cfRule>
  </conditionalFormatting>
  <conditionalFormatting sqref="B1450:J1450">
    <cfRule type="expression" dxfId="1365" priority="1532">
      <formula>$D1450=""</formula>
    </cfRule>
  </conditionalFormatting>
  <conditionalFormatting sqref="B1451:J1451">
    <cfRule type="expression" dxfId="1364" priority="1533">
      <formula>$D1450=""</formula>
    </cfRule>
  </conditionalFormatting>
  <conditionalFormatting sqref="B1450:E1451">
    <cfRule type="expression" dxfId="1363" priority="1534">
      <formula>MOD($B1450,2)=0</formula>
    </cfRule>
    <cfRule type="expression" dxfId="1362" priority="1535">
      <formula>MOD($B1450,2)=1</formula>
    </cfRule>
  </conditionalFormatting>
  <conditionalFormatting sqref="B1452:J1452">
    <cfRule type="expression" dxfId="1361" priority="1524">
      <formula>$D1452=""</formula>
    </cfRule>
  </conditionalFormatting>
  <conditionalFormatting sqref="B1453:J1453">
    <cfRule type="expression" dxfId="1360" priority="1525">
      <formula>$D1452=""</formula>
    </cfRule>
  </conditionalFormatting>
  <conditionalFormatting sqref="B1452:E1453">
    <cfRule type="expression" dxfId="1359" priority="1526">
      <formula>MOD($B1452,2)=0</formula>
    </cfRule>
    <cfRule type="expression" dxfId="1358" priority="1527">
      <formula>MOD($B1452,2)=1</formula>
    </cfRule>
  </conditionalFormatting>
  <conditionalFormatting sqref="B1454:J1454">
    <cfRule type="expression" dxfId="1357" priority="1516">
      <formula>$D1454=""</formula>
    </cfRule>
  </conditionalFormatting>
  <conditionalFormatting sqref="B1455:J1455">
    <cfRule type="expression" dxfId="1356" priority="1517">
      <formula>$D1454=""</formula>
    </cfRule>
  </conditionalFormatting>
  <conditionalFormatting sqref="B1454:E1455">
    <cfRule type="expression" dxfId="1355" priority="1518">
      <formula>MOD($B1454,2)=0</formula>
    </cfRule>
    <cfRule type="expression" dxfId="1354" priority="1519">
      <formula>MOD($B1454,2)=1</formula>
    </cfRule>
  </conditionalFormatting>
  <conditionalFormatting sqref="B1456:J1456">
    <cfRule type="expression" dxfId="1353" priority="1508">
      <formula>$D1456=""</formula>
    </cfRule>
  </conditionalFormatting>
  <conditionalFormatting sqref="B1457:J1457">
    <cfRule type="expression" dxfId="1352" priority="1509">
      <formula>$D1456=""</formula>
    </cfRule>
  </conditionalFormatting>
  <conditionalFormatting sqref="B1456:E1457">
    <cfRule type="expression" dxfId="1351" priority="1510">
      <formula>MOD($B1456,2)=0</formula>
    </cfRule>
    <cfRule type="expression" dxfId="1350" priority="1511">
      <formula>MOD($B1456,2)=1</formula>
    </cfRule>
  </conditionalFormatting>
  <conditionalFormatting sqref="B1458:J1458">
    <cfRule type="expression" dxfId="1349" priority="1500">
      <formula>$D1458=""</formula>
    </cfRule>
  </conditionalFormatting>
  <conditionalFormatting sqref="B1459:J1459">
    <cfRule type="expression" dxfId="1348" priority="1501">
      <formula>$D1458=""</formula>
    </cfRule>
  </conditionalFormatting>
  <conditionalFormatting sqref="B1458:E1459">
    <cfRule type="expression" dxfId="1347" priority="1502">
      <formula>MOD($B1458,2)=0</formula>
    </cfRule>
    <cfRule type="expression" dxfId="1346" priority="1503">
      <formula>MOD($B1458,2)=1</formula>
    </cfRule>
  </conditionalFormatting>
  <conditionalFormatting sqref="B1460:J1460">
    <cfRule type="expression" dxfId="1345" priority="1492">
      <formula>$D1460=""</formula>
    </cfRule>
  </conditionalFormatting>
  <conditionalFormatting sqref="B1461:J1461">
    <cfRule type="expression" dxfId="1344" priority="1493">
      <formula>$D1460=""</formula>
    </cfRule>
  </conditionalFormatting>
  <conditionalFormatting sqref="B1460:E1461">
    <cfRule type="expression" dxfId="1343" priority="1494">
      <formula>MOD($B1460,2)=0</formula>
    </cfRule>
    <cfRule type="expression" dxfId="1342" priority="1495">
      <formula>MOD($B1460,2)=1</formula>
    </cfRule>
  </conditionalFormatting>
  <conditionalFormatting sqref="B1462:J1462">
    <cfRule type="expression" dxfId="1341" priority="1484">
      <formula>$D1462=""</formula>
    </cfRule>
  </conditionalFormatting>
  <conditionalFormatting sqref="B1463:J1463">
    <cfRule type="expression" dxfId="1340" priority="1485">
      <formula>$D1462=""</formula>
    </cfRule>
  </conditionalFormatting>
  <conditionalFormatting sqref="B1462:E1463">
    <cfRule type="expression" dxfId="1339" priority="1486">
      <formula>MOD($B1462,2)=0</formula>
    </cfRule>
    <cfRule type="expression" dxfId="1338" priority="1487">
      <formula>MOD($B1462,2)=1</formula>
    </cfRule>
  </conditionalFormatting>
  <conditionalFormatting sqref="B1464:J1464">
    <cfRule type="expression" dxfId="1337" priority="1476">
      <formula>$D1464=""</formula>
    </cfRule>
  </conditionalFormatting>
  <conditionalFormatting sqref="B1465:J1465">
    <cfRule type="expression" dxfId="1336" priority="1477">
      <formula>$D1464=""</formula>
    </cfRule>
  </conditionalFormatting>
  <conditionalFormatting sqref="B1464:E1465">
    <cfRule type="expression" dxfId="1335" priority="1478">
      <formula>MOD($B1464,2)=0</formula>
    </cfRule>
    <cfRule type="expression" dxfId="1334" priority="1479">
      <formula>MOD($B1464,2)=1</formula>
    </cfRule>
  </conditionalFormatting>
  <conditionalFormatting sqref="B1466:J1466">
    <cfRule type="expression" dxfId="1333" priority="1468">
      <formula>$D1466=""</formula>
    </cfRule>
  </conditionalFormatting>
  <conditionalFormatting sqref="B1467:J1467">
    <cfRule type="expression" dxfId="1332" priority="1469">
      <formula>$D1466=""</formula>
    </cfRule>
  </conditionalFormatting>
  <conditionalFormatting sqref="B1466:E1467">
    <cfRule type="expression" dxfId="1331" priority="1470">
      <formula>MOD($B1466,2)=0</formula>
    </cfRule>
    <cfRule type="expression" dxfId="1330" priority="1471">
      <formula>MOD($B1466,2)=1</formula>
    </cfRule>
  </conditionalFormatting>
  <conditionalFormatting sqref="B1468:J1468">
    <cfRule type="expression" dxfId="1329" priority="1460">
      <formula>$D1468=""</formula>
    </cfRule>
  </conditionalFormatting>
  <conditionalFormatting sqref="B1469:J1469">
    <cfRule type="expression" dxfId="1328" priority="1461">
      <formula>$D1468=""</formula>
    </cfRule>
  </conditionalFormatting>
  <conditionalFormatting sqref="B1468:E1469">
    <cfRule type="expression" dxfId="1327" priority="1462">
      <formula>MOD($B1468,2)=0</formula>
    </cfRule>
    <cfRule type="expression" dxfId="1326" priority="1463">
      <formula>MOD($B1468,2)=1</formula>
    </cfRule>
  </conditionalFormatting>
  <conditionalFormatting sqref="B1470:J1470">
    <cfRule type="expression" dxfId="1325" priority="1452">
      <formula>$D1470=""</formula>
    </cfRule>
  </conditionalFormatting>
  <conditionalFormatting sqref="B1471:J1471">
    <cfRule type="expression" dxfId="1324" priority="1453">
      <formula>$D1470=""</formula>
    </cfRule>
  </conditionalFormatting>
  <conditionalFormatting sqref="B1470:E1471">
    <cfRule type="expression" dxfId="1323" priority="1454">
      <formula>MOD($B1470,2)=0</formula>
    </cfRule>
    <cfRule type="expression" dxfId="1322" priority="1455">
      <formula>MOD($B1470,2)=1</formula>
    </cfRule>
  </conditionalFormatting>
  <conditionalFormatting sqref="B1472:J1472">
    <cfRule type="expression" dxfId="1321" priority="1444">
      <formula>$D1472=""</formula>
    </cfRule>
  </conditionalFormatting>
  <conditionalFormatting sqref="B1473:J1473">
    <cfRule type="expression" dxfId="1320" priority="1445">
      <formula>$D1472=""</formula>
    </cfRule>
  </conditionalFormatting>
  <conditionalFormatting sqref="B1472:E1473">
    <cfRule type="expression" dxfId="1319" priority="1446">
      <formula>MOD($B1472,2)=0</formula>
    </cfRule>
    <cfRule type="expression" dxfId="1318" priority="1447">
      <formula>MOD($B1472,2)=1</formula>
    </cfRule>
  </conditionalFormatting>
  <conditionalFormatting sqref="B1474:J1474">
    <cfRule type="expression" dxfId="1317" priority="1436">
      <formula>$D1474=""</formula>
    </cfRule>
  </conditionalFormatting>
  <conditionalFormatting sqref="B1475:J1475">
    <cfRule type="expression" dxfId="1316" priority="1437">
      <formula>$D1474=""</formula>
    </cfRule>
  </conditionalFormatting>
  <conditionalFormatting sqref="B1474:E1475">
    <cfRule type="expression" dxfId="1315" priority="1438">
      <formula>MOD($B1474,2)=0</formula>
    </cfRule>
    <cfRule type="expression" dxfId="1314" priority="1439">
      <formula>MOD($B1474,2)=1</formula>
    </cfRule>
  </conditionalFormatting>
  <conditionalFormatting sqref="B1476:J1476">
    <cfRule type="expression" dxfId="1313" priority="1428">
      <formula>$D1476=""</formula>
    </cfRule>
  </conditionalFormatting>
  <conditionalFormatting sqref="B1477:J1477">
    <cfRule type="expression" dxfId="1312" priority="1429">
      <formula>$D1476=""</formula>
    </cfRule>
  </conditionalFormatting>
  <conditionalFormatting sqref="B1476:E1477">
    <cfRule type="expression" dxfId="1311" priority="1430">
      <formula>MOD($B1476,2)=0</formula>
    </cfRule>
    <cfRule type="expression" dxfId="1310" priority="1431">
      <formula>MOD($B1476,2)=1</formula>
    </cfRule>
  </conditionalFormatting>
  <conditionalFormatting sqref="B1478:J1478">
    <cfRule type="expression" dxfId="1309" priority="1420">
      <formula>$D1478=""</formula>
    </cfRule>
  </conditionalFormatting>
  <conditionalFormatting sqref="B1479:J1479">
    <cfRule type="expression" dxfId="1308" priority="1421">
      <formula>$D1478=""</formula>
    </cfRule>
  </conditionalFormatting>
  <conditionalFormatting sqref="B1478:E1479">
    <cfRule type="expression" dxfId="1307" priority="1422">
      <formula>MOD($B1478,2)=0</formula>
    </cfRule>
    <cfRule type="expression" dxfId="1306" priority="1423">
      <formula>MOD($B1478,2)=1</formula>
    </cfRule>
  </conditionalFormatting>
  <conditionalFormatting sqref="B1480:J1480">
    <cfRule type="expression" dxfId="1305" priority="1412">
      <formula>$D1480=""</formula>
    </cfRule>
  </conditionalFormatting>
  <conditionalFormatting sqref="B1481:J1481">
    <cfRule type="expression" dxfId="1304" priority="1413">
      <formula>$D1480=""</formula>
    </cfRule>
  </conditionalFormatting>
  <conditionalFormatting sqref="B1480:E1481">
    <cfRule type="expression" dxfId="1303" priority="1414">
      <formula>MOD($B1480,2)=0</formula>
    </cfRule>
    <cfRule type="expression" dxfId="1302" priority="1415">
      <formula>MOD($B1480,2)=1</formula>
    </cfRule>
  </conditionalFormatting>
  <conditionalFormatting sqref="B1482:J1482">
    <cfRule type="expression" dxfId="1301" priority="1404">
      <formula>$D1482=""</formula>
    </cfRule>
  </conditionalFormatting>
  <conditionalFormatting sqref="B1483:J1483">
    <cfRule type="expression" dxfId="1300" priority="1405">
      <formula>$D1482=""</formula>
    </cfRule>
  </conditionalFormatting>
  <conditionalFormatting sqref="B1482:E1483">
    <cfRule type="expression" dxfId="1299" priority="1406">
      <formula>MOD($B1482,2)=0</formula>
    </cfRule>
    <cfRule type="expression" dxfId="1298" priority="1407">
      <formula>MOD($B1482,2)=1</formula>
    </cfRule>
  </conditionalFormatting>
  <conditionalFormatting sqref="B1484:J1484">
    <cfRule type="expression" dxfId="1297" priority="1396">
      <formula>$D1484=""</formula>
    </cfRule>
  </conditionalFormatting>
  <conditionalFormatting sqref="B1485:J1485">
    <cfRule type="expression" dxfId="1296" priority="1397">
      <formula>$D1484=""</formula>
    </cfRule>
  </conditionalFormatting>
  <conditionalFormatting sqref="B1484:E1485">
    <cfRule type="expression" dxfId="1295" priority="1398">
      <formula>MOD($B1484,2)=0</formula>
    </cfRule>
    <cfRule type="expression" dxfId="1294" priority="1399">
      <formula>MOD($B1484,2)=1</formula>
    </cfRule>
  </conditionalFormatting>
  <conditionalFormatting sqref="B1486:J1486">
    <cfRule type="expression" dxfId="1293" priority="1388">
      <formula>$D1486=""</formula>
    </cfRule>
  </conditionalFormatting>
  <conditionalFormatting sqref="B1487:J1487">
    <cfRule type="expression" dxfId="1292" priority="1389">
      <formula>$D1486=""</formula>
    </cfRule>
  </conditionalFormatting>
  <conditionalFormatting sqref="B1486:E1487">
    <cfRule type="expression" dxfId="1291" priority="1390">
      <formula>MOD($B1486,2)=0</formula>
    </cfRule>
    <cfRule type="expression" dxfId="1290" priority="1391">
      <formula>MOD($B1486,2)=1</formula>
    </cfRule>
  </conditionalFormatting>
  <conditionalFormatting sqref="B1488:J1488">
    <cfRule type="expression" dxfId="1289" priority="1380">
      <formula>$D1488=""</formula>
    </cfRule>
  </conditionalFormatting>
  <conditionalFormatting sqref="B1489:J1489">
    <cfRule type="expression" dxfId="1288" priority="1381">
      <formula>$D1488=""</formula>
    </cfRule>
  </conditionalFormatting>
  <conditionalFormatting sqref="B1488:E1489">
    <cfRule type="expression" dxfId="1287" priority="1382">
      <formula>MOD($B1488,2)=0</formula>
    </cfRule>
    <cfRule type="expression" dxfId="1286" priority="1383">
      <formula>MOD($B1488,2)=1</formula>
    </cfRule>
  </conditionalFormatting>
  <conditionalFormatting sqref="B1490:J1490">
    <cfRule type="expression" dxfId="1285" priority="1372">
      <formula>$D1490=""</formula>
    </cfRule>
  </conditionalFormatting>
  <conditionalFormatting sqref="B1491:J1491">
    <cfRule type="expression" dxfId="1284" priority="1373">
      <formula>$D1490=""</formula>
    </cfRule>
  </conditionalFormatting>
  <conditionalFormatting sqref="B1490:E1491">
    <cfRule type="expression" dxfId="1283" priority="1374">
      <formula>MOD($B1490,2)=0</formula>
    </cfRule>
    <cfRule type="expression" dxfId="1282" priority="1375">
      <formula>MOD($B1490,2)=1</formula>
    </cfRule>
  </conditionalFormatting>
  <conditionalFormatting sqref="B1492:J1492">
    <cfRule type="expression" dxfId="1281" priority="1364">
      <formula>$D1492=""</formula>
    </cfRule>
  </conditionalFormatting>
  <conditionalFormatting sqref="B1493:J1493">
    <cfRule type="expression" dxfId="1280" priority="1365">
      <formula>$D1492=""</formula>
    </cfRule>
  </conditionalFormatting>
  <conditionalFormatting sqref="B1492:E1493">
    <cfRule type="expression" dxfId="1279" priority="1366">
      <formula>MOD($B1492,2)=0</formula>
    </cfRule>
    <cfRule type="expression" dxfId="1278" priority="1367">
      <formula>MOD($B1492,2)=1</formula>
    </cfRule>
  </conditionalFormatting>
  <conditionalFormatting sqref="B1494:J1494">
    <cfRule type="expression" dxfId="1277" priority="1356">
      <formula>$D1494=""</formula>
    </cfRule>
  </conditionalFormatting>
  <conditionalFormatting sqref="B1495:J1495">
    <cfRule type="expression" dxfId="1276" priority="1357">
      <formula>$D1494=""</formula>
    </cfRule>
  </conditionalFormatting>
  <conditionalFormatting sqref="B1494:E1495">
    <cfRule type="expression" dxfId="1275" priority="1358">
      <formula>MOD($B1494,2)=0</formula>
    </cfRule>
    <cfRule type="expression" dxfId="1274" priority="1359">
      <formula>MOD($B1494,2)=1</formula>
    </cfRule>
  </conditionalFormatting>
  <conditionalFormatting sqref="B1496:J1496">
    <cfRule type="expression" dxfId="1273" priority="1348">
      <formula>$D1496=""</formula>
    </cfRule>
  </conditionalFormatting>
  <conditionalFormatting sqref="B1497:J1497">
    <cfRule type="expression" dxfId="1272" priority="1349">
      <formula>$D1496=""</formula>
    </cfRule>
  </conditionalFormatting>
  <conditionalFormatting sqref="B1496:E1497">
    <cfRule type="expression" dxfId="1271" priority="1350">
      <formula>MOD($B1496,2)=0</formula>
    </cfRule>
    <cfRule type="expression" dxfId="1270" priority="1351">
      <formula>MOD($B1496,2)=1</formula>
    </cfRule>
  </conditionalFormatting>
  <conditionalFormatting sqref="B1498:J1498">
    <cfRule type="expression" dxfId="1269" priority="1340">
      <formula>$D1498=""</formula>
    </cfRule>
  </conditionalFormatting>
  <conditionalFormatting sqref="B1499:J1499">
    <cfRule type="expression" dxfId="1268" priority="1341">
      <formula>$D1498=""</formula>
    </cfRule>
  </conditionalFormatting>
  <conditionalFormatting sqref="B1498:E1499">
    <cfRule type="expression" dxfId="1267" priority="1342">
      <formula>MOD($B1498,2)=0</formula>
    </cfRule>
    <cfRule type="expression" dxfId="1266" priority="1343">
      <formula>MOD($B1498,2)=1</formula>
    </cfRule>
  </conditionalFormatting>
  <conditionalFormatting sqref="B1500:J1500">
    <cfRule type="expression" dxfId="1265" priority="1332">
      <formula>$D1500=""</formula>
    </cfRule>
  </conditionalFormatting>
  <conditionalFormatting sqref="B1501:J1501">
    <cfRule type="expression" dxfId="1264" priority="1333">
      <formula>$D1500=""</formula>
    </cfRule>
  </conditionalFormatting>
  <conditionalFormatting sqref="B1500:E1501">
    <cfRule type="expression" dxfId="1263" priority="1334">
      <formula>MOD($B1500,2)=0</formula>
    </cfRule>
    <cfRule type="expression" dxfId="1262" priority="1335">
      <formula>MOD($B1500,2)=1</formula>
    </cfRule>
  </conditionalFormatting>
  <conditionalFormatting sqref="B1502:J1502">
    <cfRule type="expression" dxfId="1261" priority="1324">
      <formula>$D1502=""</formula>
    </cfRule>
  </conditionalFormatting>
  <conditionalFormatting sqref="B1503:J1503">
    <cfRule type="expression" dxfId="1260" priority="1325">
      <formula>$D1502=""</formula>
    </cfRule>
  </conditionalFormatting>
  <conditionalFormatting sqref="B1502:E1503">
    <cfRule type="expression" dxfId="1259" priority="1326">
      <formula>MOD($B1502,2)=0</formula>
    </cfRule>
    <cfRule type="expression" dxfId="1258" priority="1327">
      <formula>MOD($B1502,2)=1</formula>
    </cfRule>
  </conditionalFormatting>
  <conditionalFormatting sqref="B1504:J1504">
    <cfRule type="expression" dxfId="1257" priority="1316">
      <formula>$D1504=""</formula>
    </cfRule>
  </conditionalFormatting>
  <conditionalFormatting sqref="B1505:J1505">
    <cfRule type="expression" dxfId="1256" priority="1317">
      <formula>$D1504=""</formula>
    </cfRule>
  </conditionalFormatting>
  <conditionalFormatting sqref="B1504:E1505">
    <cfRule type="expression" dxfId="1255" priority="1318">
      <formula>MOD($B1504,2)=0</formula>
    </cfRule>
    <cfRule type="expression" dxfId="1254" priority="1319">
      <formula>MOD($B1504,2)=1</formula>
    </cfRule>
  </conditionalFormatting>
  <conditionalFormatting sqref="B1506:J1506">
    <cfRule type="expression" dxfId="1253" priority="1308">
      <formula>$D1506=""</formula>
    </cfRule>
  </conditionalFormatting>
  <conditionalFormatting sqref="B1507:J1507">
    <cfRule type="expression" dxfId="1252" priority="1309">
      <formula>$D1506=""</formula>
    </cfRule>
  </conditionalFormatting>
  <conditionalFormatting sqref="B1506:E1507">
    <cfRule type="expression" dxfId="1251" priority="1310">
      <formula>MOD($B1506,2)=0</formula>
    </cfRule>
    <cfRule type="expression" dxfId="1250" priority="1311">
      <formula>MOD($B1506,2)=1</formula>
    </cfRule>
  </conditionalFormatting>
  <conditionalFormatting sqref="B1508:J1508">
    <cfRule type="expression" dxfId="1249" priority="1300">
      <formula>$D1508=""</formula>
    </cfRule>
  </conditionalFormatting>
  <conditionalFormatting sqref="B1509:J1509">
    <cfRule type="expression" dxfId="1248" priority="1301">
      <formula>$D1508=""</formula>
    </cfRule>
  </conditionalFormatting>
  <conditionalFormatting sqref="B1508:E1509">
    <cfRule type="expression" dxfId="1247" priority="1302">
      <formula>MOD($B1508,2)=0</formula>
    </cfRule>
    <cfRule type="expression" dxfId="1246" priority="1303">
      <formula>MOD($B1508,2)=1</formula>
    </cfRule>
  </conditionalFormatting>
  <conditionalFormatting sqref="B1510:J1510">
    <cfRule type="expression" dxfId="1245" priority="1292">
      <formula>$D1510=""</formula>
    </cfRule>
  </conditionalFormatting>
  <conditionalFormatting sqref="B1511:J1511">
    <cfRule type="expression" dxfId="1244" priority="1293">
      <formula>$D1510=""</formula>
    </cfRule>
  </conditionalFormatting>
  <conditionalFormatting sqref="B1510:E1511">
    <cfRule type="expression" dxfId="1243" priority="1294">
      <formula>MOD($B1510,2)=0</formula>
    </cfRule>
    <cfRule type="expression" dxfId="1242" priority="1295">
      <formula>MOD($B1510,2)=1</formula>
    </cfRule>
  </conditionalFormatting>
  <conditionalFormatting sqref="B1512:J1512">
    <cfRule type="expression" dxfId="1241" priority="1284">
      <formula>$D1512=""</formula>
    </cfRule>
  </conditionalFormatting>
  <conditionalFormatting sqref="B1513:J1513">
    <cfRule type="expression" dxfId="1240" priority="1285">
      <formula>$D1512=""</formula>
    </cfRule>
  </conditionalFormatting>
  <conditionalFormatting sqref="B1512:E1513">
    <cfRule type="expression" dxfId="1239" priority="1286">
      <formula>MOD($B1512,2)=0</formula>
    </cfRule>
    <cfRule type="expression" dxfId="1238" priority="1287">
      <formula>MOD($B1512,2)=1</formula>
    </cfRule>
  </conditionalFormatting>
  <conditionalFormatting sqref="B1514:J1514">
    <cfRule type="expression" dxfId="1237" priority="1276">
      <formula>$D1514=""</formula>
    </cfRule>
  </conditionalFormatting>
  <conditionalFormatting sqref="B1515:J1515">
    <cfRule type="expression" dxfId="1236" priority="1277">
      <formula>$D1514=""</formula>
    </cfRule>
  </conditionalFormatting>
  <conditionalFormatting sqref="B1514:E1515">
    <cfRule type="expression" dxfId="1235" priority="1278">
      <formula>MOD($B1514,2)=0</formula>
    </cfRule>
    <cfRule type="expression" dxfId="1234" priority="1279">
      <formula>MOD($B1514,2)=1</formula>
    </cfRule>
  </conditionalFormatting>
  <conditionalFormatting sqref="B1516:J1516">
    <cfRule type="expression" dxfId="1233" priority="1268">
      <formula>$D1516=""</formula>
    </cfRule>
  </conditionalFormatting>
  <conditionalFormatting sqref="B1517:J1517">
    <cfRule type="expression" dxfId="1232" priority="1269">
      <formula>$D1516=""</formula>
    </cfRule>
  </conditionalFormatting>
  <conditionalFormatting sqref="B1516:E1517">
    <cfRule type="expression" dxfId="1231" priority="1270">
      <formula>MOD($B1516,2)=0</formula>
    </cfRule>
    <cfRule type="expression" dxfId="1230" priority="1271">
      <formula>MOD($B1516,2)=1</formula>
    </cfRule>
  </conditionalFormatting>
  <conditionalFormatting sqref="B1518:J1518">
    <cfRule type="expression" dxfId="1229" priority="1260">
      <formula>$D1518=""</formula>
    </cfRule>
  </conditionalFormatting>
  <conditionalFormatting sqref="B1519:J1519">
    <cfRule type="expression" dxfId="1228" priority="1261">
      <formula>$D1518=""</formula>
    </cfRule>
  </conditionalFormatting>
  <conditionalFormatting sqref="B1518:E1519">
    <cfRule type="expression" dxfId="1227" priority="1262">
      <formula>MOD($B1518,2)=0</formula>
    </cfRule>
    <cfRule type="expression" dxfId="1226" priority="1263">
      <formula>MOD($B1518,2)=1</formula>
    </cfRule>
  </conditionalFormatting>
  <conditionalFormatting sqref="B1520:J1520">
    <cfRule type="expression" dxfId="1225" priority="1252">
      <formula>$D1520=""</formula>
    </cfRule>
  </conditionalFormatting>
  <conditionalFormatting sqref="B1521:J1521">
    <cfRule type="expression" dxfId="1224" priority="1253">
      <formula>$D1520=""</formula>
    </cfRule>
  </conditionalFormatting>
  <conditionalFormatting sqref="B1520:E1521">
    <cfRule type="expression" dxfId="1223" priority="1254">
      <formula>MOD($B1520,2)=0</formula>
    </cfRule>
    <cfRule type="expression" dxfId="1222" priority="1255">
      <formula>MOD($B1520,2)=1</formula>
    </cfRule>
  </conditionalFormatting>
  <conditionalFormatting sqref="B1522:J1522">
    <cfRule type="expression" dxfId="1221" priority="1244">
      <formula>$D1522=""</formula>
    </cfRule>
  </conditionalFormatting>
  <conditionalFormatting sqref="B1523:J1523">
    <cfRule type="expression" dxfId="1220" priority="1245">
      <formula>$D1522=""</formula>
    </cfRule>
  </conditionalFormatting>
  <conditionalFormatting sqref="B1522:E1523">
    <cfRule type="expression" dxfId="1219" priority="1246">
      <formula>MOD($B1522,2)=0</formula>
    </cfRule>
    <cfRule type="expression" dxfId="1218" priority="1247">
      <formula>MOD($B1522,2)=1</formula>
    </cfRule>
  </conditionalFormatting>
  <conditionalFormatting sqref="B1524:J1524">
    <cfRule type="expression" dxfId="1217" priority="1236">
      <formula>$D1524=""</formula>
    </cfRule>
  </conditionalFormatting>
  <conditionalFormatting sqref="B1525:J1525">
    <cfRule type="expression" dxfId="1216" priority="1237">
      <formula>$D1524=""</formula>
    </cfRule>
  </conditionalFormatting>
  <conditionalFormatting sqref="B1524:E1525">
    <cfRule type="expression" dxfId="1215" priority="1238">
      <formula>MOD($B1524,2)=0</formula>
    </cfRule>
    <cfRule type="expression" dxfId="1214" priority="1239">
      <formula>MOD($B1524,2)=1</formula>
    </cfRule>
  </conditionalFormatting>
  <conditionalFormatting sqref="B1526:J1526">
    <cfRule type="expression" dxfId="1213" priority="1228">
      <formula>$D1526=""</formula>
    </cfRule>
  </conditionalFormatting>
  <conditionalFormatting sqref="B1527:J1527">
    <cfRule type="expression" dxfId="1212" priority="1229">
      <formula>$D1526=""</formula>
    </cfRule>
  </conditionalFormatting>
  <conditionalFormatting sqref="B1526:E1527">
    <cfRule type="expression" dxfId="1211" priority="1230">
      <formula>MOD($B1526,2)=0</formula>
    </cfRule>
    <cfRule type="expression" dxfId="1210" priority="1231">
      <formula>MOD($B1526,2)=1</formula>
    </cfRule>
  </conditionalFormatting>
  <conditionalFormatting sqref="B1528:J1528">
    <cfRule type="expression" dxfId="1209" priority="1220">
      <formula>$D1528=""</formula>
    </cfRule>
  </conditionalFormatting>
  <conditionalFormatting sqref="B1529:J1529">
    <cfRule type="expression" dxfId="1208" priority="1221">
      <formula>$D1528=""</formula>
    </cfRule>
  </conditionalFormatting>
  <conditionalFormatting sqref="B1528:E1529">
    <cfRule type="expression" dxfId="1207" priority="1222">
      <formula>MOD($B1528,2)=0</formula>
    </cfRule>
    <cfRule type="expression" dxfId="1206" priority="1223">
      <formula>MOD($B1528,2)=1</formula>
    </cfRule>
  </conditionalFormatting>
  <conditionalFormatting sqref="B1530:J1530">
    <cfRule type="expression" dxfId="1205" priority="1212">
      <formula>$D1530=""</formula>
    </cfRule>
  </conditionalFormatting>
  <conditionalFormatting sqref="B1531:J1531">
    <cfRule type="expression" dxfId="1204" priority="1213">
      <formula>$D1530=""</formula>
    </cfRule>
  </conditionalFormatting>
  <conditionalFormatting sqref="B1530:E1531">
    <cfRule type="expression" dxfId="1203" priority="1214">
      <formula>MOD($B1530,2)=0</formula>
    </cfRule>
    <cfRule type="expression" dxfId="1202" priority="1215">
      <formula>MOD($B1530,2)=1</formula>
    </cfRule>
  </conditionalFormatting>
  <conditionalFormatting sqref="B1532:J1532">
    <cfRule type="expression" dxfId="1201" priority="1204">
      <formula>$D1532=""</formula>
    </cfRule>
  </conditionalFormatting>
  <conditionalFormatting sqref="B1533:J1533">
    <cfRule type="expression" dxfId="1200" priority="1205">
      <formula>$D1532=""</formula>
    </cfRule>
  </conditionalFormatting>
  <conditionalFormatting sqref="B1532:E1533">
    <cfRule type="expression" dxfId="1199" priority="1206">
      <formula>MOD($B1532,2)=0</formula>
    </cfRule>
    <cfRule type="expression" dxfId="1198" priority="1207">
      <formula>MOD($B1532,2)=1</formula>
    </cfRule>
  </conditionalFormatting>
  <conditionalFormatting sqref="B1534:J1534">
    <cfRule type="expression" dxfId="1197" priority="1196">
      <formula>$D1534=""</formula>
    </cfRule>
  </conditionalFormatting>
  <conditionalFormatting sqref="B1535:J1535">
    <cfRule type="expression" dxfId="1196" priority="1197">
      <formula>$D1534=""</formula>
    </cfRule>
  </conditionalFormatting>
  <conditionalFormatting sqref="B1534:E1535">
    <cfRule type="expression" dxfId="1195" priority="1198">
      <formula>MOD($B1534,2)=0</formula>
    </cfRule>
    <cfRule type="expression" dxfId="1194" priority="1199">
      <formula>MOD($B1534,2)=1</formula>
    </cfRule>
  </conditionalFormatting>
  <conditionalFormatting sqref="B1536:J1536">
    <cfRule type="expression" dxfId="1193" priority="1188">
      <formula>$D1536=""</formula>
    </cfRule>
  </conditionalFormatting>
  <conditionalFormatting sqref="B1537:J1537">
    <cfRule type="expression" dxfId="1192" priority="1189">
      <formula>$D1536=""</formula>
    </cfRule>
  </conditionalFormatting>
  <conditionalFormatting sqref="B1536:E1537">
    <cfRule type="expression" dxfId="1191" priority="1190">
      <formula>MOD($B1536,2)=0</formula>
    </cfRule>
    <cfRule type="expression" dxfId="1190" priority="1191">
      <formula>MOD($B1536,2)=1</formula>
    </cfRule>
  </conditionalFormatting>
  <conditionalFormatting sqref="B1538:J1538">
    <cfRule type="expression" dxfId="1189" priority="1180">
      <formula>$D1538=""</formula>
    </cfRule>
  </conditionalFormatting>
  <conditionalFormatting sqref="B1539:J1539">
    <cfRule type="expression" dxfId="1188" priority="1181">
      <formula>$D1538=""</formula>
    </cfRule>
  </conditionalFormatting>
  <conditionalFormatting sqref="B1538:E1539">
    <cfRule type="expression" dxfId="1187" priority="1182">
      <formula>MOD($B1538,2)=0</formula>
    </cfRule>
    <cfRule type="expression" dxfId="1186" priority="1183">
      <formula>MOD($B1538,2)=1</formula>
    </cfRule>
  </conditionalFormatting>
  <conditionalFormatting sqref="B1540:J1540">
    <cfRule type="expression" dxfId="1185" priority="1172">
      <formula>$D1540=""</formula>
    </cfRule>
  </conditionalFormatting>
  <conditionalFormatting sqref="B1541:J1541">
    <cfRule type="expression" dxfId="1184" priority="1173">
      <formula>$D1540=""</formula>
    </cfRule>
  </conditionalFormatting>
  <conditionalFormatting sqref="B1540:E1541">
    <cfRule type="expression" dxfId="1183" priority="1174">
      <formula>MOD($B1540,2)=0</formula>
    </cfRule>
    <cfRule type="expression" dxfId="1182" priority="1175">
      <formula>MOD($B1540,2)=1</formula>
    </cfRule>
  </conditionalFormatting>
  <conditionalFormatting sqref="B1542:J1542">
    <cfRule type="expression" dxfId="1181" priority="1164">
      <formula>$D1542=""</formula>
    </cfRule>
  </conditionalFormatting>
  <conditionalFormatting sqref="B1543:J1543">
    <cfRule type="expression" dxfId="1180" priority="1165">
      <formula>$D1542=""</formula>
    </cfRule>
  </conditionalFormatting>
  <conditionalFormatting sqref="B1542:E1543">
    <cfRule type="expression" dxfId="1179" priority="1166">
      <formula>MOD($B1542,2)=0</formula>
    </cfRule>
    <cfRule type="expression" dxfId="1178" priority="1167">
      <formula>MOD($B1542,2)=1</formula>
    </cfRule>
  </conditionalFormatting>
  <conditionalFormatting sqref="B1544:J1544">
    <cfRule type="expression" dxfId="1177" priority="1156">
      <formula>$D1544=""</formula>
    </cfRule>
  </conditionalFormatting>
  <conditionalFormatting sqref="B1545:J1545">
    <cfRule type="expression" dxfId="1176" priority="1157">
      <formula>$D1544=""</formula>
    </cfRule>
  </conditionalFormatting>
  <conditionalFormatting sqref="B1544:E1545">
    <cfRule type="expression" dxfId="1175" priority="1158">
      <formula>MOD($B1544,2)=0</formula>
    </cfRule>
    <cfRule type="expression" dxfId="1174" priority="1159">
      <formula>MOD($B1544,2)=1</formula>
    </cfRule>
  </conditionalFormatting>
  <conditionalFormatting sqref="B1546:J1546">
    <cfRule type="expression" dxfId="1173" priority="1148">
      <formula>$D1546=""</formula>
    </cfRule>
  </conditionalFormatting>
  <conditionalFormatting sqref="B1547:J1547">
    <cfRule type="expression" dxfId="1172" priority="1149">
      <formula>$D1546=""</formula>
    </cfRule>
  </conditionalFormatting>
  <conditionalFormatting sqref="B1546:E1547">
    <cfRule type="expression" dxfId="1171" priority="1150">
      <formula>MOD($B1546,2)=0</formula>
    </cfRule>
    <cfRule type="expression" dxfId="1170" priority="1151">
      <formula>MOD($B1546,2)=1</formula>
    </cfRule>
  </conditionalFormatting>
  <conditionalFormatting sqref="B1548:J1548">
    <cfRule type="expression" dxfId="1169" priority="1140">
      <formula>$D1548=""</formula>
    </cfRule>
  </conditionalFormatting>
  <conditionalFormatting sqref="B1549:J1549">
    <cfRule type="expression" dxfId="1168" priority="1141">
      <formula>$D1548=""</formula>
    </cfRule>
  </conditionalFormatting>
  <conditionalFormatting sqref="B1548:E1549">
    <cfRule type="expression" dxfId="1167" priority="1142">
      <formula>MOD($B1548,2)=0</formula>
    </cfRule>
    <cfRule type="expression" dxfId="1166" priority="1143">
      <formula>MOD($B1548,2)=1</formula>
    </cfRule>
  </conditionalFormatting>
  <conditionalFormatting sqref="B1550:J1550">
    <cfRule type="expression" dxfId="1165" priority="1132">
      <formula>$D1550=""</formula>
    </cfRule>
  </conditionalFormatting>
  <conditionalFormatting sqref="B1551:J1551">
    <cfRule type="expression" dxfId="1164" priority="1133">
      <formula>$D1550=""</formula>
    </cfRule>
  </conditionalFormatting>
  <conditionalFormatting sqref="B1550:E1551">
    <cfRule type="expression" dxfId="1163" priority="1134">
      <formula>MOD($B1550,2)=0</formula>
    </cfRule>
    <cfRule type="expression" dxfId="1162" priority="1135">
      <formula>MOD($B1550,2)=1</formula>
    </cfRule>
  </conditionalFormatting>
  <conditionalFormatting sqref="B1552:J1552">
    <cfRule type="expression" dxfId="1161" priority="1124">
      <formula>$D1552=""</formula>
    </cfRule>
  </conditionalFormatting>
  <conditionalFormatting sqref="B1553:J1553">
    <cfRule type="expression" dxfId="1160" priority="1125">
      <formula>$D1552=""</formula>
    </cfRule>
  </conditionalFormatting>
  <conditionalFormatting sqref="B1552:E1553">
    <cfRule type="expression" dxfId="1159" priority="1126">
      <formula>MOD($B1552,2)=0</formula>
    </cfRule>
    <cfRule type="expression" dxfId="1158" priority="1127">
      <formula>MOD($B1552,2)=1</formula>
    </cfRule>
  </conditionalFormatting>
  <conditionalFormatting sqref="B1554:J1554">
    <cfRule type="expression" dxfId="1157" priority="1116">
      <formula>$D1554=""</formula>
    </cfRule>
  </conditionalFormatting>
  <conditionalFormatting sqref="B1555:J1555">
    <cfRule type="expression" dxfId="1156" priority="1117">
      <formula>$D1554=""</formula>
    </cfRule>
  </conditionalFormatting>
  <conditionalFormatting sqref="B1554:E1555">
    <cfRule type="expression" dxfId="1155" priority="1118">
      <formula>MOD($B1554,2)=0</formula>
    </cfRule>
    <cfRule type="expression" dxfId="1154" priority="1119">
      <formula>MOD($B1554,2)=1</formula>
    </cfRule>
  </conditionalFormatting>
  <conditionalFormatting sqref="B1556:J1556">
    <cfRule type="expression" dxfId="1153" priority="1108">
      <formula>$D1556=""</formula>
    </cfRule>
  </conditionalFormatting>
  <conditionalFormatting sqref="B1557:J1557">
    <cfRule type="expression" dxfId="1152" priority="1109">
      <formula>$D1556=""</formula>
    </cfRule>
  </conditionalFormatting>
  <conditionalFormatting sqref="B1556:E1557">
    <cfRule type="expression" dxfId="1151" priority="1110">
      <formula>MOD($B1556,2)=0</formula>
    </cfRule>
    <cfRule type="expression" dxfId="1150" priority="1111">
      <formula>MOD($B1556,2)=1</formula>
    </cfRule>
  </conditionalFormatting>
  <conditionalFormatting sqref="B1558:J1558">
    <cfRule type="expression" dxfId="1149" priority="1100">
      <formula>$D1558=""</formula>
    </cfRule>
  </conditionalFormatting>
  <conditionalFormatting sqref="B1559:J1559">
    <cfRule type="expression" dxfId="1148" priority="1101">
      <formula>$D1558=""</formula>
    </cfRule>
  </conditionalFormatting>
  <conditionalFormatting sqref="B1558:E1559">
    <cfRule type="expression" dxfId="1147" priority="1102">
      <formula>MOD($B1558,2)=0</formula>
    </cfRule>
    <cfRule type="expression" dxfId="1146" priority="1103">
      <formula>MOD($B1558,2)=1</formula>
    </cfRule>
  </conditionalFormatting>
  <conditionalFormatting sqref="B1560:J1560">
    <cfRule type="expression" dxfId="1145" priority="1092">
      <formula>$D1560=""</formula>
    </cfRule>
  </conditionalFormatting>
  <conditionalFormatting sqref="B1561:J1561">
    <cfRule type="expression" dxfId="1144" priority="1093">
      <formula>$D1560=""</formula>
    </cfRule>
  </conditionalFormatting>
  <conditionalFormatting sqref="B1560:E1561">
    <cfRule type="expression" dxfId="1143" priority="1094">
      <formula>MOD($B1560,2)=0</formula>
    </cfRule>
    <cfRule type="expression" dxfId="1142" priority="1095">
      <formula>MOD($B1560,2)=1</formula>
    </cfRule>
  </conditionalFormatting>
  <conditionalFormatting sqref="B1562:J1562">
    <cfRule type="expression" dxfId="1141" priority="1084">
      <formula>$D1562=""</formula>
    </cfRule>
  </conditionalFormatting>
  <conditionalFormatting sqref="B1563:J1563">
    <cfRule type="expression" dxfId="1140" priority="1085">
      <formula>$D1562=""</formula>
    </cfRule>
  </conditionalFormatting>
  <conditionalFormatting sqref="B1562:E1563">
    <cfRule type="expression" dxfId="1139" priority="1086">
      <formula>MOD($B1562,2)=0</formula>
    </cfRule>
    <cfRule type="expression" dxfId="1138" priority="1087">
      <formula>MOD($B1562,2)=1</formula>
    </cfRule>
  </conditionalFormatting>
  <conditionalFormatting sqref="B1564:J1564">
    <cfRule type="expression" dxfId="1137" priority="1076">
      <formula>$D1564=""</formula>
    </cfRule>
  </conditionalFormatting>
  <conditionalFormatting sqref="B1565:J1565">
    <cfRule type="expression" dxfId="1136" priority="1077">
      <formula>$D1564=""</formula>
    </cfRule>
  </conditionalFormatting>
  <conditionalFormatting sqref="B1564:E1565">
    <cfRule type="expression" dxfId="1135" priority="1078">
      <formula>MOD($B1564,2)=0</formula>
    </cfRule>
    <cfRule type="expression" dxfId="1134" priority="1079">
      <formula>MOD($B1564,2)=1</formula>
    </cfRule>
  </conditionalFormatting>
  <conditionalFormatting sqref="B1566:J1566">
    <cfRule type="expression" dxfId="1133" priority="1068">
      <formula>$D1566=""</formula>
    </cfRule>
  </conditionalFormatting>
  <conditionalFormatting sqref="B1567:J1567">
    <cfRule type="expression" dxfId="1132" priority="1069">
      <formula>$D1566=""</formula>
    </cfRule>
  </conditionalFormatting>
  <conditionalFormatting sqref="B1566:E1567">
    <cfRule type="expression" dxfId="1131" priority="1070">
      <formula>MOD($B1566,2)=0</formula>
    </cfRule>
    <cfRule type="expression" dxfId="1130" priority="1071">
      <formula>MOD($B1566,2)=1</formula>
    </cfRule>
  </conditionalFormatting>
  <conditionalFormatting sqref="B1568:J1568">
    <cfRule type="expression" dxfId="1129" priority="1060">
      <formula>$D1568=""</formula>
    </cfRule>
  </conditionalFormatting>
  <conditionalFormatting sqref="B1569:J1569">
    <cfRule type="expression" dxfId="1128" priority="1061">
      <formula>$D1568=""</formula>
    </cfRule>
  </conditionalFormatting>
  <conditionalFormatting sqref="B1568:E1569">
    <cfRule type="expression" dxfId="1127" priority="1062">
      <formula>MOD($B1568,2)=0</formula>
    </cfRule>
    <cfRule type="expression" dxfId="1126" priority="1063">
      <formula>MOD($B1568,2)=1</formula>
    </cfRule>
  </conditionalFormatting>
  <conditionalFormatting sqref="B1570:J1570">
    <cfRule type="expression" dxfId="1125" priority="1052">
      <formula>$D1570=""</formula>
    </cfRule>
  </conditionalFormatting>
  <conditionalFormatting sqref="B1571:J1571">
    <cfRule type="expression" dxfId="1124" priority="1053">
      <formula>$D1570=""</formula>
    </cfRule>
  </conditionalFormatting>
  <conditionalFormatting sqref="B1570:E1571">
    <cfRule type="expression" dxfId="1123" priority="1054">
      <formula>MOD($B1570,2)=0</formula>
    </cfRule>
    <cfRule type="expression" dxfId="1122" priority="1055">
      <formula>MOD($B1570,2)=1</formula>
    </cfRule>
  </conditionalFormatting>
  <conditionalFormatting sqref="B1572:J1572">
    <cfRule type="expression" dxfId="1121" priority="1044">
      <formula>$D1572=""</formula>
    </cfRule>
  </conditionalFormatting>
  <conditionalFormatting sqref="B1573:J1573">
    <cfRule type="expression" dxfId="1120" priority="1045">
      <formula>$D1572=""</formula>
    </cfRule>
  </conditionalFormatting>
  <conditionalFormatting sqref="B1572:E1573">
    <cfRule type="expression" dxfId="1119" priority="1046">
      <formula>MOD($B1572,2)=0</formula>
    </cfRule>
    <cfRule type="expression" dxfId="1118" priority="1047">
      <formula>MOD($B1572,2)=1</formula>
    </cfRule>
  </conditionalFormatting>
  <conditionalFormatting sqref="B1574:J1574">
    <cfRule type="expression" dxfId="1117" priority="1036">
      <formula>$D1574=""</formula>
    </cfRule>
  </conditionalFormatting>
  <conditionalFormatting sqref="B1575:J1575">
    <cfRule type="expression" dxfId="1116" priority="1037">
      <formula>$D1574=""</formula>
    </cfRule>
  </conditionalFormatting>
  <conditionalFormatting sqref="B1574:E1575">
    <cfRule type="expression" dxfId="1115" priority="1038">
      <formula>MOD($B1574,2)=0</formula>
    </cfRule>
    <cfRule type="expression" dxfId="1114" priority="1039">
      <formula>MOD($B1574,2)=1</formula>
    </cfRule>
  </conditionalFormatting>
  <conditionalFormatting sqref="B1576:J1576">
    <cfRule type="expression" dxfId="1113" priority="1028">
      <formula>$D1576=""</formula>
    </cfRule>
  </conditionalFormatting>
  <conditionalFormatting sqref="B1577:J1577">
    <cfRule type="expression" dxfId="1112" priority="1029">
      <formula>$D1576=""</formula>
    </cfRule>
  </conditionalFormatting>
  <conditionalFormatting sqref="B1576:E1577">
    <cfRule type="expression" dxfId="1111" priority="1030">
      <formula>MOD($B1576,2)=0</formula>
    </cfRule>
    <cfRule type="expression" dxfId="1110" priority="1031">
      <formula>MOD($B1576,2)=1</formula>
    </cfRule>
  </conditionalFormatting>
  <conditionalFormatting sqref="B1578:J1578">
    <cfRule type="expression" dxfId="1109" priority="1020">
      <formula>$D1578=""</formula>
    </cfRule>
  </conditionalFormatting>
  <conditionalFormatting sqref="B1579:J1579">
    <cfRule type="expression" dxfId="1108" priority="1021">
      <formula>$D1578=""</formula>
    </cfRule>
  </conditionalFormatting>
  <conditionalFormatting sqref="B1578:E1579">
    <cfRule type="expression" dxfId="1107" priority="1022">
      <formula>MOD($B1578,2)=0</formula>
    </cfRule>
    <cfRule type="expression" dxfId="1106" priority="1023">
      <formula>MOD($B1578,2)=1</formula>
    </cfRule>
  </conditionalFormatting>
  <conditionalFormatting sqref="B1580:J1580">
    <cfRule type="expression" dxfId="1105" priority="1012">
      <formula>$D1580=""</formula>
    </cfRule>
  </conditionalFormatting>
  <conditionalFormatting sqref="B1581:J1581">
    <cfRule type="expression" dxfId="1104" priority="1013">
      <formula>$D1580=""</formula>
    </cfRule>
  </conditionalFormatting>
  <conditionalFormatting sqref="B1580:E1581">
    <cfRule type="expression" dxfId="1103" priority="1014">
      <formula>MOD($B1580,2)=0</formula>
    </cfRule>
    <cfRule type="expression" dxfId="1102" priority="1015">
      <formula>MOD($B1580,2)=1</formula>
    </cfRule>
  </conditionalFormatting>
  <conditionalFormatting sqref="B1582:J1582">
    <cfRule type="expression" dxfId="1101" priority="1004">
      <formula>$D1582=""</formula>
    </cfRule>
  </conditionalFormatting>
  <conditionalFormatting sqref="B1583:J1583">
    <cfRule type="expression" dxfId="1100" priority="1005">
      <formula>$D1582=""</formula>
    </cfRule>
  </conditionalFormatting>
  <conditionalFormatting sqref="B1582:E1583">
    <cfRule type="expression" dxfId="1099" priority="1006">
      <formula>MOD($B1582,2)=0</formula>
    </cfRule>
    <cfRule type="expression" dxfId="1098" priority="1007">
      <formula>MOD($B1582,2)=1</formula>
    </cfRule>
  </conditionalFormatting>
  <conditionalFormatting sqref="B1584:J1584">
    <cfRule type="expression" dxfId="1097" priority="996">
      <formula>$D1584=""</formula>
    </cfRule>
  </conditionalFormatting>
  <conditionalFormatting sqref="B1585:J1585">
    <cfRule type="expression" dxfId="1096" priority="997">
      <formula>$D1584=""</formula>
    </cfRule>
  </conditionalFormatting>
  <conditionalFormatting sqref="B1584:E1585">
    <cfRule type="expression" dxfId="1095" priority="998">
      <formula>MOD($B1584,2)=0</formula>
    </cfRule>
    <cfRule type="expression" dxfId="1094" priority="999">
      <formula>MOD($B1584,2)=1</formula>
    </cfRule>
  </conditionalFormatting>
  <conditionalFormatting sqref="B1586:J1586">
    <cfRule type="expression" dxfId="1093" priority="988">
      <formula>$D1586=""</formula>
    </cfRule>
  </conditionalFormatting>
  <conditionalFormatting sqref="B1587:J1587">
    <cfRule type="expression" dxfId="1092" priority="989">
      <formula>$D1586=""</formula>
    </cfRule>
  </conditionalFormatting>
  <conditionalFormatting sqref="B1586:E1587">
    <cfRule type="expression" dxfId="1091" priority="990">
      <formula>MOD($B1586,2)=0</formula>
    </cfRule>
    <cfRule type="expression" dxfId="1090" priority="991">
      <formula>MOD($B1586,2)=1</formula>
    </cfRule>
  </conditionalFormatting>
  <conditionalFormatting sqref="B1588:J1588">
    <cfRule type="expression" dxfId="1089" priority="980">
      <formula>$D1588=""</formula>
    </cfRule>
  </conditionalFormatting>
  <conditionalFormatting sqref="B1589:J1589">
    <cfRule type="expression" dxfId="1088" priority="981">
      <formula>$D1588=""</formula>
    </cfRule>
  </conditionalFormatting>
  <conditionalFormatting sqref="B1588:E1589">
    <cfRule type="expression" dxfId="1087" priority="982">
      <formula>MOD($B1588,2)=0</formula>
    </cfRule>
    <cfRule type="expression" dxfId="1086" priority="983">
      <formula>MOD($B1588,2)=1</formula>
    </cfRule>
  </conditionalFormatting>
  <conditionalFormatting sqref="B1590:J1590">
    <cfRule type="expression" dxfId="1085" priority="972">
      <formula>$D1590=""</formula>
    </cfRule>
  </conditionalFormatting>
  <conditionalFormatting sqref="B1591:J1591">
    <cfRule type="expression" dxfId="1084" priority="973">
      <formula>$D1590=""</formula>
    </cfRule>
  </conditionalFormatting>
  <conditionalFormatting sqref="B1590:E1591">
    <cfRule type="expression" dxfId="1083" priority="974">
      <formula>MOD($B1590,2)=0</formula>
    </cfRule>
    <cfRule type="expression" dxfId="1082" priority="975">
      <formula>MOD($B1590,2)=1</formula>
    </cfRule>
  </conditionalFormatting>
  <conditionalFormatting sqref="B1592:J1592">
    <cfRule type="expression" dxfId="1081" priority="964">
      <formula>$D1592=""</formula>
    </cfRule>
  </conditionalFormatting>
  <conditionalFormatting sqref="B1593:J1593">
    <cfRule type="expression" dxfId="1080" priority="965">
      <formula>$D1592=""</formula>
    </cfRule>
  </conditionalFormatting>
  <conditionalFormatting sqref="B1592:E1593">
    <cfRule type="expression" dxfId="1079" priority="966">
      <formula>MOD($B1592,2)=0</formula>
    </cfRule>
    <cfRule type="expression" dxfId="1078" priority="967">
      <formula>MOD($B1592,2)=1</formula>
    </cfRule>
  </conditionalFormatting>
  <conditionalFormatting sqref="B1594:J1594">
    <cfRule type="expression" dxfId="1077" priority="956">
      <formula>$D1594=""</formula>
    </cfRule>
  </conditionalFormatting>
  <conditionalFormatting sqref="B1595:J1595">
    <cfRule type="expression" dxfId="1076" priority="957">
      <formula>$D1594=""</formula>
    </cfRule>
  </conditionalFormatting>
  <conditionalFormatting sqref="B1594:E1595">
    <cfRule type="expression" dxfId="1075" priority="958">
      <formula>MOD($B1594,2)=0</formula>
    </cfRule>
    <cfRule type="expression" dxfId="1074" priority="959">
      <formula>MOD($B1594,2)=1</formula>
    </cfRule>
  </conditionalFormatting>
  <conditionalFormatting sqref="B1596:J1596">
    <cfRule type="expression" dxfId="1073" priority="948">
      <formula>$D1596=""</formula>
    </cfRule>
  </conditionalFormatting>
  <conditionalFormatting sqref="B1597:J1597">
    <cfRule type="expression" dxfId="1072" priority="949">
      <formula>$D1596=""</formula>
    </cfRule>
  </conditionalFormatting>
  <conditionalFormatting sqref="B1596:E1597">
    <cfRule type="expression" dxfId="1071" priority="950">
      <formula>MOD($B1596,2)=0</formula>
    </cfRule>
    <cfRule type="expression" dxfId="1070" priority="951">
      <formula>MOD($B1596,2)=1</formula>
    </cfRule>
  </conditionalFormatting>
  <conditionalFormatting sqref="B1598:J1598">
    <cfRule type="expression" dxfId="1069" priority="940">
      <formula>$D1598=""</formula>
    </cfRule>
  </conditionalFormatting>
  <conditionalFormatting sqref="B1599:J1599">
    <cfRule type="expression" dxfId="1068" priority="941">
      <formula>$D1598=""</formula>
    </cfRule>
  </conditionalFormatting>
  <conditionalFormatting sqref="B1598:E1599">
    <cfRule type="expression" dxfId="1067" priority="942">
      <formula>MOD($B1598,2)=0</formula>
    </cfRule>
    <cfRule type="expression" dxfId="1066" priority="943">
      <formula>MOD($B1598,2)=1</formula>
    </cfRule>
  </conditionalFormatting>
  <conditionalFormatting sqref="B1600:J1600">
    <cfRule type="expression" dxfId="1065" priority="932">
      <formula>$D1600=""</formula>
    </cfRule>
  </conditionalFormatting>
  <conditionalFormatting sqref="B1601:J1601">
    <cfRule type="expression" dxfId="1064" priority="933">
      <formula>$D1600=""</formula>
    </cfRule>
  </conditionalFormatting>
  <conditionalFormatting sqref="B1600:E1601">
    <cfRule type="expression" dxfId="1063" priority="934">
      <formula>MOD($B1600,2)=0</formula>
    </cfRule>
    <cfRule type="expression" dxfId="1062" priority="935">
      <formula>MOD($B1600,2)=1</formula>
    </cfRule>
  </conditionalFormatting>
  <conditionalFormatting sqref="B1602:J1602">
    <cfRule type="expression" dxfId="1061" priority="924">
      <formula>$D1602=""</formula>
    </cfRule>
  </conditionalFormatting>
  <conditionalFormatting sqref="B1603:J1603">
    <cfRule type="expression" dxfId="1060" priority="925">
      <formula>$D1602=""</formula>
    </cfRule>
  </conditionalFormatting>
  <conditionalFormatting sqref="B1602:E1603">
    <cfRule type="expression" dxfId="1059" priority="926">
      <formula>MOD($B1602,2)=0</formula>
    </cfRule>
    <cfRule type="expression" dxfId="1058" priority="927">
      <formula>MOD($B1602,2)=1</formula>
    </cfRule>
  </conditionalFormatting>
  <conditionalFormatting sqref="B1604:J1604">
    <cfRule type="expression" dxfId="1057" priority="916">
      <formula>$D1604=""</formula>
    </cfRule>
  </conditionalFormatting>
  <conditionalFormatting sqref="B1605:J1605">
    <cfRule type="expression" dxfId="1056" priority="917">
      <formula>$D1604=""</formula>
    </cfRule>
  </conditionalFormatting>
  <conditionalFormatting sqref="B1604:E1605">
    <cfRule type="expression" dxfId="1055" priority="918">
      <formula>MOD($B1604,2)=0</formula>
    </cfRule>
    <cfRule type="expression" dxfId="1054" priority="919">
      <formula>MOD($B1604,2)=1</formula>
    </cfRule>
  </conditionalFormatting>
  <conditionalFormatting sqref="B1606:J1606">
    <cfRule type="expression" dxfId="1053" priority="908">
      <formula>$D1606=""</formula>
    </cfRule>
  </conditionalFormatting>
  <conditionalFormatting sqref="B1607:J1607">
    <cfRule type="expression" dxfId="1052" priority="909">
      <formula>$D1606=""</formula>
    </cfRule>
  </conditionalFormatting>
  <conditionalFormatting sqref="B1606:E1607">
    <cfRule type="expression" dxfId="1051" priority="910">
      <formula>MOD($B1606,2)=0</formula>
    </cfRule>
    <cfRule type="expression" dxfId="1050" priority="911">
      <formula>MOD($B1606,2)=1</formula>
    </cfRule>
  </conditionalFormatting>
  <conditionalFormatting sqref="B1608:J1608">
    <cfRule type="expression" dxfId="1049" priority="900">
      <formula>$D1608=""</formula>
    </cfRule>
  </conditionalFormatting>
  <conditionalFormatting sqref="B1609:J1609">
    <cfRule type="expression" dxfId="1048" priority="901">
      <formula>$D1608=""</formula>
    </cfRule>
  </conditionalFormatting>
  <conditionalFormatting sqref="B1608:E1609">
    <cfRule type="expression" dxfId="1047" priority="902">
      <formula>MOD($B1608,2)=0</formula>
    </cfRule>
    <cfRule type="expression" dxfId="1046" priority="903">
      <formula>MOD($B1608,2)=1</formula>
    </cfRule>
  </conditionalFormatting>
  <conditionalFormatting sqref="B1610:J1610">
    <cfRule type="expression" dxfId="1045" priority="892">
      <formula>$D1610=""</formula>
    </cfRule>
  </conditionalFormatting>
  <conditionalFormatting sqref="B1611:J1611">
    <cfRule type="expression" dxfId="1044" priority="893">
      <formula>$D1610=""</formula>
    </cfRule>
  </conditionalFormatting>
  <conditionalFormatting sqref="B1610:E1611">
    <cfRule type="expression" dxfId="1043" priority="894">
      <formula>MOD($B1610,2)=0</formula>
    </cfRule>
    <cfRule type="expression" dxfId="1042" priority="895">
      <formula>MOD($B1610,2)=1</formula>
    </cfRule>
  </conditionalFormatting>
  <conditionalFormatting sqref="B1612:J1612">
    <cfRule type="expression" dxfId="1041" priority="884">
      <formula>$D1612=""</formula>
    </cfRule>
  </conditionalFormatting>
  <conditionalFormatting sqref="B1613:J1613">
    <cfRule type="expression" dxfId="1040" priority="885">
      <formula>$D1612=""</formula>
    </cfRule>
  </conditionalFormatting>
  <conditionalFormatting sqref="B1612:E1613">
    <cfRule type="expression" dxfId="1039" priority="886">
      <formula>MOD($B1612,2)=0</formula>
    </cfRule>
    <cfRule type="expression" dxfId="1038" priority="887">
      <formula>MOD($B1612,2)=1</formula>
    </cfRule>
  </conditionalFormatting>
  <conditionalFormatting sqref="B1614:J1614">
    <cfRule type="expression" dxfId="1037" priority="876">
      <formula>$D1614=""</formula>
    </cfRule>
  </conditionalFormatting>
  <conditionalFormatting sqref="B1615:J1615">
    <cfRule type="expression" dxfId="1036" priority="877">
      <formula>$D1614=""</formula>
    </cfRule>
  </conditionalFormatting>
  <conditionalFormatting sqref="B1614:E1615">
    <cfRule type="expression" dxfId="1035" priority="878">
      <formula>MOD($B1614,2)=0</formula>
    </cfRule>
    <cfRule type="expression" dxfId="1034" priority="879">
      <formula>MOD($B1614,2)=1</formula>
    </cfRule>
  </conditionalFormatting>
  <conditionalFormatting sqref="B1616:J1616">
    <cfRule type="expression" dxfId="1033" priority="868">
      <formula>$D1616=""</formula>
    </cfRule>
  </conditionalFormatting>
  <conditionalFormatting sqref="B1617:J1617">
    <cfRule type="expression" dxfId="1032" priority="869">
      <formula>$D1616=""</formula>
    </cfRule>
  </conditionalFormatting>
  <conditionalFormatting sqref="B1616:E1617">
    <cfRule type="expression" dxfId="1031" priority="870">
      <formula>MOD($B1616,2)=0</formula>
    </cfRule>
    <cfRule type="expression" dxfId="1030" priority="871">
      <formula>MOD($B1616,2)=1</formula>
    </cfRule>
  </conditionalFormatting>
  <conditionalFormatting sqref="B1618:J1618">
    <cfRule type="expression" dxfId="1029" priority="860">
      <formula>$D1618=""</formula>
    </cfRule>
  </conditionalFormatting>
  <conditionalFormatting sqref="B1619:J1619">
    <cfRule type="expression" dxfId="1028" priority="861">
      <formula>$D1618=""</formula>
    </cfRule>
  </conditionalFormatting>
  <conditionalFormatting sqref="B1618:E1619">
    <cfRule type="expression" dxfId="1027" priority="862">
      <formula>MOD($B1618,2)=0</formula>
    </cfRule>
    <cfRule type="expression" dxfId="1026" priority="863">
      <formula>MOD($B1618,2)=1</formula>
    </cfRule>
  </conditionalFormatting>
  <conditionalFormatting sqref="B1620:J1620">
    <cfRule type="expression" dxfId="1025" priority="852">
      <formula>$D1620=""</formula>
    </cfRule>
  </conditionalFormatting>
  <conditionalFormatting sqref="B1621:J1621">
    <cfRule type="expression" dxfId="1024" priority="853">
      <formula>$D1620=""</formula>
    </cfRule>
  </conditionalFormatting>
  <conditionalFormatting sqref="B1620:E1621">
    <cfRule type="expression" dxfId="1023" priority="854">
      <formula>MOD($B1620,2)=0</formula>
    </cfRule>
    <cfRule type="expression" dxfId="1022" priority="855">
      <formula>MOD($B1620,2)=1</formula>
    </cfRule>
  </conditionalFormatting>
  <conditionalFormatting sqref="B1622:J1622">
    <cfRule type="expression" dxfId="1021" priority="844">
      <formula>$D1622=""</formula>
    </cfRule>
  </conditionalFormatting>
  <conditionalFormatting sqref="B1623:J1623">
    <cfRule type="expression" dxfId="1020" priority="845">
      <formula>$D1622=""</formula>
    </cfRule>
  </conditionalFormatting>
  <conditionalFormatting sqref="B1622:E1623">
    <cfRule type="expression" dxfId="1019" priority="846">
      <formula>MOD($B1622,2)=0</formula>
    </cfRule>
    <cfRule type="expression" dxfId="1018" priority="847">
      <formula>MOD($B1622,2)=1</formula>
    </cfRule>
  </conditionalFormatting>
  <conditionalFormatting sqref="B1624:J1624">
    <cfRule type="expression" dxfId="1017" priority="836">
      <formula>$D1624=""</formula>
    </cfRule>
  </conditionalFormatting>
  <conditionalFormatting sqref="B1625:J1625">
    <cfRule type="expression" dxfId="1016" priority="837">
      <formula>$D1624=""</formula>
    </cfRule>
  </conditionalFormatting>
  <conditionalFormatting sqref="B1624:E1625">
    <cfRule type="expression" dxfId="1015" priority="838">
      <formula>MOD($B1624,2)=0</formula>
    </cfRule>
    <cfRule type="expression" dxfId="1014" priority="839">
      <formula>MOD($B1624,2)=1</formula>
    </cfRule>
  </conditionalFormatting>
  <conditionalFormatting sqref="B1626:J1626">
    <cfRule type="expression" dxfId="1013" priority="828">
      <formula>$D1626=""</formula>
    </cfRule>
  </conditionalFormatting>
  <conditionalFormatting sqref="B1627:J1627">
    <cfRule type="expression" dxfId="1012" priority="829">
      <formula>$D1626=""</formula>
    </cfRule>
  </conditionalFormatting>
  <conditionalFormatting sqref="B1626:E1627">
    <cfRule type="expression" dxfId="1011" priority="830">
      <formula>MOD($B1626,2)=0</formula>
    </cfRule>
    <cfRule type="expression" dxfId="1010" priority="831">
      <formula>MOD($B1626,2)=1</formula>
    </cfRule>
  </conditionalFormatting>
  <conditionalFormatting sqref="B1628:J1628">
    <cfRule type="expression" dxfId="1009" priority="820">
      <formula>$D1628=""</formula>
    </cfRule>
  </conditionalFormatting>
  <conditionalFormatting sqref="B1629:J1629">
    <cfRule type="expression" dxfId="1008" priority="821">
      <formula>$D1628=""</formula>
    </cfRule>
  </conditionalFormatting>
  <conditionalFormatting sqref="B1628:E1629">
    <cfRule type="expression" dxfId="1007" priority="822">
      <formula>MOD($B1628,2)=0</formula>
    </cfRule>
    <cfRule type="expression" dxfId="1006" priority="823">
      <formula>MOD($B1628,2)=1</formula>
    </cfRule>
  </conditionalFormatting>
  <conditionalFormatting sqref="B1630:J1630">
    <cfRule type="expression" dxfId="1005" priority="812">
      <formula>$D1630=""</formula>
    </cfRule>
  </conditionalFormatting>
  <conditionalFormatting sqref="B1631:J1631">
    <cfRule type="expression" dxfId="1004" priority="813">
      <formula>$D1630=""</formula>
    </cfRule>
  </conditionalFormatting>
  <conditionalFormatting sqref="B1630:E1631">
    <cfRule type="expression" dxfId="1003" priority="814">
      <formula>MOD($B1630,2)=0</formula>
    </cfRule>
    <cfRule type="expression" dxfId="1002" priority="815">
      <formula>MOD($B1630,2)=1</formula>
    </cfRule>
  </conditionalFormatting>
  <conditionalFormatting sqref="B1632:J1632">
    <cfRule type="expression" dxfId="1001" priority="804">
      <formula>$D1632=""</formula>
    </cfRule>
  </conditionalFormatting>
  <conditionalFormatting sqref="B1633:J1633">
    <cfRule type="expression" dxfId="1000" priority="805">
      <formula>$D1632=""</formula>
    </cfRule>
  </conditionalFormatting>
  <conditionalFormatting sqref="B1632:E1633">
    <cfRule type="expression" dxfId="999" priority="806">
      <formula>MOD($B1632,2)=0</formula>
    </cfRule>
    <cfRule type="expression" dxfId="998" priority="807">
      <formula>MOD($B1632,2)=1</formula>
    </cfRule>
  </conditionalFormatting>
  <conditionalFormatting sqref="B1634:J1634">
    <cfRule type="expression" dxfId="997" priority="796">
      <formula>$D1634=""</formula>
    </cfRule>
  </conditionalFormatting>
  <conditionalFormatting sqref="B1635:J1635">
    <cfRule type="expression" dxfId="996" priority="797">
      <formula>$D1634=""</formula>
    </cfRule>
  </conditionalFormatting>
  <conditionalFormatting sqref="B1634:E1635">
    <cfRule type="expression" dxfId="995" priority="798">
      <formula>MOD($B1634,2)=0</formula>
    </cfRule>
    <cfRule type="expression" dxfId="994" priority="799">
      <formula>MOD($B1634,2)=1</formula>
    </cfRule>
  </conditionalFormatting>
  <conditionalFormatting sqref="B1636:J1636">
    <cfRule type="expression" dxfId="993" priority="788">
      <formula>$D1636=""</formula>
    </cfRule>
  </conditionalFormatting>
  <conditionalFormatting sqref="B1637:J1637">
    <cfRule type="expression" dxfId="992" priority="789">
      <formula>$D1636=""</formula>
    </cfRule>
  </conditionalFormatting>
  <conditionalFormatting sqref="B1636:E1637">
    <cfRule type="expression" dxfId="991" priority="790">
      <formula>MOD($B1636,2)=0</formula>
    </cfRule>
    <cfRule type="expression" dxfId="990" priority="791">
      <formula>MOD($B1636,2)=1</formula>
    </cfRule>
  </conditionalFormatting>
  <conditionalFormatting sqref="B1638:J1638">
    <cfRule type="expression" dxfId="989" priority="780">
      <formula>$D1638=""</formula>
    </cfRule>
  </conditionalFormatting>
  <conditionalFormatting sqref="B1639:J1639">
    <cfRule type="expression" dxfId="988" priority="781">
      <formula>$D1638=""</formula>
    </cfRule>
  </conditionalFormatting>
  <conditionalFormatting sqref="B1638:E1639">
    <cfRule type="expression" dxfId="987" priority="782">
      <formula>MOD($B1638,2)=0</formula>
    </cfRule>
    <cfRule type="expression" dxfId="986" priority="783">
      <formula>MOD($B1638,2)=1</formula>
    </cfRule>
  </conditionalFormatting>
  <conditionalFormatting sqref="B1640:J1640">
    <cfRule type="expression" dxfId="985" priority="772">
      <formula>$D1640=""</formula>
    </cfRule>
  </conditionalFormatting>
  <conditionalFormatting sqref="B1641:J1641">
    <cfRule type="expression" dxfId="984" priority="773">
      <formula>$D1640=""</formula>
    </cfRule>
  </conditionalFormatting>
  <conditionalFormatting sqref="B1640:E1641">
    <cfRule type="expression" dxfId="983" priority="774">
      <formula>MOD($B1640,2)=0</formula>
    </cfRule>
    <cfRule type="expression" dxfId="982" priority="775">
      <formula>MOD($B1640,2)=1</formula>
    </cfRule>
  </conditionalFormatting>
  <conditionalFormatting sqref="B1642:J1642">
    <cfRule type="expression" dxfId="981" priority="764">
      <formula>$D1642=""</formula>
    </cfRule>
  </conditionalFormatting>
  <conditionalFormatting sqref="B1643:J1643">
    <cfRule type="expression" dxfId="980" priority="765">
      <formula>$D1642=""</formula>
    </cfRule>
  </conditionalFormatting>
  <conditionalFormatting sqref="B1642:E1643">
    <cfRule type="expression" dxfId="979" priority="766">
      <formula>MOD($B1642,2)=0</formula>
    </cfRule>
    <cfRule type="expression" dxfId="978" priority="767">
      <formula>MOD($B1642,2)=1</formula>
    </cfRule>
  </conditionalFormatting>
  <conditionalFormatting sqref="B1644:J1644">
    <cfRule type="expression" dxfId="977" priority="756">
      <formula>$D1644=""</formula>
    </cfRule>
  </conditionalFormatting>
  <conditionalFormatting sqref="B1645:J1645">
    <cfRule type="expression" dxfId="976" priority="757">
      <formula>$D1644=""</formula>
    </cfRule>
  </conditionalFormatting>
  <conditionalFormatting sqref="B1644:E1645">
    <cfRule type="expression" dxfId="975" priority="758">
      <formula>MOD($B1644,2)=0</formula>
    </cfRule>
    <cfRule type="expression" dxfId="974" priority="759">
      <formula>MOD($B1644,2)=1</formula>
    </cfRule>
  </conditionalFormatting>
  <conditionalFormatting sqref="B1646:J1646">
    <cfRule type="expression" dxfId="973" priority="748">
      <formula>$D1646=""</formula>
    </cfRule>
  </conditionalFormatting>
  <conditionalFormatting sqref="B1647:J1647">
    <cfRule type="expression" dxfId="972" priority="749">
      <formula>$D1646=""</formula>
    </cfRule>
  </conditionalFormatting>
  <conditionalFormatting sqref="B1646:E1647">
    <cfRule type="expression" dxfId="971" priority="750">
      <formula>MOD($B1646,2)=0</formula>
    </cfRule>
    <cfRule type="expression" dxfId="970" priority="751">
      <formula>MOD($B1646,2)=1</formula>
    </cfRule>
  </conditionalFormatting>
  <conditionalFormatting sqref="B1648:J1648">
    <cfRule type="expression" dxfId="969" priority="740">
      <formula>$D1648=""</formula>
    </cfRule>
  </conditionalFormatting>
  <conditionalFormatting sqref="B1649:J1649">
    <cfRule type="expression" dxfId="968" priority="741">
      <formula>$D1648=""</formula>
    </cfRule>
  </conditionalFormatting>
  <conditionalFormatting sqref="B1648:E1649">
    <cfRule type="expression" dxfId="967" priority="742">
      <formula>MOD($B1648,2)=0</formula>
    </cfRule>
    <cfRule type="expression" dxfId="966" priority="743">
      <formula>MOD($B1648,2)=1</formula>
    </cfRule>
  </conditionalFormatting>
  <conditionalFormatting sqref="B1650:J1650">
    <cfRule type="expression" dxfId="965" priority="732">
      <formula>$D1650=""</formula>
    </cfRule>
  </conditionalFormatting>
  <conditionalFormatting sqref="B1651:J1651">
    <cfRule type="expression" dxfId="964" priority="733">
      <formula>$D1650=""</formula>
    </cfRule>
  </conditionalFormatting>
  <conditionalFormatting sqref="B1650:E1651">
    <cfRule type="expression" dxfId="963" priority="734">
      <formula>MOD($B1650,2)=0</formula>
    </cfRule>
    <cfRule type="expression" dxfId="962" priority="735">
      <formula>MOD($B1650,2)=1</formula>
    </cfRule>
  </conditionalFormatting>
  <conditionalFormatting sqref="B1652:J1652">
    <cfRule type="expression" dxfId="961" priority="724">
      <formula>$D1652=""</formula>
    </cfRule>
  </conditionalFormatting>
  <conditionalFormatting sqref="B1653:J1653">
    <cfRule type="expression" dxfId="960" priority="725">
      <formula>$D1652=""</formula>
    </cfRule>
  </conditionalFormatting>
  <conditionalFormatting sqref="B1652:E1653">
    <cfRule type="expression" dxfId="959" priority="726">
      <formula>MOD($B1652,2)=0</formula>
    </cfRule>
    <cfRule type="expression" dxfId="958" priority="727">
      <formula>MOD($B1652,2)=1</formula>
    </cfRule>
  </conditionalFormatting>
  <conditionalFormatting sqref="B1654:J1654">
    <cfRule type="expression" dxfId="957" priority="716">
      <formula>$D1654=""</formula>
    </cfRule>
  </conditionalFormatting>
  <conditionalFormatting sqref="B1655:J1655">
    <cfRule type="expression" dxfId="956" priority="717">
      <formula>$D1654=""</formula>
    </cfRule>
  </conditionalFormatting>
  <conditionalFormatting sqref="B1654:E1655">
    <cfRule type="expression" dxfId="955" priority="718">
      <formula>MOD($B1654,2)=0</formula>
    </cfRule>
    <cfRule type="expression" dxfId="954" priority="719">
      <formula>MOD($B1654,2)=1</formula>
    </cfRule>
  </conditionalFormatting>
  <conditionalFormatting sqref="B1656:J1656">
    <cfRule type="expression" dxfId="953" priority="708">
      <formula>$D1656=""</formula>
    </cfRule>
  </conditionalFormatting>
  <conditionalFormatting sqref="B1657:J1657">
    <cfRule type="expression" dxfId="952" priority="709">
      <formula>$D1656=""</formula>
    </cfRule>
  </conditionalFormatting>
  <conditionalFormatting sqref="B1656:E1657">
    <cfRule type="expression" dxfId="951" priority="710">
      <formula>MOD($B1656,2)=0</formula>
    </cfRule>
    <cfRule type="expression" dxfId="950" priority="711">
      <formula>MOD($B1656,2)=1</formula>
    </cfRule>
  </conditionalFormatting>
  <conditionalFormatting sqref="B1658:J1658">
    <cfRule type="expression" dxfId="949" priority="700">
      <formula>$D1658=""</formula>
    </cfRule>
  </conditionalFormatting>
  <conditionalFormatting sqref="B1659:J1659">
    <cfRule type="expression" dxfId="948" priority="701">
      <formula>$D1658=""</formula>
    </cfRule>
  </conditionalFormatting>
  <conditionalFormatting sqref="B1658:E1659">
    <cfRule type="expression" dxfId="947" priority="702">
      <formula>MOD($B1658,2)=0</formula>
    </cfRule>
    <cfRule type="expression" dxfId="946" priority="703">
      <formula>MOD($B1658,2)=1</formula>
    </cfRule>
  </conditionalFormatting>
  <conditionalFormatting sqref="B1660:J1660">
    <cfRule type="expression" dxfId="945" priority="692">
      <formula>$D1660=""</formula>
    </cfRule>
  </conditionalFormatting>
  <conditionalFormatting sqref="B1661:J1661">
    <cfRule type="expression" dxfId="944" priority="693">
      <formula>$D1660=""</formula>
    </cfRule>
  </conditionalFormatting>
  <conditionalFormatting sqref="B1660:E1661">
    <cfRule type="expression" dxfId="943" priority="694">
      <formula>MOD($B1660,2)=0</formula>
    </cfRule>
    <cfRule type="expression" dxfId="942" priority="695">
      <formula>MOD($B1660,2)=1</formula>
    </cfRule>
  </conditionalFormatting>
  <conditionalFormatting sqref="B1662:J1662">
    <cfRule type="expression" dxfId="941" priority="684">
      <formula>$D1662=""</formula>
    </cfRule>
  </conditionalFormatting>
  <conditionalFormatting sqref="B1663:J1663">
    <cfRule type="expression" dxfId="940" priority="685">
      <formula>$D1662=""</formula>
    </cfRule>
  </conditionalFormatting>
  <conditionalFormatting sqref="B1662:E1663">
    <cfRule type="expression" dxfId="939" priority="686">
      <formula>MOD($B1662,2)=0</formula>
    </cfRule>
    <cfRule type="expression" dxfId="938" priority="687">
      <formula>MOD($B1662,2)=1</formula>
    </cfRule>
  </conditionalFormatting>
  <conditionalFormatting sqref="B1664:J1664">
    <cfRule type="expression" dxfId="937" priority="676">
      <formula>$D1664=""</formula>
    </cfRule>
  </conditionalFormatting>
  <conditionalFormatting sqref="B1665:J1665">
    <cfRule type="expression" dxfId="936" priority="677">
      <formula>$D1664=""</formula>
    </cfRule>
  </conditionalFormatting>
  <conditionalFormatting sqref="B1664:E1665">
    <cfRule type="expression" dxfId="935" priority="678">
      <formula>MOD($B1664,2)=0</formula>
    </cfRule>
    <cfRule type="expression" dxfId="934" priority="679">
      <formula>MOD($B1664,2)=1</formula>
    </cfRule>
  </conditionalFormatting>
  <conditionalFormatting sqref="B1666:J1666">
    <cfRule type="expression" dxfId="933" priority="668">
      <formula>$D1666=""</formula>
    </cfRule>
  </conditionalFormatting>
  <conditionalFormatting sqref="B1667:J1667">
    <cfRule type="expression" dxfId="932" priority="669">
      <formula>$D1666=""</formula>
    </cfRule>
  </conditionalFormatting>
  <conditionalFormatting sqref="B1666:E1667">
    <cfRule type="expression" dxfId="931" priority="670">
      <formula>MOD($B1666,2)=0</formula>
    </cfRule>
    <cfRule type="expression" dxfId="930" priority="671">
      <formula>MOD($B1666,2)=1</formula>
    </cfRule>
  </conditionalFormatting>
  <conditionalFormatting sqref="B1668:J1668">
    <cfRule type="expression" dxfId="929" priority="660">
      <formula>$D1668=""</formula>
    </cfRule>
  </conditionalFormatting>
  <conditionalFormatting sqref="B1669:J1669">
    <cfRule type="expression" dxfId="928" priority="661">
      <formula>$D1668=""</formula>
    </cfRule>
  </conditionalFormatting>
  <conditionalFormatting sqref="B1668:E1669">
    <cfRule type="expression" dxfId="927" priority="662">
      <formula>MOD($B1668,2)=0</formula>
    </cfRule>
    <cfRule type="expression" dxfId="926" priority="663">
      <formula>MOD($B1668,2)=1</formula>
    </cfRule>
  </conditionalFormatting>
  <conditionalFormatting sqref="B1670:J1670">
    <cfRule type="expression" dxfId="925" priority="652">
      <formula>$D1670=""</formula>
    </cfRule>
  </conditionalFormatting>
  <conditionalFormatting sqref="B1671:J1671">
    <cfRule type="expression" dxfId="924" priority="653">
      <formula>$D1670=""</formula>
    </cfRule>
  </conditionalFormatting>
  <conditionalFormatting sqref="B1670:E1671">
    <cfRule type="expression" dxfId="923" priority="654">
      <formula>MOD($B1670,2)=0</formula>
    </cfRule>
    <cfRule type="expression" dxfId="922" priority="655">
      <formula>MOD($B1670,2)=1</formula>
    </cfRule>
  </conditionalFormatting>
  <conditionalFormatting sqref="B1672:J1672">
    <cfRule type="expression" dxfId="921" priority="644">
      <formula>$D1672=""</formula>
    </cfRule>
  </conditionalFormatting>
  <conditionalFormatting sqref="B1673:J1673">
    <cfRule type="expression" dxfId="920" priority="645">
      <formula>$D1672=""</formula>
    </cfRule>
  </conditionalFormatting>
  <conditionalFormatting sqref="B1672:E1673">
    <cfRule type="expression" dxfId="919" priority="646">
      <formula>MOD($B1672,2)=0</formula>
    </cfRule>
    <cfRule type="expression" dxfId="918" priority="647">
      <formula>MOD($B1672,2)=1</formula>
    </cfRule>
  </conditionalFormatting>
  <conditionalFormatting sqref="B1674:J1674">
    <cfRule type="expression" dxfId="917" priority="636">
      <formula>$D1674=""</formula>
    </cfRule>
  </conditionalFormatting>
  <conditionalFormatting sqref="B1675:J1675">
    <cfRule type="expression" dxfId="916" priority="637">
      <formula>$D1674=""</formula>
    </cfRule>
  </conditionalFormatting>
  <conditionalFormatting sqref="B1674:E1675">
    <cfRule type="expression" dxfId="915" priority="638">
      <formula>MOD($B1674,2)=0</formula>
    </cfRule>
    <cfRule type="expression" dxfId="914" priority="639">
      <formula>MOD($B1674,2)=1</formula>
    </cfRule>
  </conditionalFormatting>
  <conditionalFormatting sqref="B1676:J1676">
    <cfRule type="expression" dxfId="913" priority="628">
      <formula>$D1676=""</formula>
    </cfRule>
  </conditionalFormatting>
  <conditionalFormatting sqref="B1677:J1677">
    <cfRule type="expression" dxfId="912" priority="629">
      <formula>$D1676=""</formula>
    </cfRule>
  </conditionalFormatting>
  <conditionalFormatting sqref="B1676:E1677">
    <cfRule type="expression" dxfId="911" priority="630">
      <formula>MOD($B1676,2)=0</formula>
    </cfRule>
    <cfRule type="expression" dxfId="910" priority="631">
      <formula>MOD($B1676,2)=1</formula>
    </cfRule>
  </conditionalFormatting>
  <conditionalFormatting sqref="B1678:J1678">
    <cfRule type="expression" dxfId="909" priority="620">
      <formula>$D1678=""</formula>
    </cfRule>
  </conditionalFormatting>
  <conditionalFormatting sqref="B1679:J1679">
    <cfRule type="expression" dxfId="908" priority="621">
      <formula>$D1678=""</formula>
    </cfRule>
  </conditionalFormatting>
  <conditionalFormatting sqref="B1678:E1679">
    <cfRule type="expression" dxfId="907" priority="622">
      <formula>MOD($B1678,2)=0</formula>
    </cfRule>
    <cfRule type="expression" dxfId="906" priority="623">
      <formula>MOD($B1678,2)=1</formula>
    </cfRule>
  </conditionalFormatting>
  <conditionalFormatting sqref="B1680:J1680">
    <cfRule type="expression" dxfId="905" priority="612">
      <formula>$D1680=""</formula>
    </cfRule>
  </conditionalFormatting>
  <conditionalFormatting sqref="B1681:J1681">
    <cfRule type="expression" dxfId="904" priority="613">
      <formula>$D1680=""</formula>
    </cfRule>
  </conditionalFormatting>
  <conditionalFormatting sqref="B1680:E1681">
    <cfRule type="expression" dxfId="903" priority="614">
      <formula>MOD($B1680,2)=0</formula>
    </cfRule>
    <cfRule type="expression" dxfId="902" priority="615">
      <formula>MOD($B1680,2)=1</formula>
    </cfRule>
  </conditionalFormatting>
  <conditionalFormatting sqref="B1682:J1682">
    <cfRule type="expression" dxfId="901" priority="604">
      <formula>$D1682=""</formula>
    </cfRule>
  </conditionalFormatting>
  <conditionalFormatting sqref="B1683:J1683">
    <cfRule type="expression" dxfId="900" priority="605">
      <formula>$D1682=""</formula>
    </cfRule>
  </conditionalFormatting>
  <conditionalFormatting sqref="B1682:E1683">
    <cfRule type="expression" dxfId="899" priority="606">
      <formula>MOD($B1682,2)=0</formula>
    </cfRule>
    <cfRule type="expression" dxfId="898" priority="607">
      <formula>MOD($B1682,2)=1</formula>
    </cfRule>
  </conditionalFormatting>
  <conditionalFormatting sqref="B1684:J1684">
    <cfRule type="expression" dxfId="897" priority="596">
      <formula>$D1684=""</formula>
    </cfRule>
  </conditionalFormatting>
  <conditionalFormatting sqref="B1685:J1685">
    <cfRule type="expression" dxfId="896" priority="597">
      <formula>$D1684=""</formula>
    </cfRule>
  </conditionalFormatting>
  <conditionalFormatting sqref="B1684:E1685">
    <cfRule type="expression" dxfId="895" priority="598">
      <formula>MOD($B1684,2)=0</formula>
    </cfRule>
    <cfRule type="expression" dxfId="894" priority="599">
      <formula>MOD($B1684,2)=1</formula>
    </cfRule>
  </conditionalFormatting>
  <conditionalFormatting sqref="B1686:J1686">
    <cfRule type="expression" dxfId="893" priority="588">
      <formula>$D1686=""</formula>
    </cfRule>
  </conditionalFormatting>
  <conditionalFormatting sqref="B1687:J1687">
    <cfRule type="expression" dxfId="892" priority="589">
      <formula>$D1686=""</formula>
    </cfRule>
  </conditionalFormatting>
  <conditionalFormatting sqref="B1686:E1687">
    <cfRule type="expression" dxfId="891" priority="590">
      <formula>MOD($B1686,2)=0</formula>
    </cfRule>
    <cfRule type="expression" dxfId="890" priority="591">
      <formula>MOD($B1686,2)=1</formula>
    </cfRule>
  </conditionalFormatting>
  <conditionalFormatting sqref="B1688:J1688">
    <cfRule type="expression" dxfId="889" priority="580">
      <formula>$D1688=""</formula>
    </cfRule>
  </conditionalFormatting>
  <conditionalFormatting sqref="B1689:J1689">
    <cfRule type="expression" dxfId="888" priority="581">
      <formula>$D1688=""</formula>
    </cfRule>
  </conditionalFormatting>
  <conditionalFormatting sqref="B1688:E1689">
    <cfRule type="expression" dxfId="887" priority="582">
      <formula>MOD($B1688,2)=0</formula>
    </cfRule>
    <cfRule type="expression" dxfId="886" priority="583">
      <formula>MOD($B1688,2)=1</formula>
    </cfRule>
  </conditionalFormatting>
  <conditionalFormatting sqref="B1690:J1690">
    <cfRule type="expression" dxfId="885" priority="572">
      <formula>$D1690=""</formula>
    </cfRule>
  </conditionalFormatting>
  <conditionalFormatting sqref="B1691:J1691">
    <cfRule type="expression" dxfId="884" priority="573">
      <formula>$D1690=""</formula>
    </cfRule>
  </conditionalFormatting>
  <conditionalFormatting sqref="B1690:E1691">
    <cfRule type="expression" dxfId="883" priority="574">
      <formula>MOD($B1690,2)=0</formula>
    </cfRule>
    <cfRule type="expression" dxfId="882" priority="575">
      <formula>MOD($B1690,2)=1</formula>
    </cfRule>
  </conditionalFormatting>
  <conditionalFormatting sqref="B1692:J1692">
    <cfRule type="expression" dxfId="881" priority="564">
      <formula>$D1692=""</formula>
    </cfRule>
  </conditionalFormatting>
  <conditionalFormatting sqref="B1693:J1693">
    <cfRule type="expression" dxfId="880" priority="565">
      <formula>$D1692=""</formula>
    </cfRule>
  </conditionalFormatting>
  <conditionalFormatting sqref="B1692:E1693">
    <cfRule type="expression" dxfId="879" priority="566">
      <formula>MOD($B1692,2)=0</formula>
    </cfRule>
    <cfRule type="expression" dxfId="878" priority="567">
      <formula>MOD($B1692,2)=1</formula>
    </cfRule>
  </conditionalFormatting>
  <conditionalFormatting sqref="B1694:J1694">
    <cfRule type="expression" dxfId="877" priority="556">
      <formula>$D1694=""</formula>
    </cfRule>
  </conditionalFormatting>
  <conditionalFormatting sqref="B1695:J1695">
    <cfRule type="expression" dxfId="876" priority="557">
      <formula>$D1694=""</formula>
    </cfRule>
  </conditionalFormatting>
  <conditionalFormatting sqref="B1694:E1695">
    <cfRule type="expression" dxfId="875" priority="558">
      <formula>MOD($B1694,2)=0</formula>
    </cfRule>
    <cfRule type="expression" dxfId="874" priority="559">
      <formula>MOD($B1694,2)=1</formula>
    </cfRule>
  </conditionalFormatting>
  <conditionalFormatting sqref="B1696:J1696">
    <cfRule type="expression" dxfId="873" priority="548">
      <formula>$D1696=""</formula>
    </cfRule>
  </conditionalFormatting>
  <conditionalFormatting sqref="B1697:J1697">
    <cfRule type="expression" dxfId="872" priority="549">
      <formula>$D1696=""</formula>
    </cfRule>
  </conditionalFormatting>
  <conditionalFormatting sqref="B1696:E1697">
    <cfRule type="expression" dxfId="871" priority="550">
      <formula>MOD($B1696,2)=0</formula>
    </cfRule>
    <cfRule type="expression" dxfId="870" priority="551">
      <formula>MOD($B1696,2)=1</formula>
    </cfRule>
  </conditionalFormatting>
  <conditionalFormatting sqref="B1698:J1698">
    <cfRule type="expression" dxfId="869" priority="540">
      <formula>$D1698=""</formula>
    </cfRule>
  </conditionalFormatting>
  <conditionalFormatting sqref="B1699:J1699">
    <cfRule type="expression" dxfId="868" priority="541">
      <formula>$D1698=""</formula>
    </cfRule>
  </conditionalFormatting>
  <conditionalFormatting sqref="B1698:E1699">
    <cfRule type="expression" dxfId="867" priority="542">
      <formula>MOD($B1698,2)=0</formula>
    </cfRule>
    <cfRule type="expression" dxfId="866" priority="543">
      <formula>MOD($B1698,2)=1</formula>
    </cfRule>
  </conditionalFormatting>
  <conditionalFormatting sqref="B1700:J1700">
    <cfRule type="expression" dxfId="865" priority="532">
      <formula>$D1700=""</formula>
    </cfRule>
  </conditionalFormatting>
  <conditionalFormatting sqref="B1701:J1701">
    <cfRule type="expression" dxfId="864" priority="533">
      <formula>$D1700=""</formula>
    </cfRule>
  </conditionalFormatting>
  <conditionalFormatting sqref="B1700:E1701">
    <cfRule type="expression" dxfId="863" priority="534">
      <formula>MOD($B1700,2)=0</formula>
    </cfRule>
    <cfRule type="expression" dxfId="862" priority="535">
      <formula>MOD($B1700,2)=1</formula>
    </cfRule>
  </conditionalFormatting>
  <conditionalFormatting sqref="B1702:J1702">
    <cfRule type="expression" dxfId="861" priority="524">
      <formula>$D1702=""</formula>
    </cfRule>
  </conditionalFormatting>
  <conditionalFormatting sqref="B1703:J1703">
    <cfRule type="expression" dxfId="860" priority="525">
      <formula>$D1702=""</formula>
    </cfRule>
  </conditionalFormatting>
  <conditionalFormatting sqref="B1702:E1703">
    <cfRule type="expression" dxfId="859" priority="526">
      <formula>MOD($B1702,2)=0</formula>
    </cfRule>
    <cfRule type="expression" dxfId="858" priority="527">
      <formula>MOD($B1702,2)=1</formula>
    </cfRule>
  </conditionalFormatting>
  <conditionalFormatting sqref="B1704:J1704">
    <cfRule type="expression" dxfId="857" priority="516">
      <formula>$D1704=""</formula>
    </cfRule>
  </conditionalFormatting>
  <conditionalFormatting sqref="B1705:J1705">
    <cfRule type="expression" dxfId="856" priority="517">
      <formula>$D1704=""</formula>
    </cfRule>
  </conditionalFormatting>
  <conditionalFormatting sqref="B1704:E1705">
    <cfRule type="expression" dxfId="855" priority="518">
      <formula>MOD($B1704,2)=0</formula>
    </cfRule>
    <cfRule type="expression" dxfId="854" priority="519">
      <formula>MOD($B1704,2)=1</formula>
    </cfRule>
  </conditionalFormatting>
  <conditionalFormatting sqref="B1706:J1706">
    <cfRule type="expression" dxfId="853" priority="508">
      <formula>$D1706=""</formula>
    </cfRule>
  </conditionalFormatting>
  <conditionalFormatting sqref="B1707:J1707">
    <cfRule type="expression" dxfId="852" priority="509">
      <formula>$D1706=""</formula>
    </cfRule>
  </conditionalFormatting>
  <conditionalFormatting sqref="B1706:E1707">
    <cfRule type="expression" dxfId="851" priority="510">
      <formula>MOD($B1706,2)=0</formula>
    </cfRule>
    <cfRule type="expression" dxfId="850" priority="511">
      <formula>MOD($B1706,2)=1</formula>
    </cfRule>
  </conditionalFormatting>
  <conditionalFormatting sqref="B1708:J1708">
    <cfRule type="expression" dxfId="849" priority="500">
      <formula>$D1708=""</formula>
    </cfRule>
  </conditionalFormatting>
  <conditionalFormatting sqref="B1709:J1709">
    <cfRule type="expression" dxfId="848" priority="501">
      <formula>$D1708=""</formula>
    </cfRule>
  </conditionalFormatting>
  <conditionalFormatting sqref="B1708:E1709">
    <cfRule type="expression" dxfId="847" priority="502">
      <formula>MOD($B1708,2)=0</formula>
    </cfRule>
    <cfRule type="expression" dxfId="846" priority="503">
      <formula>MOD($B1708,2)=1</formula>
    </cfRule>
  </conditionalFormatting>
  <conditionalFormatting sqref="B1710:J1710">
    <cfRule type="expression" dxfId="845" priority="492">
      <formula>$D1710=""</formula>
    </cfRule>
  </conditionalFormatting>
  <conditionalFormatting sqref="B1711:J1711">
    <cfRule type="expression" dxfId="844" priority="493">
      <formula>$D1710=""</formula>
    </cfRule>
  </conditionalFormatting>
  <conditionalFormatting sqref="B1710:E1711">
    <cfRule type="expression" dxfId="843" priority="494">
      <formula>MOD($B1710,2)=0</formula>
    </cfRule>
    <cfRule type="expression" dxfId="842" priority="495">
      <formula>MOD($B1710,2)=1</formula>
    </cfRule>
  </conditionalFormatting>
  <conditionalFormatting sqref="B1712:J1712">
    <cfRule type="expression" dxfId="841" priority="484">
      <formula>$D1712=""</formula>
    </cfRule>
  </conditionalFormatting>
  <conditionalFormatting sqref="B1713:J1713">
    <cfRule type="expression" dxfId="840" priority="485">
      <formula>$D1712=""</formula>
    </cfRule>
  </conditionalFormatting>
  <conditionalFormatting sqref="B1712:E1713">
    <cfRule type="expression" dxfId="839" priority="486">
      <formula>MOD($B1712,2)=0</formula>
    </cfRule>
    <cfRule type="expression" dxfId="838" priority="487">
      <formula>MOD($B1712,2)=1</formula>
    </cfRule>
  </conditionalFormatting>
  <conditionalFormatting sqref="B1714:J1714">
    <cfRule type="expression" dxfId="837" priority="476">
      <formula>$D1714=""</formula>
    </cfRule>
  </conditionalFormatting>
  <conditionalFormatting sqref="B1715:J1715">
    <cfRule type="expression" dxfId="836" priority="477">
      <formula>$D1714=""</formula>
    </cfRule>
  </conditionalFormatting>
  <conditionalFormatting sqref="B1714:E1715">
    <cfRule type="expression" dxfId="835" priority="478">
      <formula>MOD($B1714,2)=0</formula>
    </cfRule>
    <cfRule type="expression" dxfId="834" priority="479">
      <formula>MOD($B1714,2)=1</formula>
    </cfRule>
  </conditionalFormatting>
  <conditionalFormatting sqref="B1716:J1716">
    <cfRule type="expression" dxfId="833" priority="468">
      <formula>$D1716=""</formula>
    </cfRule>
  </conditionalFormatting>
  <conditionalFormatting sqref="B1717:J1717">
    <cfRule type="expression" dxfId="832" priority="469">
      <formula>$D1716=""</formula>
    </cfRule>
  </conditionalFormatting>
  <conditionalFormatting sqref="B1716:E1717">
    <cfRule type="expression" dxfId="831" priority="470">
      <formula>MOD($B1716,2)=0</formula>
    </cfRule>
    <cfRule type="expression" dxfId="830" priority="471">
      <formula>MOD($B1716,2)=1</formula>
    </cfRule>
  </conditionalFormatting>
  <conditionalFormatting sqref="B1718:J1718">
    <cfRule type="expression" dxfId="829" priority="460">
      <formula>$D1718=""</formula>
    </cfRule>
  </conditionalFormatting>
  <conditionalFormatting sqref="B1719:J1719">
    <cfRule type="expression" dxfId="828" priority="461">
      <formula>$D1718=""</formula>
    </cfRule>
  </conditionalFormatting>
  <conditionalFormatting sqref="B1718:E1719">
    <cfRule type="expression" dxfId="827" priority="462">
      <formula>MOD($B1718,2)=0</formula>
    </cfRule>
    <cfRule type="expression" dxfId="826" priority="463">
      <formula>MOD($B1718,2)=1</formula>
    </cfRule>
  </conditionalFormatting>
  <conditionalFormatting sqref="B1720:J1720">
    <cfRule type="expression" dxfId="825" priority="452">
      <formula>$D1720=""</formula>
    </cfRule>
  </conditionalFormatting>
  <conditionalFormatting sqref="B1721:J1721">
    <cfRule type="expression" dxfId="824" priority="453">
      <formula>$D1720=""</formula>
    </cfRule>
  </conditionalFormatting>
  <conditionalFormatting sqref="B1720:E1721">
    <cfRule type="expression" dxfId="823" priority="454">
      <formula>MOD($B1720,2)=0</formula>
    </cfRule>
    <cfRule type="expression" dxfId="822" priority="455">
      <formula>MOD($B1720,2)=1</formula>
    </cfRule>
  </conditionalFormatting>
  <conditionalFormatting sqref="B1722:J1722">
    <cfRule type="expression" dxfId="821" priority="444">
      <formula>$D1722=""</formula>
    </cfRule>
  </conditionalFormatting>
  <conditionalFormatting sqref="B1723:J1723">
    <cfRule type="expression" dxfId="820" priority="445">
      <formula>$D1722=""</formula>
    </cfRule>
  </conditionalFormatting>
  <conditionalFormatting sqref="B1722:E1723">
    <cfRule type="expression" dxfId="819" priority="446">
      <formula>MOD($B1722,2)=0</formula>
    </cfRule>
    <cfRule type="expression" dxfId="818" priority="447">
      <formula>MOD($B1722,2)=1</formula>
    </cfRule>
  </conditionalFormatting>
  <conditionalFormatting sqref="B1724:J1724">
    <cfRule type="expression" dxfId="817" priority="436">
      <formula>$D1724=""</formula>
    </cfRule>
  </conditionalFormatting>
  <conditionalFormatting sqref="B1725:J1725">
    <cfRule type="expression" dxfId="816" priority="437">
      <formula>$D1724=""</formula>
    </cfRule>
  </conditionalFormatting>
  <conditionalFormatting sqref="B1724:E1725">
    <cfRule type="expression" dxfId="815" priority="438">
      <formula>MOD($B1724,2)=0</formula>
    </cfRule>
    <cfRule type="expression" dxfId="814" priority="439">
      <formula>MOD($B1724,2)=1</formula>
    </cfRule>
  </conditionalFormatting>
  <conditionalFormatting sqref="B1726:J1726">
    <cfRule type="expression" dxfId="813" priority="428">
      <formula>$D1726=""</formula>
    </cfRule>
  </conditionalFormatting>
  <conditionalFormatting sqref="B1727:J1727">
    <cfRule type="expression" dxfId="812" priority="429">
      <formula>$D1726=""</formula>
    </cfRule>
  </conditionalFormatting>
  <conditionalFormatting sqref="B1726:E1727">
    <cfRule type="expression" dxfId="811" priority="430">
      <formula>MOD($B1726,2)=0</formula>
    </cfRule>
    <cfRule type="expression" dxfId="810" priority="431">
      <formula>MOD($B1726,2)=1</formula>
    </cfRule>
  </conditionalFormatting>
  <conditionalFormatting sqref="B1728:J1728">
    <cfRule type="expression" dxfId="809" priority="420">
      <formula>$D1728=""</formula>
    </cfRule>
  </conditionalFormatting>
  <conditionalFormatting sqref="B1729:J1729">
    <cfRule type="expression" dxfId="808" priority="421">
      <formula>$D1728=""</formula>
    </cfRule>
  </conditionalFormatting>
  <conditionalFormatting sqref="B1728:E1729">
    <cfRule type="expression" dxfId="807" priority="422">
      <formula>MOD($B1728,2)=0</formula>
    </cfRule>
    <cfRule type="expression" dxfId="806" priority="423">
      <formula>MOD($B1728,2)=1</formula>
    </cfRule>
  </conditionalFormatting>
  <conditionalFormatting sqref="B1730:J1730">
    <cfRule type="expression" dxfId="805" priority="412">
      <formula>$D1730=""</formula>
    </cfRule>
  </conditionalFormatting>
  <conditionalFormatting sqref="B1731:J1731">
    <cfRule type="expression" dxfId="804" priority="413">
      <formula>$D1730=""</formula>
    </cfRule>
  </conditionalFormatting>
  <conditionalFormatting sqref="B1730:E1731">
    <cfRule type="expression" dxfId="803" priority="414">
      <formula>MOD($B1730,2)=0</formula>
    </cfRule>
    <cfRule type="expression" dxfId="802" priority="415">
      <formula>MOD($B1730,2)=1</formula>
    </cfRule>
  </conditionalFormatting>
  <conditionalFormatting sqref="B1732:J1732">
    <cfRule type="expression" dxfId="801" priority="404">
      <formula>$D1732=""</formula>
    </cfRule>
  </conditionalFormatting>
  <conditionalFormatting sqref="B1733:J1733">
    <cfRule type="expression" dxfId="800" priority="405">
      <formula>$D1732=""</formula>
    </cfRule>
  </conditionalFormatting>
  <conditionalFormatting sqref="B1732:E1733">
    <cfRule type="expression" dxfId="799" priority="406">
      <formula>MOD($B1732,2)=0</formula>
    </cfRule>
    <cfRule type="expression" dxfId="798" priority="407">
      <formula>MOD($B1732,2)=1</formula>
    </cfRule>
  </conditionalFormatting>
  <conditionalFormatting sqref="B1734:J1734">
    <cfRule type="expression" dxfId="797" priority="396">
      <formula>$D1734=""</formula>
    </cfRule>
  </conditionalFormatting>
  <conditionalFormatting sqref="B1735:J1735">
    <cfRule type="expression" dxfId="796" priority="397">
      <formula>$D1734=""</formula>
    </cfRule>
  </conditionalFormatting>
  <conditionalFormatting sqref="B1734:E1735">
    <cfRule type="expression" dxfId="795" priority="398">
      <formula>MOD($B1734,2)=0</formula>
    </cfRule>
    <cfRule type="expression" dxfId="794" priority="399">
      <formula>MOD($B1734,2)=1</formula>
    </cfRule>
  </conditionalFormatting>
  <conditionalFormatting sqref="B1736:J1736">
    <cfRule type="expression" dxfId="793" priority="388">
      <formula>$D1736=""</formula>
    </cfRule>
  </conditionalFormatting>
  <conditionalFormatting sqref="B1737:J1737">
    <cfRule type="expression" dxfId="792" priority="389">
      <formula>$D1736=""</formula>
    </cfRule>
  </conditionalFormatting>
  <conditionalFormatting sqref="B1736:E1737">
    <cfRule type="expression" dxfId="791" priority="390">
      <formula>MOD($B1736,2)=0</formula>
    </cfRule>
    <cfRule type="expression" dxfId="790" priority="391">
      <formula>MOD($B1736,2)=1</formula>
    </cfRule>
  </conditionalFormatting>
  <conditionalFormatting sqref="B1738:J1738">
    <cfRule type="expression" dxfId="789" priority="380">
      <formula>$D1738=""</formula>
    </cfRule>
  </conditionalFormatting>
  <conditionalFormatting sqref="B1739:J1739">
    <cfRule type="expression" dxfId="788" priority="381">
      <formula>$D1738=""</formula>
    </cfRule>
  </conditionalFormatting>
  <conditionalFormatting sqref="B1738:E1739">
    <cfRule type="expression" dxfId="787" priority="382">
      <formula>MOD($B1738,2)=0</formula>
    </cfRule>
    <cfRule type="expression" dxfId="786" priority="383">
      <formula>MOD($B1738,2)=1</formula>
    </cfRule>
  </conditionalFormatting>
  <conditionalFormatting sqref="B1740:J1740">
    <cfRule type="expression" dxfId="785" priority="372">
      <formula>$D1740=""</formula>
    </cfRule>
  </conditionalFormatting>
  <conditionalFormatting sqref="B1741:J1741">
    <cfRule type="expression" dxfId="784" priority="373">
      <formula>$D1740=""</formula>
    </cfRule>
  </conditionalFormatting>
  <conditionalFormatting sqref="B1740:E1741">
    <cfRule type="expression" dxfId="783" priority="374">
      <formula>MOD($B1740,2)=0</formula>
    </cfRule>
    <cfRule type="expression" dxfId="782" priority="375">
      <formula>MOD($B1740,2)=1</formula>
    </cfRule>
  </conditionalFormatting>
  <conditionalFormatting sqref="B1742:J1742">
    <cfRule type="expression" dxfId="781" priority="364">
      <formula>$D1742=""</formula>
    </cfRule>
  </conditionalFormatting>
  <conditionalFormatting sqref="B1743:J1743">
    <cfRule type="expression" dxfId="780" priority="365">
      <formula>$D1742=""</formula>
    </cfRule>
  </conditionalFormatting>
  <conditionalFormatting sqref="B1742:E1743">
    <cfRule type="expression" dxfId="779" priority="366">
      <formula>MOD($B1742,2)=0</formula>
    </cfRule>
    <cfRule type="expression" dxfId="778" priority="367">
      <formula>MOD($B1742,2)=1</formula>
    </cfRule>
  </conditionalFormatting>
  <conditionalFormatting sqref="B1744:J1744">
    <cfRule type="expression" dxfId="777" priority="356">
      <formula>$D1744=""</formula>
    </cfRule>
  </conditionalFormatting>
  <conditionalFormatting sqref="B1745:J1745">
    <cfRule type="expression" dxfId="776" priority="357">
      <formula>$D1744=""</formula>
    </cfRule>
  </conditionalFormatting>
  <conditionalFormatting sqref="B1744:E1745">
    <cfRule type="expression" dxfId="775" priority="358">
      <formula>MOD($B1744,2)=0</formula>
    </cfRule>
    <cfRule type="expression" dxfId="774" priority="359">
      <formula>MOD($B1744,2)=1</formula>
    </cfRule>
  </conditionalFormatting>
  <conditionalFormatting sqref="B1746:J1746">
    <cfRule type="expression" dxfId="773" priority="348">
      <formula>$D1746=""</formula>
    </cfRule>
  </conditionalFormatting>
  <conditionalFormatting sqref="B1747:J1747">
    <cfRule type="expression" dxfId="772" priority="349">
      <formula>$D1746=""</formula>
    </cfRule>
  </conditionalFormatting>
  <conditionalFormatting sqref="B1746:E1747">
    <cfRule type="expression" dxfId="771" priority="350">
      <formula>MOD($B1746,2)=0</formula>
    </cfRule>
    <cfRule type="expression" dxfId="770" priority="351">
      <formula>MOD($B1746,2)=1</formula>
    </cfRule>
  </conditionalFormatting>
  <conditionalFormatting sqref="B1748:J1748">
    <cfRule type="expression" dxfId="769" priority="340">
      <formula>$D1748=""</formula>
    </cfRule>
  </conditionalFormatting>
  <conditionalFormatting sqref="B1749:J1749">
    <cfRule type="expression" dxfId="768" priority="341">
      <formula>$D1748=""</formula>
    </cfRule>
  </conditionalFormatting>
  <conditionalFormatting sqref="B1748:E1749">
    <cfRule type="expression" dxfId="767" priority="342">
      <formula>MOD($B1748,2)=0</formula>
    </cfRule>
    <cfRule type="expression" dxfId="766" priority="343">
      <formula>MOD($B1748,2)=1</formula>
    </cfRule>
  </conditionalFormatting>
  <conditionalFormatting sqref="B1750:J1750">
    <cfRule type="expression" dxfId="765" priority="332">
      <formula>$D1750=""</formula>
    </cfRule>
  </conditionalFormatting>
  <conditionalFormatting sqref="B1751:J1751">
    <cfRule type="expression" dxfId="764" priority="333">
      <formula>$D1750=""</formula>
    </cfRule>
  </conditionalFormatting>
  <conditionalFormatting sqref="B1750:E1751">
    <cfRule type="expression" dxfId="763" priority="334">
      <formula>MOD($B1750,2)=0</formula>
    </cfRule>
    <cfRule type="expression" dxfId="762" priority="335">
      <formula>MOD($B1750,2)=1</formula>
    </cfRule>
  </conditionalFormatting>
  <conditionalFormatting sqref="B1752:J1752">
    <cfRule type="expression" dxfId="761" priority="324">
      <formula>$D1752=""</formula>
    </cfRule>
  </conditionalFormatting>
  <conditionalFormatting sqref="B1753:J1753">
    <cfRule type="expression" dxfId="760" priority="325">
      <formula>$D1752=""</formula>
    </cfRule>
  </conditionalFormatting>
  <conditionalFormatting sqref="B1752:E1753">
    <cfRule type="expression" dxfId="759" priority="326">
      <formula>MOD($B1752,2)=0</formula>
    </cfRule>
    <cfRule type="expression" dxfId="758" priority="327">
      <formula>MOD($B1752,2)=1</formula>
    </cfRule>
  </conditionalFormatting>
  <conditionalFormatting sqref="B1754:J1754">
    <cfRule type="expression" dxfId="757" priority="316">
      <formula>$D1754=""</formula>
    </cfRule>
  </conditionalFormatting>
  <conditionalFormatting sqref="B1755:J1755">
    <cfRule type="expression" dxfId="756" priority="317">
      <formula>$D1754=""</formula>
    </cfRule>
  </conditionalFormatting>
  <conditionalFormatting sqref="B1754:E1755">
    <cfRule type="expression" dxfId="755" priority="318">
      <formula>MOD($B1754,2)=0</formula>
    </cfRule>
    <cfRule type="expression" dxfId="754" priority="319">
      <formula>MOD($B1754,2)=1</formula>
    </cfRule>
  </conditionalFormatting>
  <conditionalFormatting sqref="B1756:J1756">
    <cfRule type="expression" dxfId="753" priority="308">
      <formula>$D1756=""</formula>
    </cfRule>
  </conditionalFormatting>
  <conditionalFormatting sqref="B1757:J1757">
    <cfRule type="expression" dxfId="752" priority="309">
      <formula>$D1756=""</formula>
    </cfRule>
  </conditionalFormatting>
  <conditionalFormatting sqref="B1756:E1757">
    <cfRule type="expression" dxfId="751" priority="310">
      <formula>MOD($B1756,2)=0</formula>
    </cfRule>
    <cfRule type="expression" dxfId="750" priority="311">
      <formula>MOD($B1756,2)=1</formula>
    </cfRule>
  </conditionalFormatting>
  <conditionalFormatting sqref="B1758:J1758">
    <cfRule type="expression" dxfId="749" priority="300">
      <formula>$D1758=""</formula>
    </cfRule>
  </conditionalFormatting>
  <conditionalFormatting sqref="B1759:J1759">
    <cfRule type="expression" dxfId="748" priority="301">
      <formula>$D1758=""</formula>
    </cfRule>
  </conditionalFormatting>
  <conditionalFormatting sqref="B1758:E1759">
    <cfRule type="expression" dxfId="747" priority="302">
      <formula>MOD($B1758,2)=0</formula>
    </cfRule>
    <cfRule type="expression" dxfId="746" priority="303">
      <formula>MOD($B1758,2)=1</formula>
    </cfRule>
  </conditionalFormatting>
  <conditionalFormatting sqref="B1760:J1760">
    <cfRule type="expression" dxfId="745" priority="292">
      <formula>$D1760=""</formula>
    </cfRule>
  </conditionalFormatting>
  <conditionalFormatting sqref="B1761:J1761">
    <cfRule type="expression" dxfId="744" priority="293">
      <formula>$D1760=""</formula>
    </cfRule>
  </conditionalFormatting>
  <conditionalFormatting sqref="B1760:E1761">
    <cfRule type="expression" dxfId="743" priority="294">
      <formula>MOD($B1760,2)=0</formula>
    </cfRule>
    <cfRule type="expression" dxfId="742" priority="295">
      <formula>MOD($B1760,2)=1</formula>
    </cfRule>
  </conditionalFormatting>
  <conditionalFormatting sqref="B1762:J1762">
    <cfRule type="expression" dxfId="741" priority="284">
      <formula>$D1762=""</formula>
    </cfRule>
  </conditionalFormatting>
  <conditionalFormatting sqref="B1763:J1763">
    <cfRule type="expression" dxfId="740" priority="285">
      <formula>$D1762=""</formula>
    </cfRule>
  </conditionalFormatting>
  <conditionalFormatting sqref="B1762:E1763">
    <cfRule type="expression" dxfId="739" priority="286">
      <formula>MOD($B1762,2)=0</formula>
    </cfRule>
    <cfRule type="expression" dxfId="738" priority="287">
      <formula>MOD($B1762,2)=1</formula>
    </cfRule>
  </conditionalFormatting>
  <conditionalFormatting sqref="B1764:J1764">
    <cfRule type="expression" dxfId="737" priority="276">
      <formula>$D1764=""</formula>
    </cfRule>
  </conditionalFormatting>
  <conditionalFormatting sqref="B1765:J1765">
    <cfRule type="expression" dxfId="736" priority="277">
      <formula>$D1764=""</formula>
    </cfRule>
  </conditionalFormatting>
  <conditionalFormatting sqref="B1764:E1765">
    <cfRule type="expression" dxfId="735" priority="278">
      <formula>MOD($B1764,2)=0</formula>
    </cfRule>
    <cfRule type="expression" dxfId="734" priority="279">
      <formula>MOD($B1764,2)=1</formula>
    </cfRule>
  </conditionalFormatting>
  <conditionalFormatting sqref="B1766:J1766">
    <cfRule type="expression" dxfId="733" priority="268">
      <formula>$D1766=""</formula>
    </cfRule>
  </conditionalFormatting>
  <conditionalFormatting sqref="B1767:J1767">
    <cfRule type="expression" dxfId="732" priority="269">
      <formula>$D1766=""</formula>
    </cfRule>
  </conditionalFormatting>
  <conditionalFormatting sqref="B1766:E1767">
    <cfRule type="expression" dxfId="731" priority="270">
      <formula>MOD($B1766,2)=0</formula>
    </cfRule>
    <cfRule type="expression" dxfId="730" priority="271">
      <formula>MOD($B1766,2)=1</formula>
    </cfRule>
  </conditionalFormatting>
  <conditionalFormatting sqref="B1768:J1768">
    <cfRule type="expression" dxfId="729" priority="260">
      <formula>$D1768=""</formula>
    </cfRule>
  </conditionalFormatting>
  <conditionalFormatting sqref="B1769:J1769">
    <cfRule type="expression" dxfId="728" priority="261">
      <formula>$D1768=""</formula>
    </cfRule>
  </conditionalFormatting>
  <conditionalFormatting sqref="B1768:E1769">
    <cfRule type="expression" dxfId="727" priority="262">
      <formula>MOD($B1768,2)=0</formula>
    </cfRule>
    <cfRule type="expression" dxfId="726" priority="263">
      <formula>MOD($B1768,2)=1</formula>
    </cfRule>
  </conditionalFormatting>
  <conditionalFormatting sqref="B1770:J1770">
    <cfRule type="expression" dxfId="725" priority="252">
      <formula>$D1770=""</formula>
    </cfRule>
  </conditionalFormatting>
  <conditionalFormatting sqref="B1771:J1771">
    <cfRule type="expression" dxfId="724" priority="253">
      <formula>$D1770=""</formula>
    </cfRule>
  </conditionalFormatting>
  <conditionalFormatting sqref="B1770:E1771">
    <cfRule type="expression" dxfId="723" priority="254">
      <formula>MOD($B1770,2)=0</formula>
    </cfRule>
    <cfRule type="expression" dxfId="722" priority="255">
      <formula>MOD($B1770,2)=1</formula>
    </cfRule>
  </conditionalFormatting>
  <conditionalFormatting sqref="B1772:J1772">
    <cfRule type="expression" dxfId="721" priority="244">
      <formula>$D1772=""</formula>
    </cfRule>
  </conditionalFormatting>
  <conditionalFormatting sqref="B1773:J1773">
    <cfRule type="expression" dxfId="720" priority="245">
      <formula>$D1772=""</formula>
    </cfRule>
  </conditionalFormatting>
  <conditionalFormatting sqref="B1772:E1773">
    <cfRule type="expression" dxfId="719" priority="246">
      <formula>MOD($B1772,2)=0</formula>
    </cfRule>
    <cfRule type="expression" dxfId="718" priority="247">
      <formula>MOD($B1772,2)=1</formula>
    </cfRule>
  </conditionalFormatting>
  <conditionalFormatting sqref="B1774:J1774">
    <cfRule type="expression" dxfId="717" priority="236">
      <formula>$D1774=""</formula>
    </cfRule>
  </conditionalFormatting>
  <conditionalFormatting sqref="B1775:J1775">
    <cfRule type="expression" dxfId="716" priority="237">
      <formula>$D1774=""</formula>
    </cfRule>
  </conditionalFormatting>
  <conditionalFormatting sqref="B1774:E1775">
    <cfRule type="expression" dxfId="715" priority="238">
      <formula>MOD($B1774,2)=0</formula>
    </cfRule>
    <cfRule type="expression" dxfId="714" priority="239">
      <formula>MOD($B1774,2)=1</formula>
    </cfRule>
  </conditionalFormatting>
  <conditionalFormatting sqref="B1776:J1776">
    <cfRule type="expression" dxfId="713" priority="228">
      <formula>$D1776=""</formula>
    </cfRule>
  </conditionalFormatting>
  <conditionalFormatting sqref="B1777:J1777">
    <cfRule type="expression" dxfId="712" priority="229">
      <formula>$D1776=""</formula>
    </cfRule>
  </conditionalFormatting>
  <conditionalFormatting sqref="B1776:E1777">
    <cfRule type="expression" dxfId="711" priority="230">
      <formula>MOD($B1776,2)=0</formula>
    </cfRule>
    <cfRule type="expression" dxfId="710" priority="231">
      <formula>MOD($B1776,2)=1</formula>
    </cfRule>
  </conditionalFormatting>
  <conditionalFormatting sqref="B1778:J1778">
    <cfRule type="expression" dxfId="709" priority="220">
      <formula>$D1778=""</formula>
    </cfRule>
  </conditionalFormatting>
  <conditionalFormatting sqref="B1779:J1779">
    <cfRule type="expression" dxfId="708" priority="221">
      <formula>$D1778=""</formula>
    </cfRule>
  </conditionalFormatting>
  <conditionalFormatting sqref="B1778:E1779">
    <cfRule type="expression" dxfId="707" priority="222">
      <formula>MOD($B1778,2)=0</formula>
    </cfRule>
    <cfRule type="expression" dxfId="706" priority="223">
      <formula>MOD($B1778,2)=1</formula>
    </cfRule>
  </conditionalFormatting>
  <conditionalFormatting sqref="B1780:J1780">
    <cfRule type="expression" dxfId="705" priority="212">
      <formula>$D1780=""</formula>
    </cfRule>
  </conditionalFormatting>
  <conditionalFormatting sqref="B1781:J1781">
    <cfRule type="expression" dxfId="704" priority="213">
      <formula>$D1780=""</formula>
    </cfRule>
  </conditionalFormatting>
  <conditionalFormatting sqref="B1780:E1781">
    <cfRule type="expression" dxfId="703" priority="214">
      <formula>MOD($B1780,2)=0</formula>
    </cfRule>
    <cfRule type="expression" dxfId="702" priority="215">
      <formula>MOD($B1780,2)=1</formula>
    </cfRule>
  </conditionalFormatting>
  <conditionalFormatting sqref="B1782:J1782">
    <cfRule type="expression" dxfId="701" priority="204">
      <formula>$D1782=""</formula>
    </cfRule>
  </conditionalFormatting>
  <conditionalFormatting sqref="B1783:J1783">
    <cfRule type="expression" dxfId="700" priority="205">
      <formula>$D1782=""</formula>
    </cfRule>
  </conditionalFormatting>
  <conditionalFormatting sqref="B1782:E1783">
    <cfRule type="expression" dxfId="699" priority="206">
      <formula>MOD($B1782,2)=0</formula>
    </cfRule>
    <cfRule type="expression" dxfId="698" priority="207">
      <formula>MOD($B1782,2)=1</formula>
    </cfRule>
  </conditionalFormatting>
  <conditionalFormatting sqref="B1784:J1784">
    <cfRule type="expression" dxfId="697" priority="196">
      <formula>$D1784=""</formula>
    </cfRule>
  </conditionalFormatting>
  <conditionalFormatting sqref="B1785:J1785">
    <cfRule type="expression" dxfId="696" priority="197">
      <formula>$D1784=""</formula>
    </cfRule>
  </conditionalFormatting>
  <conditionalFormatting sqref="B1784:E1785">
    <cfRule type="expression" dxfId="695" priority="198">
      <formula>MOD($B1784,2)=0</formula>
    </cfRule>
    <cfRule type="expression" dxfId="694" priority="199">
      <formula>MOD($B1784,2)=1</formula>
    </cfRule>
  </conditionalFormatting>
  <conditionalFormatting sqref="B1786:J1786">
    <cfRule type="expression" dxfId="693" priority="188">
      <formula>$D1786=""</formula>
    </cfRule>
  </conditionalFormatting>
  <conditionalFormatting sqref="B1787:J1787">
    <cfRule type="expression" dxfId="692" priority="189">
      <formula>$D1786=""</formula>
    </cfRule>
  </conditionalFormatting>
  <conditionalFormatting sqref="B1786:E1787">
    <cfRule type="expression" dxfId="691" priority="190">
      <formula>MOD($B1786,2)=0</formula>
    </cfRule>
    <cfRule type="expression" dxfId="690" priority="191">
      <formula>MOD($B1786,2)=1</formula>
    </cfRule>
  </conditionalFormatting>
  <conditionalFormatting sqref="B1788:J1788">
    <cfRule type="expression" dxfId="689" priority="180">
      <formula>$D1788=""</formula>
    </cfRule>
  </conditionalFormatting>
  <conditionalFormatting sqref="B1789:J1789">
    <cfRule type="expression" dxfId="688" priority="181">
      <formula>$D1788=""</formula>
    </cfRule>
  </conditionalFormatting>
  <conditionalFormatting sqref="B1788:E1789">
    <cfRule type="expression" dxfId="687" priority="182">
      <formula>MOD($B1788,2)=0</formula>
    </cfRule>
    <cfRule type="expression" dxfId="686" priority="183">
      <formula>MOD($B1788,2)=1</formula>
    </cfRule>
  </conditionalFormatting>
  <conditionalFormatting sqref="B1790:J1790">
    <cfRule type="expression" dxfId="685" priority="172">
      <formula>$D1790=""</formula>
    </cfRule>
  </conditionalFormatting>
  <conditionalFormatting sqref="B1791:J1791">
    <cfRule type="expression" dxfId="684" priority="173">
      <formula>$D1790=""</formula>
    </cfRule>
  </conditionalFormatting>
  <conditionalFormatting sqref="B1790:E1791">
    <cfRule type="expression" dxfId="683" priority="174">
      <formula>MOD($B1790,2)=0</formula>
    </cfRule>
    <cfRule type="expression" dxfId="682" priority="175">
      <formula>MOD($B1790,2)=1</formula>
    </cfRule>
  </conditionalFormatting>
  <conditionalFormatting sqref="B1792:J1792">
    <cfRule type="expression" dxfId="681" priority="164">
      <formula>$D1792=""</formula>
    </cfRule>
  </conditionalFormatting>
  <conditionalFormatting sqref="B1793:J1793">
    <cfRule type="expression" dxfId="680" priority="165">
      <formula>$D1792=""</formula>
    </cfRule>
  </conditionalFormatting>
  <conditionalFormatting sqref="B1792:E1793">
    <cfRule type="expression" dxfId="679" priority="166">
      <formula>MOD($B1792,2)=0</formula>
    </cfRule>
    <cfRule type="expression" dxfId="678" priority="167">
      <formula>MOD($B1792,2)=1</formula>
    </cfRule>
  </conditionalFormatting>
  <conditionalFormatting sqref="B1794:J1794">
    <cfRule type="expression" dxfId="677" priority="156">
      <formula>$D1794=""</formula>
    </cfRule>
  </conditionalFormatting>
  <conditionalFormatting sqref="B1795:J1795">
    <cfRule type="expression" dxfId="676" priority="157">
      <formula>$D1794=""</formula>
    </cfRule>
  </conditionalFormatting>
  <conditionalFormatting sqref="B1794:E1795">
    <cfRule type="expression" dxfId="675" priority="158">
      <formula>MOD($B1794,2)=0</formula>
    </cfRule>
    <cfRule type="expression" dxfId="674" priority="159">
      <formula>MOD($B1794,2)=1</formula>
    </cfRule>
  </conditionalFormatting>
  <conditionalFormatting sqref="B1796:J1796">
    <cfRule type="expression" dxfId="673" priority="148">
      <formula>$D1796=""</formula>
    </cfRule>
  </conditionalFormatting>
  <conditionalFormatting sqref="B1797:J1797">
    <cfRule type="expression" dxfId="672" priority="149">
      <formula>$D1796=""</formula>
    </cfRule>
  </conditionalFormatting>
  <conditionalFormatting sqref="B1796:E1797">
    <cfRule type="expression" dxfId="671" priority="150">
      <formula>MOD($B1796,2)=0</formula>
    </cfRule>
    <cfRule type="expression" dxfId="670" priority="151">
      <formula>MOD($B1796,2)=1</formula>
    </cfRule>
  </conditionalFormatting>
  <conditionalFormatting sqref="B1798:J1798">
    <cfRule type="expression" dxfId="669" priority="140">
      <formula>$D1798=""</formula>
    </cfRule>
  </conditionalFormatting>
  <conditionalFormatting sqref="B1799:J1799">
    <cfRule type="expression" dxfId="668" priority="141">
      <formula>$D1798=""</formula>
    </cfRule>
  </conditionalFormatting>
  <conditionalFormatting sqref="B1798:E1799">
    <cfRule type="expression" dxfId="667" priority="142">
      <formula>MOD($B1798,2)=0</formula>
    </cfRule>
    <cfRule type="expression" dxfId="666" priority="143">
      <formula>MOD($B1798,2)=1</formula>
    </cfRule>
  </conditionalFormatting>
  <conditionalFormatting sqref="B1800:J1800">
    <cfRule type="expression" dxfId="665" priority="132">
      <formula>$D1800=""</formula>
    </cfRule>
  </conditionalFormatting>
  <conditionalFormatting sqref="B1801:J1801">
    <cfRule type="expression" dxfId="664" priority="133">
      <formula>$D1800=""</formula>
    </cfRule>
  </conditionalFormatting>
  <conditionalFormatting sqref="B1800:E1801">
    <cfRule type="expression" dxfId="663" priority="134">
      <formula>MOD($B1800,2)=0</formula>
    </cfRule>
    <cfRule type="expression" dxfId="662" priority="135">
      <formula>MOD($B1800,2)=1</formula>
    </cfRule>
  </conditionalFormatting>
  <conditionalFormatting sqref="B1802:J1802">
    <cfRule type="expression" dxfId="661" priority="124">
      <formula>$D1802=""</formula>
    </cfRule>
  </conditionalFormatting>
  <conditionalFormatting sqref="B1803:J1803">
    <cfRule type="expression" dxfId="660" priority="125">
      <formula>$D1802=""</formula>
    </cfRule>
  </conditionalFormatting>
  <conditionalFormatting sqref="B1802:E1803">
    <cfRule type="expression" dxfId="659" priority="126">
      <formula>MOD($B1802,2)=0</formula>
    </cfRule>
    <cfRule type="expression" dxfId="658" priority="127">
      <formula>MOD($B1802,2)=1</formula>
    </cfRule>
  </conditionalFormatting>
  <conditionalFormatting sqref="B1804:J1804">
    <cfRule type="expression" dxfId="657" priority="116">
      <formula>$D1804=""</formula>
    </cfRule>
  </conditionalFormatting>
  <conditionalFormatting sqref="B1805:J1805">
    <cfRule type="expression" dxfId="656" priority="117">
      <formula>$D1804=""</formula>
    </cfRule>
  </conditionalFormatting>
  <conditionalFormatting sqref="B1804:E1805">
    <cfRule type="expression" dxfId="655" priority="118">
      <formula>MOD($B1804,2)=0</formula>
    </cfRule>
    <cfRule type="expression" dxfId="654" priority="119">
      <formula>MOD($B1804,2)=1</formula>
    </cfRule>
  </conditionalFormatting>
  <conditionalFormatting sqref="B1806:J1806">
    <cfRule type="expression" dxfId="653" priority="108">
      <formula>$D1806=""</formula>
    </cfRule>
  </conditionalFormatting>
  <conditionalFormatting sqref="B1807:J1807">
    <cfRule type="expression" dxfId="652" priority="109">
      <formula>$D1806=""</formula>
    </cfRule>
  </conditionalFormatting>
  <conditionalFormatting sqref="B1806:E1807">
    <cfRule type="expression" dxfId="651" priority="110">
      <formula>MOD($B1806,2)=0</formula>
    </cfRule>
    <cfRule type="expression" dxfId="650" priority="111">
      <formula>MOD($B1806,2)=1</formula>
    </cfRule>
  </conditionalFormatting>
  <conditionalFormatting sqref="B1808:J1808">
    <cfRule type="expression" dxfId="649" priority="100">
      <formula>$D1808=""</formula>
    </cfRule>
  </conditionalFormatting>
  <conditionalFormatting sqref="B1809:J1809">
    <cfRule type="expression" dxfId="648" priority="101">
      <formula>$D1808=""</formula>
    </cfRule>
  </conditionalFormatting>
  <conditionalFormatting sqref="B1808:E1809">
    <cfRule type="expression" dxfId="647" priority="102">
      <formula>MOD($B1808,2)=0</formula>
    </cfRule>
    <cfRule type="expression" dxfId="646" priority="103">
      <formula>MOD($B1808,2)=1</formula>
    </cfRule>
  </conditionalFormatting>
  <conditionalFormatting sqref="B1810:J1810">
    <cfRule type="expression" dxfId="645" priority="92">
      <formula>$D1810=""</formula>
    </cfRule>
  </conditionalFormatting>
  <conditionalFormatting sqref="B1811:J1811">
    <cfRule type="expression" dxfId="644" priority="93">
      <formula>$D1810=""</formula>
    </cfRule>
  </conditionalFormatting>
  <conditionalFormatting sqref="B1810:E1811">
    <cfRule type="expression" dxfId="643" priority="94">
      <formula>MOD($B1810,2)=0</formula>
    </cfRule>
    <cfRule type="expression" dxfId="642" priority="95">
      <formula>MOD($B1810,2)=1</formula>
    </cfRule>
  </conditionalFormatting>
  <conditionalFormatting sqref="B1812:J1812">
    <cfRule type="expression" dxfId="641" priority="84">
      <formula>$D1812=""</formula>
    </cfRule>
  </conditionalFormatting>
  <conditionalFormatting sqref="B1813:J1813">
    <cfRule type="expression" dxfId="640" priority="85">
      <formula>$D1812=""</formula>
    </cfRule>
  </conditionalFormatting>
  <conditionalFormatting sqref="B1812:E1813">
    <cfRule type="expression" dxfId="639" priority="86">
      <formula>MOD($B1812,2)=0</formula>
    </cfRule>
    <cfRule type="expression" dxfId="638" priority="87">
      <formula>MOD($B1812,2)=1</formula>
    </cfRule>
  </conditionalFormatting>
  <conditionalFormatting sqref="I10">
    <cfRule type="expression" priority="79">
      <formula>ROW() - 2 &gt; SUMPRODUCT(MAX(($B1:$B11&lt;&gt;"")*(ROW($B1:I11))))</formula>
    </cfRule>
  </conditionalFormatting>
  <conditionalFormatting sqref="J10">
    <cfRule type="expression" priority="78">
      <formula>ROW() - 2 &gt; SUMPRODUCT(MAX(($B1:$B11&lt;&gt;"")*(ROW($B1:J11))))</formula>
    </cfRule>
  </conditionalFormatting>
  <conditionalFormatting sqref="I10:J10">
    <cfRule type="expression" dxfId="637" priority="76">
      <formula>$D10=""</formula>
    </cfRule>
  </conditionalFormatting>
  <conditionalFormatting sqref="I11:J11">
    <cfRule type="expression" dxfId="636" priority="77">
      <formula>$D10=""</formula>
    </cfRule>
  </conditionalFormatting>
  <conditionalFormatting sqref="J14">
    <cfRule type="expression" priority="75">
      <formula>ROW() - 2 &gt; SUMPRODUCT(MAX(($B5:$B15&lt;&gt;"")*(ROW($B5:J15))))</formula>
    </cfRule>
  </conditionalFormatting>
  <conditionalFormatting sqref="J14">
    <cfRule type="expression" dxfId="635" priority="73">
      <formula>$D14=""</formula>
    </cfRule>
  </conditionalFormatting>
  <conditionalFormatting sqref="J15">
    <cfRule type="expression" dxfId="634" priority="74">
      <formula>$D14=""</formula>
    </cfRule>
  </conditionalFormatting>
  <conditionalFormatting sqref="J20">
    <cfRule type="expression" priority="66">
      <formula>ROW() - 2 &gt; SUMPRODUCT(MAX(($B11:$B21&lt;&gt;"")*(ROW($B11:J21))))</formula>
    </cfRule>
  </conditionalFormatting>
  <conditionalFormatting sqref="J20">
    <cfRule type="expression" dxfId="633" priority="64">
      <formula>$D20=""</formula>
    </cfRule>
  </conditionalFormatting>
  <conditionalFormatting sqref="J21">
    <cfRule type="expression" dxfId="632" priority="65">
      <formula>$D20=""</formula>
    </cfRule>
  </conditionalFormatting>
  <conditionalFormatting sqref="I12 I14 I16 I18 I20">
    <cfRule type="expression" priority="63">
      <formula>ROW() - 2 &gt; SUMPRODUCT(MAX(($B3:$B13&lt;&gt;"")*(ROW($B3:I13))))</formula>
    </cfRule>
  </conditionalFormatting>
  <conditionalFormatting sqref="I12 I14 I16 I18 I20">
    <cfRule type="expression" dxfId="631" priority="61">
      <formula>$D12=""</formula>
    </cfRule>
  </conditionalFormatting>
  <conditionalFormatting sqref="I13 I15 I17 I19 I21">
    <cfRule type="expression" dxfId="630" priority="62">
      <formula>$D12=""</formula>
    </cfRule>
  </conditionalFormatting>
  <conditionalFormatting sqref="J12">
    <cfRule type="expression" priority="60">
      <formula>ROW() - 2 &gt; SUMPRODUCT(MAX(($B3:$B13&lt;&gt;"")*(ROW($B3:J13))))</formula>
    </cfRule>
  </conditionalFormatting>
  <conditionalFormatting sqref="J12">
    <cfRule type="expression" dxfId="629" priority="58">
      <formula>$D12=""</formula>
    </cfRule>
  </conditionalFormatting>
  <conditionalFormatting sqref="J13">
    <cfRule type="expression" dxfId="628" priority="59">
      <formula>$D12=""</formula>
    </cfRule>
  </conditionalFormatting>
  <conditionalFormatting sqref="F11">
    <cfRule type="expression" priority="57">
      <formula>ROW() - 2 &gt; SUMPRODUCT(MAX(($B2:$B11&lt;&gt;"")*(ROW(C2:$E11))))</formula>
    </cfRule>
  </conditionalFormatting>
  <conditionalFormatting sqref="F10">
    <cfRule type="expression" dxfId="627" priority="55">
      <formula>$D10=""</formula>
    </cfRule>
  </conditionalFormatting>
  <conditionalFormatting sqref="F11">
    <cfRule type="expression" dxfId="626" priority="56">
      <formula>$D10=""</formula>
    </cfRule>
  </conditionalFormatting>
  <conditionalFormatting sqref="F13">
    <cfRule type="expression" priority="54">
      <formula>ROW() - 2 &gt; SUMPRODUCT(MAX(($B4:$B13&lt;&gt;"")*(ROW(C4:$E13))))</formula>
    </cfRule>
  </conditionalFormatting>
  <conditionalFormatting sqref="F12">
    <cfRule type="expression" dxfId="625" priority="52">
      <formula>$D12=""</formula>
    </cfRule>
  </conditionalFormatting>
  <conditionalFormatting sqref="F13">
    <cfRule type="expression" dxfId="624" priority="53">
      <formula>$D12=""</formula>
    </cfRule>
  </conditionalFormatting>
  <conditionalFormatting sqref="F15">
    <cfRule type="expression" priority="51">
      <formula>ROW() - 2 &gt; SUMPRODUCT(MAX(($B6:$B15&lt;&gt;"")*(ROW(C6:$E15))))</formula>
    </cfRule>
  </conditionalFormatting>
  <conditionalFormatting sqref="F14">
    <cfRule type="expression" dxfId="623" priority="49">
      <formula>$D14=""</formula>
    </cfRule>
  </conditionalFormatting>
  <conditionalFormatting sqref="F15">
    <cfRule type="expression" dxfId="622" priority="50">
      <formula>$D14=""</formula>
    </cfRule>
  </conditionalFormatting>
  <conditionalFormatting sqref="F17">
    <cfRule type="expression" priority="48">
      <formula>ROW() - 2 &gt; SUMPRODUCT(MAX(($B8:$B17&lt;&gt;"")*(ROW(C8:$E17))))</formula>
    </cfRule>
  </conditionalFormatting>
  <conditionalFormatting sqref="F16">
    <cfRule type="expression" dxfId="621" priority="46">
      <formula>$D16=""</formula>
    </cfRule>
  </conditionalFormatting>
  <conditionalFormatting sqref="F17">
    <cfRule type="expression" dxfId="620" priority="47">
      <formula>$D16=""</formula>
    </cfRule>
  </conditionalFormatting>
  <conditionalFormatting sqref="F19">
    <cfRule type="expression" priority="45">
      <formula>ROW() - 2 &gt; SUMPRODUCT(MAX(($B10:$B19&lt;&gt;"")*(ROW(C10:$E19))))</formula>
    </cfRule>
  </conditionalFormatting>
  <conditionalFormatting sqref="F18">
    <cfRule type="expression" dxfId="619" priority="43">
      <formula>$D18=""</formula>
    </cfRule>
  </conditionalFormatting>
  <conditionalFormatting sqref="F19">
    <cfRule type="expression" dxfId="618" priority="44">
      <formula>$D18=""</formula>
    </cfRule>
  </conditionalFormatting>
  <conditionalFormatting sqref="F21">
    <cfRule type="expression" priority="42">
      <formula>ROW() - 2 &gt; SUMPRODUCT(MAX(($B12:$B21&lt;&gt;"")*(ROW(C12:$E21))))</formula>
    </cfRule>
  </conditionalFormatting>
  <conditionalFormatting sqref="F20">
    <cfRule type="expression" dxfId="617" priority="40">
      <formula>$D20=""</formula>
    </cfRule>
  </conditionalFormatting>
  <conditionalFormatting sqref="F21">
    <cfRule type="expression" dxfId="616" priority="41">
      <formula>$D20=""</formula>
    </cfRule>
  </conditionalFormatting>
  <conditionalFormatting sqref="F31">
    <cfRule type="expression" priority="39">
      <formula>ROW() - 2 &gt; SUMPRODUCT(MAX(($B22:$B31&lt;&gt;"")*(ROW(C22:$E31))))</formula>
    </cfRule>
  </conditionalFormatting>
  <conditionalFormatting sqref="F30">
    <cfRule type="expression" dxfId="615" priority="37">
      <formula>$D30=""</formula>
    </cfRule>
  </conditionalFormatting>
  <conditionalFormatting sqref="F31">
    <cfRule type="expression" dxfId="614" priority="38">
      <formula>$D30=""</formula>
    </cfRule>
  </conditionalFormatting>
  <conditionalFormatting sqref="F33">
    <cfRule type="expression" priority="36">
      <formula>ROW() - 2 &gt; SUMPRODUCT(MAX(($B24:$B33&lt;&gt;"")*(ROW(C24:$E33))))</formula>
    </cfRule>
  </conditionalFormatting>
  <conditionalFormatting sqref="F32">
    <cfRule type="expression" dxfId="613" priority="34">
      <formula>$D32=""</formula>
    </cfRule>
  </conditionalFormatting>
  <conditionalFormatting sqref="F33">
    <cfRule type="expression" dxfId="612" priority="35">
      <formula>$D32=""</formula>
    </cfRule>
  </conditionalFormatting>
  <conditionalFormatting sqref="I30 I32">
    <cfRule type="expression" priority="33">
      <formula>ROW() - 2 &gt; SUMPRODUCT(MAX(($B21:$B31&lt;&gt;"")*(ROW($B21:I31))))</formula>
    </cfRule>
  </conditionalFormatting>
  <conditionalFormatting sqref="I30 I32">
    <cfRule type="expression" dxfId="611" priority="31">
      <formula>$D30=""</formula>
    </cfRule>
  </conditionalFormatting>
  <conditionalFormatting sqref="I31 I33">
    <cfRule type="expression" dxfId="610" priority="32">
      <formula>$D30=""</formula>
    </cfRule>
  </conditionalFormatting>
  <conditionalFormatting sqref="F51">
    <cfRule type="expression" priority="30">
      <formula>ROW() - 2 &gt; SUMPRODUCT(MAX(($B42:$B51&lt;&gt;"")*(ROW(C42:$E51))))</formula>
    </cfRule>
  </conditionalFormatting>
  <conditionalFormatting sqref="F50">
    <cfRule type="expression" dxfId="609" priority="28">
      <formula>$D50=""</formula>
    </cfRule>
  </conditionalFormatting>
  <conditionalFormatting sqref="F51">
    <cfRule type="expression" dxfId="608" priority="29">
      <formula>$D50=""</formula>
    </cfRule>
  </conditionalFormatting>
  <conditionalFormatting sqref="F53">
    <cfRule type="expression" priority="27">
      <formula>ROW() - 2 &gt; SUMPRODUCT(MAX(($B44:$B53&lt;&gt;"")*(ROW(C44:$E53))))</formula>
    </cfRule>
  </conditionalFormatting>
  <conditionalFormatting sqref="F52">
    <cfRule type="expression" dxfId="607" priority="25">
      <formula>$D52=""</formula>
    </cfRule>
  </conditionalFormatting>
  <conditionalFormatting sqref="F53">
    <cfRule type="expression" dxfId="606" priority="26">
      <formula>$D52=""</formula>
    </cfRule>
  </conditionalFormatting>
  <conditionalFormatting sqref="F55">
    <cfRule type="expression" priority="24">
      <formula>ROW() - 2 &gt; SUMPRODUCT(MAX(($B46:$B55&lt;&gt;"")*(ROW(C46:$E55))))</formula>
    </cfRule>
  </conditionalFormatting>
  <conditionalFormatting sqref="F54">
    <cfRule type="expression" dxfId="605" priority="22">
      <formula>$D54=""</formula>
    </cfRule>
  </conditionalFormatting>
  <conditionalFormatting sqref="F55">
    <cfRule type="expression" dxfId="604" priority="23">
      <formula>$D54=""</formula>
    </cfRule>
  </conditionalFormatting>
  <conditionalFormatting sqref="F56">
    <cfRule type="expression" dxfId="603" priority="21">
      <formula>$D56=""</formula>
    </cfRule>
  </conditionalFormatting>
  <conditionalFormatting sqref="I52 I54 I56">
    <cfRule type="expression" priority="20">
      <formula>ROW() - 2 &gt; SUMPRODUCT(MAX(($B43:$B53&lt;&gt;"")*(ROW($B43:I53))))</formula>
    </cfRule>
  </conditionalFormatting>
  <conditionalFormatting sqref="I52 I54 I56">
    <cfRule type="expression" dxfId="602" priority="18">
      <formula>$D52=""</formula>
    </cfRule>
  </conditionalFormatting>
  <conditionalFormatting sqref="I53 I55 I57">
    <cfRule type="expression" dxfId="601" priority="19">
      <formula>$D52=""</formula>
    </cfRule>
  </conditionalFormatting>
  <conditionalFormatting sqref="F312">
    <cfRule type="expression" dxfId="600" priority="16">
      <formula>$D312=""</formula>
    </cfRule>
  </conditionalFormatting>
  <conditionalFormatting sqref="F313">
    <cfRule type="expression" dxfId="599" priority="17">
      <formula>$D312=""</formula>
    </cfRule>
  </conditionalFormatting>
  <conditionalFormatting sqref="F314">
    <cfRule type="expression" dxfId="598" priority="15">
      <formula>$D314=""</formula>
    </cfRule>
  </conditionalFormatting>
  <conditionalFormatting sqref="J16">
    <cfRule type="expression" priority="14">
      <formula>ROW() - 2 &gt; SUMPRODUCT(MAX(($B7:$B17&lt;&gt;"")*(ROW($B7:J17))))</formula>
    </cfRule>
  </conditionalFormatting>
  <conditionalFormatting sqref="J16">
    <cfRule type="expression" dxfId="597" priority="12">
      <formula>$D16=""</formula>
    </cfRule>
  </conditionalFormatting>
  <conditionalFormatting sqref="J17">
    <cfRule type="expression" dxfId="596" priority="13">
      <formula>$D16=""</formula>
    </cfRule>
  </conditionalFormatting>
  <conditionalFormatting sqref="J18">
    <cfRule type="expression" priority="11">
      <formula>ROW() - 2 &gt; SUMPRODUCT(MAX(($B9:$B19&lt;&gt;"")*(ROW($B9:J19))))</formula>
    </cfRule>
  </conditionalFormatting>
  <conditionalFormatting sqref="J18">
    <cfRule type="expression" dxfId="595" priority="9">
      <formula>$D18=""</formula>
    </cfRule>
  </conditionalFormatting>
  <conditionalFormatting sqref="J19">
    <cfRule type="expression" dxfId="594" priority="10">
      <formula>$D18=""</formula>
    </cfRule>
  </conditionalFormatting>
  <conditionalFormatting sqref="J314">
    <cfRule type="expression" dxfId="593" priority="4">
      <formula>$D314=""</formula>
    </cfRule>
  </conditionalFormatting>
  <conditionalFormatting sqref="J315">
    <cfRule type="expression" dxfId="592" priority="5">
      <formula>$D314=""</formula>
    </cfRule>
  </conditionalFormatting>
  <conditionalFormatting sqref="J54">
    <cfRule type="expression" priority="3">
      <formula>ROW() - 2 &gt; SUMPRODUCT(MAX(($B45:$B55&lt;&gt;"")*(ROW($B45:J55))))</formula>
    </cfRule>
  </conditionalFormatting>
  <conditionalFormatting sqref="J54">
    <cfRule type="expression" dxfId="591" priority="1">
      <formula>$D54=""</formula>
    </cfRule>
  </conditionalFormatting>
  <conditionalFormatting sqref="J55">
    <cfRule type="expression" dxfId="590" priority="2">
      <formula>$D54=""</formula>
    </cfRule>
  </conditionalFormatting>
  <dataValidations count="3">
    <dataValidation type="decimal" operator="greaterThan" allowBlank="1" showInputMessage="1" showErrorMessage="1" sqref="F617 F11 F313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15 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9 F621 F623 F625 F627 F629 F631 F633 F635 F637 F639 F641 F643 F645 F647 F649 F651 F653 F655 F657 F659 F661 F663 F665 F667 F669 F671 F673 F675 F677 F679 F681 F683 F685 F687 F689 F691 F693 F695 F697 F699 F701 F703 F705 F707 F709 F711 F713 F715 F717 F719 F721 F723 F725 F727 F729 F731 F733 F735 F737 F739 F741 F743 F745 F747 F749 F751 F753 F755 F757 F759 F761 F763 F765 F767 F769 F771 F773 F775 F777 F779 F781 F783 F785 F787 F789 F791 F793 F795 F797 F799 F801 F803 F805 F807 F809 F811 F813 F815 F817 F819 F821 F823 F825 F827 F829 F831 F833 F835 F837 F839 F841 F843 F845 F847 F849 F851 F853 F855 F857 F859 F861 F863 F865 F867 F869 F871 F873 F875 F877 F879 F881 F883 F885 F887 F889 F891 F893 F895 F897 F899 F901 F903 F905 F907 F909 F911 F913 F915 F917 F919 F921 F923 F925 F927 F929 F931 F933 F935 F937 F939 F941 F943 F945 F947 F949 F951 F953 F955 F957 F959 F961 F963 F965 F967 F969 F971 F973 F975 F977 F979 F981 F983 F985 F987 F989 F991 F993 F995 F997 F999 F1001 F1003 F1005 F1007 F1009 F1011 F1013 F1015 F1017 F1019 F1021 F1023 F1025 F1027 F1029 F1031 F1033 F1035 F1037 F1039 F1041 F1043 F1045 F1047 F1049 F1051 F1053 F1055 F1057 F1059 F1061 F1063 F1065 F1067 F1069 F1071 F1073 F1075 F1077 F1079 F1081 F1083 F1085 F1087 F1089 F1091 F1093 F1095 F1097 F1099 F1101 F1103 F1105 F1107 F1109 F1111 F1113 F1115 F1117 F1119 F1121 F1123 F1125 F1127 F1129 F1131 F1133 F1135 F1137 F1139 F1141 F1143 F1145 F1147 F1149 F1151 F1153 F1155 F1157 F1159 F1161 F1163 F1165 F1167 F1169 F1171 F1173 F1175 F1177 F1179 F1181 F1183 F1185 F1187 F1189 F1191 F1193 F1195 F1197 F1199 F1201 F1203 F1205 F1207 F1209 F1211 F1213 F1215 F1217 F1219 F1221 F1223 F1225 F1227 F1229 F1231 F1233 F1235 F1237 F1239 F1241 F1243 F1245 F1247 F1249 F1251 F1253 F1255 F1257 F1259 F1261 F1263 F1265 F1267 F1269 F1271 F1273 F1275 F1277 F1279 F1281 F1283 F1285 F1287 F1289 F1291 F1293 F1295 F1297 F1299 F1301 F1303 F1305 F1307 F1309 F1311 F1313 F1315 F1317 F1319 F1321 F1323 F1325 F1327 F1329 F1331 F1333 F1335 F1337 F1339 F1341 F1343 F1345 F1347 F1349 F1351 F1353 F1355 F1357 F1359 F1361 F1363 F1365 F1367 F1369 F1371 F1373 F1375 F1377 F1379 F1381 F1383 F1385 F1387 F1389 F1391 F1393 F1395 F1397 F1399 F1401 F1403 F1405 F1407 F1409 F1411 F1413 F1415 F1417 F1419 F1421 F1423 F1425 F1427 F1429 F1431 F1433 F1435 F1437 F1439 F1441 F1443 F1445 F1447 F1449 F1451 F1453 F1455 F1457 F1459 F1461 F1463 F1465 F1467 F1469 F1471 F1473 F1475 F1477 F1479 F1481 F1483 F1485 F1487 F1489 F1491 F1493 F1495 F1497 F1499 F1501 F1503 F1505 F1507 F1509 F1511 F1513 F1515 F1517 F1519 F1521 F1523 F1525 F1527 F1529 F1531 F1533 F1535 F1537 F1539 F1541 F1543 F1545 F1547 F1549 F1551 F1553 F1555 F1557 F1559 F1561 F1563 F1565 F1567 F1569 F1571 F1573 F1575 F1577 F1579 F1581 F1583 F1585 F1587 F1589 F1591 F1593 F1595 F1597 F1599 F1601 F1603 F1605 F1607 F1609 F1611 F1613 F1615 F1617 F1619 F1621 F1623 F1625 F1627 F1629 F1631 F1633 F1635 F1637 F1639 F1641 F1643 F1645 F1647 F1649 F1651 F1653 F1655 F1657 F1659 F1661 F1663 F1665 F1667 F1669 F1671 F1673 F1675 F1677 F1679 F1681 F1683 F1685 F1687 F1689 F1691 F1693 F1695 F1697 F1699 F1701 F1703 F1705 F1707 F1709 F1711 F1713 F1715 F1717 F1719 F1721 F1723 F1725 F1727 F1729 F1731 F1733 F1735 F1737 F1739 F1741 F1743 F1745 F1747 F1749 F1751 F1753 F1755 F1757 F1759 F1761 F1763 F1765 F1767 F1769 F1771 F1773 F1775 F1777 F1779 F1781 F1783 F1785 F1787 F1789 F1791 F1793 F1795 F1797 F1799 F1801 F1803 F1805 F1807 F1809 F1811 F1813 F1815">
      <formula1>0</formula1>
    </dataValidation>
    <dataValidation type="list" allowBlank="1" showInputMessage="1" showErrorMessage="1" sqref="H312:H611 H10:H305 H616:H1815">
      <formula1>baseline_validation</formula1>
    </dataValidation>
    <dataValidation type="decimal" operator="greaterThanOrEqual" allowBlank="1" showInputMessage="1" showErrorMessage="1" sqref="F312 F616 F10 F304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258 F260 F262 F264 F266 F268 F270 F272 F274 F276 F278 F280 F282 F284 F286 F288 F290 F292 F294 F296 F298 F300 F302 G10:G305 F314 F316 F318 F320 F322 F324 F326 F328 F330 F332 F334 F336 F338 F340 F342 F344 F346 F348 F350 F352 F354 F356 F358 F360 F362 F364 F366 F368 F370 F372 F374 F376 F378 F380 F382 F384 F386 F388 F390 F392 F394 F396 F398 F400 F402 F404 F406 F408 F410 F412 F414 F416 F418 F420 F422 F424 F426 F428 F430 F432 F434 F436 F438 F440 F442 F444 F446 F448 F450 F452 F454 F456 F458 F460 F462 F464 F466 F468 F470 F472 F474 F476 F478 F480 F482 F484 F486 F488 F490 F492 F494 F496 F498 F500 F502 F504 F506 F508 F510 F512 F514 F516 F518 F520 F522 F524 F526 F528 F530 F532 F534 F536 F538 F540 F542 F544 F546 F548 F550 F552 F554 F556 F558 F560 F562 F564 F566 F568 F570 F572 F574 F576 F578 F580 F582 F584 F586 F588 F590 F592 F594 F596 F598 F600 F602 F604 F606 G312:G611 F608 F610 F618 F620 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formula1>0</formula1>
    </dataValidation>
  </dataValidations>
  <hyperlinks>
    <hyperlink ref="C5" location="Impact_Indicator_Disaggregation_new" display="Impact"/>
    <hyperlink ref="D5" location="Outcome_Indicator_Disaggregation_new" display="Outcome Indicator"/>
    <hyperlink ref="E5" location="Coverage_Indicator_Disaggregation_new" display="Coverage"/>
    <hyperlink ref="F5" location="InstructionE" display="Instruction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R932"/>
  <sheetViews>
    <sheetView showGridLines="0" view="pageBreakPreview" topLeftCell="B1" zoomScale="60" zoomScaleNormal="50" workbookViewId="0">
      <selection activeCell="P7" sqref="P7"/>
    </sheetView>
  </sheetViews>
  <sheetFormatPr defaultColWidth="11" defaultRowHeight="15.5" x14ac:dyDescent="0.35"/>
  <cols>
    <col min="1" max="1" width="16.08203125" style="6" customWidth="1"/>
    <col min="2" max="2" width="30.58203125" style="6" customWidth="1"/>
    <col min="3" max="4" width="20.58203125" style="6" customWidth="1"/>
    <col min="5" max="6" width="12.08203125" style="6" customWidth="1"/>
    <col min="7" max="7" width="20.58203125" style="6" customWidth="1"/>
    <col min="8" max="8" width="40.58203125" style="6" customWidth="1"/>
    <col min="9" max="9" width="18.75" style="6" customWidth="1"/>
    <col min="10" max="10" width="17.25" style="6" customWidth="1"/>
    <col min="11" max="11" width="21" style="6" customWidth="1"/>
    <col min="12" max="12" width="34.25" style="6" customWidth="1"/>
    <col min="13" max="13" width="14" style="6" customWidth="1"/>
    <col min="14" max="14" width="19.25" style="6" customWidth="1"/>
    <col min="15" max="15" width="7.25" style="6" customWidth="1"/>
    <col min="16" max="16" width="7.5" style="6" customWidth="1"/>
    <col min="17" max="18" width="8.5" style="6" customWidth="1"/>
    <col min="19" max="19" width="10.5" style="6" customWidth="1"/>
    <col min="20" max="20" width="9.75" style="6" customWidth="1"/>
    <col min="21" max="21" width="58.75" style="6" customWidth="1"/>
    <col min="22" max="22" width="61.75" style="6" hidden="1" customWidth="1"/>
    <col min="23" max="23" width="4.25" style="6" hidden="1" customWidth="1"/>
    <col min="24" max="24" width="7.75" style="6" hidden="1" customWidth="1"/>
    <col min="25" max="25" width="7.5" style="6" hidden="1" customWidth="1"/>
    <col min="26" max="26" width="16.75" style="6" customWidth="1"/>
    <col min="27" max="27" width="16" style="6" customWidth="1"/>
    <col min="28" max="28" width="27.5" style="6" customWidth="1"/>
    <col min="29" max="29" width="27.08203125" style="6" customWidth="1"/>
    <col min="30" max="30" width="29.33203125" style="6" customWidth="1"/>
    <col min="31" max="31" width="36.75" style="6" customWidth="1"/>
    <col min="32" max="32" width="27.5" style="196" customWidth="1"/>
    <col min="33" max="33" width="88.58203125" style="196" customWidth="1"/>
    <col min="34" max="34" width="26.58203125" style="196" customWidth="1"/>
    <col min="35" max="35" width="20.08203125" style="196" customWidth="1"/>
    <col min="36" max="36" width="10.08203125" style="196" customWidth="1"/>
    <col min="37" max="37" width="4" style="196" customWidth="1"/>
    <col min="38" max="38" width="11" style="196" customWidth="1"/>
    <col min="39" max="39" width="28.58203125" style="196" customWidth="1"/>
    <col min="40" max="42" width="11" style="196"/>
    <col min="43" max="44" width="11" style="8"/>
    <col min="45" max="16384" width="11" style="6"/>
  </cols>
  <sheetData>
    <row r="1" spans="1:42" ht="21.5" thickBot="1" x14ac:dyDescent="0.4">
      <c r="A1" s="858" t="s">
        <v>168</v>
      </c>
      <c r="B1" s="859"/>
      <c r="C1" s="859"/>
      <c r="D1" s="859"/>
      <c r="E1" s="859"/>
      <c r="F1" s="859"/>
      <c r="G1" s="859"/>
      <c r="H1" s="860"/>
      <c r="W1" s="144"/>
      <c r="X1" s="144"/>
      <c r="Y1" s="144"/>
      <c r="Z1" s="144"/>
      <c r="AA1" s="144"/>
      <c r="AB1" s="144"/>
      <c r="AC1" s="146"/>
      <c r="AD1" s="174"/>
    </row>
    <row r="2" spans="1:42" ht="21.5" thickBot="1" x14ac:dyDescent="0.55000000000000004">
      <c r="A2" s="861"/>
      <c r="B2" s="862"/>
      <c r="C2" s="862"/>
      <c r="D2" s="862"/>
      <c r="E2" s="862"/>
      <c r="F2" s="862"/>
      <c r="G2" s="862"/>
      <c r="H2" s="863"/>
      <c r="I2" s="190"/>
      <c r="J2" s="190"/>
      <c r="K2" s="190"/>
      <c r="L2" s="190"/>
      <c r="M2" s="190"/>
      <c r="N2" s="190"/>
      <c r="O2" s="190"/>
      <c r="P2" s="190"/>
      <c r="R2" s="109"/>
      <c r="S2" s="109"/>
      <c r="T2" s="109"/>
      <c r="V2" s="109"/>
      <c r="W2" s="109"/>
      <c r="X2" s="109"/>
      <c r="Y2" s="109"/>
      <c r="Z2" s="109"/>
      <c r="AA2" s="109"/>
      <c r="AB2" s="109"/>
      <c r="AC2" s="109"/>
      <c r="AD2" s="109"/>
    </row>
    <row r="3" spans="1:42" ht="16" thickBot="1" x14ac:dyDescent="0.4"/>
    <row r="4" spans="1:42" ht="44.25" customHeight="1" thickBot="1" x14ac:dyDescent="0.4">
      <c r="A4" s="35" t="s">
        <v>37</v>
      </c>
      <c r="B4" s="28" t="s">
        <v>34</v>
      </c>
      <c r="C4" s="28" t="s">
        <v>35</v>
      </c>
      <c r="D4" s="28" t="s">
        <v>36</v>
      </c>
    </row>
    <row r="5" spans="1:42" ht="35.25" customHeight="1" thickBot="1" x14ac:dyDescent="0.4"/>
    <row r="6" spans="1:42" ht="30.75" customHeight="1" thickBot="1" x14ac:dyDescent="0.4">
      <c r="A6" s="919" t="s">
        <v>28</v>
      </c>
      <c r="B6" s="918"/>
      <c r="C6" s="918"/>
      <c r="D6" s="918"/>
      <c r="E6" s="918"/>
      <c r="F6" s="918"/>
      <c r="G6" s="918"/>
      <c r="H6" s="918"/>
      <c r="I6" s="103"/>
      <c r="J6" s="103"/>
      <c r="K6" s="103"/>
      <c r="L6" s="103"/>
      <c r="M6" s="103"/>
      <c r="N6" s="103"/>
      <c r="O6" s="93"/>
      <c r="P6" s="147"/>
      <c r="Q6" s="148"/>
      <c r="AF6"/>
      <c r="AG6"/>
    </row>
    <row r="7" spans="1:42" ht="49.5" customHeight="1" x14ac:dyDescent="0.35">
      <c r="A7" s="287" t="s">
        <v>21</v>
      </c>
      <c r="B7" s="287" t="s">
        <v>120</v>
      </c>
      <c r="C7" s="287" t="s">
        <v>40</v>
      </c>
      <c r="D7" s="287" t="s">
        <v>31</v>
      </c>
      <c r="E7" s="287"/>
      <c r="F7" s="287"/>
      <c r="G7" s="287"/>
      <c r="H7" s="287"/>
      <c r="I7" s="308"/>
      <c r="J7" s="308" t="s">
        <v>258</v>
      </c>
      <c r="K7" s="309">
        <v>0</v>
      </c>
      <c r="L7" s="309" t="s">
        <v>106</v>
      </c>
      <c r="M7" s="308" t="s">
        <v>203</v>
      </c>
      <c r="N7" s="308"/>
      <c r="O7" s="308" t="s">
        <v>61</v>
      </c>
      <c r="P7" s="105"/>
      <c r="Q7" s="193"/>
      <c r="U7" s="261" t="s">
        <v>9</v>
      </c>
      <c r="V7" s="264"/>
      <c r="AF7"/>
      <c r="AG7">
        <v>2</v>
      </c>
      <c r="AM7" s="202"/>
    </row>
    <row r="8" spans="1:42" ht="37.15" hidden="1" customHeight="1" x14ac:dyDescent="0.35">
      <c r="A8" s="310" t="s">
        <v>80</v>
      </c>
      <c r="B8" s="311" t="str">
        <f>IFERROR(VLOOKUP(A8,'Impact Indicators - Section B'!$A$8:$AN$26,19,FALSE),"")</f>
        <v/>
      </c>
      <c r="C8" s="311" t="str">
        <f t="array" ref="C8">IFERROR(IF(INDEX('Disaggregation Records'!$E$3:$E$66,MATCH(RIGHT(L8,255),RIGHT('Disaggregation Records'!$D$3:$D$66,255),0))=0,"",INDEX('Disaggregation Records'!$E$3:$E$66,MATCH(RIGHT(L8,255),RIGHT('Disaggregation Records'!$D$3:$D$66,255),0))),"")</f>
        <v/>
      </c>
      <c r="D8" s="311" t="str">
        <f t="array" ref="D8">IFERROR(IF(INDEX('Disaggregation Records'!$F$3:$F$66,MATCH(RIGHT(L8,255),RIGHT('Disaggregation Records'!$D$3:$D$66,255),0))=0,"",INDEX('Disaggregation Records'!$F$3:$F$66,MATCH(RIGHT(L8,255),RIGHT('Disaggregation Records'!$D$3:$D$66,255),0))),"")</f>
        <v/>
      </c>
      <c r="E8" s="312"/>
      <c r="F8" s="313"/>
      <c r="G8" s="313"/>
      <c r="H8" s="313"/>
      <c r="I8" s="694"/>
      <c r="J8" s="694" t="s">
        <v>60</v>
      </c>
      <c r="K8" s="695">
        <f>IF(B8=B7,K7+1,0)</f>
        <v>0</v>
      </c>
      <c r="L8" s="696" t="str">
        <f>IF(B8&lt;&gt;"",B8&amp;"-"&amp;K8,"")</f>
        <v/>
      </c>
      <c r="M8" s="694" t="str">
        <f>IF(B8&lt;&gt;"",B8&amp;C8&amp;D8,"")</f>
        <v/>
      </c>
      <c r="N8" s="697"/>
      <c r="O8" s="698" t="s">
        <v>60</v>
      </c>
      <c r="P8" s="194"/>
      <c r="Q8" s="193"/>
      <c r="U8" s="269"/>
      <c r="V8" s="916"/>
      <c r="AF8"/>
      <c r="AG8">
        <v>2</v>
      </c>
    </row>
    <row r="9" spans="1:42" ht="37.15" customHeight="1" x14ac:dyDescent="0.35">
      <c r="A9" s="310">
        <v>1</v>
      </c>
      <c r="B9" s="311" t="str">
        <f>IFERROR(VLOOKUP(A9,'Impact Indicators - Section B'!$A$8:$AN$26,19,FALSE),"")</f>
        <v/>
      </c>
      <c r="C9" s="311" t="str">
        <f t="array" ref="C9">IFERROR(IF(INDEX('Disaggregation Records'!$E$3:$E$66,MATCH(RIGHT(L9,255),RIGHT('Disaggregation Records'!$D$3:$D$66,255),0))=0,"",INDEX('Disaggregation Records'!$E$3:$E$66,MATCH(RIGHT(L9,255),RIGHT('Disaggregation Records'!$D$3:$D$66,255),0))),"")</f>
        <v/>
      </c>
      <c r="D9" s="311" t="str">
        <f t="array" ref="D9">IFERROR(IF(INDEX('Disaggregation Records'!$F$3:$F$66,MATCH(RIGHT(L9,255),RIGHT('Disaggregation Records'!$D$3:$D$66,255),0))=0,"",INDEX('Disaggregation Records'!$F$3:$F$66,MATCH(RIGHT(L9,255),RIGHT('Disaggregation Records'!$D$3:$D$66,255),0))),"")</f>
        <v/>
      </c>
      <c r="E9" s="312"/>
      <c r="F9" s="313"/>
      <c r="G9" s="313"/>
      <c r="H9" s="313"/>
      <c r="I9" s="694"/>
      <c r="J9" s="694" t="s">
        <v>927</v>
      </c>
      <c r="K9" s="695">
        <f t="shared" ref="K9:K72" si="0">IF(B9=B8,K8+1,0)</f>
        <v>1</v>
      </c>
      <c r="L9" s="696" t="str">
        <f t="shared" ref="L9:L72" si="1">IF(B9&lt;&gt;"",B9&amp;"-"&amp;K9,"")</f>
        <v/>
      </c>
      <c r="M9" s="694" t="str">
        <f t="shared" ref="M9:M72" si="2">IF(B9&lt;&gt;"",B9&amp;C9&amp;D9,"")</f>
        <v/>
      </c>
      <c r="N9" s="697"/>
      <c r="O9" s="698" t="s">
        <v>2067</v>
      </c>
      <c r="P9" s="194"/>
      <c r="Q9" s="193"/>
      <c r="U9" s="271"/>
      <c r="V9" s="917"/>
      <c r="AF9" s="507"/>
      <c r="AG9" s="507"/>
      <c r="AH9" s="465"/>
      <c r="AI9" s="465"/>
      <c r="AJ9" s="465"/>
      <c r="AK9" s="465"/>
      <c r="AL9" s="465"/>
      <c r="AM9" s="465"/>
      <c r="AN9" s="465"/>
      <c r="AO9" s="465"/>
      <c r="AP9" s="465"/>
    </row>
    <row r="10" spans="1:42" ht="37.15" customHeight="1" x14ac:dyDescent="0.35">
      <c r="A10" s="310">
        <v>1</v>
      </c>
      <c r="B10" s="311" t="str">
        <f>IFERROR(VLOOKUP(A10,'Impact Indicators - Section B'!$A$8:$AN$26,19,FALSE),"")</f>
        <v/>
      </c>
      <c r="C10" s="311" t="str">
        <f t="array" ref="C10">IFERROR(IF(INDEX('Disaggregation Records'!$E$3:$E$66,MATCH(RIGHT(L10,255),RIGHT('Disaggregation Records'!$D$3:$D$66,255),0))=0,"",INDEX('Disaggregation Records'!$E$3:$E$66,MATCH(RIGHT(L10,255),RIGHT('Disaggregation Records'!$D$3:$D$66,255),0))),"")</f>
        <v/>
      </c>
      <c r="D10" s="311" t="str">
        <f t="array" ref="D10">IFERROR(IF(INDEX('Disaggregation Records'!$F$3:$F$66,MATCH(RIGHT(L10,255),RIGHT('Disaggregation Records'!$D$3:$D$66,255),0))=0,"",INDEX('Disaggregation Records'!$F$3:$F$66,MATCH(RIGHT(L10,255),RIGHT('Disaggregation Records'!$D$3:$D$66,255),0))),"")</f>
        <v/>
      </c>
      <c r="E10" s="312"/>
      <c r="F10" s="313"/>
      <c r="G10" s="313"/>
      <c r="H10" s="313"/>
      <c r="I10" s="694"/>
      <c r="J10" s="694" t="s">
        <v>927</v>
      </c>
      <c r="K10" s="695">
        <f t="shared" si="0"/>
        <v>2</v>
      </c>
      <c r="L10" s="696" t="str">
        <f t="shared" si="1"/>
        <v/>
      </c>
      <c r="M10" s="694" t="str">
        <f t="shared" si="2"/>
        <v/>
      </c>
      <c r="N10" s="697"/>
      <c r="O10" s="698" t="s">
        <v>2068</v>
      </c>
      <c r="P10" s="194"/>
      <c r="Q10" s="193"/>
      <c r="U10" s="271"/>
      <c r="V10" s="917"/>
      <c r="AF10" s="507"/>
      <c r="AG10" s="507"/>
      <c r="AH10" s="465"/>
      <c r="AI10" s="465"/>
      <c r="AJ10" s="465"/>
      <c r="AK10" s="465"/>
      <c r="AL10" s="465"/>
      <c r="AM10" s="465"/>
      <c r="AN10" s="465"/>
      <c r="AO10" s="465"/>
      <c r="AP10" s="465"/>
    </row>
    <row r="11" spans="1:42" ht="37.15" customHeight="1" x14ac:dyDescent="0.35">
      <c r="A11" s="310">
        <v>1</v>
      </c>
      <c r="B11" s="311" t="str">
        <f>IFERROR(VLOOKUP(A11,'Impact Indicators - Section B'!$A$8:$AN$26,19,FALSE),"")</f>
        <v/>
      </c>
      <c r="C11" s="311" t="str">
        <f t="array" ref="C11">IFERROR(IF(INDEX('Disaggregation Records'!$E$3:$E$66,MATCH(RIGHT(L11,255),RIGHT('Disaggregation Records'!$D$3:$D$66,255),0))=0,"",INDEX('Disaggregation Records'!$E$3:$E$66,MATCH(RIGHT(L11,255),RIGHT('Disaggregation Records'!$D$3:$D$66,255),0))),"")</f>
        <v/>
      </c>
      <c r="D11" s="311" t="str">
        <f t="array" ref="D11">IFERROR(IF(INDEX('Disaggregation Records'!$F$3:$F$66,MATCH(RIGHT(L11,255),RIGHT('Disaggregation Records'!$D$3:$D$66,255),0))=0,"",INDEX('Disaggregation Records'!$F$3:$F$66,MATCH(RIGHT(L11,255),RIGHT('Disaggregation Records'!$D$3:$D$66,255),0))),"")</f>
        <v/>
      </c>
      <c r="E11" s="312"/>
      <c r="F11" s="313"/>
      <c r="G11" s="313"/>
      <c r="H11" s="313"/>
      <c r="I11" s="694"/>
      <c r="J11" s="694" t="s">
        <v>927</v>
      </c>
      <c r="K11" s="695">
        <f t="shared" si="0"/>
        <v>3</v>
      </c>
      <c r="L11" s="696" t="str">
        <f t="shared" si="1"/>
        <v/>
      </c>
      <c r="M11" s="694" t="str">
        <f t="shared" si="2"/>
        <v/>
      </c>
      <c r="N11" s="697"/>
      <c r="O11" s="698" t="s">
        <v>2069</v>
      </c>
      <c r="P11" s="194"/>
      <c r="Q11" s="193"/>
      <c r="U11" s="271"/>
      <c r="V11" s="917"/>
      <c r="AF11" s="507"/>
      <c r="AG11" s="507"/>
      <c r="AH11" s="465"/>
      <c r="AI11" s="465"/>
      <c r="AJ11" s="465"/>
      <c r="AK11" s="465"/>
      <c r="AL11" s="465"/>
      <c r="AM11" s="465"/>
      <c r="AN11" s="465"/>
      <c r="AO11" s="465"/>
      <c r="AP11" s="465"/>
    </row>
    <row r="12" spans="1:42" ht="37.15" customHeight="1" x14ac:dyDescent="0.35">
      <c r="A12" s="310">
        <v>1</v>
      </c>
      <c r="B12" s="311" t="str">
        <f>IFERROR(VLOOKUP(A12,'Impact Indicators - Section B'!$A$8:$AN$26,19,FALSE),"")</f>
        <v/>
      </c>
      <c r="C12" s="311" t="str">
        <f t="array" ref="C12">IFERROR(IF(INDEX('Disaggregation Records'!$E$3:$E$66,MATCH(RIGHT(L12,255),RIGHT('Disaggregation Records'!$D$3:$D$66,255),0))=0,"",INDEX('Disaggregation Records'!$E$3:$E$66,MATCH(RIGHT(L12,255),RIGHT('Disaggregation Records'!$D$3:$D$66,255),0))),"")</f>
        <v/>
      </c>
      <c r="D12" s="311" t="str">
        <f t="array" ref="D12">IFERROR(IF(INDEX('Disaggregation Records'!$F$3:$F$66,MATCH(RIGHT(L12,255),RIGHT('Disaggregation Records'!$D$3:$D$66,255),0))=0,"",INDEX('Disaggregation Records'!$F$3:$F$66,MATCH(RIGHT(L12,255),RIGHT('Disaggregation Records'!$D$3:$D$66,255),0))),"")</f>
        <v/>
      </c>
      <c r="E12" s="312"/>
      <c r="F12" s="313"/>
      <c r="G12" s="313"/>
      <c r="H12" s="313"/>
      <c r="I12" s="694"/>
      <c r="J12" s="694" t="s">
        <v>927</v>
      </c>
      <c r="K12" s="695">
        <f t="shared" si="0"/>
        <v>4</v>
      </c>
      <c r="L12" s="696" t="str">
        <f t="shared" si="1"/>
        <v/>
      </c>
      <c r="M12" s="694" t="str">
        <f t="shared" si="2"/>
        <v/>
      </c>
      <c r="N12" s="697"/>
      <c r="O12" s="698" t="s">
        <v>2070</v>
      </c>
      <c r="P12" s="194"/>
      <c r="Q12" s="193"/>
      <c r="U12" s="271"/>
      <c r="V12" s="917"/>
      <c r="AF12" s="507"/>
      <c r="AG12" s="507"/>
      <c r="AH12" s="465"/>
      <c r="AI12" s="465"/>
      <c r="AJ12" s="465"/>
      <c r="AK12" s="465"/>
      <c r="AL12" s="465"/>
      <c r="AM12" s="465"/>
      <c r="AN12" s="465"/>
      <c r="AO12" s="465"/>
      <c r="AP12" s="465"/>
    </row>
    <row r="13" spans="1:42" ht="37.15" customHeight="1" x14ac:dyDescent="0.35">
      <c r="A13" s="310">
        <v>1</v>
      </c>
      <c r="B13" s="311" t="str">
        <f>IFERROR(VLOOKUP(A13,'Impact Indicators - Section B'!$A$8:$AN$26,19,FALSE),"")</f>
        <v/>
      </c>
      <c r="C13" s="311" t="str">
        <f t="array" ref="C13">IFERROR(IF(INDEX('Disaggregation Records'!$E$3:$E$66,MATCH(RIGHT(L13,255),RIGHT('Disaggregation Records'!$D$3:$D$66,255),0))=0,"",INDEX('Disaggregation Records'!$E$3:$E$66,MATCH(RIGHT(L13,255),RIGHT('Disaggregation Records'!$D$3:$D$66,255),0))),"")</f>
        <v/>
      </c>
      <c r="D13" s="311" t="str">
        <f t="array" ref="D13">IFERROR(IF(INDEX('Disaggregation Records'!$F$3:$F$66,MATCH(RIGHT(L13,255),RIGHT('Disaggregation Records'!$D$3:$D$66,255),0))=0,"",INDEX('Disaggregation Records'!$F$3:$F$66,MATCH(RIGHT(L13,255),RIGHT('Disaggregation Records'!$D$3:$D$66,255),0))),"")</f>
        <v/>
      </c>
      <c r="E13" s="312"/>
      <c r="F13" s="313"/>
      <c r="G13" s="313"/>
      <c r="H13" s="313"/>
      <c r="I13" s="694"/>
      <c r="J13" s="694" t="s">
        <v>927</v>
      </c>
      <c r="K13" s="695">
        <f t="shared" si="0"/>
        <v>5</v>
      </c>
      <c r="L13" s="696" t="str">
        <f t="shared" si="1"/>
        <v/>
      </c>
      <c r="M13" s="694" t="str">
        <f t="shared" si="2"/>
        <v/>
      </c>
      <c r="N13" s="697"/>
      <c r="O13" s="698" t="s">
        <v>2071</v>
      </c>
      <c r="P13" s="194"/>
      <c r="Q13" s="193"/>
      <c r="U13" s="271"/>
      <c r="V13" s="917"/>
      <c r="AF13" s="507"/>
      <c r="AG13" s="507"/>
      <c r="AH13" s="465"/>
      <c r="AI13" s="465"/>
      <c r="AJ13" s="465"/>
      <c r="AK13" s="465"/>
      <c r="AL13" s="465"/>
      <c r="AM13" s="465"/>
      <c r="AN13" s="465"/>
      <c r="AO13" s="465"/>
      <c r="AP13" s="465"/>
    </row>
    <row r="14" spans="1:42" ht="37.15" customHeight="1" x14ac:dyDescent="0.35">
      <c r="A14" s="310">
        <v>1</v>
      </c>
      <c r="B14" s="311" t="str">
        <f>IFERROR(VLOOKUP(A14,'Impact Indicators - Section B'!$A$8:$AN$26,19,FALSE),"")</f>
        <v/>
      </c>
      <c r="C14" s="311" t="str">
        <f t="array" ref="C14">IFERROR(IF(INDEX('Disaggregation Records'!$E$3:$E$66,MATCH(RIGHT(L14,255),RIGHT('Disaggregation Records'!$D$3:$D$66,255),0))=0,"",INDEX('Disaggregation Records'!$E$3:$E$66,MATCH(RIGHT(L14,255),RIGHT('Disaggregation Records'!$D$3:$D$66,255),0))),"")</f>
        <v/>
      </c>
      <c r="D14" s="311" t="str">
        <f t="array" ref="D14">IFERROR(IF(INDEX('Disaggregation Records'!$F$3:$F$66,MATCH(RIGHT(L14,255),RIGHT('Disaggregation Records'!$D$3:$D$66,255),0))=0,"",INDEX('Disaggregation Records'!$F$3:$F$66,MATCH(RIGHT(L14,255),RIGHT('Disaggregation Records'!$D$3:$D$66,255),0))),"")</f>
        <v/>
      </c>
      <c r="E14" s="312"/>
      <c r="F14" s="313"/>
      <c r="G14" s="313"/>
      <c r="H14" s="313"/>
      <c r="I14" s="694"/>
      <c r="J14" s="694" t="s">
        <v>927</v>
      </c>
      <c r="K14" s="695">
        <f t="shared" si="0"/>
        <v>6</v>
      </c>
      <c r="L14" s="696" t="str">
        <f t="shared" si="1"/>
        <v/>
      </c>
      <c r="M14" s="694" t="str">
        <f t="shared" si="2"/>
        <v/>
      </c>
      <c r="N14" s="697"/>
      <c r="O14" s="698" t="s">
        <v>2072</v>
      </c>
      <c r="P14" s="194"/>
      <c r="Q14" s="193"/>
      <c r="U14" s="271"/>
      <c r="V14" s="917"/>
      <c r="AF14" s="507"/>
      <c r="AG14" s="507"/>
      <c r="AH14" s="465"/>
      <c r="AI14" s="465"/>
      <c r="AJ14" s="465"/>
      <c r="AK14" s="465"/>
      <c r="AL14" s="465"/>
      <c r="AM14" s="465"/>
      <c r="AN14" s="465"/>
      <c r="AO14" s="465"/>
      <c r="AP14" s="465"/>
    </row>
    <row r="15" spans="1:42" ht="37.15" customHeight="1" x14ac:dyDescent="0.35">
      <c r="A15" s="310">
        <v>1</v>
      </c>
      <c r="B15" s="311" t="str">
        <f>IFERROR(VLOOKUP(A15,'Impact Indicators - Section B'!$A$8:$AN$26,19,FALSE),"")</f>
        <v/>
      </c>
      <c r="C15" s="311" t="str">
        <f t="array" ref="C15">IFERROR(IF(INDEX('Disaggregation Records'!$E$3:$E$66,MATCH(RIGHT(L15,255),RIGHT('Disaggregation Records'!$D$3:$D$66,255),0))=0,"",INDEX('Disaggregation Records'!$E$3:$E$66,MATCH(RIGHT(L15,255),RIGHT('Disaggregation Records'!$D$3:$D$66,255),0))),"")</f>
        <v/>
      </c>
      <c r="D15" s="311" t="str">
        <f t="array" ref="D15">IFERROR(IF(INDEX('Disaggregation Records'!$F$3:$F$66,MATCH(RIGHT(L15,255),RIGHT('Disaggregation Records'!$D$3:$D$66,255),0))=0,"",INDEX('Disaggregation Records'!$F$3:$F$66,MATCH(RIGHT(L15,255),RIGHT('Disaggregation Records'!$D$3:$D$66,255),0))),"")</f>
        <v/>
      </c>
      <c r="E15" s="312"/>
      <c r="F15" s="313"/>
      <c r="G15" s="313"/>
      <c r="H15" s="313"/>
      <c r="I15" s="694"/>
      <c r="J15" s="694" t="s">
        <v>927</v>
      </c>
      <c r="K15" s="695">
        <f t="shared" si="0"/>
        <v>7</v>
      </c>
      <c r="L15" s="696" t="str">
        <f t="shared" si="1"/>
        <v/>
      </c>
      <c r="M15" s="694" t="str">
        <f t="shared" si="2"/>
        <v/>
      </c>
      <c r="N15" s="697"/>
      <c r="O15" s="698" t="s">
        <v>2073</v>
      </c>
      <c r="P15" s="194"/>
      <c r="Q15" s="193"/>
      <c r="U15" s="271"/>
      <c r="V15" s="917"/>
      <c r="AF15" s="507"/>
      <c r="AG15" s="507"/>
      <c r="AH15" s="465"/>
      <c r="AI15" s="465"/>
      <c r="AJ15" s="465"/>
      <c r="AK15" s="465"/>
      <c r="AL15" s="465"/>
      <c r="AM15" s="465"/>
      <c r="AN15" s="465"/>
      <c r="AO15" s="465"/>
      <c r="AP15" s="465"/>
    </row>
    <row r="16" spans="1:42" ht="37.15" customHeight="1" x14ac:dyDescent="0.35">
      <c r="A16" s="310">
        <v>1</v>
      </c>
      <c r="B16" s="311" t="str">
        <f>IFERROR(VLOOKUP(A16,'Impact Indicators - Section B'!$A$8:$AN$26,19,FALSE),"")</f>
        <v/>
      </c>
      <c r="C16" s="311" t="str">
        <f t="array" ref="C16">IFERROR(IF(INDEX('Disaggregation Records'!$E$3:$E$66,MATCH(RIGHT(L16,255),RIGHT('Disaggregation Records'!$D$3:$D$66,255),0))=0,"",INDEX('Disaggregation Records'!$E$3:$E$66,MATCH(RIGHT(L16,255),RIGHT('Disaggregation Records'!$D$3:$D$66,255),0))),"")</f>
        <v/>
      </c>
      <c r="D16" s="311" t="str">
        <f t="array" ref="D16">IFERROR(IF(INDEX('Disaggregation Records'!$F$3:$F$66,MATCH(RIGHT(L16,255),RIGHT('Disaggregation Records'!$D$3:$D$66,255),0))=0,"",INDEX('Disaggregation Records'!$F$3:$F$66,MATCH(RIGHT(L16,255),RIGHT('Disaggregation Records'!$D$3:$D$66,255),0))),"")</f>
        <v/>
      </c>
      <c r="E16" s="312"/>
      <c r="F16" s="313"/>
      <c r="G16" s="313"/>
      <c r="H16" s="313"/>
      <c r="I16" s="694"/>
      <c r="J16" s="694" t="s">
        <v>927</v>
      </c>
      <c r="K16" s="695">
        <f t="shared" si="0"/>
        <v>8</v>
      </c>
      <c r="L16" s="696" t="str">
        <f t="shared" si="1"/>
        <v/>
      </c>
      <c r="M16" s="694" t="str">
        <f t="shared" si="2"/>
        <v/>
      </c>
      <c r="N16" s="697"/>
      <c r="O16" s="698" t="s">
        <v>2074</v>
      </c>
      <c r="P16" s="194"/>
      <c r="Q16" s="193"/>
      <c r="U16" s="271"/>
      <c r="V16" s="917"/>
      <c r="AF16" s="507"/>
      <c r="AG16" s="507"/>
      <c r="AH16" s="465"/>
      <c r="AI16" s="465"/>
      <c r="AJ16" s="465"/>
      <c r="AK16" s="465"/>
      <c r="AL16" s="465"/>
      <c r="AM16" s="465"/>
      <c r="AN16" s="465"/>
      <c r="AO16" s="465"/>
      <c r="AP16" s="465"/>
    </row>
    <row r="17" spans="1:42" ht="37.15" customHeight="1" x14ac:dyDescent="0.35">
      <c r="A17" s="310">
        <v>1</v>
      </c>
      <c r="B17" s="311" t="str">
        <f>IFERROR(VLOOKUP(A17,'Impact Indicators - Section B'!$A$8:$AN$26,19,FALSE),"")</f>
        <v/>
      </c>
      <c r="C17" s="311" t="str">
        <f t="array" ref="C17">IFERROR(IF(INDEX('Disaggregation Records'!$E$3:$E$66,MATCH(RIGHT(L17,255),RIGHT('Disaggregation Records'!$D$3:$D$66,255),0))=0,"",INDEX('Disaggregation Records'!$E$3:$E$66,MATCH(RIGHT(L17,255),RIGHT('Disaggregation Records'!$D$3:$D$66,255),0))),"")</f>
        <v/>
      </c>
      <c r="D17" s="311" t="str">
        <f t="array" ref="D17">IFERROR(IF(INDEX('Disaggregation Records'!$F$3:$F$66,MATCH(RIGHT(L17,255),RIGHT('Disaggregation Records'!$D$3:$D$66,255),0))=0,"",INDEX('Disaggregation Records'!$F$3:$F$66,MATCH(RIGHT(L17,255),RIGHT('Disaggregation Records'!$D$3:$D$66,255),0))),"")</f>
        <v/>
      </c>
      <c r="E17" s="312"/>
      <c r="F17" s="313"/>
      <c r="G17" s="313"/>
      <c r="H17" s="313"/>
      <c r="I17" s="694"/>
      <c r="J17" s="694" t="s">
        <v>927</v>
      </c>
      <c r="K17" s="695">
        <f t="shared" si="0"/>
        <v>9</v>
      </c>
      <c r="L17" s="696" t="str">
        <f t="shared" si="1"/>
        <v/>
      </c>
      <c r="M17" s="694" t="str">
        <f t="shared" si="2"/>
        <v/>
      </c>
      <c r="N17" s="697"/>
      <c r="O17" s="698" t="s">
        <v>2075</v>
      </c>
      <c r="P17" s="194"/>
      <c r="Q17" s="193"/>
      <c r="U17" s="271"/>
      <c r="V17" s="917"/>
      <c r="AF17" s="507"/>
      <c r="AG17" s="507"/>
      <c r="AH17" s="465"/>
      <c r="AI17" s="465"/>
      <c r="AJ17" s="465"/>
      <c r="AK17" s="465"/>
      <c r="AL17" s="465"/>
      <c r="AM17" s="465"/>
      <c r="AN17" s="465"/>
      <c r="AO17" s="465"/>
      <c r="AP17" s="465"/>
    </row>
    <row r="18" spans="1:42" ht="37.15" customHeight="1" x14ac:dyDescent="0.35">
      <c r="A18" s="310">
        <v>1</v>
      </c>
      <c r="B18" s="311" t="str">
        <f>IFERROR(VLOOKUP(A18,'Impact Indicators - Section B'!$A$8:$AN$26,19,FALSE),"")</f>
        <v/>
      </c>
      <c r="C18" s="311" t="str">
        <f t="array" ref="C18">IFERROR(IF(INDEX('Disaggregation Records'!$E$3:$E$66,MATCH(RIGHT(L18,255),RIGHT('Disaggregation Records'!$D$3:$D$66,255),0))=0,"",INDEX('Disaggregation Records'!$E$3:$E$66,MATCH(RIGHT(L18,255),RIGHT('Disaggregation Records'!$D$3:$D$66,255),0))),"")</f>
        <v/>
      </c>
      <c r="D18" s="311" t="str">
        <f t="array" ref="D18">IFERROR(IF(INDEX('Disaggregation Records'!$F$3:$F$66,MATCH(RIGHT(L18,255),RIGHT('Disaggregation Records'!$D$3:$D$66,255),0))=0,"",INDEX('Disaggregation Records'!$F$3:$F$66,MATCH(RIGHT(L18,255),RIGHT('Disaggregation Records'!$D$3:$D$66,255),0))),"")</f>
        <v/>
      </c>
      <c r="E18" s="312"/>
      <c r="F18" s="313"/>
      <c r="G18" s="313"/>
      <c r="H18" s="313"/>
      <c r="I18" s="694"/>
      <c r="J18" s="694" t="s">
        <v>927</v>
      </c>
      <c r="K18" s="695">
        <f t="shared" si="0"/>
        <v>10</v>
      </c>
      <c r="L18" s="696" t="str">
        <f t="shared" si="1"/>
        <v/>
      </c>
      <c r="M18" s="694" t="str">
        <f t="shared" si="2"/>
        <v/>
      </c>
      <c r="N18" s="697"/>
      <c r="O18" s="698" t="s">
        <v>2076</v>
      </c>
      <c r="P18" s="194"/>
      <c r="Q18" s="193"/>
      <c r="U18" s="271"/>
      <c r="V18" s="917"/>
      <c r="AF18" s="507"/>
      <c r="AG18" s="507"/>
      <c r="AH18" s="465"/>
      <c r="AI18" s="465"/>
      <c r="AJ18" s="465"/>
      <c r="AK18" s="465"/>
      <c r="AL18" s="465"/>
      <c r="AM18" s="465"/>
      <c r="AN18" s="465"/>
      <c r="AO18" s="465"/>
      <c r="AP18" s="465"/>
    </row>
    <row r="19" spans="1:42" ht="37.15" customHeight="1" x14ac:dyDescent="0.35">
      <c r="A19" s="310">
        <v>2</v>
      </c>
      <c r="B19" s="311" t="str">
        <f>IFERROR(VLOOKUP(A19,'Impact Indicators - Section B'!$A$8:$AN$26,19,FALSE),"")</f>
        <v/>
      </c>
      <c r="C19" s="311" t="str">
        <f t="array" ref="C19">IFERROR(IF(INDEX('Disaggregation Records'!$E$3:$E$66,MATCH(RIGHT(L19,255),RIGHT('Disaggregation Records'!$D$3:$D$66,255),0))=0,"",INDEX('Disaggregation Records'!$E$3:$E$66,MATCH(RIGHT(L19,255),RIGHT('Disaggregation Records'!$D$3:$D$66,255),0))),"")</f>
        <v/>
      </c>
      <c r="D19" s="311" t="str">
        <f t="array" ref="D19">IFERROR(IF(INDEX('Disaggregation Records'!$F$3:$F$66,MATCH(RIGHT(L19,255),RIGHT('Disaggregation Records'!$D$3:$D$66,255),0))=0,"",INDEX('Disaggregation Records'!$F$3:$F$66,MATCH(RIGHT(L19,255),RIGHT('Disaggregation Records'!$D$3:$D$66,255),0))),"")</f>
        <v/>
      </c>
      <c r="E19" s="312"/>
      <c r="F19" s="313"/>
      <c r="G19" s="313"/>
      <c r="H19" s="313"/>
      <c r="I19" s="694"/>
      <c r="J19" s="694" t="s">
        <v>928</v>
      </c>
      <c r="K19" s="695">
        <f t="shared" si="0"/>
        <v>11</v>
      </c>
      <c r="L19" s="696" t="str">
        <f t="shared" si="1"/>
        <v/>
      </c>
      <c r="M19" s="694" t="str">
        <f t="shared" si="2"/>
        <v/>
      </c>
      <c r="N19" s="697"/>
      <c r="O19" s="698" t="s">
        <v>2077</v>
      </c>
      <c r="P19" s="194"/>
      <c r="Q19" s="193"/>
      <c r="U19" s="271"/>
      <c r="V19" s="917"/>
      <c r="AF19" s="507"/>
      <c r="AG19" s="507"/>
      <c r="AH19" s="465"/>
      <c r="AI19" s="465"/>
      <c r="AJ19" s="465"/>
      <c r="AK19" s="465"/>
      <c r="AL19" s="465"/>
      <c r="AM19" s="465"/>
      <c r="AN19" s="465"/>
      <c r="AO19" s="465"/>
      <c r="AP19" s="465"/>
    </row>
    <row r="20" spans="1:42" ht="37.15" customHeight="1" x14ac:dyDescent="0.35">
      <c r="A20" s="310">
        <v>2</v>
      </c>
      <c r="B20" s="311" t="str">
        <f>IFERROR(VLOOKUP(A20,'Impact Indicators - Section B'!$A$8:$AN$26,19,FALSE),"")</f>
        <v/>
      </c>
      <c r="C20" s="311" t="str">
        <f t="array" ref="C20">IFERROR(IF(INDEX('Disaggregation Records'!$E$3:$E$66,MATCH(RIGHT(L20,255),RIGHT('Disaggregation Records'!$D$3:$D$66,255),0))=0,"",INDEX('Disaggregation Records'!$E$3:$E$66,MATCH(RIGHT(L20,255),RIGHT('Disaggregation Records'!$D$3:$D$66,255),0))),"")</f>
        <v/>
      </c>
      <c r="D20" s="311" t="str">
        <f t="array" ref="D20">IFERROR(IF(INDEX('Disaggregation Records'!$F$3:$F$66,MATCH(RIGHT(L20,255),RIGHT('Disaggregation Records'!$D$3:$D$66,255),0))=0,"",INDEX('Disaggregation Records'!$F$3:$F$66,MATCH(RIGHT(L20,255),RIGHT('Disaggregation Records'!$D$3:$D$66,255),0))),"")</f>
        <v/>
      </c>
      <c r="E20" s="312"/>
      <c r="F20" s="313"/>
      <c r="G20" s="313"/>
      <c r="H20" s="313"/>
      <c r="I20" s="694"/>
      <c r="J20" s="694" t="s">
        <v>928</v>
      </c>
      <c r="K20" s="695">
        <f t="shared" si="0"/>
        <v>12</v>
      </c>
      <c r="L20" s="696" t="str">
        <f t="shared" si="1"/>
        <v/>
      </c>
      <c r="M20" s="694" t="str">
        <f t="shared" si="2"/>
        <v/>
      </c>
      <c r="N20" s="697"/>
      <c r="O20" s="698" t="s">
        <v>2078</v>
      </c>
      <c r="P20" s="194"/>
      <c r="Q20" s="193"/>
      <c r="U20" s="271"/>
      <c r="V20" s="917"/>
      <c r="AF20" s="507"/>
      <c r="AG20" s="507"/>
      <c r="AH20" s="465"/>
      <c r="AI20" s="465"/>
      <c r="AJ20" s="465"/>
      <c r="AK20" s="465"/>
      <c r="AL20" s="465"/>
      <c r="AM20" s="465"/>
      <c r="AN20" s="465"/>
      <c r="AO20" s="465"/>
      <c r="AP20" s="465"/>
    </row>
    <row r="21" spans="1:42" ht="37.15" customHeight="1" x14ac:dyDescent="0.35">
      <c r="A21" s="310">
        <v>2</v>
      </c>
      <c r="B21" s="311" t="str">
        <f>IFERROR(VLOOKUP(A21,'Impact Indicators - Section B'!$A$8:$AN$26,19,FALSE),"")</f>
        <v/>
      </c>
      <c r="C21" s="311" t="str">
        <f t="array" ref="C21">IFERROR(IF(INDEX('Disaggregation Records'!$E$3:$E$66,MATCH(RIGHT(L21,255),RIGHT('Disaggregation Records'!$D$3:$D$66,255),0))=0,"",INDEX('Disaggregation Records'!$E$3:$E$66,MATCH(RIGHT(L21,255),RIGHT('Disaggregation Records'!$D$3:$D$66,255),0))),"")</f>
        <v/>
      </c>
      <c r="D21" s="311" t="str">
        <f t="array" ref="D21">IFERROR(IF(INDEX('Disaggregation Records'!$F$3:$F$66,MATCH(RIGHT(L21,255),RIGHT('Disaggregation Records'!$D$3:$D$66,255),0))=0,"",INDEX('Disaggregation Records'!$F$3:$F$66,MATCH(RIGHT(L21,255),RIGHT('Disaggregation Records'!$D$3:$D$66,255),0))),"")</f>
        <v/>
      </c>
      <c r="E21" s="312"/>
      <c r="F21" s="313"/>
      <c r="G21" s="313"/>
      <c r="H21" s="313"/>
      <c r="I21" s="694"/>
      <c r="J21" s="694" t="s">
        <v>928</v>
      </c>
      <c r="K21" s="695">
        <f t="shared" si="0"/>
        <v>13</v>
      </c>
      <c r="L21" s="696" t="str">
        <f t="shared" si="1"/>
        <v/>
      </c>
      <c r="M21" s="694" t="str">
        <f t="shared" si="2"/>
        <v/>
      </c>
      <c r="N21" s="697"/>
      <c r="O21" s="698" t="s">
        <v>2079</v>
      </c>
      <c r="P21" s="194"/>
      <c r="Q21" s="193"/>
      <c r="U21" s="271"/>
      <c r="V21" s="917"/>
      <c r="AF21" s="507"/>
      <c r="AG21" s="507"/>
      <c r="AH21" s="465"/>
      <c r="AI21" s="465"/>
      <c r="AJ21" s="465"/>
      <c r="AK21" s="465"/>
      <c r="AL21" s="465"/>
      <c r="AM21" s="465"/>
      <c r="AN21" s="465"/>
      <c r="AO21" s="465"/>
      <c r="AP21" s="465"/>
    </row>
    <row r="22" spans="1:42" ht="37.15" customHeight="1" x14ac:dyDescent="0.35">
      <c r="A22" s="310">
        <v>2</v>
      </c>
      <c r="B22" s="311" t="str">
        <f>IFERROR(VLOOKUP(A22,'Impact Indicators - Section B'!$A$8:$AN$26,19,FALSE),"")</f>
        <v/>
      </c>
      <c r="C22" s="311" t="str">
        <f t="array" ref="C22">IFERROR(IF(INDEX('Disaggregation Records'!$E$3:$E$66,MATCH(RIGHT(L22,255),RIGHT('Disaggregation Records'!$D$3:$D$66,255),0))=0,"",INDEX('Disaggregation Records'!$E$3:$E$66,MATCH(RIGHT(L22,255),RIGHT('Disaggregation Records'!$D$3:$D$66,255),0))),"")</f>
        <v/>
      </c>
      <c r="D22" s="311" t="str">
        <f t="array" ref="D22">IFERROR(IF(INDEX('Disaggregation Records'!$F$3:$F$66,MATCH(RIGHT(L22,255),RIGHT('Disaggregation Records'!$D$3:$D$66,255),0))=0,"",INDEX('Disaggregation Records'!$F$3:$F$66,MATCH(RIGHT(L22,255),RIGHT('Disaggregation Records'!$D$3:$D$66,255),0))),"")</f>
        <v/>
      </c>
      <c r="E22" s="312"/>
      <c r="F22" s="313"/>
      <c r="G22" s="313"/>
      <c r="H22" s="313"/>
      <c r="I22" s="694"/>
      <c r="J22" s="694" t="s">
        <v>928</v>
      </c>
      <c r="K22" s="695">
        <f t="shared" si="0"/>
        <v>14</v>
      </c>
      <c r="L22" s="696" t="str">
        <f t="shared" si="1"/>
        <v/>
      </c>
      <c r="M22" s="694" t="str">
        <f t="shared" si="2"/>
        <v/>
      </c>
      <c r="N22" s="697"/>
      <c r="O22" s="698" t="s">
        <v>2080</v>
      </c>
      <c r="P22" s="194"/>
      <c r="Q22" s="193"/>
      <c r="U22" s="271"/>
      <c r="V22" s="917"/>
      <c r="AF22" s="507"/>
      <c r="AG22" s="507"/>
      <c r="AH22" s="465"/>
      <c r="AI22" s="465"/>
      <c r="AJ22" s="465"/>
      <c r="AK22" s="465"/>
      <c r="AL22" s="465"/>
      <c r="AM22" s="465"/>
      <c r="AN22" s="465"/>
      <c r="AO22" s="465"/>
      <c r="AP22" s="465"/>
    </row>
    <row r="23" spans="1:42" ht="37.15" customHeight="1" x14ac:dyDescent="0.35">
      <c r="A23" s="310">
        <v>2</v>
      </c>
      <c r="B23" s="311" t="str">
        <f>IFERROR(VLOOKUP(A23,'Impact Indicators - Section B'!$A$8:$AN$26,19,FALSE),"")</f>
        <v/>
      </c>
      <c r="C23" s="311" t="str">
        <f t="array" ref="C23">IFERROR(IF(INDEX('Disaggregation Records'!$E$3:$E$66,MATCH(RIGHT(L23,255),RIGHT('Disaggregation Records'!$D$3:$D$66,255),0))=0,"",INDEX('Disaggregation Records'!$E$3:$E$66,MATCH(RIGHT(L23,255),RIGHT('Disaggregation Records'!$D$3:$D$66,255),0))),"")</f>
        <v/>
      </c>
      <c r="D23" s="311" t="str">
        <f t="array" ref="D23">IFERROR(IF(INDEX('Disaggregation Records'!$F$3:$F$66,MATCH(RIGHT(L23,255),RIGHT('Disaggregation Records'!$D$3:$D$66,255),0))=0,"",INDEX('Disaggregation Records'!$F$3:$F$66,MATCH(RIGHT(L23,255),RIGHT('Disaggregation Records'!$D$3:$D$66,255),0))),"")</f>
        <v/>
      </c>
      <c r="E23" s="312"/>
      <c r="F23" s="313"/>
      <c r="G23" s="313"/>
      <c r="H23" s="313"/>
      <c r="I23" s="694"/>
      <c r="J23" s="694" t="s">
        <v>928</v>
      </c>
      <c r="K23" s="695">
        <f t="shared" si="0"/>
        <v>15</v>
      </c>
      <c r="L23" s="696" t="str">
        <f t="shared" si="1"/>
        <v/>
      </c>
      <c r="M23" s="694" t="str">
        <f t="shared" si="2"/>
        <v/>
      </c>
      <c r="N23" s="697"/>
      <c r="O23" s="698" t="s">
        <v>2081</v>
      </c>
      <c r="P23" s="194"/>
      <c r="Q23" s="193"/>
      <c r="U23" s="271"/>
      <c r="V23" s="917"/>
      <c r="AF23" s="507"/>
      <c r="AG23" s="507"/>
      <c r="AH23" s="465"/>
      <c r="AI23" s="465"/>
      <c r="AJ23" s="465"/>
      <c r="AK23" s="465"/>
      <c r="AL23" s="465"/>
      <c r="AM23" s="465"/>
      <c r="AN23" s="465"/>
      <c r="AO23" s="465"/>
      <c r="AP23" s="465"/>
    </row>
    <row r="24" spans="1:42" ht="37.15" customHeight="1" x14ac:dyDescent="0.35">
      <c r="A24" s="310">
        <v>2</v>
      </c>
      <c r="B24" s="311" t="str">
        <f>IFERROR(VLOOKUP(A24,'Impact Indicators - Section B'!$A$8:$AN$26,19,FALSE),"")</f>
        <v/>
      </c>
      <c r="C24" s="311" t="str">
        <f t="array" ref="C24">IFERROR(IF(INDEX('Disaggregation Records'!$E$3:$E$66,MATCH(RIGHT(L24,255),RIGHT('Disaggregation Records'!$D$3:$D$66,255),0))=0,"",INDEX('Disaggregation Records'!$E$3:$E$66,MATCH(RIGHT(L24,255),RIGHT('Disaggregation Records'!$D$3:$D$66,255),0))),"")</f>
        <v/>
      </c>
      <c r="D24" s="311" t="str">
        <f t="array" ref="D24">IFERROR(IF(INDEX('Disaggregation Records'!$F$3:$F$66,MATCH(RIGHT(L24,255),RIGHT('Disaggregation Records'!$D$3:$D$66,255),0))=0,"",INDEX('Disaggregation Records'!$F$3:$F$66,MATCH(RIGHT(L24,255),RIGHT('Disaggregation Records'!$D$3:$D$66,255),0))),"")</f>
        <v/>
      </c>
      <c r="E24" s="312"/>
      <c r="F24" s="313"/>
      <c r="G24" s="313"/>
      <c r="H24" s="313"/>
      <c r="I24" s="694"/>
      <c r="J24" s="694" t="s">
        <v>928</v>
      </c>
      <c r="K24" s="695">
        <f t="shared" si="0"/>
        <v>16</v>
      </c>
      <c r="L24" s="696" t="str">
        <f t="shared" si="1"/>
        <v/>
      </c>
      <c r="M24" s="694" t="str">
        <f t="shared" si="2"/>
        <v/>
      </c>
      <c r="N24" s="697"/>
      <c r="O24" s="698" t="s">
        <v>2082</v>
      </c>
      <c r="P24" s="194"/>
      <c r="Q24" s="193"/>
      <c r="U24" s="271"/>
      <c r="V24" s="917"/>
      <c r="AF24" s="507"/>
      <c r="AG24" s="507"/>
      <c r="AH24" s="465"/>
      <c r="AI24" s="465"/>
      <c r="AJ24" s="465"/>
      <c r="AK24" s="465"/>
      <c r="AL24" s="465"/>
      <c r="AM24" s="465"/>
      <c r="AN24" s="465"/>
      <c r="AO24" s="465"/>
      <c r="AP24" s="465"/>
    </row>
    <row r="25" spans="1:42" ht="37.15" customHeight="1" x14ac:dyDescent="0.35">
      <c r="A25" s="310">
        <v>2</v>
      </c>
      <c r="B25" s="311" t="str">
        <f>IFERROR(VLOOKUP(A25,'Impact Indicators - Section B'!$A$8:$AN$26,19,FALSE),"")</f>
        <v/>
      </c>
      <c r="C25" s="311" t="str">
        <f t="array" ref="C25">IFERROR(IF(INDEX('Disaggregation Records'!$E$3:$E$66,MATCH(RIGHT(L25,255),RIGHT('Disaggregation Records'!$D$3:$D$66,255),0))=0,"",INDEX('Disaggregation Records'!$E$3:$E$66,MATCH(RIGHT(L25,255),RIGHT('Disaggregation Records'!$D$3:$D$66,255),0))),"")</f>
        <v/>
      </c>
      <c r="D25" s="311" t="str">
        <f t="array" ref="D25">IFERROR(IF(INDEX('Disaggregation Records'!$F$3:$F$66,MATCH(RIGHT(L25,255),RIGHT('Disaggregation Records'!$D$3:$D$66,255),0))=0,"",INDEX('Disaggregation Records'!$F$3:$F$66,MATCH(RIGHT(L25,255),RIGHT('Disaggregation Records'!$D$3:$D$66,255),0))),"")</f>
        <v/>
      </c>
      <c r="E25" s="312"/>
      <c r="F25" s="313"/>
      <c r="G25" s="313"/>
      <c r="H25" s="313"/>
      <c r="I25" s="694"/>
      <c r="J25" s="694" t="s">
        <v>928</v>
      </c>
      <c r="K25" s="695">
        <f t="shared" si="0"/>
        <v>17</v>
      </c>
      <c r="L25" s="696" t="str">
        <f t="shared" si="1"/>
        <v/>
      </c>
      <c r="M25" s="694" t="str">
        <f t="shared" si="2"/>
        <v/>
      </c>
      <c r="N25" s="697"/>
      <c r="O25" s="698" t="s">
        <v>2083</v>
      </c>
      <c r="P25" s="194"/>
      <c r="Q25" s="193"/>
      <c r="U25" s="271"/>
      <c r="V25" s="917"/>
      <c r="AF25" s="507"/>
      <c r="AG25" s="507"/>
      <c r="AH25" s="465"/>
      <c r="AI25" s="465"/>
      <c r="AJ25" s="465"/>
      <c r="AK25" s="465"/>
      <c r="AL25" s="465"/>
      <c r="AM25" s="465"/>
      <c r="AN25" s="465"/>
      <c r="AO25" s="465"/>
      <c r="AP25" s="465"/>
    </row>
    <row r="26" spans="1:42" ht="37.15" customHeight="1" x14ac:dyDescent="0.35">
      <c r="A26" s="310">
        <v>2</v>
      </c>
      <c r="B26" s="311" t="str">
        <f>IFERROR(VLOOKUP(A26,'Impact Indicators - Section B'!$A$8:$AN$26,19,FALSE),"")</f>
        <v/>
      </c>
      <c r="C26" s="311" t="str">
        <f t="array" ref="C26">IFERROR(IF(INDEX('Disaggregation Records'!$E$3:$E$66,MATCH(RIGHT(L26,255),RIGHT('Disaggregation Records'!$D$3:$D$66,255),0))=0,"",INDEX('Disaggregation Records'!$E$3:$E$66,MATCH(RIGHT(L26,255),RIGHT('Disaggregation Records'!$D$3:$D$66,255),0))),"")</f>
        <v/>
      </c>
      <c r="D26" s="311" t="str">
        <f t="array" ref="D26">IFERROR(IF(INDEX('Disaggregation Records'!$F$3:$F$66,MATCH(RIGHT(L26,255),RIGHT('Disaggregation Records'!$D$3:$D$66,255),0))=0,"",INDEX('Disaggregation Records'!$F$3:$F$66,MATCH(RIGHT(L26,255),RIGHT('Disaggregation Records'!$D$3:$D$66,255),0))),"")</f>
        <v/>
      </c>
      <c r="E26" s="312"/>
      <c r="F26" s="313"/>
      <c r="G26" s="313"/>
      <c r="H26" s="313"/>
      <c r="I26" s="694"/>
      <c r="J26" s="694" t="s">
        <v>928</v>
      </c>
      <c r="K26" s="695">
        <f t="shared" si="0"/>
        <v>18</v>
      </c>
      <c r="L26" s="696" t="str">
        <f t="shared" si="1"/>
        <v/>
      </c>
      <c r="M26" s="694" t="str">
        <f t="shared" si="2"/>
        <v/>
      </c>
      <c r="N26" s="697"/>
      <c r="O26" s="698" t="s">
        <v>2084</v>
      </c>
      <c r="P26" s="194"/>
      <c r="Q26" s="193"/>
      <c r="U26" s="271"/>
      <c r="V26" s="917"/>
      <c r="AF26" s="507"/>
      <c r="AG26" s="507"/>
      <c r="AH26" s="465"/>
      <c r="AI26" s="465"/>
      <c r="AJ26" s="465"/>
      <c r="AK26" s="465"/>
      <c r="AL26" s="465"/>
      <c r="AM26" s="465"/>
      <c r="AN26" s="465"/>
      <c r="AO26" s="465"/>
      <c r="AP26" s="465"/>
    </row>
    <row r="27" spans="1:42" ht="37.15" customHeight="1" x14ac:dyDescent="0.35">
      <c r="A27" s="310">
        <v>2</v>
      </c>
      <c r="B27" s="311" t="str">
        <f>IFERROR(VLOOKUP(A27,'Impact Indicators - Section B'!$A$8:$AN$26,19,FALSE),"")</f>
        <v/>
      </c>
      <c r="C27" s="311" t="str">
        <f t="array" ref="C27">IFERROR(IF(INDEX('Disaggregation Records'!$E$3:$E$66,MATCH(RIGHT(L27,255),RIGHT('Disaggregation Records'!$D$3:$D$66,255),0))=0,"",INDEX('Disaggregation Records'!$E$3:$E$66,MATCH(RIGHT(L27,255),RIGHT('Disaggregation Records'!$D$3:$D$66,255),0))),"")</f>
        <v/>
      </c>
      <c r="D27" s="311" t="str">
        <f t="array" ref="D27">IFERROR(IF(INDEX('Disaggregation Records'!$F$3:$F$66,MATCH(RIGHT(L27,255),RIGHT('Disaggregation Records'!$D$3:$D$66,255),0))=0,"",INDEX('Disaggregation Records'!$F$3:$F$66,MATCH(RIGHT(L27,255),RIGHT('Disaggregation Records'!$D$3:$D$66,255),0))),"")</f>
        <v/>
      </c>
      <c r="E27" s="312"/>
      <c r="F27" s="313"/>
      <c r="G27" s="313"/>
      <c r="H27" s="313"/>
      <c r="I27" s="694"/>
      <c r="J27" s="694" t="s">
        <v>928</v>
      </c>
      <c r="K27" s="695">
        <f t="shared" si="0"/>
        <v>19</v>
      </c>
      <c r="L27" s="696" t="str">
        <f t="shared" si="1"/>
        <v/>
      </c>
      <c r="M27" s="694" t="str">
        <f t="shared" si="2"/>
        <v/>
      </c>
      <c r="N27" s="697"/>
      <c r="O27" s="698" t="s">
        <v>2085</v>
      </c>
      <c r="P27" s="194"/>
      <c r="Q27" s="193"/>
      <c r="U27" s="271"/>
      <c r="V27" s="917"/>
      <c r="AF27" s="507"/>
      <c r="AG27" s="507"/>
      <c r="AH27" s="465"/>
      <c r="AI27" s="465"/>
      <c r="AJ27" s="465"/>
      <c r="AK27" s="465"/>
      <c r="AL27" s="465"/>
      <c r="AM27" s="465"/>
      <c r="AN27" s="465"/>
      <c r="AO27" s="465"/>
      <c r="AP27" s="465"/>
    </row>
    <row r="28" spans="1:42" ht="37.15" customHeight="1" x14ac:dyDescent="0.35">
      <c r="A28" s="310">
        <v>2</v>
      </c>
      <c r="B28" s="311" t="str">
        <f>IFERROR(VLOOKUP(A28,'Impact Indicators - Section B'!$A$8:$AN$26,19,FALSE),"")</f>
        <v/>
      </c>
      <c r="C28" s="311" t="str">
        <f t="array" ref="C28">IFERROR(IF(INDEX('Disaggregation Records'!$E$3:$E$66,MATCH(RIGHT(L28,255),RIGHT('Disaggregation Records'!$D$3:$D$66,255),0))=0,"",INDEX('Disaggregation Records'!$E$3:$E$66,MATCH(RIGHT(L28,255),RIGHT('Disaggregation Records'!$D$3:$D$66,255),0))),"")</f>
        <v/>
      </c>
      <c r="D28" s="311" t="str">
        <f t="array" ref="D28">IFERROR(IF(INDEX('Disaggregation Records'!$F$3:$F$66,MATCH(RIGHT(L28,255),RIGHT('Disaggregation Records'!$D$3:$D$66,255),0))=0,"",INDEX('Disaggregation Records'!$F$3:$F$66,MATCH(RIGHT(L28,255),RIGHT('Disaggregation Records'!$D$3:$D$66,255),0))),"")</f>
        <v/>
      </c>
      <c r="E28" s="312"/>
      <c r="F28" s="313"/>
      <c r="G28" s="313"/>
      <c r="H28" s="313"/>
      <c r="I28" s="694"/>
      <c r="J28" s="694" t="s">
        <v>928</v>
      </c>
      <c r="K28" s="695">
        <f t="shared" si="0"/>
        <v>20</v>
      </c>
      <c r="L28" s="696" t="str">
        <f t="shared" si="1"/>
        <v/>
      </c>
      <c r="M28" s="694" t="str">
        <f t="shared" si="2"/>
        <v/>
      </c>
      <c r="N28" s="697"/>
      <c r="O28" s="698" t="s">
        <v>2086</v>
      </c>
      <c r="P28" s="194"/>
      <c r="Q28" s="193"/>
      <c r="U28" s="271"/>
      <c r="V28" s="917"/>
      <c r="AF28" s="507"/>
      <c r="AG28" s="507"/>
      <c r="AH28" s="465"/>
      <c r="AI28" s="465"/>
      <c r="AJ28" s="465"/>
      <c r="AK28" s="465"/>
      <c r="AL28" s="465"/>
      <c r="AM28" s="465"/>
      <c r="AN28" s="465"/>
      <c r="AO28" s="465"/>
      <c r="AP28" s="465"/>
    </row>
    <row r="29" spans="1:42" ht="37.15" customHeight="1" x14ac:dyDescent="0.35">
      <c r="A29" s="310">
        <v>3</v>
      </c>
      <c r="B29" s="311" t="str">
        <f>IFERROR(VLOOKUP(A29,'Impact Indicators - Section B'!$A$8:$AN$26,19,FALSE),"")</f>
        <v/>
      </c>
      <c r="C29" s="311" t="str">
        <f t="array" ref="C29">IFERROR(IF(INDEX('Disaggregation Records'!$E$3:$E$66,MATCH(RIGHT(L29,255),RIGHT('Disaggregation Records'!$D$3:$D$66,255),0))=0,"",INDEX('Disaggregation Records'!$E$3:$E$66,MATCH(RIGHT(L29,255),RIGHT('Disaggregation Records'!$D$3:$D$66,255),0))),"")</f>
        <v/>
      </c>
      <c r="D29" s="311" t="str">
        <f t="array" ref="D29">IFERROR(IF(INDEX('Disaggregation Records'!$F$3:$F$66,MATCH(RIGHT(L29,255),RIGHT('Disaggregation Records'!$D$3:$D$66,255),0))=0,"",INDEX('Disaggregation Records'!$F$3:$F$66,MATCH(RIGHT(L29,255),RIGHT('Disaggregation Records'!$D$3:$D$66,255),0))),"")</f>
        <v/>
      </c>
      <c r="E29" s="312"/>
      <c r="F29" s="313"/>
      <c r="G29" s="313"/>
      <c r="H29" s="313"/>
      <c r="I29" s="694"/>
      <c r="J29" s="694" t="s">
        <v>929</v>
      </c>
      <c r="K29" s="695">
        <f t="shared" si="0"/>
        <v>21</v>
      </c>
      <c r="L29" s="696" t="str">
        <f t="shared" si="1"/>
        <v/>
      </c>
      <c r="M29" s="694" t="str">
        <f t="shared" si="2"/>
        <v/>
      </c>
      <c r="N29" s="697"/>
      <c r="O29" s="698" t="s">
        <v>2087</v>
      </c>
      <c r="P29" s="194"/>
      <c r="Q29" s="193"/>
      <c r="U29" s="271"/>
      <c r="V29" s="917"/>
      <c r="AF29" s="507"/>
      <c r="AG29" s="507"/>
      <c r="AH29" s="465"/>
      <c r="AI29" s="465"/>
      <c r="AJ29" s="465"/>
      <c r="AK29" s="465"/>
      <c r="AL29" s="465"/>
      <c r="AM29" s="465"/>
      <c r="AN29" s="465"/>
      <c r="AO29" s="465"/>
      <c r="AP29" s="465"/>
    </row>
    <row r="30" spans="1:42" ht="37.15" customHeight="1" x14ac:dyDescent="0.35">
      <c r="A30" s="310">
        <v>3</v>
      </c>
      <c r="B30" s="311" t="str">
        <f>IFERROR(VLOOKUP(A30,'Impact Indicators - Section B'!$A$8:$AN$26,19,FALSE),"")</f>
        <v/>
      </c>
      <c r="C30" s="311" t="str">
        <f t="array" ref="C30">IFERROR(IF(INDEX('Disaggregation Records'!$E$3:$E$66,MATCH(RIGHT(L30,255),RIGHT('Disaggregation Records'!$D$3:$D$66,255),0))=0,"",INDEX('Disaggregation Records'!$E$3:$E$66,MATCH(RIGHT(L30,255),RIGHT('Disaggregation Records'!$D$3:$D$66,255),0))),"")</f>
        <v/>
      </c>
      <c r="D30" s="311" t="str">
        <f t="array" ref="D30">IFERROR(IF(INDEX('Disaggregation Records'!$F$3:$F$66,MATCH(RIGHT(L30,255),RIGHT('Disaggregation Records'!$D$3:$D$66,255),0))=0,"",INDEX('Disaggregation Records'!$F$3:$F$66,MATCH(RIGHT(L30,255),RIGHT('Disaggregation Records'!$D$3:$D$66,255),0))),"")</f>
        <v/>
      </c>
      <c r="E30" s="312"/>
      <c r="F30" s="313"/>
      <c r="G30" s="313"/>
      <c r="H30" s="313"/>
      <c r="I30" s="694"/>
      <c r="J30" s="694" t="s">
        <v>929</v>
      </c>
      <c r="K30" s="695">
        <f t="shared" si="0"/>
        <v>22</v>
      </c>
      <c r="L30" s="696" t="str">
        <f t="shared" si="1"/>
        <v/>
      </c>
      <c r="M30" s="694" t="str">
        <f t="shared" si="2"/>
        <v/>
      </c>
      <c r="N30" s="697"/>
      <c r="O30" s="698" t="s">
        <v>2088</v>
      </c>
      <c r="P30" s="194"/>
      <c r="Q30" s="193"/>
      <c r="U30" s="271"/>
      <c r="V30" s="917"/>
      <c r="AF30" s="507"/>
      <c r="AG30" s="507"/>
      <c r="AH30" s="465"/>
      <c r="AI30" s="465"/>
      <c r="AJ30" s="465"/>
      <c r="AK30" s="465"/>
      <c r="AL30" s="465"/>
      <c r="AM30" s="465"/>
      <c r="AN30" s="465"/>
      <c r="AO30" s="465"/>
      <c r="AP30" s="465"/>
    </row>
    <row r="31" spans="1:42" ht="37.15" customHeight="1" x14ac:dyDescent="0.35">
      <c r="A31" s="310">
        <v>3</v>
      </c>
      <c r="B31" s="311" t="str">
        <f>IFERROR(VLOOKUP(A31,'Impact Indicators - Section B'!$A$8:$AN$26,19,FALSE),"")</f>
        <v/>
      </c>
      <c r="C31" s="311" t="str">
        <f t="array" ref="C31">IFERROR(IF(INDEX('Disaggregation Records'!$E$3:$E$66,MATCH(RIGHT(L31,255),RIGHT('Disaggregation Records'!$D$3:$D$66,255),0))=0,"",INDEX('Disaggregation Records'!$E$3:$E$66,MATCH(RIGHT(L31,255),RIGHT('Disaggregation Records'!$D$3:$D$66,255),0))),"")</f>
        <v/>
      </c>
      <c r="D31" s="311" t="str">
        <f t="array" ref="D31">IFERROR(IF(INDEX('Disaggregation Records'!$F$3:$F$66,MATCH(RIGHT(L31,255),RIGHT('Disaggregation Records'!$D$3:$D$66,255),0))=0,"",INDEX('Disaggregation Records'!$F$3:$F$66,MATCH(RIGHT(L31,255),RIGHT('Disaggregation Records'!$D$3:$D$66,255),0))),"")</f>
        <v/>
      </c>
      <c r="E31" s="312"/>
      <c r="F31" s="313"/>
      <c r="G31" s="313"/>
      <c r="H31" s="313"/>
      <c r="I31" s="694"/>
      <c r="J31" s="694" t="s">
        <v>929</v>
      </c>
      <c r="K31" s="695">
        <f t="shared" si="0"/>
        <v>23</v>
      </c>
      <c r="L31" s="696" t="str">
        <f t="shared" si="1"/>
        <v/>
      </c>
      <c r="M31" s="694" t="str">
        <f t="shared" si="2"/>
        <v/>
      </c>
      <c r="N31" s="697"/>
      <c r="O31" s="698" t="s">
        <v>2089</v>
      </c>
      <c r="P31" s="194"/>
      <c r="Q31" s="193"/>
      <c r="U31" s="271"/>
      <c r="V31" s="917"/>
      <c r="AF31" s="507"/>
      <c r="AG31" s="507"/>
      <c r="AH31" s="465"/>
      <c r="AI31" s="465"/>
      <c r="AJ31" s="465"/>
      <c r="AK31" s="465"/>
      <c r="AL31" s="465"/>
      <c r="AM31" s="465"/>
      <c r="AN31" s="465"/>
      <c r="AO31" s="465"/>
      <c r="AP31" s="465"/>
    </row>
    <row r="32" spans="1:42" ht="37.15" customHeight="1" x14ac:dyDescent="0.35">
      <c r="A32" s="310">
        <v>3</v>
      </c>
      <c r="B32" s="311" t="str">
        <f>IFERROR(VLOOKUP(A32,'Impact Indicators - Section B'!$A$8:$AN$26,19,FALSE),"")</f>
        <v/>
      </c>
      <c r="C32" s="311" t="str">
        <f t="array" ref="C32">IFERROR(IF(INDEX('Disaggregation Records'!$E$3:$E$66,MATCH(RIGHT(L32,255),RIGHT('Disaggregation Records'!$D$3:$D$66,255),0))=0,"",INDEX('Disaggregation Records'!$E$3:$E$66,MATCH(RIGHT(L32,255),RIGHT('Disaggregation Records'!$D$3:$D$66,255),0))),"")</f>
        <v/>
      </c>
      <c r="D32" s="311" t="str">
        <f t="array" ref="D32">IFERROR(IF(INDEX('Disaggregation Records'!$F$3:$F$66,MATCH(RIGHT(L32,255),RIGHT('Disaggregation Records'!$D$3:$D$66,255),0))=0,"",INDEX('Disaggregation Records'!$F$3:$F$66,MATCH(RIGHT(L32,255),RIGHT('Disaggregation Records'!$D$3:$D$66,255),0))),"")</f>
        <v/>
      </c>
      <c r="E32" s="312"/>
      <c r="F32" s="313"/>
      <c r="G32" s="313"/>
      <c r="H32" s="313"/>
      <c r="I32" s="694"/>
      <c r="J32" s="694" t="s">
        <v>929</v>
      </c>
      <c r="K32" s="695">
        <f t="shared" si="0"/>
        <v>24</v>
      </c>
      <c r="L32" s="696" t="str">
        <f t="shared" si="1"/>
        <v/>
      </c>
      <c r="M32" s="694" t="str">
        <f t="shared" si="2"/>
        <v/>
      </c>
      <c r="N32" s="697"/>
      <c r="O32" s="698" t="s">
        <v>2090</v>
      </c>
      <c r="P32" s="194"/>
      <c r="Q32" s="193"/>
      <c r="U32" s="271"/>
      <c r="V32" s="917"/>
      <c r="AF32" s="507"/>
      <c r="AG32" s="507"/>
      <c r="AH32" s="465"/>
      <c r="AI32" s="465"/>
      <c r="AJ32" s="465"/>
      <c r="AK32" s="465"/>
      <c r="AL32" s="465"/>
      <c r="AM32" s="465"/>
      <c r="AN32" s="465"/>
      <c r="AO32" s="465"/>
      <c r="AP32" s="465"/>
    </row>
    <row r="33" spans="1:42" ht="37.15" customHeight="1" x14ac:dyDescent="0.35">
      <c r="A33" s="310">
        <v>3</v>
      </c>
      <c r="B33" s="311" t="str">
        <f>IFERROR(VLOOKUP(A33,'Impact Indicators - Section B'!$A$8:$AN$26,19,FALSE),"")</f>
        <v/>
      </c>
      <c r="C33" s="311" t="str">
        <f t="array" ref="C33">IFERROR(IF(INDEX('Disaggregation Records'!$E$3:$E$66,MATCH(RIGHT(L33,255),RIGHT('Disaggregation Records'!$D$3:$D$66,255),0))=0,"",INDEX('Disaggregation Records'!$E$3:$E$66,MATCH(RIGHT(L33,255),RIGHT('Disaggregation Records'!$D$3:$D$66,255),0))),"")</f>
        <v/>
      </c>
      <c r="D33" s="311" t="str">
        <f t="array" ref="D33">IFERROR(IF(INDEX('Disaggregation Records'!$F$3:$F$66,MATCH(RIGHT(L33,255),RIGHT('Disaggregation Records'!$D$3:$D$66,255),0))=0,"",INDEX('Disaggregation Records'!$F$3:$F$66,MATCH(RIGHT(L33,255),RIGHT('Disaggregation Records'!$D$3:$D$66,255),0))),"")</f>
        <v/>
      </c>
      <c r="E33" s="312"/>
      <c r="F33" s="313"/>
      <c r="G33" s="313"/>
      <c r="H33" s="313"/>
      <c r="I33" s="694"/>
      <c r="J33" s="694" t="s">
        <v>929</v>
      </c>
      <c r="K33" s="695">
        <f t="shared" si="0"/>
        <v>25</v>
      </c>
      <c r="L33" s="696" t="str">
        <f t="shared" si="1"/>
        <v/>
      </c>
      <c r="M33" s="694" t="str">
        <f t="shared" si="2"/>
        <v/>
      </c>
      <c r="N33" s="697"/>
      <c r="O33" s="698" t="s">
        <v>2091</v>
      </c>
      <c r="P33" s="194"/>
      <c r="Q33" s="193"/>
      <c r="U33" s="271"/>
      <c r="V33" s="917"/>
      <c r="AF33" s="507"/>
      <c r="AG33" s="507"/>
      <c r="AH33" s="465"/>
      <c r="AI33" s="465"/>
      <c r="AJ33" s="465"/>
      <c r="AK33" s="465"/>
      <c r="AL33" s="465"/>
      <c r="AM33" s="465"/>
      <c r="AN33" s="465"/>
      <c r="AO33" s="465"/>
      <c r="AP33" s="465"/>
    </row>
    <row r="34" spans="1:42" ht="37.15" customHeight="1" x14ac:dyDescent="0.35">
      <c r="A34" s="310">
        <v>3</v>
      </c>
      <c r="B34" s="311" t="str">
        <f>IFERROR(VLOOKUP(A34,'Impact Indicators - Section B'!$A$8:$AN$26,19,FALSE),"")</f>
        <v/>
      </c>
      <c r="C34" s="311" t="str">
        <f t="array" ref="C34">IFERROR(IF(INDEX('Disaggregation Records'!$E$3:$E$66,MATCH(RIGHT(L34,255),RIGHT('Disaggregation Records'!$D$3:$D$66,255),0))=0,"",INDEX('Disaggregation Records'!$E$3:$E$66,MATCH(RIGHT(L34,255),RIGHT('Disaggregation Records'!$D$3:$D$66,255),0))),"")</f>
        <v/>
      </c>
      <c r="D34" s="311" t="str">
        <f t="array" ref="D34">IFERROR(IF(INDEX('Disaggregation Records'!$F$3:$F$66,MATCH(RIGHT(L34,255),RIGHT('Disaggregation Records'!$D$3:$D$66,255),0))=0,"",INDEX('Disaggregation Records'!$F$3:$F$66,MATCH(RIGHT(L34,255),RIGHT('Disaggregation Records'!$D$3:$D$66,255),0))),"")</f>
        <v/>
      </c>
      <c r="E34" s="312"/>
      <c r="F34" s="313"/>
      <c r="G34" s="313"/>
      <c r="H34" s="313"/>
      <c r="I34" s="694"/>
      <c r="J34" s="694" t="s">
        <v>929</v>
      </c>
      <c r="K34" s="695">
        <f t="shared" si="0"/>
        <v>26</v>
      </c>
      <c r="L34" s="696" t="str">
        <f t="shared" si="1"/>
        <v/>
      </c>
      <c r="M34" s="694" t="str">
        <f t="shared" si="2"/>
        <v/>
      </c>
      <c r="N34" s="697"/>
      <c r="O34" s="698" t="s">
        <v>2092</v>
      </c>
      <c r="P34" s="194"/>
      <c r="Q34" s="193"/>
      <c r="U34" s="271"/>
      <c r="V34" s="917"/>
      <c r="AF34" s="507"/>
      <c r="AG34" s="507"/>
      <c r="AH34" s="465"/>
      <c r="AI34" s="465"/>
      <c r="AJ34" s="465"/>
      <c r="AK34" s="465"/>
      <c r="AL34" s="465"/>
      <c r="AM34" s="465"/>
      <c r="AN34" s="465"/>
      <c r="AO34" s="465"/>
      <c r="AP34" s="465"/>
    </row>
    <row r="35" spans="1:42" ht="37.15" customHeight="1" x14ac:dyDescent="0.35">
      <c r="A35" s="310">
        <v>3</v>
      </c>
      <c r="B35" s="311" t="str">
        <f>IFERROR(VLOOKUP(A35,'Impact Indicators - Section B'!$A$8:$AN$26,19,FALSE),"")</f>
        <v/>
      </c>
      <c r="C35" s="311" t="str">
        <f t="array" ref="C35">IFERROR(IF(INDEX('Disaggregation Records'!$E$3:$E$66,MATCH(RIGHT(L35,255),RIGHT('Disaggregation Records'!$D$3:$D$66,255),0))=0,"",INDEX('Disaggregation Records'!$E$3:$E$66,MATCH(RIGHT(L35,255),RIGHT('Disaggregation Records'!$D$3:$D$66,255),0))),"")</f>
        <v/>
      </c>
      <c r="D35" s="311" t="str">
        <f t="array" ref="D35">IFERROR(IF(INDEX('Disaggregation Records'!$F$3:$F$66,MATCH(RIGHT(L35,255),RIGHT('Disaggregation Records'!$D$3:$D$66,255),0))=0,"",INDEX('Disaggregation Records'!$F$3:$F$66,MATCH(RIGHT(L35,255),RIGHT('Disaggregation Records'!$D$3:$D$66,255),0))),"")</f>
        <v/>
      </c>
      <c r="E35" s="312"/>
      <c r="F35" s="313"/>
      <c r="G35" s="313"/>
      <c r="H35" s="313"/>
      <c r="I35" s="694"/>
      <c r="J35" s="694" t="s">
        <v>929</v>
      </c>
      <c r="K35" s="695">
        <f t="shared" si="0"/>
        <v>27</v>
      </c>
      <c r="L35" s="696" t="str">
        <f t="shared" si="1"/>
        <v/>
      </c>
      <c r="M35" s="694" t="str">
        <f t="shared" si="2"/>
        <v/>
      </c>
      <c r="N35" s="697"/>
      <c r="O35" s="698" t="s">
        <v>2093</v>
      </c>
      <c r="P35" s="194"/>
      <c r="Q35" s="193"/>
      <c r="U35" s="271"/>
      <c r="V35" s="917"/>
      <c r="AF35" s="507"/>
      <c r="AG35" s="507"/>
      <c r="AH35" s="465"/>
      <c r="AI35" s="465"/>
      <c r="AJ35" s="465"/>
      <c r="AK35" s="465"/>
      <c r="AL35" s="465"/>
      <c r="AM35" s="465"/>
      <c r="AN35" s="465"/>
      <c r="AO35" s="465"/>
      <c r="AP35" s="465"/>
    </row>
    <row r="36" spans="1:42" ht="37.15" customHeight="1" x14ac:dyDescent="0.35">
      <c r="A36" s="310">
        <v>3</v>
      </c>
      <c r="B36" s="311" t="str">
        <f>IFERROR(VLOOKUP(A36,'Impact Indicators - Section B'!$A$8:$AN$26,19,FALSE),"")</f>
        <v/>
      </c>
      <c r="C36" s="311" t="str">
        <f t="array" ref="C36">IFERROR(IF(INDEX('Disaggregation Records'!$E$3:$E$66,MATCH(RIGHT(L36,255),RIGHT('Disaggregation Records'!$D$3:$D$66,255),0))=0,"",INDEX('Disaggregation Records'!$E$3:$E$66,MATCH(RIGHT(L36,255),RIGHT('Disaggregation Records'!$D$3:$D$66,255),0))),"")</f>
        <v/>
      </c>
      <c r="D36" s="311" t="str">
        <f t="array" ref="D36">IFERROR(IF(INDEX('Disaggregation Records'!$F$3:$F$66,MATCH(RIGHT(L36,255),RIGHT('Disaggregation Records'!$D$3:$D$66,255),0))=0,"",INDEX('Disaggregation Records'!$F$3:$F$66,MATCH(RIGHT(L36,255),RIGHT('Disaggregation Records'!$D$3:$D$66,255),0))),"")</f>
        <v/>
      </c>
      <c r="E36" s="312"/>
      <c r="F36" s="313"/>
      <c r="G36" s="313"/>
      <c r="H36" s="313"/>
      <c r="I36" s="694"/>
      <c r="J36" s="694" t="s">
        <v>929</v>
      </c>
      <c r="K36" s="695">
        <f t="shared" si="0"/>
        <v>28</v>
      </c>
      <c r="L36" s="696" t="str">
        <f t="shared" si="1"/>
        <v/>
      </c>
      <c r="M36" s="694" t="str">
        <f t="shared" si="2"/>
        <v/>
      </c>
      <c r="N36" s="697"/>
      <c r="O36" s="698" t="s">
        <v>2094</v>
      </c>
      <c r="P36" s="194"/>
      <c r="Q36" s="193"/>
      <c r="U36" s="271"/>
      <c r="V36" s="917"/>
      <c r="AF36" s="507"/>
      <c r="AG36" s="507"/>
      <c r="AH36" s="465"/>
      <c r="AI36" s="465"/>
      <c r="AJ36" s="465"/>
      <c r="AK36" s="465"/>
      <c r="AL36" s="465"/>
      <c r="AM36" s="465"/>
      <c r="AN36" s="465"/>
      <c r="AO36" s="465"/>
      <c r="AP36" s="465"/>
    </row>
    <row r="37" spans="1:42" ht="37.15" customHeight="1" x14ac:dyDescent="0.35">
      <c r="A37" s="310">
        <v>3</v>
      </c>
      <c r="B37" s="311" t="str">
        <f>IFERROR(VLOOKUP(A37,'Impact Indicators - Section B'!$A$8:$AN$26,19,FALSE),"")</f>
        <v/>
      </c>
      <c r="C37" s="311" t="str">
        <f t="array" ref="C37">IFERROR(IF(INDEX('Disaggregation Records'!$E$3:$E$66,MATCH(RIGHT(L37,255),RIGHT('Disaggregation Records'!$D$3:$D$66,255),0))=0,"",INDEX('Disaggregation Records'!$E$3:$E$66,MATCH(RIGHT(L37,255),RIGHT('Disaggregation Records'!$D$3:$D$66,255),0))),"")</f>
        <v/>
      </c>
      <c r="D37" s="311" t="str">
        <f t="array" ref="D37">IFERROR(IF(INDEX('Disaggregation Records'!$F$3:$F$66,MATCH(RIGHT(L37,255),RIGHT('Disaggregation Records'!$D$3:$D$66,255),0))=0,"",INDEX('Disaggregation Records'!$F$3:$F$66,MATCH(RIGHT(L37,255),RIGHT('Disaggregation Records'!$D$3:$D$66,255),0))),"")</f>
        <v/>
      </c>
      <c r="E37" s="312"/>
      <c r="F37" s="313"/>
      <c r="G37" s="313"/>
      <c r="H37" s="313"/>
      <c r="I37" s="694"/>
      <c r="J37" s="694" t="s">
        <v>929</v>
      </c>
      <c r="K37" s="695">
        <f t="shared" si="0"/>
        <v>29</v>
      </c>
      <c r="L37" s="696" t="str">
        <f t="shared" si="1"/>
        <v/>
      </c>
      <c r="M37" s="694" t="str">
        <f t="shared" si="2"/>
        <v/>
      </c>
      <c r="N37" s="697"/>
      <c r="O37" s="698" t="s">
        <v>2095</v>
      </c>
      <c r="P37" s="194"/>
      <c r="Q37" s="193"/>
      <c r="U37" s="271"/>
      <c r="V37" s="917"/>
      <c r="AF37" s="507"/>
      <c r="AG37" s="507"/>
      <c r="AH37" s="465"/>
      <c r="AI37" s="465"/>
      <c r="AJ37" s="465"/>
      <c r="AK37" s="465"/>
      <c r="AL37" s="465"/>
      <c r="AM37" s="465"/>
      <c r="AN37" s="465"/>
      <c r="AO37" s="465"/>
      <c r="AP37" s="465"/>
    </row>
    <row r="38" spans="1:42" ht="37.15" customHeight="1" x14ac:dyDescent="0.35">
      <c r="A38" s="310">
        <v>3</v>
      </c>
      <c r="B38" s="311" t="str">
        <f>IFERROR(VLOOKUP(A38,'Impact Indicators - Section B'!$A$8:$AN$26,19,FALSE),"")</f>
        <v/>
      </c>
      <c r="C38" s="311" t="str">
        <f t="array" ref="C38">IFERROR(IF(INDEX('Disaggregation Records'!$E$3:$E$66,MATCH(RIGHT(L38,255),RIGHT('Disaggregation Records'!$D$3:$D$66,255),0))=0,"",INDEX('Disaggregation Records'!$E$3:$E$66,MATCH(RIGHT(L38,255),RIGHT('Disaggregation Records'!$D$3:$D$66,255),0))),"")</f>
        <v/>
      </c>
      <c r="D38" s="311" t="str">
        <f t="array" ref="D38">IFERROR(IF(INDEX('Disaggregation Records'!$F$3:$F$66,MATCH(RIGHT(L38,255),RIGHT('Disaggregation Records'!$D$3:$D$66,255),0))=0,"",INDEX('Disaggregation Records'!$F$3:$F$66,MATCH(RIGHT(L38,255),RIGHT('Disaggregation Records'!$D$3:$D$66,255),0))),"")</f>
        <v/>
      </c>
      <c r="E38" s="312"/>
      <c r="F38" s="313"/>
      <c r="G38" s="313"/>
      <c r="H38" s="313"/>
      <c r="I38" s="694"/>
      <c r="J38" s="694" t="s">
        <v>929</v>
      </c>
      <c r="K38" s="695">
        <f t="shared" si="0"/>
        <v>30</v>
      </c>
      <c r="L38" s="696" t="str">
        <f t="shared" si="1"/>
        <v/>
      </c>
      <c r="M38" s="694" t="str">
        <f t="shared" si="2"/>
        <v/>
      </c>
      <c r="N38" s="697"/>
      <c r="O38" s="698" t="s">
        <v>2096</v>
      </c>
      <c r="P38" s="194"/>
      <c r="Q38" s="193"/>
      <c r="U38" s="271"/>
      <c r="V38" s="917"/>
      <c r="AF38" s="507"/>
      <c r="AG38" s="507"/>
      <c r="AH38" s="465"/>
      <c r="AI38" s="465"/>
      <c r="AJ38" s="465"/>
      <c r="AK38" s="465"/>
      <c r="AL38" s="465"/>
      <c r="AM38" s="465"/>
      <c r="AN38" s="465"/>
      <c r="AO38" s="465"/>
      <c r="AP38" s="465"/>
    </row>
    <row r="39" spans="1:42" ht="37.15" customHeight="1" x14ac:dyDescent="0.35">
      <c r="A39" s="310">
        <v>4</v>
      </c>
      <c r="B39" s="311" t="str">
        <f>IFERROR(VLOOKUP(A39,'Impact Indicators - Section B'!$A$8:$AN$26,19,FALSE),"")</f>
        <v/>
      </c>
      <c r="C39" s="311" t="str">
        <f t="array" ref="C39">IFERROR(IF(INDEX('Disaggregation Records'!$E$3:$E$66,MATCH(RIGHT(L39,255),RIGHT('Disaggregation Records'!$D$3:$D$66,255),0))=0,"",INDEX('Disaggregation Records'!$E$3:$E$66,MATCH(RIGHT(L39,255),RIGHT('Disaggregation Records'!$D$3:$D$66,255),0))),"")</f>
        <v/>
      </c>
      <c r="D39" s="311" t="str">
        <f t="array" ref="D39">IFERROR(IF(INDEX('Disaggregation Records'!$F$3:$F$66,MATCH(RIGHT(L39,255),RIGHT('Disaggregation Records'!$D$3:$D$66,255),0))=0,"",INDEX('Disaggregation Records'!$F$3:$F$66,MATCH(RIGHT(L39,255),RIGHT('Disaggregation Records'!$D$3:$D$66,255),0))),"")</f>
        <v/>
      </c>
      <c r="E39" s="312"/>
      <c r="F39" s="313"/>
      <c r="G39" s="313"/>
      <c r="H39" s="313"/>
      <c r="I39" s="694"/>
      <c r="J39" s="694" t="s">
        <v>930</v>
      </c>
      <c r="K39" s="695">
        <f t="shared" si="0"/>
        <v>31</v>
      </c>
      <c r="L39" s="696" t="str">
        <f t="shared" si="1"/>
        <v/>
      </c>
      <c r="M39" s="694" t="str">
        <f t="shared" si="2"/>
        <v/>
      </c>
      <c r="N39" s="697"/>
      <c r="O39" s="698" t="s">
        <v>2097</v>
      </c>
      <c r="P39" s="194"/>
      <c r="Q39" s="193"/>
      <c r="U39" s="271"/>
      <c r="V39" s="917"/>
      <c r="AF39" s="507"/>
      <c r="AG39" s="507"/>
      <c r="AH39" s="465"/>
      <c r="AI39" s="465"/>
      <c r="AJ39" s="465"/>
      <c r="AK39" s="465"/>
      <c r="AL39" s="465"/>
      <c r="AM39" s="465"/>
      <c r="AN39" s="465"/>
      <c r="AO39" s="465"/>
      <c r="AP39" s="465"/>
    </row>
    <row r="40" spans="1:42" ht="37.15" customHeight="1" x14ac:dyDescent="0.35">
      <c r="A40" s="310">
        <v>4</v>
      </c>
      <c r="B40" s="311" t="str">
        <f>IFERROR(VLOOKUP(A40,'Impact Indicators - Section B'!$A$8:$AN$26,19,FALSE),"")</f>
        <v/>
      </c>
      <c r="C40" s="311" t="str">
        <f t="array" ref="C40">IFERROR(IF(INDEX('Disaggregation Records'!$E$3:$E$66,MATCH(RIGHT(L40,255),RIGHT('Disaggregation Records'!$D$3:$D$66,255),0))=0,"",INDEX('Disaggregation Records'!$E$3:$E$66,MATCH(RIGHT(L40,255),RIGHT('Disaggregation Records'!$D$3:$D$66,255),0))),"")</f>
        <v/>
      </c>
      <c r="D40" s="311" t="str">
        <f t="array" ref="D40">IFERROR(IF(INDEX('Disaggregation Records'!$F$3:$F$66,MATCH(RIGHT(L40,255),RIGHT('Disaggregation Records'!$D$3:$D$66,255),0))=0,"",INDEX('Disaggregation Records'!$F$3:$F$66,MATCH(RIGHT(L40,255),RIGHT('Disaggregation Records'!$D$3:$D$66,255),0))),"")</f>
        <v/>
      </c>
      <c r="E40" s="312"/>
      <c r="F40" s="313"/>
      <c r="G40" s="313"/>
      <c r="H40" s="313"/>
      <c r="I40" s="694"/>
      <c r="J40" s="694" t="s">
        <v>930</v>
      </c>
      <c r="K40" s="695">
        <f t="shared" si="0"/>
        <v>32</v>
      </c>
      <c r="L40" s="696" t="str">
        <f t="shared" si="1"/>
        <v/>
      </c>
      <c r="M40" s="694" t="str">
        <f t="shared" si="2"/>
        <v/>
      </c>
      <c r="N40" s="697"/>
      <c r="O40" s="698" t="s">
        <v>2098</v>
      </c>
      <c r="P40" s="194"/>
      <c r="Q40" s="193"/>
      <c r="U40" s="271"/>
      <c r="V40" s="917"/>
      <c r="AF40" s="507"/>
      <c r="AG40" s="507"/>
      <c r="AH40" s="465"/>
      <c r="AI40" s="465"/>
      <c r="AJ40" s="465"/>
      <c r="AK40" s="465"/>
      <c r="AL40" s="465"/>
      <c r="AM40" s="465"/>
      <c r="AN40" s="465"/>
      <c r="AO40" s="465"/>
      <c r="AP40" s="465"/>
    </row>
    <row r="41" spans="1:42" ht="37.15" customHeight="1" x14ac:dyDescent="0.35">
      <c r="A41" s="310">
        <v>4</v>
      </c>
      <c r="B41" s="311" t="str">
        <f>IFERROR(VLOOKUP(A41,'Impact Indicators - Section B'!$A$8:$AN$26,19,FALSE),"")</f>
        <v/>
      </c>
      <c r="C41" s="311" t="str">
        <f t="array" ref="C41">IFERROR(IF(INDEX('Disaggregation Records'!$E$3:$E$66,MATCH(RIGHT(L41,255),RIGHT('Disaggregation Records'!$D$3:$D$66,255),0))=0,"",INDEX('Disaggregation Records'!$E$3:$E$66,MATCH(RIGHT(L41,255),RIGHT('Disaggregation Records'!$D$3:$D$66,255),0))),"")</f>
        <v/>
      </c>
      <c r="D41" s="311" t="str">
        <f t="array" ref="D41">IFERROR(IF(INDEX('Disaggregation Records'!$F$3:$F$66,MATCH(RIGHT(L41,255),RIGHT('Disaggregation Records'!$D$3:$D$66,255),0))=0,"",INDEX('Disaggregation Records'!$F$3:$F$66,MATCH(RIGHT(L41,255),RIGHT('Disaggregation Records'!$D$3:$D$66,255),0))),"")</f>
        <v/>
      </c>
      <c r="E41" s="312"/>
      <c r="F41" s="313"/>
      <c r="G41" s="313"/>
      <c r="H41" s="313"/>
      <c r="I41" s="694"/>
      <c r="J41" s="694" t="s">
        <v>930</v>
      </c>
      <c r="K41" s="695">
        <f t="shared" si="0"/>
        <v>33</v>
      </c>
      <c r="L41" s="696" t="str">
        <f t="shared" si="1"/>
        <v/>
      </c>
      <c r="M41" s="694" t="str">
        <f t="shared" si="2"/>
        <v/>
      </c>
      <c r="N41" s="697"/>
      <c r="O41" s="698" t="s">
        <v>2099</v>
      </c>
      <c r="P41" s="194"/>
      <c r="Q41" s="193"/>
      <c r="U41" s="271"/>
      <c r="V41" s="917"/>
      <c r="AF41" s="507"/>
      <c r="AG41" s="507"/>
      <c r="AH41" s="465"/>
      <c r="AI41" s="465"/>
      <c r="AJ41" s="465"/>
      <c r="AK41" s="465"/>
      <c r="AL41" s="465"/>
      <c r="AM41" s="465"/>
      <c r="AN41" s="465"/>
      <c r="AO41" s="465"/>
      <c r="AP41" s="465"/>
    </row>
    <row r="42" spans="1:42" ht="37.15" customHeight="1" x14ac:dyDescent="0.35">
      <c r="A42" s="310">
        <v>4</v>
      </c>
      <c r="B42" s="311" t="str">
        <f>IFERROR(VLOOKUP(A42,'Impact Indicators - Section B'!$A$8:$AN$26,19,FALSE),"")</f>
        <v/>
      </c>
      <c r="C42" s="311" t="str">
        <f t="array" ref="C42">IFERROR(IF(INDEX('Disaggregation Records'!$E$3:$E$66,MATCH(RIGHT(L42,255),RIGHT('Disaggregation Records'!$D$3:$D$66,255),0))=0,"",INDEX('Disaggregation Records'!$E$3:$E$66,MATCH(RIGHT(L42,255),RIGHT('Disaggregation Records'!$D$3:$D$66,255),0))),"")</f>
        <v/>
      </c>
      <c r="D42" s="311" t="str">
        <f t="array" ref="D42">IFERROR(IF(INDEX('Disaggregation Records'!$F$3:$F$66,MATCH(RIGHT(L42,255),RIGHT('Disaggregation Records'!$D$3:$D$66,255),0))=0,"",INDEX('Disaggregation Records'!$F$3:$F$66,MATCH(RIGHT(L42,255),RIGHT('Disaggregation Records'!$D$3:$D$66,255),0))),"")</f>
        <v/>
      </c>
      <c r="E42" s="312"/>
      <c r="F42" s="313"/>
      <c r="G42" s="313"/>
      <c r="H42" s="313"/>
      <c r="I42" s="694"/>
      <c r="J42" s="694" t="s">
        <v>930</v>
      </c>
      <c r="K42" s="695">
        <f t="shared" si="0"/>
        <v>34</v>
      </c>
      <c r="L42" s="696" t="str">
        <f t="shared" si="1"/>
        <v/>
      </c>
      <c r="M42" s="694" t="str">
        <f t="shared" si="2"/>
        <v/>
      </c>
      <c r="N42" s="697"/>
      <c r="O42" s="698" t="s">
        <v>2100</v>
      </c>
      <c r="P42" s="194"/>
      <c r="Q42" s="193"/>
      <c r="U42" s="271"/>
      <c r="V42" s="917"/>
      <c r="AF42" s="507"/>
      <c r="AG42" s="507"/>
      <c r="AH42" s="465"/>
      <c r="AI42" s="465"/>
      <c r="AJ42" s="465"/>
      <c r="AK42" s="465"/>
      <c r="AL42" s="465"/>
      <c r="AM42" s="465"/>
      <c r="AN42" s="465"/>
      <c r="AO42" s="465"/>
      <c r="AP42" s="465"/>
    </row>
    <row r="43" spans="1:42" ht="37.15" customHeight="1" x14ac:dyDescent="0.35">
      <c r="A43" s="310">
        <v>4</v>
      </c>
      <c r="B43" s="311" t="str">
        <f>IFERROR(VLOOKUP(A43,'Impact Indicators - Section B'!$A$8:$AN$26,19,FALSE),"")</f>
        <v/>
      </c>
      <c r="C43" s="311" t="str">
        <f t="array" ref="C43">IFERROR(IF(INDEX('Disaggregation Records'!$E$3:$E$66,MATCH(RIGHT(L43,255),RIGHT('Disaggregation Records'!$D$3:$D$66,255),0))=0,"",INDEX('Disaggregation Records'!$E$3:$E$66,MATCH(RIGHT(L43,255),RIGHT('Disaggregation Records'!$D$3:$D$66,255),0))),"")</f>
        <v/>
      </c>
      <c r="D43" s="311" t="str">
        <f t="array" ref="D43">IFERROR(IF(INDEX('Disaggregation Records'!$F$3:$F$66,MATCH(RIGHT(L43,255),RIGHT('Disaggregation Records'!$D$3:$D$66,255),0))=0,"",INDEX('Disaggregation Records'!$F$3:$F$66,MATCH(RIGHT(L43,255),RIGHT('Disaggregation Records'!$D$3:$D$66,255),0))),"")</f>
        <v/>
      </c>
      <c r="E43" s="312"/>
      <c r="F43" s="313"/>
      <c r="G43" s="313"/>
      <c r="H43" s="313"/>
      <c r="I43" s="694"/>
      <c r="J43" s="694" t="s">
        <v>930</v>
      </c>
      <c r="K43" s="695">
        <f t="shared" si="0"/>
        <v>35</v>
      </c>
      <c r="L43" s="696" t="str">
        <f t="shared" si="1"/>
        <v/>
      </c>
      <c r="M43" s="694" t="str">
        <f t="shared" si="2"/>
        <v/>
      </c>
      <c r="N43" s="697"/>
      <c r="O43" s="698" t="s">
        <v>2101</v>
      </c>
      <c r="P43" s="194"/>
      <c r="Q43" s="193"/>
      <c r="U43" s="271"/>
      <c r="V43" s="917"/>
      <c r="AF43" s="507"/>
      <c r="AG43" s="507"/>
      <c r="AH43" s="465"/>
      <c r="AI43" s="465"/>
      <c r="AJ43" s="465"/>
      <c r="AK43" s="465"/>
      <c r="AL43" s="465"/>
      <c r="AM43" s="465"/>
      <c r="AN43" s="465"/>
      <c r="AO43" s="465"/>
      <c r="AP43" s="465"/>
    </row>
    <row r="44" spans="1:42" ht="37.15" customHeight="1" x14ac:dyDescent="0.35">
      <c r="A44" s="310">
        <v>4</v>
      </c>
      <c r="B44" s="311" t="str">
        <f>IFERROR(VLOOKUP(A44,'Impact Indicators - Section B'!$A$8:$AN$26,19,FALSE),"")</f>
        <v/>
      </c>
      <c r="C44" s="311" t="str">
        <f t="array" ref="C44">IFERROR(IF(INDEX('Disaggregation Records'!$E$3:$E$66,MATCH(RIGHT(L44,255),RIGHT('Disaggregation Records'!$D$3:$D$66,255),0))=0,"",INDEX('Disaggregation Records'!$E$3:$E$66,MATCH(RIGHT(L44,255),RIGHT('Disaggregation Records'!$D$3:$D$66,255),0))),"")</f>
        <v/>
      </c>
      <c r="D44" s="311" t="str">
        <f t="array" ref="D44">IFERROR(IF(INDEX('Disaggregation Records'!$F$3:$F$66,MATCH(RIGHT(L44,255),RIGHT('Disaggregation Records'!$D$3:$D$66,255),0))=0,"",INDEX('Disaggregation Records'!$F$3:$F$66,MATCH(RIGHT(L44,255),RIGHT('Disaggregation Records'!$D$3:$D$66,255),0))),"")</f>
        <v/>
      </c>
      <c r="E44" s="312"/>
      <c r="F44" s="313"/>
      <c r="G44" s="313"/>
      <c r="H44" s="313"/>
      <c r="I44" s="694"/>
      <c r="J44" s="694" t="s">
        <v>930</v>
      </c>
      <c r="K44" s="695">
        <f t="shared" si="0"/>
        <v>36</v>
      </c>
      <c r="L44" s="696" t="str">
        <f t="shared" si="1"/>
        <v/>
      </c>
      <c r="M44" s="694" t="str">
        <f t="shared" si="2"/>
        <v/>
      </c>
      <c r="N44" s="697"/>
      <c r="O44" s="698" t="s">
        <v>2102</v>
      </c>
      <c r="P44" s="194"/>
      <c r="Q44" s="193"/>
      <c r="U44" s="271"/>
      <c r="V44" s="917"/>
      <c r="AF44" s="507"/>
      <c r="AG44" s="507"/>
      <c r="AH44" s="465"/>
      <c r="AI44" s="465"/>
      <c r="AJ44" s="465"/>
      <c r="AK44" s="465"/>
      <c r="AL44" s="465"/>
      <c r="AM44" s="465"/>
      <c r="AN44" s="465"/>
      <c r="AO44" s="465"/>
      <c r="AP44" s="465"/>
    </row>
    <row r="45" spans="1:42" ht="37.15" customHeight="1" x14ac:dyDescent="0.35">
      <c r="A45" s="310">
        <v>4</v>
      </c>
      <c r="B45" s="311" t="str">
        <f>IFERROR(VLOOKUP(A45,'Impact Indicators - Section B'!$A$8:$AN$26,19,FALSE),"")</f>
        <v/>
      </c>
      <c r="C45" s="311" t="str">
        <f t="array" ref="C45">IFERROR(IF(INDEX('Disaggregation Records'!$E$3:$E$66,MATCH(RIGHT(L45,255),RIGHT('Disaggregation Records'!$D$3:$D$66,255),0))=0,"",INDEX('Disaggregation Records'!$E$3:$E$66,MATCH(RIGHT(L45,255),RIGHT('Disaggregation Records'!$D$3:$D$66,255),0))),"")</f>
        <v/>
      </c>
      <c r="D45" s="311" t="str">
        <f t="array" ref="D45">IFERROR(IF(INDEX('Disaggregation Records'!$F$3:$F$66,MATCH(RIGHT(L45,255),RIGHT('Disaggregation Records'!$D$3:$D$66,255),0))=0,"",INDEX('Disaggregation Records'!$F$3:$F$66,MATCH(RIGHT(L45,255),RIGHT('Disaggregation Records'!$D$3:$D$66,255),0))),"")</f>
        <v/>
      </c>
      <c r="E45" s="312"/>
      <c r="F45" s="313"/>
      <c r="G45" s="313"/>
      <c r="H45" s="313"/>
      <c r="I45" s="694"/>
      <c r="J45" s="694" t="s">
        <v>930</v>
      </c>
      <c r="K45" s="695">
        <f t="shared" si="0"/>
        <v>37</v>
      </c>
      <c r="L45" s="696" t="str">
        <f t="shared" si="1"/>
        <v/>
      </c>
      <c r="M45" s="694" t="str">
        <f t="shared" si="2"/>
        <v/>
      </c>
      <c r="N45" s="697"/>
      <c r="O45" s="698" t="s">
        <v>2103</v>
      </c>
      <c r="P45" s="194"/>
      <c r="Q45" s="193"/>
      <c r="U45" s="271"/>
      <c r="V45" s="917"/>
      <c r="AF45" s="507"/>
      <c r="AG45" s="507"/>
      <c r="AH45" s="465"/>
      <c r="AI45" s="465"/>
      <c r="AJ45" s="465"/>
      <c r="AK45" s="465"/>
      <c r="AL45" s="465"/>
      <c r="AM45" s="465"/>
      <c r="AN45" s="465"/>
      <c r="AO45" s="465"/>
      <c r="AP45" s="465"/>
    </row>
    <row r="46" spans="1:42" ht="37.15" customHeight="1" x14ac:dyDescent="0.35">
      <c r="A46" s="310">
        <v>4</v>
      </c>
      <c r="B46" s="311" t="str">
        <f>IFERROR(VLOOKUP(A46,'Impact Indicators - Section B'!$A$8:$AN$26,19,FALSE),"")</f>
        <v/>
      </c>
      <c r="C46" s="311" t="str">
        <f t="array" ref="C46">IFERROR(IF(INDEX('Disaggregation Records'!$E$3:$E$66,MATCH(RIGHT(L46,255),RIGHT('Disaggregation Records'!$D$3:$D$66,255),0))=0,"",INDEX('Disaggregation Records'!$E$3:$E$66,MATCH(RIGHT(L46,255),RIGHT('Disaggregation Records'!$D$3:$D$66,255),0))),"")</f>
        <v/>
      </c>
      <c r="D46" s="311" t="str">
        <f t="array" ref="D46">IFERROR(IF(INDEX('Disaggregation Records'!$F$3:$F$66,MATCH(RIGHT(L46,255),RIGHT('Disaggregation Records'!$D$3:$D$66,255),0))=0,"",INDEX('Disaggregation Records'!$F$3:$F$66,MATCH(RIGHT(L46,255),RIGHT('Disaggregation Records'!$D$3:$D$66,255),0))),"")</f>
        <v/>
      </c>
      <c r="E46" s="312"/>
      <c r="F46" s="313"/>
      <c r="G46" s="313"/>
      <c r="H46" s="313"/>
      <c r="I46" s="694"/>
      <c r="J46" s="694" t="s">
        <v>930</v>
      </c>
      <c r="K46" s="695">
        <f t="shared" si="0"/>
        <v>38</v>
      </c>
      <c r="L46" s="696" t="str">
        <f t="shared" si="1"/>
        <v/>
      </c>
      <c r="M46" s="694" t="str">
        <f t="shared" si="2"/>
        <v/>
      </c>
      <c r="N46" s="697"/>
      <c r="O46" s="698" t="s">
        <v>2104</v>
      </c>
      <c r="P46" s="194"/>
      <c r="Q46" s="193"/>
      <c r="U46" s="271"/>
      <c r="V46" s="917"/>
      <c r="AF46" s="507"/>
      <c r="AG46" s="507"/>
      <c r="AH46" s="465"/>
      <c r="AI46" s="465"/>
      <c r="AJ46" s="465"/>
      <c r="AK46" s="465"/>
      <c r="AL46" s="465"/>
      <c r="AM46" s="465"/>
      <c r="AN46" s="465"/>
      <c r="AO46" s="465"/>
      <c r="AP46" s="465"/>
    </row>
    <row r="47" spans="1:42" ht="37.15" customHeight="1" x14ac:dyDescent="0.35">
      <c r="A47" s="310">
        <v>4</v>
      </c>
      <c r="B47" s="311" t="str">
        <f>IFERROR(VLOOKUP(A47,'Impact Indicators - Section B'!$A$8:$AN$26,19,FALSE),"")</f>
        <v/>
      </c>
      <c r="C47" s="311" t="str">
        <f t="array" ref="C47">IFERROR(IF(INDEX('Disaggregation Records'!$E$3:$E$66,MATCH(RIGHT(L47,255),RIGHT('Disaggregation Records'!$D$3:$D$66,255),0))=0,"",INDEX('Disaggregation Records'!$E$3:$E$66,MATCH(RIGHT(L47,255),RIGHT('Disaggregation Records'!$D$3:$D$66,255),0))),"")</f>
        <v/>
      </c>
      <c r="D47" s="311" t="str">
        <f t="array" ref="D47">IFERROR(IF(INDEX('Disaggregation Records'!$F$3:$F$66,MATCH(RIGHT(L47,255),RIGHT('Disaggregation Records'!$D$3:$D$66,255),0))=0,"",INDEX('Disaggregation Records'!$F$3:$F$66,MATCH(RIGHT(L47,255),RIGHT('Disaggregation Records'!$D$3:$D$66,255),0))),"")</f>
        <v/>
      </c>
      <c r="E47" s="312"/>
      <c r="F47" s="313"/>
      <c r="G47" s="313"/>
      <c r="H47" s="313"/>
      <c r="I47" s="694"/>
      <c r="J47" s="694" t="s">
        <v>930</v>
      </c>
      <c r="K47" s="695">
        <f t="shared" si="0"/>
        <v>39</v>
      </c>
      <c r="L47" s="696" t="str">
        <f t="shared" si="1"/>
        <v/>
      </c>
      <c r="M47" s="694" t="str">
        <f t="shared" si="2"/>
        <v/>
      </c>
      <c r="N47" s="697"/>
      <c r="O47" s="698" t="s">
        <v>2105</v>
      </c>
      <c r="P47" s="194"/>
      <c r="Q47" s="193"/>
      <c r="U47" s="271"/>
      <c r="V47" s="917"/>
      <c r="AF47" s="507"/>
      <c r="AG47" s="507"/>
      <c r="AH47" s="465"/>
      <c r="AI47" s="465"/>
      <c r="AJ47" s="465"/>
      <c r="AK47" s="465"/>
      <c r="AL47" s="465"/>
      <c r="AM47" s="465"/>
      <c r="AN47" s="465"/>
      <c r="AO47" s="465"/>
      <c r="AP47" s="465"/>
    </row>
    <row r="48" spans="1:42" ht="37.15" customHeight="1" x14ac:dyDescent="0.35">
      <c r="A48" s="310">
        <v>4</v>
      </c>
      <c r="B48" s="311" t="str">
        <f>IFERROR(VLOOKUP(A48,'Impact Indicators - Section B'!$A$8:$AN$26,19,FALSE),"")</f>
        <v/>
      </c>
      <c r="C48" s="311" t="str">
        <f t="array" ref="C48">IFERROR(IF(INDEX('Disaggregation Records'!$E$3:$E$66,MATCH(RIGHT(L48,255),RIGHT('Disaggregation Records'!$D$3:$D$66,255),0))=0,"",INDEX('Disaggregation Records'!$E$3:$E$66,MATCH(RIGHT(L48,255),RIGHT('Disaggregation Records'!$D$3:$D$66,255),0))),"")</f>
        <v/>
      </c>
      <c r="D48" s="311" t="str">
        <f t="array" ref="D48">IFERROR(IF(INDEX('Disaggregation Records'!$F$3:$F$66,MATCH(RIGHT(L48,255),RIGHT('Disaggregation Records'!$D$3:$D$66,255),0))=0,"",INDEX('Disaggregation Records'!$F$3:$F$66,MATCH(RIGHT(L48,255),RIGHT('Disaggregation Records'!$D$3:$D$66,255),0))),"")</f>
        <v/>
      </c>
      <c r="E48" s="312"/>
      <c r="F48" s="313"/>
      <c r="G48" s="313"/>
      <c r="H48" s="313"/>
      <c r="I48" s="694"/>
      <c r="J48" s="694" t="s">
        <v>930</v>
      </c>
      <c r="K48" s="695">
        <f t="shared" si="0"/>
        <v>40</v>
      </c>
      <c r="L48" s="696" t="str">
        <f t="shared" si="1"/>
        <v/>
      </c>
      <c r="M48" s="694" t="str">
        <f t="shared" si="2"/>
        <v/>
      </c>
      <c r="N48" s="697"/>
      <c r="O48" s="698" t="s">
        <v>2106</v>
      </c>
      <c r="P48" s="194"/>
      <c r="Q48" s="193"/>
      <c r="U48" s="271"/>
      <c r="V48" s="917"/>
      <c r="AF48" s="507"/>
      <c r="AG48" s="507"/>
      <c r="AH48" s="465"/>
      <c r="AI48" s="465"/>
      <c r="AJ48" s="465"/>
      <c r="AK48" s="465"/>
      <c r="AL48" s="465"/>
      <c r="AM48" s="465"/>
      <c r="AN48" s="465"/>
      <c r="AO48" s="465"/>
      <c r="AP48" s="465"/>
    </row>
    <row r="49" spans="1:42" ht="37.15" customHeight="1" x14ac:dyDescent="0.35">
      <c r="A49" s="310">
        <v>5</v>
      </c>
      <c r="B49" s="311" t="str">
        <f>IFERROR(VLOOKUP(A49,'Impact Indicators - Section B'!$A$8:$AN$26,19,FALSE),"")</f>
        <v/>
      </c>
      <c r="C49" s="311" t="str">
        <f t="array" ref="C49">IFERROR(IF(INDEX('Disaggregation Records'!$E$3:$E$66,MATCH(RIGHT(L49,255),RIGHT('Disaggregation Records'!$D$3:$D$66,255),0))=0,"",INDEX('Disaggregation Records'!$E$3:$E$66,MATCH(RIGHT(L49,255),RIGHT('Disaggregation Records'!$D$3:$D$66,255),0))),"")</f>
        <v/>
      </c>
      <c r="D49" s="311" t="str">
        <f t="array" ref="D49">IFERROR(IF(INDEX('Disaggregation Records'!$F$3:$F$66,MATCH(RIGHT(L49,255),RIGHT('Disaggregation Records'!$D$3:$D$66,255),0))=0,"",INDEX('Disaggregation Records'!$F$3:$F$66,MATCH(RIGHT(L49,255),RIGHT('Disaggregation Records'!$D$3:$D$66,255),0))),"")</f>
        <v/>
      </c>
      <c r="E49" s="312"/>
      <c r="F49" s="313"/>
      <c r="G49" s="313"/>
      <c r="H49" s="313"/>
      <c r="I49" s="694"/>
      <c r="J49" s="694" t="s">
        <v>931</v>
      </c>
      <c r="K49" s="695">
        <f t="shared" si="0"/>
        <v>41</v>
      </c>
      <c r="L49" s="696" t="str">
        <f t="shared" si="1"/>
        <v/>
      </c>
      <c r="M49" s="694" t="str">
        <f t="shared" si="2"/>
        <v/>
      </c>
      <c r="N49" s="697"/>
      <c r="O49" s="698" t="s">
        <v>2107</v>
      </c>
      <c r="P49" s="194"/>
      <c r="Q49" s="193"/>
      <c r="U49" s="271"/>
      <c r="V49" s="917"/>
      <c r="AF49" s="507"/>
      <c r="AG49" s="507"/>
      <c r="AH49" s="465"/>
      <c r="AI49" s="465"/>
      <c r="AJ49" s="465"/>
      <c r="AK49" s="465"/>
      <c r="AL49" s="465"/>
      <c r="AM49" s="465"/>
      <c r="AN49" s="465"/>
      <c r="AO49" s="465"/>
      <c r="AP49" s="465"/>
    </row>
    <row r="50" spans="1:42" ht="37.15" customHeight="1" x14ac:dyDescent="0.35">
      <c r="A50" s="310">
        <v>5</v>
      </c>
      <c r="B50" s="311" t="str">
        <f>IFERROR(VLOOKUP(A50,'Impact Indicators - Section B'!$A$8:$AN$26,19,FALSE),"")</f>
        <v/>
      </c>
      <c r="C50" s="311" t="str">
        <f t="array" ref="C50">IFERROR(IF(INDEX('Disaggregation Records'!$E$3:$E$66,MATCH(RIGHT(L50,255),RIGHT('Disaggregation Records'!$D$3:$D$66,255),0))=0,"",INDEX('Disaggregation Records'!$E$3:$E$66,MATCH(RIGHT(L50,255),RIGHT('Disaggregation Records'!$D$3:$D$66,255),0))),"")</f>
        <v/>
      </c>
      <c r="D50" s="311" t="str">
        <f t="array" ref="D50">IFERROR(IF(INDEX('Disaggregation Records'!$F$3:$F$66,MATCH(RIGHT(L50,255),RIGHT('Disaggregation Records'!$D$3:$D$66,255),0))=0,"",INDEX('Disaggregation Records'!$F$3:$F$66,MATCH(RIGHT(L50,255),RIGHT('Disaggregation Records'!$D$3:$D$66,255),0))),"")</f>
        <v/>
      </c>
      <c r="E50" s="312"/>
      <c r="F50" s="313"/>
      <c r="G50" s="313"/>
      <c r="H50" s="313"/>
      <c r="I50" s="694"/>
      <c r="J50" s="694" t="s">
        <v>931</v>
      </c>
      <c r="K50" s="695">
        <f t="shared" si="0"/>
        <v>42</v>
      </c>
      <c r="L50" s="696" t="str">
        <f t="shared" si="1"/>
        <v/>
      </c>
      <c r="M50" s="694" t="str">
        <f t="shared" si="2"/>
        <v/>
      </c>
      <c r="N50" s="697"/>
      <c r="O50" s="698" t="s">
        <v>2108</v>
      </c>
      <c r="P50" s="194"/>
      <c r="Q50" s="193"/>
      <c r="U50" s="271"/>
      <c r="V50" s="917"/>
      <c r="AF50" s="507"/>
      <c r="AG50" s="507"/>
      <c r="AH50" s="465"/>
      <c r="AI50" s="465"/>
      <c r="AJ50" s="465"/>
      <c r="AK50" s="465"/>
      <c r="AL50" s="465"/>
      <c r="AM50" s="465"/>
      <c r="AN50" s="465"/>
      <c r="AO50" s="465"/>
      <c r="AP50" s="465"/>
    </row>
    <row r="51" spans="1:42" ht="37.15" customHeight="1" x14ac:dyDescent="0.35">
      <c r="A51" s="310">
        <v>5</v>
      </c>
      <c r="B51" s="311" t="str">
        <f>IFERROR(VLOOKUP(A51,'Impact Indicators - Section B'!$A$8:$AN$26,19,FALSE),"")</f>
        <v/>
      </c>
      <c r="C51" s="311" t="str">
        <f t="array" ref="C51">IFERROR(IF(INDEX('Disaggregation Records'!$E$3:$E$66,MATCH(RIGHT(L51,255),RIGHT('Disaggregation Records'!$D$3:$D$66,255),0))=0,"",INDEX('Disaggregation Records'!$E$3:$E$66,MATCH(RIGHT(L51,255),RIGHT('Disaggregation Records'!$D$3:$D$66,255),0))),"")</f>
        <v/>
      </c>
      <c r="D51" s="311" t="str">
        <f t="array" ref="D51">IFERROR(IF(INDEX('Disaggregation Records'!$F$3:$F$66,MATCH(RIGHT(L51,255),RIGHT('Disaggregation Records'!$D$3:$D$66,255),0))=0,"",INDEX('Disaggregation Records'!$F$3:$F$66,MATCH(RIGHT(L51,255),RIGHT('Disaggregation Records'!$D$3:$D$66,255),0))),"")</f>
        <v/>
      </c>
      <c r="E51" s="312"/>
      <c r="F51" s="313"/>
      <c r="G51" s="313"/>
      <c r="H51" s="313"/>
      <c r="I51" s="694"/>
      <c r="J51" s="694" t="s">
        <v>931</v>
      </c>
      <c r="K51" s="695">
        <f t="shared" si="0"/>
        <v>43</v>
      </c>
      <c r="L51" s="696" t="str">
        <f t="shared" si="1"/>
        <v/>
      </c>
      <c r="M51" s="694" t="str">
        <f t="shared" si="2"/>
        <v/>
      </c>
      <c r="N51" s="697"/>
      <c r="O51" s="698" t="s">
        <v>2109</v>
      </c>
      <c r="P51" s="194"/>
      <c r="Q51" s="193"/>
      <c r="U51" s="271"/>
      <c r="V51" s="917"/>
      <c r="AF51" s="507"/>
      <c r="AG51" s="507"/>
      <c r="AH51" s="465"/>
      <c r="AI51" s="465"/>
      <c r="AJ51" s="465"/>
      <c r="AK51" s="465"/>
      <c r="AL51" s="465"/>
      <c r="AM51" s="465"/>
      <c r="AN51" s="465"/>
      <c r="AO51" s="465"/>
      <c r="AP51" s="465"/>
    </row>
    <row r="52" spans="1:42" ht="37.15" customHeight="1" x14ac:dyDescent="0.35">
      <c r="A52" s="310">
        <v>5</v>
      </c>
      <c r="B52" s="311" t="str">
        <f>IFERROR(VLOOKUP(A52,'Impact Indicators - Section B'!$A$8:$AN$26,19,FALSE),"")</f>
        <v/>
      </c>
      <c r="C52" s="311" t="str">
        <f t="array" ref="C52">IFERROR(IF(INDEX('Disaggregation Records'!$E$3:$E$66,MATCH(RIGHT(L52,255),RIGHT('Disaggregation Records'!$D$3:$D$66,255),0))=0,"",INDEX('Disaggregation Records'!$E$3:$E$66,MATCH(RIGHT(L52,255),RIGHT('Disaggregation Records'!$D$3:$D$66,255),0))),"")</f>
        <v/>
      </c>
      <c r="D52" s="311" t="str">
        <f t="array" ref="D52">IFERROR(IF(INDEX('Disaggregation Records'!$F$3:$F$66,MATCH(RIGHT(L52,255),RIGHT('Disaggregation Records'!$D$3:$D$66,255),0))=0,"",INDEX('Disaggregation Records'!$F$3:$F$66,MATCH(RIGHT(L52,255),RIGHT('Disaggregation Records'!$D$3:$D$66,255),0))),"")</f>
        <v/>
      </c>
      <c r="E52" s="312"/>
      <c r="F52" s="313"/>
      <c r="G52" s="313"/>
      <c r="H52" s="313"/>
      <c r="I52" s="694"/>
      <c r="J52" s="694" t="s">
        <v>931</v>
      </c>
      <c r="K52" s="695">
        <f t="shared" si="0"/>
        <v>44</v>
      </c>
      <c r="L52" s="696" t="str">
        <f t="shared" si="1"/>
        <v/>
      </c>
      <c r="M52" s="694" t="str">
        <f t="shared" si="2"/>
        <v/>
      </c>
      <c r="N52" s="697"/>
      <c r="O52" s="698" t="s">
        <v>2110</v>
      </c>
      <c r="P52" s="194"/>
      <c r="Q52" s="193"/>
      <c r="U52" s="271"/>
      <c r="V52" s="917"/>
      <c r="AF52" s="507"/>
      <c r="AG52" s="507"/>
      <c r="AH52" s="465"/>
      <c r="AI52" s="465"/>
      <c r="AJ52" s="465"/>
      <c r="AK52" s="465"/>
      <c r="AL52" s="465"/>
      <c r="AM52" s="465"/>
      <c r="AN52" s="465"/>
      <c r="AO52" s="465"/>
      <c r="AP52" s="465"/>
    </row>
    <row r="53" spans="1:42" ht="37.15" customHeight="1" x14ac:dyDescent="0.35">
      <c r="A53" s="310">
        <v>5</v>
      </c>
      <c r="B53" s="311" t="str">
        <f>IFERROR(VLOOKUP(A53,'Impact Indicators - Section B'!$A$8:$AN$26,19,FALSE),"")</f>
        <v/>
      </c>
      <c r="C53" s="311" t="str">
        <f t="array" ref="C53">IFERROR(IF(INDEX('Disaggregation Records'!$E$3:$E$66,MATCH(RIGHT(L53,255),RIGHT('Disaggregation Records'!$D$3:$D$66,255),0))=0,"",INDEX('Disaggregation Records'!$E$3:$E$66,MATCH(RIGHT(L53,255),RIGHT('Disaggregation Records'!$D$3:$D$66,255),0))),"")</f>
        <v/>
      </c>
      <c r="D53" s="311" t="str">
        <f t="array" ref="D53">IFERROR(IF(INDEX('Disaggregation Records'!$F$3:$F$66,MATCH(RIGHT(L53,255),RIGHT('Disaggregation Records'!$D$3:$D$66,255),0))=0,"",INDEX('Disaggregation Records'!$F$3:$F$66,MATCH(RIGHT(L53,255),RIGHT('Disaggregation Records'!$D$3:$D$66,255),0))),"")</f>
        <v/>
      </c>
      <c r="E53" s="312"/>
      <c r="F53" s="313"/>
      <c r="G53" s="313"/>
      <c r="H53" s="313"/>
      <c r="I53" s="694"/>
      <c r="J53" s="694" t="s">
        <v>931</v>
      </c>
      <c r="K53" s="695">
        <f t="shared" si="0"/>
        <v>45</v>
      </c>
      <c r="L53" s="696" t="str">
        <f t="shared" si="1"/>
        <v/>
      </c>
      <c r="M53" s="694" t="str">
        <f t="shared" si="2"/>
        <v/>
      </c>
      <c r="N53" s="697"/>
      <c r="O53" s="698" t="s">
        <v>2111</v>
      </c>
      <c r="P53" s="194"/>
      <c r="Q53" s="193"/>
      <c r="U53" s="271"/>
      <c r="V53" s="917"/>
      <c r="AF53" s="507"/>
      <c r="AG53" s="507"/>
      <c r="AH53" s="465"/>
      <c r="AI53" s="465"/>
      <c r="AJ53" s="465"/>
      <c r="AK53" s="465"/>
      <c r="AL53" s="465"/>
      <c r="AM53" s="465"/>
      <c r="AN53" s="465"/>
      <c r="AO53" s="465"/>
      <c r="AP53" s="465"/>
    </row>
    <row r="54" spans="1:42" ht="37.15" customHeight="1" x14ac:dyDescent="0.35">
      <c r="A54" s="310">
        <v>5</v>
      </c>
      <c r="B54" s="311" t="str">
        <f>IFERROR(VLOOKUP(A54,'Impact Indicators - Section B'!$A$8:$AN$26,19,FALSE),"")</f>
        <v/>
      </c>
      <c r="C54" s="311" t="str">
        <f t="array" ref="C54">IFERROR(IF(INDEX('Disaggregation Records'!$E$3:$E$66,MATCH(RIGHT(L54,255),RIGHT('Disaggregation Records'!$D$3:$D$66,255),0))=0,"",INDEX('Disaggregation Records'!$E$3:$E$66,MATCH(RIGHT(L54,255),RIGHT('Disaggregation Records'!$D$3:$D$66,255),0))),"")</f>
        <v/>
      </c>
      <c r="D54" s="311" t="str">
        <f t="array" ref="D54">IFERROR(IF(INDEX('Disaggregation Records'!$F$3:$F$66,MATCH(RIGHT(L54,255),RIGHT('Disaggregation Records'!$D$3:$D$66,255),0))=0,"",INDEX('Disaggregation Records'!$F$3:$F$66,MATCH(RIGHT(L54,255),RIGHT('Disaggregation Records'!$D$3:$D$66,255),0))),"")</f>
        <v/>
      </c>
      <c r="E54" s="312"/>
      <c r="F54" s="313"/>
      <c r="G54" s="313"/>
      <c r="H54" s="313"/>
      <c r="I54" s="694"/>
      <c r="J54" s="694" t="s">
        <v>931</v>
      </c>
      <c r="K54" s="695">
        <f t="shared" si="0"/>
        <v>46</v>
      </c>
      <c r="L54" s="696" t="str">
        <f t="shared" si="1"/>
        <v/>
      </c>
      <c r="M54" s="694" t="str">
        <f t="shared" si="2"/>
        <v/>
      </c>
      <c r="N54" s="697"/>
      <c r="O54" s="698" t="s">
        <v>2112</v>
      </c>
      <c r="P54" s="194"/>
      <c r="Q54" s="193"/>
      <c r="U54" s="271"/>
      <c r="V54" s="917"/>
      <c r="AF54" s="507"/>
      <c r="AG54" s="507"/>
      <c r="AH54" s="465"/>
      <c r="AI54" s="465"/>
      <c r="AJ54" s="465"/>
      <c r="AK54" s="465"/>
      <c r="AL54" s="465"/>
      <c r="AM54" s="465"/>
      <c r="AN54" s="465"/>
      <c r="AO54" s="465"/>
      <c r="AP54" s="465"/>
    </row>
    <row r="55" spans="1:42" ht="37.15" customHeight="1" x14ac:dyDescent="0.35">
      <c r="A55" s="310">
        <v>5</v>
      </c>
      <c r="B55" s="311" t="str">
        <f>IFERROR(VLOOKUP(A55,'Impact Indicators - Section B'!$A$8:$AN$26,19,FALSE),"")</f>
        <v/>
      </c>
      <c r="C55" s="311" t="str">
        <f t="array" ref="C55">IFERROR(IF(INDEX('Disaggregation Records'!$E$3:$E$66,MATCH(RIGHT(L55,255),RIGHT('Disaggregation Records'!$D$3:$D$66,255),0))=0,"",INDEX('Disaggregation Records'!$E$3:$E$66,MATCH(RIGHT(L55,255),RIGHT('Disaggregation Records'!$D$3:$D$66,255),0))),"")</f>
        <v/>
      </c>
      <c r="D55" s="311" t="str">
        <f t="array" ref="D55">IFERROR(IF(INDEX('Disaggregation Records'!$F$3:$F$66,MATCH(RIGHT(L55,255),RIGHT('Disaggregation Records'!$D$3:$D$66,255),0))=0,"",INDEX('Disaggregation Records'!$F$3:$F$66,MATCH(RIGHT(L55,255),RIGHT('Disaggregation Records'!$D$3:$D$66,255),0))),"")</f>
        <v/>
      </c>
      <c r="E55" s="312"/>
      <c r="F55" s="313"/>
      <c r="G55" s="313"/>
      <c r="H55" s="313"/>
      <c r="I55" s="694"/>
      <c r="J55" s="694" t="s">
        <v>931</v>
      </c>
      <c r="K55" s="695">
        <f t="shared" si="0"/>
        <v>47</v>
      </c>
      <c r="L55" s="696" t="str">
        <f t="shared" si="1"/>
        <v/>
      </c>
      <c r="M55" s="694" t="str">
        <f t="shared" si="2"/>
        <v/>
      </c>
      <c r="N55" s="697"/>
      <c r="O55" s="698" t="s">
        <v>2113</v>
      </c>
      <c r="P55" s="194"/>
      <c r="Q55" s="193"/>
      <c r="U55" s="271"/>
      <c r="V55" s="917"/>
      <c r="AF55" s="507"/>
      <c r="AG55" s="507"/>
      <c r="AH55" s="465"/>
      <c r="AI55" s="465"/>
      <c r="AJ55" s="465"/>
      <c r="AK55" s="465"/>
      <c r="AL55" s="465"/>
      <c r="AM55" s="465"/>
      <c r="AN55" s="465"/>
      <c r="AO55" s="465"/>
      <c r="AP55" s="465"/>
    </row>
    <row r="56" spans="1:42" ht="37.15" customHeight="1" x14ac:dyDescent="0.35">
      <c r="A56" s="310">
        <v>5</v>
      </c>
      <c r="B56" s="311" t="str">
        <f>IFERROR(VLOOKUP(A56,'Impact Indicators - Section B'!$A$8:$AN$26,19,FALSE),"")</f>
        <v/>
      </c>
      <c r="C56" s="311" t="str">
        <f t="array" ref="C56">IFERROR(IF(INDEX('Disaggregation Records'!$E$3:$E$66,MATCH(RIGHT(L56,255),RIGHT('Disaggregation Records'!$D$3:$D$66,255),0))=0,"",INDEX('Disaggregation Records'!$E$3:$E$66,MATCH(RIGHT(L56,255),RIGHT('Disaggregation Records'!$D$3:$D$66,255),0))),"")</f>
        <v/>
      </c>
      <c r="D56" s="311" t="str">
        <f t="array" ref="D56">IFERROR(IF(INDEX('Disaggregation Records'!$F$3:$F$66,MATCH(RIGHT(L56,255),RIGHT('Disaggregation Records'!$D$3:$D$66,255),0))=0,"",INDEX('Disaggregation Records'!$F$3:$F$66,MATCH(RIGHT(L56,255),RIGHT('Disaggregation Records'!$D$3:$D$66,255),0))),"")</f>
        <v/>
      </c>
      <c r="E56" s="312"/>
      <c r="F56" s="313"/>
      <c r="G56" s="313"/>
      <c r="H56" s="313"/>
      <c r="I56" s="694"/>
      <c r="J56" s="694" t="s">
        <v>931</v>
      </c>
      <c r="K56" s="695">
        <f t="shared" si="0"/>
        <v>48</v>
      </c>
      <c r="L56" s="696" t="str">
        <f t="shared" si="1"/>
        <v/>
      </c>
      <c r="M56" s="694" t="str">
        <f t="shared" si="2"/>
        <v/>
      </c>
      <c r="N56" s="697"/>
      <c r="O56" s="698" t="s">
        <v>2114</v>
      </c>
      <c r="P56" s="194"/>
      <c r="Q56" s="193"/>
      <c r="U56" s="271"/>
      <c r="V56" s="917"/>
      <c r="AF56" s="507"/>
      <c r="AG56" s="507"/>
      <c r="AH56" s="465"/>
      <c r="AI56" s="465"/>
      <c r="AJ56" s="465"/>
      <c r="AK56" s="465"/>
      <c r="AL56" s="465"/>
      <c r="AM56" s="465"/>
      <c r="AN56" s="465"/>
      <c r="AO56" s="465"/>
      <c r="AP56" s="465"/>
    </row>
    <row r="57" spans="1:42" ht="37.15" customHeight="1" x14ac:dyDescent="0.35">
      <c r="A57" s="310">
        <v>5</v>
      </c>
      <c r="B57" s="311" t="str">
        <f>IFERROR(VLOOKUP(A57,'Impact Indicators - Section B'!$A$8:$AN$26,19,FALSE),"")</f>
        <v/>
      </c>
      <c r="C57" s="311" t="str">
        <f t="array" ref="C57">IFERROR(IF(INDEX('Disaggregation Records'!$E$3:$E$66,MATCH(RIGHT(L57,255),RIGHT('Disaggregation Records'!$D$3:$D$66,255),0))=0,"",INDEX('Disaggregation Records'!$E$3:$E$66,MATCH(RIGHT(L57,255),RIGHT('Disaggregation Records'!$D$3:$D$66,255),0))),"")</f>
        <v/>
      </c>
      <c r="D57" s="311" t="str">
        <f t="array" ref="D57">IFERROR(IF(INDEX('Disaggregation Records'!$F$3:$F$66,MATCH(RIGHT(L57,255),RIGHT('Disaggregation Records'!$D$3:$D$66,255),0))=0,"",INDEX('Disaggregation Records'!$F$3:$F$66,MATCH(RIGHT(L57,255),RIGHT('Disaggregation Records'!$D$3:$D$66,255),0))),"")</f>
        <v/>
      </c>
      <c r="E57" s="312"/>
      <c r="F57" s="313"/>
      <c r="G57" s="313"/>
      <c r="H57" s="313"/>
      <c r="I57" s="694"/>
      <c r="J57" s="694" t="s">
        <v>931</v>
      </c>
      <c r="K57" s="695">
        <f t="shared" si="0"/>
        <v>49</v>
      </c>
      <c r="L57" s="696" t="str">
        <f t="shared" si="1"/>
        <v/>
      </c>
      <c r="M57" s="694" t="str">
        <f t="shared" si="2"/>
        <v/>
      </c>
      <c r="N57" s="697"/>
      <c r="O57" s="698" t="s">
        <v>2115</v>
      </c>
      <c r="P57" s="194"/>
      <c r="Q57" s="193"/>
      <c r="U57" s="271"/>
      <c r="V57" s="917"/>
      <c r="AF57" s="507"/>
      <c r="AG57" s="507"/>
      <c r="AH57" s="465"/>
      <c r="AI57" s="465"/>
      <c r="AJ57" s="465"/>
      <c r="AK57" s="465"/>
      <c r="AL57" s="465"/>
      <c r="AM57" s="465"/>
      <c r="AN57" s="465"/>
      <c r="AO57" s="465"/>
      <c r="AP57" s="465"/>
    </row>
    <row r="58" spans="1:42" ht="37.15" customHeight="1" x14ac:dyDescent="0.35">
      <c r="A58" s="310">
        <v>5</v>
      </c>
      <c r="B58" s="311" t="str">
        <f>IFERROR(VLOOKUP(A58,'Impact Indicators - Section B'!$A$8:$AN$26,19,FALSE),"")</f>
        <v/>
      </c>
      <c r="C58" s="311" t="str">
        <f t="array" ref="C58">IFERROR(IF(INDEX('Disaggregation Records'!$E$3:$E$66,MATCH(RIGHT(L58,255),RIGHT('Disaggregation Records'!$D$3:$D$66,255),0))=0,"",INDEX('Disaggregation Records'!$E$3:$E$66,MATCH(RIGHT(L58,255),RIGHT('Disaggregation Records'!$D$3:$D$66,255),0))),"")</f>
        <v/>
      </c>
      <c r="D58" s="311" t="str">
        <f t="array" ref="D58">IFERROR(IF(INDEX('Disaggregation Records'!$F$3:$F$66,MATCH(RIGHT(L58,255),RIGHT('Disaggregation Records'!$D$3:$D$66,255),0))=0,"",INDEX('Disaggregation Records'!$F$3:$F$66,MATCH(RIGHT(L58,255),RIGHT('Disaggregation Records'!$D$3:$D$66,255),0))),"")</f>
        <v/>
      </c>
      <c r="E58" s="312"/>
      <c r="F58" s="313"/>
      <c r="G58" s="313"/>
      <c r="H58" s="313"/>
      <c r="I58" s="694"/>
      <c r="J58" s="694" t="s">
        <v>931</v>
      </c>
      <c r="K58" s="695">
        <f t="shared" si="0"/>
        <v>50</v>
      </c>
      <c r="L58" s="696" t="str">
        <f t="shared" si="1"/>
        <v/>
      </c>
      <c r="M58" s="694" t="str">
        <f t="shared" si="2"/>
        <v/>
      </c>
      <c r="N58" s="697"/>
      <c r="O58" s="698" t="s">
        <v>2116</v>
      </c>
      <c r="P58" s="194"/>
      <c r="Q58" s="193"/>
      <c r="U58" s="271"/>
      <c r="V58" s="917"/>
      <c r="AF58" s="507"/>
      <c r="AG58" s="507"/>
      <c r="AH58" s="465"/>
      <c r="AI58" s="465"/>
      <c r="AJ58" s="465"/>
      <c r="AK58" s="465"/>
      <c r="AL58" s="465"/>
      <c r="AM58" s="465"/>
      <c r="AN58" s="465"/>
      <c r="AO58" s="465"/>
      <c r="AP58" s="465"/>
    </row>
    <row r="59" spans="1:42" ht="37.15" customHeight="1" x14ac:dyDescent="0.35">
      <c r="A59" s="310">
        <v>6</v>
      </c>
      <c r="B59" s="311" t="str">
        <f>IFERROR(VLOOKUP(A59,'Impact Indicators - Section B'!$A$8:$AN$26,19,FALSE),"")</f>
        <v/>
      </c>
      <c r="C59" s="311" t="str">
        <f t="array" ref="C59">IFERROR(IF(INDEX('Disaggregation Records'!$E$3:$E$66,MATCH(RIGHT(L59,255),RIGHT('Disaggregation Records'!$D$3:$D$66,255),0))=0,"",INDEX('Disaggregation Records'!$E$3:$E$66,MATCH(RIGHT(L59,255),RIGHT('Disaggregation Records'!$D$3:$D$66,255),0))),"")</f>
        <v/>
      </c>
      <c r="D59" s="311" t="str">
        <f t="array" ref="D59">IFERROR(IF(INDEX('Disaggregation Records'!$F$3:$F$66,MATCH(RIGHT(L59,255),RIGHT('Disaggregation Records'!$D$3:$D$66,255),0))=0,"",INDEX('Disaggregation Records'!$F$3:$F$66,MATCH(RIGHT(L59,255),RIGHT('Disaggregation Records'!$D$3:$D$66,255),0))),"")</f>
        <v/>
      </c>
      <c r="E59" s="312"/>
      <c r="F59" s="313"/>
      <c r="G59" s="313"/>
      <c r="H59" s="313"/>
      <c r="I59" s="694"/>
      <c r="J59" s="694" t="s">
        <v>932</v>
      </c>
      <c r="K59" s="695">
        <f t="shared" si="0"/>
        <v>51</v>
      </c>
      <c r="L59" s="696" t="str">
        <f t="shared" si="1"/>
        <v/>
      </c>
      <c r="M59" s="694" t="str">
        <f t="shared" si="2"/>
        <v/>
      </c>
      <c r="N59" s="697"/>
      <c r="O59" s="698" t="s">
        <v>2117</v>
      </c>
      <c r="P59" s="194"/>
      <c r="Q59" s="193"/>
      <c r="U59" s="271"/>
      <c r="V59" s="917"/>
      <c r="AF59" s="507"/>
      <c r="AG59" s="507"/>
      <c r="AH59" s="465"/>
      <c r="AI59" s="465"/>
      <c r="AJ59" s="465"/>
      <c r="AK59" s="465"/>
      <c r="AL59" s="465"/>
      <c r="AM59" s="465"/>
      <c r="AN59" s="465"/>
      <c r="AO59" s="465"/>
      <c r="AP59" s="465"/>
    </row>
    <row r="60" spans="1:42" ht="37.15" customHeight="1" x14ac:dyDescent="0.35">
      <c r="A60" s="310">
        <v>6</v>
      </c>
      <c r="B60" s="311" t="str">
        <f>IFERROR(VLOOKUP(A60,'Impact Indicators - Section B'!$A$8:$AN$26,19,FALSE),"")</f>
        <v/>
      </c>
      <c r="C60" s="311" t="str">
        <f t="array" ref="C60">IFERROR(IF(INDEX('Disaggregation Records'!$E$3:$E$66,MATCH(RIGHT(L60,255),RIGHT('Disaggregation Records'!$D$3:$D$66,255),0))=0,"",INDEX('Disaggregation Records'!$E$3:$E$66,MATCH(RIGHT(L60,255),RIGHT('Disaggregation Records'!$D$3:$D$66,255),0))),"")</f>
        <v/>
      </c>
      <c r="D60" s="311" t="str">
        <f t="array" ref="D60">IFERROR(IF(INDEX('Disaggregation Records'!$F$3:$F$66,MATCH(RIGHT(L60,255),RIGHT('Disaggregation Records'!$D$3:$D$66,255),0))=0,"",INDEX('Disaggregation Records'!$F$3:$F$66,MATCH(RIGHT(L60,255),RIGHT('Disaggregation Records'!$D$3:$D$66,255),0))),"")</f>
        <v/>
      </c>
      <c r="E60" s="312"/>
      <c r="F60" s="313"/>
      <c r="G60" s="313"/>
      <c r="H60" s="313"/>
      <c r="I60" s="694"/>
      <c r="J60" s="694" t="s">
        <v>932</v>
      </c>
      <c r="K60" s="695">
        <f t="shared" si="0"/>
        <v>52</v>
      </c>
      <c r="L60" s="696" t="str">
        <f t="shared" si="1"/>
        <v/>
      </c>
      <c r="M60" s="694" t="str">
        <f t="shared" si="2"/>
        <v/>
      </c>
      <c r="N60" s="697"/>
      <c r="O60" s="698" t="s">
        <v>2118</v>
      </c>
      <c r="P60" s="194"/>
      <c r="Q60" s="193"/>
      <c r="U60" s="271"/>
      <c r="V60" s="917"/>
      <c r="AF60" s="507"/>
      <c r="AG60" s="507"/>
      <c r="AH60" s="465"/>
      <c r="AI60" s="465"/>
      <c r="AJ60" s="465"/>
      <c r="AK60" s="465"/>
      <c r="AL60" s="465"/>
      <c r="AM60" s="465"/>
      <c r="AN60" s="465"/>
      <c r="AO60" s="465"/>
      <c r="AP60" s="465"/>
    </row>
    <row r="61" spans="1:42" ht="37.15" customHeight="1" x14ac:dyDescent="0.35">
      <c r="A61" s="310">
        <v>6</v>
      </c>
      <c r="B61" s="311" t="str">
        <f>IFERROR(VLOOKUP(A61,'Impact Indicators - Section B'!$A$8:$AN$26,19,FALSE),"")</f>
        <v/>
      </c>
      <c r="C61" s="311" t="str">
        <f t="array" ref="C61">IFERROR(IF(INDEX('Disaggregation Records'!$E$3:$E$66,MATCH(RIGHT(L61,255),RIGHT('Disaggregation Records'!$D$3:$D$66,255),0))=0,"",INDEX('Disaggregation Records'!$E$3:$E$66,MATCH(RIGHT(L61,255),RIGHT('Disaggregation Records'!$D$3:$D$66,255),0))),"")</f>
        <v/>
      </c>
      <c r="D61" s="311" t="str">
        <f t="array" ref="D61">IFERROR(IF(INDEX('Disaggregation Records'!$F$3:$F$66,MATCH(RIGHT(L61,255),RIGHT('Disaggregation Records'!$D$3:$D$66,255),0))=0,"",INDEX('Disaggregation Records'!$F$3:$F$66,MATCH(RIGHT(L61,255),RIGHT('Disaggregation Records'!$D$3:$D$66,255),0))),"")</f>
        <v/>
      </c>
      <c r="E61" s="312"/>
      <c r="F61" s="313"/>
      <c r="G61" s="313"/>
      <c r="H61" s="313"/>
      <c r="I61" s="694"/>
      <c r="J61" s="694" t="s">
        <v>932</v>
      </c>
      <c r="K61" s="695">
        <f t="shared" si="0"/>
        <v>53</v>
      </c>
      <c r="L61" s="696" t="str">
        <f t="shared" si="1"/>
        <v/>
      </c>
      <c r="M61" s="694" t="str">
        <f t="shared" si="2"/>
        <v/>
      </c>
      <c r="N61" s="697"/>
      <c r="O61" s="698" t="s">
        <v>2119</v>
      </c>
      <c r="P61" s="194"/>
      <c r="Q61" s="193"/>
      <c r="U61" s="271"/>
      <c r="V61" s="917"/>
      <c r="AF61" s="507"/>
      <c r="AG61" s="507"/>
      <c r="AH61" s="465"/>
      <c r="AI61" s="465"/>
      <c r="AJ61" s="465"/>
      <c r="AK61" s="465"/>
      <c r="AL61" s="465"/>
      <c r="AM61" s="465"/>
      <c r="AN61" s="465"/>
      <c r="AO61" s="465"/>
      <c r="AP61" s="465"/>
    </row>
    <row r="62" spans="1:42" ht="37.15" customHeight="1" x14ac:dyDescent="0.35">
      <c r="A62" s="310">
        <v>6</v>
      </c>
      <c r="B62" s="311" t="str">
        <f>IFERROR(VLOOKUP(A62,'Impact Indicators - Section B'!$A$8:$AN$26,19,FALSE),"")</f>
        <v/>
      </c>
      <c r="C62" s="311" t="str">
        <f t="array" ref="C62">IFERROR(IF(INDEX('Disaggregation Records'!$E$3:$E$66,MATCH(RIGHT(L62,255),RIGHT('Disaggregation Records'!$D$3:$D$66,255),0))=0,"",INDEX('Disaggregation Records'!$E$3:$E$66,MATCH(RIGHT(L62,255),RIGHT('Disaggregation Records'!$D$3:$D$66,255),0))),"")</f>
        <v/>
      </c>
      <c r="D62" s="311" t="str">
        <f t="array" ref="D62">IFERROR(IF(INDEX('Disaggregation Records'!$F$3:$F$66,MATCH(RIGHT(L62,255),RIGHT('Disaggregation Records'!$D$3:$D$66,255),0))=0,"",INDEX('Disaggregation Records'!$F$3:$F$66,MATCH(RIGHT(L62,255),RIGHT('Disaggregation Records'!$D$3:$D$66,255),0))),"")</f>
        <v/>
      </c>
      <c r="E62" s="312"/>
      <c r="F62" s="313"/>
      <c r="G62" s="313"/>
      <c r="H62" s="313"/>
      <c r="I62" s="694"/>
      <c r="J62" s="694" t="s">
        <v>932</v>
      </c>
      <c r="K62" s="695">
        <f t="shared" si="0"/>
        <v>54</v>
      </c>
      <c r="L62" s="696" t="str">
        <f t="shared" si="1"/>
        <v/>
      </c>
      <c r="M62" s="694" t="str">
        <f t="shared" si="2"/>
        <v/>
      </c>
      <c r="N62" s="697"/>
      <c r="O62" s="698" t="s">
        <v>2120</v>
      </c>
      <c r="P62" s="194"/>
      <c r="Q62" s="193"/>
      <c r="U62" s="271"/>
      <c r="V62" s="917"/>
      <c r="AF62" s="507"/>
      <c r="AG62" s="507"/>
      <c r="AH62" s="465"/>
      <c r="AI62" s="465"/>
      <c r="AJ62" s="465"/>
      <c r="AK62" s="465"/>
      <c r="AL62" s="465"/>
      <c r="AM62" s="465"/>
      <c r="AN62" s="465"/>
      <c r="AO62" s="465"/>
      <c r="AP62" s="465"/>
    </row>
    <row r="63" spans="1:42" ht="37.15" customHeight="1" x14ac:dyDescent="0.35">
      <c r="A63" s="310">
        <v>6</v>
      </c>
      <c r="B63" s="311" t="str">
        <f>IFERROR(VLOOKUP(A63,'Impact Indicators - Section B'!$A$8:$AN$26,19,FALSE),"")</f>
        <v/>
      </c>
      <c r="C63" s="311" t="str">
        <f t="array" ref="C63">IFERROR(IF(INDEX('Disaggregation Records'!$E$3:$E$66,MATCH(RIGHT(L63,255),RIGHT('Disaggregation Records'!$D$3:$D$66,255),0))=0,"",INDEX('Disaggregation Records'!$E$3:$E$66,MATCH(RIGHT(L63,255),RIGHT('Disaggregation Records'!$D$3:$D$66,255),0))),"")</f>
        <v/>
      </c>
      <c r="D63" s="311" t="str">
        <f t="array" ref="D63">IFERROR(IF(INDEX('Disaggregation Records'!$F$3:$F$66,MATCH(RIGHT(L63,255),RIGHT('Disaggregation Records'!$D$3:$D$66,255),0))=0,"",INDEX('Disaggregation Records'!$F$3:$F$66,MATCH(RIGHT(L63,255),RIGHT('Disaggregation Records'!$D$3:$D$66,255),0))),"")</f>
        <v/>
      </c>
      <c r="E63" s="312"/>
      <c r="F63" s="313"/>
      <c r="G63" s="313"/>
      <c r="H63" s="313"/>
      <c r="I63" s="694"/>
      <c r="J63" s="694" t="s">
        <v>932</v>
      </c>
      <c r="K63" s="695">
        <f t="shared" si="0"/>
        <v>55</v>
      </c>
      <c r="L63" s="696" t="str">
        <f t="shared" si="1"/>
        <v/>
      </c>
      <c r="M63" s="694" t="str">
        <f t="shared" si="2"/>
        <v/>
      </c>
      <c r="N63" s="697"/>
      <c r="O63" s="698" t="s">
        <v>2121</v>
      </c>
      <c r="P63" s="194"/>
      <c r="Q63" s="193"/>
      <c r="U63" s="271"/>
      <c r="V63" s="917"/>
      <c r="AF63" s="507"/>
      <c r="AG63" s="507"/>
      <c r="AH63" s="465"/>
      <c r="AI63" s="465"/>
      <c r="AJ63" s="465"/>
      <c r="AK63" s="465"/>
      <c r="AL63" s="465"/>
      <c r="AM63" s="465"/>
      <c r="AN63" s="465"/>
      <c r="AO63" s="465"/>
      <c r="AP63" s="465"/>
    </row>
    <row r="64" spans="1:42" ht="37.15" customHeight="1" x14ac:dyDescent="0.35">
      <c r="A64" s="310">
        <v>6</v>
      </c>
      <c r="B64" s="311" t="str">
        <f>IFERROR(VLOOKUP(A64,'Impact Indicators - Section B'!$A$8:$AN$26,19,FALSE),"")</f>
        <v/>
      </c>
      <c r="C64" s="311" t="str">
        <f t="array" ref="C64">IFERROR(IF(INDEX('Disaggregation Records'!$E$3:$E$66,MATCH(RIGHT(L64,255),RIGHT('Disaggregation Records'!$D$3:$D$66,255),0))=0,"",INDEX('Disaggregation Records'!$E$3:$E$66,MATCH(RIGHT(L64,255),RIGHT('Disaggregation Records'!$D$3:$D$66,255),0))),"")</f>
        <v/>
      </c>
      <c r="D64" s="311" t="str">
        <f t="array" ref="D64">IFERROR(IF(INDEX('Disaggregation Records'!$F$3:$F$66,MATCH(RIGHT(L64,255),RIGHT('Disaggregation Records'!$D$3:$D$66,255),0))=0,"",INDEX('Disaggregation Records'!$F$3:$F$66,MATCH(RIGHT(L64,255),RIGHT('Disaggregation Records'!$D$3:$D$66,255),0))),"")</f>
        <v/>
      </c>
      <c r="E64" s="312"/>
      <c r="F64" s="313"/>
      <c r="G64" s="313"/>
      <c r="H64" s="313"/>
      <c r="I64" s="694"/>
      <c r="J64" s="694" t="s">
        <v>932</v>
      </c>
      <c r="K64" s="695">
        <f t="shared" si="0"/>
        <v>56</v>
      </c>
      <c r="L64" s="696" t="str">
        <f t="shared" si="1"/>
        <v/>
      </c>
      <c r="M64" s="694" t="str">
        <f t="shared" si="2"/>
        <v/>
      </c>
      <c r="N64" s="697"/>
      <c r="O64" s="698" t="s">
        <v>2122</v>
      </c>
      <c r="P64" s="194"/>
      <c r="Q64" s="193"/>
      <c r="U64" s="271"/>
      <c r="V64" s="917"/>
      <c r="AF64" s="507"/>
      <c r="AG64" s="507"/>
      <c r="AH64" s="465"/>
      <c r="AI64" s="465"/>
      <c r="AJ64" s="465"/>
      <c r="AK64" s="465"/>
      <c r="AL64" s="465"/>
      <c r="AM64" s="465"/>
      <c r="AN64" s="465"/>
      <c r="AO64" s="465"/>
      <c r="AP64" s="465"/>
    </row>
    <row r="65" spans="1:42" ht="37.15" customHeight="1" x14ac:dyDescent="0.35">
      <c r="A65" s="310">
        <v>6</v>
      </c>
      <c r="B65" s="311" t="str">
        <f>IFERROR(VLOOKUP(A65,'Impact Indicators - Section B'!$A$8:$AN$26,19,FALSE),"")</f>
        <v/>
      </c>
      <c r="C65" s="311" t="str">
        <f t="array" ref="C65">IFERROR(IF(INDEX('Disaggregation Records'!$E$3:$E$66,MATCH(RIGHT(L65,255),RIGHT('Disaggregation Records'!$D$3:$D$66,255),0))=0,"",INDEX('Disaggregation Records'!$E$3:$E$66,MATCH(RIGHT(L65,255),RIGHT('Disaggregation Records'!$D$3:$D$66,255),0))),"")</f>
        <v/>
      </c>
      <c r="D65" s="311" t="str">
        <f t="array" ref="D65">IFERROR(IF(INDEX('Disaggregation Records'!$F$3:$F$66,MATCH(RIGHT(L65,255),RIGHT('Disaggregation Records'!$D$3:$D$66,255),0))=0,"",INDEX('Disaggregation Records'!$F$3:$F$66,MATCH(RIGHT(L65,255),RIGHT('Disaggregation Records'!$D$3:$D$66,255),0))),"")</f>
        <v/>
      </c>
      <c r="E65" s="312"/>
      <c r="F65" s="313"/>
      <c r="G65" s="313"/>
      <c r="H65" s="313"/>
      <c r="I65" s="694"/>
      <c r="J65" s="694" t="s">
        <v>932</v>
      </c>
      <c r="K65" s="695">
        <f t="shared" si="0"/>
        <v>57</v>
      </c>
      <c r="L65" s="696" t="str">
        <f t="shared" si="1"/>
        <v/>
      </c>
      <c r="M65" s="694" t="str">
        <f t="shared" si="2"/>
        <v/>
      </c>
      <c r="N65" s="697"/>
      <c r="O65" s="698" t="s">
        <v>2123</v>
      </c>
      <c r="P65" s="194"/>
      <c r="Q65" s="193"/>
      <c r="U65" s="271"/>
      <c r="V65" s="917"/>
      <c r="AF65" s="507"/>
      <c r="AG65" s="507"/>
      <c r="AH65" s="465"/>
      <c r="AI65" s="465"/>
      <c r="AJ65" s="465"/>
      <c r="AK65" s="465"/>
      <c r="AL65" s="465"/>
      <c r="AM65" s="465"/>
      <c r="AN65" s="465"/>
      <c r="AO65" s="465"/>
      <c r="AP65" s="465"/>
    </row>
    <row r="66" spans="1:42" ht="37.15" customHeight="1" x14ac:dyDescent="0.35">
      <c r="A66" s="310">
        <v>6</v>
      </c>
      <c r="B66" s="311" t="str">
        <f>IFERROR(VLOOKUP(A66,'Impact Indicators - Section B'!$A$8:$AN$26,19,FALSE),"")</f>
        <v/>
      </c>
      <c r="C66" s="311" t="str">
        <f t="array" ref="C66">IFERROR(IF(INDEX('Disaggregation Records'!$E$3:$E$66,MATCH(RIGHT(L66,255),RIGHT('Disaggregation Records'!$D$3:$D$66,255),0))=0,"",INDEX('Disaggregation Records'!$E$3:$E$66,MATCH(RIGHT(L66,255),RIGHT('Disaggregation Records'!$D$3:$D$66,255),0))),"")</f>
        <v/>
      </c>
      <c r="D66" s="311" t="str">
        <f t="array" ref="D66">IFERROR(IF(INDEX('Disaggregation Records'!$F$3:$F$66,MATCH(RIGHT(L66,255),RIGHT('Disaggregation Records'!$D$3:$D$66,255),0))=0,"",INDEX('Disaggregation Records'!$F$3:$F$66,MATCH(RIGHT(L66,255),RIGHT('Disaggregation Records'!$D$3:$D$66,255),0))),"")</f>
        <v/>
      </c>
      <c r="E66" s="312"/>
      <c r="F66" s="313"/>
      <c r="G66" s="313"/>
      <c r="H66" s="313"/>
      <c r="I66" s="694"/>
      <c r="J66" s="694" t="s">
        <v>932</v>
      </c>
      <c r="K66" s="695">
        <f t="shared" si="0"/>
        <v>58</v>
      </c>
      <c r="L66" s="696" t="str">
        <f t="shared" si="1"/>
        <v/>
      </c>
      <c r="M66" s="694" t="str">
        <f t="shared" si="2"/>
        <v/>
      </c>
      <c r="N66" s="697"/>
      <c r="O66" s="698" t="s">
        <v>2124</v>
      </c>
      <c r="P66" s="194"/>
      <c r="Q66" s="193"/>
      <c r="U66" s="271"/>
      <c r="V66" s="917"/>
      <c r="AF66" s="507"/>
      <c r="AG66" s="507"/>
      <c r="AH66" s="465"/>
      <c r="AI66" s="465"/>
      <c r="AJ66" s="465"/>
      <c r="AK66" s="465"/>
      <c r="AL66" s="465"/>
      <c r="AM66" s="465"/>
      <c r="AN66" s="465"/>
      <c r="AO66" s="465"/>
      <c r="AP66" s="465"/>
    </row>
    <row r="67" spans="1:42" ht="37.15" customHeight="1" x14ac:dyDescent="0.35">
      <c r="A67" s="310">
        <v>6</v>
      </c>
      <c r="B67" s="311" t="str">
        <f>IFERROR(VLOOKUP(A67,'Impact Indicators - Section B'!$A$8:$AN$26,19,FALSE),"")</f>
        <v/>
      </c>
      <c r="C67" s="311" t="str">
        <f t="array" ref="C67">IFERROR(IF(INDEX('Disaggregation Records'!$E$3:$E$66,MATCH(RIGHT(L67,255),RIGHT('Disaggregation Records'!$D$3:$D$66,255),0))=0,"",INDEX('Disaggregation Records'!$E$3:$E$66,MATCH(RIGHT(L67,255),RIGHT('Disaggregation Records'!$D$3:$D$66,255),0))),"")</f>
        <v/>
      </c>
      <c r="D67" s="311" t="str">
        <f t="array" ref="D67">IFERROR(IF(INDEX('Disaggregation Records'!$F$3:$F$66,MATCH(RIGHT(L67,255),RIGHT('Disaggregation Records'!$D$3:$D$66,255),0))=0,"",INDEX('Disaggregation Records'!$F$3:$F$66,MATCH(RIGHT(L67,255),RIGHT('Disaggregation Records'!$D$3:$D$66,255),0))),"")</f>
        <v/>
      </c>
      <c r="E67" s="312"/>
      <c r="F67" s="313"/>
      <c r="G67" s="313"/>
      <c r="H67" s="313"/>
      <c r="I67" s="694"/>
      <c r="J67" s="694" t="s">
        <v>932</v>
      </c>
      <c r="K67" s="695">
        <f t="shared" si="0"/>
        <v>59</v>
      </c>
      <c r="L67" s="696" t="str">
        <f t="shared" si="1"/>
        <v/>
      </c>
      <c r="M67" s="694" t="str">
        <f t="shared" si="2"/>
        <v/>
      </c>
      <c r="N67" s="697"/>
      <c r="O67" s="698" t="s">
        <v>2125</v>
      </c>
      <c r="P67" s="194"/>
      <c r="Q67" s="193"/>
      <c r="U67" s="271"/>
      <c r="V67" s="917"/>
      <c r="AF67" s="507"/>
      <c r="AG67" s="507"/>
      <c r="AH67" s="465"/>
      <c r="AI67" s="465"/>
      <c r="AJ67" s="465"/>
      <c r="AK67" s="465"/>
      <c r="AL67" s="465"/>
      <c r="AM67" s="465"/>
      <c r="AN67" s="465"/>
      <c r="AO67" s="465"/>
      <c r="AP67" s="465"/>
    </row>
    <row r="68" spans="1:42" ht="37.15" customHeight="1" x14ac:dyDescent="0.35">
      <c r="A68" s="310">
        <v>6</v>
      </c>
      <c r="B68" s="311" t="str">
        <f>IFERROR(VLOOKUP(A68,'Impact Indicators - Section B'!$A$8:$AN$26,19,FALSE),"")</f>
        <v/>
      </c>
      <c r="C68" s="311" t="str">
        <f t="array" ref="C68">IFERROR(IF(INDEX('Disaggregation Records'!$E$3:$E$66,MATCH(RIGHT(L68,255),RIGHT('Disaggregation Records'!$D$3:$D$66,255),0))=0,"",INDEX('Disaggregation Records'!$E$3:$E$66,MATCH(RIGHT(L68,255),RIGHT('Disaggregation Records'!$D$3:$D$66,255),0))),"")</f>
        <v/>
      </c>
      <c r="D68" s="311" t="str">
        <f t="array" ref="D68">IFERROR(IF(INDEX('Disaggregation Records'!$F$3:$F$66,MATCH(RIGHT(L68,255),RIGHT('Disaggregation Records'!$D$3:$D$66,255),0))=0,"",INDEX('Disaggregation Records'!$F$3:$F$66,MATCH(RIGHT(L68,255),RIGHT('Disaggregation Records'!$D$3:$D$66,255),0))),"")</f>
        <v/>
      </c>
      <c r="E68" s="312"/>
      <c r="F68" s="313"/>
      <c r="G68" s="313"/>
      <c r="H68" s="313"/>
      <c r="I68" s="694"/>
      <c r="J68" s="694" t="s">
        <v>932</v>
      </c>
      <c r="K68" s="695">
        <f t="shared" si="0"/>
        <v>60</v>
      </c>
      <c r="L68" s="696" t="str">
        <f t="shared" si="1"/>
        <v/>
      </c>
      <c r="M68" s="694" t="str">
        <f t="shared" si="2"/>
        <v/>
      </c>
      <c r="N68" s="697"/>
      <c r="O68" s="698" t="s">
        <v>2126</v>
      </c>
      <c r="P68" s="194"/>
      <c r="Q68" s="193"/>
      <c r="U68" s="271"/>
      <c r="V68" s="917"/>
      <c r="AF68" s="507"/>
      <c r="AG68" s="507"/>
      <c r="AH68" s="465"/>
      <c r="AI68" s="465"/>
      <c r="AJ68" s="465"/>
      <c r="AK68" s="465"/>
      <c r="AL68" s="465"/>
      <c r="AM68" s="465"/>
      <c r="AN68" s="465"/>
      <c r="AO68" s="465"/>
      <c r="AP68" s="465"/>
    </row>
    <row r="69" spans="1:42" ht="37.15" customHeight="1" x14ac:dyDescent="0.35">
      <c r="A69" s="310">
        <v>7</v>
      </c>
      <c r="B69" s="311" t="str">
        <f>IFERROR(VLOOKUP(A69,'Impact Indicators - Section B'!$A$8:$AN$26,19,FALSE),"")</f>
        <v/>
      </c>
      <c r="C69" s="311" t="str">
        <f t="array" ref="C69">IFERROR(IF(INDEX('Disaggregation Records'!$E$3:$E$66,MATCH(RIGHT(L69,255),RIGHT('Disaggregation Records'!$D$3:$D$66,255),0))=0,"",INDEX('Disaggregation Records'!$E$3:$E$66,MATCH(RIGHT(L69,255),RIGHT('Disaggregation Records'!$D$3:$D$66,255),0))),"")</f>
        <v/>
      </c>
      <c r="D69" s="311" t="str">
        <f t="array" ref="D69">IFERROR(IF(INDEX('Disaggregation Records'!$F$3:$F$66,MATCH(RIGHT(L69,255),RIGHT('Disaggregation Records'!$D$3:$D$66,255),0))=0,"",INDEX('Disaggregation Records'!$F$3:$F$66,MATCH(RIGHT(L69,255),RIGHT('Disaggregation Records'!$D$3:$D$66,255),0))),"")</f>
        <v/>
      </c>
      <c r="E69" s="312"/>
      <c r="F69" s="313"/>
      <c r="G69" s="313"/>
      <c r="H69" s="313"/>
      <c r="I69" s="694"/>
      <c r="J69" s="694" t="s">
        <v>933</v>
      </c>
      <c r="K69" s="695">
        <f t="shared" si="0"/>
        <v>61</v>
      </c>
      <c r="L69" s="696" t="str">
        <f t="shared" si="1"/>
        <v/>
      </c>
      <c r="M69" s="694" t="str">
        <f t="shared" si="2"/>
        <v/>
      </c>
      <c r="N69" s="697"/>
      <c r="O69" s="698" t="s">
        <v>2127</v>
      </c>
      <c r="P69" s="194"/>
      <c r="Q69" s="193"/>
      <c r="U69" s="271"/>
      <c r="V69" s="917"/>
      <c r="AF69" s="507"/>
      <c r="AG69" s="507"/>
      <c r="AH69" s="465"/>
      <c r="AI69" s="465"/>
      <c r="AJ69" s="465"/>
      <c r="AK69" s="465"/>
      <c r="AL69" s="465"/>
      <c r="AM69" s="465"/>
      <c r="AN69" s="465"/>
      <c r="AO69" s="465"/>
      <c r="AP69" s="465"/>
    </row>
    <row r="70" spans="1:42" ht="37.15" customHeight="1" x14ac:dyDescent="0.35">
      <c r="A70" s="310">
        <v>7</v>
      </c>
      <c r="B70" s="311" t="str">
        <f>IFERROR(VLOOKUP(A70,'Impact Indicators - Section B'!$A$8:$AN$26,19,FALSE),"")</f>
        <v/>
      </c>
      <c r="C70" s="311" t="str">
        <f t="array" ref="C70">IFERROR(IF(INDEX('Disaggregation Records'!$E$3:$E$66,MATCH(RIGHT(L70,255),RIGHT('Disaggregation Records'!$D$3:$D$66,255),0))=0,"",INDEX('Disaggregation Records'!$E$3:$E$66,MATCH(RIGHT(L70,255),RIGHT('Disaggregation Records'!$D$3:$D$66,255),0))),"")</f>
        <v/>
      </c>
      <c r="D70" s="311" t="str">
        <f t="array" ref="D70">IFERROR(IF(INDEX('Disaggregation Records'!$F$3:$F$66,MATCH(RIGHT(L70,255),RIGHT('Disaggregation Records'!$D$3:$D$66,255),0))=0,"",INDEX('Disaggregation Records'!$F$3:$F$66,MATCH(RIGHT(L70,255),RIGHT('Disaggregation Records'!$D$3:$D$66,255),0))),"")</f>
        <v/>
      </c>
      <c r="E70" s="312"/>
      <c r="F70" s="313"/>
      <c r="G70" s="313"/>
      <c r="H70" s="313"/>
      <c r="I70" s="694"/>
      <c r="J70" s="694" t="s">
        <v>933</v>
      </c>
      <c r="K70" s="695">
        <f t="shared" si="0"/>
        <v>62</v>
      </c>
      <c r="L70" s="696" t="str">
        <f t="shared" si="1"/>
        <v/>
      </c>
      <c r="M70" s="694" t="str">
        <f t="shared" si="2"/>
        <v/>
      </c>
      <c r="N70" s="697"/>
      <c r="O70" s="698" t="s">
        <v>2128</v>
      </c>
      <c r="P70" s="194"/>
      <c r="Q70" s="193"/>
      <c r="U70" s="271"/>
      <c r="V70" s="917"/>
      <c r="AF70" s="507"/>
      <c r="AG70" s="507"/>
      <c r="AH70" s="465"/>
      <c r="AI70" s="465"/>
      <c r="AJ70" s="465"/>
      <c r="AK70" s="465"/>
      <c r="AL70" s="465"/>
      <c r="AM70" s="465"/>
      <c r="AN70" s="465"/>
      <c r="AO70" s="465"/>
      <c r="AP70" s="465"/>
    </row>
    <row r="71" spans="1:42" ht="37.15" customHeight="1" x14ac:dyDescent="0.35">
      <c r="A71" s="310">
        <v>7</v>
      </c>
      <c r="B71" s="311" t="str">
        <f>IFERROR(VLOOKUP(A71,'Impact Indicators - Section B'!$A$8:$AN$26,19,FALSE),"")</f>
        <v/>
      </c>
      <c r="C71" s="311" t="str">
        <f t="array" ref="C71">IFERROR(IF(INDEX('Disaggregation Records'!$E$3:$E$66,MATCH(RIGHT(L71,255),RIGHT('Disaggregation Records'!$D$3:$D$66,255),0))=0,"",INDEX('Disaggregation Records'!$E$3:$E$66,MATCH(RIGHT(L71,255),RIGHT('Disaggregation Records'!$D$3:$D$66,255),0))),"")</f>
        <v/>
      </c>
      <c r="D71" s="311" t="str">
        <f t="array" ref="D71">IFERROR(IF(INDEX('Disaggregation Records'!$F$3:$F$66,MATCH(RIGHT(L71,255),RIGHT('Disaggregation Records'!$D$3:$D$66,255),0))=0,"",INDEX('Disaggregation Records'!$F$3:$F$66,MATCH(RIGHT(L71,255),RIGHT('Disaggregation Records'!$D$3:$D$66,255),0))),"")</f>
        <v/>
      </c>
      <c r="E71" s="312"/>
      <c r="F71" s="313"/>
      <c r="G71" s="313"/>
      <c r="H71" s="313"/>
      <c r="I71" s="694"/>
      <c r="J71" s="694" t="s">
        <v>933</v>
      </c>
      <c r="K71" s="695">
        <f t="shared" si="0"/>
        <v>63</v>
      </c>
      <c r="L71" s="696" t="str">
        <f t="shared" si="1"/>
        <v/>
      </c>
      <c r="M71" s="694" t="str">
        <f t="shared" si="2"/>
        <v/>
      </c>
      <c r="N71" s="697"/>
      <c r="O71" s="698" t="s">
        <v>2129</v>
      </c>
      <c r="P71" s="194"/>
      <c r="Q71" s="193"/>
      <c r="U71" s="271"/>
      <c r="V71" s="917"/>
      <c r="AF71" s="507"/>
      <c r="AG71" s="507"/>
      <c r="AH71" s="465"/>
      <c r="AI71" s="465"/>
      <c r="AJ71" s="465"/>
      <c r="AK71" s="465"/>
      <c r="AL71" s="465"/>
      <c r="AM71" s="465"/>
      <c r="AN71" s="465"/>
      <c r="AO71" s="465"/>
      <c r="AP71" s="465"/>
    </row>
    <row r="72" spans="1:42" ht="37.15" customHeight="1" x14ac:dyDescent="0.35">
      <c r="A72" s="310">
        <v>7</v>
      </c>
      <c r="B72" s="311" t="str">
        <f>IFERROR(VLOOKUP(A72,'Impact Indicators - Section B'!$A$8:$AN$26,19,FALSE),"")</f>
        <v/>
      </c>
      <c r="C72" s="311" t="str">
        <f t="array" ref="C72">IFERROR(IF(INDEX('Disaggregation Records'!$E$3:$E$66,MATCH(RIGHT(L72,255),RIGHT('Disaggregation Records'!$D$3:$D$66,255),0))=0,"",INDEX('Disaggregation Records'!$E$3:$E$66,MATCH(RIGHT(L72,255),RIGHT('Disaggregation Records'!$D$3:$D$66,255),0))),"")</f>
        <v/>
      </c>
      <c r="D72" s="311" t="str">
        <f t="array" ref="D72">IFERROR(IF(INDEX('Disaggregation Records'!$F$3:$F$66,MATCH(RIGHT(L72,255),RIGHT('Disaggregation Records'!$D$3:$D$66,255),0))=0,"",INDEX('Disaggregation Records'!$F$3:$F$66,MATCH(RIGHT(L72,255),RIGHT('Disaggregation Records'!$D$3:$D$66,255),0))),"")</f>
        <v/>
      </c>
      <c r="E72" s="312"/>
      <c r="F72" s="313"/>
      <c r="G72" s="313"/>
      <c r="H72" s="313"/>
      <c r="I72" s="694"/>
      <c r="J72" s="694" t="s">
        <v>933</v>
      </c>
      <c r="K72" s="695">
        <f t="shared" si="0"/>
        <v>64</v>
      </c>
      <c r="L72" s="696" t="str">
        <f t="shared" si="1"/>
        <v/>
      </c>
      <c r="M72" s="694" t="str">
        <f t="shared" si="2"/>
        <v/>
      </c>
      <c r="N72" s="697"/>
      <c r="O72" s="698" t="s">
        <v>2130</v>
      </c>
      <c r="P72" s="194"/>
      <c r="Q72" s="193"/>
      <c r="U72" s="271"/>
      <c r="V72" s="917"/>
      <c r="AF72" s="507"/>
      <c r="AG72" s="507"/>
      <c r="AH72" s="465"/>
      <c r="AI72" s="465"/>
      <c r="AJ72" s="465"/>
      <c r="AK72" s="465"/>
      <c r="AL72" s="465"/>
      <c r="AM72" s="465"/>
      <c r="AN72" s="465"/>
      <c r="AO72" s="465"/>
      <c r="AP72" s="465"/>
    </row>
    <row r="73" spans="1:42" ht="37.15" customHeight="1" x14ac:dyDescent="0.35">
      <c r="A73" s="310">
        <v>7</v>
      </c>
      <c r="B73" s="311" t="str">
        <f>IFERROR(VLOOKUP(A73,'Impact Indicators - Section B'!$A$8:$AN$26,19,FALSE),"")</f>
        <v/>
      </c>
      <c r="C73" s="311" t="str">
        <f t="array" ref="C73">IFERROR(IF(INDEX('Disaggregation Records'!$E$3:$E$66,MATCH(RIGHT(L73,255),RIGHT('Disaggregation Records'!$D$3:$D$66,255),0))=0,"",INDEX('Disaggregation Records'!$E$3:$E$66,MATCH(RIGHT(L73,255),RIGHT('Disaggregation Records'!$D$3:$D$66,255),0))),"")</f>
        <v/>
      </c>
      <c r="D73" s="311" t="str">
        <f t="array" ref="D73">IFERROR(IF(INDEX('Disaggregation Records'!$F$3:$F$66,MATCH(RIGHT(L73,255),RIGHT('Disaggregation Records'!$D$3:$D$66,255),0))=0,"",INDEX('Disaggregation Records'!$F$3:$F$66,MATCH(RIGHT(L73,255),RIGHT('Disaggregation Records'!$D$3:$D$66,255),0))),"")</f>
        <v/>
      </c>
      <c r="E73" s="312"/>
      <c r="F73" s="313"/>
      <c r="G73" s="313"/>
      <c r="H73" s="313"/>
      <c r="I73" s="694"/>
      <c r="J73" s="694" t="s">
        <v>933</v>
      </c>
      <c r="K73" s="695">
        <f t="shared" ref="K73:K136" si="3">IF(B73=B72,K72+1,0)</f>
        <v>65</v>
      </c>
      <c r="L73" s="696" t="str">
        <f t="shared" ref="L73:L136" si="4">IF(B73&lt;&gt;"",B73&amp;"-"&amp;K73,"")</f>
        <v/>
      </c>
      <c r="M73" s="694" t="str">
        <f t="shared" ref="M73:M136" si="5">IF(B73&lt;&gt;"",B73&amp;C73&amp;D73,"")</f>
        <v/>
      </c>
      <c r="N73" s="697"/>
      <c r="O73" s="698" t="s">
        <v>2131</v>
      </c>
      <c r="P73" s="194"/>
      <c r="Q73" s="193"/>
      <c r="U73" s="271"/>
      <c r="V73" s="917"/>
      <c r="AF73" s="507"/>
      <c r="AG73" s="507"/>
      <c r="AH73" s="465"/>
      <c r="AI73" s="465"/>
      <c r="AJ73" s="465"/>
      <c r="AK73" s="465"/>
      <c r="AL73" s="465"/>
      <c r="AM73" s="465"/>
      <c r="AN73" s="465"/>
      <c r="AO73" s="465"/>
      <c r="AP73" s="465"/>
    </row>
    <row r="74" spans="1:42" ht="37.15" customHeight="1" x14ac:dyDescent="0.35">
      <c r="A74" s="310">
        <v>7</v>
      </c>
      <c r="B74" s="311" t="str">
        <f>IFERROR(VLOOKUP(A74,'Impact Indicators - Section B'!$A$8:$AN$26,19,FALSE),"")</f>
        <v/>
      </c>
      <c r="C74" s="311" t="str">
        <f t="array" ref="C74">IFERROR(IF(INDEX('Disaggregation Records'!$E$3:$E$66,MATCH(RIGHT(L74,255),RIGHT('Disaggregation Records'!$D$3:$D$66,255),0))=0,"",INDEX('Disaggregation Records'!$E$3:$E$66,MATCH(RIGHT(L74,255),RIGHT('Disaggregation Records'!$D$3:$D$66,255),0))),"")</f>
        <v/>
      </c>
      <c r="D74" s="311" t="str">
        <f t="array" ref="D74">IFERROR(IF(INDEX('Disaggregation Records'!$F$3:$F$66,MATCH(RIGHT(L74,255),RIGHT('Disaggregation Records'!$D$3:$D$66,255),0))=0,"",INDEX('Disaggregation Records'!$F$3:$F$66,MATCH(RIGHT(L74,255),RIGHT('Disaggregation Records'!$D$3:$D$66,255),0))),"")</f>
        <v/>
      </c>
      <c r="E74" s="312"/>
      <c r="F74" s="313"/>
      <c r="G74" s="313"/>
      <c r="H74" s="313"/>
      <c r="I74" s="694"/>
      <c r="J74" s="694" t="s">
        <v>933</v>
      </c>
      <c r="K74" s="695">
        <f t="shared" si="3"/>
        <v>66</v>
      </c>
      <c r="L74" s="696" t="str">
        <f t="shared" si="4"/>
        <v/>
      </c>
      <c r="M74" s="694" t="str">
        <f t="shared" si="5"/>
        <v/>
      </c>
      <c r="N74" s="697"/>
      <c r="O74" s="698" t="s">
        <v>2132</v>
      </c>
      <c r="P74" s="194"/>
      <c r="Q74" s="193"/>
      <c r="U74" s="271"/>
      <c r="V74" s="917"/>
      <c r="AF74" s="507"/>
      <c r="AG74" s="507"/>
      <c r="AH74" s="465"/>
      <c r="AI74" s="465"/>
      <c r="AJ74" s="465"/>
      <c r="AK74" s="465"/>
      <c r="AL74" s="465"/>
      <c r="AM74" s="465"/>
      <c r="AN74" s="465"/>
      <c r="AO74" s="465"/>
      <c r="AP74" s="465"/>
    </row>
    <row r="75" spans="1:42" ht="37.15" customHeight="1" x14ac:dyDescent="0.35">
      <c r="A75" s="310">
        <v>7</v>
      </c>
      <c r="B75" s="311" t="str">
        <f>IFERROR(VLOOKUP(A75,'Impact Indicators - Section B'!$A$8:$AN$26,19,FALSE),"")</f>
        <v/>
      </c>
      <c r="C75" s="311" t="str">
        <f t="array" ref="C75">IFERROR(IF(INDEX('Disaggregation Records'!$E$3:$E$66,MATCH(RIGHT(L75,255),RIGHT('Disaggregation Records'!$D$3:$D$66,255),0))=0,"",INDEX('Disaggregation Records'!$E$3:$E$66,MATCH(RIGHT(L75,255),RIGHT('Disaggregation Records'!$D$3:$D$66,255),0))),"")</f>
        <v/>
      </c>
      <c r="D75" s="311" t="str">
        <f t="array" ref="D75">IFERROR(IF(INDEX('Disaggregation Records'!$F$3:$F$66,MATCH(RIGHT(L75,255),RIGHT('Disaggregation Records'!$D$3:$D$66,255),0))=0,"",INDEX('Disaggregation Records'!$F$3:$F$66,MATCH(RIGHT(L75,255),RIGHT('Disaggregation Records'!$D$3:$D$66,255),0))),"")</f>
        <v/>
      </c>
      <c r="E75" s="312"/>
      <c r="F75" s="313"/>
      <c r="G75" s="313"/>
      <c r="H75" s="313"/>
      <c r="I75" s="694"/>
      <c r="J75" s="694" t="s">
        <v>933</v>
      </c>
      <c r="K75" s="695">
        <f t="shared" si="3"/>
        <v>67</v>
      </c>
      <c r="L75" s="696" t="str">
        <f t="shared" si="4"/>
        <v/>
      </c>
      <c r="M75" s="694" t="str">
        <f t="shared" si="5"/>
        <v/>
      </c>
      <c r="N75" s="697"/>
      <c r="O75" s="698" t="s">
        <v>2133</v>
      </c>
      <c r="P75" s="194"/>
      <c r="Q75" s="193"/>
      <c r="U75" s="271"/>
      <c r="V75" s="917"/>
      <c r="AF75" s="507"/>
      <c r="AG75" s="507"/>
      <c r="AH75" s="465"/>
      <c r="AI75" s="465"/>
      <c r="AJ75" s="465"/>
      <c r="AK75" s="465"/>
      <c r="AL75" s="465"/>
      <c r="AM75" s="465"/>
      <c r="AN75" s="465"/>
      <c r="AO75" s="465"/>
      <c r="AP75" s="465"/>
    </row>
    <row r="76" spans="1:42" ht="37.15" customHeight="1" x14ac:dyDescent="0.35">
      <c r="A76" s="310">
        <v>7</v>
      </c>
      <c r="B76" s="311" t="str">
        <f>IFERROR(VLOOKUP(A76,'Impact Indicators - Section B'!$A$8:$AN$26,19,FALSE),"")</f>
        <v/>
      </c>
      <c r="C76" s="311" t="str">
        <f t="array" ref="C76">IFERROR(IF(INDEX('Disaggregation Records'!$E$3:$E$66,MATCH(RIGHT(L76,255),RIGHT('Disaggregation Records'!$D$3:$D$66,255),0))=0,"",INDEX('Disaggregation Records'!$E$3:$E$66,MATCH(RIGHT(L76,255),RIGHT('Disaggregation Records'!$D$3:$D$66,255),0))),"")</f>
        <v/>
      </c>
      <c r="D76" s="311" t="str">
        <f t="array" ref="D76">IFERROR(IF(INDEX('Disaggregation Records'!$F$3:$F$66,MATCH(RIGHT(L76,255),RIGHT('Disaggregation Records'!$D$3:$D$66,255),0))=0,"",INDEX('Disaggregation Records'!$F$3:$F$66,MATCH(RIGHT(L76,255),RIGHT('Disaggregation Records'!$D$3:$D$66,255),0))),"")</f>
        <v/>
      </c>
      <c r="E76" s="312"/>
      <c r="F76" s="313"/>
      <c r="G76" s="313"/>
      <c r="H76" s="313"/>
      <c r="I76" s="694"/>
      <c r="J76" s="694" t="s">
        <v>933</v>
      </c>
      <c r="K76" s="695">
        <f t="shared" si="3"/>
        <v>68</v>
      </c>
      <c r="L76" s="696" t="str">
        <f t="shared" si="4"/>
        <v/>
      </c>
      <c r="M76" s="694" t="str">
        <f t="shared" si="5"/>
        <v/>
      </c>
      <c r="N76" s="697"/>
      <c r="O76" s="698" t="s">
        <v>2134</v>
      </c>
      <c r="P76" s="194"/>
      <c r="Q76" s="193"/>
      <c r="U76" s="271"/>
      <c r="V76" s="917"/>
      <c r="AF76" s="507"/>
      <c r="AG76" s="507"/>
      <c r="AH76" s="465"/>
      <c r="AI76" s="465"/>
      <c r="AJ76" s="465"/>
      <c r="AK76" s="465"/>
      <c r="AL76" s="465"/>
      <c r="AM76" s="465"/>
      <c r="AN76" s="465"/>
      <c r="AO76" s="465"/>
      <c r="AP76" s="465"/>
    </row>
    <row r="77" spans="1:42" ht="37.15" customHeight="1" x14ac:dyDescent="0.35">
      <c r="A77" s="310">
        <v>7</v>
      </c>
      <c r="B77" s="311" t="str">
        <f>IFERROR(VLOOKUP(A77,'Impact Indicators - Section B'!$A$8:$AN$26,19,FALSE),"")</f>
        <v/>
      </c>
      <c r="C77" s="311" t="str">
        <f t="array" ref="C77">IFERROR(IF(INDEX('Disaggregation Records'!$E$3:$E$66,MATCH(RIGHT(L77,255),RIGHT('Disaggregation Records'!$D$3:$D$66,255),0))=0,"",INDEX('Disaggregation Records'!$E$3:$E$66,MATCH(RIGHT(L77,255),RIGHT('Disaggregation Records'!$D$3:$D$66,255),0))),"")</f>
        <v/>
      </c>
      <c r="D77" s="311" t="str">
        <f t="array" ref="D77">IFERROR(IF(INDEX('Disaggregation Records'!$F$3:$F$66,MATCH(RIGHT(L77,255),RIGHT('Disaggregation Records'!$D$3:$D$66,255),0))=0,"",INDEX('Disaggregation Records'!$F$3:$F$66,MATCH(RIGHT(L77,255),RIGHT('Disaggregation Records'!$D$3:$D$66,255),0))),"")</f>
        <v/>
      </c>
      <c r="E77" s="312"/>
      <c r="F77" s="313"/>
      <c r="G77" s="313"/>
      <c r="H77" s="313"/>
      <c r="I77" s="694"/>
      <c r="J77" s="694" t="s">
        <v>933</v>
      </c>
      <c r="K77" s="695">
        <f t="shared" si="3"/>
        <v>69</v>
      </c>
      <c r="L77" s="696" t="str">
        <f t="shared" si="4"/>
        <v/>
      </c>
      <c r="M77" s="694" t="str">
        <f t="shared" si="5"/>
        <v/>
      </c>
      <c r="N77" s="697"/>
      <c r="O77" s="698" t="s">
        <v>2135</v>
      </c>
      <c r="P77" s="194"/>
      <c r="Q77" s="193"/>
      <c r="U77" s="271"/>
      <c r="V77" s="917"/>
      <c r="AF77" s="507"/>
      <c r="AG77" s="507"/>
      <c r="AH77" s="465"/>
      <c r="AI77" s="465"/>
      <c r="AJ77" s="465"/>
      <c r="AK77" s="465"/>
      <c r="AL77" s="465"/>
      <c r="AM77" s="465"/>
      <c r="AN77" s="465"/>
      <c r="AO77" s="465"/>
      <c r="AP77" s="465"/>
    </row>
    <row r="78" spans="1:42" ht="37.15" customHeight="1" x14ac:dyDescent="0.35">
      <c r="A78" s="310">
        <v>7</v>
      </c>
      <c r="B78" s="311" t="str">
        <f>IFERROR(VLOOKUP(A78,'Impact Indicators - Section B'!$A$8:$AN$26,19,FALSE),"")</f>
        <v/>
      </c>
      <c r="C78" s="311" t="str">
        <f t="array" ref="C78">IFERROR(IF(INDEX('Disaggregation Records'!$E$3:$E$66,MATCH(RIGHT(L78,255),RIGHT('Disaggregation Records'!$D$3:$D$66,255),0))=0,"",INDEX('Disaggregation Records'!$E$3:$E$66,MATCH(RIGHT(L78,255),RIGHT('Disaggregation Records'!$D$3:$D$66,255),0))),"")</f>
        <v/>
      </c>
      <c r="D78" s="311" t="str">
        <f t="array" ref="D78">IFERROR(IF(INDEX('Disaggregation Records'!$F$3:$F$66,MATCH(RIGHT(L78,255),RIGHT('Disaggregation Records'!$D$3:$D$66,255),0))=0,"",INDEX('Disaggregation Records'!$F$3:$F$66,MATCH(RIGHT(L78,255),RIGHT('Disaggregation Records'!$D$3:$D$66,255),0))),"")</f>
        <v/>
      </c>
      <c r="E78" s="312"/>
      <c r="F78" s="313"/>
      <c r="G78" s="313"/>
      <c r="H78" s="313"/>
      <c r="I78" s="694"/>
      <c r="J78" s="694" t="s">
        <v>933</v>
      </c>
      <c r="K78" s="695">
        <f t="shared" si="3"/>
        <v>70</v>
      </c>
      <c r="L78" s="696" t="str">
        <f t="shared" si="4"/>
        <v/>
      </c>
      <c r="M78" s="694" t="str">
        <f t="shared" si="5"/>
        <v/>
      </c>
      <c r="N78" s="697"/>
      <c r="O78" s="698" t="s">
        <v>2136</v>
      </c>
      <c r="P78" s="194"/>
      <c r="Q78" s="193"/>
      <c r="U78" s="271"/>
      <c r="V78" s="917"/>
      <c r="AF78" s="507"/>
      <c r="AG78" s="507"/>
      <c r="AH78" s="465"/>
      <c r="AI78" s="465"/>
      <c r="AJ78" s="465"/>
      <c r="AK78" s="465"/>
      <c r="AL78" s="465"/>
      <c r="AM78" s="465"/>
      <c r="AN78" s="465"/>
      <c r="AO78" s="465"/>
      <c r="AP78" s="465"/>
    </row>
    <row r="79" spans="1:42" ht="37.15" customHeight="1" x14ac:dyDescent="0.35">
      <c r="A79" s="310">
        <v>8</v>
      </c>
      <c r="B79" s="311" t="str">
        <f>IFERROR(VLOOKUP(A79,'Impact Indicators - Section B'!$A$8:$AN$26,19,FALSE),"")</f>
        <v/>
      </c>
      <c r="C79" s="311" t="str">
        <f t="array" ref="C79">IFERROR(IF(INDEX('Disaggregation Records'!$E$3:$E$66,MATCH(RIGHT(L79,255),RIGHT('Disaggregation Records'!$D$3:$D$66,255),0))=0,"",INDEX('Disaggregation Records'!$E$3:$E$66,MATCH(RIGHT(L79,255),RIGHT('Disaggregation Records'!$D$3:$D$66,255),0))),"")</f>
        <v/>
      </c>
      <c r="D79" s="311" t="str">
        <f t="array" ref="D79">IFERROR(IF(INDEX('Disaggregation Records'!$F$3:$F$66,MATCH(RIGHT(L79,255),RIGHT('Disaggregation Records'!$D$3:$D$66,255),0))=0,"",INDEX('Disaggregation Records'!$F$3:$F$66,MATCH(RIGHT(L79,255),RIGHT('Disaggregation Records'!$D$3:$D$66,255),0))),"")</f>
        <v/>
      </c>
      <c r="E79" s="312"/>
      <c r="F79" s="313"/>
      <c r="G79" s="313"/>
      <c r="H79" s="313"/>
      <c r="I79" s="694"/>
      <c r="J79" s="694" t="s">
        <v>934</v>
      </c>
      <c r="K79" s="695">
        <f t="shared" si="3"/>
        <v>71</v>
      </c>
      <c r="L79" s="696" t="str">
        <f t="shared" si="4"/>
        <v/>
      </c>
      <c r="M79" s="694" t="str">
        <f t="shared" si="5"/>
        <v/>
      </c>
      <c r="N79" s="697"/>
      <c r="O79" s="698" t="s">
        <v>2137</v>
      </c>
      <c r="P79" s="194"/>
      <c r="Q79" s="193"/>
      <c r="U79" s="271"/>
      <c r="V79" s="917"/>
      <c r="AF79" s="507"/>
      <c r="AG79" s="507"/>
      <c r="AH79" s="465"/>
      <c r="AI79" s="465"/>
      <c r="AJ79" s="465"/>
      <c r="AK79" s="465"/>
      <c r="AL79" s="465"/>
      <c r="AM79" s="465"/>
      <c r="AN79" s="465"/>
      <c r="AO79" s="465"/>
      <c r="AP79" s="465"/>
    </row>
    <row r="80" spans="1:42" ht="37.15" customHeight="1" x14ac:dyDescent="0.35">
      <c r="A80" s="310">
        <v>8</v>
      </c>
      <c r="B80" s="311" t="str">
        <f>IFERROR(VLOOKUP(A80,'Impact Indicators - Section B'!$A$8:$AN$26,19,FALSE),"")</f>
        <v/>
      </c>
      <c r="C80" s="311" t="str">
        <f t="array" ref="C80">IFERROR(IF(INDEX('Disaggregation Records'!$E$3:$E$66,MATCH(RIGHT(L80,255),RIGHT('Disaggregation Records'!$D$3:$D$66,255),0))=0,"",INDEX('Disaggregation Records'!$E$3:$E$66,MATCH(RIGHT(L80,255),RIGHT('Disaggregation Records'!$D$3:$D$66,255),0))),"")</f>
        <v/>
      </c>
      <c r="D80" s="311" t="str">
        <f t="array" ref="D80">IFERROR(IF(INDEX('Disaggregation Records'!$F$3:$F$66,MATCH(RIGHT(L80,255),RIGHT('Disaggregation Records'!$D$3:$D$66,255),0))=0,"",INDEX('Disaggregation Records'!$F$3:$F$66,MATCH(RIGHT(L80,255),RIGHT('Disaggregation Records'!$D$3:$D$66,255),0))),"")</f>
        <v/>
      </c>
      <c r="E80" s="312"/>
      <c r="F80" s="313"/>
      <c r="G80" s="313"/>
      <c r="H80" s="313"/>
      <c r="I80" s="694"/>
      <c r="J80" s="694" t="s">
        <v>934</v>
      </c>
      <c r="K80" s="695">
        <f t="shared" si="3"/>
        <v>72</v>
      </c>
      <c r="L80" s="696" t="str">
        <f t="shared" si="4"/>
        <v/>
      </c>
      <c r="M80" s="694" t="str">
        <f t="shared" si="5"/>
        <v/>
      </c>
      <c r="N80" s="697"/>
      <c r="O80" s="698" t="s">
        <v>2138</v>
      </c>
      <c r="P80" s="194"/>
      <c r="Q80" s="193"/>
      <c r="U80" s="271"/>
      <c r="V80" s="917"/>
      <c r="AF80" s="507"/>
      <c r="AG80" s="507"/>
      <c r="AH80" s="465"/>
      <c r="AI80" s="465"/>
      <c r="AJ80" s="465"/>
      <c r="AK80" s="465"/>
      <c r="AL80" s="465"/>
      <c r="AM80" s="465"/>
      <c r="AN80" s="465"/>
      <c r="AO80" s="465"/>
      <c r="AP80" s="465"/>
    </row>
    <row r="81" spans="1:42" ht="37.15" customHeight="1" x14ac:dyDescent="0.35">
      <c r="A81" s="310">
        <v>8</v>
      </c>
      <c r="B81" s="311" t="str">
        <f>IFERROR(VLOOKUP(A81,'Impact Indicators - Section B'!$A$8:$AN$26,19,FALSE),"")</f>
        <v/>
      </c>
      <c r="C81" s="311" t="str">
        <f t="array" ref="C81">IFERROR(IF(INDEX('Disaggregation Records'!$E$3:$E$66,MATCH(RIGHT(L81,255),RIGHT('Disaggregation Records'!$D$3:$D$66,255),0))=0,"",INDEX('Disaggregation Records'!$E$3:$E$66,MATCH(RIGHT(L81,255),RIGHT('Disaggregation Records'!$D$3:$D$66,255),0))),"")</f>
        <v/>
      </c>
      <c r="D81" s="311" t="str">
        <f t="array" ref="D81">IFERROR(IF(INDEX('Disaggregation Records'!$F$3:$F$66,MATCH(RIGHT(L81,255),RIGHT('Disaggregation Records'!$D$3:$D$66,255),0))=0,"",INDEX('Disaggregation Records'!$F$3:$F$66,MATCH(RIGHT(L81,255),RIGHT('Disaggregation Records'!$D$3:$D$66,255),0))),"")</f>
        <v/>
      </c>
      <c r="E81" s="312"/>
      <c r="F81" s="313"/>
      <c r="G81" s="313"/>
      <c r="H81" s="313"/>
      <c r="I81" s="694"/>
      <c r="J81" s="694" t="s">
        <v>934</v>
      </c>
      <c r="K81" s="695">
        <f t="shared" si="3"/>
        <v>73</v>
      </c>
      <c r="L81" s="696" t="str">
        <f t="shared" si="4"/>
        <v/>
      </c>
      <c r="M81" s="694" t="str">
        <f t="shared" si="5"/>
        <v/>
      </c>
      <c r="N81" s="697"/>
      <c r="O81" s="698" t="s">
        <v>2139</v>
      </c>
      <c r="P81" s="194"/>
      <c r="Q81" s="193"/>
      <c r="U81" s="271"/>
      <c r="V81" s="917"/>
      <c r="AF81" s="507"/>
      <c r="AG81" s="507"/>
      <c r="AH81" s="465"/>
      <c r="AI81" s="465"/>
      <c r="AJ81" s="465"/>
      <c r="AK81" s="465"/>
      <c r="AL81" s="465"/>
      <c r="AM81" s="465"/>
      <c r="AN81" s="465"/>
      <c r="AO81" s="465"/>
      <c r="AP81" s="465"/>
    </row>
    <row r="82" spans="1:42" ht="37.15" customHeight="1" x14ac:dyDescent="0.35">
      <c r="A82" s="310">
        <v>8</v>
      </c>
      <c r="B82" s="311" t="str">
        <f>IFERROR(VLOOKUP(A82,'Impact Indicators - Section B'!$A$8:$AN$26,19,FALSE),"")</f>
        <v/>
      </c>
      <c r="C82" s="311" t="str">
        <f t="array" ref="C82">IFERROR(IF(INDEX('Disaggregation Records'!$E$3:$E$66,MATCH(RIGHT(L82,255),RIGHT('Disaggregation Records'!$D$3:$D$66,255),0))=0,"",INDEX('Disaggregation Records'!$E$3:$E$66,MATCH(RIGHT(L82,255),RIGHT('Disaggregation Records'!$D$3:$D$66,255),0))),"")</f>
        <v/>
      </c>
      <c r="D82" s="311" t="str">
        <f t="array" ref="D82">IFERROR(IF(INDEX('Disaggregation Records'!$F$3:$F$66,MATCH(RIGHT(L82,255),RIGHT('Disaggregation Records'!$D$3:$D$66,255),0))=0,"",INDEX('Disaggregation Records'!$F$3:$F$66,MATCH(RIGHT(L82,255),RIGHT('Disaggregation Records'!$D$3:$D$66,255),0))),"")</f>
        <v/>
      </c>
      <c r="E82" s="312"/>
      <c r="F82" s="313"/>
      <c r="G82" s="313"/>
      <c r="H82" s="313"/>
      <c r="I82" s="694"/>
      <c r="J82" s="694" t="s">
        <v>934</v>
      </c>
      <c r="K82" s="695">
        <f t="shared" si="3"/>
        <v>74</v>
      </c>
      <c r="L82" s="696" t="str">
        <f t="shared" si="4"/>
        <v/>
      </c>
      <c r="M82" s="694" t="str">
        <f t="shared" si="5"/>
        <v/>
      </c>
      <c r="N82" s="697"/>
      <c r="O82" s="698" t="s">
        <v>2140</v>
      </c>
      <c r="P82" s="194"/>
      <c r="Q82" s="193"/>
      <c r="U82" s="271"/>
      <c r="V82" s="917"/>
      <c r="AF82" s="507"/>
      <c r="AG82" s="507"/>
      <c r="AH82" s="465"/>
      <c r="AI82" s="465"/>
      <c r="AJ82" s="465"/>
      <c r="AK82" s="465"/>
      <c r="AL82" s="465"/>
      <c r="AM82" s="465"/>
      <c r="AN82" s="465"/>
      <c r="AO82" s="465"/>
      <c r="AP82" s="465"/>
    </row>
    <row r="83" spans="1:42" ht="37.15" customHeight="1" x14ac:dyDescent="0.35">
      <c r="A83" s="310">
        <v>8</v>
      </c>
      <c r="B83" s="311" t="str">
        <f>IFERROR(VLOOKUP(A83,'Impact Indicators - Section B'!$A$8:$AN$26,19,FALSE),"")</f>
        <v/>
      </c>
      <c r="C83" s="311" t="str">
        <f t="array" ref="C83">IFERROR(IF(INDEX('Disaggregation Records'!$E$3:$E$66,MATCH(RIGHT(L83,255),RIGHT('Disaggregation Records'!$D$3:$D$66,255),0))=0,"",INDEX('Disaggregation Records'!$E$3:$E$66,MATCH(RIGHT(L83,255),RIGHT('Disaggregation Records'!$D$3:$D$66,255),0))),"")</f>
        <v/>
      </c>
      <c r="D83" s="311" t="str">
        <f t="array" ref="D83">IFERROR(IF(INDEX('Disaggregation Records'!$F$3:$F$66,MATCH(RIGHT(L83,255),RIGHT('Disaggregation Records'!$D$3:$D$66,255),0))=0,"",INDEX('Disaggregation Records'!$F$3:$F$66,MATCH(RIGHT(L83,255),RIGHT('Disaggregation Records'!$D$3:$D$66,255),0))),"")</f>
        <v/>
      </c>
      <c r="E83" s="312"/>
      <c r="F83" s="313"/>
      <c r="G83" s="313"/>
      <c r="H83" s="313"/>
      <c r="I83" s="694"/>
      <c r="J83" s="694" t="s">
        <v>934</v>
      </c>
      <c r="K83" s="695">
        <f t="shared" si="3"/>
        <v>75</v>
      </c>
      <c r="L83" s="696" t="str">
        <f t="shared" si="4"/>
        <v/>
      </c>
      <c r="M83" s="694" t="str">
        <f t="shared" si="5"/>
        <v/>
      </c>
      <c r="N83" s="697"/>
      <c r="O83" s="698" t="s">
        <v>2141</v>
      </c>
      <c r="P83" s="194"/>
      <c r="Q83" s="193"/>
      <c r="U83" s="271"/>
      <c r="V83" s="917"/>
      <c r="AF83" s="507"/>
      <c r="AG83" s="507"/>
      <c r="AH83" s="465"/>
      <c r="AI83" s="465"/>
      <c r="AJ83" s="465"/>
      <c r="AK83" s="465"/>
      <c r="AL83" s="465"/>
      <c r="AM83" s="465"/>
      <c r="AN83" s="465"/>
      <c r="AO83" s="465"/>
      <c r="AP83" s="465"/>
    </row>
    <row r="84" spans="1:42" ht="37.15" customHeight="1" x14ac:dyDescent="0.35">
      <c r="A84" s="310">
        <v>8</v>
      </c>
      <c r="B84" s="311" t="str">
        <f>IFERROR(VLOOKUP(A84,'Impact Indicators - Section B'!$A$8:$AN$26,19,FALSE),"")</f>
        <v/>
      </c>
      <c r="C84" s="311" t="str">
        <f t="array" ref="C84">IFERROR(IF(INDEX('Disaggregation Records'!$E$3:$E$66,MATCH(RIGHT(L84,255),RIGHT('Disaggregation Records'!$D$3:$D$66,255),0))=0,"",INDEX('Disaggregation Records'!$E$3:$E$66,MATCH(RIGHT(L84,255),RIGHT('Disaggregation Records'!$D$3:$D$66,255),0))),"")</f>
        <v/>
      </c>
      <c r="D84" s="311" t="str">
        <f t="array" ref="D84">IFERROR(IF(INDEX('Disaggregation Records'!$F$3:$F$66,MATCH(RIGHT(L84,255),RIGHT('Disaggregation Records'!$D$3:$D$66,255),0))=0,"",INDEX('Disaggregation Records'!$F$3:$F$66,MATCH(RIGHT(L84,255),RIGHT('Disaggregation Records'!$D$3:$D$66,255),0))),"")</f>
        <v/>
      </c>
      <c r="E84" s="312"/>
      <c r="F84" s="313"/>
      <c r="G84" s="313"/>
      <c r="H84" s="313"/>
      <c r="I84" s="694"/>
      <c r="J84" s="694" t="s">
        <v>934</v>
      </c>
      <c r="K84" s="695">
        <f t="shared" si="3"/>
        <v>76</v>
      </c>
      <c r="L84" s="696" t="str">
        <f t="shared" si="4"/>
        <v/>
      </c>
      <c r="M84" s="694" t="str">
        <f t="shared" si="5"/>
        <v/>
      </c>
      <c r="N84" s="697"/>
      <c r="O84" s="698" t="s">
        <v>2142</v>
      </c>
      <c r="P84" s="194"/>
      <c r="Q84" s="193"/>
      <c r="U84" s="271"/>
      <c r="V84" s="917"/>
      <c r="AF84" s="507"/>
      <c r="AG84" s="507"/>
      <c r="AH84" s="465"/>
      <c r="AI84" s="465"/>
      <c r="AJ84" s="465"/>
      <c r="AK84" s="465"/>
      <c r="AL84" s="465"/>
      <c r="AM84" s="465"/>
      <c r="AN84" s="465"/>
      <c r="AO84" s="465"/>
      <c r="AP84" s="465"/>
    </row>
    <row r="85" spans="1:42" ht="37.15" customHeight="1" x14ac:dyDescent="0.35">
      <c r="A85" s="310">
        <v>8</v>
      </c>
      <c r="B85" s="311" t="str">
        <f>IFERROR(VLOOKUP(A85,'Impact Indicators - Section B'!$A$8:$AN$26,19,FALSE),"")</f>
        <v/>
      </c>
      <c r="C85" s="311" t="str">
        <f t="array" ref="C85">IFERROR(IF(INDEX('Disaggregation Records'!$E$3:$E$66,MATCH(RIGHT(L85,255),RIGHT('Disaggregation Records'!$D$3:$D$66,255),0))=0,"",INDEX('Disaggregation Records'!$E$3:$E$66,MATCH(RIGHT(L85,255),RIGHT('Disaggregation Records'!$D$3:$D$66,255),0))),"")</f>
        <v/>
      </c>
      <c r="D85" s="311" t="str">
        <f t="array" ref="D85">IFERROR(IF(INDEX('Disaggregation Records'!$F$3:$F$66,MATCH(RIGHT(L85,255),RIGHT('Disaggregation Records'!$D$3:$D$66,255),0))=0,"",INDEX('Disaggregation Records'!$F$3:$F$66,MATCH(RIGHT(L85,255),RIGHT('Disaggregation Records'!$D$3:$D$66,255),0))),"")</f>
        <v/>
      </c>
      <c r="E85" s="312"/>
      <c r="F85" s="313"/>
      <c r="G85" s="313"/>
      <c r="H85" s="313"/>
      <c r="I85" s="694"/>
      <c r="J85" s="694" t="s">
        <v>934</v>
      </c>
      <c r="K85" s="695">
        <f t="shared" si="3"/>
        <v>77</v>
      </c>
      <c r="L85" s="696" t="str">
        <f t="shared" si="4"/>
        <v/>
      </c>
      <c r="M85" s="694" t="str">
        <f t="shared" si="5"/>
        <v/>
      </c>
      <c r="N85" s="697"/>
      <c r="O85" s="698" t="s">
        <v>2143</v>
      </c>
      <c r="P85" s="194"/>
      <c r="Q85" s="193"/>
      <c r="U85" s="271"/>
      <c r="V85" s="917"/>
      <c r="AF85" s="507"/>
      <c r="AG85" s="507"/>
      <c r="AH85" s="465"/>
      <c r="AI85" s="465"/>
      <c r="AJ85" s="465"/>
      <c r="AK85" s="465"/>
      <c r="AL85" s="465"/>
      <c r="AM85" s="465"/>
      <c r="AN85" s="465"/>
      <c r="AO85" s="465"/>
      <c r="AP85" s="465"/>
    </row>
    <row r="86" spans="1:42" ht="37.15" customHeight="1" x14ac:dyDescent="0.35">
      <c r="A86" s="310">
        <v>8</v>
      </c>
      <c r="B86" s="311" t="str">
        <f>IFERROR(VLOOKUP(A86,'Impact Indicators - Section B'!$A$8:$AN$26,19,FALSE),"")</f>
        <v/>
      </c>
      <c r="C86" s="311" t="str">
        <f t="array" ref="C86">IFERROR(IF(INDEX('Disaggregation Records'!$E$3:$E$66,MATCH(RIGHT(L86,255),RIGHT('Disaggregation Records'!$D$3:$D$66,255),0))=0,"",INDEX('Disaggregation Records'!$E$3:$E$66,MATCH(RIGHT(L86,255),RIGHT('Disaggregation Records'!$D$3:$D$66,255),0))),"")</f>
        <v/>
      </c>
      <c r="D86" s="311" t="str">
        <f t="array" ref="D86">IFERROR(IF(INDEX('Disaggregation Records'!$F$3:$F$66,MATCH(RIGHT(L86,255),RIGHT('Disaggregation Records'!$D$3:$D$66,255),0))=0,"",INDEX('Disaggregation Records'!$F$3:$F$66,MATCH(RIGHT(L86,255),RIGHT('Disaggregation Records'!$D$3:$D$66,255),0))),"")</f>
        <v/>
      </c>
      <c r="E86" s="312"/>
      <c r="F86" s="313"/>
      <c r="G86" s="313"/>
      <c r="H86" s="313"/>
      <c r="I86" s="694"/>
      <c r="J86" s="694" t="s">
        <v>934</v>
      </c>
      <c r="K86" s="695">
        <f t="shared" si="3"/>
        <v>78</v>
      </c>
      <c r="L86" s="696" t="str">
        <f t="shared" si="4"/>
        <v/>
      </c>
      <c r="M86" s="694" t="str">
        <f t="shared" si="5"/>
        <v/>
      </c>
      <c r="N86" s="697"/>
      <c r="O86" s="698" t="s">
        <v>2144</v>
      </c>
      <c r="P86" s="194"/>
      <c r="Q86" s="193"/>
      <c r="U86" s="271"/>
      <c r="V86" s="917"/>
      <c r="AF86" s="507"/>
      <c r="AG86" s="507"/>
      <c r="AH86" s="465"/>
      <c r="AI86" s="465"/>
      <c r="AJ86" s="465"/>
      <c r="AK86" s="465"/>
      <c r="AL86" s="465"/>
      <c r="AM86" s="465"/>
      <c r="AN86" s="465"/>
      <c r="AO86" s="465"/>
      <c r="AP86" s="465"/>
    </row>
    <row r="87" spans="1:42" ht="37.15" customHeight="1" x14ac:dyDescent="0.35">
      <c r="A87" s="310">
        <v>8</v>
      </c>
      <c r="B87" s="311" t="str">
        <f>IFERROR(VLOOKUP(A87,'Impact Indicators - Section B'!$A$8:$AN$26,19,FALSE),"")</f>
        <v/>
      </c>
      <c r="C87" s="311" t="str">
        <f t="array" ref="C87">IFERROR(IF(INDEX('Disaggregation Records'!$E$3:$E$66,MATCH(RIGHT(L87,255),RIGHT('Disaggregation Records'!$D$3:$D$66,255),0))=0,"",INDEX('Disaggregation Records'!$E$3:$E$66,MATCH(RIGHT(L87,255),RIGHT('Disaggregation Records'!$D$3:$D$66,255),0))),"")</f>
        <v/>
      </c>
      <c r="D87" s="311" t="str">
        <f t="array" ref="D87">IFERROR(IF(INDEX('Disaggregation Records'!$F$3:$F$66,MATCH(RIGHT(L87,255),RIGHT('Disaggregation Records'!$D$3:$D$66,255),0))=0,"",INDEX('Disaggregation Records'!$F$3:$F$66,MATCH(RIGHT(L87,255),RIGHT('Disaggregation Records'!$D$3:$D$66,255),0))),"")</f>
        <v/>
      </c>
      <c r="E87" s="312"/>
      <c r="F87" s="313"/>
      <c r="G87" s="313"/>
      <c r="H87" s="313"/>
      <c r="I87" s="694"/>
      <c r="J87" s="694" t="s">
        <v>934</v>
      </c>
      <c r="K87" s="695">
        <f t="shared" si="3"/>
        <v>79</v>
      </c>
      <c r="L87" s="696" t="str">
        <f t="shared" si="4"/>
        <v/>
      </c>
      <c r="M87" s="694" t="str">
        <f t="shared" si="5"/>
        <v/>
      </c>
      <c r="N87" s="697"/>
      <c r="O87" s="698" t="s">
        <v>2145</v>
      </c>
      <c r="P87" s="194"/>
      <c r="Q87" s="193"/>
      <c r="U87" s="271"/>
      <c r="V87" s="917"/>
      <c r="AF87" s="507"/>
      <c r="AG87" s="507"/>
      <c r="AH87" s="465"/>
      <c r="AI87" s="465"/>
      <c r="AJ87" s="465"/>
      <c r="AK87" s="465"/>
      <c r="AL87" s="465"/>
      <c r="AM87" s="465"/>
      <c r="AN87" s="465"/>
      <c r="AO87" s="465"/>
      <c r="AP87" s="465"/>
    </row>
    <row r="88" spans="1:42" ht="37.15" customHeight="1" x14ac:dyDescent="0.35">
      <c r="A88" s="310">
        <v>8</v>
      </c>
      <c r="B88" s="311" t="str">
        <f>IFERROR(VLOOKUP(A88,'Impact Indicators - Section B'!$A$8:$AN$26,19,FALSE),"")</f>
        <v/>
      </c>
      <c r="C88" s="311" t="str">
        <f t="array" ref="C88">IFERROR(IF(INDEX('Disaggregation Records'!$E$3:$E$66,MATCH(RIGHT(L88,255),RIGHT('Disaggregation Records'!$D$3:$D$66,255),0))=0,"",INDEX('Disaggregation Records'!$E$3:$E$66,MATCH(RIGHT(L88,255),RIGHT('Disaggregation Records'!$D$3:$D$66,255),0))),"")</f>
        <v/>
      </c>
      <c r="D88" s="311" t="str">
        <f t="array" ref="D88">IFERROR(IF(INDEX('Disaggregation Records'!$F$3:$F$66,MATCH(RIGHT(L88,255),RIGHT('Disaggregation Records'!$D$3:$D$66,255),0))=0,"",INDEX('Disaggregation Records'!$F$3:$F$66,MATCH(RIGHT(L88,255),RIGHT('Disaggregation Records'!$D$3:$D$66,255),0))),"")</f>
        <v/>
      </c>
      <c r="E88" s="312"/>
      <c r="F88" s="313"/>
      <c r="G88" s="313"/>
      <c r="H88" s="313"/>
      <c r="I88" s="694"/>
      <c r="J88" s="694" t="s">
        <v>934</v>
      </c>
      <c r="K88" s="695">
        <f t="shared" si="3"/>
        <v>80</v>
      </c>
      <c r="L88" s="696" t="str">
        <f t="shared" si="4"/>
        <v/>
      </c>
      <c r="M88" s="694" t="str">
        <f t="shared" si="5"/>
        <v/>
      </c>
      <c r="N88" s="697"/>
      <c r="O88" s="698" t="s">
        <v>2146</v>
      </c>
      <c r="P88" s="194"/>
      <c r="Q88" s="193"/>
      <c r="U88" s="271"/>
      <c r="V88" s="917"/>
      <c r="AF88" s="507"/>
      <c r="AG88" s="507"/>
      <c r="AH88" s="465"/>
      <c r="AI88" s="465"/>
      <c r="AJ88" s="465"/>
      <c r="AK88" s="465"/>
      <c r="AL88" s="465"/>
      <c r="AM88" s="465"/>
      <c r="AN88" s="465"/>
      <c r="AO88" s="465"/>
      <c r="AP88" s="465"/>
    </row>
    <row r="89" spans="1:42" ht="37.15" customHeight="1" x14ac:dyDescent="0.35">
      <c r="A89" s="310">
        <v>9</v>
      </c>
      <c r="B89" s="311" t="str">
        <f>IFERROR(VLOOKUP(A89,'Impact Indicators - Section B'!$A$8:$AN$26,19,FALSE),"")</f>
        <v/>
      </c>
      <c r="C89" s="311" t="str">
        <f t="array" ref="C89">IFERROR(IF(INDEX('Disaggregation Records'!$E$3:$E$66,MATCH(RIGHT(L89,255),RIGHT('Disaggregation Records'!$D$3:$D$66,255),0))=0,"",INDEX('Disaggregation Records'!$E$3:$E$66,MATCH(RIGHT(L89,255),RIGHT('Disaggregation Records'!$D$3:$D$66,255),0))),"")</f>
        <v/>
      </c>
      <c r="D89" s="311" t="str">
        <f t="array" ref="D89">IFERROR(IF(INDEX('Disaggregation Records'!$F$3:$F$66,MATCH(RIGHT(L89,255),RIGHT('Disaggregation Records'!$D$3:$D$66,255),0))=0,"",INDEX('Disaggregation Records'!$F$3:$F$66,MATCH(RIGHT(L89,255),RIGHT('Disaggregation Records'!$D$3:$D$66,255),0))),"")</f>
        <v/>
      </c>
      <c r="E89" s="312"/>
      <c r="F89" s="313"/>
      <c r="G89" s="313"/>
      <c r="H89" s="313"/>
      <c r="I89" s="694"/>
      <c r="J89" s="694" t="s">
        <v>935</v>
      </c>
      <c r="K89" s="695">
        <f t="shared" si="3"/>
        <v>81</v>
      </c>
      <c r="L89" s="696" t="str">
        <f t="shared" si="4"/>
        <v/>
      </c>
      <c r="M89" s="694" t="str">
        <f t="shared" si="5"/>
        <v/>
      </c>
      <c r="N89" s="697"/>
      <c r="O89" s="698" t="s">
        <v>2147</v>
      </c>
      <c r="P89" s="194"/>
      <c r="Q89" s="193"/>
      <c r="U89" s="271"/>
      <c r="V89" s="917"/>
      <c r="AF89" s="507"/>
      <c r="AG89" s="507"/>
      <c r="AH89" s="465"/>
      <c r="AI89" s="465"/>
      <c r="AJ89" s="465"/>
      <c r="AK89" s="465"/>
      <c r="AL89" s="465"/>
      <c r="AM89" s="465"/>
      <c r="AN89" s="465"/>
      <c r="AO89" s="465"/>
      <c r="AP89" s="465"/>
    </row>
    <row r="90" spans="1:42" ht="37.15" customHeight="1" x14ac:dyDescent="0.35">
      <c r="A90" s="310">
        <v>9</v>
      </c>
      <c r="B90" s="311" t="str">
        <f>IFERROR(VLOOKUP(A90,'Impact Indicators - Section B'!$A$8:$AN$26,19,FALSE),"")</f>
        <v/>
      </c>
      <c r="C90" s="311" t="str">
        <f t="array" ref="C90">IFERROR(IF(INDEX('Disaggregation Records'!$E$3:$E$66,MATCH(RIGHT(L90,255),RIGHT('Disaggregation Records'!$D$3:$D$66,255),0))=0,"",INDEX('Disaggregation Records'!$E$3:$E$66,MATCH(RIGHT(L90,255),RIGHT('Disaggregation Records'!$D$3:$D$66,255),0))),"")</f>
        <v/>
      </c>
      <c r="D90" s="311" t="str">
        <f t="array" ref="D90">IFERROR(IF(INDEX('Disaggregation Records'!$F$3:$F$66,MATCH(RIGHT(L90,255),RIGHT('Disaggregation Records'!$D$3:$D$66,255),0))=0,"",INDEX('Disaggregation Records'!$F$3:$F$66,MATCH(RIGHT(L90,255),RIGHT('Disaggregation Records'!$D$3:$D$66,255),0))),"")</f>
        <v/>
      </c>
      <c r="E90" s="312"/>
      <c r="F90" s="313"/>
      <c r="G90" s="313"/>
      <c r="H90" s="313"/>
      <c r="I90" s="694"/>
      <c r="J90" s="694" t="s">
        <v>935</v>
      </c>
      <c r="K90" s="695">
        <f t="shared" si="3"/>
        <v>82</v>
      </c>
      <c r="L90" s="696" t="str">
        <f t="shared" si="4"/>
        <v/>
      </c>
      <c r="M90" s="694" t="str">
        <f t="shared" si="5"/>
        <v/>
      </c>
      <c r="N90" s="697"/>
      <c r="O90" s="698" t="s">
        <v>2148</v>
      </c>
      <c r="P90" s="194"/>
      <c r="Q90" s="193"/>
      <c r="U90" s="271"/>
      <c r="V90" s="917"/>
      <c r="AF90" s="507"/>
      <c r="AG90" s="507"/>
      <c r="AH90" s="465"/>
      <c r="AI90" s="465"/>
      <c r="AJ90" s="465"/>
      <c r="AK90" s="465"/>
      <c r="AL90" s="465"/>
      <c r="AM90" s="465"/>
      <c r="AN90" s="465"/>
      <c r="AO90" s="465"/>
      <c r="AP90" s="465"/>
    </row>
    <row r="91" spans="1:42" ht="37.15" customHeight="1" x14ac:dyDescent="0.35">
      <c r="A91" s="310">
        <v>9</v>
      </c>
      <c r="B91" s="311" t="str">
        <f>IFERROR(VLOOKUP(A91,'Impact Indicators - Section B'!$A$8:$AN$26,19,FALSE),"")</f>
        <v/>
      </c>
      <c r="C91" s="311" t="str">
        <f t="array" ref="C91">IFERROR(IF(INDEX('Disaggregation Records'!$E$3:$E$66,MATCH(RIGHT(L91,255),RIGHT('Disaggregation Records'!$D$3:$D$66,255),0))=0,"",INDEX('Disaggregation Records'!$E$3:$E$66,MATCH(RIGHT(L91,255),RIGHT('Disaggregation Records'!$D$3:$D$66,255),0))),"")</f>
        <v/>
      </c>
      <c r="D91" s="311" t="str">
        <f t="array" ref="D91">IFERROR(IF(INDEX('Disaggregation Records'!$F$3:$F$66,MATCH(RIGHT(L91,255),RIGHT('Disaggregation Records'!$D$3:$D$66,255),0))=0,"",INDEX('Disaggregation Records'!$F$3:$F$66,MATCH(RIGHT(L91,255),RIGHT('Disaggregation Records'!$D$3:$D$66,255),0))),"")</f>
        <v/>
      </c>
      <c r="E91" s="312"/>
      <c r="F91" s="313"/>
      <c r="G91" s="313"/>
      <c r="H91" s="313"/>
      <c r="I91" s="694"/>
      <c r="J91" s="694" t="s">
        <v>935</v>
      </c>
      <c r="K91" s="695">
        <f t="shared" si="3"/>
        <v>83</v>
      </c>
      <c r="L91" s="696" t="str">
        <f t="shared" si="4"/>
        <v/>
      </c>
      <c r="M91" s="694" t="str">
        <f t="shared" si="5"/>
        <v/>
      </c>
      <c r="N91" s="697"/>
      <c r="O91" s="698" t="s">
        <v>2149</v>
      </c>
      <c r="P91" s="194"/>
      <c r="Q91" s="193"/>
      <c r="U91" s="271"/>
      <c r="V91" s="917"/>
      <c r="AF91" s="507"/>
      <c r="AG91" s="507"/>
      <c r="AH91" s="465"/>
      <c r="AI91" s="465"/>
      <c r="AJ91" s="465"/>
      <c r="AK91" s="465"/>
      <c r="AL91" s="465"/>
      <c r="AM91" s="465"/>
      <c r="AN91" s="465"/>
      <c r="AO91" s="465"/>
      <c r="AP91" s="465"/>
    </row>
    <row r="92" spans="1:42" ht="37.15" customHeight="1" x14ac:dyDescent="0.35">
      <c r="A92" s="310">
        <v>9</v>
      </c>
      <c r="B92" s="311" t="str">
        <f>IFERROR(VLOOKUP(A92,'Impact Indicators - Section B'!$A$8:$AN$26,19,FALSE),"")</f>
        <v/>
      </c>
      <c r="C92" s="311" t="str">
        <f t="array" ref="C92">IFERROR(IF(INDEX('Disaggregation Records'!$E$3:$E$66,MATCH(RIGHT(L92,255),RIGHT('Disaggregation Records'!$D$3:$D$66,255),0))=0,"",INDEX('Disaggregation Records'!$E$3:$E$66,MATCH(RIGHT(L92,255),RIGHT('Disaggregation Records'!$D$3:$D$66,255),0))),"")</f>
        <v/>
      </c>
      <c r="D92" s="311" t="str">
        <f t="array" ref="D92">IFERROR(IF(INDEX('Disaggregation Records'!$F$3:$F$66,MATCH(RIGHT(L92,255),RIGHT('Disaggregation Records'!$D$3:$D$66,255),0))=0,"",INDEX('Disaggregation Records'!$F$3:$F$66,MATCH(RIGHT(L92,255),RIGHT('Disaggregation Records'!$D$3:$D$66,255),0))),"")</f>
        <v/>
      </c>
      <c r="E92" s="312"/>
      <c r="F92" s="313"/>
      <c r="G92" s="313"/>
      <c r="H92" s="313"/>
      <c r="I92" s="694"/>
      <c r="J92" s="694" t="s">
        <v>935</v>
      </c>
      <c r="K92" s="695">
        <f t="shared" si="3"/>
        <v>84</v>
      </c>
      <c r="L92" s="696" t="str">
        <f t="shared" si="4"/>
        <v/>
      </c>
      <c r="M92" s="694" t="str">
        <f t="shared" si="5"/>
        <v/>
      </c>
      <c r="N92" s="697"/>
      <c r="O92" s="698" t="s">
        <v>2150</v>
      </c>
      <c r="P92" s="194"/>
      <c r="Q92" s="193"/>
      <c r="U92" s="271"/>
      <c r="V92" s="917"/>
      <c r="AF92" s="507"/>
      <c r="AG92" s="507"/>
      <c r="AH92" s="465"/>
      <c r="AI92" s="465"/>
      <c r="AJ92" s="465"/>
      <c r="AK92" s="465"/>
      <c r="AL92" s="465"/>
      <c r="AM92" s="465"/>
      <c r="AN92" s="465"/>
      <c r="AO92" s="465"/>
      <c r="AP92" s="465"/>
    </row>
    <row r="93" spans="1:42" ht="37.15" customHeight="1" x14ac:dyDescent="0.35">
      <c r="A93" s="310">
        <v>9</v>
      </c>
      <c r="B93" s="311" t="str">
        <f>IFERROR(VLOOKUP(A93,'Impact Indicators - Section B'!$A$8:$AN$26,19,FALSE),"")</f>
        <v/>
      </c>
      <c r="C93" s="311" t="str">
        <f t="array" ref="C93">IFERROR(IF(INDEX('Disaggregation Records'!$E$3:$E$66,MATCH(RIGHT(L93,255),RIGHT('Disaggregation Records'!$D$3:$D$66,255),0))=0,"",INDEX('Disaggregation Records'!$E$3:$E$66,MATCH(RIGHT(L93,255),RIGHT('Disaggregation Records'!$D$3:$D$66,255),0))),"")</f>
        <v/>
      </c>
      <c r="D93" s="311" t="str">
        <f t="array" ref="D93">IFERROR(IF(INDEX('Disaggregation Records'!$F$3:$F$66,MATCH(RIGHT(L93,255),RIGHT('Disaggregation Records'!$D$3:$D$66,255),0))=0,"",INDEX('Disaggregation Records'!$F$3:$F$66,MATCH(RIGHT(L93,255),RIGHT('Disaggregation Records'!$D$3:$D$66,255),0))),"")</f>
        <v/>
      </c>
      <c r="E93" s="312"/>
      <c r="F93" s="313"/>
      <c r="G93" s="313"/>
      <c r="H93" s="313"/>
      <c r="I93" s="694"/>
      <c r="J93" s="694" t="s">
        <v>935</v>
      </c>
      <c r="K93" s="695">
        <f t="shared" si="3"/>
        <v>85</v>
      </c>
      <c r="L93" s="696" t="str">
        <f t="shared" si="4"/>
        <v/>
      </c>
      <c r="M93" s="694" t="str">
        <f t="shared" si="5"/>
        <v/>
      </c>
      <c r="N93" s="697"/>
      <c r="O93" s="698" t="s">
        <v>2151</v>
      </c>
      <c r="P93" s="194"/>
      <c r="Q93" s="193"/>
      <c r="U93" s="271"/>
      <c r="V93" s="917"/>
      <c r="AF93" s="507"/>
      <c r="AG93" s="507"/>
      <c r="AH93" s="465"/>
      <c r="AI93" s="465"/>
      <c r="AJ93" s="465"/>
      <c r="AK93" s="465"/>
      <c r="AL93" s="465"/>
      <c r="AM93" s="465"/>
      <c r="AN93" s="465"/>
      <c r="AO93" s="465"/>
      <c r="AP93" s="465"/>
    </row>
    <row r="94" spans="1:42" ht="37.15" customHeight="1" x14ac:dyDescent="0.35">
      <c r="A94" s="310">
        <v>9</v>
      </c>
      <c r="B94" s="311" t="str">
        <f>IFERROR(VLOOKUP(A94,'Impact Indicators - Section B'!$A$8:$AN$26,19,FALSE),"")</f>
        <v/>
      </c>
      <c r="C94" s="311" t="str">
        <f t="array" ref="C94">IFERROR(IF(INDEX('Disaggregation Records'!$E$3:$E$66,MATCH(RIGHT(L94,255),RIGHT('Disaggregation Records'!$D$3:$D$66,255),0))=0,"",INDEX('Disaggregation Records'!$E$3:$E$66,MATCH(RIGHT(L94,255),RIGHT('Disaggregation Records'!$D$3:$D$66,255),0))),"")</f>
        <v/>
      </c>
      <c r="D94" s="311" t="str">
        <f t="array" ref="D94">IFERROR(IF(INDEX('Disaggregation Records'!$F$3:$F$66,MATCH(RIGHT(L94,255),RIGHT('Disaggregation Records'!$D$3:$D$66,255),0))=0,"",INDEX('Disaggregation Records'!$F$3:$F$66,MATCH(RIGHT(L94,255),RIGHT('Disaggregation Records'!$D$3:$D$66,255),0))),"")</f>
        <v/>
      </c>
      <c r="E94" s="312"/>
      <c r="F94" s="313"/>
      <c r="G94" s="313"/>
      <c r="H94" s="313"/>
      <c r="I94" s="694"/>
      <c r="J94" s="694" t="s">
        <v>935</v>
      </c>
      <c r="K94" s="695">
        <f t="shared" si="3"/>
        <v>86</v>
      </c>
      <c r="L94" s="696" t="str">
        <f t="shared" si="4"/>
        <v/>
      </c>
      <c r="M94" s="694" t="str">
        <f t="shared" si="5"/>
        <v/>
      </c>
      <c r="N94" s="697"/>
      <c r="O94" s="698" t="s">
        <v>2152</v>
      </c>
      <c r="P94" s="194"/>
      <c r="Q94" s="193"/>
      <c r="U94" s="271"/>
      <c r="V94" s="917"/>
      <c r="AF94" s="507"/>
      <c r="AG94" s="507"/>
      <c r="AH94" s="465"/>
      <c r="AI94" s="465"/>
      <c r="AJ94" s="465"/>
      <c r="AK94" s="465"/>
      <c r="AL94" s="465"/>
      <c r="AM94" s="465"/>
      <c r="AN94" s="465"/>
      <c r="AO94" s="465"/>
      <c r="AP94" s="465"/>
    </row>
    <row r="95" spans="1:42" ht="37.15" customHeight="1" x14ac:dyDescent="0.35">
      <c r="A95" s="310">
        <v>9</v>
      </c>
      <c r="B95" s="311" t="str">
        <f>IFERROR(VLOOKUP(A95,'Impact Indicators - Section B'!$A$8:$AN$26,19,FALSE),"")</f>
        <v/>
      </c>
      <c r="C95" s="311" t="str">
        <f t="array" ref="C95">IFERROR(IF(INDEX('Disaggregation Records'!$E$3:$E$66,MATCH(RIGHT(L95,255),RIGHT('Disaggregation Records'!$D$3:$D$66,255),0))=0,"",INDEX('Disaggregation Records'!$E$3:$E$66,MATCH(RIGHT(L95,255),RIGHT('Disaggregation Records'!$D$3:$D$66,255),0))),"")</f>
        <v/>
      </c>
      <c r="D95" s="311" t="str">
        <f t="array" ref="D95">IFERROR(IF(INDEX('Disaggregation Records'!$F$3:$F$66,MATCH(RIGHT(L95,255),RIGHT('Disaggregation Records'!$D$3:$D$66,255),0))=0,"",INDEX('Disaggregation Records'!$F$3:$F$66,MATCH(RIGHT(L95,255),RIGHT('Disaggregation Records'!$D$3:$D$66,255),0))),"")</f>
        <v/>
      </c>
      <c r="E95" s="312"/>
      <c r="F95" s="313"/>
      <c r="G95" s="313"/>
      <c r="H95" s="313"/>
      <c r="I95" s="694"/>
      <c r="J95" s="694" t="s">
        <v>935</v>
      </c>
      <c r="K95" s="695">
        <f t="shared" si="3"/>
        <v>87</v>
      </c>
      <c r="L95" s="696" t="str">
        <f t="shared" si="4"/>
        <v/>
      </c>
      <c r="M95" s="694" t="str">
        <f t="shared" si="5"/>
        <v/>
      </c>
      <c r="N95" s="697"/>
      <c r="O95" s="698" t="s">
        <v>2153</v>
      </c>
      <c r="P95" s="194"/>
      <c r="Q95" s="193"/>
      <c r="U95" s="271"/>
      <c r="V95" s="917"/>
      <c r="AF95" s="507"/>
      <c r="AG95" s="507"/>
      <c r="AH95" s="465"/>
      <c r="AI95" s="465"/>
      <c r="AJ95" s="465"/>
      <c r="AK95" s="465"/>
      <c r="AL95" s="465"/>
      <c r="AM95" s="465"/>
      <c r="AN95" s="465"/>
      <c r="AO95" s="465"/>
      <c r="AP95" s="465"/>
    </row>
    <row r="96" spans="1:42" ht="37.15" customHeight="1" x14ac:dyDescent="0.35">
      <c r="A96" s="310">
        <v>9</v>
      </c>
      <c r="B96" s="311" t="str">
        <f>IFERROR(VLOOKUP(A96,'Impact Indicators - Section B'!$A$8:$AN$26,19,FALSE),"")</f>
        <v/>
      </c>
      <c r="C96" s="311" t="str">
        <f t="array" ref="C96">IFERROR(IF(INDEX('Disaggregation Records'!$E$3:$E$66,MATCH(RIGHT(L96,255),RIGHT('Disaggregation Records'!$D$3:$D$66,255),0))=0,"",INDEX('Disaggregation Records'!$E$3:$E$66,MATCH(RIGHT(L96,255),RIGHT('Disaggregation Records'!$D$3:$D$66,255),0))),"")</f>
        <v/>
      </c>
      <c r="D96" s="311" t="str">
        <f t="array" ref="D96">IFERROR(IF(INDEX('Disaggregation Records'!$F$3:$F$66,MATCH(RIGHT(L96,255),RIGHT('Disaggregation Records'!$D$3:$D$66,255),0))=0,"",INDEX('Disaggregation Records'!$F$3:$F$66,MATCH(RIGHT(L96,255),RIGHT('Disaggregation Records'!$D$3:$D$66,255),0))),"")</f>
        <v/>
      </c>
      <c r="E96" s="312"/>
      <c r="F96" s="313"/>
      <c r="G96" s="313"/>
      <c r="H96" s="313"/>
      <c r="I96" s="694"/>
      <c r="J96" s="694" t="s">
        <v>935</v>
      </c>
      <c r="K96" s="695">
        <f t="shared" si="3"/>
        <v>88</v>
      </c>
      <c r="L96" s="696" t="str">
        <f t="shared" si="4"/>
        <v/>
      </c>
      <c r="M96" s="694" t="str">
        <f t="shared" si="5"/>
        <v/>
      </c>
      <c r="N96" s="697"/>
      <c r="O96" s="698" t="s">
        <v>2154</v>
      </c>
      <c r="P96" s="194"/>
      <c r="Q96" s="193"/>
      <c r="U96" s="271"/>
      <c r="V96" s="917"/>
      <c r="AF96" s="507"/>
      <c r="AG96" s="507"/>
      <c r="AH96" s="465"/>
      <c r="AI96" s="465"/>
      <c r="AJ96" s="465"/>
      <c r="AK96" s="465"/>
      <c r="AL96" s="465"/>
      <c r="AM96" s="465"/>
      <c r="AN96" s="465"/>
      <c r="AO96" s="465"/>
      <c r="AP96" s="465"/>
    </row>
    <row r="97" spans="1:42" ht="37.15" customHeight="1" x14ac:dyDescent="0.35">
      <c r="A97" s="310">
        <v>9</v>
      </c>
      <c r="B97" s="311" t="str">
        <f>IFERROR(VLOOKUP(A97,'Impact Indicators - Section B'!$A$8:$AN$26,19,FALSE),"")</f>
        <v/>
      </c>
      <c r="C97" s="311" t="str">
        <f t="array" ref="C97">IFERROR(IF(INDEX('Disaggregation Records'!$E$3:$E$66,MATCH(RIGHT(L97,255),RIGHT('Disaggregation Records'!$D$3:$D$66,255),0))=0,"",INDEX('Disaggregation Records'!$E$3:$E$66,MATCH(RIGHT(L97,255),RIGHT('Disaggregation Records'!$D$3:$D$66,255),0))),"")</f>
        <v/>
      </c>
      <c r="D97" s="311" t="str">
        <f t="array" ref="D97">IFERROR(IF(INDEX('Disaggregation Records'!$F$3:$F$66,MATCH(RIGHT(L97,255),RIGHT('Disaggregation Records'!$D$3:$D$66,255),0))=0,"",INDEX('Disaggregation Records'!$F$3:$F$66,MATCH(RIGHT(L97,255),RIGHT('Disaggregation Records'!$D$3:$D$66,255),0))),"")</f>
        <v/>
      </c>
      <c r="E97" s="312"/>
      <c r="F97" s="313"/>
      <c r="G97" s="313"/>
      <c r="H97" s="313"/>
      <c r="I97" s="694"/>
      <c r="J97" s="694" t="s">
        <v>935</v>
      </c>
      <c r="K97" s="695">
        <f t="shared" si="3"/>
        <v>89</v>
      </c>
      <c r="L97" s="696" t="str">
        <f t="shared" si="4"/>
        <v/>
      </c>
      <c r="M97" s="694" t="str">
        <f t="shared" si="5"/>
        <v/>
      </c>
      <c r="N97" s="697"/>
      <c r="O97" s="698" t="s">
        <v>2155</v>
      </c>
      <c r="P97" s="194"/>
      <c r="Q97" s="193"/>
      <c r="U97" s="271"/>
      <c r="V97" s="917"/>
      <c r="AF97" s="507"/>
      <c r="AG97" s="507"/>
      <c r="AH97" s="465"/>
      <c r="AI97" s="465"/>
      <c r="AJ97" s="465"/>
      <c r="AK97" s="465"/>
      <c r="AL97" s="465"/>
      <c r="AM97" s="465"/>
      <c r="AN97" s="465"/>
      <c r="AO97" s="465"/>
      <c r="AP97" s="465"/>
    </row>
    <row r="98" spans="1:42" ht="37.15" customHeight="1" x14ac:dyDescent="0.35">
      <c r="A98" s="310">
        <v>9</v>
      </c>
      <c r="B98" s="311" t="str">
        <f>IFERROR(VLOOKUP(A98,'Impact Indicators - Section B'!$A$8:$AN$26,19,FALSE),"")</f>
        <v/>
      </c>
      <c r="C98" s="311" t="str">
        <f t="array" ref="C98">IFERROR(IF(INDEX('Disaggregation Records'!$E$3:$E$66,MATCH(RIGHT(L98,255),RIGHT('Disaggregation Records'!$D$3:$D$66,255),0))=0,"",INDEX('Disaggregation Records'!$E$3:$E$66,MATCH(RIGHT(L98,255),RIGHT('Disaggregation Records'!$D$3:$D$66,255),0))),"")</f>
        <v/>
      </c>
      <c r="D98" s="311" t="str">
        <f t="array" ref="D98">IFERROR(IF(INDEX('Disaggregation Records'!$F$3:$F$66,MATCH(RIGHT(L98,255),RIGHT('Disaggregation Records'!$D$3:$D$66,255),0))=0,"",INDEX('Disaggregation Records'!$F$3:$F$66,MATCH(RIGHT(L98,255),RIGHT('Disaggregation Records'!$D$3:$D$66,255),0))),"")</f>
        <v/>
      </c>
      <c r="E98" s="312"/>
      <c r="F98" s="313"/>
      <c r="G98" s="313"/>
      <c r="H98" s="313"/>
      <c r="I98" s="694"/>
      <c r="J98" s="694" t="s">
        <v>935</v>
      </c>
      <c r="K98" s="695">
        <f t="shared" si="3"/>
        <v>90</v>
      </c>
      <c r="L98" s="696" t="str">
        <f t="shared" si="4"/>
        <v/>
      </c>
      <c r="M98" s="694" t="str">
        <f t="shared" si="5"/>
        <v/>
      </c>
      <c r="N98" s="697"/>
      <c r="O98" s="698" t="s">
        <v>2156</v>
      </c>
      <c r="P98" s="194"/>
      <c r="Q98" s="193"/>
      <c r="U98" s="271"/>
      <c r="V98" s="917"/>
      <c r="AF98" s="507"/>
      <c r="AG98" s="507"/>
      <c r="AH98" s="465"/>
      <c r="AI98" s="465"/>
      <c r="AJ98" s="465"/>
      <c r="AK98" s="465"/>
      <c r="AL98" s="465"/>
      <c r="AM98" s="465"/>
      <c r="AN98" s="465"/>
      <c r="AO98" s="465"/>
      <c r="AP98" s="465"/>
    </row>
    <row r="99" spans="1:42" ht="37.15" customHeight="1" x14ac:dyDescent="0.35">
      <c r="A99" s="310">
        <v>10</v>
      </c>
      <c r="B99" s="311" t="str">
        <f>IFERROR(VLOOKUP(A99,'Impact Indicators - Section B'!$A$8:$AN$26,19,FALSE),"")</f>
        <v/>
      </c>
      <c r="C99" s="311" t="str">
        <f t="array" ref="C99">IFERROR(IF(INDEX('Disaggregation Records'!$E$3:$E$66,MATCH(RIGHT(L99,255),RIGHT('Disaggregation Records'!$D$3:$D$66,255),0))=0,"",INDEX('Disaggregation Records'!$E$3:$E$66,MATCH(RIGHT(L99,255),RIGHT('Disaggregation Records'!$D$3:$D$66,255),0))),"")</f>
        <v/>
      </c>
      <c r="D99" s="311" t="str">
        <f t="array" ref="D99">IFERROR(IF(INDEX('Disaggregation Records'!$F$3:$F$66,MATCH(RIGHT(L99,255),RIGHT('Disaggregation Records'!$D$3:$D$66,255),0))=0,"",INDEX('Disaggregation Records'!$F$3:$F$66,MATCH(RIGHT(L99,255),RIGHT('Disaggregation Records'!$D$3:$D$66,255),0))),"")</f>
        <v/>
      </c>
      <c r="E99" s="312"/>
      <c r="F99" s="313"/>
      <c r="G99" s="313"/>
      <c r="H99" s="313"/>
      <c r="I99" s="694"/>
      <c r="J99" s="694" t="s">
        <v>936</v>
      </c>
      <c r="K99" s="695">
        <f t="shared" si="3"/>
        <v>91</v>
      </c>
      <c r="L99" s="696" t="str">
        <f t="shared" si="4"/>
        <v/>
      </c>
      <c r="M99" s="694" t="str">
        <f t="shared" si="5"/>
        <v/>
      </c>
      <c r="N99" s="697"/>
      <c r="O99" s="698" t="s">
        <v>2157</v>
      </c>
      <c r="P99" s="194"/>
      <c r="Q99" s="193"/>
      <c r="U99" s="271"/>
      <c r="V99" s="917"/>
      <c r="AF99" s="507"/>
      <c r="AG99" s="507"/>
      <c r="AH99" s="465"/>
      <c r="AI99" s="465"/>
      <c r="AJ99" s="465"/>
      <c r="AK99" s="465"/>
      <c r="AL99" s="465"/>
      <c r="AM99" s="465"/>
      <c r="AN99" s="465"/>
      <c r="AO99" s="465"/>
      <c r="AP99" s="465"/>
    </row>
    <row r="100" spans="1:42" ht="37.15" customHeight="1" x14ac:dyDescent="0.35">
      <c r="A100" s="310">
        <v>10</v>
      </c>
      <c r="B100" s="311" t="str">
        <f>IFERROR(VLOOKUP(A100,'Impact Indicators - Section B'!$A$8:$AN$26,19,FALSE),"")</f>
        <v/>
      </c>
      <c r="C100" s="311" t="str">
        <f t="array" ref="C100">IFERROR(IF(INDEX('Disaggregation Records'!$E$3:$E$66,MATCH(RIGHT(L100,255),RIGHT('Disaggregation Records'!$D$3:$D$66,255),0))=0,"",INDEX('Disaggregation Records'!$E$3:$E$66,MATCH(RIGHT(L100,255),RIGHT('Disaggregation Records'!$D$3:$D$66,255),0))),"")</f>
        <v/>
      </c>
      <c r="D100" s="311" t="str">
        <f t="array" ref="D100">IFERROR(IF(INDEX('Disaggregation Records'!$F$3:$F$66,MATCH(RIGHT(L100,255),RIGHT('Disaggregation Records'!$D$3:$D$66,255),0))=0,"",INDEX('Disaggregation Records'!$F$3:$F$66,MATCH(RIGHT(L100,255),RIGHT('Disaggregation Records'!$D$3:$D$66,255),0))),"")</f>
        <v/>
      </c>
      <c r="E100" s="312"/>
      <c r="F100" s="313"/>
      <c r="G100" s="313"/>
      <c r="H100" s="313"/>
      <c r="I100" s="694"/>
      <c r="J100" s="694" t="s">
        <v>936</v>
      </c>
      <c r="K100" s="695">
        <f t="shared" si="3"/>
        <v>92</v>
      </c>
      <c r="L100" s="696" t="str">
        <f t="shared" si="4"/>
        <v/>
      </c>
      <c r="M100" s="694" t="str">
        <f t="shared" si="5"/>
        <v/>
      </c>
      <c r="N100" s="697"/>
      <c r="O100" s="698" t="s">
        <v>2158</v>
      </c>
      <c r="P100" s="194"/>
      <c r="Q100" s="193"/>
      <c r="U100" s="271"/>
      <c r="V100" s="917"/>
      <c r="AF100" s="507"/>
      <c r="AG100" s="507"/>
      <c r="AH100" s="465"/>
      <c r="AI100" s="465"/>
      <c r="AJ100" s="465"/>
      <c r="AK100" s="465"/>
      <c r="AL100" s="465"/>
      <c r="AM100" s="465"/>
      <c r="AN100" s="465"/>
      <c r="AO100" s="465"/>
      <c r="AP100" s="465"/>
    </row>
    <row r="101" spans="1:42" ht="37.15" customHeight="1" x14ac:dyDescent="0.35">
      <c r="A101" s="310">
        <v>10</v>
      </c>
      <c r="B101" s="311" t="str">
        <f>IFERROR(VLOOKUP(A101,'Impact Indicators - Section B'!$A$8:$AN$26,19,FALSE),"")</f>
        <v/>
      </c>
      <c r="C101" s="311" t="str">
        <f t="array" ref="C101">IFERROR(IF(INDEX('Disaggregation Records'!$E$3:$E$66,MATCH(RIGHT(L101,255),RIGHT('Disaggregation Records'!$D$3:$D$66,255),0))=0,"",INDEX('Disaggregation Records'!$E$3:$E$66,MATCH(RIGHT(L101,255),RIGHT('Disaggregation Records'!$D$3:$D$66,255),0))),"")</f>
        <v/>
      </c>
      <c r="D101" s="311" t="str">
        <f t="array" ref="D101">IFERROR(IF(INDEX('Disaggregation Records'!$F$3:$F$66,MATCH(RIGHT(L101,255),RIGHT('Disaggregation Records'!$D$3:$D$66,255),0))=0,"",INDEX('Disaggregation Records'!$F$3:$F$66,MATCH(RIGHT(L101,255),RIGHT('Disaggregation Records'!$D$3:$D$66,255),0))),"")</f>
        <v/>
      </c>
      <c r="E101" s="312"/>
      <c r="F101" s="313"/>
      <c r="G101" s="313"/>
      <c r="H101" s="313"/>
      <c r="I101" s="694"/>
      <c r="J101" s="694" t="s">
        <v>936</v>
      </c>
      <c r="K101" s="695">
        <f t="shared" si="3"/>
        <v>93</v>
      </c>
      <c r="L101" s="696" t="str">
        <f t="shared" si="4"/>
        <v/>
      </c>
      <c r="M101" s="694" t="str">
        <f t="shared" si="5"/>
        <v/>
      </c>
      <c r="N101" s="697"/>
      <c r="O101" s="698" t="s">
        <v>2159</v>
      </c>
      <c r="P101" s="194"/>
      <c r="Q101" s="193"/>
      <c r="U101" s="271"/>
      <c r="V101" s="917"/>
      <c r="AF101" s="507"/>
      <c r="AG101" s="507"/>
      <c r="AH101" s="465"/>
      <c r="AI101" s="465"/>
      <c r="AJ101" s="465"/>
      <c r="AK101" s="465"/>
      <c r="AL101" s="465"/>
      <c r="AM101" s="465"/>
      <c r="AN101" s="465"/>
      <c r="AO101" s="465"/>
      <c r="AP101" s="465"/>
    </row>
    <row r="102" spans="1:42" ht="37.15" customHeight="1" x14ac:dyDescent="0.35">
      <c r="A102" s="310">
        <v>10</v>
      </c>
      <c r="B102" s="311" t="str">
        <f>IFERROR(VLOOKUP(A102,'Impact Indicators - Section B'!$A$8:$AN$26,19,FALSE),"")</f>
        <v/>
      </c>
      <c r="C102" s="311" t="str">
        <f t="array" ref="C102">IFERROR(IF(INDEX('Disaggregation Records'!$E$3:$E$66,MATCH(RIGHT(L102,255),RIGHT('Disaggregation Records'!$D$3:$D$66,255),0))=0,"",INDEX('Disaggregation Records'!$E$3:$E$66,MATCH(RIGHT(L102,255),RIGHT('Disaggregation Records'!$D$3:$D$66,255),0))),"")</f>
        <v/>
      </c>
      <c r="D102" s="311" t="str">
        <f t="array" ref="D102">IFERROR(IF(INDEX('Disaggregation Records'!$F$3:$F$66,MATCH(RIGHT(L102,255),RIGHT('Disaggregation Records'!$D$3:$D$66,255),0))=0,"",INDEX('Disaggregation Records'!$F$3:$F$66,MATCH(RIGHT(L102,255),RIGHT('Disaggregation Records'!$D$3:$D$66,255),0))),"")</f>
        <v/>
      </c>
      <c r="E102" s="312"/>
      <c r="F102" s="313"/>
      <c r="G102" s="313"/>
      <c r="H102" s="313"/>
      <c r="I102" s="694"/>
      <c r="J102" s="694" t="s">
        <v>936</v>
      </c>
      <c r="K102" s="695">
        <f t="shared" si="3"/>
        <v>94</v>
      </c>
      <c r="L102" s="696" t="str">
        <f t="shared" si="4"/>
        <v/>
      </c>
      <c r="M102" s="694" t="str">
        <f t="shared" si="5"/>
        <v/>
      </c>
      <c r="N102" s="697"/>
      <c r="O102" s="698" t="s">
        <v>2160</v>
      </c>
      <c r="P102" s="194"/>
      <c r="Q102" s="193"/>
      <c r="U102" s="271"/>
      <c r="V102" s="917"/>
      <c r="AF102" s="507"/>
      <c r="AG102" s="507"/>
      <c r="AH102" s="465"/>
      <c r="AI102" s="465"/>
      <c r="AJ102" s="465"/>
      <c r="AK102" s="465"/>
      <c r="AL102" s="465"/>
      <c r="AM102" s="465"/>
      <c r="AN102" s="465"/>
      <c r="AO102" s="465"/>
      <c r="AP102" s="465"/>
    </row>
    <row r="103" spans="1:42" ht="37.15" customHeight="1" x14ac:dyDescent="0.35">
      <c r="A103" s="310">
        <v>10</v>
      </c>
      <c r="B103" s="311" t="str">
        <f>IFERROR(VLOOKUP(A103,'Impact Indicators - Section B'!$A$8:$AN$26,19,FALSE),"")</f>
        <v/>
      </c>
      <c r="C103" s="311" t="str">
        <f t="array" ref="C103">IFERROR(IF(INDEX('Disaggregation Records'!$E$3:$E$66,MATCH(RIGHT(L103,255),RIGHT('Disaggregation Records'!$D$3:$D$66,255),0))=0,"",INDEX('Disaggregation Records'!$E$3:$E$66,MATCH(RIGHT(L103,255),RIGHT('Disaggregation Records'!$D$3:$D$66,255),0))),"")</f>
        <v/>
      </c>
      <c r="D103" s="311" t="str">
        <f t="array" ref="D103">IFERROR(IF(INDEX('Disaggregation Records'!$F$3:$F$66,MATCH(RIGHT(L103,255),RIGHT('Disaggregation Records'!$D$3:$D$66,255),0))=0,"",INDEX('Disaggregation Records'!$F$3:$F$66,MATCH(RIGHT(L103,255),RIGHT('Disaggregation Records'!$D$3:$D$66,255),0))),"")</f>
        <v/>
      </c>
      <c r="E103" s="312"/>
      <c r="F103" s="313"/>
      <c r="G103" s="313"/>
      <c r="H103" s="313"/>
      <c r="I103" s="694"/>
      <c r="J103" s="694" t="s">
        <v>936</v>
      </c>
      <c r="K103" s="695">
        <f t="shared" si="3"/>
        <v>95</v>
      </c>
      <c r="L103" s="696" t="str">
        <f t="shared" si="4"/>
        <v/>
      </c>
      <c r="M103" s="694" t="str">
        <f t="shared" si="5"/>
        <v/>
      </c>
      <c r="N103" s="697"/>
      <c r="O103" s="698" t="s">
        <v>2161</v>
      </c>
      <c r="P103" s="194"/>
      <c r="Q103" s="193"/>
      <c r="U103" s="271"/>
      <c r="V103" s="917"/>
      <c r="AF103" s="507"/>
      <c r="AG103" s="507"/>
      <c r="AH103" s="465"/>
      <c r="AI103" s="465"/>
      <c r="AJ103" s="465"/>
      <c r="AK103" s="465"/>
      <c r="AL103" s="465"/>
      <c r="AM103" s="465"/>
      <c r="AN103" s="465"/>
      <c r="AO103" s="465"/>
      <c r="AP103" s="465"/>
    </row>
    <row r="104" spans="1:42" ht="37.15" customHeight="1" x14ac:dyDescent="0.35">
      <c r="A104" s="310">
        <v>10</v>
      </c>
      <c r="B104" s="311" t="str">
        <f>IFERROR(VLOOKUP(A104,'Impact Indicators - Section B'!$A$8:$AN$26,19,FALSE),"")</f>
        <v/>
      </c>
      <c r="C104" s="311" t="str">
        <f t="array" ref="C104">IFERROR(IF(INDEX('Disaggregation Records'!$E$3:$E$66,MATCH(RIGHT(L104,255),RIGHT('Disaggregation Records'!$D$3:$D$66,255),0))=0,"",INDEX('Disaggregation Records'!$E$3:$E$66,MATCH(RIGHT(L104,255),RIGHT('Disaggregation Records'!$D$3:$D$66,255),0))),"")</f>
        <v/>
      </c>
      <c r="D104" s="311" t="str">
        <f t="array" ref="D104">IFERROR(IF(INDEX('Disaggregation Records'!$F$3:$F$66,MATCH(RIGHT(L104,255),RIGHT('Disaggregation Records'!$D$3:$D$66,255),0))=0,"",INDEX('Disaggregation Records'!$F$3:$F$66,MATCH(RIGHT(L104,255),RIGHT('Disaggregation Records'!$D$3:$D$66,255),0))),"")</f>
        <v/>
      </c>
      <c r="E104" s="312"/>
      <c r="F104" s="313"/>
      <c r="G104" s="313"/>
      <c r="H104" s="313"/>
      <c r="I104" s="694"/>
      <c r="J104" s="694" t="s">
        <v>936</v>
      </c>
      <c r="K104" s="695">
        <f t="shared" si="3"/>
        <v>96</v>
      </c>
      <c r="L104" s="696" t="str">
        <f t="shared" si="4"/>
        <v/>
      </c>
      <c r="M104" s="694" t="str">
        <f t="shared" si="5"/>
        <v/>
      </c>
      <c r="N104" s="697"/>
      <c r="O104" s="698" t="s">
        <v>2162</v>
      </c>
      <c r="P104" s="194"/>
      <c r="Q104" s="193"/>
      <c r="U104" s="271"/>
      <c r="V104" s="917"/>
      <c r="AF104" s="507"/>
      <c r="AG104" s="507"/>
      <c r="AH104" s="465"/>
      <c r="AI104" s="465"/>
      <c r="AJ104" s="465"/>
      <c r="AK104" s="465"/>
      <c r="AL104" s="465"/>
      <c r="AM104" s="465"/>
      <c r="AN104" s="465"/>
      <c r="AO104" s="465"/>
      <c r="AP104" s="465"/>
    </row>
    <row r="105" spans="1:42" ht="37.15" customHeight="1" x14ac:dyDescent="0.35">
      <c r="A105" s="310">
        <v>10</v>
      </c>
      <c r="B105" s="311" t="str">
        <f>IFERROR(VLOOKUP(A105,'Impact Indicators - Section B'!$A$8:$AN$26,19,FALSE),"")</f>
        <v/>
      </c>
      <c r="C105" s="311" t="str">
        <f t="array" ref="C105">IFERROR(IF(INDEX('Disaggregation Records'!$E$3:$E$66,MATCH(RIGHT(L105,255),RIGHT('Disaggregation Records'!$D$3:$D$66,255),0))=0,"",INDEX('Disaggregation Records'!$E$3:$E$66,MATCH(RIGHT(L105,255),RIGHT('Disaggregation Records'!$D$3:$D$66,255),0))),"")</f>
        <v/>
      </c>
      <c r="D105" s="311" t="str">
        <f t="array" ref="D105">IFERROR(IF(INDEX('Disaggregation Records'!$F$3:$F$66,MATCH(RIGHT(L105,255),RIGHT('Disaggregation Records'!$D$3:$D$66,255),0))=0,"",INDEX('Disaggregation Records'!$F$3:$F$66,MATCH(RIGHT(L105,255),RIGHT('Disaggregation Records'!$D$3:$D$66,255),0))),"")</f>
        <v/>
      </c>
      <c r="E105" s="312"/>
      <c r="F105" s="313"/>
      <c r="G105" s="313"/>
      <c r="H105" s="313"/>
      <c r="I105" s="694"/>
      <c r="J105" s="694" t="s">
        <v>936</v>
      </c>
      <c r="K105" s="695">
        <f t="shared" si="3"/>
        <v>97</v>
      </c>
      <c r="L105" s="696" t="str">
        <f t="shared" si="4"/>
        <v/>
      </c>
      <c r="M105" s="694" t="str">
        <f t="shared" si="5"/>
        <v/>
      </c>
      <c r="N105" s="697"/>
      <c r="O105" s="698" t="s">
        <v>2163</v>
      </c>
      <c r="P105" s="194"/>
      <c r="Q105" s="193"/>
      <c r="U105" s="271"/>
      <c r="V105" s="917"/>
      <c r="AF105" s="507"/>
      <c r="AG105" s="507"/>
      <c r="AH105" s="465"/>
      <c r="AI105" s="465"/>
      <c r="AJ105" s="465"/>
      <c r="AK105" s="465"/>
      <c r="AL105" s="465"/>
      <c r="AM105" s="465"/>
      <c r="AN105" s="465"/>
      <c r="AO105" s="465"/>
      <c r="AP105" s="465"/>
    </row>
    <row r="106" spans="1:42" ht="37.15" customHeight="1" x14ac:dyDescent="0.35">
      <c r="A106" s="310">
        <v>10</v>
      </c>
      <c r="B106" s="311" t="str">
        <f>IFERROR(VLOOKUP(A106,'Impact Indicators - Section B'!$A$8:$AN$26,19,FALSE),"")</f>
        <v/>
      </c>
      <c r="C106" s="311" t="str">
        <f t="array" ref="C106">IFERROR(IF(INDEX('Disaggregation Records'!$E$3:$E$66,MATCH(RIGHT(L106,255),RIGHT('Disaggregation Records'!$D$3:$D$66,255),0))=0,"",INDEX('Disaggregation Records'!$E$3:$E$66,MATCH(RIGHT(L106,255),RIGHT('Disaggregation Records'!$D$3:$D$66,255),0))),"")</f>
        <v/>
      </c>
      <c r="D106" s="311" t="str">
        <f t="array" ref="D106">IFERROR(IF(INDEX('Disaggregation Records'!$F$3:$F$66,MATCH(RIGHT(L106,255),RIGHT('Disaggregation Records'!$D$3:$D$66,255),0))=0,"",INDEX('Disaggregation Records'!$F$3:$F$66,MATCH(RIGHT(L106,255),RIGHT('Disaggregation Records'!$D$3:$D$66,255),0))),"")</f>
        <v/>
      </c>
      <c r="E106" s="312"/>
      <c r="F106" s="313"/>
      <c r="G106" s="313"/>
      <c r="H106" s="313"/>
      <c r="I106" s="694"/>
      <c r="J106" s="694" t="s">
        <v>936</v>
      </c>
      <c r="K106" s="695">
        <f t="shared" si="3"/>
        <v>98</v>
      </c>
      <c r="L106" s="696" t="str">
        <f t="shared" si="4"/>
        <v/>
      </c>
      <c r="M106" s="694" t="str">
        <f t="shared" si="5"/>
        <v/>
      </c>
      <c r="N106" s="697"/>
      <c r="O106" s="698" t="s">
        <v>2164</v>
      </c>
      <c r="P106" s="194"/>
      <c r="Q106" s="193"/>
      <c r="U106" s="271"/>
      <c r="V106" s="917"/>
      <c r="AF106" s="507"/>
      <c r="AG106" s="507"/>
      <c r="AH106" s="465"/>
      <c r="AI106" s="465"/>
      <c r="AJ106" s="465"/>
      <c r="AK106" s="465"/>
      <c r="AL106" s="465"/>
      <c r="AM106" s="465"/>
      <c r="AN106" s="465"/>
      <c r="AO106" s="465"/>
      <c r="AP106" s="465"/>
    </row>
    <row r="107" spans="1:42" ht="37.15" customHeight="1" x14ac:dyDescent="0.35">
      <c r="A107" s="310">
        <v>10</v>
      </c>
      <c r="B107" s="311" t="str">
        <f>IFERROR(VLOOKUP(A107,'Impact Indicators - Section B'!$A$8:$AN$26,19,FALSE),"")</f>
        <v/>
      </c>
      <c r="C107" s="311" t="str">
        <f t="array" ref="C107">IFERROR(IF(INDEX('Disaggregation Records'!$E$3:$E$66,MATCH(RIGHT(L107,255),RIGHT('Disaggregation Records'!$D$3:$D$66,255),0))=0,"",INDEX('Disaggregation Records'!$E$3:$E$66,MATCH(RIGHT(L107,255),RIGHT('Disaggregation Records'!$D$3:$D$66,255),0))),"")</f>
        <v/>
      </c>
      <c r="D107" s="311" t="str">
        <f t="array" ref="D107">IFERROR(IF(INDEX('Disaggregation Records'!$F$3:$F$66,MATCH(RIGHT(L107,255),RIGHT('Disaggregation Records'!$D$3:$D$66,255),0))=0,"",INDEX('Disaggregation Records'!$F$3:$F$66,MATCH(RIGHT(L107,255),RIGHT('Disaggregation Records'!$D$3:$D$66,255),0))),"")</f>
        <v/>
      </c>
      <c r="E107" s="312"/>
      <c r="F107" s="313"/>
      <c r="G107" s="313"/>
      <c r="H107" s="313"/>
      <c r="I107" s="694"/>
      <c r="J107" s="694" t="s">
        <v>936</v>
      </c>
      <c r="K107" s="695">
        <f t="shared" si="3"/>
        <v>99</v>
      </c>
      <c r="L107" s="696" t="str">
        <f t="shared" si="4"/>
        <v/>
      </c>
      <c r="M107" s="694" t="str">
        <f t="shared" si="5"/>
        <v/>
      </c>
      <c r="N107" s="697"/>
      <c r="O107" s="698" t="s">
        <v>2165</v>
      </c>
      <c r="P107" s="194"/>
      <c r="Q107" s="193"/>
      <c r="U107" s="271"/>
      <c r="V107" s="917"/>
      <c r="AF107" s="507"/>
      <c r="AG107" s="507"/>
      <c r="AH107" s="465"/>
      <c r="AI107" s="465"/>
      <c r="AJ107" s="465"/>
      <c r="AK107" s="465"/>
      <c r="AL107" s="465"/>
      <c r="AM107" s="465"/>
      <c r="AN107" s="465"/>
      <c r="AO107" s="465"/>
      <c r="AP107" s="465"/>
    </row>
    <row r="108" spans="1:42" ht="37.15" customHeight="1" x14ac:dyDescent="0.35">
      <c r="A108" s="310">
        <v>10</v>
      </c>
      <c r="B108" s="311" t="str">
        <f>IFERROR(VLOOKUP(A108,'Impact Indicators - Section B'!$A$8:$AN$26,19,FALSE),"")</f>
        <v/>
      </c>
      <c r="C108" s="311" t="str">
        <f t="array" ref="C108">IFERROR(IF(INDEX('Disaggregation Records'!$E$3:$E$66,MATCH(RIGHT(L108,255),RIGHT('Disaggregation Records'!$D$3:$D$66,255),0))=0,"",INDEX('Disaggregation Records'!$E$3:$E$66,MATCH(RIGHT(L108,255),RIGHT('Disaggregation Records'!$D$3:$D$66,255),0))),"")</f>
        <v/>
      </c>
      <c r="D108" s="311" t="str">
        <f t="array" ref="D108">IFERROR(IF(INDEX('Disaggregation Records'!$F$3:$F$66,MATCH(RIGHT(L108,255),RIGHT('Disaggregation Records'!$D$3:$D$66,255),0))=0,"",INDEX('Disaggregation Records'!$F$3:$F$66,MATCH(RIGHT(L108,255),RIGHT('Disaggregation Records'!$D$3:$D$66,255),0))),"")</f>
        <v/>
      </c>
      <c r="E108" s="312"/>
      <c r="F108" s="313"/>
      <c r="G108" s="313"/>
      <c r="H108" s="313"/>
      <c r="I108" s="694"/>
      <c r="J108" s="694" t="s">
        <v>936</v>
      </c>
      <c r="K108" s="695">
        <f t="shared" si="3"/>
        <v>100</v>
      </c>
      <c r="L108" s="696" t="str">
        <f t="shared" si="4"/>
        <v/>
      </c>
      <c r="M108" s="694" t="str">
        <f t="shared" si="5"/>
        <v/>
      </c>
      <c r="N108" s="697"/>
      <c r="O108" s="698" t="s">
        <v>2166</v>
      </c>
      <c r="P108" s="194"/>
      <c r="Q108" s="193"/>
      <c r="U108" s="271"/>
      <c r="V108" s="917"/>
      <c r="AF108" s="507"/>
      <c r="AG108" s="507"/>
      <c r="AH108" s="465"/>
      <c r="AI108" s="465"/>
      <c r="AJ108" s="465"/>
      <c r="AK108" s="465"/>
      <c r="AL108" s="465"/>
      <c r="AM108" s="465"/>
      <c r="AN108" s="465"/>
      <c r="AO108" s="465"/>
      <c r="AP108" s="465"/>
    </row>
    <row r="109" spans="1:42" ht="37.15" customHeight="1" x14ac:dyDescent="0.35">
      <c r="A109" s="310">
        <v>11</v>
      </c>
      <c r="B109" s="311" t="str">
        <f>IFERROR(VLOOKUP(A109,'Impact Indicators - Section B'!$A$8:$AN$26,19,FALSE),"")</f>
        <v/>
      </c>
      <c r="C109" s="311" t="str">
        <f t="array" ref="C109">IFERROR(IF(INDEX('Disaggregation Records'!$E$3:$E$66,MATCH(RIGHT(L109,255),RIGHT('Disaggregation Records'!$D$3:$D$66,255),0))=0,"",INDEX('Disaggregation Records'!$E$3:$E$66,MATCH(RIGHT(L109,255),RIGHT('Disaggregation Records'!$D$3:$D$66,255),0))),"")</f>
        <v/>
      </c>
      <c r="D109" s="311" t="str">
        <f t="array" ref="D109">IFERROR(IF(INDEX('Disaggregation Records'!$F$3:$F$66,MATCH(RIGHT(L109,255),RIGHT('Disaggregation Records'!$D$3:$D$66,255),0))=0,"",INDEX('Disaggregation Records'!$F$3:$F$66,MATCH(RIGHT(L109,255),RIGHT('Disaggregation Records'!$D$3:$D$66,255),0))),"")</f>
        <v/>
      </c>
      <c r="E109" s="312"/>
      <c r="F109" s="313"/>
      <c r="G109" s="313"/>
      <c r="H109" s="313"/>
      <c r="I109" s="694"/>
      <c r="J109" s="694" t="s">
        <v>937</v>
      </c>
      <c r="K109" s="695">
        <f t="shared" si="3"/>
        <v>101</v>
      </c>
      <c r="L109" s="696" t="str">
        <f t="shared" si="4"/>
        <v/>
      </c>
      <c r="M109" s="694" t="str">
        <f t="shared" si="5"/>
        <v/>
      </c>
      <c r="N109" s="697"/>
      <c r="O109" s="698" t="s">
        <v>2167</v>
      </c>
      <c r="P109" s="194"/>
      <c r="Q109" s="193"/>
      <c r="U109" s="271"/>
      <c r="V109" s="917"/>
      <c r="AF109" s="507"/>
      <c r="AG109" s="507"/>
      <c r="AH109" s="465"/>
      <c r="AI109" s="465"/>
      <c r="AJ109" s="465"/>
      <c r="AK109" s="465"/>
      <c r="AL109" s="465"/>
      <c r="AM109" s="465"/>
      <c r="AN109" s="465"/>
      <c r="AO109" s="465"/>
      <c r="AP109" s="465"/>
    </row>
    <row r="110" spans="1:42" ht="37.15" customHeight="1" x14ac:dyDescent="0.35">
      <c r="A110" s="310">
        <v>11</v>
      </c>
      <c r="B110" s="311" t="str">
        <f>IFERROR(VLOOKUP(A110,'Impact Indicators - Section B'!$A$8:$AN$26,19,FALSE),"")</f>
        <v/>
      </c>
      <c r="C110" s="311" t="str">
        <f t="array" ref="C110">IFERROR(IF(INDEX('Disaggregation Records'!$E$3:$E$66,MATCH(RIGHT(L110,255),RIGHT('Disaggregation Records'!$D$3:$D$66,255),0))=0,"",INDEX('Disaggregation Records'!$E$3:$E$66,MATCH(RIGHT(L110,255),RIGHT('Disaggregation Records'!$D$3:$D$66,255),0))),"")</f>
        <v/>
      </c>
      <c r="D110" s="311" t="str">
        <f t="array" ref="D110">IFERROR(IF(INDEX('Disaggregation Records'!$F$3:$F$66,MATCH(RIGHT(L110,255),RIGHT('Disaggregation Records'!$D$3:$D$66,255),0))=0,"",INDEX('Disaggregation Records'!$F$3:$F$66,MATCH(RIGHT(L110,255),RIGHT('Disaggregation Records'!$D$3:$D$66,255),0))),"")</f>
        <v/>
      </c>
      <c r="E110" s="312"/>
      <c r="F110" s="313"/>
      <c r="G110" s="313"/>
      <c r="H110" s="313"/>
      <c r="I110" s="694"/>
      <c r="J110" s="694" t="s">
        <v>937</v>
      </c>
      <c r="K110" s="695">
        <f t="shared" si="3"/>
        <v>102</v>
      </c>
      <c r="L110" s="696" t="str">
        <f t="shared" si="4"/>
        <v/>
      </c>
      <c r="M110" s="694" t="str">
        <f t="shared" si="5"/>
        <v/>
      </c>
      <c r="N110" s="697"/>
      <c r="O110" s="698" t="s">
        <v>2168</v>
      </c>
      <c r="P110" s="194"/>
      <c r="Q110" s="193"/>
      <c r="U110" s="271"/>
      <c r="V110" s="917"/>
      <c r="AF110" s="507"/>
      <c r="AG110" s="507"/>
      <c r="AH110" s="465"/>
      <c r="AI110" s="465"/>
      <c r="AJ110" s="465"/>
      <c r="AK110" s="465"/>
      <c r="AL110" s="465"/>
      <c r="AM110" s="465"/>
      <c r="AN110" s="465"/>
      <c r="AO110" s="465"/>
      <c r="AP110" s="465"/>
    </row>
    <row r="111" spans="1:42" ht="37.15" customHeight="1" x14ac:dyDescent="0.35">
      <c r="A111" s="310">
        <v>11</v>
      </c>
      <c r="B111" s="311" t="str">
        <f>IFERROR(VLOOKUP(A111,'Impact Indicators - Section B'!$A$8:$AN$26,19,FALSE),"")</f>
        <v/>
      </c>
      <c r="C111" s="311" t="str">
        <f t="array" ref="C111">IFERROR(IF(INDEX('Disaggregation Records'!$E$3:$E$66,MATCH(RIGHT(L111,255),RIGHT('Disaggregation Records'!$D$3:$D$66,255),0))=0,"",INDEX('Disaggregation Records'!$E$3:$E$66,MATCH(RIGHT(L111,255),RIGHT('Disaggregation Records'!$D$3:$D$66,255),0))),"")</f>
        <v/>
      </c>
      <c r="D111" s="311" t="str">
        <f t="array" ref="D111">IFERROR(IF(INDEX('Disaggregation Records'!$F$3:$F$66,MATCH(RIGHT(L111,255),RIGHT('Disaggregation Records'!$D$3:$D$66,255),0))=0,"",INDEX('Disaggregation Records'!$F$3:$F$66,MATCH(RIGHT(L111,255),RIGHT('Disaggregation Records'!$D$3:$D$66,255),0))),"")</f>
        <v/>
      </c>
      <c r="E111" s="312"/>
      <c r="F111" s="313"/>
      <c r="G111" s="313"/>
      <c r="H111" s="313"/>
      <c r="I111" s="694"/>
      <c r="J111" s="694" t="s">
        <v>937</v>
      </c>
      <c r="K111" s="695">
        <f t="shared" si="3"/>
        <v>103</v>
      </c>
      <c r="L111" s="696" t="str">
        <f t="shared" si="4"/>
        <v/>
      </c>
      <c r="M111" s="694" t="str">
        <f t="shared" si="5"/>
        <v/>
      </c>
      <c r="N111" s="697"/>
      <c r="O111" s="698" t="s">
        <v>2169</v>
      </c>
      <c r="P111" s="194"/>
      <c r="Q111" s="193"/>
      <c r="U111" s="271"/>
      <c r="V111" s="917"/>
      <c r="AF111" s="507"/>
      <c r="AG111" s="507"/>
      <c r="AH111" s="465"/>
      <c r="AI111" s="465"/>
      <c r="AJ111" s="465"/>
      <c r="AK111" s="465"/>
      <c r="AL111" s="465"/>
      <c r="AM111" s="465"/>
      <c r="AN111" s="465"/>
      <c r="AO111" s="465"/>
      <c r="AP111" s="465"/>
    </row>
    <row r="112" spans="1:42" ht="37.15" customHeight="1" x14ac:dyDescent="0.35">
      <c r="A112" s="310">
        <v>11</v>
      </c>
      <c r="B112" s="311" t="str">
        <f>IFERROR(VLOOKUP(A112,'Impact Indicators - Section B'!$A$8:$AN$26,19,FALSE),"")</f>
        <v/>
      </c>
      <c r="C112" s="311" t="str">
        <f t="array" ref="C112">IFERROR(IF(INDEX('Disaggregation Records'!$E$3:$E$66,MATCH(RIGHT(L112,255),RIGHT('Disaggregation Records'!$D$3:$D$66,255),0))=0,"",INDEX('Disaggregation Records'!$E$3:$E$66,MATCH(RIGHT(L112,255),RIGHT('Disaggregation Records'!$D$3:$D$66,255),0))),"")</f>
        <v/>
      </c>
      <c r="D112" s="311" t="str">
        <f t="array" ref="D112">IFERROR(IF(INDEX('Disaggregation Records'!$F$3:$F$66,MATCH(RIGHT(L112,255),RIGHT('Disaggregation Records'!$D$3:$D$66,255),0))=0,"",INDEX('Disaggregation Records'!$F$3:$F$66,MATCH(RIGHT(L112,255),RIGHT('Disaggregation Records'!$D$3:$D$66,255),0))),"")</f>
        <v/>
      </c>
      <c r="E112" s="312"/>
      <c r="F112" s="313"/>
      <c r="G112" s="313"/>
      <c r="H112" s="313"/>
      <c r="I112" s="694"/>
      <c r="J112" s="694" t="s">
        <v>937</v>
      </c>
      <c r="K112" s="695">
        <f t="shared" si="3"/>
        <v>104</v>
      </c>
      <c r="L112" s="696" t="str">
        <f t="shared" si="4"/>
        <v/>
      </c>
      <c r="M112" s="694" t="str">
        <f t="shared" si="5"/>
        <v/>
      </c>
      <c r="N112" s="697"/>
      <c r="O112" s="698" t="s">
        <v>2170</v>
      </c>
      <c r="P112" s="194"/>
      <c r="Q112" s="193"/>
      <c r="U112" s="271"/>
      <c r="V112" s="917"/>
      <c r="AF112" s="507"/>
      <c r="AG112" s="507"/>
      <c r="AH112" s="465"/>
      <c r="AI112" s="465"/>
      <c r="AJ112" s="465"/>
      <c r="AK112" s="465"/>
      <c r="AL112" s="465"/>
      <c r="AM112" s="465"/>
      <c r="AN112" s="465"/>
      <c r="AO112" s="465"/>
      <c r="AP112" s="465"/>
    </row>
    <row r="113" spans="1:42" ht="37.15" customHeight="1" x14ac:dyDescent="0.35">
      <c r="A113" s="310">
        <v>11</v>
      </c>
      <c r="B113" s="311" t="str">
        <f>IFERROR(VLOOKUP(A113,'Impact Indicators - Section B'!$A$8:$AN$26,19,FALSE),"")</f>
        <v/>
      </c>
      <c r="C113" s="311" t="str">
        <f t="array" ref="C113">IFERROR(IF(INDEX('Disaggregation Records'!$E$3:$E$66,MATCH(RIGHT(L113,255),RIGHT('Disaggregation Records'!$D$3:$D$66,255),0))=0,"",INDEX('Disaggregation Records'!$E$3:$E$66,MATCH(RIGHT(L113,255),RIGHT('Disaggregation Records'!$D$3:$D$66,255),0))),"")</f>
        <v/>
      </c>
      <c r="D113" s="311" t="str">
        <f t="array" ref="D113">IFERROR(IF(INDEX('Disaggregation Records'!$F$3:$F$66,MATCH(RIGHT(L113,255),RIGHT('Disaggregation Records'!$D$3:$D$66,255),0))=0,"",INDEX('Disaggregation Records'!$F$3:$F$66,MATCH(RIGHT(L113,255),RIGHT('Disaggregation Records'!$D$3:$D$66,255),0))),"")</f>
        <v/>
      </c>
      <c r="E113" s="312"/>
      <c r="F113" s="313"/>
      <c r="G113" s="313"/>
      <c r="H113" s="313"/>
      <c r="I113" s="694"/>
      <c r="J113" s="694" t="s">
        <v>937</v>
      </c>
      <c r="K113" s="695">
        <f t="shared" si="3"/>
        <v>105</v>
      </c>
      <c r="L113" s="696" t="str">
        <f t="shared" si="4"/>
        <v/>
      </c>
      <c r="M113" s="694" t="str">
        <f t="shared" si="5"/>
        <v/>
      </c>
      <c r="N113" s="697"/>
      <c r="O113" s="698" t="s">
        <v>2171</v>
      </c>
      <c r="P113" s="194"/>
      <c r="Q113" s="193"/>
      <c r="U113" s="271"/>
      <c r="V113" s="917"/>
      <c r="AF113" s="507"/>
      <c r="AG113" s="507"/>
      <c r="AH113" s="465"/>
      <c r="AI113" s="465"/>
      <c r="AJ113" s="465"/>
      <c r="AK113" s="465"/>
      <c r="AL113" s="465"/>
      <c r="AM113" s="465"/>
      <c r="AN113" s="465"/>
      <c r="AO113" s="465"/>
      <c r="AP113" s="465"/>
    </row>
    <row r="114" spans="1:42" ht="37.15" customHeight="1" x14ac:dyDescent="0.35">
      <c r="A114" s="310">
        <v>11</v>
      </c>
      <c r="B114" s="311" t="str">
        <f>IFERROR(VLOOKUP(A114,'Impact Indicators - Section B'!$A$8:$AN$26,19,FALSE),"")</f>
        <v/>
      </c>
      <c r="C114" s="311" t="str">
        <f t="array" ref="C114">IFERROR(IF(INDEX('Disaggregation Records'!$E$3:$E$66,MATCH(RIGHT(L114,255),RIGHT('Disaggregation Records'!$D$3:$D$66,255),0))=0,"",INDEX('Disaggregation Records'!$E$3:$E$66,MATCH(RIGHT(L114,255),RIGHT('Disaggregation Records'!$D$3:$D$66,255),0))),"")</f>
        <v/>
      </c>
      <c r="D114" s="311" t="str">
        <f t="array" ref="D114">IFERROR(IF(INDEX('Disaggregation Records'!$F$3:$F$66,MATCH(RIGHT(L114,255),RIGHT('Disaggregation Records'!$D$3:$D$66,255),0))=0,"",INDEX('Disaggregation Records'!$F$3:$F$66,MATCH(RIGHT(L114,255),RIGHT('Disaggregation Records'!$D$3:$D$66,255),0))),"")</f>
        <v/>
      </c>
      <c r="E114" s="312"/>
      <c r="F114" s="313"/>
      <c r="G114" s="313"/>
      <c r="H114" s="313"/>
      <c r="I114" s="694"/>
      <c r="J114" s="694" t="s">
        <v>937</v>
      </c>
      <c r="K114" s="695">
        <f t="shared" si="3"/>
        <v>106</v>
      </c>
      <c r="L114" s="696" t="str">
        <f t="shared" si="4"/>
        <v/>
      </c>
      <c r="M114" s="694" t="str">
        <f t="shared" si="5"/>
        <v/>
      </c>
      <c r="N114" s="697"/>
      <c r="O114" s="698" t="s">
        <v>2172</v>
      </c>
      <c r="P114" s="194"/>
      <c r="Q114" s="193"/>
      <c r="U114" s="271"/>
      <c r="V114" s="917"/>
      <c r="AF114" s="507"/>
      <c r="AG114" s="507"/>
      <c r="AH114" s="465"/>
      <c r="AI114" s="465"/>
      <c r="AJ114" s="465"/>
      <c r="AK114" s="465"/>
      <c r="AL114" s="465"/>
      <c r="AM114" s="465"/>
      <c r="AN114" s="465"/>
      <c r="AO114" s="465"/>
      <c r="AP114" s="465"/>
    </row>
    <row r="115" spans="1:42" ht="37.15" customHeight="1" x14ac:dyDescent="0.35">
      <c r="A115" s="310">
        <v>11</v>
      </c>
      <c r="B115" s="311" t="str">
        <f>IFERROR(VLOOKUP(A115,'Impact Indicators - Section B'!$A$8:$AN$26,19,FALSE),"")</f>
        <v/>
      </c>
      <c r="C115" s="311" t="str">
        <f t="array" ref="C115">IFERROR(IF(INDEX('Disaggregation Records'!$E$3:$E$66,MATCH(RIGHT(L115,255),RIGHT('Disaggregation Records'!$D$3:$D$66,255),0))=0,"",INDEX('Disaggregation Records'!$E$3:$E$66,MATCH(RIGHT(L115,255),RIGHT('Disaggregation Records'!$D$3:$D$66,255),0))),"")</f>
        <v/>
      </c>
      <c r="D115" s="311" t="str">
        <f t="array" ref="D115">IFERROR(IF(INDEX('Disaggregation Records'!$F$3:$F$66,MATCH(RIGHT(L115,255),RIGHT('Disaggregation Records'!$D$3:$D$66,255),0))=0,"",INDEX('Disaggregation Records'!$F$3:$F$66,MATCH(RIGHT(L115,255),RIGHT('Disaggregation Records'!$D$3:$D$66,255),0))),"")</f>
        <v/>
      </c>
      <c r="E115" s="312"/>
      <c r="F115" s="313"/>
      <c r="G115" s="313"/>
      <c r="H115" s="313"/>
      <c r="I115" s="694"/>
      <c r="J115" s="694" t="s">
        <v>937</v>
      </c>
      <c r="K115" s="695">
        <f t="shared" si="3"/>
        <v>107</v>
      </c>
      <c r="L115" s="696" t="str">
        <f t="shared" si="4"/>
        <v/>
      </c>
      <c r="M115" s="694" t="str">
        <f t="shared" si="5"/>
        <v/>
      </c>
      <c r="N115" s="697"/>
      <c r="O115" s="698" t="s">
        <v>2173</v>
      </c>
      <c r="P115" s="194"/>
      <c r="Q115" s="193"/>
      <c r="U115" s="271"/>
      <c r="V115" s="917"/>
      <c r="AF115" s="507"/>
      <c r="AG115" s="507"/>
      <c r="AH115" s="465"/>
      <c r="AI115" s="465"/>
      <c r="AJ115" s="465"/>
      <c r="AK115" s="465"/>
      <c r="AL115" s="465"/>
      <c r="AM115" s="465"/>
      <c r="AN115" s="465"/>
      <c r="AO115" s="465"/>
      <c r="AP115" s="465"/>
    </row>
    <row r="116" spans="1:42" ht="37.15" customHeight="1" x14ac:dyDescent="0.35">
      <c r="A116" s="310">
        <v>11</v>
      </c>
      <c r="B116" s="311" t="str">
        <f>IFERROR(VLOOKUP(A116,'Impact Indicators - Section B'!$A$8:$AN$26,19,FALSE),"")</f>
        <v/>
      </c>
      <c r="C116" s="311" t="str">
        <f t="array" ref="C116">IFERROR(IF(INDEX('Disaggregation Records'!$E$3:$E$66,MATCH(RIGHT(L116,255),RIGHT('Disaggregation Records'!$D$3:$D$66,255),0))=0,"",INDEX('Disaggregation Records'!$E$3:$E$66,MATCH(RIGHT(L116,255),RIGHT('Disaggregation Records'!$D$3:$D$66,255),0))),"")</f>
        <v/>
      </c>
      <c r="D116" s="311" t="str">
        <f t="array" ref="D116">IFERROR(IF(INDEX('Disaggregation Records'!$F$3:$F$66,MATCH(RIGHT(L116,255),RIGHT('Disaggregation Records'!$D$3:$D$66,255),0))=0,"",INDEX('Disaggregation Records'!$F$3:$F$66,MATCH(RIGHT(L116,255),RIGHT('Disaggregation Records'!$D$3:$D$66,255),0))),"")</f>
        <v/>
      </c>
      <c r="E116" s="312"/>
      <c r="F116" s="313"/>
      <c r="G116" s="313"/>
      <c r="H116" s="313"/>
      <c r="I116" s="694"/>
      <c r="J116" s="694" t="s">
        <v>937</v>
      </c>
      <c r="K116" s="695">
        <f t="shared" si="3"/>
        <v>108</v>
      </c>
      <c r="L116" s="696" t="str">
        <f t="shared" si="4"/>
        <v/>
      </c>
      <c r="M116" s="694" t="str">
        <f t="shared" si="5"/>
        <v/>
      </c>
      <c r="N116" s="697"/>
      <c r="O116" s="698" t="s">
        <v>2174</v>
      </c>
      <c r="P116" s="194"/>
      <c r="Q116" s="193"/>
      <c r="U116" s="271"/>
      <c r="V116" s="917"/>
      <c r="AF116" s="507"/>
      <c r="AG116" s="507"/>
      <c r="AH116" s="465"/>
      <c r="AI116" s="465"/>
      <c r="AJ116" s="465"/>
      <c r="AK116" s="465"/>
      <c r="AL116" s="465"/>
      <c r="AM116" s="465"/>
      <c r="AN116" s="465"/>
      <c r="AO116" s="465"/>
      <c r="AP116" s="465"/>
    </row>
    <row r="117" spans="1:42" ht="37.15" customHeight="1" x14ac:dyDescent="0.35">
      <c r="A117" s="310">
        <v>11</v>
      </c>
      <c r="B117" s="311" t="str">
        <f>IFERROR(VLOOKUP(A117,'Impact Indicators - Section B'!$A$8:$AN$26,19,FALSE),"")</f>
        <v/>
      </c>
      <c r="C117" s="311" t="str">
        <f t="array" ref="C117">IFERROR(IF(INDEX('Disaggregation Records'!$E$3:$E$66,MATCH(RIGHT(L117,255),RIGHT('Disaggregation Records'!$D$3:$D$66,255),0))=0,"",INDEX('Disaggregation Records'!$E$3:$E$66,MATCH(RIGHT(L117,255),RIGHT('Disaggregation Records'!$D$3:$D$66,255),0))),"")</f>
        <v/>
      </c>
      <c r="D117" s="311" t="str">
        <f t="array" ref="D117">IFERROR(IF(INDEX('Disaggregation Records'!$F$3:$F$66,MATCH(RIGHT(L117,255),RIGHT('Disaggregation Records'!$D$3:$D$66,255),0))=0,"",INDEX('Disaggregation Records'!$F$3:$F$66,MATCH(RIGHT(L117,255),RIGHT('Disaggregation Records'!$D$3:$D$66,255),0))),"")</f>
        <v/>
      </c>
      <c r="E117" s="312"/>
      <c r="F117" s="313"/>
      <c r="G117" s="313"/>
      <c r="H117" s="313"/>
      <c r="I117" s="694"/>
      <c r="J117" s="694" t="s">
        <v>937</v>
      </c>
      <c r="K117" s="695">
        <f t="shared" si="3"/>
        <v>109</v>
      </c>
      <c r="L117" s="696" t="str">
        <f t="shared" si="4"/>
        <v/>
      </c>
      <c r="M117" s="694" t="str">
        <f t="shared" si="5"/>
        <v/>
      </c>
      <c r="N117" s="697"/>
      <c r="O117" s="698" t="s">
        <v>2175</v>
      </c>
      <c r="P117" s="194"/>
      <c r="Q117" s="193"/>
      <c r="U117" s="271"/>
      <c r="V117" s="917"/>
      <c r="AF117" s="507"/>
      <c r="AG117" s="507"/>
      <c r="AH117" s="465"/>
      <c r="AI117" s="465"/>
      <c r="AJ117" s="465"/>
      <c r="AK117" s="465"/>
      <c r="AL117" s="465"/>
      <c r="AM117" s="465"/>
      <c r="AN117" s="465"/>
      <c r="AO117" s="465"/>
      <c r="AP117" s="465"/>
    </row>
    <row r="118" spans="1:42" ht="37.15" customHeight="1" x14ac:dyDescent="0.35">
      <c r="A118" s="310">
        <v>11</v>
      </c>
      <c r="B118" s="311" t="str">
        <f>IFERROR(VLOOKUP(A118,'Impact Indicators - Section B'!$A$8:$AN$26,19,FALSE),"")</f>
        <v/>
      </c>
      <c r="C118" s="311" t="str">
        <f t="array" ref="C118">IFERROR(IF(INDEX('Disaggregation Records'!$E$3:$E$66,MATCH(RIGHT(L118,255),RIGHT('Disaggregation Records'!$D$3:$D$66,255),0))=0,"",INDEX('Disaggregation Records'!$E$3:$E$66,MATCH(RIGHT(L118,255),RIGHT('Disaggregation Records'!$D$3:$D$66,255),0))),"")</f>
        <v/>
      </c>
      <c r="D118" s="311" t="str">
        <f t="array" ref="D118">IFERROR(IF(INDEX('Disaggregation Records'!$F$3:$F$66,MATCH(RIGHT(L118,255),RIGHT('Disaggregation Records'!$D$3:$D$66,255),0))=0,"",INDEX('Disaggregation Records'!$F$3:$F$66,MATCH(RIGHT(L118,255),RIGHT('Disaggregation Records'!$D$3:$D$66,255),0))),"")</f>
        <v/>
      </c>
      <c r="E118" s="312"/>
      <c r="F118" s="313"/>
      <c r="G118" s="313"/>
      <c r="H118" s="313"/>
      <c r="I118" s="694"/>
      <c r="J118" s="694" t="s">
        <v>937</v>
      </c>
      <c r="K118" s="695">
        <f t="shared" si="3"/>
        <v>110</v>
      </c>
      <c r="L118" s="696" t="str">
        <f t="shared" si="4"/>
        <v/>
      </c>
      <c r="M118" s="694" t="str">
        <f t="shared" si="5"/>
        <v/>
      </c>
      <c r="N118" s="697"/>
      <c r="O118" s="698" t="s">
        <v>2176</v>
      </c>
      <c r="P118" s="194"/>
      <c r="Q118" s="193"/>
      <c r="U118" s="271"/>
      <c r="V118" s="917"/>
      <c r="AF118" s="507"/>
      <c r="AG118" s="507"/>
      <c r="AH118" s="465"/>
      <c r="AI118" s="465"/>
      <c r="AJ118" s="465"/>
      <c r="AK118" s="465"/>
      <c r="AL118" s="465"/>
      <c r="AM118" s="465"/>
      <c r="AN118" s="465"/>
      <c r="AO118" s="465"/>
      <c r="AP118" s="465"/>
    </row>
    <row r="119" spans="1:42" ht="37.15" customHeight="1" x14ac:dyDescent="0.35">
      <c r="A119" s="310">
        <v>12</v>
      </c>
      <c r="B119" s="311" t="str">
        <f>IFERROR(VLOOKUP(A119,'Impact Indicators - Section B'!$A$8:$AN$26,19,FALSE),"")</f>
        <v/>
      </c>
      <c r="C119" s="311" t="str">
        <f t="array" ref="C119">IFERROR(IF(INDEX('Disaggregation Records'!$E$3:$E$66,MATCH(RIGHT(L119,255),RIGHT('Disaggregation Records'!$D$3:$D$66,255),0))=0,"",INDEX('Disaggregation Records'!$E$3:$E$66,MATCH(RIGHT(L119,255),RIGHT('Disaggregation Records'!$D$3:$D$66,255),0))),"")</f>
        <v/>
      </c>
      <c r="D119" s="311" t="str">
        <f t="array" ref="D119">IFERROR(IF(INDEX('Disaggregation Records'!$F$3:$F$66,MATCH(RIGHT(L119,255),RIGHT('Disaggregation Records'!$D$3:$D$66,255),0))=0,"",INDEX('Disaggregation Records'!$F$3:$F$66,MATCH(RIGHT(L119,255),RIGHT('Disaggregation Records'!$D$3:$D$66,255),0))),"")</f>
        <v/>
      </c>
      <c r="E119" s="312"/>
      <c r="F119" s="313"/>
      <c r="G119" s="313"/>
      <c r="H119" s="313"/>
      <c r="I119" s="694"/>
      <c r="J119" s="694" t="s">
        <v>938</v>
      </c>
      <c r="K119" s="695">
        <f t="shared" si="3"/>
        <v>111</v>
      </c>
      <c r="L119" s="696" t="str">
        <f t="shared" si="4"/>
        <v/>
      </c>
      <c r="M119" s="694" t="str">
        <f t="shared" si="5"/>
        <v/>
      </c>
      <c r="N119" s="697"/>
      <c r="O119" s="698" t="s">
        <v>2177</v>
      </c>
      <c r="P119" s="194"/>
      <c r="Q119" s="193"/>
      <c r="U119" s="271"/>
      <c r="V119" s="917"/>
      <c r="AF119" s="507"/>
      <c r="AG119" s="507"/>
      <c r="AH119" s="465"/>
      <c r="AI119" s="465"/>
      <c r="AJ119" s="465"/>
      <c r="AK119" s="465"/>
      <c r="AL119" s="465"/>
      <c r="AM119" s="465"/>
      <c r="AN119" s="465"/>
      <c r="AO119" s="465"/>
      <c r="AP119" s="465"/>
    </row>
    <row r="120" spans="1:42" ht="37.15" customHeight="1" x14ac:dyDescent="0.35">
      <c r="A120" s="310">
        <v>12</v>
      </c>
      <c r="B120" s="311" t="str">
        <f>IFERROR(VLOOKUP(A120,'Impact Indicators - Section B'!$A$8:$AN$26,19,FALSE),"")</f>
        <v/>
      </c>
      <c r="C120" s="311" t="str">
        <f t="array" ref="C120">IFERROR(IF(INDEX('Disaggregation Records'!$E$3:$E$66,MATCH(RIGHT(L120,255),RIGHT('Disaggregation Records'!$D$3:$D$66,255),0))=0,"",INDEX('Disaggregation Records'!$E$3:$E$66,MATCH(RIGHT(L120,255),RIGHT('Disaggregation Records'!$D$3:$D$66,255),0))),"")</f>
        <v/>
      </c>
      <c r="D120" s="311" t="str">
        <f t="array" ref="D120">IFERROR(IF(INDEX('Disaggregation Records'!$F$3:$F$66,MATCH(RIGHT(L120,255),RIGHT('Disaggregation Records'!$D$3:$D$66,255),0))=0,"",INDEX('Disaggregation Records'!$F$3:$F$66,MATCH(RIGHT(L120,255),RIGHT('Disaggregation Records'!$D$3:$D$66,255),0))),"")</f>
        <v/>
      </c>
      <c r="E120" s="312"/>
      <c r="F120" s="313"/>
      <c r="G120" s="313"/>
      <c r="H120" s="313"/>
      <c r="I120" s="694"/>
      <c r="J120" s="694" t="s">
        <v>938</v>
      </c>
      <c r="K120" s="695">
        <f t="shared" si="3"/>
        <v>112</v>
      </c>
      <c r="L120" s="696" t="str">
        <f t="shared" si="4"/>
        <v/>
      </c>
      <c r="M120" s="694" t="str">
        <f t="shared" si="5"/>
        <v/>
      </c>
      <c r="N120" s="697"/>
      <c r="O120" s="698" t="s">
        <v>2178</v>
      </c>
      <c r="P120" s="194"/>
      <c r="Q120" s="193"/>
      <c r="U120" s="271"/>
      <c r="V120" s="917"/>
      <c r="AF120" s="507"/>
      <c r="AG120" s="507"/>
      <c r="AH120" s="465"/>
      <c r="AI120" s="465"/>
      <c r="AJ120" s="465"/>
      <c r="AK120" s="465"/>
      <c r="AL120" s="465"/>
      <c r="AM120" s="465"/>
      <c r="AN120" s="465"/>
      <c r="AO120" s="465"/>
      <c r="AP120" s="465"/>
    </row>
    <row r="121" spans="1:42" ht="37.15" customHeight="1" x14ac:dyDescent="0.35">
      <c r="A121" s="310">
        <v>12</v>
      </c>
      <c r="B121" s="311" t="str">
        <f>IFERROR(VLOOKUP(A121,'Impact Indicators - Section B'!$A$8:$AN$26,19,FALSE),"")</f>
        <v/>
      </c>
      <c r="C121" s="311" t="str">
        <f t="array" ref="C121">IFERROR(IF(INDEX('Disaggregation Records'!$E$3:$E$66,MATCH(RIGHT(L121,255),RIGHT('Disaggregation Records'!$D$3:$D$66,255),0))=0,"",INDEX('Disaggregation Records'!$E$3:$E$66,MATCH(RIGHT(L121,255),RIGHT('Disaggregation Records'!$D$3:$D$66,255),0))),"")</f>
        <v/>
      </c>
      <c r="D121" s="311" t="str">
        <f t="array" ref="D121">IFERROR(IF(INDEX('Disaggregation Records'!$F$3:$F$66,MATCH(RIGHT(L121,255),RIGHT('Disaggregation Records'!$D$3:$D$66,255),0))=0,"",INDEX('Disaggregation Records'!$F$3:$F$66,MATCH(RIGHT(L121,255),RIGHT('Disaggregation Records'!$D$3:$D$66,255),0))),"")</f>
        <v/>
      </c>
      <c r="E121" s="312"/>
      <c r="F121" s="313"/>
      <c r="G121" s="313"/>
      <c r="H121" s="313"/>
      <c r="I121" s="694"/>
      <c r="J121" s="694" t="s">
        <v>938</v>
      </c>
      <c r="K121" s="695">
        <f t="shared" si="3"/>
        <v>113</v>
      </c>
      <c r="L121" s="696" t="str">
        <f t="shared" si="4"/>
        <v/>
      </c>
      <c r="M121" s="694" t="str">
        <f t="shared" si="5"/>
        <v/>
      </c>
      <c r="N121" s="697"/>
      <c r="O121" s="698" t="s">
        <v>2179</v>
      </c>
      <c r="P121" s="194"/>
      <c r="Q121" s="193"/>
      <c r="U121" s="271"/>
      <c r="V121" s="917"/>
      <c r="AF121" s="507"/>
      <c r="AG121" s="507"/>
      <c r="AH121" s="465"/>
      <c r="AI121" s="465"/>
      <c r="AJ121" s="465"/>
      <c r="AK121" s="465"/>
      <c r="AL121" s="465"/>
      <c r="AM121" s="465"/>
      <c r="AN121" s="465"/>
      <c r="AO121" s="465"/>
      <c r="AP121" s="465"/>
    </row>
    <row r="122" spans="1:42" ht="37.15" customHeight="1" x14ac:dyDescent="0.35">
      <c r="A122" s="310">
        <v>12</v>
      </c>
      <c r="B122" s="311" t="str">
        <f>IFERROR(VLOOKUP(A122,'Impact Indicators - Section B'!$A$8:$AN$26,19,FALSE),"")</f>
        <v/>
      </c>
      <c r="C122" s="311" t="str">
        <f t="array" ref="C122">IFERROR(IF(INDEX('Disaggregation Records'!$E$3:$E$66,MATCH(RIGHT(L122,255),RIGHT('Disaggregation Records'!$D$3:$D$66,255),0))=0,"",INDEX('Disaggregation Records'!$E$3:$E$66,MATCH(RIGHT(L122,255),RIGHT('Disaggregation Records'!$D$3:$D$66,255),0))),"")</f>
        <v/>
      </c>
      <c r="D122" s="311" t="str">
        <f t="array" ref="D122">IFERROR(IF(INDEX('Disaggregation Records'!$F$3:$F$66,MATCH(RIGHT(L122,255),RIGHT('Disaggregation Records'!$D$3:$D$66,255),0))=0,"",INDEX('Disaggregation Records'!$F$3:$F$66,MATCH(RIGHT(L122,255),RIGHT('Disaggregation Records'!$D$3:$D$66,255),0))),"")</f>
        <v/>
      </c>
      <c r="E122" s="312"/>
      <c r="F122" s="313"/>
      <c r="G122" s="313"/>
      <c r="H122" s="313"/>
      <c r="I122" s="694"/>
      <c r="J122" s="694" t="s">
        <v>938</v>
      </c>
      <c r="K122" s="695">
        <f t="shared" si="3"/>
        <v>114</v>
      </c>
      <c r="L122" s="696" t="str">
        <f t="shared" si="4"/>
        <v/>
      </c>
      <c r="M122" s="694" t="str">
        <f t="shared" si="5"/>
        <v/>
      </c>
      <c r="N122" s="697"/>
      <c r="O122" s="698" t="s">
        <v>2180</v>
      </c>
      <c r="P122" s="194"/>
      <c r="Q122" s="193"/>
      <c r="U122" s="271"/>
      <c r="V122" s="917"/>
      <c r="AF122" s="507"/>
      <c r="AG122" s="507"/>
      <c r="AH122" s="465"/>
      <c r="AI122" s="465"/>
      <c r="AJ122" s="465"/>
      <c r="AK122" s="465"/>
      <c r="AL122" s="465"/>
      <c r="AM122" s="465"/>
      <c r="AN122" s="465"/>
      <c r="AO122" s="465"/>
      <c r="AP122" s="465"/>
    </row>
    <row r="123" spans="1:42" ht="37.15" customHeight="1" x14ac:dyDescent="0.35">
      <c r="A123" s="310">
        <v>12</v>
      </c>
      <c r="B123" s="311" t="str">
        <f>IFERROR(VLOOKUP(A123,'Impact Indicators - Section B'!$A$8:$AN$26,19,FALSE),"")</f>
        <v/>
      </c>
      <c r="C123" s="311" t="str">
        <f t="array" ref="C123">IFERROR(IF(INDEX('Disaggregation Records'!$E$3:$E$66,MATCH(RIGHT(L123,255),RIGHT('Disaggregation Records'!$D$3:$D$66,255),0))=0,"",INDEX('Disaggregation Records'!$E$3:$E$66,MATCH(RIGHT(L123,255),RIGHT('Disaggregation Records'!$D$3:$D$66,255),0))),"")</f>
        <v/>
      </c>
      <c r="D123" s="311" t="str">
        <f t="array" ref="D123">IFERROR(IF(INDEX('Disaggregation Records'!$F$3:$F$66,MATCH(RIGHT(L123,255),RIGHT('Disaggregation Records'!$D$3:$D$66,255),0))=0,"",INDEX('Disaggregation Records'!$F$3:$F$66,MATCH(RIGHT(L123,255),RIGHT('Disaggregation Records'!$D$3:$D$66,255),0))),"")</f>
        <v/>
      </c>
      <c r="E123" s="312"/>
      <c r="F123" s="313"/>
      <c r="G123" s="313"/>
      <c r="H123" s="313"/>
      <c r="I123" s="694"/>
      <c r="J123" s="694" t="s">
        <v>938</v>
      </c>
      <c r="K123" s="695">
        <f t="shared" si="3"/>
        <v>115</v>
      </c>
      <c r="L123" s="696" t="str">
        <f t="shared" si="4"/>
        <v/>
      </c>
      <c r="M123" s="694" t="str">
        <f t="shared" si="5"/>
        <v/>
      </c>
      <c r="N123" s="697"/>
      <c r="O123" s="698" t="s">
        <v>2181</v>
      </c>
      <c r="P123" s="194"/>
      <c r="Q123" s="193"/>
      <c r="U123" s="271"/>
      <c r="V123" s="917"/>
      <c r="AF123" s="507"/>
      <c r="AG123" s="507"/>
      <c r="AH123" s="465"/>
      <c r="AI123" s="465"/>
      <c r="AJ123" s="465"/>
      <c r="AK123" s="465"/>
      <c r="AL123" s="465"/>
      <c r="AM123" s="465"/>
      <c r="AN123" s="465"/>
      <c r="AO123" s="465"/>
      <c r="AP123" s="465"/>
    </row>
    <row r="124" spans="1:42" ht="37.15" customHeight="1" x14ac:dyDescent="0.35">
      <c r="A124" s="310">
        <v>12</v>
      </c>
      <c r="B124" s="311" t="str">
        <f>IFERROR(VLOOKUP(A124,'Impact Indicators - Section B'!$A$8:$AN$26,19,FALSE),"")</f>
        <v/>
      </c>
      <c r="C124" s="311" t="str">
        <f t="array" ref="C124">IFERROR(IF(INDEX('Disaggregation Records'!$E$3:$E$66,MATCH(RIGHT(L124,255),RIGHT('Disaggregation Records'!$D$3:$D$66,255),0))=0,"",INDEX('Disaggregation Records'!$E$3:$E$66,MATCH(RIGHT(L124,255),RIGHT('Disaggregation Records'!$D$3:$D$66,255),0))),"")</f>
        <v/>
      </c>
      <c r="D124" s="311" t="str">
        <f t="array" ref="D124">IFERROR(IF(INDEX('Disaggregation Records'!$F$3:$F$66,MATCH(RIGHT(L124,255),RIGHT('Disaggregation Records'!$D$3:$D$66,255),0))=0,"",INDEX('Disaggregation Records'!$F$3:$F$66,MATCH(RIGHT(L124,255),RIGHT('Disaggregation Records'!$D$3:$D$66,255),0))),"")</f>
        <v/>
      </c>
      <c r="E124" s="312"/>
      <c r="F124" s="313"/>
      <c r="G124" s="313"/>
      <c r="H124" s="313"/>
      <c r="I124" s="694"/>
      <c r="J124" s="694" t="s">
        <v>938</v>
      </c>
      <c r="K124" s="695">
        <f t="shared" si="3"/>
        <v>116</v>
      </c>
      <c r="L124" s="696" t="str">
        <f t="shared" si="4"/>
        <v/>
      </c>
      <c r="M124" s="694" t="str">
        <f t="shared" si="5"/>
        <v/>
      </c>
      <c r="N124" s="697"/>
      <c r="O124" s="698" t="s">
        <v>2182</v>
      </c>
      <c r="P124" s="194"/>
      <c r="Q124" s="193"/>
      <c r="U124" s="271"/>
      <c r="V124" s="917"/>
      <c r="AF124" s="507"/>
      <c r="AG124" s="507"/>
      <c r="AH124" s="465"/>
      <c r="AI124" s="465"/>
      <c r="AJ124" s="465"/>
      <c r="AK124" s="465"/>
      <c r="AL124" s="465"/>
      <c r="AM124" s="465"/>
      <c r="AN124" s="465"/>
      <c r="AO124" s="465"/>
      <c r="AP124" s="465"/>
    </row>
    <row r="125" spans="1:42" ht="37.15" customHeight="1" x14ac:dyDescent="0.35">
      <c r="A125" s="310">
        <v>12</v>
      </c>
      <c r="B125" s="311" t="str">
        <f>IFERROR(VLOOKUP(A125,'Impact Indicators - Section B'!$A$8:$AN$26,19,FALSE),"")</f>
        <v/>
      </c>
      <c r="C125" s="311" t="str">
        <f t="array" ref="C125">IFERROR(IF(INDEX('Disaggregation Records'!$E$3:$E$66,MATCH(RIGHT(L125,255),RIGHT('Disaggregation Records'!$D$3:$D$66,255),0))=0,"",INDEX('Disaggregation Records'!$E$3:$E$66,MATCH(RIGHT(L125,255),RIGHT('Disaggregation Records'!$D$3:$D$66,255),0))),"")</f>
        <v/>
      </c>
      <c r="D125" s="311" t="str">
        <f t="array" ref="D125">IFERROR(IF(INDEX('Disaggregation Records'!$F$3:$F$66,MATCH(RIGHT(L125,255),RIGHT('Disaggregation Records'!$D$3:$D$66,255),0))=0,"",INDEX('Disaggregation Records'!$F$3:$F$66,MATCH(RIGHT(L125,255),RIGHT('Disaggregation Records'!$D$3:$D$66,255),0))),"")</f>
        <v/>
      </c>
      <c r="E125" s="312"/>
      <c r="F125" s="313"/>
      <c r="G125" s="313"/>
      <c r="H125" s="313"/>
      <c r="I125" s="694"/>
      <c r="J125" s="694" t="s">
        <v>938</v>
      </c>
      <c r="K125" s="695">
        <f t="shared" si="3"/>
        <v>117</v>
      </c>
      <c r="L125" s="696" t="str">
        <f t="shared" si="4"/>
        <v/>
      </c>
      <c r="M125" s="694" t="str">
        <f t="shared" si="5"/>
        <v/>
      </c>
      <c r="N125" s="697"/>
      <c r="O125" s="698" t="s">
        <v>2183</v>
      </c>
      <c r="P125" s="194"/>
      <c r="Q125" s="193"/>
      <c r="U125" s="271"/>
      <c r="V125" s="917"/>
      <c r="AF125" s="507"/>
      <c r="AG125" s="507"/>
      <c r="AH125" s="465"/>
      <c r="AI125" s="465"/>
      <c r="AJ125" s="465"/>
      <c r="AK125" s="465"/>
      <c r="AL125" s="465"/>
      <c r="AM125" s="465"/>
      <c r="AN125" s="465"/>
      <c r="AO125" s="465"/>
      <c r="AP125" s="465"/>
    </row>
    <row r="126" spans="1:42" ht="37.15" customHeight="1" x14ac:dyDescent="0.35">
      <c r="A126" s="310">
        <v>12</v>
      </c>
      <c r="B126" s="311" t="str">
        <f>IFERROR(VLOOKUP(A126,'Impact Indicators - Section B'!$A$8:$AN$26,19,FALSE),"")</f>
        <v/>
      </c>
      <c r="C126" s="311" t="str">
        <f t="array" ref="C126">IFERROR(IF(INDEX('Disaggregation Records'!$E$3:$E$66,MATCH(RIGHT(L126,255),RIGHT('Disaggregation Records'!$D$3:$D$66,255),0))=0,"",INDEX('Disaggregation Records'!$E$3:$E$66,MATCH(RIGHT(L126,255),RIGHT('Disaggregation Records'!$D$3:$D$66,255),0))),"")</f>
        <v/>
      </c>
      <c r="D126" s="311" t="str">
        <f t="array" ref="D126">IFERROR(IF(INDEX('Disaggregation Records'!$F$3:$F$66,MATCH(RIGHT(L126,255),RIGHT('Disaggregation Records'!$D$3:$D$66,255),0))=0,"",INDEX('Disaggregation Records'!$F$3:$F$66,MATCH(RIGHT(L126,255),RIGHT('Disaggregation Records'!$D$3:$D$66,255),0))),"")</f>
        <v/>
      </c>
      <c r="E126" s="312"/>
      <c r="F126" s="313"/>
      <c r="G126" s="313"/>
      <c r="H126" s="313"/>
      <c r="I126" s="694"/>
      <c r="J126" s="694" t="s">
        <v>938</v>
      </c>
      <c r="K126" s="695">
        <f t="shared" si="3"/>
        <v>118</v>
      </c>
      <c r="L126" s="696" t="str">
        <f t="shared" si="4"/>
        <v/>
      </c>
      <c r="M126" s="694" t="str">
        <f t="shared" si="5"/>
        <v/>
      </c>
      <c r="N126" s="697"/>
      <c r="O126" s="698" t="s">
        <v>2184</v>
      </c>
      <c r="P126" s="194"/>
      <c r="Q126" s="193"/>
      <c r="U126" s="271"/>
      <c r="V126" s="917"/>
      <c r="AF126" s="507"/>
      <c r="AG126" s="507"/>
      <c r="AH126" s="465"/>
      <c r="AI126" s="465"/>
      <c r="AJ126" s="465"/>
      <c r="AK126" s="465"/>
      <c r="AL126" s="465"/>
      <c r="AM126" s="465"/>
      <c r="AN126" s="465"/>
      <c r="AO126" s="465"/>
      <c r="AP126" s="465"/>
    </row>
    <row r="127" spans="1:42" ht="37.15" customHeight="1" x14ac:dyDescent="0.35">
      <c r="A127" s="310">
        <v>12</v>
      </c>
      <c r="B127" s="311" t="str">
        <f>IFERROR(VLOOKUP(A127,'Impact Indicators - Section B'!$A$8:$AN$26,19,FALSE),"")</f>
        <v/>
      </c>
      <c r="C127" s="311" t="str">
        <f t="array" ref="C127">IFERROR(IF(INDEX('Disaggregation Records'!$E$3:$E$66,MATCH(RIGHT(L127,255),RIGHT('Disaggregation Records'!$D$3:$D$66,255),0))=0,"",INDEX('Disaggregation Records'!$E$3:$E$66,MATCH(RIGHT(L127,255),RIGHT('Disaggregation Records'!$D$3:$D$66,255),0))),"")</f>
        <v/>
      </c>
      <c r="D127" s="311" t="str">
        <f t="array" ref="D127">IFERROR(IF(INDEX('Disaggregation Records'!$F$3:$F$66,MATCH(RIGHT(L127,255),RIGHT('Disaggregation Records'!$D$3:$D$66,255),0))=0,"",INDEX('Disaggregation Records'!$F$3:$F$66,MATCH(RIGHT(L127,255),RIGHT('Disaggregation Records'!$D$3:$D$66,255),0))),"")</f>
        <v/>
      </c>
      <c r="E127" s="312"/>
      <c r="F127" s="313"/>
      <c r="G127" s="313"/>
      <c r="H127" s="313"/>
      <c r="I127" s="694"/>
      <c r="J127" s="694" t="s">
        <v>938</v>
      </c>
      <c r="K127" s="695">
        <f t="shared" si="3"/>
        <v>119</v>
      </c>
      <c r="L127" s="696" t="str">
        <f t="shared" si="4"/>
        <v/>
      </c>
      <c r="M127" s="694" t="str">
        <f t="shared" si="5"/>
        <v/>
      </c>
      <c r="N127" s="697"/>
      <c r="O127" s="698" t="s">
        <v>2185</v>
      </c>
      <c r="P127" s="194"/>
      <c r="Q127" s="193"/>
      <c r="U127" s="271"/>
      <c r="V127" s="917"/>
      <c r="AF127" s="507"/>
      <c r="AG127" s="507"/>
      <c r="AH127" s="465"/>
      <c r="AI127" s="465"/>
      <c r="AJ127" s="465"/>
      <c r="AK127" s="465"/>
      <c r="AL127" s="465"/>
      <c r="AM127" s="465"/>
      <c r="AN127" s="465"/>
      <c r="AO127" s="465"/>
      <c r="AP127" s="465"/>
    </row>
    <row r="128" spans="1:42" ht="37.15" customHeight="1" x14ac:dyDescent="0.35">
      <c r="A128" s="310">
        <v>12</v>
      </c>
      <c r="B128" s="311" t="str">
        <f>IFERROR(VLOOKUP(A128,'Impact Indicators - Section B'!$A$8:$AN$26,19,FALSE),"")</f>
        <v/>
      </c>
      <c r="C128" s="311" t="str">
        <f t="array" ref="C128">IFERROR(IF(INDEX('Disaggregation Records'!$E$3:$E$66,MATCH(RIGHT(L128,255),RIGHT('Disaggregation Records'!$D$3:$D$66,255),0))=0,"",INDEX('Disaggregation Records'!$E$3:$E$66,MATCH(RIGHT(L128,255),RIGHT('Disaggregation Records'!$D$3:$D$66,255),0))),"")</f>
        <v/>
      </c>
      <c r="D128" s="311" t="str">
        <f t="array" ref="D128">IFERROR(IF(INDEX('Disaggregation Records'!$F$3:$F$66,MATCH(RIGHT(L128,255),RIGHT('Disaggregation Records'!$D$3:$D$66,255),0))=0,"",INDEX('Disaggregation Records'!$F$3:$F$66,MATCH(RIGHT(L128,255),RIGHT('Disaggregation Records'!$D$3:$D$66,255),0))),"")</f>
        <v/>
      </c>
      <c r="E128" s="312"/>
      <c r="F128" s="313"/>
      <c r="G128" s="313"/>
      <c r="H128" s="313"/>
      <c r="I128" s="694"/>
      <c r="J128" s="694" t="s">
        <v>938</v>
      </c>
      <c r="K128" s="695">
        <f t="shared" si="3"/>
        <v>120</v>
      </c>
      <c r="L128" s="696" t="str">
        <f t="shared" si="4"/>
        <v/>
      </c>
      <c r="M128" s="694" t="str">
        <f t="shared" si="5"/>
        <v/>
      </c>
      <c r="N128" s="697"/>
      <c r="O128" s="698" t="s">
        <v>2186</v>
      </c>
      <c r="P128" s="194"/>
      <c r="Q128" s="193"/>
      <c r="U128" s="271"/>
      <c r="V128" s="917"/>
      <c r="AF128" s="507"/>
      <c r="AG128" s="507"/>
      <c r="AH128" s="465"/>
      <c r="AI128" s="465"/>
      <c r="AJ128" s="465"/>
      <c r="AK128" s="465"/>
      <c r="AL128" s="465"/>
      <c r="AM128" s="465"/>
      <c r="AN128" s="465"/>
      <c r="AO128" s="465"/>
      <c r="AP128" s="465"/>
    </row>
    <row r="129" spans="1:42" ht="37.15" customHeight="1" x14ac:dyDescent="0.35">
      <c r="A129" s="310">
        <v>13</v>
      </c>
      <c r="B129" s="311" t="str">
        <f>IFERROR(VLOOKUP(A129,'Impact Indicators - Section B'!$A$8:$AN$26,19,FALSE),"")</f>
        <v/>
      </c>
      <c r="C129" s="311" t="str">
        <f t="array" ref="C129">IFERROR(IF(INDEX('Disaggregation Records'!$E$3:$E$66,MATCH(RIGHT(L129,255),RIGHT('Disaggregation Records'!$D$3:$D$66,255),0))=0,"",INDEX('Disaggregation Records'!$E$3:$E$66,MATCH(RIGHT(L129,255),RIGHT('Disaggregation Records'!$D$3:$D$66,255),0))),"")</f>
        <v/>
      </c>
      <c r="D129" s="311" t="str">
        <f t="array" ref="D129">IFERROR(IF(INDEX('Disaggregation Records'!$F$3:$F$66,MATCH(RIGHT(L129,255),RIGHT('Disaggregation Records'!$D$3:$D$66,255),0))=0,"",INDEX('Disaggregation Records'!$F$3:$F$66,MATCH(RIGHT(L129,255),RIGHT('Disaggregation Records'!$D$3:$D$66,255),0))),"")</f>
        <v/>
      </c>
      <c r="E129" s="312"/>
      <c r="F129" s="313"/>
      <c r="G129" s="313"/>
      <c r="H129" s="313"/>
      <c r="I129" s="694"/>
      <c r="J129" s="694" t="s">
        <v>939</v>
      </c>
      <c r="K129" s="695">
        <f t="shared" si="3"/>
        <v>121</v>
      </c>
      <c r="L129" s="696" t="str">
        <f t="shared" si="4"/>
        <v/>
      </c>
      <c r="M129" s="694" t="str">
        <f t="shared" si="5"/>
        <v/>
      </c>
      <c r="N129" s="697"/>
      <c r="O129" s="698" t="s">
        <v>2187</v>
      </c>
      <c r="P129" s="194"/>
      <c r="Q129" s="193"/>
      <c r="U129" s="271"/>
      <c r="V129" s="917"/>
      <c r="AF129" s="507"/>
      <c r="AG129" s="507"/>
      <c r="AH129" s="465"/>
      <c r="AI129" s="465"/>
      <c r="AJ129" s="465"/>
      <c r="AK129" s="465"/>
      <c r="AL129" s="465"/>
      <c r="AM129" s="465"/>
      <c r="AN129" s="465"/>
      <c r="AO129" s="465"/>
      <c r="AP129" s="465"/>
    </row>
    <row r="130" spans="1:42" ht="37.15" customHeight="1" x14ac:dyDescent="0.35">
      <c r="A130" s="310">
        <v>13</v>
      </c>
      <c r="B130" s="311" t="str">
        <f>IFERROR(VLOOKUP(A130,'Impact Indicators - Section B'!$A$8:$AN$26,19,FALSE),"")</f>
        <v/>
      </c>
      <c r="C130" s="311" t="str">
        <f t="array" ref="C130">IFERROR(IF(INDEX('Disaggregation Records'!$E$3:$E$66,MATCH(RIGHT(L130,255),RIGHT('Disaggregation Records'!$D$3:$D$66,255),0))=0,"",INDEX('Disaggregation Records'!$E$3:$E$66,MATCH(RIGHT(L130,255),RIGHT('Disaggregation Records'!$D$3:$D$66,255),0))),"")</f>
        <v/>
      </c>
      <c r="D130" s="311" t="str">
        <f t="array" ref="D130">IFERROR(IF(INDEX('Disaggregation Records'!$F$3:$F$66,MATCH(RIGHT(L130,255),RIGHT('Disaggregation Records'!$D$3:$D$66,255),0))=0,"",INDEX('Disaggregation Records'!$F$3:$F$66,MATCH(RIGHT(L130,255),RIGHT('Disaggregation Records'!$D$3:$D$66,255),0))),"")</f>
        <v/>
      </c>
      <c r="E130" s="312"/>
      <c r="F130" s="313"/>
      <c r="G130" s="313"/>
      <c r="H130" s="313"/>
      <c r="I130" s="694"/>
      <c r="J130" s="694" t="s">
        <v>939</v>
      </c>
      <c r="K130" s="695">
        <f t="shared" si="3"/>
        <v>122</v>
      </c>
      <c r="L130" s="696" t="str">
        <f t="shared" si="4"/>
        <v/>
      </c>
      <c r="M130" s="694" t="str">
        <f t="shared" si="5"/>
        <v/>
      </c>
      <c r="N130" s="697"/>
      <c r="O130" s="698" t="s">
        <v>2188</v>
      </c>
      <c r="P130" s="194"/>
      <c r="Q130" s="193"/>
      <c r="U130" s="271"/>
      <c r="V130" s="917"/>
      <c r="AF130" s="507"/>
      <c r="AG130" s="507"/>
      <c r="AH130" s="465"/>
      <c r="AI130" s="465"/>
      <c r="AJ130" s="465"/>
      <c r="AK130" s="465"/>
      <c r="AL130" s="465"/>
      <c r="AM130" s="465"/>
      <c r="AN130" s="465"/>
      <c r="AO130" s="465"/>
      <c r="AP130" s="465"/>
    </row>
    <row r="131" spans="1:42" ht="37.15" customHeight="1" x14ac:dyDescent="0.35">
      <c r="A131" s="310">
        <v>13</v>
      </c>
      <c r="B131" s="311" t="str">
        <f>IFERROR(VLOOKUP(A131,'Impact Indicators - Section B'!$A$8:$AN$26,19,FALSE),"")</f>
        <v/>
      </c>
      <c r="C131" s="311" t="str">
        <f t="array" ref="C131">IFERROR(IF(INDEX('Disaggregation Records'!$E$3:$E$66,MATCH(RIGHT(L131,255),RIGHT('Disaggregation Records'!$D$3:$D$66,255),0))=0,"",INDEX('Disaggregation Records'!$E$3:$E$66,MATCH(RIGHT(L131,255),RIGHT('Disaggregation Records'!$D$3:$D$66,255),0))),"")</f>
        <v/>
      </c>
      <c r="D131" s="311" t="str">
        <f t="array" ref="D131">IFERROR(IF(INDEX('Disaggregation Records'!$F$3:$F$66,MATCH(RIGHT(L131,255),RIGHT('Disaggregation Records'!$D$3:$D$66,255),0))=0,"",INDEX('Disaggregation Records'!$F$3:$F$66,MATCH(RIGHT(L131,255),RIGHT('Disaggregation Records'!$D$3:$D$66,255),0))),"")</f>
        <v/>
      </c>
      <c r="E131" s="312"/>
      <c r="F131" s="313"/>
      <c r="G131" s="313"/>
      <c r="H131" s="313"/>
      <c r="I131" s="694"/>
      <c r="J131" s="694" t="s">
        <v>939</v>
      </c>
      <c r="K131" s="695">
        <f t="shared" si="3"/>
        <v>123</v>
      </c>
      <c r="L131" s="696" t="str">
        <f t="shared" si="4"/>
        <v/>
      </c>
      <c r="M131" s="694" t="str">
        <f t="shared" si="5"/>
        <v/>
      </c>
      <c r="N131" s="697"/>
      <c r="O131" s="698" t="s">
        <v>2189</v>
      </c>
      <c r="P131" s="194"/>
      <c r="Q131" s="193"/>
      <c r="U131" s="271"/>
      <c r="V131" s="917"/>
      <c r="AF131" s="507"/>
      <c r="AG131" s="507"/>
      <c r="AH131" s="465"/>
      <c r="AI131" s="465"/>
      <c r="AJ131" s="465"/>
      <c r="AK131" s="465"/>
      <c r="AL131" s="465"/>
      <c r="AM131" s="465"/>
      <c r="AN131" s="465"/>
      <c r="AO131" s="465"/>
      <c r="AP131" s="465"/>
    </row>
    <row r="132" spans="1:42" ht="37.15" customHeight="1" x14ac:dyDescent="0.35">
      <c r="A132" s="310">
        <v>13</v>
      </c>
      <c r="B132" s="311" t="str">
        <f>IFERROR(VLOOKUP(A132,'Impact Indicators - Section B'!$A$8:$AN$26,19,FALSE),"")</f>
        <v/>
      </c>
      <c r="C132" s="311" t="str">
        <f t="array" ref="C132">IFERROR(IF(INDEX('Disaggregation Records'!$E$3:$E$66,MATCH(RIGHT(L132,255),RIGHT('Disaggregation Records'!$D$3:$D$66,255),0))=0,"",INDEX('Disaggregation Records'!$E$3:$E$66,MATCH(RIGHT(L132,255),RIGHT('Disaggregation Records'!$D$3:$D$66,255),0))),"")</f>
        <v/>
      </c>
      <c r="D132" s="311" t="str">
        <f t="array" ref="D132">IFERROR(IF(INDEX('Disaggregation Records'!$F$3:$F$66,MATCH(RIGHT(L132,255),RIGHT('Disaggregation Records'!$D$3:$D$66,255),0))=0,"",INDEX('Disaggregation Records'!$F$3:$F$66,MATCH(RIGHT(L132,255),RIGHT('Disaggregation Records'!$D$3:$D$66,255),0))),"")</f>
        <v/>
      </c>
      <c r="E132" s="312"/>
      <c r="F132" s="313"/>
      <c r="G132" s="313"/>
      <c r="H132" s="313"/>
      <c r="I132" s="694"/>
      <c r="J132" s="694" t="s">
        <v>939</v>
      </c>
      <c r="K132" s="695">
        <f t="shared" si="3"/>
        <v>124</v>
      </c>
      <c r="L132" s="696" t="str">
        <f t="shared" si="4"/>
        <v/>
      </c>
      <c r="M132" s="694" t="str">
        <f t="shared" si="5"/>
        <v/>
      </c>
      <c r="N132" s="697"/>
      <c r="O132" s="698" t="s">
        <v>2190</v>
      </c>
      <c r="P132" s="194"/>
      <c r="Q132" s="193"/>
      <c r="U132" s="271"/>
      <c r="V132" s="917"/>
      <c r="AF132" s="507"/>
      <c r="AG132" s="507"/>
      <c r="AH132" s="465"/>
      <c r="AI132" s="465"/>
      <c r="AJ132" s="465"/>
      <c r="AK132" s="465"/>
      <c r="AL132" s="465"/>
      <c r="AM132" s="465"/>
      <c r="AN132" s="465"/>
      <c r="AO132" s="465"/>
      <c r="AP132" s="465"/>
    </row>
    <row r="133" spans="1:42" ht="37.15" customHeight="1" x14ac:dyDescent="0.35">
      <c r="A133" s="310">
        <v>13</v>
      </c>
      <c r="B133" s="311" t="str">
        <f>IFERROR(VLOOKUP(A133,'Impact Indicators - Section B'!$A$8:$AN$26,19,FALSE),"")</f>
        <v/>
      </c>
      <c r="C133" s="311" t="str">
        <f t="array" ref="C133">IFERROR(IF(INDEX('Disaggregation Records'!$E$3:$E$66,MATCH(RIGHT(L133,255),RIGHT('Disaggregation Records'!$D$3:$D$66,255),0))=0,"",INDEX('Disaggregation Records'!$E$3:$E$66,MATCH(RIGHT(L133,255),RIGHT('Disaggregation Records'!$D$3:$D$66,255),0))),"")</f>
        <v/>
      </c>
      <c r="D133" s="311" t="str">
        <f t="array" ref="D133">IFERROR(IF(INDEX('Disaggregation Records'!$F$3:$F$66,MATCH(RIGHT(L133,255),RIGHT('Disaggregation Records'!$D$3:$D$66,255),0))=0,"",INDEX('Disaggregation Records'!$F$3:$F$66,MATCH(RIGHT(L133,255),RIGHT('Disaggregation Records'!$D$3:$D$66,255),0))),"")</f>
        <v/>
      </c>
      <c r="E133" s="312"/>
      <c r="F133" s="313"/>
      <c r="G133" s="313"/>
      <c r="H133" s="313"/>
      <c r="I133" s="694"/>
      <c r="J133" s="694" t="s">
        <v>939</v>
      </c>
      <c r="K133" s="695">
        <f t="shared" si="3"/>
        <v>125</v>
      </c>
      <c r="L133" s="696" t="str">
        <f t="shared" si="4"/>
        <v/>
      </c>
      <c r="M133" s="694" t="str">
        <f t="shared" si="5"/>
        <v/>
      </c>
      <c r="N133" s="697"/>
      <c r="O133" s="698" t="s">
        <v>2191</v>
      </c>
      <c r="P133" s="194"/>
      <c r="Q133" s="193"/>
      <c r="U133" s="271"/>
      <c r="V133" s="917"/>
      <c r="AF133" s="507"/>
      <c r="AG133" s="507"/>
      <c r="AH133" s="465"/>
      <c r="AI133" s="465"/>
      <c r="AJ133" s="465"/>
      <c r="AK133" s="465"/>
      <c r="AL133" s="465"/>
      <c r="AM133" s="465"/>
      <c r="AN133" s="465"/>
      <c r="AO133" s="465"/>
      <c r="AP133" s="465"/>
    </row>
    <row r="134" spans="1:42" ht="37.15" customHeight="1" x14ac:dyDescent="0.35">
      <c r="A134" s="310">
        <v>13</v>
      </c>
      <c r="B134" s="311" t="str">
        <f>IFERROR(VLOOKUP(A134,'Impact Indicators - Section B'!$A$8:$AN$26,19,FALSE),"")</f>
        <v/>
      </c>
      <c r="C134" s="311" t="str">
        <f t="array" ref="C134">IFERROR(IF(INDEX('Disaggregation Records'!$E$3:$E$66,MATCH(RIGHT(L134,255),RIGHT('Disaggregation Records'!$D$3:$D$66,255),0))=0,"",INDEX('Disaggregation Records'!$E$3:$E$66,MATCH(RIGHT(L134,255),RIGHT('Disaggregation Records'!$D$3:$D$66,255),0))),"")</f>
        <v/>
      </c>
      <c r="D134" s="311" t="str">
        <f t="array" ref="D134">IFERROR(IF(INDEX('Disaggregation Records'!$F$3:$F$66,MATCH(RIGHT(L134,255),RIGHT('Disaggregation Records'!$D$3:$D$66,255),0))=0,"",INDEX('Disaggregation Records'!$F$3:$F$66,MATCH(RIGHT(L134,255),RIGHT('Disaggregation Records'!$D$3:$D$66,255),0))),"")</f>
        <v/>
      </c>
      <c r="E134" s="312"/>
      <c r="F134" s="313"/>
      <c r="G134" s="313"/>
      <c r="H134" s="313"/>
      <c r="I134" s="694"/>
      <c r="J134" s="694" t="s">
        <v>939</v>
      </c>
      <c r="K134" s="695">
        <f t="shared" si="3"/>
        <v>126</v>
      </c>
      <c r="L134" s="696" t="str">
        <f t="shared" si="4"/>
        <v/>
      </c>
      <c r="M134" s="694" t="str">
        <f t="shared" si="5"/>
        <v/>
      </c>
      <c r="N134" s="697"/>
      <c r="O134" s="698" t="s">
        <v>2192</v>
      </c>
      <c r="P134" s="194"/>
      <c r="Q134" s="193"/>
      <c r="U134" s="271"/>
      <c r="V134" s="917"/>
      <c r="AF134" s="507"/>
      <c r="AG134" s="507"/>
      <c r="AH134" s="465"/>
      <c r="AI134" s="465"/>
      <c r="AJ134" s="465"/>
      <c r="AK134" s="465"/>
      <c r="AL134" s="465"/>
      <c r="AM134" s="465"/>
      <c r="AN134" s="465"/>
      <c r="AO134" s="465"/>
      <c r="AP134" s="465"/>
    </row>
    <row r="135" spans="1:42" ht="37.15" customHeight="1" x14ac:dyDescent="0.35">
      <c r="A135" s="310">
        <v>13</v>
      </c>
      <c r="B135" s="311" t="str">
        <f>IFERROR(VLOOKUP(A135,'Impact Indicators - Section B'!$A$8:$AN$26,19,FALSE),"")</f>
        <v/>
      </c>
      <c r="C135" s="311" t="str">
        <f t="array" ref="C135">IFERROR(IF(INDEX('Disaggregation Records'!$E$3:$E$66,MATCH(RIGHT(L135,255),RIGHT('Disaggregation Records'!$D$3:$D$66,255),0))=0,"",INDEX('Disaggregation Records'!$E$3:$E$66,MATCH(RIGHT(L135,255),RIGHT('Disaggregation Records'!$D$3:$D$66,255),0))),"")</f>
        <v/>
      </c>
      <c r="D135" s="311" t="str">
        <f t="array" ref="D135">IFERROR(IF(INDEX('Disaggregation Records'!$F$3:$F$66,MATCH(RIGHT(L135,255),RIGHT('Disaggregation Records'!$D$3:$D$66,255),0))=0,"",INDEX('Disaggregation Records'!$F$3:$F$66,MATCH(RIGHT(L135,255),RIGHT('Disaggregation Records'!$D$3:$D$66,255),0))),"")</f>
        <v/>
      </c>
      <c r="E135" s="312"/>
      <c r="F135" s="313"/>
      <c r="G135" s="313"/>
      <c r="H135" s="313"/>
      <c r="I135" s="694"/>
      <c r="J135" s="694" t="s">
        <v>939</v>
      </c>
      <c r="K135" s="695">
        <f t="shared" si="3"/>
        <v>127</v>
      </c>
      <c r="L135" s="696" t="str">
        <f t="shared" si="4"/>
        <v/>
      </c>
      <c r="M135" s="694" t="str">
        <f t="shared" si="5"/>
        <v/>
      </c>
      <c r="N135" s="697"/>
      <c r="O135" s="698" t="s">
        <v>2193</v>
      </c>
      <c r="P135" s="194"/>
      <c r="Q135" s="193"/>
      <c r="U135" s="271"/>
      <c r="V135" s="917"/>
      <c r="AF135" s="507"/>
      <c r="AG135" s="507"/>
      <c r="AH135" s="465"/>
      <c r="AI135" s="465"/>
      <c r="AJ135" s="465"/>
      <c r="AK135" s="465"/>
      <c r="AL135" s="465"/>
      <c r="AM135" s="465"/>
      <c r="AN135" s="465"/>
      <c r="AO135" s="465"/>
      <c r="AP135" s="465"/>
    </row>
    <row r="136" spans="1:42" ht="37.15" customHeight="1" x14ac:dyDescent="0.35">
      <c r="A136" s="310">
        <v>13</v>
      </c>
      <c r="B136" s="311" t="str">
        <f>IFERROR(VLOOKUP(A136,'Impact Indicators - Section B'!$A$8:$AN$26,19,FALSE),"")</f>
        <v/>
      </c>
      <c r="C136" s="311" t="str">
        <f t="array" ref="C136">IFERROR(IF(INDEX('Disaggregation Records'!$E$3:$E$66,MATCH(RIGHT(L136,255),RIGHT('Disaggregation Records'!$D$3:$D$66,255),0))=0,"",INDEX('Disaggregation Records'!$E$3:$E$66,MATCH(RIGHT(L136,255),RIGHT('Disaggregation Records'!$D$3:$D$66,255),0))),"")</f>
        <v/>
      </c>
      <c r="D136" s="311" t="str">
        <f t="array" ref="D136">IFERROR(IF(INDEX('Disaggregation Records'!$F$3:$F$66,MATCH(RIGHT(L136,255),RIGHT('Disaggregation Records'!$D$3:$D$66,255),0))=0,"",INDEX('Disaggregation Records'!$F$3:$F$66,MATCH(RIGHT(L136,255),RIGHT('Disaggregation Records'!$D$3:$D$66,255),0))),"")</f>
        <v/>
      </c>
      <c r="E136" s="312"/>
      <c r="F136" s="313"/>
      <c r="G136" s="313"/>
      <c r="H136" s="313"/>
      <c r="I136" s="694"/>
      <c r="J136" s="694" t="s">
        <v>939</v>
      </c>
      <c r="K136" s="695">
        <f t="shared" si="3"/>
        <v>128</v>
      </c>
      <c r="L136" s="696" t="str">
        <f t="shared" si="4"/>
        <v/>
      </c>
      <c r="M136" s="694" t="str">
        <f t="shared" si="5"/>
        <v/>
      </c>
      <c r="N136" s="697"/>
      <c r="O136" s="698" t="s">
        <v>2194</v>
      </c>
      <c r="P136" s="194"/>
      <c r="Q136" s="193"/>
      <c r="U136" s="271"/>
      <c r="V136" s="917"/>
      <c r="AF136" s="507"/>
      <c r="AG136" s="507"/>
      <c r="AH136" s="465"/>
      <c r="AI136" s="465"/>
      <c r="AJ136" s="465"/>
      <c r="AK136" s="465"/>
      <c r="AL136" s="465"/>
      <c r="AM136" s="465"/>
      <c r="AN136" s="465"/>
      <c r="AO136" s="465"/>
      <c r="AP136" s="465"/>
    </row>
    <row r="137" spans="1:42" ht="37.15" customHeight="1" x14ac:dyDescent="0.35">
      <c r="A137" s="310">
        <v>13</v>
      </c>
      <c r="B137" s="311" t="str">
        <f>IFERROR(VLOOKUP(A137,'Impact Indicators - Section B'!$A$8:$AN$26,19,FALSE),"")</f>
        <v/>
      </c>
      <c r="C137" s="311" t="str">
        <f t="array" ref="C137">IFERROR(IF(INDEX('Disaggregation Records'!$E$3:$E$66,MATCH(RIGHT(L137,255),RIGHT('Disaggregation Records'!$D$3:$D$66,255),0))=0,"",INDEX('Disaggregation Records'!$E$3:$E$66,MATCH(RIGHT(L137,255),RIGHT('Disaggregation Records'!$D$3:$D$66,255),0))),"")</f>
        <v/>
      </c>
      <c r="D137" s="311" t="str">
        <f t="array" ref="D137">IFERROR(IF(INDEX('Disaggregation Records'!$F$3:$F$66,MATCH(RIGHT(L137,255),RIGHT('Disaggregation Records'!$D$3:$D$66,255),0))=0,"",INDEX('Disaggregation Records'!$F$3:$F$66,MATCH(RIGHT(L137,255),RIGHT('Disaggregation Records'!$D$3:$D$66,255),0))),"")</f>
        <v/>
      </c>
      <c r="E137" s="312"/>
      <c r="F137" s="313"/>
      <c r="G137" s="313"/>
      <c r="H137" s="313"/>
      <c r="I137" s="694"/>
      <c r="J137" s="694" t="s">
        <v>939</v>
      </c>
      <c r="K137" s="695">
        <f t="shared" ref="K137:K158" si="6">IF(B137=B136,K136+1,0)</f>
        <v>129</v>
      </c>
      <c r="L137" s="696" t="str">
        <f t="shared" ref="L137:L158" si="7">IF(B137&lt;&gt;"",B137&amp;"-"&amp;K137,"")</f>
        <v/>
      </c>
      <c r="M137" s="694" t="str">
        <f t="shared" ref="M137:M158" si="8">IF(B137&lt;&gt;"",B137&amp;C137&amp;D137,"")</f>
        <v/>
      </c>
      <c r="N137" s="697"/>
      <c r="O137" s="698" t="s">
        <v>2195</v>
      </c>
      <c r="P137" s="194"/>
      <c r="Q137" s="193"/>
      <c r="U137" s="271"/>
      <c r="V137" s="917"/>
      <c r="AF137" s="507"/>
      <c r="AG137" s="507"/>
      <c r="AH137" s="465"/>
      <c r="AI137" s="465"/>
      <c r="AJ137" s="465"/>
      <c r="AK137" s="465"/>
      <c r="AL137" s="465"/>
      <c r="AM137" s="465"/>
      <c r="AN137" s="465"/>
      <c r="AO137" s="465"/>
      <c r="AP137" s="465"/>
    </row>
    <row r="138" spans="1:42" ht="37.15" customHeight="1" x14ac:dyDescent="0.35">
      <c r="A138" s="310">
        <v>13</v>
      </c>
      <c r="B138" s="311" t="str">
        <f>IFERROR(VLOOKUP(A138,'Impact Indicators - Section B'!$A$8:$AN$26,19,FALSE),"")</f>
        <v/>
      </c>
      <c r="C138" s="311" t="str">
        <f t="array" ref="C138">IFERROR(IF(INDEX('Disaggregation Records'!$E$3:$E$66,MATCH(RIGHT(L138,255),RIGHT('Disaggregation Records'!$D$3:$D$66,255),0))=0,"",INDEX('Disaggregation Records'!$E$3:$E$66,MATCH(RIGHT(L138,255),RIGHT('Disaggregation Records'!$D$3:$D$66,255),0))),"")</f>
        <v/>
      </c>
      <c r="D138" s="311" t="str">
        <f t="array" ref="D138">IFERROR(IF(INDEX('Disaggregation Records'!$F$3:$F$66,MATCH(RIGHT(L138,255),RIGHT('Disaggregation Records'!$D$3:$D$66,255),0))=0,"",INDEX('Disaggregation Records'!$F$3:$F$66,MATCH(RIGHT(L138,255),RIGHT('Disaggregation Records'!$D$3:$D$66,255),0))),"")</f>
        <v/>
      </c>
      <c r="E138" s="312"/>
      <c r="F138" s="313"/>
      <c r="G138" s="313"/>
      <c r="H138" s="313"/>
      <c r="I138" s="694"/>
      <c r="J138" s="694" t="s">
        <v>939</v>
      </c>
      <c r="K138" s="695">
        <f t="shared" si="6"/>
        <v>130</v>
      </c>
      <c r="L138" s="696" t="str">
        <f t="shared" si="7"/>
        <v/>
      </c>
      <c r="M138" s="694" t="str">
        <f t="shared" si="8"/>
        <v/>
      </c>
      <c r="N138" s="697"/>
      <c r="O138" s="698" t="s">
        <v>2196</v>
      </c>
      <c r="P138" s="194"/>
      <c r="Q138" s="193"/>
      <c r="U138" s="271"/>
      <c r="V138" s="917"/>
      <c r="AF138" s="507"/>
      <c r="AG138" s="507"/>
      <c r="AH138" s="465"/>
      <c r="AI138" s="465"/>
      <c r="AJ138" s="465"/>
      <c r="AK138" s="465"/>
      <c r="AL138" s="465"/>
      <c r="AM138" s="465"/>
      <c r="AN138" s="465"/>
      <c r="AO138" s="465"/>
      <c r="AP138" s="465"/>
    </row>
    <row r="139" spans="1:42" ht="37.15" customHeight="1" x14ac:dyDescent="0.35">
      <c r="A139" s="310">
        <v>14</v>
      </c>
      <c r="B139" s="311" t="str">
        <f>IFERROR(VLOOKUP(A139,'Impact Indicators - Section B'!$A$8:$AN$26,19,FALSE),"")</f>
        <v/>
      </c>
      <c r="C139" s="311" t="str">
        <f t="array" ref="C139">IFERROR(IF(INDEX('Disaggregation Records'!$E$3:$E$66,MATCH(RIGHT(L139,255),RIGHT('Disaggregation Records'!$D$3:$D$66,255),0))=0,"",INDEX('Disaggregation Records'!$E$3:$E$66,MATCH(RIGHT(L139,255),RIGHT('Disaggregation Records'!$D$3:$D$66,255),0))),"")</f>
        <v/>
      </c>
      <c r="D139" s="311" t="str">
        <f t="array" ref="D139">IFERROR(IF(INDEX('Disaggregation Records'!$F$3:$F$66,MATCH(RIGHT(L139,255),RIGHT('Disaggregation Records'!$D$3:$D$66,255),0))=0,"",INDEX('Disaggregation Records'!$F$3:$F$66,MATCH(RIGHT(L139,255),RIGHT('Disaggregation Records'!$D$3:$D$66,255),0))),"")</f>
        <v/>
      </c>
      <c r="E139" s="312"/>
      <c r="F139" s="313"/>
      <c r="G139" s="313"/>
      <c r="H139" s="313"/>
      <c r="I139" s="694"/>
      <c r="J139" s="694" t="s">
        <v>940</v>
      </c>
      <c r="K139" s="695">
        <f t="shared" si="6"/>
        <v>131</v>
      </c>
      <c r="L139" s="696" t="str">
        <f t="shared" si="7"/>
        <v/>
      </c>
      <c r="M139" s="694" t="str">
        <f t="shared" si="8"/>
        <v/>
      </c>
      <c r="N139" s="697"/>
      <c r="O139" s="698" t="s">
        <v>2197</v>
      </c>
      <c r="P139" s="194"/>
      <c r="Q139" s="193"/>
      <c r="U139" s="271"/>
      <c r="V139" s="917"/>
      <c r="AF139" s="507"/>
      <c r="AG139" s="507"/>
      <c r="AH139" s="465"/>
      <c r="AI139" s="465"/>
      <c r="AJ139" s="465"/>
      <c r="AK139" s="465"/>
      <c r="AL139" s="465"/>
      <c r="AM139" s="465"/>
      <c r="AN139" s="465"/>
      <c r="AO139" s="465"/>
      <c r="AP139" s="465"/>
    </row>
    <row r="140" spans="1:42" ht="37.15" customHeight="1" x14ac:dyDescent="0.35">
      <c r="A140" s="310">
        <v>14</v>
      </c>
      <c r="B140" s="311" t="str">
        <f>IFERROR(VLOOKUP(A140,'Impact Indicators - Section B'!$A$8:$AN$26,19,FALSE),"")</f>
        <v/>
      </c>
      <c r="C140" s="311" t="str">
        <f t="array" ref="C140">IFERROR(IF(INDEX('Disaggregation Records'!$E$3:$E$66,MATCH(RIGHT(L140,255),RIGHT('Disaggregation Records'!$D$3:$D$66,255),0))=0,"",INDEX('Disaggregation Records'!$E$3:$E$66,MATCH(RIGHT(L140,255),RIGHT('Disaggregation Records'!$D$3:$D$66,255),0))),"")</f>
        <v/>
      </c>
      <c r="D140" s="311" t="str">
        <f t="array" ref="D140">IFERROR(IF(INDEX('Disaggregation Records'!$F$3:$F$66,MATCH(RIGHT(L140,255),RIGHT('Disaggregation Records'!$D$3:$D$66,255),0))=0,"",INDEX('Disaggregation Records'!$F$3:$F$66,MATCH(RIGHT(L140,255),RIGHT('Disaggregation Records'!$D$3:$D$66,255),0))),"")</f>
        <v/>
      </c>
      <c r="E140" s="312"/>
      <c r="F140" s="313"/>
      <c r="G140" s="313"/>
      <c r="H140" s="313"/>
      <c r="I140" s="694"/>
      <c r="J140" s="694" t="s">
        <v>940</v>
      </c>
      <c r="K140" s="695">
        <f t="shared" si="6"/>
        <v>132</v>
      </c>
      <c r="L140" s="696" t="str">
        <f t="shared" si="7"/>
        <v/>
      </c>
      <c r="M140" s="694" t="str">
        <f t="shared" si="8"/>
        <v/>
      </c>
      <c r="N140" s="697"/>
      <c r="O140" s="698" t="s">
        <v>2198</v>
      </c>
      <c r="P140" s="194"/>
      <c r="Q140" s="193"/>
      <c r="U140" s="271"/>
      <c r="V140" s="917"/>
      <c r="AF140" s="507"/>
      <c r="AG140" s="507"/>
      <c r="AH140" s="465"/>
      <c r="AI140" s="465"/>
      <c r="AJ140" s="465"/>
      <c r="AK140" s="465"/>
      <c r="AL140" s="465"/>
      <c r="AM140" s="465"/>
      <c r="AN140" s="465"/>
      <c r="AO140" s="465"/>
      <c r="AP140" s="465"/>
    </row>
    <row r="141" spans="1:42" ht="37.15" customHeight="1" x14ac:dyDescent="0.35">
      <c r="A141" s="310">
        <v>14</v>
      </c>
      <c r="B141" s="311" t="str">
        <f>IFERROR(VLOOKUP(A141,'Impact Indicators - Section B'!$A$8:$AN$26,19,FALSE),"")</f>
        <v/>
      </c>
      <c r="C141" s="311" t="str">
        <f t="array" ref="C141">IFERROR(IF(INDEX('Disaggregation Records'!$E$3:$E$66,MATCH(RIGHT(L141,255),RIGHT('Disaggregation Records'!$D$3:$D$66,255),0))=0,"",INDEX('Disaggregation Records'!$E$3:$E$66,MATCH(RIGHT(L141,255),RIGHT('Disaggregation Records'!$D$3:$D$66,255),0))),"")</f>
        <v/>
      </c>
      <c r="D141" s="311" t="str">
        <f t="array" ref="D141">IFERROR(IF(INDEX('Disaggregation Records'!$F$3:$F$66,MATCH(RIGHT(L141,255),RIGHT('Disaggregation Records'!$D$3:$D$66,255),0))=0,"",INDEX('Disaggregation Records'!$F$3:$F$66,MATCH(RIGHT(L141,255),RIGHT('Disaggregation Records'!$D$3:$D$66,255),0))),"")</f>
        <v/>
      </c>
      <c r="E141" s="312"/>
      <c r="F141" s="313"/>
      <c r="G141" s="313"/>
      <c r="H141" s="313"/>
      <c r="I141" s="694"/>
      <c r="J141" s="694" t="s">
        <v>940</v>
      </c>
      <c r="K141" s="695">
        <f t="shared" si="6"/>
        <v>133</v>
      </c>
      <c r="L141" s="696" t="str">
        <f t="shared" si="7"/>
        <v/>
      </c>
      <c r="M141" s="694" t="str">
        <f t="shared" si="8"/>
        <v/>
      </c>
      <c r="N141" s="697"/>
      <c r="O141" s="698" t="s">
        <v>2199</v>
      </c>
      <c r="P141" s="194"/>
      <c r="Q141" s="193"/>
      <c r="U141" s="271"/>
      <c r="V141" s="917"/>
      <c r="AF141" s="507"/>
      <c r="AG141" s="507"/>
      <c r="AH141" s="465"/>
      <c r="AI141" s="465"/>
      <c r="AJ141" s="465"/>
      <c r="AK141" s="465"/>
      <c r="AL141" s="465"/>
      <c r="AM141" s="465"/>
      <c r="AN141" s="465"/>
      <c r="AO141" s="465"/>
      <c r="AP141" s="465"/>
    </row>
    <row r="142" spans="1:42" ht="37.15" customHeight="1" x14ac:dyDescent="0.35">
      <c r="A142" s="310">
        <v>14</v>
      </c>
      <c r="B142" s="311" t="str">
        <f>IFERROR(VLOOKUP(A142,'Impact Indicators - Section B'!$A$8:$AN$26,19,FALSE),"")</f>
        <v/>
      </c>
      <c r="C142" s="311" t="str">
        <f t="array" ref="C142">IFERROR(IF(INDEX('Disaggregation Records'!$E$3:$E$66,MATCH(RIGHT(L142,255),RIGHT('Disaggregation Records'!$D$3:$D$66,255),0))=0,"",INDEX('Disaggregation Records'!$E$3:$E$66,MATCH(RIGHT(L142,255),RIGHT('Disaggregation Records'!$D$3:$D$66,255),0))),"")</f>
        <v/>
      </c>
      <c r="D142" s="311" t="str">
        <f t="array" ref="D142">IFERROR(IF(INDEX('Disaggregation Records'!$F$3:$F$66,MATCH(RIGHT(L142,255),RIGHT('Disaggregation Records'!$D$3:$D$66,255),0))=0,"",INDEX('Disaggregation Records'!$F$3:$F$66,MATCH(RIGHT(L142,255),RIGHT('Disaggregation Records'!$D$3:$D$66,255),0))),"")</f>
        <v/>
      </c>
      <c r="E142" s="312"/>
      <c r="F142" s="313"/>
      <c r="G142" s="313"/>
      <c r="H142" s="313"/>
      <c r="I142" s="694"/>
      <c r="J142" s="694" t="s">
        <v>940</v>
      </c>
      <c r="K142" s="695">
        <f t="shared" si="6"/>
        <v>134</v>
      </c>
      <c r="L142" s="696" t="str">
        <f t="shared" si="7"/>
        <v/>
      </c>
      <c r="M142" s="694" t="str">
        <f t="shared" si="8"/>
        <v/>
      </c>
      <c r="N142" s="697"/>
      <c r="O142" s="698" t="s">
        <v>2200</v>
      </c>
      <c r="P142" s="194"/>
      <c r="Q142" s="193"/>
      <c r="U142" s="271"/>
      <c r="V142" s="917"/>
      <c r="AF142" s="507"/>
      <c r="AG142" s="507"/>
      <c r="AH142" s="465"/>
      <c r="AI142" s="465"/>
      <c r="AJ142" s="465"/>
      <c r="AK142" s="465"/>
      <c r="AL142" s="465"/>
      <c r="AM142" s="465"/>
      <c r="AN142" s="465"/>
      <c r="AO142" s="465"/>
      <c r="AP142" s="465"/>
    </row>
    <row r="143" spans="1:42" ht="37.15" customHeight="1" x14ac:dyDescent="0.35">
      <c r="A143" s="310">
        <v>14</v>
      </c>
      <c r="B143" s="311" t="str">
        <f>IFERROR(VLOOKUP(A143,'Impact Indicators - Section B'!$A$8:$AN$26,19,FALSE),"")</f>
        <v/>
      </c>
      <c r="C143" s="311" t="str">
        <f t="array" ref="C143">IFERROR(IF(INDEX('Disaggregation Records'!$E$3:$E$66,MATCH(RIGHT(L143,255),RIGHT('Disaggregation Records'!$D$3:$D$66,255),0))=0,"",INDEX('Disaggregation Records'!$E$3:$E$66,MATCH(RIGHT(L143,255),RIGHT('Disaggregation Records'!$D$3:$D$66,255),0))),"")</f>
        <v/>
      </c>
      <c r="D143" s="311" t="str">
        <f t="array" ref="D143">IFERROR(IF(INDEX('Disaggregation Records'!$F$3:$F$66,MATCH(RIGHT(L143,255),RIGHT('Disaggregation Records'!$D$3:$D$66,255),0))=0,"",INDEX('Disaggregation Records'!$F$3:$F$66,MATCH(RIGHT(L143,255),RIGHT('Disaggregation Records'!$D$3:$D$66,255),0))),"")</f>
        <v/>
      </c>
      <c r="E143" s="312"/>
      <c r="F143" s="313"/>
      <c r="G143" s="313"/>
      <c r="H143" s="313"/>
      <c r="I143" s="694"/>
      <c r="J143" s="694" t="s">
        <v>940</v>
      </c>
      <c r="K143" s="695">
        <f t="shared" si="6"/>
        <v>135</v>
      </c>
      <c r="L143" s="696" t="str">
        <f t="shared" si="7"/>
        <v/>
      </c>
      <c r="M143" s="694" t="str">
        <f t="shared" si="8"/>
        <v/>
      </c>
      <c r="N143" s="697"/>
      <c r="O143" s="698" t="s">
        <v>2201</v>
      </c>
      <c r="P143" s="194"/>
      <c r="Q143" s="193"/>
      <c r="U143" s="271"/>
      <c r="V143" s="917"/>
      <c r="AF143" s="507"/>
      <c r="AG143" s="507"/>
      <c r="AH143" s="465"/>
      <c r="AI143" s="465"/>
      <c r="AJ143" s="465"/>
      <c r="AK143" s="465"/>
      <c r="AL143" s="465"/>
      <c r="AM143" s="465"/>
      <c r="AN143" s="465"/>
      <c r="AO143" s="465"/>
      <c r="AP143" s="465"/>
    </row>
    <row r="144" spans="1:42" ht="37.15" customHeight="1" x14ac:dyDescent="0.35">
      <c r="A144" s="310">
        <v>14</v>
      </c>
      <c r="B144" s="311" t="str">
        <f>IFERROR(VLOOKUP(A144,'Impact Indicators - Section B'!$A$8:$AN$26,19,FALSE),"")</f>
        <v/>
      </c>
      <c r="C144" s="311" t="str">
        <f t="array" ref="C144">IFERROR(IF(INDEX('Disaggregation Records'!$E$3:$E$66,MATCH(RIGHT(L144,255),RIGHT('Disaggregation Records'!$D$3:$D$66,255),0))=0,"",INDEX('Disaggregation Records'!$E$3:$E$66,MATCH(RIGHT(L144,255),RIGHT('Disaggregation Records'!$D$3:$D$66,255),0))),"")</f>
        <v/>
      </c>
      <c r="D144" s="311" t="str">
        <f t="array" ref="D144">IFERROR(IF(INDEX('Disaggregation Records'!$F$3:$F$66,MATCH(RIGHT(L144,255),RIGHT('Disaggregation Records'!$D$3:$D$66,255),0))=0,"",INDEX('Disaggregation Records'!$F$3:$F$66,MATCH(RIGHT(L144,255),RIGHT('Disaggregation Records'!$D$3:$D$66,255),0))),"")</f>
        <v/>
      </c>
      <c r="E144" s="312"/>
      <c r="F144" s="313"/>
      <c r="G144" s="313"/>
      <c r="H144" s="313"/>
      <c r="I144" s="694"/>
      <c r="J144" s="694" t="s">
        <v>940</v>
      </c>
      <c r="K144" s="695">
        <f t="shared" si="6"/>
        <v>136</v>
      </c>
      <c r="L144" s="696" t="str">
        <f t="shared" si="7"/>
        <v/>
      </c>
      <c r="M144" s="694" t="str">
        <f t="shared" si="8"/>
        <v/>
      </c>
      <c r="N144" s="697"/>
      <c r="O144" s="698" t="s">
        <v>2202</v>
      </c>
      <c r="P144" s="194"/>
      <c r="Q144" s="193"/>
      <c r="U144" s="271"/>
      <c r="V144" s="917"/>
      <c r="AF144" s="507"/>
      <c r="AG144" s="507"/>
      <c r="AH144" s="465"/>
      <c r="AI144" s="465"/>
      <c r="AJ144" s="465"/>
      <c r="AK144" s="465"/>
      <c r="AL144" s="465"/>
      <c r="AM144" s="465"/>
      <c r="AN144" s="465"/>
      <c r="AO144" s="465"/>
      <c r="AP144" s="465"/>
    </row>
    <row r="145" spans="1:42" ht="37.15" customHeight="1" x14ac:dyDescent="0.35">
      <c r="A145" s="310">
        <v>14</v>
      </c>
      <c r="B145" s="311" t="str">
        <f>IFERROR(VLOOKUP(A145,'Impact Indicators - Section B'!$A$8:$AN$26,19,FALSE),"")</f>
        <v/>
      </c>
      <c r="C145" s="311" t="str">
        <f t="array" ref="C145">IFERROR(IF(INDEX('Disaggregation Records'!$E$3:$E$66,MATCH(RIGHT(L145,255),RIGHT('Disaggregation Records'!$D$3:$D$66,255),0))=0,"",INDEX('Disaggregation Records'!$E$3:$E$66,MATCH(RIGHT(L145,255),RIGHT('Disaggregation Records'!$D$3:$D$66,255),0))),"")</f>
        <v/>
      </c>
      <c r="D145" s="311" t="str">
        <f t="array" ref="D145">IFERROR(IF(INDEX('Disaggregation Records'!$F$3:$F$66,MATCH(RIGHT(L145,255),RIGHT('Disaggregation Records'!$D$3:$D$66,255),0))=0,"",INDEX('Disaggregation Records'!$F$3:$F$66,MATCH(RIGHT(L145,255),RIGHT('Disaggregation Records'!$D$3:$D$66,255),0))),"")</f>
        <v/>
      </c>
      <c r="E145" s="312"/>
      <c r="F145" s="313"/>
      <c r="G145" s="313"/>
      <c r="H145" s="313"/>
      <c r="I145" s="694"/>
      <c r="J145" s="694" t="s">
        <v>940</v>
      </c>
      <c r="K145" s="695">
        <f t="shared" si="6"/>
        <v>137</v>
      </c>
      <c r="L145" s="696" t="str">
        <f t="shared" si="7"/>
        <v/>
      </c>
      <c r="M145" s="694" t="str">
        <f t="shared" si="8"/>
        <v/>
      </c>
      <c r="N145" s="697"/>
      <c r="O145" s="698" t="s">
        <v>2203</v>
      </c>
      <c r="P145" s="194"/>
      <c r="Q145" s="193"/>
      <c r="U145" s="271"/>
      <c r="V145" s="917"/>
      <c r="AF145" s="507"/>
      <c r="AG145" s="507"/>
      <c r="AH145" s="465"/>
      <c r="AI145" s="465"/>
      <c r="AJ145" s="465"/>
      <c r="AK145" s="465"/>
      <c r="AL145" s="465"/>
      <c r="AM145" s="465"/>
      <c r="AN145" s="465"/>
      <c r="AO145" s="465"/>
      <c r="AP145" s="465"/>
    </row>
    <row r="146" spans="1:42" ht="37.15" customHeight="1" x14ac:dyDescent="0.35">
      <c r="A146" s="310">
        <v>14</v>
      </c>
      <c r="B146" s="311" t="str">
        <f>IFERROR(VLOOKUP(A146,'Impact Indicators - Section B'!$A$8:$AN$26,19,FALSE),"")</f>
        <v/>
      </c>
      <c r="C146" s="311" t="str">
        <f t="array" ref="C146">IFERROR(IF(INDEX('Disaggregation Records'!$E$3:$E$66,MATCH(RIGHT(L146,255),RIGHT('Disaggregation Records'!$D$3:$D$66,255),0))=0,"",INDEX('Disaggregation Records'!$E$3:$E$66,MATCH(RIGHT(L146,255),RIGHT('Disaggregation Records'!$D$3:$D$66,255),0))),"")</f>
        <v/>
      </c>
      <c r="D146" s="311" t="str">
        <f t="array" ref="D146">IFERROR(IF(INDEX('Disaggregation Records'!$F$3:$F$66,MATCH(RIGHT(L146,255),RIGHT('Disaggregation Records'!$D$3:$D$66,255),0))=0,"",INDEX('Disaggregation Records'!$F$3:$F$66,MATCH(RIGHT(L146,255),RIGHT('Disaggregation Records'!$D$3:$D$66,255),0))),"")</f>
        <v/>
      </c>
      <c r="E146" s="312"/>
      <c r="F146" s="313"/>
      <c r="G146" s="313"/>
      <c r="H146" s="313"/>
      <c r="I146" s="694"/>
      <c r="J146" s="694" t="s">
        <v>940</v>
      </c>
      <c r="K146" s="695">
        <f t="shared" si="6"/>
        <v>138</v>
      </c>
      <c r="L146" s="696" t="str">
        <f t="shared" si="7"/>
        <v/>
      </c>
      <c r="M146" s="694" t="str">
        <f t="shared" si="8"/>
        <v/>
      </c>
      <c r="N146" s="697"/>
      <c r="O146" s="698" t="s">
        <v>2204</v>
      </c>
      <c r="P146" s="194"/>
      <c r="Q146" s="193"/>
      <c r="U146" s="271"/>
      <c r="V146" s="917"/>
      <c r="AF146" s="507"/>
      <c r="AG146" s="507"/>
      <c r="AH146" s="465"/>
      <c r="AI146" s="465"/>
      <c r="AJ146" s="465"/>
      <c r="AK146" s="465"/>
      <c r="AL146" s="465"/>
      <c r="AM146" s="465"/>
      <c r="AN146" s="465"/>
      <c r="AO146" s="465"/>
      <c r="AP146" s="465"/>
    </row>
    <row r="147" spans="1:42" ht="37.15" customHeight="1" x14ac:dyDescent="0.35">
      <c r="A147" s="310">
        <v>14</v>
      </c>
      <c r="B147" s="311" t="str">
        <f>IFERROR(VLOOKUP(A147,'Impact Indicators - Section B'!$A$8:$AN$26,19,FALSE),"")</f>
        <v/>
      </c>
      <c r="C147" s="311" t="str">
        <f t="array" ref="C147">IFERROR(IF(INDEX('Disaggregation Records'!$E$3:$E$66,MATCH(RIGHT(L147,255),RIGHT('Disaggregation Records'!$D$3:$D$66,255),0))=0,"",INDEX('Disaggregation Records'!$E$3:$E$66,MATCH(RIGHT(L147,255),RIGHT('Disaggregation Records'!$D$3:$D$66,255),0))),"")</f>
        <v/>
      </c>
      <c r="D147" s="311" t="str">
        <f t="array" ref="D147">IFERROR(IF(INDEX('Disaggregation Records'!$F$3:$F$66,MATCH(RIGHT(L147,255),RIGHT('Disaggregation Records'!$D$3:$D$66,255),0))=0,"",INDEX('Disaggregation Records'!$F$3:$F$66,MATCH(RIGHT(L147,255),RIGHT('Disaggregation Records'!$D$3:$D$66,255),0))),"")</f>
        <v/>
      </c>
      <c r="E147" s="312"/>
      <c r="F147" s="313"/>
      <c r="G147" s="313"/>
      <c r="H147" s="313"/>
      <c r="I147" s="694"/>
      <c r="J147" s="694" t="s">
        <v>940</v>
      </c>
      <c r="K147" s="695">
        <f t="shared" si="6"/>
        <v>139</v>
      </c>
      <c r="L147" s="696" t="str">
        <f t="shared" si="7"/>
        <v/>
      </c>
      <c r="M147" s="694" t="str">
        <f t="shared" si="8"/>
        <v/>
      </c>
      <c r="N147" s="697"/>
      <c r="O147" s="698" t="s">
        <v>2205</v>
      </c>
      <c r="P147" s="194"/>
      <c r="Q147" s="193"/>
      <c r="U147" s="271"/>
      <c r="V147" s="917"/>
      <c r="AF147" s="507"/>
      <c r="AG147" s="507"/>
      <c r="AH147" s="465"/>
      <c r="AI147" s="465"/>
      <c r="AJ147" s="465"/>
      <c r="AK147" s="465"/>
      <c r="AL147" s="465"/>
      <c r="AM147" s="465"/>
      <c r="AN147" s="465"/>
      <c r="AO147" s="465"/>
      <c r="AP147" s="465"/>
    </row>
    <row r="148" spans="1:42" ht="37.15" customHeight="1" x14ac:dyDescent="0.35">
      <c r="A148" s="310">
        <v>14</v>
      </c>
      <c r="B148" s="311" t="str">
        <f>IFERROR(VLOOKUP(A148,'Impact Indicators - Section B'!$A$8:$AN$26,19,FALSE),"")</f>
        <v/>
      </c>
      <c r="C148" s="311" t="str">
        <f t="array" ref="C148">IFERROR(IF(INDEX('Disaggregation Records'!$E$3:$E$66,MATCH(RIGHT(L148,255),RIGHT('Disaggregation Records'!$D$3:$D$66,255),0))=0,"",INDEX('Disaggregation Records'!$E$3:$E$66,MATCH(RIGHT(L148,255),RIGHT('Disaggregation Records'!$D$3:$D$66,255),0))),"")</f>
        <v/>
      </c>
      <c r="D148" s="311" t="str">
        <f t="array" ref="D148">IFERROR(IF(INDEX('Disaggregation Records'!$F$3:$F$66,MATCH(RIGHT(L148,255),RIGHT('Disaggregation Records'!$D$3:$D$66,255),0))=0,"",INDEX('Disaggregation Records'!$F$3:$F$66,MATCH(RIGHT(L148,255),RIGHT('Disaggregation Records'!$D$3:$D$66,255),0))),"")</f>
        <v/>
      </c>
      <c r="E148" s="312"/>
      <c r="F148" s="313"/>
      <c r="G148" s="313"/>
      <c r="H148" s="313"/>
      <c r="I148" s="694"/>
      <c r="J148" s="694" t="s">
        <v>940</v>
      </c>
      <c r="K148" s="695">
        <f t="shared" si="6"/>
        <v>140</v>
      </c>
      <c r="L148" s="696" t="str">
        <f t="shared" si="7"/>
        <v/>
      </c>
      <c r="M148" s="694" t="str">
        <f t="shared" si="8"/>
        <v/>
      </c>
      <c r="N148" s="697"/>
      <c r="O148" s="698" t="s">
        <v>2206</v>
      </c>
      <c r="P148" s="194"/>
      <c r="Q148" s="193"/>
      <c r="U148" s="271"/>
      <c r="V148" s="917"/>
      <c r="AF148" s="507"/>
      <c r="AG148" s="507"/>
      <c r="AH148" s="465"/>
      <c r="AI148" s="465"/>
      <c r="AJ148" s="465"/>
      <c r="AK148" s="465"/>
      <c r="AL148" s="465"/>
      <c r="AM148" s="465"/>
      <c r="AN148" s="465"/>
      <c r="AO148" s="465"/>
      <c r="AP148" s="465"/>
    </row>
    <row r="149" spans="1:42" ht="37.15" customHeight="1" x14ac:dyDescent="0.35">
      <c r="A149" s="310">
        <v>15</v>
      </c>
      <c r="B149" s="311" t="str">
        <f>IFERROR(VLOOKUP(A149,'Impact Indicators - Section B'!$A$8:$AN$26,19,FALSE),"")</f>
        <v/>
      </c>
      <c r="C149" s="311" t="str">
        <f t="array" ref="C149">IFERROR(IF(INDEX('Disaggregation Records'!$E$3:$E$66,MATCH(RIGHT(L149,255),RIGHT('Disaggregation Records'!$D$3:$D$66,255),0))=0,"",INDEX('Disaggregation Records'!$E$3:$E$66,MATCH(RIGHT(L149,255),RIGHT('Disaggregation Records'!$D$3:$D$66,255),0))),"")</f>
        <v/>
      </c>
      <c r="D149" s="311" t="str">
        <f t="array" ref="D149">IFERROR(IF(INDEX('Disaggregation Records'!$F$3:$F$66,MATCH(RIGHT(L149,255),RIGHT('Disaggregation Records'!$D$3:$D$66,255),0))=0,"",INDEX('Disaggregation Records'!$F$3:$F$66,MATCH(RIGHT(L149,255),RIGHT('Disaggregation Records'!$D$3:$D$66,255),0))),"")</f>
        <v/>
      </c>
      <c r="E149" s="312"/>
      <c r="F149" s="313"/>
      <c r="G149" s="313"/>
      <c r="H149" s="313"/>
      <c r="I149" s="694"/>
      <c r="J149" s="694" t="s">
        <v>941</v>
      </c>
      <c r="K149" s="695">
        <f t="shared" si="6"/>
        <v>141</v>
      </c>
      <c r="L149" s="696" t="str">
        <f t="shared" si="7"/>
        <v/>
      </c>
      <c r="M149" s="694" t="str">
        <f t="shared" si="8"/>
        <v/>
      </c>
      <c r="N149" s="697"/>
      <c r="O149" s="698" t="s">
        <v>2207</v>
      </c>
      <c r="P149" s="194"/>
      <c r="Q149" s="193"/>
      <c r="U149" s="271"/>
      <c r="V149" s="917"/>
      <c r="AF149" s="507"/>
      <c r="AG149" s="507"/>
      <c r="AH149" s="465"/>
      <c r="AI149" s="465"/>
      <c r="AJ149" s="465"/>
      <c r="AK149" s="465"/>
      <c r="AL149" s="465"/>
      <c r="AM149" s="465"/>
      <c r="AN149" s="465"/>
      <c r="AO149" s="465"/>
      <c r="AP149" s="465"/>
    </row>
    <row r="150" spans="1:42" ht="37.15" customHeight="1" x14ac:dyDescent="0.35">
      <c r="A150" s="310">
        <v>15</v>
      </c>
      <c r="B150" s="311" t="str">
        <f>IFERROR(VLOOKUP(A150,'Impact Indicators - Section B'!$A$8:$AN$26,19,FALSE),"")</f>
        <v/>
      </c>
      <c r="C150" s="311" t="str">
        <f t="array" ref="C150">IFERROR(IF(INDEX('Disaggregation Records'!$E$3:$E$66,MATCH(RIGHT(L150,255),RIGHT('Disaggregation Records'!$D$3:$D$66,255),0))=0,"",INDEX('Disaggregation Records'!$E$3:$E$66,MATCH(RIGHT(L150,255),RIGHT('Disaggregation Records'!$D$3:$D$66,255),0))),"")</f>
        <v/>
      </c>
      <c r="D150" s="311" t="str">
        <f t="array" ref="D150">IFERROR(IF(INDEX('Disaggregation Records'!$F$3:$F$66,MATCH(RIGHT(L150,255),RIGHT('Disaggregation Records'!$D$3:$D$66,255),0))=0,"",INDEX('Disaggregation Records'!$F$3:$F$66,MATCH(RIGHT(L150,255),RIGHT('Disaggregation Records'!$D$3:$D$66,255),0))),"")</f>
        <v/>
      </c>
      <c r="E150" s="312"/>
      <c r="F150" s="313"/>
      <c r="G150" s="313"/>
      <c r="H150" s="313"/>
      <c r="I150" s="694"/>
      <c r="J150" s="694" t="s">
        <v>941</v>
      </c>
      <c r="K150" s="695">
        <f t="shared" si="6"/>
        <v>142</v>
      </c>
      <c r="L150" s="696" t="str">
        <f t="shared" si="7"/>
        <v/>
      </c>
      <c r="M150" s="694" t="str">
        <f t="shared" si="8"/>
        <v/>
      </c>
      <c r="N150" s="697"/>
      <c r="O150" s="698" t="s">
        <v>2208</v>
      </c>
      <c r="P150" s="194"/>
      <c r="Q150" s="193"/>
      <c r="U150" s="271"/>
      <c r="V150" s="917"/>
      <c r="AF150" s="507"/>
      <c r="AG150" s="507"/>
      <c r="AH150" s="465"/>
      <c r="AI150" s="465"/>
      <c r="AJ150" s="465"/>
      <c r="AK150" s="465"/>
      <c r="AL150" s="465"/>
      <c r="AM150" s="465"/>
      <c r="AN150" s="465"/>
      <c r="AO150" s="465"/>
      <c r="AP150" s="465"/>
    </row>
    <row r="151" spans="1:42" ht="37.15" customHeight="1" x14ac:dyDescent="0.35">
      <c r="A151" s="310">
        <v>15</v>
      </c>
      <c r="B151" s="311" t="str">
        <f>IFERROR(VLOOKUP(A151,'Impact Indicators - Section B'!$A$8:$AN$26,19,FALSE),"")</f>
        <v/>
      </c>
      <c r="C151" s="311" t="str">
        <f t="array" ref="C151">IFERROR(IF(INDEX('Disaggregation Records'!$E$3:$E$66,MATCH(RIGHT(L151,255),RIGHT('Disaggregation Records'!$D$3:$D$66,255),0))=0,"",INDEX('Disaggregation Records'!$E$3:$E$66,MATCH(RIGHT(L151,255),RIGHT('Disaggregation Records'!$D$3:$D$66,255),0))),"")</f>
        <v/>
      </c>
      <c r="D151" s="311" t="str">
        <f t="array" ref="D151">IFERROR(IF(INDEX('Disaggregation Records'!$F$3:$F$66,MATCH(RIGHT(L151,255),RIGHT('Disaggregation Records'!$D$3:$D$66,255),0))=0,"",INDEX('Disaggregation Records'!$F$3:$F$66,MATCH(RIGHT(L151,255),RIGHT('Disaggregation Records'!$D$3:$D$66,255),0))),"")</f>
        <v/>
      </c>
      <c r="E151" s="312"/>
      <c r="F151" s="313"/>
      <c r="G151" s="313"/>
      <c r="H151" s="313"/>
      <c r="I151" s="694"/>
      <c r="J151" s="694" t="s">
        <v>941</v>
      </c>
      <c r="K151" s="695">
        <f t="shared" si="6"/>
        <v>143</v>
      </c>
      <c r="L151" s="696" t="str">
        <f t="shared" si="7"/>
        <v/>
      </c>
      <c r="M151" s="694" t="str">
        <f t="shared" si="8"/>
        <v/>
      </c>
      <c r="N151" s="697"/>
      <c r="O151" s="698" t="s">
        <v>2209</v>
      </c>
      <c r="P151" s="194"/>
      <c r="Q151" s="193"/>
      <c r="U151" s="271"/>
      <c r="V151" s="917"/>
      <c r="AF151" s="507"/>
      <c r="AG151" s="507"/>
      <c r="AH151" s="465"/>
      <c r="AI151" s="465"/>
      <c r="AJ151" s="465"/>
      <c r="AK151" s="465"/>
      <c r="AL151" s="465"/>
      <c r="AM151" s="465"/>
      <c r="AN151" s="465"/>
      <c r="AO151" s="465"/>
      <c r="AP151" s="465"/>
    </row>
    <row r="152" spans="1:42" ht="37.15" customHeight="1" x14ac:dyDescent="0.35">
      <c r="A152" s="310">
        <v>15</v>
      </c>
      <c r="B152" s="311" t="str">
        <f>IFERROR(VLOOKUP(A152,'Impact Indicators - Section B'!$A$8:$AN$26,19,FALSE),"")</f>
        <v/>
      </c>
      <c r="C152" s="311" t="str">
        <f t="array" ref="C152">IFERROR(IF(INDEX('Disaggregation Records'!$E$3:$E$66,MATCH(RIGHT(L152,255),RIGHT('Disaggregation Records'!$D$3:$D$66,255),0))=0,"",INDEX('Disaggregation Records'!$E$3:$E$66,MATCH(RIGHT(L152,255),RIGHT('Disaggregation Records'!$D$3:$D$66,255),0))),"")</f>
        <v/>
      </c>
      <c r="D152" s="311" t="str">
        <f t="array" ref="D152">IFERROR(IF(INDEX('Disaggregation Records'!$F$3:$F$66,MATCH(RIGHT(L152,255),RIGHT('Disaggregation Records'!$D$3:$D$66,255),0))=0,"",INDEX('Disaggregation Records'!$F$3:$F$66,MATCH(RIGHT(L152,255),RIGHT('Disaggregation Records'!$D$3:$D$66,255),0))),"")</f>
        <v/>
      </c>
      <c r="E152" s="312"/>
      <c r="F152" s="313"/>
      <c r="G152" s="313"/>
      <c r="H152" s="313"/>
      <c r="I152" s="694"/>
      <c r="J152" s="694" t="s">
        <v>941</v>
      </c>
      <c r="K152" s="695">
        <f t="shared" si="6"/>
        <v>144</v>
      </c>
      <c r="L152" s="696" t="str">
        <f t="shared" si="7"/>
        <v/>
      </c>
      <c r="M152" s="694" t="str">
        <f t="shared" si="8"/>
        <v/>
      </c>
      <c r="N152" s="697"/>
      <c r="O152" s="698" t="s">
        <v>2210</v>
      </c>
      <c r="P152" s="194"/>
      <c r="Q152" s="193"/>
      <c r="U152" s="271"/>
      <c r="V152" s="917"/>
      <c r="AF152" s="507"/>
      <c r="AG152" s="507"/>
      <c r="AH152" s="465"/>
      <c r="AI152" s="465"/>
      <c r="AJ152" s="465"/>
      <c r="AK152" s="465"/>
      <c r="AL152" s="465"/>
      <c r="AM152" s="465"/>
      <c r="AN152" s="465"/>
      <c r="AO152" s="465"/>
      <c r="AP152" s="465"/>
    </row>
    <row r="153" spans="1:42" ht="37.15" customHeight="1" x14ac:dyDescent="0.35">
      <c r="A153" s="310">
        <v>15</v>
      </c>
      <c r="B153" s="311" t="str">
        <f>IFERROR(VLOOKUP(A153,'Impact Indicators - Section B'!$A$8:$AN$26,19,FALSE),"")</f>
        <v/>
      </c>
      <c r="C153" s="311" t="str">
        <f t="array" ref="C153">IFERROR(IF(INDEX('Disaggregation Records'!$E$3:$E$66,MATCH(RIGHT(L153,255),RIGHT('Disaggregation Records'!$D$3:$D$66,255),0))=0,"",INDEX('Disaggregation Records'!$E$3:$E$66,MATCH(RIGHT(L153,255),RIGHT('Disaggregation Records'!$D$3:$D$66,255),0))),"")</f>
        <v/>
      </c>
      <c r="D153" s="311" t="str">
        <f t="array" ref="D153">IFERROR(IF(INDEX('Disaggregation Records'!$F$3:$F$66,MATCH(RIGHT(L153,255),RIGHT('Disaggregation Records'!$D$3:$D$66,255),0))=0,"",INDEX('Disaggregation Records'!$F$3:$F$66,MATCH(RIGHT(L153,255),RIGHT('Disaggregation Records'!$D$3:$D$66,255),0))),"")</f>
        <v/>
      </c>
      <c r="E153" s="312"/>
      <c r="F153" s="313"/>
      <c r="G153" s="313"/>
      <c r="H153" s="313"/>
      <c r="I153" s="694"/>
      <c r="J153" s="694" t="s">
        <v>941</v>
      </c>
      <c r="K153" s="695">
        <f t="shared" si="6"/>
        <v>145</v>
      </c>
      <c r="L153" s="696" t="str">
        <f t="shared" si="7"/>
        <v/>
      </c>
      <c r="M153" s="694" t="str">
        <f t="shared" si="8"/>
        <v/>
      </c>
      <c r="N153" s="697"/>
      <c r="O153" s="698" t="s">
        <v>2211</v>
      </c>
      <c r="P153" s="194"/>
      <c r="Q153" s="193"/>
      <c r="U153" s="271"/>
      <c r="V153" s="917"/>
      <c r="AF153" s="507"/>
      <c r="AG153" s="507"/>
      <c r="AH153" s="465"/>
      <c r="AI153" s="465"/>
      <c r="AJ153" s="465"/>
      <c r="AK153" s="465"/>
      <c r="AL153" s="465"/>
      <c r="AM153" s="465"/>
      <c r="AN153" s="465"/>
      <c r="AO153" s="465"/>
      <c r="AP153" s="465"/>
    </row>
    <row r="154" spans="1:42" ht="37.15" customHeight="1" x14ac:dyDescent="0.35">
      <c r="A154" s="310">
        <v>15</v>
      </c>
      <c r="B154" s="311" t="str">
        <f>IFERROR(VLOOKUP(A154,'Impact Indicators - Section B'!$A$8:$AN$26,19,FALSE),"")</f>
        <v/>
      </c>
      <c r="C154" s="311" t="str">
        <f t="array" ref="C154">IFERROR(IF(INDEX('Disaggregation Records'!$E$3:$E$66,MATCH(RIGHT(L154,255),RIGHT('Disaggregation Records'!$D$3:$D$66,255),0))=0,"",INDEX('Disaggregation Records'!$E$3:$E$66,MATCH(RIGHT(L154,255),RIGHT('Disaggregation Records'!$D$3:$D$66,255),0))),"")</f>
        <v/>
      </c>
      <c r="D154" s="311" t="str">
        <f t="array" ref="D154">IFERROR(IF(INDEX('Disaggregation Records'!$F$3:$F$66,MATCH(RIGHT(L154,255),RIGHT('Disaggregation Records'!$D$3:$D$66,255),0))=0,"",INDEX('Disaggregation Records'!$F$3:$F$66,MATCH(RIGHT(L154,255),RIGHT('Disaggregation Records'!$D$3:$D$66,255),0))),"")</f>
        <v/>
      </c>
      <c r="E154" s="312"/>
      <c r="F154" s="313"/>
      <c r="G154" s="313"/>
      <c r="H154" s="313"/>
      <c r="I154" s="694"/>
      <c r="J154" s="694" t="s">
        <v>941</v>
      </c>
      <c r="K154" s="695">
        <f t="shared" si="6"/>
        <v>146</v>
      </c>
      <c r="L154" s="696" t="str">
        <f t="shared" si="7"/>
        <v/>
      </c>
      <c r="M154" s="694" t="str">
        <f t="shared" si="8"/>
        <v/>
      </c>
      <c r="N154" s="697"/>
      <c r="O154" s="698" t="s">
        <v>2212</v>
      </c>
      <c r="P154" s="194"/>
      <c r="Q154" s="193"/>
      <c r="U154" s="271"/>
      <c r="V154" s="917"/>
      <c r="AF154" s="507"/>
      <c r="AG154" s="507"/>
      <c r="AH154" s="465"/>
      <c r="AI154" s="465"/>
      <c r="AJ154" s="465"/>
      <c r="AK154" s="465"/>
      <c r="AL154" s="465"/>
      <c r="AM154" s="465"/>
      <c r="AN154" s="465"/>
      <c r="AO154" s="465"/>
      <c r="AP154" s="465"/>
    </row>
    <row r="155" spans="1:42" ht="37.15" customHeight="1" x14ac:dyDescent="0.35">
      <c r="A155" s="310">
        <v>15</v>
      </c>
      <c r="B155" s="311" t="str">
        <f>IFERROR(VLOOKUP(A155,'Impact Indicators - Section B'!$A$8:$AN$26,19,FALSE),"")</f>
        <v/>
      </c>
      <c r="C155" s="311" t="str">
        <f t="array" ref="C155">IFERROR(IF(INDEX('Disaggregation Records'!$E$3:$E$66,MATCH(RIGHT(L155,255),RIGHT('Disaggregation Records'!$D$3:$D$66,255),0))=0,"",INDEX('Disaggregation Records'!$E$3:$E$66,MATCH(RIGHT(L155,255),RIGHT('Disaggregation Records'!$D$3:$D$66,255),0))),"")</f>
        <v/>
      </c>
      <c r="D155" s="311" t="str">
        <f t="array" ref="D155">IFERROR(IF(INDEX('Disaggregation Records'!$F$3:$F$66,MATCH(RIGHT(L155,255),RIGHT('Disaggregation Records'!$D$3:$D$66,255),0))=0,"",INDEX('Disaggregation Records'!$F$3:$F$66,MATCH(RIGHT(L155,255),RIGHT('Disaggregation Records'!$D$3:$D$66,255),0))),"")</f>
        <v/>
      </c>
      <c r="E155" s="312"/>
      <c r="F155" s="313"/>
      <c r="G155" s="313"/>
      <c r="H155" s="313"/>
      <c r="I155" s="694"/>
      <c r="J155" s="694" t="s">
        <v>941</v>
      </c>
      <c r="K155" s="695">
        <f t="shared" si="6"/>
        <v>147</v>
      </c>
      <c r="L155" s="696" t="str">
        <f t="shared" si="7"/>
        <v/>
      </c>
      <c r="M155" s="694" t="str">
        <f t="shared" si="8"/>
        <v/>
      </c>
      <c r="N155" s="697"/>
      <c r="O155" s="698" t="s">
        <v>2213</v>
      </c>
      <c r="P155" s="194"/>
      <c r="Q155" s="193"/>
      <c r="U155" s="271"/>
      <c r="V155" s="917"/>
      <c r="AF155" s="507"/>
      <c r="AG155" s="507"/>
      <c r="AH155" s="465"/>
      <c r="AI155" s="465"/>
      <c r="AJ155" s="465"/>
      <c r="AK155" s="465"/>
      <c r="AL155" s="465"/>
      <c r="AM155" s="465"/>
      <c r="AN155" s="465"/>
      <c r="AO155" s="465"/>
      <c r="AP155" s="465"/>
    </row>
    <row r="156" spans="1:42" ht="37.15" customHeight="1" x14ac:dyDescent="0.35">
      <c r="A156" s="310">
        <v>15</v>
      </c>
      <c r="B156" s="311" t="str">
        <f>IFERROR(VLOOKUP(A156,'Impact Indicators - Section B'!$A$8:$AN$26,19,FALSE),"")</f>
        <v/>
      </c>
      <c r="C156" s="311" t="str">
        <f t="array" ref="C156">IFERROR(IF(INDEX('Disaggregation Records'!$E$3:$E$66,MATCH(RIGHT(L156,255),RIGHT('Disaggregation Records'!$D$3:$D$66,255),0))=0,"",INDEX('Disaggregation Records'!$E$3:$E$66,MATCH(RIGHT(L156,255),RIGHT('Disaggregation Records'!$D$3:$D$66,255),0))),"")</f>
        <v/>
      </c>
      <c r="D156" s="311" t="str">
        <f t="array" ref="D156">IFERROR(IF(INDEX('Disaggregation Records'!$F$3:$F$66,MATCH(RIGHT(L156,255),RIGHT('Disaggregation Records'!$D$3:$D$66,255),0))=0,"",INDEX('Disaggregation Records'!$F$3:$F$66,MATCH(RIGHT(L156,255),RIGHT('Disaggregation Records'!$D$3:$D$66,255),0))),"")</f>
        <v/>
      </c>
      <c r="E156" s="312"/>
      <c r="F156" s="313"/>
      <c r="G156" s="313"/>
      <c r="H156" s="313"/>
      <c r="I156" s="694"/>
      <c r="J156" s="694" t="s">
        <v>941</v>
      </c>
      <c r="K156" s="695">
        <f t="shared" si="6"/>
        <v>148</v>
      </c>
      <c r="L156" s="696" t="str">
        <f t="shared" si="7"/>
        <v/>
      </c>
      <c r="M156" s="694" t="str">
        <f t="shared" si="8"/>
        <v/>
      </c>
      <c r="N156" s="697"/>
      <c r="O156" s="698" t="s">
        <v>2214</v>
      </c>
      <c r="P156" s="194"/>
      <c r="Q156" s="193"/>
      <c r="U156" s="271"/>
      <c r="V156" s="917"/>
      <c r="AF156" s="507"/>
      <c r="AG156" s="507"/>
      <c r="AH156" s="465"/>
      <c r="AI156" s="465"/>
      <c r="AJ156" s="465"/>
      <c r="AK156" s="465"/>
      <c r="AL156" s="465"/>
      <c r="AM156" s="465"/>
      <c r="AN156" s="465"/>
      <c r="AO156" s="465"/>
      <c r="AP156" s="465"/>
    </row>
    <row r="157" spans="1:42" ht="37.15" customHeight="1" x14ac:dyDescent="0.35">
      <c r="A157" s="310">
        <v>15</v>
      </c>
      <c r="B157" s="311" t="str">
        <f>IFERROR(VLOOKUP(A157,'Impact Indicators - Section B'!$A$8:$AN$26,19,FALSE),"")</f>
        <v/>
      </c>
      <c r="C157" s="311" t="str">
        <f t="array" ref="C157">IFERROR(IF(INDEX('Disaggregation Records'!$E$3:$E$66,MATCH(RIGHT(L157,255),RIGHT('Disaggregation Records'!$D$3:$D$66,255),0))=0,"",INDEX('Disaggregation Records'!$E$3:$E$66,MATCH(RIGHT(L157,255),RIGHT('Disaggregation Records'!$D$3:$D$66,255),0))),"")</f>
        <v/>
      </c>
      <c r="D157" s="311" t="str">
        <f t="array" ref="D157">IFERROR(IF(INDEX('Disaggregation Records'!$F$3:$F$66,MATCH(RIGHT(L157,255),RIGHT('Disaggregation Records'!$D$3:$D$66,255),0))=0,"",INDEX('Disaggregation Records'!$F$3:$F$66,MATCH(RIGHT(L157,255),RIGHT('Disaggregation Records'!$D$3:$D$66,255),0))),"")</f>
        <v/>
      </c>
      <c r="E157" s="312"/>
      <c r="F157" s="313"/>
      <c r="G157" s="313"/>
      <c r="H157" s="313"/>
      <c r="I157" s="694"/>
      <c r="J157" s="694" t="s">
        <v>941</v>
      </c>
      <c r="K157" s="695">
        <f t="shared" si="6"/>
        <v>149</v>
      </c>
      <c r="L157" s="696" t="str">
        <f t="shared" si="7"/>
        <v/>
      </c>
      <c r="M157" s="694" t="str">
        <f t="shared" si="8"/>
        <v/>
      </c>
      <c r="N157" s="697"/>
      <c r="O157" s="698" t="s">
        <v>2215</v>
      </c>
      <c r="P157" s="194"/>
      <c r="Q157" s="193"/>
      <c r="U157" s="271"/>
      <c r="V157" s="917"/>
      <c r="AF157" s="507"/>
      <c r="AG157" s="507"/>
      <c r="AH157" s="465"/>
      <c r="AI157" s="465"/>
      <c r="AJ157" s="465"/>
      <c r="AK157" s="465"/>
      <c r="AL157" s="465"/>
      <c r="AM157" s="465"/>
      <c r="AN157" s="465"/>
      <c r="AO157" s="465"/>
      <c r="AP157" s="465"/>
    </row>
    <row r="158" spans="1:42" ht="37.15" customHeight="1" x14ac:dyDescent="0.35">
      <c r="A158" s="310">
        <v>15</v>
      </c>
      <c r="B158" s="311" t="str">
        <f>IFERROR(VLOOKUP(A158,'Impact Indicators - Section B'!$A$8:$AN$26,19,FALSE),"")</f>
        <v/>
      </c>
      <c r="C158" s="311" t="str">
        <f t="array" ref="C158">IFERROR(IF(INDEX('Disaggregation Records'!$E$3:$E$66,MATCH(RIGHT(L158,255),RIGHT('Disaggregation Records'!$D$3:$D$66,255),0))=0,"",INDEX('Disaggregation Records'!$E$3:$E$66,MATCH(RIGHT(L158,255),RIGHT('Disaggregation Records'!$D$3:$D$66,255),0))),"")</f>
        <v/>
      </c>
      <c r="D158" s="311" t="str">
        <f t="array" ref="D158">IFERROR(IF(INDEX('Disaggregation Records'!$F$3:$F$66,MATCH(RIGHT(L158,255),RIGHT('Disaggregation Records'!$D$3:$D$66,255),0))=0,"",INDEX('Disaggregation Records'!$F$3:$F$66,MATCH(RIGHT(L158,255),RIGHT('Disaggregation Records'!$D$3:$D$66,255),0))),"")</f>
        <v/>
      </c>
      <c r="E158" s="312"/>
      <c r="F158" s="313"/>
      <c r="G158" s="313"/>
      <c r="H158" s="313"/>
      <c r="I158" s="694"/>
      <c r="J158" s="694" t="s">
        <v>941</v>
      </c>
      <c r="K158" s="695">
        <f t="shared" si="6"/>
        <v>150</v>
      </c>
      <c r="L158" s="696" t="str">
        <f t="shared" si="7"/>
        <v/>
      </c>
      <c r="M158" s="694" t="str">
        <f t="shared" si="8"/>
        <v/>
      </c>
      <c r="N158" s="697"/>
      <c r="O158" s="698" t="s">
        <v>2216</v>
      </c>
      <c r="P158" s="194"/>
      <c r="Q158" s="193"/>
      <c r="U158" s="271"/>
      <c r="V158" s="917"/>
      <c r="AF158" s="507"/>
      <c r="AG158" s="507"/>
      <c r="AH158" s="465"/>
      <c r="AI158" s="465"/>
      <c r="AJ158" s="465"/>
      <c r="AK158" s="465"/>
      <c r="AL158" s="465"/>
      <c r="AM158" s="465"/>
      <c r="AN158" s="465"/>
      <c r="AO158" s="465"/>
      <c r="AP158" s="465"/>
    </row>
    <row r="159" spans="1:42" ht="37.15" customHeight="1" x14ac:dyDescent="0.35">
      <c r="A159" s="381" t="s">
        <v>348</v>
      </c>
      <c r="B159" s="383"/>
      <c r="C159" s="383"/>
      <c r="E159" s="376"/>
      <c r="F159" s="376"/>
      <c r="G159" s="376"/>
      <c r="H159" s="376"/>
      <c r="I159" s="377"/>
      <c r="J159" s="377"/>
      <c r="K159" s="423"/>
      <c r="L159" s="377"/>
      <c r="M159" s="377"/>
      <c r="N159" s="378"/>
      <c r="O159" s="379"/>
      <c r="P159" s="194"/>
      <c r="Q159" s="193"/>
      <c r="U159" s="271"/>
      <c r="V159" s="917"/>
      <c r="AF159"/>
      <c r="AG159">
        <v>2</v>
      </c>
    </row>
    <row r="160" spans="1:42" ht="25.15" customHeight="1" thickBot="1" x14ac:dyDescent="0.4">
      <c r="A160" s="382"/>
      <c r="B160" s="383"/>
      <c r="C160" s="383"/>
      <c r="D160" s="44"/>
      <c r="E160" s="44"/>
      <c r="F160" s="271"/>
      <c r="G160" s="271"/>
      <c r="H160" s="271"/>
      <c r="I160" s="44"/>
      <c r="J160" s="380"/>
      <c r="K160" s="380"/>
      <c r="L160" s="380"/>
      <c r="M160" s="380"/>
      <c r="N160" s="380"/>
      <c r="O160" s="57"/>
      <c r="P160" s="142"/>
      <c r="Q160" s="143"/>
      <c r="U160" s="271"/>
      <c r="V160" s="917"/>
    </row>
    <row r="161" spans="1:42" ht="39" customHeight="1" thickBot="1" x14ac:dyDescent="0.4">
      <c r="J161" s="107"/>
      <c r="K161" s="107"/>
      <c r="L161" s="107"/>
      <c r="M161" s="107"/>
      <c r="N161" s="107"/>
      <c r="P161" s="117"/>
      <c r="Q161" s="117"/>
    </row>
    <row r="162" spans="1:42" ht="26.9" hidden="1" customHeight="1" x14ac:dyDescent="0.35">
      <c r="J162" s="107"/>
      <c r="K162" s="107"/>
      <c r="L162" s="107"/>
      <c r="M162" s="107"/>
      <c r="N162" s="107"/>
      <c r="P162" s="117"/>
      <c r="Q162" s="117"/>
    </row>
    <row r="163" spans="1:42" ht="29.25" hidden="1" customHeight="1" x14ac:dyDescent="0.35">
      <c r="J163" s="107"/>
      <c r="K163" s="107"/>
      <c r="L163" s="107"/>
      <c r="M163" s="107"/>
      <c r="N163" s="107"/>
      <c r="P163" s="117"/>
      <c r="Q163" s="117"/>
    </row>
    <row r="164" spans="1:42" ht="20.9" hidden="1" customHeight="1" x14ac:dyDescent="0.35">
      <c r="J164" s="107"/>
      <c r="K164" s="107"/>
      <c r="L164" s="107"/>
      <c r="M164" s="107"/>
      <c r="N164" s="107"/>
      <c r="P164" s="117"/>
      <c r="Q164" s="117"/>
    </row>
    <row r="165" spans="1:42" ht="35.25" hidden="1" customHeight="1" thickBot="1" x14ac:dyDescent="0.4">
      <c r="J165" s="107"/>
      <c r="K165" s="107"/>
      <c r="L165" s="107"/>
      <c r="M165" s="107"/>
      <c r="N165" s="107"/>
      <c r="P165" s="117"/>
      <c r="Q165" s="117"/>
    </row>
    <row r="166" spans="1:42" ht="26.25" customHeight="1" thickBot="1" x14ac:dyDescent="0.4">
      <c r="A166" s="919" t="s">
        <v>29</v>
      </c>
      <c r="B166" s="918"/>
      <c r="C166" s="918"/>
      <c r="D166" s="918"/>
      <c r="E166" s="918"/>
      <c r="F166" s="918"/>
      <c r="G166" s="918"/>
      <c r="H166" s="918"/>
      <c r="I166" s="165"/>
      <c r="J166" s="166"/>
      <c r="K166" s="167"/>
      <c r="L166" s="166"/>
      <c r="M166" s="166"/>
      <c r="N166" s="166"/>
      <c r="O166" s="168"/>
      <c r="P166" s="169"/>
      <c r="Q166" s="148"/>
    </row>
    <row r="167" spans="1:42" ht="49.5" customHeight="1" x14ac:dyDescent="0.35">
      <c r="A167" s="287" t="s">
        <v>23</v>
      </c>
      <c r="B167" s="287" t="s">
        <v>121</v>
      </c>
      <c r="C167" s="287" t="s">
        <v>40</v>
      </c>
      <c r="D167" s="287" t="s">
        <v>31</v>
      </c>
      <c r="E167" s="287"/>
      <c r="F167" s="287"/>
      <c r="G167" s="287"/>
      <c r="H167" s="287"/>
      <c r="I167" s="308"/>
      <c r="J167" s="308" t="s">
        <v>259</v>
      </c>
      <c r="K167" s="315">
        <v>0</v>
      </c>
      <c r="L167" s="308" t="s">
        <v>106</v>
      </c>
      <c r="M167" s="308" t="s">
        <v>203</v>
      </c>
      <c r="N167" s="308"/>
      <c r="O167" s="316" t="s">
        <v>61</v>
      </c>
      <c r="P167" s="162"/>
      <c r="Q167" s="149"/>
      <c r="U167" s="261" t="s">
        <v>9</v>
      </c>
      <c r="V167" s="265"/>
    </row>
    <row r="168" spans="1:42" ht="30.65" hidden="1" customHeight="1" x14ac:dyDescent="0.35">
      <c r="A168" s="310" t="s">
        <v>82</v>
      </c>
      <c r="B168" s="311" t="str">
        <f>IFERROR(VLOOKUP(A168,'Outcome Indicators - Section C'!$A$9:$V$26,19,FALSE),"")</f>
        <v/>
      </c>
      <c r="C168" s="311" t="str">
        <f t="array" ref="C168">IFERROR(IF(INDEX('Disaggregation Records'!$E$69:$E$152,MATCH(RIGHT(L168,255),RIGHT('Disaggregation Records'!$D$69:$D$152,255),0))=0,"",INDEX('Disaggregation Records'!$E$69:$E$152,MATCH(RIGHT(L168,255),RIGHT('Disaggregation Records'!$D$69:$D$152,255),0))),"")</f>
        <v/>
      </c>
      <c r="D168" s="311" t="str">
        <f t="array" ref="D168">IFERROR(IF(INDEX('Disaggregation Records'!$F$69:$F$152,MATCH(RIGHT(L168,255),RIGHT('Disaggregation Records'!$D$69:$D$152,255),0))=0,"",INDEX('Disaggregation Records'!$F$69:$F$152,MATCH(RIGHT(L168,255),RIGHT('Disaggregation Records'!$D$69:$D$152,255),0))),"")</f>
        <v/>
      </c>
      <c r="E168" s="312"/>
      <c r="F168" s="313"/>
      <c r="G168" s="313"/>
      <c r="H168" s="313"/>
      <c r="I168" s="298"/>
      <c r="J168" s="314" t="s">
        <v>60</v>
      </c>
      <c r="K168" s="314">
        <f>IF(B168=B167,K167+1,0)</f>
        <v>0</v>
      </c>
      <c r="L168" s="314" t="str">
        <f>IF(B168&lt;&gt;"",B168&amp;"-"&amp;K168,"")</f>
        <v/>
      </c>
      <c r="M168" s="314" t="str">
        <f>IF(B168&lt;&gt;"",B168&amp;C168&amp;D168,"")</f>
        <v/>
      </c>
      <c r="N168" s="314"/>
      <c r="O168" s="315" t="s">
        <v>60</v>
      </c>
      <c r="P168" s="162"/>
      <c r="Q168" s="149"/>
      <c r="U168" s="269"/>
      <c r="V168" s="106"/>
    </row>
    <row r="169" spans="1:42" ht="30.65" customHeight="1" x14ac:dyDescent="0.35">
      <c r="A169" s="310">
        <v>1</v>
      </c>
      <c r="B169" s="311" t="str">
        <f>IFERROR(VLOOKUP(A169,'Outcome Indicators - Section C'!$A$9:$V$26,19,FALSE),"")</f>
        <v/>
      </c>
      <c r="C169" s="311" t="str">
        <f t="array" ref="C169">IFERROR(IF(INDEX('Disaggregation Records'!$E$69:$E$152,MATCH(RIGHT(L169,255),RIGHT('Disaggregation Records'!$D$69:$D$152,255),0))=0,"",INDEX('Disaggregation Records'!$E$69:$E$152,MATCH(RIGHT(L169,255),RIGHT('Disaggregation Records'!$D$69:$D$152,255),0))),"")</f>
        <v/>
      </c>
      <c r="D169" s="311" t="str">
        <f t="array" ref="D169">IFERROR(IF(INDEX('Disaggregation Records'!$F$69:$F$152,MATCH(RIGHT(L169,255),RIGHT('Disaggregation Records'!$D$69:$D$152,255),0))=0,"",INDEX('Disaggregation Records'!$F$69:$F$152,MATCH(RIGHT(L169,255),RIGHT('Disaggregation Records'!$D$69:$D$152,255),0))),"")</f>
        <v/>
      </c>
      <c r="E169" s="312"/>
      <c r="F169" s="313"/>
      <c r="G169" s="313"/>
      <c r="H169" s="313"/>
      <c r="I169" s="298"/>
      <c r="J169" s="314" t="s">
        <v>1282</v>
      </c>
      <c r="K169" s="314">
        <f t="shared" ref="K169:K232" si="9">IF(B169=B168,K168+1,0)</f>
        <v>1</v>
      </c>
      <c r="L169" s="314" t="str">
        <f t="shared" ref="L169:L232" si="10">IF(B169&lt;&gt;"",B169&amp;"-"&amp;K169,"")</f>
        <v/>
      </c>
      <c r="M169" s="314" t="str">
        <f t="shared" ref="M169:M232" si="11">IF(B169&lt;&gt;"",B169&amp;C169&amp;D169,"")</f>
        <v/>
      </c>
      <c r="N169" s="314"/>
      <c r="O169" s="315" t="s">
        <v>2217</v>
      </c>
      <c r="P169" s="162"/>
      <c r="Q169" s="149"/>
      <c r="U169" s="271"/>
      <c r="V169" s="635"/>
      <c r="AF169" s="465"/>
      <c r="AG169" s="465"/>
      <c r="AH169" s="465"/>
      <c r="AI169" s="465"/>
      <c r="AJ169" s="465"/>
      <c r="AK169" s="465"/>
      <c r="AL169" s="465"/>
      <c r="AM169" s="465"/>
      <c r="AN169" s="465"/>
      <c r="AO169" s="465"/>
      <c r="AP169" s="465"/>
    </row>
    <row r="170" spans="1:42" ht="30.65" customHeight="1" x14ac:dyDescent="0.35">
      <c r="A170" s="310">
        <v>1</v>
      </c>
      <c r="B170" s="311" t="str">
        <f>IFERROR(VLOOKUP(A170,'Outcome Indicators - Section C'!$A$9:$V$26,19,FALSE),"")</f>
        <v/>
      </c>
      <c r="C170" s="311" t="str">
        <f t="array" ref="C170">IFERROR(IF(INDEX('Disaggregation Records'!$E$69:$E$152,MATCH(RIGHT(L170,255),RIGHT('Disaggregation Records'!$D$69:$D$152,255),0))=0,"",INDEX('Disaggregation Records'!$E$69:$E$152,MATCH(RIGHT(L170,255),RIGHT('Disaggregation Records'!$D$69:$D$152,255),0))),"")</f>
        <v/>
      </c>
      <c r="D170" s="311" t="str">
        <f t="array" ref="D170">IFERROR(IF(INDEX('Disaggregation Records'!$F$69:$F$152,MATCH(RIGHT(L170,255),RIGHT('Disaggregation Records'!$D$69:$D$152,255),0))=0,"",INDEX('Disaggregation Records'!$F$69:$F$152,MATCH(RIGHT(L170,255),RIGHT('Disaggregation Records'!$D$69:$D$152,255),0))),"")</f>
        <v/>
      </c>
      <c r="E170" s="312"/>
      <c r="F170" s="313"/>
      <c r="G170" s="313"/>
      <c r="H170" s="313"/>
      <c r="I170" s="298"/>
      <c r="J170" s="314" t="s">
        <v>1282</v>
      </c>
      <c r="K170" s="314">
        <f t="shared" si="9"/>
        <v>2</v>
      </c>
      <c r="L170" s="314" t="str">
        <f t="shared" si="10"/>
        <v/>
      </c>
      <c r="M170" s="314" t="str">
        <f t="shared" si="11"/>
        <v/>
      </c>
      <c r="N170" s="314"/>
      <c r="O170" s="315" t="s">
        <v>2218</v>
      </c>
      <c r="P170" s="162"/>
      <c r="Q170" s="149"/>
      <c r="U170" s="271"/>
      <c r="V170" s="635"/>
      <c r="AF170" s="465"/>
      <c r="AG170" s="465"/>
      <c r="AH170" s="465"/>
      <c r="AI170" s="465"/>
      <c r="AJ170" s="465"/>
      <c r="AK170" s="465"/>
      <c r="AL170" s="465"/>
      <c r="AM170" s="465"/>
      <c r="AN170" s="465"/>
      <c r="AO170" s="465"/>
      <c r="AP170" s="465"/>
    </row>
    <row r="171" spans="1:42" ht="30.65" customHeight="1" x14ac:dyDescent="0.35">
      <c r="A171" s="310">
        <v>1</v>
      </c>
      <c r="B171" s="311" t="str">
        <f>IFERROR(VLOOKUP(A171,'Outcome Indicators - Section C'!$A$9:$V$26,19,FALSE),"")</f>
        <v/>
      </c>
      <c r="C171" s="311" t="str">
        <f t="array" ref="C171">IFERROR(IF(INDEX('Disaggregation Records'!$E$69:$E$152,MATCH(RIGHT(L171,255),RIGHT('Disaggregation Records'!$D$69:$D$152,255),0))=0,"",INDEX('Disaggregation Records'!$E$69:$E$152,MATCH(RIGHT(L171,255),RIGHT('Disaggregation Records'!$D$69:$D$152,255),0))),"")</f>
        <v/>
      </c>
      <c r="D171" s="311" t="str">
        <f t="array" ref="D171">IFERROR(IF(INDEX('Disaggregation Records'!$F$69:$F$152,MATCH(RIGHT(L171,255),RIGHT('Disaggregation Records'!$D$69:$D$152,255),0))=0,"",INDEX('Disaggregation Records'!$F$69:$F$152,MATCH(RIGHT(L171,255),RIGHT('Disaggregation Records'!$D$69:$D$152,255),0))),"")</f>
        <v/>
      </c>
      <c r="E171" s="312"/>
      <c r="F171" s="313"/>
      <c r="G171" s="313"/>
      <c r="H171" s="313"/>
      <c r="I171" s="298"/>
      <c r="J171" s="314" t="s">
        <v>1282</v>
      </c>
      <c r="K171" s="314">
        <f t="shared" si="9"/>
        <v>3</v>
      </c>
      <c r="L171" s="314" t="str">
        <f t="shared" si="10"/>
        <v/>
      </c>
      <c r="M171" s="314" t="str">
        <f t="shared" si="11"/>
        <v/>
      </c>
      <c r="N171" s="314"/>
      <c r="O171" s="315" t="s">
        <v>2219</v>
      </c>
      <c r="P171" s="162"/>
      <c r="Q171" s="149"/>
      <c r="U171" s="271"/>
      <c r="V171" s="635"/>
      <c r="AF171" s="465"/>
      <c r="AG171" s="465"/>
      <c r="AH171" s="465"/>
      <c r="AI171" s="465"/>
      <c r="AJ171" s="465"/>
      <c r="AK171" s="465"/>
      <c r="AL171" s="465"/>
      <c r="AM171" s="465"/>
      <c r="AN171" s="465"/>
      <c r="AO171" s="465"/>
      <c r="AP171" s="465"/>
    </row>
    <row r="172" spans="1:42" ht="30.65" customHeight="1" x14ac:dyDescent="0.35">
      <c r="A172" s="310">
        <v>1</v>
      </c>
      <c r="B172" s="311" t="str">
        <f>IFERROR(VLOOKUP(A172,'Outcome Indicators - Section C'!$A$9:$V$26,19,FALSE),"")</f>
        <v/>
      </c>
      <c r="C172" s="311" t="str">
        <f t="array" ref="C172">IFERROR(IF(INDEX('Disaggregation Records'!$E$69:$E$152,MATCH(RIGHT(L172,255),RIGHT('Disaggregation Records'!$D$69:$D$152,255),0))=0,"",INDEX('Disaggregation Records'!$E$69:$E$152,MATCH(RIGHT(L172,255),RIGHT('Disaggregation Records'!$D$69:$D$152,255),0))),"")</f>
        <v/>
      </c>
      <c r="D172" s="311" t="str">
        <f t="array" ref="D172">IFERROR(IF(INDEX('Disaggregation Records'!$F$69:$F$152,MATCH(RIGHT(L172,255),RIGHT('Disaggregation Records'!$D$69:$D$152,255),0))=0,"",INDEX('Disaggregation Records'!$F$69:$F$152,MATCH(RIGHT(L172,255),RIGHT('Disaggregation Records'!$D$69:$D$152,255),0))),"")</f>
        <v/>
      </c>
      <c r="E172" s="312"/>
      <c r="F172" s="313"/>
      <c r="G172" s="313"/>
      <c r="H172" s="313"/>
      <c r="I172" s="298"/>
      <c r="J172" s="314" t="s">
        <v>1282</v>
      </c>
      <c r="K172" s="314">
        <f t="shared" si="9"/>
        <v>4</v>
      </c>
      <c r="L172" s="314" t="str">
        <f t="shared" si="10"/>
        <v/>
      </c>
      <c r="M172" s="314" t="str">
        <f t="shared" si="11"/>
        <v/>
      </c>
      <c r="N172" s="314"/>
      <c r="O172" s="315" t="s">
        <v>2220</v>
      </c>
      <c r="P172" s="162"/>
      <c r="Q172" s="149"/>
      <c r="U172" s="271"/>
      <c r="V172" s="635"/>
      <c r="AF172" s="465"/>
      <c r="AG172" s="465"/>
      <c r="AH172" s="465"/>
      <c r="AI172" s="465"/>
      <c r="AJ172" s="465"/>
      <c r="AK172" s="465"/>
      <c r="AL172" s="465"/>
      <c r="AM172" s="465"/>
      <c r="AN172" s="465"/>
      <c r="AO172" s="465"/>
      <c r="AP172" s="465"/>
    </row>
    <row r="173" spans="1:42" ht="30.65" customHeight="1" x14ac:dyDescent="0.35">
      <c r="A173" s="310">
        <v>1</v>
      </c>
      <c r="B173" s="311" t="str">
        <f>IFERROR(VLOOKUP(A173,'Outcome Indicators - Section C'!$A$9:$V$26,19,FALSE),"")</f>
        <v/>
      </c>
      <c r="C173" s="311" t="str">
        <f t="array" ref="C173">IFERROR(IF(INDEX('Disaggregation Records'!$E$69:$E$152,MATCH(RIGHT(L173,255),RIGHT('Disaggregation Records'!$D$69:$D$152,255),0))=0,"",INDEX('Disaggregation Records'!$E$69:$E$152,MATCH(RIGHT(L173,255),RIGHT('Disaggregation Records'!$D$69:$D$152,255),0))),"")</f>
        <v/>
      </c>
      <c r="D173" s="311" t="str">
        <f t="array" ref="D173">IFERROR(IF(INDEX('Disaggregation Records'!$F$69:$F$152,MATCH(RIGHT(L173,255),RIGHT('Disaggregation Records'!$D$69:$D$152,255),0))=0,"",INDEX('Disaggregation Records'!$F$69:$F$152,MATCH(RIGHT(L173,255),RIGHT('Disaggregation Records'!$D$69:$D$152,255),0))),"")</f>
        <v/>
      </c>
      <c r="E173" s="312"/>
      <c r="F173" s="313"/>
      <c r="G173" s="313"/>
      <c r="H173" s="313"/>
      <c r="I173" s="298"/>
      <c r="J173" s="314" t="s">
        <v>1282</v>
      </c>
      <c r="K173" s="314">
        <f t="shared" si="9"/>
        <v>5</v>
      </c>
      <c r="L173" s="314" t="str">
        <f t="shared" si="10"/>
        <v/>
      </c>
      <c r="M173" s="314" t="str">
        <f t="shared" si="11"/>
        <v/>
      </c>
      <c r="N173" s="314"/>
      <c r="O173" s="315" t="s">
        <v>2221</v>
      </c>
      <c r="P173" s="162"/>
      <c r="Q173" s="149"/>
      <c r="U173" s="271"/>
      <c r="V173" s="635"/>
      <c r="AF173" s="465"/>
      <c r="AG173" s="465"/>
      <c r="AH173" s="465"/>
      <c r="AI173" s="465"/>
      <c r="AJ173" s="465"/>
      <c r="AK173" s="465"/>
      <c r="AL173" s="465"/>
      <c r="AM173" s="465"/>
      <c r="AN173" s="465"/>
      <c r="AO173" s="465"/>
      <c r="AP173" s="465"/>
    </row>
    <row r="174" spans="1:42" ht="30.65" customHeight="1" x14ac:dyDescent="0.35">
      <c r="A174" s="310">
        <v>1</v>
      </c>
      <c r="B174" s="311" t="str">
        <f>IFERROR(VLOOKUP(A174,'Outcome Indicators - Section C'!$A$9:$V$26,19,FALSE),"")</f>
        <v/>
      </c>
      <c r="C174" s="311" t="str">
        <f t="array" ref="C174">IFERROR(IF(INDEX('Disaggregation Records'!$E$69:$E$152,MATCH(RIGHT(L174,255),RIGHT('Disaggregation Records'!$D$69:$D$152,255),0))=0,"",INDEX('Disaggregation Records'!$E$69:$E$152,MATCH(RIGHT(L174,255),RIGHT('Disaggregation Records'!$D$69:$D$152,255),0))),"")</f>
        <v/>
      </c>
      <c r="D174" s="311" t="str">
        <f t="array" ref="D174">IFERROR(IF(INDEX('Disaggregation Records'!$F$69:$F$152,MATCH(RIGHT(L174,255),RIGHT('Disaggregation Records'!$D$69:$D$152,255),0))=0,"",INDEX('Disaggregation Records'!$F$69:$F$152,MATCH(RIGHT(L174,255),RIGHT('Disaggregation Records'!$D$69:$D$152,255),0))),"")</f>
        <v/>
      </c>
      <c r="E174" s="312"/>
      <c r="F174" s="313"/>
      <c r="G174" s="313"/>
      <c r="H174" s="313"/>
      <c r="I174" s="298"/>
      <c r="J174" s="314" t="s">
        <v>1282</v>
      </c>
      <c r="K174" s="314">
        <f t="shared" si="9"/>
        <v>6</v>
      </c>
      <c r="L174" s="314" t="str">
        <f t="shared" si="10"/>
        <v/>
      </c>
      <c r="M174" s="314" t="str">
        <f t="shared" si="11"/>
        <v/>
      </c>
      <c r="N174" s="314"/>
      <c r="O174" s="315" t="s">
        <v>2222</v>
      </c>
      <c r="P174" s="162"/>
      <c r="Q174" s="149"/>
      <c r="U174" s="271"/>
      <c r="V174" s="635"/>
      <c r="AF174" s="465"/>
      <c r="AG174" s="465"/>
      <c r="AH174" s="465"/>
      <c r="AI174" s="465"/>
      <c r="AJ174" s="465"/>
      <c r="AK174" s="465"/>
      <c r="AL174" s="465"/>
      <c r="AM174" s="465"/>
      <c r="AN174" s="465"/>
      <c r="AO174" s="465"/>
      <c r="AP174" s="465"/>
    </row>
    <row r="175" spans="1:42" ht="30.65" customHeight="1" x14ac:dyDescent="0.35">
      <c r="A175" s="310">
        <v>1</v>
      </c>
      <c r="B175" s="311" t="str">
        <f>IFERROR(VLOOKUP(A175,'Outcome Indicators - Section C'!$A$9:$V$26,19,FALSE),"")</f>
        <v/>
      </c>
      <c r="C175" s="311" t="str">
        <f t="array" ref="C175">IFERROR(IF(INDEX('Disaggregation Records'!$E$69:$E$152,MATCH(RIGHT(L175,255),RIGHT('Disaggregation Records'!$D$69:$D$152,255),0))=0,"",INDEX('Disaggregation Records'!$E$69:$E$152,MATCH(RIGHT(L175,255),RIGHT('Disaggregation Records'!$D$69:$D$152,255),0))),"")</f>
        <v/>
      </c>
      <c r="D175" s="311" t="str">
        <f t="array" ref="D175">IFERROR(IF(INDEX('Disaggregation Records'!$F$69:$F$152,MATCH(RIGHT(L175,255),RIGHT('Disaggregation Records'!$D$69:$D$152,255),0))=0,"",INDEX('Disaggregation Records'!$F$69:$F$152,MATCH(RIGHT(L175,255),RIGHT('Disaggregation Records'!$D$69:$D$152,255),0))),"")</f>
        <v/>
      </c>
      <c r="E175" s="312"/>
      <c r="F175" s="313"/>
      <c r="G175" s="313"/>
      <c r="H175" s="313"/>
      <c r="I175" s="298"/>
      <c r="J175" s="314" t="s">
        <v>1282</v>
      </c>
      <c r="K175" s="314">
        <f t="shared" si="9"/>
        <v>7</v>
      </c>
      <c r="L175" s="314" t="str">
        <f t="shared" si="10"/>
        <v/>
      </c>
      <c r="M175" s="314" t="str">
        <f t="shared" si="11"/>
        <v/>
      </c>
      <c r="N175" s="314"/>
      <c r="O175" s="315" t="s">
        <v>2223</v>
      </c>
      <c r="P175" s="162"/>
      <c r="Q175" s="149"/>
      <c r="U175" s="271"/>
      <c r="V175" s="635"/>
      <c r="AF175" s="465"/>
      <c r="AG175" s="465"/>
      <c r="AH175" s="465"/>
      <c r="AI175" s="465"/>
      <c r="AJ175" s="465"/>
      <c r="AK175" s="465"/>
      <c r="AL175" s="465"/>
      <c r="AM175" s="465"/>
      <c r="AN175" s="465"/>
      <c r="AO175" s="465"/>
      <c r="AP175" s="465"/>
    </row>
    <row r="176" spans="1:42" ht="30.65" customHeight="1" x14ac:dyDescent="0.35">
      <c r="A176" s="310">
        <v>1</v>
      </c>
      <c r="B176" s="311" t="str">
        <f>IFERROR(VLOOKUP(A176,'Outcome Indicators - Section C'!$A$9:$V$26,19,FALSE),"")</f>
        <v/>
      </c>
      <c r="C176" s="311" t="str">
        <f t="array" ref="C176">IFERROR(IF(INDEX('Disaggregation Records'!$E$69:$E$152,MATCH(RIGHT(L176,255),RIGHT('Disaggregation Records'!$D$69:$D$152,255),0))=0,"",INDEX('Disaggregation Records'!$E$69:$E$152,MATCH(RIGHT(L176,255),RIGHT('Disaggregation Records'!$D$69:$D$152,255),0))),"")</f>
        <v/>
      </c>
      <c r="D176" s="311" t="str">
        <f t="array" ref="D176">IFERROR(IF(INDEX('Disaggregation Records'!$F$69:$F$152,MATCH(RIGHT(L176,255),RIGHT('Disaggregation Records'!$D$69:$D$152,255),0))=0,"",INDEX('Disaggregation Records'!$F$69:$F$152,MATCH(RIGHT(L176,255),RIGHT('Disaggregation Records'!$D$69:$D$152,255),0))),"")</f>
        <v/>
      </c>
      <c r="E176" s="312"/>
      <c r="F176" s="313"/>
      <c r="G176" s="313"/>
      <c r="H176" s="313"/>
      <c r="I176" s="298"/>
      <c r="J176" s="314" t="s">
        <v>1282</v>
      </c>
      <c r="K176" s="314">
        <f t="shared" si="9"/>
        <v>8</v>
      </c>
      <c r="L176" s="314" t="str">
        <f t="shared" si="10"/>
        <v/>
      </c>
      <c r="M176" s="314" t="str">
        <f t="shared" si="11"/>
        <v/>
      </c>
      <c r="N176" s="314"/>
      <c r="O176" s="315" t="s">
        <v>2224</v>
      </c>
      <c r="P176" s="162"/>
      <c r="Q176" s="149"/>
      <c r="U176" s="271"/>
      <c r="V176" s="635"/>
      <c r="AF176" s="465"/>
      <c r="AG176" s="465"/>
      <c r="AH176" s="465"/>
      <c r="AI176" s="465"/>
      <c r="AJ176" s="465"/>
      <c r="AK176" s="465"/>
      <c r="AL176" s="465"/>
      <c r="AM176" s="465"/>
      <c r="AN176" s="465"/>
      <c r="AO176" s="465"/>
      <c r="AP176" s="465"/>
    </row>
    <row r="177" spans="1:42" ht="30.65" customHeight="1" x14ac:dyDescent="0.35">
      <c r="A177" s="310">
        <v>1</v>
      </c>
      <c r="B177" s="311" t="str">
        <f>IFERROR(VLOOKUP(A177,'Outcome Indicators - Section C'!$A$9:$V$26,19,FALSE),"")</f>
        <v/>
      </c>
      <c r="C177" s="311" t="str">
        <f t="array" ref="C177">IFERROR(IF(INDEX('Disaggregation Records'!$E$69:$E$152,MATCH(RIGHT(L177,255),RIGHT('Disaggregation Records'!$D$69:$D$152,255),0))=0,"",INDEX('Disaggregation Records'!$E$69:$E$152,MATCH(RIGHT(L177,255),RIGHT('Disaggregation Records'!$D$69:$D$152,255),0))),"")</f>
        <v/>
      </c>
      <c r="D177" s="311" t="str">
        <f t="array" ref="D177">IFERROR(IF(INDEX('Disaggregation Records'!$F$69:$F$152,MATCH(RIGHT(L177,255),RIGHT('Disaggregation Records'!$D$69:$D$152,255),0))=0,"",INDEX('Disaggregation Records'!$F$69:$F$152,MATCH(RIGHT(L177,255),RIGHT('Disaggregation Records'!$D$69:$D$152,255),0))),"")</f>
        <v/>
      </c>
      <c r="E177" s="312"/>
      <c r="F177" s="313"/>
      <c r="G177" s="313"/>
      <c r="H177" s="313"/>
      <c r="I177" s="298"/>
      <c r="J177" s="314" t="s">
        <v>1282</v>
      </c>
      <c r="K177" s="314">
        <f t="shared" si="9"/>
        <v>9</v>
      </c>
      <c r="L177" s="314" t="str">
        <f t="shared" si="10"/>
        <v/>
      </c>
      <c r="M177" s="314" t="str">
        <f t="shared" si="11"/>
        <v/>
      </c>
      <c r="N177" s="314"/>
      <c r="O177" s="315" t="s">
        <v>2225</v>
      </c>
      <c r="P177" s="162"/>
      <c r="Q177" s="149"/>
      <c r="U177" s="271"/>
      <c r="V177" s="635"/>
      <c r="AF177" s="465"/>
      <c r="AG177" s="465"/>
      <c r="AH177" s="465"/>
      <c r="AI177" s="465"/>
      <c r="AJ177" s="465"/>
      <c r="AK177" s="465"/>
      <c r="AL177" s="465"/>
      <c r="AM177" s="465"/>
      <c r="AN177" s="465"/>
      <c r="AO177" s="465"/>
      <c r="AP177" s="465"/>
    </row>
    <row r="178" spans="1:42" ht="30.65" customHeight="1" x14ac:dyDescent="0.35">
      <c r="A178" s="310">
        <v>1</v>
      </c>
      <c r="B178" s="311" t="str">
        <f>IFERROR(VLOOKUP(A178,'Outcome Indicators - Section C'!$A$9:$V$26,19,FALSE),"")</f>
        <v/>
      </c>
      <c r="C178" s="311" t="str">
        <f t="array" ref="C178">IFERROR(IF(INDEX('Disaggregation Records'!$E$69:$E$152,MATCH(RIGHT(L178,255),RIGHT('Disaggregation Records'!$D$69:$D$152,255),0))=0,"",INDEX('Disaggregation Records'!$E$69:$E$152,MATCH(RIGHT(L178,255),RIGHT('Disaggregation Records'!$D$69:$D$152,255),0))),"")</f>
        <v/>
      </c>
      <c r="D178" s="311" t="str">
        <f t="array" ref="D178">IFERROR(IF(INDEX('Disaggregation Records'!$F$69:$F$152,MATCH(RIGHT(L178,255),RIGHT('Disaggregation Records'!$D$69:$D$152,255),0))=0,"",INDEX('Disaggregation Records'!$F$69:$F$152,MATCH(RIGHT(L178,255),RIGHT('Disaggregation Records'!$D$69:$D$152,255),0))),"")</f>
        <v/>
      </c>
      <c r="E178" s="312"/>
      <c r="F178" s="313"/>
      <c r="G178" s="313"/>
      <c r="H178" s="313"/>
      <c r="I178" s="298"/>
      <c r="J178" s="314" t="s">
        <v>1282</v>
      </c>
      <c r="K178" s="314">
        <f t="shared" si="9"/>
        <v>10</v>
      </c>
      <c r="L178" s="314" t="str">
        <f t="shared" si="10"/>
        <v/>
      </c>
      <c r="M178" s="314" t="str">
        <f t="shared" si="11"/>
        <v/>
      </c>
      <c r="N178" s="314"/>
      <c r="O178" s="315" t="s">
        <v>2226</v>
      </c>
      <c r="P178" s="162"/>
      <c r="Q178" s="149"/>
      <c r="U178" s="271"/>
      <c r="V178" s="635"/>
      <c r="AF178" s="465"/>
      <c r="AG178" s="465"/>
      <c r="AH178" s="465"/>
      <c r="AI178" s="465"/>
      <c r="AJ178" s="465"/>
      <c r="AK178" s="465"/>
      <c r="AL178" s="465"/>
      <c r="AM178" s="465"/>
      <c r="AN178" s="465"/>
      <c r="AO178" s="465"/>
      <c r="AP178" s="465"/>
    </row>
    <row r="179" spans="1:42" ht="30.65" customHeight="1" x14ac:dyDescent="0.35">
      <c r="A179" s="310">
        <v>2</v>
      </c>
      <c r="B179" s="311" t="str">
        <f>IFERROR(VLOOKUP(A179,'Outcome Indicators - Section C'!$A$9:$V$26,19,FALSE),"")</f>
        <v/>
      </c>
      <c r="C179" s="311" t="str">
        <f t="array" ref="C179">IFERROR(IF(INDEX('Disaggregation Records'!$E$69:$E$152,MATCH(RIGHT(L179,255),RIGHT('Disaggregation Records'!$D$69:$D$152,255),0))=0,"",INDEX('Disaggregation Records'!$E$69:$E$152,MATCH(RIGHT(L179,255),RIGHT('Disaggregation Records'!$D$69:$D$152,255),0))),"")</f>
        <v/>
      </c>
      <c r="D179" s="311" t="str">
        <f t="array" ref="D179">IFERROR(IF(INDEX('Disaggregation Records'!$F$69:$F$152,MATCH(RIGHT(L179,255),RIGHT('Disaggregation Records'!$D$69:$D$152,255),0))=0,"",INDEX('Disaggregation Records'!$F$69:$F$152,MATCH(RIGHT(L179,255),RIGHT('Disaggregation Records'!$D$69:$D$152,255),0))),"")</f>
        <v/>
      </c>
      <c r="E179" s="312"/>
      <c r="F179" s="313"/>
      <c r="G179" s="313"/>
      <c r="H179" s="313"/>
      <c r="I179" s="298"/>
      <c r="J179" s="314" t="s">
        <v>1283</v>
      </c>
      <c r="K179" s="314">
        <f t="shared" si="9"/>
        <v>11</v>
      </c>
      <c r="L179" s="314" t="str">
        <f t="shared" si="10"/>
        <v/>
      </c>
      <c r="M179" s="314" t="str">
        <f t="shared" si="11"/>
        <v/>
      </c>
      <c r="N179" s="314"/>
      <c r="O179" s="315" t="s">
        <v>2227</v>
      </c>
      <c r="P179" s="162"/>
      <c r="Q179" s="149"/>
      <c r="U179" s="271"/>
      <c r="V179" s="635"/>
      <c r="AF179" s="465"/>
      <c r="AG179" s="465"/>
      <c r="AH179" s="465"/>
      <c r="AI179" s="465"/>
      <c r="AJ179" s="465"/>
      <c r="AK179" s="465"/>
      <c r="AL179" s="465"/>
      <c r="AM179" s="465"/>
      <c r="AN179" s="465"/>
      <c r="AO179" s="465"/>
      <c r="AP179" s="465"/>
    </row>
    <row r="180" spans="1:42" ht="30.65" customHeight="1" x14ac:dyDescent="0.35">
      <c r="A180" s="310">
        <v>2</v>
      </c>
      <c r="B180" s="311" t="str">
        <f>IFERROR(VLOOKUP(A180,'Outcome Indicators - Section C'!$A$9:$V$26,19,FALSE),"")</f>
        <v/>
      </c>
      <c r="C180" s="311" t="str">
        <f t="array" ref="C180">IFERROR(IF(INDEX('Disaggregation Records'!$E$69:$E$152,MATCH(RIGHT(L180,255),RIGHT('Disaggregation Records'!$D$69:$D$152,255),0))=0,"",INDEX('Disaggregation Records'!$E$69:$E$152,MATCH(RIGHT(L180,255),RIGHT('Disaggregation Records'!$D$69:$D$152,255),0))),"")</f>
        <v/>
      </c>
      <c r="D180" s="311" t="str">
        <f t="array" ref="D180">IFERROR(IF(INDEX('Disaggregation Records'!$F$69:$F$152,MATCH(RIGHT(L180,255),RIGHT('Disaggregation Records'!$D$69:$D$152,255),0))=0,"",INDEX('Disaggregation Records'!$F$69:$F$152,MATCH(RIGHT(L180,255),RIGHT('Disaggregation Records'!$D$69:$D$152,255),0))),"")</f>
        <v/>
      </c>
      <c r="E180" s="312"/>
      <c r="F180" s="313"/>
      <c r="G180" s="313"/>
      <c r="H180" s="313"/>
      <c r="I180" s="298"/>
      <c r="J180" s="314" t="s">
        <v>1283</v>
      </c>
      <c r="K180" s="314">
        <f t="shared" si="9"/>
        <v>12</v>
      </c>
      <c r="L180" s="314" t="str">
        <f t="shared" si="10"/>
        <v/>
      </c>
      <c r="M180" s="314" t="str">
        <f t="shared" si="11"/>
        <v/>
      </c>
      <c r="N180" s="314"/>
      <c r="O180" s="315" t="s">
        <v>2228</v>
      </c>
      <c r="P180" s="162"/>
      <c r="Q180" s="149"/>
      <c r="U180" s="271"/>
      <c r="V180" s="635"/>
      <c r="AF180" s="465"/>
      <c r="AG180" s="465"/>
      <c r="AH180" s="465"/>
      <c r="AI180" s="465"/>
      <c r="AJ180" s="465"/>
      <c r="AK180" s="465"/>
      <c r="AL180" s="465"/>
      <c r="AM180" s="465"/>
      <c r="AN180" s="465"/>
      <c r="AO180" s="465"/>
      <c r="AP180" s="465"/>
    </row>
    <row r="181" spans="1:42" ht="30.65" customHeight="1" x14ac:dyDescent="0.35">
      <c r="A181" s="310">
        <v>2</v>
      </c>
      <c r="B181" s="311" t="str">
        <f>IFERROR(VLOOKUP(A181,'Outcome Indicators - Section C'!$A$9:$V$26,19,FALSE),"")</f>
        <v/>
      </c>
      <c r="C181" s="311" t="str">
        <f t="array" ref="C181">IFERROR(IF(INDEX('Disaggregation Records'!$E$69:$E$152,MATCH(RIGHT(L181,255),RIGHT('Disaggregation Records'!$D$69:$D$152,255),0))=0,"",INDEX('Disaggregation Records'!$E$69:$E$152,MATCH(RIGHT(L181,255),RIGHT('Disaggregation Records'!$D$69:$D$152,255),0))),"")</f>
        <v/>
      </c>
      <c r="D181" s="311" t="str">
        <f t="array" ref="D181">IFERROR(IF(INDEX('Disaggregation Records'!$F$69:$F$152,MATCH(RIGHT(L181,255),RIGHT('Disaggregation Records'!$D$69:$D$152,255),0))=0,"",INDEX('Disaggregation Records'!$F$69:$F$152,MATCH(RIGHT(L181,255),RIGHT('Disaggregation Records'!$D$69:$D$152,255),0))),"")</f>
        <v/>
      </c>
      <c r="E181" s="312"/>
      <c r="F181" s="313"/>
      <c r="G181" s="313"/>
      <c r="H181" s="313"/>
      <c r="I181" s="298"/>
      <c r="J181" s="314" t="s">
        <v>1283</v>
      </c>
      <c r="K181" s="314">
        <f t="shared" si="9"/>
        <v>13</v>
      </c>
      <c r="L181" s="314" t="str">
        <f t="shared" si="10"/>
        <v/>
      </c>
      <c r="M181" s="314" t="str">
        <f t="shared" si="11"/>
        <v/>
      </c>
      <c r="N181" s="314"/>
      <c r="O181" s="315" t="s">
        <v>2229</v>
      </c>
      <c r="P181" s="162"/>
      <c r="Q181" s="149"/>
      <c r="U181" s="271"/>
      <c r="V181" s="635"/>
      <c r="AF181" s="465"/>
      <c r="AG181" s="465"/>
      <c r="AH181" s="465"/>
      <c r="AI181" s="465"/>
      <c r="AJ181" s="465"/>
      <c r="AK181" s="465"/>
      <c r="AL181" s="465"/>
      <c r="AM181" s="465"/>
      <c r="AN181" s="465"/>
      <c r="AO181" s="465"/>
      <c r="AP181" s="465"/>
    </row>
    <row r="182" spans="1:42" ht="30.65" customHeight="1" x14ac:dyDescent="0.35">
      <c r="A182" s="310">
        <v>2</v>
      </c>
      <c r="B182" s="311" t="str">
        <f>IFERROR(VLOOKUP(A182,'Outcome Indicators - Section C'!$A$9:$V$26,19,FALSE),"")</f>
        <v/>
      </c>
      <c r="C182" s="311" t="str">
        <f t="array" ref="C182">IFERROR(IF(INDEX('Disaggregation Records'!$E$69:$E$152,MATCH(RIGHT(L182,255),RIGHT('Disaggregation Records'!$D$69:$D$152,255),0))=0,"",INDEX('Disaggregation Records'!$E$69:$E$152,MATCH(RIGHT(L182,255),RIGHT('Disaggregation Records'!$D$69:$D$152,255),0))),"")</f>
        <v/>
      </c>
      <c r="D182" s="311" t="str">
        <f t="array" ref="D182">IFERROR(IF(INDEX('Disaggregation Records'!$F$69:$F$152,MATCH(RIGHT(L182,255),RIGHT('Disaggregation Records'!$D$69:$D$152,255),0))=0,"",INDEX('Disaggregation Records'!$F$69:$F$152,MATCH(RIGHT(L182,255),RIGHT('Disaggregation Records'!$D$69:$D$152,255),0))),"")</f>
        <v/>
      </c>
      <c r="E182" s="312"/>
      <c r="F182" s="313"/>
      <c r="G182" s="313"/>
      <c r="H182" s="313"/>
      <c r="I182" s="298"/>
      <c r="J182" s="314" t="s">
        <v>1283</v>
      </c>
      <c r="K182" s="314">
        <f t="shared" si="9"/>
        <v>14</v>
      </c>
      <c r="L182" s="314" t="str">
        <f t="shared" si="10"/>
        <v/>
      </c>
      <c r="M182" s="314" t="str">
        <f t="shared" si="11"/>
        <v/>
      </c>
      <c r="N182" s="314"/>
      <c r="O182" s="315" t="s">
        <v>2230</v>
      </c>
      <c r="P182" s="162"/>
      <c r="Q182" s="149"/>
      <c r="U182" s="271"/>
      <c r="V182" s="635"/>
      <c r="AF182" s="465"/>
      <c r="AG182" s="465"/>
      <c r="AH182" s="465"/>
      <c r="AI182" s="465"/>
      <c r="AJ182" s="465"/>
      <c r="AK182" s="465"/>
      <c r="AL182" s="465"/>
      <c r="AM182" s="465"/>
      <c r="AN182" s="465"/>
      <c r="AO182" s="465"/>
      <c r="AP182" s="465"/>
    </row>
    <row r="183" spans="1:42" ht="30.65" customHeight="1" x14ac:dyDescent="0.35">
      <c r="A183" s="310">
        <v>2</v>
      </c>
      <c r="B183" s="311" t="str">
        <f>IFERROR(VLOOKUP(A183,'Outcome Indicators - Section C'!$A$9:$V$26,19,FALSE),"")</f>
        <v/>
      </c>
      <c r="C183" s="311" t="str">
        <f t="array" ref="C183">IFERROR(IF(INDEX('Disaggregation Records'!$E$69:$E$152,MATCH(RIGHT(L183,255),RIGHT('Disaggregation Records'!$D$69:$D$152,255),0))=0,"",INDEX('Disaggregation Records'!$E$69:$E$152,MATCH(RIGHT(L183,255),RIGHT('Disaggregation Records'!$D$69:$D$152,255),0))),"")</f>
        <v/>
      </c>
      <c r="D183" s="311" t="str">
        <f t="array" ref="D183">IFERROR(IF(INDEX('Disaggregation Records'!$F$69:$F$152,MATCH(RIGHT(L183,255),RIGHT('Disaggregation Records'!$D$69:$D$152,255),0))=0,"",INDEX('Disaggregation Records'!$F$69:$F$152,MATCH(RIGHT(L183,255),RIGHT('Disaggregation Records'!$D$69:$D$152,255),0))),"")</f>
        <v/>
      </c>
      <c r="E183" s="312"/>
      <c r="F183" s="313"/>
      <c r="G183" s="313"/>
      <c r="H183" s="313"/>
      <c r="I183" s="298"/>
      <c r="J183" s="314" t="s">
        <v>1283</v>
      </c>
      <c r="K183" s="314">
        <f t="shared" si="9"/>
        <v>15</v>
      </c>
      <c r="L183" s="314" t="str">
        <f t="shared" si="10"/>
        <v/>
      </c>
      <c r="M183" s="314" t="str">
        <f t="shared" si="11"/>
        <v/>
      </c>
      <c r="N183" s="314"/>
      <c r="O183" s="315" t="s">
        <v>2231</v>
      </c>
      <c r="P183" s="162"/>
      <c r="Q183" s="149"/>
      <c r="U183" s="271"/>
      <c r="V183" s="635"/>
      <c r="AF183" s="465"/>
      <c r="AG183" s="465"/>
      <c r="AH183" s="465"/>
      <c r="AI183" s="465"/>
      <c r="AJ183" s="465"/>
      <c r="AK183" s="465"/>
      <c r="AL183" s="465"/>
      <c r="AM183" s="465"/>
      <c r="AN183" s="465"/>
      <c r="AO183" s="465"/>
      <c r="AP183" s="465"/>
    </row>
    <row r="184" spans="1:42" ht="30.65" customHeight="1" x14ac:dyDescent="0.35">
      <c r="A184" s="310">
        <v>2</v>
      </c>
      <c r="B184" s="311" t="str">
        <f>IFERROR(VLOOKUP(A184,'Outcome Indicators - Section C'!$A$9:$V$26,19,FALSE),"")</f>
        <v/>
      </c>
      <c r="C184" s="311" t="str">
        <f t="array" ref="C184">IFERROR(IF(INDEX('Disaggregation Records'!$E$69:$E$152,MATCH(RIGHT(L184,255),RIGHT('Disaggregation Records'!$D$69:$D$152,255),0))=0,"",INDEX('Disaggregation Records'!$E$69:$E$152,MATCH(RIGHT(L184,255),RIGHT('Disaggregation Records'!$D$69:$D$152,255),0))),"")</f>
        <v/>
      </c>
      <c r="D184" s="311" t="str">
        <f t="array" ref="D184">IFERROR(IF(INDEX('Disaggregation Records'!$F$69:$F$152,MATCH(RIGHT(L184,255),RIGHT('Disaggregation Records'!$D$69:$D$152,255),0))=0,"",INDEX('Disaggregation Records'!$F$69:$F$152,MATCH(RIGHT(L184,255),RIGHT('Disaggregation Records'!$D$69:$D$152,255),0))),"")</f>
        <v/>
      </c>
      <c r="E184" s="312"/>
      <c r="F184" s="313"/>
      <c r="G184" s="313"/>
      <c r="H184" s="313"/>
      <c r="I184" s="298"/>
      <c r="J184" s="314" t="s">
        <v>1283</v>
      </c>
      <c r="K184" s="314">
        <f t="shared" si="9"/>
        <v>16</v>
      </c>
      <c r="L184" s="314" t="str">
        <f t="shared" si="10"/>
        <v/>
      </c>
      <c r="M184" s="314" t="str">
        <f t="shared" si="11"/>
        <v/>
      </c>
      <c r="N184" s="314"/>
      <c r="O184" s="315" t="s">
        <v>2232</v>
      </c>
      <c r="P184" s="162"/>
      <c r="Q184" s="149"/>
      <c r="U184" s="271"/>
      <c r="V184" s="635"/>
      <c r="AF184" s="465"/>
      <c r="AG184" s="465"/>
      <c r="AH184" s="465"/>
      <c r="AI184" s="465"/>
      <c r="AJ184" s="465"/>
      <c r="AK184" s="465"/>
      <c r="AL184" s="465"/>
      <c r="AM184" s="465"/>
      <c r="AN184" s="465"/>
      <c r="AO184" s="465"/>
      <c r="AP184" s="465"/>
    </row>
    <row r="185" spans="1:42" ht="30.65" customHeight="1" x14ac:dyDescent="0.35">
      <c r="A185" s="310">
        <v>2</v>
      </c>
      <c r="B185" s="311" t="str">
        <f>IFERROR(VLOOKUP(A185,'Outcome Indicators - Section C'!$A$9:$V$26,19,FALSE),"")</f>
        <v/>
      </c>
      <c r="C185" s="311" t="str">
        <f t="array" ref="C185">IFERROR(IF(INDEX('Disaggregation Records'!$E$69:$E$152,MATCH(RIGHT(L185,255),RIGHT('Disaggregation Records'!$D$69:$D$152,255),0))=0,"",INDEX('Disaggregation Records'!$E$69:$E$152,MATCH(RIGHT(L185,255),RIGHT('Disaggregation Records'!$D$69:$D$152,255),0))),"")</f>
        <v/>
      </c>
      <c r="D185" s="311" t="str">
        <f t="array" ref="D185">IFERROR(IF(INDEX('Disaggregation Records'!$F$69:$F$152,MATCH(RIGHT(L185,255),RIGHT('Disaggregation Records'!$D$69:$D$152,255),0))=0,"",INDEX('Disaggregation Records'!$F$69:$F$152,MATCH(RIGHT(L185,255),RIGHT('Disaggregation Records'!$D$69:$D$152,255),0))),"")</f>
        <v/>
      </c>
      <c r="E185" s="312"/>
      <c r="F185" s="313"/>
      <c r="G185" s="313"/>
      <c r="H185" s="313"/>
      <c r="I185" s="298"/>
      <c r="J185" s="314" t="s">
        <v>1283</v>
      </c>
      <c r="K185" s="314">
        <f t="shared" si="9"/>
        <v>17</v>
      </c>
      <c r="L185" s="314" t="str">
        <f t="shared" si="10"/>
        <v/>
      </c>
      <c r="M185" s="314" t="str">
        <f t="shared" si="11"/>
        <v/>
      </c>
      <c r="N185" s="314"/>
      <c r="O185" s="315" t="s">
        <v>2233</v>
      </c>
      <c r="P185" s="162"/>
      <c r="Q185" s="149"/>
      <c r="U185" s="271"/>
      <c r="V185" s="635"/>
      <c r="AF185" s="465"/>
      <c r="AG185" s="465"/>
      <c r="AH185" s="465"/>
      <c r="AI185" s="465"/>
      <c r="AJ185" s="465"/>
      <c r="AK185" s="465"/>
      <c r="AL185" s="465"/>
      <c r="AM185" s="465"/>
      <c r="AN185" s="465"/>
      <c r="AO185" s="465"/>
      <c r="AP185" s="465"/>
    </row>
    <row r="186" spans="1:42" ht="30.65" customHeight="1" x14ac:dyDescent="0.35">
      <c r="A186" s="310">
        <v>2</v>
      </c>
      <c r="B186" s="311" t="str">
        <f>IFERROR(VLOOKUP(A186,'Outcome Indicators - Section C'!$A$9:$V$26,19,FALSE),"")</f>
        <v/>
      </c>
      <c r="C186" s="311" t="str">
        <f t="array" ref="C186">IFERROR(IF(INDEX('Disaggregation Records'!$E$69:$E$152,MATCH(RIGHT(L186,255),RIGHT('Disaggregation Records'!$D$69:$D$152,255),0))=0,"",INDEX('Disaggregation Records'!$E$69:$E$152,MATCH(RIGHT(L186,255),RIGHT('Disaggregation Records'!$D$69:$D$152,255),0))),"")</f>
        <v/>
      </c>
      <c r="D186" s="311" t="str">
        <f t="array" ref="D186">IFERROR(IF(INDEX('Disaggregation Records'!$F$69:$F$152,MATCH(RIGHT(L186,255),RIGHT('Disaggregation Records'!$D$69:$D$152,255),0))=0,"",INDEX('Disaggregation Records'!$F$69:$F$152,MATCH(RIGHT(L186,255),RIGHT('Disaggregation Records'!$D$69:$D$152,255),0))),"")</f>
        <v/>
      </c>
      <c r="E186" s="312"/>
      <c r="F186" s="313"/>
      <c r="G186" s="313"/>
      <c r="H186" s="313"/>
      <c r="I186" s="298"/>
      <c r="J186" s="314" t="s">
        <v>1283</v>
      </c>
      <c r="K186" s="314">
        <f t="shared" si="9"/>
        <v>18</v>
      </c>
      <c r="L186" s="314" t="str">
        <f t="shared" si="10"/>
        <v/>
      </c>
      <c r="M186" s="314" t="str">
        <f t="shared" si="11"/>
        <v/>
      </c>
      <c r="N186" s="314"/>
      <c r="O186" s="315" t="s">
        <v>2234</v>
      </c>
      <c r="P186" s="162"/>
      <c r="Q186" s="149"/>
      <c r="U186" s="271"/>
      <c r="V186" s="635"/>
      <c r="AF186" s="465"/>
      <c r="AG186" s="465"/>
      <c r="AH186" s="465"/>
      <c r="AI186" s="465"/>
      <c r="AJ186" s="465"/>
      <c r="AK186" s="465"/>
      <c r="AL186" s="465"/>
      <c r="AM186" s="465"/>
      <c r="AN186" s="465"/>
      <c r="AO186" s="465"/>
      <c r="AP186" s="465"/>
    </row>
    <row r="187" spans="1:42" ht="30.65" customHeight="1" x14ac:dyDescent="0.35">
      <c r="A187" s="310">
        <v>2</v>
      </c>
      <c r="B187" s="311" t="str">
        <f>IFERROR(VLOOKUP(A187,'Outcome Indicators - Section C'!$A$9:$V$26,19,FALSE),"")</f>
        <v/>
      </c>
      <c r="C187" s="311" t="str">
        <f t="array" ref="C187">IFERROR(IF(INDEX('Disaggregation Records'!$E$69:$E$152,MATCH(RIGHT(L187,255),RIGHT('Disaggregation Records'!$D$69:$D$152,255),0))=0,"",INDEX('Disaggregation Records'!$E$69:$E$152,MATCH(RIGHT(L187,255),RIGHT('Disaggregation Records'!$D$69:$D$152,255),0))),"")</f>
        <v/>
      </c>
      <c r="D187" s="311" t="str">
        <f t="array" ref="D187">IFERROR(IF(INDEX('Disaggregation Records'!$F$69:$F$152,MATCH(RIGHT(L187,255),RIGHT('Disaggregation Records'!$D$69:$D$152,255),0))=0,"",INDEX('Disaggregation Records'!$F$69:$F$152,MATCH(RIGHT(L187,255),RIGHT('Disaggregation Records'!$D$69:$D$152,255),0))),"")</f>
        <v/>
      </c>
      <c r="E187" s="312"/>
      <c r="F187" s="313"/>
      <c r="G187" s="313"/>
      <c r="H187" s="313"/>
      <c r="I187" s="298"/>
      <c r="J187" s="314" t="s">
        <v>1283</v>
      </c>
      <c r="K187" s="314">
        <f t="shared" si="9"/>
        <v>19</v>
      </c>
      <c r="L187" s="314" t="str">
        <f t="shared" si="10"/>
        <v/>
      </c>
      <c r="M187" s="314" t="str">
        <f t="shared" si="11"/>
        <v/>
      </c>
      <c r="N187" s="314"/>
      <c r="O187" s="315" t="s">
        <v>2235</v>
      </c>
      <c r="P187" s="162"/>
      <c r="Q187" s="149"/>
      <c r="U187" s="271"/>
      <c r="V187" s="635"/>
      <c r="AF187" s="465"/>
      <c r="AG187" s="465"/>
      <c r="AH187" s="465"/>
      <c r="AI187" s="465"/>
      <c r="AJ187" s="465"/>
      <c r="AK187" s="465"/>
      <c r="AL187" s="465"/>
      <c r="AM187" s="465"/>
      <c r="AN187" s="465"/>
      <c r="AO187" s="465"/>
      <c r="AP187" s="465"/>
    </row>
    <row r="188" spans="1:42" ht="30.65" customHeight="1" x14ac:dyDescent="0.35">
      <c r="A188" s="310">
        <v>2</v>
      </c>
      <c r="B188" s="311" t="str">
        <f>IFERROR(VLOOKUP(A188,'Outcome Indicators - Section C'!$A$9:$V$26,19,FALSE),"")</f>
        <v/>
      </c>
      <c r="C188" s="311" t="str">
        <f t="array" ref="C188">IFERROR(IF(INDEX('Disaggregation Records'!$E$69:$E$152,MATCH(RIGHT(L188,255),RIGHT('Disaggregation Records'!$D$69:$D$152,255),0))=0,"",INDEX('Disaggregation Records'!$E$69:$E$152,MATCH(RIGHT(L188,255),RIGHT('Disaggregation Records'!$D$69:$D$152,255),0))),"")</f>
        <v/>
      </c>
      <c r="D188" s="311" t="str">
        <f t="array" ref="D188">IFERROR(IF(INDEX('Disaggregation Records'!$F$69:$F$152,MATCH(RIGHT(L188,255),RIGHT('Disaggregation Records'!$D$69:$D$152,255),0))=0,"",INDEX('Disaggregation Records'!$F$69:$F$152,MATCH(RIGHT(L188,255),RIGHT('Disaggregation Records'!$D$69:$D$152,255),0))),"")</f>
        <v/>
      </c>
      <c r="E188" s="312"/>
      <c r="F188" s="313"/>
      <c r="G188" s="313"/>
      <c r="H188" s="313"/>
      <c r="I188" s="298"/>
      <c r="J188" s="314" t="s">
        <v>1283</v>
      </c>
      <c r="K188" s="314">
        <f t="shared" si="9"/>
        <v>20</v>
      </c>
      <c r="L188" s="314" t="str">
        <f t="shared" si="10"/>
        <v/>
      </c>
      <c r="M188" s="314" t="str">
        <f t="shared" si="11"/>
        <v/>
      </c>
      <c r="N188" s="314"/>
      <c r="O188" s="315" t="s">
        <v>2236</v>
      </c>
      <c r="P188" s="162"/>
      <c r="Q188" s="149"/>
      <c r="U188" s="271"/>
      <c r="V188" s="635"/>
      <c r="AF188" s="465"/>
      <c r="AG188" s="465"/>
      <c r="AH188" s="465"/>
      <c r="AI188" s="465"/>
      <c r="AJ188" s="465"/>
      <c r="AK188" s="465"/>
      <c r="AL188" s="465"/>
      <c r="AM188" s="465"/>
      <c r="AN188" s="465"/>
      <c r="AO188" s="465"/>
      <c r="AP188" s="465"/>
    </row>
    <row r="189" spans="1:42" ht="30.65" customHeight="1" x14ac:dyDescent="0.35">
      <c r="A189" s="310">
        <v>3</v>
      </c>
      <c r="B189" s="311" t="str">
        <f>IFERROR(VLOOKUP(A189,'Outcome Indicators - Section C'!$A$9:$V$26,19,FALSE),"")</f>
        <v/>
      </c>
      <c r="C189" s="311" t="str">
        <f t="array" ref="C189">IFERROR(IF(INDEX('Disaggregation Records'!$E$69:$E$152,MATCH(RIGHT(L189,255),RIGHT('Disaggregation Records'!$D$69:$D$152,255),0))=0,"",INDEX('Disaggregation Records'!$E$69:$E$152,MATCH(RIGHT(L189,255),RIGHT('Disaggregation Records'!$D$69:$D$152,255),0))),"")</f>
        <v/>
      </c>
      <c r="D189" s="311" t="str">
        <f t="array" ref="D189">IFERROR(IF(INDEX('Disaggregation Records'!$F$69:$F$152,MATCH(RIGHT(L189,255),RIGHT('Disaggregation Records'!$D$69:$D$152,255),0))=0,"",INDEX('Disaggregation Records'!$F$69:$F$152,MATCH(RIGHT(L189,255),RIGHT('Disaggregation Records'!$D$69:$D$152,255),0))),"")</f>
        <v/>
      </c>
      <c r="E189" s="312"/>
      <c r="F189" s="313"/>
      <c r="G189" s="313"/>
      <c r="H189" s="313"/>
      <c r="I189" s="298"/>
      <c r="J189" s="314" t="s">
        <v>1284</v>
      </c>
      <c r="K189" s="314">
        <f t="shared" si="9"/>
        <v>21</v>
      </c>
      <c r="L189" s="314" t="str">
        <f t="shared" si="10"/>
        <v/>
      </c>
      <c r="M189" s="314" t="str">
        <f t="shared" si="11"/>
        <v/>
      </c>
      <c r="N189" s="314"/>
      <c r="O189" s="315" t="s">
        <v>2237</v>
      </c>
      <c r="P189" s="162"/>
      <c r="Q189" s="149"/>
      <c r="U189" s="271"/>
      <c r="V189" s="635"/>
      <c r="AF189" s="465"/>
      <c r="AG189" s="465"/>
      <c r="AH189" s="465"/>
      <c r="AI189" s="465"/>
      <c r="AJ189" s="465"/>
      <c r="AK189" s="465"/>
      <c r="AL189" s="465"/>
      <c r="AM189" s="465"/>
      <c r="AN189" s="465"/>
      <c r="AO189" s="465"/>
      <c r="AP189" s="465"/>
    </row>
    <row r="190" spans="1:42" ht="30.65" customHeight="1" x14ac:dyDescent="0.35">
      <c r="A190" s="310">
        <v>3</v>
      </c>
      <c r="B190" s="311" t="str">
        <f>IFERROR(VLOOKUP(A190,'Outcome Indicators - Section C'!$A$9:$V$26,19,FALSE),"")</f>
        <v/>
      </c>
      <c r="C190" s="311" t="str">
        <f t="array" ref="C190">IFERROR(IF(INDEX('Disaggregation Records'!$E$69:$E$152,MATCH(RIGHT(L190,255),RIGHT('Disaggregation Records'!$D$69:$D$152,255),0))=0,"",INDEX('Disaggregation Records'!$E$69:$E$152,MATCH(RIGHT(L190,255),RIGHT('Disaggregation Records'!$D$69:$D$152,255),0))),"")</f>
        <v/>
      </c>
      <c r="D190" s="311" t="str">
        <f t="array" ref="D190">IFERROR(IF(INDEX('Disaggregation Records'!$F$69:$F$152,MATCH(RIGHT(L190,255),RIGHT('Disaggregation Records'!$D$69:$D$152,255),0))=0,"",INDEX('Disaggregation Records'!$F$69:$F$152,MATCH(RIGHT(L190,255),RIGHT('Disaggregation Records'!$D$69:$D$152,255),0))),"")</f>
        <v/>
      </c>
      <c r="E190" s="312"/>
      <c r="F190" s="313"/>
      <c r="G190" s="313"/>
      <c r="H190" s="313"/>
      <c r="I190" s="298"/>
      <c r="J190" s="314" t="s">
        <v>1284</v>
      </c>
      <c r="K190" s="314">
        <f t="shared" si="9"/>
        <v>22</v>
      </c>
      <c r="L190" s="314" t="str">
        <f t="shared" si="10"/>
        <v/>
      </c>
      <c r="M190" s="314" t="str">
        <f t="shared" si="11"/>
        <v/>
      </c>
      <c r="N190" s="314"/>
      <c r="O190" s="315" t="s">
        <v>2238</v>
      </c>
      <c r="P190" s="162"/>
      <c r="Q190" s="149"/>
      <c r="U190" s="271"/>
      <c r="V190" s="635"/>
      <c r="AF190" s="465"/>
      <c r="AG190" s="465"/>
      <c r="AH190" s="465"/>
      <c r="AI190" s="465"/>
      <c r="AJ190" s="465"/>
      <c r="AK190" s="465"/>
      <c r="AL190" s="465"/>
      <c r="AM190" s="465"/>
      <c r="AN190" s="465"/>
      <c r="AO190" s="465"/>
      <c r="AP190" s="465"/>
    </row>
    <row r="191" spans="1:42" ht="30.65" customHeight="1" x14ac:dyDescent="0.35">
      <c r="A191" s="310">
        <v>3</v>
      </c>
      <c r="B191" s="311" t="str">
        <f>IFERROR(VLOOKUP(A191,'Outcome Indicators - Section C'!$A$9:$V$26,19,FALSE),"")</f>
        <v/>
      </c>
      <c r="C191" s="311" t="str">
        <f t="array" ref="C191">IFERROR(IF(INDEX('Disaggregation Records'!$E$69:$E$152,MATCH(RIGHT(L191,255),RIGHT('Disaggregation Records'!$D$69:$D$152,255),0))=0,"",INDEX('Disaggregation Records'!$E$69:$E$152,MATCH(RIGHT(L191,255),RIGHT('Disaggregation Records'!$D$69:$D$152,255),0))),"")</f>
        <v/>
      </c>
      <c r="D191" s="311" t="str">
        <f t="array" ref="D191">IFERROR(IF(INDEX('Disaggregation Records'!$F$69:$F$152,MATCH(RIGHT(L191,255),RIGHT('Disaggregation Records'!$D$69:$D$152,255),0))=0,"",INDEX('Disaggregation Records'!$F$69:$F$152,MATCH(RIGHT(L191,255),RIGHT('Disaggregation Records'!$D$69:$D$152,255),0))),"")</f>
        <v/>
      </c>
      <c r="E191" s="312"/>
      <c r="F191" s="313"/>
      <c r="G191" s="313"/>
      <c r="H191" s="313"/>
      <c r="I191" s="298"/>
      <c r="J191" s="314" t="s">
        <v>1284</v>
      </c>
      <c r="K191" s="314">
        <f t="shared" si="9"/>
        <v>23</v>
      </c>
      <c r="L191" s="314" t="str">
        <f t="shared" si="10"/>
        <v/>
      </c>
      <c r="M191" s="314" t="str">
        <f t="shared" si="11"/>
        <v/>
      </c>
      <c r="N191" s="314"/>
      <c r="O191" s="315" t="s">
        <v>2239</v>
      </c>
      <c r="P191" s="162"/>
      <c r="Q191" s="149"/>
      <c r="U191" s="271"/>
      <c r="V191" s="635"/>
      <c r="AF191" s="465"/>
      <c r="AG191" s="465"/>
      <c r="AH191" s="465"/>
      <c r="AI191" s="465"/>
      <c r="AJ191" s="465"/>
      <c r="AK191" s="465"/>
      <c r="AL191" s="465"/>
      <c r="AM191" s="465"/>
      <c r="AN191" s="465"/>
      <c r="AO191" s="465"/>
      <c r="AP191" s="465"/>
    </row>
    <row r="192" spans="1:42" ht="30.65" customHeight="1" x14ac:dyDescent="0.35">
      <c r="A192" s="310">
        <v>3</v>
      </c>
      <c r="B192" s="311" t="str">
        <f>IFERROR(VLOOKUP(A192,'Outcome Indicators - Section C'!$A$9:$V$26,19,FALSE),"")</f>
        <v/>
      </c>
      <c r="C192" s="311" t="str">
        <f t="array" ref="C192">IFERROR(IF(INDEX('Disaggregation Records'!$E$69:$E$152,MATCH(RIGHT(L192,255),RIGHT('Disaggregation Records'!$D$69:$D$152,255),0))=0,"",INDEX('Disaggregation Records'!$E$69:$E$152,MATCH(RIGHT(L192,255),RIGHT('Disaggregation Records'!$D$69:$D$152,255),0))),"")</f>
        <v/>
      </c>
      <c r="D192" s="311" t="str">
        <f t="array" ref="D192">IFERROR(IF(INDEX('Disaggregation Records'!$F$69:$F$152,MATCH(RIGHT(L192,255),RIGHT('Disaggregation Records'!$D$69:$D$152,255),0))=0,"",INDEX('Disaggregation Records'!$F$69:$F$152,MATCH(RIGHT(L192,255),RIGHT('Disaggregation Records'!$D$69:$D$152,255),0))),"")</f>
        <v/>
      </c>
      <c r="E192" s="312"/>
      <c r="F192" s="313"/>
      <c r="G192" s="313"/>
      <c r="H192" s="313"/>
      <c r="I192" s="298"/>
      <c r="J192" s="314" t="s">
        <v>1284</v>
      </c>
      <c r="K192" s="314">
        <f t="shared" si="9"/>
        <v>24</v>
      </c>
      <c r="L192" s="314" t="str">
        <f t="shared" si="10"/>
        <v/>
      </c>
      <c r="M192" s="314" t="str">
        <f t="shared" si="11"/>
        <v/>
      </c>
      <c r="N192" s="314"/>
      <c r="O192" s="315" t="s">
        <v>2240</v>
      </c>
      <c r="P192" s="162"/>
      <c r="Q192" s="149"/>
      <c r="U192" s="271"/>
      <c r="V192" s="635"/>
      <c r="AF192" s="465"/>
      <c r="AG192" s="465"/>
      <c r="AH192" s="465"/>
      <c r="AI192" s="465"/>
      <c r="AJ192" s="465"/>
      <c r="AK192" s="465"/>
      <c r="AL192" s="465"/>
      <c r="AM192" s="465"/>
      <c r="AN192" s="465"/>
      <c r="AO192" s="465"/>
      <c r="AP192" s="465"/>
    </row>
    <row r="193" spans="1:42" ht="30.65" customHeight="1" x14ac:dyDescent="0.35">
      <c r="A193" s="310">
        <v>3</v>
      </c>
      <c r="B193" s="311" t="str">
        <f>IFERROR(VLOOKUP(A193,'Outcome Indicators - Section C'!$A$9:$V$26,19,FALSE),"")</f>
        <v/>
      </c>
      <c r="C193" s="311" t="str">
        <f t="array" ref="C193">IFERROR(IF(INDEX('Disaggregation Records'!$E$69:$E$152,MATCH(RIGHT(L193,255),RIGHT('Disaggregation Records'!$D$69:$D$152,255),0))=0,"",INDEX('Disaggregation Records'!$E$69:$E$152,MATCH(RIGHT(L193,255),RIGHT('Disaggregation Records'!$D$69:$D$152,255),0))),"")</f>
        <v/>
      </c>
      <c r="D193" s="311" t="str">
        <f t="array" ref="D193">IFERROR(IF(INDEX('Disaggregation Records'!$F$69:$F$152,MATCH(RIGHT(L193,255),RIGHT('Disaggregation Records'!$D$69:$D$152,255),0))=0,"",INDEX('Disaggregation Records'!$F$69:$F$152,MATCH(RIGHT(L193,255),RIGHT('Disaggregation Records'!$D$69:$D$152,255),0))),"")</f>
        <v/>
      </c>
      <c r="E193" s="312"/>
      <c r="F193" s="313"/>
      <c r="G193" s="313"/>
      <c r="H193" s="313"/>
      <c r="I193" s="298"/>
      <c r="J193" s="314" t="s">
        <v>1284</v>
      </c>
      <c r="K193" s="314">
        <f t="shared" si="9"/>
        <v>25</v>
      </c>
      <c r="L193" s="314" t="str">
        <f t="shared" si="10"/>
        <v/>
      </c>
      <c r="M193" s="314" t="str">
        <f t="shared" si="11"/>
        <v/>
      </c>
      <c r="N193" s="314"/>
      <c r="O193" s="315" t="s">
        <v>2241</v>
      </c>
      <c r="P193" s="162"/>
      <c r="Q193" s="149"/>
      <c r="U193" s="271"/>
      <c r="V193" s="635"/>
      <c r="AF193" s="465"/>
      <c r="AG193" s="465"/>
      <c r="AH193" s="465"/>
      <c r="AI193" s="465"/>
      <c r="AJ193" s="465"/>
      <c r="AK193" s="465"/>
      <c r="AL193" s="465"/>
      <c r="AM193" s="465"/>
      <c r="AN193" s="465"/>
      <c r="AO193" s="465"/>
      <c r="AP193" s="465"/>
    </row>
    <row r="194" spans="1:42" ht="30.65" customHeight="1" x14ac:dyDescent="0.35">
      <c r="A194" s="310">
        <v>3</v>
      </c>
      <c r="B194" s="311" t="str">
        <f>IFERROR(VLOOKUP(A194,'Outcome Indicators - Section C'!$A$9:$V$26,19,FALSE),"")</f>
        <v/>
      </c>
      <c r="C194" s="311" t="str">
        <f t="array" ref="C194">IFERROR(IF(INDEX('Disaggregation Records'!$E$69:$E$152,MATCH(RIGHT(L194,255),RIGHT('Disaggregation Records'!$D$69:$D$152,255),0))=0,"",INDEX('Disaggregation Records'!$E$69:$E$152,MATCH(RIGHT(L194,255),RIGHT('Disaggregation Records'!$D$69:$D$152,255),0))),"")</f>
        <v/>
      </c>
      <c r="D194" s="311" t="str">
        <f t="array" ref="D194">IFERROR(IF(INDEX('Disaggregation Records'!$F$69:$F$152,MATCH(RIGHT(L194,255),RIGHT('Disaggregation Records'!$D$69:$D$152,255),0))=0,"",INDEX('Disaggregation Records'!$F$69:$F$152,MATCH(RIGHT(L194,255),RIGHT('Disaggregation Records'!$D$69:$D$152,255),0))),"")</f>
        <v/>
      </c>
      <c r="E194" s="312"/>
      <c r="F194" s="313"/>
      <c r="G194" s="313"/>
      <c r="H194" s="313"/>
      <c r="I194" s="298"/>
      <c r="J194" s="314" t="s">
        <v>1284</v>
      </c>
      <c r="K194" s="314">
        <f t="shared" si="9"/>
        <v>26</v>
      </c>
      <c r="L194" s="314" t="str">
        <f t="shared" si="10"/>
        <v/>
      </c>
      <c r="M194" s="314" t="str">
        <f t="shared" si="11"/>
        <v/>
      </c>
      <c r="N194" s="314"/>
      <c r="O194" s="315" t="s">
        <v>2242</v>
      </c>
      <c r="P194" s="162"/>
      <c r="Q194" s="149"/>
      <c r="U194" s="271"/>
      <c r="V194" s="635"/>
      <c r="AF194" s="465"/>
      <c r="AG194" s="465"/>
      <c r="AH194" s="465"/>
      <c r="AI194" s="465"/>
      <c r="AJ194" s="465"/>
      <c r="AK194" s="465"/>
      <c r="AL194" s="465"/>
      <c r="AM194" s="465"/>
      <c r="AN194" s="465"/>
      <c r="AO194" s="465"/>
      <c r="AP194" s="465"/>
    </row>
    <row r="195" spans="1:42" ht="30.65" customHeight="1" x14ac:dyDescent="0.35">
      <c r="A195" s="310">
        <v>3</v>
      </c>
      <c r="B195" s="311" t="str">
        <f>IFERROR(VLOOKUP(A195,'Outcome Indicators - Section C'!$A$9:$V$26,19,FALSE),"")</f>
        <v/>
      </c>
      <c r="C195" s="311" t="str">
        <f t="array" ref="C195">IFERROR(IF(INDEX('Disaggregation Records'!$E$69:$E$152,MATCH(RIGHT(L195,255),RIGHT('Disaggregation Records'!$D$69:$D$152,255),0))=0,"",INDEX('Disaggregation Records'!$E$69:$E$152,MATCH(RIGHT(L195,255),RIGHT('Disaggregation Records'!$D$69:$D$152,255),0))),"")</f>
        <v/>
      </c>
      <c r="D195" s="311" t="str">
        <f t="array" ref="D195">IFERROR(IF(INDEX('Disaggregation Records'!$F$69:$F$152,MATCH(RIGHT(L195,255),RIGHT('Disaggregation Records'!$D$69:$D$152,255),0))=0,"",INDEX('Disaggregation Records'!$F$69:$F$152,MATCH(RIGHT(L195,255),RIGHT('Disaggregation Records'!$D$69:$D$152,255),0))),"")</f>
        <v/>
      </c>
      <c r="E195" s="312"/>
      <c r="F195" s="313"/>
      <c r="G195" s="313"/>
      <c r="H195" s="313"/>
      <c r="I195" s="298"/>
      <c r="J195" s="314" t="s">
        <v>1284</v>
      </c>
      <c r="K195" s="314">
        <f t="shared" si="9"/>
        <v>27</v>
      </c>
      <c r="L195" s="314" t="str">
        <f t="shared" si="10"/>
        <v/>
      </c>
      <c r="M195" s="314" t="str">
        <f t="shared" si="11"/>
        <v/>
      </c>
      <c r="N195" s="314"/>
      <c r="O195" s="315" t="s">
        <v>2243</v>
      </c>
      <c r="P195" s="162"/>
      <c r="Q195" s="149"/>
      <c r="U195" s="271"/>
      <c r="V195" s="635"/>
      <c r="AF195" s="465"/>
      <c r="AG195" s="465"/>
      <c r="AH195" s="465"/>
      <c r="AI195" s="465"/>
      <c r="AJ195" s="465"/>
      <c r="AK195" s="465"/>
      <c r="AL195" s="465"/>
      <c r="AM195" s="465"/>
      <c r="AN195" s="465"/>
      <c r="AO195" s="465"/>
      <c r="AP195" s="465"/>
    </row>
    <row r="196" spans="1:42" ht="30.65" customHeight="1" x14ac:dyDescent="0.35">
      <c r="A196" s="310">
        <v>3</v>
      </c>
      <c r="B196" s="311" t="str">
        <f>IFERROR(VLOOKUP(A196,'Outcome Indicators - Section C'!$A$9:$V$26,19,FALSE),"")</f>
        <v/>
      </c>
      <c r="C196" s="311" t="str">
        <f t="array" ref="C196">IFERROR(IF(INDEX('Disaggregation Records'!$E$69:$E$152,MATCH(RIGHT(L196,255),RIGHT('Disaggregation Records'!$D$69:$D$152,255),0))=0,"",INDEX('Disaggregation Records'!$E$69:$E$152,MATCH(RIGHT(L196,255),RIGHT('Disaggregation Records'!$D$69:$D$152,255),0))),"")</f>
        <v/>
      </c>
      <c r="D196" s="311" t="str">
        <f t="array" ref="D196">IFERROR(IF(INDEX('Disaggregation Records'!$F$69:$F$152,MATCH(RIGHT(L196,255),RIGHT('Disaggregation Records'!$D$69:$D$152,255),0))=0,"",INDEX('Disaggregation Records'!$F$69:$F$152,MATCH(RIGHT(L196,255),RIGHT('Disaggregation Records'!$D$69:$D$152,255),0))),"")</f>
        <v/>
      </c>
      <c r="E196" s="312"/>
      <c r="F196" s="313"/>
      <c r="G196" s="313"/>
      <c r="H196" s="313"/>
      <c r="I196" s="298"/>
      <c r="J196" s="314" t="s">
        <v>1284</v>
      </c>
      <c r="K196" s="314">
        <f t="shared" si="9"/>
        <v>28</v>
      </c>
      <c r="L196" s="314" t="str">
        <f t="shared" si="10"/>
        <v/>
      </c>
      <c r="M196" s="314" t="str">
        <f t="shared" si="11"/>
        <v/>
      </c>
      <c r="N196" s="314"/>
      <c r="O196" s="315" t="s">
        <v>2244</v>
      </c>
      <c r="P196" s="162"/>
      <c r="Q196" s="149"/>
      <c r="U196" s="271"/>
      <c r="V196" s="635"/>
      <c r="AF196" s="465"/>
      <c r="AG196" s="465"/>
      <c r="AH196" s="465"/>
      <c r="AI196" s="465"/>
      <c r="AJ196" s="465"/>
      <c r="AK196" s="465"/>
      <c r="AL196" s="465"/>
      <c r="AM196" s="465"/>
      <c r="AN196" s="465"/>
      <c r="AO196" s="465"/>
      <c r="AP196" s="465"/>
    </row>
    <row r="197" spans="1:42" ht="30.65" customHeight="1" x14ac:dyDescent="0.35">
      <c r="A197" s="310">
        <v>3</v>
      </c>
      <c r="B197" s="311" t="str">
        <f>IFERROR(VLOOKUP(A197,'Outcome Indicators - Section C'!$A$9:$V$26,19,FALSE),"")</f>
        <v/>
      </c>
      <c r="C197" s="311" t="str">
        <f t="array" ref="C197">IFERROR(IF(INDEX('Disaggregation Records'!$E$69:$E$152,MATCH(RIGHT(L197,255),RIGHT('Disaggregation Records'!$D$69:$D$152,255),0))=0,"",INDEX('Disaggregation Records'!$E$69:$E$152,MATCH(RIGHT(L197,255),RIGHT('Disaggregation Records'!$D$69:$D$152,255),0))),"")</f>
        <v/>
      </c>
      <c r="D197" s="311" t="str">
        <f t="array" ref="D197">IFERROR(IF(INDEX('Disaggregation Records'!$F$69:$F$152,MATCH(RIGHT(L197,255),RIGHT('Disaggregation Records'!$D$69:$D$152,255),0))=0,"",INDEX('Disaggregation Records'!$F$69:$F$152,MATCH(RIGHT(L197,255),RIGHT('Disaggregation Records'!$D$69:$D$152,255),0))),"")</f>
        <v/>
      </c>
      <c r="E197" s="312"/>
      <c r="F197" s="313"/>
      <c r="G197" s="313"/>
      <c r="H197" s="313"/>
      <c r="I197" s="298"/>
      <c r="J197" s="314" t="s">
        <v>1284</v>
      </c>
      <c r="K197" s="314">
        <f t="shared" si="9"/>
        <v>29</v>
      </c>
      <c r="L197" s="314" t="str">
        <f t="shared" si="10"/>
        <v/>
      </c>
      <c r="M197" s="314" t="str">
        <f t="shared" si="11"/>
        <v/>
      </c>
      <c r="N197" s="314"/>
      <c r="O197" s="315" t="s">
        <v>2245</v>
      </c>
      <c r="P197" s="162"/>
      <c r="Q197" s="149"/>
      <c r="U197" s="271"/>
      <c r="V197" s="635"/>
      <c r="AF197" s="465"/>
      <c r="AG197" s="465"/>
      <c r="AH197" s="465"/>
      <c r="AI197" s="465"/>
      <c r="AJ197" s="465"/>
      <c r="AK197" s="465"/>
      <c r="AL197" s="465"/>
      <c r="AM197" s="465"/>
      <c r="AN197" s="465"/>
      <c r="AO197" s="465"/>
      <c r="AP197" s="465"/>
    </row>
    <row r="198" spans="1:42" ht="30.65" customHeight="1" x14ac:dyDescent="0.35">
      <c r="A198" s="310">
        <v>3</v>
      </c>
      <c r="B198" s="311" t="str">
        <f>IFERROR(VLOOKUP(A198,'Outcome Indicators - Section C'!$A$9:$V$26,19,FALSE),"")</f>
        <v/>
      </c>
      <c r="C198" s="311" t="str">
        <f t="array" ref="C198">IFERROR(IF(INDEX('Disaggregation Records'!$E$69:$E$152,MATCH(RIGHT(L198,255),RIGHT('Disaggregation Records'!$D$69:$D$152,255),0))=0,"",INDEX('Disaggregation Records'!$E$69:$E$152,MATCH(RIGHT(L198,255),RIGHT('Disaggregation Records'!$D$69:$D$152,255),0))),"")</f>
        <v/>
      </c>
      <c r="D198" s="311" t="str">
        <f t="array" ref="D198">IFERROR(IF(INDEX('Disaggregation Records'!$F$69:$F$152,MATCH(RIGHT(L198,255),RIGHT('Disaggregation Records'!$D$69:$D$152,255),0))=0,"",INDEX('Disaggregation Records'!$F$69:$F$152,MATCH(RIGHT(L198,255),RIGHT('Disaggregation Records'!$D$69:$D$152,255),0))),"")</f>
        <v/>
      </c>
      <c r="E198" s="312"/>
      <c r="F198" s="313"/>
      <c r="G198" s="313"/>
      <c r="H198" s="313"/>
      <c r="I198" s="298"/>
      <c r="J198" s="314" t="s">
        <v>1284</v>
      </c>
      <c r="K198" s="314">
        <f t="shared" si="9"/>
        <v>30</v>
      </c>
      <c r="L198" s="314" t="str">
        <f t="shared" si="10"/>
        <v/>
      </c>
      <c r="M198" s="314" t="str">
        <f t="shared" si="11"/>
        <v/>
      </c>
      <c r="N198" s="314"/>
      <c r="O198" s="315" t="s">
        <v>2246</v>
      </c>
      <c r="P198" s="162"/>
      <c r="Q198" s="149"/>
      <c r="U198" s="271"/>
      <c r="V198" s="635"/>
      <c r="AF198" s="465"/>
      <c r="AG198" s="465"/>
      <c r="AH198" s="465"/>
      <c r="AI198" s="465"/>
      <c r="AJ198" s="465"/>
      <c r="AK198" s="465"/>
      <c r="AL198" s="465"/>
      <c r="AM198" s="465"/>
      <c r="AN198" s="465"/>
      <c r="AO198" s="465"/>
      <c r="AP198" s="465"/>
    </row>
    <row r="199" spans="1:42" ht="30.65" customHeight="1" x14ac:dyDescent="0.35">
      <c r="A199" s="310">
        <v>4</v>
      </c>
      <c r="B199" s="311" t="str">
        <f>IFERROR(VLOOKUP(A199,'Outcome Indicators - Section C'!$A$9:$V$26,19,FALSE),"")</f>
        <v/>
      </c>
      <c r="C199" s="311" t="str">
        <f t="array" ref="C199">IFERROR(IF(INDEX('Disaggregation Records'!$E$69:$E$152,MATCH(RIGHT(L199,255),RIGHT('Disaggregation Records'!$D$69:$D$152,255),0))=0,"",INDEX('Disaggregation Records'!$E$69:$E$152,MATCH(RIGHT(L199,255),RIGHT('Disaggregation Records'!$D$69:$D$152,255),0))),"")</f>
        <v/>
      </c>
      <c r="D199" s="311" t="str">
        <f t="array" ref="D199">IFERROR(IF(INDEX('Disaggregation Records'!$F$69:$F$152,MATCH(RIGHT(L199,255),RIGHT('Disaggregation Records'!$D$69:$D$152,255),0))=0,"",INDEX('Disaggregation Records'!$F$69:$F$152,MATCH(RIGHT(L199,255),RIGHT('Disaggregation Records'!$D$69:$D$152,255),0))),"")</f>
        <v/>
      </c>
      <c r="E199" s="312"/>
      <c r="F199" s="313"/>
      <c r="G199" s="313"/>
      <c r="H199" s="313"/>
      <c r="I199" s="298"/>
      <c r="J199" s="314" t="s">
        <v>1285</v>
      </c>
      <c r="K199" s="314">
        <f t="shared" si="9"/>
        <v>31</v>
      </c>
      <c r="L199" s="314" t="str">
        <f t="shared" si="10"/>
        <v/>
      </c>
      <c r="M199" s="314" t="str">
        <f t="shared" si="11"/>
        <v/>
      </c>
      <c r="N199" s="314"/>
      <c r="O199" s="315" t="s">
        <v>2247</v>
      </c>
      <c r="P199" s="162"/>
      <c r="Q199" s="149"/>
      <c r="U199" s="271"/>
      <c r="V199" s="635"/>
      <c r="AF199" s="465"/>
      <c r="AG199" s="465"/>
      <c r="AH199" s="465"/>
      <c r="AI199" s="465"/>
      <c r="AJ199" s="465"/>
      <c r="AK199" s="465"/>
      <c r="AL199" s="465"/>
      <c r="AM199" s="465"/>
      <c r="AN199" s="465"/>
      <c r="AO199" s="465"/>
      <c r="AP199" s="465"/>
    </row>
    <row r="200" spans="1:42" ht="30.65" customHeight="1" x14ac:dyDescent="0.35">
      <c r="A200" s="310">
        <v>4</v>
      </c>
      <c r="B200" s="311" t="str">
        <f>IFERROR(VLOOKUP(A200,'Outcome Indicators - Section C'!$A$9:$V$26,19,FALSE),"")</f>
        <v/>
      </c>
      <c r="C200" s="311" t="str">
        <f t="array" ref="C200">IFERROR(IF(INDEX('Disaggregation Records'!$E$69:$E$152,MATCH(RIGHT(L200,255),RIGHT('Disaggregation Records'!$D$69:$D$152,255),0))=0,"",INDEX('Disaggregation Records'!$E$69:$E$152,MATCH(RIGHT(L200,255),RIGHT('Disaggregation Records'!$D$69:$D$152,255),0))),"")</f>
        <v/>
      </c>
      <c r="D200" s="311" t="str">
        <f t="array" ref="D200">IFERROR(IF(INDEX('Disaggregation Records'!$F$69:$F$152,MATCH(RIGHT(L200,255),RIGHT('Disaggregation Records'!$D$69:$D$152,255),0))=0,"",INDEX('Disaggregation Records'!$F$69:$F$152,MATCH(RIGHT(L200,255),RIGHT('Disaggregation Records'!$D$69:$D$152,255),0))),"")</f>
        <v/>
      </c>
      <c r="E200" s="312"/>
      <c r="F200" s="313"/>
      <c r="G200" s="313"/>
      <c r="H200" s="313"/>
      <c r="I200" s="298"/>
      <c r="J200" s="314" t="s">
        <v>1285</v>
      </c>
      <c r="K200" s="314">
        <f t="shared" si="9"/>
        <v>32</v>
      </c>
      <c r="L200" s="314" t="str">
        <f t="shared" si="10"/>
        <v/>
      </c>
      <c r="M200" s="314" t="str">
        <f t="shared" si="11"/>
        <v/>
      </c>
      <c r="N200" s="314"/>
      <c r="O200" s="315" t="s">
        <v>2248</v>
      </c>
      <c r="P200" s="162"/>
      <c r="Q200" s="149"/>
      <c r="U200" s="271"/>
      <c r="V200" s="635"/>
      <c r="AF200" s="465"/>
      <c r="AG200" s="465"/>
      <c r="AH200" s="465"/>
      <c r="AI200" s="465"/>
      <c r="AJ200" s="465"/>
      <c r="AK200" s="465"/>
      <c r="AL200" s="465"/>
      <c r="AM200" s="465"/>
      <c r="AN200" s="465"/>
      <c r="AO200" s="465"/>
      <c r="AP200" s="465"/>
    </row>
    <row r="201" spans="1:42" ht="30.65" customHeight="1" x14ac:dyDescent="0.35">
      <c r="A201" s="310">
        <v>4</v>
      </c>
      <c r="B201" s="311" t="str">
        <f>IFERROR(VLOOKUP(A201,'Outcome Indicators - Section C'!$A$9:$V$26,19,FALSE),"")</f>
        <v/>
      </c>
      <c r="C201" s="311" t="str">
        <f t="array" ref="C201">IFERROR(IF(INDEX('Disaggregation Records'!$E$69:$E$152,MATCH(RIGHT(L201,255),RIGHT('Disaggregation Records'!$D$69:$D$152,255),0))=0,"",INDEX('Disaggregation Records'!$E$69:$E$152,MATCH(RIGHT(L201,255),RIGHT('Disaggregation Records'!$D$69:$D$152,255),0))),"")</f>
        <v/>
      </c>
      <c r="D201" s="311" t="str">
        <f t="array" ref="D201">IFERROR(IF(INDEX('Disaggregation Records'!$F$69:$F$152,MATCH(RIGHT(L201,255),RIGHT('Disaggregation Records'!$D$69:$D$152,255),0))=0,"",INDEX('Disaggregation Records'!$F$69:$F$152,MATCH(RIGHT(L201,255),RIGHT('Disaggregation Records'!$D$69:$D$152,255),0))),"")</f>
        <v/>
      </c>
      <c r="E201" s="312"/>
      <c r="F201" s="313"/>
      <c r="G201" s="313"/>
      <c r="H201" s="313"/>
      <c r="I201" s="298"/>
      <c r="J201" s="314" t="s">
        <v>1285</v>
      </c>
      <c r="K201" s="314">
        <f t="shared" si="9"/>
        <v>33</v>
      </c>
      <c r="L201" s="314" t="str">
        <f t="shared" si="10"/>
        <v/>
      </c>
      <c r="M201" s="314" t="str">
        <f t="shared" si="11"/>
        <v/>
      </c>
      <c r="N201" s="314"/>
      <c r="O201" s="315" t="s">
        <v>2249</v>
      </c>
      <c r="P201" s="162"/>
      <c r="Q201" s="149"/>
      <c r="U201" s="271"/>
      <c r="V201" s="635"/>
      <c r="AF201" s="465"/>
      <c r="AG201" s="465"/>
      <c r="AH201" s="465"/>
      <c r="AI201" s="465"/>
      <c r="AJ201" s="465"/>
      <c r="AK201" s="465"/>
      <c r="AL201" s="465"/>
      <c r="AM201" s="465"/>
      <c r="AN201" s="465"/>
      <c r="AO201" s="465"/>
      <c r="AP201" s="465"/>
    </row>
    <row r="202" spans="1:42" ht="30.65" customHeight="1" x14ac:dyDescent="0.35">
      <c r="A202" s="310">
        <v>4</v>
      </c>
      <c r="B202" s="311" t="str">
        <f>IFERROR(VLOOKUP(A202,'Outcome Indicators - Section C'!$A$9:$V$26,19,FALSE),"")</f>
        <v/>
      </c>
      <c r="C202" s="311" t="str">
        <f t="array" ref="C202">IFERROR(IF(INDEX('Disaggregation Records'!$E$69:$E$152,MATCH(RIGHT(L202,255),RIGHT('Disaggregation Records'!$D$69:$D$152,255),0))=0,"",INDEX('Disaggregation Records'!$E$69:$E$152,MATCH(RIGHT(L202,255),RIGHT('Disaggregation Records'!$D$69:$D$152,255),0))),"")</f>
        <v/>
      </c>
      <c r="D202" s="311" t="str">
        <f t="array" ref="D202">IFERROR(IF(INDEX('Disaggregation Records'!$F$69:$F$152,MATCH(RIGHT(L202,255),RIGHT('Disaggregation Records'!$D$69:$D$152,255),0))=0,"",INDEX('Disaggregation Records'!$F$69:$F$152,MATCH(RIGHT(L202,255),RIGHT('Disaggregation Records'!$D$69:$D$152,255),0))),"")</f>
        <v/>
      </c>
      <c r="E202" s="312"/>
      <c r="F202" s="313"/>
      <c r="G202" s="313"/>
      <c r="H202" s="313"/>
      <c r="I202" s="298"/>
      <c r="J202" s="314" t="s">
        <v>1285</v>
      </c>
      <c r="K202" s="314">
        <f t="shared" si="9"/>
        <v>34</v>
      </c>
      <c r="L202" s="314" t="str">
        <f t="shared" si="10"/>
        <v/>
      </c>
      <c r="M202" s="314" t="str">
        <f t="shared" si="11"/>
        <v/>
      </c>
      <c r="N202" s="314"/>
      <c r="O202" s="315" t="s">
        <v>2250</v>
      </c>
      <c r="P202" s="162"/>
      <c r="Q202" s="149"/>
      <c r="U202" s="271"/>
      <c r="V202" s="635"/>
      <c r="AF202" s="465"/>
      <c r="AG202" s="465"/>
      <c r="AH202" s="465"/>
      <c r="AI202" s="465"/>
      <c r="AJ202" s="465"/>
      <c r="AK202" s="465"/>
      <c r="AL202" s="465"/>
      <c r="AM202" s="465"/>
      <c r="AN202" s="465"/>
      <c r="AO202" s="465"/>
      <c r="AP202" s="465"/>
    </row>
    <row r="203" spans="1:42" ht="30.65" customHeight="1" x14ac:dyDescent="0.35">
      <c r="A203" s="310">
        <v>4</v>
      </c>
      <c r="B203" s="311" t="str">
        <f>IFERROR(VLOOKUP(A203,'Outcome Indicators - Section C'!$A$9:$V$26,19,FALSE),"")</f>
        <v/>
      </c>
      <c r="C203" s="311" t="str">
        <f t="array" ref="C203">IFERROR(IF(INDEX('Disaggregation Records'!$E$69:$E$152,MATCH(RIGHT(L203,255),RIGHT('Disaggregation Records'!$D$69:$D$152,255),0))=0,"",INDEX('Disaggregation Records'!$E$69:$E$152,MATCH(RIGHT(L203,255),RIGHT('Disaggregation Records'!$D$69:$D$152,255),0))),"")</f>
        <v/>
      </c>
      <c r="D203" s="311" t="str">
        <f t="array" ref="D203">IFERROR(IF(INDEX('Disaggregation Records'!$F$69:$F$152,MATCH(RIGHT(L203,255),RIGHT('Disaggregation Records'!$D$69:$D$152,255),0))=0,"",INDEX('Disaggregation Records'!$F$69:$F$152,MATCH(RIGHT(L203,255),RIGHT('Disaggregation Records'!$D$69:$D$152,255),0))),"")</f>
        <v/>
      </c>
      <c r="E203" s="312"/>
      <c r="F203" s="313"/>
      <c r="G203" s="313"/>
      <c r="H203" s="313"/>
      <c r="I203" s="298"/>
      <c r="J203" s="314" t="s">
        <v>1285</v>
      </c>
      <c r="K203" s="314">
        <f t="shared" si="9"/>
        <v>35</v>
      </c>
      <c r="L203" s="314" t="str">
        <f t="shared" si="10"/>
        <v/>
      </c>
      <c r="M203" s="314" t="str">
        <f t="shared" si="11"/>
        <v/>
      </c>
      <c r="N203" s="314"/>
      <c r="O203" s="315" t="s">
        <v>2251</v>
      </c>
      <c r="P203" s="162"/>
      <c r="Q203" s="149"/>
      <c r="U203" s="271"/>
      <c r="V203" s="635"/>
      <c r="AF203" s="465"/>
      <c r="AG203" s="465"/>
      <c r="AH203" s="465"/>
      <c r="AI203" s="465"/>
      <c r="AJ203" s="465"/>
      <c r="AK203" s="465"/>
      <c r="AL203" s="465"/>
      <c r="AM203" s="465"/>
      <c r="AN203" s="465"/>
      <c r="AO203" s="465"/>
      <c r="AP203" s="465"/>
    </row>
    <row r="204" spans="1:42" ht="30.65" customHeight="1" x14ac:dyDescent="0.35">
      <c r="A204" s="310">
        <v>4</v>
      </c>
      <c r="B204" s="311" t="str">
        <f>IFERROR(VLOOKUP(A204,'Outcome Indicators - Section C'!$A$9:$V$26,19,FALSE),"")</f>
        <v/>
      </c>
      <c r="C204" s="311" t="str">
        <f t="array" ref="C204">IFERROR(IF(INDEX('Disaggregation Records'!$E$69:$E$152,MATCH(RIGHT(L204,255),RIGHT('Disaggregation Records'!$D$69:$D$152,255),0))=0,"",INDEX('Disaggregation Records'!$E$69:$E$152,MATCH(RIGHT(L204,255),RIGHT('Disaggregation Records'!$D$69:$D$152,255),0))),"")</f>
        <v/>
      </c>
      <c r="D204" s="311" t="str">
        <f t="array" ref="D204">IFERROR(IF(INDEX('Disaggregation Records'!$F$69:$F$152,MATCH(RIGHT(L204,255),RIGHT('Disaggregation Records'!$D$69:$D$152,255),0))=0,"",INDEX('Disaggregation Records'!$F$69:$F$152,MATCH(RIGHT(L204,255),RIGHT('Disaggregation Records'!$D$69:$D$152,255),0))),"")</f>
        <v/>
      </c>
      <c r="E204" s="312"/>
      <c r="F204" s="313"/>
      <c r="G204" s="313"/>
      <c r="H204" s="313"/>
      <c r="I204" s="298"/>
      <c r="J204" s="314" t="s">
        <v>1285</v>
      </c>
      <c r="K204" s="314">
        <f t="shared" si="9"/>
        <v>36</v>
      </c>
      <c r="L204" s="314" t="str">
        <f t="shared" si="10"/>
        <v/>
      </c>
      <c r="M204" s="314" t="str">
        <f t="shared" si="11"/>
        <v/>
      </c>
      <c r="N204" s="314"/>
      <c r="O204" s="315" t="s">
        <v>2252</v>
      </c>
      <c r="P204" s="162"/>
      <c r="Q204" s="149"/>
      <c r="U204" s="271"/>
      <c r="V204" s="635"/>
      <c r="AF204" s="465"/>
      <c r="AG204" s="465"/>
      <c r="AH204" s="465"/>
      <c r="AI204" s="465"/>
      <c r="AJ204" s="465"/>
      <c r="AK204" s="465"/>
      <c r="AL204" s="465"/>
      <c r="AM204" s="465"/>
      <c r="AN204" s="465"/>
      <c r="AO204" s="465"/>
      <c r="AP204" s="465"/>
    </row>
    <row r="205" spans="1:42" ht="30.65" customHeight="1" x14ac:dyDescent="0.35">
      <c r="A205" s="310">
        <v>4</v>
      </c>
      <c r="B205" s="311" t="str">
        <f>IFERROR(VLOOKUP(A205,'Outcome Indicators - Section C'!$A$9:$V$26,19,FALSE),"")</f>
        <v/>
      </c>
      <c r="C205" s="311" t="str">
        <f t="array" ref="C205">IFERROR(IF(INDEX('Disaggregation Records'!$E$69:$E$152,MATCH(RIGHT(L205,255),RIGHT('Disaggregation Records'!$D$69:$D$152,255),0))=0,"",INDEX('Disaggregation Records'!$E$69:$E$152,MATCH(RIGHT(L205,255),RIGHT('Disaggregation Records'!$D$69:$D$152,255),0))),"")</f>
        <v/>
      </c>
      <c r="D205" s="311" t="str">
        <f t="array" ref="D205">IFERROR(IF(INDEX('Disaggregation Records'!$F$69:$F$152,MATCH(RIGHT(L205,255),RIGHT('Disaggregation Records'!$D$69:$D$152,255),0))=0,"",INDEX('Disaggregation Records'!$F$69:$F$152,MATCH(RIGHT(L205,255),RIGHT('Disaggregation Records'!$D$69:$D$152,255),0))),"")</f>
        <v/>
      </c>
      <c r="E205" s="312"/>
      <c r="F205" s="313"/>
      <c r="G205" s="313"/>
      <c r="H205" s="313"/>
      <c r="I205" s="298"/>
      <c r="J205" s="314" t="s">
        <v>1285</v>
      </c>
      <c r="K205" s="314">
        <f t="shared" si="9"/>
        <v>37</v>
      </c>
      <c r="L205" s="314" t="str">
        <f t="shared" si="10"/>
        <v/>
      </c>
      <c r="M205" s="314" t="str">
        <f t="shared" si="11"/>
        <v/>
      </c>
      <c r="N205" s="314"/>
      <c r="O205" s="315" t="s">
        <v>2253</v>
      </c>
      <c r="P205" s="162"/>
      <c r="Q205" s="149"/>
      <c r="U205" s="271"/>
      <c r="V205" s="635"/>
      <c r="AF205" s="465"/>
      <c r="AG205" s="465"/>
      <c r="AH205" s="465"/>
      <c r="AI205" s="465"/>
      <c r="AJ205" s="465"/>
      <c r="AK205" s="465"/>
      <c r="AL205" s="465"/>
      <c r="AM205" s="465"/>
      <c r="AN205" s="465"/>
      <c r="AO205" s="465"/>
      <c r="AP205" s="465"/>
    </row>
    <row r="206" spans="1:42" ht="30.65" customHeight="1" x14ac:dyDescent="0.35">
      <c r="A206" s="310">
        <v>4</v>
      </c>
      <c r="B206" s="311" t="str">
        <f>IFERROR(VLOOKUP(A206,'Outcome Indicators - Section C'!$A$9:$V$26,19,FALSE),"")</f>
        <v/>
      </c>
      <c r="C206" s="311" t="str">
        <f t="array" ref="C206">IFERROR(IF(INDEX('Disaggregation Records'!$E$69:$E$152,MATCH(RIGHT(L206,255),RIGHT('Disaggregation Records'!$D$69:$D$152,255),0))=0,"",INDEX('Disaggregation Records'!$E$69:$E$152,MATCH(RIGHT(L206,255),RIGHT('Disaggregation Records'!$D$69:$D$152,255),0))),"")</f>
        <v/>
      </c>
      <c r="D206" s="311" t="str">
        <f t="array" ref="D206">IFERROR(IF(INDEX('Disaggregation Records'!$F$69:$F$152,MATCH(RIGHT(L206,255),RIGHT('Disaggregation Records'!$D$69:$D$152,255),0))=0,"",INDEX('Disaggregation Records'!$F$69:$F$152,MATCH(RIGHT(L206,255),RIGHT('Disaggregation Records'!$D$69:$D$152,255),0))),"")</f>
        <v/>
      </c>
      <c r="E206" s="312"/>
      <c r="F206" s="313"/>
      <c r="G206" s="313"/>
      <c r="H206" s="313"/>
      <c r="I206" s="298"/>
      <c r="J206" s="314" t="s">
        <v>1285</v>
      </c>
      <c r="K206" s="314">
        <f t="shared" si="9"/>
        <v>38</v>
      </c>
      <c r="L206" s="314" t="str">
        <f t="shared" si="10"/>
        <v/>
      </c>
      <c r="M206" s="314" t="str">
        <f t="shared" si="11"/>
        <v/>
      </c>
      <c r="N206" s="314"/>
      <c r="O206" s="315" t="s">
        <v>2254</v>
      </c>
      <c r="P206" s="162"/>
      <c r="Q206" s="149"/>
      <c r="U206" s="271"/>
      <c r="V206" s="635"/>
      <c r="AF206" s="465"/>
      <c r="AG206" s="465"/>
      <c r="AH206" s="465"/>
      <c r="AI206" s="465"/>
      <c r="AJ206" s="465"/>
      <c r="AK206" s="465"/>
      <c r="AL206" s="465"/>
      <c r="AM206" s="465"/>
      <c r="AN206" s="465"/>
      <c r="AO206" s="465"/>
      <c r="AP206" s="465"/>
    </row>
    <row r="207" spans="1:42" ht="30.65" customHeight="1" x14ac:dyDescent="0.35">
      <c r="A207" s="310">
        <v>4</v>
      </c>
      <c r="B207" s="311" t="str">
        <f>IFERROR(VLOOKUP(A207,'Outcome Indicators - Section C'!$A$9:$V$26,19,FALSE),"")</f>
        <v/>
      </c>
      <c r="C207" s="311" t="str">
        <f t="array" ref="C207">IFERROR(IF(INDEX('Disaggregation Records'!$E$69:$E$152,MATCH(RIGHT(L207,255),RIGHT('Disaggregation Records'!$D$69:$D$152,255),0))=0,"",INDEX('Disaggregation Records'!$E$69:$E$152,MATCH(RIGHT(L207,255),RIGHT('Disaggregation Records'!$D$69:$D$152,255),0))),"")</f>
        <v/>
      </c>
      <c r="D207" s="311" t="str">
        <f t="array" ref="D207">IFERROR(IF(INDEX('Disaggregation Records'!$F$69:$F$152,MATCH(RIGHT(L207,255),RIGHT('Disaggregation Records'!$D$69:$D$152,255),0))=0,"",INDEX('Disaggregation Records'!$F$69:$F$152,MATCH(RIGHT(L207,255),RIGHT('Disaggregation Records'!$D$69:$D$152,255),0))),"")</f>
        <v/>
      </c>
      <c r="E207" s="312"/>
      <c r="F207" s="313"/>
      <c r="G207" s="313"/>
      <c r="H207" s="313"/>
      <c r="I207" s="298"/>
      <c r="J207" s="314" t="s">
        <v>1285</v>
      </c>
      <c r="K207" s="314">
        <f t="shared" si="9"/>
        <v>39</v>
      </c>
      <c r="L207" s="314" t="str">
        <f t="shared" si="10"/>
        <v/>
      </c>
      <c r="M207" s="314" t="str">
        <f t="shared" si="11"/>
        <v/>
      </c>
      <c r="N207" s="314"/>
      <c r="O207" s="315" t="s">
        <v>2255</v>
      </c>
      <c r="P207" s="162"/>
      <c r="Q207" s="149"/>
      <c r="U207" s="271"/>
      <c r="V207" s="635"/>
      <c r="AF207" s="465"/>
      <c r="AG207" s="465"/>
      <c r="AH207" s="465"/>
      <c r="AI207" s="465"/>
      <c r="AJ207" s="465"/>
      <c r="AK207" s="465"/>
      <c r="AL207" s="465"/>
      <c r="AM207" s="465"/>
      <c r="AN207" s="465"/>
      <c r="AO207" s="465"/>
      <c r="AP207" s="465"/>
    </row>
    <row r="208" spans="1:42" ht="30.65" customHeight="1" x14ac:dyDescent="0.35">
      <c r="A208" s="310">
        <v>4</v>
      </c>
      <c r="B208" s="311" t="str">
        <f>IFERROR(VLOOKUP(A208,'Outcome Indicators - Section C'!$A$9:$V$26,19,FALSE),"")</f>
        <v/>
      </c>
      <c r="C208" s="311" t="str">
        <f t="array" ref="C208">IFERROR(IF(INDEX('Disaggregation Records'!$E$69:$E$152,MATCH(RIGHT(L208,255),RIGHT('Disaggregation Records'!$D$69:$D$152,255),0))=0,"",INDEX('Disaggregation Records'!$E$69:$E$152,MATCH(RIGHT(L208,255),RIGHT('Disaggregation Records'!$D$69:$D$152,255),0))),"")</f>
        <v/>
      </c>
      <c r="D208" s="311" t="str">
        <f t="array" ref="D208">IFERROR(IF(INDEX('Disaggregation Records'!$F$69:$F$152,MATCH(RIGHT(L208,255),RIGHT('Disaggregation Records'!$D$69:$D$152,255),0))=0,"",INDEX('Disaggregation Records'!$F$69:$F$152,MATCH(RIGHT(L208,255),RIGHT('Disaggregation Records'!$D$69:$D$152,255),0))),"")</f>
        <v/>
      </c>
      <c r="E208" s="312"/>
      <c r="F208" s="313"/>
      <c r="G208" s="313"/>
      <c r="H208" s="313"/>
      <c r="I208" s="298"/>
      <c r="J208" s="314" t="s">
        <v>1285</v>
      </c>
      <c r="K208" s="314">
        <f t="shared" si="9"/>
        <v>40</v>
      </c>
      <c r="L208" s="314" t="str">
        <f t="shared" si="10"/>
        <v/>
      </c>
      <c r="M208" s="314" t="str">
        <f t="shared" si="11"/>
        <v/>
      </c>
      <c r="N208" s="314"/>
      <c r="O208" s="315" t="s">
        <v>2256</v>
      </c>
      <c r="P208" s="162"/>
      <c r="Q208" s="149"/>
      <c r="U208" s="271"/>
      <c r="V208" s="635"/>
      <c r="AF208" s="465"/>
      <c r="AG208" s="465"/>
      <c r="AH208" s="465"/>
      <c r="AI208" s="465"/>
      <c r="AJ208" s="465"/>
      <c r="AK208" s="465"/>
      <c r="AL208" s="465"/>
      <c r="AM208" s="465"/>
      <c r="AN208" s="465"/>
      <c r="AO208" s="465"/>
      <c r="AP208" s="465"/>
    </row>
    <row r="209" spans="1:42" ht="30.65" customHeight="1" x14ac:dyDescent="0.35">
      <c r="A209" s="310">
        <v>5</v>
      </c>
      <c r="B209" s="311" t="str">
        <f>IFERROR(VLOOKUP(A209,'Outcome Indicators - Section C'!$A$9:$V$26,19,FALSE),"")</f>
        <v/>
      </c>
      <c r="C209" s="311" t="str">
        <f t="array" ref="C209">IFERROR(IF(INDEX('Disaggregation Records'!$E$69:$E$152,MATCH(RIGHT(L209,255),RIGHT('Disaggregation Records'!$D$69:$D$152,255),0))=0,"",INDEX('Disaggregation Records'!$E$69:$E$152,MATCH(RIGHT(L209,255),RIGHT('Disaggregation Records'!$D$69:$D$152,255),0))),"")</f>
        <v/>
      </c>
      <c r="D209" s="311" t="str">
        <f t="array" ref="D209">IFERROR(IF(INDEX('Disaggregation Records'!$F$69:$F$152,MATCH(RIGHT(L209,255),RIGHT('Disaggregation Records'!$D$69:$D$152,255),0))=0,"",INDEX('Disaggregation Records'!$F$69:$F$152,MATCH(RIGHT(L209,255),RIGHT('Disaggregation Records'!$D$69:$D$152,255),0))),"")</f>
        <v/>
      </c>
      <c r="E209" s="312"/>
      <c r="F209" s="313"/>
      <c r="G209" s="313"/>
      <c r="H209" s="313"/>
      <c r="I209" s="298"/>
      <c r="J209" s="314" t="s">
        <v>1286</v>
      </c>
      <c r="K209" s="314">
        <f t="shared" si="9"/>
        <v>41</v>
      </c>
      <c r="L209" s="314" t="str">
        <f t="shared" si="10"/>
        <v/>
      </c>
      <c r="M209" s="314" t="str">
        <f t="shared" si="11"/>
        <v/>
      </c>
      <c r="N209" s="314"/>
      <c r="O209" s="315" t="s">
        <v>2257</v>
      </c>
      <c r="P209" s="162"/>
      <c r="Q209" s="149"/>
      <c r="U209" s="271"/>
      <c r="V209" s="635"/>
      <c r="AF209" s="465"/>
      <c r="AG209" s="465"/>
      <c r="AH209" s="465"/>
      <c r="AI209" s="465"/>
      <c r="AJ209" s="465"/>
      <c r="AK209" s="465"/>
      <c r="AL209" s="465"/>
      <c r="AM209" s="465"/>
      <c r="AN209" s="465"/>
      <c r="AO209" s="465"/>
      <c r="AP209" s="465"/>
    </row>
    <row r="210" spans="1:42" ht="30.65" customHeight="1" x14ac:dyDescent="0.35">
      <c r="A210" s="310">
        <v>5</v>
      </c>
      <c r="B210" s="311" t="str">
        <f>IFERROR(VLOOKUP(A210,'Outcome Indicators - Section C'!$A$9:$V$26,19,FALSE),"")</f>
        <v/>
      </c>
      <c r="C210" s="311" t="str">
        <f t="array" ref="C210">IFERROR(IF(INDEX('Disaggregation Records'!$E$69:$E$152,MATCH(RIGHT(L210,255),RIGHT('Disaggregation Records'!$D$69:$D$152,255),0))=0,"",INDEX('Disaggregation Records'!$E$69:$E$152,MATCH(RIGHT(L210,255),RIGHT('Disaggregation Records'!$D$69:$D$152,255),0))),"")</f>
        <v/>
      </c>
      <c r="D210" s="311" t="str">
        <f t="array" ref="D210">IFERROR(IF(INDEX('Disaggregation Records'!$F$69:$F$152,MATCH(RIGHT(L210,255),RIGHT('Disaggregation Records'!$D$69:$D$152,255),0))=0,"",INDEX('Disaggregation Records'!$F$69:$F$152,MATCH(RIGHT(L210,255),RIGHT('Disaggregation Records'!$D$69:$D$152,255),0))),"")</f>
        <v/>
      </c>
      <c r="E210" s="312"/>
      <c r="F210" s="313"/>
      <c r="G210" s="313"/>
      <c r="H210" s="313"/>
      <c r="I210" s="298"/>
      <c r="J210" s="314" t="s">
        <v>1286</v>
      </c>
      <c r="K210" s="314">
        <f t="shared" si="9"/>
        <v>42</v>
      </c>
      <c r="L210" s="314" t="str">
        <f t="shared" si="10"/>
        <v/>
      </c>
      <c r="M210" s="314" t="str">
        <f t="shared" si="11"/>
        <v/>
      </c>
      <c r="N210" s="314"/>
      <c r="O210" s="315" t="s">
        <v>2258</v>
      </c>
      <c r="P210" s="162"/>
      <c r="Q210" s="149"/>
      <c r="U210" s="271"/>
      <c r="V210" s="635"/>
      <c r="AF210" s="465"/>
      <c r="AG210" s="465"/>
      <c r="AH210" s="465"/>
      <c r="AI210" s="465"/>
      <c r="AJ210" s="465"/>
      <c r="AK210" s="465"/>
      <c r="AL210" s="465"/>
      <c r="AM210" s="465"/>
      <c r="AN210" s="465"/>
      <c r="AO210" s="465"/>
      <c r="AP210" s="465"/>
    </row>
    <row r="211" spans="1:42" ht="30.65" customHeight="1" x14ac:dyDescent="0.35">
      <c r="A211" s="310">
        <v>5</v>
      </c>
      <c r="B211" s="311" t="str">
        <f>IFERROR(VLOOKUP(A211,'Outcome Indicators - Section C'!$A$9:$V$26,19,FALSE),"")</f>
        <v/>
      </c>
      <c r="C211" s="311" t="str">
        <f t="array" ref="C211">IFERROR(IF(INDEX('Disaggregation Records'!$E$69:$E$152,MATCH(RIGHT(L211,255),RIGHT('Disaggregation Records'!$D$69:$D$152,255),0))=0,"",INDEX('Disaggregation Records'!$E$69:$E$152,MATCH(RIGHT(L211,255),RIGHT('Disaggregation Records'!$D$69:$D$152,255),0))),"")</f>
        <v/>
      </c>
      <c r="D211" s="311" t="str">
        <f t="array" ref="D211">IFERROR(IF(INDEX('Disaggregation Records'!$F$69:$F$152,MATCH(RIGHT(L211,255),RIGHT('Disaggregation Records'!$D$69:$D$152,255),0))=0,"",INDEX('Disaggregation Records'!$F$69:$F$152,MATCH(RIGHT(L211,255),RIGHT('Disaggregation Records'!$D$69:$D$152,255),0))),"")</f>
        <v/>
      </c>
      <c r="E211" s="312"/>
      <c r="F211" s="313"/>
      <c r="G211" s="313"/>
      <c r="H211" s="313"/>
      <c r="I211" s="298"/>
      <c r="J211" s="314" t="s">
        <v>1286</v>
      </c>
      <c r="K211" s="314">
        <f t="shared" si="9"/>
        <v>43</v>
      </c>
      <c r="L211" s="314" t="str">
        <f t="shared" si="10"/>
        <v/>
      </c>
      <c r="M211" s="314" t="str">
        <f t="shared" si="11"/>
        <v/>
      </c>
      <c r="N211" s="314"/>
      <c r="O211" s="315" t="s">
        <v>2259</v>
      </c>
      <c r="P211" s="162"/>
      <c r="Q211" s="149"/>
      <c r="U211" s="271"/>
      <c r="V211" s="635"/>
      <c r="AF211" s="465"/>
      <c r="AG211" s="465"/>
      <c r="AH211" s="465"/>
      <c r="AI211" s="465"/>
      <c r="AJ211" s="465"/>
      <c r="AK211" s="465"/>
      <c r="AL211" s="465"/>
      <c r="AM211" s="465"/>
      <c r="AN211" s="465"/>
      <c r="AO211" s="465"/>
      <c r="AP211" s="465"/>
    </row>
    <row r="212" spans="1:42" ht="30.65" customHeight="1" x14ac:dyDescent="0.35">
      <c r="A212" s="310">
        <v>5</v>
      </c>
      <c r="B212" s="311" t="str">
        <f>IFERROR(VLOOKUP(A212,'Outcome Indicators - Section C'!$A$9:$V$26,19,FALSE),"")</f>
        <v/>
      </c>
      <c r="C212" s="311" t="str">
        <f t="array" ref="C212">IFERROR(IF(INDEX('Disaggregation Records'!$E$69:$E$152,MATCH(RIGHT(L212,255),RIGHT('Disaggregation Records'!$D$69:$D$152,255),0))=0,"",INDEX('Disaggregation Records'!$E$69:$E$152,MATCH(RIGHT(L212,255),RIGHT('Disaggregation Records'!$D$69:$D$152,255),0))),"")</f>
        <v/>
      </c>
      <c r="D212" s="311" t="str">
        <f t="array" ref="D212">IFERROR(IF(INDEX('Disaggregation Records'!$F$69:$F$152,MATCH(RIGHT(L212,255),RIGHT('Disaggregation Records'!$D$69:$D$152,255),0))=0,"",INDEX('Disaggregation Records'!$F$69:$F$152,MATCH(RIGHT(L212,255),RIGHT('Disaggregation Records'!$D$69:$D$152,255),0))),"")</f>
        <v/>
      </c>
      <c r="E212" s="312"/>
      <c r="F212" s="313"/>
      <c r="G212" s="313"/>
      <c r="H212" s="313"/>
      <c r="I212" s="298"/>
      <c r="J212" s="314" t="s">
        <v>1286</v>
      </c>
      <c r="K212" s="314">
        <f t="shared" si="9"/>
        <v>44</v>
      </c>
      <c r="L212" s="314" t="str">
        <f t="shared" si="10"/>
        <v/>
      </c>
      <c r="M212" s="314" t="str">
        <f t="shared" si="11"/>
        <v/>
      </c>
      <c r="N212" s="314"/>
      <c r="O212" s="315" t="s">
        <v>2260</v>
      </c>
      <c r="P212" s="162"/>
      <c r="Q212" s="149"/>
      <c r="U212" s="271"/>
      <c r="V212" s="635"/>
      <c r="AF212" s="465"/>
      <c r="AG212" s="465"/>
      <c r="AH212" s="465"/>
      <c r="AI212" s="465"/>
      <c r="AJ212" s="465"/>
      <c r="AK212" s="465"/>
      <c r="AL212" s="465"/>
      <c r="AM212" s="465"/>
      <c r="AN212" s="465"/>
      <c r="AO212" s="465"/>
      <c r="AP212" s="465"/>
    </row>
    <row r="213" spans="1:42" ht="30.65" customHeight="1" x14ac:dyDescent="0.35">
      <c r="A213" s="310">
        <v>5</v>
      </c>
      <c r="B213" s="311" t="str">
        <f>IFERROR(VLOOKUP(A213,'Outcome Indicators - Section C'!$A$9:$V$26,19,FALSE),"")</f>
        <v/>
      </c>
      <c r="C213" s="311" t="str">
        <f t="array" ref="C213">IFERROR(IF(INDEX('Disaggregation Records'!$E$69:$E$152,MATCH(RIGHT(L213,255),RIGHT('Disaggregation Records'!$D$69:$D$152,255),0))=0,"",INDEX('Disaggregation Records'!$E$69:$E$152,MATCH(RIGHT(L213,255),RIGHT('Disaggregation Records'!$D$69:$D$152,255),0))),"")</f>
        <v/>
      </c>
      <c r="D213" s="311" t="str">
        <f t="array" ref="D213">IFERROR(IF(INDEX('Disaggregation Records'!$F$69:$F$152,MATCH(RIGHT(L213,255),RIGHT('Disaggregation Records'!$D$69:$D$152,255),0))=0,"",INDEX('Disaggregation Records'!$F$69:$F$152,MATCH(RIGHT(L213,255),RIGHT('Disaggregation Records'!$D$69:$D$152,255),0))),"")</f>
        <v/>
      </c>
      <c r="E213" s="312"/>
      <c r="F213" s="313"/>
      <c r="G213" s="313"/>
      <c r="H213" s="313"/>
      <c r="I213" s="298"/>
      <c r="J213" s="314" t="s">
        <v>1286</v>
      </c>
      <c r="K213" s="314">
        <f t="shared" si="9"/>
        <v>45</v>
      </c>
      <c r="L213" s="314" t="str">
        <f t="shared" si="10"/>
        <v/>
      </c>
      <c r="M213" s="314" t="str">
        <f t="shared" si="11"/>
        <v/>
      </c>
      <c r="N213" s="314"/>
      <c r="O213" s="315" t="s">
        <v>2261</v>
      </c>
      <c r="P213" s="162"/>
      <c r="Q213" s="149"/>
      <c r="U213" s="271"/>
      <c r="V213" s="635"/>
      <c r="AF213" s="465"/>
      <c r="AG213" s="465"/>
      <c r="AH213" s="465"/>
      <c r="AI213" s="465"/>
      <c r="AJ213" s="465"/>
      <c r="AK213" s="465"/>
      <c r="AL213" s="465"/>
      <c r="AM213" s="465"/>
      <c r="AN213" s="465"/>
      <c r="AO213" s="465"/>
      <c r="AP213" s="465"/>
    </row>
    <row r="214" spans="1:42" ht="30.65" customHeight="1" x14ac:dyDescent="0.35">
      <c r="A214" s="310">
        <v>5</v>
      </c>
      <c r="B214" s="311" t="str">
        <f>IFERROR(VLOOKUP(A214,'Outcome Indicators - Section C'!$A$9:$V$26,19,FALSE),"")</f>
        <v/>
      </c>
      <c r="C214" s="311" t="str">
        <f t="array" ref="C214">IFERROR(IF(INDEX('Disaggregation Records'!$E$69:$E$152,MATCH(RIGHT(L214,255),RIGHT('Disaggregation Records'!$D$69:$D$152,255),0))=0,"",INDEX('Disaggregation Records'!$E$69:$E$152,MATCH(RIGHT(L214,255),RIGHT('Disaggregation Records'!$D$69:$D$152,255),0))),"")</f>
        <v/>
      </c>
      <c r="D214" s="311" t="str">
        <f t="array" ref="D214">IFERROR(IF(INDEX('Disaggregation Records'!$F$69:$F$152,MATCH(RIGHT(L214,255),RIGHT('Disaggregation Records'!$D$69:$D$152,255),0))=0,"",INDEX('Disaggregation Records'!$F$69:$F$152,MATCH(RIGHT(L214,255),RIGHT('Disaggregation Records'!$D$69:$D$152,255),0))),"")</f>
        <v/>
      </c>
      <c r="E214" s="312"/>
      <c r="F214" s="313"/>
      <c r="G214" s="313"/>
      <c r="H214" s="313"/>
      <c r="I214" s="298"/>
      <c r="J214" s="314" t="s">
        <v>1286</v>
      </c>
      <c r="K214" s="314">
        <f t="shared" si="9"/>
        <v>46</v>
      </c>
      <c r="L214" s="314" t="str">
        <f t="shared" si="10"/>
        <v/>
      </c>
      <c r="M214" s="314" t="str">
        <f t="shared" si="11"/>
        <v/>
      </c>
      <c r="N214" s="314"/>
      <c r="O214" s="315" t="s">
        <v>2262</v>
      </c>
      <c r="P214" s="162"/>
      <c r="Q214" s="149"/>
      <c r="U214" s="271"/>
      <c r="V214" s="635"/>
      <c r="AF214" s="465"/>
      <c r="AG214" s="465"/>
      <c r="AH214" s="465"/>
      <c r="AI214" s="465"/>
      <c r="AJ214" s="465"/>
      <c r="AK214" s="465"/>
      <c r="AL214" s="465"/>
      <c r="AM214" s="465"/>
      <c r="AN214" s="465"/>
      <c r="AO214" s="465"/>
      <c r="AP214" s="465"/>
    </row>
    <row r="215" spans="1:42" ht="30.65" customHeight="1" x14ac:dyDescent="0.35">
      <c r="A215" s="310">
        <v>5</v>
      </c>
      <c r="B215" s="311" t="str">
        <f>IFERROR(VLOOKUP(A215,'Outcome Indicators - Section C'!$A$9:$V$26,19,FALSE),"")</f>
        <v/>
      </c>
      <c r="C215" s="311" t="str">
        <f t="array" ref="C215">IFERROR(IF(INDEX('Disaggregation Records'!$E$69:$E$152,MATCH(RIGHT(L215,255),RIGHT('Disaggregation Records'!$D$69:$D$152,255),0))=0,"",INDEX('Disaggregation Records'!$E$69:$E$152,MATCH(RIGHT(L215,255),RIGHT('Disaggregation Records'!$D$69:$D$152,255),0))),"")</f>
        <v/>
      </c>
      <c r="D215" s="311" t="str">
        <f t="array" ref="D215">IFERROR(IF(INDEX('Disaggregation Records'!$F$69:$F$152,MATCH(RIGHT(L215,255),RIGHT('Disaggregation Records'!$D$69:$D$152,255),0))=0,"",INDEX('Disaggregation Records'!$F$69:$F$152,MATCH(RIGHT(L215,255),RIGHT('Disaggregation Records'!$D$69:$D$152,255),0))),"")</f>
        <v/>
      </c>
      <c r="E215" s="312"/>
      <c r="F215" s="313"/>
      <c r="G215" s="313"/>
      <c r="H215" s="313"/>
      <c r="I215" s="298"/>
      <c r="J215" s="314" t="s">
        <v>1286</v>
      </c>
      <c r="K215" s="314">
        <f t="shared" si="9"/>
        <v>47</v>
      </c>
      <c r="L215" s="314" t="str">
        <f t="shared" si="10"/>
        <v/>
      </c>
      <c r="M215" s="314" t="str">
        <f t="shared" si="11"/>
        <v/>
      </c>
      <c r="N215" s="314"/>
      <c r="O215" s="315" t="s">
        <v>2263</v>
      </c>
      <c r="P215" s="162"/>
      <c r="Q215" s="149"/>
      <c r="U215" s="271"/>
      <c r="V215" s="635"/>
      <c r="AF215" s="465"/>
      <c r="AG215" s="465"/>
      <c r="AH215" s="465"/>
      <c r="AI215" s="465"/>
      <c r="AJ215" s="465"/>
      <c r="AK215" s="465"/>
      <c r="AL215" s="465"/>
      <c r="AM215" s="465"/>
      <c r="AN215" s="465"/>
      <c r="AO215" s="465"/>
      <c r="AP215" s="465"/>
    </row>
    <row r="216" spans="1:42" ht="30.65" customHeight="1" x14ac:dyDescent="0.35">
      <c r="A216" s="310">
        <v>5</v>
      </c>
      <c r="B216" s="311" t="str">
        <f>IFERROR(VLOOKUP(A216,'Outcome Indicators - Section C'!$A$9:$V$26,19,FALSE),"")</f>
        <v/>
      </c>
      <c r="C216" s="311" t="str">
        <f t="array" ref="C216">IFERROR(IF(INDEX('Disaggregation Records'!$E$69:$E$152,MATCH(RIGHT(L216,255),RIGHT('Disaggregation Records'!$D$69:$D$152,255),0))=0,"",INDEX('Disaggregation Records'!$E$69:$E$152,MATCH(RIGHT(L216,255),RIGHT('Disaggregation Records'!$D$69:$D$152,255),0))),"")</f>
        <v/>
      </c>
      <c r="D216" s="311" t="str">
        <f t="array" ref="D216">IFERROR(IF(INDEX('Disaggregation Records'!$F$69:$F$152,MATCH(RIGHT(L216,255),RIGHT('Disaggregation Records'!$D$69:$D$152,255),0))=0,"",INDEX('Disaggregation Records'!$F$69:$F$152,MATCH(RIGHT(L216,255),RIGHT('Disaggregation Records'!$D$69:$D$152,255),0))),"")</f>
        <v/>
      </c>
      <c r="E216" s="312"/>
      <c r="F216" s="313"/>
      <c r="G216" s="313"/>
      <c r="H216" s="313"/>
      <c r="I216" s="298"/>
      <c r="J216" s="314" t="s">
        <v>1286</v>
      </c>
      <c r="K216" s="314">
        <f t="shared" si="9"/>
        <v>48</v>
      </c>
      <c r="L216" s="314" t="str">
        <f t="shared" si="10"/>
        <v/>
      </c>
      <c r="M216" s="314" t="str">
        <f t="shared" si="11"/>
        <v/>
      </c>
      <c r="N216" s="314"/>
      <c r="O216" s="315" t="s">
        <v>2264</v>
      </c>
      <c r="P216" s="162"/>
      <c r="Q216" s="149"/>
      <c r="U216" s="271"/>
      <c r="V216" s="635"/>
      <c r="AF216" s="465"/>
      <c r="AG216" s="465"/>
      <c r="AH216" s="465"/>
      <c r="AI216" s="465"/>
      <c r="AJ216" s="465"/>
      <c r="AK216" s="465"/>
      <c r="AL216" s="465"/>
      <c r="AM216" s="465"/>
      <c r="AN216" s="465"/>
      <c r="AO216" s="465"/>
      <c r="AP216" s="465"/>
    </row>
    <row r="217" spans="1:42" ht="30.65" customHeight="1" x14ac:dyDescent="0.35">
      <c r="A217" s="310">
        <v>5</v>
      </c>
      <c r="B217" s="311" t="str">
        <f>IFERROR(VLOOKUP(A217,'Outcome Indicators - Section C'!$A$9:$V$26,19,FALSE),"")</f>
        <v/>
      </c>
      <c r="C217" s="311" t="str">
        <f t="array" ref="C217">IFERROR(IF(INDEX('Disaggregation Records'!$E$69:$E$152,MATCH(RIGHT(L217,255),RIGHT('Disaggregation Records'!$D$69:$D$152,255),0))=0,"",INDEX('Disaggregation Records'!$E$69:$E$152,MATCH(RIGHT(L217,255),RIGHT('Disaggregation Records'!$D$69:$D$152,255),0))),"")</f>
        <v/>
      </c>
      <c r="D217" s="311" t="str">
        <f t="array" ref="D217">IFERROR(IF(INDEX('Disaggregation Records'!$F$69:$F$152,MATCH(RIGHT(L217,255),RIGHT('Disaggregation Records'!$D$69:$D$152,255),0))=0,"",INDEX('Disaggregation Records'!$F$69:$F$152,MATCH(RIGHT(L217,255),RIGHT('Disaggregation Records'!$D$69:$D$152,255),0))),"")</f>
        <v/>
      </c>
      <c r="E217" s="312"/>
      <c r="F217" s="313"/>
      <c r="G217" s="313"/>
      <c r="H217" s="313"/>
      <c r="I217" s="298"/>
      <c r="J217" s="314" t="s">
        <v>1286</v>
      </c>
      <c r="K217" s="314">
        <f t="shared" si="9"/>
        <v>49</v>
      </c>
      <c r="L217" s="314" t="str">
        <f t="shared" si="10"/>
        <v/>
      </c>
      <c r="M217" s="314" t="str">
        <f t="shared" si="11"/>
        <v/>
      </c>
      <c r="N217" s="314"/>
      <c r="O217" s="315" t="s">
        <v>2265</v>
      </c>
      <c r="P217" s="162"/>
      <c r="Q217" s="149"/>
      <c r="U217" s="271"/>
      <c r="V217" s="635"/>
      <c r="AF217" s="465"/>
      <c r="AG217" s="465"/>
      <c r="AH217" s="465"/>
      <c r="AI217" s="465"/>
      <c r="AJ217" s="465"/>
      <c r="AK217" s="465"/>
      <c r="AL217" s="465"/>
      <c r="AM217" s="465"/>
      <c r="AN217" s="465"/>
      <c r="AO217" s="465"/>
      <c r="AP217" s="465"/>
    </row>
    <row r="218" spans="1:42" ht="30.65" customHeight="1" x14ac:dyDescent="0.35">
      <c r="A218" s="310">
        <v>5</v>
      </c>
      <c r="B218" s="311" t="str">
        <f>IFERROR(VLOOKUP(A218,'Outcome Indicators - Section C'!$A$9:$V$26,19,FALSE),"")</f>
        <v/>
      </c>
      <c r="C218" s="311" t="str">
        <f t="array" ref="C218">IFERROR(IF(INDEX('Disaggregation Records'!$E$69:$E$152,MATCH(RIGHT(L218,255),RIGHT('Disaggregation Records'!$D$69:$D$152,255),0))=0,"",INDEX('Disaggregation Records'!$E$69:$E$152,MATCH(RIGHT(L218,255),RIGHT('Disaggregation Records'!$D$69:$D$152,255),0))),"")</f>
        <v/>
      </c>
      <c r="D218" s="311" t="str">
        <f t="array" ref="D218">IFERROR(IF(INDEX('Disaggregation Records'!$F$69:$F$152,MATCH(RIGHT(L218,255),RIGHT('Disaggregation Records'!$D$69:$D$152,255),0))=0,"",INDEX('Disaggregation Records'!$F$69:$F$152,MATCH(RIGHT(L218,255),RIGHT('Disaggregation Records'!$D$69:$D$152,255),0))),"")</f>
        <v/>
      </c>
      <c r="E218" s="312"/>
      <c r="F218" s="313"/>
      <c r="G218" s="313"/>
      <c r="H218" s="313"/>
      <c r="I218" s="298"/>
      <c r="J218" s="314" t="s">
        <v>1286</v>
      </c>
      <c r="K218" s="314">
        <f t="shared" si="9"/>
        <v>50</v>
      </c>
      <c r="L218" s="314" t="str">
        <f t="shared" si="10"/>
        <v/>
      </c>
      <c r="M218" s="314" t="str">
        <f t="shared" si="11"/>
        <v/>
      </c>
      <c r="N218" s="314"/>
      <c r="O218" s="315" t="s">
        <v>2266</v>
      </c>
      <c r="P218" s="162"/>
      <c r="Q218" s="149"/>
      <c r="U218" s="271"/>
      <c r="V218" s="635"/>
      <c r="AF218" s="465"/>
      <c r="AG218" s="465"/>
      <c r="AH218" s="465"/>
      <c r="AI218" s="465"/>
      <c r="AJ218" s="465"/>
      <c r="AK218" s="465"/>
      <c r="AL218" s="465"/>
      <c r="AM218" s="465"/>
      <c r="AN218" s="465"/>
      <c r="AO218" s="465"/>
      <c r="AP218" s="465"/>
    </row>
    <row r="219" spans="1:42" ht="30.65" customHeight="1" x14ac:dyDescent="0.35">
      <c r="A219" s="310">
        <v>6</v>
      </c>
      <c r="B219" s="311" t="str">
        <f>IFERROR(VLOOKUP(A219,'Outcome Indicators - Section C'!$A$9:$V$26,19,FALSE),"")</f>
        <v/>
      </c>
      <c r="C219" s="311" t="str">
        <f t="array" ref="C219">IFERROR(IF(INDEX('Disaggregation Records'!$E$69:$E$152,MATCH(RIGHT(L219,255),RIGHT('Disaggregation Records'!$D$69:$D$152,255),0))=0,"",INDEX('Disaggregation Records'!$E$69:$E$152,MATCH(RIGHT(L219,255),RIGHT('Disaggregation Records'!$D$69:$D$152,255),0))),"")</f>
        <v/>
      </c>
      <c r="D219" s="311" t="str">
        <f t="array" ref="D219">IFERROR(IF(INDEX('Disaggregation Records'!$F$69:$F$152,MATCH(RIGHT(L219,255),RIGHT('Disaggregation Records'!$D$69:$D$152,255),0))=0,"",INDEX('Disaggregation Records'!$F$69:$F$152,MATCH(RIGHT(L219,255),RIGHT('Disaggregation Records'!$D$69:$D$152,255),0))),"")</f>
        <v/>
      </c>
      <c r="E219" s="312"/>
      <c r="F219" s="313"/>
      <c r="G219" s="313"/>
      <c r="H219" s="313"/>
      <c r="I219" s="298"/>
      <c r="J219" s="314" t="s">
        <v>1287</v>
      </c>
      <c r="K219" s="314">
        <f t="shared" si="9"/>
        <v>51</v>
      </c>
      <c r="L219" s="314" t="str">
        <f t="shared" si="10"/>
        <v/>
      </c>
      <c r="M219" s="314" t="str">
        <f t="shared" si="11"/>
        <v/>
      </c>
      <c r="N219" s="314"/>
      <c r="O219" s="315" t="s">
        <v>2267</v>
      </c>
      <c r="P219" s="162"/>
      <c r="Q219" s="149"/>
      <c r="U219" s="271"/>
      <c r="V219" s="635"/>
      <c r="AF219" s="465"/>
      <c r="AG219" s="465"/>
      <c r="AH219" s="465"/>
      <c r="AI219" s="465"/>
      <c r="AJ219" s="465"/>
      <c r="AK219" s="465"/>
      <c r="AL219" s="465"/>
      <c r="AM219" s="465"/>
      <c r="AN219" s="465"/>
      <c r="AO219" s="465"/>
      <c r="AP219" s="465"/>
    </row>
    <row r="220" spans="1:42" ht="30.65" customHeight="1" x14ac:dyDescent="0.35">
      <c r="A220" s="310">
        <v>6</v>
      </c>
      <c r="B220" s="311" t="str">
        <f>IFERROR(VLOOKUP(A220,'Outcome Indicators - Section C'!$A$9:$V$26,19,FALSE),"")</f>
        <v/>
      </c>
      <c r="C220" s="311" t="str">
        <f t="array" ref="C220">IFERROR(IF(INDEX('Disaggregation Records'!$E$69:$E$152,MATCH(RIGHT(L220,255),RIGHT('Disaggregation Records'!$D$69:$D$152,255),0))=0,"",INDEX('Disaggregation Records'!$E$69:$E$152,MATCH(RIGHT(L220,255),RIGHT('Disaggregation Records'!$D$69:$D$152,255),0))),"")</f>
        <v/>
      </c>
      <c r="D220" s="311" t="str">
        <f t="array" ref="D220">IFERROR(IF(INDEX('Disaggregation Records'!$F$69:$F$152,MATCH(RIGHT(L220,255),RIGHT('Disaggregation Records'!$D$69:$D$152,255),0))=0,"",INDEX('Disaggregation Records'!$F$69:$F$152,MATCH(RIGHT(L220,255),RIGHT('Disaggregation Records'!$D$69:$D$152,255),0))),"")</f>
        <v/>
      </c>
      <c r="E220" s="312"/>
      <c r="F220" s="313"/>
      <c r="G220" s="313"/>
      <c r="H220" s="313"/>
      <c r="I220" s="298"/>
      <c r="J220" s="314" t="s">
        <v>1287</v>
      </c>
      <c r="K220" s="314">
        <f t="shared" si="9"/>
        <v>52</v>
      </c>
      <c r="L220" s="314" t="str">
        <f t="shared" si="10"/>
        <v/>
      </c>
      <c r="M220" s="314" t="str">
        <f t="shared" si="11"/>
        <v/>
      </c>
      <c r="N220" s="314"/>
      <c r="O220" s="315" t="s">
        <v>2268</v>
      </c>
      <c r="P220" s="162"/>
      <c r="Q220" s="149"/>
      <c r="U220" s="271"/>
      <c r="V220" s="635"/>
      <c r="AF220" s="465"/>
      <c r="AG220" s="465"/>
      <c r="AH220" s="465"/>
      <c r="AI220" s="465"/>
      <c r="AJ220" s="465"/>
      <c r="AK220" s="465"/>
      <c r="AL220" s="465"/>
      <c r="AM220" s="465"/>
      <c r="AN220" s="465"/>
      <c r="AO220" s="465"/>
      <c r="AP220" s="465"/>
    </row>
    <row r="221" spans="1:42" ht="30.65" customHeight="1" x14ac:dyDescent="0.35">
      <c r="A221" s="310">
        <v>6</v>
      </c>
      <c r="B221" s="311" t="str">
        <f>IFERROR(VLOOKUP(A221,'Outcome Indicators - Section C'!$A$9:$V$26,19,FALSE),"")</f>
        <v/>
      </c>
      <c r="C221" s="311" t="str">
        <f t="array" ref="C221">IFERROR(IF(INDEX('Disaggregation Records'!$E$69:$E$152,MATCH(RIGHT(L221,255),RIGHT('Disaggregation Records'!$D$69:$D$152,255),0))=0,"",INDEX('Disaggregation Records'!$E$69:$E$152,MATCH(RIGHT(L221,255),RIGHT('Disaggregation Records'!$D$69:$D$152,255),0))),"")</f>
        <v/>
      </c>
      <c r="D221" s="311" t="str">
        <f t="array" ref="D221">IFERROR(IF(INDEX('Disaggregation Records'!$F$69:$F$152,MATCH(RIGHT(L221,255),RIGHT('Disaggregation Records'!$D$69:$D$152,255),0))=0,"",INDEX('Disaggregation Records'!$F$69:$F$152,MATCH(RIGHT(L221,255),RIGHT('Disaggregation Records'!$D$69:$D$152,255),0))),"")</f>
        <v/>
      </c>
      <c r="E221" s="312"/>
      <c r="F221" s="313"/>
      <c r="G221" s="313"/>
      <c r="H221" s="313"/>
      <c r="I221" s="298"/>
      <c r="J221" s="314" t="s">
        <v>1287</v>
      </c>
      <c r="K221" s="314">
        <f t="shared" si="9"/>
        <v>53</v>
      </c>
      <c r="L221" s="314" t="str">
        <f t="shared" si="10"/>
        <v/>
      </c>
      <c r="M221" s="314" t="str">
        <f t="shared" si="11"/>
        <v/>
      </c>
      <c r="N221" s="314"/>
      <c r="O221" s="315" t="s">
        <v>2269</v>
      </c>
      <c r="P221" s="162"/>
      <c r="Q221" s="149"/>
      <c r="U221" s="271"/>
      <c r="V221" s="635"/>
      <c r="AF221" s="465"/>
      <c r="AG221" s="465"/>
      <c r="AH221" s="465"/>
      <c r="AI221" s="465"/>
      <c r="AJ221" s="465"/>
      <c r="AK221" s="465"/>
      <c r="AL221" s="465"/>
      <c r="AM221" s="465"/>
      <c r="AN221" s="465"/>
      <c r="AO221" s="465"/>
      <c r="AP221" s="465"/>
    </row>
    <row r="222" spans="1:42" ht="30.65" customHeight="1" x14ac:dyDescent="0.35">
      <c r="A222" s="310">
        <v>6</v>
      </c>
      <c r="B222" s="311" t="str">
        <f>IFERROR(VLOOKUP(A222,'Outcome Indicators - Section C'!$A$9:$V$26,19,FALSE),"")</f>
        <v/>
      </c>
      <c r="C222" s="311" t="str">
        <f t="array" ref="C222">IFERROR(IF(INDEX('Disaggregation Records'!$E$69:$E$152,MATCH(RIGHT(L222,255),RIGHT('Disaggregation Records'!$D$69:$D$152,255),0))=0,"",INDEX('Disaggregation Records'!$E$69:$E$152,MATCH(RIGHT(L222,255),RIGHT('Disaggregation Records'!$D$69:$D$152,255),0))),"")</f>
        <v/>
      </c>
      <c r="D222" s="311" t="str">
        <f t="array" ref="D222">IFERROR(IF(INDEX('Disaggregation Records'!$F$69:$F$152,MATCH(RIGHT(L222,255),RIGHT('Disaggregation Records'!$D$69:$D$152,255),0))=0,"",INDEX('Disaggregation Records'!$F$69:$F$152,MATCH(RIGHT(L222,255),RIGHT('Disaggregation Records'!$D$69:$D$152,255),0))),"")</f>
        <v/>
      </c>
      <c r="E222" s="312"/>
      <c r="F222" s="313"/>
      <c r="G222" s="313"/>
      <c r="H222" s="313"/>
      <c r="I222" s="298"/>
      <c r="J222" s="314" t="s">
        <v>1287</v>
      </c>
      <c r="K222" s="314">
        <f t="shared" si="9"/>
        <v>54</v>
      </c>
      <c r="L222" s="314" t="str">
        <f t="shared" si="10"/>
        <v/>
      </c>
      <c r="M222" s="314" t="str">
        <f t="shared" si="11"/>
        <v/>
      </c>
      <c r="N222" s="314"/>
      <c r="O222" s="315" t="s">
        <v>2270</v>
      </c>
      <c r="P222" s="162"/>
      <c r="Q222" s="149"/>
      <c r="U222" s="271"/>
      <c r="V222" s="635"/>
      <c r="AF222" s="465"/>
      <c r="AG222" s="465"/>
      <c r="AH222" s="465"/>
      <c r="AI222" s="465"/>
      <c r="AJ222" s="465"/>
      <c r="AK222" s="465"/>
      <c r="AL222" s="465"/>
      <c r="AM222" s="465"/>
      <c r="AN222" s="465"/>
      <c r="AO222" s="465"/>
      <c r="AP222" s="465"/>
    </row>
    <row r="223" spans="1:42" ht="30.65" customHeight="1" x14ac:dyDescent="0.35">
      <c r="A223" s="310">
        <v>6</v>
      </c>
      <c r="B223" s="311" t="str">
        <f>IFERROR(VLOOKUP(A223,'Outcome Indicators - Section C'!$A$9:$V$26,19,FALSE),"")</f>
        <v/>
      </c>
      <c r="C223" s="311" t="str">
        <f t="array" ref="C223">IFERROR(IF(INDEX('Disaggregation Records'!$E$69:$E$152,MATCH(RIGHT(L223,255),RIGHT('Disaggregation Records'!$D$69:$D$152,255),0))=0,"",INDEX('Disaggregation Records'!$E$69:$E$152,MATCH(RIGHT(L223,255),RIGHT('Disaggregation Records'!$D$69:$D$152,255),0))),"")</f>
        <v/>
      </c>
      <c r="D223" s="311" t="str">
        <f t="array" ref="D223">IFERROR(IF(INDEX('Disaggregation Records'!$F$69:$F$152,MATCH(RIGHT(L223,255),RIGHT('Disaggregation Records'!$D$69:$D$152,255),0))=0,"",INDEX('Disaggregation Records'!$F$69:$F$152,MATCH(RIGHT(L223,255),RIGHT('Disaggregation Records'!$D$69:$D$152,255),0))),"")</f>
        <v/>
      </c>
      <c r="E223" s="312"/>
      <c r="F223" s="313"/>
      <c r="G223" s="313"/>
      <c r="H223" s="313"/>
      <c r="I223" s="298"/>
      <c r="J223" s="314" t="s">
        <v>1287</v>
      </c>
      <c r="K223" s="314">
        <f t="shared" si="9"/>
        <v>55</v>
      </c>
      <c r="L223" s="314" t="str">
        <f t="shared" si="10"/>
        <v/>
      </c>
      <c r="M223" s="314" t="str">
        <f t="shared" si="11"/>
        <v/>
      </c>
      <c r="N223" s="314"/>
      <c r="O223" s="315" t="s">
        <v>2271</v>
      </c>
      <c r="P223" s="162"/>
      <c r="Q223" s="149"/>
      <c r="U223" s="271"/>
      <c r="V223" s="635"/>
      <c r="AF223" s="465"/>
      <c r="AG223" s="465"/>
      <c r="AH223" s="465"/>
      <c r="AI223" s="465"/>
      <c r="AJ223" s="465"/>
      <c r="AK223" s="465"/>
      <c r="AL223" s="465"/>
      <c r="AM223" s="465"/>
      <c r="AN223" s="465"/>
      <c r="AO223" s="465"/>
      <c r="AP223" s="465"/>
    </row>
    <row r="224" spans="1:42" ht="30.65" customHeight="1" x14ac:dyDescent="0.35">
      <c r="A224" s="310">
        <v>6</v>
      </c>
      <c r="B224" s="311" t="str">
        <f>IFERROR(VLOOKUP(A224,'Outcome Indicators - Section C'!$A$9:$V$26,19,FALSE),"")</f>
        <v/>
      </c>
      <c r="C224" s="311" t="str">
        <f t="array" ref="C224">IFERROR(IF(INDEX('Disaggregation Records'!$E$69:$E$152,MATCH(RIGHT(L224,255),RIGHT('Disaggregation Records'!$D$69:$D$152,255),0))=0,"",INDEX('Disaggregation Records'!$E$69:$E$152,MATCH(RIGHT(L224,255),RIGHT('Disaggregation Records'!$D$69:$D$152,255),0))),"")</f>
        <v/>
      </c>
      <c r="D224" s="311" t="str">
        <f t="array" ref="D224">IFERROR(IF(INDEX('Disaggregation Records'!$F$69:$F$152,MATCH(RIGHT(L224,255),RIGHT('Disaggregation Records'!$D$69:$D$152,255),0))=0,"",INDEX('Disaggregation Records'!$F$69:$F$152,MATCH(RIGHT(L224,255),RIGHT('Disaggregation Records'!$D$69:$D$152,255),0))),"")</f>
        <v/>
      </c>
      <c r="E224" s="312"/>
      <c r="F224" s="313"/>
      <c r="G224" s="313"/>
      <c r="H224" s="313"/>
      <c r="I224" s="298"/>
      <c r="J224" s="314" t="s">
        <v>1287</v>
      </c>
      <c r="K224" s="314">
        <f t="shared" si="9"/>
        <v>56</v>
      </c>
      <c r="L224" s="314" t="str">
        <f t="shared" si="10"/>
        <v/>
      </c>
      <c r="M224" s="314" t="str">
        <f t="shared" si="11"/>
        <v/>
      </c>
      <c r="N224" s="314"/>
      <c r="O224" s="315" t="s">
        <v>2272</v>
      </c>
      <c r="P224" s="162"/>
      <c r="Q224" s="149"/>
      <c r="U224" s="271"/>
      <c r="V224" s="635"/>
      <c r="AF224" s="465"/>
      <c r="AG224" s="465"/>
      <c r="AH224" s="465"/>
      <c r="AI224" s="465"/>
      <c r="AJ224" s="465"/>
      <c r="AK224" s="465"/>
      <c r="AL224" s="465"/>
      <c r="AM224" s="465"/>
      <c r="AN224" s="465"/>
      <c r="AO224" s="465"/>
      <c r="AP224" s="465"/>
    </row>
    <row r="225" spans="1:42" ht="30.65" customHeight="1" x14ac:dyDescent="0.35">
      <c r="A225" s="310">
        <v>6</v>
      </c>
      <c r="B225" s="311" t="str">
        <f>IFERROR(VLOOKUP(A225,'Outcome Indicators - Section C'!$A$9:$V$26,19,FALSE),"")</f>
        <v/>
      </c>
      <c r="C225" s="311" t="str">
        <f t="array" ref="C225">IFERROR(IF(INDEX('Disaggregation Records'!$E$69:$E$152,MATCH(RIGHT(L225,255),RIGHT('Disaggregation Records'!$D$69:$D$152,255),0))=0,"",INDEX('Disaggregation Records'!$E$69:$E$152,MATCH(RIGHT(L225,255),RIGHT('Disaggregation Records'!$D$69:$D$152,255),0))),"")</f>
        <v/>
      </c>
      <c r="D225" s="311" t="str">
        <f t="array" ref="D225">IFERROR(IF(INDEX('Disaggregation Records'!$F$69:$F$152,MATCH(RIGHT(L225,255),RIGHT('Disaggregation Records'!$D$69:$D$152,255),0))=0,"",INDEX('Disaggregation Records'!$F$69:$F$152,MATCH(RIGHT(L225,255),RIGHT('Disaggregation Records'!$D$69:$D$152,255),0))),"")</f>
        <v/>
      </c>
      <c r="E225" s="312"/>
      <c r="F225" s="313"/>
      <c r="G225" s="313"/>
      <c r="H225" s="313"/>
      <c r="I225" s="298"/>
      <c r="J225" s="314" t="s">
        <v>1287</v>
      </c>
      <c r="K225" s="314">
        <f t="shared" si="9"/>
        <v>57</v>
      </c>
      <c r="L225" s="314" t="str">
        <f t="shared" si="10"/>
        <v/>
      </c>
      <c r="M225" s="314" t="str">
        <f t="shared" si="11"/>
        <v/>
      </c>
      <c r="N225" s="314"/>
      <c r="O225" s="315" t="s">
        <v>2273</v>
      </c>
      <c r="P225" s="162"/>
      <c r="Q225" s="149"/>
      <c r="U225" s="271"/>
      <c r="V225" s="635"/>
      <c r="AF225" s="465"/>
      <c r="AG225" s="465"/>
      <c r="AH225" s="465"/>
      <c r="AI225" s="465"/>
      <c r="AJ225" s="465"/>
      <c r="AK225" s="465"/>
      <c r="AL225" s="465"/>
      <c r="AM225" s="465"/>
      <c r="AN225" s="465"/>
      <c r="AO225" s="465"/>
      <c r="AP225" s="465"/>
    </row>
    <row r="226" spans="1:42" ht="30.65" customHeight="1" x14ac:dyDescent="0.35">
      <c r="A226" s="310">
        <v>6</v>
      </c>
      <c r="B226" s="311" t="str">
        <f>IFERROR(VLOOKUP(A226,'Outcome Indicators - Section C'!$A$9:$V$26,19,FALSE),"")</f>
        <v/>
      </c>
      <c r="C226" s="311" t="str">
        <f t="array" ref="C226">IFERROR(IF(INDEX('Disaggregation Records'!$E$69:$E$152,MATCH(RIGHT(L226,255),RIGHT('Disaggregation Records'!$D$69:$D$152,255),0))=0,"",INDEX('Disaggregation Records'!$E$69:$E$152,MATCH(RIGHT(L226,255),RIGHT('Disaggregation Records'!$D$69:$D$152,255),0))),"")</f>
        <v/>
      </c>
      <c r="D226" s="311" t="str">
        <f t="array" ref="D226">IFERROR(IF(INDEX('Disaggregation Records'!$F$69:$F$152,MATCH(RIGHT(L226,255),RIGHT('Disaggregation Records'!$D$69:$D$152,255),0))=0,"",INDEX('Disaggregation Records'!$F$69:$F$152,MATCH(RIGHT(L226,255),RIGHT('Disaggregation Records'!$D$69:$D$152,255),0))),"")</f>
        <v/>
      </c>
      <c r="E226" s="312"/>
      <c r="F226" s="313"/>
      <c r="G226" s="313"/>
      <c r="H226" s="313"/>
      <c r="I226" s="298"/>
      <c r="J226" s="314" t="s">
        <v>1287</v>
      </c>
      <c r="K226" s="314">
        <f t="shared" si="9"/>
        <v>58</v>
      </c>
      <c r="L226" s="314" t="str">
        <f t="shared" si="10"/>
        <v/>
      </c>
      <c r="M226" s="314" t="str">
        <f t="shared" si="11"/>
        <v/>
      </c>
      <c r="N226" s="314"/>
      <c r="O226" s="315" t="s">
        <v>2274</v>
      </c>
      <c r="P226" s="162"/>
      <c r="Q226" s="149"/>
      <c r="U226" s="271"/>
      <c r="V226" s="635"/>
      <c r="AF226" s="465"/>
      <c r="AG226" s="465"/>
      <c r="AH226" s="465"/>
      <c r="AI226" s="465"/>
      <c r="AJ226" s="465"/>
      <c r="AK226" s="465"/>
      <c r="AL226" s="465"/>
      <c r="AM226" s="465"/>
      <c r="AN226" s="465"/>
      <c r="AO226" s="465"/>
      <c r="AP226" s="465"/>
    </row>
    <row r="227" spans="1:42" ht="30.65" customHeight="1" x14ac:dyDescent="0.35">
      <c r="A227" s="310">
        <v>6</v>
      </c>
      <c r="B227" s="311" t="str">
        <f>IFERROR(VLOOKUP(A227,'Outcome Indicators - Section C'!$A$9:$V$26,19,FALSE),"")</f>
        <v/>
      </c>
      <c r="C227" s="311" t="str">
        <f t="array" ref="C227">IFERROR(IF(INDEX('Disaggregation Records'!$E$69:$E$152,MATCH(RIGHT(L227,255),RIGHT('Disaggregation Records'!$D$69:$D$152,255),0))=0,"",INDEX('Disaggregation Records'!$E$69:$E$152,MATCH(RIGHT(L227,255),RIGHT('Disaggregation Records'!$D$69:$D$152,255),0))),"")</f>
        <v/>
      </c>
      <c r="D227" s="311" t="str">
        <f t="array" ref="D227">IFERROR(IF(INDEX('Disaggregation Records'!$F$69:$F$152,MATCH(RIGHT(L227,255),RIGHT('Disaggregation Records'!$D$69:$D$152,255),0))=0,"",INDEX('Disaggregation Records'!$F$69:$F$152,MATCH(RIGHT(L227,255),RIGHT('Disaggregation Records'!$D$69:$D$152,255),0))),"")</f>
        <v/>
      </c>
      <c r="E227" s="312"/>
      <c r="F227" s="313"/>
      <c r="G227" s="313"/>
      <c r="H227" s="313"/>
      <c r="I227" s="298"/>
      <c r="J227" s="314" t="s">
        <v>1287</v>
      </c>
      <c r="K227" s="314">
        <f t="shared" si="9"/>
        <v>59</v>
      </c>
      <c r="L227" s="314" t="str">
        <f t="shared" si="10"/>
        <v/>
      </c>
      <c r="M227" s="314" t="str">
        <f t="shared" si="11"/>
        <v/>
      </c>
      <c r="N227" s="314"/>
      <c r="O227" s="315" t="s">
        <v>2275</v>
      </c>
      <c r="P227" s="162"/>
      <c r="Q227" s="149"/>
      <c r="U227" s="271"/>
      <c r="V227" s="635"/>
      <c r="AF227" s="465"/>
      <c r="AG227" s="465"/>
      <c r="AH227" s="465"/>
      <c r="AI227" s="465"/>
      <c r="AJ227" s="465"/>
      <c r="AK227" s="465"/>
      <c r="AL227" s="465"/>
      <c r="AM227" s="465"/>
      <c r="AN227" s="465"/>
      <c r="AO227" s="465"/>
      <c r="AP227" s="465"/>
    </row>
    <row r="228" spans="1:42" ht="30.65" customHeight="1" x14ac:dyDescent="0.35">
      <c r="A228" s="310">
        <v>6</v>
      </c>
      <c r="B228" s="311" t="str">
        <f>IFERROR(VLOOKUP(A228,'Outcome Indicators - Section C'!$A$9:$V$26,19,FALSE),"")</f>
        <v/>
      </c>
      <c r="C228" s="311" t="str">
        <f t="array" ref="C228">IFERROR(IF(INDEX('Disaggregation Records'!$E$69:$E$152,MATCH(RIGHT(L228,255),RIGHT('Disaggregation Records'!$D$69:$D$152,255),0))=0,"",INDEX('Disaggregation Records'!$E$69:$E$152,MATCH(RIGHT(L228,255),RIGHT('Disaggregation Records'!$D$69:$D$152,255),0))),"")</f>
        <v/>
      </c>
      <c r="D228" s="311" t="str">
        <f t="array" ref="D228">IFERROR(IF(INDEX('Disaggregation Records'!$F$69:$F$152,MATCH(RIGHT(L228,255),RIGHT('Disaggregation Records'!$D$69:$D$152,255),0))=0,"",INDEX('Disaggregation Records'!$F$69:$F$152,MATCH(RIGHT(L228,255),RIGHT('Disaggregation Records'!$D$69:$D$152,255),0))),"")</f>
        <v/>
      </c>
      <c r="E228" s="312"/>
      <c r="F228" s="313"/>
      <c r="G228" s="313"/>
      <c r="H228" s="313"/>
      <c r="I228" s="298"/>
      <c r="J228" s="314" t="s">
        <v>1287</v>
      </c>
      <c r="K228" s="314">
        <f t="shared" si="9"/>
        <v>60</v>
      </c>
      <c r="L228" s="314" t="str">
        <f t="shared" si="10"/>
        <v/>
      </c>
      <c r="M228" s="314" t="str">
        <f t="shared" si="11"/>
        <v/>
      </c>
      <c r="N228" s="314"/>
      <c r="O228" s="315" t="s">
        <v>2276</v>
      </c>
      <c r="P228" s="162"/>
      <c r="Q228" s="149"/>
      <c r="U228" s="271"/>
      <c r="V228" s="635"/>
      <c r="AF228" s="465"/>
      <c r="AG228" s="465"/>
      <c r="AH228" s="465"/>
      <c r="AI228" s="465"/>
      <c r="AJ228" s="465"/>
      <c r="AK228" s="465"/>
      <c r="AL228" s="465"/>
      <c r="AM228" s="465"/>
      <c r="AN228" s="465"/>
      <c r="AO228" s="465"/>
      <c r="AP228" s="465"/>
    </row>
    <row r="229" spans="1:42" ht="30.65" customHeight="1" x14ac:dyDescent="0.35">
      <c r="A229" s="310">
        <v>7</v>
      </c>
      <c r="B229" s="311" t="str">
        <f>IFERROR(VLOOKUP(A229,'Outcome Indicators - Section C'!$A$9:$V$26,19,FALSE),"")</f>
        <v/>
      </c>
      <c r="C229" s="311" t="str">
        <f t="array" ref="C229">IFERROR(IF(INDEX('Disaggregation Records'!$E$69:$E$152,MATCH(RIGHT(L229,255),RIGHT('Disaggregation Records'!$D$69:$D$152,255),0))=0,"",INDEX('Disaggregation Records'!$E$69:$E$152,MATCH(RIGHT(L229,255),RIGHT('Disaggregation Records'!$D$69:$D$152,255),0))),"")</f>
        <v/>
      </c>
      <c r="D229" s="311" t="str">
        <f t="array" ref="D229">IFERROR(IF(INDEX('Disaggregation Records'!$F$69:$F$152,MATCH(RIGHT(L229,255),RIGHT('Disaggregation Records'!$D$69:$D$152,255),0))=0,"",INDEX('Disaggregation Records'!$F$69:$F$152,MATCH(RIGHT(L229,255),RIGHT('Disaggregation Records'!$D$69:$D$152,255),0))),"")</f>
        <v/>
      </c>
      <c r="E229" s="312"/>
      <c r="F229" s="313"/>
      <c r="G229" s="313"/>
      <c r="H229" s="313"/>
      <c r="I229" s="298"/>
      <c r="J229" s="314" t="s">
        <v>1288</v>
      </c>
      <c r="K229" s="314">
        <f t="shared" si="9"/>
        <v>61</v>
      </c>
      <c r="L229" s="314" t="str">
        <f t="shared" si="10"/>
        <v/>
      </c>
      <c r="M229" s="314" t="str">
        <f t="shared" si="11"/>
        <v/>
      </c>
      <c r="N229" s="314"/>
      <c r="O229" s="315" t="s">
        <v>2277</v>
      </c>
      <c r="P229" s="162"/>
      <c r="Q229" s="149"/>
      <c r="U229" s="271"/>
      <c r="V229" s="635"/>
      <c r="AF229" s="465"/>
      <c r="AG229" s="465"/>
      <c r="AH229" s="465"/>
      <c r="AI229" s="465"/>
      <c r="AJ229" s="465"/>
      <c r="AK229" s="465"/>
      <c r="AL229" s="465"/>
      <c r="AM229" s="465"/>
      <c r="AN229" s="465"/>
      <c r="AO229" s="465"/>
      <c r="AP229" s="465"/>
    </row>
    <row r="230" spans="1:42" ht="30.65" customHeight="1" x14ac:dyDescent="0.35">
      <c r="A230" s="310">
        <v>7</v>
      </c>
      <c r="B230" s="311" t="str">
        <f>IFERROR(VLOOKUP(A230,'Outcome Indicators - Section C'!$A$9:$V$26,19,FALSE),"")</f>
        <v/>
      </c>
      <c r="C230" s="311" t="str">
        <f t="array" ref="C230">IFERROR(IF(INDEX('Disaggregation Records'!$E$69:$E$152,MATCH(RIGHT(L230,255),RIGHT('Disaggregation Records'!$D$69:$D$152,255),0))=0,"",INDEX('Disaggregation Records'!$E$69:$E$152,MATCH(RIGHT(L230,255),RIGHT('Disaggregation Records'!$D$69:$D$152,255),0))),"")</f>
        <v/>
      </c>
      <c r="D230" s="311" t="str">
        <f t="array" ref="D230">IFERROR(IF(INDEX('Disaggregation Records'!$F$69:$F$152,MATCH(RIGHT(L230,255),RIGHT('Disaggregation Records'!$D$69:$D$152,255),0))=0,"",INDEX('Disaggregation Records'!$F$69:$F$152,MATCH(RIGHT(L230,255),RIGHT('Disaggregation Records'!$D$69:$D$152,255),0))),"")</f>
        <v/>
      </c>
      <c r="E230" s="312"/>
      <c r="F230" s="313"/>
      <c r="G230" s="313"/>
      <c r="H230" s="313"/>
      <c r="I230" s="298"/>
      <c r="J230" s="314" t="s">
        <v>1288</v>
      </c>
      <c r="K230" s="314">
        <f t="shared" si="9"/>
        <v>62</v>
      </c>
      <c r="L230" s="314" t="str">
        <f t="shared" si="10"/>
        <v/>
      </c>
      <c r="M230" s="314" t="str">
        <f t="shared" si="11"/>
        <v/>
      </c>
      <c r="N230" s="314"/>
      <c r="O230" s="315" t="s">
        <v>2278</v>
      </c>
      <c r="P230" s="162"/>
      <c r="Q230" s="149"/>
      <c r="U230" s="271"/>
      <c r="V230" s="635"/>
      <c r="AF230" s="465"/>
      <c r="AG230" s="465"/>
      <c r="AH230" s="465"/>
      <c r="AI230" s="465"/>
      <c r="AJ230" s="465"/>
      <c r="AK230" s="465"/>
      <c r="AL230" s="465"/>
      <c r="AM230" s="465"/>
      <c r="AN230" s="465"/>
      <c r="AO230" s="465"/>
      <c r="AP230" s="465"/>
    </row>
    <row r="231" spans="1:42" ht="30.65" customHeight="1" x14ac:dyDescent="0.35">
      <c r="A231" s="310">
        <v>7</v>
      </c>
      <c r="B231" s="311" t="str">
        <f>IFERROR(VLOOKUP(A231,'Outcome Indicators - Section C'!$A$9:$V$26,19,FALSE),"")</f>
        <v/>
      </c>
      <c r="C231" s="311" t="str">
        <f t="array" ref="C231">IFERROR(IF(INDEX('Disaggregation Records'!$E$69:$E$152,MATCH(RIGHT(L231,255),RIGHT('Disaggregation Records'!$D$69:$D$152,255),0))=0,"",INDEX('Disaggregation Records'!$E$69:$E$152,MATCH(RIGHT(L231,255),RIGHT('Disaggregation Records'!$D$69:$D$152,255),0))),"")</f>
        <v/>
      </c>
      <c r="D231" s="311" t="str">
        <f t="array" ref="D231">IFERROR(IF(INDEX('Disaggregation Records'!$F$69:$F$152,MATCH(RIGHT(L231,255),RIGHT('Disaggregation Records'!$D$69:$D$152,255),0))=0,"",INDEX('Disaggregation Records'!$F$69:$F$152,MATCH(RIGHT(L231,255),RIGHT('Disaggregation Records'!$D$69:$D$152,255),0))),"")</f>
        <v/>
      </c>
      <c r="E231" s="312"/>
      <c r="F231" s="313"/>
      <c r="G231" s="313"/>
      <c r="H231" s="313"/>
      <c r="I231" s="298"/>
      <c r="J231" s="314" t="s">
        <v>1288</v>
      </c>
      <c r="K231" s="314">
        <f t="shared" si="9"/>
        <v>63</v>
      </c>
      <c r="L231" s="314" t="str">
        <f t="shared" si="10"/>
        <v/>
      </c>
      <c r="M231" s="314" t="str">
        <f t="shared" si="11"/>
        <v/>
      </c>
      <c r="N231" s="314"/>
      <c r="O231" s="315" t="s">
        <v>2279</v>
      </c>
      <c r="P231" s="162"/>
      <c r="Q231" s="149"/>
      <c r="U231" s="271"/>
      <c r="V231" s="635"/>
      <c r="AF231" s="465"/>
      <c r="AG231" s="465"/>
      <c r="AH231" s="465"/>
      <c r="AI231" s="465"/>
      <c r="AJ231" s="465"/>
      <c r="AK231" s="465"/>
      <c r="AL231" s="465"/>
      <c r="AM231" s="465"/>
      <c r="AN231" s="465"/>
      <c r="AO231" s="465"/>
      <c r="AP231" s="465"/>
    </row>
    <row r="232" spans="1:42" ht="30.65" customHeight="1" x14ac:dyDescent="0.35">
      <c r="A232" s="310">
        <v>7</v>
      </c>
      <c r="B232" s="311" t="str">
        <f>IFERROR(VLOOKUP(A232,'Outcome Indicators - Section C'!$A$9:$V$26,19,FALSE),"")</f>
        <v/>
      </c>
      <c r="C232" s="311" t="str">
        <f t="array" ref="C232">IFERROR(IF(INDEX('Disaggregation Records'!$E$69:$E$152,MATCH(RIGHT(L232,255),RIGHT('Disaggregation Records'!$D$69:$D$152,255),0))=0,"",INDEX('Disaggregation Records'!$E$69:$E$152,MATCH(RIGHT(L232,255),RIGHT('Disaggregation Records'!$D$69:$D$152,255),0))),"")</f>
        <v/>
      </c>
      <c r="D232" s="311" t="str">
        <f t="array" ref="D232">IFERROR(IF(INDEX('Disaggregation Records'!$F$69:$F$152,MATCH(RIGHT(L232,255),RIGHT('Disaggregation Records'!$D$69:$D$152,255),0))=0,"",INDEX('Disaggregation Records'!$F$69:$F$152,MATCH(RIGHT(L232,255),RIGHT('Disaggregation Records'!$D$69:$D$152,255),0))),"")</f>
        <v/>
      </c>
      <c r="E232" s="312"/>
      <c r="F232" s="313"/>
      <c r="G232" s="313"/>
      <c r="H232" s="313"/>
      <c r="I232" s="298"/>
      <c r="J232" s="314" t="s">
        <v>1288</v>
      </c>
      <c r="K232" s="314">
        <f t="shared" si="9"/>
        <v>64</v>
      </c>
      <c r="L232" s="314" t="str">
        <f t="shared" si="10"/>
        <v/>
      </c>
      <c r="M232" s="314" t="str">
        <f t="shared" si="11"/>
        <v/>
      </c>
      <c r="N232" s="314"/>
      <c r="O232" s="315" t="s">
        <v>2280</v>
      </c>
      <c r="P232" s="162"/>
      <c r="Q232" s="149"/>
      <c r="U232" s="271"/>
      <c r="V232" s="635"/>
      <c r="AF232" s="465"/>
      <c r="AG232" s="465"/>
      <c r="AH232" s="465"/>
      <c r="AI232" s="465"/>
      <c r="AJ232" s="465"/>
      <c r="AK232" s="465"/>
      <c r="AL232" s="465"/>
      <c r="AM232" s="465"/>
      <c r="AN232" s="465"/>
      <c r="AO232" s="465"/>
      <c r="AP232" s="465"/>
    </row>
    <row r="233" spans="1:42" ht="30.65" customHeight="1" x14ac:dyDescent="0.35">
      <c r="A233" s="310">
        <v>7</v>
      </c>
      <c r="B233" s="311" t="str">
        <f>IFERROR(VLOOKUP(A233,'Outcome Indicators - Section C'!$A$9:$V$26,19,FALSE),"")</f>
        <v/>
      </c>
      <c r="C233" s="311" t="str">
        <f t="array" ref="C233">IFERROR(IF(INDEX('Disaggregation Records'!$E$69:$E$152,MATCH(RIGHT(L233,255),RIGHT('Disaggregation Records'!$D$69:$D$152,255),0))=0,"",INDEX('Disaggregation Records'!$E$69:$E$152,MATCH(RIGHT(L233,255),RIGHT('Disaggregation Records'!$D$69:$D$152,255),0))),"")</f>
        <v/>
      </c>
      <c r="D233" s="311" t="str">
        <f t="array" ref="D233">IFERROR(IF(INDEX('Disaggregation Records'!$F$69:$F$152,MATCH(RIGHT(L233,255),RIGHT('Disaggregation Records'!$D$69:$D$152,255),0))=0,"",INDEX('Disaggregation Records'!$F$69:$F$152,MATCH(RIGHT(L233,255),RIGHT('Disaggregation Records'!$D$69:$D$152,255),0))),"")</f>
        <v/>
      </c>
      <c r="E233" s="312"/>
      <c r="F233" s="313"/>
      <c r="G233" s="313"/>
      <c r="H233" s="313"/>
      <c r="I233" s="298"/>
      <c r="J233" s="314" t="s">
        <v>1288</v>
      </c>
      <c r="K233" s="314">
        <f t="shared" ref="K233:K296" si="12">IF(B233=B232,K232+1,0)</f>
        <v>65</v>
      </c>
      <c r="L233" s="314" t="str">
        <f t="shared" ref="L233:L296" si="13">IF(B233&lt;&gt;"",B233&amp;"-"&amp;K233,"")</f>
        <v/>
      </c>
      <c r="M233" s="314" t="str">
        <f t="shared" ref="M233:M296" si="14">IF(B233&lt;&gt;"",B233&amp;C233&amp;D233,"")</f>
        <v/>
      </c>
      <c r="N233" s="314"/>
      <c r="O233" s="315" t="s">
        <v>2281</v>
      </c>
      <c r="P233" s="162"/>
      <c r="Q233" s="149"/>
      <c r="U233" s="271"/>
      <c r="V233" s="635"/>
      <c r="AF233" s="465"/>
      <c r="AG233" s="465"/>
      <c r="AH233" s="465"/>
      <c r="AI233" s="465"/>
      <c r="AJ233" s="465"/>
      <c r="AK233" s="465"/>
      <c r="AL233" s="465"/>
      <c r="AM233" s="465"/>
      <c r="AN233" s="465"/>
      <c r="AO233" s="465"/>
      <c r="AP233" s="465"/>
    </row>
    <row r="234" spans="1:42" ht="30.65" customHeight="1" x14ac:dyDescent="0.35">
      <c r="A234" s="310">
        <v>7</v>
      </c>
      <c r="B234" s="311" t="str">
        <f>IFERROR(VLOOKUP(A234,'Outcome Indicators - Section C'!$A$9:$V$26,19,FALSE),"")</f>
        <v/>
      </c>
      <c r="C234" s="311" t="str">
        <f t="array" ref="C234">IFERROR(IF(INDEX('Disaggregation Records'!$E$69:$E$152,MATCH(RIGHT(L234,255),RIGHT('Disaggregation Records'!$D$69:$D$152,255),0))=0,"",INDEX('Disaggregation Records'!$E$69:$E$152,MATCH(RIGHT(L234,255),RIGHT('Disaggregation Records'!$D$69:$D$152,255),0))),"")</f>
        <v/>
      </c>
      <c r="D234" s="311" t="str">
        <f t="array" ref="D234">IFERROR(IF(INDEX('Disaggregation Records'!$F$69:$F$152,MATCH(RIGHT(L234,255),RIGHT('Disaggregation Records'!$D$69:$D$152,255),0))=0,"",INDEX('Disaggregation Records'!$F$69:$F$152,MATCH(RIGHT(L234,255),RIGHT('Disaggregation Records'!$D$69:$D$152,255),0))),"")</f>
        <v/>
      </c>
      <c r="E234" s="312"/>
      <c r="F234" s="313"/>
      <c r="G234" s="313"/>
      <c r="H234" s="313"/>
      <c r="I234" s="298"/>
      <c r="J234" s="314" t="s">
        <v>1288</v>
      </c>
      <c r="K234" s="314">
        <f t="shared" si="12"/>
        <v>66</v>
      </c>
      <c r="L234" s="314" t="str">
        <f t="shared" si="13"/>
        <v/>
      </c>
      <c r="M234" s="314" t="str">
        <f t="shared" si="14"/>
        <v/>
      </c>
      <c r="N234" s="314"/>
      <c r="O234" s="315" t="s">
        <v>2282</v>
      </c>
      <c r="P234" s="162"/>
      <c r="Q234" s="149"/>
      <c r="U234" s="271"/>
      <c r="V234" s="635"/>
      <c r="AF234" s="465"/>
      <c r="AG234" s="465"/>
      <c r="AH234" s="465"/>
      <c r="AI234" s="465"/>
      <c r="AJ234" s="465"/>
      <c r="AK234" s="465"/>
      <c r="AL234" s="465"/>
      <c r="AM234" s="465"/>
      <c r="AN234" s="465"/>
      <c r="AO234" s="465"/>
      <c r="AP234" s="465"/>
    </row>
    <row r="235" spans="1:42" ht="30.65" customHeight="1" x14ac:dyDescent="0.35">
      <c r="A235" s="310">
        <v>7</v>
      </c>
      <c r="B235" s="311" t="str">
        <f>IFERROR(VLOOKUP(A235,'Outcome Indicators - Section C'!$A$9:$V$26,19,FALSE),"")</f>
        <v/>
      </c>
      <c r="C235" s="311" t="str">
        <f t="array" ref="C235">IFERROR(IF(INDEX('Disaggregation Records'!$E$69:$E$152,MATCH(RIGHT(L235,255),RIGHT('Disaggregation Records'!$D$69:$D$152,255),0))=0,"",INDEX('Disaggregation Records'!$E$69:$E$152,MATCH(RIGHT(L235,255),RIGHT('Disaggregation Records'!$D$69:$D$152,255),0))),"")</f>
        <v/>
      </c>
      <c r="D235" s="311" t="str">
        <f t="array" ref="D235">IFERROR(IF(INDEX('Disaggregation Records'!$F$69:$F$152,MATCH(RIGHT(L235,255),RIGHT('Disaggregation Records'!$D$69:$D$152,255),0))=0,"",INDEX('Disaggregation Records'!$F$69:$F$152,MATCH(RIGHT(L235,255),RIGHT('Disaggregation Records'!$D$69:$D$152,255),0))),"")</f>
        <v/>
      </c>
      <c r="E235" s="312"/>
      <c r="F235" s="313"/>
      <c r="G235" s="313"/>
      <c r="H235" s="313"/>
      <c r="I235" s="298"/>
      <c r="J235" s="314" t="s">
        <v>1288</v>
      </c>
      <c r="K235" s="314">
        <f t="shared" si="12"/>
        <v>67</v>
      </c>
      <c r="L235" s="314" t="str">
        <f t="shared" si="13"/>
        <v/>
      </c>
      <c r="M235" s="314" t="str">
        <f t="shared" si="14"/>
        <v/>
      </c>
      <c r="N235" s="314"/>
      <c r="O235" s="315" t="s">
        <v>2283</v>
      </c>
      <c r="P235" s="162"/>
      <c r="Q235" s="149"/>
      <c r="U235" s="271"/>
      <c r="V235" s="635"/>
      <c r="AF235" s="465"/>
      <c r="AG235" s="465"/>
      <c r="AH235" s="465"/>
      <c r="AI235" s="465"/>
      <c r="AJ235" s="465"/>
      <c r="AK235" s="465"/>
      <c r="AL235" s="465"/>
      <c r="AM235" s="465"/>
      <c r="AN235" s="465"/>
      <c r="AO235" s="465"/>
      <c r="AP235" s="465"/>
    </row>
    <row r="236" spans="1:42" ht="30.65" customHeight="1" x14ac:dyDescent="0.35">
      <c r="A236" s="310">
        <v>7</v>
      </c>
      <c r="B236" s="311" t="str">
        <f>IFERROR(VLOOKUP(A236,'Outcome Indicators - Section C'!$A$9:$V$26,19,FALSE),"")</f>
        <v/>
      </c>
      <c r="C236" s="311" t="str">
        <f t="array" ref="C236">IFERROR(IF(INDEX('Disaggregation Records'!$E$69:$E$152,MATCH(RIGHT(L236,255),RIGHT('Disaggregation Records'!$D$69:$D$152,255),0))=0,"",INDEX('Disaggregation Records'!$E$69:$E$152,MATCH(RIGHT(L236,255),RIGHT('Disaggregation Records'!$D$69:$D$152,255),0))),"")</f>
        <v/>
      </c>
      <c r="D236" s="311" t="str">
        <f t="array" ref="D236">IFERROR(IF(INDEX('Disaggregation Records'!$F$69:$F$152,MATCH(RIGHT(L236,255),RIGHT('Disaggregation Records'!$D$69:$D$152,255),0))=0,"",INDEX('Disaggregation Records'!$F$69:$F$152,MATCH(RIGHT(L236,255),RIGHT('Disaggregation Records'!$D$69:$D$152,255),0))),"")</f>
        <v/>
      </c>
      <c r="E236" s="312"/>
      <c r="F236" s="313"/>
      <c r="G236" s="313"/>
      <c r="H236" s="313"/>
      <c r="I236" s="298"/>
      <c r="J236" s="314" t="s">
        <v>1288</v>
      </c>
      <c r="K236" s="314">
        <f t="shared" si="12"/>
        <v>68</v>
      </c>
      <c r="L236" s="314" t="str">
        <f t="shared" si="13"/>
        <v/>
      </c>
      <c r="M236" s="314" t="str">
        <f t="shared" si="14"/>
        <v/>
      </c>
      <c r="N236" s="314"/>
      <c r="O236" s="315" t="s">
        <v>2284</v>
      </c>
      <c r="P236" s="162"/>
      <c r="Q236" s="149"/>
      <c r="U236" s="271"/>
      <c r="V236" s="635"/>
      <c r="AF236" s="465"/>
      <c r="AG236" s="465"/>
      <c r="AH236" s="465"/>
      <c r="AI236" s="465"/>
      <c r="AJ236" s="465"/>
      <c r="AK236" s="465"/>
      <c r="AL236" s="465"/>
      <c r="AM236" s="465"/>
      <c r="AN236" s="465"/>
      <c r="AO236" s="465"/>
      <c r="AP236" s="465"/>
    </row>
    <row r="237" spans="1:42" ht="30.65" customHeight="1" x14ac:dyDescent="0.35">
      <c r="A237" s="310">
        <v>7</v>
      </c>
      <c r="B237" s="311" t="str">
        <f>IFERROR(VLOOKUP(A237,'Outcome Indicators - Section C'!$A$9:$V$26,19,FALSE),"")</f>
        <v/>
      </c>
      <c r="C237" s="311" t="str">
        <f t="array" ref="C237">IFERROR(IF(INDEX('Disaggregation Records'!$E$69:$E$152,MATCH(RIGHT(L237,255),RIGHT('Disaggregation Records'!$D$69:$D$152,255),0))=0,"",INDEX('Disaggregation Records'!$E$69:$E$152,MATCH(RIGHT(L237,255),RIGHT('Disaggregation Records'!$D$69:$D$152,255),0))),"")</f>
        <v/>
      </c>
      <c r="D237" s="311" t="str">
        <f t="array" ref="D237">IFERROR(IF(INDEX('Disaggregation Records'!$F$69:$F$152,MATCH(RIGHT(L237,255),RIGHT('Disaggregation Records'!$D$69:$D$152,255),0))=0,"",INDEX('Disaggregation Records'!$F$69:$F$152,MATCH(RIGHT(L237,255),RIGHT('Disaggregation Records'!$D$69:$D$152,255),0))),"")</f>
        <v/>
      </c>
      <c r="E237" s="312"/>
      <c r="F237" s="313"/>
      <c r="G237" s="313"/>
      <c r="H237" s="313"/>
      <c r="I237" s="298"/>
      <c r="J237" s="314" t="s">
        <v>1288</v>
      </c>
      <c r="K237" s="314">
        <f t="shared" si="12"/>
        <v>69</v>
      </c>
      <c r="L237" s="314" t="str">
        <f t="shared" si="13"/>
        <v/>
      </c>
      <c r="M237" s="314" t="str">
        <f t="shared" si="14"/>
        <v/>
      </c>
      <c r="N237" s="314"/>
      <c r="O237" s="315" t="s">
        <v>2285</v>
      </c>
      <c r="P237" s="162"/>
      <c r="Q237" s="149"/>
      <c r="U237" s="271"/>
      <c r="V237" s="635"/>
      <c r="AF237" s="465"/>
      <c r="AG237" s="465"/>
      <c r="AH237" s="465"/>
      <c r="AI237" s="465"/>
      <c r="AJ237" s="465"/>
      <c r="AK237" s="465"/>
      <c r="AL237" s="465"/>
      <c r="AM237" s="465"/>
      <c r="AN237" s="465"/>
      <c r="AO237" s="465"/>
      <c r="AP237" s="465"/>
    </row>
    <row r="238" spans="1:42" ht="30.65" customHeight="1" x14ac:dyDescent="0.35">
      <c r="A238" s="310">
        <v>7</v>
      </c>
      <c r="B238" s="311" t="str">
        <f>IFERROR(VLOOKUP(A238,'Outcome Indicators - Section C'!$A$9:$V$26,19,FALSE),"")</f>
        <v/>
      </c>
      <c r="C238" s="311" t="str">
        <f t="array" ref="C238">IFERROR(IF(INDEX('Disaggregation Records'!$E$69:$E$152,MATCH(RIGHT(L238,255),RIGHT('Disaggregation Records'!$D$69:$D$152,255),0))=0,"",INDEX('Disaggregation Records'!$E$69:$E$152,MATCH(RIGHT(L238,255),RIGHT('Disaggregation Records'!$D$69:$D$152,255),0))),"")</f>
        <v/>
      </c>
      <c r="D238" s="311" t="str">
        <f t="array" ref="D238">IFERROR(IF(INDEX('Disaggregation Records'!$F$69:$F$152,MATCH(RIGHT(L238,255),RIGHT('Disaggregation Records'!$D$69:$D$152,255),0))=0,"",INDEX('Disaggregation Records'!$F$69:$F$152,MATCH(RIGHT(L238,255),RIGHT('Disaggregation Records'!$D$69:$D$152,255),0))),"")</f>
        <v/>
      </c>
      <c r="E238" s="312"/>
      <c r="F238" s="313"/>
      <c r="G238" s="313"/>
      <c r="H238" s="313"/>
      <c r="I238" s="298"/>
      <c r="J238" s="314" t="s">
        <v>1288</v>
      </c>
      <c r="K238" s="314">
        <f t="shared" si="12"/>
        <v>70</v>
      </c>
      <c r="L238" s="314" t="str">
        <f t="shared" si="13"/>
        <v/>
      </c>
      <c r="M238" s="314" t="str">
        <f t="shared" si="14"/>
        <v/>
      </c>
      <c r="N238" s="314"/>
      <c r="O238" s="315" t="s">
        <v>2286</v>
      </c>
      <c r="P238" s="162"/>
      <c r="Q238" s="149"/>
      <c r="U238" s="271"/>
      <c r="V238" s="635"/>
      <c r="AF238" s="465"/>
      <c r="AG238" s="465"/>
      <c r="AH238" s="465"/>
      <c r="AI238" s="465"/>
      <c r="AJ238" s="465"/>
      <c r="AK238" s="465"/>
      <c r="AL238" s="465"/>
      <c r="AM238" s="465"/>
      <c r="AN238" s="465"/>
      <c r="AO238" s="465"/>
      <c r="AP238" s="465"/>
    </row>
    <row r="239" spans="1:42" ht="30.65" customHeight="1" x14ac:dyDescent="0.35">
      <c r="A239" s="310">
        <v>8</v>
      </c>
      <c r="B239" s="311" t="str">
        <f>IFERROR(VLOOKUP(A239,'Outcome Indicators - Section C'!$A$9:$V$26,19,FALSE),"")</f>
        <v/>
      </c>
      <c r="C239" s="311" t="str">
        <f t="array" ref="C239">IFERROR(IF(INDEX('Disaggregation Records'!$E$69:$E$152,MATCH(RIGHT(L239,255),RIGHT('Disaggregation Records'!$D$69:$D$152,255),0))=0,"",INDEX('Disaggregation Records'!$E$69:$E$152,MATCH(RIGHT(L239,255),RIGHT('Disaggregation Records'!$D$69:$D$152,255),0))),"")</f>
        <v/>
      </c>
      <c r="D239" s="311" t="str">
        <f t="array" ref="D239">IFERROR(IF(INDEX('Disaggregation Records'!$F$69:$F$152,MATCH(RIGHT(L239,255),RIGHT('Disaggregation Records'!$D$69:$D$152,255),0))=0,"",INDEX('Disaggregation Records'!$F$69:$F$152,MATCH(RIGHT(L239,255),RIGHT('Disaggregation Records'!$D$69:$D$152,255),0))),"")</f>
        <v/>
      </c>
      <c r="E239" s="312"/>
      <c r="F239" s="313"/>
      <c r="G239" s="313"/>
      <c r="H239" s="313"/>
      <c r="I239" s="298"/>
      <c r="J239" s="314" t="s">
        <v>1289</v>
      </c>
      <c r="K239" s="314">
        <f t="shared" si="12"/>
        <v>71</v>
      </c>
      <c r="L239" s="314" t="str">
        <f t="shared" si="13"/>
        <v/>
      </c>
      <c r="M239" s="314" t="str">
        <f t="shared" si="14"/>
        <v/>
      </c>
      <c r="N239" s="314"/>
      <c r="O239" s="315" t="s">
        <v>2287</v>
      </c>
      <c r="P239" s="162"/>
      <c r="Q239" s="149"/>
      <c r="U239" s="271"/>
      <c r="V239" s="635"/>
      <c r="AF239" s="465"/>
      <c r="AG239" s="465"/>
      <c r="AH239" s="465"/>
      <c r="AI239" s="465"/>
      <c r="AJ239" s="465"/>
      <c r="AK239" s="465"/>
      <c r="AL239" s="465"/>
      <c r="AM239" s="465"/>
      <c r="AN239" s="465"/>
      <c r="AO239" s="465"/>
      <c r="AP239" s="465"/>
    </row>
    <row r="240" spans="1:42" ht="30.65" customHeight="1" x14ac:dyDescent="0.35">
      <c r="A240" s="310">
        <v>8</v>
      </c>
      <c r="B240" s="311" t="str">
        <f>IFERROR(VLOOKUP(A240,'Outcome Indicators - Section C'!$A$9:$V$26,19,FALSE),"")</f>
        <v/>
      </c>
      <c r="C240" s="311" t="str">
        <f t="array" ref="C240">IFERROR(IF(INDEX('Disaggregation Records'!$E$69:$E$152,MATCH(RIGHT(L240,255),RIGHT('Disaggregation Records'!$D$69:$D$152,255),0))=0,"",INDEX('Disaggregation Records'!$E$69:$E$152,MATCH(RIGHT(L240,255),RIGHT('Disaggregation Records'!$D$69:$D$152,255),0))),"")</f>
        <v/>
      </c>
      <c r="D240" s="311" t="str">
        <f t="array" ref="D240">IFERROR(IF(INDEX('Disaggregation Records'!$F$69:$F$152,MATCH(RIGHT(L240,255),RIGHT('Disaggregation Records'!$D$69:$D$152,255),0))=0,"",INDEX('Disaggregation Records'!$F$69:$F$152,MATCH(RIGHT(L240,255),RIGHT('Disaggregation Records'!$D$69:$D$152,255),0))),"")</f>
        <v/>
      </c>
      <c r="E240" s="312"/>
      <c r="F240" s="313"/>
      <c r="G240" s="313"/>
      <c r="H240" s="313"/>
      <c r="I240" s="298"/>
      <c r="J240" s="314" t="s">
        <v>1289</v>
      </c>
      <c r="K240" s="314">
        <f t="shared" si="12"/>
        <v>72</v>
      </c>
      <c r="L240" s="314" t="str">
        <f t="shared" si="13"/>
        <v/>
      </c>
      <c r="M240" s="314" t="str">
        <f t="shared" si="14"/>
        <v/>
      </c>
      <c r="N240" s="314"/>
      <c r="O240" s="315" t="s">
        <v>2288</v>
      </c>
      <c r="P240" s="162"/>
      <c r="Q240" s="149"/>
      <c r="U240" s="271"/>
      <c r="V240" s="635"/>
      <c r="AF240" s="465"/>
      <c r="AG240" s="465"/>
      <c r="AH240" s="465"/>
      <c r="AI240" s="465"/>
      <c r="AJ240" s="465"/>
      <c r="AK240" s="465"/>
      <c r="AL240" s="465"/>
      <c r="AM240" s="465"/>
      <c r="AN240" s="465"/>
      <c r="AO240" s="465"/>
      <c r="AP240" s="465"/>
    </row>
    <row r="241" spans="1:42" ht="30.65" customHeight="1" x14ac:dyDescent="0.35">
      <c r="A241" s="310">
        <v>8</v>
      </c>
      <c r="B241" s="311" t="str">
        <f>IFERROR(VLOOKUP(A241,'Outcome Indicators - Section C'!$A$9:$V$26,19,FALSE),"")</f>
        <v/>
      </c>
      <c r="C241" s="311" t="str">
        <f t="array" ref="C241">IFERROR(IF(INDEX('Disaggregation Records'!$E$69:$E$152,MATCH(RIGHT(L241,255),RIGHT('Disaggregation Records'!$D$69:$D$152,255),0))=0,"",INDEX('Disaggregation Records'!$E$69:$E$152,MATCH(RIGHT(L241,255),RIGHT('Disaggregation Records'!$D$69:$D$152,255),0))),"")</f>
        <v/>
      </c>
      <c r="D241" s="311" t="str">
        <f t="array" ref="D241">IFERROR(IF(INDEX('Disaggregation Records'!$F$69:$F$152,MATCH(RIGHT(L241,255),RIGHT('Disaggregation Records'!$D$69:$D$152,255),0))=0,"",INDEX('Disaggregation Records'!$F$69:$F$152,MATCH(RIGHT(L241,255),RIGHT('Disaggregation Records'!$D$69:$D$152,255),0))),"")</f>
        <v/>
      </c>
      <c r="E241" s="312"/>
      <c r="F241" s="313"/>
      <c r="G241" s="313"/>
      <c r="H241" s="313"/>
      <c r="I241" s="298"/>
      <c r="J241" s="314" t="s">
        <v>1289</v>
      </c>
      <c r="K241" s="314">
        <f t="shared" si="12"/>
        <v>73</v>
      </c>
      <c r="L241" s="314" t="str">
        <f t="shared" si="13"/>
        <v/>
      </c>
      <c r="M241" s="314" t="str">
        <f t="shared" si="14"/>
        <v/>
      </c>
      <c r="N241" s="314"/>
      <c r="O241" s="315" t="s">
        <v>2289</v>
      </c>
      <c r="P241" s="162"/>
      <c r="Q241" s="149"/>
      <c r="U241" s="271"/>
      <c r="V241" s="635"/>
      <c r="AF241" s="465"/>
      <c r="AG241" s="465"/>
      <c r="AH241" s="465"/>
      <c r="AI241" s="465"/>
      <c r="AJ241" s="465"/>
      <c r="AK241" s="465"/>
      <c r="AL241" s="465"/>
      <c r="AM241" s="465"/>
      <c r="AN241" s="465"/>
      <c r="AO241" s="465"/>
      <c r="AP241" s="465"/>
    </row>
    <row r="242" spans="1:42" ht="30.65" customHeight="1" x14ac:dyDescent="0.35">
      <c r="A242" s="310">
        <v>8</v>
      </c>
      <c r="B242" s="311" t="str">
        <f>IFERROR(VLOOKUP(A242,'Outcome Indicators - Section C'!$A$9:$V$26,19,FALSE),"")</f>
        <v/>
      </c>
      <c r="C242" s="311" t="str">
        <f t="array" ref="C242">IFERROR(IF(INDEX('Disaggregation Records'!$E$69:$E$152,MATCH(RIGHT(L242,255),RIGHT('Disaggregation Records'!$D$69:$D$152,255),0))=0,"",INDEX('Disaggregation Records'!$E$69:$E$152,MATCH(RIGHT(L242,255),RIGHT('Disaggregation Records'!$D$69:$D$152,255),0))),"")</f>
        <v/>
      </c>
      <c r="D242" s="311" t="str">
        <f t="array" ref="D242">IFERROR(IF(INDEX('Disaggregation Records'!$F$69:$F$152,MATCH(RIGHT(L242,255),RIGHT('Disaggregation Records'!$D$69:$D$152,255),0))=0,"",INDEX('Disaggregation Records'!$F$69:$F$152,MATCH(RIGHT(L242,255),RIGHT('Disaggregation Records'!$D$69:$D$152,255),0))),"")</f>
        <v/>
      </c>
      <c r="E242" s="312"/>
      <c r="F242" s="313"/>
      <c r="G242" s="313"/>
      <c r="H242" s="313"/>
      <c r="I242" s="298"/>
      <c r="J242" s="314" t="s">
        <v>1289</v>
      </c>
      <c r="K242" s="314">
        <f t="shared" si="12"/>
        <v>74</v>
      </c>
      <c r="L242" s="314" t="str">
        <f t="shared" si="13"/>
        <v/>
      </c>
      <c r="M242" s="314" t="str">
        <f t="shared" si="14"/>
        <v/>
      </c>
      <c r="N242" s="314"/>
      <c r="O242" s="315" t="s">
        <v>2290</v>
      </c>
      <c r="P242" s="162"/>
      <c r="Q242" s="149"/>
      <c r="U242" s="271"/>
      <c r="V242" s="635"/>
      <c r="AF242" s="465"/>
      <c r="AG242" s="465"/>
      <c r="AH242" s="465"/>
      <c r="AI242" s="465"/>
      <c r="AJ242" s="465"/>
      <c r="AK242" s="465"/>
      <c r="AL242" s="465"/>
      <c r="AM242" s="465"/>
      <c r="AN242" s="465"/>
      <c r="AO242" s="465"/>
      <c r="AP242" s="465"/>
    </row>
    <row r="243" spans="1:42" ht="30.65" customHeight="1" x14ac:dyDescent="0.35">
      <c r="A243" s="310">
        <v>8</v>
      </c>
      <c r="B243" s="311" t="str">
        <f>IFERROR(VLOOKUP(A243,'Outcome Indicators - Section C'!$A$9:$V$26,19,FALSE),"")</f>
        <v/>
      </c>
      <c r="C243" s="311" t="str">
        <f t="array" ref="C243">IFERROR(IF(INDEX('Disaggregation Records'!$E$69:$E$152,MATCH(RIGHT(L243,255),RIGHT('Disaggregation Records'!$D$69:$D$152,255),0))=0,"",INDEX('Disaggregation Records'!$E$69:$E$152,MATCH(RIGHT(L243,255),RIGHT('Disaggregation Records'!$D$69:$D$152,255),0))),"")</f>
        <v/>
      </c>
      <c r="D243" s="311" t="str">
        <f t="array" ref="D243">IFERROR(IF(INDEX('Disaggregation Records'!$F$69:$F$152,MATCH(RIGHT(L243,255),RIGHT('Disaggregation Records'!$D$69:$D$152,255),0))=0,"",INDEX('Disaggregation Records'!$F$69:$F$152,MATCH(RIGHT(L243,255),RIGHT('Disaggregation Records'!$D$69:$D$152,255),0))),"")</f>
        <v/>
      </c>
      <c r="E243" s="312"/>
      <c r="F243" s="313"/>
      <c r="G243" s="313"/>
      <c r="H243" s="313"/>
      <c r="I243" s="298"/>
      <c r="J243" s="314" t="s">
        <v>1289</v>
      </c>
      <c r="K243" s="314">
        <f t="shared" si="12"/>
        <v>75</v>
      </c>
      <c r="L243" s="314" t="str">
        <f t="shared" si="13"/>
        <v/>
      </c>
      <c r="M243" s="314" t="str">
        <f t="shared" si="14"/>
        <v/>
      </c>
      <c r="N243" s="314"/>
      <c r="O243" s="315" t="s">
        <v>2291</v>
      </c>
      <c r="P243" s="162"/>
      <c r="Q243" s="149"/>
      <c r="U243" s="271"/>
      <c r="V243" s="635"/>
      <c r="AF243" s="465"/>
      <c r="AG243" s="465"/>
      <c r="AH243" s="465"/>
      <c r="AI243" s="465"/>
      <c r="AJ243" s="465"/>
      <c r="AK243" s="465"/>
      <c r="AL243" s="465"/>
      <c r="AM243" s="465"/>
      <c r="AN243" s="465"/>
      <c r="AO243" s="465"/>
      <c r="AP243" s="465"/>
    </row>
    <row r="244" spans="1:42" ht="30.65" customHeight="1" x14ac:dyDescent="0.35">
      <c r="A244" s="310">
        <v>8</v>
      </c>
      <c r="B244" s="311" t="str">
        <f>IFERROR(VLOOKUP(A244,'Outcome Indicators - Section C'!$A$9:$V$26,19,FALSE),"")</f>
        <v/>
      </c>
      <c r="C244" s="311" t="str">
        <f t="array" ref="C244">IFERROR(IF(INDEX('Disaggregation Records'!$E$69:$E$152,MATCH(RIGHT(L244,255),RIGHT('Disaggregation Records'!$D$69:$D$152,255),0))=0,"",INDEX('Disaggregation Records'!$E$69:$E$152,MATCH(RIGHT(L244,255),RIGHT('Disaggregation Records'!$D$69:$D$152,255),0))),"")</f>
        <v/>
      </c>
      <c r="D244" s="311" t="str">
        <f t="array" ref="D244">IFERROR(IF(INDEX('Disaggregation Records'!$F$69:$F$152,MATCH(RIGHT(L244,255),RIGHT('Disaggregation Records'!$D$69:$D$152,255),0))=0,"",INDEX('Disaggregation Records'!$F$69:$F$152,MATCH(RIGHT(L244,255),RIGHT('Disaggregation Records'!$D$69:$D$152,255),0))),"")</f>
        <v/>
      </c>
      <c r="E244" s="312"/>
      <c r="F244" s="313"/>
      <c r="G244" s="313"/>
      <c r="H244" s="313"/>
      <c r="I244" s="298"/>
      <c r="J244" s="314" t="s">
        <v>1289</v>
      </c>
      <c r="K244" s="314">
        <f t="shared" si="12"/>
        <v>76</v>
      </c>
      <c r="L244" s="314" t="str">
        <f t="shared" si="13"/>
        <v/>
      </c>
      <c r="M244" s="314" t="str">
        <f t="shared" si="14"/>
        <v/>
      </c>
      <c r="N244" s="314"/>
      <c r="O244" s="315" t="s">
        <v>2292</v>
      </c>
      <c r="P244" s="162"/>
      <c r="Q244" s="149"/>
      <c r="U244" s="271"/>
      <c r="V244" s="635"/>
      <c r="AF244" s="465"/>
      <c r="AG244" s="465"/>
      <c r="AH244" s="465"/>
      <c r="AI244" s="465"/>
      <c r="AJ244" s="465"/>
      <c r="AK244" s="465"/>
      <c r="AL244" s="465"/>
      <c r="AM244" s="465"/>
      <c r="AN244" s="465"/>
      <c r="AO244" s="465"/>
      <c r="AP244" s="465"/>
    </row>
    <row r="245" spans="1:42" ht="30.65" customHeight="1" x14ac:dyDescent="0.35">
      <c r="A245" s="310">
        <v>8</v>
      </c>
      <c r="B245" s="311" t="str">
        <f>IFERROR(VLOOKUP(A245,'Outcome Indicators - Section C'!$A$9:$V$26,19,FALSE),"")</f>
        <v/>
      </c>
      <c r="C245" s="311" t="str">
        <f t="array" ref="C245">IFERROR(IF(INDEX('Disaggregation Records'!$E$69:$E$152,MATCH(RIGHT(L245,255),RIGHT('Disaggregation Records'!$D$69:$D$152,255),0))=0,"",INDEX('Disaggregation Records'!$E$69:$E$152,MATCH(RIGHT(L245,255),RIGHT('Disaggregation Records'!$D$69:$D$152,255),0))),"")</f>
        <v/>
      </c>
      <c r="D245" s="311" t="str">
        <f t="array" ref="D245">IFERROR(IF(INDEX('Disaggregation Records'!$F$69:$F$152,MATCH(RIGHT(L245,255),RIGHT('Disaggregation Records'!$D$69:$D$152,255),0))=0,"",INDEX('Disaggregation Records'!$F$69:$F$152,MATCH(RIGHT(L245,255),RIGHT('Disaggregation Records'!$D$69:$D$152,255),0))),"")</f>
        <v/>
      </c>
      <c r="E245" s="312"/>
      <c r="F245" s="313"/>
      <c r="G245" s="313"/>
      <c r="H245" s="313"/>
      <c r="I245" s="298"/>
      <c r="J245" s="314" t="s">
        <v>1289</v>
      </c>
      <c r="K245" s="314">
        <f t="shared" si="12"/>
        <v>77</v>
      </c>
      <c r="L245" s="314" t="str">
        <f t="shared" si="13"/>
        <v/>
      </c>
      <c r="M245" s="314" t="str">
        <f t="shared" si="14"/>
        <v/>
      </c>
      <c r="N245" s="314"/>
      <c r="O245" s="315" t="s">
        <v>2293</v>
      </c>
      <c r="P245" s="162"/>
      <c r="Q245" s="149"/>
      <c r="U245" s="271"/>
      <c r="V245" s="635"/>
      <c r="AF245" s="465"/>
      <c r="AG245" s="465"/>
      <c r="AH245" s="465"/>
      <c r="AI245" s="465"/>
      <c r="AJ245" s="465"/>
      <c r="AK245" s="465"/>
      <c r="AL245" s="465"/>
      <c r="AM245" s="465"/>
      <c r="AN245" s="465"/>
      <c r="AO245" s="465"/>
      <c r="AP245" s="465"/>
    </row>
    <row r="246" spans="1:42" ht="30.65" customHeight="1" x14ac:dyDescent="0.35">
      <c r="A246" s="310">
        <v>8</v>
      </c>
      <c r="B246" s="311" t="str">
        <f>IFERROR(VLOOKUP(A246,'Outcome Indicators - Section C'!$A$9:$V$26,19,FALSE),"")</f>
        <v/>
      </c>
      <c r="C246" s="311" t="str">
        <f t="array" ref="C246">IFERROR(IF(INDEX('Disaggregation Records'!$E$69:$E$152,MATCH(RIGHT(L246,255),RIGHT('Disaggregation Records'!$D$69:$D$152,255),0))=0,"",INDEX('Disaggregation Records'!$E$69:$E$152,MATCH(RIGHT(L246,255),RIGHT('Disaggregation Records'!$D$69:$D$152,255),0))),"")</f>
        <v/>
      </c>
      <c r="D246" s="311" t="str">
        <f t="array" ref="D246">IFERROR(IF(INDEX('Disaggregation Records'!$F$69:$F$152,MATCH(RIGHT(L246,255),RIGHT('Disaggregation Records'!$D$69:$D$152,255),0))=0,"",INDEX('Disaggregation Records'!$F$69:$F$152,MATCH(RIGHT(L246,255),RIGHT('Disaggregation Records'!$D$69:$D$152,255),0))),"")</f>
        <v/>
      </c>
      <c r="E246" s="312"/>
      <c r="F246" s="313"/>
      <c r="G246" s="313"/>
      <c r="H246" s="313"/>
      <c r="I246" s="298"/>
      <c r="J246" s="314" t="s">
        <v>1289</v>
      </c>
      <c r="K246" s="314">
        <f t="shared" si="12"/>
        <v>78</v>
      </c>
      <c r="L246" s="314" t="str">
        <f t="shared" si="13"/>
        <v/>
      </c>
      <c r="M246" s="314" t="str">
        <f t="shared" si="14"/>
        <v/>
      </c>
      <c r="N246" s="314"/>
      <c r="O246" s="315" t="s">
        <v>2294</v>
      </c>
      <c r="P246" s="162"/>
      <c r="Q246" s="149"/>
      <c r="U246" s="271"/>
      <c r="V246" s="635"/>
      <c r="AF246" s="465"/>
      <c r="AG246" s="465"/>
      <c r="AH246" s="465"/>
      <c r="AI246" s="465"/>
      <c r="AJ246" s="465"/>
      <c r="AK246" s="465"/>
      <c r="AL246" s="465"/>
      <c r="AM246" s="465"/>
      <c r="AN246" s="465"/>
      <c r="AO246" s="465"/>
      <c r="AP246" s="465"/>
    </row>
    <row r="247" spans="1:42" ht="30.65" customHeight="1" x14ac:dyDescent="0.35">
      <c r="A247" s="310">
        <v>8</v>
      </c>
      <c r="B247" s="311" t="str">
        <f>IFERROR(VLOOKUP(A247,'Outcome Indicators - Section C'!$A$9:$V$26,19,FALSE),"")</f>
        <v/>
      </c>
      <c r="C247" s="311" t="str">
        <f t="array" ref="C247">IFERROR(IF(INDEX('Disaggregation Records'!$E$69:$E$152,MATCH(RIGHT(L247,255),RIGHT('Disaggregation Records'!$D$69:$D$152,255),0))=0,"",INDEX('Disaggregation Records'!$E$69:$E$152,MATCH(RIGHT(L247,255),RIGHT('Disaggregation Records'!$D$69:$D$152,255),0))),"")</f>
        <v/>
      </c>
      <c r="D247" s="311" t="str">
        <f t="array" ref="D247">IFERROR(IF(INDEX('Disaggregation Records'!$F$69:$F$152,MATCH(RIGHT(L247,255),RIGHT('Disaggregation Records'!$D$69:$D$152,255),0))=0,"",INDEX('Disaggregation Records'!$F$69:$F$152,MATCH(RIGHT(L247,255),RIGHT('Disaggregation Records'!$D$69:$D$152,255),0))),"")</f>
        <v/>
      </c>
      <c r="E247" s="312"/>
      <c r="F247" s="313"/>
      <c r="G247" s="313"/>
      <c r="H247" s="313"/>
      <c r="I247" s="298"/>
      <c r="J247" s="314" t="s">
        <v>1289</v>
      </c>
      <c r="K247" s="314">
        <f t="shared" si="12"/>
        <v>79</v>
      </c>
      <c r="L247" s="314" t="str">
        <f t="shared" si="13"/>
        <v/>
      </c>
      <c r="M247" s="314" t="str">
        <f t="shared" si="14"/>
        <v/>
      </c>
      <c r="N247" s="314"/>
      <c r="O247" s="315" t="s">
        <v>2295</v>
      </c>
      <c r="P247" s="162"/>
      <c r="Q247" s="149"/>
      <c r="U247" s="271"/>
      <c r="V247" s="635"/>
      <c r="AF247" s="465"/>
      <c r="AG247" s="465"/>
      <c r="AH247" s="465"/>
      <c r="AI247" s="465"/>
      <c r="AJ247" s="465"/>
      <c r="AK247" s="465"/>
      <c r="AL247" s="465"/>
      <c r="AM247" s="465"/>
      <c r="AN247" s="465"/>
      <c r="AO247" s="465"/>
      <c r="AP247" s="465"/>
    </row>
    <row r="248" spans="1:42" ht="30.65" customHeight="1" x14ac:dyDescent="0.35">
      <c r="A248" s="310">
        <v>8</v>
      </c>
      <c r="B248" s="311" t="str">
        <f>IFERROR(VLOOKUP(A248,'Outcome Indicators - Section C'!$A$9:$V$26,19,FALSE),"")</f>
        <v/>
      </c>
      <c r="C248" s="311" t="str">
        <f t="array" ref="C248">IFERROR(IF(INDEX('Disaggregation Records'!$E$69:$E$152,MATCH(RIGHT(L248,255),RIGHT('Disaggregation Records'!$D$69:$D$152,255),0))=0,"",INDEX('Disaggregation Records'!$E$69:$E$152,MATCH(RIGHT(L248,255),RIGHT('Disaggregation Records'!$D$69:$D$152,255),0))),"")</f>
        <v/>
      </c>
      <c r="D248" s="311" t="str">
        <f t="array" ref="D248">IFERROR(IF(INDEX('Disaggregation Records'!$F$69:$F$152,MATCH(RIGHT(L248,255),RIGHT('Disaggregation Records'!$D$69:$D$152,255),0))=0,"",INDEX('Disaggregation Records'!$F$69:$F$152,MATCH(RIGHT(L248,255),RIGHT('Disaggregation Records'!$D$69:$D$152,255),0))),"")</f>
        <v/>
      </c>
      <c r="E248" s="312"/>
      <c r="F248" s="313"/>
      <c r="G248" s="313"/>
      <c r="H248" s="313"/>
      <c r="I248" s="298"/>
      <c r="J248" s="314" t="s">
        <v>1289</v>
      </c>
      <c r="K248" s="314">
        <f t="shared" si="12"/>
        <v>80</v>
      </c>
      <c r="L248" s="314" t="str">
        <f t="shared" si="13"/>
        <v/>
      </c>
      <c r="M248" s="314" t="str">
        <f t="shared" si="14"/>
        <v/>
      </c>
      <c r="N248" s="314"/>
      <c r="O248" s="315" t="s">
        <v>2296</v>
      </c>
      <c r="P248" s="162"/>
      <c r="Q248" s="149"/>
      <c r="U248" s="271"/>
      <c r="V248" s="635"/>
      <c r="AF248" s="465"/>
      <c r="AG248" s="465"/>
      <c r="AH248" s="465"/>
      <c r="AI248" s="465"/>
      <c r="AJ248" s="465"/>
      <c r="AK248" s="465"/>
      <c r="AL248" s="465"/>
      <c r="AM248" s="465"/>
      <c r="AN248" s="465"/>
      <c r="AO248" s="465"/>
      <c r="AP248" s="465"/>
    </row>
    <row r="249" spans="1:42" ht="30.65" customHeight="1" x14ac:dyDescent="0.35">
      <c r="A249" s="310">
        <v>9</v>
      </c>
      <c r="B249" s="311" t="str">
        <f>IFERROR(VLOOKUP(A249,'Outcome Indicators - Section C'!$A$9:$V$26,19,FALSE),"")</f>
        <v/>
      </c>
      <c r="C249" s="311" t="str">
        <f t="array" ref="C249">IFERROR(IF(INDEX('Disaggregation Records'!$E$69:$E$152,MATCH(RIGHT(L249,255),RIGHT('Disaggregation Records'!$D$69:$D$152,255),0))=0,"",INDEX('Disaggregation Records'!$E$69:$E$152,MATCH(RIGHT(L249,255),RIGHT('Disaggregation Records'!$D$69:$D$152,255),0))),"")</f>
        <v/>
      </c>
      <c r="D249" s="311" t="str">
        <f t="array" ref="D249">IFERROR(IF(INDEX('Disaggregation Records'!$F$69:$F$152,MATCH(RIGHT(L249,255),RIGHT('Disaggregation Records'!$D$69:$D$152,255),0))=0,"",INDEX('Disaggregation Records'!$F$69:$F$152,MATCH(RIGHT(L249,255),RIGHT('Disaggregation Records'!$D$69:$D$152,255),0))),"")</f>
        <v/>
      </c>
      <c r="E249" s="312"/>
      <c r="F249" s="313"/>
      <c r="G249" s="313"/>
      <c r="H249" s="313"/>
      <c r="I249" s="298"/>
      <c r="J249" s="314" t="s">
        <v>1290</v>
      </c>
      <c r="K249" s="314">
        <f t="shared" si="12"/>
        <v>81</v>
      </c>
      <c r="L249" s="314" t="str">
        <f t="shared" si="13"/>
        <v/>
      </c>
      <c r="M249" s="314" t="str">
        <f t="shared" si="14"/>
        <v/>
      </c>
      <c r="N249" s="314"/>
      <c r="O249" s="315" t="s">
        <v>2297</v>
      </c>
      <c r="P249" s="162"/>
      <c r="Q249" s="149"/>
      <c r="U249" s="271"/>
      <c r="V249" s="635"/>
      <c r="AF249" s="465"/>
      <c r="AG249" s="465"/>
      <c r="AH249" s="465"/>
      <c r="AI249" s="465"/>
      <c r="AJ249" s="465"/>
      <c r="AK249" s="465"/>
      <c r="AL249" s="465"/>
      <c r="AM249" s="465"/>
      <c r="AN249" s="465"/>
      <c r="AO249" s="465"/>
      <c r="AP249" s="465"/>
    </row>
    <row r="250" spans="1:42" ht="30.65" customHeight="1" x14ac:dyDescent="0.35">
      <c r="A250" s="310">
        <v>9</v>
      </c>
      <c r="B250" s="311" t="str">
        <f>IFERROR(VLOOKUP(A250,'Outcome Indicators - Section C'!$A$9:$V$26,19,FALSE),"")</f>
        <v/>
      </c>
      <c r="C250" s="311" t="str">
        <f t="array" ref="C250">IFERROR(IF(INDEX('Disaggregation Records'!$E$69:$E$152,MATCH(RIGHT(L250,255),RIGHT('Disaggregation Records'!$D$69:$D$152,255),0))=0,"",INDEX('Disaggregation Records'!$E$69:$E$152,MATCH(RIGHT(L250,255),RIGHT('Disaggregation Records'!$D$69:$D$152,255),0))),"")</f>
        <v/>
      </c>
      <c r="D250" s="311" t="str">
        <f t="array" ref="D250">IFERROR(IF(INDEX('Disaggregation Records'!$F$69:$F$152,MATCH(RIGHT(L250,255),RIGHT('Disaggregation Records'!$D$69:$D$152,255),0))=0,"",INDEX('Disaggregation Records'!$F$69:$F$152,MATCH(RIGHT(L250,255),RIGHT('Disaggregation Records'!$D$69:$D$152,255),0))),"")</f>
        <v/>
      </c>
      <c r="E250" s="312"/>
      <c r="F250" s="313"/>
      <c r="G250" s="313"/>
      <c r="H250" s="313"/>
      <c r="I250" s="298"/>
      <c r="J250" s="314" t="s">
        <v>1290</v>
      </c>
      <c r="K250" s="314">
        <f t="shared" si="12"/>
        <v>82</v>
      </c>
      <c r="L250" s="314" t="str">
        <f t="shared" si="13"/>
        <v/>
      </c>
      <c r="M250" s="314" t="str">
        <f t="shared" si="14"/>
        <v/>
      </c>
      <c r="N250" s="314"/>
      <c r="O250" s="315" t="s">
        <v>2298</v>
      </c>
      <c r="P250" s="162"/>
      <c r="Q250" s="149"/>
      <c r="U250" s="271"/>
      <c r="V250" s="635"/>
      <c r="AF250" s="465"/>
      <c r="AG250" s="465"/>
      <c r="AH250" s="465"/>
      <c r="AI250" s="465"/>
      <c r="AJ250" s="465"/>
      <c r="AK250" s="465"/>
      <c r="AL250" s="465"/>
      <c r="AM250" s="465"/>
      <c r="AN250" s="465"/>
      <c r="AO250" s="465"/>
      <c r="AP250" s="465"/>
    </row>
    <row r="251" spans="1:42" ht="30.65" customHeight="1" x14ac:dyDescent="0.35">
      <c r="A251" s="310">
        <v>9</v>
      </c>
      <c r="B251" s="311" t="str">
        <f>IFERROR(VLOOKUP(A251,'Outcome Indicators - Section C'!$A$9:$V$26,19,FALSE),"")</f>
        <v/>
      </c>
      <c r="C251" s="311" t="str">
        <f t="array" ref="C251">IFERROR(IF(INDEX('Disaggregation Records'!$E$69:$E$152,MATCH(RIGHT(L251,255),RIGHT('Disaggregation Records'!$D$69:$D$152,255),0))=0,"",INDEX('Disaggregation Records'!$E$69:$E$152,MATCH(RIGHT(L251,255),RIGHT('Disaggregation Records'!$D$69:$D$152,255),0))),"")</f>
        <v/>
      </c>
      <c r="D251" s="311" t="str">
        <f t="array" ref="D251">IFERROR(IF(INDEX('Disaggregation Records'!$F$69:$F$152,MATCH(RIGHT(L251,255),RIGHT('Disaggregation Records'!$D$69:$D$152,255),0))=0,"",INDEX('Disaggregation Records'!$F$69:$F$152,MATCH(RIGHT(L251,255),RIGHT('Disaggregation Records'!$D$69:$D$152,255),0))),"")</f>
        <v/>
      </c>
      <c r="E251" s="312"/>
      <c r="F251" s="313"/>
      <c r="G251" s="313"/>
      <c r="H251" s="313"/>
      <c r="I251" s="298"/>
      <c r="J251" s="314" t="s">
        <v>1290</v>
      </c>
      <c r="K251" s="314">
        <f t="shared" si="12"/>
        <v>83</v>
      </c>
      <c r="L251" s="314" t="str">
        <f t="shared" si="13"/>
        <v/>
      </c>
      <c r="M251" s="314" t="str">
        <f t="shared" si="14"/>
        <v/>
      </c>
      <c r="N251" s="314"/>
      <c r="O251" s="315" t="s">
        <v>2299</v>
      </c>
      <c r="P251" s="162"/>
      <c r="Q251" s="149"/>
      <c r="U251" s="271"/>
      <c r="V251" s="635"/>
      <c r="AF251" s="465"/>
      <c r="AG251" s="465"/>
      <c r="AH251" s="465"/>
      <c r="AI251" s="465"/>
      <c r="AJ251" s="465"/>
      <c r="AK251" s="465"/>
      <c r="AL251" s="465"/>
      <c r="AM251" s="465"/>
      <c r="AN251" s="465"/>
      <c r="AO251" s="465"/>
      <c r="AP251" s="465"/>
    </row>
    <row r="252" spans="1:42" ht="30.65" customHeight="1" x14ac:dyDescent="0.35">
      <c r="A252" s="310">
        <v>9</v>
      </c>
      <c r="B252" s="311" t="str">
        <f>IFERROR(VLOOKUP(A252,'Outcome Indicators - Section C'!$A$9:$V$26,19,FALSE),"")</f>
        <v/>
      </c>
      <c r="C252" s="311" t="str">
        <f t="array" ref="C252">IFERROR(IF(INDEX('Disaggregation Records'!$E$69:$E$152,MATCH(RIGHT(L252,255),RIGHT('Disaggregation Records'!$D$69:$D$152,255),0))=0,"",INDEX('Disaggregation Records'!$E$69:$E$152,MATCH(RIGHT(L252,255),RIGHT('Disaggregation Records'!$D$69:$D$152,255),0))),"")</f>
        <v/>
      </c>
      <c r="D252" s="311" t="str">
        <f t="array" ref="D252">IFERROR(IF(INDEX('Disaggregation Records'!$F$69:$F$152,MATCH(RIGHT(L252,255),RIGHT('Disaggregation Records'!$D$69:$D$152,255),0))=0,"",INDEX('Disaggregation Records'!$F$69:$F$152,MATCH(RIGHT(L252,255),RIGHT('Disaggregation Records'!$D$69:$D$152,255),0))),"")</f>
        <v/>
      </c>
      <c r="E252" s="312"/>
      <c r="F252" s="313"/>
      <c r="G252" s="313"/>
      <c r="H252" s="313"/>
      <c r="I252" s="298"/>
      <c r="J252" s="314" t="s">
        <v>1290</v>
      </c>
      <c r="K252" s="314">
        <f t="shared" si="12"/>
        <v>84</v>
      </c>
      <c r="L252" s="314" t="str">
        <f t="shared" si="13"/>
        <v/>
      </c>
      <c r="M252" s="314" t="str">
        <f t="shared" si="14"/>
        <v/>
      </c>
      <c r="N252" s="314"/>
      <c r="O252" s="315" t="s">
        <v>2300</v>
      </c>
      <c r="P252" s="162"/>
      <c r="Q252" s="149"/>
      <c r="U252" s="271"/>
      <c r="V252" s="635"/>
      <c r="AF252" s="465"/>
      <c r="AG252" s="465"/>
      <c r="AH252" s="465"/>
      <c r="AI252" s="465"/>
      <c r="AJ252" s="465"/>
      <c r="AK252" s="465"/>
      <c r="AL252" s="465"/>
      <c r="AM252" s="465"/>
      <c r="AN252" s="465"/>
      <c r="AO252" s="465"/>
      <c r="AP252" s="465"/>
    </row>
    <row r="253" spans="1:42" ht="30.65" customHeight="1" x14ac:dyDescent="0.35">
      <c r="A253" s="310">
        <v>9</v>
      </c>
      <c r="B253" s="311" t="str">
        <f>IFERROR(VLOOKUP(A253,'Outcome Indicators - Section C'!$A$9:$V$26,19,FALSE),"")</f>
        <v/>
      </c>
      <c r="C253" s="311" t="str">
        <f t="array" ref="C253">IFERROR(IF(INDEX('Disaggregation Records'!$E$69:$E$152,MATCH(RIGHT(L253,255),RIGHT('Disaggregation Records'!$D$69:$D$152,255),0))=0,"",INDEX('Disaggregation Records'!$E$69:$E$152,MATCH(RIGHT(L253,255),RIGHT('Disaggregation Records'!$D$69:$D$152,255),0))),"")</f>
        <v/>
      </c>
      <c r="D253" s="311" t="str">
        <f t="array" ref="D253">IFERROR(IF(INDEX('Disaggregation Records'!$F$69:$F$152,MATCH(RIGHT(L253,255),RIGHT('Disaggregation Records'!$D$69:$D$152,255),0))=0,"",INDEX('Disaggregation Records'!$F$69:$F$152,MATCH(RIGHT(L253,255),RIGHT('Disaggregation Records'!$D$69:$D$152,255),0))),"")</f>
        <v/>
      </c>
      <c r="E253" s="312"/>
      <c r="F253" s="313"/>
      <c r="G253" s="313"/>
      <c r="H253" s="313"/>
      <c r="I253" s="298"/>
      <c r="J253" s="314" t="s">
        <v>1290</v>
      </c>
      <c r="K253" s="314">
        <f t="shared" si="12"/>
        <v>85</v>
      </c>
      <c r="L253" s="314" t="str">
        <f t="shared" si="13"/>
        <v/>
      </c>
      <c r="M253" s="314" t="str">
        <f t="shared" si="14"/>
        <v/>
      </c>
      <c r="N253" s="314"/>
      <c r="O253" s="315" t="s">
        <v>2301</v>
      </c>
      <c r="P253" s="162"/>
      <c r="Q253" s="149"/>
      <c r="U253" s="271"/>
      <c r="V253" s="635"/>
      <c r="AF253" s="465"/>
      <c r="AG253" s="465"/>
      <c r="AH253" s="465"/>
      <c r="AI253" s="465"/>
      <c r="AJ253" s="465"/>
      <c r="AK253" s="465"/>
      <c r="AL253" s="465"/>
      <c r="AM253" s="465"/>
      <c r="AN253" s="465"/>
      <c r="AO253" s="465"/>
      <c r="AP253" s="465"/>
    </row>
    <row r="254" spans="1:42" ht="30.65" customHeight="1" x14ac:dyDescent="0.35">
      <c r="A254" s="310">
        <v>9</v>
      </c>
      <c r="B254" s="311" t="str">
        <f>IFERROR(VLOOKUP(A254,'Outcome Indicators - Section C'!$A$9:$V$26,19,FALSE),"")</f>
        <v/>
      </c>
      <c r="C254" s="311" t="str">
        <f t="array" ref="C254">IFERROR(IF(INDEX('Disaggregation Records'!$E$69:$E$152,MATCH(RIGHT(L254,255),RIGHT('Disaggregation Records'!$D$69:$D$152,255),0))=0,"",INDEX('Disaggregation Records'!$E$69:$E$152,MATCH(RIGHT(L254,255),RIGHT('Disaggregation Records'!$D$69:$D$152,255),0))),"")</f>
        <v/>
      </c>
      <c r="D254" s="311" t="str">
        <f t="array" ref="D254">IFERROR(IF(INDEX('Disaggregation Records'!$F$69:$F$152,MATCH(RIGHT(L254,255),RIGHT('Disaggregation Records'!$D$69:$D$152,255),0))=0,"",INDEX('Disaggregation Records'!$F$69:$F$152,MATCH(RIGHT(L254,255),RIGHT('Disaggregation Records'!$D$69:$D$152,255),0))),"")</f>
        <v/>
      </c>
      <c r="E254" s="312"/>
      <c r="F254" s="313"/>
      <c r="G254" s="313"/>
      <c r="H254" s="313"/>
      <c r="I254" s="298"/>
      <c r="J254" s="314" t="s">
        <v>1290</v>
      </c>
      <c r="K254" s="314">
        <f t="shared" si="12"/>
        <v>86</v>
      </c>
      <c r="L254" s="314" t="str">
        <f t="shared" si="13"/>
        <v/>
      </c>
      <c r="M254" s="314" t="str">
        <f t="shared" si="14"/>
        <v/>
      </c>
      <c r="N254" s="314"/>
      <c r="O254" s="315" t="s">
        <v>2302</v>
      </c>
      <c r="P254" s="162"/>
      <c r="Q254" s="149"/>
      <c r="U254" s="271"/>
      <c r="V254" s="635"/>
      <c r="AF254" s="465"/>
      <c r="AG254" s="465"/>
      <c r="AH254" s="465"/>
      <c r="AI254" s="465"/>
      <c r="AJ254" s="465"/>
      <c r="AK254" s="465"/>
      <c r="AL254" s="465"/>
      <c r="AM254" s="465"/>
      <c r="AN254" s="465"/>
      <c r="AO254" s="465"/>
      <c r="AP254" s="465"/>
    </row>
    <row r="255" spans="1:42" ht="30.65" customHeight="1" x14ac:dyDescent="0.35">
      <c r="A255" s="310">
        <v>9</v>
      </c>
      <c r="B255" s="311" t="str">
        <f>IFERROR(VLOOKUP(A255,'Outcome Indicators - Section C'!$A$9:$V$26,19,FALSE),"")</f>
        <v/>
      </c>
      <c r="C255" s="311" t="str">
        <f t="array" ref="C255">IFERROR(IF(INDEX('Disaggregation Records'!$E$69:$E$152,MATCH(RIGHT(L255,255),RIGHT('Disaggregation Records'!$D$69:$D$152,255),0))=0,"",INDEX('Disaggregation Records'!$E$69:$E$152,MATCH(RIGHT(L255,255),RIGHT('Disaggregation Records'!$D$69:$D$152,255),0))),"")</f>
        <v/>
      </c>
      <c r="D255" s="311" t="str">
        <f t="array" ref="D255">IFERROR(IF(INDEX('Disaggregation Records'!$F$69:$F$152,MATCH(RIGHT(L255,255),RIGHT('Disaggregation Records'!$D$69:$D$152,255),0))=0,"",INDEX('Disaggregation Records'!$F$69:$F$152,MATCH(RIGHT(L255,255),RIGHT('Disaggregation Records'!$D$69:$D$152,255),0))),"")</f>
        <v/>
      </c>
      <c r="E255" s="312"/>
      <c r="F255" s="313"/>
      <c r="G255" s="313"/>
      <c r="H255" s="313"/>
      <c r="I255" s="298"/>
      <c r="J255" s="314" t="s">
        <v>1290</v>
      </c>
      <c r="K255" s="314">
        <f t="shared" si="12"/>
        <v>87</v>
      </c>
      <c r="L255" s="314" t="str">
        <f t="shared" si="13"/>
        <v/>
      </c>
      <c r="M255" s="314" t="str">
        <f t="shared" si="14"/>
        <v/>
      </c>
      <c r="N255" s="314"/>
      <c r="O255" s="315" t="s">
        <v>2303</v>
      </c>
      <c r="P255" s="162"/>
      <c r="Q255" s="149"/>
      <c r="U255" s="271"/>
      <c r="V255" s="635"/>
      <c r="AF255" s="465"/>
      <c r="AG255" s="465"/>
      <c r="AH255" s="465"/>
      <c r="AI255" s="465"/>
      <c r="AJ255" s="465"/>
      <c r="AK255" s="465"/>
      <c r="AL255" s="465"/>
      <c r="AM255" s="465"/>
      <c r="AN255" s="465"/>
      <c r="AO255" s="465"/>
      <c r="AP255" s="465"/>
    </row>
    <row r="256" spans="1:42" ht="30.65" customHeight="1" x14ac:dyDescent="0.35">
      <c r="A256" s="310">
        <v>9</v>
      </c>
      <c r="B256" s="311" t="str">
        <f>IFERROR(VLOOKUP(A256,'Outcome Indicators - Section C'!$A$9:$V$26,19,FALSE),"")</f>
        <v/>
      </c>
      <c r="C256" s="311" t="str">
        <f t="array" ref="C256">IFERROR(IF(INDEX('Disaggregation Records'!$E$69:$E$152,MATCH(RIGHT(L256,255),RIGHT('Disaggregation Records'!$D$69:$D$152,255),0))=0,"",INDEX('Disaggregation Records'!$E$69:$E$152,MATCH(RIGHT(L256,255),RIGHT('Disaggregation Records'!$D$69:$D$152,255),0))),"")</f>
        <v/>
      </c>
      <c r="D256" s="311" t="str">
        <f t="array" ref="D256">IFERROR(IF(INDEX('Disaggregation Records'!$F$69:$F$152,MATCH(RIGHT(L256,255),RIGHT('Disaggregation Records'!$D$69:$D$152,255),0))=0,"",INDEX('Disaggregation Records'!$F$69:$F$152,MATCH(RIGHT(L256,255),RIGHT('Disaggregation Records'!$D$69:$D$152,255),0))),"")</f>
        <v/>
      </c>
      <c r="E256" s="312"/>
      <c r="F256" s="313"/>
      <c r="G256" s="313"/>
      <c r="H256" s="313"/>
      <c r="I256" s="298"/>
      <c r="J256" s="314" t="s">
        <v>1290</v>
      </c>
      <c r="K256" s="314">
        <f t="shared" si="12"/>
        <v>88</v>
      </c>
      <c r="L256" s="314" t="str">
        <f t="shared" si="13"/>
        <v/>
      </c>
      <c r="M256" s="314" t="str">
        <f t="shared" si="14"/>
        <v/>
      </c>
      <c r="N256" s="314"/>
      <c r="O256" s="315" t="s">
        <v>2304</v>
      </c>
      <c r="P256" s="162"/>
      <c r="Q256" s="149"/>
      <c r="U256" s="271"/>
      <c r="V256" s="635"/>
      <c r="AF256" s="465"/>
      <c r="AG256" s="465"/>
      <c r="AH256" s="465"/>
      <c r="AI256" s="465"/>
      <c r="AJ256" s="465"/>
      <c r="AK256" s="465"/>
      <c r="AL256" s="465"/>
      <c r="AM256" s="465"/>
      <c r="AN256" s="465"/>
      <c r="AO256" s="465"/>
      <c r="AP256" s="465"/>
    </row>
    <row r="257" spans="1:42" ht="30.65" customHeight="1" x14ac:dyDescent="0.35">
      <c r="A257" s="310">
        <v>9</v>
      </c>
      <c r="B257" s="311" t="str">
        <f>IFERROR(VLOOKUP(A257,'Outcome Indicators - Section C'!$A$9:$V$26,19,FALSE),"")</f>
        <v/>
      </c>
      <c r="C257" s="311" t="str">
        <f t="array" ref="C257">IFERROR(IF(INDEX('Disaggregation Records'!$E$69:$E$152,MATCH(RIGHT(L257,255),RIGHT('Disaggregation Records'!$D$69:$D$152,255),0))=0,"",INDEX('Disaggregation Records'!$E$69:$E$152,MATCH(RIGHT(L257,255),RIGHT('Disaggregation Records'!$D$69:$D$152,255),0))),"")</f>
        <v/>
      </c>
      <c r="D257" s="311" t="str">
        <f t="array" ref="D257">IFERROR(IF(INDEX('Disaggregation Records'!$F$69:$F$152,MATCH(RIGHT(L257,255),RIGHT('Disaggregation Records'!$D$69:$D$152,255),0))=0,"",INDEX('Disaggregation Records'!$F$69:$F$152,MATCH(RIGHT(L257,255),RIGHT('Disaggregation Records'!$D$69:$D$152,255),0))),"")</f>
        <v/>
      </c>
      <c r="E257" s="312"/>
      <c r="F257" s="313"/>
      <c r="G257" s="313"/>
      <c r="H257" s="313"/>
      <c r="I257" s="298"/>
      <c r="J257" s="314" t="s">
        <v>1290</v>
      </c>
      <c r="K257" s="314">
        <f t="shared" si="12"/>
        <v>89</v>
      </c>
      <c r="L257" s="314" t="str">
        <f t="shared" si="13"/>
        <v/>
      </c>
      <c r="M257" s="314" t="str">
        <f t="shared" si="14"/>
        <v/>
      </c>
      <c r="N257" s="314"/>
      <c r="O257" s="315" t="s">
        <v>2305</v>
      </c>
      <c r="P257" s="162"/>
      <c r="Q257" s="149"/>
      <c r="U257" s="271"/>
      <c r="V257" s="635"/>
      <c r="AF257" s="465"/>
      <c r="AG257" s="465"/>
      <c r="AH257" s="465"/>
      <c r="AI257" s="465"/>
      <c r="AJ257" s="465"/>
      <c r="AK257" s="465"/>
      <c r="AL257" s="465"/>
      <c r="AM257" s="465"/>
      <c r="AN257" s="465"/>
      <c r="AO257" s="465"/>
      <c r="AP257" s="465"/>
    </row>
    <row r="258" spans="1:42" ht="30.65" customHeight="1" x14ac:dyDescent="0.35">
      <c r="A258" s="310">
        <v>9</v>
      </c>
      <c r="B258" s="311" t="str">
        <f>IFERROR(VLOOKUP(A258,'Outcome Indicators - Section C'!$A$9:$V$26,19,FALSE),"")</f>
        <v/>
      </c>
      <c r="C258" s="311" t="str">
        <f t="array" ref="C258">IFERROR(IF(INDEX('Disaggregation Records'!$E$69:$E$152,MATCH(RIGHT(L258,255),RIGHT('Disaggregation Records'!$D$69:$D$152,255),0))=0,"",INDEX('Disaggregation Records'!$E$69:$E$152,MATCH(RIGHT(L258,255),RIGHT('Disaggregation Records'!$D$69:$D$152,255),0))),"")</f>
        <v/>
      </c>
      <c r="D258" s="311" t="str">
        <f t="array" ref="D258">IFERROR(IF(INDEX('Disaggregation Records'!$F$69:$F$152,MATCH(RIGHT(L258,255),RIGHT('Disaggregation Records'!$D$69:$D$152,255),0))=0,"",INDEX('Disaggregation Records'!$F$69:$F$152,MATCH(RIGHT(L258,255),RIGHT('Disaggregation Records'!$D$69:$D$152,255),0))),"")</f>
        <v/>
      </c>
      <c r="E258" s="312"/>
      <c r="F258" s="313"/>
      <c r="G258" s="313"/>
      <c r="H258" s="313"/>
      <c r="I258" s="298"/>
      <c r="J258" s="314" t="s">
        <v>1290</v>
      </c>
      <c r="K258" s="314">
        <f t="shared" si="12"/>
        <v>90</v>
      </c>
      <c r="L258" s="314" t="str">
        <f t="shared" si="13"/>
        <v/>
      </c>
      <c r="M258" s="314" t="str">
        <f t="shared" si="14"/>
        <v/>
      </c>
      <c r="N258" s="314"/>
      <c r="O258" s="315" t="s">
        <v>2306</v>
      </c>
      <c r="P258" s="162"/>
      <c r="Q258" s="149"/>
      <c r="U258" s="271"/>
      <c r="V258" s="635"/>
      <c r="AF258" s="465"/>
      <c r="AG258" s="465"/>
      <c r="AH258" s="465"/>
      <c r="AI258" s="465"/>
      <c r="AJ258" s="465"/>
      <c r="AK258" s="465"/>
      <c r="AL258" s="465"/>
      <c r="AM258" s="465"/>
      <c r="AN258" s="465"/>
      <c r="AO258" s="465"/>
      <c r="AP258" s="465"/>
    </row>
    <row r="259" spans="1:42" ht="30.65" customHeight="1" x14ac:dyDescent="0.35">
      <c r="A259" s="310">
        <v>10</v>
      </c>
      <c r="B259" s="311" t="str">
        <f>IFERROR(VLOOKUP(A259,'Outcome Indicators - Section C'!$A$9:$V$26,19,FALSE),"")</f>
        <v/>
      </c>
      <c r="C259" s="311" t="str">
        <f t="array" ref="C259">IFERROR(IF(INDEX('Disaggregation Records'!$E$69:$E$152,MATCH(RIGHT(L259,255),RIGHT('Disaggregation Records'!$D$69:$D$152,255),0))=0,"",INDEX('Disaggregation Records'!$E$69:$E$152,MATCH(RIGHT(L259,255),RIGHT('Disaggregation Records'!$D$69:$D$152,255),0))),"")</f>
        <v/>
      </c>
      <c r="D259" s="311" t="str">
        <f t="array" ref="D259">IFERROR(IF(INDEX('Disaggregation Records'!$F$69:$F$152,MATCH(RIGHT(L259,255),RIGHT('Disaggregation Records'!$D$69:$D$152,255),0))=0,"",INDEX('Disaggregation Records'!$F$69:$F$152,MATCH(RIGHT(L259,255),RIGHT('Disaggregation Records'!$D$69:$D$152,255),0))),"")</f>
        <v/>
      </c>
      <c r="E259" s="312"/>
      <c r="F259" s="313"/>
      <c r="G259" s="313"/>
      <c r="H259" s="313"/>
      <c r="I259" s="298"/>
      <c r="J259" s="314" t="s">
        <v>1291</v>
      </c>
      <c r="K259" s="314">
        <f t="shared" si="12"/>
        <v>91</v>
      </c>
      <c r="L259" s="314" t="str">
        <f t="shared" si="13"/>
        <v/>
      </c>
      <c r="M259" s="314" t="str">
        <f t="shared" si="14"/>
        <v/>
      </c>
      <c r="N259" s="314"/>
      <c r="O259" s="315" t="s">
        <v>2307</v>
      </c>
      <c r="P259" s="162"/>
      <c r="Q259" s="149"/>
      <c r="U259" s="271"/>
      <c r="V259" s="635"/>
      <c r="AF259" s="465"/>
      <c r="AG259" s="465"/>
      <c r="AH259" s="465"/>
      <c r="AI259" s="465"/>
      <c r="AJ259" s="465"/>
      <c r="AK259" s="465"/>
      <c r="AL259" s="465"/>
      <c r="AM259" s="465"/>
      <c r="AN259" s="465"/>
      <c r="AO259" s="465"/>
      <c r="AP259" s="465"/>
    </row>
    <row r="260" spans="1:42" ht="30.65" customHeight="1" x14ac:dyDescent="0.35">
      <c r="A260" s="310">
        <v>10</v>
      </c>
      <c r="B260" s="311" t="str">
        <f>IFERROR(VLOOKUP(A260,'Outcome Indicators - Section C'!$A$9:$V$26,19,FALSE),"")</f>
        <v/>
      </c>
      <c r="C260" s="311" t="str">
        <f t="array" ref="C260">IFERROR(IF(INDEX('Disaggregation Records'!$E$69:$E$152,MATCH(RIGHT(L260,255),RIGHT('Disaggregation Records'!$D$69:$D$152,255),0))=0,"",INDEX('Disaggregation Records'!$E$69:$E$152,MATCH(RIGHT(L260,255),RIGHT('Disaggregation Records'!$D$69:$D$152,255),0))),"")</f>
        <v/>
      </c>
      <c r="D260" s="311" t="str">
        <f t="array" ref="D260">IFERROR(IF(INDEX('Disaggregation Records'!$F$69:$F$152,MATCH(RIGHT(L260,255),RIGHT('Disaggregation Records'!$D$69:$D$152,255),0))=0,"",INDEX('Disaggregation Records'!$F$69:$F$152,MATCH(RIGHT(L260,255),RIGHT('Disaggregation Records'!$D$69:$D$152,255),0))),"")</f>
        <v/>
      </c>
      <c r="E260" s="312"/>
      <c r="F260" s="313"/>
      <c r="G260" s="313"/>
      <c r="H260" s="313"/>
      <c r="I260" s="298"/>
      <c r="J260" s="314" t="s">
        <v>1291</v>
      </c>
      <c r="K260" s="314">
        <f t="shared" si="12"/>
        <v>92</v>
      </c>
      <c r="L260" s="314" t="str">
        <f t="shared" si="13"/>
        <v/>
      </c>
      <c r="M260" s="314" t="str">
        <f t="shared" si="14"/>
        <v/>
      </c>
      <c r="N260" s="314"/>
      <c r="O260" s="315" t="s">
        <v>2308</v>
      </c>
      <c r="P260" s="162"/>
      <c r="Q260" s="149"/>
      <c r="U260" s="271"/>
      <c r="V260" s="635"/>
      <c r="AF260" s="465"/>
      <c r="AG260" s="465"/>
      <c r="AH260" s="465"/>
      <c r="AI260" s="465"/>
      <c r="AJ260" s="465"/>
      <c r="AK260" s="465"/>
      <c r="AL260" s="465"/>
      <c r="AM260" s="465"/>
      <c r="AN260" s="465"/>
      <c r="AO260" s="465"/>
      <c r="AP260" s="465"/>
    </row>
    <row r="261" spans="1:42" ht="30.65" customHeight="1" x14ac:dyDescent="0.35">
      <c r="A261" s="310">
        <v>10</v>
      </c>
      <c r="B261" s="311" t="str">
        <f>IFERROR(VLOOKUP(A261,'Outcome Indicators - Section C'!$A$9:$V$26,19,FALSE),"")</f>
        <v/>
      </c>
      <c r="C261" s="311" t="str">
        <f t="array" ref="C261">IFERROR(IF(INDEX('Disaggregation Records'!$E$69:$E$152,MATCH(RIGHT(L261,255),RIGHT('Disaggregation Records'!$D$69:$D$152,255),0))=0,"",INDEX('Disaggregation Records'!$E$69:$E$152,MATCH(RIGHT(L261,255),RIGHT('Disaggregation Records'!$D$69:$D$152,255),0))),"")</f>
        <v/>
      </c>
      <c r="D261" s="311" t="str">
        <f t="array" ref="D261">IFERROR(IF(INDEX('Disaggregation Records'!$F$69:$F$152,MATCH(RIGHT(L261,255),RIGHT('Disaggregation Records'!$D$69:$D$152,255),0))=0,"",INDEX('Disaggregation Records'!$F$69:$F$152,MATCH(RIGHT(L261,255),RIGHT('Disaggregation Records'!$D$69:$D$152,255),0))),"")</f>
        <v/>
      </c>
      <c r="E261" s="312"/>
      <c r="F261" s="313"/>
      <c r="G261" s="313"/>
      <c r="H261" s="313"/>
      <c r="I261" s="298"/>
      <c r="J261" s="314" t="s">
        <v>1291</v>
      </c>
      <c r="K261" s="314">
        <f t="shared" si="12"/>
        <v>93</v>
      </c>
      <c r="L261" s="314" t="str">
        <f t="shared" si="13"/>
        <v/>
      </c>
      <c r="M261" s="314" t="str">
        <f t="shared" si="14"/>
        <v/>
      </c>
      <c r="N261" s="314"/>
      <c r="O261" s="315" t="s">
        <v>2309</v>
      </c>
      <c r="P261" s="162"/>
      <c r="Q261" s="149"/>
      <c r="U261" s="271"/>
      <c r="V261" s="635"/>
      <c r="AF261" s="465"/>
      <c r="AG261" s="465"/>
      <c r="AH261" s="465"/>
      <c r="AI261" s="465"/>
      <c r="AJ261" s="465"/>
      <c r="AK261" s="465"/>
      <c r="AL261" s="465"/>
      <c r="AM261" s="465"/>
      <c r="AN261" s="465"/>
      <c r="AO261" s="465"/>
      <c r="AP261" s="465"/>
    </row>
    <row r="262" spans="1:42" ht="30.65" customHeight="1" x14ac:dyDescent="0.35">
      <c r="A262" s="310">
        <v>10</v>
      </c>
      <c r="B262" s="311" t="str">
        <f>IFERROR(VLOOKUP(A262,'Outcome Indicators - Section C'!$A$9:$V$26,19,FALSE),"")</f>
        <v/>
      </c>
      <c r="C262" s="311" t="str">
        <f t="array" ref="C262">IFERROR(IF(INDEX('Disaggregation Records'!$E$69:$E$152,MATCH(RIGHT(L262,255),RIGHT('Disaggregation Records'!$D$69:$D$152,255),0))=0,"",INDEX('Disaggregation Records'!$E$69:$E$152,MATCH(RIGHT(L262,255),RIGHT('Disaggregation Records'!$D$69:$D$152,255),0))),"")</f>
        <v/>
      </c>
      <c r="D262" s="311" t="str">
        <f t="array" ref="D262">IFERROR(IF(INDEX('Disaggregation Records'!$F$69:$F$152,MATCH(RIGHT(L262,255),RIGHT('Disaggregation Records'!$D$69:$D$152,255),0))=0,"",INDEX('Disaggregation Records'!$F$69:$F$152,MATCH(RIGHT(L262,255),RIGHT('Disaggregation Records'!$D$69:$D$152,255),0))),"")</f>
        <v/>
      </c>
      <c r="E262" s="312"/>
      <c r="F262" s="313"/>
      <c r="G262" s="313"/>
      <c r="H262" s="313"/>
      <c r="I262" s="298"/>
      <c r="J262" s="314" t="s">
        <v>1291</v>
      </c>
      <c r="K262" s="314">
        <f t="shared" si="12"/>
        <v>94</v>
      </c>
      <c r="L262" s="314" t="str">
        <f t="shared" si="13"/>
        <v/>
      </c>
      <c r="M262" s="314" t="str">
        <f t="shared" si="14"/>
        <v/>
      </c>
      <c r="N262" s="314"/>
      <c r="O262" s="315" t="s">
        <v>2310</v>
      </c>
      <c r="P262" s="162"/>
      <c r="Q262" s="149"/>
      <c r="U262" s="271"/>
      <c r="V262" s="635"/>
      <c r="AF262" s="465"/>
      <c r="AG262" s="465"/>
      <c r="AH262" s="465"/>
      <c r="AI262" s="465"/>
      <c r="AJ262" s="465"/>
      <c r="AK262" s="465"/>
      <c r="AL262" s="465"/>
      <c r="AM262" s="465"/>
      <c r="AN262" s="465"/>
      <c r="AO262" s="465"/>
      <c r="AP262" s="465"/>
    </row>
    <row r="263" spans="1:42" ht="30.65" customHeight="1" x14ac:dyDescent="0.35">
      <c r="A263" s="310">
        <v>10</v>
      </c>
      <c r="B263" s="311" t="str">
        <f>IFERROR(VLOOKUP(A263,'Outcome Indicators - Section C'!$A$9:$V$26,19,FALSE),"")</f>
        <v/>
      </c>
      <c r="C263" s="311" t="str">
        <f t="array" ref="C263">IFERROR(IF(INDEX('Disaggregation Records'!$E$69:$E$152,MATCH(RIGHT(L263,255),RIGHT('Disaggregation Records'!$D$69:$D$152,255),0))=0,"",INDEX('Disaggregation Records'!$E$69:$E$152,MATCH(RIGHT(L263,255),RIGHT('Disaggregation Records'!$D$69:$D$152,255),0))),"")</f>
        <v/>
      </c>
      <c r="D263" s="311" t="str">
        <f t="array" ref="D263">IFERROR(IF(INDEX('Disaggregation Records'!$F$69:$F$152,MATCH(RIGHT(L263,255),RIGHT('Disaggregation Records'!$D$69:$D$152,255),0))=0,"",INDEX('Disaggregation Records'!$F$69:$F$152,MATCH(RIGHT(L263,255),RIGHT('Disaggregation Records'!$D$69:$D$152,255),0))),"")</f>
        <v/>
      </c>
      <c r="E263" s="312"/>
      <c r="F263" s="313"/>
      <c r="G263" s="313"/>
      <c r="H263" s="313"/>
      <c r="I263" s="298"/>
      <c r="J263" s="314" t="s">
        <v>1291</v>
      </c>
      <c r="K263" s="314">
        <f t="shared" si="12"/>
        <v>95</v>
      </c>
      <c r="L263" s="314" t="str">
        <f t="shared" si="13"/>
        <v/>
      </c>
      <c r="M263" s="314" t="str">
        <f t="shared" si="14"/>
        <v/>
      </c>
      <c r="N263" s="314"/>
      <c r="O263" s="315" t="s">
        <v>2311</v>
      </c>
      <c r="P263" s="162"/>
      <c r="Q263" s="149"/>
      <c r="U263" s="271"/>
      <c r="V263" s="635"/>
      <c r="AF263" s="465"/>
      <c r="AG263" s="465"/>
      <c r="AH263" s="465"/>
      <c r="AI263" s="465"/>
      <c r="AJ263" s="465"/>
      <c r="AK263" s="465"/>
      <c r="AL263" s="465"/>
      <c r="AM263" s="465"/>
      <c r="AN263" s="465"/>
      <c r="AO263" s="465"/>
      <c r="AP263" s="465"/>
    </row>
    <row r="264" spans="1:42" ht="30.65" customHeight="1" x14ac:dyDescent="0.35">
      <c r="A264" s="310">
        <v>10</v>
      </c>
      <c r="B264" s="311" t="str">
        <f>IFERROR(VLOOKUP(A264,'Outcome Indicators - Section C'!$A$9:$V$26,19,FALSE),"")</f>
        <v/>
      </c>
      <c r="C264" s="311" t="str">
        <f t="array" ref="C264">IFERROR(IF(INDEX('Disaggregation Records'!$E$69:$E$152,MATCH(RIGHT(L264,255),RIGHT('Disaggregation Records'!$D$69:$D$152,255),0))=0,"",INDEX('Disaggregation Records'!$E$69:$E$152,MATCH(RIGHT(L264,255),RIGHT('Disaggregation Records'!$D$69:$D$152,255),0))),"")</f>
        <v/>
      </c>
      <c r="D264" s="311" t="str">
        <f t="array" ref="D264">IFERROR(IF(INDEX('Disaggregation Records'!$F$69:$F$152,MATCH(RIGHT(L264,255),RIGHT('Disaggregation Records'!$D$69:$D$152,255),0))=0,"",INDEX('Disaggregation Records'!$F$69:$F$152,MATCH(RIGHT(L264,255),RIGHT('Disaggregation Records'!$D$69:$D$152,255),0))),"")</f>
        <v/>
      </c>
      <c r="E264" s="312"/>
      <c r="F264" s="313"/>
      <c r="G264" s="313"/>
      <c r="H264" s="313"/>
      <c r="I264" s="298"/>
      <c r="J264" s="314" t="s">
        <v>1291</v>
      </c>
      <c r="K264" s="314">
        <f t="shared" si="12"/>
        <v>96</v>
      </c>
      <c r="L264" s="314" t="str">
        <f t="shared" si="13"/>
        <v/>
      </c>
      <c r="M264" s="314" t="str">
        <f t="shared" si="14"/>
        <v/>
      </c>
      <c r="N264" s="314"/>
      <c r="O264" s="315" t="s">
        <v>2312</v>
      </c>
      <c r="P264" s="162"/>
      <c r="Q264" s="149"/>
      <c r="U264" s="271"/>
      <c r="V264" s="635"/>
      <c r="AF264" s="465"/>
      <c r="AG264" s="465"/>
      <c r="AH264" s="465"/>
      <c r="AI264" s="465"/>
      <c r="AJ264" s="465"/>
      <c r="AK264" s="465"/>
      <c r="AL264" s="465"/>
      <c r="AM264" s="465"/>
      <c r="AN264" s="465"/>
      <c r="AO264" s="465"/>
      <c r="AP264" s="465"/>
    </row>
    <row r="265" spans="1:42" ht="30.65" customHeight="1" x14ac:dyDescent="0.35">
      <c r="A265" s="310">
        <v>10</v>
      </c>
      <c r="B265" s="311" t="str">
        <f>IFERROR(VLOOKUP(A265,'Outcome Indicators - Section C'!$A$9:$V$26,19,FALSE),"")</f>
        <v/>
      </c>
      <c r="C265" s="311" t="str">
        <f t="array" ref="C265">IFERROR(IF(INDEX('Disaggregation Records'!$E$69:$E$152,MATCH(RIGHT(L265,255),RIGHT('Disaggregation Records'!$D$69:$D$152,255),0))=0,"",INDEX('Disaggregation Records'!$E$69:$E$152,MATCH(RIGHT(L265,255),RIGHT('Disaggregation Records'!$D$69:$D$152,255),0))),"")</f>
        <v/>
      </c>
      <c r="D265" s="311" t="str">
        <f t="array" ref="D265">IFERROR(IF(INDEX('Disaggregation Records'!$F$69:$F$152,MATCH(RIGHT(L265,255),RIGHT('Disaggregation Records'!$D$69:$D$152,255),0))=0,"",INDEX('Disaggregation Records'!$F$69:$F$152,MATCH(RIGHT(L265,255),RIGHT('Disaggregation Records'!$D$69:$D$152,255),0))),"")</f>
        <v/>
      </c>
      <c r="E265" s="312"/>
      <c r="F265" s="313"/>
      <c r="G265" s="313"/>
      <c r="H265" s="313"/>
      <c r="I265" s="298"/>
      <c r="J265" s="314" t="s">
        <v>1291</v>
      </c>
      <c r="K265" s="314">
        <f t="shared" si="12"/>
        <v>97</v>
      </c>
      <c r="L265" s="314" t="str">
        <f t="shared" si="13"/>
        <v/>
      </c>
      <c r="M265" s="314" t="str">
        <f t="shared" si="14"/>
        <v/>
      </c>
      <c r="N265" s="314"/>
      <c r="O265" s="315" t="s">
        <v>2313</v>
      </c>
      <c r="P265" s="162"/>
      <c r="Q265" s="149"/>
      <c r="U265" s="271"/>
      <c r="V265" s="635"/>
      <c r="AF265" s="465"/>
      <c r="AG265" s="465"/>
      <c r="AH265" s="465"/>
      <c r="AI265" s="465"/>
      <c r="AJ265" s="465"/>
      <c r="AK265" s="465"/>
      <c r="AL265" s="465"/>
      <c r="AM265" s="465"/>
      <c r="AN265" s="465"/>
      <c r="AO265" s="465"/>
      <c r="AP265" s="465"/>
    </row>
    <row r="266" spans="1:42" ht="30.65" customHeight="1" x14ac:dyDescent="0.35">
      <c r="A266" s="310">
        <v>10</v>
      </c>
      <c r="B266" s="311" t="str">
        <f>IFERROR(VLOOKUP(A266,'Outcome Indicators - Section C'!$A$9:$V$26,19,FALSE),"")</f>
        <v/>
      </c>
      <c r="C266" s="311" t="str">
        <f t="array" ref="C266">IFERROR(IF(INDEX('Disaggregation Records'!$E$69:$E$152,MATCH(RIGHT(L266,255),RIGHT('Disaggregation Records'!$D$69:$D$152,255),0))=0,"",INDEX('Disaggregation Records'!$E$69:$E$152,MATCH(RIGHT(L266,255),RIGHT('Disaggregation Records'!$D$69:$D$152,255),0))),"")</f>
        <v/>
      </c>
      <c r="D266" s="311" t="str">
        <f t="array" ref="D266">IFERROR(IF(INDEX('Disaggregation Records'!$F$69:$F$152,MATCH(RIGHT(L266,255),RIGHT('Disaggregation Records'!$D$69:$D$152,255),0))=0,"",INDEX('Disaggregation Records'!$F$69:$F$152,MATCH(RIGHT(L266,255),RIGHT('Disaggregation Records'!$D$69:$D$152,255),0))),"")</f>
        <v/>
      </c>
      <c r="E266" s="312"/>
      <c r="F266" s="313"/>
      <c r="G266" s="313"/>
      <c r="H266" s="313"/>
      <c r="I266" s="298"/>
      <c r="J266" s="314" t="s">
        <v>1291</v>
      </c>
      <c r="K266" s="314">
        <f t="shared" si="12"/>
        <v>98</v>
      </c>
      <c r="L266" s="314" t="str">
        <f t="shared" si="13"/>
        <v/>
      </c>
      <c r="M266" s="314" t="str">
        <f t="shared" si="14"/>
        <v/>
      </c>
      <c r="N266" s="314"/>
      <c r="O266" s="315" t="s">
        <v>2314</v>
      </c>
      <c r="P266" s="162"/>
      <c r="Q266" s="149"/>
      <c r="U266" s="271"/>
      <c r="V266" s="635"/>
      <c r="AF266" s="465"/>
      <c r="AG266" s="465"/>
      <c r="AH266" s="465"/>
      <c r="AI266" s="465"/>
      <c r="AJ266" s="465"/>
      <c r="AK266" s="465"/>
      <c r="AL266" s="465"/>
      <c r="AM266" s="465"/>
      <c r="AN266" s="465"/>
      <c r="AO266" s="465"/>
      <c r="AP266" s="465"/>
    </row>
    <row r="267" spans="1:42" ht="30.65" customHeight="1" x14ac:dyDescent="0.35">
      <c r="A267" s="310">
        <v>10</v>
      </c>
      <c r="B267" s="311" t="str">
        <f>IFERROR(VLOOKUP(A267,'Outcome Indicators - Section C'!$A$9:$V$26,19,FALSE),"")</f>
        <v/>
      </c>
      <c r="C267" s="311" t="str">
        <f t="array" ref="C267">IFERROR(IF(INDEX('Disaggregation Records'!$E$69:$E$152,MATCH(RIGHT(L267,255),RIGHT('Disaggregation Records'!$D$69:$D$152,255),0))=0,"",INDEX('Disaggregation Records'!$E$69:$E$152,MATCH(RIGHT(L267,255),RIGHT('Disaggregation Records'!$D$69:$D$152,255),0))),"")</f>
        <v/>
      </c>
      <c r="D267" s="311" t="str">
        <f t="array" ref="D267">IFERROR(IF(INDEX('Disaggregation Records'!$F$69:$F$152,MATCH(RIGHT(L267,255),RIGHT('Disaggregation Records'!$D$69:$D$152,255),0))=0,"",INDEX('Disaggregation Records'!$F$69:$F$152,MATCH(RIGHT(L267,255),RIGHT('Disaggregation Records'!$D$69:$D$152,255),0))),"")</f>
        <v/>
      </c>
      <c r="E267" s="312"/>
      <c r="F267" s="313"/>
      <c r="G267" s="313"/>
      <c r="H267" s="313"/>
      <c r="I267" s="298"/>
      <c r="J267" s="314" t="s">
        <v>1291</v>
      </c>
      <c r="K267" s="314">
        <f t="shared" si="12"/>
        <v>99</v>
      </c>
      <c r="L267" s="314" t="str">
        <f t="shared" si="13"/>
        <v/>
      </c>
      <c r="M267" s="314" t="str">
        <f t="shared" si="14"/>
        <v/>
      </c>
      <c r="N267" s="314"/>
      <c r="O267" s="315" t="s">
        <v>2315</v>
      </c>
      <c r="P267" s="162"/>
      <c r="Q267" s="149"/>
      <c r="U267" s="271"/>
      <c r="V267" s="635"/>
      <c r="AF267" s="465"/>
      <c r="AG267" s="465"/>
      <c r="AH267" s="465"/>
      <c r="AI267" s="465"/>
      <c r="AJ267" s="465"/>
      <c r="AK267" s="465"/>
      <c r="AL267" s="465"/>
      <c r="AM267" s="465"/>
      <c r="AN267" s="465"/>
      <c r="AO267" s="465"/>
      <c r="AP267" s="465"/>
    </row>
    <row r="268" spans="1:42" ht="30.65" customHeight="1" x14ac:dyDescent="0.35">
      <c r="A268" s="310">
        <v>10</v>
      </c>
      <c r="B268" s="311" t="str">
        <f>IFERROR(VLOOKUP(A268,'Outcome Indicators - Section C'!$A$9:$V$26,19,FALSE),"")</f>
        <v/>
      </c>
      <c r="C268" s="311" t="str">
        <f t="array" ref="C268">IFERROR(IF(INDEX('Disaggregation Records'!$E$69:$E$152,MATCH(RIGHT(L268,255),RIGHT('Disaggregation Records'!$D$69:$D$152,255),0))=0,"",INDEX('Disaggregation Records'!$E$69:$E$152,MATCH(RIGHT(L268,255),RIGHT('Disaggregation Records'!$D$69:$D$152,255),0))),"")</f>
        <v/>
      </c>
      <c r="D268" s="311" t="str">
        <f t="array" ref="D268">IFERROR(IF(INDEX('Disaggregation Records'!$F$69:$F$152,MATCH(RIGHT(L268,255),RIGHT('Disaggregation Records'!$D$69:$D$152,255),0))=0,"",INDEX('Disaggregation Records'!$F$69:$F$152,MATCH(RIGHT(L268,255),RIGHT('Disaggregation Records'!$D$69:$D$152,255),0))),"")</f>
        <v/>
      </c>
      <c r="E268" s="312"/>
      <c r="F268" s="313"/>
      <c r="G268" s="313"/>
      <c r="H268" s="313"/>
      <c r="I268" s="298"/>
      <c r="J268" s="314" t="s">
        <v>1291</v>
      </c>
      <c r="K268" s="314">
        <f t="shared" si="12"/>
        <v>100</v>
      </c>
      <c r="L268" s="314" t="str">
        <f t="shared" si="13"/>
        <v/>
      </c>
      <c r="M268" s="314" t="str">
        <f t="shared" si="14"/>
        <v/>
      </c>
      <c r="N268" s="314"/>
      <c r="O268" s="315" t="s">
        <v>2316</v>
      </c>
      <c r="P268" s="162"/>
      <c r="Q268" s="149"/>
      <c r="U268" s="271"/>
      <c r="V268" s="635"/>
      <c r="AF268" s="465"/>
      <c r="AG268" s="465"/>
      <c r="AH268" s="465"/>
      <c r="AI268" s="465"/>
      <c r="AJ268" s="465"/>
      <c r="AK268" s="465"/>
      <c r="AL268" s="465"/>
      <c r="AM268" s="465"/>
      <c r="AN268" s="465"/>
      <c r="AO268" s="465"/>
      <c r="AP268" s="465"/>
    </row>
    <row r="269" spans="1:42" ht="30.65" customHeight="1" x14ac:dyDescent="0.35">
      <c r="A269" s="310">
        <v>11</v>
      </c>
      <c r="B269" s="311" t="str">
        <f>IFERROR(VLOOKUP(A269,'Outcome Indicators - Section C'!$A$9:$V$26,19,FALSE),"")</f>
        <v/>
      </c>
      <c r="C269" s="311" t="str">
        <f t="array" ref="C269">IFERROR(IF(INDEX('Disaggregation Records'!$E$69:$E$152,MATCH(RIGHT(L269,255),RIGHT('Disaggregation Records'!$D$69:$D$152,255),0))=0,"",INDEX('Disaggregation Records'!$E$69:$E$152,MATCH(RIGHT(L269,255),RIGHT('Disaggregation Records'!$D$69:$D$152,255),0))),"")</f>
        <v/>
      </c>
      <c r="D269" s="311" t="str">
        <f t="array" ref="D269">IFERROR(IF(INDEX('Disaggregation Records'!$F$69:$F$152,MATCH(RIGHT(L269,255),RIGHT('Disaggregation Records'!$D$69:$D$152,255),0))=0,"",INDEX('Disaggregation Records'!$F$69:$F$152,MATCH(RIGHT(L269,255),RIGHT('Disaggregation Records'!$D$69:$D$152,255),0))),"")</f>
        <v/>
      </c>
      <c r="E269" s="312"/>
      <c r="F269" s="313"/>
      <c r="G269" s="313"/>
      <c r="H269" s="313"/>
      <c r="I269" s="298"/>
      <c r="J269" s="314" t="s">
        <v>1292</v>
      </c>
      <c r="K269" s="314">
        <f t="shared" si="12"/>
        <v>101</v>
      </c>
      <c r="L269" s="314" t="str">
        <f t="shared" si="13"/>
        <v/>
      </c>
      <c r="M269" s="314" t="str">
        <f t="shared" si="14"/>
        <v/>
      </c>
      <c r="N269" s="314"/>
      <c r="O269" s="315" t="s">
        <v>2317</v>
      </c>
      <c r="P269" s="162"/>
      <c r="Q269" s="149"/>
      <c r="U269" s="271"/>
      <c r="V269" s="635"/>
      <c r="AF269" s="465"/>
      <c r="AG269" s="465"/>
      <c r="AH269" s="465"/>
      <c r="AI269" s="465"/>
      <c r="AJ269" s="465"/>
      <c r="AK269" s="465"/>
      <c r="AL269" s="465"/>
      <c r="AM269" s="465"/>
      <c r="AN269" s="465"/>
      <c r="AO269" s="465"/>
      <c r="AP269" s="465"/>
    </row>
    <row r="270" spans="1:42" ht="30.65" customHeight="1" x14ac:dyDescent="0.35">
      <c r="A270" s="310">
        <v>11</v>
      </c>
      <c r="B270" s="311" t="str">
        <f>IFERROR(VLOOKUP(A270,'Outcome Indicators - Section C'!$A$9:$V$26,19,FALSE),"")</f>
        <v/>
      </c>
      <c r="C270" s="311" t="str">
        <f t="array" ref="C270">IFERROR(IF(INDEX('Disaggregation Records'!$E$69:$E$152,MATCH(RIGHT(L270,255),RIGHT('Disaggregation Records'!$D$69:$D$152,255),0))=0,"",INDEX('Disaggregation Records'!$E$69:$E$152,MATCH(RIGHT(L270,255),RIGHT('Disaggregation Records'!$D$69:$D$152,255),0))),"")</f>
        <v/>
      </c>
      <c r="D270" s="311" t="str">
        <f t="array" ref="D270">IFERROR(IF(INDEX('Disaggregation Records'!$F$69:$F$152,MATCH(RIGHT(L270,255),RIGHT('Disaggregation Records'!$D$69:$D$152,255),0))=0,"",INDEX('Disaggregation Records'!$F$69:$F$152,MATCH(RIGHT(L270,255),RIGHT('Disaggregation Records'!$D$69:$D$152,255),0))),"")</f>
        <v/>
      </c>
      <c r="E270" s="312"/>
      <c r="F270" s="313"/>
      <c r="G270" s="313"/>
      <c r="H270" s="313"/>
      <c r="I270" s="298"/>
      <c r="J270" s="314" t="s">
        <v>1292</v>
      </c>
      <c r="K270" s="314">
        <f t="shared" si="12"/>
        <v>102</v>
      </c>
      <c r="L270" s="314" t="str">
        <f t="shared" si="13"/>
        <v/>
      </c>
      <c r="M270" s="314" t="str">
        <f t="shared" si="14"/>
        <v/>
      </c>
      <c r="N270" s="314"/>
      <c r="O270" s="315" t="s">
        <v>2318</v>
      </c>
      <c r="P270" s="162"/>
      <c r="Q270" s="149"/>
      <c r="U270" s="271"/>
      <c r="V270" s="635"/>
      <c r="AF270" s="465"/>
      <c r="AG270" s="465"/>
      <c r="AH270" s="465"/>
      <c r="AI270" s="465"/>
      <c r="AJ270" s="465"/>
      <c r="AK270" s="465"/>
      <c r="AL270" s="465"/>
      <c r="AM270" s="465"/>
      <c r="AN270" s="465"/>
      <c r="AO270" s="465"/>
      <c r="AP270" s="465"/>
    </row>
    <row r="271" spans="1:42" ht="30.65" customHeight="1" x14ac:dyDescent="0.35">
      <c r="A271" s="310">
        <v>11</v>
      </c>
      <c r="B271" s="311" t="str">
        <f>IFERROR(VLOOKUP(A271,'Outcome Indicators - Section C'!$A$9:$V$26,19,FALSE),"")</f>
        <v/>
      </c>
      <c r="C271" s="311" t="str">
        <f t="array" ref="C271">IFERROR(IF(INDEX('Disaggregation Records'!$E$69:$E$152,MATCH(RIGHT(L271,255),RIGHT('Disaggregation Records'!$D$69:$D$152,255),0))=0,"",INDEX('Disaggregation Records'!$E$69:$E$152,MATCH(RIGHT(L271,255),RIGHT('Disaggregation Records'!$D$69:$D$152,255),0))),"")</f>
        <v/>
      </c>
      <c r="D271" s="311" t="str">
        <f t="array" ref="D271">IFERROR(IF(INDEX('Disaggregation Records'!$F$69:$F$152,MATCH(RIGHT(L271,255),RIGHT('Disaggregation Records'!$D$69:$D$152,255),0))=0,"",INDEX('Disaggregation Records'!$F$69:$F$152,MATCH(RIGHT(L271,255),RIGHT('Disaggregation Records'!$D$69:$D$152,255),0))),"")</f>
        <v/>
      </c>
      <c r="E271" s="312"/>
      <c r="F271" s="313"/>
      <c r="G271" s="313"/>
      <c r="H271" s="313"/>
      <c r="I271" s="298"/>
      <c r="J271" s="314" t="s">
        <v>1292</v>
      </c>
      <c r="K271" s="314">
        <f t="shared" si="12"/>
        <v>103</v>
      </c>
      <c r="L271" s="314" t="str">
        <f t="shared" si="13"/>
        <v/>
      </c>
      <c r="M271" s="314" t="str">
        <f t="shared" si="14"/>
        <v/>
      </c>
      <c r="N271" s="314"/>
      <c r="O271" s="315" t="s">
        <v>2319</v>
      </c>
      <c r="P271" s="162"/>
      <c r="Q271" s="149"/>
      <c r="U271" s="271"/>
      <c r="V271" s="635"/>
      <c r="AF271" s="465"/>
      <c r="AG271" s="465"/>
      <c r="AH271" s="465"/>
      <c r="AI271" s="465"/>
      <c r="AJ271" s="465"/>
      <c r="AK271" s="465"/>
      <c r="AL271" s="465"/>
      <c r="AM271" s="465"/>
      <c r="AN271" s="465"/>
      <c r="AO271" s="465"/>
      <c r="AP271" s="465"/>
    </row>
    <row r="272" spans="1:42" ht="30.65" customHeight="1" x14ac:dyDescent="0.35">
      <c r="A272" s="310">
        <v>11</v>
      </c>
      <c r="B272" s="311" t="str">
        <f>IFERROR(VLOOKUP(A272,'Outcome Indicators - Section C'!$A$9:$V$26,19,FALSE),"")</f>
        <v/>
      </c>
      <c r="C272" s="311" t="str">
        <f t="array" ref="C272">IFERROR(IF(INDEX('Disaggregation Records'!$E$69:$E$152,MATCH(RIGHT(L272,255),RIGHT('Disaggregation Records'!$D$69:$D$152,255),0))=0,"",INDEX('Disaggregation Records'!$E$69:$E$152,MATCH(RIGHT(L272,255),RIGHT('Disaggregation Records'!$D$69:$D$152,255),0))),"")</f>
        <v/>
      </c>
      <c r="D272" s="311" t="str">
        <f t="array" ref="D272">IFERROR(IF(INDEX('Disaggregation Records'!$F$69:$F$152,MATCH(RIGHT(L272,255),RIGHT('Disaggregation Records'!$D$69:$D$152,255),0))=0,"",INDEX('Disaggregation Records'!$F$69:$F$152,MATCH(RIGHT(L272,255),RIGHT('Disaggregation Records'!$D$69:$D$152,255),0))),"")</f>
        <v/>
      </c>
      <c r="E272" s="312"/>
      <c r="F272" s="313"/>
      <c r="G272" s="313"/>
      <c r="H272" s="313"/>
      <c r="I272" s="298"/>
      <c r="J272" s="314" t="s">
        <v>1292</v>
      </c>
      <c r="K272" s="314">
        <f t="shared" si="12"/>
        <v>104</v>
      </c>
      <c r="L272" s="314" t="str">
        <f t="shared" si="13"/>
        <v/>
      </c>
      <c r="M272" s="314" t="str">
        <f t="shared" si="14"/>
        <v/>
      </c>
      <c r="N272" s="314"/>
      <c r="O272" s="315" t="s">
        <v>2320</v>
      </c>
      <c r="P272" s="162"/>
      <c r="Q272" s="149"/>
      <c r="U272" s="271"/>
      <c r="V272" s="635"/>
      <c r="AF272" s="465"/>
      <c r="AG272" s="465"/>
      <c r="AH272" s="465"/>
      <c r="AI272" s="465"/>
      <c r="AJ272" s="465"/>
      <c r="AK272" s="465"/>
      <c r="AL272" s="465"/>
      <c r="AM272" s="465"/>
      <c r="AN272" s="465"/>
      <c r="AO272" s="465"/>
      <c r="AP272" s="465"/>
    </row>
    <row r="273" spans="1:42" ht="30.65" customHeight="1" x14ac:dyDescent="0.35">
      <c r="A273" s="310">
        <v>11</v>
      </c>
      <c r="B273" s="311" t="str">
        <f>IFERROR(VLOOKUP(A273,'Outcome Indicators - Section C'!$A$9:$V$26,19,FALSE),"")</f>
        <v/>
      </c>
      <c r="C273" s="311" t="str">
        <f t="array" ref="C273">IFERROR(IF(INDEX('Disaggregation Records'!$E$69:$E$152,MATCH(RIGHT(L273,255),RIGHT('Disaggregation Records'!$D$69:$D$152,255),0))=0,"",INDEX('Disaggregation Records'!$E$69:$E$152,MATCH(RIGHT(L273,255),RIGHT('Disaggregation Records'!$D$69:$D$152,255),0))),"")</f>
        <v/>
      </c>
      <c r="D273" s="311" t="str">
        <f t="array" ref="D273">IFERROR(IF(INDEX('Disaggregation Records'!$F$69:$F$152,MATCH(RIGHT(L273,255),RIGHT('Disaggregation Records'!$D$69:$D$152,255),0))=0,"",INDEX('Disaggregation Records'!$F$69:$F$152,MATCH(RIGHT(L273,255),RIGHT('Disaggregation Records'!$D$69:$D$152,255),0))),"")</f>
        <v/>
      </c>
      <c r="E273" s="312"/>
      <c r="F273" s="313"/>
      <c r="G273" s="313"/>
      <c r="H273" s="313"/>
      <c r="I273" s="298"/>
      <c r="J273" s="314" t="s">
        <v>1292</v>
      </c>
      <c r="K273" s="314">
        <f t="shared" si="12"/>
        <v>105</v>
      </c>
      <c r="L273" s="314" t="str">
        <f t="shared" si="13"/>
        <v/>
      </c>
      <c r="M273" s="314" t="str">
        <f t="shared" si="14"/>
        <v/>
      </c>
      <c r="N273" s="314"/>
      <c r="O273" s="315" t="s">
        <v>2321</v>
      </c>
      <c r="P273" s="162"/>
      <c r="Q273" s="149"/>
      <c r="U273" s="271"/>
      <c r="V273" s="635"/>
      <c r="AF273" s="465"/>
      <c r="AG273" s="465"/>
      <c r="AH273" s="465"/>
      <c r="AI273" s="465"/>
      <c r="AJ273" s="465"/>
      <c r="AK273" s="465"/>
      <c r="AL273" s="465"/>
      <c r="AM273" s="465"/>
      <c r="AN273" s="465"/>
      <c r="AO273" s="465"/>
      <c r="AP273" s="465"/>
    </row>
    <row r="274" spans="1:42" ht="30.65" customHeight="1" x14ac:dyDescent="0.35">
      <c r="A274" s="310">
        <v>11</v>
      </c>
      <c r="B274" s="311" t="str">
        <f>IFERROR(VLOOKUP(A274,'Outcome Indicators - Section C'!$A$9:$V$26,19,FALSE),"")</f>
        <v/>
      </c>
      <c r="C274" s="311" t="str">
        <f t="array" ref="C274">IFERROR(IF(INDEX('Disaggregation Records'!$E$69:$E$152,MATCH(RIGHT(L274,255),RIGHT('Disaggregation Records'!$D$69:$D$152,255),0))=0,"",INDEX('Disaggregation Records'!$E$69:$E$152,MATCH(RIGHT(L274,255),RIGHT('Disaggregation Records'!$D$69:$D$152,255),0))),"")</f>
        <v/>
      </c>
      <c r="D274" s="311" t="str">
        <f t="array" ref="D274">IFERROR(IF(INDEX('Disaggregation Records'!$F$69:$F$152,MATCH(RIGHT(L274,255),RIGHT('Disaggregation Records'!$D$69:$D$152,255),0))=0,"",INDEX('Disaggregation Records'!$F$69:$F$152,MATCH(RIGHT(L274,255),RIGHT('Disaggregation Records'!$D$69:$D$152,255),0))),"")</f>
        <v/>
      </c>
      <c r="E274" s="312"/>
      <c r="F274" s="313"/>
      <c r="G274" s="313"/>
      <c r="H274" s="313"/>
      <c r="I274" s="298"/>
      <c r="J274" s="314" t="s">
        <v>1292</v>
      </c>
      <c r="K274" s="314">
        <f t="shared" si="12"/>
        <v>106</v>
      </c>
      <c r="L274" s="314" t="str">
        <f t="shared" si="13"/>
        <v/>
      </c>
      <c r="M274" s="314" t="str">
        <f t="shared" si="14"/>
        <v/>
      </c>
      <c r="N274" s="314"/>
      <c r="O274" s="315" t="s">
        <v>2322</v>
      </c>
      <c r="P274" s="162"/>
      <c r="Q274" s="149"/>
      <c r="U274" s="271"/>
      <c r="V274" s="635"/>
      <c r="AF274" s="465"/>
      <c r="AG274" s="465"/>
      <c r="AH274" s="465"/>
      <c r="AI274" s="465"/>
      <c r="AJ274" s="465"/>
      <c r="AK274" s="465"/>
      <c r="AL274" s="465"/>
      <c r="AM274" s="465"/>
      <c r="AN274" s="465"/>
      <c r="AO274" s="465"/>
      <c r="AP274" s="465"/>
    </row>
    <row r="275" spans="1:42" ht="30.65" customHeight="1" x14ac:dyDescent="0.35">
      <c r="A275" s="310">
        <v>11</v>
      </c>
      <c r="B275" s="311" t="str">
        <f>IFERROR(VLOOKUP(A275,'Outcome Indicators - Section C'!$A$9:$V$26,19,FALSE),"")</f>
        <v/>
      </c>
      <c r="C275" s="311" t="str">
        <f t="array" ref="C275">IFERROR(IF(INDEX('Disaggregation Records'!$E$69:$E$152,MATCH(RIGHT(L275,255),RIGHT('Disaggregation Records'!$D$69:$D$152,255),0))=0,"",INDEX('Disaggregation Records'!$E$69:$E$152,MATCH(RIGHT(L275,255),RIGHT('Disaggregation Records'!$D$69:$D$152,255),0))),"")</f>
        <v/>
      </c>
      <c r="D275" s="311" t="str">
        <f t="array" ref="D275">IFERROR(IF(INDEX('Disaggregation Records'!$F$69:$F$152,MATCH(RIGHT(L275,255),RIGHT('Disaggregation Records'!$D$69:$D$152,255),0))=0,"",INDEX('Disaggregation Records'!$F$69:$F$152,MATCH(RIGHT(L275,255),RIGHT('Disaggregation Records'!$D$69:$D$152,255),0))),"")</f>
        <v/>
      </c>
      <c r="E275" s="312"/>
      <c r="F275" s="313"/>
      <c r="G275" s="313"/>
      <c r="H275" s="313"/>
      <c r="I275" s="298"/>
      <c r="J275" s="314" t="s">
        <v>1292</v>
      </c>
      <c r="K275" s="314">
        <f t="shared" si="12"/>
        <v>107</v>
      </c>
      <c r="L275" s="314" t="str">
        <f t="shared" si="13"/>
        <v/>
      </c>
      <c r="M275" s="314" t="str">
        <f t="shared" si="14"/>
        <v/>
      </c>
      <c r="N275" s="314"/>
      <c r="O275" s="315" t="s">
        <v>2323</v>
      </c>
      <c r="P275" s="162"/>
      <c r="Q275" s="149"/>
      <c r="U275" s="271"/>
      <c r="V275" s="635"/>
      <c r="AF275" s="465"/>
      <c r="AG275" s="465"/>
      <c r="AH275" s="465"/>
      <c r="AI275" s="465"/>
      <c r="AJ275" s="465"/>
      <c r="AK275" s="465"/>
      <c r="AL275" s="465"/>
      <c r="AM275" s="465"/>
      <c r="AN275" s="465"/>
      <c r="AO275" s="465"/>
      <c r="AP275" s="465"/>
    </row>
    <row r="276" spans="1:42" ht="30.65" customHeight="1" x14ac:dyDescent="0.35">
      <c r="A276" s="310">
        <v>11</v>
      </c>
      <c r="B276" s="311" t="str">
        <f>IFERROR(VLOOKUP(A276,'Outcome Indicators - Section C'!$A$9:$V$26,19,FALSE),"")</f>
        <v/>
      </c>
      <c r="C276" s="311" t="str">
        <f t="array" ref="C276">IFERROR(IF(INDEX('Disaggregation Records'!$E$69:$E$152,MATCH(RIGHT(L276,255),RIGHT('Disaggregation Records'!$D$69:$D$152,255),0))=0,"",INDEX('Disaggregation Records'!$E$69:$E$152,MATCH(RIGHT(L276,255),RIGHT('Disaggregation Records'!$D$69:$D$152,255),0))),"")</f>
        <v/>
      </c>
      <c r="D276" s="311" t="str">
        <f t="array" ref="D276">IFERROR(IF(INDEX('Disaggregation Records'!$F$69:$F$152,MATCH(RIGHT(L276,255),RIGHT('Disaggregation Records'!$D$69:$D$152,255),0))=0,"",INDEX('Disaggregation Records'!$F$69:$F$152,MATCH(RIGHT(L276,255),RIGHT('Disaggregation Records'!$D$69:$D$152,255),0))),"")</f>
        <v/>
      </c>
      <c r="E276" s="312"/>
      <c r="F276" s="313"/>
      <c r="G276" s="313"/>
      <c r="H276" s="313"/>
      <c r="I276" s="298"/>
      <c r="J276" s="314" t="s">
        <v>1292</v>
      </c>
      <c r="K276" s="314">
        <f t="shared" si="12"/>
        <v>108</v>
      </c>
      <c r="L276" s="314" t="str">
        <f t="shared" si="13"/>
        <v/>
      </c>
      <c r="M276" s="314" t="str">
        <f t="shared" si="14"/>
        <v/>
      </c>
      <c r="N276" s="314"/>
      <c r="O276" s="315" t="s">
        <v>2324</v>
      </c>
      <c r="P276" s="162"/>
      <c r="Q276" s="149"/>
      <c r="U276" s="271"/>
      <c r="V276" s="635"/>
      <c r="AF276" s="465"/>
      <c r="AG276" s="465"/>
      <c r="AH276" s="465"/>
      <c r="AI276" s="465"/>
      <c r="AJ276" s="465"/>
      <c r="AK276" s="465"/>
      <c r="AL276" s="465"/>
      <c r="AM276" s="465"/>
      <c r="AN276" s="465"/>
      <c r="AO276" s="465"/>
      <c r="AP276" s="465"/>
    </row>
    <row r="277" spans="1:42" ht="30.65" customHeight="1" x14ac:dyDescent="0.35">
      <c r="A277" s="310">
        <v>11</v>
      </c>
      <c r="B277" s="311" t="str">
        <f>IFERROR(VLOOKUP(A277,'Outcome Indicators - Section C'!$A$9:$V$26,19,FALSE),"")</f>
        <v/>
      </c>
      <c r="C277" s="311" t="str">
        <f t="array" ref="C277">IFERROR(IF(INDEX('Disaggregation Records'!$E$69:$E$152,MATCH(RIGHT(L277,255),RIGHT('Disaggregation Records'!$D$69:$D$152,255),0))=0,"",INDEX('Disaggregation Records'!$E$69:$E$152,MATCH(RIGHT(L277,255),RIGHT('Disaggregation Records'!$D$69:$D$152,255),0))),"")</f>
        <v/>
      </c>
      <c r="D277" s="311" t="str">
        <f t="array" ref="D277">IFERROR(IF(INDEX('Disaggregation Records'!$F$69:$F$152,MATCH(RIGHT(L277,255),RIGHT('Disaggregation Records'!$D$69:$D$152,255),0))=0,"",INDEX('Disaggregation Records'!$F$69:$F$152,MATCH(RIGHT(L277,255),RIGHT('Disaggregation Records'!$D$69:$D$152,255),0))),"")</f>
        <v/>
      </c>
      <c r="E277" s="312"/>
      <c r="F277" s="313"/>
      <c r="G277" s="313"/>
      <c r="H277" s="313"/>
      <c r="I277" s="298"/>
      <c r="J277" s="314" t="s">
        <v>1292</v>
      </c>
      <c r="K277" s="314">
        <f t="shared" si="12"/>
        <v>109</v>
      </c>
      <c r="L277" s="314" t="str">
        <f t="shared" si="13"/>
        <v/>
      </c>
      <c r="M277" s="314" t="str">
        <f t="shared" si="14"/>
        <v/>
      </c>
      <c r="N277" s="314"/>
      <c r="O277" s="315" t="s">
        <v>2325</v>
      </c>
      <c r="P277" s="162"/>
      <c r="Q277" s="149"/>
      <c r="U277" s="271"/>
      <c r="V277" s="635"/>
      <c r="AF277" s="465"/>
      <c r="AG277" s="465"/>
      <c r="AH277" s="465"/>
      <c r="AI277" s="465"/>
      <c r="AJ277" s="465"/>
      <c r="AK277" s="465"/>
      <c r="AL277" s="465"/>
      <c r="AM277" s="465"/>
      <c r="AN277" s="465"/>
      <c r="AO277" s="465"/>
      <c r="AP277" s="465"/>
    </row>
    <row r="278" spans="1:42" ht="30.65" customHeight="1" x14ac:dyDescent="0.35">
      <c r="A278" s="310">
        <v>11</v>
      </c>
      <c r="B278" s="311" t="str">
        <f>IFERROR(VLOOKUP(A278,'Outcome Indicators - Section C'!$A$9:$V$26,19,FALSE),"")</f>
        <v/>
      </c>
      <c r="C278" s="311" t="str">
        <f t="array" ref="C278">IFERROR(IF(INDEX('Disaggregation Records'!$E$69:$E$152,MATCH(RIGHT(L278,255),RIGHT('Disaggregation Records'!$D$69:$D$152,255),0))=0,"",INDEX('Disaggregation Records'!$E$69:$E$152,MATCH(RIGHT(L278,255),RIGHT('Disaggregation Records'!$D$69:$D$152,255),0))),"")</f>
        <v/>
      </c>
      <c r="D278" s="311" t="str">
        <f t="array" ref="D278">IFERROR(IF(INDEX('Disaggregation Records'!$F$69:$F$152,MATCH(RIGHT(L278,255),RIGHT('Disaggregation Records'!$D$69:$D$152,255),0))=0,"",INDEX('Disaggregation Records'!$F$69:$F$152,MATCH(RIGHT(L278,255),RIGHT('Disaggregation Records'!$D$69:$D$152,255),0))),"")</f>
        <v/>
      </c>
      <c r="E278" s="312"/>
      <c r="F278" s="313"/>
      <c r="G278" s="313"/>
      <c r="H278" s="313"/>
      <c r="I278" s="298"/>
      <c r="J278" s="314" t="s">
        <v>1292</v>
      </c>
      <c r="K278" s="314">
        <f t="shared" si="12"/>
        <v>110</v>
      </c>
      <c r="L278" s="314" t="str">
        <f t="shared" si="13"/>
        <v/>
      </c>
      <c r="M278" s="314" t="str">
        <f t="shared" si="14"/>
        <v/>
      </c>
      <c r="N278" s="314"/>
      <c r="O278" s="315" t="s">
        <v>2326</v>
      </c>
      <c r="P278" s="162"/>
      <c r="Q278" s="149"/>
      <c r="U278" s="271"/>
      <c r="V278" s="635"/>
      <c r="AF278" s="465"/>
      <c r="AG278" s="465"/>
      <c r="AH278" s="465"/>
      <c r="AI278" s="465"/>
      <c r="AJ278" s="465"/>
      <c r="AK278" s="465"/>
      <c r="AL278" s="465"/>
      <c r="AM278" s="465"/>
      <c r="AN278" s="465"/>
      <c r="AO278" s="465"/>
      <c r="AP278" s="465"/>
    </row>
    <row r="279" spans="1:42" ht="30.65" customHeight="1" x14ac:dyDescent="0.35">
      <c r="A279" s="310">
        <v>12</v>
      </c>
      <c r="B279" s="311" t="str">
        <f>IFERROR(VLOOKUP(A279,'Outcome Indicators - Section C'!$A$9:$V$26,19,FALSE),"")</f>
        <v/>
      </c>
      <c r="C279" s="311" t="str">
        <f t="array" ref="C279">IFERROR(IF(INDEX('Disaggregation Records'!$E$69:$E$152,MATCH(RIGHT(L279,255),RIGHT('Disaggregation Records'!$D$69:$D$152,255),0))=0,"",INDEX('Disaggregation Records'!$E$69:$E$152,MATCH(RIGHT(L279,255),RIGHT('Disaggregation Records'!$D$69:$D$152,255),0))),"")</f>
        <v/>
      </c>
      <c r="D279" s="311" t="str">
        <f t="array" ref="D279">IFERROR(IF(INDEX('Disaggregation Records'!$F$69:$F$152,MATCH(RIGHT(L279,255),RIGHT('Disaggregation Records'!$D$69:$D$152,255),0))=0,"",INDEX('Disaggregation Records'!$F$69:$F$152,MATCH(RIGHT(L279,255),RIGHT('Disaggregation Records'!$D$69:$D$152,255),0))),"")</f>
        <v/>
      </c>
      <c r="E279" s="312"/>
      <c r="F279" s="313"/>
      <c r="G279" s="313"/>
      <c r="H279" s="313"/>
      <c r="I279" s="298"/>
      <c r="J279" s="314" t="s">
        <v>1293</v>
      </c>
      <c r="K279" s="314">
        <f t="shared" si="12"/>
        <v>111</v>
      </c>
      <c r="L279" s="314" t="str">
        <f t="shared" si="13"/>
        <v/>
      </c>
      <c r="M279" s="314" t="str">
        <f t="shared" si="14"/>
        <v/>
      </c>
      <c r="N279" s="314"/>
      <c r="O279" s="315" t="s">
        <v>2327</v>
      </c>
      <c r="P279" s="162"/>
      <c r="Q279" s="149"/>
      <c r="U279" s="271"/>
      <c r="V279" s="635"/>
      <c r="AF279" s="465"/>
      <c r="AG279" s="465"/>
      <c r="AH279" s="465"/>
      <c r="AI279" s="465"/>
      <c r="AJ279" s="465"/>
      <c r="AK279" s="465"/>
      <c r="AL279" s="465"/>
      <c r="AM279" s="465"/>
      <c r="AN279" s="465"/>
      <c r="AO279" s="465"/>
      <c r="AP279" s="465"/>
    </row>
    <row r="280" spans="1:42" ht="30.65" customHeight="1" x14ac:dyDescent="0.35">
      <c r="A280" s="310">
        <v>12</v>
      </c>
      <c r="B280" s="311" t="str">
        <f>IFERROR(VLOOKUP(A280,'Outcome Indicators - Section C'!$A$9:$V$26,19,FALSE),"")</f>
        <v/>
      </c>
      <c r="C280" s="311" t="str">
        <f t="array" ref="C280">IFERROR(IF(INDEX('Disaggregation Records'!$E$69:$E$152,MATCH(RIGHT(L280,255),RIGHT('Disaggregation Records'!$D$69:$D$152,255),0))=0,"",INDEX('Disaggregation Records'!$E$69:$E$152,MATCH(RIGHT(L280,255),RIGHT('Disaggregation Records'!$D$69:$D$152,255),0))),"")</f>
        <v/>
      </c>
      <c r="D280" s="311" t="str">
        <f t="array" ref="D280">IFERROR(IF(INDEX('Disaggregation Records'!$F$69:$F$152,MATCH(RIGHT(L280,255),RIGHT('Disaggregation Records'!$D$69:$D$152,255),0))=0,"",INDEX('Disaggregation Records'!$F$69:$F$152,MATCH(RIGHT(L280,255),RIGHT('Disaggregation Records'!$D$69:$D$152,255),0))),"")</f>
        <v/>
      </c>
      <c r="E280" s="312"/>
      <c r="F280" s="313"/>
      <c r="G280" s="313"/>
      <c r="H280" s="313"/>
      <c r="I280" s="298"/>
      <c r="J280" s="314" t="s">
        <v>1293</v>
      </c>
      <c r="K280" s="314">
        <f t="shared" si="12"/>
        <v>112</v>
      </c>
      <c r="L280" s="314" t="str">
        <f t="shared" si="13"/>
        <v/>
      </c>
      <c r="M280" s="314" t="str">
        <f t="shared" si="14"/>
        <v/>
      </c>
      <c r="N280" s="314"/>
      <c r="O280" s="315" t="s">
        <v>2328</v>
      </c>
      <c r="P280" s="162"/>
      <c r="Q280" s="149"/>
      <c r="U280" s="271"/>
      <c r="V280" s="635"/>
      <c r="AF280" s="465"/>
      <c r="AG280" s="465"/>
      <c r="AH280" s="465"/>
      <c r="AI280" s="465"/>
      <c r="AJ280" s="465"/>
      <c r="AK280" s="465"/>
      <c r="AL280" s="465"/>
      <c r="AM280" s="465"/>
      <c r="AN280" s="465"/>
      <c r="AO280" s="465"/>
      <c r="AP280" s="465"/>
    </row>
    <row r="281" spans="1:42" ht="30.65" customHeight="1" x14ac:dyDescent="0.35">
      <c r="A281" s="310">
        <v>12</v>
      </c>
      <c r="B281" s="311" t="str">
        <f>IFERROR(VLOOKUP(A281,'Outcome Indicators - Section C'!$A$9:$V$26,19,FALSE),"")</f>
        <v/>
      </c>
      <c r="C281" s="311" t="str">
        <f t="array" ref="C281">IFERROR(IF(INDEX('Disaggregation Records'!$E$69:$E$152,MATCH(RIGHT(L281,255),RIGHT('Disaggregation Records'!$D$69:$D$152,255),0))=0,"",INDEX('Disaggregation Records'!$E$69:$E$152,MATCH(RIGHT(L281,255),RIGHT('Disaggregation Records'!$D$69:$D$152,255),0))),"")</f>
        <v/>
      </c>
      <c r="D281" s="311" t="str">
        <f t="array" ref="D281">IFERROR(IF(INDEX('Disaggregation Records'!$F$69:$F$152,MATCH(RIGHT(L281,255),RIGHT('Disaggregation Records'!$D$69:$D$152,255),0))=0,"",INDEX('Disaggregation Records'!$F$69:$F$152,MATCH(RIGHT(L281,255),RIGHT('Disaggregation Records'!$D$69:$D$152,255),0))),"")</f>
        <v/>
      </c>
      <c r="E281" s="312"/>
      <c r="F281" s="313"/>
      <c r="G281" s="313"/>
      <c r="H281" s="313"/>
      <c r="I281" s="298"/>
      <c r="J281" s="314" t="s">
        <v>1293</v>
      </c>
      <c r="K281" s="314">
        <f t="shared" si="12"/>
        <v>113</v>
      </c>
      <c r="L281" s="314" t="str">
        <f t="shared" si="13"/>
        <v/>
      </c>
      <c r="M281" s="314" t="str">
        <f t="shared" si="14"/>
        <v/>
      </c>
      <c r="N281" s="314"/>
      <c r="O281" s="315" t="s">
        <v>2329</v>
      </c>
      <c r="P281" s="162"/>
      <c r="Q281" s="149"/>
      <c r="U281" s="271"/>
      <c r="V281" s="635"/>
      <c r="AF281" s="465"/>
      <c r="AG281" s="465"/>
      <c r="AH281" s="465"/>
      <c r="AI281" s="465"/>
      <c r="AJ281" s="465"/>
      <c r="AK281" s="465"/>
      <c r="AL281" s="465"/>
      <c r="AM281" s="465"/>
      <c r="AN281" s="465"/>
      <c r="AO281" s="465"/>
      <c r="AP281" s="465"/>
    </row>
    <row r="282" spans="1:42" ht="30.65" customHeight="1" x14ac:dyDescent="0.35">
      <c r="A282" s="310">
        <v>12</v>
      </c>
      <c r="B282" s="311" t="str">
        <f>IFERROR(VLOOKUP(A282,'Outcome Indicators - Section C'!$A$9:$V$26,19,FALSE),"")</f>
        <v/>
      </c>
      <c r="C282" s="311" t="str">
        <f t="array" ref="C282">IFERROR(IF(INDEX('Disaggregation Records'!$E$69:$E$152,MATCH(RIGHT(L282,255),RIGHT('Disaggregation Records'!$D$69:$D$152,255),0))=0,"",INDEX('Disaggregation Records'!$E$69:$E$152,MATCH(RIGHT(L282,255),RIGHT('Disaggregation Records'!$D$69:$D$152,255),0))),"")</f>
        <v/>
      </c>
      <c r="D282" s="311" t="str">
        <f t="array" ref="D282">IFERROR(IF(INDEX('Disaggregation Records'!$F$69:$F$152,MATCH(RIGHT(L282,255),RIGHT('Disaggregation Records'!$D$69:$D$152,255),0))=0,"",INDEX('Disaggregation Records'!$F$69:$F$152,MATCH(RIGHT(L282,255),RIGHT('Disaggregation Records'!$D$69:$D$152,255),0))),"")</f>
        <v/>
      </c>
      <c r="E282" s="312"/>
      <c r="F282" s="313"/>
      <c r="G282" s="313"/>
      <c r="H282" s="313"/>
      <c r="I282" s="298"/>
      <c r="J282" s="314" t="s">
        <v>1293</v>
      </c>
      <c r="K282" s="314">
        <f t="shared" si="12"/>
        <v>114</v>
      </c>
      <c r="L282" s="314" t="str">
        <f t="shared" si="13"/>
        <v/>
      </c>
      <c r="M282" s="314" t="str">
        <f t="shared" si="14"/>
        <v/>
      </c>
      <c r="N282" s="314"/>
      <c r="O282" s="315" t="s">
        <v>2330</v>
      </c>
      <c r="P282" s="162"/>
      <c r="Q282" s="149"/>
      <c r="U282" s="271"/>
      <c r="V282" s="635"/>
      <c r="AF282" s="465"/>
      <c r="AG282" s="465"/>
      <c r="AH282" s="465"/>
      <c r="AI282" s="465"/>
      <c r="AJ282" s="465"/>
      <c r="AK282" s="465"/>
      <c r="AL282" s="465"/>
      <c r="AM282" s="465"/>
      <c r="AN282" s="465"/>
      <c r="AO282" s="465"/>
      <c r="AP282" s="465"/>
    </row>
    <row r="283" spans="1:42" ht="30.65" customHeight="1" x14ac:dyDescent="0.35">
      <c r="A283" s="310">
        <v>12</v>
      </c>
      <c r="B283" s="311" t="str">
        <f>IFERROR(VLOOKUP(A283,'Outcome Indicators - Section C'!$A$9:$V$26,19,FALSE),"")</f>
        <v/>
      </c>
      <c r="C283" s="311" t="str">
        <f t="array" ref="C283">IFERROR(IF(INDEX('Disaggregation Records'!$E$69:$E$152,MATCH(RIGHT(L283,255),RIGHT('Disaggregation Records'!$D$69:$D$152,255),0))=0,"",INDEX('Disaggregation Records'!$E$69:$E$152,MATCH(RIGHT(L283,255),RIGHT('Disaggregation Records'!$D$69:$D$152,255),0))),"")</f>
        <v/>
      </c>
      <c r="D283" s="311" t="str">
        <f t="array" ref="D283">IFERROR(IF(INDEX('Disaggregation Records'!$F$69:$F$152,MATCH(RIGHT(L283,255),RIGHT('Disaggregation Records'!$D$69:$D$152,255),0))=0,"",INDEX('Disaggregation Records'!$F$69:$F$152,MATCH(RIGHT(L283,255),RIGHT('Disaggregation Records'!$D$69:$D$152,255),0))),"")</f>
        <v/>
      </c>
      <c r="E283" s="312"/>
      <c r="F283" s="313"/>
      <c r="G283" s="313"/>
      <c r="H283" s="313"/>
      <c r="I283" s="298"/>
      <c r="J283" s="314" t="s">
        <v>1293</v>
      </c>
      <c r="K283" s="314">
        <f t="shared" si="12"/>
        <v>115</v>
      </c>
      <c r="L283" s="314" t="str">
        <f t="shared" si="13"/>
        <v/>
      </c>
      <c r="M283" s="314" t="str">
        <f t="shared" si="14"/>
        <v/>
      </c>
      <c r="N283" s="314"/>
      <c r="O283" s="315" t="s">
        <v>2331</v>
      </c>
      <c r="P283" s="162"/>
      <c r="Q283" s="149"/>
      <c r="U283" s="271"/>
      <c r="V283" s="635"/>
      <c r="AF283" s="465"/>
      <c r="AG283" s="465"/>
      <c r="AH283" s="465"/>
      <c r="AI283" s="465"/>
      <c r="AJ283" s="465"/>
      <c r="AK283" s="465"/>
      <c r="AL283" s="465"/>
      <c r="AM283" s="465"/>
      <c r="AN283" s="465"/>
      <c r="AO283" s="465"/>
      <c r="AP283" s="465"/>
    </row>
    <row r="284" spans="1:42" ht="30.65" customHeight="1" x14ac:dyDescent="0.35">
      <c r="A284" s="310">
        <v>12</v>
      </c>
      <c r="B284" s="311" t="str">
        <f>IFERROR(VLOOKUP(A284,'Outcome Indicators - Section C'!$A$9:$V$26,19,FALSE),"")</f>
        <v/>
      </c>
      <c r="C284" s="311" t="str">
        <f t="array" ref="C284">IFERROR(IF(INDEX('Disaggregation Records'!$E$69:$E$152,MATCH(RIGHT(L284,255),RIGHT('Disaggregation Records'!$D$69:$D$152,255),0))=0,"",INDEX('Disaggregation Records'!$E$69:$E$152,MATCH(RIGHT(L284,255),RIGHT('Disaggregation Records'!$D$69:$D$152,255),0))),"")</f>
        <v/>
      </c>
      <c r="D284" s="311" t="str">
        <f t="array" ref="D284">IFERROR(IF(INDEX('Disaggregation Records'!$F$69:$F$152,MATCH(RIGHT(L284,255),RIGHT('Disaggregation Records'!$D$69:$D$152,255),0))=0,"",INDEX('Disaggregation Records'!$F$69:$F$152,MATCH(RIGHT(L284,255),RIGHT('Disaggregation Records'!$D$69:$D$152,255),0))),"")</f>
        <v/>
      </c>
      <c r="E284" s="312"/>
      <c r="F284" s="313"/>
      <c r="G284" s="313"/>
      <c r="H284" s="313"/>
      <c r="I284" s="298"/>
      <c r="J284" s="314" t="s">
        <v>1293</v>
      </c>
      <c r="K284" s="314">
        <f t="shared" si="12"/>
        <v>116</v>
      </c>
      <c r="L284" s="314" t="str">
        <f t="shared" si="13"/>
        <v/>
      </c>
      <c r="M284" s="314" t="str">
        <f t="shared" si="14"/>
        <v/>
      </c>
      <c r="N284" s="314"/>
      <c r="O284" s="315" t="s">
        <v>2332</v>
      </c>
      <c r="P284" s="162"/>
      <c r="Q284" s="149"/>
      <c r="U284" s="271"/>
      <c r="V284" s="635"/>
      <c r="AF284" s="465"/>
      <c r="AG284" s="465"/>
      <c r="AH284" s="465"/>
      <c r="AI284" s="465"/>
      <c r="AJ284" s="465"/>
      <c r="AK284" s="465"/>
      <c r="AL284" s="465"/>
      <c r="AM284" s="465"/>
      <c r="AN284" s="465"/>
      <c r="AO284" s="465"/>
      <c r="AP284" s="465"/>
    </row>
    <row r="285" spans="1:42" ht="30.65" customHeight="1" x14ac:dyDescent="0.35">
      <c r="A285" s="310">
        <v>12</v>
      </c>
      <c r="B285" s="311" t="str">
        <f>IFERROR(VLOOKUP(A285,'Outcome Indicators - Section C'!$A$9:$V$26,19,FALSE),"")</f>
        <v/>
      </c>
      <c r="C285" s="311" t="str">
        <f t="array" ref="C285">IFERROR(IF(INDEX('Disaggregation Records'!$E$69:$E$152,MATCH(RIGHT(L285,255),RIGHT('Disaggregation Records'!$D$69:$D$152,255),0))=0,"",INDEX('Disaggregation Records'!$E$69:$E$152,MATCH(RIGHT(L285,255),RIGHT('Disaggregation Records'!$D$69:$D$152,255),0))),"")</f>
        <v/>
      </c>
      <c r="D285" s="311" t="str">
        <f t="array" ref="D285">IFERROR(IF(INDEX('Disaggregation Records'!$F$69:$F$152,MATCH(RIGHT(L285,255),RIGHT('Disaggregation Records'!$D$69:$D$152,255),0))=0,"",INDEX('Disaggregation Records'!$F$69:$F$152,MATCH(RIGHT(L285,255),RIGHT('Disaggregation Records'!$D$69:$D$152,255),0))),"")</f>
        <v/>
      </c>
      <c r="E285" s="312"/>
      <c r="F285" s="313"/>
      <c r="G285" s="313"/>
      <c r="H285" s="313"/>
      <c r="I285" s="298"/>
      <c r="J285" s="314" t="s">
        <v>1293</v>
      </c>
      <c r="K285" s="314">
        <f t="shared" si="12"/>
        <v>117</v>
      </c>
      <c r="L285" s="314" t="str">
        <f t="shared" si="13"/>
        <v/>
      </c>
      <c r="M285" s="314" t="str">
        <f t="shared" si="14"/>
        <v/>
      </c>
      <c r="N285" s="314"/>
      <c r="O285" s="315" t="s">
        <v>2333</v>
      </c>
      <c r="P285" s="162"/>
      <c r="Q285" s="149"/>
      <c r="U285" s="271"/>
      <c r="V285" s="635"/>
      <c r="AF285" s="465"/>
      <c r="AG285" s="465"/>
      <c r="AH285" s="465"/>
      <c r="AI285" s="465"/>
      <c r="AJ285" s="465"/>
      <c r="AK285" s="465"/>
      <c r="AL285" s="465"/>
      <c r="AM285" s="465"/>
      <c r="AN285" s="465"/>
      <c r="AO285" s="465"/>
      <c r="AP285" s="465"/>
    </row>
    <row r="286" spans="1:42" ht="30.65" customHeight="1" x14ac:dyDescent="0.35">
      <c r="A286" s="310">
        <v>12</v>
      </c>
      <c r="B286" s="311" t="str">
        <f>IFERROR(VLOOKUP(A286,'Outcome Indicators - Section C'!$A$9:$V$26,19,FALSE),"")</f>
        <v/>
      </c>
      <c r="C286" s="311" t="str">
        <f t="array" ref="C286">IFERROR(IF(INDEX('Disaggregation Records'!$E$69:$E$152,MATCH(RIGHT(L286,255),RIGHT('Disaggregation Records'!$D$69:$D$152,255),0))=0,"",INDEX('Disaggregation Records'!$E$69:$E$152,MATCH(RIGHT(L286,255),RIGHT('Disaggregation Records'!$D$69:$D$152,255),0))),"")</f>
        <v/>
      </c>
      <c r="D286" s="311" t="str">
        <f t="array" ref="D286">IFERROR(IF(INDEX('Disaggregation Records'!$F$69:$F$152,MATCH(RIGHT(L286,255),RIGHT('Disaggregation Records'!$D$69:$D$152,255),0))=0,"",INDEX('Disaggregation Records'!$F$69:$F$152,MATCH(RIGHT(L286,255),RIGHT('Disaggregation Records'!$D$69:$D$152,255),0))),"")</f>
        <v/>
      </c>
      <c r="E286" s="312"/>
      <c r="F286" s="313"/>
      <c r="G286" s="313"/>
      <c r="H286" s="313"/>
      <c r="I286" s="298"/>
      <c r="J286" s="314" t="s">
        <v>1293</v>
      </c>
      <c r="K286" s="314">
        <f t="shared" si="12"/>
        <v>118</v>
      </c>
      <c r="L286" s="314" t="str">
        <f t="shared" si="13"/>
        <v/>
      </c>
      <c r="M286" s="314" t="str">
        <f t="shared" si="14"/>
        <v/>
      </c>
      <c r="N286" s="314"/>
      <c r="O286" s="315" t="s">
        <v>2334</v>
      </c>
      <c r="P286" s="162"/>
      <c r="Q286" s="149"/>
      <c r="U286" s="271"/>
      <c r="V286" s="635"/>
      <c r="AF286" s="465"/>
      <c r="AG286" s="465"/>
      <c r="AH286" s="465"/>
      <c r="AI286" s="465"/>
      <c r="AJ286" s="465"/>
      <c r="AK286" s="465"/>
      <c r="AL286" s="465"/>
      <c r="AM286" s="465"/>
      <c r="AN286" s="465"/>
      <c r="AO286" s="465"/>
      <c r="AP286" s="465"/>
    </row>
    <row r="287" spans="1:42" ht="30.65" customHeight="1" x14ac:dyDescent="0.35">
      <c r="A287" s="310">
        <v>12</v>
      </c>
      <c r="B287" s="311" t="str">
        <f>IFERROR(VLOOKUP(A287,'Outcome Indicators - Section C'!$A$9:$V$26,19,FALSE),"")</f>
        <v/>
      </c>
      <c r="C287" s="311" t="str">
        <f t="array" ref="C287">IFERROR(IF(INDEX('Disaggregation Records'!$E$69:$E$152,MATCH(RIGHT(L287,255),RIGHT('Disaggregation Records'!$D$69:$D$152,255),0))=0,"",INDEX('Disaggregation Records'!$E$69:$E$152,MATCH(RIGHT(L287,255),RIGHT('Disaggregation Records'!$D$69:$D$152,255),0))),"")</f>
        <v/>
      </c>
      <c r="D287" s="311" t="str">
        <f t="array" ref="D287">IFERROR(IF(INDEX('Disaggregation Records'!$F$69:$F$152,MATCH(RIGHT(L287,255),RIGHT('Disaggregation Records'!$D$69:$D$152,255),0))=0,"",INDEX('Disaggregation Records'!$F$69:$F$152,MATCH(RIGHT(L287,255),RIGHT('Disaggregation Records'!$D$69:$D$152,255),0))),"")</f>
        <v/>
      </c>
      <c r="E287" s="312"/>
      <c r="F287" s="313"/>
      <c r="G287" s="313"/>
      <c r="H287" s="313"/>
      <c r="I287" s="298"/>
      <c r="J287" s="314" t="s">
        <v>1293</v>
      </c>
      <c r="K287" s="314">
        <f t="shared" si="12"/>
        <v>119</v>
      </c>
      <c r="L287" s="314" t="str">
        <f t="shared" si="13"/>
        <v/>
      </c>
      <c r="M287" s="314" t="str">
        <f t="shared" si="14"/>
        <v/>
      </c>
      <c r="N287" s="314"/>
      <c r="O287" s="315" t="s">
        <v>2335</v>
      </c>
      <c r="P287" s="162"/>
      <c r="Q287" s="149"/>
      <c r="U287" s="271"/>
      <c r="V287" s="635"/>
      <c r="AF287" s="465"/>
      <c r="AG287" s="465"/>
      <c r="AH287" s="465"/>
      <c r="AI287" s="465"/>
      <c r="AJ287" s="465"/>
      <c r="AK287" s="465"/>
      <c r="AL287" s="465"/>
      <c r="AM287" s="465"/>
      <c r="AN287" s="465"/>
      <c r="AO287" s="465"/>
      <c r="AP287" s="465"/>
    </row>
    <row r="288" spans="1:42" ht="30.65" customHeight="1" x14ac:dyDescent="0.35">
      <c r="A288" s="310">
        <v>12</v>
      </c>
      <c r="B288" s="311" t="str">
        <f>IFERROR(VLOOKUP(A288,'Outcome Indicators - Section C'!$A$9:$V$26,19,FALSE),"")</f>
        <v/>
      </c>
      <c r="C288" s="311" t="str">
        <f t="array" ref="C288">IFERROR(IF(INDEX('Disaggregation Records'!$E$69:$E$152,MATCH(RIGHT(L288,255),RIGHT('Disaggregation Records'!$D$69:$D$152,255),0))=0,"",INDEX('Disaggregation Records'!$E$69:$E$152,MATCH(RIGHT(L288,255),RIGHT('Disaggregation Records'!$D$69:$D$152,255),0))),"")</f>
        <v/>
      </c>
      <c r="D288" s="311" t="str">
        <f t="array" ref="D288">IFERROR(IF(INDEX('Disaggregation Records'!$F$69:$F$152,MATCH(RIGHT(L288,255),RIGHT('Disaggregation Records'!$D$69:$D$152,255),0))=0,"",INDEX('Disaggregation Records'!$F$69:$F$152,MATCH(RIGHT(L288,255),RIGHT('Disaggregation Records'!$D$69:$D$152,255),0))),"")</f>
        <v/>
      </c>
      <c r="E288" s="312"/>
      <c r="F288" s="313"/>
      <c r="G288" s="313"/>
      <c r="H288" s="313"/>
      <c r="I288" s="298"/>
      <c r="J288" s="314" t="s">
        <v>1293</v>
      </c>
      <c r="K288" s="314">
        <f t="shared" si="12"/>
        <v>120</v>
      </c>
      <c r="L288" s="314" t="str">
        <f t="shared" si="13"/>
        <v/>
      </c>
      <c r="M288" s="314" t="str">
        <f t="shared" si="14"/>
        <v/>
      </c>
      <c r="N288" s="314"/>
      <c r="O288" s="315" t="s">
        <v>2336</v>
      </c>
      <c r="P288" s="162"/>
      <c r="Q288" s="149"/>
      <c r="U288" s="271"/>
      <c r="V288" s="635"/>
      <c r="AF288" s="465"/>
      <c r="AG288" s="465"/>
      <c r="AH288" s="465"/>
      <c r="AI288" s="465"/>
      <c r="AJ288" s="465"/>
      <c r="AK288" s="465"/>
      <c r="AL288" s="465"/>
      <c r="AM288" s="465"/>
      <c r="AN288" s="465"/>
      <c r="AO288" s="465"/>
      <c r="AP288" s="465"/>
    </row>
    <row r="289" spans="1:42" ht="30.65" customHeight="1" x14ac:dyDescent="0.35">
      <c r="A289" s="310">
        <v>13</v>
      </c>
      <c r="B289" s="311" t="str">
        <f>IFERROR(VLOOKUP(A289,'Outcome Indicators - Section C'!$A$9:$V$26,19,FALSE),"")</f>
        <v/>
      </c>
      <c r="C289" s="311" t="str">
        <f t="array" ref="C289">IFERROR(IF(INDEX('Disaggregation Records'!$E$69:$E$152,MATCH(RIGHT(L289,255),RIGHT('Disaggregation Records'!$D$69:$D$152,255),0))=0,"",INDEX('Disaggregation Records'!$E$69:$E$152,MATCH(RIGHT(L289,255),RIGHT('Disaggregation Records'!$D$69:$D$152,255),0))),"")</f>
        <v/>
      </c>
      <c r="D289" s="311" t="str">
        <f t="array" ref="D289">IFERROR(IF(INDEX('Disaggregation Records'!$F$69:$F$152,MATCH(RIGHT(L289,255),RIGHT('Disaggregation Records'!$D$69:$D$152,255),0))=0,"",INDEX('Disaggregation Records'!$F$69:$F$152,MATCH(RIGHT(L289,255),RIGHT('Disaggregation Records'!$D$69:$D$152,255),0))),"")</f>
        <v/>
      </c>
      <c r="E289" s="312"/>
      <c r="F289" s="313"/>
      <c r="G289" s="313"/>
      <c r="H289" s="313"/>
      <c r="I289" s="298"/>
      <c r="J289" s="314" t="s">
        <v>1294</v>
      </c>
      <c r="K289" s="314">
        <f t="shared" si="12"/>
        <v>121</v>
      </c>
      <c r="L289" s="314" t="str">
        <f t="shared" si="13"/>
        <v/>
      </c>
      <c r="M289" s="314" t="str">
        <f t="shared" si="14"/>
        <v/>
      </c>
      <c r="N289" s="314"/>
      <c r="O289" s="315" t="s">
        <v>2337</v>
      </c>
      <c r="P289" s="162"/>
      <c r="Q289" s="149"/>
      <c r="U289" s="271"/>
      <c r="V289" s="635"/>
      <c r="AF289" s="465"/>
      <c r="AG289" s="465"/>
      <c r="AH289" s="465"/>
      <c r="AI289" s="465"/>
      <c r="AJ289" s="465"/>
      <c r="AK289" s="465"/>
      <c r="AL289" s="465"/>
      <c r="AM289" s="465"/>
      <c r="AN289" s="465"/>
      <c r="AO289" s="465"/>
      <c r="AP289" s="465"/>
    </row>
    <row r="290" spans="1:42" ht="30.65" customHeight="1" x14ac:dyDescent="0.35">
      <c r="A290" s="310">
        <v>13</v>
      </c>
      <c r="B290" s="311" t="str">
        <f>IFERROR(VLOOKUP(A290,'Outcome Indicators - Section C'!$A$9:$V$26,19,FALSE),"")</f>
        <v/>
      </c>
      <c r="C290" s="311" t="str">
        <f t="array" ref="C290">IFERROR(IF(INDEX('Disaggregation Records'!$E$69:$E$152,MATCH(RIGHT(L290,255),RIGHT('Disaggregation Records'!$D$69:$D$152,255),0))=0,"",INDEX('Disaggregation Records'!$E$69:$E$152,MATCH(RIGHT(L290,255),RIGHT('Disaggregation Records'!$D$69:$D$152,255),0))),"")</f>
        <v/>
      </c>
      <c r="D290" s="311" t="str">
        <f t="array" ref="D290">IFERROR(IF(INDEX('Disaggregation Records'!$F$69:$F$152,MATCH(RIGHT(L290,255),RIGHT('Disaggregation Records'!$D$69:$D$152,255),0))=0,"",INDEX('Disaggregation Records'!$F$69:$F$152,MATCH(RIGHT(L290,255),RIGHT('Disaggregation Records'!$D$69:$D$152,255),0))),"")</f>
        <v/>
      </c>
      <c r="E290" s="312"/>
      <c r="F290" s="313"/>
      <c r="G290" s="313"/>
      <c r="H290" s="313"/>
      <c r="I290" s="298"/>
      <c r="J290" s="314" t="s">
        <v>1294</v>
      </c>
      <c r="K290" s="314">
        <f t="shared" si="12"/>
        <v>122</v>
      </c>
      <c r="L290" s="314" t="str">
        <f t="shared" si="13"/>
        <v/>
      </c>
      <c r="M290" s="314" t="str">
        <f t="shared" si="14"/>
        <v/>
      </c>
      <c r="N290" s="314"/>
      <c r="O290" s="315" t="s">
        <v>2338</v>
      </c>
      <c r="P290" s="162"/>
      <c r="Q290" s="149"/>
      <c r="U290" s="271"/>
      <c r="V290" s="635"/>
      <c r="AF290" s="465"/>
      <c r="AG290" s="465"/>
      <c r="AH290" s="465"/>
      <c r="AI290" s="465"/>
      <c r="AJ290" s="465"/>
      <c r="AK290" s="465"/>
      <c r="AL290" s="465"/>
      <c r="AM290" s="465"/>
      <c r="AN290" s="465"/>
      <c r="AO290" s="465"/>
      <c r="AP290" s="465"/>
    </row>
    <row r="291" spans="1:42" ht="30.65" customHeight="1" x14ac:dyDescent="0.35">
      <c r="A291" s="310">
        <v>13</v>
      </c>
      <c r="B291" s="311" t="str">
        <f>IFERROR(VLOOKUP(A291,'Outcome Indicators - Section C'!$A$9:$V$26,19,FALSE),"")</f>
        <v/>
      </c>
      <c r="C291" s="311" t="str">
        <f t="array" ref="C291">IFERROR(IF(INDEX('Disaggregation Records'!$E$69:$E$152,MATCH(RIGHT(L291,255),RIGHT('Disaggregation Records'!$D$69:$D$152,255),0))=0,"",INDEX('Disaggregation Records'!$E$69:$E$152,MATCH(RIGHT(L291,255),RIGHT('Disaggregation Records'!$D$69:$D$152,255),0))),"")</f>
        <v/>
      </c>
      <c r="D291" s="311" t="str">
        <f t="array" ref="D291">IFERROR(IF(INDEX('Disaggregation Records'!$F$69:$F$152,MATCH(RIGHT(L291,255),RIGHT('Disaggregation Records'!$D$69:$D$152,255),0))=0,"",INDEX('Disaggregation Records'!$F$69:$F$152,MATCH(RIGHT(L291,255),RIGHT('Disaggregation Records'!$D$69:$D$152,255),0))),"")</f>
        <v/>
      </c>
      <c r="E291" s="312"/>
      <c r="F291" s="313"/>
      <c r="G291" s="313"/>
      <c r="H291" s="313"/>
      <c r="I291" s="298"/>
      <c r="J291" s="314" t="s">
        <v>1294</v>
      </c>
      <c r="K291" s="314">
        <f t="shared" si="12"/>
        <v>123</v>
      </c>
      <c r="L291" s="314" t="str">
        <f t="shared" si="13"/>
        <v/>
      </c>
      <c r="M291" s="314" t="str">
        <f t="shared" si="14"/>
        <v/>
      </c>
      <c r="N291" s="314"/>
      <c r="O291" s="315" t="s">
        <v>2339</v>
      </c>
      <c r="P291" s="162"/>
      <c r="Q291" s="149"/>
      <c r="U291" s="271"/>
      <c r="V291" s="635"/>
      <c r="AF291" s="465"/>
      <c r="AG291" s="465"/>
      <c r="AH291" s="465"/>
      <c r="AI291" s="465"/>
      <c r="AJ291" s="465"/>
      <c r="AK291" s="465"/>
      <c r="AL291" s="465"/>
      <c r="AM291" s="465"/>
      <c r="AN291" s="465"/>
      <c r="AO291" s="465"/>
      <c r="AP291" s="465"/>
    </row>
    <row r="292" spans="1:42" ht="30.65" customHeight="1" x14ac:dyDescent="0.35">
      <c r="A292" s="310">
        <v>13</v>
      </c>
      <c r="B292" s="311" t="str">
        <f>IFERROR(VLOOKUP(A292,'Outcome Indicators - Section C'!$A$9:$V$26,19,FALSE),"")</f>
        <v/>
      </c>
      <c r="C292" s="311" t="str">
        <f t="array" ref="C292">IFERROR(IF(INDEX('Disaggregation Records'!$E$69:$E$152,MATCH(RIGHT(L292,255),RIGHT('Disaggregation Records'!$D$69:$D$152,255),0))=0,"",INDEX('Disaggregation Records'!$E$69:$E$152,MATCH(RIGHT(L292,255),RIGHT('Disaggregation Records'!$D$69:$D$152,255),0))),"")</f>
        <v/>
      </c>
      <c r="D292" s="311" t="str">
        <f t="array" ref="D292">IFERROR(IF(INDEX('Disaggregation Records'!$F$69:$F$152,MATCH(RIGHT(L292,255),RIGHT('Disaggregation Records'!$D$69:$D$152,255),0))=0,"",INDEX('Disaggregation Records'!$F$69:$F$152,MATCH(RIGHT(L292,255),RIGHT('Disaggregation Records'!$D$69:$D$152,255),0))),"")</f>
        <v/>
      </c>
      <c r="E292" s="312"/>
      <c r="F292" s="313"/>
      <c r="G292" s="313"/>
      <c r="H292" s="313"/>
      <c r="I292" s="298"/>
      <c r="J292" s="314" t="s">
        <v>1294</v>
      </c>
      <c r="K292" s="314">
        <f t="shared" si="12"/>
        <v>124</v>
      </c>
      <c r="L292" s="314" t="str">
        <f t="shared" si="13"/>
        <v/>
      </c>
      <c r="M292" s="314" t="str">
        <f t="shared" si="14"/>
        <v/>
      </c>
      <c r="N292" s="314"/>
      <c r="O292" s="315" t="s">
        <v>2340</v>
      </c>
      <c r="P292" s="162"/>
      <c r="Q292" s="149"/>
      <c r="U292" s="271"/>
      <c r="V292" s="635"/>
      <c r="AF292" s="465"/>
      <c r="AG292" s="465"/>
      <c r="AH292" s="465"/>
      <c r="AI292" s="465"/>
      <c r="AJ292" s="465"/>
      <c r="AK292" s="465"/>
      <c r="AL292" s="465"/>
      <c r="AM292" s="465"/>
      <c r="AN292" s="465"/>
      <c r="AO292" s="465"/>
      <c r="AP292" s="465"/>
    </row>
    <row r="293" spans="1:42" ht="30.65" customHeight="1" x14ac:dyDescent="0.35">
      <c r="A293" s="310">
        <v>13</v>
      </c>
      <c r="B293" s="311" t="str">
        <f>IFERROR(VLOOKUP(A293,'Outcome Indicators - Section C'!$A$9:$V$26,19,FALSE),"")</f>
        <v/>
      </c>
      <c r="C293" s="311" t="str">
        <f t="array" ref="C293">IFERROR(IF(INDEX('Disaggregation Records'!$E$69:$E$152,MATCH(RIGHT(L293,255),RIGHT('Disaggregation Records'!$D$69:$D$152,255),0))=0,"",INDEX('Disaggregation Records'!$E$69:$E$152,MATCH(RIGHT(L293,255),RIGHT('Disaggregation Records'!$D$69:$D$152,255),0))),"")</f>
        <v/>
      </c>
      <c r="D293" s="311" t="str">
        <f t="array" ref="D293">IFERROR(IF(INDEX('Disaggregation Records'!$F$69:$F$152,MATCH(RIGHT(L293,255),RIGHT('Disaggregation Records'!$D$69:$D$152,255),0))=0,"",INDEX('Disaggregation Records'!$F$69:$F$152,MATCH(RIGHT(L293,255),RIGHT('Disaggregation Records'!$D$69:$D$152,255),0))),"")</f>
        <v/>
      </c>
      <c r="E293" s="312"/>
      <c r="F293" s="313"/>
      <c r="G293" s="313"/>
      <c r="H293" s="313"/>
      <c r="I293" s="298"/>
      <c r="J293" s="314" t="s">
        <v>1294</v>
      </c>
      <c r="K293" s="314">
        <f t="shared" si="12"/>
        <v>125</v>
      </c>
      <c r="L293" s="314" t="str">
        <f t="shared" si="13"/>
        <v/>
      </c>
      <c r="M293" s="314" t="str">
        <f t="shared" si="14"/>
        <v/>
      </c>
      <c r="N293" s="314"/>
      <c r="O293" s="315" t="s">
        <v>2341</v>
      </c>
      <c r="P293" s="162"/>
      <c r="Q293" s="149"/>
      <c r="U293" s="271"/>
      <c r="V293" s="635"/>
      <c r="AF293" s="465"/>
      <c r="AG293" s="465"/>
      <c r="AH293" s="465"/>
      <c r="AI293" s="465"/>
      <c r="AJ293" s="465"/>
      <c r="AK293" s="465"/>
      <c r="AL293" s="465"/>
      <c r="AM293" s="465"/>
      <c r="AN293" s="465"/>
      <c r="AO293" s="465"/>
      <c r="AP293" s="465"/>
    </row>
    <row r="294" spans="1:42" ht="30.65" customHeight="1" x14ac:dyDescent="0.35">
      <c r="A294" s="310">
        <v>13</v>
      </c>
      <c r="B294" s="311" t="str">
        <f>IFERROR(VLOOKUP(A294,'Outcome Indicators - Section C'!$A$9:$V$26,19,FALSE),"")</f>
        <v/>
      </c>
      <c r="C294" s="311" t="str">
        <f t="array" ref="C294">IFERROR(IF(INDEX('Disaggregation Records'!$E$69:$E$152,MATCH(RIGHT(L294,255),RIGHT('Disaggregation Records'!$D$69:$D$152,255),0))=0,"",INDEX('Disaggregation Records'!$E$69:$E$152,MATCH(RIGHT(L294,255),RIGHT('Disaggregation Records'!$D$69:$D$152,255),0))),"")</f>
        <v/>
      </c>
      <c r="D294" s="311" t="str">
        <f t="array" ref="D294">IFERROR(IF(INDEX('Disaggregation Records'!$F$69:$F$152,MATCH(RIGHT(L294,255),RIGHT('Disaggregation Records'!$D$69:$D$152,255),0))=0,"",INDEX('Disaggregation Records'!$F$69:$F$152,MATCH(RIGHT(L294,255),RIGHT('Disaggregation Records'!$D$69:$D$152,255),0))),"")</f>
        <v/>
      </c>
      <c r="E294" s="312"/>
      <c r="F294" s="313"/>
      <c r="G294" s="313"/>
      <c r="H294" s="313"/>
      <c r="I294" s="298"/>
      <c r="J294" s="314" t="s">
        <v>1294</v>
      </c>
      <c r="K294" s="314">
        <f t="shared" si="12"/>
        <v>126</v>
      </c>
      <c r="L294" s="314" t="str">
        <f t="shared" si="13"/>
        <v/>
      </c>
      <c r="M294" s="314" t="str">
        <f t="shared" si="14"/>
        <v/>
      </c>
      <c r="N294" s="314"/>
      <c r="O294" s="315" t="s">
        <v>2342</v>
      </c>
      <c r="P294" s="162"/>
      <c r="Q294" s="149"/>
      <c r="U294" s="271"/>
      <c r="V294" s="635"/>
      <c r="AF294" s="465"/>
      <c r="AG294" s="465"/>
      <c r="AH294" s="465"/>
      <c r="AI294" s="465"/>
      <c r="AJ294" s="465"/>
      <c r="AK294" s="465"/>
      <c r="AL294" s="465"/>
      <c r="AM294" s="465"/>
      <c r="AN294" s="465"/>
      <c r="AO294" s="465"/>
      <c r="AP294" s="465"/>
    </row>
    <row r="295" spans="1:42" ht="30.65" customHeight="1" x14ac:dyDescent="0.35">
      <c r="A295" s="310">
        <v>13</v>
      </c>
      <c r="B295" s="311" t="str">
        <f>IFERROR(VLOOKUP(A295,'Outcome Indicators - Section C'!$A$9:$V$26,19,FALSE),"")</f>
        <v/>
      </c>
      <c r="C295" s="311" t="str">
        <f t="array" ref="C295">IFERROR(IF(INDEX('Disaggregation Records'!$E$69:$E$152,MATCH(RIGHT(L295,255),RIGHT('Disaggregation Records'!$D$69:$D$152,255),0))=0,"",INDEX('Disaggregation Records'!$E$69:$E$152,MATCH(RIGHT(L295,255),RIGHT('Disaggregation Records'!$D$69:$D$152,255),0))),"")</f>
        <v/>
      </c>
      <c r="D295" s="311" t="str">
        <f t="array" ref="D295">IFERROR(IF(INDEX('Disaggregation Records'!$F$69:$F$152,MATCH(RIGHT(L295,255),RIGHT('Disaggregation Records'!$D$69:$D$152,255),0))=0,"",INDEX('Disaggregation Records'!$F$69:$F$152,MATCH(RIGHT(L295,255),RIGHT('Disaggregation Records'!$D$69:$D$152,255),0))),"")</f>
        <v/>
      </c>
      <c r="E295" s="312"/>
      <c r="F295" s="313"/>
      <c r="G295" s="313"/>
      <c r="H295" s="313"/>
      <c r="I295" s="298"/>
      <c r="J295" s="314" t="s">
        <v>1294</v>
      </c>
      <c r="K295" s="314">
        <f t="shared" si="12"/>
        <v>127</v>
      </c>
      <c r="L295" s="314" t="str">
        <f t="shared" si="13"/>
        <v/>
      </c>
      <c r="M295" s="314" t="str">
        <f t="shared" si="14"/>
        <v/>
      </c>
      <c r="N295" s="314"/>
      <c r="O295" s="315" t="s">
        <v>2343</v>
      </c>
      <c r="P295" s="162"/>
      <c r="Q295" s="149"/>
      <c r="U295" s="271"/>
      <c r="V295" s="635"/>
      <c r="AF295" s="465"/>
      <c r="AG295" s="465"/>
      <c r="AH295" s="465"/>
      <c r="AI295" s="465"/>
      <c r="AJ295" s="465"/>
      <c r="AK295" s="465"/>
      <c r="AL295" s="465"/>
      <c r="AM295" s="465"/>
      <c r="AN295" s="465"/>
      <c r="AO295" s="465"/>
      <c r="AP295" s="465"/>
    </row>
    <row r="296" spans="1:42" ht="30.65" customHeight="1" x14ac:dyDescent="0.35">
      <c r="A296" s="310">
        <v>13</v>
      </c>
      <c r="B296" s="311" t="str">
        <f>IFERROR(VLOOKUP(A296,'Outcome Indicators - Section C'!$A$9:$V$26,19,FALSE),"")</f>
        <v/>
      </c>
      <c r="C296" s="311" t="str">
        <f t="array" ref="C296">IFERROR(IF(INDEX('Disaggregation Records'!$E$69:$E$152,MATCH(RIGHT(L296,255),RIGHT('Disaggregation Records'!$D$69:$D$152,255),0))=0,"",INDEX('Disaggregation Records'!$E$69:$E$152,MATCH(RIGHT(L296,255),RIGHT('Disaggregation Records'!$D$69:$D$152,255),0))),"")</f>
        <v/>
      </c>
      <c r="D296" s="311" t="str">
        <f t="array" ref="D296">IFERROR(IF(INDEX('Disaggregation Records'!$F$69:$F$152,MATCH(RIGHT(L296,255),RIGHT('Disaggregation Records'!$D$69:$D$152,255),0))=0,"",INDEX('Disaggregation Records'!$F$69:$F$152,MATCH(RIGHT(L296,255),RIGHT('Disaggregation Records'!$D$69:$D$152,255),0))),"")</f>
        <v/>
      </c>
      <c r="E296" s="312"/>
      <c r="F296" s="313"/>
      <c r="G296" s="313"/>
      <c r="H296" s="313"/>
      <c r="I296" s="298"/>
      <c r="J296" s="314" t="s">
        <v>1294</v>
      </c>
      <c r="K296" s="314">
        <f t="shared" si="12"/>
        <v>128</v>
      </c>
      <c r="L296" s="314" t="str">
        <f t="shared" si="13"/>
        <v/>
      </c>
      <c r="M296" s="314" t="str">
        <f t="shared" si="14"/>
        <v/>
      </c>
      <c r="N296" s="314"/>
      <c r="O296" s="315" t="s">
        <v>2344</v>
      </c>
      <c r="P296" s="162"/>
      <c r="Q296" s="149"/>
      <c r="U296" s="271"/>
      <c r="V296" s="635"/>
      <c r="AF296" s="465"/>
      <c r="AG296" s="465"/>
      <c r="AH296" s="465"/>
      <c r="AI296" s="465"/>
      <c r="AJ296" s="465"/>
      <c r="AK296" s="465"/>
      <c r="AL296" s="465"/>
      <c r="AM296" s="465"/>
      <c r="AN296" s="465"/>
      <c r="AO296" s="465"/>
      <c r="AP296" s="465"/>
    </row>
    <row r="297" spans="1:42" ht="30.65" customHeight="1" x14ac:dyDescent="0.35">
      <c r="A297" s="310">
        <v>13</v>
      </c>
      <c r="B297" s="311" t="str">
        <f>IFERROR(VLOOKUP(A297,'Outcome Indicators - Section C'!$A$9:$V$26,19,FALSE),"")</f>
        <v/>
      </c>
      <c r="C297" s="311" t="str">
        <f t="array" ref="C297">IFERROR(IF(INDEX('Disaggregation Records'!$E$69:$E$152,MATCH(RIGHT(L297,255),RIGHT('Disaggregation Records'!$D$69:$D$152,255),0))=0,"",INDEX('Disaggregation Records'!$E$69:$E$152,MATCH(RIGHT(L297,255),RIGHT('Disaggregation Records'!$D$69:$D$152,255),0))),"")</f>
        <v/>
      </c>
      <c r="D297" s="311" t="str">
        <f t="array" ref="D297">IFERROR(IF(INDEX('Disaggregation Records'!$F$69:$F$152,MATCH(RIGHT(L297,255),RIGHT('Disaggregation Records'!$D$69:$D$152,255),0))=0,"",INDEX('Disaggregation Records'!$F$69:$F$152,MATCH(RIGHT(L297,255),RIGHT('Disaggregation Records'!$D$69:$D$152,255),0))),"")</f>
        <v/>
      </c>
      <c r="E297" s="312"/>
      <c r="F297" s="313"/>
      <c r="G297" s="313"/>
      <c r="H297" s="313"/>
      <c r="I297" s="298"/>
      <c r="J297" s="314" t="s">
        <v>1294</v>
      </c>
      <c r="K297" s="314">
        <f t="shared" ref="K297:K318" si="15">IF(B297=B296,K296+1,0)</f>
        <v>129</v>
      </c>
      <c r="L297" s="314" t="str">
        <f t="shared" ref="L297:L318" si="16">IF(B297&lt;&gt;"",B297&amp;"-"&amp;K297,"")</f>
        <v/>
      </c>
      <c r="M297" s="314" t="str">
        <f t="shared" ref="M297:M318" si="17">IF(B297&lt;&gt;"",B297&amp;C297&amp;D297,"")</f>
        <v/>
      </c>
      <c r="N297" s="314"/>
      <c r="O297" s="315" t="s">
        <v>2345</v>
      </c>
      <c r="P297" s="162"/>
      <c r="Q297" s="149"/>
      <c r="U297" s="271"/>
      <c r="V297" s="635"/>
      <c r="AF297" s="465"/>
      <c r="AG297" s="465"/>
      <c r="AH297" s="465"/>
      <c r="AI297" s="465"/>
      <c r="AJ297" s="465"/>
      <c r="AK297" s="465"/>
      <c r="AL297" s="465"/>
      <c r="AM297" s="465"/>
      <c r="AN297" s="465"/>
      <c r="AO297" s="465"/>
      <c r="AP297" s="465"/>
    </row>
    <row r="298" spans="1:42" ht="30.65" customHeight="1" x14ac:dyDescent="0.35">
      <c r="A298" s="310">
        <v>13</v>
      </c>
      <c r="B298" s="311" t="str">
        <f>IFERROR(VLOOKUP(A298,'Outcome Indicators - Section C'!$A$9:$V$26,19,FALSE),"")</f>
        <v/>
      </c>
      <c r="C298" s="311" t="str">
        <f t="array" ref="C298">IFERROR(IF(INDEX('Disaggregation Records'!$E$69:$E$152,MATCH(RIGHT(L298,255),RIGHT('Disaggregation Records'!$D$69:$D$152,255),0))=0,"",INDEX('Disaggregation Records'!$E$69:$E$152,MATCH(RIGHT(L298,255),RIGHT('Disaggregation Records'!$D$69:$D$152,255),0))),"")</f>
        <v/>
      </c>
      <c r="D298" s="311" t="str">
        <f t="array" ref="D298">IFERROR(IF(INDEX('Disaggregation Records'!$F$69:$F$152,MATCH(RIGHT(L298,255),RIGHT('Disaggregation Records'!$D$69:$D$152,255),0))=0,"",INDEX('Disaggregation Records'!$F$69:$F$152,MATCH(RIGHT(L298,255),RIGHT('Disaggregation Records'!$D$69:$D$152,255),0))),"")</f>
        <v/>
      </c>
      <c r="E298" s="312"/>
      <c r="F298" s="313"/>
      <c r="G298" s="313"/>
      <c r="H298" s="313"/>
      <c r="I298" s="298"/>
      <c r="J298" s="314" t="s">
        <v>1294</v>
      </c>
      <c r="K298" s="314">
        <f t="shared" si="15"/>
        <v>130</v>
      </c>
      <c r="L298" s="314" t="str">
        <f t="shared" si="16"/>
        <v/>
      </c>
      <c r="M298" s="314" t="str">
        <f t="shared" si="17"/>
        <v/>
      </c>
      <c r="N298" s="314"/>
      <c r="O298" s="315" t="s">
        <v>2346</v>
      </c>
      <c r="P298" s="162"/>
      <c r="Q298" s="149"/>
      <c r="U298" s="271"/>
      <c r="V298" s="635"/>
      <c r="AF298" s="465"/>
      <c r="AG298" s="465"/>
      <c r="AH298" s="465"/>
      <c r="AI298" s="465"/>
      <c r="AJ298" s="465"/>
      <c r="AK298" s="465"/>
      <c r="AL298" s="465"/>
      <c r="AM298" s="465"/>
      <c r="AN298" s="465"/>
      <c r="AO298" s="465"/>
      <c r="AP298" s="465"/>
    </row>
    <row r="299" spans="1:42" ht="30.65" customHeight="1" x14ac:dyDescent="0.35">
      <c r="A299" s="310">
        <v>14</v>
      </c>
      <c r="B299" s="311" t="str">
        <f>IFERROR(VLOOKUP(A299,'Outcome Indicators - Section C'!$A$9:$V$26,19,FALSE),"")</f>
        <v/>
      </c>
      <c r="C299" s="311" t="str">
        <f t="array" ref="C299">IFERROR(IF(INDEX('Disaggregation Records'!$E$69:$E$152,MATCH(RIGHT(L299,255),RIGHT('Disaggregation Records'!$D$69:$D$152,255),0))=0,"",INDEX('Disaggregation Records'!$E$69:$E$152,MATCH(RIGHT(L299,255),RIGHT('Disaggregation Records'!$D$69:$D$152,255),0))),"")</f>
        <v/>
      </c>
      <c r="D299" s="311" t="str">
        <f t="array" ref="D299">IFERROR(IF(INDEX('Disaggregation Records'!$F$69:$F$152,MATCH(RIGHT(L299,255),RIGHT('Disaggregation Records'!$D$69:$D$152,255),0))=0,"",INDEX('Disaggregation Records'!$F$69:$F$152,MATCH(RIGHT(L299,255),RIGHT('Disaggregation Records'!$D$69:$D$152,255),0))),"")</f>
        <v/>
      </c>
      <c r="E299" s="312"/>
      <c r="F299" s="313"/>
      <c r="G299" s="313"/>
      <c r="H299" s="313"/>
      <c r="I299" s="298"/>
      <c r="J299" s="314" t="s">
        <v>1295</v>
      </c>
      <c r="K299" s="314">
        <f t="shared" si="15"/>
        <v>131</v>
      </c>
      <c r="L299" s="314" t="str">
        <f t="shared" si="16"/>
        <v/>
      </c>
      <c r="M299" s="314" t="str">
        <f t="shared" si="17"/>
        <v/>
      </c>
      <c r="N299" s="314"/>
      <c r="O299" s="315" t="s">
        <v>2347</v>
      </c>
      <c r="P299" s="162"/>
      <c r="Q299" s="149"/>
      <c r="U299" s="271"/>
      <c r="V299" s="635"/>
      <c r="AF299" s="465"/>
      <c r="AG299" s="465"/>
      <c r="AH299" s="465"/>
      <c r="AI299" s="465"/>
      <c r="AJ299" s="465"/>
      <c r="AK299" s="465"/>
      <c r="AL299" s="465"/>
      <c r="AM299" s="465"/>
      <c r="AN299" s="465"/>
      <c r="AO299" s="465"/>
      <c r="AP299" s="465"/>
    </row>
    <row r="300" spans="1:42" ht="30.65" customHeight="1" x14ac:dyDescent="0.35">
      <c r="A300" s="310">
        <v>14</v>
      </c>
      <c r="B300" s="311" t="str">
        <f>IFERROR(VLOOKUP(A300,'Outcome Indicators - Section C'!$A$9:$V$26,19,FALSE),"")</f>
        <v/>
      </c>
      <c r="C300" s="311" t="str">
        <f t="array" ref="C300">IFERROR(IF(INDEX('Disaggregation Records'!$E$69:$E$152,MATCH(RIGHT(L300,255),RIGHT('Disaggregation Records'!$D$69:$D$152,255),0))=0,"",INDEX('Disaggregation Records'!$E$69:$E$152,MATCH(RIGHT(L300,255),RIGHT('Disaggregation Records'!$D$69:$D$152,255),0))),"")</f>
        <v/>
      </c>
      <c r="D300" s="311" t="str">
        <f t="array" ref="D300">IFERROR(IF(INDEX('Disaggregation Records'!$F$69:$F$152,MATCH(RIGHT(L300,255),RIGHT('Disaggregation Records'!$D$69:$D$152,255),0))=0,"",INDEX('Disaggregation Records'!$F$69:$F$152,MATCH(RIGHT(L300,255),RIGHT('Disaggregation Records'!$D$69:$D$152,255),0))),"")</f>
        <v/>
      </c>
      <c r="E300" s="312"/>
      <c r="F300" s="313"/>
      <c r="G300" s="313"/>
      <c r="H300" s="313"/>
      <c r="I300" s="298"/>
      <c r="J300" s="314" t="s">
        <v>1295</v>
      </c>
      <c r="K300" s="314">
        <f t="shared" si="15"/>
        <v>132</v>
      </c>
      <c r="L300" s="314" t="str">
        <f t="shared" si="16"/>
        <v/>
      </c>
      <c r="M300" s="314" t="str">
        <f t="shared" si="17"/>
        <v/>
      </c>
      <c r="N300" s="314"/>
      <c r="O300" s="315" t="s">
        <v>2348</v>
      </c>
      <c r="P300" s="162"/>
      <c r="Q300" s="149"/>
      <c r="U300" s="271"/>
      <c r="V300" s="635"/>
      <c r="AF300" s="465"/>
      <c r="AG300" s="465"/>
      <c r="AH300" s="465"/>
      <c r="AI300" s="465"/>
      <c r="AJ300" s="465"/>
      <c r="AK300" s="465"/>
      <c r="AL300" s="465"/>
      <c r="AM300" s="465"/>
      <c r="AN300" s="465"/>
      <c r="AO300" s="465"/>
      <c r="AP300" s="465"/>
    </row>
    <row r="301" spans="1:42" ht="30.65" customHeight="1" x14ac:dyDescent="0.35">
      <c r="A301" s="310">
        <v>14</v>
      </c>
      <c r="B301" s="311" t="str">
        <f>IFERROR(VLOOKUP(A301,'Outcome Indicators - Section C'!$A$9:$V$26,19,FALSE),"")</f>
        <v/>
      </c>
      <c r="C301" s="311" t="str">
        <f t="array" ref="C301">IFERROR(IF(INDEX('Disaggregation Records'!$E$69:$E$152,MATCH(RIGHT(L301,255),RIGHT('Disaggregation Records'!$D$69:$D$152,255),0))=0,"",INDEX('Disaggregation Records'!$E$69:$E$152,MATCH(RIGHT(L301,255),RIGHT('Disaggregation Records'!$D$69:$D$152,255),0))),"")</f>
        <v/>
      </c>
      <c r="D301" s="311" t="str">
        <f t="array" ref="D301">IFERROR(IF(INDEX('Disaggregation Records'!$F$69:$F$152,MATCH(RIGHT(L301,255),RIGHT('Disaggregation Records'!$D$69:$D$152,255),0))=0,"",INDEX('Disaggregation Records'!$F$69:$F$152,MATCH(RIGHT(L301,255),RIGHT('Disaggregation Records'!$D$69:$D$152,255),0))),"")</f>
        <v/>
      </c>
      <c r="E301" s="312"/>
      <c r="F301" s="313"/>
      <c r="G301" s="313"/>
      <c r="H301" s="313"/>
      <c r="I301" s="298"/>
      <c r="J301" s="314" t="s">
        <v>1295</v>
      </c>
      <c r="K301" s="314">
        <f t="shared" si="15"/>
        <v>133</v>
      </c>
      <c r="L301" s="314" t="str">
        <f t="shared" si="16"/>
        <v/>
      </c>
      <c r="M301" s="314" t="str">
        <f t="shared" si="17"/>
        <v/>
      </c>
      <c r="N301" s="314"/>
      <c r="O301" s="315" t="s">
        <v>2349</v>
      </c>
      <c r="P301" s="162"/>
      <c r="Q301" s="149"/>
      <c r="U301" s="271"/>
      <c r="V301" s="635"/>
      <c r="AF301" s="465"/>
      <c r="AG301" s="465"/>
      <c r="AH301" s="465"/>
      <c r="AI301" s="465"/>
      <c r="AJ301" s="465"/>
      <c r="AK301" s="465"/>
      <c r="AL301" s="465"/>
      <c r="AM301" s="465"/>
      <c r="AN301" s="465"/>
      <c r="AO301" s="465"/>
      <c r="AP301" s="465"/>
    </row>
    <row r="302" spans="1:42" ht="30.65" customHeight="1" x14ac:dyDescent="0.35">
      <c r="A302" s="310">
        <v>14</v>
      </c>
      <c r="B302" s="311" t="str">
        <f>IFERROR(VLOOKUP(A302,'Outcome Indicators - Section C'!$A$9:$V$26,19,FALSE),"")</f>
        <v/>
      </c>
      <c r="C302" s="311" t="str">
        <f t="array" ref="C302">IFERROR(IF(INDEX('Disaggregation Records'!$E$69:$E$152,MATCH(RIGHT(L302,255),RIGHT('Disaggregation Records'!$D$69:$D$152,255),0))=0,"",INDEX('Disaggregation Records'!$E$69:$E$152,MATCH(RIGHT(L302,255),RIGHT('Disaggregation Records'!$D$69:$D$152,255),0))),"")</f>
        <v/>
      </c>
      <c r="D302" s="311" t="str">
        <f t="array" ref="D302">IFERROR(IF(INDEX('Disaggregation Records'!$F$69:$F$152,MATCH(RIGHT(L302,255),RIGHT('Disaggregation Records'!$D$69:$D$152,255),0))=0,"",INDEX('Disaggregation Records'!$F$69:$F$152,MATCH(RIGHT(L302,255),RIGHT('Disaggregation Records'!$D$69:$D$152,255),0))),"")</f>
        <v/>
      </c>
      <c r="E302" s="312"/>
      <c r="F302" s="313"/>
      <c r="G302" s="313"/>
      <c r="H302" s="313"/>
      <c r="I302" s="298"/>
      <c r="J302" s="314" t="s">
        <v>1295</v>
      </c>
      <c r="K302" s="314">
        <f t="shared" si="15"/>
        <v>134</v>
      </c>
      <c r="L302" s="314" t="str">
        <f t="shared" si="16"/>
        <v/>
      </c>
      <c r="M302" s="314" t="str">
        <f t="shared" si="17"/>
        <v/>
      </c>
      <c r="N302" s="314"/>
      <c r="O302" s="315" t="s">
        <v>2350</v>
      </c>
      <c r="P302" s="162"/>
      <c r="Q302" s="149"/>
      <c r="U302" s="271"/>
      <c r="V302" s="635"/>
      <c r="AF302" s="465"/>
      <c r="AG302" s="465"/>
      <c r="AH302" s="465"/>
      <c r="AI302" s="465"/>
      <c r="AJ302" s="465"/>
      <c r="AK302" s="465"/>
      <c r="AL302" s="465"/>
      <c r="AM302" s="465"/>
      <c r="AN302" s="465"/>
      <c r="AO302" s="465"/>
      <c r="AP302" s="465"/>
    </row>
    <row r="303" spans="1:42" ht="30.65" customHeight="1" x14ac:dyDescent="0.35">
      <c r="A303" s="310">
        <v>14</v>
      </c>
      <c r="B303" s="311" t="str">
        <f>IFERROR(VLOOKUP(A303,'Outcome Indicators - Section C'!$A$9:$V$26,19,FALSE),"")</f>
        <v/>
      </c>
      <c r="C303" s="311" t="str">
        <f t="array" ref="C303">IFERROR(IF(INDEX('Disaggregation Records'!$E$69:$E$152,MATCH(RIGHT(L303,255),RIGHT('Disaggregation Records'!$D$69:$D$152,255),0))=0,"",INDEX('Disaggregation Records'!$E$69:$E$152,MATCH(RIGHT(L303,255),RIGHT('Disaggregation Records'!$D$69:$D$152,255),0))),"")</f>
        <v/>
      </c>
      <c r="D303" s="311" t="str">
        <f t="array" ref="D303">IFERROR(IF(INDEX('Disaggregation Records'!$F$69:$F$152,MATCH(RIGHT(L303,255),RIGHT('Disaggregation Records'!$D$69:$D$152,255),0))=0,"",INDEX('Disaggregation Records'!$F$69:$F$152,MATCH(RIGHT(L303,255),RIGHT('Disaggregation Records'!$D$69:$D$152,255),0))),"")</f>
        <v/>
      </c>
      <c r="E303" s="312"/>
      <c r="F303" s="313"/>
      <c r="G303" s="313"/>
      <c r="H303" s="313"/>
      <c r="I303" s="298"/>
      <c r="J303" s="314" t="s">
        <v>1295</v>
      </c>
      <c r="K303" s="314">
        <f t="shared" si="15"/>
        <v>135</v>
      </c>
      <c r="L303" s="314" t="str">
        <f t="shared" si="16"/>
        <v/>
      </c>
      <c r="M303" s="314" t="str">
        <f t="shared" si="17"/>
        <v/>
      </c>
      <c r="N303" s="314"/>
      <c r="O303" s="315" t="s">
        <v>2351</v>
      </c>
      <c r="P303" s="162"/>
      <c r="Q303" s="149"/>
      <c r="U303" s="271"/>
      <c r="V303" s="635"/>
      <c r="AF303" s="465"/>
      <c r="AG303" s="465"/>
      <c r="AH303" s="465"/>
      <c r="AI303" s="465"/>
      <c r="AJ303" s="465"/>
      <c r="AK303" s="465"/>
      <c r="AL303" s="465"/>
      <c r="AM303" s="465"/>
      <c r="AN303" s="465"/>
      <c r="AO303" s="465"/>
      <c r="AP303" s="465"/>
    </row>
    <row r="304" spans="1:42" ht="30.65" customHeight="1" x14ac:dyDescent="0.35">
      <c r="A304" s="310">
        <v>14</v>
      </c>
      <c r="B304" s="311" t="str">
        <f>IFERROR(VLOOKUP(A304,'Outcome Indicators - Section C'!$A$9:$V$26,19,FALSE),"")</f>
        <v/>
      </c>
      <c r="C304" s="311" t="str">
        <f t="array" ref="C304">IFERROR(IF(INDEX('Disaggregation Records'!$E$69:$E$152,MATCH(RIGHT(L304,255),RIGHT('Disaggregation Records'!$D$69:$D$152,255),0))=0,"",INDEX('Disaggregation Records'!$E$69:$E$152,MATCH(RIGHT(L304,255),RIGHT('Disaggregation Records'!$D$69:$D$152,255),0))),"")</f>
        <v/>
      </c>
      <c r="D304" s="311" t="str">
        <f t="array" ref="D304">IFERROR(IF(INDEX('Disaggregation Records'!$F$69:$F$152,MATCH(RIGHT(L304,255),RIGHT('Disaggregation Records'!$D$69:$D$152,255),0))=0,"",INDEX('Disaggregation Records'!$F$69:$F$152,MATCH(RIGHT(L304,255),RIGHT('Disaggregation Records'!$D$69:$D$152,255),0))),"")</f>
        <v/>
      </c>
      <c r="E304" s="312"/>
      <c r="F304" s="313"/>
      <c r="G304" s="313"/>
      <c r="H304" s="313"/>
      <c r="I304" s="298"/>
      <c r="J304" s="314" t="s">
        <v>1295</v>
      </c>
      <c r="K304" s="314">
        <f t="shared" si="15"/>
        <v>136</v>
      </c>
      <c r="L304" s="314" t="str">
        <f t="shared" si="16"/>
        <v/>
      </c>
      <c r="M304" s="314" t="str">
        <f t="shared" si="17"/>
        <v/>
      </c>
      <c r="N304" s="314"/>
      <c r="O304" s="315" t="s">
        <v>2352</v>
      </c>
      <c r="P304" s="162"/>
      <c r="Q304" s="149"/>
      <c r="U304" s="271"/>
      <c r="V304" s="635"/>
      <c r="AF304" s="465"/>
      <c r="AG304" s="465"/>
      <c r="AH304" s="465"/>
      <c r="AI304" s="465"/>
      <c r="AJ304" s="465"/>
      <c r="AK304" s="465"/>
      <c r="AL304" s="465"/>
      <c r="AM304" s="465"/>
      <c r="AN304" s="465"/>
      <c r="AO304" s="465"/>
      <c r="AP304" s="465"/>
    </row>
    <row r="305" spans="1:42" ht="30.65" customHeight="1" x14ac:dyDescent="0.35">
      <c r="A305" s="310">
        <v>14</v>
      </c>
      <c r="B305" s="311" t="str">
        <f>IFERROR(VLOOKUP(A305,'Outcome Indicators - Section C'!$A$9:$V$26,19,FALSE),"")</f>
        <v/>
      </c>
      <c r="C305" s="311" t="str">
        <f t="array" ref="C305">IFERROR(IF(INDEX('Disaggregation Records'!$E$69:$E$152,MATCH(RIGHT(L305,255),RIGHT('Disaggregation Records'!$D$69:$D$152,255),0))=0,"",INDEX('Disaggregation Records'!$E$69:$E$152,MATCH(RIGHT(L305,255),RIGHT('Disaggregation Records'!$D$69:$D$152,255),0))),"")</f>
        <v/>
      </c>
      <c r="D305" s="311" t="str">
        <f t="array" ref="D305">IFERROR(IF(INDEX('Disaggregation Records'!$F$69:$F$152,MATCH(RIGHT(L305,255),RIGHT('Disaggregation Records'!$D$69:$D$152,255),0))=0,"",INDEX('Disaggregation Records'!$F$69:$F$152,MATCH(RIGHT(L305,255),RIGHT('Disaggregation Records'!$D$69:$D$152,255),0))),"")</f>
        <v/>
      </c>
      <c r="E305" s="312"/>
      <c r="F305" s="313"/>
      <c r="G305" s="313"/>
      <c r="H305" s="313"/>
      <c r="I305" s="298"/>
      <c r="J305" s="314" t="s">
        <v>1295</v>
      </c>
      <c r="K305" s="314">
        <f t="shared" si="15"/>
        <v>137</v>
      </c>
      <c r="L305" s="314" t="str">
        <f t="shared" si="16"/>
        <v/>
      </c>
      <c r="M305" s="314" t="str">
        <f t="shared" si="17"/>
        <v/>
      </c>
      <c r="N305" s="314"/>
      <c r="O305" s="315" t="s">
        <v>2353</v>
      </c>
      <c r="P305" s="162"/>
      <c r="Q305" s="149"/>
      <c r="U305" s="271"/>
      <c r="V305" s="635"/>
      <c r="AF305" s="465"/>
      <c r="AG305" s="465"/>
      <c r="AH305" s="465"/>
      <c r="AI305" s="465"/>
      <c r="AJ305" s="465"/>
      <c r="AK305" s="465"/>
      <c r="AL305" s="465"/>
      <c r="AM305" s="465"/>
      <c r="AN305" s="465"/>
      <c r="AO305" s="465"/>
      <c r="AP305" s="465"/>
    </row>
    <row r="306" spans="1:42" ht="30.65" customHeight="1" x14ac:dyDescent="0.35">
      <c r="A306" s="310">
        <v>14</v>
      </c>
      <c r="B306" s="311" t="str">
        <f>IFERROR(VLOOKUP(A306,'Outcome Indicators - Section C'!$A$9:$V$26,19,FALSE),"")</f>
        <v/>
      </c>
      <c r="C306" s="311" t="str">
        <f t="array" ref="C306">IFERROR(IF(INDEX('Disaggregation Records'!$E$69:$E$152,MATCH(RIGHT(L306,255),RIGHT('Disaggregation Records'!$D$69:$D$152,255),0))=0,"",INDEX('Disaggregation Records'!$E$69:$E$152,MATCH(RIGHT(L306,255),RIGHT('Disaggregation Records'!$D$69:$D$152,255),0))),"")</f>
        <v/>
      </c>
      <c r="D306" s="311" t="str">
        <f t="array" ref="D306">IFERROR(IF(INDEX('Disaggregation Records'!$F$69:$F$152,MATCH(RIGHT(L306,255),RIGHT('Disaggregation Records'!$D$69:$D$152,255),0))=0,"",INDEX('Disaggregation Records'!$F$69:$F$152,MATCH(RIGHT(L306,255),RIGHT('Disaggregation Records'!$D$69:$D$152,255),0))),"")</f>
        <v/>
      </c>
      <c r="E306" s="312"/>
      <c r="F306" s="313"/>
      <c r="G306" s="313"/>
      <c r="H306" s="313"/>
      <c r="I306" s="298"/>
      <c r="J306" s="314" t="s">
        <v>1295</v>
      </c>
      <c r="K306" s="314">
        <f t="shared" si="15"/>
        <v>138</v>
      </c>
      <c r="L306" s="314" t="str">
        <f t="shared" si="16"/>
        <v/>
      </c>
      <c r="M306" s="314" t="str">
        <f t="shared" si="17"/>
        <v/>
      </c>
      <c r="N306" s="314"/>
      <c r="O306" s="315" t="s">
        <v>2354</v>
      </c>
      <c r="P306" s="162"/>
      <c r="Q306" s="149"/>
      <c r="U306" s="271"/>
      <c r="V306" s="635"/>
      <c r="AF306" s="465"/>
      <c r="AG306" s="465"/>
      <c r="AH306" s="465"/>
      <c r="AI306" s="465"/>
      <c r="AJ306" s="465"/>
      <c r="AK306" s="465"/>
      <c r="AL306" s="465"/>
      <c r="AM306" s="465"/>
      <c r="AN306" s="465"/>
      <c r="AO306" s="465"/>
      <c r="AP306" s="465"/>
    </row>
    <row r="307" spans="1:42" ht="30.65" customHeight="1" x14ac:dyDescent="0.35">
      <c r="A307" s="310">
        <v>14</v>
      </c>
      <c r="B307" s="311" t="str">
        <f>IFERROR(VLOOKUP(A307,'Outcome Indicators - Section C'!$A$9:$V$26,19,FALSE),"")</f>
        <v/>
      </c>
      <c r="C307" s="311" t="str">
        <f t="array" ref="C307">IFERROR(IF(INDEX('Disaggregation Records'!$E$69:$E$152,MATCH(RIGHT(L307,255),RIGHT('Disaggregation Records'!$D$69:$D$152,255),0))=0,"",INDEX('Disaggregation Records'!$E$69:$E$152,MATCH(RIGHT(L307,255),RIGHT('Disaggregation Records'!$D$69:$D$152,255),0))),"")</f>
        <v/>
      </c>
      <c r="D307" s="311" t="str">
        <f t="array" ref="D307">IFERROR(IF(INDEX('Disaggregation Records'!$F$69:$F$152,MATCH(RIGHT(L307,255),RIGHT('Disaggregation Records'!$D$69:$D$152,255),0))=0,"",INDEX('Disaggregation Records'!$F$69:$F$152,MATCH(RIGHT(L307,255),RIGHT('Disaggregation Records'!$D$69:$D$152,255),0))),"")</f>
        <v/>
      </c>
      <c r="E307" s="312"/>
      <c r="F307" s="313"/>
      <c r="G307" s="313"/>
      <c r="H307" s="313"/>
      <c r="I307" s="298"/>
      <c r="J307" s="314" t="s">
        <v>1295</v>
      </c>
      <c r="K307" s="314">
        <f t="shared" si="15"/>
        <v>139</v>
      </c>
      <c r="L307" s="314" t="str">
        <f t="shared" si="16"/>
        <v/>
      </c>
      <c r="M307" s="314" t="str">
        <f t="shared" si="17"/>
        <v/>
      </c>
      <c r="N307" s="314"/>
      <c r="O307" s="315" t="s">
        <v>2355</v>
      </c>
      <c r="P307" s="162"/>
      <c r="Q307" s="149"/>
      <c r="U307" s="271"/>
      <c r="V307" s="635"/>
      <c r="AF307" s="465"/>
      <c r="AG307" s="465"/>
      <c r="AH307" s="465"/>
      <c r="AI307" s="465"/>
      <c r="AJ307" s="465"/>
      <c r="AK307" s="465"/>
      <c r="AL307" s="465"/>
      <c r="AM307" s="465"/>
      <c r="AN307" s="465"/>
      <c r="AO307" s="465"/>
      <c r="AP307" s="465"/>
    </row>
    <row r="308" spans="1:42" ht="30.65" customHeight="1" x14ac:dyDescent="0.35">
      <c r="A308" s="310">
        <v>14</v>
      </c>
      <c r="B308" s="311" t="str">
        <f>IFERROR(VLOOKUP(A308,'Outcome Indicators - Section C'!$A$9:$V$26,19,FALSE),"")</f>
        <v/>
      </c>
      <c r="C308" s="311" t="str">
        <f t="array" ref="C308">IFERROR(IF(INDEX('Disaggregation Records'!$E$69:$E$152,MATCH(RIGHT(L308,255),RIGHT('Disaggregation Records'!$D$69:$D$152,255),0))=0,"",INDEX('Disaggregation Records'!$E$69:$E$152,MATCH(RIGHT(L308,255),RIGHT('Disaggregation Records'!$D$69:$D$152,255),0))),"")</f>
        <v/>
      </c>
      <c r="D308" s="311" t="str">
        <f t="array" ref="D308">IFERROR(IF(INDEX('Disaggregation Records'!$F$69:$F$152,MATCH(RIGHT(L308,255),RIGHT('Disaggregation Records'!$D$69:$D$152,255),0))=0,"",INDEX('Disaggregation Records'!$F$69:$F$152,MATCH(RIGHT(L308,255),RIGHT('Disaggregation Records'!$D$69:$D$152,255),0))),"")</f>
        <v/>
      </c>
      <c r="E308" s="312"/>
      <c r="F308" s="313"/>
      <c r="G308" s="313"/>
      <c r="H308" s="313"/>
      <c r="I308" s="298"/>
      <c r="J308" s="314" t="s">
        <v>1295</v>
      </c>
      <c r="K308" s="314">
        <f t="shared" si="15"/>
        <v>140</v>
      </c>
      <c r="L308" s="314" t="str">
        <f t="shared" si="16"/>
        <v/>
      </c>
      <c r="M308" s="314" t="str">
        <f t="shared" si="17"/>
        <v/>
      </c>
      <c r="N308" s="314"/>
      <c r="O308" s="315" t="s">
        <v>2356</v>
      </c>
      <c r="P308" s="162"/>
      <c r="Q308" s="149"/>
      <c r="U308" s="271"/>
      <c r="V308" s="635"/>
      <c r="AF308" s="465"/>
      <c r="AG308" s="465"/>
      <c r="AH308" s="465"/>
      <c r="AI308" s="465"/>
      <c r="AJ308" s="465"/>
      <c r="AK308" s="465"/>
      <c r="AL308" s="465"/>
      <c r="AM308" s="465"/>
      <c r="AN308" s="465"/>
      <c r="AO308" s="465"/>
      <c r="AP308" s="465"/>
    </row>
    <row r="309" spans="1:42" ht="30.65" customHeight="1" x14ac:dyDescent="0.35">
      <c r="A309" s="310">
        <v>15</v>
      </c>
      <c r="B309" s="311" t="str">
        <f>IFERROR(VLOOKUP(A309,'Outcome Indicators - Section C'!$A$9:$V$26,19,FALSE),"")</f>
        <v/>
      </c>
      <c r="C309" s="311" t="str">
        <f t="array" ref="C309">IFERROR(IF(INDEX('Disaggregation Records'!$E$69:$E$152,MATCH(RIGHT(L309,255),RIGHT('Disaggregation Records'!$D$69:$D$152,255),0))=0,"",INDEX('Disaggregation Records'!$E$69:$E$152,MATCH(RIGHT(L309,255),RIGHT('Disaggregation Records'!$D$69:$D$152,255),0))),"")</f>
        <v/>
      </c>
      <c r="D309" s="311" t="str">
        <f t="array" ref="D309">IFERROR(IF(INDEX('Disaggregation Records'!$F$69:$F$152,MATCH(RIGHT(L309,255),RIGHT('Disaggregation Records'!$D$69:$D$152,255),0))=0,"",INDEX('Disaggregation Records'!$F$69:$F$152,MATCH(RIGHT(L309,255),RIGHT('Disaggregation Records'!$D$69:$D$152,255),0))),"")</f>
        <v/>
      </c>
      <c r="E309" s="312"/>
      <c r="F309" s="313"/>
      <c r="G309" s="313"/>
      <c r="H309" s="313"/>
      <c r="I309" s="298"/>
      <c r="J309" s="314" t="s">
        <v>1296</v>
      </c>
      <c r="K309" s="314">
        <f t="shared" si="15"/>
        <v>141</v>
      </c>
      <c r="L309" s="314" t="str">
        <f t="shared" si="16"/>
        <v/>
      </c>
      <c r="M309" s="314" t="str">
        <f t="shared" si="17"/>
        <v/>
      </c>
      <c r="N309" s="314"/>
      <c r="O309" s="315" t="s">
        <v>2357</v>
      </c>
      <c r="P309" s="162"/>
      <c r="Q309" s="149"/>
      <c r="U309" s="271"/>
      <c r="V309" s="635"/>
      <c r="AF309" s="465"/>
      <c r="AG309" s="465"/>
      <c r="AH309" s="465"/>
      <c r="AI309" s="465"/>
      <c r="AJ309" s="465"/>
      <c r="AK309" s="465"/>
      <c r="AL309" s="465"/>
      <c r="AM309" s="465"/>
      <c r="AN309" s="465"/>
      <c r="AO309" s="465"/>
      <c r="AP309" s="465"/>
    </row>
    <row r="310" spans="1:42" ht="30.65" customHeight="1" x14ac:dyDescent="0.35">
      <c r="A310" s="310">
        <v>15</v>
      </c>
      <c r="B310" s="311" t="str">
        <f>IFERROR(VLOOKUP(A310,'Outcome Indicators - Section C'!$A$9:$V$26,19,FALSE),"")</f>
        <v/>
      </c>
      <c r="C310" s="311" t="str">
        <f t="array" ref="C310">IFERROR(IF(INDEX('Disaggregation Records'!$E$69:$E$152,MATCH(RIGHT(L310,255),RIGHT('Disaggregation Records'!$D$69:$D$152,255),0))=0,"",INDEX('Disaggregation Records'!$E$69:$E$152,MATCH(RIGHT(L310,255),RIGHT('Disaggregation Records'!$D$69:$D$152,255),0))),"")</f>
        <v/>
      </c>
      <c r="D310" s="311" t="str">
        <f t="array" ref="D310">IFERROR(IF(INDEX('Disaggregation Records'!$F$69:$F$152,MATCH(RIGHT(L310,255),RIGHT('Disaggregation Records'!$D$69:$D$152,255),0))=0,"",INDEX('Disaggregation Records'!$F$69:$F$152,MATCH(RIGHT(L310,255),RIGHT('Disaggregation Records'!$D$69:$D$152,255),0))),"")</f>
        <v/>
      </c>
      <c r="E310" s="312"/>
      <c r="F310" s="313"/>
      <c r="G310" s="313"/>
      <c r="H310" s="313"/>
      <c r="I310" s="298"/>
      <c r="J310" s="314" t="s">
        <v>1296</v>
      </c>
      <c r="K310" s="314">
        <f t="shared" si="15"/>
        <v>142</v>
      </c>
      <c r="L310" s="314" t="str">
        <f t="shared" si="16"/>
        <v/>
      </c>
      <c r="M310" s="314" t="str">
        <f t="shared" si="17"/>
        <v/>
      </c>
      <c r="N310" s="314"/>
      <c r="O310" s="315" t="s">
        <v>2358</v>
      </c>
      <c r="P310" s="162"/>
      <c r="Q310" s="149"/>
      <c r="U310" s="271"/>
      <c r="V310" s="635"/>
      <c r="AF310" s="465"/>
      <c r="AG310" s="465"/>
      <c r="AH310" s="465"/>
      <c r="AI310" s="465"/>
      <c r="AJ310" s="465"/>
      <c r="AK310" s="465"/>
      <c r="AL310" s="465"/>
      <c r="AM310" s="465"/>
      <c r="AN310" s="465"/>
      <c r="AO310" s="465"/>
      <c r="AP310" s="465"/>
    </row>
    <row r="311" spans="1:42" ht="30.65" customHeight="1" x14ac:dyDescent="0.35">
      <c r="A311" s="310">
        <v>15</v>
      </c>
      <c r="B311" s="311" t="str">
        <f>IFERROR(VLOOKUP(A311,'Outcome Indicators - Section C'!$A$9:$V$26,19,FALSE),"")</f>
        <v/>
      </c>
      <c r="C311" s="311" t="str">
        <f t="array" ref="C311">IFERROR(IF(INDEX('Disaggregation Records'!$E$69:$E$152,MATCH(RIGHT(L311,255),RIGHT('Disaggregation Records'!$D$69:$D$152,255),0))=0,"",INDEX('Disaggregation Records'!$E$69:$E$152,MATCH(RIGHT(L311,255),RIGHT('Disaggregation Records'!$D$69:$D$152,255),0))),"")</f>
        <v/>
      </c>
      <c r="D311" s="311" t="str">
        <f t="array" ref="D311">IFERROR(IF(INDEX('Disaggregation Records'!$F$69:$F$152,MATCH(RIGHT(L311,255),RIGHT('Disaggregation Records'!$D$69:$D$152,255),0))=0,"",INDEX('Disaggregation Records'!$F$69:$F$152,MATCH(RIGHT(L311,255),RIGHT('Disaggregation Records'!$D$69:$D$152,255),0))),"")</f>
        <v/>
      </c>
      <c r="E311" s="312"/>
      <c r="F311" s="313"/>
      <c r="G311" s="313"/>
      <c r="H311" s="313"/>
      <c r="I311" s="298"/>
      <c r="J311" s="314" t="s">
        <v>1296</v>
      </c>
      <c r="K311" s="314">
        <f t="shared" si="15"/>
        <v>143</v>
      </c>
      <c r="L311" s="314" t="str">
        <f t="shared" si="16"/>
        <v/>
      </c>
      <c r="M311" s="314" t="str">
        <f t="shared" si="17"/>
        <v/>
      </c>
      <c r="N311" s="314"/>
      <c r="O311" s="315" t="s">
        <v>2359</v>
      </c>
      <c r="P311" s="162"/>
      <c r="Q311" s="149"/>
      <c r="U311" s="271"/>
      <c r="V311" s="635"/>
      <c r="AF311" s="465"/>
      <c r="AG311" s="465"/>
      <c r="AH311" s="465"/>
      <c r="AI311" s="465"/>
      <c r="AJ311" s="465"/>
      <c r="AK311" s="465"/>
      <c r="AL311" s="465"/>
      <c r="AM311" s="465"/>
      <c r="AN311" s="465"/>
      <c r="AO311" s="465"/>
      <c r="AP311" s="465"/>
    </row>
    <row r="312" spans="1:42" ht="30.65" customHeight="1" x14ac:dyDescent="0.35">
      <c r="A312" s="310">
        <v>15</v>
      </c>
      <c r="B312" s="311" t="str">
        <f>IFERROR(VLOOKUP(A312,'Outcome Indicators - Section C'!$A$9:$V$26,19,FALSE),"")</f>
        <v/>
      </c>
      <c r="C312" s="311" t="str">
        <f t="array" ref="C312">IFERROR(IF(INDEX('Disaggregation Records'!$E$69:$E$152,MATCH(RIGHT(L312,255),RIGHT('Disaggregation Records'!$D$69:$D$152,255),0))=0,"",INDEX('Disaggregation Records'!$E$69:$E$152,MATCH(RIGHT(L312,255),RIGHT('Disaggregation Records'!$D$69:$D$152,255),0))),"")</f>
        <v/>
      </c>
      <c r="D312" s="311" t="str">
        <f t="array" ref="D312">IFERROR(IF(INDEX('Disaggregation Records'!$F$69:$F$152,MATCH(RIGHT(L312,255),RIGHT('Disaggregation Records'!$D$69:$D$152,255),0))=0,"",INDEX('Disaggregation Records'!$F$69:$F$152,MATCH(RIGHT(L312,255),RIGHT('Disaggregation Records'!$D$69:$D$152,255),0))),"")</f>
        <v/>
      </c>
      <c r="E312" s="312"/>
      <c r="F312" s="313"/>
      <c r="G312" s="313"/>
      <c r="H312" s="313"/>
      <c r="I312" s="298"/>
      <c r="J312" s="314" t="s">
        <v>1296</v>
      </c>
      <c r="K312" s="314">
        <f t="shared" si="15"/>
        <v>144</v>
      </c>
      <c r="L312" s="314" t="str">
        <f t="shared" si="16"/>
        <v/>
      </c>
      <c r="M312" s="314" t="str">
        <f t="shared" si="17"/>
        <v/>
      </c>
      <c r="N312" s="314"/>
      <c r="O312" s="315" t="s">
        <v>2360</v>
      </c>
      <c r="P312" s="162"/>
      <c r="Q312" s="149"/>
      <c r="U312" s="271"/>
      <c r="V312" s="635"/>
      <c r="AF312" s="465"/>
      <c r="AG312" s="465"/>
      <c r="AH312" s="465"/>
      <c r="AI312" s="465"/>
      <c r="AJ312" s="465"/>
      <c r="AK312" s="465"/>
      <c r="AL312" s="465"/>
      <c r="AM312" s="465"/>
      <c r="AN312" s="465"/>
      <c r="AO312" s="465"/>
      <c r="AP312" s="465"/>
    </row>
    <row r="313" spans="1:42" ht="30.65" customHeight="1" x14ac:dyDescent="0.35">
      <c r="A313" s="310">
        <v>15</v>
      </c>
      <c r="B313" s="311" t="str">
        <f>IFERROR(VLOOKUP(A313,'Outcome Indicators - Section C'!$A$9:$V$26,19,FALSE),"")</f>
        <v/>
      </c>
      <c r="C313" s="311" t="str">
        <f t="array" ref="C313">IFERROR(IF(INDEX('Disaggregation Records'!$E$69:$E$152,MATCH(RIGHT(L313,255),RIGHT('Disaggregation Records'!$D$69:$D$152,255),0))=0,"",INDEX('Disaggregation Records'!$E$69:$E$152,MATCH(RIGHT(L313,255),RIGHT('Disaggregation Records'!$D$69:$D$152,255),0))),"")</f>
        <v/>
      </c>
      <c r="D313" s="311" t="str">
        <f t="array" ref="D313">IFERROR(IF(INDEX('Disaggregation Records'!$F$69:$F$152,MATCH(RIGHT(L313,255),RIGHT('Disaggregation Records'!$D$69:$D$152,255),0))=0,"",INDEX('Disaggregation Records'!$F$69:$F$152,MATCH(RIGHT(L313,255),RIGHT('Disaggregation Records'!$D$69:$D$152,255),0))),"")</f>
        <v/>
      </c>
      <c r="E313" s="312"/>
      <c r="F313" s="313"/>
      <c r="G313" s="313"/>
      <c r="H313" s="313"/>
      <c r="I313" s="298"/>
      <c r="J313" s="314" t="s">
        <v>1296</v>
      </c>
      <c r="K313" s="314">
        <f t="shared" si="15"/>
        <v>145</v>
      </c>
      <c r="L313" s="314" t="str">
        <f t="shared" si="16"/>
        <v/>
      </c>
      <c r="M313" s="314" t="str">
        <f t="shared" si="17"/>
        <v/>
      </c>
      <c r="N313" s="314"/>
      <c r="O313" s="315" t="s">
        <v>2361</v>
      </c>
      <c r="P313" s="162"/>
      <c r="Q313" s="149"/>
      <c r="U313" s="271"/>
      <c r="V313" s="635"/>
      <c r="AF313" s="465"/>
      <c r="AG313" s="465"/>
      <c r="AH313" s="465"/>
      <c r="AI313" s="465"/>
      <c r="AJ313" s="465"/>
      <c r="AK313" s="465"/>
      <c r="AL313" s="465"/>
      <c r="AM313" s="465"/>
      <c r="AN313" s="465"/>
      <c r="AO313" s="465"/>
      <c r="AP313" s="465"/>
    </row>
    <row r="314" spans="1:42" ht="30.65" customHeight="1" x14ac:dyDescent="0.35">
      <c r="A314" s="310">
        <v>15</v>
      </c>
      <c r="B314" s="311" t="str">
        <f>IFERROR(VLOOKUP(A314,'Outcome Indicators - Section C'!$A$9:$V$26,19,FALSE),"")</f>
        <v/>
      </c>
      <c r="C314" s="311" t="str">
        <f t="array" ref="C314">IFERROR(IF(INDEX('Disaggregation Records'!$E$69:$E$152,MATCH(RIGHT(L314,255),RIGHT('Disaggregation Records'!$D$69:$D$152,255),0))=0,"",INDEX('Disaggregation Records'!$E$69:$E$152,MATCH(RIGHT(L314,255),RIGHT('Disaggregation Records'!$D$69:$D$152,255),0))),"")</f>
        <v/>
      </c>
      <c r="D314" s="311" t="str">
        <f t="array" ref="D314">IFERROR(IF(INDEX('Disaggregation Records'!$F$69:$F$152,MATCH(RIGHT(L314,255),RIGHT('Disaggregation Records'!$D$69:$D$152,255),0))=0,"",INDEX('Disaggregation Records'!$F$69:$F$152,MATCH(RIGHT(L314,255),RIGHT('Disaggregation Records'!$D$69:$D$152,255),0))),"")</f>
        <v/>
      </c>
      <c r="E314" s="312"/>
      <c r="F314" s="313"/>
      <c r="G314" s="313"/>
      <c r="H314" s="313"/>
      <c r="I314" s="298"/>
      <c r="J314" s="314" t="s">
        <v>1296</v>
      </c>
      <c r="K314" s="314">
        <f t="shared" si="15"/>
        <v>146</v>
      </c>
      <c r="L314" s="314" t="str">
        <f t="shared" si="16"/>
        <v/>
      </c>
      <c r="M314" s="314" t="str">
        <f t="shared" si="17"/>
        <v/>
      </c>
      <c r="N314" s="314"/>
      <c r="O314" s="315" t="s">
        <v>2362</v>
      </c>
      <c r="P314" s="162"/>
      <c r="Q314" s="149"/>
      <c r="U314" s="271"/>
      <c r="V314" s="635"/>
      <c r="AF314" s="465"/>
      <c r="AG314" s="465"/>
      <c r="AH314" s="465"/>
      <c r="AI314" s="465"/>
      <c r="AJ314" s="465"/>
      <c r="AK314" s="465"/>
      <c r="AL314" s="465"/>
      <c r="AM314" s="465"/>
      <c r="AN314" s="465"/>
      <c r="AO314" s="465"/>
      <c r="AP314" s="465"/>
    </row>
    <row r="315" spans="1:42" ht="30.65" customHeight="1" x14ac:dyDescent="0.35">
      <c r="A315" s="310">
        <v>15</v>
      </c>
      <c r="B315" s="311" t="str">
        <f>IFERROR(VLOOKUP(A315,'Outcome Indicators - Section C'!$A$9:$V$26,19,FALSE),"")</f>
        <v/>
      </c>
      <c r="C315" s="311" t="str">
        <f t="array" ref="C315">IFERROR(IF(INDEX('Disaggregation Records'!$E$69:$E$152,MATCH(RIGHT(L315,255),RIGHT('Disaggregation Records'!$D$69:$D$152,255),0))=0,"",INDEX('Disaggregation Records'!$E$69:$E$152,MATCH(RIGHT(L315,255),RIGHT('Disaggregation Records'!$D$69:$D$152,255),0))),"")</f>
        <v/>
      </c>
      <c r="D315" s="311" t="str">
        <f t="array" ref="D315">IFERROR(IF(INDEX('Disaggregation Records'!$F$69:$F$152,MATCH(RIGHT(L315,255),RIGHT('Disaggregation Records'!$D$69:$D$152,255),0))=0,"",INDEX('Disaggregation Records'!$F$69:$F$152,MATCH(RIGHT(L315,255),RIGHT('Disaggregation Records'!$D$69:$D$152,255),0))),"")</f>
        <v/>
      </c>
      <c r="E315" s="312"/>
      <c r="F315" s="313"/>
      <c r="G315" s="313"/>
      <c r="H315" s="313"/>
      <c r="I315" s="298"/>
      <c r="J315" s="314" t="s">
        <v>1296</v>
      </c>
      <c r="K315" s="314">
        <f t="shared" si="15"/>
        <v>147</v>
      </c>
      <c r="L315" s="314" t="str">
        <f t="shared" si="16"/>
        <v/>
      </c>
      <c r="M315" s="314" t="str">
        <f t="shared" si="17"/>
        <v/>
      </c>
      <c r="N315" s="314"/>
      <c r="O315" s="315" t="s">
        <v>2363</v>
      </c>
      <c r="P315" s="162"/>
      <c r="Q315" s="149"/>
      <c r="U315" s="271"/>
      <c r="V315" s="635"/>
      <c r="AF315" s="465"/>
      <c r="AG315" s="465"/>
      <c r="AH315" s="465"/>
      <c r="AI315" s="465"/>
      <c r="AJ315" s="465"/>
      <c r="AK315" s="465"/>
      <c r="AL315" s="465"/>
      <c r="AM315" s="465"/>
      <c r="AN315" s="465"/>
      <c r="AO315" s="465"/>
      <c r="AP315" s="465"/>
    </row>
    <row r="316" spans="1:42" ht="30.65" customHeight="1" x14ac:dyDescent="0.35">
      <c r="A316" s="310">
        <v>15</v>
      </c>
      <c r="B316" s="311" t="str">
        <f>IFERROR(VLOOKUP(A316,'Outcome Indicators - Section C'!$A$9:$V$26,19,FALSE),"")</f>
        <v/>
      </c>
      <c r="C316" s="311" t="str">
        <f t="array" ref="C316">IFERROR(IF(INDEX('Disaggregation Records'!$E$69:$E$152,MATCH(RIGHT(L316,255),RIGHT('Disaggregation Records'!$D$69:$D$152,255),0))=0,"",INDEX('Disaggregation Records'!$E$69:$E$152,MATCH(RIGHT(L316,255),RIGHT('Disaggregation Records'!$D$69:$D$152,255),0))),"")</f>
        <v/>
      </c>
      <c r="D316" s="311" t="str">
        <f t="array" ref="D316">IFERROR(IF(INDEX('Disaggregation Records'!$F$69:$F$152,MATCH(RIGHT(L316,255),RIGHT('Disaggregation Records'!$D$69:$D$152,255),0))=0,"",INDEX('Disaggregation Records'!$F$69:$F$152,MATCH(RIGHT(L316,255),RIGHT('Disaggregation Records'!$D$69:$D$152,255),0))),"")</f>
        <v/>
      </c>
      <c r="E316" s="312"/>
      <c r="F316" s="313"/>
      <c r="G316" s="313"/>
      <c r="H316" s="313"/>
      <c r="I316" s="298"/>
      <c r="J316" s="314" t="s">
        <v>1296</v>
      </c>
      <c r="K316" s="314">
        <f t="shared" si="15"/>
        <v>148</v>
      </c>
      <c r="L316" s="314" t="str">
        <f t="shared" si="16"/>
        <v/>
      </c>
      <c r="M316" s="314" t="str">
        <f t="shared" si="17"/>
        <v/>
      </c>
      <c r="N316" s="314"/>
      <c r="O316" s="315" t="s">
        <v>2364</v>
      </c>
      <c r="P316" s="162"/>
      <c r="Q316" s="149"/>
      <c r="U316" s="271"/>
      <c r="V316" s="635"/>
      <c r="AF316" s="465"/>
      <c r="AG316" s="465"/>
      <c r="AH316" s="465"/>
      <c r="AI316" s="465"/>
      <c r="AJ316" s="465"/>
      <c r="AK316" s="465"/>
      <c r="AL316" s="465"/>
      <c r="AM316" s="465"/>
      <c r="AN316" s="465"/>
      <c r="AO316" s="465"/>
      <c r="AP316" s="465"/>
    </row>
    <row r="317" spans="1:42" ht="30.65" customHeight="1" x14ac:dyDescent="0.35">
      <c r="A317" s="310">
        <v>15</v>
      </c>
      <c r="B317" s="311" t="str">
        <f>IFERROR(VLOOKUP(A317,'Outcome Indicators - Section C'!$A$9:$V$26,19,FALSE),"")</f>
        <v/>
      </c>
      <c r="C317" s="311" t="str">
        <f t="array" ref="C317">IFERROR(IF(INDEX('Disaggregation Records'!$E$69:$E$152,MATCH(RIGHT(L317,255),RIGHT('Disaggregation Records'!$D$69:$D$152,255),0))=0,"",INDEX('Disaggregation Records'!$E$69:$E$152,MATCH(RIGHT(L317,255),RIGHT('Disaggregation Records'!$D$69:$D$152,255),0))),"")</f>
        <v/>
      </c>
      <c r="D317" s="311" t="str">
        <f t="array" ref="D317">IFERROR(IF(INDEX('Disaggregation Records'!$F$69:$F$152,MATCH(RIGHT(L317,255),RIGHT('Disaggregation Records'!$D$69:$D$152,255),0))=0,"",INDEX('Disaggregation Records'!$F$69:$F$152,MATCH(RIGHT(L317,255),RIGHT('Disaggregation Records'!$D$69:$D$152,255),0))),"")</f>
        <v/>
      </c>
      <c r="E317" s="312"/>
      <c r="F317" s="313"/>
      <c r="G317" s="313"/>
      <c r="H317" s="313"/>
      <c r="I317" s="298"/>
      <c r="J317" s="314" t="s">
        <v>1296</v>
      </c>
      <c r="K317" s="314">
        <f t="shared" si="15"/>
        <v>149</v>
      </c>
      <c r="L317" s="314" t="str">
        <f t="shared" si="16"/>
        <v/>
      </c>
      <c r="M317" s="314" t="str">
        <f t="shared" si="17"/>
        <v/>
      </c>
      <c r="N317" s="314"/>
      <c r="O317" s="315" t="s">
        <v>2365</v>
      </c>
      <c r="P317" s="162"/>
      <c r="Q317" s="149"/>
      <c r="U317" s="271"/>
      <c r="V317" s="635"/>
      <c r="AF317" s="465"/>
      <c r="AG317" s="465"/>
      <c r="AH317" s="465"/>
      <c r="AI317" s="465"/>
      <c r="AJ317" s="465"/>
      <c r="AK317" s="465"/>
      <c r="AL317" s="465"/>
      <c r="AM317" s="465"/>
      <c r="AN317" s="465"/>
      <c r="AO317" s="465"/>
      <c r="AP317" s="465"/>
    </row>
    <row r="318" spans="1:42" ht="30.65" customHeight="1" x14ac:dyDescent="0.35">
      <c r="A318" s="310">
        <v>15</v>
      </c>
      <c r="B318" s="311" t="str">
        <f>IFERROR(VLOOKUP(A318,'Outcome Indicators - Section C'!$A$9:$V$26,19,FALSE),"")</f>
        <v/>
      </c>
      <c r="C318" s="311" t="str">
        <f t="array" ref="C318">IFERROR(IF(INDEX('Disaggregation Records'!$E$69:$E$152,MATCH(RIGHT(L318,255),RIGHT('Disaggregation Records'!$D$69:$D$152,255),0))=0,"",INDEX('Disaggregation Records'!$E$69:$E$152,MATCH(RIGHT(L318,255),RIGHT('Disaggregation Records'!$D$69:$D$152,255),0))),"")</f>
        <v/>
      </c>
      <c r="D318" s="311" t="str">
        <f t="array" ref="D318">IFERROR(IF(INDEX('Disaggregation Records'!$F$69:$F$152,MATCH(RIGHT(L318,255),RIGHT('Disaggregation Records'!$D$69:$D$152,255),0))=0,"",INDEX('Disaggregation Records'!$F$69:$F$152,MATCH(RIGHT(L318,255),RIGHT('Disaggregation Records'!$D$69:$D$152,255),0))),"")</f>
        <v/>
      </c>
      <c r="E318" s="312"/>
      <c r="F318" s="313"/>
      <c r="G318" s="313"/>
      <c r="H318" s="313"/>
      <c r="I318" s="298"/>
      <c r="J318" s="314" t="s">
        <v>1296</v>
      </c>
      <c r="K318" s="314">
        <f t="shared" si="15"/>
        <v>150</v>
      </c>
      <c r="L318" s="314" t="str">
        <f t="shared" si="16"/>
        <v/>
      </c>
      <c r="M318" s="314" t="str">
        <f t="shared" si="17"/>
        <v/>
      </c>
      <c r="N318" s="314"/>
      <c r="O318" s="315" t="s">
        <v>2366</v>
      </c>
      <c r="P318" s="162"/>
      <c r="Q318" s="149"/>
      <c r="U318" s="271"/>
      <c r="V318" s="635"/>
      <c r="AF318" s="465"/>
      <c r="AG318" s="465"/>
      <c r="AH318" s="465"/>
      <c r="AI318" s="465"/>
      <c r="AJ318" s="465"/>
      <c r="AK318" s="465"/>
      <c r="AL318" s="465"/>
      <c r="AM318" s="465"/>
      <c r="AN318" s="465"/>
      <c r="AO318" s="465"/>
      <c r="AP318" s="465"/>
    </row>
    <row r="319" spans="1:42" ht="13.15" customHeight="1" thickBot="1" x14ac:dyDescent="0.4">
      <c r="A319" s="267"/>
      <c r="B319" s="268"/>
      <c r="C319" s="268"/>
      <c r="D319" s="268"/>
      <c r="E319" s="266"/>
      <c r="F319" s="270"/>
      <c r="G319" s="270"/>
      <c r="H319" s="270"/>
      <c r="I319" s="57"/>
      <c r="J319" s="57"/>
      <c r="K319" s="57"/>
      <c r="L319" s="57"/>
      <c r="M319" s="57"/>
      <c r="N319" s="57"/>
      <c r="O319" s="57"/>
      <c r="P319" s="142"/>
      <c r="Q319" s="143"/>
      <c r="U319" s="271"/>
    </row>
    <row r="320" spans="1:42" ht="31.9" customHeight="1" x14ac:dyDescent="0.35">
      <c r="A320" s="4" t="s">
        <v>349</v>
      </c>
      <c r="P320" s="117"/>
      <c r="Q320" s="117"/>
    </row>
    <row r="321" spans="1:42" ht="22.9" customHeight="1" x14ac:dyDescent="0.35">
      <c r="P321" s="117"/>
      <c r="Q321" s="117"/>
    </row>
    <row r="322" spans="1:42" ht="25.15" customHeight="1" x14ac:dyDescent="0.35">
      <c r="P322" s="117"/>
      <c r="Q322" s="117"/>
    </row>
    <row r="323" spans="1:42" ht="19.149999999999999" customHeight="1" x14ac:dyDescent="0.35">
      <c r="P323" s="117"/>
      <c r="Q323" s="117"/>
    </row>
    <row r="324" spans="1:42" ht="36" customHeight="1" thickBot="1" x14ac:dyDescent="0.4">
      <c r="P324" s="117"/>
      <c r="Q324" s="117"/>
    </row>
    <row r="325" spans="1:42" ht="33" customHeight="1" thickBot="1" x14ac:dyDescent="0.4">
      <c r="A325" s="919" t="s">
        <v>30</v>
      </c>
      <c r="B325" s="918"/>
      <c r="C325" s="918"/>
      <c r="D325" s="918"/>
      <c r="E325" s="918"/>
      <c r="F325" s="918"/>
      <c r="G325" s="918"/>
      <c r="H325" s="918"/>
      <c r="I325" s="918"/>
      <c r="J325" s="918"/>
      <c r="K325" s="918"/>
      <c r="L325" s="918"/>
      <c r="M325" s="918"/>
      <c r="N325" s="918"/>
      <c r="O325" s="918"/>
      <c r="P325" s="918"/>
      <c r="Q325" s="918"/>
      <c r="R325" s="918"/>
      <c r="S325" s="918"/>
      <c r="T325" s="918"/>
      <c r="U325" s="918"/>
      <c r="V325" s="145"/>
      <c r="W325" s="195"/>
      <c r="X325" s="195"/>
      <c r="Y325" s="195"/>
      <c r="Z325" s="195"/>
      <c r="AA325" s="195"/>
      <c r="AB325" s="195"/>
      <c r="AC325" s="195"/>
      <c r="AD325" s="195"/>
      <c r="AE325" s="12"/>
      <c r="AF325" s="203"/>
      <c r="AG325" s="203"/>
    </row>
    <row r="326" spans="1:42" ht="51" customHeight="1" x14ac:dyDescent="0.35">
      <c r="A326" s="287" t="s">
        <v>26</v>
      </c>
      <c r="B326" s="287" t="s">
        <v>122</v>
      </c>
      <c r="C326" s="287" t="s">
        <v>41</v>
      </c>
      <c r="D326" s="287" t="s">
        <v>31</v>
      </c>
      <c r="E326" s="287"/>
      <c r="F326" s="287"/>
      <c r="G326" s="287"/>
      <c r="H326" s="287"/>
      <c r="I326" s="287"/>
      <c r="J326" s="287" t="s">
        <v>149</v>
      </c>
      <c r="K326" s="287" t="s">
        <v>133</v>
      </c>
      <c r="L326" s="287" t="s">
        <v>134</v>
      </c>
      <c r="M326" s="287" t="s">
        <v>131</v>
      </c>
      <c r="N326" s="287" t="s">
        <v>132</v>
      </c>
      <c r="O326" s="287" t="s">
        <v>150</v>
      </c>
      <c r="P326" s="287"/>
      <c r="Q326" s="287"/>
      <c r="R326" s="287"/>
      <c r="S326" s="287"/>
      <c r="T326" s="287"/>
      <c r="U326" s="287"/>
      <c r="V326" s="317"/>
      <c r="W326" s="318"/>
      <c r="X326" s="318" t="s">
        <v>203</v>
      </c>
      <c r="Y326" s="318">
        <v>0</v>
      </c>
      <c r="Z326" s="318" t="s">
        <v>151</v>
      </c>
      <c r="AA326" s="318"/>
      <c r="AB326" s="318" t="s">
        <v>61</v>
      </c>
      <c r="AC326" s="318"/>
      <c r="AD326" s="318" t="s">
        <v>61</v>
      </c>
      <c r="AE326" s="176"/>
      <c r="AF326" s="104"/>
      <c r="AG326" s="104"/>
    </row>
    <row r="327" spans="1:42" ht="53.5" hidden="1" customHeight="1" x14ac:dyDescent="0.35">
      <c r="A327" s="276" t="s">
        <v>81</v>
      </c>
      <c r="B327" s="277" t="str">
        <f>IFERROR(VLOOKUP(A327,'Coverage Indicators-Section D'!$A$10:$Y$42,25,FALSE),"")</f>
        <v/>
      </c>
      <c r="C327" s="319" t="str">
        <f t="array" ref="C327">IFERROR(IF(INDEX('Disaggregation Records'!$E$155:$E$385,MATCH(RIGHT(Z327,255),RIGHT('Disaggregation Records'!$D$155:$D$385,255),0))=0,"",INDEX('Disaggregation Records'!$E$155:$E$385,MATCH(RIGHT(Z327,255),RIGHT('Disaggregation Records'!$D$155:$D$385,255),0))),"")</f>
        <v/>
      </c>
      <c r="D327" s="319" t="str">
        <f t="array" ref="D327">IFERROR(IF(INDEX('Disaggregation Records'!$F$155:$F$385,MATCH(RIGHT(Z327,255),RIGHT('Disaggregation Records'!$D$155:$D$385,255),0))=0,"",INDEX('Disaggregation Records'!$F$155:$F$385,MATCH(RIGHT(Z327,255),RIGHT('Disaggregation Records'!$D$155:$D$385,255),0))),"")</f>
        <v/>
      </c>
      <c r="E327" s="320"/>
      <c r="F327" s="280"/>
      <c r="G327" s="281"/>
      <c r="H327" s="282"/>
      <c r="I327" s="321"/>
      <c r="J327" s="321"/>
      <c r="K327" s="321"/>
      <c r="L327" s="321"/>
      <c r="M327" s="321"/>
      <c r="N327" s="321"/>
      <c r="O327" s="321"/>
      <c r="P327" s="321"/>
      <c r="Q327" s="321"/>
      <c r="R327" s="321"/>
      <c r="S327" s="321"/>
      <c r="T327" s="321"/>
      <c r="U327" s="282"/>
      <c r="V327" s="322"/>
      <c r="W327" s="323"/>
      <c r="X327" s="323" t="str">
        <f>IF(B327&lt;&gt;"",B327&amp;C327&amp;D327,"")</f>
        <v/>
      </c>
      <c r="Y327" s="323">
        <f>IF(B327=B326,Y326+1,0)</f>
        <v>0</v>
      </c>
      <c r="Z327" s="323" t="str">
        <f>IF(B327&lt;&gt;"",B327&amp;"-"&amp;Y327,"")</f>
        <v/>
      </c>
      <c r="AA327" s="323"/>
      <c r="AB327" s="323" t="s">
        <v>60</v>
      </c>
      <c r="AC327" s="323"/>
      <c r="AD327" s="323" t="s">
        <v>60</v>
      </c>
      <c r="AE327" s="176"/>
      <c r="AF327" s="187"/>
      <c r="AG327" s="187"/>
    </row>
    <row r="328" spans="1:42" ht="53.5" customHeight="1" x14ac:dyDescent="0.35">
      <c r="A328" s="276">
        <v>1</v>
      </c>
      <c r="B328" s="277" t="str">
        <f>IFERROR(VLOOKUP(A328,'Coverage Indicators-Section D'!$A$10:$Y$42,25,FALSE),"")</f>
        <v/>
      </c>
      <c r="C328" s="319" t="str">
        <f t="array" ref="C328">IFERROR(IF(INDEX('Disaggregation Records'!$E$155:$E$385,MATCH(RIGHT(Z328,255),RIGHT('Disaggregation Records'!$D$155:$D$385,255),0))=0,"",INDEX('Disaggregation Records'!$E$155:$E$385,MATCH(RIGHT(Z328,255),RIGHT('Disaggregation Records'!$D$155:$D$385,255),0))),"")</f>
        <v/>
      </c>
      <c r="D328" s="319" t="str">
        <f t="array" ref="D328">IFERROR(IF(INDEX('Disaggregation Records'!$F$155:$F$385,MATCH(RIGHT(Z328,255),RIGHT('Disaggregation Records'!$D$155:$D$385,255),0))=0,"",INDEX('Disaggregation Records'!$F$155:$F$385,MATCH(RIGHT(Z328,255),RIGHT('Disaggregation Records'!$D$155:$D$385,255),0))),"")</f>
        <v/>
      </c>
      <c r="E328" s="320"/>
      <c r="F328" s="280"/>
      <c r="G328" s="281"/>
      <c r="H328" s="282"/>
      <c r="I328" s="321"/>
      <c r="J328" s="321"/>
      <c r="K328" s="321"/>
      <c r="L328" s="321"/>
      <c r="M328" s="321"/>
      <c r="N328" s="321"/>
      <c r="O328" s="321"/>
      <c r="P328" s="321"/>
      <c r="Q328" s="321"/>
      <c r="R328" s="321"/>
      <c r="S328" s="321"/>
      <c r="T328" s="321"/>
      <c r="U328" s="282"/>
      <c r="V328" s="322"/>
      <c r="W328" s="323"/>
      <c r="X328" s="323" t="str">
        <f t="shared" ref="X328:X391" si="18">IF(B328&lt;&gt;"",B328&amp;C328&amp;D328,"")</f>
        <v/>
      </c>
      <c r="Y328" s="323">
        <f t="shared" ref="Y328:Y391" si="19">IF(B328=B327,Y327+1,0)</f>
        <v>1</v>
      </c>
      <c r="Z328" s="323" t="str">
        <f t="shared" ref="Z328:Z391" si="20">IF(B328&lt;&gt;"",B328&amp;"-"&amp;Y328,"")</f>
        <v/>
      </c>
      <c r="AA328" s="323"/>
      <c r="AB328" s="323" t="s">
        <v>2367</v>
      </c>
      <c r="AC328" s="323"/>
      <c r="AD328" s="323" t="s">
        <v>1297</v>
      </c>
      <c r="AE328" s="176"/>
      <c r="AF328" s="699"/>
      <c r="AG328" s="699"/>
      <c r="AH328" s="465"/>
      <c r="AI328" s="465"/>
      <c r="AJ328" s="465"/>
      <c r="AK328" s="465"/>
      <c r="AL328" s="465"/>
      <c r="AM328" s="465"/>
      <c r="AN328" s="465"/>
      <c r="AO328" s="465"/>
      <c r="AP328" s="465"/>
    </row>
    <row r="329" spans="1:42" ht="53.5" customHeight="1" x14ac:dyDescent="0.35">
      <c r="A329" s="276">
        <v>1</v>
      </c>
      <c r="B329" s="277" t="str">
        <f>IFERROR(VLOOKUP(A329,'Coverage Indicators-Section D'!$A$10:$Y$42,25,FALSE),"")</f>
        <v/>
      </c>
      <c r="C329" s="319" t="str">
        <f t="array" ref="C329">IFERROR(IF(INDEX('Disaggregation Records'!$E$155:$E$385,MATCH(RIGHT(Z329,255),RIGHT('Disaggregation Records'!$D$155:$D$385,255),0))=0,"",INDEX('Disaggregation Records'!$E$155:$E$385,MATCH(RIGHT(Z329,255),RIGHT('Disaggregation Records'!$D$155:$D$385,255),0))),"")</f>
        <v/>
      </c>
      <c r="D329" s="319" t="str">
        <f t="array" ref="D329">IFERROR(IF(INDEX('Disaggregation Records'!$F$155:$F$385,MATCH(RIGHT(Z329,255),RIGHT('Disaggregation Records'!$D$155:$D$385,255),0))=0,"",INDEX('Disaggregation Records'!$F$155:$F$385,MATCH(RIGHT(Z329,255),RIGHT('Disaggregation Records'!$D$155:$D$385,255),0))),"")</f>
        <v/>
      </c>
      <c r="E329" s="320"/>
      <c r="F329" s="280"/>
      <c r="G329" s="281"/>
      <c r="H329" s="282"/>
      <c r="I329" s="321"/>
      <c r="J329" s="321"/>
      <c r="K329" s="321"/>
      <c r="L329" s="321"/>
      <c r="M329" s="321"/>
      <c r="N329" s="321"/>
      <c r="O329" s="321"/>
      <c r="P329" s="321"/>
      <c r="Q329" s="321"/>
      <c r="R329" s="321"/>
      <c r="S329" s="321"/>
      <c r="T329" s="321"/>
      <c r="U329" s="282"/>
      <c r="V329" s="322"/>
      <c r="W329" s="323"/>
      <c r="X329" s="323" t="str">
        <f t="shared" si="18"/>
        <v/>
      </c>
      <c r="Y329" s="323">
        <f t="shared" si="19"/>
        <v>2</v>
      </c>
      <c r="Z329" s="323" t="str">
        <f t="shared" si="20"/>
        <v/>
      </c>
      <c r="AA329" s="323"/>
      <c r="AB329" s="323" t="s">
        <v>2368</v>
      </c>
      <c r="AC329" s="323"/>
      <c r="AD329" s="323" t="s">
        <v>1297</v>
      </c>
      <c r="AE329" s="176"/>
      <c r="AF329" s="699"/>
      <c r="AG329" s="699"/>
      <c r="AH329" s="465"/>
      <c r="AI329" s="465"/>
      <c r="AJ329" s="465"/>
      <c r="AK329" s="465"/>
      <c r="AL329" s="465"/>
      <c r="AM329" s="465"/>
      <c r="AN329" s="465"/>
      <c r="AO329" s="465"/>
      <c r="AP329" s="465"/>
    </row>
    <row r="330" spans="1:42" ht="53.5" customHeight="1" x14ac:dyDescent="0.35">
      <c r="A330" s="276">
        <v>1</v>
      </c>
      <c r="B330" s="277" t="str">
        <f>IFERROR(VLOOKUP(A330,'Coverage Indicators-Section D'!$A$10:$Y$42,25,FALSE),"")</f>
        <v/>
      </c>
      <c r="C330" s="319" t="str">
        <f t="array" ref="C330">IFERROR(IF(INDEX('Disaggregation Records'!$E$155:$E$385,MATCH(RIGHT(Z330,255),RIGHT('Disaggregation Records'!$D$155:$D$385,255),0))=0,"",INDEX('Disaggregation Records'!$E$155:$E$385,MATCH(RIGHT(Z330,255),RIGHT('Disaggregation Records'!$D$155:$D$385,255),0))),"")</f>
        <v/>
      </c>
      <c r="D330" s="319" t="str">
        <f t="array" ref="D330">IFERROR(IF(INDEX('Disaggregation Records'!$F$155:$F$385,MATCH(RIGHT(Z330,255),RIGHT('Disaggregation Records'!$D$155:$D$385,255),0))=0,"",INDEX('Disaggregation Records'!$F$155:$F$385,MATCH(RIGHT(Z330,255),RIGHT('Disaggregation Records'!$D$155:$D$385,255),0))),"")</f>
        <v/>
      </c>
      <c r="E330" s="320"/>
      <c r="F330" s="280"/>
      <c r="G330" s="281"/>
      <c r="H330" s="282"/>
      <c r="I330" s="321"/>
      <c r="J330" s="321"/>
      <c r="K330" s="321"/>
      <c r="L330" s="321"/>
      <c r="M330" s="321"/>
      <c r="N330" s="321"/>
      <c r="O330" s="321"/>
      <c r="P330" s="321"/>
      <c r="Q330" s="321"/>
      <c r="R330" s="321"/>
      <c r="S330" s="321"/>
      <c r="T330" s="321"/>
      <c r="U330" s="282"/>
      <c r="V330" s="322"/>
      <c r="W330" s="323"/>
      <c r="X330" s="323" t="str">
        <f t="shared" si="18"/>
        <v/>
      </c>
      <c r="Y330" s="323">
        <f t="shared" si="19"/>
        <v>3</v>
      </c>
      <c r="Z330" s="323" t="str">
        <f t="shared" si="20"/>
        <v/>
      </c>
      <c r="AA330" s="323"/>
      <c r="AB330" s="323" t="s">
        <v>2369</v>
      </c>
      <c r="AC330" s="323"/>
      <c r="AD330" s="323" t="s">
        <v>1297</v>
      </c>
      <c r="AE330" s="176"/>
      <c r="AF330" s="699"/>
      <c r="AG330" s="699"/>
      <c r="AH330" s="465"/>
      <c r="AI330" s="465"/>
      <c r="AJ330" s="465"/>
      <c r="AK330" s="465"/>
      <c r="AL330" s="465"/>
      <c r="AM330" s="465"/>
      <c r="AN330" s="465"/>
      <c r="AO330" s="465"/>
      <c r="AP330" s="465"/>
    </row>
    <row r="331" spans="1:42" ht="53.5" customHeight="1" x14ac:dyDescent="0.35">
      <c r="A331" s="276">
        <v>1</v>
      </c>
      <c r="B331" s="277" t="str">
        <f>IFERROR(VLOOKUP(A331,'Coverage Indicators-Section D'!$A$10:$Y$42,25,FALSE),"")</f>
        <v/>
      </c>
      <c r="C331" s="319" t="str">
        <f t="array" ref="C331">IFERROR(IF(INDEX('Disaggregation Records'!$E$155:$E$385,MATCH(RIGHT(Z331,255),RIGHT('Disaggregation Records'!$D$155:$D$385,255),0))=0,"",INDEX('Disaggregation Records'!$E$155:$E$385,MATCH(RIGHT(Z331,255),RIGHT('Disaggregation Records'!$D$155:$D$385,255),0))),"")</f>
        <v/>
      </c>
      <c r="D331" s="319" t="str">
        <f t="array" ref="D331">IFERROR(IF(INDEX('Disaggregation Records'!$F$155:$F$385,MATCH(RIGHT(Z331,255),RIGHT('Disaggregation Records'!$D$155:$D$385,255),0))=0,"",INDEX('Disaggregation Records'!$F$155:$F$385,MATCH(RIGHT(Z331,255),RIGHT('Disaggregation Records'!$D$155:$D$385,255),0))),"")</f>
        <v/>
      </c>
      <c r="E331" s="320"/>
      <c r="F331" s="280"/>
      <c r="G331" s="281"/>
      <c r="H331" s="282"/>
      <c r="I331" s="321"/>
      <c r="J331" s="321"/>
      <c r="K331" s="321"/>
      <c r="L331" s="321"/>
      <c r="M331" s="321"/>
      <c r="N331" s="321"/>
      <c r="O331" s="321"/>
      <c r="P331" s="321"/>
      <c r="Q331" s="321"/>
      <c r="R331" s="321"/>
      <c r="S331" s="321"/>
      <c r="T331" s="321"/>
      <c r="U331" s="282"/>
      <c r="V331" s="322"/>
      <c r="W331" s="323"/>
      <c r="X331" s="323" t="str">
        <f t="shared" si="18"/>
        <v/>
      </c>
      <c r="Y331" s="323">
        <f t="shared" si="19"/>
        <v>4</v>
      </c>
      <c r="Z331" s="323" t="str">
        <f t="shared" si="20"/>
        <v/>
      </c>
      <c r="AA331" s="323"/>
      <c r="AB331" s="323" t="s">
        <v>2370</v>
      </c>
      <c r="AC331" s="323"/>
      <c r="AD331" s="323" t="s">
        <v>1297</v>
      </c>
      <c r="AE331" s="176"/>
      <c r="AF331" s="699"/>
      <c r="AG331" s="699"/>
      <c r="AH331" s="465"/>
      <c r="AI331" s="465"/>
      <c r="AJ331" s="465"/>
      <c r="AK331" s="465"/>
      <c r="AL331" s="465"/>
      <c r="AM331" s="465"/>
      <c r="AN331" s="465"/>
      <c r="AO331" s="465"/>
      <c r="AP331" s="465"/>
    </row>
    <row r="332" spans="1:42" ht="53.5" customHeight="1" x14ac:dyDescent="0.35">
      <c r="A332" s="276">
        <v>1</v>
      </c>
      <c r="B332" s="277" t="str">
        <f>IFERROR(VLOOKUP(A332,'Coverage Indicators-Section D'!$A$10:$Y$42,25,FALSE),"")</f>
        <v/>
      </c>
      <c r="C332" s="319" t="str">
        <f t="array" ref="C332">IFERROR(IF(INDEX('Disaggregation Records'!$E$155:$E$385,MATCH(RIGHT(Z332,255),RIGHT('Disaggregation Records'!$D$155:$D$385,255),0))=0,"",INDEX('Disaggregation Records'!$E$155:$E$385,MATCH(RIGHT(Z332,255),RIGHT('Disaggregation Records'!$D$155:$D$385,255),0))),"")</f>
        <v/>
      </c>
      <c r="D332" s="319" t="str">
        <f t="array" ref="D332">IFERROR(IF(INDEX('Disaggregation Records'!$F$155:$F$385,MATCH(RIGHT(Z332,255),RIGHT('Disaggregation Records'!$D$155:$D$385,255),0))=0,"",INDEX('Disaggregation Records'!$F$155:$F$385,MATCH(RIGHT(Z332,255),RIGHT('Disaggregation Records'!$D$155:$D$385,255),0))),"")</f>
        <v/>
      </c>
      <c r="E332" s="320"/>
      <c r="F332" s="280"/>
      <c r="G332" s="281"/>
      <c r="H332" s="282"/>
      <c r="I332" s="321"/>
      <c r="J332" s="321"/>
      <c r="K332" s="321"/>
      <c r="L332" s="321"/>
      <c r="M332" s="321"/>
      <c r="N332" s="321"/>
      <c r="O332" s="321"/>
      <c r="P332" s="321"/>
      <c r="Q332" s="321"/>
      <c r="R332" s="321"/>
      <c r="S332" s="321"/>
      <c r="T332" s="321"/>
      <c r="U332" s="282"/>
      <c r="V332" s="322"/>
      <c r="W332" s="323"/>
      <c r="X332" s="323" t="str">
        <f t="shared" si="18"/>
        <v/>
      </c>
      <c r="Y332" s="323">
        <f t="shared" si="19"/>
        <v>5</v>
      </c>
      <c r="Z332" s="323" t="str">
        <f t="shared" si="20"/>
        <v/>
      </c>
      <c r="AA332" s="323"/>
      <c r="AB332" s="323" t="s">
        <v>2371</v>
      </c>
      <c r="AC332" s="323"/>
      <c r="AD332" s="323" t="s">
        <v>1297</v>
      </c>
      <c r="AE332" s="176"/>
      <c r="AF332" s="699"/>
      <c r="AG332" s="699"/>
      <c r="AH332" s="465"/>
      <c r="AI332" s="465"/>
      <c r="AJ332" s="465"/>
      <c r="AK332" s="465"/>
      <c r="AL332" s="465"/>
      <c r="AM332" s="465"/>
      <c r="AN332" s="465"/>
      <c r="AO332" s="465"/>
      <c r="AP332" s="465"/>
    </row>
    <row r="333" spans="1:42" ht="53.5" customHeight="1" x14ac:dyDescent="0.35">
      <c r="A333" s="276">
        <v>1</v>
      </c>
      <c r="B333" s="277" t="str">
        <f>IFERROR(VLOOKUP(A333,'Coverage Indicators-Section D'!$A$10:$Y$42,25,FALSE),"")</f>
        <v/>
      </c>
      <c r="C333" s="319" t="str">
        <f t="array" ref="C333">IFERROR(IF(INDEX('Disaggregation Records'!$E$155:$E$385,MATCH(RIGHT(Z333,255),RIGHT('Disaggregation Records'!$D$155:$D$385,255),0))=0,"",INDEX('Disaggregation Records'!$E$155:$E$385,MATCH(RIGHT(Z333,255),RIGHT('Disaggregation Records'!$D$155:$D$385,255),0))),"")</f>
        <v/>
      </c>
      <c r="D333" s="319" t="str">
        <f t="array" ref="D333">IFERROR(IF(INDEX('Disaggregation Records'!$F$155:$F$385,MATCH(RIGHT(Z333,255),RIGHT('Disaggregation Records'!$D$155:$D$385,255),0))=0,"",INDEX('Disaggregation Records'!$F$155:$F$385,MATCH(RIGHT(Z333,255),RIGHT('Disaggregation Records'!$D$155:$D$385,255),0))),"")</f>
        <v/>
      </c>
      <c r="E333" s="320"/>
      <c r="F333" s="280"/>
      <c r="G333" s="281"/>
      <c r="H333" s="282"/>
      <c r="I333" s="321"/>
      <c r="J333" s="321"/>
      <c r="K333" s="321"/>
      <c r="L333" s="321"/>
      <c r="M333" s="321"/>
      <c r="N333" s="321"/>
      <c r="O333" s="321"/>
      <c r="P333" s="321"/>
      <c r="Q333" s="321"/>
      <c r="R333" s="321"/>
      <c r="S333" s="321"/>
      <c r="T333" s="321"/>
      <c r="U333" s="282"/>
      <c r="V333" s="322"/>
      <c r="W333" s="323"/>
      <c r="X333" s="323" t="str">
        <f t="shared" si="18"/>
        <v/>
      </c>
      <c r="Y333" s="323">
        <f t="shared" si="19"/>
        <v>6</v>
      </c>
      <c r="Z333" s="323" t="str">
        <f t="shared" si="20"/>
        <v/>
      </c>
      <c r="AA333" s="323"/>
      <c r="AB333" s="323" t="s">
        <v>2372</v>
      </c>
      <c r="AC333" s="323"/>
      <c r="AD333" s="323" t="s">
        <v>1297</v>
      </c>
      <c r="AE333" s="176"/>
      <c r="AF333" s="699"/>
      <c r="AG333" s="699"/>
      <c r="AH333" s="465"/>
      <c r="AI333" s="465"/>
      <c r="AJ333" s="465"/>
      <c r="AK333" s="465"/>
      <c r="AL333" s="465"/>
      <c r="AM333" s="465"/>
      <c r="AN333" s="465"/>
      <c r="AO333" s="465"/>
      <c r="AP333" s="465"/>
    </row>
    <row r="334" spans="1:42" ht="53.5" customHeight="1" x14ac:dyDescent="0.35">
      <c r="A334" s="276">
        <v>1</v>
      </c>
      <c r="B334" s="277" t="str">
        <f>IFERROR(VLOOKUP(A334,'Coverage Indicators-Section D'!$A$10:$Y$42,25,FALSE),"")</f>
        <v/>
      </c>
      <c r="C334" s="319" t="str">
        <f t="array" ref="C334">IFERROR(IF(INDEX('Disaggregation Records'!$E$155:$E$385,MATCH(RIGHT(Z334,255),RIGHT('Disaggregation Records'!$D$155:$D$385,255),0))=0,"",INDEX('Disaggregation Records'!$E$155:$E$385,MATCH(RIGHT(Z334,255),RIGHT('Disaggregation Records'!$D$155:$D$385,255),0))),"")</f>
        <v/>
      </c>
      <c r="D334" s="319" t="str">
        <f t="array" ref="D334">IFERROR(IF(INDEX('Disaggregation Records'!$F$155:$F$385,MATCH(RIGHT(Z334,255),RIGHT('Disaggregation Records'!$D$155:$D$385,255),0))=0,"",INDEX('Disaggregation Records'!$F$155:$F$385,MATCH(RIGHT(Z334,255),RIGHT('Disaggregation Records'!$D$155:$D$385,255),0))),"")</f>
        <v/>
      </c>
      <c r="E334" s="320"/>
      <c r="F334" s="280"/>
      <c r="G334" s="281"/>
      <c r="H334" s="282"/>
      <c r="I334" s="321"/>
      <c r="J334" s="321"/>
      <c r="K334" s="321"/>
      <c r="L334" s="321"/>
      <c r="M334" s="321"/>
      <c r="N334" s="321"/>
      <c r="O334" s="321"/>
      <c r="P334" s="321"/>
      <c r="Q334" s="321"/>
      <c r="R334" s="321"/>
      <c r="S334" s="321"/>
      <c r="T334" s="321"/>
      <c r="U334" s="282"/>
      <c r="V334" s="322"/>
      <c r="W334" s="323"/>
      <c r="X334" s="323" t="str">
        <f t="shared" si="18"/>
        <v/>
      </c>
      <c r="Y334" s="323">
        <f t="shared" si="19"/>
        <v>7</v>
      </c>
      <c r="Z334" s="323" t="str">
        <f t="shared" si="20"/>
        <v/>
      </c>
      <c r="AA334" s="323"/>
      <c r="AB334" s="323" t="s">
        <v>2373</v>
      </c>
      <c r="AC334" s="323"/>
      <c r="AD334" s="323" t="s">
        <v>1297</v>
      </c>
      <c r="AE334" s="176"/>
      <c r="AF334" s="699"/>
      <c r="AG334" s="699"/>
      <c r="AH334" s="465"/>
      <c r="AI334" s="465"/>
      <c r="AJ334" s="465"/>
      <c r="AK334" s="465"/>
      <c r="AL334" s="465"/>
      <c r="AM334" s="465"/>
      <c r="AN334" s="465"/>
      <c r="AO334" s="465"/>
      <c r="AP334" s="465"/>
    </row>
    <row r="335" spans="1:42" ht="53.5" customHeight="1" x14ac:dyDescent="0.35">
      <c r="A335" s="276">
        <v>1</v>
      </c>
      <c r="B335" s="277" t="str">
        <f>IFERROR(VLOOKUP(A335,'Coverage Indicators-Section D'!$A$10:$Y$42,25,FALSE),"")</f>
        <v/>
      </c>
      <c r="C335" s="319" t="str">
        <f t="array" ref="C335">IFERROR(IF(INDEX('Disaggregation Records'!$E$155:$E$385,MATCH(RIGHT(Z335,255),RIGHT('Disaggregation Records'!$D$155:$D$385,255),0))=0,"",INDEX('Disaggregation Records'!$E$155:$E$385,MATCH(RIGHT(Z335,255),RIGHT('Disaggregation Records'!$D$155:$D$385,255),0))),"")</f>
        <v/>
      </c>
      <c r="D335" s="319" t="str">
        <f t="array" ref="D335">IFERROR(IF(INDEX('Disaggregation Records'!$F$155:$F$385,MATCH(RIGHT(Z335,255),RIGHT('Disaggregation Records'!$D$155:$D$385,255),0))=0,"",INDEX('Disaggregation Records'!$F$155:$F$385,MATCH(RIGHT(Z335,255),RIGHT('Disaggregation Records'!$D$155:$D$385,255),0))),"")</f>
        <v/>
      </c>
      <c r="E335" s="320"/>
      <c r="F335" s="280"/>
      <c r="G335" s="281"/>
      <c r="H335" s="282"/>
      <c r="I335" s="321"/>
      <c r="J335" s="321"/>
      <c r="K335" s="321"/>
      <c r="L335" s="321"/>
      <c r="M335" s="321"/>
      <c r="N335" s="321"/>
      <c r="O335" s="321"/>
      <c r="P335" s="321"/>
      <c r="Q335" s="321"/>
      <c r="R335" s="321"/>
      <c r="S335" s="321"/>
      <c r="T335" s="321"/>
      <c r="U335" s="282"/>
      <c r="V335" s="322"/>
      <c r="W335" s="323"/>
      <c r="X335" s="323" t="str">
        <f t="shared" si="18"/>
        <v/>
      </c>
      <c r="Y335" s="323">
        <f t="shared" si="19"/>
        <v>8</v>
      </c>
      <c r="Z335" s="323" t="str">
        <f t="shared" si="20"/>
        <v/>
      </c>
      <c r="AA335" s="323"/>
      <c r="AB335" s="323" t="s">
        <v>2374</v>
      </c>
      <c r="AC335" s="323"/>
      <c r="AD335" s="323" t="s">
        <v>1297</v>
      </c>
      <c r="AE335" s="176"/>
      <c r="AF335" s="699"/>
      <c r="AG335" s="699"/>
      <c r="AH335" s="465"/>
      <c r="AI335" s="465"/>
      <c r="AJ335" s="465"/>
      <c r="AK335" s="465"/>
      <c r="AL335" s="465"/>
      <c r="AM335" s="465"/>
      <c r="AN335" s="465"/>
      <c r="AO335" s="465"/>
      <c r="AP335" s="465"/>
    </row>
    <row r="336" spans="1:42" ht="53.5" customHeight="1" x14ac:dyDescent="0.35">
      <c r="A336" s="276">
        <v>1</v>
      </c>
      <c r="B336" s="277" t="str">
        <f>IFERROR(VLOOKUP(A336,'Coverage Indicators-Section D'!$A$10:$Y$42,25,FALSE),"")</f>
        <v/>
      </c>
      <c r="C336" s="319" t="str">
        <f t="array" ref="C336">IFERROR(IF(INDEX('Disaggregation Records'!$E$155:$E$385,MATCH(RIGHT(Z336,255),RIGHT('Disaggregation Records'!$D$155:$D$385,255),0))=0,"",INDEX('Disaggregation Records'!$E$155:$E$385,MATCH(RIGHT(Z336,255),RIGHT('Disaggregation Records'!$D$155:$D$385,255),0))),"")</f>
        <v/>
      </c>
      <c r="D336" s="319" t="str">
        <f t="array" ref="D336">IFERROR(IF(INDEX('Disaggregation Records'!$F$155:$F$385,MATCH(RIGHT(Z336,255),RIGHT('Disaggregation Records'!$D$155:$D$385,255),0))=0,"",INDEX('Disaggregation Records'!$F$155:$F$385,MATCH(RIGHT(Z336,255),RIGHT('Disaggregation Records'!$D$155:$D$385,255),0))),"")</f>
        <v/>
      </c>
      <c r="E336" s="320"/>
      <c r="F336" s="280"/>
      <c r="G336" s="281"/>
      <c r="H336" s="282"/>
      <c r="I336" s="321"/>
      <c r="J336" s="321"/>
      <c r="K336" s="321"/>
      <c r="L336" s="321"/>
      <c r="M336" s="321"/>
      <c r="N336" s="321"/>
      <c r="O336" s="321"/>
      <c r="P336" s="321"/>
      <c r="Q336" s="321"/>
      <c r="R336" s="321"/>
      <c r="S336" s="321"/>
      <c r="T336" s="321"/>
      <c r="U336" s="282"/>
      <c r="V336" s="322"/>
      <c r="W336" s="323"/>
      <c r="X336" s="323" t="str">
        <f t="shared" si="18"/>
        <v/>
      </c>
      <c r="Y336" s="323">
        <f t="shared" si="19"/>
        <v>9</v>
      </c>
      <c r="Z336" s="323" t="str">
        <f t="shared" si="20"/>
        <v/>
      </c>
      <c r="AA336" s="323"/>
      <c r="AB336" s="323" t="s">
        <v>2375</v>
      </c>
      <c r="AC336" s="323"/>
      <c r="AD336" s="323" t="s">
        <v>1297</v>
      </c>
      <c r="AE336" s="176"/>
      <c r="AF336" s="699"/>
      <c r="AG336" s="699"/>
      <c r="AH336" s="465"/>
      <c r="AI336" s="465"/>
      <c r="AJ336" s="465"/>
      <c r="AK336" s="465"/>
      <c r="AL336" s="465"/>
      <c r="AM336" s="465"/>
      <c r="AN336" s="465"/>
      <c r="AO336" s="465"/>
      <c r="AP336" s="465"/>
    </row>
    <row r="337" spans="1:42" ht="53.5" customHeight="1" x14ac:dyDescent="0.35">
      <c r="A337" s="276">
        <v>1</v>
      </c>
      <c r="B337" s="277" t="str">
        <f>IFERROR(VLOOKUP(A337,'Coverage Indicators-Section D'!$A$10:$Y$42,25,FALSE),"")</f>
        <v/>
      </c>
      <c r="C337" s="319" t="str">
        <f t="array" ref="C337">IFERROR(IF(INDEX('Disaggregation Records'!$E$155:$E$385,MATCH(RIGHT(Z337,255),RIGHT('Disaggregation Records'!$D$155:$D$385,255),0))=0,"",INDEX('Disaggregation Records'!$E$155:$E$385,MATCH(RIGHT(Z337,255),RIGHT('Disaggregation Records'!$D$155:$D$385,255),0))),"")</f>
        <v/>
      </c>
      <c r="D337" s="319" t="str">
        <f t="array" ref="D337">IFERROR(IF(INDEX('Disaggregation Records'!$F$155:$F$385,MATCH(RIGHT(Z337,255),RIGHT('Disaggregation Records'!$D$155:$D$385,255),0))=0,"",INDEX('Disaggregation Records'!$F$155:$F$385,MATCH(RIGHT(Z337,255),RIGHT('Disaggregation Records'!$D$155:$D$385,255),0))),"")</f>
        <v/>
      </c>
      <c r="E337" s="320"/>
      <c r="F337" s="280"/>
      <c r="G337" s="281"/>
      <c r="H337" s="282"/>
      <c r="I337" s="321"/>
      <c r="J337" s="321"/>
      <c r="K337" s="321"/>
      <c r="L337" s="321"/>
      <c r="M337" s="321"/>
      <c r="N337" s="321"/>
      <c r="O337" s="321"/>
      <c r="P337" s="321"/>
      <c r="Q337" s="321"/>
      <c r="R337" s="321"/>
      <c r="S337" s="321"/>
      <c r="T337" s="321"/>
      <c r="U337" s="282"/>
      <c r="V337" s="322"/>
      <c r="W337" s="323"/>
      <c r="X337" s="323" t="str">
        <f t="shared" si="18"/>
        <v/>
      </c>
      <c r="Y337" s="323">
        <f t="shared" si="19"/>
        <v>10</v>
      </c>
      <c r="Z337" s="323" t="str">
        <f t="shared" si="20"/>
        <v/>
      </c>
      <c r="AA337" s="323"/>
      <c r="AB337" s="323" t="s">
        <v>2376</v>
      </c>
      <c r="AC337" s="323"/>
      <c r="AD337" s="323" t="s">
        <v>1297</v>
      </c>
      <c r="AE337" s="176"/>
      <c r="AF337" s="699"/>
      <c r="AG337" s="699"/>
      <c r="AH337" s="465"/>
      <c r="AI337" s="465"/>
      <c r="AJ337" s="465"/>
      <c r="AK337" s="465"/>
      <c r="AL337" s="465"/>
      <c r="AM337" s="465"/>
      <c r="AN337" s="465"/>
      <c r="AO337" s="465"/>
      <c r="AP337" s="465"/>
    </row>
    <row r="338" spans="1:42" ht="53.5" customHeight="1" x14ac:dyDescent="0.35">
      <c r="A338" s="276">
        <v>1</v>
      </c>
      <c r="B338" s="277" t="str">
        <f>IFERROR(VLOOKUP(A338,'Coverage Indicators-Section D'!$A$10:$Y$42,25,FALSE),"")</f>
        <v/>
      </c>
      <c r="C338" s="319" t="str">
        <f t="array" ref="C338">IFERROR(IF(INDEX('Disaggregation Records'!$E$155:$E$385,MATCH(RIGHT(Z338,255),RIGHT('Disaggregation Records'!$D$155:$D$385,255),0))=0,"",INDEX('Disaggregation Records'!$E$155:$E$385,MATCH(RIGHT(Z338,255),RIGHT('Disaggregation Records'!$D$155:$D$385,255),0))),"")</f>
        <v/>
      </c>
      <c r="D338" s="319" t="str">
        <f t="array" ref="D338">IFERROR(IF(INDEX('Disaggregation Records'!$F$155:$F$385,MATCH(RIGHT(Z338,255),RIGHT('Disaggregation Records'!$D$155:$D$385,255),0))=0,"",INDEX('Disaggregation Records'!$F$155:$F$385,MATCH(RIGHT(Z338,255),RIGHT('Disaggregation Records'!$D$155:$D$385,255),0))),"")</f>
        <v/>
      </c>
      <c r="E338" s="320"/>
      <c r="F338" s="280"/>
      <c r="G338" s="281"/>
      <c r="H338" s="282"/>
      <c r="I338" s="321"/>
      <c r="J338" s="321"/>
      <c r="K338" s="321"/>
      <c r="L338" s="321"/>
      <c r="M338" s="321"/>
      <c r="N338" s="321"/>
      <c r="O338" s="321"/>
      <c r="P338" s="321"/>
      <c r="Q338" s="321"/>
      <c r="R338" s="321"/>
      <c r="S338" s="321"/>
      <c r="T338" s="321"/>
      <c r="U338" s="282"/>
      <c r="V338" s="322"/>
      <c r="W338" s="323"/>
      <c r="X338" s="323" t="str">
        <f t="shared" si="18"/>
        <v/>
      </c>
      <c r="Y338" s="323">
        <f t="shared" si="19"/>
        <v>11</v>
      </c>
      <c r="Z338" s="323" t="str">
        <f t="shared" si="20"/>
        <v/>
      </c>
      <c r="AA338" s="323"/>
      <c r="AB338" s="323" t="s">
        <v>2377</v>
      </c>
      <c r="AC338" s="323"/>
      <c r="AD338" s="323" t="s">
        <v>1297</v>
      </c>
      <c r="AE338" s="176"/>
      <c r="AF338" s="699"/>
      <c r="AG338" s="699"/>
      <c r="AH338" s="465"/>
      <c r="AI338" s="465"/>
      <c r="AJ338" s="465"/>
      <c r="AK338" s="465"/>
      <c r="AL338" s="465"/>
      <c r="AM338" s="465"/>
      <c r="AN338" s="465"/>
      <c r="AO338" s="465"/>
      <c r="AP338" s="465"/>
    </row>
    <row r="339" spans="1:42" ht="53.5" customHeight="1" x14ac:dyDescent="0.35">
      <c r="A339" s="276">
        <v>1</v>
      </c>
      <c r="B339" s="277" t="str">
        <f>IFERROR(VLOOKUP(A339,'Coverage Indicators-Section D'!$A$10:$Y$42,25,FALSE),"")</f>
        <v/>
      </c>
      <c r="C339" s="319" t="str">
        <f t="array" ref="C339">IFERROR(IF(INDEX('Disaggregation Records'!$E$155:$E$385,MATCH(RIGHT(Z339,255),RIGHT('Disaggregation Records'!$D$155:$D$385,255),0))=0,"",INDEX('Disaggregation Records'!$E$155:$E$385,MATCH(RIGHT(Z339,255),RIGHT('Disaggregation Records'!$D$155:$D$385,255),0))),"")</f>
        <v/>
      </c>
      <c r="D339" s="319" t="str">
        <f t="array" ref="D339">IFERROR(IF(INDEX('Disaggregation Records'!$F$155:$F$385,MATCH(RIGHT(Z339,255),RIGHT('Disaggregation Records'!$D$155:$D$385,255),0))=0,"",INDEX('Disaggregation Records'!$F$155:$F$385,MATCH(RIGHT(Z339,255),RIGHT('Disaggregation Records'!$D$155:$D$385,255),0))),"")</f>
        <v/>
      </c>
      <c r="E339" s="320"/>
      <c r="F339" s="280"/>
      <c r="G339" s="281"/>
      <c r="H339" s="282"/>
      <c r="I339" s="321"/>
      <c r="J339" s="321"/>
      <c r="K339" s="321"/>
      <c r="L339" s="321"/>
      <c r="M339" s="321"/>
      <c r="N339" s="321"/>
      <c r="O339" s="321"/>
      <c r="P339" s="321"/>
      <c r="Q339" s="321"/>
      <c r="R339" s="321"/>
      <c r="S339" s="321"/>
      <c r="T339" s="321"/>
      <c r="U339" s="282"/>
      <c r="V339" s="322"/>
      <c r="W339" s="323"/>
      <c r="X339" s="323" t="str">
        <f t="shared" si="18"/>
        <v/>
      </c>
      <c r="Y339" s="323">
        <f t="shared" si="19"/>
        <v>12</v>
      </c>
      <c r="Z339" s="323" t="str">
        <f t="shared" si="20"/>
        <v/>
      </c>
      <c r="AA339" s="323"/>
      <c r="AB339" s="323" t="s">
        <v>2378</v>
      </c>
      <c r="AC339" s="323"/>
      <c r="AD339" s="323" t="s">
        <v>1297</v>
      </c>
      <c r="AE339" s="176"/>
      <c r="AF339" s="699"/>
      <c r="AG339" s="699"/>
      <c r="AH339" s="465"/>
      <c r="AI339" s="465"/>
      <c r="AJ339" s="465"/>
      <c r="AK339" s="465"/>
      <c r="AL339" s="465"/>
      <c r="AM339" s="465"/>
      <c r="AN339" s="465"/>
      <c r="AO339" s="465"/>
      <c r="AP339" s="465"/>
    </row>
    <row r="340" spans="1:42" ht="53.5" customHeight="1" x14ac:dyDescent="0.35">
      <c r="A340" s="276">
        <v>1</v>
      </c>
      <c r="B340" s="277" t="str">
        <f>IFERROR(VLOOKUP(A340,'Coverage Indicators-Section D'!$A$10:$Y$42,25,FALSE),"")</f>
        <v/>
      </c>
      <c r="C340" s="319" t="str">
        <f t="array" ref="C340">IFERROR(IF(INDEX('Disaggregation Records'!$E$155:$E$385,MATCH(RIGHT(Z340,255),RIGHT('Disaggregation Records'!$D$155:$D$385,255),0))=0,"",INDEX('Disaggregation Records'!$E$155:$E$385,MATCH(RIGHT(Z340,255),RIGHT('Disaggregation Records'!$D$155:$D$385,255),0))),"")</f>
        <v/>
      </c>
      <c r="D340" s="319" t="str">
        <f t="array" ref="D340">IFERROR(IF(INDEX('Disaggregation Records'!$F$155:$F$385,MATCH(RIGHT(Z340,255),RIGHT('Disaggregation Records'!$D$155:$D$385,255),0))=0,"",INDEX('Disaggregation Records'!$F$155:$F$385,MATCH(RIGHT(Z340,255),RIGHT('Disaggregation Records'!$D$155:$D$385,255),0))),"")</f>
        <v/>
      </c>
      <c r="E340" s="320"/>
      <c r="F340" s="280"/>
      <c r="G340" s="281"/>
      <c r="H340" s="282"/>
      <c r="I340" s="321"/>
      <c r="J340" s="321"/>
      <c r="K340" s="321"/>
      <c r="L340" s="321"/>
      <c r="M340" s="321"/>
      <c r="N340" s="321"/>
      <c r="O340" s="321"/>
      <c r="P340" s="321"/>
      <c r="Q340" s="321"/>
      <c r="R340" s="321"/>
      <c r="S340" s="321"/>
      <c r="T340" s="321"/>
      <c r="U340" s="282"/>
      <c r="V340" s="322"/>
      <c r="W340" s="323"/>
      <c r="X340" s="323" t="str">
        <f t="shared" si="18"/>
        <v/>
      </c>
      <c r="Y340" s="323">
        <f t="shared" si="19"/>
        <v>13</v>
      </c>
      <c r="Z340" s="323" t="str">
        <f t="shared" si="20"/>
        <v/>
      </c>
      <c r="AA340" s="323"/>
      <c r="AB340" s="323" t="s">
        <v>2379</v>
      </c>
      <c r="AC340" s="323"/>
      <c r="AD340" s="323" t="s">
        <v>1297</v>
      </c>
      <c r="AE340" s="176"/>
      <c r="AF340" s="699"/>
      <c r="AG340" s="699"/>
      <c r="AH340" s="465"/>
      <c r="AI340" s="465"/>
      <c r="AJ340" s="465"/>
      <c r="AK340" s="465"/>
      <c r="AL340" s="465"/>
      <c r="AM340" s="465"/>
      <c r="AN340" s="465"/>
      <c r="AO340" s="465"/>
      <c r="AP340" s="465"/>
    </row>
    <row r="341" spans="1:42" ht="53.5" customHeight="1" x14ac:dyDescent="0.35">
      <c r="A341" s="276">
        <v>1</v>
      </c>
      <c r="B341" s="277" t="str">
        <f>IFERROR(VLOOKUP(A341,'Coverage Indicators-Section D'!$A$10:$Y$42,25,FALSE),"")</f>
        <v/>
      </c>
      <c r="C341" s="319" t="str">
        <f t="array" ref="C341">IFERROR(IF(INDEX('Disaggregation Records'!$E$155:$E$385,MATCH(RIGHT(Z341,255),RIGHT('Disaggregation Records'!$D$155:$D$385,255),0))=0,"",INDEX('Disaggregation Records'!$E$155:$E$385,MATCH(RIGHT(Z341,255),RIGHT('Disaggregation Records'!$D$155:$D$385,255),0))),"")</f>
        <v/>
      </c>
      <c r="D341" s="319" t="str">
        <f t="array" ref="D341">IFERROR(IF(INDEX('Disaggregation Records'!$F$155:$F$385,MATCH(RIGHT(Z341,255),RIGHT('Disaggregation Records'!$D$155:$D$385,255),0))=0,"",INDEX('Disaggregation Records'!$F$155:$F$385,MATCH(RIGHT(Z341,255),RIGHT('Disaggregation Records'!$D$155:$D$385,255),0))),"")</f>
        <v/>
      </c>
      <c r="E341" s="320"/>
      <c r="F341" s="280"/>
      <c r="G341" s="281"/>
      <c r="H341" s="282"/>
      <c r="I341" s="321"/>
      <c r="J341" s="321"/>
      <c r="K341" s="321"/>
      <c r="L341" s="321"/>
      <c r="M341" s="321"/>
      <c r="N341" s="321"/>
      <c r="O341" s="321"/>
      <c r="P341" s="321"/>
      <c r="Q341" s="321"/>
      <c r="R341" s="321"/>
      <c r="S341" s="321"/>
      <c r="T341" s="321"/>
      <c r="U341" s="282"/>
      <c r="V341" s="322"/>
      <c r="W341" s="323"/>
      <c r="X341" s="323" t="str">
        <f t="shared" si="18"/>
        <v/>
      </c>
      <c r="Y341" s="323">
        <f t="shared" si="19"/>
        <v>14</v>
      </c>
      <c r="Z341" s="323" t="str">
        <f t="shared" si="20"/>
        <v/>
      </c>
      <c r="AA341" s="323"/>
      <c r="AB341" s="323" t="s">
        <v>2380</v>
      </c>
      <c r="AC341" s="323"/>
      <c r="AD341" s="323" t="s">
        <v>1297</v>
      </c>
      <c r="AE341" s="176"/>
      <c r="AF341" s="699"/>
      <c r="AG341" s="699"/>
      <c r="AH341" s="465"/>
      <c r="AI341" s="465"/>
      <c r="AJ341" s="465"/>
      <c r="AK341" s="465"/>
      <c r="AL341" s="465"/>
      <c r="AM341" s="465"/>
      <c r="AN341" s="465"/>
      <c r="AO341" s="465"/>
      <c r="AP341" s="465"/>
    </row>
    <row r="342" spans="1:42" ht="53.5" customHeight="1" x14ac:dyDescent="0.35">
      <c r="A342" s="276">
        <v>1</v>
      </c>
      <c r="B342" s="277" t="str">
        <f>IFERROR(VLOOKUP(A342,'Coverage Indicators-Section D'!$A$10:$Y$42,25,FALSE),"")</f>
        <v/>
      </c>
      <c r="C342" s="319" t="str">
        <f t="array" ref="C342">IFERROR(IF(INDEX('Disaggregation Records'!$E$155:$E$385,MATCH(RIGHT(Z342,255),RIGHT('Disaggregation Records'!$D$155:$D$385,255),0))=0,"",INDEX('Disaggregation Records'!$E$155:$E$385,MATCH(RIGHT(Z342,255),RIGHT('Disaggregation Records'!$D$155:$D$385,255),0))),"")</f>
        <v/>
      </c>
      <c r="D342" s="319" t="str">
        <f t="array" ref="D342">IFERROR(IF(INDEX('Disaggregation Records'!$F$155:$F$385,MATCH(RIGHT(Z342,255),RIGHT('Disaggregation Records'!$D$155:$D$385,255),0))=0,"",INDEX('Disaggregation Records'!$F$155:$F$385,MATCH(RIGHT(Z342,255),RIGHT('Disaggregation Records'!$D$155:$D$385,255),0))),"")</f>
        <v/>
      </c>
      <c r="E342" s="320"/>
      <c r="F342" s="280"/>
      <c r="G342" s="281"/>
      <c r="H342" s="282"/>
      <c r="I342" s="321"/>
      <c r="J342" s="321"/>
      <c r="K342" s="321"/>
      <c r="L342" s="321"/>
      <c r="M342" s="321"/>
      <c r="N342" s="321"/>
      <c r="O342" s="321"/>
      <c r="P342" s="321"/>
      <c r="Q342" s="321"/>
      <c r="R342" s="321"/>
      <c r="S342" s="321"/>
      <c r="T342" s="321"/>
      <c r="U342" s="282"/>
      <c r="V342" s="322"/>
      <c r="W342" s="323"/>
      <c r="X342" s="323" t="str">
        <f t="shared" si="18"/>
        <v/>
      </c>
      <c r="Y342" s="323">
        <f t="shared" si="19"/>
        <v>15</v>
      </c>
      <c r="Z342" s="323" t="str">
        <f t="shared" si="20"/>
        <v/>
      </c>
      <c r="AA342" s="323"/>
      <c r="AB342" s="323" t="s">
        <v>2381</v>
      </c>
      <c r="AC342" s="323"/>
      <c r="AD342" s="323" t="s">
        <v>1297</v>
      </c>
      <c r="AE342" s="176"/>
      <c r="AF342" s="699"/>
      <c r="AG342" s="699"/>
      <c r="AH342" s="465"/>
      <c r="AI342" s="465"/>
      <c r="AJ342" s="465"/>
      <c r="AK342" s="465"/>
      <c r="AL342" s="465"/>
      <c r="AM342" s="465"/>
      <c r="AN342" s="465"/>
      <c r="AO342" s="465"/>
      <c r="AP342" s="465"/>
    </row>
    <row r="343" spans="1:42" ht="53.5" customHeight="1" x14ac:dyDescent="0.35">
      <c r="A343" s="276">
        <v>1</v>
      </c>
      <c r="B343" s="277" t="str">
        <f>IFERROR(VLOOKUP(A343,'Coverage Indicators-Section D'!$A$10:$Y$42,25,FALSE),"")</f>
        <v/>
      </c>
      <c r="C343" s="319" t="str">
        <f t="array" ref="C343">IFERROR(IF(INDEX('Disaggregation Records'!$E$155:$E$385,MATCH(RIGHT(Z343,255),RIGHT('Disaggregation Records'!$D$155:$D$385,255),0))=0,"",INDEX('Disaggregation Records'!$E$155:$E$385,MATCH(RIGHT(Z343,255),RIGHT('Disaggregation Records'!$D$155:$D$385,255),0))),"")</f>
        <v/>
      </c>
      <c r="D343" s="319" t="str">
        <f t="array" ref="D343">IFERROR(IF(INDEX('Disaggregation Records'!$F$155:$F$385,MATCH(RIGHT(Z343,255),RIGHT('Disaggregation Records'!$D$155:$D$385,255),0))=0,"",INDEX('Disaggregation Records'!$F$155:$F$385,MATCH(RIGHT(Z343,255),RIGHT('Disaggregation Records'!$D$155:$D$385,255),0))),"")</f>
        <v/>
      </c>
      <c r="E343" s="320"/>
      <c r="F343" s="280"/>
      <c r="G343" s="281"/>
      <c r="H343" s="282"/>
      <c r="I343" s="321"/>
      <c r="J343" s="321"/>
      <c r="K343" s="321"/>
      <c r="L343" s="321"/>
      <c r="M343" s="321"/>
      <c r="N343" s="321"/>
      <c r="O343" s="321"/>
      <c r="P343" s="321"/>
      <c r="Q343" s="321"/>
      <c r="R343" s="321"/>
      <c r="S343" s="321"/>
      <c r="T343" s="321"/>
      <c r="U343" s="282"/>
      <c r="V343" s="322"/>
      <c r="W343" s="323"/>
      <c r="X343" s="323" t="str">
        <f t="shared" si="18"/>
        <v/>
      </c>
      <c r="Y343" s="323">
        <f t="shared" si="19"/>
        <v>16</v>
      </c>
      <c r="Z343" s="323" t="str">
        <f t="shared" si="20"/>
        <v/>
      </c>
      <c r="AA343" s="323"/>
      <c r="AB343" s="323" t="s">
        <v>2382</v>
      </c>
      <c r="AC343" s="323"/>
      <c r="AD343" s="323" t="s">
        <v>1297</v>
      </c>
      <c r="AE343" s="176"/>
      <c r="AF343" s="699"/>
      <c r="AG343" s="699"/>
      <c r="AH343" s="465"/>
      <c r="AI343" s="465"/>
      <c r="AJ343" s="465"/>
      <c r="AK343" s="465"/>
      <c r="AL343" s="465"/>
      <c r="AM343" s="465"/>
      <c r="AN343" s="465"/>
      <c r="AO343" s="465"/>
      <c r="AP343" s="465"/>
    </row>
    <row r="344" spans="1:42" ht="53.5" customHeight="1" x14ac:dyDescent="0.35">
      <c r="A344" s="276">
        <v>1</v>
      </c>
      <c r="B344" s="277" t="str">
        <f>IFERROR(VLOOKUP(A344,'Coverage Indicators-Section D'!$A$10:$Y$42,25,FALSE),"")</f>
        <v/>
      </c>
      <c r="C344" s="319" t="str">
        <f t="array" ref="C344">IFERROR(IF(INDEX('Disaggregation Records'!$E$155:$E$385,MATCH(RIGHT(Z344,255),RIGHT('Disaggregation Records'!$D$155:$D$385,255),0))=0,"",INDEX('Disaggregation Records'!$E$155:$E$385,MATCH(RIGHT(Z344,255),RIGHT('Disaggregation Records'!$D$155:$D$385,255),0))),"")</f>
        <v/>
      </c>
      <c r="D344" s="319" t="str">
        <f t="array" ref="D344">IFERROR(IF(INDEX('Disaggregation Records'!$F$155:$F$385,MATCH(RIGHT(Z344,255),RIGHT('Disaggregation Records'!$D$155:$D$385,255),0))=0,"",INDEX('Disaggregation Records'!$F$155:$F$385,MATCH(RIGHT(Z344,255),RIGHT('Disaggregation Records'!$D$155:$D$385,255),0))),"")</f>
        <v/>
      </c>
      <c r="E344" s="320"/>
      <c r="F344" s="280"/>
      <c r="G344" s="281"/>
      <c r="H344" s="282"/>
      <c r="I344" s="321"/>
      <c r="J344" s="321"/>
      <c r="K344" s="321"/>
      <c r="L344" s="321"/>
      <c r="M344" s="321"/>
      <c r="N344" s="321"/>
      <c r="O344" s="321"/>
      <c r="P344" s="321"/>
      <c r="Q344" s="321"/>
      <c r="R344" s="321"/>
      <c r="S344" s="321"/>
      <c r="T344" s="321"/>
      <c r="U344" s="282"/>
      <c r="V344" s="322"/>
      <c r="W344" s="323"/>
      <c r="X344" s="323" t="str">
        <f t="shared" si="18"/>
        <v/>
      </c>
      <c r="Y344" s="323">
        <f t="shared" si="19"/>
        <v>17</v>
      </c>
      <c r="Z344" s="323" t="str">
        <f t="shared" si="20"/>
        <v/>
      </c>
      <c r="AA344" s="323"/>
      <c r="AB344" s="323" t="s">
        <v>2383</v>
      </c>
      <c r="AC344" s="323"/>
      <c r="AD344" s="323" t="s">
        <v>1297</v>
      </c>
      <c r="AE344" s="176"/>
      <c r="AF344" s="699"/>
      <c r="AG344" s="699"/>
      <c r="AH344" s="465"/>
      <c r="AI344" s="465"/>
      <c r="AJ344" s="465"/>
      <c r="AK344" s="465"/>
      <c r="AL344" s="465"/>
      <c r="AM344" s="465"/>
      <c r="AN344" s="465"/>
      <c r="AO344" s="465"/>
      <c r="AP344" s="465"/>
    </row>
    <row r="345" spans="1:42" ht="53.5" customHeight="1" x14ac:dyDescent="0.35">
      <c r="A345" s="276">
        <v>1</v>
      </c>
      <c r="B345" s="277" t="str">
        <f>IFERROR(VLOOKUP(A345,'Coverage Indicators-Section D'!$A$10:$Y$42,25,FALSE),"")</f>
        <v/>
      </c>
      <c r="C345" s="319" t="str">
        <f t="array" ref="C345">IFERROR(IF(INDEX('Disaggregation Records'!$E$155:$E$385,MATCH(RIGHT(Z345,255),RIGHT('Disaggregation Records'!$D$155:$D$385,255),0))=0,"",INDEX('Disaggregation Records'!$E$155:$E$385,MATCH(RIGHT(Z345,255),RIGHT('Disaggregation Records'!$D$155:$D$385,255),0))),"")</f>
        <v/>
      </c>
      <c r="D345" s="319" t="str">
        <f t="array" ref="D345">IFERROR(IF(INDEX('Disaggregation Records'!$F$155:$F$385,MATCH(RIGHT(Z345,255),RIGHT('Disaggregation Records'!$D$155:$D$385,255),0))=0,"",INDEX('Disaggregation Records'!$F$155:$F$385,MATCH(RIGHT(Z345,255),RIGHT('Disaggregation Records'!$D$155:$D$385,255),0))),"")</f>
        <v/>
      </c>
      <c r="E345" s="320"/>
      <c r="F345" s="280"/>
      <c r="G345" s="281"/>
      <c r="H345" s="282"/>
      <c r="I345" s="321"/>
      <c r="J345" s="321"/>
      <c r="K345" s="321"/>
      <c r="L345" s="321"/>
      <c r="M345" s="321"/>
      <c r="N345" s="321"/>
      <c r="O345" s="321"/>
      <c r="P345" s="321"/>
      <c r="Q345" s="321"/>
      <c r="R345" s="321"/>
      <c r="S345" s="321"/>
      <c r="T345" s="321"/>
      <c r="U345" s="282"/>
      <c r="V345" s="322"/>
      <c r="W345" s="323"/>
      <c r="X345" s="323" t="str">
        <f t="shared" si="18"/>
        <v/>
      </c>
      <c r="Y345" s="323">
        <f t="shared" si="19"/>
        <v>18</v>
      </c>
      <c r="Z345" s="323" t="str">
        <f t="shared" si="20"/>
        <v/>
      </c>
      <c r="AA345" s="323"/>
      <c r="AB345" s="323" t="s">
        <v>2384</v>
      </c>
      <c r="AC345" s="323"/>
      <c r="AD345" s="323" t="s">
        <v>1297</v>
      </c>
      <c r="AE345" s="176"/>
      <c r="AF345" s="699"/>
      <c r="AG345" s="699"/>
      <c r="AH345" s="465"/>
      <c r="AI345" s="465"/>
      <c r="AJ345" s="465"/>
      <c r="AK345" s="465"/>
      <c r="AL345" s="465"/>
      <c r="AM345" s="465"/>
      <c r="AN345" s="465"/>
      <c r="AO345" s="465"/>
      <c r="AP345" s="465"/>
    </row>
    <row r="346" spans="1:42" ht="53.5" customHeight="1" x14ac:dyDescent="0.35">
      <c r="A346" s="276">
        <v>1</v>
      </c>
      <c r="B346" s="277" t="str">
        <f>IFERROR(VLOOKUP(A346,'Coverage Indicators-Section D'!$A$10:$Y$42,25,FALSE),"")</f>
        <v/>
      </c>
      <c r="C346" s="319" t="str">
        <f t="array" ref="C346">IFERROR(IF(INDEX('Disaggregation Records'!$E$155:$E$385,MATCH(RIGHT(Z346,255),RIGHT('Disaggregation Records'!$D$155:$D$385,255),0))=0,"",INDEX('Disaggregation Records'!$E$155:$E$385,MATCH(RIGHT(Z346,255),RIGHT('Disaggregation Records'!$D$155:$D$385,255),0))),"")</f>
        <v/>
      </c>
      <c r="D346" s="319" t="str">
        <f t="array" ref="D346">IFERROR(IF(INDEX('Disaggregation Records'!$F$155:$F$385,MATCH(RIGHT(Z346,255),RIGHT('Disaggregation Records'!$D$155:$D$385,255),0))=0,"",INDEX('Disaggregation Records'!$F$155:$F$385,MATCH(RIGHT(Z346,255),RIGHT('Disaggregation Records'!$D$155:$D$385,255),0))),"")</f>
        <v/>
      </c>
      <c r="E346" s="320"/>
      <c r="F346" s="280"/>
      <c r="G346" s="281"/>
      <c r="H346" s="282"/>
      <c r="I346" s="321"/>
      <c r="J346" s="321"/>
      <c r="K346" s="321"/>
      <c r="L346" s="321"/>
      <c r="M346" s="321"/>
      <c r="N346" s="321"/>
      <c r="O346" s="321"/>
      <c r="P346" s="321"/>
      <c r="Q346" s="321"/>
      <c r="R346" s="321"/>
      <c r="S346" s="321"/>
      <c r="T346" s="321"/>
      <c r="U346" s="282"/>
      <c r="V346" s="322"/>
      <c r="W346" s="323"/>
      <c r="X346" s="323" t="str">
        <f t="shared" si="18"/>
        <v/>
      </c>
      <c r="Y346" s="323">
        <f t="shared" si="19"/>
        <v>19</v>
      </c>
      <c r="Z346" s="323" t="str">
        <f t="shared" si="20"/>
        <v/>
      </c>
      <c r="AA346" s="323"/>
      <c r="AB346" s="323" t="s">
        <v>2385</v>
      </c>
      <c r="AC346" s="323"/>
      <c r="AD346" s="323" t="s">
        <v>1297</v>
      </c>
      <c r="AE346" s="176"/>
      <c r="AF346" s="699"/>
      <c r="AG346" s="699"/>
      <c r="AH346" s="465"/>
      <c r="AI346" s="465"/>
      <c r="AJ346" s="465"/>
      <c r="AK346" s="465"/>
      <c r="AL346" s="465"/>
      <c r="AM346" s="465"/>
      <c r="AN346" s="465"/>
      <c r="AO346" s="465"/>
      <c r="AP346" s="465"/>
    </row>
    <row r="347" spans="1:42" ht="53.5" customHeight="1" x14ac:dyDescent="0.35">
      <c r="A347" s="276">
        <v>1</v>
      </c>
      <c r="B347" s="277" t="str">
        <f>IFERROR(VLOOKUP(A347,'Coverage Indicators-Section D'!$A$10:$Y$42,25,FALSE),"")</f>
        <v/>
      </c>
      <c r="C347" s="319" t="str">
        <f t="array" ref="C347">IFERROR(IF(INDEX('Disaggregation Records'!$E$155:$E$385,MATCH(RIGHT(Z347,255),RIGHT('Disaggregation Records'!$D$155:$D$385,255),0))=0,"",INDEX('Disaggregation Records'!$E$155:$E$385,MATCH(RIGHT(Z347,255),RIGHT('Disaggregation Records'!$D$155:$D$385,255),0))),"")</f>
        <v/>
      </c>
      <c r="D347" s="319" t="str">
        <f t="array" ref="D347">IFERROR(IF(INDEX('Disaggregation Records'!$F$155:$F$385,MATCH(RIGHT(Z347,255),RIGHT('Disaggregation Records'!$D$155:$D$385,255),0))=0,"",INDEX('Disaggregation Records'!$F$155:$F$385,MATCH(RIGHT(Z347,255),RIGHT('Disaggregation Records'!$D$155:$D$385,255),0))),"")</f>
        <v/>
      </c>
      <c r="E347" s="320"/>
      <c r="F347" s="280"/>
      <c r="G347" s="281"/>
      <c r="H347" s="282"/>
      <c r="I347" s="321"/>
      <c r="J347" s="321"/>
      <c r="K347" s="321"/>
      <c r="L347" s="321"/>
      <c r="M347" s="321"/>
      <c r="N347" s="321"/>
      <c r="O347" s="321"/>
      <c r="P347" s="321"/>
      <c r="Q347" s="321"/>
      <c r="R347" s="321"/>
      <c r="S347" s="321"/>
      <c r="T347" s="321"/>
      <c r="U347" s="282"/>
      <c r="V347" s="322"/>
      <c r="W347" s="323"/>
      <c r="X347" s="323" t="str">
        <f t="shared" si="18"/>
        <v/>
      </c>
      <c r="Y347" s="323">
        <f t="shared" si="19"/>
        <v>20</v>
      </c>
      <c r="Z347" s="323" t="str">
        <f t="shared" si="20"/>
        <v/>
      </c>
      <c r="AA347" s="323"/>
      <c r="AB347" s="323" t="s">
        <v>2386</v>
      </c>
      <c r="AC347" s="323"/>
      <c r="AD347" s="323" t="s">
        <v>1297</v>
      </c>
      <c r="AE347" s="176"/>
      <c r="AF347" s="699"/>
      <c r="AG347" s="699"/>
      <c r="AH347" s="465"/>
      <c r="AI347" s="465"/>
      <c r="AJ347" s="465"/>
      <c r="AK347" s="465"/>
      <c r="AL347" s="465"/>
      <c r="AM347" s="465"/>
      <c r="AN347" s="465"/>
      <c r="AO347" s="465"/>
      <c r="AP347" s="465"/>
    </row>
    <row r="348" spans="1:42" ht="53.5" customHeight="1" x14ac:dyDescent="0.35">
      <c r="A348" s="276">
        <v>2</v>
      </c>
      <c r="B348" s="277" t="str">
        <f>IFERROR(VLOOKUP(A348,'Coverage Indicators-Section D'!$A$10:$Y$42,25,FALSE),"")</f>
        <v/>
      </c>
      <c r="C348" s="319" t="str">
        <f t="array" ref="C348">IFERROR(IF(INDEX('Disaggregation Records'!$E$155:$E$385,MATCH(RIGHT(Z348,255),RIGHT('Disaggregation Records'!$D$155:$D$385,255),0))=0,"",INDEX('Disaggregation Records'!$E$155:$E$385,MATCH(RIGHT(Z348,255),RIGHT('Disaggregation Records'!$D$155:$D$385,255),0))),"")</f>
        <v/>
      </c>
      <c r="D348" s="319" t="str">
        <f t="array" ref="D348">IFERROR(IF(INDEX('Disaggregation Records'!$F$155:$F$385,MATCH(RIGHT(Z348,255),RIGHT('Disaggregation Records'!$D$155:$D$385,255),0))=0,"",INDEX('Disaggregation Records'!$F$155:$F$385,MATCH(RIGHT(Z348,255),RIGHT('Disaggregation Records'!$D$155:$D$385,255),0))),"")</f>
        <v/>
      </c>
      <c r="E348" s="320"/>
      <c r="F348" s="280"/>
      <c r="G348" s="281"/>
      <c r="H348" s="282"/>
      <c r="I348" s="321"/>
      <c r="J348" s="321"/>
      <c r="K348" s="321"/>
      <c r="L348" s="321"/>
      <c r="M348" s="321"/>
      <c r="N348" s="321"/>
      <c r="O348" s="321"/>
      <c r="P348" s="321"/>
      <c r="Q348" s="321"/>
      <c r="R348" s="321"/>
      <c r="S348" s="321"/>
      <c r="T348" s="321"/>
      <c r="U348" s="282"/>
      <c r="V348" s="322"/>
      <c r="W348" s="323"/>
      <c r="X348" s="323" t="str">
        <f t="shared" si="18"/>
        <v/>
      </c>
      <c r="Y348" s="323">
        <f t="shared" si="19"/>
        <v>21</v>
      </c>
      <c r="Z348" s="323" t="str">
        <f t="shared" si="20"/>
        <v/>
      </c>
      <c r="AA348" s="323"/>
      <c r="AB348" s="323" t="s">
        <v>2387</v>
      </c>
      <c r="AC348" s="323"/>
      <c r="AD348" s="323" t="s">
        <v>1298</v>
      </c>
      <c r="AE348" s="176"/>
      <c r="AF348" s="699"/>
      <c r="AG348" s="699"/>
      <c r="AH348" s="465"/>
      <c r="AI348" s="465"/>
      <c r="AJ348" s="465"/>
      <c r="AK348" s="465"/>
      <c r="AL348" s="465"/>
      <c r="AM348" s="465"/>
      <c r="AN348" s="465"/>
      <c r="AO348" s="465"/>
      <c r="AP348" s="465"/>
    </row>
    <row r="349" spans="1:42" ht="53.5" customHeight="1" x14ac:dyDescent="0.35">
      <c r="A349" s="276">
        <v>2</v>
      </c>
      <c r="B349" s="277" t="str">
        <f>IFERROR(VLOOKUP(A349,'Coverage Indicators-Section D'!$A$10:$Y$42,25,FALSE),"")</f>
        <v/>
      </c>
      <c r="C349" s="319" t="str">
        <f t="array" ref="C349">IFERROR(IF(INDEX('Disaggregation Records'!$E$155:$E$385,MATCH(RIGHT(Z349,255),RIGHT('Disaggregation Records'!$D$155:$D$385,255),0))=0,"",INDEX('Disaggregation Records'!$E$155:$E$385,MATCH(RIGHT(Z349,255),RIGHT('Disaggregation Records'!$D$155:$D$385,255),0))),"")</f>
        <v/>
      </c>
      <c r="D349" s="319" t="str">
        <f t="array" ref="D349">IFERROR(IF(INDEX('Disaggregation Records'!$F$155:$F$385,MATCH(RIGHT(Z349,255),RIGHT('Disaggregation Records'!$D$155:$D$385,255),0))=0,"",INDEX('Disaggregation Records'!$F$155:$F$385,MATCH(RIGHT(Z349,255),RIGHT('Disaggregation Records'!$D$155:$D$385,255),0))),"")</f>
        <v/>
      </c>
      <c r="E349" s="320"/>
      <c r="F349" s="280"/>
      <c r="G349" s="281"/>
      <c r="H349" s="282"/>
      <c r="I349" s="321"/>
      <c r="J349" s="321"/>
      <c r="K349" s="321"/>
      <c r="L349" s="321"/>
      <c r="M349" s="321"/>
      <c r="N349" s="321"/>
      <c r="O349" s="321"/>
      <c r="P349" s="321"/>
      <c r="Q349" s="321"/>
      <c r="R349" s="321"/>
      <c r="S349" s="321"/>
      <c r="T349" s="321"/>
      <c r="U349" s="282"/>
      <c r="V349" s="322"/>
      <c r="W349" s="323"/>
      <c r="X349" s="323" t="str">
        <f t="shared" si="18"/>
        <v/>
      </c>
      <c r="Y349" s="323">
        <f t="shared" si="19"/>
        <v>22</v>
      </c>
      <c r="Z349" s="323" t="str">
        <f t="shared" si="20"/>
        <v/>
      </c>
      <c r="AA349" s="323"/>
      <c r="AB349" s="323" t="s">
        <v>2388</v>
      </c>
      <c r="AC349" s="323"/>
      <c r="AD349" s="323" t="s">
        <v>1298</v>
      </c>
      <c r="AE349" s="176"/>
      <c r="AF349" s="699"/>
      <c r="AG349" s="699"/>
      <c r="AH349" s="465"/>
      <c r="AI349" s="465"/>
      <c r="AJ349" s="465"/>
      <c r="AK349" s="465"/>
      <c r="AL349" s="465"/>
      <c r="AM349" s="465"/>
      <c r="AN349" s="465"/>
      <c r="AO349" s="465"/>
      <c r="AP349" s="465"/>
    </row>
    <row r="350" spans="1:42" ht="53.5" customHeight="1" x14ac:dyDescent="0.35">
      <c r="A350" s="276">
        <v>2</v>
      </c>
      <c r="B350" s="277" t="str">
        <f>IFERROR(VLOOKUP(A350,'Coverage Indicators-Section D'!$A$10:$Y$42,25,FALSE),"")</f>
        <v/>
      </c>
      <c r="C350" s="319" t="str">
        <f t="array" ref="C350">IFERROR(IF(INDEX('Disaggregation Records'!$E$155:$E$385,MATCH(RIGHT(Z350,255),RIGHT('Disaggregation Records'!$D$155:$D$385,255),0))=0,"",INDEX('Disaggregation Records'!$E$155:$E$385,MATCH(RIGHT(Z350,255),RIGHT('Disaggregation Records'!$D$155:$D$385,255),0))),"")</f>
        <v/>
      </c>
      <c r="D350" s="319" t="str">
        <f t="array" ref="D350">IFERROR(IF(INDEX('Disaggregation Records'!$F$155:$F$385,MATCH(RIGHT(Z350,255),RIGHT('Disaggregation Records'!$D$155:$D$385,255),0))=0,"",INDEX('Disaggregation Records'!$F$155:$F$385,MATCH(RIGHT(Z350,255),RIGHT('Disaggregation Records'!$D$155:$D$385,255),0))),"")</f>
        <v/>
      </c>
      <c r="E350" s="320"/>
      <c r="F350" s="280"/>
      <c r="G350" s="281"/>
      <c r="H350" s="282"/>
      <c r="I350" s="321"/>
      <c r="J350" s="321"/>
      <c r="K350" s="321"/>
      <c r="L350" s="321"/>
      <c r="M350" s="321"/>
      <c r="N350" s="321"/>
      <c r="O350" s="321"/>
      <c r="P350" s="321"/>
      <c r="Q350" s="321"/>
      <c r="R350" s="321"/>
      <c r="S350" s="321"/>
      <c r="T350" s="321"/>
      <c r="U350" s="282"/>
      <c r="V350" s="322"/>
      <c r="W350" s="323"/>
      <c r="X350" s="323" t="str">
        <f t="shared" si="18"/>
        <v/>
      </c>
      <c r="Y350" s="323">
        <f t="shared" si="19"/>
        <v>23</v>
      </c>
      <c r="Z350" s="323" t="str">
        <f t="shared" si="20"/>
        <v/>
      </c>
      <c r="AA350" s="323"/>
      <c r="AB350" s="323" t="s">
        <v>2389</v>
      </c>
      <c r="AC350" s="323"/>
      <c r="AD350" s="323" t="s">
        <v>1298</v>
      </c>
      <c r="AE350" s="176"/>
      <c r="AF350" s="699"/>
      <c r="AG350" s="699"/>
      <c r="AH350" s="465"/>
      <c r="AI350" s="465"/>
      <c r="AJ350" s="465"/>
      <c r="AK350" s="465"/>
      <c r="AL350" s="465"/>
      <c r="AM350" s="465"/>
      <c r="AN350" s="465"/>
      <c r="AO350" s="465"/>
      <c r="AP350" s="465"/>
    </row>
    <row r="351" spans="1:42" ht="53.5" customHeight="1" x14ac:dyDescent="0.35">
      <c r="A351" s="276">
        <v>2</v>
      </c>
      <c r="B351" s="277" t="str">
        <f>IFERROR(VLOOKUP(A351,'Coverage Indicators-Section D'!$A$10:$Y$42,25,FALSE),"")</f>
        <v/>
      </c>
      <c r="C351" s="319" t="str">
        <f t="array" ref="C351">IFERROR(IF(INDEX('Disaggregation Records'!$E$155:$E$385,MATCH(RIGHT(Z351,255),RIGHT('Disaggregation Records'!$D$155:$D$385,255),0))=0,"",INDEX('Disaggregation Records'!$E$155:$E$385,MATCH(RIGHT(Z351,255),RIGHT('Disaggregation Records'!$D$155:$D$385,255),0))),"")</f>
        <v/>
      </c>
      <c r="D351" s="319" t="str">
        <f t="array" ref="D351">IFERROR(IF(INDEX('Disaggregation Records'!$F$155:$F$385,MATCH(RIGHT(Z351,255),RIGHT('Disaggregation Records'!$D$155:$D$385,255),0))=0,"",INDEX('Disaggregation Records'!$F$155:$F$385,MATCH(RIGHT(Z351,255),RIGHT('Disaggregation Records'!$D$155:$D$385,255),0))),"")</f>
        <v/>
      </c>
      <c r="E351" s="320"/>
      <c r="F351" s="280"/>
      <c r="G351" s="281"/>
      <c r="H351" s="282"/>
      <c r="I351" s="321"/>
      <c r="J351" s="321"/>
      <c r="K351" s="321"/>
      <c r="L351" s="321"/>
      <c r="M351" s="321"/>
      <c r="N351" s="321"/>
      <c r="O351" s="321"/>
      <c r="P351" s="321"/>
      <c r="Q351" s="321"/>
      <c r="R351" s="321"/>
      <c r="S351" s="321"/>
      <c r="T351" s="321"/>
      <c r="U351" s="282"/>
      <c r="V351" s="322"/>
      <c r="W351" s="323"/>
      <c r="X351" s="323" t="str">
        <f t="shared" si="18"/>
        <v/>
      </c>
      <c r="Y351" s="323">
        <f t="shared" si="19"/>
        <v>24</v>
      </c>
      <c r="Z351" s="323" t="str">
        <f t="shared" si="20"/>
        <v/>
      </c>
      <c r="AA351" s="323"/>
      <c r="AB351" s="323" t="s">
        <v>2390</v>
      </c>
      <c r="AC351" s="323"/>
      <c r="AD351" s="323" t="s">
        <v>1298</v>
      </c>
      <c r="AE351" s="176"/>
      <c r="AF351" s="699"/>
      <c r="AG351" s="699"/>
      <c r="AH351" s="465"/>
      <c r="AI351" s="465"/>
      <c r="AJ351" s="465"/>
      <c r="AK351" s="465"/>
      <c r="AL351" s="465"/>
      <c r="AM351" s="465"/>
      <c r="AN351" s="465"/>
      <c r="AO351" s="465"/>
      <c r="AP351" s="465"/>
    </row>
    <row r="352" spans="1:42" ht="53.5" customHeight="1" x14ac:dyDescent="0.35">
      <c r="A352" s="276">
        <v>2</v>
      </c>
      <c r="B352" s="277" t="str">
        <f>IFERROR(VLOOKUP(A352,'Coverage Indicators-Section D'!$A$10:$Y$42,25,FALSE),"")</f>
        <v/>
      </c>
      <c r="C352" s="319" t="str">
        <f t="array" ref="C352">IFERROR(IF(INDEX('Disaggregation Records'!$E$155:$E$385,MATCH(RIGHT(Z352,255),RIGHT('Disaggregation Records'!$D$155:$D$385,255),0))=0,"",INDEX('Disaggregation Records'!$E$155:$E$385,MATCH(RIGHT(Z352,255),RIGHT('Disaggregation Records'!$D$155:$D$385,255),0))),"")</f>
        <v/>
      </c>
      <c r="D352" s="319" t="str">
        <f t="array" ref="D352">IFERROR(IF(INDEX('Disaggregation Records'!$F$155:$F$385,MATCH(RIGHT(Z352,255),RIGHT('Disaggregation Records'!$D$155:$D$385,255),0))=0,"",INDEX('Disaggregation Records'!$F$155:$F$385,MATCH(RIGHT(Z352,255),RIGHT('Disaggregation Records'!$D$155:$D$385,255),0))),"")</f>
        <v/>
      </c>
      <c r="E352" s="320"/>
      <c r="F352" s="280"/>
      <c r="G352" s="281"/>
      <c r="H352" s="282"/>
      <c r="I352" s="321"/>
      <c r="J352" s="321"/>
      <c r="K352" s="321"/>
      <c r="L352" s="321"/>
      <c r="M352" s="321"/>
      <c r="N352" s="321"/>
      <c r="O352" s="321"/>
      <c r="P352" s="321"/>
      <c r="Q352" s="321"/>
      <c r="R352" s="321"/>
      <c r="S352" s="321"/>
      <c r="T352" s="321"/>
      <c r="U352" s="282"/>
      <c r="V352" s="322"/>
      <c r="W352" s="323"/>
      <c r="X352" s="323" t="str">
        <f t="shared" si="18"/>
        <v/>
      </c>
      <c r="Y352" s="323">
        <f t="shared" si="19"/>
        <v>25</v>
      </c>
      <c r="Z352" s="323" t="str">
        <f t="shared" si="20"/>
        <v/>
      </c>
      <c r="AA352" s="323"/>
      <c r="AB352" s="323" t="s">
        <v>2391</v>
      </c>
      <c r="AC352" s="323"/>
      <c r="AD352" s="323" t="s">
        <v>1298</v>
      </c>
      <c r="AE352" s="176"/>
      <c r="AF352" s="699"/>
      <c r="AG352" s="699"/>
      <c r="AH352" s="465"/>
      <c r="AI352" s="465"/>
      <c r="AJ352" s="465"/>
      <c r="AK352" s="465"/>
      <c r="AL352" s="465"/>
      <c r="AM352" s="465"/>
      <c r="AN352" s="465"/>
      <c r="AO352" s="465"/>
      <c r="AP352" s="465"/>
    </row>
    <row r="353" spans="1:42" ht="53.5" customHeight="1" x14ac:dyDescent="0.35">
      <c r="A353" s="276">
        <v>2</v>
      </c>
      <c r="B353" s="277" t="str">
        <f>IFERROR(VLOOKUP(A353,'Coverage Indicators-Section D'!$A$10:$Y$42,25,FALSE),"")</f>
        <v/>
      </c>
      <c r="C353" s="319" t="str">
        <f t="array" ref="C353">IFERROR(IF(INDEX('Disaggregation Records'!$E$155:$E$385,MATCH(RIGHT(Z353,255),RIGHT('Disaggregation Records'!$D$155:$D$385,255),0))=0,"",INDEX('Disaggregation Records'!$E$155:$E$385,MATCH(RIGHT(Z353,255),RIGHT('Disaggregation Records'!$D$155:$D$385,255),0))),"")</f>
        <v/>
      </c>
      <c r="D353" s="319" t="str">
        <f t="array" ref="D353">IFERROR(IF(INDEX('Disaggregation Records'!$F$155:$F$385,MATCH(RIGHT(Z353,255),RIGHT('Disaggregation Records'!$D$155:$D$385,255),0))=0,"",INDEX('Disaggregation Records'!$F$155:$F$385,MATCH(RIGHT(Z353,255),RIGHT('Disaggregation Records'!$D$155:$D$385,255),0))),"")</f>
        <v/>
      </c>
      <c r="E353" s="320"/>
      <c r="F353" s="280"/>
      <c r="G353" s="281"/>
      <c r="H353" s="282"/>
      <c r="I353" s="321"/>
      <c r="J353" s="321"/>
      <c r="K353" s="321"/>
      <c r="L353" s="321"/>
      <c r="M353" s="321"/>
      <c r="N353" s="321"/>
      <c r="O353" s="321"/>
      <c r="P353" s="321"/>
      <c r="Q353" s="321"/>
      <c r="R353" s="321"/>
      <c r="S353" s="321"/>
      <c r="T353" s="321"/>
      <c r="U353" s="282"/>
      <c r="V353" s="322"/>
      <c r="W353" s="323"/>
      <c r="X353" s="323" t="str">
        <f t="shared" si="18"/>
        <v/>
      </c>
      <c r="Y353" s="323">
        <f t="shared" si="19"/>
        <v>26</v>
      </c>
      <c r="Z353" s="323" t="str">
        <f t="shared" si="20"/>
        <v/>
      </c>
      <c r="AA353" s="323"/>
      <c r="AB353" s="323" t="s">
        <v>2392</v>
      </c>
      <c r="AC353" s="323"/>
      <c r="AD353" s="323" t="s">
        <v>1298</v>
      </c>
      <c r="AE353" s="176"/>
      <c r="AF353" s="699"/>
      <c r="AG353" s="699"/>
      <c r="AH353" s="465"/>
      <c r="AI353" s="465"/>
      <c r="AJ353" s="465"/>
      <c r="AK353" s="465"/>
      <c r="AL353" s="465"/>
      <c r="AM353" s="465"/>
      <c r="AN353" s="465"/>
      <c r="AO353" s="465"/>
      <c r="AP353" s="465"/>
    </row>
    <row r="354" spans="1:42" ht="53.5" customHeight="1" x14ac:dyDescent="0.35">
      <c r="A354" s="276">
        <v>2</v>
      </c>
      <c r="B354" s="277" t="str">
        <f>IFERROR(VLOOKUP(A354,'Coverage Indicators-Section D'!$A$10:$Y$42,25,FALSE),"")</f>
        <v/>
      </c>
      <c r="C354" s="319" t="str">
        <f t="array" ref="C354">IFERROR(IF(INDEX('Disaggregation Records'!$E$155:$E$385,MATCH(RIGHT(Z354,255),RIGHT('Disaggregation Records'!$D$155:$D$385,255),0))=0,"",INDEX('Disaggregation Records'!$E$155:$E$385,MATCH(RIGHT(Z354,255),RIGHT('Disaggregation Records'!$D$155:$D$385,255),0))),"")</f>
        <v/>
      </c>
      <c r="D354" s="319" t="str">
        <f t="array" ref="D354">IFERROR(IF(INDEX('Disaggregation Records'!$F$155:$F$385,MATCH(RIGHT(Z354,255),RIGHT('Disaggregation Records'!$D$155:$D$385,255),0))=0,"",INDEX('Disaggregation Records'!$F$155:$F$385,MATCH(RIGHT(Z354,255),RIGHT('Disaggregation Records'!$D$155:$D$385,255),0))),"")</f>
        <v/>
      </c>
      <c r="E354" s="320"/>
      <c r="F354" s="280"/>
      <c r="G354" s="281"/>
      <c r="H354" s="282"/>
      <c r="I354" s="321"/>
      <c r="J354" s="321"/>
      <c r="K354" s="321"/>
      <c r="L354" s="321"/>
      <c r="M354" s="321"/>
      <c r="N354" s="321"/>
      <c r="O354" s="321"/>
      <c r="P354" s="321"/>
      <c r="Q354" s="321"/>
      <c r="R354" s="321"/>
      <c r="S354" s="321"/>
      <c r="T354" s="321"/>
      <c r="U354" s="282"/>
      <c r="V354" s="322"/>
      <c r="W354" s="323"/>
      <c r="X354" s="323" t="str">
        <f t="shared" si="18"/>
        <v/>
      </c>
      <c r="Y354" s="323">
        <f t="shared" si="19"/>
        <v>27</v>
      </c>
      <c r="Z354" s="323" t="str">
        <f t="shared" si="20"/>
        <v/>
      </c>
      <c r="AA354" s="323"/>
      <c r="AB354" s="323" t="s">
        <v>2393</v>
      </c>
      <c r="AC354" s="323"/>
      <c r="AD354" s="323" t="s">
        <v>1298</v>
      </c>
      <c r="AE354" s="176"/>
      <c r="AF354" s="699"/>
      <c r="AG354" s="699"/>
      <c r="AH354" s="465"/>
      <c r="AI354" s="465"/>
      <c r="AJ354" s="465"/>
      <c r="AK354" s="465"/>
      <c r="AL354" s="465"/>
      <c r="AM354" s="465"/>
      <c r="AN354" s="465"/>
      <c r="AO354" s="465"/>
      <c r="AP354" s="465"/>
    </row>
    <row r="355" spans="1:42" ht="53.5" customHeight="1" x14ac:dyDescent="0.35">
      <c r="A355" s="276">
        <v>2</v>
      </c>
      <c r="B355" s="277" t="str">
        <f>IFERROR(VLOOKUP(A355,'Coverage Indicators-Section D'!$A$10:$Y$42,25,FALSE),"")</f>
        <v/>
      </c>
      <c r="C355" s="319" t="str">
        <f t="array" ref="C355">IFERROR(IF(INDEX('Disaggregation Records'!$E$155:$E$385,MATCH(RIGHT(Z355,255),RIGHT('Disaggregation Records'!$D$155:$D$385,255),0))=0,"",INDEX('Disaggregation Records'!$E$155:$E$385,MATCH(RIGHT(Z355,255),RIGHT('Disaggregation Records'!$D$155:$D$385,255),0))),"")</f>
        <v/>
      </c>
      <c r="D355" s="319" t="str">
        <f t="array" ref="D355">IFERROR(IF(INDEX('Disaggregation Records'!$F$155:$F$385,MATCH(RIGHT(Z355,255),RIGHT('Disaggregation Records'!$D$155:$D$385,255),0))=0,"",INDEX('Disaggregation Records'!$F$155:$F$385,MATCH(RIGHT(Z355,255),RIGHT('Disaggregation Records'!$D$155:$D$385,255),0))),"")</f>
        <v/>
      </c>
      <c r="E355" s="320"/>
      <c r="F355" s="280"/>
      <c r="G355" s="281"/>
      <c r="H355" s="282"/>
      <c r="I355" s="321"/>
      <c r="J355" s="321"/>
      <c r="K355" s="321"/>
      <c r="L355" s="321"/>
      <c r="M355" s="321"/>
      <c r="N355" s="321"/>
      <c r="O355" s="321"/>
      <c r="P355" s="321"/>
      <c r="Q355" s="321"/>
      <c r="R355" s="321"/>
      <c r="S355" s="321"/>
      <c r="T355" s="321"/>
      <c r="U355" s="282"/>
      <c r="V355" s="322"/>
      <c r="W355" s="323"/>
      <c r="X355" s="323" t="str">
        <f t="shared" si="18"/>
        <v/>
      </c>
      <c r="Y355" s="323">
        <f t="shared" si="19"/>
        <v>28</v>
      </c>
      <c r="Z355" s="323" t="str">
        <f t="shared" si="20"/>
        <v/>
      </c>
      <c r="AA355" s="323"/>
      <c r="AB355" s="323" t="s">
        <v>2394</v>
      </c>
      <c r="AC355" s="323"/>
      <c r="AD355" s="323" t="s">
        <v>1298</v>
      </c>
      <c r="AE355" s="176"/>
      <c r="AF355" s="699"/>
      <c r="AG355" s="699"/>
      <c r="AH355" s="465"/>
      <c r="AI355" s="465"/>
      <c r="AJ355" s="465"/>
      <c r="AK355" s="465"/>
      <c r="AL355" s="465"/>
      <c r="AM355" s="465"/>
      <c r="AN355" s="465"/>
      <c r="AO355" s="465"/>
      <c r="AP355" s="465"/>
    </row>
    <row r="356" spans="1:42" ht="53.5" customHeight="1" x14ac:dyDescent="0.35">
      <c r="A356" s="276">
        <v>2</v>
      </c>
      <c r="B356" s="277" t="str">
        <f>IFERROR(VLOOKUP(A356,'Coverage Indicators-Section D'!$A$10:$Y$42,25,FALSE),"")</f>
        <v/>
      </c>
      <c r="C356" s="319" t="str">
        <f t="array" ref="C356">IFERROR(IF(INDEX('Disaggregation Records'!$E$155:$E$385,MATCH(RIGHT(Z356,255),RIGHT('Disaggregation Records'!$D$155:$D$385,255),0))=0,"",INDEX('Disaggregation Records'!$E$155:$E$385,MATCH(RIGHT(Z356,255),RIGHT('Disaggregation Records'!$D$155:$D$385,255),0))),"")</f>
        <v/>
      </c>
      <c r="D356" s="319" t="str">
        <f t="array" ref="D356">IFERROR(IF(INDEX('Disaggregation Records'!$F$155:$F$385,MATCH(RIGHT(Z356,255),RIGHT('Disaggregation Records'!$D$155:$D$385,255),0))=0,"",INDEX('Disaggregation Records'!$F$155:$F$385,MATCH(RIGHT(Z356,255),RIGHT('Disaggregation Records'!$D$155:$D$385,255),0))),"")</f>
        <v/>
      </c>
      <c r="E356" s="320"/>
      <c r="F356" s="280"/>
      <c r="G356" s="281"/>
      <c r="H356" s="282"/>
      <c r="I356" s="321"/>
      <c r="J356" s="321"/>
      <c r="K356" s="321"/>
      <c r="L356" s="321"/>
      <c r="M356" s="321"/>
      <c r="N356" s="321"/>
      <c r="O356" s="321"/>
      <c r="P356" s="321"/>
      <c r="Q356" s="321"/>
      <c r="R356" s="321"/>
      <c r="S356" s="321"/>
      <c r="T356" s="321"/>
      <c r="U356" s="282"/>
      <c r="V356" s="322"/>
      <c r="W356" s="323"/>
      <c r="X356" s="323" t="str">
        <f t="shared" si="18"/>
        <v/>
      </c>
      <c r="Y356" s="323">
        <f t="shared" si="19"/>
        <v>29</v>
      </c>
      <c r="Z356" s="323" t="str">
        <f t="shared" si="20"/>
        <v/>
      </c>
      <c r="AA356" s="323"/>
      <c r="AB356" s="323" t="s">
        <v>2395</v>
      </c>
      <c r="AC356" s="323"/>
      <c r="AD356" s="323" t="s">
        <v>1298</v>
      </c>
      <c r="AE356" s="176"/>
      <c r="AF356" s="699"/>
      <c r="AG356" s="699"/>
      <c r="AH356" s="465"/>
      <c r="AI356" s="465"/>
      <c r="AJ356" s="465"/>
      <c r="AK356" s="465"/>
      <c r="AL356" s="465"/>
      <c r="AM356" s="465"/>
      <c r="AN356" s="465"/>
      <c r="AO356" s="465"/>
      <c r="AP356" s="465"/>
    </row>
    <row r="357" spans="1:42" ht="53.5" customHeight="1" x14ac:dyDescent="0.35">
      <c r="A357" s="276">
        <v>2</v>
      </c>
      <c r="B357" s="277" t="str">
        <f>IFERROR(VLOOKUP(A357,'Coverage Indicators-Section D'!$A$10:$Y$42,25,FALSE),"")</f>
        <v/>
      </c>
      <c r="C357" s="319" t="str">
        <f t="array" ref="C357">IFERROR(IF(INDEX('Disaggregation Records'!$E$155:$E$385,MATCH(RIGHT(Z357,255),RIGHT('Disaggregation Records'!$D$155:$D$385,255),0))=0,"",INDEX('Disaggregation Records'!$E$155:$E$385,MATCH(RIGHT(Z357,255),RIGHT('Disaggregation Records'!$D$155:$D$385,255),0))),"")</f>
        <v/>
      </c>
      <c r="D357" s="319" t="str">
        <f t="array" ref="D357">IFERROR(IF(INDEX('Disaggregation Records'!$F$155:$F$385,MATCH(RIGHT(Z357,255),RIGHT('Disaggregation Records'!$D$155:$D$385,255),0))=0,"",INDEX('Disaggregation Records'!$F$155:$F$385,MATCH(RIGHT(Z357,255),RIGHT('Disaggregation Records'!$D$155:$D$385,255),0))),"")</f>
        <v/>
      </c>
      <c r="E357" s="320"/>
      <c r="F357" s="280"/>
      <c r="G357" s="281"/>
      <c r="H357" s="282"/>
      <c r="I357" s="321"/>
      <c r="J357" s="321"/>
      <c r="K357" s="321"/>
      <c r="L357" s="321"/>
      <c r="M357" s="321"/>
      <c r="N357" s="321"/>
      <c r="O357" s="321"/>
      <c r="P357" s="321"/>
      <c r="Q357" s="321"/>
      <c r="R357" s="321"/>
      <c r="S357" s="321"/>
      <c r="T357" s="321"/>
      <c r="U357" s="282"/>
      <c r="V357" s="322"/>
      <c r="W357" s="323"/>
      <c r="X357" s="323" t="str">
        <f t="shared" si="18"/>
        <v/>
      </c>
      <c r="Y357" s="323">
        <f t="shared" si="19"/>
        <v>30</v>
      </c>
      <c r="Z357" s="323" t="str">
        <f t="shared" si="20"/>
        <v/>
      </c>
      <c r="AA357" s="323"/>
      <c r="AB357" s="323" t="s">
        <v>2396</v>
      </c>
      <c r="AC357" s="323"/>
      <c r="AD357" s="323" t="s">
        <v>1298</v>
      </c>
      <c r="AE357" s="176"/>
      <c r="AF357" s="699"/>
      <c r="AG357" s="699"/>
      <c r="AH357" s="465"/>
      <c r="AI357" s="465"/>
      <c r="AJ357" s="465"/>
      <c r="AK357" s="465"/>
      <c r="AL357" s="465"/>
      <c r="AM357" s="465"/>
      <c r="AN357" s="465"/>
      <c r="AO357" s="465"/>
      <c r="AP357" s="465"/>
    </row>
    <row r="358" spans="1:42" ht="53.5" customHeight="1" x14ac:dyDescent="0.35">
      <c r="A358" s="276">
        <v>2</v>
      </c>
      <c r="B358" s="277" t="str">
        <f>IFERROR(VLOOKUP(A358,'Coverage Indicators-Section D'!$A$10:$Y$42,25,FALSE),"")</f>
        <v/>
      </c>
      <c r="C358" s="319" t="str">
        <f t="array" ref="C358">IFERROR(IF(INDEX('Disaggregation Records'!$E$155:$E$385,MATCH(RIGHT(Z358,255),RIGHT('Disaggregation Records'!$D$155:$D$385,255),0))=0,"",INDEX('Disaggregation Records'!$E$155:$E$385,MATCH(RIGHT(Z358,255),RIGHT('Disaggregation Records'!$D$155:$D$385,255),0))),"")</f>
        <v/>
      </c>
      <c r="D358" s="319" t="str">
        <f t="array" ref="D358">IFERROR(IF(INDEX('Disaggregation Records'!$F$155:$F$385,MATCH(RIGHT(Z358,255),RIGHT('Disaggregation Records'!$D$155:$D$385,255),0))=0,"",INDEX('Disaggregation Records'!$F$155:$F$385,MATCH(RIGHT(Z358,255),RIGHT('Disaggregation Records'!$D$155:$D$385,255),0))),"")</f>
        <v/>
      </c>
      <c r="E358" s="320"/>
      <c r="F358" s="280"/>
      <c r="G358" s="281"/>
      <c r="H358" s="282"/>
      <c r="I358" s="321"/>
      <c r="J358" s="321"/>
      <c r="K358" s="321"/>
      <c r="L358" s="321"/>
      <c r="M358" s="321"/>
      <c r="N358" s="321"/>
      <c r="O358" s="321"/>
      <c r="P358" s="321"/>
      <c r="Q358" s="321"/>
      <c r="R358" s="321"/>
      <c r="S358" s="321"/>
      <c r="T358" s="321"/>
      <c r="U358" s="282"/>
      <c r="V358" s="322"/>
      <c r="W358" s="323"/>
      <c r="X358" s="323" t="str">
        <f t="shared" si="18"/>
        <v/>
      </c>
      <c r="Y358" s="323">
        <f t="shared" si="19"/>
        <v>31</v>
      </c>
      <c r="Z358" s="323" t="str">
        <f t="shared" si="20"/>
        <v/>
      </c>
      <c r="AA358" s="323"/>
      <c r="AB358" s="323" t="s">
        <v>2397</v>
      </c>
      <c r="AC358" s="323"/>
      <c r="AD358" s="323" t="s">
        <v>1298</v>
      </c>
      <c r="AE358" s="176"/>
      <c r="AF358" s="699"/>
      <c r="AG358" s="699"/>
      <c r="AH358" s="465"/>
      <c r="AI358" s="465"/>
      <c r="AJ358" s="465"/>
      <c r="AK358" s="465"/>
      <c r="AL358" s="465"/>
      <c r="AM358" s="465"/>
      <c r="AN358" s="465"/>
      <c r="AO358" s="465"/>
      <c r="AP358" s="465"/>
    </row>
    <row r="359" spans="1:42" ht="53.5" customHeight="1" x14ac:dyDescent="0.35">
      <c r="A359" s="276">
        <v>2</v>
      </c>
      <c r="B359" s="277" t="str">
        <f>IFERROR(VLOOKUP(A359,'Coverage Indicators-Section D'!$A$10:$Y$42,25,FALSE),"")</f>
        <v/>
      </c>
      <c r="C359" s="319" t="str">
        <f t="array" ref="C359">IFERROR(IF(INDEX('Disaggregation Records'!$E$155:$E$385,MATCH(RIGHT(Z359,255),RIGHT('Disaggregation Records'!$D$155:$D$385,255),0))=0,"",INDEX('Disaggregation Records'!$E$155:$E$385,MATCH(RIGHT(Z359,255),RIGHT('Disaggregation Records'!$D$155:$D$385,255),0))),"")</f>
        <v/>
      </c>
      <c r="D359" s="319" t="str">
        <f t="array" ref="D359">IFERROR(IF(INDEX('Disaggregation Records'!$F$155:$F$385,MATCH(RIGHT(Z359,255),RIGHT('Disaggregation Records'!$D$155:$D$385,255),0))=0,"",INDEX('Disaggregation Records'!$F$155:$F$385,MATCH(RIGHT(Z359,255),RIGHT('Disaggregation Records'!$D$155:$D$385,255),0))),"")</f>
        <v/>
      </c>
      <c r="E359" s="320"/>
      <c r="F359" s="280"/>
      <c r="G359" s="281"/>
      <c r="H359" s="282"/>
      <c r="I359" s="321"/>
      <c r="J359" s="321"/>
      <c r="K359" s="321"/>
      <c r="L359" s="321"/>
      <c r="M359" s="321"/>
      <c r="N359" s="321"/>
      <c r="O359" s="321"/>
      <c r="P359" s="321"/>
      <c r="Q359" s="321"/>
      <c r="R359" s="321"/>
      <c r="S359" s="321"/>
      <c r="T359" s="321"/>
      <c r="U359" s="282"/>
      <c r="V359" s="322"/>
      <c r="W359" s="323"/>
      <c r="X359" s="323" t="str">
        <f t="shared" si="18"/>
        <v/>
      </c>
      <c r="Y359" s="323">
        <f t="shared" si="19"/>
        <v>32</v>
      </c>
      <c r="Z359" s="323" t="str">
        <f t="shared" si="20"/>
        <v/>
      </c>
      <c r="AA359" s="323"/>
      <c r="AB359" s="323" t="s">
        <v>2398</v>
      </c>
      <c r="AC359" s="323"/>
      <c r="AD359" s="323" t="s">
        <v>1298</v>
      </c>
      <c r="AE359" s="176"/>
      <c r="AF359" s="699"/>
      <c r="AG359" s="699"/>
      <c r="AH359" s="465"/>
      <c r="AI359" s="465"/>
      <c r="AJ359" s="465"/>
      <c r="AK359" s="465"/>
      <c r="AL359" s="465"/>
      <c r="AM359" s="465"/>
      <c r="AN359" s="465"/>
      <c r="AO359" s="465"/>
      <c r="AP359" s="465"/>
    </row>
    <row r="360" spans="1:42" ht="53.5" customHeight="1" x14ac:dyDescent="0.35">
      <c r="A360" s="276">
        <v>2</v>
      </c>
      <c r="B360" s="277" t="str">
        <f>IFERROR(VLOOKUP(A360,'Coverage Indicators-Section D'!$A$10:$Y$42,25,FALSE),"")</f>
        <v/>
      </c>
      <c r="C360" s="319" t="str">
        <f t="array" ref="C360">IFERROR(IF(INDEX('Disaggregation Records'!$E$155:$E$385,MATCH(RIGHT(Z360,255),RIGHT('Disaggregation Records'!$D$155:$D$385,255),0))=0,"",INDEX('Disaggregation Records'!$E$155:$E$385,MATCH(RIGHT(Z360,255),RIGHT('Disaggregation Records'!$D$155:$D$385,255),0))),"")</f>
        <v/>
      </c>
      <c r="D360" s="319" t="str">
        <f t="array" ref="D360">IFERROR(IF(INDEX('Disaggregation Records'!$F$155:$F$385,MATCH(RIGHT(Z360,255),RIGHT('Disaggregation Records'!$D$155:$D$385,255),0))=0,"",INDEX('Disaggregation Records'!$F$155:$F$385,MATCH(RIGHT(Z360,255),RIGHT('Disaggregation Records'!$D$155:$D$385,255),0))),"")</f>
        <v/>
      </c>
      <c r="E360" s="320"/>
      <c r="F360" s="280"/>
      <c r="G360" s="281"/>
      <c r="H360" s="282"/>
      <c r="I360" s="321"/>
      <c r="J360" s="321"/>
      <c r="K360" s="321"/>
      <c r="L360" s="321"/>
      <c r="M360" s="321"/>
      <c r="N360" s="321"/>
      <c r="O360" s="321"/>
      <c r="P360" s="321"/>
      <c r="Q360" s="321"/>
      <c r="R360" s="321"/>
      <c r="S360" s="321"/>
      <c r="T360" s="321"/>
      <c r="U360" s="282"/>
      <c r="V360" s="322"/>
      <c r="W360" s="323"/>
      <c r="X360" s="323" t="str">
        <f t="shared" si="18"/>
        <v/>
      </c>
      <c r="Y360" s="323">
        <f t="shared" si="19"/>
        <v>33</v>
      </c>
      <c r="Z360" s="323" t="str">
        <f t="shared" si="20"/>
        <v/>
      </c>
      <c r="AA360" s="323"/>
      <c r="AB360" s="323" t="s">
        <v>2399</v>
      </c>
      <c r="AC360" s="323"/>
      <c r="AD360" s="323" t="s">
        <v>1298</v>
      </c>
      <c r="AE360" s="176"/>
      <c r="AF360" s="699"/>
      <c r="AG360" s="699"/>
      <c r="AH360" s="465"/>
      <c r="AI360" s="465"/>
      <c r="AJ360" s="465"/>
      <c r="AK360" s="465"/>
      <c r="AL360" s="465"/>
      <c r="AM360" s="465"/>
      <c r="AN360" s="465"/>
      <c r="AO360" s="465"/>
      <c r="AP360" s="465"/>
    </row>
    <row r="361" spans="1:42" ht="53.5" customHeight="1" x14ac:dyDescent="0.35">
      <c r="A361" s="276">
        <v>2</v>
      </c>
      <c r="B361" s="277" t="str">
        <f>IFERROR(VLOOKUP(A361,'Coverage Indicators-Section D'!$A$10:$Y$42,25,FALSE),"")</f>
        <v/>
      </c>
      <c r="C361" s="319" t="str">
        <f t="array" ref="C361">IFERROR(IF(INDEX('Disaggregation Records'!$E$155:$E$385,MATCH(RIGHT(Z361,255),RIGHT('Disaggregation Records'!$D$155:$D$385,255),0))=0,"",INDEX('Disaggregation Records'!$E$155:$E$385,MATCH(RIGHT(Z361,255),RIGHT('Disaggregation Records'!$D$155:$D$385,255),0))),"")</f>
        <v/>
      </c>
      <c r="D361" s="319" t="str">
        <f t="array" ref="D361">IFERROR(IF(INDEX('Disaggregation Records'!$F$155:$F$385,MATCH(RIGHT(Z361,255),RIGHT('Disaggregation Records'!$D$155:$D$385,255),0))=0,"",INDEX('Disaggregation Records'!$F$155:$F$385,MATCH(RIGHT(Z361,255),RIGHT('Disaggregation Records'!$D$155:$D$385,255),0))),"")</f>
        <v/>
      </c>
      <c r="E361" s="320"/>
      <c r="F361" s="280"/>
      <c r="G361" s="281"/>
      <c r="H361" s="282"/>
      <c r="I361" s="321"/>
      <c r="J361" s="321"/>
      <c r="K361" s="321"/>
      <c r="L361" s="321"/>
      <c r="M361" s="321"/>
      <c r="N361" s="321"/>
      <c r="O361" s="321"/>
      <c r="P361" s="321"/>
      <c r="Q361" s="321"/>
      <c r="R361" s="321"/>
      <c r="S361" s="321"/>
      <c r="T361" s="321"/>
      <c r="U361" s="282"/>
      <c r="V361" s="322"/>
      <c r="W361" s="323"/>
      <c r="X361" s="323" t="str">
        <f t="shared" si="18"/>
        <v/>
      </c>
      <c r="Y361" s="323">
        <f t="shared" si="19"/>
        <v>34</v>
      </c>
      <c r="Z361" s="323" t="str">
        <f t="shared" si="20"/>
        <v/>
      </c>
      <c r="AA361" s="323"/>
      <c r="AB361" s="323" t="s">
        <v>2400</v>
      </c>
      <c r="AC361" s="323"/>
      <c r="AD361" s="323" t="s">
        <v>1298</v>
      </c>
      <c r="AE361" s="176"/>
      <c r="AF361" s="699"/>
      <c r="AG361" s="699"/>
      <c r="AH361" s="465"/>
      <c r="AI361" s="465"/>
      <c r="AJ361" s="465"/>
      <c r="AK361" s="465"/>
      <c r="AL361" s="465"/>
      <c r="AM361" s="465"/>
      <c r="AN361" s="465"/>
      <c r="AO361" s="465"/>
      <c r="AP361" s="465"/>
    </row>
    <row r="362" spans="1:42" ht="53.5" customHeight="1" x14ac:dyDescent="0.35">
      <c r="A362" s="276">
        <v>2</v>
      </c>
      <c r="B362" s="277" t="str">
        <f>IFERROR(VLOOKUP(A362,'Coverage Indicators-Section D'!$A$10:$Y$42,25,FALSE),"")</f>
        <v/>
      </c>
      <c r="C362" s="319" t="str">
        <f t="array" ref="C362">IFERROR(IF(INDEX('Disaggregation Records'!$E$155:$E$385,MATCH(RIGHT(Z362,255),RIGHT('Disaggregation Records'!$D$155:$D$385,255),0))=0,"",INDEX('Disaggregation Records'!$E$155:$E$385,MATCH(RIGHT(Z362,255),RIGHT('Disaggregation Records'!$D$155:$D$385,255),0))),"")</f>
        <v/>
      </c>
      <c r="D362" s="319" t="str">
        <f t="array" ref="D362">IFERROR(IF(INDEX('Disaggregation Records'!$F$155:$F$385,MATCH(RIGHT(Z362,255),RIGHT('Disaggregation Records'!$D$155:$D$385,255),0))=0,"",INDEX('Disaggregation Records'!$F$155:$F$385,MATCH(RIGHT(Z362,255),RIGHT('Disaggregation Records'!$D$155:$D$385,255),0))),"")</f>
        <v/>
      </c>
      <c r="E362" s="320"/>
      <c r="F362" s="280"/>
      <c r="G362" s="281"/>
      <c r="H362" s="282"/>
      <c r="I362" s="321"/>
      <c r="J362" s="321"/>
      <c r="K362" s="321"/>
      <c r="L362" s="321"/>
      <c r="M362" s="321"/>
      <c r="N362" s="321"/>
      <c r="O362" s="321"/>
      <c r="P362" s="321"/>
      <c r="Q362" s="321"/>
      <c r="R362" s="321"/>
      <c r="S362" s="321"/>
      <c r="T362" s="321"/>
      <c r="U362" s="282"/>
      <c r="V362" s="322"/>
      <c r="W362" s="323"/>
      <c r="X362" s="323" t="str">
        <f t="shared" si="18"/>
        <v/>
      </c>
      <c r="Y362" s="323">
        <f t="shared" si="19"/>
        <v>35</v>
      </c>
      <c r="Z362" s="323" t="str">
        <f t="shared" si="20"/>
        <v/>
      </c>
      <c r="AA362" s="323"/>
      <c r="AB362" s="323" t="s">
        <v>2401</v>
      </c>
      <c r="AC362" s="323"/>
      <c r="AD362" s="323" t="s">
        <v>1298</v>
      </c>
      <c r="AE362" s="176"/>
      <c r="AF362" s="699"/>
      <c r="AG362" s="699"/>
      <c r="AH362" s="465"/>
      <c r="AI362" s="465"/>
      <c r="AJ362" s="465"/>
      <c r="AK362" s="465"/>
      <c r="AL362" s="465"/>
      <c r="AM362" s="465"/>
      <c r="AN362" s="465"/>
      <c r="AO362" s="465"/>
      <c r="AP362" s="465"/>
    </row>
    <row r="363" spans="1:42" ht="53.5" customHeight="1" x14ac:dyDescent="0.35">
      <c r="A363" s="276">
        <v>2</v>
      </c>
      <c r="B363" s="277" t="str">
        <f>IFERROR(VLOOKUP(A363,'Coverage Indicators-Section D'!$A$10:$Y$42,25,FALSE),"")</f>
        <v/>
      </c>
      <c r="C363" s="319" t="str">
        <f t="array" ref="C363">IFERROR(IF(INDEX('Disaggregation Records'!$E$155:$E$385,MATCH(RIGHT(Z363,255),RIGHT('Disaggregation Records'!$D$155:$D$385,255),0))=0,"",INDEX('Disaggregation Records'!$E$155:$E$385,MATCH(RIGHT(Z363,255),RIGHT('Disaggregation Records'!$D$155:$D$385,255),0))),"")</f>
        <v/>
      </c>
      <c r="D363" s="319" t="str">
        <f t="array" ref="D363">IFERROR(IF(INDEX('Disaggregation Records'!$F$155:$F$385,MATCH(RIGHT(Z363,255),RIGHT('Disaggregation Records'!$D$155:$D$385,255),0))=0,"",INDEX('Disaggregation Records'!$F$155:$F$385,MATCH(RIGHT(Z363,255),RIGHT('Disaggregation Records'!$D$155:$D$385,255),0))),"")</f>
        <v/>
      </c>
      <c r="E363" s="320"/>
      <c r="F363" s="280"/>
      <c r="G363" s="281"/>
      <c r="H363" s="282"/>
      <c r="I363" s="321"/>
      <c r="J363" s="321"/>
      <c r="K363" s="321"/>
      <c r="L363" s="321"/>
      <c r="M363" s="321"/>
      <c r="N363" s="321"/>
      <c r="O363" s="321"/>
      <c r="P363" s="321"/>
      <c r="Q363" s="321"/>
      <c r="R363" s="321"/>
      <c r="S363" s="321"/>
      <c r="T363" s="321"/>
      <c r="U363" s="282"/>
      <c r="V363" s="322"/>
      <c r="W363" s="323"/>
      <c r="X363" s="323" t="str">
        <f t="shared" si="18"/>
        <v/>
      </c>
      <c r="Y363" s="323">
        <f t="shared" si="19"/>
        <v>36</v>
      </c>
      <c r="Z363" s="323" t="str">
        <f t="shared" si="20"/>
        <v/>
      </c>
      <c r="AA363" s="323"/>
      <c r="AB363" s="323" t="s">
        <v>2402</v>
      </c>
      <c r="AC363" s="323"/>
      <c r="AD363" s="323" t="s">
        <v>1298</v>
      </c>
      <c r="AE363" s="176"/>
      <c r="AF363" s="699"/>
      <c r="AG363" s="699"/>
      <c r="AH363" s="465"/>
      <c r="AI363" s="465"/>
      <c r="AJ363" s="465"/>
      <c r="AK363" s="465"/>
      <c r="AL363" s="465"/>
      <c r="AM363" s="465"/>
      <c r="AN363" s="465"/>
      <c r="AO363" s="465"/>
      <c r="AP363" s="465"/>
    </row>
    <row r="364" spans="1:42" ht="53.5" customHeight="1" x14ac:dyDescent="0.35">
      <c r="A364" s="276">
        <v>2</v>
      </c>
      <c r="B364" s="277" t="str">
        <f>IFERROR(VLOOKUP(A364,'Coverage Indicators-Section D'!$A$10:$Y$42,25,FALSE),"")</f>
        <v/>
      </c>
      <c r="C364" s="319" t="str">
        <f t="array" ref="C364">IFERROR(IF(INDEX('Disaggregation Records'!$E$155:$E$385,MATCH(RIGHT(Z364,255),RIGHT('Disaggregation Records'!$D$155:$D$385,255),0))=0,"",INDEX('Disaggregation Records'!$E$155:$E$385,MATCH(RIGHT(Z364,255),RIGHT('Disaggregation Records'!$D$155:$D$385,255),0))),"")</f>
        <v/>
      </c>
      <c r="D364" s="319" t="str">
        <f t="array" ref="D364">IFERROR(IF(INDEX('Disaggregation Records'!$F$155:$F$385,MATCH(RIGHT(Z364,255),RIGHT('Disaggregation Records'!$D$155:$D$385,255),0))=0,"",INDEX('Disaggregation Records'!$F$155:$F$385,MATCH(RIGHT(Z364,255),RIGHT('Disaggregation Records'!$D$155:$D$385,255),0))),"")</f>
        <v/>
      </c>
      <c r="E364" s="320"/>
      <c r="F364" s="280"/>
      <c r="G364" s="281"/>
      <c r="H364" s="282"/>
      <c r="I364" s="321"/>
      <c r="J364" s="321"/>
      <c r="K364" s="321"/>
      <c r="L364" s="321"/>
      <c r="M364" s="321"/>
      <c r="N364" s="321"/>
      <c r="O364" s="321"/>
      <c r="P364" s="321"/>
      <c r="Q364" s="321"/>
      <c r="R364" s="321"/>
      <c r="S364" s="321"/>
      <c r="T364" s="321"/>
      <c r="U364" s="282"/>
      <c r="V364" s="322"/>
      <c r="W364" s="323"/>
      <c r="X364" s="323" t="str">
        <f t="shared" si="18"/>
        <v/>
      </c>
      <c r="Y364" s="323">
        <f t="shared" si="19"/>
        <v>37</v>
      </c>
      <c r="Z364" s="323" t="str">
        <f t="shared" si="20"/>
        <v/>
      </c>
      <c r="AA364" s="323"/>
      <c r="AB364" s="323" t="s">
        <v>2403</v>
      </c>
      <c r="AC364" s="323"/>
      <c r="AD364" s="323" t="s">
        <v>1298</v>
      </c>
      <c r="AE364" s="176"/>
      <c r="AF364" s="699"/>
      <c r="AG364" s="699"/>
      <c r="AH364" s="465"/>
      <c r="AI364" s="465"/>
      <c r="AJ364" s="465"/>
      <c r="AK364" s="465"/>
      <c r="AL364" s="465"/>
      <c r="AM364" s="465"/>
      <c r="AN364" s="465"/>
      <c r="AO364" s="465"/>
      <c r="AP364" s="465"/>
    </row>
    <row r="365" spans="1:42" ht="53.5" customHeight="1" x14ac:dyDescent="0.35">
      <c r="A365" s="276">
        <v>2</v>
      </c>
      <c r="B365" s="277" t="str">
        <f>IFERROR(VLOOKUP(A365,'Coverage Indicators-Section D'!$A$10:$Y$42,25,FALSE),"")</f>
        <v/>
      </c>
      <c r="C365" s="319" t="str">
        <f t="array" ref="C365">IFERROR(IF(INDEX('Disaggregation Records'!$E$155:$E$385,MATCH(RIGHT(Z365,255),RIGHT('Disaggregation Records'!$D$155:$D$385,255),0))=0,"",INDEX('Disaggregation Records'!$E$155:$E$385,MATCH(RIGHT(Z365,255),RIGHT('Disaggregation Records'!$D$155:$D$385,255),0))),"")</f>
        <v/>
      </c>
      <c r="D365" s="319" t="str">
        <f t="array" ref="D365">IFERROR(IF(INDEX('Disaggregation Records'!$F$155:$F$385,MATCH(RIGHT(Z365,255),RIGHT('Disaggregation Records'!$D$155:$D$385,255),0))=0,"",INDEX('Disaggregation Records'!$F$155:$F$385,MATCH(RIGHT(Z365,255),RIGHT('Disaggregation Records'!$D$155:$D$385,255),0))),"")</f>
        <v/>
      </c>
      <c r="E365" s="320"/>
      <c r="F365" s="280"/>
      <c r="G365" s="281"/>
      <c r="H365" s="282"/>
      <c r="I365" s="321"/>
      <c r="J365" s="321"/>
      <c r="K365" s="321"/>
      <c r="L365" s="321"/>
      <c r="M365" s="321"/>
      <c r="N365" s="321"/>
      <c r="O365" s="321"/>
      <c r="P365" s="321"/>
      <c r="Q365" s="321"/>
      <c r="R365" s="321"/>
      <c r="S365" s="321"/>
      <c r="T365" s="321"/>
      <c r="U365" s="282"/>
      <c r="V365" s="322"/>
      <c r="W365" s="323"/>
      <c r="X365" s="323" t="str">
        <f t="shared" si="18"/>
        <v/>
      </c>
      <c r="Y365" s="323">
        <f t="shared" si="19"/>
        <v>38</v>
      </c>
      <c r="Z365" s="323" t="str">
        <f t="shared" si="20"/>
        <v/>
      </c>
      <c r="AA365" s="323"/>
      <c r="AB365" s="323" t="s">
        <v>2404</v>
      </c>
      <c r="AC365" s="323"/>
      <c r="AD365" s="323" t="s">
        <v>1298</v>
      </c>
      <c r="AE365" s="176"/>
      <c r="AF365" s="699"/>
      <c r="AG365" s="699"/>
      <c r="AH365" s="465"/>
      <c r="AI365" s="465"/>
      <c r="AJ365" s="465"/>
      <c r="AK365" s="465"/>
      <c r="AL365" s="465"/>
      <c r="AM365" s="465"/>
      <c r="AN365" s="465"/>
      <c r="AO365" s="465"/>
      <c r="AP365" s="465"/>
    </row>
    <row r="366" spans="1:42" ht="53.5" customHeight="1" x14ac:dyDescent="0.35">
      <c r="A366" s="276">
        <v>2</v>
      </c>
      <c r="B366" s="277" t="str">
        <f>IFERROR(VLOOKUP(A366,'Coverage Indicators-Section D'!$A$10:$Y$42,25,FALSE),"")</f>
        <v/>
      </c>
      <c r="C366" s="319" t="str">
        <f t="array" ref="C366">IFERROR(IF(INDEX('Disaggregation Records'!$E$155:$E$385,MATCH(RIGHT(Z366,255),RIGHT('Disaggregation Records'!$D$155:$D$385,255),0))=0,"",INDEX('Disaggregation Records'!$E$155:$E$385,MATCH(RIGHT(Z366,255),RIGHT('Disaggregation Records'!$D$155:$D$385,255),0))),"")</f>
        <v/>
      </c>
      <c r="D366" s="319" t="str">
        <f t="array" ref="D366">IFERROR(IF(INDEX('Disaggregation Records'!$F$155:$F$385,MATCH(RIGHT(Z366,255),RIGHT('Disaggregation Records'!$D$155:$D$385,255),0))=0,"",INDEX('Disaggregation Records'!$F$155:$F$385,MATCH(RIGHT(Z366,255),RIGHT('Disaggregation Records'!$D$155:$D$385,255),0))),"")</f>
        <v/>
      </c>
      <c r="E366" s="320"/>
      <c r="F366" s="280"/>
      <c r="G366" s="281"/>
      <c r="H366" s="282"/>
      <c r="I366" s="321"/>
      <c r="J366" s="321"/>
      <c r="K366" s="321"/>
      <c r="L366" s="321"/>
      <c r="M366" s="321"/>
      <c r="N366" s="321"/>
      <c r="O366" s="321"/>
      <c r="P366" s="321"/>
      <c r="Q366" s="321"/>
      <c r="R366" s="321"/>
      <c r="S366" s="321"/>
      <c r="T366" s="321"/>
      <c r="U366" s="282"/>
      <c r="V366" s="322"/>
      <c r="W366" s="323"/>
      <c r="X366" s="323" t="str">
        <f t="shared" si="18"/>
        <v/>
      </c>
      <c r="Y366" s="323">
        <f t="shared" si="19"/>
        <v>39</v>
      </c>
      <c r="Z366" s="323" t="str">
        <f t="shared" si="20"/>
        <v/>
      </c>
      <c r="AA366" s="323"/>
      <c r="AB366" s="323" t="s">
        <v>2405</v>
      </c>
      <c r="AC366" s="323"/>
      <c r="AD366" s="323" t="s">
        <v>1298</v>
      </c>
      <c r="AE366" s="176"/>
      <c r="AF366" s="699"/>
      <c r="AG366" s="699"/>
      <c r="AH366" s="465"/>
      <c r="AI366" s="465"/>
      <c r="AJ366" s="465"/>
      <c r="AK366" s="465"/>
      <c r="AL366" s="465"/>
      <c r="AM366" s="465"/>
      <c r="AN366" s="465"/>
      <c r="AO366" s="465"/>
      <c r="AP366" s="465"/>
    </row>
    <row r="367" spans="1:42" ht="53.5" customHeight="1" x14ac:dyDescent="0.35">
      <c r="A367" s="276">
        <v>2</v>
      </c>
      <c r="B367" s="277" t="str">
        <f>IFERROR(VLOOKUP(A367,'Coverage Indicators-Section D'!$A$10:$Y$42,25,FALSE),"")</f>
        <v/>
      </c>
      <c r="C367" s="319" t="str">
        <f t="array" ref="C367">IFERROR(IF(INDEX('Disaggregation Records'!$E$155:$E$385,MATCH(RIGHT(Z367,255),RIGHT('Disaggregation Records'!$D$155:$D$385,255),0))=0,"",INDEX('Disaggregation Records'!$E$155:$E$385,MATCH(RIGHT(Z367,255),RIGHT('Disaggregation Records'!$D$155:$D$385,255),0))),"")</f>
        <v/>
      </c>
      <c r="D367" s="319" t="str">
        <f t="array" ref="D367">IFERROR(IF(INDEX('Disaggregation Records'!$F$155:$F$385,MATCH(RIGHT(Z367,255),RIGHT('Disaggregation Records'!$D$155:$D$385,255),0))=0,"",INDEX('Disaggregation Records'!$F$155:$F$385,MATCH(RIGHT(Z367,255),RIGHT('Disaggregation Records'!$D$155:$D$385,255),0))),"")</f>
        <v/>
      </c>
      <c r="E367" s="320"/>
      <c r="F367" s="280"/>
      <c r="G367" s="281"/>
      <c r="H367" s="282"/>
      <c r="I367" s="321"/>
      <c r="J367" s="321"/>
      <c r="K367" s="321"/>
      <c r="L367" s="321"/>
      <c r="M367" s="321"/>
      <c r="N367" s="321"/>
      <c r="O367" s="321"/>
      <c r="P367" s="321"/>
      <c r="Q367" s="321"/>
      <c r="R367" s="321"/>
      <c r="S367" s="321"/>
      <c r="T367" s="321"/>
      <c r="U367" s="282"/>
      <c r="V367" s="322"/>
      <c r="W367" s="323"/>
      <c r="X367" s="323" t="str">
        <f t="shared" si="18"/>
        <v/>
      </c>
      <c r="Y367" s="323">
        <f t="shared" si="19"/>
        <v>40</v>
      </c>
      <c r="Z367" s="323" t="str">
        <f t="shared" si="20"/>
        <v/>
      </c>
      <c r="AA367" s="323"/>
      <c r="AB367" s="323" t="s">
        <v>2406</v>
      </c>
      <c r="AC367" s="323"/>
      <c r="AD367" s="323" t="s">
        <v>1298</v>
      </c>
      <c r="AE367" s="176"/>
      <c r="AF367" s="699"/>
      <c r="AG367" s="699"/>
      <c r="AH367" s="465"/>
      <c r="AI367" s="465"/>
      <c r="AJ367" s="465"/>
      <c r="AK367" s="465"/>
      <c r="AL367" s="465"/>
      <c r="AM367" s="465"/>
      <c r="AN367" s="465"/>
      <c r="AO367" s="465"/>
      <c r="AP367" s="465"/>
    </row>
    <row r="368" spans="1:42" ht="53.5" customHeight="1" x14ac:dyDescent="0.35">
      <c r="A368" s="276">
        <v>3</v>
      </c>
      <c r="B368" s="277" t="str">
        <f>IFERROR(VLOOKUP(A368,'Coverage Indicators-Section D'!$A$10:$Y$42,25,FALSE),"")</f>
        <v/>
      </c>
      <c r="C368" s="319" t="str">
        <f t="array" ref="C368">IFERROR(IF(INDEX('Disaggregation Records'!$E$155:$E$385,MATCH(RIGHT(Z368,255),RIGHT('Disaggregation Records'!$D$155:$D$385,255),0))=0,"",INDEX('Disaggregation Records'!$E$155:$E$385,MATCH(RIGHT(Z368,255),RIGHT('Disaggregation Records'!$D$155:$D$385,255),0))),"")</f>
        <v/>
      </c>
      <c r="D368" s="319" t="str">
        <f t="array" ref="D368">IFERROR(IF(INDEX('Disaggregation Records'!$F$155:$F$385,MATCH(RIGHT(Z368,255),RIGHT('Disaggregation Records'!$D$155:$D$385,255),0))=0,"",INDEX('Disaggregation Records'!$F$155:$F$385,MATCH(RIGHT(Z368,255),RIGHT('Disaggregation Records'!$D$155:$D$385,255),0))),"")</f>
        <v/>
      </c>
      <c r="E368" s="320"/>
      <c r="F368" s="280"/>
      <c r="G368" s="281"/>
      <c r="H368" s="282"/>
      <c r="I368" s="321"/>
      <c r="J368" s="321"/>
      <c r="K368" s="321"/>
      <c r="L368" s="321"/>
      <c r="M368" s="321"/>
      <c r="N368" s="321"/>
      <c r="O368" s="321"/>
      <c r="P368" s="321"/>
      <c r="Q368" s="321"/>
      <c r="R368" s="321"/>
      <c r="S368" s="321"/>
      <c r="T368" s="321"/>
      <c r="U368" s="282"/>
      <c r="V368" s="322"/>
      <c r="W368" s="323"/>
      <c r="X368" s="323" t="str">
        <f t="shared" si="18"/>
        <v/>
      </c>
      <c r="Y368" s="323">
        <f t="shared" si="19"/>
        <v>41</v>
      </c>
      <c r="Z368" s="323" t="str">
        <f t="shared" si="20"/>
        <v/>
      </c>
      <c r="AA368" s="323"/>
      <c r="AB368" s="323" t="s">
        <v>2407</v>
      </c>
      <c r="AC368" s="323"/>
      <c r="AD368" s="323" t="s">
        <v>1299</v>
      </c>
      <c r="AE368" s="176"/>
      <c r="AF368" s="699"/>
      <c r="AG368" s="699"/>
      <c r="AH368" s="465"/>
      <c r="AI368" s="465"/>
      <c r="AJ368" s="465"/>
      <c r="AK368" s="465"/>
      <c r="AL368" s="465"/>
      <c r="AM368" s="465"/>
      <c r="AN368" s="465"/>
      <c r="AO368" s="465"/>
      <c r="AP368" s="465"/>
    </row>
    <row r="369" spans="1:42" ht="53.5" customHeight="1" x14ac:dyDescent="0.35">
      <c r="A369" s="276">
        <v>3</v>
      </c>
      <c r="B369" s="277" t="str">
        <f>IFERROR(VLOOKUP(A369,'Coverage Indicators-Section D'!$A$10:$Y$42,25,FALSE),"")</f>
        <v/>
      </c>
      <c r="C369" s="319" t="str">
        <f t="array" ref="C369">IFERROR(IF(INDEX('Disaggregation Records'!$E$155:$E$385,MATCH(RIGHT(Z369,255),RIGHT('Disaggregation Records'!$D$155:$D$385,255),0))=0,"",INDEX('Disaggregation Records'!$E$155:$E$385,MATCH(RIGHT(Z369,255),RIGHT('Disaggregation Records'!$D$155:$D$385,255),0))),"")</f>
        <v/>
      </c>
      <c r="D369" s="319" t="str">
        <f t="array" ref="D369">IFERROR(IF(INDEX('Disaggregation Records'!$F$155:$F$385,MATCH(RIGHT(Z369,255),RIGHT('Disaggregation Records'!$D$155:$D$385,255),0))=0,"",INDEX('Disaggregation Records'!$F$155:$F$385,MATCH(RIGHT(Z369,255),RIGHT('Disaggregation Records'!$D$155:$D$385,255),0))),"")</f>
        <v/>
      </c>
      <c r="E369" s="320"/>
      <c r="F369" s="280"/>
      <c r="G369" s="281"/>
      <c r="H369" s="282"/>
      <c r="I369" s="321"/>
      <c r="J369" s="321"/>
      <c r="K369" s="321"/>
      <c r="L369" s="321"/>
      <c r="M369" s="321"/>
      <c r="N369" s="321"/>
      <c r="O369" s="321"/>
      <c r="P369" s="321"/>
      <c r="Q369" s="321"/>
      <c r="R369" s="321"/>
      <c r="S369" s="321"/>
      <c r="T369" s="321"/>
      <c r="U369" s="282"/>
      <c r="V369" s="322"/>
      <c r="W369" s="323"/>
      <c r="X369" s="323" t="str">
        <f t="shared" si="18"/>
        <v/>
      </c>
      <c r="Y369" s="323">
        <f t="shared" si="19"/>
        <v>42</v>
      </c>
      <c r="Z369" s="323" t="str">
        <f t="shared" si="20"/>
        <v/>
      </c>
      <c r="AA369" s="323"/>
      <c r="AB369" s="323" t="s">
        <v>2408</v>
      </c>
      <c r="AC369" s="323"/>
      <c r="AD369" s="323" t="s">
        <v>1299</v>
      </c>
      <c r="AE369" s="176"/>
      <c r="AF369" s="699"/>
      <c r="AG369" s="699"/>
      <c r="AH369" s="465"/>
      <c r="AI369" s="465"/>
      <c r="AJ369" s="465"/>
      <c r="AK369" s="465"/>
      <c r="AL369" s="465"/>
      <c r="AM369" s="465"/>
      <c r="AN369" s="465"/>
      <c r="AO369" s="465"/>
      <c r="AP369" s="465"/>
    </row>
    <row r="370" spans="1:42" ht="53.5" customHeight="1" x14ac:dyDescent="0.35">
      <c r="A370" s="276">
        <v>3</v>
      </c>
      <c r="B370" s="277" t="str">
        <f>IFERROR(VLOOKUP(A370,'Coverage Indicators-Section D'!$A$10:$Y$42,25,FALSE),"")</f>
        <v/>
      </c>
      <c r="C370" s="319" t="str">
        <f t="array" ref="C370">IFERROR(IF(INDEX('Disaggregation Records'!$E$155:$E$385,MATCH(RIGHT(Z370,255),RIGHT('Disaggregation Records'!$D$155:$D$385,255),0))=0,"",INDEX('Disaggregation Records'!$E$155:$E$385,MATCH(RIGHT(Z370,255),RIGHT('Disaggregation Records'!$D$155:$D$385,255),0))),"")</f>
        <v/>
      </c>
      <c r="D370" s="319" t="str">
        <f t="array" ref="D370">IFERROR(IF(INDEX('Disaggregation Records'!$F$155:$F$385,MATCH(RIGHT(Z370,255),RIGHT('Disaggregation Records'!$D$155:$D$385,255),0))=0,"",INDEX('Disaggregation Records'!$F$155:$F$385,MATCH(RIGHT(Z370,255),RIGHT('Disaggregation Records'!$D$155:$D$385,255),0))),"")</f>
        <v/>
      </c>
      <c r="E370" s="320"/>
      <c r="F370" s="280"/>
      <c r="G370" s="281"/>
      <c r="H370" s="282"/>
      <c r="I370" s="321"/>
      <c r="J370" s="321"/>
      <c r="K370" s="321"/>
      <c r="L370" s="321"/>
      <c r="M370" s="321"/>
      <c r="N370" s="321"/>
      <c r="O370" s="321"/>
      <c r="P370" s="321"/>
      <c r="Q370" s="321"/>
      <c r="R370" s="321"/>
      <c r="S370" s="321"/>
      <c r="T370" s="321"/>
      <c r="U370" s="282"/>
      <c r="V370" s="322"/>
      <c r="W370" s="323"/>
      <c r="X370" s="323" t="str">
        <f t="shared" si="18"/>
        <v/>
      </c>
      <c r="Y370" s="323">
        <f t="shared" si="19"/>
        <v>43</v>
      </c>
      <c r="Z370" s="323" t="str">
        <f t="shared" si="20"/>
        <v/>
      </c>
      <c r="AA370" s="323"/>
      <c r="AB370" s="323" t="s">
        <v>2409</v>
      </c>
      <c r="AC370" s="323"/>
      <c r="AD370" s="323" t="s">
        <v>1299</v>
      </c>
      <c r="AE370" s="176"/>
      <c r="AF370" s="699"/>
      <c r="AG370" s="699"/>
      <c r="AH370" s="465"/>
      <c r="AI370" s="465"/>
      <c r="AJ370" s="465"/>
      <c r="AK370" s="465"/>
      <c r="AL370" s="465"/>
      <c r="AM370" s="465"/>
      <c r="AN370" s="465"/>
      <c r="AO370" s="465"/>
      <c r="AP370" s="465"/>
    </row>
    <row r="371" spans="1:42" ht="53.5" customHeight="1" x14ac:dyDescent="0.35">
      <c r="A371" s="276">
        <v>3</v>
      </c>
      <c r="B371" s="277" t="str">
        <f>IFERROR(VLOOKUP(A371,'Coverage Indicators-Section D'!$A$10:$Y$42,25,FALSE),"")</f>
        <v/>
      </c>
      <c r="C371" s="319" t="str">
        <f t="array" ref="C371">IFERROR(IF(INDEX('Disaggregation Records'!$E$155:$E$385,MATCH(RIGHT(Z371,255),RIGHT('Disaggregation Records'!$D$155:$D$385,255),0))=0,"",INDEX('Disaggregation Records'!$E$155:$E$385,MATCH(RIGHT(Z371,255),RIGHT('Disaggregation Records'!$D$155:$D$385,255),0))),"")</f>
        <v/>
      </c>
      <c r="D371" s="319" t="str">
        <f t="array" ref="D371">IFERROR(IF(INDEX('Disaggregation Records'!$F$155:$F$385,MATCH(RIGHT(Z371,255),RIGHT('Disaggregation Records'!$D$155:$D$385,255),0))=0,"",INDEX('Disaggregation Records'!$F$155:$F$385,MATCH(RIGHT(Z371,255),RIGHT('Disaggregation Records'!$D$155:$D$385,255),0))),"")</f>
        <v/>
      </c>
      <c r="E371" s="320"/>
      <c r="F371" s="280"/>
      <c r="G371" s="281"/>
      <c r="H371" s="282"/>
      <c r="I371" s="321"/>
      <c r="J371" s="321"/>
      <c r="K371" s="321"/>
      <c r="L371" s="321"/>
      <c r="M371" s="321"/>
      <c r="N371" s="321"/>
      <c r="O371" s="321"/>
      <c r="P371" s="321"/>
      <c r="Q371" s="321"/>
      <c r="R371" s="321"/>
      <c r="S371" s="321"/>
      <c r="T371" s="321"/>
      <c r="U371" s="282"/>
      <c r="V371" s="322"/>
      <c r="W371" s="323"/>
      <c r="X371" s="323" t="str">
        <f t="shared" si="18"/>
        <v/>
      </c>
      <c r="Y371" s="323">
        <f t="shared" si="19"/>
        <v>44</v>
      </c>
      <c r="Z371" s="323" t="str">
        <f t="shared" si="20"/>
        <v/>
      </c>
      <c r="AA371" s="323"/>
      <c r="AB371" s="323" t="s">
        <v>2410</v>
      </c>
      <c r="AC371" s="323"/>
      <c r="AD371" s="323" t="s">
        <v>1299</v>
      </c>
      <c r="AE371" s="176"/>
      <c r="AF371" s="699"/>
      <c r="AG371" s="699"/>
      <c r="AH371" s="465"/>
      <c r="AI371" s="465"/>
      <c r="AJ371" s="465"/>
      <c r="AK371" s="465"/>
      <c r="AL371" s="465"/>
      <c r="AM371" s="465"/>
      <c r="AN371" s="465"/>
      <c r="AO371" s="465"/>
      <c r="AP371" s="465"/>
    </row>
    <row r="372" spans="1:42" ht="53.5" customHeight="1" x14ac:dyDescent="0.35">
      <c r="A372" s="276">
        <v>3</v>
      </c>
      <c r="B372" s="277" t="str">
        <f>IFERROR(VLOOKUP(A372,'Coverage Indicators-Section D'!$A$10:$Y$42,25,FALSE),"")</f>
        <v/>
      </c>
      <c r="C372" s="319" t="str">
        <f t="array" ref="C372">IFERROR(IF(INDEX('Disaggregation Records'!$E$155:$E$385,MATCH(RIGHT(Z372,255),RIGHT('Disaggregation Records'!$D$155:$D$385,255),0))=0,"",INDEX('Disaggregation Records'!$E$155:$E$385,MATCH(RIGHT(Z372,255),RIGHT('Disaggregation Records'!$D$155:$D$385,255),0))),"")</f>
        <v/>
      </c>
      <c r="D372" s="319" t="str">
        <f t="array" ref="D372">IFERROR(IF(INDEX('Disaggregation Records'!$F$155:$F$385,MATCH(RIGHT(Z372,255),RIGHT('Disaggregation Records'!$D$155:$D$385,255),0))=0,"",INDEX('Disaggregation Records'!$F$155:$F$385,MATCH(RIGHT(Z372,255),RIGHT('Disaggregation Records'!$D$155:$D$385,255),0))),"")</f>
        <v/>
      </c>
      <c r="E372" s="320"/>
      <c r="F372" s="280"/>
      <c r="G372" s="281"/>
      <c r="H372" s="282"/>
      <c r="I372" s="321"/>
      <c r="J372" s="321"/>
      <c r="K372" s="321"/>
      <c r="L372" s="321"/>
      <c r="M372" s="321"/>
      <c r="N372" s="321"/>
      <c r="O372" s="321"/>
      <c r="P372" s="321"/>
      <c r="Q372" s="321"/>
      <c r="R372" s="321"/>
      <c r="S372" s="321"/>
      <c r="T372" s="321"/>
      <c r="U372" s="282"/>
      <c r="V372" s="322"/>
      <c r="W372" s="323"/>
      <c r="X372" s="323" t="str">
        <f t="shared" si="18"/>
        <v/>
      </c>
      <c r="Y372" s="323">
        <f t="shared" si="19"/>
        <v>45</v>
      </c>
      <c r="Z372" s="323" t="str">
        <f t="shared" si="20"/>
        <v/>
      </c>
      <c r="AA372" s="323"/>
      <c r="AB372" s="323" t="s">
        <v>2411</v>
      </c>
      <c r="AC372" s="323"/>
      <c r="AD372" s="323" t="s">
        <v>1299</v>
      </c>
      <c r="AE372" s="176"/>
      <c r="AF372" s="699"/>
      <c r="AG372" s="699"/>
      <c r="AH372" s="465"/>
      <c r="AI372" s="465"/>
      <c r="AJ372" s="465"/>
      <c r="AK372" s="465"/>
      <c r="AL372" s="465"/>
      <c r="AM372" s="465"/>
      <c r="AN372" s="465"/>
      <c r="AO372" s="465"/>
      <c r="AP372" s="465"/>
    </row>
    <row r="373" spans="1:42" ht="53.5" customHeight="1" x14ac:dyDescent="0.35">
      <c r="A373" s="276">
        <v>3</v>
      </c>
      <c r="B373" s="277" t="str">
        <f>IFERROR(VLOOKUP(A373,'Coverage Indicators-Section D'!$A$10:$Y$42,25,FALSE),"")</f>
        <v/>
      </c>
      <c r="C373" s="319" t="str">
        <f t="array" ref="C373">IFERROR(IF(INDEX('Disaggregation Records'!$E$155:$E$385,MATCH(RIGHT(Z373,255),RIGHT('Disaggregation Records'!$D$155:$D$385,255),0))=0,"",INDEX('Disaggregation Records'!$E$155:$E$385,MATCH(RIGHT(Z373,255),RIGHT('Disaggregation Records'!$D$155:$D$385,255),0))),"")</f>
        <v/>
      </c>
      <c r="D373" s="319" t="str">
        <f t="array" ref="D373">IFERROR(IF(INDEX('Disaggregation Records'!$F$155:$F$385,MATCH(RIGHT(Z373,255),RIGHT('Disaggregation Records'!$D$155:$D$385,255),0))=0,"",INDEX('Disaggregation Records'!$F$155:$F$385,MATCH(RIGHT(Z373,255),RIGHT('Disaggregation Records'!$D$155:$D$385,255),0))),"")</f>
        <v/>
      </c>
      <c r="E373" s="320"/>
      <c r="F373" s="280"/>
      <c r="G373" s="281"/>
      <c r="H373" s="282"/>
      <c r="I373" s="321"/>
      <c r="J373" s="321"/>
      <c r="K373" s="321"/>
      <c r="L373" s="321"/>
      <c r="M373" s="321"/>
      <c r="N373" s="321"/>
      <c r="O373" s="321"/>
      <c r="P373" s="321"/>
      <c r="Q373" s="321"/>
      <c r="R373" s="321"/>
      <c r="S373" s="321"/>
      <c r="T373" s="321"/>
      <c r="U373" s="282"/>
      <c r="V373" s="322"/>
      <c r="W373" s="323"/>
      <c r="X373" s="323" t="str">
        <f t="shared" si="18"/>
        <v/>
      </c>
      <c r="Y373" s="323">
        <f t="shared" si="19"/>
        <v>46</v>
      </c>
      <c r="Z373" s="323" t="str">
        <f t="shared" si="20"/>
        <v/>
      </c>
      <c r="AA373" s="323"/>
      <c r="AB373" s="323" t="s">
        <v>2412</v>
      </c>
      <c r="AC373" s="323"/>
      <c r="AD373" s="323" t="s">
        <v>1299</v>
      </c>
      <c r="AE373" s="176"/>
      <c r="AF373" s="699"/>
      <c r="AG373" s="699"/>
      <c r="AH373" s="465"/>
      <c r="AI373" s="465"/>
      <c r="AJ373" s="465"/>
      <c r="AK373" s="465"/>
      <c r="AL373" s="465"/>
      <c r="AM373" s="465"/>
      <c r="AN373" s="465"/>
      <c r="AO373" s="465"/>
      <c r="AP373" s="465"/>
    </row>
    <row r="374" spans="1:42" ht="53.5" customHeight="1" x14ac:dyDescent="0.35">
      <c r="A374" s="276">
        <v>3</v>
      </c>
      <c r="B374" s="277" t="str">
        <f>IFERROR(VLOOKUP(A374,'Coverage Indicators-Section D'!$A$10:$Y$42,25,FALSE),"")</f>
        <v/>
      </c>
      <c r="C374" s="319" t="str">
        <f t="array" ref="C374">IFERROR(IF(INDEX('Disaggregation Records'!$E$155:$E$385,MATCH(RIGHT(Z374,255),RIGHT('Disaggregation Records'!$D$155:$D$385,255),0))=0,"",INDEX('Disaggregation Records'!$E$155:$E$385,MATCH(RIGHT(Z374,255),RIGHT('Disaggregation Records'!$D$155:$D$385,255),0))),"")</f>
        <v/>
      </c>
      <c r="D374" s="319" t="str">
        <f t="array" ref="D374">IFERROR(IF(INDEX('Disaggregation Records'!$F$155:$F$385,MATCH(RIGHT(Z374,255),RIGHT('Disaggregation Records'!$D$155:$D$385,255),0))=0,"",INDEX('Disaggregation Records'!$F$155:$F$385,MATCH(RIGHT(Z374,255),RIGHT('Disaggregation Records'!$D$155:$D$385,255),0))),"")</f>
        <v/>
      </c>
      <c r="E374" s="320"/>
      <c r="F374" s="280"/>
      <c r="G374" s="281"/>
      <c r="H374" s="282"/>
      <c r="I374" s="321"/>
      <c r="J374" s="321"/>
      <c r="K374" s="321"/>
      <c r="L374" s="321"/>
      <c r="M374" s="321"/>
      <c r="N374" s="321"/>
      <c r="O374" s="321"/>
      <c r="P374" s="321"/>
      <c r="Q374" s="321"/>
      <c r="R374" s="321"/>
      <c r="S374" s="321"/>
      <c r="T374" s="321"/>
      <c r="U374" s="282"/>
      <c r="V374" s="322"/>
      <c r="W374" s="323"/>
      <c r="X374" s="323" t="str">
        <f t="shared" si="18"/>
        <v/>
      </c>
      <c r="Y374" s="323">
        <f t="shared" si="19"/>
        <v>47</v>
      </c>
      <c r="Z374" s="323" t="str">
        <f t="shared" si="20"/>
        <v/>
      </c>
      <c r="AA374" s="323"/>
      <c r="AB374" s="323" t="s">
        <v>2413</v>
      </c>
      <c r="AC374" s="323"/>
      <c r="AD374" s="323" t="s">
        <v>1299</v>
      </c>
      <c r="AE374" s="176"/>
      <c r="AF374" s="699"/>
      <c r="AG374" s="699"/>
      <c r="AH374" s="465"/>
      <c r="AI374" s="465"/>
      <c r="AJ374" s="465"/>
      <c r="AK374" s="465"/>
      <c r="AL374" s="465"/>
      <c r="AM374" s="465"/>
      <c r="AN374" s="465"/>
      <c r="AO374" s="465"/>
      <c r="AP374" s="465"/>
    </row>
    <row r="375" spans="1:42" ht="53.5" customHeight="1" x14ac:dyDescent="0.35">
      <c r="A375" s="276">
        <v>3</v>
      </c>
      <c r="B375" s="277" t="str">
        <f>IFERROR(VLOOKUP(A375,'Coverage Indicators-Section D'!$A$10:$Y$42,25,FALSE),"")</f>
        <v/>
      </c>
      <c r="C375" s="319" t="str">
        <f t="array" ref="C375">IFERROR(IF(INDEX('Disaggregation Records'!$E$155:$E$385,MATCH(RIGHT(Z375,255),RIGHT('Disaggregation Records'!$D$155:$D$385,255),0))=0,"",INDEX('Disaggregation Records'!$E$155:$E$385,MATCH(RIGHT(Z375,255),RIGHT('Disaggregation Records'!$D$155:$D$385,255),0))),"")</f>
        <v/>
      </c>
      <c r="D375" s="319" t="str">
        <f t="array" ref="D375">IFERROR(IF(INDEX('Disaggregation Records'!$F$155:$F$385,MATCH(RIGHT(Z375,255),RIGHT('Disaggregation Records'!$D$155:$D$385,255),0))=0,"",INDEX('Disaggregation Records'!$F$155:$F$385,MATCH(RIGHT(Z375,255),RIGHT('Disaggregation Records'!$D$155:$D$385,255),0))),"")</f>
        <v/>
      </c>
      <c r="E375" s="320"/>
      <c r="F375" s="280"/>
      <c r="G375" s="281"/>
      <c r="H375" s="282"/>
      <c r="I375" s="321"/>
      <c r="J375" s="321"/>
      <c r="K375" s="321"/>
      <c r="L375" s="321"/>
      <c r="M375" s="321"/>
      <c r="N375" s="321"/>
      <c r="O375" s="321"/>
      <c r="P375" s="321"/>
      <c r="Q375" s="321"/>
      <c r="R375" s="321"/>
      <c r="S375" s="321"/>
      <c r="T375" s="321"/>
      <c r="U375" s="282"/>
      <c r="V375" s="322"/>
      <c r="W375" s="323"/>
      <c r="X375" s="323" t="str">
        <f t="shared" si="18"/>
        <v/>
      </c>
      <c r="Y375" s="323">
        <f t="shared" si="19"/>
        <v>48</v>
      </c>
      <c r="Z375" s="323" t="str">
        <f t="shared" si="20"/>
        <v/>
      </c>
      <c r="AA375" s="323"/>
      <c r="AB375" s="323" t="s">
        <v>2414</v>
      </c>
      <c r="AC375" s="323"/>
      <c r="AD375" s="323" t="s">
        <v>1299</v>
      </c>
      <c r="AE375" s="176"/>
      <c r="AF375" s="699"/>
      <c r="AG375" s="699"/>
      <c r="AH375" s="465"/>
      <c r="AI375" s="465"/>
      <c r="AJ375" s="465"/>
      <c r="AK375" s="465"/>
      <c r="AL375" s="465"/>
      <c r="AM375" s="465"/>
      <c r="AN375" s="465"/>
      <c r="AO375" s="465"/>
      <c r="AP375" s="465"/>
    </row>
    <row r="376" spans="1:42" ht="53.5" customHeight="1" x14ac:dyDescent="0.35">
      <c r="A376" s="276">
        <v>3</v>
      </c>
      <c r="B376" s="277" t="str">
        <f>IFERROR(VLOOKUP(A376,'Coverage Indicators-Section D'!$A$10:$Y$42,25,FALSE),"")</f>
        <v/>
      </c>
      <c r="C376" s="319" t="str">
        <f t="array" ref="C376">IFERROR(IF(INDEX('Disaggregation Records'!$E$155:$E$385,MATCH(RIGHT(Z376,255),RIGHT('Disaggregation Records'!$D$155:$D$385,255),0))=0,"",INDEX('Disaggregation Records'!$E$155:$E$385,MATCH(RIGHT(Z376,255),RIGHT('Disaggregation Records'!$D$155:$D$385,255),0))),"")</f>
        <v/>
      </c>
      <c r="D376" s="319" t="str">
        <f t="array" ref="D376">IFERROR(IF(INDEX('Disaggregation Records'!$F$155:$F$385,MATCH(RIGHT(Z376,255),RIGHT('Disaggregation Records'!$D$155:$D$385,255),0))=0,"",INDEX('Disaggregation Records'!$F$155:$F$385,MATCH(RIGHT(Z376,255),RIGHT('Disaggregation Records'!$D$155:$D$385,255),0))),"")</f>
        <v/>
      </c>
      <c r="E376" s="320"/>
      <c r="F376" s="280"/>
      <c r="G376" s="281"/>
      <c r="H376" s="282"/>
      <c r="I376" s="321"/>
      <c r="J376" s="321"/>
      <c r="K376" s="321"/>
      <c r="L376" s="321"/>
      <c r="M376" s="321"/>
      <c r="N376" s="321"/>
      <c r="O376" s="321"/>
      <c r="P376" s="321"/>
      <c r="Q376" s="321"/>
      <c r="R376" s="321"/>
      <c r="S376" s="321"/>
      <c r="T376" s="321"/>
      <c r="U376" s="282"/>
      <c r="V376" s="322"/>
      <c r="W376" s="323"/>
      <c r="X376" s="323" t="str">
        <f t="shared" si="18"/>
        <v/>
      </c>
      <c r="Y376" s="323">
        <f t="shared" si="19"/>
        <v>49</v>
      </c>
      <c r="Z376" s="323" t="str">
        <f t="shared" si="20"/>
        <v/>
      </c>
      <c r="AA376" s="323"/>
      <c r="AB376" s="323" t="s">
        <v>2415</v>
      </c>
      <c r="AC376" s="323"/>
      <c r="AD376" s="323" t="s">
        <v>1299</v>
      </c>
      <c r="AE376" s="176"/>
      <c r="AF376" s="699"/>
      <c r="AG376" s="699"/>
      <c r="AH376" s="465"/>
      <c r="AI376" s="465"/>
      <c r="AJ376" s="465"/>
      <c r="AK376" s="465"/>
      <c r="AL376" s="465"/>
      <c r="AM376" s="465"/>
      <c r="AN376" s="465"/>
      <c r="AO376" s="465"/>
      <c r="AP376" s="465"/>
    </row>
    <row r="377" spans="1:42" ht="53.5" customHeight="1" x14ac:dyDescent="0.35">
      <c r="A377" s="276">
        <v>3</v>
      </c>
      <c r="B377" s="277" t="str">
        <f>IFERROR(VLOOKUP(A377,'Coverage Indicators-Section D'!$A$10:$Y$42,25,FALSE),"")</f>
        <v/>
      </c>
      <c r="C377" s="319" t="str">
        <f t="array" ref="C377">IFERROR(IF(INDEX('Disaggregation Records'!$E$155:$E$385,MATCH(RIGHT(Z377,255),RIGHT('Disaggregation Records'!$D$155:$D$385,255),0))=0,"",INDEX('Disaggregation Records'!$E$155:$E$385,MATCH(RIGHT(Z377,255),RIGHT('Disaggregation Records'!$D$155:$D$385,255),0))),"")</f>
        <v/>
      </c>
      <c r="D377" s="319" t="str">
        <f t="array" ref="D377">IFERROR(IF(INDEX('Disaggregation Records'!$F$155:$F$385,MATCH(RIGHT(Z377,255),RIGHT('Disaggregation Records'!$D$155:$D$385,255),0))=0,"",INDEX('Disaggregation Records'!$F$155:$F$385,MATCH(RIGHT(Z377,255),RIGHT('Disaggregation Records'!$D$155:$D$385,255),0))),"")</f>
        <v/>
      </c>
      <c r="E377" s="320"/>
      <c r="F377" s="280"/>
      <c r="G377" s="281"/>
      <c r="H377" s="282"/>
      <c r="I377" s="321"/>
      <c r="J377" s="321"/>
      <c r="K377" s="321"/>
      <c r="L377" s="321"/>
      <c r="M377" s="321"/>
      <c r="N377" s="321"/>
      <c r="O377" s="321"/>
      <c r="P377" s="321"/>
      <c r="Q377" s="321"/>
      <c r="R377" s="321"/>
      <c r="S377" s="321"/>
      <c r="T377" s="321"/>
      <c r="U377" s="282"/>
      <c r="V377" s="322"/>
      <c r="W377" s="323"/>
      <c r="X377" s="323" t="str">
        <f t="shared" si="18"/>
        <v/>
      </c>
      <c r="Y377" s="323">
        <f t="shared" si="19"/>
        <v>50</v>
      </c>
      <c r="Z377" s="323" t="str">
        <f t="shared" si="20"/>
        <v/>
      </c>
      <c r="AA377" s="323"/>
      <c r="AB377" s="323" t="s">
        <v>2416</v>
      </c>
      <c r="AC377" s="323"/>
      <c r="AD377" s="323" t="s">
        <v>1299</v>
      </c>
      <c r="AE377" s="176"/>
      <c r="AF377" s="699"/>
      <c r="AG377" s="699"/>
      <c r="AH377" s="465"/>
      <c r="AI377" s="465"/>
      <c r="AJ377" s="465"/>
      <c r="AK377" s="465"/>
      <c r="AL377" s="465"/>
      <c r="AM377" s="465"/>
      <c r="AN377" s="465"/>
      <c r="AO377" s="465"/>
      <c r="AP377" s="465"/>
    </row>
    <row r="378" spans="1:42" ht="53.5" customHeight="1" x14ac:dyDescent="0.35">
      <c r="A378" s="276">
        <v>3</v>
      </c>
      <c r="B378" s="277" t="str">
        <f>IFERROR(VLOOKUP(A378,'Coverage Indicators-Section D'!$A$10:$Y$42,25,FALSE),"")</f>
        <v/>
      </c>
      <c r="C378" s="319" t="str">
        <f t="array" ref="C378">IFERROR(IF(INDEX('Disaggregation Records'!$E$155:$E$385,MATCH(RIGHT(Z378,255),RIGHT('Disaggregation Records'!$D$155:$D$385,255),0))=0,"",INDEX('Disaggregation Records'!$E$155:$E$385,MATCH(RIGHT(Z378,255),RIGHT('Disaggregation Records'!$D$155:$D$385,255),0))),"")</f>
        <v/>
      </c>
      <c r="D378" s="319" t="str">
        <f t="array" ref="D378">IFERROR(IF(INDEX('Disaggregation Records'!$F$155:$F$385,MATCH(RIGHT(Z378,255),RIGHT('Disaggregation Records'!$D$155:$D$385,255),0))=0,"",INDEX('Disaggregation Records'!$F$155:$F$385,MATCH(RIGHT(Z378,255),RIGHT('Disaggregation Records'!$D$155:$D$385,255),0))),"")</f>
        <v/>
      </c>
      <c r="E378" s="320"/>
      <c r="F378" s="280"/>
      <c r="G378" s="281"/>
      <c r="H378" s="282"/>
      <c r="I378" s="321"/>
      <c r="J378" s="321"/>
      <c r="K378" s="321"/>
      <c r="L378" s="321"/>
      <c r="M378" s="321"/>
      <c r="N378" s="321"/>
      <c r="O378" s="321"/>
      <c r="P378" s="321"/>
      <c r="Q378" s="321"/>
      <c r="R378" s="321"/>
      <c r="S378" s="321"/>
      <c r="T378" s="321"/>
      <c r="U378" s="282"/>
      <c r="V378" s="322"/>
      <c r="W378" s="323"/>
      <c r="X378" s="323" t="str">
        <f t="shared" si="18"/>
        <v/>
      </c>
      <c r="Y378" s="323">
        <f t="shared" si="19"/>
        <v>51</v>
      </c>
      <c r="Z378" s="323" t="str">
        <f t="shared" si="20"/>
        <v/>
      </c>
      <c r="AA378" s="323"/>
      <c r="AB378" s="323" t="s">
        <v>2417</v>
      </c>
      <c r="AC378" s="323"/>
      <c r="AD378" s="323" t="s">
        <v>1299</v>
      </c>
      <c r="AE378" s="176"/>
      <c r="AF378" s="699"/>
      <c r="AG378" s="699"/>
      <c r="AH378" s="465"/>
      <c r="AI378" s="465"/>
      <c r="AJ378" s="465"/>
      <c r="AK378" s="465"/>
      <c r="AL378" s="465"/>
      <c r="AM378" s="465"/>
      <c r="AN378" s="465"/>
      <c r="AO378" s="465"/>
      <c r="AP378" s="465"/>
    </row>
    <row r="379" spans="1:42" ht="53.5" customHeight="1" x14ac:dyDescent="0.35">
      <c r="A379" s="276">
        <v>3</v>
      </c>
      <c r="B379" s="277" t="str">
        <f>IFERROR(VLOOKUP(A379,'Coverage Indicators-Section D'!$A$10:$Y$42,25,FALSE),"")</f>
        <v/>
      </c>
      <c r="C379" s="319" t="str">
        <f t="array" ref="C379">IFERROR(IF(INDEX('Disaggregation Records'!$E$155:$E$385,MATCH(RIGHT(Z379,255),RIGHT('Disaggregation Records'!$D$155:$D$385,255),0))=0,"",INDEX('Disaggregation Records'!$E$155:$E$385,MATCH(RIGHT(Z379,255),RIGHT('Disaggregation Records'!$D$155:$D$385,255),0))),"")</f>
        <v/>
      </c>
      <c r="D379" s="319" t="str">
        <f t="array" ref="D379">IFERROR(IF(INDEX('Disaggregation Records'!$F$155:$F$385,MATCH(RIGHT(Z379,255),RIGHT('Disaggregation Records'!$D$155:$D$385,255),0))=0,"",INDEX('Disaggregation Records'!$F$155:$F$385,MATCH(RIGHT(Z379,255),RIGHT('Disaggregation Records'!$D$155:$D$385,255),0))),"")</f>
        <v/>
      </c>
      <c r="E379" s="320"/>
      <c r="F379" s="280"/>
      <c r="G379" s="281"/>
      <c r="H379" s="282"/>
      <c r="I379" s="321"/>
      <c r="J379" s="321"/>
      <c r="K379" s="321"/>
      <c r="L379" s="321"/>
      <c r="M379" s="321"/>
      <c r="N379" s="321"/>
      <c r="O379" s="321"/>
      <c r="P379" s="321"/>
      <c r="Q379" s="321"/>
      <c r="R379" s="321"/>
      <c r="S379" s="321"/>
      <c r="T379" s="321"/>
      <c r="U379" s="282"/>
      <c r="V379" s="322"/>
      <c r="W379" s="323"/>
      <c r="X379" s="323" t="str">
        <f t="shared" si="18"/>
        <v/>
      </c>
      <c r="Y379" s="323">
        <f t="shared" si="19"/>
        <v>52</v>
      </c>
      <c r="Z379" s="323" t="str">
        <f t="shared" si="20"/>
        <v/>
      </c>
      <c r="AA379" s="323"/>
      <c r="AB379" s="323" t="s">
        <v>2418</v>
      </c>
      <c r="AC379" s="323"/>
      <c r="AD379" s="323" t="s">
        <v>1299</v>
      </c>
      <c r="AE379" s="176"/>
      <c r="AF379" s="699"/>
      <c r="AG379" s="699"/>
      <c r="AH379" s="465"/>
      <c r="AI379" s="465"/>
      <c r="AJ379" s="465"/>
      <c r="AK379" s="465"/>
      <c r="AL379" s="465"/>
      <c r="AM379" s="465"/>
      <c r="AN379" s="465"/>
      <c r="AO379" s="465"/>
      <c r="AP379" s="465"/>
    </row>
    <row r="380" spans="1:42" ht="53.5" customHeight="1" x14ac:dyDescent="0.35">
      <c r="A380" s="276">
        <v>3</v>
      </c>
      <c r="B380" s="277" t="str">
        <f>IFERROR(VLOOKUP(A380,'Coverage Indicators-Section D'!$A$10:$Y$42,25,FALSE),"")</f>
        <v/>
      </c>
      <c r="C380" s="319" t="str">
        <f t="array" ref="C380">IFERROR(IF(INDEX('Disaggregation Records'!$E$155:$E$385,MATCH(RIGHT(Z380,255),RIGHT('Disaggregation Records'!$D$155:$D$385,255),0))=0,"",INDEX('Disaggregation Records'!$E$155:$E$385,MATCH(RIGHT(Z380,255),RIGHT('Disaggregation Records'!$D$155:$D$385,255),0))),"")</f>
        <v/>
      </c>
      <c r="D380" s="319" t="str">
        <f t="array" ref="D380">IFERROR(IF(INDEX('Disaggregation Records'!$F$155:$F$385,MATCH(RIGHT(Z380,255),RIGHT('Disaggregation Records'!$D$155:$D$385,255),0))=0,"",INDEX('Disaggregation Records'!$F$155:$F$385,MATCH(RIGHT(Z380,255),RIGHT('Disaggregation Records'!$D$155:$D$385,255),0))),"")</f>
        <v/>
      </c>
      <c r="E380" s="320"/>
      <c r="F380" s="280"/>
      <c r="G380" s="281"/>
      <c r="H380" s="282"/>
      <c r="I380" s="321"/>
      <c r="J380" s="321"/>
      <c r="K380" s="321"/>
      <c r="L380" s="321"/>
      <c r="M380" s="321"/>
      <c r="N380" s="321"/>
      <c r="O380" s="321"/>
      <c r="P380" s="321"/>
      <c r="Q380" s="321"/>
      <c r="R380" s="321"/>
      <c r="S380" s="321"/>
      <c r="T380" s="321"/>
      <c r="U380" s="282"/>
      <c r="V380" s="322"/>
      <c r="W380" s="323"/>
      <c r="X380" s="323" t="str">
        <f t="shared" si="18"/>
        <v/>
      </c>
      <c r="Y380" s="323">
        <f t="shared" si="19"/>
        <v>53</v>
      </c>
      <c r="Z380" s="323" t="str">
        <f t="shared" si="20"/>
        <v/>
      </c>
      <c r="AA380" s="323"/>
      <c r="AB380" s="323" t="s">
        <v>2419</v>
      </c>
      <c r="AC380" s="323"/>
      <c r="AD380" s="323" t="s">
        <v>1299</v>
      </c>
      <c r="AE380" s="176"/>
      <c r="AF380" s="699"/>
      <c r="AG380" s="699"/>
      <c r="AH380" s="465"/>
      <c r="AI380" s="465"/>
      <c r="AJ380" s="465"/>
      <c r="AK380" s="465"/>
      <c r="AL380" s="465"/>
      <c r="AM380" s="465"/>
      <c r="AN380" s="465"/>
      <c r="AO380" s="465"/>
      <c r="AP380" s="465"/>
    </row>
    <row r="381" spans="1:42" ht="53.5" customHeight="1" x14ac:dyDescent="0.35">
      <c r="A381" s="276">
        <v>3</v>
      </c>
      <c r="B381" s="277" t="str">
        <f>IFERROR(VLOOKUP(A381,'Coverage Indicators-Section D'!$A$10:$Y$42,25,FALSE),"")</f>
        <v/>
      </c>
      <c r="C381" s="319" t="str">
        <f t="array" ref="C381">IFERROR(IF(INDEX('Disaggregation Records'!$E$155:$E$385,MATCH(RIGHT(Z381,255),RIGHT('Disaggregation Records'!$D$155:$D$385,255),0))=0,"",INDEX('Disaggregation Records'!$E$155:$E$385,MATCH(RIGHT(Z381,255),RIGHT('Disaggregation Records'!$D$155:$D$385,255),0))),"")</f>
        <v/>
      </c>
      <c r="D381" s="319" t="str">
        <f t="array" ref="D381">IFERROR(IF(INDEX('Disaggregation Records'!$F$155:$F$385,MATCH(RIGHT(Z381,255),RIGHT('Disaggregation Records'!$D$155:$D$385,255),0))=0,"",INDEX('Disaggregation Records'!$F$155:$F$385,MATCH(RIGHT(Z381,255),RIGHT('Disaggregation Records'!$D$155:$D$385,255),0))),"")</f>
        <v/>
      </c>
      <c r="E381" s="320"/>
      <c r="F381" s="280"/>
      <c r="G381" s="281"/>
      <c r="H381" s="282"/>
      <c r="I381" s="321"/>
      <c r="J381" s="321"/>
      <c r="K381" s="321"/>
      <c r="L381" s="321"/>
      <c r="M381" s="321"/>
      <c r="N381" s="321"/>
      <c r="O381" s="321"/>
      <c r="P381" s="321"/>
      <c r="Q381" s="321"/>
      <c r="R381" s="321"/>
      <c r="S381" s="321"/>
      <c r="T381" s="321"/>
      <c r="U381" s="282"/>
      <c r="V381" s="322"/>
      <c r="W381" s="323"/>
      <c r="X381" s="323" t="str">
        <f t="shared" si="18"/>
        <v/>
      </c>
      <c r="Y381" s="323">
        <f t="shared" si="19"/>
        <v>54</v>
      </c>
      <c r="Z381" s="323" t="str">
        <f t="shared" si="20"/>
        <v/>
      </c>
      <c r="AA381" s="323"/>
      <c r="AB381" s="323" t="s">
        <v>2420</v>
      </c>
      <c r="AC381" s="323"/>
      <c r="AD381" s="323" t="s">
        <v>1299</v>
      </c>
      <c r="AE381" s="176"/>
      <c r="AF381" s="699"/>
      <c r="AG381" s="699"/>
      <c r="AH381" s="465"/>
      <c r="AI381" s="465"/>
      <c r="AJ381" s="465"/>
      <c r="AK381" s="465"/>
      <c r="AL381" s="465"/>
      <c r="AM381" s="465"/>
      <c r="AN381" s="465"/>
      <c r="AO381" s="465"/>
      <c r="AP381" s="465"/>
    </row>
    <row r="382" spans="1:42" ht="53.5" customHeight="1" x14ac:dyDescent="0.35">
      <c r="A382" s="276">
        <v>3</v>
      </c>
      <c r="B382" s="277" t="str">
        <f>IFERROR(VLOOKUP(A382,'Coverage Indicators-Section D'!$A$10:$Y$42,25,FALSE),"")</f>
        <v/>
      </c>
      <c r="C382" s="319" t="str">
        <f t="array" ref="C382">IFERROR(IF(INDEX('Disaggregation Records'!$E$155:$E$385,MATCH(RIGHT(Z382,255),RIGHT('Disaggregation Records'!$D$155:$D$385,255),0))=0,"",INDEX('Disaggregation Records'!$E$155:$E$385,MATCH(RIGHT(Z382,255),RIGHT('Disaggregation Records'!$D$155:$D$385,255),0))),"")</f>
        <v/>
      </c>
      <c r="D382" s="319" t="str">
        <f t="array" ref="D382">IFERROR(IF(INDEX('Disaggregation Records'!$F$155:$F$385,MATCH(RIGHT(Z382,255),RIGHT('Disaggregation Records'!$D$155:$D$385,255),0))=0,"",INDEX('Disaggregation Records'!$F$155:$F$385,MATCH(RIGHT(Z382,255),RIGHT('Disaggregation Records'!$D$155:$D$385,255),0))),"")</f>
        <v/>
      </c>
      <c r="E382" s="320"/>
      <c r="F382" s="280"/>
      <c r="G382" s="281"/>
      <c r="H382" s="282"/>
      <c r="I382" s="321"/>
      <c r="J382" s="321"/>
      <c r="K382" s="321"/>
      <c r="L382" s="321"/>
      <c r="M382" s="321"/>
      <c r="N382" s="321"/>
      <c r="O382" s="321"/>
      <c r="P382" s="321"/>
      <c r="Q382" s="321"/>
      <c r="R382" s="321"/>
      <c r="S382" s="321"/>
      <c r="T382" s="321"/>
      <c r="U382" s="282"/>
      <c r="V382" s="322"/>
      <c r="W382" s="323"/>
      <c r="X382" s="323" t="str">
        <f t="shared" si="18"/>
        <v/>
      </c>
      <c r="Y382" s="323">
        <f t="shared" si="19"/>
        <v>55</v>
      </c>
      <c r="Z382" s="323" t="str">
        <f t="shared" si="20"/>
        <v/>
      </c>
      <c r="AA382" s="323"/>
      <c r="AB382" s="323" t="s">
        <v>2421</v>
      </c>
      <c r="AC382" s="323"/>
      <c r="AD382" s="323" t="s">
        <v>1299</v>
      </c>
      <c r="AE382" s="176"/>
      <c r="AF382" s="699"/>
      <c r="AG382" s="699"/>
      <c r="AH382" s="465"/>
      <c r="AI382" s="465"/>
      <c r="AJ382" s="465"/>
      <c r="AK382" s="465"/>
      <c r="AL382" s="465"/>
      <c r="AM382" s="465"/>
      <c r="AN382" s="465"/>
      <c r="AO382" s="465"/>
      <c r="AP382" s="465"/>
    </row>
    <row r="383" spans="1:42" ht="53.5" customHeight="1" x14ac:dyDescent="0.35">
      <c r="A383" s="276">
        <v>3</v>
      </c>
      <c r="B383" s="277" t="str">
        <f>IFERROR(VLOOKUP(A383,'Coverage Indicators-Section D'!$A$10:$Y$42,25,FALSE),"")</f>
        <v/>
      </c>
      <c r="C383" s="319" t="str">
        <f t="array" ref="C383">IFERROR(IF(INDEX('Disaggregation Records'!$E$155:$E$385,MATCH(RIGHT(Z383,255),RIGHT('Disaggregation Records'!$D$155:$D$385,255),0))=0,"",INDEX('Disaggregation Records'!$E$155:$E$385,MATCH(RIGHT(Z383,255),RIGHT('Disaggregation Records'!$D$155:$D$385,255),0))),"")</f>
        <v/>
      </c>
      <c r="D383" s="319" t="str">
        <f t="array" ref="D383">IFERROR(IF(INDEX('Disaggregation Records'!$F$155:$F$385,MATCH(RIGHT(Z383,255),RIGHT('Disaggregation Records'!$D$155:$D$385,255),0))=0,"",INDEX('Disaggregation Records'!$F$155:$F$385,MATCH(RIGHT(Z383,255),RIGHT('Disaggregation Records'!$D$155:$D$385,255),0))),"")</f>
        <v/>
      </c>
      <c r="E383" s="320"/>
      <c r="F383" s="280"/>
      <c r="G383" s="281"/>
      <c r="H383" s="282"/>
      <c r="I383" s="321"/>
      <c r="J383" s="321"/>
      <c r="K383" s="321"/>
      <c r="L383" s="321"/>
      <c r="M383" s="321"/>
      <c r="N383" s="321"/>
      <c r="O383" s="321"/>
      <c r="P383" s="321"/>
      <c r="Q383" s="321"/>
      <c r="R383" s="321"/>
      <c r="S383" s="321"/>
      <c r="T383" s="321"/>
      <c r="U383" s="282"/>
      <c r="V383" s="322"/>
      <c r="W383" s="323"/>
      <c r="X383" s="323" t="str">
        <f t="shared" si="18"/>
        <v/>
      </c>
      <c r="Y383" s="323">
        <f t="shared" si="19"/>
        <v>56</v>
      </c>
      <c r="Z383" s="323" t="str">
        <f t="shared" si="20"/>
        <v/>
      </c>
      <c r="AA383" s="323"/>
      <c r="AB383" s="323" t="s">
        <v>2422</v>
      </c>
      <c r="AC383" s="323"/>
      <c r="AD383" s="323" t="s">
        <v>1299</v>
      </c>
      <c r="AE383" s="176"/>
      <c r="AF383" s="699"/>
      <c r="AG383" s="699"/>
      <c r="AH383" s="465"/>
      <c r="AI383" s="465"/>
      <c r="AJ383" s="465"/>
      <c r="AK383" s="465"/>
      <c r="AL383" s="465"/>
      <c r="AM383" s="465"/>
      <c r="AN383" s="465"/>
      <c r="AO383" s="465"/>
      <c r="AP383" s="465"/>
    </row>
    <row r="384" spans="1:42" ht="53.5" customHeight="1" x14ac:dyDescent="0.35">
      <c r="A384" s="276">
        <v>3</v>
      </c>
      <c r="B384" s="277" t="str">
        <f>IFERROR(VLOOKUP(A384,'Coverage Indicators-Section D'!$A$10:$Y$42,25,FALSE),"")</f>
        <v/>
      </c>
      <c r="C384" s="319" t="str">
        <f t="array" ref="C384">IFERROR(IF(INDEX('Disaggregation Records'!$E$155:$E$385,MATCH(RIGHT(Z384,255),RIGHT('Disaggregation Records'!$D$155:$D$385,255),0))=0,"",INDEX('Disaggregation Records'!$E$155:$E$385,MATCH(RIGHT(Z384,255),RIGHT('Disaggregation Records'!$D$155:$D$385,255),0))),"")</f>
        <v/>
      </c>
      <c r="D384" s="319" t="str">
        <f t="array" ref="D384">IFERROR(IF(INDEX('Disaggregation Records'!$F$155:$F$385,MATCH(RIGHT(Z384,255),RIGHT('Disaggregation Records'!$D$155:$D$385,255),0))=0,"",INDEX('Disaggregation Records'!$F$155:$F$385,MATCH(RIGHT(Z384,255),RIGHT('Disaggregation Records'!$D$155:$D$385,255),0))),"")</f>
        <v/>
      </c>
      <c r="E384" s="320"/>
      <c r="F384" s="280"/>
      <c r="G384" s="281"/>
      <c r="H384" s="282"/>
      <c r="I384" s="321"/>
      <c r="J384" s="321"/>
      <c r="K384" s="321"/>
      <c r="L384" s="321"/>
      <c r="M384" s="321"/>
      <c r="N384" s="321"/>
      <c r="O384" s="321"/>
      <c r="P384" s="321"/>
      <c r="Q384" s="321"/>
      <c r="R384" s="321"/>
      <c r="S384" s="321"/>
      <c r="T384" s="321"/>
      <c r="U384" s="282"/>
      <c r="V384" s="322"/>
      <c r="W384" s="323"/>
      <c r="X384" s="323" t="str">
        <f t="shared" si="18"/>
        <v/>
      </c>
      <c r="Y384" s="323">
        <f t="shared" si="19"/>
        <v>57</v>
      </c>
      <c r="Z384" s="323" t="str">
        <f t="shared" si="20"/>
        <v/>
      </c>
      <c r="AA384" s="323"/>
      <c r="AB384" s="323" t="s">
        <v>2423</v>
      </c>
      <c r="AC384" s="323"/>
      <c r="AD384" s="323" t="s">
        <v>1299</v>
      </c>
      <c r="AE384" s="176"/>
      <c r="AF384" s="699"/>
      <c r="AG384" s="699"/>
      <c r="AH384" s="465"/>
      <c r="AI384" s="465"/>
      <c r="AJ384" s="465"/>
      <c r="AK384" s="465"/>
      <c r="AL384" s="465"/>
      <c r="AM384" s="465"/>
      <c r="AN384" s="465"/>
      <c r="AO384" s="465"/>
      <c r="AP384" s="465"/>
    </row>
    <row r="385" spans="1:42" ht="53.5" customHeight="1" x14ac:dyDescent="0.35">
      <c r="A385" s="276">
        <v>3</v>
      </c>
      <c r="B385" s="277" t="str">
        <f>IFERROR(VLOOKUP(A385,'Coverage Indicators-Section D'!$A$10:$Y$42,25,FALSE),"")</f>
        <v/>
      </c>
      <c r="C385" s="319" t="str">
        <f t="array" ref="C385">IFERROR(IF(INDEX('Disaggregation Records'!$E$155:$E$385,MATCH(RIGHT(Z385,255),RIGHT('Disaggregation Records'!$D$155:$D$385,255),0))=0,"",INDEX('Disaggregation Records'!$E$155:$E$385,MATCH(RIGHT(Z385,255),RIGHT('Disaggregation Records'!$D$155:$D$385,255),0))),"")</f>
        <v/>
      </c>
      <c r="D385" s="319" t="str">
        <f t="array" ref="D385">IFERROR(IF(INDEX('Disaggregation Records'!$F$155:$F$385,MATCH(RIGHT(Z385,255),RIGHT('Disaggregation Records'!$D$155:$D$385,255),0))=0,"",INDEX('Disaggregation Records'!$F$155:$F$385,MATCH(RIGHT(Z385,255),RIGHT('Disaggregation Records'!$D$155:$D$385,255),0))),"")</f>
        <v/>
      </c>
      <c r="E385" s="320"/>
      <c r="F385" s="280"/>
      <c r="G385" s="281"/>
      <c r="H385" s="282"/>
      <c r="I385" s="321"/>
      <c r="J385" s="321"/>
      <c r="K385" s="321"/>
      <c r="L385" s="321"/>
      <c r="M385" s="321"/>
      <c r="N385" s="321"/>
      <c r="O385" s="321"/>
      <c r="P385" s="321"/>
      <c r="Q385" s="321"/>
      <c r="R385" s="321"/>
      <c r="S385" s="321"/>
      <c r="T385" s="321"/>
      <c r="U385" s="282"/>
      <c r="V385" s="322"/>
      <c r="W385" s="323"/>
      <c r="X385" s="323" t="str">
        <f t="shared" si="18"/>
        <v/>
      </c>
      <c r="Y385" s="323">
        <f t="shared" si="19"/>
        <v>58</v>
      </c>
      <c r="Z385" s="323" t="str">
        <f t="shared" si="20"/>
        <v/>
      </c>
      <c r="AA385" s="323"/>
      <c r="AB385" s="323" t="s">
        <v>2424</v>
      </c>
      <c r="AC385" s="323"/>
      <c r="AD385" s="323" t="s">
        <v>1299</v>
      </c>
      <c r="AE385" s="176"/>
      <c r="AF385" s="699"/>
      <c r="AG385" s="699"/>
      <c r="AH385" s="465"/>
      <c r="AI385" s="465"/>
      <c r="AJ385" s="465"/>
      <c r="AK385" s="465"/>
      <c r="AL385" s="465"/>
      <c r="AM385" s="465"/>
      <c r="AN385" s="465"/>
      <c r="AO385" s="465"/>
      <c r="AP385" s="465"/>
    </row>
    <row r="386" spans="1:42" ht="53.5" customHeight="1" x14ac:dyDescent="0.35">
      <c r="A386" s="276">
        <v>3</v>
      </c>
      <c r="B386" s="277" t="str">
        <f>IFERROR(VLOOKUP(A386,'Coverage Indicators-Section D'!$A$10:$Y$42,25,FALSE),"")</f>
        <v/>
      </c>
      <c r="C386" s="319" t="str">
        <f t="array" ref="C386">IFERROR(IF(INDEX('Disaggregation Records'!$E$155:$E$385,MATCH(RIGHT(Z386,255),RIGHT('Disaggregation Records'!$D$155:$D$385,255),0))=0,"",INDEX('Disaggregation Records'!$E$155:$E$385,MATCH(RIGHT(Z386,255),RIGHT('Disaggregation Records'!$D$155:$D$385,255),0))),"")</f>
        <v/>
      </c>
      <c r="D386" s="319" t="str">
        <f t="array" ref="D386">IFERROR(IF(INDEX('Disaggregation Records'!$F$155:$F$385,MATCH(RIGHT(Z386,255),RIGHT('Disaggregation Records'!$D$155:$D$385,255),0))=0,"",INDEX('Disaggregation Records'!$F$155:$F$385,MATCH(RIGHT(Z386,255),RIGHT('Disaggregation Records'!$D$155:$D$385,255),0))),"")</f>
        <v/>
      </c>
      <c r="E386" s="320"/>
      <c r="F386" s="280"/>
      <c r="G386" s="281"/>
      <c r="H386" s="282"/>
      <c r="I386" s="321"/>
      <c r="J386" s="321"/>
      <c r="K386" s="321"/>
      <c r="L386" s="321"/>
      <c r="M386" s="321"/>
      <c r="N386" s="321"/>
      <c r="O386" s="321"/>
      <c r="P386" s="321"/>
      <c r="Q386" s="321"/>
      <c r="R386" s="321"/>
      <c r="S386" s="321"/>
      <c r="T386" s="321"/>
      <c r="U386" s="282"/>
      <c r="V386" s="322"/>
      <c r="W386" s="323"/>
      <c r="X386" s="323" t="str">
        <f t="shared" si="18"/>
        <v/>
      </c>
      <c r="Y386" s="323">
        <f t="shared" si="19"/>
        <v>59</v>
      </c>
      <c r="Z386" s="323" t="str">
        <f t="shared" si="20"/>
        <v/>
      </c>
      <c r="AA386" s="323"/>
      <c r="AB386" s="323" t="s">
        <v>2425</v>
      </c>
      <c r="AC386" s="323"/>
      <c r="AD386" s="323" t="s">
        <v>1299</v>
      </c>
      <c r="AE386" s="176"/>
      <c r="AF386" s="699"/>
      <c r="AG386" s="699"/>
      <c r="AH386" s="465"/>
      <c r="AI386" s="465"/>
      <c r="AJ386" s="465"/>
      <c r="AK386" s="465"/>
      <c r="AL386" s="465"/>
      <c r="AM386" s="465"/>
      <c r="AN386" s="465"/>
      <c r="AO386" s="465"/>
      <c r="AP386" s="465"/>
    </row>
    <row r="387" spans="1:42" ht="53.5" customHeight="1" x14ac:dyDescent="0.35">
      <c r="A387" s="276">
        <v>3</v>
      </c>
      <c r="B387" s="277" t="str">
        <f>IFERROR(VLOOKUP(A387,'Coverage Indicators-Section D'!$A$10:$Y$42,25,FALSE),"")</f>
        <v/>
      </c>
      <c r="C387" s="319" t="str">
        <f t="array" ref="C387">IFERROR(IF(INDEX('Disaggregation Records'!$E$155:$E$385,MATCH(RIGHT(Z387,255),RIGHT('Disaggregation Records'!$D$155:$D$385,255),0))=0,"",INDEX('Disaggregation Records'!$E$155:$E$385,MATCH(RIGHT(Z387,255),RIGHT('Disaggregation Records'!$D$155:$D$385,255),0))),"")</f>
        <v/>
      </c>
      <c r="D387" s="319" t="str">
        <f t="array" ref="D387">IFERROR(IF(INDEX('Disaggregation Records'!$F$155:$F$385,MATCH(RIGHT(Z387,255),RIGHT('Disaggregation Records'!$D$155:$D$385,255),0))=0,"",INDEX('Disaggregation Records'!$F$155:$F$385,MATCH(RIGHT(Z387,255),RIGHT('Disaggregation Records'!$D$155:$D$385,255),0))),"")</f>
        <v/>
      </c>
      <c r="E387" s="320"/>
      <c r="F387" s="280"/>
      <c r="G387" s="281"/>
      <c r="H387" s="282"/>
      <c r="I387" s="321"/>
      <c r="J387" s="321"/>
      <c r="K387" s="321"/>
      <c r="L387" s="321"/>
      <c r="M387" s="321"/>
      <c r="N387" s="321"/>
      <c r="O387" s="321"/>
      <c r="P387" s="321"/>
      <c r="Q387" s="321"/>
      <c r="R387" s="321"/>
      <c r="S387" s="321"/>
      <c r="T387" s="321"/>
      <c r="U387" s="282"/>
      <c r="V387" s="322"/>
      <c r="W387" s="323"/>
      <c r="X387" s="323" t="str">
        <f t="shared" si="18"/>
        <v/>
      </c>
      <c r="Y387" s="323">
        <f t="shared" si="19"/>
        <v>60</v>
      </c>
      <c r="Z387" s="323" t="str">
        <f t="shared" si="20"/>
        <v/>
      </c>
      <c r="AA387" s="323"/>
      <c r="AB387" s="323" t="s">
        <v>2426</v>
      </c>
      <c r="AC387" s="323"/>
      <c r="AD387" s="323" t="s">
        <v>1299</v>
      </c>
      <c r="AE387" s="176"/>
      <c r="AF387" s="699"/>
      <c r="AG387" s="699"/>
      <c r="AH387" s="465"/>
      <c r="AI387" s="465"/>
      <c r="AJ387" s="465"/>
      <c r="AK387" s="465"/>
      <c r="AL387" s="465"/>
      <c r="AM387" s="465"/>
      <c r="AN387" s="465"/>
      <c r="AO387" s="465"/>
      <c r="AP387" s="465"/>
    </row>
    <row r="388" spans="1:42" ht="53.5" customHeight="1" x14ac:dyDescent="0.35">
      <c r="A388" s="276">
        <v>4</v>
      </c>
      <c r="B388" s="277" t="str">
        <f>IFERROR(VLOOKUP(A388,'Coverage Indicators-Section D'!$A$10:$Y$42,25,FALSE),"")</f>
        <v/>
      </c>
      <c r="C388" s="319" t="str">
        <f t="array" ref="C388">IFERROR(IF(INDEX('Disaggregation Records'!$E$155:$E$385,MATCH(RIGHT(Z388,255),RIGHT('Disaggregation Records'!$D$155:$D$385,255),0))=0,"",INDEX('Disaggregation Records'!$E$155:$E$385,MATCH(RIGHT(Z388,255),RIGHT('Disaggregation Records'!$D$155:$D$385,255),0))),"")</f>
        <v/>
      </c>
      <c r="D388" s="319" t="str">
        <f t="array" ref="D388">IFERROR(IF(INDEX('Disaggregation Records'!$F$155:$F$385,MATCH(RIGHT(Z388,255),RIGHT('Disaggregation Records'!$D$155:$D$385,255),0))=0,"",INDEX('Disaggregation Records'!$F$155:$F$385,MATCH(RIGHT(Z388,255),RIGHT('Disaggregation Records'!$D$155:$D$385,255),0))),"")</f>
        <v/>
      </c>
      <c r="E388" s="320"/>
      <c r="F388" s="280"/>
      <c r="G388" s="281"/>
      <c r="H388" s="282"/>
      <c r="I388" s="321"/>
      <c r="J388" s="321"/>
      <c r="K388" s="321"/>
      <c r="L388" s="321"/>
      <c r="M388" s="321"/>
      <c r="N388" s="321"/>
      <c r="O388" s="321"/>
      <c r="P388" s="321"/>
      <c r="Q388" s="321"/>
      <c r="R388" s="321"/>
      <c r="S388" s="321"/>
      <c r="T388" s="321"/>
      <c r="U388" s="282"/>
      <c r="V388" s="322"/>
      <c r="W388" s="323"/>
      <c r="X388" s="323" t="str">
        <f t="shared" si="18"/>
        <v/>
      </c>
      <c r="Y388" s="323">
        <f t="shared" si="19"/>
        <v>61</v>
      </c>
      <c r="Z388" s="323" t="str">
        <f t="shared" si="20"/>
        <v/>
      </c>
      <c r="AA388" s="323"/>
      <c r="AB388" s="323" t="s">
        <v>2427</v>
      </c>
      <c r="AC388" s="323"/>
      <c r="AD388" s="323" t="s">
        <v>1300</v>
      </c>
      <c r="AE388" s="176"/>
      <c r="AF388" s="699"/>
      <c r="AG388" s="699"/>
      <c r="AH388" s="465"/>
      <c r="AI388" s="465"/>
      <c r="AJ388" s="465"/>
      <c r="AK388" s="465"/>
      <c r="AL388" s="465"/>
      <c r="AM388" s="465"/>
      <c r="AN388" s="465"/>
      <c r="AO388" s="465"/>
      <c r="AP388" s="465"/>
    </row>
    <row r="389" spans="1:42" ht="53.5" customHeight="1" x14ac:dyDescent="0.35">
      <c r="A389" s="276">
        <v>4</v>
      </c>
      <c r="B389" s="277" t="str">
        <f>IFERROR(VLOOKUP(A389,'Coverage Indicators-Section D'!$A$10:$Y$42,25,FALSE),"")</f>
        <v/>
      </c>
      <c r="C389" s="319" t="str">
        <f t="array" ref="C389">IFERROR(IF(INDEX('Disaggregation Records'!$E$155:$E$385,MATCH(RIGHT(Z389,255),RIGHT('Disaggregation Records'!$D$155:$D$385,255),0))=0,"",INDEX('Disaggregation Records'!$E$155:$E$385,MATCH(RIGHT(Z389,255),RIGHT('Disaggregation Records'!$D$155:$D$385,255),0))),"")</f>
        <v/>
      </c>
      <c r="D389" s="319" t="str">
        <f t="array" ref="D389">IFERROR(IF(INDEX('Disaggregation Records'!$F$155:$F$385,MATCH(RIGHT(Z389,255),RIGHT('Disaggregation Records'!$D$155:$D$385,255),0))=0,"",INDEX('Disaggregation Records'!$F$155:$F$385,MATCH(RIGHT(Z389,255),RIGHT('Disaggregation Records'!$D$155:$D$385,255),0))),"")</f>
        <v/>
      </c>
      <c r="E389" s="320"/>
      <c r="F389" s="280"/>
      <c r="G389" s="281"/>
      <c r="H389" s="282"/>
      <c r="I389" s="321"/>
      <c r="J389" s="321"/>
      <c r="K389" s="321"/>
      <c r="L389" s="321"/>
      <c r="M389" s="321"/>
      <c r="N389" s="321"/>
      <c r="O389" s="321"/>
      <c r="P389" s="321"/>
      <c r="Q389" s="321"/>
      <c r="R389" s="321"/>
      <c r="S389" s="321"/>
      <c r="T389" s="321"/>
      <c r="U389" s="282"/>
      <c r="V389" s="322"/>
      <c r="W389" s="323"/>
      <c r="X389" s="323" t="str">
        <f t="shared" si="18"/>
        <v/>
      </c>
      <c r="Y389" s="323">
        <f t="shared" si="19"/>
        <v>62</v>
      </c>
      <c r="Z389" s="323" t="str">
        <f t="shared" si="20"/>
        <v/>
      </c>
      <c r="AA389" s="323"/>
      <c r="AB389" s="323" t="s">
        <v>2428</v>
      </c>
      <c r="AC389" s="323"/>
      <c r="AD389" s="323" t="s">
        <v>1300</v>
      </c>
      <c r="AE389" s="176"/>
      <c r="AF389" s="699"/>
      <c r="AG389" s="699"/>
      <c r="AH389" s="465"/>
      <c r="AI389" s="465"/>
      <c r="AJ389" s="465"/>
      <c r="AK389" s="465"/>
      <c r="AL389" s="465"/>
      <c r="AM389" s="465"/>
      <c r="AN389" s="465"/>
      <c r="AO389" s="465"/>
      <c r="AP389" s="465"/>
    </row>
    <row r="390" spans="1:42" ht="53.5" customHeight="1" x14ac:dyDescent="0.35">
      <c r="A390" s="276">
        <v>4</v>
      </c>
      <c r="B390" s="277" t="str">
        <f>IFERROR(VLOOKUP(A390,'Coverage Indicators-Section D'!$A$10:$Y$42,25,FALSE),"")</f>
        <v/>
      </c>
      <c r="C390" s="319" t="str">
        <f t="array" ref="C390">IFERROR(IF(INDEX('Disaggregation Records'!$E$155:$E$385,MATCH(RIGHT(Z390,255),RIGHT('Disaggregation Records'!$D$155:$D$385,255),0))=0,"",INDEX('Disaggregation Records'!$E$155:$E$385,MATCH(RIGHT(Z390,255),RIGHT('Disaggregation Records'!$D$155:$D$385,255),0))),"")</f>
        <v/>
      </c>
      <c r="D390" s="319" t="str">
        <f t="array" ref="D390">IFERROR(IF(INDEX('Disaggregation Records'!$F$155:$F$385,MATCH(RIGHT(Z390,255),RIGHT('Disaggregation Records'!$D$155:$D$385,255),0))=0,"",INDEX('Disaggregation Records'!$F$155:$F$385,MATCH(RIGHT(Z390,255),RIGHT('Disaggregation Records'!$D$155:$D$385,255),0))),"")</f>
        <v/>
      </c>
      <c r="E390" s="320"/>
      <c r="F390" s="280"/>
      <c r="G390" s="281"/>
      <c r="H390" s="282"/>
      <c r="I390" s="321"/>
      <c r="J390" s="321"/>
      <c r="K390" s="321"/>
      <c r="L390" s="321"/>
      <c r="M390" s="321"/>
      <c r="N390" s="321"/>
      <c r="O390" s="321"/>
      <c r="P390" s="321"/>
      <c r="Q390" s="321"/>
      <c r="R390" s="321"/>
      <c r="S390" s="321"/>
      <c r="T390" s="321"/>
      <c r="U390" s="282"/>
      <c r="V390" s="322"/>
      <c r="W390" s="323"/>
      <c r="X390" s="323" t="str">
        <f t="shared" si="18"/>
        <v/>
      </c>
      <c r="Y390" s="323">
        <f t="shared" si="19"/>
        <v>63</v>
      </c>
      <c r="Z390" s="323" t="str">
        <f t="shared" si="20"/>
        <v/>
      </c>
      <c r="AA390" s="323"/>
      <c r="AB390" s="323" t="s">
        <v>2429</v>
      </c>
      <c r="AC390" s="323"/>
      <c r="AD390" s="323" t="s">
        <v>1300</v>
      </c>
      <c r="AE390" s="176"/>
      <c r="AF390" s="699"/>
      <c r="AG390" s="699"/>
      <c r="AH390" s="465"/>
      <c r="AI390" s="465"/>
      <c r="AJ390" s="465"/>
      <c r="AK390" s="465"/>
      <c r="AL390" s="465"/>
      <c r="AM390" s="465"/>
      <c r="AN390" s="465"/>
      <c r="AO390" s="465"/>
      <c r="AP390" s="465"/>
    </row>
    <row r="391" spans="1:42" ht="53.5" customHeight="1" x14ac:dyDescent="0.35">
      <c r="A391" s="276">
        <v>4</v>
      </c>
      <c r="B391" s="277" t="str">
        <f>IFERROR(VLOOKUP(A391,'Coverage Indicators-Section D'!$A$10:$Y$42,25,FALSE),"")</f>
        <v/>
      </c>
      <c r="C391" s="319" t="str">
        <f t="array" ref="C391">IFERROR(IF(INDEX('Disaggregation Records'!$E$155:$E$385,MATCH(RIGHT(Z391,255),RIGHT('Disaggregation Records'!$D$155:$D$385,255),0))=0,"",INDEX('Disaggregation Records'!$E$155:$E$385,MATCH(RIGHT(Z391,255),RIGHT('Disaggregation Records'!$D$155:$D$385,255),0))),"")</f>
        <v/>
      </c>
      <c r="D391" s="319" t="str">
        <f t="array" ref="D391">IFERROR(IF(INDEX('Disaggregation Records'!$F$155:$F$385,MATCH(RIGHT(Z391,255),RIGHT('Disaggregation Records'!$D$155:$D$385,255),0))=0,"",INDEX('Disaggregation Records'!$F$155:$F$385,MATCH(RIGHT(Z391,255),RIGHT('Disaggregation Records'!$D$155:$D$385,255),0))),"")</f>
        <v/>
      </c>
      <c r="E391" s="320"/>
      <c r="F391" s="280"/>
      <c r="G391" s="281"/>
      <c r="H391" s="282"/>
      <c r="I391" s="321"/>
      <c r="J391" s="321"/>
      <c r="K391" s="321"/>
      <c r="L391" s="321"/>
      <c r="M391" s="321"/>
      <c r="N391" s="321"/>
      <c r="O391" s="321"/>
      <c r="P391" s="321"/>
      <c r="Q391" s="321"/>
      <c r="R391" s="321"/>
      <c r="S391" s="321"/>
      <c r="T391" s="321"/>
      <c r="U391" s="282"/>
      <c r="V391" s="322"/>
      <c r="W391" s="323"/>
      <c r="X391" s="323" t="str">
        <f t="shared" si="18"/>
        <v/>
      </c>
      <c r="Y391" s="323">
        <f t="shared" si="19"/>
        <v>64</v>
      </c>
      <c r="Z391" s="323" t="str">
        <f t="shared" si="20"/>
        <v/>
      </c>
      <c r="AA391" s="323"/>
      <c r="AB391" s="323" t="s">
        <v>2430</v>
      </c>
      <c r="AC391" s="323"/>
      <c r="AD391" s="323" t="s">
        <v>1300</v>
      </c>
      <c r="AE391" s="176"/>
      <c r="AF391" s="699"/>
      <c r="AG391" s="699"/>
      <c r="AH391" s="465"/>
      <c r="AI391" s="465"/>
      <c r="AJ391" s="465"/>
      <c r="AK391" s="465"/>
      <c r="AL391" s="465"/>
      <c r="AM391" s="465"/>
      <c r="AN391" s="465"/>
      <c r="AO391" s="465"/>
      <c r="AP391" s="465"/>
    </row>
    <row r="392" spans="1:42" ht="53.5" customHeight="1" x14ac:dyDescent="0.35">
      <c r="A392" s="276">
        <v>4</v>
      </c>
      <c r="B392" s="277" t="str">
        <f>IFERROR(VLOOKUP(A392,'Coverage Indicators-Section D'!$A$10:$Y$42,25,FALSE),"")</f>
        <v/>
      </c>
      <c r="C392" s="319" t="str">
        <f t="array" ref="C392">IFERROR(IF(INDEX('Disaggregation Records'!$E$155:$E$385,MATCH(RIGHT(Z392,255),RIGHT('Disaggregation Records'!$D$155:$D$385,255),0))=0,"",INDEX('Disaggregation Records'!$E$155:$E$385,MATCH(RIGHT(Z392,255),RIGHT('Disaggregation Records'!$D$155:$D$385,255),0))),"")</f>
        <v/>
      </c>
      <c r="D392" s="319" t="str">
        <f t="array" ref="D392">IFERROR(IF(INDEX('Disaggregation Records'!$F$155:$F$385,MATCH(RIGHT(Z392,255),RIGHT('Disaggregation Records'!$D$155:$D$385,255),0))=0,"",INDEX('Disaggregation Records'!$F$155:$F$385,MATCH(RIGHT(Z392,255),RIGHT('Disaggregation Records'!$D$155:$D$385,255),0))),"")</f>
        <v/>
      </c>
      <c r="E392" s="320"/>
      <c r="F392" s="280"/>
      <c r="G392" s="281"/>
      <c r="H392" s="282"/>
      <c r="I392" s="321"/>
      <c r="J392" s="321"/>
      <c r="K392" s="321"/>
      <c r="L392" s="321"/>
      <c r="M392" s="321"/>
      <c r="N392" s="321"/>
      <c r="O392" s="321"/>
      <c r="P392" s="321"/>
      <c r="Q392" s="321"/>
      <c r="R392" s="321"/>
      <c r="S392" s="321"/>
      <c r="T392" s="321"/>
      <c r="U392" s="282"/>
      <c r="V392" s="322"/>
      <c r="W392" s="323"/>
      <c r="X392" s="323" t="str">
        <f t="shared" ref="X392:X455" si="21">IF(B392&lt;&gt;"",B392&amp;C392&amp;D392,"")</f>
        <v/>
      </c>
      <c r="Y392" s="323">
        <f t="shared" ref="Y392:Y455" si="22">IF(B392=B391,Y391+1,0)</f>
        <v>65</v>
      </c>
      <c r="Z392" s="323" t="str">
        <f t="shared" ref="Z392:Z455" si="23">IF(B392&lt;&gt;"",B392&amp;"-"&amp;Y392,"")</f>
        <v/>
      </c>
      <c r="AA392" s="323"/>
      <c r="AB392" s="323" t="s">
        <v>2431</v>
      </c>
      <c r="AC392" s="323"/>
      <c r="AD392" s="323" t="s">
        <v>1300</v>
      </c>
      <c r="AE392" s="176"/>
      <c r="AF392" s="699"/>
      <c r="AG392" s="699"/>
      <c r="AH392" s="465"/>
      <c r="AI392" s="465"/>
      <c r="AJ392" s="465"/>
      <c r="AK392" s="465"/>
      <c r="AL392" s="465"/>
      <c r="AM392" s="465"/>
      <c r="AN392" s="465"/>
      <c r="AO392" s="465"/>
      <c r="AP392" s="465"/>
    </row>
    <row r="393" spans="1:42" ht="53.5" customHeight="1" x14ac:dyDescent="0.35">
      <c r="A393" s="276">
        <v>4</v>
      </c>
      <c r="B393" s="277" t="str">
        <f>IFERROR(VLOOKUP(A393,'Coverage Indicators-Section D'!$A$10:$Y$42,25,FALSE),"")</f>
        <v/>
      </c>
      <c r="C393" s="319" t="str">
        <f t="array" ref="C393">IFERROR(IF(INDEX('Disaggregation Records'!$E$155:$E$385,MATCH(RIGHT(Z393,255),RIGHT('Disaggregation Records'!$D$155:$D$385,255),0))=0,"",INDEX('Disaggregation Records'!$E$155:$E$385,MATCH(RIGHT(Z393,255),RIGHT('Disaggregation Records'!$D$155:$D$385,255),0))),"")</f>
        <v/>
      </c>
      <c r="D393" s="319" t="str">
        <f t="array" ref="D393">IFERROR(IF(INDEX('Disaggregation Records'!$F$155:$F$385,MATCH(RIGHT(Z393,255),RIGHT('Disaggregation Records'!$D$155:$D$385,255),0))=0,"",INDEX('Disaggregation Records'!$F$155:$F$385,MATCH(RIGHT(Z393,255),RIGHT('Disaggregation Records'!$D$155:$D$385,255),0))),"")</f>
        <v/>
      </c>
      <c r="E393" s="320"/>
      <c r="F393" s="280"/>
      <c r="G393" s="281"/>
      <c r="H393" s="282"/>
      <c r="I393" s="321"/>
      <c r="J393" s="321"/>
      <c r="K393" s="321"/>
      <c r="L393" s="321"/>
      <c r="M393" s="321"/>
      <c r="N393" s="321"/>
      <c r="O393" s="321"/>
      <c r="P393" s="321"/>
      <c r="Q393" s="321"/>
      <c r="R393" s="321"/>
      <c r="S393" s="321"/>
      <c r="T393" s="321"/>
      <c r="U393" s="282"/>
      <c r="V393" s="322"/>
      <c r="W393" s="323"/>
      <c r="X393" s="323" t="str">
        <f t="shared" si="21"/>
        <v/>
      </c>
      <c r="Y393" s="323">
        <f t="shared" si="22"/>
        <v>66</v>
      </c>
      <c r="Z393" s="323" t="str">
        <f t="shared" si="23"/>
        <v/>
      </c>
      <c r="AA393" s="323"/>
      <c r="AB393" s="323" t="s">
        <v>2432</v>
      </c>
      <c r="AC393" s="323"/>
      <c r="AD393" s="323" t="s">
        <v>1300</v>
      </c>
      <c r="AE393" s="176"/>
      <c r="AF393" s="699"/>
      <c r="AG393" s="699"/>
      <c r="AH393" s="465"/>
      <c r="AI393" s="465"/>
      <c r="AJ393" s="465"/>
      <c r="AK393" s="465"/>
      <c r="AL393" s="465"/>
      <c r="AM393" s="465"/>
      <c r="AN393" s="465"/>
      <c r="AO393" s="465"/>
      <c r="AP393" s="465"/>
    </row>
    <row r="394" spans="1:42" ht="53.5" customHeight="1" x14ac:dyDescent="0.35">
      <c r="A394" s="276">
        <v>4</v>
      </c>
      <c r="B394" s="277" t="str">
        <f>IFERROR(VLOOKUP(A394,'Coverage Indicators-Section D'!$A$10:$Y$42,25,FALSE),"")</f>
        <v/>
      </c>
      <c r="C394" s="319" t="str">
        <f t="array" ref="C394">IFERROR(IF(INDEX('Disaggregation Records'!$E$155:$E$385,MATCH(RIGHT(Z394,255),RIGHT('Disaggregation Records'!$D$155:$D$385,255),0))=0,"",INDEX('Disaggregation Records'!$E$155:$E$385,MATCH(RIGHT(Z394,255),RIGHT('Disaggregation Records'!$D$155:$D$385,255),0))),"")</f>
        <v/>
      </c>
      <c r="D394" s="319" t="str">
        <f t="array" ref="D394">IFERROR(IF(INDEX('Disaggregation Records'!$F$155:$F$385,MATCH(RIGHT(Z394,255),RIGHT('Disaggregation Records'!$D$155:$D$385,255),0))=0,"",INDEX('Disaggregation Records'!$F$155:$F$385,MATCH(RIGHT(Z394,255),RIGHT('Disaggregation Records'!$D$155:$D$385,255),0))),"")</f>
        <v/>
      </c>
      <c r="E394" s="320"/>
      <c r="F394" s="280"/>
      <c r="G394" s="281"/>
      <c r="H394" s="282"/>
      <c r="I394" s="321"/>
      <c r="J394" s="321"/>
      <c r="K394" s="321"/>
      <c r="L394" s="321"/>
      <c r="M394" s="321"/>
      <c r="N394" s="321"/>
      <c r="O394" s="321"/>
      <c r="P394" s="321"/>
      <c r="Q394" s="321"/>
      <c r="R394" s="321"/>
      <c r="S394" s="321"/>
      <c r="T394" s="321"/>
      <c r="U394" s="282"/>
      <c r="V394" s="322"/>
      <c r="W394" s="323"/>
      <c r="X394" s="323" t="str">
        <f t="shared" si="21"/>
        <v/>
      </c>
      <c r="Y394" s="323">
        <f t="shared" si="22"/>
        <v>67</v>
      </c>
      <c r="Z394" s="323" t="str">
        <f t="shared" si="23"/>
        <v/>
      </c>
      <c r="AA394" s="323"/>
      <c r="AB394" s="323" t="s">
        <v>2433</v>
      </c>
      <c r="AC394" s="323"/>
      <c r="AD394" s="323" t="s">
        <v>1300</v>
      </c>
      <c r="AE394" s="176"/>
      <c r="AF394" s="699"/>
      <c r="AG394" s="699"/>
      <c r="AH394" s="465"/>
      <c r="AI394" s="465"/>
      <c r="AJ394" s="465"/>
      <c r="AK394" s="465"/>
      <c r="AL394" s="465"/>
      <c r="AM394" s="465"/>
      <c r="AN394" s="465"/>
      <c r="AO394" s="465"/>
      <c r="AP394" s="465"/>
    </row>
    <row r="395" spans="1:42" ht="53.5" customHeight="1" x14ac:dyDescent="0.35">
      <c r="A395" s="276">
        <v>4</v>
      </c>
      <c r="B395" s="277" t="str">
        <f>IFERROR(VLOOKUP(A395,'Coverage Indicators-Section D'!$A$10:$Y$42,25,FALSE),"")</f>
        <v/>
      </c>
      <c r="C395" s="319" t="str">
        <f t="array" ref="C395">IFERROR(IF(INDEX('Disaggregation Records'!$E$155:$E$385,MATCH(RIGHT(Z395,255),RIGHT('Disaggregation Records'!$D$155:$D$385,255),0))=0,"",INDEX('Disaggregation Records'!$E$155:$E$385,MATCH(RIGHT(Z395,255),RIGHT('Disaggregation Records'!$D$155:$D$385,255),0))),"")</f>
        <v/>
      </c>
      <c r="D395" s="319" t="str">
        <f t="array" ref="D395">IFERROR(IF(INDEX('Disaggregation Records'!$F$155:$F$385,MATCH(RIGHT(Z395,255),RIGHT('Disaggregation Records'!$D$155:$D$385,255),0))=0,"",INDEX('Disaggregation Records'!$F$155:$F$385,MATCH(RIGHT(Z395,255),RIGHT('Disaggregation Records'!$D$155:$D$385,255),0))),"")</f>
        <v/>
      </c>
      <c r="E395" s="320"/>
      <c r="F395" s="280"/>
      <c r="G395" s="281"/>
      <c r="H395" s="282"/>
      <c r="I395" s="321"/>
      <c r="J395" s="321"/>
      <c r="K395" s="321"/>
      <c r="L395" s="321"/>
      <c r="M395" s="321"/>
      <c r="N395" s="321"/>
      <c r="O395" s="321"/>
      <c r="P395" s="321"/>
      <c r="Q395" s="321"/>
      <c r="R395" s="321"/>
      <c r="S395" s="321"/>
      <c r="T395" s="321"/>
      <c r="U395" s="282"/>
      <c r="V395" s="322"/>
      <c r="W395" s="323"/>
      <c r="X395" s="323" t="str">
        <f t="shared" si="21"/>
        <v/>
      </c>
      <c r="Y395" s="323">
        <f t="shared" si="22"/>
        <v>68</v>
      </c>
      <c r="Z395" s="323" t="str">
        <f t="shared" si="23"/>
        <v/>
      </c>
      <c r="AA395" s="323"/>
      <c r="AB395" s="323" t="s">
        <v>2434</v>
      </c>
      <c r="AC395" s="323"/>
      <c r="AD395" s="323" t="s">
        <v>1300</v>
      </c>
      <c r="AE395" s="176"/>
      <c r="AF395" s="699"/>
      <c r="AG395" s="699"/>
      <c r="AH395" s="465"/>
      <c r="AI395" s="465"/>
      <c r="AJ395" s="465"/>
      <c r="AK395" s="465"/>
      <c r="AL395" s="465"/>
      <c r="AM395" s="465"/>
      <c r="AN395" s="465"/>
      <c r="AO395" s="465"/>
      <c r="AP395" s="465"/>
    </row>
    <row r="396" spans="1:42" ht="53.5" customHeight="1" x14ac:dyDescent="0.35">
      <c r="A396" s="276">
        <v>4</v>
      </c>
      <c r="B396" s="277" t="str">
        <f>IFERROR(VLOOKUP(A396,'Coverage Indicators-Section D'!$A$10:$Y$42,25,FALSE),"")</f>
        <v/>
      </c>
      <c r="C396" s="319" t="str">
        <f t="array" ref="C396">IFERROR(IF(INDEX('Disaggregation Records'!$E$155:$E$385,MATCH(RIGHT(Z396,255),RIGHT('Disaggregation Records'!$D$155:$D$385,255),0))=0,"",INDEX('Disaggregation Records'!$E$155:$E$385,MATCH(RIGHT(Z396,255),RIGHT('Disaggregation Records'!$D$155:$D$385,255),0))),"")</f>
        <v/>
      </c>
      <c r="D396" s="319" t="str">
        <f t="array" ref="D396">IFERROR(IF(INDEX('Disaggregation Records'!$F$155:$F$385,MATCH(RIGHT(Z396,255),RIGHT('Disaggregation Records'!$D$155:$D$385,255),0))=0,"",INDEX('Disaggregation Records'!$F$155:$F$385,MATCH(RIGHT(Z396,255),RIGHT('Disaggregation Records'!$D$155:$D$385,255),0))),"")</f>
        <v/>
      </c>
      <c r="E396" s="320"/>
      <c r="F396" s="280"/>
      <c r="G396" s="281"/>
      <c r="H396" s="282"/>
      <c r="I396" s="321"/>
      <c r="J396" s="321"/>
      <c r="K396" s="321"/>
      <c r="L396" s="321"/>
      <c r="M396" s="321"/>
      <c r="N396" s="321"/>
      <c r="O396" s="321"/>
      <c r="P396" s="321"/>
      <c r="Q396" s="321"/>
      <c r="R396" s="321"/>
      <c r="S396" s="321"/>
      <c r="T396" s="321"/>
      <c r="U396" s="282"/>
      <c r="V396" s="322"/>
      <c r="W396" s="323"/>
      <c r="X396" s="323" t="str">
        <f t="shared" si="21"/>
        <v/>
      </c>
      <c r="Y396" s="323">
        <f t="shared" si="22"/>
        <v>69</v>
      </c>
      <c r="Z396" s="323" t="str">
        <f t="shared" si="23"/>
        <v/>
      </c>
      <c r="AA396" s="323"/>
      <c r="AB396" s="323" t="s">
        <v>2435</v>
      </c>
      <c r="AC396" s="323"/>
      <c r="AD396" s="323" t="s">
        <v>1300</v>
      </c>
      <c r="AE396" s="176"/>
      <c r="AF396" s="699"/>
      <c r="AG396" s="699"/>
      <c r="AH396" s="465"/>
      <c r="AI396" s="465"/>
      <c r="AJ396" s="465"/>
      <c r="AK396" s="465"/>
      <c r="AL396" s="465"/>
      <c r="AM396" s="465"/>
      <c r="AN396" s="465"/>
      <c r="AO396" s="465"/>
      <c r="AP396" s="465"/>
    </row>
    <row r="397" spans="1:42" ht="53.5" customHeight="1" x14ac:dyDescent="0.35">
      <c r="A397" s="276">
        <v>4</v>
      </c>
      <c r="B397" s="277" t="str">
        <f>IFERROR(VLOOKUP(A397,'Coverage Indicators-Section D'!$A$10:$Y$42,25,FALSE),"")</f>
        <v/>
      </c>
      <c r="C397" s="319" t="str">
        <f t="array" ref="C397">IFERROR(IF(INDEX('Disaggregation Records'!$E$155:$E$385,MATCH(RIGHT(Z397,255),RIGHT('Disaggregation Records'!$D$155:$D$385,255),0))=0,"",INDEX('Disaggregation Records'!$E$155:$E$385,MATCH(RIGHT(Z397,255),RIGHT('Disaggregation Records'!$D$155:$D$385,255),0))),"")</f>
        <v/>
      </c>
      <c r="D397" s="319" t="str">
        <f t="array" ref="D397">IFERROR(IF(INDEX('Disaggregation Records'!$F$155:$F$385,MATCH(RIGHT(Z397,255),RIGHT('Disaggregation Records'!$D$155:$D$385,255),0))=0,"",INDEX('Disaggregation Records'!$F$155:$F$385,MATCH(RIGHT(Z397,255),RIGHT('Disaggregation Records'!$D$155:$D$385,255),0))),"")</f>
        <v/>
      </c>
      <c r="E397" s="320"/>
      <c r="F397" s="280"/>
      <c r="G397" s="281"/>
      <c r="H397" s="282"/>
      <c r="I397" s="321"/>
      <c r="J397" s="321"/>
      <c r="K397" s="321"/>
      <c r="L397" s="321"/>
      <c r="M397" s="321"/>
      <c r="N397" s="321"/>
      <c r="O397" s="321"/>
      <c r="P397" s="321"/>
      <c r="Q397" s="321"/>
      <c r="R397" s="321"/>
      <c r="S397" s="321"/>
      <c r="T397" s="321"/>
      <c r="U397" s="282"/>
      <c r="V397" s="322"/>
      <c r="W397" s="323"/>
      <c r="X397" s="323" t="str">
        <f t="shared" si="21"/>
        <v/>
      </c>
      <c r="Y397" s="323">
        <f t="shared" si="22"/>
        <v>70</v>
      </c>
      <c r="Z397" s="323" t="str">
        <f t="shared" si="23"/>
        <v/>
      </c>
      <c r="AA397" s="323"/>
      <c r="AB397" s="323" t="s">
        <v>2436</v>
      </c>
      <c r="AC397" s="323"/>
      <c r="AD397" s="323" t="s">
        <v>1300</v>
      </c>
      <c r="AE397" s="176"/>
      <c r="AF397" s="699"/>
      <c r="AG397" s="699"/>
      <c r="AH397" s="465"/>
      <c r="AI397" s="465"/>
      <c r="AJ397" s="465"/>
      <c r="AK397" s="465"/>
      <c r="AL397" s="465"/>
      <c r="AM397" s="465"/>
      <c r="AN397" s="465"/>
      <c r="AO397" s="465"/>
      <c r="AP397" s="465"/>
    </row>
    <row r="398" spans="1:42" ht="53.5" customHeight="1" x14ac:dyDescent="0.35">
      <c r="A398" s="276">
        <v>4</v>
      </c>
      <c r="B398" s="277" t="str">
        <f>IFERROR(VLOOKUP(A398,'Coverage Indicators-Section D'!$A$10:$Y$42,25,FALSE),"")</f>
        <v/>
      </c>
      <c r="C398" s="319" t="str">
        <f t="array" ref="C398">IFERROR(IF(INDEX('Disaggregation Records'!$E$155:$E$385,MATCH(RIGHT(Z398,255),RIGHT('Disaggregation Records'!$D$155:$D$385,255),0))=0,"",INDEX('Disaggregation Records'!$E$155:$E$385,MATCH(RIGHT(Z398,255),RIGHT('Disaggregation Records'!$D$155:$D$385,255),0))),"")</f>
        <v/>
      </c>
      <c r="D398" s="319" t="str">
        <f t="array" ref="D398">IFERROR(IF(INDEX('Disaggregation Records'!$F$155:$F$385,MATCH(RIGHT(Z398,255),RIGHT('Disaggregation Records'!$D$155:$D$385,255),0))=0,"",INDEX('Disaggregation Records'!$F$155:$F$385,MATCH(RIGHT(Z398,255),RIGHT('Disaggregation Records'!$D$155:$D$385,255),0))),"")</f>
        <v/>
      </c>
      <c r="E398" s="320"/>
      <c r="F398" s="280"/>
      <c r="G398" s="281"/>
      <c r="H398" s="282"/>
      <c r="I398" s="321"/>
      <c r="J398" s="321"/>
      <c r="K398" s="321"/>
      <c r="L398" s="321"/>
      <c r="M398" s="321"/>
      <c r="N398" s="321"/>
      <c r="O398" s="321"/>
      <c r="P398" s="321"/>
      <c r="Q398" s="321"/>
      <c r="R398" s="321"/>
      <c r="S398" s="321"/>
      <c r="T398" s="321"/>
      <c r="U398" s="282"/>
      <c r="V398" s="322"/>
      <c r="W398" s="323"/>
      <c r="X398" s="323" t="str">
        <f t="shared" si="21"/>
        <v/>
      </c>
      <c r="Y398" s="323">
        <f t="shared" si="22"/>
        <v>71</v>
      </c>
      <c r="Z398" s="323" t="str">
        <f t="shared" si="23"/>
        <v/>
      </c>
      <c r="AA398" s="323"/>
      <c r="AB398" s="323" t="s">
        <v>2437</v>
      </c>
      <c r="AC398" s="323"/>
      <c r="AD398" s="323" t="s">
        <v>1300</v>
      </c>
      <c r="AE398" s="176"/>
      <c r="AF398" s="699"/>
      <c r="AG398" s="699"/>
      <c r="AH398" s="465"/>
      <c r="AI398" s="465"/>
      <c r="AJ398" s="465"/>
      <c r="AK398" s="465"/>
      <c r="AL398" s="465"/>
      <c r="AM398" s="465"/>
      <c r="AN398" s="465"/>
      <c r="AO398" s="465"/>
      <c r="AP398" s="465"/>
    </row>
    <row r="399" spans="1:42" ht="53.5" customHeight="1" x14ac:dyDescent="0.35">
      <c r="A399" s="276">
        <v>4</v>
      </c>
      <c r="B399" s="277" t="str">
        <f>IFERROR(VLOOKUP(A399,'Coverage Indicators-Section D'!$A$10:$Y$42,25,FALSE),"")</f>
        <v/>
      </c>
      <c r="C399" s="319" t="str">
        <f t="array" ref="C399">IFERROR(IF(INDEX('Disaggregation Records'!$E$155:$E$385,MATCH(RIGHT(Z399,255),RIGHT('Disaggregation Records'!$D$155:$D$385,255),0))=0,"",INDEX('Disaggregation Records'!$E$155:$E$385,MATCH(RIGHT(Z399,255),RIGHT('Disaggregation Records'!$D$155:$D$385,255),0))),"")</f>
        <v/>
      </c>
      <c r="D399" s="319" t="str">
        <f t="array" ref="D399">IFERROR(IF(INDEX('Disaggregation Records'!$F$155:$F$385,MATCH(RIGHT(Z399,255),RIGHT('Disaggregation Records'!$D$155:$D$385,255),0))=0,"",INDEX('Disaggregation Records'!$F$155:$F$385,MATCH(RIGHT(Z399,255),RIGHT('Disaggregation Records'!$D$155:$D$385,255),0))),"")</f>
        <v/>
      </c>
      <c r="E399" s="320"/>
      <c r="F399" s="280"/>
      <c r="G399" s="281"/>
      <c r="H399" s="282"/>
      <c r="I399" s="321"/>
      <c r="J399" s="321"/>
      <c r="K399" s="321"/>
      <c r="L399" s="321"/>
      <c r="M399" s="321"/>
      <c r="N399" s="321"/>
      <c r="O399" s="321"/>
      <c r="P399" s="321"/>
      <c r="Q399" s="321"/>
      <c r="R399" s="321"/>
      <c r="S399" s="321"/>
      <c r="T399" s="321"/>
      <c r="U399" s="282"/>
      <c r="V399" s="322"/>
      <c r="W399" s="323"/>
      <c r="X399" s="323" t="str">
        <f t="shared" si="21"/>
        <v/>
      </c>
      <c r="Y399" s="323">
        <f t="shared" si="22"/>
        <v>72</v>
      </c>
      <c r="Z399" s="323" t="str">
        <f t="shared" si="23"/>
        <v/>
      </c>
      <c r="AA399" s="323"/>
      <c r="AB399" s="323" t="s">
        <v>2438</v>
      </c>
      <c r="AC399" s="323"/>
      <c r="AD399" s="323" t="s">
        <v>1300</v>
      </c>
      <c r="AE399" s="176"/>
      <c r="AF399" s="699"/>
      <c r="AG399" s="699"/>
      <c r="AH399" s="465"/>
      <c r="AI399" s="465"/>
      <c r="AJ399" s="465"/>
      <c r="AK399" s="465"/>
      <c r="AL399" s="465"/>
      <c r="AM399" s="465"/>
      <c r="AN399" s="465"/>
      <c r="AO399" s="465"/>
      <c r="AP399" s="465"/>
    </row>
    <row r="400" spans="1:42" ht="53.5" customHeight="1" x14ac:dyDescent="0.35">
      <c r="A400" s="276">
        <v>4</v>
      </c>
      <c r="B400" s="277" t="str">
        <f>IFERROR(VLOOKUP(A400,'Coverage Indicators-Section D'!$A$10:$Y$42,25,FALSE),"")</f>
        <v/>
      </c>
      <c r="C400" s="319" t="str">
        <f t="array" ref="C400">IFERROR(IF(INDEX('Disaggregation Records'!$E$155:$E$385,MATCH(RIGHT(Z400,255),RIGHT('Disaggregation Records'!$D$155:$D$385,255),0))=0,"",INDEX('Disaggregation Records'!$E$155:$E$385,MATCH(RIGHT(Z400,255),RIGHT('Disaggregation Records'!$D$155:$D$385,255),0))),"")</f>
        <v/>
      </c>
      <c r="D400" s="319" t="str">
        <f t="array" ref="D400">IFERROR(IF(INDEX('Disaggregation Records'!$F$155:$F$385,MATCH(RIGHT(Z400,255),RIGHT('Disaggregation Records'!$D$155:$D$385,255),0))=0,"",INDEX('Disaggregation Records'!$F$155:$F$385,MATCH(RIGHT(Z400,255),RIGHT('Disaggregation Records'!$D$155:$D$385,255),0))),"")</f>
        <v/>
      </c>
      <c r="E400" s="320"/>
      <c r="F400" s="280"/>
      <c r="G400" s="281"/>
      <c r="H400" s="282"/>
      <c r="I400" s="321"/>
      <c r="J400" s="321"/>
      <c r="K400" s="321"/>
      <c r="L400" s="321"/>
      <c r="M400" s="321"/>
      <c r="N400" s="321"/>
      <c r="O400" s="321"/>
      <c r="P400" s="321"/>
      <c r="Q400" s="321"/>
      <c r="R400" s="321"/>
      <c r="S400" s="321"/>
      <c r="T400" s="321"/>
      <c r="U400" s="282"/>
      <c r="V400" s="322"/>
      <c r="W400" s="323"/>
      <c r="X400" s="323" t="str">
        <f t="shared" si="21"/>
        <v/>
      </c>
      <c r="Y400" s="323">
        <f t="shared" si="22"/>
        <v>73</v>
      </c>
      <c r="Z400" s="323" t="str">
        <f t="shared" si="23"/>
        <v/>
      </c>
      <c r="AA400" s="323"/>
      <c r="AB400" s="323" t="s">
        <v>2439</v>
      </c>
      <c r="AC400" s="323"/>
      <c r="AD400" s="323" t="s">
        <v>1300</v>
      </c>
      <c r="AE400" s="176"/>
      <c r="AF400" s="699"/>
      <c r="AG400" s="699"/>
      <c r="AH400" s="465"/>
      <c r="AI400" s="465"/>
      <c r="AJ400" s="465"/>
      <c r="AK400" s="465"/>
      <c r="AL400" s="465"/>
      <c r="AM400" s="465"/>
      <c r="AN400" s="465"/>
      <c r="AO400" s="465"/>
      <c r="AP400" s="465"/>
    </row>
    <row r="401" spans="1:42" ht="53.5" customHeight="1" x14ac:dyDescent="0.35">
      <c r="A401" s="276">
        <v>4</v>
      </c>
      <c r="B401" s="277" t="str">
        <f>IFERROR(VLOOKUP(A401,'Coverage Indicators-Section D'!$A$10:$Y$42,25,FALSE),"")</f>
        <v/>
      </c>
      <c r="C401" s="319" t="str">
        <f t="array" ref="C401">IFERROR(IF(INDEX('Disaggregation Records'!$E$155:$E$385,MATCH(RIGHT(Z401,255),RIGHT('Disaggregation Records'!$D$155:$D$385,255),0))=0,"",INDEX('Disaggregation Records'!$E$155:$E$385,MATCH(RIGHT(Z401,255),RIGHT('Disaggregation Records'!$D$155:$D$385,255),0))),"")</f>
        <v/>
      </c>
      <c r="D401" s="319" t="str">
        <f t="array" ref="D401">IFERROR(IF(INDEX('Disaggregation Records'!$F$155:$F$385,MATCH(RIGHT(Z401,255),RIGHT('Disaggregation Records'!$D$155:$D$385,255),0))=0,"",INDEX('Disaggregation Records'!$F$155:$F$385,MATCH(RIGHT(Z401,255),RIGHT('Disaggregation Records'!$D$155:$D$385,255),0))),"")</f>
        <v/>
      </c>
      <c r="E401" s="320"/>
      <c r="F401" s="280"/>
      <c r="G401" s="281"/>
      <c r="H401" s="282"/>
      <c r="I401" s="321"/>
      <c r="J401" s="321"/>
      <c r="K401" s="321"/>
      <c r="L401" s="321"/>
      <c r="M401" s="321"/>
      <c r="N401" s="321"/>
      <c r="O401" s="321"/>
      <c r="P401" s="321"/>
      <c r="Q401" s="321"/>
      <c r="R401" s="321"/>
      <c r="S401" s="321"/>
      <c r="T401" s="321"/>
      <c r="U401" s="282"/>
      <c r="V401" s="322"/>
      <c r="W401" s="323"/>
      <c r="X401" s="323" t="str">
        <f t="shared" si="21"/>
        <v/>
      </c>
      <c r="Y401" s="323">
        <f t="shared" si="22"/>
        <v>74</v>
      </c>
      <c r="Z401" s="323" t="str">
        <f t="shared" si="23"/>
        <v/>
      </c>
      <c r="AA401" s="323"/>
      <c r="AB401" s="323" t="s">
        <v>2440</v>
      </c>
      <c r="AC401" s="323"/>
      <c r="AD401" s="323" t="s">
        <v>1300</v>
      </c>
      <c r="AE401" s="176"/>
      <c r="AF401" s="699"/>
      <c r="AG401" s="699"/>
      <c r="AH401" s="465"/>
      <c r="AI401" s="465"/>
      <c r="AJ401" s="465"/>
      <c r="AK401" s="465"/>
      <c r="AL401" s="465"/>
      <c r="AM401" s="465"/>
      <c r="AN401" s="465"/>
      <c r="AO401" s="465"/>
      <c r="AP401" s="465"/>
    </row>
    <row r="402" spans="1:42" ht="53.5" customHeight="1" x14ac:dyDescent="0.35">
      <c r="A402" s="276">
        <v>4</v>
      </c>
      <c r="B402" s="277" t="str">
        <f>IFERROR(VLOOKUP(A402,'Coverage Indicators-Section D'!$A$10:$Y$42,25,FALSE),"")</f>
        <v/>
      </c>
      <c r="C402" s="319" t="str">
        <f t="array" ref="C402">IFERROR(IF(INDEX('Disaggregation Records'!$E$155:$E$385,MATCH(RIGHT(Z402,255),RIGHT('Disaggregation Records'!$D$155:$D$385,255),0))=0,"",INDEX('Disaggregation Records'!$E$155:$E$385,MATCH(RIGHT(Z402,255),RIGHT('Disaggregation Records'!$D$155:$D$385,255),0))),"")</f>
        <v/>
      </c>
      <c r="D402" s="319" t="str">
        <f t="array" ref="D402">IFERROR(IF(INDEX('Disaggregation Records'!$F$155:$F$385,MATCH(RIGHT(Z402,255),RIGHT('Disaggregation Records'!$D$155:$D$385,255),0))=0,"",INDEX('Disaggregation Records'!$F$155:$F$385,MATCH(RIGHT(Z402,255),RIGHT('Disaggregation Records'!$D$155:$D$385,255),0))),"")</f>
        <v/>
      </c>
      <c r="E402" s="320"/>
      <c r="F402" s="280"/>
      <c r="G402" s="281"/>
      <c r="H402" s="282"/>
      <c r="I402" s="321"/>
      <c r="J402" s="321"/>
      <c r="K402" s="321"/>
      <c r="L402" s="321"/>
      <c r="M402" s="321"/>
      <c r="N402" s="321"/>
      <c r="O402" s="321"/>
      <c r="P402" s="321"/>
      <c r="Q402" s="321"/>
      <c r="R402" s="321"/>
      <c r="S402" s="321"/>
      <c r="T402" s="321"/>
      <c r="U402" s="282"/>
      <c r="V402" s="322"/>
      <c r="W402" s="323"/>
      <c r="X402" s="323" t="str">
        <f t="shared" si="21"/>
        <v/>
      </c>
      <c r="Y402" s="323">
        <f t="shared" si="22"/>
        <v>75</v>
      </c>
      <c r="Z402" s="323" t="str">
        <f t="shared" si="23"/>
        <v/>
      </c>
      <c r="AA402" s="323"/>
      <c r="AB402" s="323" t="s">
        <v>2441</v>
      </c>
      <c r="AC402" s="323"/>
      <c r="AD402" s="323" t="s">
        <v>1300</v>
      </c>
      <c r="AE402" s="176"/>
      <c r="AF402" s="699"/>
      <c r="AG402" s="699"/>
      <c r="AH402" s="465"/>
      <c r="AI402" s="465"/>
      <c r="AJ402" s="465"/>
      <c r="AK402" s="465"/>
      <c r="AL402" s="465"/>
      <c r="AM402" s="465"/>
      <c r="AN402" s="465"/>
      <c r="AO402" s="465"/>
      <c r="AP402" s="465"/>
    </row>
    <row r="403" spans="1:42" ht="53.5" customHeight="1" x14ac:dyDescent="0.35">
      <c r="A403" s="276">
        <v>4</v>
      </c>
      <c r="B403" s="277" t="str">
        <f>IFERROR(VLOOKUP(A403,'Coverage Indicators-Section D'!$A$10:$Y$42,25,FALSE),"")</f>
        <v/>
      </c>
      <c r="C403" s="319" t="str">
        <f t="array" ref="C403">IFERROR(IF(INDEX('Disaggregation Records'!$E$155:$E$385,MATCH(RIGHT(Z403,255),RIGHT('Disaggregation Records'!$D$155:$D$385,255),0))=0,"",INDEX('Disaggregation Records'!$E$155:$E$385,MATCH(RIGHT(Z403,255),RIGHT('Disaggregation Records'!$D$155:$D$385,255),0))),"")</f>
        <v/>
      </c>
      <c r="D403" s="319" t="str">
        <f t="array" ref="D403">IFERROR(IF(INDEX('Disaggregation Records'!$F$155:$F$385,MATCH(RIGHT(Z403,255),RIGHT('Disaggregation Records'!$D$155:$D$385,255),0))=0,"",INDEX('Disaggregation Records'!$F$155:$F$385,MATCH(RIGHT(Z403,255),RIGHT('Disaggregation Records'!$D$155:$D$385,255),0))),"")</f>
        <v/>
      </c>
      <c r="E403" s="320"/>
      <c r="F403" s="280"/>
      <c r="G403" s="281"/>
      <c r="H403" s="282"/>
      <c r="I403" s="321"/>
      <c r="J403" s="321"/>
      <c r="K403" s="321"/>
      <c r="L403" s="321"/>
      <c r="M403" s="321"/>
      <c r="N403" s="321"/>
      <c r="O403" s="321"/>
      <c r="P403" s="321"/>
      <c r="Q403" s="321"/>
      <c r="R403" s="321"/>
      <c r="S403" s="321"/>
      <c r="T403" s="321"/>
      <c r="U403" s="282"/>
      <c r="V403" s="322"/>
      <c r="W403" s="323"/>
      <c r="X403" s="323" t="str">
        <f t="shared" si="21"/>
        <v/>
      </c>
      <c r="Y403" s="323">
        <f t="shared" si="22"/>
        <v>76</v>
      </c>
      <c r="Z403" s="323" t="str">
        <f t="shared" si="23"/>
        <v/>
      </c>
      <c r="AA403" s="323"/>
      <c r="AB403" s="323" t="s">
        <v>2442</v>
      </c>
      <c r="AC403" s="323"/>
      <c r="AD403" s="323" t="s">
        <v>1300</v>
      </c>
      <c r="AE403" s="176"/>
      <c r="AF403" s="699"/>
      <c r="AG403" s="699"/>
      <c r="AH403" s="465"/>
      <c r="AI403" s="465"/>
      <c r="AJ403" s="465"/>
      <c r="AK403" s="465"/>
      <c r="AL403" s="465"/>
      <c r="AM403" s="465"/>
      <c r="AN403" s="465"/>
      <c r="AO403" s="465"/>
      <c r="AP403" s="465"/>
    </row>
    <row r="404" spans="1:42" ht="53.5" customHeight="1" x14ac:dyDescent="0.35">
      <c r="A404" s="276">
        <v>4</v>
      </c>
      <c r="B404" s="277" t="str">
        <f>IFERROR(VLOOKUP(A404,'Coverage Indicators-Section D'!$A$10:$Y$42,25,FALSE),"")</f>
        <v/>
      </c>
      <c r="C404" s="319" t="str">
        <f t="array" ref="C404">IFERROR(IF(INDEX('Disaggregation Records'!$E$155:$E$385,MATCH(RIGHT(Z404,255),RIGHT('Disaggregation Records'!$D$155:$D$385,255),0))=0,"",INDEX('Disaggregation Records'!$E$155:$E$385,MATCH(RIGHT(Z404,255),RIGHT('Disaggregation Records'!$D$155:$D$385,255),0))),"")</f>
        <v/>
      </c>
      <c r="D404" s="319" t="str">
        <f t="array" ref="D404">IFERROR(IF(INDEX('Disaggregation Records'!$F$155:$F$385,MATCH(RIGHT(Z404,255),RIGHT('Disaggregation Records'!$D$155:$D$385,255),0))=0,"",INDEX('Disaggregation Records'!$F$155:$F$385,MATCH(RIGHT(Z404,255),RIGHT('Disaggregation Records'!$D$155:$D$385,255),0))),"")</f>
        <v/>
      </c>
      <c r="E404" s="320"/>
      <c r="F404" s="280"/>
      <c r="G404" s="281"/>
      <c r="H404" s="282"/>
      <c r="I404" s="321"/>
      <c r="J404" s="321"/>
      <c r="K404" s="321"/>
      <c r="L404" s="321"/>
      <c r="M404" s="321"/>
      <c r="N404" s="321"/>
      <c r="O404" s="321"/>
      <c r="P404" s="321"/>
      <c r="Q404" s="321"/>
      <c r="R404" s="321"/>
      <c r="S404" s="321"/>
      <c r="T404" s="321"/>
      <c r="U404" s="282"/>
      <c r="V404" s="322"/>
      <c r="W404" s="323"/>
      <c r="X404" s="323" t="str">
        <f t="shared" si="21"/>
        <v/>
      </c>
      <c r="Y404" s="323">
        <f t="shared" si="22"/>
        <v>77</v>
      </c>
      <c r="Z404" s="323" t="str">
        <f t="shared" si="23"/>
        <v/>
      </c>
      <c r="AA404" s="323"/>
      <c r="AB404" s="323" t="s">
        <v>2443</v>
      </c>
      <c r="AC404" s="323"/>
      <c r="AD404" s="323" t="s">
        <v>1300</v>
      </c>
      <c r="AE404" s="176"/>
      <c r="AF404" s="699"/>
      <c r="AG404" s="699"/>
      <c r="AH404" s="465"/>
      <c r="AI404" s="465"/>
      <c r="AJ404" s="465"/>
      <c r="AK404" s="465"/>
      <c r="AL404" s="465"/>
      <c r="AM404" s="465"/>
      <c r="AN404" s="465"/>
      <c r="AO404" s="465"/>
      <c r="AP404" s="465"/>
    </row>
    <row r="405" spans="1:42" ht="53.5" customHeight="1" x14ac:dyDescent="0.35">
      <c r="A405" s="276">
        <v>4</v>
      </c>
      <c r="B405" s="277" t="str">
        <f>IFERROR(VLOOKUP(A405,'Coverage Indicators-Section D'!$A$10:$Y$42,25,FALSE),"")</f>
        <v/>
      </c>
      <c r="C405" s="319" t="str">
        <f t="array" ref="C405">IFERROR(IF(INDEX('Disaggregation Records'!$E$155:$E$385,MATCH(RIGHT(Z405,255),RIGHT('Disaggregation Records'!$D$155:$D$385,255),0))=0,"",INDEX('Disaggregation Records'!$E$155:$E$385,MATCH(RIGHT(Z405,255),RIGHT('Disaggregation Records'!$D$155:$D$385,255),0))),"")</f>
        <v/>
      </c>
      <c r="D405" s="319" t="str">
        <f t="array" ref="D405">IFERROR(IF(INDEX('Disaggregation Records'!$F$155:$F$385,MATCH(RIGHT(Z405,255),RIGHT('Disaggregation Records'!$D$155:$D$385,255),0))=0,"",INDEX('Disaggregation Records'!$F$155:$F$385,MATCH(RIGHT(Z405,255),RIGHT('Disaggregation Records'!$D$155:$D$385,255),0))),"")</f>
        <v/>
      </c>
      <c r="E405" s="320"/>
      <c r="F405" s="280"/>
      <c r="G405" s="281"/>
      <c r="H405" s="282"/>
      <c r="I405" s="321"/>
      <c r="J405" s="321"/>
      <c r="K405" s="321"/>
      <c r="L405" s="321"/>
      <c r="M405" s="321"/>
      <c r="N405" s="321"/>
      <c r="O405" s="321"/>
      <c r="P405" s="321"/>
      <c r="Q405" s="321"/>
      <c r="R405" s="321"/>
      <c r="S405" s="321"/>
      <c r="T405" s="321"/>
      <c r="U405" s="282"/>
      <c r="V405" s="322"/>
      <c r="W405" s="323"/>
      <c r="X405" s="323" t="str">
        <f t="shared" si="21"/>
        <v/>
      </c>
      <c r="Y405" s="323">
        <f t="shared" si="22"/>
        <v>78</v>
      </c>
      <c r="Z405" s="323" t="str">
        <f t="shared" si="23"/>
        <v/>
      </c>
      <c r="AA405" s="323"/>
      <c r="AB405" s="323" t="s">
        <v>2444</v>
      </c>
      <c r="AC405" s="323"/>
      <c r="AD405" s="323" t="s">
        <v>1300</v>
      </c>
      <c r="AE405" s="176"/>
      <c r="AF405" s="699"/>
      <c r="AG405" s="699"/>
      <c r="AH405" s="465"/>
      <c r="AI405" s="465"/>
      <c r="AJ405" s="465"/>
      <c r="AK405" s="465"/>
      <c r="AL405" s="465"/>
      <c r="AM405" s="465"/>
      <c r="AN405" s="465"/>
      <c r="AO405" s="465"/>
      <c r="AP405" s="465"/>
    </row>
    <row r="406" spans="1:42" ht="53.5" customHeight="1" x14ac:dyDescent="0.35">
      <c r="A406" s="276">
        <v>4</v>
      </c>
      <c r="B406" s="277" t="str">
        <f>IFERROR(VLOOKUP(A406,'Coverage Indicators-Section D'!$A$10:$Y$42,25,FALSE),"")</f>
        <v/>
      </c>
      <c r="C406" s="319" t="str">
        <f t="array" ref="C406">IFERROR(IF(INDEX('Disaggregation Records'!$E$155:$E$385,MATCH(RIGHT(Z406,255),RIGHT('Disaggregation Records'!$D$155:$D$385,255),0))=0,"",INDEX('Disaggregation Records'!$E$155:$E$385,MATCH(RIGHT(Z406,255),RIGHT('Disaggregation Records'!$D$155:$D$385,255),0))),"")</f>
        <v/>
      </c>
      <c r="D406" s="319" t="str">
        <f t="array" ref="D406">IFERROR(IF(INDEX('Disaggregation Records'!$F$155:$F$385,MATCH(RIGHT(Z406,255),RIGHT('Disaggregation Records'!$D$155:$D$385,255),0))=0,"",INDEX('Disaggregation Records'!$F$155:$F$385,MATCH(RIGHT(Z406,255),RIGHT('Disaggregation Records'!$D$155:$D$385,255),0))),"")</f>
        <v/>
      </c>
      <c r="E406" s="320"/>
      <c r="F406" s="280"/>
      <c r="G406" s="281"/>
      <c r="H406" s="282"/>
      <c r="I406" s="321"/>
      <c r="J406" s="321"/>
      <c r="K406" s="321"/>
      <c r="L406" s="321"/>
      <c r="M406" s="321"/>
      <c r="N406" s="321"/>
      <c r="O406" s="321"/>
      <c r="P406" s="321"/>
      <c r="Q406" s="321"/>
      <c r="R406" s="321"/>
      <c r="S406" s="321"/>
      <c r="T406" s="321"/>
      <c r="U406" s="282"/>
      <c r="V406" s="322"/>
      <c r="W406" s="323"/>
      <c r="X406" s="323" t="str">
        <f t="shared" si="21"/>
        <v/>
      </c>
      <c r="Y406" s="323">
        <f t="shared" si="22"/>
        <v>79</v>
      </c>
      <c r="Z406" s="323" t="str">
        <f t="shared" si="23"/>
        <v/>
      </c>
      <c r="AA406" s="323"/>
      <c r="AB406" s="323" t="s">
        <v>2445</v>
      </c>
      <c r="AC406" s="323"/>
      <c r="AD406" s="323" t="s">
        <v>1300</v>
      </c>
      <c r="AE406" s="176"/>
      <c r="AF406" s="699"/>
      <c r="AG406" s="699"/>
      <c r="AH406" s="465"/>
      <c r="AI406" s="465"/>
      <c r="AJ406" s="465"/>
      <c r="AK406" s="465"/>
      <c r="AL406" s="465"/>
      <c r="AM406" s="465"/>
      <c r="AN406" s="465"/>
      <c r="AO406" s="465"/>
      <c r="AP406" s="465"/>
    </row>
    <row r="407" spans="1:42" ht="53.5" customHeight="1" x14ac:dyDescent="0.35">
      <c r="A407" s="276">
        <v>4</v>
      </c>
      <c r="B407" s="277" t="str">
        <f>IFERROR(VLOOKUP(A407,'Coverage Indicators-Section D'!$A$10:$Y$42,25,FALSE),"")</f>
        <v/>
      </c>
      <c r="C407" s="319" t="str">
        <f t="array" ref="C407">IFERROR(IF(INDEX('Disaggregation Records'!$E$155:$E$385,MATCH(RIGHT(Z407,255),RIGHT('Disaggregation Records'!$D$155:$D$385,255),0))=0,"",INDEX('Disaggregation Records'!$E$155:$E$385,MATCH(RIGHT(Z407,255),RIGHT('Disaggregation Records'!$D$155:$D$385,255),0))),"")</f>
        <v/>
      </c>
      <c r="D407" s="319" t="str">
        <f t="array" ref="D407">IFERROR(IF(INDEX('Disaggregation Records'!$F$155:$F$385,MATCH(RIGHT(Z407,255),RIGHT('Disaggregation Records'!$D$155:$D$385,255),0))=0,"",INDEX('Disaggregation Records'!$F$155:$F$385,MATCH(RIGHT(Z407,255),RIGHT('Disaggregation Records'!$D$155:$D$385,255),0))),"")</f>
        <v/>
      </c>
      <c r="E407" s="320"/>
      <c r="F407" s="280"/>
      <c r="G407" s="281"/>
      <c r="H407" s="282"/>
      <c r="I407" s="321"/>
      <c r="J407" s="321"/>
      <c r="K407" s="321"/>
      <c r="L407" s="321"/>
      <c r="M407" s="321"/>
      <c r="N407" s="321"/>
      <c r="O407" s="321"/>
      <c r="P407" s="321"/>
      <c r="Q407" s="321"/>
      <c r="R407" s="321"/>
      <c r="S407" s="321"/>
      <c r="T407" s="321"/>
      <c r="U407" s="282"/>
      <c r="V407" s="322"/>
      <c r="W407" s="323"/>
      <c r="X407" s="323" t="str">
        <f t="shared" si="21"/>
        <v/>
      </c>
      <c r="Y407" s="323">
        <f t="shared" si="22"/>
        <v>80</v>
      </c>
      <c r="Z407" s="323" t="str">
        <f t="shared" si="23"/>
        <v/>
      </c>
      <c r="AA407" s="323"/>
      <c r="AB407" s="323" t="s">
        <v>2446</v>
      </c>
      <c r="AC407" s="323"/>
      <c r="AD407" s="323" t="s">
        <v>1300</v>
      </c>
      <c r="AE407" s="176"/>
      <c r="AF407" s="699"/>
      <c r="AG407" s="699"/>
      <c r="AH407" s="465"/>
      <c r="AI407" s="465"/>
      <c r="AJ407" s="465"/>
      <c r="AK407" s="465"/>
      <c r="AL407" s="465"/>
      <c r="AM407" s="465"/>
      <c r="AN407" s="465"/>
      <c r="AO407" s="465"/>
      <c r="AP407" s="465"/>
    </row>
    <row r="408" spans="1:42" ht="53.5" customHeight="1" x14ac:dyDescent="0.35">
      <c r="A408" s="276">
        <v>5</v>
      </c>
      <c r="B408" s="277" t="str">
        <f>IFERROR(VLOOKUP(A408,'Coverage Indicators-Section D'!$A$10:$Y$42,25,FALSE),"")</f>
        <v/>
      </c>
      <c r="C408" s="319" t="str">
        <f t="array" ref="C408">IFERROR(IF(INDEX('Disaggregation Records'!$E$155:$E$385,MATCH(RIGHT(Z408,255),RIGHT('Disaggregation Records'!$D$155:$D$385,255),0))=0,"",INDEX('Disaggregation Records'!$E$155:$E$385,MATCH(RIGHT(Z408,255),RIGHT('Disaggregation Records'!$D$155:$D$385,255),0))),"")</f>
        <v/>
      </c>
      <c r="D408" s="319" t="str">
        <f t="array" ref="D408">IFERROR(IF(INDEX('Disaggregation Records'!$F$155:$F$385,MATCH(RIGHT(Z408,255),RIGHT('Disaggregation Records'!$D$155:$D$385,255),0))=0,"",INDEX('Disaggregation Records'!$F$155:$F$385,MATCH(RIGHT(Z408,255),RIGHT('Disaggregation Records'!$D$155:$D$385,255),0))),"")</f>
        <v/>
      </c>
      <c r="E408" s="320"/>
      <c r="F408" s="280"/>
      <c r="G408" s="281"/>
      <c r="H408" s="282"/>
      <c r="I408" s="321"/>
      <c r="J408" s="321"/>
      <c r="K408" s="321"/>
      <c r="L408" s="321"/>
      <c r="M408" s="321"/>
      <c r="N408" s="321"/>
      <c r="O408" s="321"/>
      <c r="P408" s="321"/>
      <c r="Q408" s="321"/>
      <c r="R408" s="321"/>
      <c r="S408" s="321"/>
      <c r="T408" s="321"/>
      <c r="U408" s="282"/>
      <c r="V408" s="322"/>
      <c r="W408" s="323"/>
      <c r="X408" s="323" t="str">
        <f t="shared" si="21"/>
        <v/>
      </c>
      <c r="Y408" s="323">
        <f t="shared" si="22"/>
        <v>81</v>
      </c>
      <c r="Z408" s="323" t="str">
        <f t="shared" si="23"/>
        <v/>
      </c>
      <c r="AA408" s="323"/>
      <c r="AB408" s="323" t="s">
        <v>2447</v>
      </c>
      <c r="AC408" s="323"/>
      <c r="AD408" s="323" t="s">
        <v>1301</v>
      </c>
      <c r="AE408" s="176"/>
      <c r="AF408" s="699"/>
      <c r="AG408" s="699"/>
      <c r="AH408" s="465"/>
      <c r="AI408" s="465"/>
      <c r="AJ408" s="465"/>
      <c r="AK408" s="465"/>
      <c r="AL408" s="465"/>
      <c r="AM408" s="465"/>
      <c r="AN408" s="465"/>
      <c r="AO408" s="465"/>
      <c r="AP408" s="465"/>
    </row>
    <row r="409" spans="1:42" ht="53.5" customHeight="1" x14ac:dyDescent="0.35">
      <c r="A409" s="276">
        <v>5</v>
      </c>
      <c r="B409" s="277" t="str">
        <f>IFERROR(VLOOKUP(A409,'Coverage Indicators-Section D'!$A$10:$Y$42,25,FALSE),"")</f>
        <v/>
      </c>
      <c r="C409" s="319" t="str">
        <f t="array" ref="C409">IFERROR(IF(INDEX('Disaggregation Records'!$E$155:$E$385,MATCH(RIGHT(Z409,255),RIGHT('Disaggregation Records'!$D$155:$D$385,255),0))=0,"",INDEX('Disaggregation Records'!$E$155:$E$385,MATCH(RIGHT(Z409,255),RIGHT('Disaggregation Records'!$D$155:$D$385,255),0))),"")</f>
        <v/>
      </c>
      <c r="D409" s="319" t="str">
        <f t="array" ref="D409">IFERROR(IF(INDEX('Disaggregation Records'!$F$155:$F$385,MATCH(RIGHT(Z409,255),RIGHT('Disaggregation Records'!$D$155:$D$385,255),0))=0,"",INDEX('Disaggregation Records'!$F$155:$F$385,MATCH(RIGHT(Z409,255),RIGHT('Disaggregation Records'!$D$155:$D$385,255),0))),"")</f>
        <v/>
      </c>
      <c r="E409" s="320"/>
      <c r="F409" s="280"/>
      <c r="G409" s="281"/>
      <c r="H409" s="282"/>
      <c r="I409" s="321"/>
      <c r="J409" s="321"/>
      <c r="K409" s="321"/>
      <c r="L409" s="321"/>
      <c r="M409" s="321"/>
      <c r="N409" s="321"/>
      <c r="O409" s="321"/>
      <c r="P409" s="321"/>
      <c r="Q409" s="321"/>
      <c r="R409" s="321"/>
      <c r="S409" s="321"/>
      <c r="T409" s="321"/>
      <c r="U409" s="282"/>
      <c r="V409" s="322"/>
      <c r="W409" s="323"/>
      <c r="X409" s="323" t="str">
        <f t="shared" si="21"/>
        <v/>
      </c>
      <c r="Y409" s="323">
        <f t="shared" si="22"/>
        <v>82</v>
      </c>
      <c r="Z409" s="323" t="str">
        <f t="shared" si="23"/>
        <v/>
      </c>
      <c r="AA409" s="323"/>
      <c r="AB409" s="323" t="s">
        <v>2448</v>
      </c>
      <c r="AC409" s="323"/>
      <c r="AD409" s="323" t="s">
        <v>1301</v>
      </c>
      <c r="AE409" s="176"/>
      <c r="AF409" s="699"/>
      <c r="AG409" s="699"/>
      <c r="AH409" s="465"/>
      <c r="AI409" s="465"/>
      <c r="AJ409" s="465"/>
      <c r="AK409" s="465"/>
      <c r="AL409" s="465"/>
      <c r="AM409" s="465"/>
      <c r="AN409" s="465"/>
      <c r="AO409" s="465"/>
      <c r="AP409" s="465"/>
    </row>
    <row r="410" spans="1:42" ht="53.5" customHeight="1" x14ac:dyDescent="0.35">
      <c r="A410" s="276">
        <v>5</v>
      </c>
      <c r="B410" s="277" t="str">
        <f>IFERROR(VLOOKUP(A410,'Coverage Indicators-Section D'!$A$10:$Y$42,25,FALSE),"")</f>
        <v/>
      </c>
      <c r="C410" s="319" t="str">
        <f t="array" ref="C410">IFERROR(IF(INDEX('Disaggregation Records'!$E$155:$E$385,MATCH(RIGHT(Z410,255),RIGHT('Disaggregation Records'!$D$155:$D$385,255),0))=0,"",INDEX('Disaggregation Records'!$E$155:$E$385,MATCH(RIGHT(Z410,255),RIGHT('Disaggregation Records'!$D$155:$D$385,255),0))),"")</f>
        <v/>
      </c>
      <c r="D410" s="319" t="str">
        <f t="array" ref="D410">IFERROR(IF(INDEX('Disaggregation Records'!$F$155:$F$385,MATCH(RIGHT(Z410,255),RIGHT('Disaggregation Records'!$D$155:$D$385,255),0))=0,"",INDEX('Disaggregation Records'!$F$155:$F$385,MATCH(RIGHT(Z410,255),RIGHT('Disaggregation Records'!$D$155:$D$385,255),0))),"")</f>
        <v/>
      </c>
      <c r="E410" s="320"/>
      <c r="F410" s="280"/>
      <c r="G410" s="281"/>
      <c r="H410" s="282"/>
      <c r="I410" s="321"/>
      <c r="J410" s="321"/>
      <c r="K410" s="321"/>
      <c r="L410" s="321"/>
      <c r="M410" s="321"/>
      <c r="N410" s="321"/>
      <c r="O410" s="321"/>
      <c r="P410" s="321"/>
      <c r="Q410" s="321"/>
      <c r="R410" s="321"/>
      <c r="S410" s="321"/>
      <c r="T410" s="321"/>
      <c r="U410" s="282"/>
      <c r="V410" s="322"/>
      <c r="W410" s="323"/>
      <c r="X410" s="323" t="str">
        <f t="shared" si="21"/>
        <v/>
      </c>
      <c r="Y410" s="323">
        <f t="shared" si="22"/>
        <v>83</v>
      </c>
      <c r="Z410" s="323" t="str">
        <f t="shared" si="23"/>
        <v/>
      </c>
      <c r="AA410" s="323"/>
      <c r="AB410" s="323" t="s">
        <v>2449</v>
      </c>
      <c r="AC410" s="323"/>
      <c r="AD410" s="323" t="s">
        <v>1301</v>
      </c>
      <c r="AE410" s="176"/>
      <c r="AF410" s="699"/>
      <c r="AG410" s="699"/>
      <c r="AH410" s="465"/>
      <c r="AI410" s="465"/>
      <c r="AJ410" s="465"/>
      <c r="AK410" s="465"/>
      <c r="AL410" s="465"/>
      <c r="AM410" s="465"/>
      <c r="AN410" s="465"/>
      <c r="AO410" s="465"/>
      <c r="AP410" s="465"/>
    </row>
    <row r="411" spans="1:42" ht="53.5" customHeight="1" x14ac:dyDescent="0.35">
      <c r="A411" s="276">
        <v>5</v>
      </c>
      <c r="B411" s="277" t="str">
        <f>IFERROR(VLOOKUP(A411,'Coverage Indicators-Section D'!$A$10:$Y$42,25,FALSE),"")</f>
        <v/>
      </c>
      <c r="C411" s="319" t="str">
        <f t="array" ref="C411">IFERROR(IF(INDEX('Disaggregation Records'!$E$155:$E$385,MATCH(RIGHT(Z411,255),RIGHT('Disaggregation Records'!$D$155:$D$385,255),0))=0,"",INDEX('Disaggregation Records'!$E$155:$E$385,MATCH(RIGHT(Z411,255),RIGHT('Disaggregation Records'!$D$155:$D$385,255),0))),"")</f>
        <v/>
      </c>
      <c r="D411" s="319" t="str">
        <f t="array" ref="D411">IFERROR(IF(INDEX('Disaggregation Records'!$F$155:$F$385,MATCH(RIGHT(Z411,255),RIGHT('Disaggregation Records'!$D$155:$D$385,255),0))=0,"",INDEX('Disaggregation Records'!$F$155:$F$385,MATCH(RIGHT(Z411,255),RIGHT('Disaggregation Records'!$D$155:$D$385,255),0))),"")</f>
        <v/>
      </c>
      <c r="E411" s="320"/>
      <c r="F411" s="280"/>
      <c r="G411" s="281"/>
      <c r="H411" s="282"/>
      <c r="I411" s="321"/>
      <c r="J411" s="321"/>
      <c r="K411" s="321"/>
      <c r="L411" s="321"/>
      <c r="M411" s="321"/>
      <c r="N411" s="321"/>
      <c r="O411" s="321"/>
      <c r="P411" s="321"/>
      <c r="Q411" s="321"/>
      <c r="R411" s="321"/>
      <c r="S411" s="321"/>
      <c r="T411" s="321"/>
      <c r="U411" s="282"/>
      <c r="V411" s="322"/>
      <c r="W411" s="323"/>
      <c r="X411" s="323" t="str">
        <f t="shared" si="21"/>
        <v/>
      </c>
      <c r="Y411" s="323">
        <f t="shared" si="22"/>
        <v>84</v>
      </c>
      <c r="Z411" s="323" t="str">
        <f t="shared" si="23"/>
        <v/>
      </c>
      <c r="AA411" s="323"/>
      <c r="AB411" s="323" t="s">
        <v>2450</v>
      </c>
      <c r="AC411" s="323"/>
      <c r="AD411" s="323" t="s">
        <v>1301</v>
      </c>
      <c r="AE411" s="176"/>
      <c r="AF411" s="699"/>
      <c r="AG411" s="699"/>
      <c r="AH411" s="465"/>
      <c r="AI411" s="465"/>
      <c r="AJ411" s="465"/>
      <c r="AK411" s="465"/>
      <c r="AL411" s="465"/>
      <c r="AM411" s="465"/>
      <c r="AN411" s="465"/>
      <c r="AO411" s="465"/>
      <c r="AP411" s="465"/>
    </row>
    <row r="412" spans="1:42" ht="53.5" customHeight="1" x14ac:dyDescent="0.35">
      <c r="A412" s="276">
        <v>5</v>
      </c>
      <c r="B412" s="277" t="str">
        <f>IFERROR(VLOOKUP(A412,'Coverage Indicators-Section D'!$A$10:$Y$42,25,FALSE),"")</f>
        <v/>
      </c>
      <c r="C412" s="319" t="str">
        <f t="array" ref="C412">IFERROR(IF(INDEX('Disaggregation Records'!$E$155:$E$385,MATCH(RIGHT(Z412,255),RIGHT('Disaggregation Records'!$D$155:$D$385,255),0))=0,"",INDEX('Disaggregation Records'!$E$155:$E$385,MATCH(RIGHT(Z412,255),RIGHT('Disaggregation Records'!$D$155:$D$385,255),0))),"")</f>
        <v/>
      </c>
      <c r="D412" s="319" t="str">
        <f t="array" ref="D412">IFERROR(IF(INDEX('Disaggregation Records'!$F$155:$F$385,MATCH(RIGHT(Z412,255),RIGHT('Disaggregation Records'!$D$155:$D$385,255),0))=0,"",INDEX('Disaggregation Records'!$F$155:$F$385,MATCH(RIGHT(Z412,255),RIGHT('Disaggregation Records'!$D$155:$D$385,255),0))),"")</f>
        <v/>
      </c>
      <c r="E412" s="320"/>
      <c r="F412" s="280"/>
      <c r="G412" s="281"/>
      <c r="H412" s="282"/>
      <c r="I412" s="321"/>
      <c r="J412" s="321"/>
      <c r="K412" s="321"/>
      <c r="L412" s="321"/>
      <c r="M412" s="321"/>
      <c r="N412" s="321"/>
      <c r="O412" s="321"/>
      <c r="P412" s="321"/>
      <c r="Q412" s="321"/>
      <c r="R412" s="321"/>
      <c r="S412" s="321"/>
      <c r="T412" s="321"/>
      <c r="U412" s="282"/>
      <c r="V412" s="322"/>
      <c r="W412" s="323"/>
      <c r="X412" s="323" t="str">
        <f t="shared" si="21"/>
        <v/>
      </c>
      <c r="Y412" s="323">
        <f t="shared" si="22"/>
        <v>85</v>
      </c>
      <c r="Z412" s="323" t="str">
        <f t="shared" si="23"/>
        <v/>
      </c>
      <c r="AA412" s="323"/>
      <c r="AB412" s="323" t="s">
        <v>2451</v>
      </c>
      <c r="AC412" s="323"/>
      <c r="AD412" s="323" t="s">
        <v>1301</v>
      </c>
      <c r="AE412" s="176"/>
      <c r="AF412" s="699"/>
      <c r="AG412" s="699"/>
      <c r="AH412" s="465"/>
      <c r="AI412" s="465"/>
      <c r="AJ412" s="465"/>
      <c r="AK412" s="465"/>
      <c r="AL412" s="465"/>
      <c r="AM412" s="465"/>
      <c r="AN412" s="465"/>
      <c r="AO412" s="465"/>
      <c r="AP412" s="465"/>
    </row>
    <row r="413" spans="1:42" ht="53.5" customHeight="1" x14ac:dyDescent="0.35">
      <c r="A413" s="276">
        <v>5</v>
      </c>
      <c r="B413" s="277" t="str">
        <f>IFERROR(VLOOKUP(A413,'Coverage Indicators-Section D'!$A$10:$Y$42,25,FALSE),"")</f>
        <v/>
      </c>
      <c r="C413" s="319" t="str">
        <f t="array" ref="C413">IFERROR(IF(INDEX('Disaggregation Records'!$E$155:$E$385,MATCH(RIGHT(Z413,255),RIGHT('Disaggregation Records'!$D$155:$D$385,255),0))=0,"",INDEX('Disaggregation Records'!$E$155:$E$385,MATCH(RIGHT(Z413,255),RIGHT('Disaggregation Records'!$D$155:$D$385,255),0))),"")</f>
        <v/>
      </c>
      <c r="D413" s="319" t="str">
        <f t="array" ref="D413">IFERROR(IF(INDEX('Disaggregation Records'!$F$155:$F$385,MATCH(RIGHT(Z413,255),RIGHT('Disaggregation Records'!$D$155:$D$385,255),0))=0,"",INDEX('Disaggregation Records'!$F$155:$F$385,MATCH(RIGHT(Z413,255),RIGHT('Disaggregation Records'!$D$155:$D$385,255),0))),"")</f>
        <v/>
      </c>
      <c r="E413" s="320"/>
      <c r="F413" s="280"/>
      <c r="G413" s="281"/>
      <c r="H413" s="282"/>
      <c r="I413" s="321"/>
      <c r="J413" s="321"/>
      <c r="K413" s="321"/>
      <c r="L413" s="321"/>
      <c r="M413" s="321"/>
      <c r="N413" s="321"/>
      <c r="O413" s="321"/>
      <c r="P413" s="321"/>
      <c r="Q413" s="321"/>
      <c r="R413" s="321"/>
      <c r="S413" s="321"/>
      <c r="T413" s="321"/>
      <c r="U413" s="282"/>
      <c r="V413" s="322"/>
      <c r="W413" s="323"/>
      <c r="X413" s="323" t="str">
        <f t="shared" si="21"/>
        <v/>
      </c>
      <c r="Y413" s="323">
        <f t="shared" si="22"/>
        <v>86</v>
      </c>
      <c r="Z413" s="323" t="str">
        <f t="shared" si="23"/>
        <v/>
      </c>
      <c r="AA413" s="323"/>
      <c r="AB413" s="323" t="s">
        <v>2452</v>
      </c>
      <c r="AC413" s="323"/>
      <c r="AD413" s="323" t="s">
        <v>1301</v>
      </c>
      <c r="AE413" s="176"/>
      <c r="AF413" s="699"/>
      <c r="AG413" s="699"/>
      <c r="AH413" s="465"/>
      <c r="AI413" s="465"/>
      <c r="AJ413" s="465"/>
      <c r="AK413" s="465"/>
      <c r="AL413" s="465"/>
      <c r="AM413" s="465"/>
      <c r="AN413" s="465"/>
      <c r="AO413" s="465"/>
      <c r="AP413" s="465"/>
    </row>
    <row r="414" spans="1:42" ht="53.5" customHeight="1" x14ac:dyDescent="0.35">
      <c r="A414" s="276">
        <v>5</v>
      </c>
      <c r="B414" s="277" t="str">
        <f>IFERROR(VLOOKUP(A414,'Coverage Indicators-Section D'!$A$10:$Y$42,25,FALSE),"")</f>
        <v/>
      </c>
      <c r="C414" s="319" t="str">
        <f t="array" ref="C414">IFERROR(IF(INDEX('Disaggregation Records'!$E$155:$E$385,MATCH(RIGHT(Z414,255),RIGHT('Disaggregation Records'!$D$155:$D$385,255),0))=0,"",INDEX('Disaggregation Records'!$E$155:$E$385,MATCH(RIGHT(Z414,255),RIGHT('Disaggregation Records'!$D$155:$D$385,255),0))),"")</f>
        <v/>
      </c>
      <c r="D414" s="319" t="str">
        <f t="array" ref="D414">IFERROR(IF(INDEX('Disaggregation Records'!$F$155:$F$385,MATCH(RIGHT(Z414,255),RIGHT('Disaggregation Records'!$D$155:$D$385,255),0))=0,"",INDEX('Disaggregation Records'!$F$155:$F$385,MATCH(RIGHT(Z414,255),RIGHT('Disaggregation Records'!$D$155:$D$385,255),0))),"")</f>
        <v/>
      </c>
      <c r="E414" s="320"/>
      <c r="F414" s="280"/>
      <c r="G414" s="281"/>
      <c r="H414" s="282"/>
      <c r="I414" s="321"/>
      <c r="J414" s="321"/>
      <c r="K414" s="321"/>
      <c r="L414" s="321"/>
      <c r="M414" s="321"/>
      <c r="N414" s="321"/>
      <c r="O414" s="321"/>
      <c r="P414" s="321"/>
      <c r="Q414" s="321"/>
      <c r="R414" s="321"/>
      <c r="S414" s="321"/>
      <c r="T414" s="321"/>
      <c r="U414" s="282"/>
      <c r="V414" s="322"/>
      <c r="W414" s="323"/>
      <c r="X414" s="323" t="str">
        <f t="shared" si="21"/>
        <v/>
      </c>
      <c r="Y414" s="323">
        <f t="shared" si="22"/>
        <v>87</v>
      </c>
      <c r="Z414" s="323" t="str">
        <f t="shared" si="23"/>
        <v/>
      </c>
      <c r="AA414" s="323"/>
      <c r="AB414" s="323" t="s">
        <v>2453</v>
      </c>
      <c r="AC414" s="323"/>
      <c r="AD414" s="323" t="s">
        <v>1301</v>
      </c>
      <c r="AE414" s="176"/>
      <c r="AF414" s="699"/>
      <c r="AG414" s="699"/>
      <c r="AH414" s="465"/>
      <c r="AI414" s="465"/>
      <c r="AJ414" s="465"/>
      <c r="AK414" s="465"/>
      <c r="AL414" s="465"/>
      <c r="AM414" s="465"/>
      <c r="AN414" s="465"/>
      <c r="AO414" s="465"/>
      <c r="AP414" s="465"/>
    </row>
    <row r="415" spans="1:42" ht="53.5" customHeight="1" x14ac:dyDescent="0.35">
      <c r="A415" s="276">
        <v>5</v>
      </c>
      <c r="B415" s="277" t="str">
        <f>IFERROR(VLOOKUP(A415,'Coverage Indicators-Section D'!$A$10:$Y$42,25,FALSE),"")</f>
        <v/>
      </c>
      <c r="C415" s="319" t="str">
        <f t="array" ref="C415">IFERROR(IF(INDEX('Disaggregation Records'!$E$155:$E$385,MATCH(RIGHT(Z415,255),RIGHT('Disaggregation Records'!$D$155:$D$385,255),0))=0,"",INDEX('Disaggregation Records'!$E$155:$E$385,MATCH(RIGHT(Z415,255),RIGHT('Disaggregation Records'!$D$155:$D$385,255),0))),"")</f>
        <v/>
      </c>
      <c r="D415" s="319" t="str">
        <f t="array" ref="D415">IFERROR(IF(INDEX('Disaggregation Records'!$F$155:$F$385,MATCH(RIGHT(Z415,255),RIGHT('Disaggregation Records'!$D$155:$D$385,255),0))=0,"",INDEX('Disaggregation Records'!$F$155:$F$385,MATCH(RIGHT(Z415,255),RIGHT('Disaggregation Records'!$D$155:$D$385,255),0))),"")</f>
        <v/>
      </c>
      <c r="E415" s="320"/>
      <c r="F415" s="280"/>
      <c r="G415" s="281"/>
      <c r="H415" s="282"/>
      <c r="I415" s="321"/>
      <c r="J415" s="321"/>
      <c r="K415" s="321"/>
      <c r="L415" s="321"/>
      <c r="M415" s="321"/>
      <c r="N415" s="321"/>
      <c r="O415" s="321"/>
      <c r="P415" s="321"/>
      <c r="Q415" s="321"/>
      <c r="R415" s="321"/>
      <c r="S415" s="321"/>
      <c r="T415" s="321"/>
      <c r="U415" s="282"/>
      <c r="V415" s="322"/>
      <c r="W415" s="323"/>
      <c r="X415" s="323" t="str">
        <f t="shared" si="21"/>
        <v/>
      </c>
      <c r="Y415" s="323">
        <f t="shared" si="22"/>
        <v>88</v>
      </c>
      <c r="Z415" s="323" t="str">
        <f t="shared" si="23"/>
        <v/>
      </c>
      <c r="AA415" s="323"/>
      <c r="AB415" s="323" t="s">
        <v>2454</v>
      </c>
      <c r="AC415" s="323"/>
      <c r="AD415" s="323" t="s">
        <v>1301</v>
      </c>
      <c r="AE415" s="176"/>
      <c r="AF415" s="699"/>
      <c r="AG415" s="699"/>
      <c r="AH415" s="465"/>
      <c r="AI415" s="465"/>
      <c r="AJ415" s="465"/>
      <c r="AK415" s="465"/>
      <c r="AL415" s="465"/>
      <c r="AM415" s="465"/>
      <c r="AN415" s="465"/>
      <c r="AO415" s="465"/>
      <c r="AP415" s="465"/>
    </row>
    <row r="416" spans="1:42" ht="53.5" customHeight="1" x14ac:dyDescent="0.35">
      <c r="A416" s="276">
        <v>5</v>
      </c>
      <c r="B416" s="277" t="str">
        <f>IFERROR(VLOOKUP(A416,'Coverage Indicators-Section D'!$A$10:$Y$42,25,FALSE),"")</f>
        <v/>
      </c>
      <c r="C416" s="319" t="str">
        <f t="array" ref="C416">IFERROR(IF(INDEX('Disaggregation Records'!$E$155:$E$385,MATCH(RIGHT(Z416,255),RIGHT('Disaggregation Records'!$D$155:$D$385,255),0))=0,"",INDEX('Disaggregation Records'!$E$155:$E$385,MATCH(RIGHT(Z416,255),RIGHT('Disaggregation Records'!$D$155:$D$385,255),0))),"")</f>
        <v/>
      </c>
      <c r="D416" s="319" t="str">
        <f t="array" ref="D416">IFERROR(IF(INDEX('Disaggregation Records'!$F$155:$F$385,MATCH(RIGHT(Z416,255),RIGHT('Disaggregation Records'!$D$155:$D$385,255),0))=0,"",INDEX('Disaggregation Records'!$F$155:$F$385,MATCH(RIGHT(Z416,255),RIGHT('Disaggregation Records'!$D$155:$D$385,255),0))),"")</f>
        <v/>
      </c>
      <c r="E416" s="320"/>
      <c r="F416" s="280"/>
      <c r="G416" s="281"/>
      <c r="H416" s="282"/>
      <c r="I416" s="321"/>
      <c r="J416" s="321"/>
      <c r="K416" s="321"/>
      <c r="L416" s="321"/>
      <c r="M416" s="321"/>
      <c r="N416" s="321"/>
      <c r="O416" s="321"/>
      <c r="P416" s="321"/>
      <c r="Q416" s="321"/>
      <c r="R416" s="321"/>
      <c r="S416" s="321"/>
      <c r="T416" s="321"/>
      <c r="U416" s="282"/>
      <c r="V416" s="322"/>
      <c r="W416" s="323"/>
      <c r="X416" s="323" t="str">
        <f t="shared" si="21"/>
        <v/>
      </c>
      <c r="Y416" s="323">
        <f t="shared" si="22"/>
        <v>89</v>
      </c>
      <c r="Z416" s="323" t="str">
        <f t="shared" si="23"/>
        <v/>
      </c>
      <c r="AA416" s="323"/>
      <c r="AB416" s="323" t="s">
        <v>2455</v>
      </c>
      <c r="AC416" s="323"/>
      <c r="AD416" s="323" t="s">
        <v>1301</v>
      </c>
      <c r="AE416" s="176"/>
      <c r="AF416" s="699"/>
      <c r="AG416" s="699"/>
      <c r="AH416" s="465"/>
      <c r="AI416" s="465"/>
      <c r="AJ416" s="465"/>
      <c r="AK416" s="465"/>
      <c r="AL416" s="465"/>
      <c r="AM416" s="465"/>
      <c r="AN416" s="465"/>
      <c r="AO416" s="465"/>
      <c r="AP416" s="465"/>
    </row>
    <row r="417" spans="1:42" ht="53.5" customHeight="1" x14ac:dyDescent="0.35">
      <c r="A417" s="276">
        <v>5</v>
      </c>
      <c r="B417" s="277" t="str">
        <f>IFERROR(VLOOKUP(A417,'Coverage Indicators-Section D'!$A$10:$Y$42,25,FALSE),"")</f>
        <v/>
      </c>
      <c r="C417" s="319" t="str">
        <f t="array" ref="C417">IFERROR(IF(INDEX('Disaggregation Records'!$E$155:$E$385,MATCH(RIGHT(Z417,255),RIGHT('Disaggregation Records'!$D$155:$D$385,255),0))=0,"",INDEX('Disaggregation Records'!$E$155:$E$385,MATCH(RIGHT(Z417,255),RIGHT('Disaggregation Records'!$D$155:$D$385,255),0))),"")</f>
        <v/>
      </c>
      <c r="D417" s="319" t="str">
        <f t="array" ref="D417">IFERROR(IF(INDEX('Disaggregation Records'!$F$155:$F$385,MATCH(RIGHT(Z417,255),RIGHT('Disaggregation Records'!$D$155:$D$385,255),0))=0,"",INDEX('Disaggregation Records'!$F$155:$F$385,MATCH(RIGHT(Z417,255),RIGHT('Disaggregation Records'!$D$155:$D$385,255),0))),"")</f>
        <v/>
      </c>
      <c r="E417" s="320"/>
      <c r="F417" s="280"/>
      <c r="G417" s="281"/>
      <c r="H417" s="282"/>
      <c r="I417" s="321"/>
      <c r="J417" s="321"/>
      <c r="K417" s="321"/>
      <c r="L417" s="321"/>
      <c r="M417" s="321"/>
      <c r="N417" s="321"/>
      <c r="O417" s="321"/>
      <c r="P417" s="321"/>
      <c r="Q417" s="321"/>
      <c r="R417" s="321"/>
      <c r="S417" s="321"/>
      <c r="T417" s="321"/>
      <c r="U417" s="282"/>
      <c r="V417" s="322"/>
      <c r="W417" s="323"/>
      <c r="X417" s="323" t="str">
        <f t="shared" si="21"/>
        <v/>
      </c>
      <c r="Y417" s="323">
        <f t="shared" si="22"/>
        <v>90</v>
      </c>
      <c r="Z417" s="323" t="str">
        <f t="shared" si="23"/>
        <v/>
      </c>
      <c r="AA417" s="323"/>
      <c r="AB417" s="323" t="s">
        <v>2456</v>
      </c>
      <c r="AC417" s="323"/>
      <c r="AD417" s="323" t="s">
        <v>1301</v>
      </c>
      <c r="AE417" s="176"/>
      <c r="AF417" s="699"/>
      <c r="AG417" s="699"/>
      <c r="AH417" s="465"/>
      <c r="AI417" s="465"/>
      <c r="AJ417" s="465"/>
      <c r="AK417" s="465"/>
      <c r="AL417" s="465"/>
      <c r="AM417" s="465"/>
      <c r="AN417" s="465"/>
      <c r="AO417" s="465"/>
      <c r="AP417" s="465"/>
    </row>
    <row r="418" spans="1:42" ht="53.5" customHeight="1" x14ac:dyDescent="0.35">
      <c r="A418" s="276">
        <v>5</v>
      </c>
      <c r="B418" s="277" t="str">
        <f>IFERROR(VLOOKUP(A418,'Coverage Indicators-Section D'!$A$10:$Y$42,25,FALSE),"")</f>
        <v/>
      </c>
      <c r="C418" s="319" t="str">
        <f t="array" ref="C418">IFERROR(IF(INDEX('Disaggregation Records'!$E$155:$E$385,MATCH(RIGHT(Z418,255),RIGHT('Disaggregation Records'!$D$155:$D$385,255),0))=0,"",INDEX('Disaggregation Records'!$E$155:$E$385,MATCH(RIGHT(Z418,255),RIGHT('Disaggregation Records'!$D$155:$D$385,255),0))),"")</f>
        <v/>
      </c>
      <c r="D418" s="319" t="str">
        <f t="array" ref="D418">IFERROR(IF(INDEX('Disaggregation Records'!$F$155:$F$385,MATCH(RIGHT(Z418,255),RIGHT('Disaggregation Records'!$D$155:$D$385,255),0))=0,"",INDEX('Disaggregation Records'!$F$155:$F$385,MATCH(RIGHT(Z418,255),RIGHT('Disaggregation Records'!$D$155:$D$385,255),0))),"")</f>
        <v/>
      </c>
      <c r="E418" s="320"/>
      <c r="F418" s="280"/>
      <c r="G418" s="281"/>
      <c r="H418" s="282"/>
      <c r="I418" s="321"/>
      <c r="J418" s="321"/>
      <c r="K418" s="321"/>
      <c r="L418" s="321"/>
      <c r="M418" s="321"/>
      <c r="N418" s="321"/>
      <c r="O418" s="321"/>
      <c r="P418" s="321"/>
      <c r="Q418" s="321"/>
      <c r="R418" s="321"/>
      <c r="S418" s="321"/>
      <c r="T418" s="321"/>
      <c r="U418" s="282"/>
      <c r="V418" s="322"/>
      <c r="W418" s="323"/>
      <c r="X418" s="323" t="str">
        <f t="shared" si="21"/>
        <v/>
      </c>
      <c r="Y418" s="323">
        <f t="shared" si="22"/>
        <v>91</v>
      </c>
      <c r="Z418" s="323" t="str">
        <f t="shared" si="23"/>
        <v/>
      </c>
      <c r="AA418" s="323"/>
      <c r="AB418" s="323" t="s">
        <v>2457</v>
      </c>
      <c r="AC418" s="323"/>
      <c r="AD418" s="323" t="s">
        <v>1301</v>
      </c>
      <c r="AE418" s="176"/>
      <c r="AF418" s="699"/>
      <c r="AG418" s="699"/>
      <c r="AH418" s="465"/>
      <c r="AI418" s="465"/>
      <c r="AJ418" s="465"/>
      <c r="AK418" s="465"/>
      <c r="AL418" s="465"/>
      <c r="AM418" s="465"/>
      <c r="AN418" s="465"/>
      <c r="AO418" s="465"/>
      <c r="AP418" s="465"/>
    </row>
    <row r="419" spans="1:42" ht="53.5" customHeight="1" x14ac:dyDescent="0.35">
      <c r="A419" s="276">
        <v>5</v>
      </c>
      <c r="B419" s="277" t="str">
        <f>IFERROR(VLOOKUP(A419,'Coverage Indicators-Section D'!$A$10:$Y$42,25,FALSE),"")</f>
        <v/>
      </c>
      <c r="C419" s="319" t="str">
        <f t="array" ref="C419">IFERROR(IF(INDEX('Disaggregation Records'!$E$155:$E$385,MATCH(RIGHT(Z419,255),RIGHT('Disaggregation Records'!$D$155:$D$385,255),0))=0,"",INDEX('Disaggregation Records'!$E$155:$E$385,MATCH(RIGHT(Z419,255),RIGHT('Disaggregation Records'!$D$155:$D$385,255),0))),"")</f>
        <v/>
      </c>
      <c r="D419" s="319" t="str">
        <f t="array" ref="D419">IFERROR(IF(INDEX('Disaggregation Records'!$F$155:$F$385,MATCH(RIGHT(Z419,255),RIGHT('Disaggregation Records'!$D$155:$D$385,255),0))=0,"",INDEX('Disaggregation Records'!$F$155:$F$385,MATCH(RIGHT(Z419,255),RIGHT('Disaggregation Records'!$D$155:$D$385,255),0))),"")</f>
        <v/>
      </c>
      <c r="E419" s="320"/>
      <c r="F419" s="280"/>
      <c r="G419" s="281"/>
      <c r="H419" s="282"/>
      <c r="I419" s="321"/>
      <c r="J419" s="321"/>
      <c r="K419" s="321"/>
      <c r="L419" s="321"/>
      <c r="M419" s="321"/>
      <c r="N419" s="321"/>
      <c r="O419" s="321"/>
      <c r="P419" s="321"/>
      <c r="Q419" s="321"/>
      <c r="R419" s="321"/>
      <c r="S419" s="321"/>
      <c r="T419" s="321"/>
      <c r="U419" s="282"/>
      <c r="V419" s="322"/>
      <c r="W419" s="323"/>
      <c r="X419" s="323" t="str">
        <f t="shared" si="21"/>
        <v/>
      </c>
      <c r="Y419" s="323">
        <f t="shared" si="22"/>
        <v>92</v>
      </c>
      <c r="Z419" s="323" t="str">
        <f t="shared" si="23"/>
        <v/>
      </c>
      <c r="AA419" s="323"/>
      <c r="AB419" s="323" t="s">
        <v>2458</v>
      </c>
      <c r="AC419" s="323"/>
      <c r="AD419" s="323" t="s">
        <v>1301</v>
      </c>
      <c r="AE419" s="176"/>
      <c r="AF419" s="699"/>
      <c r="AG419" s="699"/>
      <c r="AH419" s="465"/>
      <c r="AI419" s="465"/>
      <c r="AJ419" s="465"/>
      <c r="AK419" s="465"/>
      <c r="AL419" s="465"/>
      <c r="AM419" s="465"/>
      <c r="AN419" s="465"/>
      <c r="AO419" s="465"/>
      <c r="AP419" s="465"/>
    </row>
    <row r="420" spans="1:42" ht="53.5" customHeight="1" x14ac:dyDescent="0.35">
      <c r="A420" s="276">
        <v>5</v>
      </c>
      <c r="B420" s="277" t="str">
        <f>IFERROR(VLOOKUP(A420,'Coverage Indicators-Section D'!$A$10:$Y$42,25,FALSE),"")</f>
        <v/>
      </c>
      <c r="C420" s="319" t="str">
        <f t="array" ref="C420">IFERROR(IF(INDEX('Disaggregation Records'!$E$155:$E$385,MATCH(RIGHT(Z420,255),RIGHT('Disaggregation Records'!$D$155:$D$385,255),0))=0,"",INDEX('Disaggregation Records'!$E$155:$E$385,MATCH(RIGHT(Z420,255),RIGHT('Disaggregation Records'!$D$155:$D$385,255),0))),"")</f>
        <v/>
      </c>
      <c r="D420" s="319" t="str">
        <f t="array" ref="D420">IFERROR(IF(INDEX('Disaggregation Records'!$F$155:$F$385,MATCH(RIGHT(Z420,255),RIGHT('Disaggregation Records'!$D$155:$D$385,255),0))=0,"",INDEX('Disaggregation Records'!$F$155:$F$385,MATCH(RIGHT(Z420,255),RIGHT('Disaggregation Records'!$D$155:$D$385,255),0))),"")</f>
        <v/>
      </c>
      <c r="E420" s="320"/>
      <c r="F420" s="280"/>
      <c r="G420" s="281"/>
      <c r="H420" s="282"/>
      <c r="I420" s="321"/>
      <c r="J420" s="321"/>
      <c r="K420" s="321"/>
      <c r="L420" s="321"/>
      <c r="M420" s="321"/>
      <c r="N420" s="321"/>
      <c r="O420" s="321"/>
      <c r="P420" s="321"/>
      <c r="Q420" s="321"/>
      <c r="R420" s="321"/>
      <c r="S420" s="321"/>
      <c r="T420" s="321"/>
      <c r="U420" s="282"/>
      <c r="V420" s="322"/>
      <c r="W420" s="323"/>
      <c r="X420" s="323" t="str">
        <f t="shared" si="21"/>
        <v/>
      </c>
      <c r="Y420" s="323">
        <f t="shared" si="22"/>
        <v>93</v>
      </c>
      <c r="Z420" s="323" t="str">
        <f t="shared" si="23"/>
        <v/>
      </c>
      <c r="AA420" s="323"/>
      <c r="AB420" s="323" t="s">
        <v>2459</v>
      </c>
      <c r="AC420" s="323"/>
      <c r="AD420" s="323" t="s">
        <v>1301</v>
      </c>
      <c r="AE420" s="176"/>
      <c r="AF420" s="699"/>
      <c r="AG420" s="699"/>
      <c r="AH420" s="465"/>
      <c r="AI420" s="465"/>
      <c r="AJ420" s="465"/>
      <c r="AK420" s="465"/>
      <c r="AL420" s="465"/>
      <c r="AM420" s="465"/>
      <c r="AN420" s="465"/>
      <c r="AO420" s="465"/>
      <c r="AP420" s="465"/>
    </row>
    <row r="421" spans="1:42" ht="53.5" customHeight="1" x14ac:dyDescent="0.35">
      <c r="A421" s="276">
        <v>5</v>
      </c>
      <c r="B421" s="277" t="str">
        <f>IFERROR(VLOOKUP(A421,'Coverage Indicators-Section D'!$A$10:$Y$42,25,FALSE),"")</f>
        <v/>
      </c>
      <c r="C421" s="319" t="str">
        <f t="array" ref="C421">IFERROR(IF(INDEX('Disaggregation Records'!$E$155:$E$385,MATCH(RIGHT(Z421,255),RIGHT('Disaggregation Records'!$D$155:$D$385,255),0))=0,"",INDEX('Disaggregation Records'!$E$155:$E$385,MATCH(RIGHT(Z421,255),RIGHT('Disaggregation Records'!$D$155:$D$385,255),0))),"")</f>
        <v/>
      </c>
      <c r="D421" s="319" t="str">
        <f t="array" ref="D421">IFERROR(IF(INDEX('Disaggregation Records'!$F$155:$F$385,MATCH(RIGHT(Z421,255),RIGHT('Disaggregation Records'!$D$155:$D$385,255),0))=0,"",INDEX('Disaggregation Records'!$F$155:$F$385,MATCH(RIGHT(Z421,255),RIGHT('Disaggregation Records'!$D$155:$D$385,255),0))),"")</f>
        <v/>
      </c>
      <c r="E421" s="320"/>
      <c r="F421" s="280"/>
      <c r="G421" s="281"/>
      <c r="H421" s="282"/>
      <c r="I421" s="321"/>
      <c r="J421" s="321"/>
      <c r="K421" s="321"/>
      <c r="L421" s="321"/>
      <c r="M421" s="321"/>
      <c r="N421" s="321"/>
      <c r="O421" s="321"/>
      <c r="P421" s="321"/>
      <c r="Q421" s="321"/>
      <c r="R421" s="321"/>
      <c r="S421" s="321"/>
      <c r="T421" s="321"/>
      <c r="U421" s="282"/>
      <c r="V421" s="322"/>
      <c r="W421" s="323"/>
      <c r="X421" s="323" t="str">
        <f t="shared" si="21"/>
        <v/>
      </c>
      <c r="Y421" s="323">
        <f t="shared" si="22"/>
        <v>94</v>
      </c>
      <c r="Z421" s="323" t="str">
        <f t="shared" si="23"/>
        <v/>
      </c>
      <c r="AA421" s="323"/>
      <c r="AB421" s="323" t="s">
        <v>2460</v>
      </c>
      <c r="AC421" s="323"/>
      <c r="AD421" s="323" t="s">
        <v>1301</v>
      </c>
      <c r="AE421" s="176"/>
      <c r="AF421" s="699"/>
      <c r="AG421" s="699"/>
      <c r="AH421" s="465"/>
      <c r="AI421" s="465"/>
      <c r="AJ421" s="465"/>
      <c r="AK421" s="465"/>
      <c r="AL421" s="465"/>
      <c r="AM421" s="465"/>
      <c r="AN421" s="465"/>
      <c r="AO421" s="465"/>
      <c r="AP421" s="465"/>
    </row>
    <row r="422" spans="1:42" ht="53.5" customHeight="1" x14ac:dyDescent="0.35">
      <c r="A422" s="276">
        <v>5</v>
      </c>
      <c r="B422" s="277" t="str">
        <f>IFERROR(VLOOKUP(A422,'Coverage Indicators-Section D'!$A$10:$Y$42,25,FALSE),"")</f>
        <v/>
      </c>
      <c r="C422" s="319" t="str">
        <f t="array" ref="C422">IFERROR(IF(INDEX('Disaggregation Records'!$E$155:$E$385,MATCH(RIGHT(Z422,255),RIGHT('Disaggregation Records'!$D$155:$D$385,255),0))=0,"",INDEX('Disaggregation Records'!$E$155:$E$385,MATCH(RIGHT(Z422,255),RIGHT('Disaggregation Records'!$D$155:$D$385,255),0))),"")</f>
        <v/>
      </c>
      <c r="D422" s="319" t="str">
        <f t="array" ref="D422">IFERROR(IF(INDEX('Disaggregation Records'!$F$155:$F$385,MATCH(RIGHT(Z422,255),RIGHT('Disaggregation Records'!$D$155:$D$385,255),0))=0,"",INDEX('Disaggregation Records'!$F$155:$F$385,MATCH(RIGHT(Z422,255),RIGHT('Disaggregation Records'!$D$155:$D$385,255),0))),"")</f>
        <v/>
      </c>
      <c r="E422" s="320"/>
      <c r="F422" s="280"/>
      <c r="G422" s="281"/>
      <c r="H422" s="282"/>
      <c r="I422" s="321"/>
      <c r="J422" s="321"/>
      <c r="K422" s="321"/>
      <c r="L422" s="321"/>
      <c r="M422" s="321"/>
      <c r="N422" s="321"/>
      <c r="O422" s="321"/>
      <c r="P422" s="321"/>
      <c r="Q422" s="321"/>
      <c r="R422" s="321"/>
      <c r="S422" s="321"/>
      <c r="T422" s="321"/>
      <c r="U422" s="282"/>
      <c r="V422" s="322"/>
      <c r="W422" s="323"/>
      <c r="X422" s="323" t="str">
        <f t="shared" si="21"/>
        <v/>
      </c>
      <c r="Y422" s="323">
        <f t="shared" si="22"/>
        <v>95</v>
      </c>
      <c r="Z422" s="323" t="str">
        <f t="shared" si="23"/>
        <v/>
      </c>
      <c r="AA422" s="323"/>
      <c r="AB422" s="323" t="s">
        <v>2461</v>
      </c>
      <c r="AC422" s="323"/>
      <c r="AD422" s="323" t="s">
        <v>1301</v>
      </c>
      <c r="AE422" s="176"/>
      <c r="AF422" s="699"/>
      <c r="AG422" s="699"/>
      <c r="AH422" s="465"/>
      <c r="AI422" s="465"/>
      <c r="AJ422" s="465"/>
      <c r="AK422" s="465"/>
      <c r="AL422" s="465"/>
      <c r="AM422" s="465"/>
      <c r="AN422" s="465"/>
      <c r="AO422" s="465"/>
      <c r="AP422" s="465"/>
    </row>
    <row r="423" spans="1:42" ht="53.5" customHeight="1" x14ac:dyDescent="0.35">
      <c r="A423" s="276">
        <v>5</v>
      </c>
      <c r="B423" s="277" t="str">
        <f>IFERROR(VLOOKUP(A423,'Coverage Indicators-Section D'!$A$10:$Y$42,25,FALSE),"")</f>
        <v/>
      </c>
      <c r="C423" s="319" t="str">
        <f t="array" ref="C423">IFERROR(IF(INDEX('Disaggregation Records'!$E$155:$E$385,MATCH(RIGHT(Z423,255),RIGHT('Disaggregation Records'!$D$155:$D$385,255),0))=0,"",INDEX('Disaggregation Records'!$E$155:$E$385,MATCH(RIGHT(Z423,255),RIGHT('Disaggregation Records'!$D$155:$D$385,255),0))),"")</f>
        <v/>
      </c>
      <c r="D423" s="319" t="str">
        <f t="array" ref="D423">IFERROR(IF(INDEX('Disaggregation Records'!$F$155:$F$385,MATCH(RIGHT(Z423,255),RIGHT('Disaggregation Records'!$D$155:$D$385,255),0))=0,"",INDEX('Disaggregation Records'!$F$155:$F$385,MATCH(RIGHT(Z423,255),RIGHT('Disaggregation Records'!$D$155:$D$385,255),0))),"")</f>
        <v/>
      </c>
      <c r="E423" s="320"/>
      <c r="F423" s="280"/>
      <c r="G423" s="281"/>
      <c r="H423" s="282"/>
      <c r="I423" s="321"/>
      <c r="J423" s="321"/>
      <c r="K423" s="321"/>
      <c r="L423" s="321"/>
      <c r="M423" s="321"/>
      <c r="N423" s="321"/>
      <c r="O423" s="321"/>
      <c r="P423" s="321"/>
      <c r="Q423" s="321"/>
      <c r="R423" s="321"/>
      <c r="S423" s="321"/>
      <c r="T423" s="321"/>
      <c r="U423" s="282"/>
      <c r="V423" s="322"/>
      <c r="W423" s="323"/>
      <c r="X423" s="323" t="str">
        <f t="shared" si="21"/>
        <v/>
      </c>
      <c r="Y423" s="323">
        <f t="shared" si="22"/>
        <v>96</v>
      </c>
      <c r="Z423" s="323" t="str">
        <f t="shared" si="23"/>
        <v/>
      </c>
      <c r="AA423" s="323"/>
      <c r="AB423" s="323" t="s">
        <v>2462</v>
      </c>
      <c r="AC423" s="323"/>
      <c r="AD423" s="323" t="s">
        <v>1301</v>
      </c>
      <c r="AE423" s="176"/>
      <c r="AF423" s="699"/>
      <c r="AG423" s="699"/>
      <c r="AH423" s="465"/>
      <c r="AI423" s="465"/>
      <c r="AJ423" s="465"/>
      <c r="AK423" s="465"/>
      <c r="AL423" s="465"/>
      <c r="AM423" s="465"/>
      <c r="AN423" s="465"/>
      <c r="AO423" s="465"/>
      <c r="AP423" s="465"/>
    </row>
    <row r="424" spans="1:42" ht="53.5" customHeight="1" x14ac:dyDescent="0.35">
      <c r="A424" s="276">
        <v>5</v>
      </c>
      <c r="B424" s="277" t="str">
        <f>IFERROR(VLOOKUP(A424,'Coverage Indicators-Section D'!$A$10:$Y$42,25,FALSE),"")</f>
        <v/>
      </c>
      <c r="C424" s="319" t="str">
        <f t="array" ref="C424">IFERROR(IF(INDEX('Disaggregation Records'!$E$155:$E$385,MATCH(RIGHT(Z424,255),RIGHT('Disaggregation Records'!$D$155:$D$385,255),0))=0,"",INDEX('Disaggregation Records'!$E$155:$E$385,MATCH(RIGHT(Z424,255),RIGHT('Disaggregation Records'!$D$155:$D$385,255),0))),"")</f>
        <v/>
      </c>
      <c r="D424" s="319" t="str">
        <f t="array" ref="D424">IFERROR(IF(INDEX('Disaggregation Records'!$F$155:$F$385,MATCH(RIGHT(Z424,255),RIGHT('Disaggregation Records'!$D$155:$D$385,255),0))=0,"",INDEX('Disaggregation Records'!$F$155:$F$385,MATCH(RIGHT(Z424,255),RIGHT('Disaggregation Records'!$D$155:$D$385,255),0))),"")</f>
        <v/>
      </c>
      <c r="E424" s="320"/>
      <c r="F424" s="280"/>
      <c r="G424" s="281"/>
      <c r="H424" s="282"/>
      <c r="I424" s="321"/>
      <c r="J424" s="321"/>
      <c r="K424" s="321"/>
      <c r="L424" s="321"/>
      <c r="M424" s="321"/>
      <c r="N424" s="321"/>
      <c r="O424" s="321"/>
      <c r="P424" s="321"/>
      <c r="Q424" s="321"/>
      <c r="R424" s="321"/>
      <c r="S424" s="321"/>
      <c r="T424" s="321"/>
      <c r="U424" s="282"/>
      <c r="V424" s="322"/>
      <c r="W424" s="323"/>
      <c r="X424" s="323" t="str">
        <f t="shared" si="21"/>
        <v/>
      </c>
      <c r="Y424" s="323">
        <f t="shared" si="22"/>
        <v>97</v>
      </c>
      <c r="Z424" s="323" t="str">
        <f t="shared" si="23"/>
        <v/>
      </c>
      <c r="AA424" s="323"/>
      <c r="AB424" s="323" t="s">
        <v>2463</v>
      </c>
      <c r="AC424" s="323"/>
      <c r="AD424" s="323" t="s">
        <v>1301</v>
      </c>
      <c r="AE424" s="176"/>
      <c r="AF424" s="699"/>
      <c r="AG424" s="699"/>
      <c r="AH424" s="465"/>
      <c r="AI424" s="465"/>
      <c r="AJ424" s="465"/>
      <c r="AK424" s="465"/>
      <c r="AL424" s="465"/>
      <c r="AM424" s="465"/>
      <c r="AN424" s="465"/>
      <c r="AO424" s="465"/>
      <c r="AP424" s="465"/>
    </row>
    <row r="425" spans="1:42" ht="53.5" customHeight="1" x14ac:dyDescent="0.35">
      <c r="A425" s="276">
        <v>5</v>
      </c>
      <c r="B425" s="277" t="str">
        <f>IFERROR(VLOOKUP(A425,'Coverage Indicators-Section D'!$A$10:$Y$42,25,FALSE),"")</f>
        <v/>
      </c>
      <c r="C425" s="319" t="str">
        <f t="array" ref="C425">IFERROR(IF(INDEX('Disaggregation Records'!$E$155:$E$385,MATCH(RIGHT(Z425,255),RIGHT('Disaggregation Records'!$D$155:$D$385,255),0))=0,"",INDEX('Disaggregation Records'!$E$155:$E$385,MATCH(RIGHT(Z425,255),RIGHT('Disaggregation Records'!$D$155:$D$385,255),0))),"")</f>
        <v/>
      </c>
      <c r="D425" s="319" t="str">
        <f t="array" ref="D425">IFERROR(IF(INDEX('Disaggregation Records'!$F$155:$F$385,MATCH(RIGHT(Z425,255),RIGHT('Disaggregation Records'!$D$155:$D$385,255),0))=0,"",INDEX('Disaggregation Records'!$F$155:$F$385,MATCH(RIGHT(Z425,255),RIGHT('Disaggregation Records'!$D$155:$D$385,255),0))),"")</f>
        <v/>
      </c>
      <c r="E425" s="320"/>
      <c r="F425" s="280"/>
      <c r="G425" s="281"/>
      <c r="H425" s="282"/>
      <c r="I425" s="321"/>
      <c r="J425" s="321"/>
      <c r="K425" s="321"/>
      <c r="L425" s="321"/>
      <c r="M425" s="321"/>
      <c r="N425" s="321"/>
      <c r="O425" s="321"/>
      <c r="P425" s="321"/>
      <c r="Q425" s="321"/>
      <c r="R425" s="321"/>
      <c r="S425" s="321"/>
      <c r="T425" s="321"/>
      <c r="U425" s="282"/>
      <c r="V425" s="322"/>
      <c r="W425" s="323"/>
      <c r="X425" s="323" t="str">
        <f t="shared" si="21"/>
        <v/>
      </c>
      <c r="Y425" s="323">
        <f t="shared" si="22"/>
        <v>98</v>
      </c>
      <c r="Z425" s="323" t="str">
        <f t="shared" si="23"/>
        <v/>
      </c>
      <c r="AA425" s="323"/>
      <c r="AB425" s="323" t="s">
        <v>2464</v>
      </c>
      <c r="AC425" s="323"/>
      <c r="AD425" s="323" t="s">
        <v>1301</v>
      </c>
      <c r="AE425" s="176"/>
      <c r="AF425" s="699"/>
      <c r="AG425" s="699"/>
      <c r="AH425" s="465"/>
      <c r="AI425" s="465"/>
      <c r="AJ425" s="465"/>
      <c r="AK425" s="465"/>
      <c r="AL425" s="465"/>
      <c r="AM425" s="465"/>
      <c r="AN425" s="465"/>
      <c r="AO425" s="465"/>
      <c r="AP425" s="465"/>
    </row>
    <row r="426" spans="1:42" ht="53.5" customHeight="1" x14ac:dyDescent="0.35">
      <c r="A426" s="276">
        <v>5</v>
      </c>
      <c r="B426" s="277" t="str">
        <f>IFERROR(VLOOKUP(A426,'Coverage Indicators-Section D'!$A$10:$Y$42,25,FALSE),"")</f>
        <v/>
      </c>
      <c r="C426" s="319" t="str">
        <f t="array" ref="C426">IFERROR(IF(INDEX('Disaggregation Records'!$E$155:$E$385,MATCH(RIGHT(Z426,255),RIGHT('Disaggregation Records'!$D$155:$D$385,255),0))=0,"",INDEX('Disaggregation Records'!$E$155:$E$385,MATCH(RIGHT(Z426,255),RIGHT('Disaggregation Records'!$D$155:$D$385,255),0))),"")</f>
        <v/>
      </c>
      <c r="D426" s="319" t="str">
        <f t="array" ref="D426">IFERROR(IF(INDEX('Disaggregation Records'!$F$155:$F$385,MATCH(RIGHT(Z426,255),RIGHT('Disaggregation Records'!$D$155:$D$385,255),0))=0,"",INDEX('Disaggregation Records'!$F$155:$F$385,MATCH(RIGHT(Z426,255),RIGHT('Disaggregation Records'!$D$155:$D$385,255),0))),"")</f>
        <v/>
      </c>
      <c r="E426" s="320"/>
      <c r="F426" s="280"/>
      <c r="G426" s="281"/>
      <c r="H426" s="282"/>
      <c r="I426" s="321"/>
      <c r="J426" s="321"/>
      <c r="K426" s="321"/>
      <c r="L426" s="321"/>
      <c r="M426" s="321"/>
      <c r="N426" s="321"/>
      <c r="O426" s="321"/>
      <c r="P426" s="321"/>
      <c r="Q426" s="321"/>
      <c r="R426" s="321"/>
      <c r="S426" s="321"/>
      <c r="T426" s="321"/>
      <c r="U426" s="282"/>
      <c r="V426" s="322"/>
      <c r="W426" s="323"/>
      <c r="X426" s="323" t="str">
        <f t="shared" si="21"/>
        <v/>
      </c>
      <c r="Y426" s="323">
        <f t="shared" si="22"/>
        <v>99</v>
      </c>
      <c r="Z426" s="323" t="str">
        <f t="shared" si="23"/>
        <v/>
      </c>
      <c r="AA426" s="323"/>
      <c r="AB426" s="323" t="s">
        <v>2465</v>
      </c>
      <c r="AC426" s="323"/>
      <c r="AD426" s="323" t="s">
        <v>1301</v>
      </c>
      <c r="AE426" s="176"/>
      <c r="AF426" s="699"/>
      <c r="AG426" s="699"/>
      <c r="AH426" s="465"/>
      <c r="AI426" s="465"/>
      <c r="AJ426" s="465"/>
      <c r="AK426" s="465"/>
      <c r="AL426" s="465"/>
      <c r="AM426" s="465"/>
      <c r="AN426" s="465"/>
      <c r="AO426" s="465"/>
      <c r="AP426" s="465"/>
    </row>
    <row r="427" spans="1:42" ht="53.5" customHeight="1" x14ac:dyDescent="0.35">
      <c r="A427" s="276">
        <v>5</v>
      </c>
      <c r="B427" s="277" t="str">
        <f>IFERROR(VLOOKUP(A427,'Coverage Indicators-Section D'!$A$10:$Y$42,25,FALSE),"")</f>
        <v/>
      </c>
      <c r="C427" s="319" t="str">
        <f t="array" ref="C427">IFERROR(IF(INDEX('Disaggregation Records'!$E$155:$E$385,MATCH(RIGHT(Z427,255),RIGHT('Disaggregation Records'!$D$155:$D$385,255),0))=0,"",INDEX('Disaggregation Records'!$E$155:$E$385,MATCH(RIGHT(Z427,255),RIGHT('Disaggregation Records'!$D$155:$D$385,255),0))),"")</f>
        <v/>
      </c>
      <c r="D427" s="319" t="str">
        <f t="array" ref="D427">IFERROR(IF(INDEX('Disaggregation Records'!$F$155:$F$385,MATCH(RIGHT(Z427,255),RIGHT('Disaggregation Records'!$D$155:$D$385,255),0))=0,"",INDEX('Disaggregation Records'!$F$155:$F$385,MATCH(RIGHT(Z427,255),RIGHT('Disaggregation Records'!$D$155:$D$385,255),0))),"")</f>
        <v/>
      </c>
      <c r="E427" s="320"/>
      <c r="F427" s="280"/>
      <c r="G427" s="281"/>
      <c r="H427" s="282"/>
      <c r="I427" s="321"/>
      <c r="J427" s="321"/>
      <c r="K427" s="321"/>
      <c r="L427" s="321"/>
      <c r="M427" s="321"/>
      <c r="N427" s="321"/>
      <c r="O427" s="321"/>
      <c r="P427" s="321"/>
      <c r="Q427" s="321"/>
      <c r="R427" s="321"/>
      <c r="S427" s="321"/>
      <c r="T427" s="321"/>
      <c r="U427" s="282"/>
      <c r="V427" s="322"/>
      <c r="W427" s="323"/>
      <c r="X427" s="323" t="str">
        <f t="shared" si="21"/>
        <v/>
      </c>
      <c r="Y427" s="323">
        <f t="shared" si="22"/>
        <v>100</v>
      </c>
      <c r="Z427" s="323" t="str">
        <f t="shared" si="23"/>
        <v/>
      </c>
      <c r="AA427" s="323"/>
      <c r="AB427" s="323" t="s">
        <v>2466</v>
      </c>
      <c r="AC427" s="323"/>
      <c r="AD427" s="323" t="s">
        <v>1301</v>
      </c>
      <c r="AE427" s="176"/>
      <c r="AF427" s="699"/>
      <c r="AG427" s="699"/>
      <c r="AH427" s="465"/>
      <c r="AI427" s="465"/>
      <c r="AJ427" s="465"/>
      <c r="AK427" s="465"/>
      <c r="AL427" s="465"/>
      <c r="AM427" s="465"/>
      <c r="AN427" s="465"/>
      <c r="AO427" s="465"/>
      <c r="AP427" s="465"/>
    </row>
    <row r="428" spans="1:42" ht="53.5" customHeight="1" x14ac:dyDescent="0.35">
      <c r="A428" s="276">
        <v>6</v>
      </c>
      <c r="B428" s="277" t="str">
        <f>IFERROR(VLOOKUP(A428,'Coverage Indicators-Section D'!$A$10:$Y$42,25,FALSE),"")</f>
        <v/>
      </c>
      <c r="C428" s="319" t="str">
        <f t="array" ref="C428">IFERROR(IF(INDEX('Disaggregation Records'!$E$155:$E$385,MATCH(RIGHT(Z428,255),RIGHT('Disaggregation Records'!$D$155:$D$385,255),0))=0,"",INDEX('Disaggregation Records'!$E$155:$E$385,MATCH(RIGHT(Z428,255),RIGHT('Disaggregation Records'!$D$155:$D$385,255),0))),"")</f>
        <v/>
      </c>
      <c r="D428" s="319" t="str">
        <f t="array" ref="D428">IFERROR(IF(INDEX('Disaggregation Records'!$F$155:$F$385,MATCH(RIGHT(Z428,255),RIGHT('Disaggregation Records'!$D$155:$D$385,255),0))=0,"",INDEX('Disaggregation Records'!$F$155:$F$385,MATCH(RIGHT(Z428,255),RIGHT('Disaggregation Records'!$D$155:$D$385,255),0))),"")</f>
        <v/>
      </c>
      <c r="E428" s="320"/>
      <c r="F428" s="280"/>
      <c r="G428" s="281"/>
      <c r="H428" s="282"/>
      <c r="I428" s="321"/>
      <c r="J428" s="321"/>
      <c r="K428" s="321"/>
      <c r="L428" s="321"/>
      <c r="M428" s="321"/>
      <c r="N428" s="321"/>
      <c r="O428" s="321"/>
      <c r="P428" s="321"/>
      <c r="Q428" s="321"/>
      <c r="R428" s="321"/>
      <c r="S428" s="321"/>
      <c r="T428" s="321"/>
      <c r="U428" s="282"/>
      <c r="V428" s="322"/>
      <c r="W428" s="323"/>
      <c r="X428" s="323" t="str">
        <f t="shared" si="21"/>
        <v/>
      </c>
      <c r="Y428" s="323">
        <f t="shared" si="22"/>
        <v>101</v>
      </c>
      <c r="Z428" s="323" t="str">
        <f t="shared" si="23"/>
        <v/>
      </c>
      <c r="AA428" s="323"/>
      <c r="AB428" s="323" t="s">
        <v>2467</v>
      </c>
      <c r="AC428" s="323"/>
      <c r="AD428" s="323" t="s">
        <v>1302</v>
      </c>
      <c r="AE428" s="176"/>
      <c r="AF428" s="699"/>
      <c r="AG428" s="699"/>
      <c r="AH428" s="465"/>
      <c r="AI428" s="465"/>
      <c r="AJ428" s="465"/>
      <c r="AK428" s="465"/>
      <c r="AL428" s="465"/>
      <c r="AM428" s="465"/>
      <c r="AN428" s="465"/>
      <c r="AO428" s="465"/>
      <c r="AP428" s="465"/>
    </row>
    <row r="429" spans="1:42" ht="53.5" customHeight="1" x14ac:dyDescent="0.35">
      <c r="A429" s="276">
        <v>6</v>
      </c>
      <c r="B429" s="277" t="str">
        <f>IFERROR(VLOOKUP(A429,'Coverage Indicators-Section D'!$A$10:$Y$42,25,FALSE),"")</f>
        <v/>
      </c>
      <c r="C429" s="319" t="str">
        <f t="array" ref="C429">IFERROR(IF(INDEX('Disaggregation Records'!$E$155:$E$385,MATCH(RIGHT(Z429,255),RIGHT('Disaggregation Records'!$D$155:$D$385,255),0))=0,"",INDEX('Disaggregation Records'!$E$155:$E$385,MATCH(RIGHT(Z429,255),RIGHT('Disaggregation Records'!$D$155:$D$385,255),0))),"")</f>
        <v/>
      </c>
      <c r="D429" s="319" t="str">
        <f t="array" ref="D429">IFERROR(IF(INDEX('Disaggregation Records'!$F$155:$F$385,MATCH(RIGHT(Z429,255),RIGHT('Disaggregation Records'!$D$155:$D$385,255),0))=0,"",INDEX('Disaggregation Records'!$F$155:$F$385,MATCH(RIGHT(Z429,255),RIGHT('Disaggregation Records'!$D$155:$D$385,255),0))),"")</f>
        <v/>
      </c>
      <c r="E429" s="320"/>
      <c r="F429" s="280"/>
      <c r="G429" s="281"/>
      <c r="H429" s="282"/>
      <c r="I429" s="321"/>
      <c r="J429" s="321"/>
      <c r="K429" s="321"/>
      <c r="L429" s="321"/>
      <c r="M429" s="321"/>
      <c r="N429" s="321"/>
      <c r="O429" s="321"/>
      <c r="P429" s="321"/>
      <c r="Q429" s="321"/>
      <c r="R429" s="321"/>
      <c r="S429" s="321"/>
      <c r="T429" s="321"/>
      <c r="U429" s="282"/>
      <c r="V429" s="322"/>
      <c r="W429" s="323"/>
      <c r="X429" s="323" t="str">
        <f t="shared" si="21"/>
        <v/>
      </c>
      <c r="Y429" s="323">
        <f t="shared" si="22"/>
        <v>102</v>
      </c>
      <c r="Z429" s="323" t="str">
        <f t="shared" si="23"/>
        <v/>
      </c>
      <c r="AA429" s="323"/>
      <c r="AB429" s="323" t="s">
        <v>2468</v>
      </c>
      <c r="AC429" s="323"/>
      <c r="AD429" s="323" t="s">
        <v>1302</v>
      </c>
      <c r="AE429" s="176"/>
      <c r="AF429" s="699"/>
      <c r="AG429" s="699"/>
      <c r="AH429" s="465"/>
      <c r="AI429" s="465"/>
      <c r="AJ429" s="465"/>
      <c r="AK429" s="465"/>
      <c r="AL429" s="465"/>
      <c r="AM429" s="465"/>
      <c r="AN429" s="465"/>
      <c r="AO429" s="465"/>
      <c r="AP429" s="465"/>
    </row>
    <row r="430" spans="1:42" ht="53.5" customHeight="1" x14ac:dyDescent="0.35">
      <c r="A430" s="276">
        <v>6</v>
      </c>
      <c r="B430" s="277" t="str">
        <f>IFERROR(VLOOKUP(A430,'Coverage Indicators-Section D'!$A$10:$Y$42,25,FALSE),"")</f>
        <v/>
      </c>
      <c r="C430" s="319" t="str">
        <f t="array" ref="C430">IFERROR(IF(INDEX('Disaggregation Records'!$E$155:$E$385,MATCH(RIGHT(Z430,255),RIGHT('Disaggregation Records'!$D$155:$D$385,255),0))=0,"",INDEX('Disaggregation Records'!$E$155:$E$385,MATCH(RIGHT(Z430,255),RIGHT('Disaggregation Records'!$D$155:$D$385,255),0))),"")</f>
        <v/>
      </c>
      <c r="D430" s="319" t="str">
        <f t="array" ref="D430">IFERROR(IF(INDEX('Disaggregation Records'!$F$155:$F$385,MATCH(RIGHT(Z430,255),RIGHT('Disaggregation Records'!$D$155:$D$385,255),0))=0,"",INDEX('Disaggregation Records'!$F$155:$F$385,MATCH(RIGHT(Z430,255),RIGHT('Disaggregation Records'!$D$155:$D$385,255),0))),"")</f>
        <v/>
      </c>
      <c r="E430" s="320"/>
      <c r="F430" s="280"/>
      <c r="G430" s="281"/>
      <c r="H430" s="282"/>
      <c r="I430" s="321"/>
      <c r="J430" s="321"/>
      <c r="K430" s="321"/>
      <c r="L430" s="321"/>
      <c r="M430" s="321"/>
      <c r="N430" s="321"/>
      <c r="O430" s="321"/>
      <c r="P430" s="321"/>
      <c r="Q430" s="321"/>
      <c r="R430" s="321"/>
      <c r="S430" s="321"/>
      <c r="T430" s="321"/>
      <c r="U430" s="282"/>
      <c r="V430" s="322"/>
      <c r="W430" s="323"/>
      <c r="X430" s="323" t="str">
        <f t="shared" si="21"/>
        <v/>
      </c>
      <c r="Y430" s="323">
        <f t="shared" si="22"/>
        <v>103</v>
      </c>
      <c r="Z430" s="323" t="str">
        <f t="shared" si="23"/>
        <v/>
      </c>
      <c r="AA430" s="323"/>
      <c r="AB430" s="323" t="s">
        <v>2469</v>
      </c>
      <c r="AC430" s="323"/>
      <c r="AD430" s="323" t="s">
        <v>1302</v>
      </c>
      <c r="AE430" s="176"/>
      <c r="AF430" s="699"/>
      <c r="AG430" s="699"/>
      <c r="AH430" s="465"/>
      <c r="AI430" s="465"/>
      <c r="AJ430" s="465"/>
      <c r="AK430" s="465"/>
      <c r="AL430" s="465"/>
      <c r="AM430" s="465"/>
      <c r="AN430" s="465"/>
      <c r="AO430" s="465"/>
      <c r="AP430" s="465"/>
    </row>
    <row r="431" spans="1:42" ht="53.5" customHeight="1" x14ac:dyDescent="0.35">
      <c r="A431" s="276">
        <v>6</v>
      </c>
      <c r="B431" s="277" t="str">
        <f>IFERROR(VLOOKUP(A431,'Coverage Indicators-Section D'!$A$10:$Y$42,25,FALSE),"")</f>
        <v/>
      </c>
      <c r="C431" s="319" t="str">
        <f t="array" ref="C431">IFERROR(IF(INDEX('Disaggregation Records'!$E$155:$E$385,MATCH(RIGHT(Z431,255),RIGHT('Disaggregation Records'!$D$155:$D$385,255),0))=0,"",INDEX('Disaggregation Records'!$E$155:$E$385,MATCH(RIGHT(Z431,255),RIGHT('Disaggregation Records'!$D$155:$D$385,255),0))),"")</f>
        <v/>
      </c>
      <c r="D431" s="319" t="str">
        <f t="array" ref="D431">IFERROR(IF(INDEX('Disaggregation Records'!$F$155:$F$385,MATCH(RIGHT(Z431,255),RIGHT('Disaggregation Records'!$D$155:$D$385,255),0))=0,"",INDEX('Disaggregation Records'!$F$155:$F$385,MATCH(RIGHT(Z431,255),RIGHT('Disaggregation Records'!$D$155:$D$385,255),0))),"")</f>
        <v/>
      </c>
      <c r="E431" s="320"/>
      <c r="F431" s="280"/>
      <c r="G431" s="281"/>
      <c r="H431" s="282"/>
      <c r="I431" s="321"/>
      <c r="J431" s="321"/>
      <c r="K431" s="321"/>
      <c r="L431" s="321"/>
      <c r="M431" s="321"/>
      <c r="N431" s="321"/>
      <c r="O431" s="321"/>
      <c r="P431" s="321"/>
      <c r="Q431" s="321"/>
      <c r="R431" s="321"/>
      <c r="S431" s="321"/>
      <c r="T431" s="321"/>
      <c r="U431" s="282"/>
      <c r="V431" s="322"/>
      <c r="W431" s="323"/>
      <c r="X431" s="323" t="str">
        <f t="shared" si="21"/>
        <v/>
      </c>
      <c r="Y431" s="323">
        <f t="shared" si="22"/>
        <v>104</v>
      </c>
      <c r="Z431" s="323" t="str">
        <f t="shared" si="23"/>
        <v/>
      </c>
      <c r="AA431" s="323"/>
      <c r="AB431" s="323" t="s">
        <v>2470</v>
      </c>
      <c r="AC431" s="323"/>
      <c r="AD431" s="323" t="s">
        <v>1302</v>
      </c>
      <c r="AE431" s="176"/>
      <c r="AF431" s="699"/>
      <c r="AG431" s="699"/>
      <c r="AH431" s="465"/>
      <c r="AI431" s="465"/>
      <c r="AJ431" s="465"/>
      <c r="AK431" s="465"/>
      <c r="AL431" s="465"/>
      <c r="AM431" s="465"/>
      <c r="AN431" s="465"/>
      <c r="AO431" s="465"/>
      <c r="AP431" s="465"/>
    </row>
    <row r="432" spans="1:42" ht="53.5" customHeight="1" x14ac:dyDescent="0.35">
      <c r="A432" s="276">
        <v>6</v>
      </c>
      <c r="B432" s="277" t="str">
        <f>IFERROR(VLOOKUP(A432,'Coverage Indicators-Section D'!$A$10:$Y$42,25,FALSE),"")</f>
        <v/>
      </c>
      <c r="C432" s="319" t="str">
        <f t="array" ref="C432">IFERROR(IF(INDEX('Disaggregation Records'!$E$155:$E$385,MATCH(RIGHT(Z432,255),RIGHT('Disaggregation Records'!$D$155:$D$385,255),0))=0,"",INDEX('Disaggregation Records'!$E$155:$E$385,MATCH(RIGHT(Z432,255),RIGHT('Disaggregation Records'!$D$155:$D$385,255),0))),"")</f>
        <v/>
      </c>
      <c r="D432" s="319" t="str">
        <f t="array" ref="D432">IFERROR(IF(INDEX('Disaggregation Records'!$F$155:$F$385,MATCH(RIGHT(Z432,255),RIGHT('Disaggregation Records'!$D$155:$D$385,255),0))=0,"",INDEX('Disaggregation Records'!$F$155:$F$385,MATCH(RIGHT(Z432,255),RIGHT('Disaggregation Records'!$D$155:$D$385,255),0))),"")</f>
        <v/>
      </c>
      <c r="E432" s="320"/>
      <c r="F432" s="280"/>
      <c r="G432" s="281"/>
      <c r="H432" s="282"/>
      <c r="I432" s="321"/>
      <c r="J432" s="321"/>
      <c r="K432" s="321"/>
      <c r="L432" s="321"/>
      <c r="M432" s="321"/>
      <c r="N432" s="321"/>
      <c r="O432" s="321"/>
      <c r="P432" s="321"/>
      <c r="Q432" s="321"/>
      <c r="R432" s="321"/>
      <c r="S432" s="321"/>
      <c r="T432" s="321"/>
      <c r="U432" s="282"/>
      <c r="V432" s="322"/>
      <c r="W432" s="323"/>
      <c r="X432" s="323" t="str">
        <f t="shared" si="21"/>
        <v/>
      </c>
      <c r="Y432" s="323">
        <f t="shared" si="22"/>
        <v>105</v>
      </c>
      <c r="Z432" s="323" t="str">
        <f t="shared" si="23"/>
        <v/>
      </c>
      <c r="AA432" s="323"/>
      <c r="AB432" s="323" t="s">
        <v>2471</v>
      </c>
      <c r="AC432" s="323"/>
      <c r="AD432" s="323" t="s">
        <v>1302</v>
      </c>
      <c r="AE432" s="176"/>
      <c r="AF432" s="699"/>
      <c r="AG432" s="699"/>
      <c r="AH432" s="465"/>
      <c r="AI432" s="465"/>
      <c r="AJ432" s="465"/>
      <c r="AK432" s="465"/>
      <c r="AL432" s="465"/>
      <c r="AM432" s="465"/>
      <c r="AN432" s="465"/>
      <c r="AO432" s="465"/>
      <c r="AP432" s="465"/>
    </row>
    <row r="433" spans="1:42" ht="53.5" customHeight="1" x14ac:dyDescent="0.35">
      <c r="A433" s="276">
        <v>6</v>
      </c>
      <c r="B433" s="277" t="str">
        <f>IFERROR(VLOOKUP(A433,'Coverage Indicators-Section D'!$A$10:$Y$42,25,FALSE),"")</f>
        <v/>
      </c>
      <c r="C433" s="319" t="str">
        <f t="array" ref="C433">IFERROR(IF(INDEX('Disaggregation Records'!$E$155:$E$385,MATCH(RIGHT(Z433,255),RIGHT('Disaggregation Records'!$D$155:$D$385,255),0))=0,"",INDEX('Disaggregation Records'!$E$155:$E$385,MATCH(RIGHT(Z433,255),RIGHT('Disaggregation Records'!$D$155:$D$385,255),0))),"")</f>
        <v/>
      </c>
      <c r="D433" s="319" t="str">
        <f t="array" ref="D433">IFERROR(IF(INDEX('Disaggregation Records'!$F$155:$F$385,MATCH(RIGHT(Z433,255),RIGHT('Disaggregation Records'!$D$155:$D$385,255),0))=0,"",INDEX('Disaggregation Records'!$F$155:$F$385,MATCH(RIGHT(Z433,255),RIGHT('Disaggregation Records'!$D$155:$D$385,255),0))),"")</f>
        <v/>
      </c>
      <c r="E433" s="320"/>
      <c r="F433" s="280"/>
      <c r="G433" s="281"/>
      <c r="H433" s="282"/>
      <c r="I433" s="321"/>
      <c r="J433" s="321"/>
      <c r="K433" s="321"/>
      <c r="L433" s="321"/>
      <c r="M433" s="321"/>
      <c r="N433" s="321"/>
      <c r="O433" s="321"/>
      <c r="P433" s="321"/>
      <c r="Q433" s="321"/>
      <c r="R433" s="321"/>
      <c r="S433" s="321"/>
      <c r="T433" s="321"/>
      <c r="U433" s="282"/>
      <c r="V433" s="322"/>
      <c r="W433" s="323"/>
      <c r="X433" s="323" t="str">
        <f t="shared" si="21"/>
        <v/>
      </c>
      <c r="Y433" s="323">
        <f t="shared" si="22"/>
        <v>106</v>
      </c>
      <c r="Z433" s="323" t="str">
        <f t="shared" si="23"/>
        <v/>
      </c>
      <c r="AA433" s="323"/>
      <c r="AB433" s="323" t="s">
        <v>2472</v>
      </c>
      <c r="AC433" s="323"/>
      <c r="AD433" s="323" t="s">
        <v>1302</v>
      </c>
      <c r="AE433" s="176"/>
      <c r="AF433" s="699"/>
      <c r="AG433" s="699"/>
      <c r="AH433" s="465"/>
      <c r="AI433" s="465"/>
      <c r="AJ433" s="465"/>
      <c r="AK433" s="465"/>
      <c r="AL433" s="465"/>
      <c r="AM433" s="465"/>
      <c r="AN433" s="465"/>
      <c r="AO433" s="465"/>
      <c r="AP433" s="465"/>
    </row>
    <row r="434" spans="1:42" ht="53.5" customHeight="1" x14ac:dyDescent="0.35">
      <c r="A434" s="276">
        <v>6</v>
      </c>
      <c r="B434" s="277" t="str">
        <f>IFERROR(VLOOKUP(A434,'Coverage Indicators-Section D'!$A$10:$Y$42,25,FALSE),"")</f>
        <v/>
      </c>
      <c r="C434" s="319" t="str">
        <f t="array" ref="C434">IFERROR(IF(INDEX('Disaggregation Records'!$E$155:$E$385,MATCH(RIGHT(Z434,255),RIGHT('Disaggregation Records'!$D$155:$D$385,255),0))=0,"",INDEX('Disaggregation Records'!$E$155:$E$385,MATCH(RIGHT(Z434,255),RIGHT('Disaggregation Records'!$D$155:$D$385,255),0))),"")</f>
        <v/>
      </c>
      <c r="D434" s="319" t="str">
        <f t="array" ref="D434">IFERROR(IF(INDEX('Disaggregation Records'!$F$155:$F$385,MATCH(RIGHT(Z434,255),RIGHT('Disaggregation Records'!$D$155:$D$385,255),0))=0,"",INDEX('Disaggregation Records'!$F$155:$F$385,MATCH(RIGHT(Z434,255),RIGHT('Disaggregation Records'!$D$155:$D$385,255),0))),"")</f>
        <v/>
      </c>
      <c r="E434" s="320"/>
      <c r="F434" s="280"/>
      <c r="G434" s="281"/>
      <c r="H434" s="282"/>
      <c r="I434" s="321"/>
      <c r="J434" s="321"/>
      <c r="K434" s="321"/>
      <c r="L434" s="321"/>
      <c r="M434" s="321"/>
      <c r="N434" s="321"/>
      <c r="O434" s="321"/>
      <c r="P434" s="321"/>
      <c r="Q434" s="321"/>
      <c r="R434" s="321"/>
      <c r="S434" s="321"/>
      <c r="T434" s="321"/>
      <c r="U434" s="282"/>
      <c r="V434" s="322"/>
      <c r="W434" s="323"/>
      <c r="X434" s="323" t="str">
        <f t="shared" si="21"/>
        <v/>
      </c>
      <c r="Y434" s="323">
        <f t="shared" si="22"/>
        <v>107</v>
      </c>
      <c r="Z434" s="323" t="str">
        <f t="shared" si="23"/>
        <v/>
      </c>
      <c r="AA434" s="323"/>
      <c r="AB434" s="323" t="s">
        <v>2473</v>
      </c>
      <c r="AC434" s="323"/>
      <c r="AD434" s="323" t="s">
        <v>1302</v>
      </c>
      <c r="AE434" s="176"/>
      <c r="AF434" s="699"/>
      <c r="AG434" s="699"/>
      <c r="AH434" s="465"/>
      <c r="AI434" s="465"/>
      <c r="AJ434" s="465"/>
      <c r="AK434" s="465"/>
      <c r="AL434" s="465"/>
      <c r="AM434" s="465"/>
      <c r="AN434" s="465"/>
      <c r="AO434" s="465"/>
      <c r="AP434" s="465"/>
    </row>
    <row r="435" spans="1:42" ht="53.5" customHeight="1" x14ac:dyDescent="0.35">
      <c r="A435" s="276">
        <v>6</v>
      </c>
      <c r="B435" s="277" t="str">
        <f>IFERROR(VLOOKUP(A435,'Coverage Indicators-Section D'!$A$10:$Y$42,25,FALSE),"")</f>
        <v/>
      </c>
      <c r="C435" s="319" t="str">
        <f t="array" ref="C435">IFERROR(IF(INDEX('Disaggregation Records'!$E$155:$E$385,MATCH(RIGHT(Z435,255),RIGHT('Disaggregation Records'!$D$155:$D$385,255),0))=0,"",INDEX('Disaggregation Records'!$E$155:$E$385,MATCH(RIGHT(Z435,255),RIGHT('Disaggregation Records'!$D$155:$D$385,255),0))),"")</f>
        <v/>
      </c>
      <c r="D435" s="319" t="str">
        <f t="array" ref="D435">IFERROR(IF(INDEX('Disaggregation Records'!$F$155:$F$385,MATCH(RIGHT(Z435,255),RIGHT('Disaggregation Records'!$D$155:$D$385,255),0))=0,"",INDEX('Disaggregation Records'!$F$155:$F$385,MATCH(RIGHT(Z435,255),RIGHT('Disaggregation Records'!$D$155:$D$385,255),0))),"")</f>
        <v/>
      </c>
      <c r="E435" s="320"/>
      <c r="F435" s="280"/>
      <c r="G435" s="281"/>
      <c r="H435" s="282"/>
      <c r="I435" s="321"/>
      <c r="J435" s="321"/>
      <c r="K435" s="321"/>
      <c r="L435" s="321"/>
      <c r="M435" s="321"/>
      <c r="N435" s="321"/>
      <c r="O435" s="321"/>
      <c r="P435" s="321"/>
      <c r="Q435" s="321"/>
      <c r="R435" s="321"/>
      <c r="S435" s="321"/>
      <c r="T435" s="321"/>
      <c r="U435" s="282"/>
      <c r="V435" s="322"/>
      <c r="W435" s="323"/>
      <c r="X435" s="323" t="str">
        <f t="shared" si="21"/>
        <v/>
      </c>
      <c r="Y435" s="323">
        <f t="shared" si="22"/>
        <v>108</v>
      </c>
      <c r="Z435" s="323" t="str">
        <f t="shared" si="23"/>
        <v/>
      </c>
      <c r="AA435" s="323"/>
      <c r="AB435" s="323" t="s">
        <v>2474</v>
      </c>
      <c r="AC435" s="323"/>
      <c r="AD435" s="323" t="s">
        <v>1302</v>
      </c>
      <c r="AE435" s="176"/>
      <c r="AF435" s="699"/>
      <c r="AG435" s="699"/>
      <c r="AH435" s="465"/>
      <c r="AI435" s="465"/>
      <c r="AJ435" s="465"/>
      <c r="AK435" s="465"/>
      <c r="AL435" s="465"/>
      <c r="AM435" s="465"/>
      <c r="AN435" s="465"/>
      <c r="AO435" s="465"/>
      <c r="AP435" s="465"/>
    </row>
    <row r="436" spans="1:42" ht="53.5" customHeight="1" x14ac:dyDescent="0.35">
      <c r="A436" s="276">
        <v>6</v>
      </c>
      <c r="B436" s="277" t="str">
        <f>IFERROR(VLOOKUP(A436,'Coverage Indicators-Section D'!$A$10:$Y$42,25,FALSE),"")</f>
        <v/>
      </c>
      <c r="C436" s="319" t="str">
        <f t="array" ref="C436">IFERROR(IF(INDEX('Disaggregation Records'!$E$155:$E$385,MATCH(RIGHT(Z436,255),RIGHT('Disaggregation Records'!$D$155:$D$385,255),0))=0,"",INDEX('Disaggregation Records'!$E$155:$E$385,MATCH(RIGHT(Z436,255),RIGHT('Disaggregation Records'!$D$155:$D$385,255),0))),"")</f>
        <v/>
      </c>
      <c r="D436" s="319" t="str">
        <f t="array" ref="D436">IFERROR(IF(INDEX('Disaggregation Records'!$F$155:$F$385,MATCH(RIGHT(Z436,255),RIGHT('Disaggregation Records'!$D$155:$D$385,255),0))=0,"",INDEX('Disaggregation Records'!$F$155:$F$385,MATCH(RIGHT(Z436,255),RIGHT('Disaggregation Records'!$D$155:$D$385,255),0))),"")</f>
        <v/>
      </c>
      <c r="E436" s="320"/>
      <c r="F436" s="280"/>
      <c r="G436" s="281"/>
      <c r="H436" s="282"/>
      <c r="I436" s="321"/>
      <c r="J436" s="321"/>
      <c r="K436" s="321"/>
      <c r="L436" s="321"/>
      <c r="M436" s="321"/>
      <c r="N436" s="321"/>
      <c r="O436" s="321"/>
      <c r="P436" s="321"/>
      <c r="Q436" s="321"/>
      <c r="R436" s="321"/>
      <c r="S436" s="321"/>
      <c r="T436" s="321"/>
      <c r="U436" s="282"/>
      <c r="V436" s="322"/>
      <c r="W436" s="323"/>
      <c r="X436" s="323" t="str">
        <f t="shared" si="21"/>
        <v/>
      </c>
      <c r="Y436" s="323">
        <f t="shared" si="22"/>
        <v>109</v>
      </c>
      <c r="Z436" s="323" t="str">
        <f t="shared" si="23"/>
        <v/>
      </c>
      <c r="AA436" s="323"/>
      <c r="AB436" s="323" t="s">
        <v>2475</v>
      </c>
      <c r="AC436" s="323"/>
      <c r="AD436" s="323" t="s">
        <v>1302</v>
      </c>
      <c r="AE436" s="176"/>
      <c r="AF436" s="699"/>
      <c r="AG436" s="699"/>
      <c r="AH436" s="465"/>
      <c r="AI436" s="465"/>
      <c r="AJ436" s="465"/>
      <c r="AK436" s="465"/>
      <c r="AL436" s="465"/>
      <c r="AM436" s="465"/>
      <c r="AN436" s="465"/>
      <c r="AO436" s="465"/>
      <c r="AP436" s="465"/>
    </row>
    <row r="437" spans="1:42" ht="53.5" customHeight="1" x14ac:dyDescent="0.35">
      <c r="A437" s="276">
        <v>6</v>
      </c>
      <c r="B437" s="277" t="str">
        <f>IFERROR(VLOOKUP(A437,'Coverage Indicators-Section D'!$A$10:$Y$42,25,FALSE),"")</f>
        <v/>
      </c>
      <c r="C437" s="319" t="str">
        <f t="array" ref="C437">IFERROR(IF(INDEX('Disaggregation Records'!$E$155:$E$385,MATCH(RIGHT(Z437,255),RIGHT('Disaggregation Records'!$D$155:$D$385,255),0))=0,"",INDEX('Disaggregation Records'!$E$155:$E$385,MATCH(RIGHT(Z437,255),RIGHT('Disaggregation Records'!$D$155:$D$385,255),0))),"")</f>
        <v/>
      </c>
      <c r="D437" s="319" t="str">
        <f t="array" ref="D437">IFERROR(IF(INDEX('Disaggregation Records'!$F$155:$F$385,MATCH(RIGHT(Z437,255),RIGHT('Disaggregation Records'!$D$155:$D$385,255),0))=0,"",INDEX('Disaggregation Records'!$F$155:$F$385,MATCH(RIGHT(Z437,255),RIGHT('Disaggregation Records'!$D$155:$D$385,255),0))),"")</f>
        <v/>
      </c>
      <c r="E437" s="320"/>
      <c r="F437" s="280"/>
      <c r="G437" s="281"/>
      <c r="H437" s="282"/>
      <c r="I437" s="321"/>
      <c r="J437" s="321"/>
      <c r="K437" s="321"/>
      <c r="L437" s="321"/>
      <c r="M437" s="321"/>
      <c r="N437" s="321"/>
      <c r="O437" s="321"/>
      <c r="P437" s="321"/>
      <c r="Q437" s="321"/>
      <c r="R437" s="321"/>
      <c r="S437" s="321"/>
      <c r="T437" s="321"/>
      <c r="U437" s="282"/>
      <c r="V437" s="322"/>
      <c r="W437" s="323"/>
      <c r="X437" s="323" t="str">
        <f t="shared" si="21"/>
        <v/>
      </c>
      <c r="Y437" s="323">
        <f t="shared" si="22"/>
        <v>110</v>
      </c>
      <c r="Z437" s="323" t="str">
        <f t="shared" si="23"/>
        <v/>
      </c>
      <c r="AA437" s="323"/>
      <c r="AB437" s="323" t="s">
        <v>2476</v>
      </c>
      <c r="AC437" s="323"/>
      <c r="AD437" s="323" t="s">
        <v>1302</v>
      </c>
      <c r="AE437" s="176"/>
      <c r="AF437" s="699"/>
      <c r="AG437" s="699"/>
      <c r="AH437" s="465"/>
      <c r="AI437" s="465"/>
      <c r="AJ437" s="465"/>
      <c r="AK437" s="465"/>
      <c r="AL437" s="465"/>
      <c r="AM437" s="465"/>
      <c r="AN437" s="465"/>
      <c r="AO437" s="465"/>
      <c r="AP437" s="465"/>
    </row>
    <row r="438" spans="1:42" ht="53.5" customHeight="1" x14ac:dyDescent="0.35">
      <c r="A438" s="276">
        <v>6</v>
      </c>
      <c r="B438" s="277" t="str">
        <f>IFERROR(VLOOKUP(A438,'Coverage Indicators-Section D'!$A$10:$Y$42,25,FALSE),"")</f>
        <v/>
      </c>
      <c r="C438" s="319" t="str">
        <f t="array" ref="C438">IFERROR(IF(INDEX('Disaggregation Records'!$E$155:$E$385,MATCH(RIGHT(Z438,255),RIGHT('Disaggregation Records'!$D$155:$D$385,255),0))=0,"",INDEX('Disaggregation Records'!$E$155:$E$385,MATCH(RIGHT(Z438,255),RIGHT('Disaggregation Records'!$D$155:$D$385,255),0))),"")</f>
        <v/>
      </c>
      <c r="D438" s="319" t="str">
        <f t="array" ref="D438">IFERROR(IF(INDEX('Disaggregation Records'!$F$155:$F$385,MATCH(RIGHT(Z438,255),RIGHT('Disaggregation Records'!$D$155:$D$385,255),0))=0,"",INDEX('Disaggregation Records'!$F$155:$F$385,MATCH(RIGHT(Z438,255),RIGHT('Disaggregation Records'!$D$155:$D$385,255),0))),"")</f>
        <v/>
      </c>
      <c r="E438" s="320"/>
      <c r="F438" s="280"/>
      <c r="G438" s="281"/>
      <c r="H438" s="282"/>
      <c r="I438" s="321"/>
      <c r="J438" s="321"/>
      <c r="K438" s="321"/>
      <c r="L438" s="321"/>
      <c r="M438" s="321"/>
      <c r="N438" s="321"/>
      <c r="O438" s="321"/>
      <c r="P438" s="321"/>
      <c r="Q438" s="321"/>
      <c r="R438" s="321"/>
      <c r="S438" s="321"/>
      <c r="T438" s="321"/>
      <c r="U438" s="282"/>
      <c r="V438" s="322"/>
      <c r="W438" s="323"/>
      <c r="X438" s="323" t="str">
        <f t="shared" si="21"/>
        <v/>
      </c>
      <c r="Y438" s="323">
        <f t="shared" si="22"/>
        <v>111</v>
      </c>
      <c r="Z438" s="323" t="str">
        <f t="shared" si="23"/>
        <v/>
      </c>
      <c r="AA438" s="323"/>
      <c r="AB438" s="323" t="s">
        <v>2477</v>
      </c>
      <c r="AC438" s="323"/>
      <c r="AD438" s="323" t="s">
        <v>1302</v>
      </c>
      <c r="AE438" s="176"/>
      <c r="AF438" s="699"/>
      <c r="AG438" s="699"/>
      <c r="AH438" s="465"/>
      <c r="AI438" s="465"/>
      <c r="AJ438" s="465"/>
      <c r="AK438" s="465"/>
      <c r="AL438" s="465"/>
      <c r="AM438" s="465"/>
      <c r="AN438" s="465"/>
      <c r="AO438" s="465"/>
      <c r="AP438" s="465"/>
    </row>
    <row r="439" spans="1:42" ht="53.5" customHeight="1" x14ac:dyDescent="0.35">
      <c r="A439" s="276">
        <v>6</v>
      </c>
      <c r="B439" s="277" t="str">
        <f>IFERROR(VLOOKUP(A439,'Coverage Indicators-Section D'!$A$10:$Y$42,25,FALSE),"")</f>
        <v/>
      </c>
      <c r="C439" s="319" t="str">
        <f t="array" ref="C439">IFERROR(IF(INDEX('Disaggregation Records'!$E$155:$E$385,MATCH(RIGHT(Z439,255),RIGHT('Disaggregation Records'!$D$155:$D$385,255),0))=0,"",INDEX('Disaggregation Records'!$E$155:$E$385,MATCH(RIGHT(Z439,255),RIGHT('Disaggregation Records'!$D$155:$D$385,255),0))),"")</f>
        <v/>
      </c>
      <c r="D439" s="319" t="str">
        <f t="array" ref="D439">IFERROR(IF(INDEX('Disaggregation Records'!$F$155:$F$385,MATCH(RIGHT(Z439,255),RIGHT('Disaggregation Records'!$D$155:$D$385,255),0))=0,"",INDEX('Disaggregation Records'!$F$155:$F$385,MATCH(RIGHT(Z439,255),RIGHT('Disaggregation Records'!$D$155:$D$385,255),0))),"")</f>
        <v/>
      </c>
      <c r="E439" s="320"/>
      <c r="F439" s="280"/>
      <c r="G439" s="281"/>
      <c r="H439" s="282"/>
      <c r="I439" s="321"/>
      <c r="J439" s="321"/>
      <c r="K439" s="321"/>
      <c r="L439" s="321"/>
      <c r="M439" s="321"/>
      <c r="N439" s="321"/>
      <c r="O439" s="321"/>
      <c r="P439" s="321"/>
      <c r="Q439" s="321"/>
      <c r="R439" s="321"/>
      <c r="S439" s="321"/>
      <c r="T439" s="321"/>
      <c r="U439" s="282"/>
      <c r="V439" s="322"/>
      <c r="W439" s="323"/>
      <c r="X439" s="323" t="str">
        <f t="shared" si="21"/>
        <v/>
      </c>
      <c r="Y439" s="323">
        <f t="shared" si="22"/>
        <v>112</v>
      </c>
      <c r="Z439" s="323" t="str">
        <f t="shared" si="23"/>
        <v/>
      </c>
      <c r="AA439" s="323"/>
      <c r="AB439" s="323" t="s">
        <v>2478</v>
      </c>
      <c r="AC439" s="323"/>
      <c r="AD439" s="323" t="s">
        <v>1302</v>
      </c>
      <c r="AE439" s="176"/>
      <c r="AF439" s="699"/>
      <c r="AG439" s="699"/>
      <c r="AH439" s="465"/>
      <c r="AI439" s="465"/>
      <c r="AJ439" s="465"/>
      <c r="AK439" s="465"/>
      <c r="AL439" s="465"/>
      <c r="AM439" s="465"/>
      <c r="AN439" s="465"/>
      <c r="AO439" s="465"/>
      <c r="AP439" s="465"/>
    </row>
    <row r="440" spans="1:42" ht="53.5" customHeight="1" x14ac:dyDescent="0.35">
      <c r="A440" s="276">
        <v>6</v>
      </c>
      <c r="B440" s="277" t="str">
        <f>IFERROR(VLOOKUP(A440,'Coverage Indicators-Section D'!$A$10:$Y$42,25,FALSE),"")</f>
        <v/>
      </c>
      <c r="C440" s="319" t="str">
        <f t="array" ref="C440">IFERROR(IF(INDEX('Disaggregation Records'!$E$155:$E$385,MATCH(RIGHT(Z440,255),RIGHT('Disaggregation Records'!$D$155:$D$385,255),0))=0,"",INDEX('Disaggregation Records'!$E$155:$E$385,MATCH(RIGHT(Z440,255),RIGHT('Disaggregation Records'!$D$155:$D$385,255),0))),"")</f>
        <v/>
      </c>
      <c r="D440" s="319" t="str">
        <f t="array" ref="D440">IFERROR(IF(INDEX('Disaggregation Records'!$F$155:$F$385,MATCH(RIGHT(Z440,255),RIGHT('Disaggregation Records'!$D$155:$D$385,255),0))=0,"",INDEX('Disaggregation Records'!$F$155:$F$385,MATCH(RIGHT(Z440,255),RIGHT('Disaggregation Records'!$D$155:$D$385,255),0))),"")</f>
        <v/>
      </c>
      <c r="E440" s="320"/>
      <c r="F440" s="280"/>
      <c r="G440" s="281"/>
      <c r="H440" s="282"/>
      <c r="I440" s="321"/>
      <c r="J440" s="321"/>
      <c r="K440" s="321"/>
      <c r="L440" s="321"/>
      <c r="M440" s="321"/>
      <c r="N440" s="321"/>
      <c r="O440" s="321"/>
      <c r="P440" s="321"/>
      <c r="Q440" s="321"/>
      <c r="R440" s="321"/>
      <c r="S440" s="321"/>
      <c r="T440" s="321"/>
      <c r="U440" s="282"/>
      <c r="V440" s="322"/>
      <c r="W440" s="323"/>
      <c r="X440" s="323" t="str">
        <f t="shared" si="21"/>
        <v/>
      </c>
      <c r="Y440" s="323">
        <f t="shared" si="22"/>
        <v>113</v>
      </c>
      <c r="Z440" s="323" t="str">
        <f t="shared" si="23"/>
        <v/>
      </c>
      <c r="AA440" s="323"/>
      <c r="AB440" s="323" t="s">
        <v>2479</v>
      </c>
      <c r="AC440" s="323"/>
      <c r="AD440" s="323" t="s">
        <v>1302</v>
      </c>
      <c r="AE440" s="176"/>
      <c r="AF440" s="699"/>
      <c r="AG440" s="699"/>
      <c r="AH440" s="465"/>
      <c r="AI440" s="465"/>
      <c r="AJ440" s="465"/>
      <c r="AK440" s="465"/>
      <c r="AL440" s="465"/>
      <c r="AM440" s="465"/>
      <c r="AN440" s="465"/>
      <c r="AO440" s="465"/>
      <c r="AP440" s="465"/>
    </row>
    <row r="441" spans="1:42" ht="53.5" customHeight="1" x14ac:dyDescent="0.35">
      <c r="A441" s="276">
        <v>6</v>
      </c>
      <c r="B441" s="277" t="str">
        <f>IFERROR(VLOOKUP(A441,'Coverage Indicators-Section D'!$A$10:$Y$42,25,FALSE),"")</f>
        <v/>
      </c>
      <c r="C441" s="319" t="str">
        <f t="array" ref="C441">IFERROR(IF(INDEX('Disaggregation Records'!$E$155:$E$385,MATCH(RIGHT(Z441,255),RIGHT('Disaggregation Records'!$D$155:$D$385,255),0))=0,"",INDEX('Disaggregation Records'!$E$155:$E$385,MATCH(RIGHT(Z441,255),RIGHT('Disaggregation Records'!$D$155:$D$385,255),0))),"")</f>
        <v/>
      </c>
      <c r="D441" s="319" t="str">
        <f t="array" ref="D441">IFERROR(IF(INDEX('Disaggregation Records'!$F$155:$F$385,MATCH(RIGHT(Z441,255),RIGHT('Disaggregation Records'!$D$155:$D$385,255),0))=0,"",INDEX('Disaggregation Records'!$F$155:$F$385,MATCH(RIGHT(Z441,255),RIGHT('Disaggregation Records'!$D$155:$D$385,255),0))),"")</f>
        <v/>
      </c>
      <c r="E441" s="320"/>
      <c r="F441" s="280"/>
      <c r="G441" s="281"/>
      <c r="H441" s="282"/>
      <c r="I441" s="321"/>
      <c r="J441" s="321"/>
      <c r="K441" s="321"/>
      <c r="L441" s="321"/>
      <c r="M441" s="321"/>
      <c r="N441" s="321"/>
      <c r="O441" s="321"/>
      <c r="P441" s="321"/>
      <c r="Q441" s="321"/>
      <c r="R441" s="321"/>
      <c r="S441" s="321"/>
      <c r="T441" s="321"/>
      <c r="U441" s="282"/>
      <c r="V441" s="322"/>
      <c r="W441" s="323"/>
      <c r="X441" s="323" t="str">
        <f t="shared" si="21"/>
        <v/>
      </c>
      <c r="Y441" s="323">
        <f t="shared" si="22"/>
        <v>114</v>
      </c>
      <c r="Z441" s="323" t="str">
        <f t="shared" si="23"/>
        <v/>
      </c>
      <c r="AA441" s="323"/>
      <c r="AB441" s="323" t="s">
        <v>2480</v>
      </c>
      <c r="AC441" s="323"/>
      <c r="AD441" s="323" t="s">
        <v>1302</v>
      </c>
      <c r="AE441" s="176"/>
      <c r="AF441" s="699"/>
      <c r="AG441" s="699"/>
      <c r="AH441" s="465"/>
      <c r="AI441" s="465"/>
      <c r="AJ441" s="465"/>
      <c r="AK441" s="465"/>
      <c r="AL441" s="465"/>
      <c r="AM441" s="465"/>
      <c r="AN441" s="465"/>
      <c r="AO441" s="465"/>
      <c r="AP441" s="465"/>
    </row>
    <row r="442" spans="1:42" ht="53.5" customHeight="1" x14ac:dyDescent="0.35">
      <c r="A442" s="276">
        <v>6</v>
      </c>
      <c r="B442" s="277" t="str">
        <f>IFERROR(VLOOKUP(A442,'Coverage Indicators-Section D'!$A$10:$Y$42,25,FALSE),"")</f>
        <v/>
      </c>
      <c r="C442" s="319" t="str">
        <f t="array" ref="C442">IFERROR(IF(INDEX('Disaggregation Records'!$E$155:$E$385,MATCH(RIGHT(Z442,255),RIGHT('Disaggregation Records'!$D$155:$D$385,255),0))=0,"",INDEX('Disaggregation Records'!$E$155:$E$385,MATCH(RIGHT(Z442,255),RIGHT('Disaggregation Records'!$D$155:$D$385,255),0))),"")</f>
        <v/>
      </c>
      <c r="D442" s="319" t="str">
        <f t="array" ref="D442">IFERROR(IF(INDEX('Disaggregation Records'!$F$155:$F$385,MATCH(RIGHT(Z442,255),RIGHT('Disaggregation Records'!$D$155:$D$385,255),0))=0,"",INDEX('Disaggregation Records'!$F$155:$F$385,MATCH(RIGHT(Z442,255),RIGHT('Disaggregation Records'!$D$155:$D$385,255),0))),"")</f>
        <v/>
      </c>
      <c r="E442" s="320"/>
      <c r="F442" s="280"/>
      <c r="G442" s="281"/>
      <c r="H442" s="282"/>
      <c r="I442" s="321"/>
      <c r="J442" s="321"/>
      <c r="K442" s="321"/>
      <c r="L442" s="321"/>
      <c r="M442" s="321"/>
      <c r="N442" s="321"/>
      <c r="O442" s="321"/>
      <c r="P442" s="321"/>
      <c r="Q442" s="321"/>
      <c r="R442" s="321"/>
      <c r="S442" s="321"/>
      <c r="T442" s="321"/>
      <c r="U442" s="282"/>
      <c r="V442" s="322"/>
      <c r="W442" s="323"/>
      <c r="X442" s="323" t="str">
        <f t="shared" si="21"/>
        <v/>
      </c>
      <c r="Y442" s="323">
        <f t="shared" si="22"/>
        <v>115</v>
      </c>
      <c r="Z442" s="323" t="str">
        <f t="shared" si="23"/>
        <v/>
      </c>
      <c r="AA442" s="323"/>
      <c r="AB442" s="323" t="s">
        <v>2481</v>
      </c>
      <c r="AC442" s="323"/>
      <c r="AD442" s="323" t="s">
        <v>1302</v>
      </c>
      <c r="AE442" s="176"/>
      <c r="AF442" s="699"/>
      <c r="AG442" s="699"/>
      <c r="AH442" s="465"/>
      <c r="AI442" s="465"/>
      <c r="AJ442" s="465"/>
      <c r="AK442" s="465"/>
      <c r="AL442" s="465"/>
      <c r="AM442" s="465"/>
      <c r="AN442" s="465"/>
      <c r="AO442" s="465"/>
      <c r="AP442" s="465"/>
    </row>
    <row r="443" spans="1:42" ht="53.5" customHeight="1" x14ac:dyDescent="0.35">
      <c r="A443" s="276">
        <v>6</v>
      </c>
      <c r="B443" s="277" t="str">
        <f>IFERROR(VLOOKUP(A443,'Coverage Indicators-Section D'!$A$10:$Y$42,25,FALSE),"")</f>
        <v/>
      </c>
      <c r="C443" s="319" t="str">
        <f t="array" ref="C443">IFERROR(IF(INDEX('Disaggregation Records'!$E$155:$E$385,MATCH(RIGHT(Z443,255),RIGHT('Disaggregation Records'!$D$155:$D$385,255),0))=0,"",INDEX('Disaggregation Records'!$E$155:$E$385,MATCH(RIGHT(Z443,255),RIGHT('Disaggregation Records'!$D$155:$D$385,255),0))),"")</f>
        <v/>
      </c>
      <c r="D443" s="319" t="str">
        <f t="array" ref="D443">IFERROR(IF(INDEX('Disaggregation Records'!$F$155:$F$385,MATCH(RIGHT(Z443,255),RIGHT('Disaggregation Records'!$D$155:$D$385,255),0))=0,"",INDEX('Disaggregation Records'!$F$155:$F$385,MATCH(RIGHT(Z443,255),RIGHT('Disaggregation Records'!$D$155:$D$385,255),0))),"")</f>
        <v/>
      </c>
      <c r="E443" s="320"/>
      <c r="F443" s="280"/>
      <c r="G443" s="281"/>
      <c r="H443" s="282"/>
      <c r="I443" s="321"/>
      <c r="J443" s="321"/>
      <c r="K443" s="321"/>
      <c r="L443" s="321"/>
      <c r="M443" s="321"/>
      <c r="N443" s="321"/>
      <c r="O443" s="321"/>
      <c r="P443" s="321"/>
      <c r="Q443" s="321"/>
      <c r="R443" s="321"/>
      <c r="S443" s="321"/>
      <c r="T443" s="321"/>
      <c r="U443" s="282"/>
      <c r="V443" s="322"/>
      <c r="W443" s="323"/>
      <c r="X443" s="323" t="str">
        <f t="shared" si="21"/>
        <v/>
      </c>
      <c r="Y443" s="323">
        <f t="shared" si="22"/>
        <v>116</v>
      </c>
      <c r="Z443" s="323" t="str">
        <f t="shared" si="23"/>
        <v/>
      </c>
      <c r="AA443" s="323"/>
      <c r="AB443" s="323" t="s">
        <v>2482</v>
      </c>
      <c r="AC443" s="323"/>
      <c r="AD443" s="323" t="s">
        <v>1302</v>
      </c>
      <c r="AE443" s="176"/>
      <c r="AF443" s="699"/>
      <c r="AG443" s="699"/>
      <c r="AH443" s="465"/>
      <c r="AI443" s="465"/>
      <c r="AJ443" s="465"/>
      <c r="AK443" s="465"/>
      <c r="AL443" s="465"/>
      <c r="AM443" s="465"/>
      <c r="AN443" s="465"/>
      <c r="AO443" s="465"/>
      <c r="AP443" s="465"/>
    </row>
    <row r="444" spans="1:42" ht="53.5" customHeight="1" x14ac:dyDescent="0.35">
      <c r="A444" s="276">
        <v>6</v>
      </c>
      <c r="B444" s="277" t="str">
        <f>IFERROR(VLOOKUP(A444,'Coverage Indicators-Section D'!$A$10:$Y$42,25,FALSE),"")</f>
        <v/>
      </c>
      <c r="C444" s="319" t="str">
        <f t="array" ref="C444">IFERROR(IF(INDEX('Disaggregation Records'!$E$155:$E$385,MATCH(RIGHT(Z444,255),RIGHT('Disaggregation Records'!$D$155:$D$385,255),0))=0,"",INDEX('Disaggregation Records'!$E$155:$E$385,MATCH(RIGHT(Z444,255),RIGHT('Disaggregation Records'!$D$155:$D$385,255),0))),"")</f>
        <v/>
      </c>
      <c r="D444" s="319" t="str">
        <f t="array" ref="D444">IFERROR(IF(INDEX('Disaggregation Records'!$F$155:$F$385,MATCH(RIGHT(Z444,255),RIGHT('Disaggregation Records'!$D$155:$D$385,255),0))=0,"",INDEX('Disaggregation Records'!$F$155:$F$385,MATCH(RIGHT(Z444,255),RIGHT('Disaggregation Records'!$D$155:$D$385,255),0))),"")</f>
        <v/>
      </c>
      <c r="E444" s="320"/>
      <c r="F444" s="280"/>
      <c r="G444" s="281"/>
      <c r="H444" s="282"/>
      <c r="I444" s="321"/>
      <c r="J444" s="321"/>
      <c r="K444" s="321"/>
      <c r="L444" s="321"/>
      <c r="M444" s="321"/>
      <c r="N444" s="321"/>
      <c r="O444" s="321"/>
      <c r="P444" s="321"/>
      <c r="Q444" s="321"/>
      <c r="R444" s="321"/>
      <c r="S444" s="321"/>
      <c r="T444" s="321"/>
      <c r="U444" s="282"/>
      <c r="V444" s="322"/>
      <c r="W444" s="323"/>
      <c r="X444" s="323" t="str">
        <f t="shared" si="21"/>
        <v/>
      </c>
      <c r="Y444" s="323">
        <f t="shared" si="22"/>
        <v>117</v>
      </c>
      <c r="Z444" s="323" t="str">
        <f t="shared" si="23"/>
        <v/>
      </c>
      <c r="AA444" s="323"/>
      <c r="AB444" s="323" t="s">
        <v>2483</v>
      </c>
      <c r="AC444" s="323"/>
      <c r="AD444" s="323" t="s">
        <v>1302</v>
      </c>
      <c r="AE444" s="176"/>
      <c r="AF444" s="699"/>
      <c r="AG444" s="699"/>
      <c r="AH444" s="465"/>
      <c r="AI444" s="465"/>
      <c r="AJ444" s="465"/>
      <c r="AK444" s="465"/>
      <c r="AL444" s="465"/>
      <c r="AM444" s="465"/>
      <c r="AN444" s="465"/>
      <c r="AO444" s="465"/>
      <c r="AP444" s="465"/>
    </row>
    <row r="445" spans="1:42" ht="53.5" customHeight="1" x14ac:dyDescent="0.35">
      <c r="A445" s="276">
        <v>6</v>
      </c>
      <c r="B445" s="277" t="str">
        <f>IFERROR(VLOOKUP(A445,'Coverage Indicators-Section D'!$A$10:$Y$42,25,FALSE),"")</f>
        <v/>
      </c>
      <c r="C445" s="319" t="str">
        <f t="array" ref="C445">IFERROR(IF(INDEX('Disaggregation Records'!$E$155:$E$385,MATCH(RIGHT(Z445,255),RIGHT('Disaggregation Records'!$D$155:$D$385,255),0))=0,"",INDEX('Disaggregation Records'!$E$155:$E$385,MATCH(RIGHT(Z445,255),RIGHT('Disaggregation Records'!$D$155:$D$385,255),0))),"")</f>
        <v/>
      </c>
      <c r="D445" s="319" t="str">
        <f t="array" ref="D445">IFERROR(IF(INDEX('Disaggregation Records'!$F$155:$F$385,MATCH(RIGHT(Z445,255),RIGHT('Disaggregation Records'!$D$155:$D$385,255),0))=0,"",INDEX('Disaggregation Records'!$F$155:$F$385,MATCH(RIGHT(Z445,255),RIGHT('Disaggregation Records'!$D$155:$D$385,255),0))),"")</f>
        <v/>
      </c>
      <c r="E445" s="320"/>
      <c r="F445" s="280"/>
      <c r="G445" s="281"/>
      <c r="H445" s="282"/>
      <c r="I445" s="321"/>
      <c r="J445" s="321"/>
      <c r="K445" s="321"/>
      <c r="L445" s="321"/>
      <c r="M445" s="321"/>
      <c r="N445" s="321"/>
      <c r="O445" s="321"/>
      <c r="P445" s="321"/>
      <c r="Q445" s="321"/>
      <c r="R445" s="321"/>
      <c r="S445" s="321"/>
      <c r="T445" s="321"/>
      <c r="U445" s="282"/>
      <c r="V445" s="322"/>
      <c r="W445" s="323"/>
      <c r="X445" s="323" t="str">
        <f t="shared" si="21"/>
        <v/>
      </c>
      <c r="Y445" s="323">
        <f t="shared" si="22"/>
        <v>118</v>
      </c>
      <c r="Z445" s="323" t="str">
        <f t="shared" si="23"/>
        <v/>
      </c>
      <c r="AA445" s="323"/>
      <c r="AB445" s="323" t="s">
        <v>2484</v>
      </c>
      <c r="AC445" s="323"/>
      <c r="AD445" s="323" t="s">
        <v>1302</v>
      </c>
      <c r="AE445" s="176"/>
      <c r="AF445" s="699"/>
      <c r="AG445" s="699"/>
      <c r="AH445" s="465"/>
      <c r="AI445" s="465"/>
      <c r="AJ445" s="465"/>
      <c r="AK445" s="465"/>
      <c r="AL445" s="465"/>
      <c r="AM445" s="465"/>
      <c r="AN445" s="465"/>
      <c r="AO445" s="465"/>
      <c r="AP445" s="465"/>
    </row>
    <row r="446" spans="1:42" ht="53.5" customHeight="1" x14ac:dyDescent="0.35">
      <c r="A446" s="276">
        <v>6</v>
      </c>
      <c r="B446" s="277" t="str">
        <f>IFERROR(VLOOKUP(A446,'Coverage Indicators-Section D'!$A$10:$Y$42,25,FALSE),"")</f>
        <v/>
      </c>
      <c r="C446" s="319" t="str">
        <f t="array" ref="C446">IFERROR(IF(INDEX('Disaggregation Records'!$E$155:$E$385,MATCH(RIGHT(Z446,255),RIGHT('Disaggregation Records'!$D$155:$D$385,255),0))=0,"",INDEX('Disaggregation Records'!$E$155:$E$385,MATCH(RIGHT(Z446,255),RIGHT('Disaggregation Records'!$D$155:$D$385,255),0))),"")</f>
        <v/>
      </c>
      <c r="D446" s="319" t="str">
        <f t="array" ref="D446">IFERROR(IF(INDEX('Disaggregation Records'!$F$155:$F$385,MATCH(RIGHT(Z446,255),RIGHT('Disaggregation Records'!$D$155:$D$385,255),0))=0,"",INDEX('Disaggregation Records'!$F$155:$F$385,MATCH(RIGHT(Z446,255),RIGHT('Disaggregation Records'!$D$155:$D$385,255),0))),"")</f>
        <v/>
      </c>
      <c r="E446" s="320"/>
      <c r="F446" s="280"/>
      <c r="G446" s="281"/>
      <c r="H446" s="282"/>
      <c r="I446" s="321"/>
      <c r="J446" s="321"/>
      <c r="K446" s="321"/>
      <c r="L446" s="321"/>
      <c r="M446" s="321"/>
      <c r="N446" s="321"/>
      <c r="O446" s="321"/>
      <c r="P446" s="321"/>
      <c r="Q446" s="321"/>
      <c r="R446" s="321"/>
      <c r="S446" s="321"/>
      <c r="T446" s="321"/>
      <c r="U446" s="282"/>
      <c r="V446" s="322"/>
      <c r="W446" s="323"/>
      <c r="X446" s="323" t="str">
        <f t="shared" si="21"/>
        <v/>
      </c>
      <c r="Y446" s="323">
        <f t="shared" si="22"/>
        <v>119</v>
      </c>
      <c r="Z446" s="323" t="str">
        <f t="shared" si="23"/>
        <v/>
      </c>
      <c r="AA446" s="323"/>
      <c r="AB446" s="323" t="s">
        <v>2485</v>
      </c>
      <c r="AC446" s="323"/>
      <c r="AD446" s="323" t="s">
        <v>1302</v>
      </c>
      <c r="AE446" s="176"/>
      <c r="AF446" s="699"/>
      <c r="AG446" s="699"/>
      <c r="AH446" s="465"/>
      <c r="AI446" s="465"/>
      <c r="AJ446" s="465"/>
      <c r="AK446" s="465"/>
      <c r="AL446" s="465"/>
      <c r="AM446" s="465"/>
      <c r="AN446" s="465"/>
      <c r="AO446" s="465"/>
      <c r="AP446" s="465"/>
    </row>
    <row r="447" spans="1:42" ht="53.5" customHeight="1" x14ac:dyDescent="0.35">
      <c r="A447" s="276">
        <v>6</v>
      </c>
      <c r="B447" s="277" t="str">
        <f>IFERROR(VLOOKUP(A447,'Coverage Indicators-Section D'!$A$10:$Y$42,25,FALSE),"")</f>
        <v/>
      </c>
      <c r="C447" s="319" t="str">
        <f t="array" ref="C447">IFERROR(IF(INDEX('Disaggregation Records'!$E$155:$E$385,MATCH(RIGHT(Z447,255),RIGHT('Disaggregation Records'!$D$155:$D$385,255),0))=0,"",INDEX('Disaggregation Records'!$E$155:$E$385,MATCH(RIGHT(Z447,255),RIGHT('Disaggregation Records'!$D$155:$D$385,255),0))),"")</f>
        <v/>
      </c>
      <c r="D447" s="319" t="str">
        <f t="array" ref="D447">IFERROR(IF(INDEX('Disaggregation Records'!$F$155:$F$385,MATCH(RIGHT(Z447,255),RIGHT('Disaggregation Records'!$D$155:$D$385,255),0))=0,"",INDEX('Disaggregation Records'!$F$155:$F$385,MATCH(RIGHT(Z447,255),RIGHT('Disaggregation Records'!$D$155:$D$385,255),0))),"")</f>
        <v/>
      </c>
      <c r="E447" s="320"/>
      <c r="F447" s="280"/>
      <c r="G447" s="281"/>
      <c r="H447" s="282"/>
      <c r="I447" s="321"/>
      <c r="J447" s="321"/>
      <c r="K447" s="321"/>
      <c r="L447" s="321"/>
      <c r="M447" s="321"/>
      <c r="N447" s="321"/>
      <c r="O447" s="321"/>
      <c r="P447" s="321"/>
      <c r="Q447" s="321"/>
      <c r="R447" s="321"/>
      <c r="S447" s="321"/>
      <c r="T447" s="321"/>
      <c r="U447" s="282"/>
      <c r="V447" s="322"/>
      <c r="W447" s="323"/>
      <c r="X447" s="323" t="str">
        <f t="shared" si="21"/>
        <v/>
      </c>
      <c r="Y447" s="323">
        <f t="shared" si="22"/>
        <v>120</v>
      </c>
      <c r="Z447" s="323" t="str">
        <f t="shared" si="23"/>
        <v/>
      </c>
      <c r="AA447" s="323"/>
      <c r="AB447" s="323" t="s">
        <v>2486</v>
      </c>
      <c r="AC447" s="323"/>
      <c r="AD447" s="323" t="s">
        <v>1302</v>
      </c>
      <c r="AE447" s="176"/>
      <c r="AF447" s="699"/>
      <c r="AG447" s="699"/>
      <c r="AH447" s="465"/>
      <c r="AI447" s="465"/>
      <c r="AJ447" s="465"/>
      <c r="AK447" s="465"/>
      <c r="AL447" s="465"/>
      <c r="AM447" s="465"/>
      <c r="AN447" s="465"/>
      <c r="AO447" s="465"/>
      <c r="AP447" s="465"/>
    </row>
    <row r="448" spans="1:42" ht="53.5" customHeight="1" x14ac:dyDescent="0.35">
      <c r="A448" s="276">
        <v>7</v>
      </c>
      <c r="B448" s="277" t="str">
        <f>IFERROR(VLOOKUP(A448,'Coverage Indicators-Section D'!$A$10:$Y$42,25,FALSE),"")</f>
        <v/>
      </c>
      <c r="C448" s="319" t="str">
        <f t="array" ref="C448">IFERROR(IF(INDEX('Disaggregation Records'!$E$155:$E$385,MATCH(RIGHT(Z448,255),RIGHT('Disaggregation Records'!$D$155:$D$385,255),0))=0,"",INDEX('Disaggregation Records'!$E$155:$E$385,MATCH(RIGHT(Z448,255),RIGHT('Disaggregation Records'!$D$155:$D$385,255),0))),"")</f>
        <v/>
      </c>
      <c r="D448" s="319" t="str">
        <f t="array" ref="D448">IFERROR(IF(INDEX('Disaggregation Records'!$F$155:$F$385,MATCH(RIGHT(Z448,255),RIGHT('Disaggregation Records'!$D$155:$D$385,255),0))=0,"",INDEX('Disaggregation Records'!$F$155:$F$385,MATCH(RIGHT(Z448,255),RIGHT('Disaggregation Records'!$D$155:$D$385,255),0))),"")</f>
        <v/>
      </c>
      <c r="E448" s="320"/>
      <c r="F448" s="280"/>
      <c r="G448" s="281"/>
      <c r="H448" s="282"/>
      <c r="I448" s="321"/>
      <c r="J448" s="321"/>
      <c r="K448" s="321"/>
      <c r="L448" s="321"/>
      <c r="M448" s="321"/>
      <c r="N448" s="321"/>
      <c r="O448" s="321"/>
      <c r="P448" s="321"/>
      <c r="Q448" s="321"/>
      <c r="R448" s="321"/>
      <c r="S448" s="321"/>
      <c r="T448" s="321"/>
      <c r="U448" s="282"/>
      <c r="V448" s="322"/>
      <c r="W448" s="323"/>
      <c r="X448" s="323" t="str">
        <f t="shared" si="21"/>
        <v/>
      </c>
      <c r="Y448" s="323">
        <f t="shared" si="22"/>
        <v>121</v>
      </c>
      <c r="Z448" s="323" t="str">
        <f t="shared" si="23"/>
        <v/>
      </c>
      <c r="AA448" s="323"/>
      <c r="AB448" s="323" t="s">
        <v>2487</v>
      </c>
      <c r="AC448" s="323"/>
      <c r="AD448" s="323" t="s">
        <v>1303</v>
      </c>
      <c r="AE448" s="176"/>
      <c r="AF448" s="699"/>
      <c r="AG448" s="699"/>
      <c r="AH448" s="465"/>
      <c r="AI448" s="465"/>
      <c r="AJ448" s="465"/>
      <c r="AK448" s="465"/>
      <c r="AL448" s="465"/>
      <c r="AM448" s="465"/>
      <c r="AN448" s="465"/>
      <c r="AO448" s="465"/>
      <c r="AP448" s="465"/>
    </row>
    <row r="449" spans="1:42" ht="53.5" customHeight="1" x14ac:dyDescent="0.35">
      <c r="A449" s="276">
        <v>7</v>
      </c>
      <c r="B449" s="277" t="str">
        <f>IFERROR(VLOOKUP(A449,'Coverage Indicators-Section D'!$A$10:$Y$42,25,FALSE),"")</f>
        <v/>
      </c>
      <c r="C449" s="319" t="str">
        <f t="array" ref="C449">IFERROR(IF(INDEX('Disaggregation Records'!$E$155:$E$385,MATCH(RIGHT(Z449,255),RIGHT('Disaggregation Records'!$D$155:$D$385,255),0))=0,"",INDEX('Disaggregation Records'!$E$155:$E$385,MATCH(RIGHT(Z449,255),RIGHT('Disaggregation Records'!$D$155:$D$385,255),0))),"")</f>
        <v/>
      </c>
      <c r="D449" s="319" t="str">
        <f t="array" ref="D449">IFERROR(IF(INDEX('Disaggregation Records'!$F$155:$F$385,MATCH(RIGHT(Z449,255),RIGHT('Disaggregation Records'!$D$155:$D$385,255),0))=0,"",INDEX('Disaggregation Records'!$F$155:$F$385,MATCH(RIGHT(Z449,255),RIGHT('Disaggregation Records'!$D$155:$D$385,255),0))),"")</f>
        <v/>
      </c>
      <c r="E449" s="320"/>
      <c r="F449" s="280"/>
      <c r="G449" s="281"/>
      <c r="H449" s="282"/>
      <c r="I449" s="321"/>
      <c r="J449" s="321"/>
      <c r="K449" s="321"/>
      <c r="L449" s="321"/>
      <c r="M449" s="321"/>
      <c r="N449" s="321"/>
      <c r="O449" s="321"/>
      <c r="P449" s="321"/>
      <c r="Q449" s="321"/>
      <c r="R449" s="321"/>
      <c r="S449" s="321"/>
      <c r="T449" s="321"/>
      <c r="U449" s="282"/>
      <c r="V449" s="322"/>
      <c r="W449" s="323"/>
      <c r="X449" s="323" t="str">
        <f t="shared" si="21"/>
        <v/>
      </c>
      <c r="Y449" s="323">
        <f t="shared" si="22"/>
        <v>122</v>
      </c>
      <c r="Z449" s="323" t="str">
        <f t="shared" si="23"/>
        <v/>
      </c>
      <c r="AA449" s="323"/>
      <c r="AB449" s="323" t="s">
        <v>2488</v>
      </c>
      <c r="AC449" s="323"/>
      <c r="AD449" s="323" t="s">
        <v>1303</v>
      </c>
      <c r="AE449" s="176"/>
      <c r="AF449" s="699"/>
      <c r="AG449" s="699"/>
      <c r="AH449" s="465"/>
      <c r="AI449" s="465"/>
      <c r="AJ449" s="465"/>
      <c r="AK449" s="465"/>
      <c r="AL449" s="465"/>
      <c r="AM449" s="465"/>
      <c r="AN449" s="465"/>
      <c r="AO449" s="465"/>
      <c r="AP449" s="465"/>
    </row>
    <row r="450" spans="1:42" ht="53.5" customHeight="1" x14ac:dyDescent="0.35">
      <c r="A450" s="276">
        <v>7</v>
      </c>
      <c r="B450" s="277" t="str">
        <f>IFERROR(VLOOKUP(A450,'Coverage Indicators-Section D'!$A$10:$Y$42,25,FALSE),"")</f>
        <v/>
      </c>
      <c r="C450" s="319" t="str">
        <f t="array" ref="C450">IFERROR(IF(INDEX('Disaggregation Records'!$E$155:$E$385,MATCH(RIGHT(Z450,255),RIGHT('Disaggregation Records'!$D$155:$D$385,255),0))=0,"",INDEX('Disaggregation Records'!$E$155:$E$385,MATCH(RIGHT(Z450,255),RIGHT('Disaggregation Records'!$D$155:$D$385,255),0))),"")</f>
        <v/>
      </c>
      <c r="D450" s="319" t="str">
        <f t="array" ref="D450">IFERROR(IF(INDEX('Disaggregation Records'!$F$155:$F$385,MATCH(RIGHT(Z450,255),RIGHT('Disaggregation Records'!$D$155:$D$385,255),0))=0,"",INDEX('Disaggregation Records'!$F$155:$F$385,MATCH(RIGHT(Z450,255),RIGHT('Disaggregation Records'!$D$155:$D$385,255),0))),"")</f>
        <v/>
      </c>
      <c r="E450" s="320"/>
      <c r="F450" s="280"/>
      <c r="G450" s="281"/>
      <c r="H450" s="282"/>
      <c r="I450" s="321"/>
      <c r="J450" s="321"/>
      <c r="K450" s="321"/>
      <c r="L450" s="321"/>
      <c r="M450" s="321"/>
      <c r="N450" s="321"/>
      <c r="O450" s="321"/>
      <c r="P450" s="321"/>
      <c r="Q450" s="321"/>
      <c r="R450" s="321"/>
      <c r="S450" s="321"/>
      <c r="T450" s="321"/>
      <c r="U450" s="282"/>
      <c r="V450" s="322"/>
      <c r="W450" s="323"/>
      <c r="X450" s="323" t="str">
        <f t="shared" si="21"/>
        <v/>
      </c>
      <c r="Y450" s="323">
        <f t="shared" si="22"/>
        <v>123</v>
      </c>
      <c r="Z450" s="323" t="str">
        <f t="shared" si="23"/>
        <v/>
      </c>
      <c r="AA450" s="323"/>
      <c r="AB450" s="323" t="s">
        <v>2489</v>
      </c>
      <c r="AC450" s="323"/>
      <c r="AD450" s="323" t="s">
        <v>1303</v>
      </c>
      <c r="AE450" s="176"/>
      <c r="AF450" s="699"/>
      <c r="AG450" s="699"/>
      <c r="AH450" s="465"/>
      <c r="AI450" s="465"/>
      <c r="AJ450" s="465"/>
      <c r="AK450" s="465"/>
      <c r="AL450" s="465"/>
      <c r="AM450" s="465"/>
      <c r="AN450" s="465"/>
      <c r="AO450" s="465"/>
      <c r="AP450" s="465"/>
    </row>
    <row r="451" spans="1:42" ht="53.5" customHeight="1" x14ac:dyDescent="0.35">
      <c r="A451" s="276">
        <v>7</v>
      </c>
      <c r="B451" s="277" t="str">
        <f>IFERROR(VLOOKUP(A451,'Coverage Indicators-Section D'!$A$10:$Y$42,25,FALSE),"")</f>
        <v/>
      </c>
      <c r="C451" s="319" t="str">
        <f t="array" ref="C451">IFERROR(IF(INDEX('Disaggregation Records'!$E$155:$E$385,MATCH(RIGHT(Z451,255),RIGHT('Disaggregation Records'!$D$155:$D$385,255),0))=0,"",INDEX('Disaggregation Records'!$E$155:$E$385,MATCH(RIGHT(Z451,255),RIGHT('Disaggregation Records'!$D$155:$D$385,255),0))),"")</f>
        <v/>
      </c>
      <c r="D451" s="319" t="str">
        <f t="array" ref="D451">IFERROR(IF(INDEX('Disaggregation Records'!$F$155:$F$385,MATCH(RIGHT(Z451,255),RIGHT('Disaggregation Records'!$D$155:$D$385,255),0))=0,"",INDEX('Disaggregation Records'!$F$155:$F$385,MATCH(RIGHT(Z451,255),RIGHT('Disaggregation Records'!$D$155:$D$385,255),0))),"")</f>
        <v/>
      </c>
      <c r="E451" s="320"/>
      <c r="F451" s="280"/>
      <c r="G451" s="281"/>
      <c r="H451" s="282"/>
      <c r="I451" s="321"/>
      <c r="J451" s="321"/>
      <c r="K451" s="321"/>
      <c r="L451" s="321"/>
      <c r="M451" s="321"/>
      <c r="N451" s="321"/>
      <c r="O451" s="321"/>
      <c r="P451" s="321"/>
      <c r="Q451" s="321"/>
      <c r="R451" s="321"/>
      <c r="S451" s="321"/>
      <c r="T451" s="321"/>
      <c r="U451" s="282"/>
      <c r="V451" s="322"/>
      <c r="W451" s="323"/>
      <c r="X451" s="323" t="str">
        <f t="shared" si="21"/>
        <v/>
      </c>
      <c r="Y451" s="323">
        <f t="shared" si="22"/>
        <v>124</v>
      </c>
      <c r="Z451" s="323" t="str">
        <f t="shared" si="23"/>
        <v/>
      </c>
      <c r="AA451" s="323"/>
      <c r="AB451" s="323" t="s">
        <v>2490</v>
      </c>
      <c r="AC451" s="323"/>
      <c r="AD451" s="323" t="s">
        <v>1303</v>
      </c>
      <c r="AE451" s="176"/>
      <c r="AF451" s="699"/>
      <c r="AG451" s="699"/>
      <c r="AH451" s="465"/>
      <c r="AI451" s="465"/>
      <c r="AJ451" s="465"/>
      <c r="AK451" s="465"/>
      <c r="AL451" s="465"/>
      <c r="AM451" s="465"/>
      <c r="AN451" s="465"/>
      <c r="AO451" s="465"/>
      <c r="AP451" s="465"/>
    </row>
    <row r="452" spans="1:42" ht="53.5" customHeight="1" x14ac:dyDescent="0.35">
      <c r="A452" s="276">
        <v>7</v>
      </c>
      <c r="B452" s="277" t="str">
        <f>IFERROR(VLOOKUP(A452,'Coverage Indicators-Section D'!$A$10:$Y$42,25,FALSE),"")</f>
        <v/>
      </c>
      <c r="C452" s="319" t="str">
        <f t="array" ref="C452">IFERROR(IF(INDEX('Disaggregation Records'!$E$155:$E$385,MATCH(RIGHT(Z452,255),RIGHT('Disaggregation Records'!$D$155:$D$385,255),0))=0,"",INDEX('Disaggregation Records'!$E$155:$E$385,MATCH(RIGHT(Z452,255),RIGHT('Disaggregation Records'!$D$155:$D$385,255),0))),"")</f>
        <v/>
      </c>
      <c r="D452" s="319" t="str">
        <f t="array" ref="D452">IFERROR(IF(INDEX('Disaggregation Records'!$F$155:$F$385,MATCH(RIGHT(Z452,255),RIGHT('Disaggregation Records'!$D$155:$D$385,255),0))=0,"",INDEX('Disaggregation Records'!$F$155:$F$385,MATCH(RIGHT(Z452,255),RIGHT('Disaggregation Records'!$D$155:$D$385,255),0))),"")</f>
        <v/>
      </c>
      <c r="E452" s="320"/>
      <c r="F452" s="280"/>
      <c r="G452" s="281"/>
      <c r="H452" s="282"/>
      <c r="I452" s="321"/>
      <c r="J452" s="321"/>
      <c r="K452" s="321"/>
      <c r="L452" s="321"/>
      <c r="M452" s="321"/>
      <c r="N452" s="321"/>
      <c r="O452" s="321"/>
      <c r="P452" s="321"/>
      <c r="Q452" s="321"/>
      <c r="R452" s="321"/>
      <c r="S452" s="321"/>
      <c r="T452" s="321"/>
      <c r="U452" s="282"/>
      <c r="V452" s="322"/>
      <c r="W452" s="323"/>
      <c r="X452" s="323" t="str">
        <f t="shared" si="21"/>
        <v/>
      </c>
      <c r="Y452" s="323">
        <f t="shared" si="22"/>
        <v>125</v>
      </c>
      <c r="Z452" s="323" t="str">
        <f t="shared" si="23"/>
        <v/>
      </c>
      <c r="AA452" s="323"/>
      <c r="AB452" s="323" t="s">
        <v>2491</v>
      </c>
      <c r="AC452" s="323"/>
      <c r="AD452" s="323" t="s">
        <v>1303</v>
      </c>
      <c r="AE452" s="176"/>
      <c r="AF452" s="699"/>
      <c r="AG452" s="699"/>
      <c r="AH452" s="465"/>
      <c r="AI452" s="465"/>
      <c r="AJ452" s="465"/>
      <c r="AK452" s="465"/>
      <c r="AL452" s="465"/>
      <c r="AM452" s="465"/>
      <c r="AN452" s="465"/>
      <c r="AO452" s="465"/>
      <c r="AP452" s="465"/>
    </row>
    <row r="453" spans="1:42" ht="53.5" customHeight="1" x14ac:dyDescent="0.35">
      <c r="A453" s="276">
        <v>7</v>
      </c>
      <c r="B453" s="277" t="str">
        <f>IFERROR(VLOOKUP(A453,'Coverage Indicators-Section D'!$A$10:$Y$42,25,FALSE),"")</f>
        <v/>
      </c>
      <c r="C453" s="319" t="str">
        <f t="array" ref="C453">IFERROR(IF(INDEX('Disaggregation Records'!$E$155:$E$385,MATCH(RIGHT(Z453,255),RIGHT('Disaggregation Records'!$D$155:$D$385,255),0))=0,"",INDEX('Disaggregation Records'!$E$155:$E$385,MATCH(RIGHT(Z453,255),RIGHT('Disaggregation Records'!$D$155:$D$385,255),0))),"")</f>
        <v/>
      </c>
      <c r="D453" s="319" t="str">
        <f t="array" ref="D453">IFERROR(IF(INDEX('Disaggregation Records'!$F$155:$F$385,MATCH(RIGHT(Z453,255),RIGHT('Disaggregation Records'!$D$155:$D$385,255),0))=0,"",INDEX('Disaggregation Records'!$F$155:$F$385,MATCH(RIGHT(Z453,255),RIGHT('Disaggregation Records'!$D$155:$D$385,255),0))),"")</f>
        <v/>
      </c>
      <c r="E453" s="320"/>
      <c r="F453" s="280"/>
      <c r="G453" s="281"/>
      <c r="H453" s="282"/>
      <c r="I453" s="321"/>
      <c r="J453" s="321"/>
      <c r="K453" s="321"/>
      <c r="L453" s="321"/>
      <c r="M453" s="321"/>
      <c r="N453" s="321"/>
      <c r="O453" s="321"/>
      <c r="P453" s="321"/>
      <c r="Q453" s="321"/>
      <c r="R453" s="321"/>
      <c r="S453" s="321"/>
      <c r="T453" s="321"/>
      <c r="U453" s="282"/>
      <c r="V453" s="322"/>
      <c r="W453" s="323"/>
      <c r="X453" s="323" t="str">
        <f t="shared" si="21"/>
        <v/>
      </c>
      <c r="Y453" s="323">
        <f t="shared" si="22"/>
        <v>126</v>
      </c>
      <c r="Z453" s="323" t="str">
        <f t="shared" si="23"/>
        <v/>
      </c>
      <c r="AA453" s="323"/>
      <c r="AB453" s="323" t="s">
        <v>2492</v>
      </c>
      <c r="AC453" s="323"/>
      <c r="AD453" s="323" t="s">
        <v>1303</v>
      </c>
      <c r="AE453" s="176"/>
      <c r="AF453" s="699"/>
      <c r="AG453" s="699"/>
      <c r="AH453" s="465"/>
      <c r="AI453" s="465"/>
      <c r="AJ453" s="465"/>
      <c r="AK453" s="465"/>
      <c r="AL453" s="465"/>
      <c r="AM453" s="465"/>
      <c r="AN453" s="465"/>
      <c r="AO453" s="465"/>
      <c r="AP453" s="465"/>
    </row>
    <row r="454" spans="1:42" ht="53.5" customHeight="1" x14ac:dyDescent="0.35">
      <c r="A454" s="276">
        <v>7</v>
      </c>
      <c r="B454" s="277" t="str">
        <f>IFERROR(VLOOKUP(A454,'Coverage Indicators-Section D'!$A$10:$Y$42,25,FALSE),"")</f>
        <v/>
      </c>
      <c r="C454" s="319" t="str">
        <f t="array" ref="C454">IFERROR(IF(INDEX('Disaggregation Records'!$E$155:$E$385,MATCH(RIGHT(Z454,255),RIGHT('Disaggregation Records'!$D$155:$D$385,255),0))=0,"",INDEX('Disaggregation Records'!$E$155:$E$385,MATCH(RIGHT(Z454,255),RIGHT('Disaggregation Records'!$D$155:$D$385,255),0))),"")</f>
        <v/>
      </c>
      <c r="D454" s="319" t="str">
        <f t="array" ref="D454">IFERROR(IF(INDEX('Disaggregation Records'!$F$155:$F$385,MATCH(RIGHT(Z454,255),RIGHT('Disaggregation Records'!$D$155:$D$385,255),0))=0,"",INDEX('Disaggregation Records'!$F$155:$F$385,MATCH(RIGHT(Z454,255),RIGHT('Disaggregation Records'!$D$155:$D$385,255),0))),"")</f>
        <v/>
      </c>
      <c r="E454" s="320"/>
      <c r="F454" s="280"/>
      <c r="G454" s="281"/>
      <c r="H454" s="282"/>
      <c r="I454" s="321"/>
      <c r="J454" s="321"/>
      <c r="K454" s="321"/>
      <c r="L454" s="321"/>
      <c r="M454" s="321"/>
      <c r="N454" s="321"/>
      <c r="O454" s="321"/>
      <c r="P454" s="321"/>
      <c r="Q454" s="321"/>
      <c r="R454" s="321"/>
      <c r="S454" s="321"/>
      <c r="T454" s="321"/>
      <c r="U454" s="282"/>
      <c r="V454" s="322"/>
      <c r="W454" s="323"/>
      <c r="X454" s="323" t="str">
        <f t="shared" si="21"/>
        <v/>
      </c>
      <c r="Y454" s="323">
        <f t="shared" si="22"/>
        <v>127</v>
      </c>
      <c r="Z454" s="323" t="str">
        <f t="shared" si="23"/>
        <v/>
      </c>
      <c r="AA454" s="323"/>
      <c r="AB454" s="323" t="s">
        <v>2493</v>
      </c>
      <c r="AC454" s="323"/>
      <c r="AD454" s="323" t="s">
        <v>1303</v>
      </c>
      <c r="AE454" s="176"/>
      <c r="AF454" s="699"/>
      <c r="AG454" s="699"/>
      <c r="AH454" s="465"/>
      <c r="AI454" s="465"/>
      <c r="AJ454" s="465"/>
      <c r="AK454" s="465"/>
      <c r="AL454" s="465"/>
      <c r="AM454" s="465"/>
      <c r="AN454" s="465"/>
      <c r="AO454" s="465"/>
      <c r="AP454" s="465"/>
    </row>
    <row r="455" spans="1:42" ht="53.5" customHeight="1" x14ac:dyDescent="0.35">
      <c r="A455" s="276">
        <v>7</v>
      </c>
      <c r="B455" s="277" t="str">
        <f>IFERROR(VLOOKUP(A455,'Coverage Indicators-Section D'!$A$10:$Y$42,25,FALSE),"")</f>
        <v/>
      </c>
      <c r="C455" s="319" t="str">
        <f t="array" ref="C455">IFERROR(IF(INDEX('Disaggregation Records'!$E$155:$E$385,MATCH(RIGHT(Z455,255),RIGHT('Disaggregation Records'!$D$155:$D$385,255),0))=0,"",INDEX('Disaggregation Records'!$E$155:$E$385,MATCH(RIGHT(Z455,255),RIGHT('Disaggregation Records'!$D$155:$D$385,255),0))),"")</f>
        <v/>
      </c>
      <c r="D455" s="319" t="str">
        <f t="array" ref="D455">IFERROR(IF(INDEX('Disaggregation Records'!$F$155:$F$385,MATCH(RIGHT(Z455,255),RIGHT('Disaggregation Records'!$D$155:$D$385,255),0))=0,"",INDEX('Disaggregation Records'!$F$155:$F$385,MATCH(RIGHT(Z455,255),RIGHT('Disaggregation Records'!$D$155:$D$385,255),0))),"")</f>
        <v/>
      </c>
      <c r="E455" s="320"/>
      <c r="F455" s="280"/>
      <c r="G455" s="281"/>
      <c r="H455" s="282"/>
      <c r="I455" s="321"/>
      <c r="J455" s="321"/>
      <c r="K455" s="321"/>
      <c r="L455" s="321"/>
      <c r="M455" s="321"/>
      <c r="N455" s="321"/>
      <c r="O455" s="321"/>
      <c r="P455" s="321"/>
      <c r="Q455" s="321"/>
      <c r="R455" s="321"/>
      <c r="S455" s="321"/>
      <c r="T455" s="321"/>
      <c r="U455" s="282"/>
      <c r="V455" s="322"/>
      <c r="W455" s="323"/>
      <c r="X455" s="323" t="str">
        <f t="shared" si="21"/>
        <v/>
      </c>
      <c r="Y455" s="323">
        <f t="shared" si="22"/>
        <v>128</v>
      </c>
      <c r="Z455" s="323" t="str">
        <f t="shared" si="23"/>
        <v/>
      </c>
      <c r="AA455" s="323"/>
      <c r="AB455" s="323" t="s">
        <v>2494</v>
      </c>
      <c r="AC455" s="323"/>
      <c r="AD455" s="323" t="s">
        <v>1303</v>
      </c>
      <c r="AE455" s="176"/>
      <c r="AF455" s="699"/>
      <c r="AG455" s="699"/>
      <c r="AH455" s="465"/>
      <c r="AI455" s="465"/>
      <c r="AJ455" s="465"/>
      <c r="AK455" s="465"/>
      <c r="AL455" s="465"/>
      <c r="AM455" s="465"/>
      <c r="AN455" s="465"/>
      <c r="AO455" s="465"/>
      <c r="AP455" s="465"/>
    </row>
    <row r="456" spans="1:42" ht="53.5" customHeight="1" x14ac:dyDescent="0.35">
      <c r="A456" s="276">
        <v>7</v>
      </c>
      <c r="B456" s="277" t="str">
        <f>IFERROR(VLOOKUP(A456,'Coverage Indicators-Section D'!$A$10:$Y$42,25,FALSE),"")</f>
        <v/>
      </c>
      <c r="C456" s="319" t="str">
        <f t="array" ref="C456">IFERROR(IF(INDEX('Disaggregation Records'!$E$155:$E$385,MATCH(RIGHT(Z456,255),RIGHT('Disaggregation Records'!$D$155:$D$385,255),0))=0,"",INDEX('Disaggregation Records'!$E$155:$E$385,MATCH(RIGHT(Z456,255),RIGHT('Disaggregation Records'!$D$155:$D$385,255),0))),"")</f>
        <v/>
      </c>
      <c r="D456" s="319" t="str">
        <f t="array" ref="D456">IFERROR(IF(INDEX('Disaggregation Records'!$F$155:$F$385,MATCH(RIGHT(Z456,255),RIGHT('Disaggregation Records'!$D$155:$D$385,255),0))=0,"",INDEX('Disaggregation Records'!$F$155:$F$385,MATCH(RIGHT(Z456,255),RIGHT('Disaggregation Records'!$D$155:$D$385,255),0))),"")</f>
        <v/>
      </c>
      <c r="E456" s="320"/>
      <c r="F456" s="280"/>
      <c r="G456" s="281"/>
      <c r="H456" s="282"/>
      <c r="I456" s="321"/>
      <c r="J456" s="321"/>
      <c r="K456" s="321"/>
      <c r="L456" s="321"/>
      <c r="M456" s="321"/>
      <c r="N456" s="321"/>
      <c r="O456" s="321"/>
      <c r="P456" s="321"/>
      <c r="Q456" s="321"/>
      <c r="R456" s="321"/>
      <c r="S456" s="321"/>
      <c r="T456" s="321"/>
      <c r="U456" s="282"/>
      <c r="V456" s="322"/>
      <c r="W456" s="323"/>
      <c r="X456" s="323" t="str">
        <f t="shared" ref="X456:X519" si="24">IF(B456&lt;&gt;"",B456&amp;C456&amp;D456,"")</f>
        <v/>
      </c>
      <c r="Y456" s="323">
        <f t="shared" ref="Y456:Y519" si="25">IF(B456=B455,Y455+1,0)</f>
        <v>129</v>
      </c>
      <c r="Z456" s="323" t="str">
        <f t="shared" ref="Z456:Z519" si="26">IF(B456&lt;&gt;"",B456&amp;"-"&amp;Y456,"")</f>
        <v/>
      </c>
      <c r="AA456" s="323"/>
      <c r="AB456" s="323" t="s">
        <v>2495</v>
      </c>
      <c r="AC456" s="323"/>
      <c r="AD456" s="323" t="s">
        <v>1303</v>
      </c>
      <c r="AE456" s="176"/>
      <c r="AF456" s="699"/>
      <c r="AG456" s="699"/>
      <c r="AH456" s="465"/>
      <c r="AI456" s="465"/>
      <c r="AJ456" s="465"/>
      <c r="AK456" s="465"/>
      <c r="AL456" s="465"/>
      <c r="AM456" s="465"/>
      <c r="AN456" s="465"/>
      <c r="AO456" s="465"/>
      <c r="AP456" s="465"/>
    </row>
    <row r="457" spans="1:42" ht="53.5" customHeight="1" x14ac:dyDescent="0.35">
      <c r="A457" s="276">
        <v>7</v>
      </c>
      <c r="B457" s="277" t="str">
        <f>IFERROR(VLOOKUP(A457,'Coverage Indicators-Section D'!$A$10:$Y$42,25,FALSE),"")</f>
        <v/>
      </c>
      <c r="C457" s="319" t="str">
        <f t="array" ref="C457">IFERROR(IF(INDEX('Disaggregation Records'!$E$155:$E$385,MATCH(RIGHT(Z457,255),RIGHT('Disaggregation Records'!$D$155:$D$385,255),0))=0,"",INDEX('Disaggregation Records'!$E$155:$E$385,MATCH(RIGHT(Z457,255),RIGHT('Disaggregation Records'!$D$155:$D$385,255),0))),"")</f>
        <v/>
      </c>
      <c r="D457" s="319" t="str">
        <f t="array" ref="D457">IFERROR(IF(INDEX('Disaggregation Records'!$F$155:$F$385,MATCH(RIGHT(Z457,255),RIGHT('Disaggregation Records'!$D$155:$D$385,255),0))=0,"",INDEX('Disaggregation Records'!$F$155:$F$385,MATCH(RIGHT(Z457,255),RIGHT('Disaggregation Records'!$D$155:$D$385,255),0))),"")</f>
        <v/>
      </c>
      <c r="E457" s="320"/>
      <c r="F457" s="280"/>
      <c r="G457" s="281"/>
      <c r="H457" s="282"/>
      <c r="I457" s="321"/>
      <c r="J457" s="321"/>
      <c r="K457" s="321"/>
      <c r="L457" s="321"/>
      <c r="M457" s="321"/>
      <c r="N457" s="321"/>
      <c r="O457" s="321"/>
      <c r="P457" s="321"/>
      <c r="Q457" s="321"/>
      <c r="R457" s="321"/>
      <c r="S457" s="321"/>
      <c r="T457" s="321"/>
      <c r="U457" s="282"/>
      <c r="V457" s="322"/>
      <c r="W457" s="323"/>
      <c r="X457" s="323" t="str">
        <f t="shared" si="24"/>
        <v/>
      </c>
      <c r="Y457" s="323">
        <f t="shared" si="25"/>
        <v>130</v>
      </c>
      <c r="Z457" s="323" t="str">
        <f t="shared" si="26"/>
        <v/>
      </c>
      <c r="AA457" s="323"/>
      <c r="AB457" s="323" t="s">
        <v>2496</v>
      </c>
      <c r="AC457" s="323"/>
      <c r="AD457" s="323" t="s">
        <v>1303</v>
      </c>
      <c r="AE457" s="176"/>
      <c r="AF457" s="699"/>
      <c r="AG457" s="699"/>
      <c r="AH457" s="465"/>
      <c r="AI457" s="465"/>
      <c r="AJ457" s="465"/>
      <c r="AK457" s="465"/>
      <c r="AL457" s="465"/>
      <c r="AM457" s="465"/>
      <c r="AN457" s="465"/>
      <c r="AO457" s="465"/>
      <c r="AP457" s="465"/>
    </row>
    <row r="458" spans="1:42" ht="53.5" customHeight="1" x14ac:dyDescent="0.35">
      <c r="A458" s="276">
        <v>7</v>
      </c>
      <c r="B458" s="277" t="str">
        <f>IFERROR(VLOOKUP(A458,'Coverage Indicators-Section D'!$A$10:$Y$42,25,FALSE),"")</f>
        <v/>
      </c>
      <c r="C458" s="319" t="str">
        <f t="array" ref="C458">IFERROR(IF(INDEX('Disaggregation Records'!$E$155:$E$385,MATCH(RIGHT(Z458,255),RIGHT('Disaggregation Records'!$D$155:$D$385,255),0))=0,"",INDEX('Disaggregation Records'!$E$155:$E$385,MATCH(RIGHT(Z458,255),RIGHT('Disaggregation Records'!$D$155:$D$385,255),0))),"")</f>
        <v/>
      </c>
      <c r="D458" s="319" t="str">
        <f t="array" ref="D458">IFERROR(IF(INDEX('Disaggregation Records'!$F$155:$F$385,MATCH(RIGHT(Z458,255),RIGHT('Disaggregation Records'!$D$155:$D$385,255),0))=0,"",INDEX('Disaggregation Records'!$F$155:$F$385,MATCH(RIGHT(Z458,255),RIGHT('Disaggregation Records'!$D$155:$D$385,255),0))),"")</f>
        <v/>
      </c>
      <c r="E458" s="320"/>
      <c r="F458" s="280"/>
      <c r="G458" s="281"/>
      <c r="H458" s="282"/>
      <c r="I458" s="321"/>
      <c r="J458" s="321"/>
      <c r="K458" s="321"/>
      <c r="L458" s="321"/>
      <c r="M458" s="321"/>
      <c r="N458" s="321"/>
      <c r="O458" s="321"/>
      <c r="P458" s="321"/>
      <c r="Q458" s="321"/>
      <c r="R458" s="321"/>
      <c r="S458" s="321"/>
      <c r="T458" s="321"/>
      <c r="U458" s="282"/>
      <c r="V458" s="322"/>
      <c r="W458" s="323"/>
      <c r="X458" s="323" t="str">
        <f t="shared" si="24"/>
        <v/>
      </c>
      <c r="Y458" s="323">
        <f t="shared" si="25"/>
        <v>131</v>
      </c>
      <c r="Z458" s="323" t="str">
        <f t="shared" si="26"/>
        <v/>
      </c>
      <c r="AA458" s="323"/>
      <c r="AB458" s="323" t="s">
        <v>2497</v>
      </c>
      <c r="AC458" s="323"/>
      <c r="AD458" s="323" t="s">
        <v>1303</v>
      </c>
      <c r="AE458" s="176"/>
      <c r="AF458" s="699"/>
      <c r="AG458" s="699"/>
      <c r="AH458" s="465"/>
      <c r="AI458" s="465"/>
      <c r="AJ458" s="465"/>
      <c r="AK458" s="465"/>
      <c r="AL458" s="465"/>
      <c r="AM458" s="465"/>
      <c r="AN458" s="465"/>
      <c r="AO458" s="465"/>
      <c r="AP458" s="465"/>
    </row>
    <row r="459" spans="1:42" ht="53.5" customHeight="1" x14ac:dyDescent="0.35">
      <c r="A459" s="276">
        <v>7</v>
      </c>
      <c r="B459" s="277" t="str">
        <f>IFERROR(VLOOKUP(A459,'Coverage Indicators-Section D'!$A$10:$Y$42,25,FALSE),"")</f>
        <v/>
      </c>
      <c r="C459" s="319" t="str">
        <f t="array" ref="C459">IFERROR(IF(INDEX('Disaggregation Records'!$E$155:$E$385,MATCH(RIGHT(Z459,255),RIGHT('Disaggregation Records'!$D$155:$D$385,255),0))=0,"",INDEX('Disaggregation Records'!$E$155:$E$385,MATCH(RIGHT(Z459,255),RIGHT('Disaggregation Records'!$D$155:$D$385,255),0))),"")</f>
        <v/>
      </c>
      <c r="D459" s="319" t="str">
        <f t="array" ref="D459">IFERROR(IF(INDEX('Disaggregation Records'!$F$155:$F$385,MATCH(RIGHT(Z459,255),RIGHT('Disaggregation Records'!$D$155:$D$385,255),0))=0,"",INDEX('Disaggregation Records'!$F$155:$F$385,MATCH(RIGHT(Z459,255),RIGHT('Disaggregation Records'!$D$155:$D$385,255),0))),"")</f>
        <v/>
      </c>
      <c r="E459" s="320"/>
      <c r="F459" s="280"/>
      <c r="G459" s="281"/>
      <c r="H459" s="282"/>
      <c r="I459" s="321"/>
      <c r="J459" s="321"/>
      <c r="K459" s="321"/>
      <c r="L459" s="321"/>
      <c r="M459" s="321"/>
      <c r="N459" s="321"/>
      <c r="O459" s="321"/>
      <c r="P459" s="321"/>
      <c r="Q459" s="321"/>
      <c r="R459" s="321"/>
      <c r="S459" s="321"/>
      <c r="T459" s="321"/>
      <c r="U459" s="282"/>
      <c r="V459" s="322"/>
      <c r="W459" s="323"/>
      <c r="X459" s="323" t="str">
        <f t="shared" si="24"/>
        <v/>
      </c>
      <c r="Y459" s="323">
        <f t="shared" si="25"/>
        <v>132</v>
      </c>
      <c r="Z459" s="323" t="str">
        <f t="shared" si="26"/>
        <v/>
      </c>
      <c r="AA459" s="323"/>
      <c r="AB459" s="323" t="s">
        <v>2498</v>
      </c>
      <c r="AC459" s="323"/>
      <c r="AD459" s="323" t="s">
        <v>1303</v>
      </c>
      <c r="AE459" s="176"/>
      <c r="AF459" s="699"/>
      <c r="AG459" s="699"/>
      <c r="AH459" s="465"/>
      <c r="AI459" s="465"/>
      <c r="AJ459" s="465"/>
      <c r="AK459" s="465"/>
      <c r="AL459" s="465"/>
      <c r="AM459" s="465"/>
      <c r="AN459" s="465"/>
      <c r="AO459" s="465"/>
      <c r="AP459" s="465"/>
    </row>
    <row r="460" spans="1:42" ht="53.5" customHeight="1" x14ac:dyDescent="0.35">
      <c r="A460" s="276">
        <v>7</v>
      </c>
      <c r="B460" s="277" t="str">
        <f>IFERROR(VLOOKUP(A460,'Coverage Indicators-Section D'!$A$10:$Y$42,25,FALSE),"")</f>
        <v/>
      </c>
      <c r="C460" s="319" t="str">
        <f t="array" ref="C460">IFERROR(IF(INDEX('Disaggregation Records'!$E$155:$E$385,MATCH(RIGHT(Z460,255),RIGHT('Disaggregation Records'!$D$155:$D$385,255),0))=0,"",INDEX('Disaggregation Records'!$E$155:$E$385,MATCH(RIGHT(Z460,255),RIGHT('Disaggregation Records'!$D$155:$D$385,255),0))),"")</f>
        <v/>
      </c>
      <c r="D460" s="319" t="str">
        <f t="array" ref="D460">IFERROR(IF(INDEX('Disaggregation Records'!$F$155:$F$385,MATCH(RIGHT(Z460,255),RIGHT('Disaggregation Records'!$D$155:$D$385,255),0))=0,"",INDEX('Disaggregation Records'!$F$155:$F$385,MATCH(RIGHT(Z460,255),RIGHT('Disaggregation Records'!$D$155:$D$385,255),0))),"")</f>
        <v/>
      </c>
      <c r="E460" s="320"/>
      <c r="F460" s="280"/>
      <c r="G460" s="281"/>
      <c r="H460" s="282"/>
      <c r="I460" s="321"/>
      <c r="J460" s="321"/>
      <c r="K460" s="321"/>
      <c r="L460" s="321"/>
      <c r="M460" s="321"/>
      <c r="N460" s="321"/>
      <c r="O460" s="321"/>
      <c r="P460" s="321"/>
      <c r="Q460" s="321"/>
      <c r="R460" s="321"/>
      <c r="S460" s="321"/>
      <c r="T460" s="321"/>
      <c r="U460" s="282"/>
      <c r="V460" s="322"/>
      <c r="W460" s="323"/>
      <c r="X460" s="323" t="str">
        <f t="shared" si="24"/>
        <v/>
      </c>
      <c r="Y460" s="323">
        <f t="shared" si="25"/>
        <v>133</v>
      </c>
      <c r="Z460" s="323" t="str">
        <f t="shared" si="26"/>
        <v/>
      </c>
      <c r="AA460" s="323"/>
      <c r="AB460" s="323" t="s">
        <v>2499</v>
      </c>
      <c r="AC460" s="323"/>
      <c r="AD460" s="323" t="s">
        <v>1303</v>
      </c>
      <c r="AE460" s="176"/>
      <c r="AF460" s="699"/>
      <c r="AG460" s="699"/>
      <c r="AH460" s="465"/>
      <c r="AI460" s="465"/>
      <c r="AJ460" s="465"/>
      <c r="AK460" s="465"/>
      <c r="AL460" s="465"/>
      <c r="AM460" s="465"/>
      <c r="AN460" s="465"/>
      <c r="AO460" s="465"/>
      <c r="AP460" s="465"/>
    </row>
    <row r="461" spans="1:42" ht="53.5" customHeight="1" x14ac:dyDescent="0.35">
      <c r="A461" s="276">
        <v>7</v>
      </c>
      <c r="B461" s="277" t="str">
        <f>IFERROR(VLOOKUP(A461,'Coverage Indicators-Section D'!$A$10:$Y$42,25,FALSE),"")</f>
        <v/>
      </c>
      <c r="C461" s="319" t="str">
        <f t="array" ref="C461">IFERROR(IF(INDEX('Disaggregation Records'!$E$155:$E$385,MATCH(RIGHT(Z461,255),RIGHT('Disaggregation Records'!$D$155:$D$385,255),0))=0,"",INDEX('Disaggregation Records'!$E$155:$E$385,MATCH(RIGHT(Z461,255),RIGHT('Disaggregation Records'!$D$155:$D$385,255),0))),"")</f>
        <v/>
      </c>
      <c r="D461" s="319" t="str">
        <f t="array" ref="D461">IFERROR(IF(INDEX('Disaggregation Records'!$F$155:$F$385,MATCH(RIGHT(Z461,255),RIGHT('Disaggregation Records'!$D$155:$D$385,255),0))=0,"",INDEX('Disaggregation Records'!$F$155:$F$385,MATCH(RIGHT(Z461,255),RIGHT('Disaggregation Records'!$D$155:$D$385,255),0))),"")</f>
        <v/>
      </c>
      <c r="E461" s="320"/>
      <c r="F461" s="280"/>
      <c r="G461" s="281"/>
      <c r="H461" s="282"/>
      <c r="I461" s="321"/>
      <c r="J461" s="321"/>
      <c r="K461" s="321"/>
      <c r="L461" s="321"/>
      <c r="M461" s="321"/>
      <c r="N461" s="321"/>
      <c r="O461" s="321"/>
      <c r="P461" s="321"/>
      <c r="Q461" s="321"/>
      <c r="R461" s="321"/>
      <c r="S461" s="321"/>
      <c r="T461" s="321"/>
      <c r="U461" s="282"/>
      <c r="V461" s="322"/>
      <c r="W461" s="323"/>
      <c r="X461" s="323" t="str">
        <f t="shared" si="24"/>
        <v/>
      </c>
      <c r="Y461" s="323">
        <f t="shared" si="25"/>
        <v>134</v>
      </c>
      <c r="Z461" s="323" t="str">
        <f t="shared" si="26"/>
        <v/>
      </c>
      <c r="AA461" s="323"/>
      <c r="AB461" s="323" t="s">
        <v>2500</v>
      </c>
      <c r="AC461" s="323"/>
      <c r="AD461" s="323" t="s">
        <v>1303</v>
      </c>
      <c r="AE461" s="176"/>
      <c r="AF461" s="699"/>
      <c r="AG461" s="699"/>
      <c r="AH461" s="465"/>
      <c r="AI461" s="465"/>
      <c r="AJ461" s="465"/>
      <c r="AK461" s="465"/>
      <c r="AL461" s="465"/>
      <c r="AM461" s="465"/>
      <c r="AN461" s="465"/>
      <c r="AO461" s="465"/>
      <c r="AP461" s="465"/>
    </row>
    <row r="462" spans="1:42" ht="53.5" customHeight="1" x14ac:dyDescent="0.35">
      <c r="A462" s="276">
        <v>7</v>
      </c>
      <c r="B462" s="277" t="str">
        <f>IFERROR(VLOOKUP(A462,'Coverage Indicators-Section D'!$A$10:$Y$42,25,FALSE),"")</f>
        <v/>
      </c>
      <c r="C462" s="319" t="str">
        <f t="array" ref="C462">IFERROR(IF(INDEX('Disaggregation Records'!$E$155:$E$385,MATCH(RIGHT(Z462,255),RIGHT('Disaggregation Records'!$D$155:$D$385,255),0))=0,"",INDEX('Disaggregation Records'!$E$155:$E$385,MATCH(RIGHT(Z462,255),RIGHT('Disaggregation Records'!$D$155:$D$385,255),0))),"")</f>
        <v/>
      </c>
      <c r="D462" s="319" t="str">
        <f t="array" ref="D462">IFERROR(IF(INDEX('Disaggregation Records'!$F$155:$F$385,MATCH(RIGHT(Z462,255),RIGHT('Disaggregation Records'!$D$155:$D$385,255),0))=0,"",INDEX('Disaggregation Records'!$F$155:$F$385,MATCH(RIGHT(Z462,255),RIGHT('Disaggregation Records'!$D$155:$D$385,255),0))),"")</f>
        <v/>
      </c>
      <c r="E462" s="320"/>
      <c r="F462" s="280"/>
      <c r="G462" s="281"/>
      <c r="H462" s="282"/>
      <c r="I462" s="321"/>
      <c r="J462" s="321"/>
      <c r="K462" s="321"/>
      <c r="L462" s="321"/>
      <c r="M462" s="321"/>
      <c r="N462" s="321"/>
      <c r="O462" s="321"/>
      <c r="P462" s="321"/>
      <c r="Q462" s="321"/>
      <c r="R462" s="321"/>
      <c r="S462" s="321"/>
      <c r="T462" s="321"/>
      <c r="U462" s="282"/>
      <c r="V462" s="322"/>
      <c r="W462" s="323"/>
      <c r="X462" s="323" t="str">
        <f t="shared" si="24"/>
        <v/>
      </c>
      <c r="Y462" s="323">
        <f t="shared" si="25"/>
        <v>135</v>
      </c>
      <c r="Z462" s="323" t="str">
        <f t="shared" si="26"/>
        <v/>
      </c>
      <c r="AA462" s="323"/>
      <c r="AB462" s="323" t="s">
        <v>2501</v>
      </c>
      <c r="AC462" s="323"/>
      <c r="AD462" s="323" t="s">
        <v>1303</v>
      </c>
      <c r="AE462" s="176"/>
      <c r="AF462" s="699"/>
      <c r="AG462" s="699"/>
      <c r="AH462" s="465"/>
      <c r="AI462" s="465"/>
      <c r="AJ462" s="465"/>
      <c r="AK462" s="465"/>
      <c r="AL462" s="465"/>
      <c r="AM462" s="465"/>
      <c r="AN462" s="465"/>
      <c r="AO462" s="465"/>
      <c r="AP462" s="465"/>
    </row>
    <row r="463" spans="1:42" ht="53.5" customHeight="1" x14ac:dyDescent="0.35">
      <c r="A463" s="276">
        <v>7</v>
      </c>
      <c r="B463" s="277" t="str">
        <f>IFERROR(VLOOKUP(A463,'Coverage Indicators-Section D'!$A$10:$Y$42,25,FALSE),"")</f>
        <v/>
      </c>
      <c r="C463" s="319" t="str">
        <f t="array" ref="C463">IFERROR(IF(INDEX('Disaggregation Records'!$E$155:$E$385,MATCH(RIGHT(Z463,255),RIGHT('Disaggregation Records'!$D$155:$D$385,255),0))=0,"",INDEX('Disaggregation Records'!$E$155:$E$385,MATCH(RIGHT(Z463,255),RIGHT('Disaggregation Records'!$D$155:$D$385,255),0))),"")</f>
        <v/>
      </c>
      <c r="D463" s="319" t="str">
        <f t="array" ref="D463">IFERROR(IF(INDEX('Disaggregation Records'!$F$155:$F$385,MATCH(RIGHT(Z463,255),RIGHT('Disaggregation Records'!$D$155:$D$385,255),0))=0,"",INDEX('Disaggregation Records'!$F$155:$F$385,MATCH(RIGHT(Z463,255),RIGHT('Disaggregation Records'!$D$155:$D$385,255),0))),"")</f>
        <v/>
      </c>
      <c r="E463" s="320"/>
      <c r="F463" s="280"/>
      <c r="G463" s="281"/>
      <c r="H463" s="282"/>
      <c r="I463" s="321"/>
      <c r="J463" s="321"/>
      <c r="K463" s="321"/>
      <c r="L463" s="321"/>
      <c r="M463" s="321"/>
      <c r="N463" s="321"/>
      <c r="O463" s="321"/>
      <c r="P463" s="321"/>
      <c r="Q463" s="321"/>
      <c r="R463" s="321"/>
      <c r="S463" s="321"/>
      <c r="T463" s="321"/>
      <c r="U463" s="282"/>
      <c r="V463" s="322"/>
      <c r="W463" s="323"/>
      <c r="X463" s="323" t="str">
        <f t="shared" si="24"/>
        <v/>
      </c>
      <c r="Y463" s="323">
        <f t="shared" si="25"/>
        <v>136</v>
      </c>
      <c r="Z463" s="323" t="str">
        <f t="shared" si="26"/>
        <v/>
      </c>
      <c r="AA463" s="323"/>
      <c r="AB463" s="323" t="s">
        <v>2502</v>
      </c>
      <c r="AC463" s="323"/>
      <c r="AD463" s="323" t="s">
        <v>1303</v>
      </c>
      <c r="AE463" s="176"/>
      <c r="AF463" s="699"/>
      <c r="AG463" s="699"/>
      <c r="AH463" s="465"/>
      <c r="AI463" s="465"/>
      <c r="AJ463" s="465"/>
      <c r="AK463" s="465"/>
      <c r="AL463" s="465"/>
      <c r="AM463" s="465"/>
      <c r="AN463" s="465"/>
      <c r="AO463" s="465"/>
      <c r="AP463" s="465"/>
    </row>
    <row r="464" spans="1:42" ht="53.5" customHeight="1" x14ac:dyDescent="0.35">
      <c r="A464" s="276">
        <v>7</v>
      </c>
      <c r="B464" s="277" t="str">
        <f>IFERROR(VLOOKUP(A464,'Coverage Indicators-Section D'!$A$10:$Y$42,25,FALSE),"")</f>
        <v/>
      </c>
      <c r="C464" s="319" t="str">
        <f t="array" ref="C464">IFERROR(IF(INDEX('Disaggregation Records'!$E$155:$E$385,MATCH(RIGHT(Z464,255),RIGHT('Disaggregation Records'!$D$155:$D$385,255),0))=0,"",INDEX('Disaggregation Records'!$E$155:$E$385,MATCH(RIGHT(Z464,255),RIGHT('Disaggregation Records'!$D$155:$D$385,255),0))),"")</f>
        <v/>
      </c>
      <c r="D464" s="319" t="str">
        <f t="array" ref="D464">IFERROR(IF(INDEX('Disaggregation Records'!$F$155:$F$385,MATCH(RIGHT(Z464,255),RIGHT('Disaggregation Records'!$D$155:$D$385,255),0))=0,"",INDEX('Disaggregation Records'!$F$155:$F$385,MATCH(RIGHT(Z464,255),RIGHT('Disaggregation Records'!$D$155:$D$385,255),0))),"")</f>
        <v/>
      </c>
      <c r="E464" s="320"/>
      <c r="F464" s="280"/>
      <c r="G464" s="281"/>
      <c r="H464" s="282"/>
      <c r="I464" s="321"/>
      <c r="J464" s="321"/>
      <c r="K464" s="321"/>
      <c r="L464" s="321"/>
      <c r="M464" s="321"/>
      <c r="N464" s="321"/>
      <c r="O464" s="321"/>
      <c r="P464" s="321"/>
      <c r="Q464" s="321"/>
      <c r="R464" s="321"/>
      <c r="S464" s="321"/>
      <c r="T464" s="321"/>
      <c r="U464" s="282"/>
      <c r="V464" s="322"/>
      <c r="W464" s="323"/>
      <c r="X464" s="323" t="str">
        <f t="shared" si="24"/>
        <v/>
      </c>
      <c r="Y464" s="323">
        <f t="shared" si="25"/>
        <v>137</v>
      </c>
      <c r="Z464" s="323" t="str">
        <f t="shared" si="26"/>
        <v/>
      </c>
      <c r="AA464" s="323"/>
      <c r="AB464" s="323" t="s">
        <v>2503</v>
      </c>
      <c r="AC464" s="323"/>
      <c r="AD464" s="323" t="s">
        <v>1303</v>
      </c>
      <c r="AE464" s="176"/>
      <c r="AF464" s="699"/>
      <c r="AG464" s="699"/>
      <c r="AH464" s="465"/>
      <c r="AI464" s="465"/>
      <c r="AJ464" s="465"/>
      <c r="AK464" s="465"/>
      <c r="AL464" s="465"/>
      <c r="AM464" s="465"/>
      <c r="AN464" s="465"/>
      <c r="AO464" s="465"/>
      <c r="AP464" s="465"/>
    </row>
    <row r="465" spans="1:42" ht="53.5" customHeight="1" x14ac:dyDescent="0.35">
      <c r="A465" s="276">
        <v>7</v>
      </c>
      <c r="B465" s="277" t="str">
        <f>IFERROR(VLOOKUP(A465,'Coverage Indicators-Section D'!$A$10:$Y$42,25,FALSE),"")</f>
        <v/>
      </c>
      <c r="C465" s="319" t="str">
        <f t="array" ref="C465">IFERROR(IF(INDEX('Disaggregation Records'!$E$155:$E$385,MATCH(RIGHT(Z465,255),RIGHT('Disaggregation Records'!$D$155:$D$385,255),0))=0,"",INDEX('Disaggregation Records'!$E$155:$E$385,MATCH(RIGHT(Z465,255),RIGHT('Disaggregation Records'!$D$155:$D$385,255),0))),"")</f>
        <v/>
      </c>
      <c r="D465" s="319" t="str">
        <f t="array" ref="D465">IFERROR(IF(INDEX('Disaggregation Records'!$F$155:$F$385,MATCH(RIGHT(Z465,255),RIGHT('Disaggregation Records'!$D$155:$D$385,255),0))=0,"",INDEX('Disaggregation Records'!$F$155:$F$385,MATCH(RIGHT(Z465,255),RIGHT('Disaggregation Records'!$D$155:$D$385,255),0))),"")</f>
        <v/>
      </c>
      <c r="E465" s="320"/>
      <c r="F465" s="280"/>
      <c r="G465" s="281"/>
      <c r="H465" s="282"/>
      <c r="I465" s="321"/>
      <c r="J465" s="321"/>
      <c r="K465" s="321"/>
      <c r="L465" s="321"/>
      <c r="M465" s="321"/>
      <c r="N465" s="321"/>
      <c r="O465" s="321"/>
      <c r="P465" s="321"/>
      <c r="Q465" s="321"/>
      <c r="R465" s="321"/>
      <c r="S465" s="321"/>
      <c r="T465" s="321"/>
      <c r="U465" s="282"/>
      <c r="V465" s="322"/>
      <c r="W465" s="323"/>
      <c r="X465" s="323" t="str">
        <f t="shared" si="24"/>
        <v/>
      </c>
      <c r="Y465" s="323">
        <f t="shared" si="25"/>
        <v>138</v>
      </c>
      <c r="Z465" s="323" t="str">
        <f t="shared" si="26"/>
        <v/>
      </c>
      <c r="AA465" s="323"/>
      <c r="AB465" s="323" t="s">
        <v>2504</v>
      </c>
      <c r="AC465" s="323"/>
      <c r="AD465" s="323" t="s">
        <v>1303</v>
      </c>
      <c r="AE465" s="176"/>
      <c r="AF465" s="699"/>
      <c r="AG465" s="699"/>
      <c r="AH465" s="465"/>
      <c r="AI465" s="465"/>
      <c r="AJ465" s="465"/>
      <c r="AK465" s="465"/>
      <c r="AL465" s="465"/>
      <c r="AM465" s="465"/>
      <c r="AN465" s="465"/>
      <c r="AO465" s="465"/>
      <c r="AP465" s="465"/>
    </row>
    <row r="466" spans="1:42" ht="53.5" customHeight="1" x14ac:dyDescent="0.35">
      <c r="A466" s="276">
        <v>7</v>
      </c>
      <c r="B466" s="277" t="str">
        <f>IFERROR(VLOOKUP(A466,'Coverage Indicators-Section D'!$A$10:$Y$42,25,FALSE),"")</f>
        <v/>
      </c>
      <c r="C466" s="319" t="str">
        <f t="array" ref="C466">IFERROR(IF(INDEX('Disaggregation Records'!$E$155:$E$385,MATCH(RIGHT(Z466,255),RIGHT('Disaggregation Records'!$D$155:$D$385,255),0))=0,"",INDEX('Disaggregation Records'!$E$155:$E$385,MATCH(RIGHT(Z466,255),RIGHT('Disaggregation Records'!$D$155:$D$385,255),0))),"")</f>
        <v/>
      </c>
      <c r="D466" s="319" t="str">
        <f t="array" ref="D466">IFERROR(IF(INDEX('Disaggregation Records'!$F$155:$F$385,MATCH(RIGHT(Z466,255),RIGHT('Disaggregation Records'!$D$155:$D$385,255),0))=0,"",INDEX('Disaggregation Records'!$F$155:$F$385,MATCH(RIGHT(Z466,255),RIGHT('Disaggregation Records'!$D$155:$D$385,255),0))),"")</f>
        <v/>
      </c>
      <c r="E466" s="320"/>
      <c r="F466" s="280"/>
      <c r="G466" s="281"/>
      <c r="H466" s="282"/>
      <c r="I466" s="321"/>
      <c r="J466" s="321"/>
      <c r="K466" s="321"/>
      <c r="L466" s="321"/>
      <c r="M466" s="321"/>
      <c r="N466" s="321"/>
      <c r="O466" s="321"/>
      <c r="P466" s="321"/>
      <c r="Q466" s="321"/>
      <c r="R466" s="321"/>
      <c r="S466" s="321"/>
      <c r="T466" s="321"/>
      <c r="U466" s="282"/>
      <c r="V466" s="322"/>
      <c r="W466" s="323"/>
      <c r="X466" s="323" t="str">
        <f t="shared" si="24"/>
        <v/>
      </c>
      <c r="Y466" s="323">
        <f t="shared" si="25"/>
        <v>139</v>
      </c>
      <c r="Z466" s="323" t="str">
        <f t="shared" si="26"/>
        <v/>
      </c>
      <c r="AA466" s="323"/>
      <c r="AB466" s="323" t="s">
        <v>2505</v>
      </c>
      <c r="AC466" s="323"/>
      <c r="AD466" s="323" t="s">
        <v>1303</v>
      </c>
      <c r="AE466" s="176"/>
      <c r="AF466" s="699"/>
      <c r="AG466" s="699"/>
      <c r="AH466" s="465"/>
      <c r="AI466" s="465"/>
      <c r="AJ466" s="465"/>
      <c r="AK466" s="465"/>
      <c r="AL466" s="465"/>
      <c r="AM466" s="465"/>
      <c r="AN466" s="465"/>
      <c r="AO466" s="465"/>
      <c r="AP466" s="465"/>
    </row>
    <row r="467" spans="1:42" ht="53.5" customHeight="1" x14ac:dyDescent="0.35">
      <c r="A467" s="276">
        <v>7</v>
      </c>
      <c r="B467" s="277" t="str">
        <f>IFERROR(VLOOKUP(A467,'Coverage Indicators-Section D'!$A$10:$Y$42,25,FALSE),"")</f>
        <v/>
      </c>
      <c r="C467" s="319" t="str">
        <f t="array" ref="C467">IFERROR(IF(INDEX('Disaggregation Records'!$E$155:$E$385,MATCH(RIGHT(Z467,255),RIGHT('Disaggregation Records'!$D$155:$D$385,255),0))=0,"",INDEX('Disaggregation Records'!$E$155:$E$385,MATCH(RIGHT(Z467,255),RIGHT('Disaggregation Records'!$D$155:$D$385,255),0))),"")</f>
        <v/>
      </c>
      <c r="D467" s="319" t="str">
        <f t="array" ref="D467">IFERROR(IF(INDEX('Disaggregation Records'!$F$155:$F$385,MATCH(RIGHT(Z467,255),RIGHT('Disaggregation Records'!$D$155:$D$385,255),0))=0,"",INDEX('Disaggregation Records'!$F$155:$F$385,MATCH(RIGHT(Z467,255),RIGHT('Disaggregation Records'!$D$155:$D$385,255),0))),"")</f>
        <v/>
      </c>
      <c r="E467" s="320"/>
      <c r="F467" s="280"/>
      <c r="G467" s="281"/>
      <c r="H467" s="282"/>
      <c r="I467" s="321"/>
      <c r="J467" s="321"/>
      <c r="K467" s="321"/>
      <c r="L467" s="321"/>
      <c r="M467" s="321"/>
      <c r="N467" s="321"/>
      <c r="O467" s="321"/>
      <c r="P467" s="321"/>
      <c r="Q467" s="321"/>
      <c r="R467" s="321"/>
      <c r="S467" s="321"/>
      <c r="T467" s="321"/>
      <c r="U467" s="282"/>
      <c r="V467" s="322"/>
      <c r="W467" s="323"/>
      <c r="X467" s="323" t="str">
        <f t="shared" si="24"/>
        <v/>
      </c>
      <c r="Y467" s="323">
        <f t="shared" si="25"/>
        <v>140</v>
      </c>
      <c r="Z467" s="323" t="str">
        <f t="shared" si="26"/>
        <v/>
      </c>
      <c r="AA467" s="323"/>
      <c r="AB467" s="323" t="s">
        <v>2506</v>
      </c>
      <c r="AC467" s="323"/>
      <c r="AD467" s="323" t="s">
        <v>1303</v>
      </c>
      <c r="AE467" s="176"/>
      <c r="AF467" s="699"/>
      <c r="AG467" s="699"/>
      <c r="AH467" s="465"/>
      <c r="AI467" s="465"/>
      <c r="AJ467" s="465"/>
      <c r="AK467" s="465"/>
      <c r="AL467" s="465"/>
      <c r="AM467" s="465"/>
      <c r="AN467" s="465"/>
      <c r="AO467" s="465"/>
      <c r="AP467" s="465"/>
    </row>
    <row r="468" spans="1:42" ht="53.5" customHeight="1" x14ac:dyDescent="0.35">
      <c r="A468" s="276">
        <v>8</v>
      </c>
      <c r="B468" s="277" t="str">
        <f>IFERROR(VLOOKUP(A468,'Coverage Indicators-Section D'!$A$10:$Y$42,25,FALSE),"")</f>
        <v/>
      </c>
      <c r="C468" s="319" t="str">
        <f t="array" ref="C468">IFERROR(IF(INDEX('Disaggregation Records'!$E$155:$E$385,MATCH(RIGHT(Z468,255),RIGHT('Disaggregation Records'!$D$155:$D$385,255),0))=0,"",INDEX('Disaggregation Records'!$E$155:$E$385,MATCH(RIGHT(Z468,255),RIGHT('Disaggregation Records'!$D$155:$D$385,255),0))),"")</f>
        <v/>
      </c>
      <c r="D468" s="319" t="str">
        <f t="array" ref="D468">IFERROR(IF(INDEX('Disaggregation Records'!$F$155:$F$385,MATCH(RIGHT(Z468,255),RIGHT('Disaggregation Records'!$D$155:$D$385,255),0))=0,"",INDEX('Disaggregation Records'!$F$155:$F$385,MATCH(RIGHT(Z468,255),RIGHT('Disaggregation Records'!$D$155:$D$385,255),0))),"")</f>
        <v/>
      </c>
      <c r="E468" s="320"/>
      <c r="F468" s="280"/>
      <c r="G468" s="281"/>
      <c r="H468" s="282"/>
      <c r="I468" s="321"/>
      <c r="J468" s="321"/>
      <c r="K468" s="321"/>
      <c r="L468" s="321"/>
      <c r="M468" s="321"/>
      <c r="N468" s="321"/>
      <c r="O468" s="321"/>
      <c r="P468" s="321"/>
      <c r="Q468" s="321"/>
      <c r="R468" s="321"/>
      <c r="S468" s="321"/>
      <c r="T468" s="321"/>
      <c r="U468" s="282"/>
      <c r="V468" s="322"/>
      <c r="W468" s="323"/>
      <c r="X468" s="323" t="str">
        <f t="shared" si="24"/>
        <v/>
      </c>
      <c r="Y468" s="323">
        <f t="shared" si="25"/>
        <v>141</v>
      </c>
      <c r="Z468" s="323" t="str">
        <f t="shared" si="26"/>
        <v/>
      </c>
      <c r="AA468" s="323"/>
      <c r="AB468" s="323" t="s">
        <v>2507</v>
      </c>
      <c r="AC468" s="323"/>
      <c r="AD468" s="323" t="s">
        <v>1304</v>
      </c>
      <c r="AE468" s="176"/>
      <c r="AF468" s="699"/>
      <c r="AG468" s="699"/>
      <c r="AH468" s="465"/>
      <c r="AI468" s="465"/>
      <c r="AJ468" s="465"/>
      <c r="AK468" s="465"/>
      <c r="AL468" s="465"/>
      <c r="AM468" s="465"/>
      <c r="AN468" s="465"/>
      <c r="AO468" s="465"/>
      <c r="AP468" s="465"/>
    </row>
    <row r="469" spans="1:42" ht="53.5" customHeight="1" x14ac:dyDescent="0.35">
      <c r="A469" s="276">
        <v>8</v>
      </c>
      <c r="B469" s="277" t="str">
        <f>IFERROR(VLOOKUP(A469,'Coverage Indicators-Section D'!$A$10:$Y$42,25,FALSE),"")</f>
        <v/>
      </c>
      <c r="C469" s="319" t="str">
        <f t="array" ref="C469">IFERROR(IF(INDEX('Disaggregation Records'!$E$155:$E$385,MATCH(RIGHT(Z469,255),RIGHT('Disaggregation Records'!$D$155:$D$385,255),0))=0,"",INDEX('Disaggregation Records'!$E$155:$E$385,MATCH(RIGHT(Z469,255),RIGHT('Disaggregation Records'!$D$155:$D$385,255),0))),"")</f>
        <v/>
      </c>
      <c r="D469" s="319" t="str">
        <f t="array" ref="D469">IFERROR(IF(INDEX('Disaggregation Records'!$F$155:$F$385,MATCH(RIGHT(Z469,255),RIGHT('Disaggregation Records'!$D$155:$D$385,255),0))=0,"",INDEX('Disaggregation Records'!$F$155:$F$385,MATCH(RIGHT(Z469,255),RIGHT('Disaggregation Records'!$D$155:$D$385,255),0))),"")</f>
        <v/>
      </c>
      <c r="E469" s="320"/>
      <c r="F469" s="280"/>
      <c r="G469" s="281"/>
      <c r="H469" s="282"/>
      <c r="I469" s="321"/>
      <c r="J469" s="321"/>
      <c r="K469" s="321"/>
      <c r="L469" s="321"/>
      <c r="M469" s="321"/>
      <c r="N469" s="321"/>
      <c r="O469" s="321"/>
      <c r="P469" s="321"/>
      <c r="Q469" s="321"/>
      <c r="R469" s="321"/>
      <c r="S469" s="321"/>
      <c r="T469" s="321"/>
      <c r="U469" s="282"/>
      <c r="V469" s="322"/>
      <c r="W469" s="323"/>
      <c r="X469" s="323" t="str">
        <f t="shared" si="24"/>
        <v/>
      </c>
      <c r="Y469" s="323">
        <f t="shared" si="25"/>
        <v>142</v>
      </c>
      <c r="Z469" s="323" t="str">
        <f t="shared" si="26"/>
        <v/>
      </c>
      <c r="AA469" s="323"/>
      <c r="AB469" s="323" t="s">
        <v>2508</v>
      </c>
      <c r="AC469" s="323"/>
      <c r="AD469" s="323" t="s">
        <v>1304</v>
      </c>
      <c r="AE469" s="176"/>
      <c r="AF469" s="699"/>
      <c r="AG469" s="699"/>
      <c r="AH469" s="465"/>
      <c r="AI469" s="465"/>
      <c r="AJ469" s="465"/>
      <c r="AK469" s="465"/>
      <c r="AL469" s="465"/>
      <c r="AM469" s="465"/>
      <c r="AN469" s="465"/>
      <c r="AO469" s="465"/>
      <c r="AP469" s="465"/>
    </row>
    <row r="470" spans="1:42" ht="53.5" customHeight="1" x14ac:dyDescent="0.35">
      <c r="A470" s="276">
        <v>8</v>
      </c>
      <c r="B470" s="277" t="str">
        <f>IFERROR(VLOOKUP(A470,'Coverage Indicators-Section D'!$A$10:$Y$42,25,FALSE),"")</f>
        <v/>
      </c>
      <c r="C470" s="319" t="str">
        <f t="array" ref="C470">IFERROR(IF(INDEX('Disaggregation Records'!$E$155:$E$385,MATCH(RIGHT(Z470,255),RIGHT('Disaggregation Records'!$D$155:$D$385,255),0))=0,"",INDEX('Disaggregation Records'!$E$155:$E$385,MATCH(RIGHT(Z470,255),RIGHT('Disaggregation Records'!$D$155:$D$385,255),0))),"")</f>
        <v/>
      </c>
      <c r="D470" s="319" t="str">
        <f t="array" ref="D470">IFERROR(IF(INDEX('Disaggregation Records'!$F$155:$F$385,MATCH(RIGHT(Z470,255),RIGHT('Disaggregation Records'!$D$155:$D$385,255),0))=0,"",INDEX('Disaggregation Records'!$F$155:$F$385,MATCH(RIGHT(Z470,255),RIGHT('Disaggregation Records'!$D$155:$D$385,255),0))),"")</f>
        <v/>
      </c>
      <c r="E470" s="320"/>
      <c r="F470" s="280"/>
      <c r="G470" s="281"/>
      <c r="H470" s="282"/>
      <c r="I470" s="321"/>
      <c r="J470" s="321"/>
      <c r="K470" s="321"/>
      <c r="L470" s="321"/>
      <c r="M470" s="321"/>
      <c r="N470" s="321"/>
      <c r="O470" s="321"/>
      <c r="P470" s="321"/>
      <c r="Q470" s="321"/>
      <c r="R470" s="321"/>
      <c r="S470" s="321"/>
      <c r="T470" s="321"/>
      <c r="U470" s="282"/>
      <c r="V470" s="322"/>
      <c r="W470" s="323"/>
      <c r="X470" s="323" t="str">
        <f t="shared" si="24"/>
        <v/>
      </c>
      <c r="Y470" s="323">
        <f t="shared" si="25"/>
        <v>143</v>
      </c>
      <c r="Z470" s="323" t="str">
        <f t="shared" si="26"/>
        <v/>
      </c>
      <c r="AA470" s="323"/>
      <c r="AB470" s="323" t="s">
        <v>2509</v>
      </c>
      <c r="AC470" s="323"/>
      <c r="AD470" s="323" t="s">
        <v>1304</v>
      </c>
      <c r="AE470" s="176"/>
      <c r="AF470" s="699"/>
      <c r="AG470" s="699"/>
      <c r="AH470" s="465"/>
      <c r="AI470" s="465"/>
      <c r="AJ470" s="465"/>
      <c r="AK470" s="465"/>
      <c r="AL470" s="465"/>
      <c r="AM470" s="465"/>
      <c r="AN470" s="465"/>
      <c r="AO470" s="465"/>
      <c r="AP470" s="465"/>
    </row>
    <row r="471" spans="1:42" ht="53.5" customHeight="1" x14ac:dyDescent="0.35">
      <c r="A471" s="276">
        <v>8</v>
      </c>
      <c r="B471" s="277" t="str">
        <f>IFERROR(VLOOKUP(A471,'Coverage Indicators-Section D'!$A$10:$Y$42,25,FALSE),"")</f>
        <v/>
      </c>
      <c r="C471" s="319" t="str">
        <f t="array" ref="C471">IFERROR(IF(INDEX('Disaggregation Records'!$E$155:$E$385,MATCH(RIGHT(Z471,255),RIGHT('Disaggregation Records'!$D$155:$D$385,255),0))=0,"",INDEX('Disaggregation Records'!$E$155:$E$385,MATCH(RIGHT(Z471,255),RIGHT('Disaggregation Records'!$D$155:$D$385,255),0))),"")</f>
        <v/>
      </c>
      <c r="D471" s="319" t="str">
        <f t="array" ref="D471">IFERROR(IF(INDEX('Disaggregation Records'!$F$155:$F$385,MATCH(RIGHT(Z471,255),RIGHT('Disaggregation Records'!$D$155:$D$385,255),0))=0,"",INDEX('Disaggregation Records'!$F$155:$F$385,MATCH(RIGHT(Z471,255),RIGHT('Disaggregation Records'!$D$155:$D$385,255),0))),"")</f>
        <v/>
      </c>
      <c r="E471" s="320"/>
      <c r="F471" s="280"/>
      <c r="G471" s="281"/>
      <c r="H471" s="282"/>
      <c r="I471" s="321"/>
      <c r="J471" s="321"/>
      <c r="K471" s="321"/>
      <c r="L471" s="321"/>
      <c r="M471" s="321"/>
      <c r="N471" s="321"/>
      <c r="O471" s="321"/>
      <c r="P471" s="321"/>
      <c r="Q471" s="321"/>
      <c r="R471" s="321"/>
      <c r="S471" s="321"/>
      <c r="T471" s="321"/>
      <c r="U471" s="282"/>
      <c r="V471" s="322"/>
      <c r="W471" s="323"/>
      <c r="X471" s="323" t="str">
        <f t="shared" si="24"/>
        <v/>
      </c>
      <c r="Y471" s="323">
        <f t="shared" si="25"/>
        <v>144</v>
      </c>
      <c r="Z471" s="323" t="str">
        <f t="shared" si="26"/>
        <v/>
      </c>
      <c r="AA471" s="323"/>
      <c r="AB471" s="323" t="s">
        <v>2510</v>
      </c>
      <c r="AC471" s="323"/>
      <c r="AD471" s="323" t="s">
        <v>1304</v>
      </c>
      <c r="AE471" s="176"/>
      <c r="AF471" s="699"/>
      <c r="AG471" s="699"/>
      <c r="AH471" s="465"/>
      <c r="AI471" s="465"/>
      <c r="AJ471" s="465"/>
      <c r="AK471" s="465"/>
      <c r="AL471" s="465"/>
      <c r="AM471" s="465"/>
      <c r="AN471" s="465"/>
      <c r="AO471" s="465"/>
      <c r="AP471" s="465"/>
    </row>
    <row r="472" spans="1:42" ht="53.5" customHeight="1" x14ac:dyDescent="0.35">
      <c r="A472" s="276">
        <v>8</v>
      </c>
      <c r="B472" s="277" t="str">
        <f>IFERROR(VLOOKUP(A472,'Coverage Indicators-Section D'!$A$10:$Y$42,25,FALSE),"")</f>
        <v/>
      </c>
      <c r="C472" s="319" t="str">
        <f t="array" ref="C472">IFERROR(IF(INDEX('Disaggregation Records'!$E$155:$E$385,MATCH(RIGHT(Z472,255),RIGHT('Disaggregation Records'!$D$155:$D$385,255),0))=0,"",INDEX('Disaggregation Records'!$E$155:$E$385,MATCH(RIGHT(Z472,255),RIGHT('Disaggregation Records'!$D$155:$D$385,255),0))),"")</f>
        <v/>
      </c>
      <c r="D472" s="319" t="str">
        <f t="array" ref="D472">IFERROR(IF(INDEX('Disaggregation Records'!$F$155:$F$385,MATCH(RIGHT(Z472,255),RIGHT('Disaggregation Records'!$D$155:$D$385,255),0))=0,"",INDEX('Disaggregation Records'!$F$155:$F$385,MATCH(RIGHT(Z472,255),RIGHT('Disaggregation Records'!$D$155:$D$385,255),0))),"")</f>
        <v/>
      </c>
      <c r="E472" s="320"/>
      <c r="F472" s="280"/>
      <c r="G472" s="281"/>
      <c r="H472" s="282"/>
      <c r="I472" s="321"/>
      <c r="J472" s="321"/>
      <c r="K472" s="321"/>
      <c r="L472" s="321"/>
      <c r="M472" s="321"/>
      <c r="N472" s="321"/>
      <c r="O472" s="321"/>
      <c r="P472" s="321"/>
      <c r="Q472" s="321"/>
      <c r="R472" s="321"/>
      <c r="S472" s="321"/>
      <c r="T472" s="321"/>
      <c r="U472" s="282"/>
      <c r="V472" s="322"/>
      <c r="W472" s="323"/>
      <c r="X472" s="323" t="str">
        <f t="shared" si="24"/>
        <v/>
      </c>
      <c r="Y472" s="323">
        <f t="shared" si="25"/>
        <v>145</v>
      </c>
      <c r="Z472" s="323" t="str">
        <f t="shared" si="26"/>
        <v/>
      </c>
      <c r="AA472" s="323"/>
      <c r="AB472" s="323" t="s">
        <v>2511</v>
      </c>
      <c r="AC472" s="323"/>
      <c r="AD472" s="323" t="s">
        <v>1304</v>
      </c>
      <c r="AE472" s="176"/>
      <c r="AF472" s="699"/>
      <c r="AG472" s="699"/>
      <c r="AH472" s="465"/>
      <c r="AI472" s="465"/>
      <c r="AJ472" s="465"/>
      <c r="AK472" s="465"/>
      <c r="AL472" s="465"/>
      <c r="AM472" s="465"/>
      <c r="AN472" s="465"/>
      <c r="AO472" s="465"/>
      <c r="AP472" s="465"/>
    </row>
    <row r="473" spans="1:42" ht="53.5" customHeight="1" x14ac:dyDescent="0.35">
      <c r="A473" s="276">
        <v>8</v>
      </c>
      <c r="B473" s="277" t="str">
        <f>IFERROR(VLOOKUP(A473,'Coverage Indicators-Section D'!$A$10:$Y$42,25,FALSE),"")</f>
        <v/>
      </c>
      <c r="C473" s="319" t="str">
        <f t="array" ref="C473">IFERROR(IF(INDEX('Disaggregation Records'!$E$155:$E$385,MATCH(RIGHT(Z473,255),RIGHT('Disaggregation Records'!$D$155:$D$385,255),0))=0,"",INDEX('Disaggregation Records'!$E$155:$E$385,MATCH(RIGHT(Z473,255),RIGHT('Disaggregation Records'!$D$155:$D$385,255),0))),"")</f>
        <v/>
      </c>
      <c r="D473" s="319" t="str">
        <f t="array" ref="D473">IFERROR(IF(INDEX('Disaggregation Records'!$F$155:$F$385,MATCH(RIGHT(Z473,255),RIGHT('Disaggregation Records'!$D$155:$D$385,255),0))=0,"",INDEX('Disaggregation Records'!$F$155:$F$385,MATCH(RIGHT(Z473,255),RIGHT('Disaggregation Records'!$D$155:$D$385,255),0))),"")</f>
        <v/>
      </c>
      <c r="E473" s="320"/>
      <c r="F473" s="280"/>
      <c r="G473" s="281"/>
      <c r="H473" s="282"/>
      <c r="I473" s="321"/>
      <c r="J473" s="321"/>
      <c r="K473" s="321"/>
      <c r="L473" s="321"/>
      <c r="M473" s="321"/>
      <c r="N473" s="321"/>
      <c r="O473" s="321"/>
      <c r="P473" s="321"/>
      <c r="Q473" s="321"/>
      <c r="R473" s="321"/>
      <c r="S473" s="321"/>
      <c r="T473" s="321"/>
      <c r="U473" s="282"/>
      <c r="V473" s="322"/>
      <c r="W473" s="323"/>
      <c r="X473" s="323" t="str">
        <f t="shared" si="24"/>
        <v/>
      </c>
      <c r="Y473" s="323">
        <f t="shared" si="25"/>
        <v>146</v>
      </c>
      <c r="Z473" s="323" t="str">
        <f t="shared" si="26"/>
        <v/>
      </c>
      <c r="AA473" s="323"/>
      <c r="AB473" s="323" t="s">
        <v>2512</v>
      </c>
      <c r="AC473" s="323"/>
      <c r="AD473" s="323" t="s">
        <v>1304</v>
      </c>
      <c r="AE473" s="176"/>
      <c r="AF473" s="699"/>
      <c r="AG473" s="699"/>
      <c r="AH473" s="465"/>
      <c r="AI473" s="465"/>
      <c r="AJ473" s="465"/>
      <c r="AK473" s="465"/>
      <c r="AL473" s="465"/>
      <c r="AM473" s="465"/>
      <c r="AN473" s="465"/>
      <c r="AO473" s="465"/>
      <c r="AP473" s="465"/>
    </row>
    <row r="474" spans="1:42" ht="53.5" customHeight="1" x14ac:dyDescent="0.35">
      <c r="A474" s="276">
        <v>8</v>
      </c>
      <c r="B474" s="277" t="str">
        <f>IFERROR(VLOOKUP(A474,'Coverage Indicators-Section D'!$A$10:$Y$42,25,FALSE),"")</f>
        <v/>
      </c>
      <c r="C474" s="319" t="str">
        <f t="array" ref="C474">IFERROR(IF(INDEX('Disaggregation Records'!$E$155:$E$385,MATCH(RIGHT(Z474,255),RIGHT('Disaggregation Records'!$D$155:$D$385,255),0))=0,"",INDEX('Disaggregation Records'!$E$155:$E$385,MATCH(RIGHT(Z474,255),RIGHT('Disaggregation Records'!$D$155:$D$385,255),0))),"")</f>
        <v/>
      </c>
      <c r="D474" s="319" t="str">
        <f t="array" ref="D474">IFERROR(IF(INDEX('Disaggregation Records'!$F$155:$F$385,MATCH(RIGHT(Z474,255),RIGHT('Disaggregation Records'!$D$155:$D$385,255),0))=0,"",INDEX('Disaggregation Records'!$F$155:$F$385,MATCH(RIGHT(Z474,255),RIGHT('Disaggregation Records'!$D$155:$D$385,255),0))),"")</f>
        <v/>
      </c>
      <c r="E474" s="320"/>
      <c r="F474" s="280"/>
      <c r="G474" s="281"/>
      <c r="H474" s="282"/>
      <c r="I474" s="321"/>
      <c r="J474" s="321"/>
      <c r="K474" s="321"/>
      <c r="L474" s="321"/>
      <c r="M474" s="321"/>
      <c r="N474" s="321"/>
      <c r="O474" s="321"/>
      <c r="P474" s="321"/>
      <c r="Q474" s="321"/>
      <c r="R474" s="321"/>
      <c r="S474" s="321"/>
      <c r="T474" s="321"/>
      <c r="U474" s="282"/>
      <c r="V474" s="322"/>
      <c r="W474" s="323"/>
      <c r="X474" s="323" t="str">
        <f t="shared" si="24"/>
        <v/>
      </c>
      <c r="Y474" s="323">
        <f t="shared" si="25"/>
        <v>147</v>
      </c>
      <c r="Z474" s="323" t="str">
        <f t="shared" si="26"/>
        <v/>
      </c>
      <c r="AA474" s="323"/>
      <c r="AB474" s="323" t="s">
        <v>2513</v>
      </c>
      <c r="AC474" s="323"/>
      <c r="AD474" s="323" t="s">
        <v>1304</v>
      </c>
      <c r="AE474" s="176"/>
      <c r="AF474" s="699"/>
      <c r="AG474" s="699"/>
      <c r="AH474" s="465"/>
      <c r="AI474" s="465"/>
      <c r="AJ474" s="465"/>
      <c r="AK474" s="465"/>
      <c r="AL474" s="465"/>
      <c r="AM474" s="465"/>
      <c r="AN474" s="465"/>
      <c r="AO474" s="465"/>
      <c r="AP474" s="465"/>
    </row>
    <row r="475" spans="1:42" ht="53.5" customHeight="1" x14ac:dyDescent="0.35">
      <c r="A475" s="276">
        <v>8</v>
      </c>
      <c r="B475" s="277" t="str">
        <f>IFERROR(VLOOKUP(A475,'Coverage Indicators-Section D'!$A$10:$Y$42,25,FALSE),"")</f>
        <v/>
      </c>
      <c r="C475" s="319" t="str">
        <f t="array" ref="C475">IFERROR(IF(INDEX('Disaggregation Records'!$E$155:$E$385,MATCH(RIGHT(Z475,255),RIGHT('Disaggregation Records'!$D$155:$D$385,255),0))=0,"",INDEX('Disaggregation Records'!$E$155:$E$385,MATCH(RIGHT(Z475,255),RIGHT('Disaggregation Records'!$D$155:$D$385,255),0))),"")</f>
        <v/>
      </c>
      <c r="D475" s="319" t="str">
        <f t="array" ref="D475">IFERROR(IF(INDEX('Disaggregation Records'!$F$155:$F$385,MATCH(RIGHT(Z475,255),RIGHT('Disaggregation Records'!$D$155:$D$385,255),0))=0,"",INDEX('Disaggregation Records'!$F$155:$F$385,MATCH(RIGHT(Z475,255),RIGHT('Disaggregation Records'!$D$155:$D$385,255),0))),"")</f>
        <v/>
      </c>
      <c r="E475" s="320"/>
      <c r="F475" s="280"/>
      <c r="G475" s="281"/>
      <c r="H475" s="282"/>
      <c r="I475" s="321"/>
      <c r="J475" s="321"/>
      <c r="K475" s="321"/>
      <c r="L475" s="321"/>
      <c r="M475" s="321"/>
      <c r="N475" s="321"/>
      <c r="O475" s="321"/>
      <c r="P475" s="321"/>
      <c r="Q475" s="321"/>
      <c r="R475" s="321"/>
      <c r="S475" s="321"/>
      <c r="T475" s="321"/>
      <c r="U475" s="282"/>
      <c r="V475" s="322"/>
      <c r="W475" s="323"/>
      <c r="X475" s="323" t="str">
        <f t="shared" si="24"/>
        <v/>
      </c>
      <c r="Y475" s="323">
        <f t="shared" si="25"/>
        <v>148</v>
      </c>
      <c r="Z475" s="323" t="str">
        <f t="shared" si="26"/>
        <v/>
      </c>
      <c r="AA475" s="323"/>
      <c r="AB475" s="323" t="s">
        <v>2514</v>
      </c>
      <c r="AC475" s="323"/>
      <c r="AD475" s="323" t="s">
        <v>1304</v>
      </c>
      <c r="AE475" s="176"/>
      <c r="AF475" s="699"/>
      <c r="AG475" s="699"/>
      <c r="AH475" s="465"/>
      <c r="AI475" s="465"/>
      <c r="AJ475" s="465"/>
      <c r="AK475" s="465"/>
      <c r="AL475" s="465"/>
      <c r="AM475" s="465"/>
      <c r="AN475" s="465"/>
      <c r="AO475" s="465"/>
      <c r="AP475" s="465"/>
    </row>
    <row r="476" spans="1:42" ht="53.5" customHeight="1" x14ac:dyDescent="0.35">
      <c r="A476" s="276">
        <v>8</v>
      </c>
      <c r="B476" s="277" t="str">
        <f>IFERROR(VLOOKUP(A476,'Coverage Indicators-Section D'!$A$10:$Y$42,25,FALSE),"")</f>
        <v/>
      </c>
      <c r="C476" s="319" t="str">
        <f t="array" ref="C476">IFERROR(IF(INDEX('Disaggregation Records'!$E$155:$E$385,MATCH(RIGHT(Z476,255),RIGHT('Disaggregation Records'!$D$155:$D$385,255),0))=0,"",INDEX('Disaggregation Records'!$E$155:$E$385,MATCH(RIGHT(Z476,255),RIGHT('Disaggregation Records'!$D$155:$D$385,255),0))),"")</f>
        <v/>
      </c>
      <c r="D476" s="319" t="str">
        <f t="array" ref="D476">IFERROR(IF(INDEX('Disaggregation Records'!$F$155:$F$385,MATCH(RIGHT(Z476,255),RIGHT('Disaggregation Records'!$D$155:$D$385,255),0))=0,"",INDEX('Disaggregation Records'!$F$155:$F$385,MATCH(RIGHT(Z476,255),RIGHT('Disaggregation Records'!$D$155:$D$385,255),0))),"")</f>
        <v/>
      </c>
      <c r="E476" s="320"/>
      <c r="F476" s="280"/>
      <c r="G476" s="281"/>
      <c r="H476" s="282"/>
      <c r="I476" s="321"/>
      <c r="J476" s="321"/>
      <c r="K476" s="321"/>
      <c r="L476" s="321"/>
      <c r="M476" s="321"/>
      <c r="N476" s="321"/>
      <c r="O476" s="321"/>
      <c r="P476" s="321"/>
      <c r="Q476" s="321"/>
      <c r="R476" s="321"/>
      <c r="S476" s="321"/>
      <c r="T476" s="321"/>
      <c r="U476" s="282"/>
      <c r="V476" s="322"/>
      <c r="W476" s="323"/>
      <c r="X476" s="323" t="str">
        <f t="shared" si="24"/>
        <v/>
      </c>
      <c r="Y476" s="323">
        <f t="shared" si="25"/>
        <v>149</v>
      </c>
      <c r="Z476" s="323" t="str">
        <f t="shared" si="26"/>
        <v/>
      </c>
      <c r="AA476" s="323"/>
      <c r="AB476" s="323" t="s">
        <v>2515</v>
      </c>
      <c r="AC476" s="323"/>
      <c r="AD476" s="323" t="s">
        <v>1304</v>
      </c>
      <c r="AE476" s="176"/>
      <c r="AF476" s="699"/>
      <c r="AG476" s="699"/>
      <c r="AH476" s="465"/>
      <c r="AI476" s="465"/>
      <c r="AJ476" s="465"/>
      <c r="AK476" s="465"/>
      <c r="AL476" s="465"/>
      <c r="AM476" s="465"/>
      <c r="AN476" s="465"/>
      <c r="AO476" s="465"/>
      <c r="AP476" s="465"/>
    </row>
    <row r="477" spans="1:42" ht="53.5" customHeight="1" x14ac:dyDescent="0.35">
      <c r="A477" s="276">
        <v>8</v>
      </c>
      <c r="B477" s="277" t="str">
        <f>IFERROR(VLOOKUP(A477,'Coverage Indicators-Section D'!$A$10:$Y$42,25,FALSE),"")</f>
        <v/>
      </c>
      <c r="C477" s="319" t="str">
        <f t="array" ref="C477">IFERROR(IF(INDEX('Disaggregation Records'!$E$155:$E$385,MATCH(RIGHT(Z477,255),RIGHT('Disaggregation Records'!$D$155:$D$385,255),0))=0,"",INDEX('Disaggregation Records'!$E$155:$E$385,MATCH(RIGHT(Z477,255),RIGHT('Disaggregation Records'!$D$155:$D$385,255),0))),"")</f>
        <v/>
      </c>
      <c r="D477" s="319" t="str">
        <f t="array" ref="D477">IFERROR(IF(INDEX('Disaggregation Records'!$F$155:$F$385,MATCH(RIGHT(Z477,255),RIGHT('Disaggregation Records'!$D$155:$D$385,255),0))=0,"",INDEX('Disaggregation Records'!$F$155:$F$385,MATCH(RIGHT(Z477,255),RIGHT('Disaggregation Records'!$D$155:$D$385,255),0))),"")</f>
        <v/>
      </c>
      <c r="E477" s="320"/>
      <c r="F477" s="280"/>
      <c r="G477" s="281"/>
      <c r="H477" s="282"/>
      <c r="I477" s="321"/>
      <c r="J477" s="321"/>
      <c r="K477" s="321"/>
      <c r="L477" s="321"/>
      <c r="M477" s="321"/>
      <c r="N477" s="321"/>
      <c r="O477" s="321"/>
      <c r="P477" s="321"/>
      <c r="Q477" s="321"/>
      <c r="R477" s="321"/>
      <c r="S477" s="321"/>
      <c r="T477" s="321"/>
      <c r="U477" s="282"/>
      <c r="V477" s="322"/>
      <c r="W477" s="323"/>
      <c r="X477" s="323" t="str">
        <f t="shared" si="24"/>
        <v/>
      </c>
      <c r="Y477" s="323">
        <f t="shared" si="25"/>
        <v>150</v>
      </c>
      <c r="Z477" s="323" t="str">
        <f t="shared" si="26"/>
        <v/>
      </c>
      <c r="AA477" s="323"/>
      <c r="AB477" s="323" t="s">
        <v>2516</v>
      </c>
      <c r="AC477" s="323"/>
      <c r="AD477" s="323" t="s">
        <v>1304</v>
      </c>
      <c r="AE477" s="176"/>
      <c r="AF477" s="699"/>
      <c r="AG477" s="699"/>
      <c r="AH477" s="465"/>
      <c r="AI477" s="465"/>
      <c r="AJ477" s="465"/>
      <c r="AK477" s="465"/>
      <c r="AL477" s="465"/>
      <c r="AM477" s="465"/>
      <c r="AN477" s="465"/>
      <c r="AO477" s="465"/>
      <c r="AP477" s="465"/>
    </row>
    <row r="478" spans="1:42" ht="53.5" customHeight="1" x14ac:dyDescent="0.35">
      <c r="A478" s="276">
        <v>8</v>
      </c>
      <c r="B478" s="277" t="str">
        <f>IFERROR(VLOOKUP(A478,'Coverage Indicators-Section D'!$A$10:$Y$42,25,FALSE),"")</f>
        <v/>
      </c>
      <c r="C478" s="319" t="str">
        <f t="array" ref="C478">IFERROR(IF(INDEX('Disaggregation Records'!$E$155:$E$385,MATCH(RIGHT(Z478,255),RIGHT('Disaggregation Records'!$D$155:$D$385,255),0))=0,"",INDEX('Disaggregation Records'!$E$155:$E$385,MATCH(RIGHT(Z478,255),RIGHT('Disaggregation Records'!$D$155:$D$385,255),0))),"")</f>
        <v/>
      </c>
      <c r="D478" s="319" t="str">
        <f t="array" ref="D478">IFERROR(IF(INDEX('Disaggregation Records'!$F$155:$F$385,MATCH(RIGHT(Z478,255),RIGHT('Disaggregation Records'!$D$155:$D$385,255),0))=0,"",INDEX('Disaggregation Records'!$F$155:$F$385,MATCH(RIGHT(Z478,255),RIGHT('Disaggregation Records'!$D$155:$D$385,255),0))),"")</f>
        <v/>
      </c>
      <c r="E478" s="320"/>
      <c r="F478" s="280"/>
      <c r="G478" s="281"/>
      <c r="H478" s="282"/>
      <c r="I478" s="321"/>
      <c r="J478" s="321"/>
      <c r="K478" s="321"/>
      <c r="L478" s="321"/>
      <c r="M478" s="321"/>
      <c r="N478" s="321"/>
      <c r="O478" s="321"/>
      <c r="P478" s="321"/>
      <c r="Q478" s="321"/>
      <c r="R478" s="321"/>
      <c r="S478" s="321"/>
      <c r="T478" s="321"/>
      <c r="U478" s="282"/>
      <c r="V478" s="322"/>
      <c r="W478" s="323"/>
      <c r="X478" s="323" t="str">
        <f t="shared" si="24"/>
        <v/>
      </c>
      <c r="Y478" s="323">
        <f t="shared" si="25"/>
        <v>151</v>
      </c>
      <c r="Z478" s="323" t="str">
        <f t="shared" si="26"/>
        <v/>
      </c>
      <c r="AA478" s="323"/>
      <c r="AB478" s="323" t="s">
        <v>2517</v>
      </c>
      <c r="AC478" s="323"/>
      <c r="AD478" s="323" t="s">
        <v>1304</v>
      </c>
      <c r="AE478" s="176"/>
      <c r="AF478" s="699"/>
      <c r="AG478" s="699"/>
      <c r="AH478" s="465"/>
      <c r="AI478" s="465"/>
      <c r="AJ478" s="465"/>
      <c r="AK478" s="465"/>
      <c r="AL478" s="465"/>
      <c r="AM478" s="465"/>
      <c r="AN478" s="465"/>
      <c r="AO478" s="465"/>
      <c r="AP478" s="465"/>
    </row>
    <row r="479" spans="1:42" ht="53.5" customHeight="1" x14ac:dyDescent="0.35">
      <c r="A479" s="276">
        <v>8</v>
      </c>
      <c r="B479" s="277" t="str">
        <f>IFERROR(VLOOKUP(A479,'Coverage Indicators-Section D'!$A$10:$Y$42,25,FALSE),"")</f>
        <v/>
      </c>
      <c r="C479" s="319" t="str">
        <f t="array" ref="C479">IFERROR(IF(INDEX('Disaggregation Records'!$E$155:$E$385,MATCH(RIGHT(Z479,255),RIGHT('Disaggregation Records'!$D$155:$D$385,255),0))=0,"",INDEX('Disaggregation Records'!$E$155:$E$385,MATCH(RIGHT(Z479,255),RIGHT('Disaggregation Records'!$D$155:$D$385,255),0))),"")</f>
        <v/>
      </c>
      <c r="D479" s="319" t="str">
        <f t="array" ref="D479">IFERROR(IF(INDEX('Disaggregation Records'!$F$155:$F$385,MATCH(RIGHT(Z479,255),RIGHT('Disaggregation Records'!$D$155:$D$385,255),0))=0,"",INDEX('Disaggregation Records'!$F$155:$F$385,MATCH(RIGHT(Z479,255),RIGHT('Disaggregation Records'!$D$155:$D$385,255),0))),"")</f>
        <v/>
      </c>
      <c r="E479" s="320"/>
      <c r="F479" s="280"/>
      <c r="G479" s="281"/>
      <c r="H479" s="282"/>
      <c r="I479" s="321"/>
      <c r="J479" s="321"/>
      <c r="K479" s="321"/>
      <c r="L479" s="321"/>
      <c r="M479" s="321"/>
      <c r="N479" s="321"/>
      <c r="O479" s="321"/>
      <c r="P479" s="321"/>
      <c r="Q479" s="321"/>
      <c r="R479" s="321"/>
      <c r="S479" s="321"/>
      <c r="T479" s="321"/>
      <c r="U479" s="282"/>
      <c r="V479" s="322"/>
      <c r="W479" s="323"/>
      <c r="X479" s="323" t="str">
        <f t="shared" si="24"/>
        <v/>
      </c>
      <c r="Y479" s="323">
        <f t="shared" si="25"/>
        <v>152</v>
      </c>
      <c r="Z479" s="323" t="str">
        <f t="shared" si="26"/>
        <v/>
      </c>
      <c r="AA479" s="323"/>
      <c r="AB479" s="323" t="s">
        <v>2518</v>
      </c>
      <c r="AC479" s="323"/>
      <c r="AD479" s="323" t="s">
        <v>1304</v>
      </c>
      <c r="AE479" s="176"/>
      <c r="AF479" s="699"/>
      <c r="AG479" s="699"/>
      <c r="AH479" s="465"/>
      <c r="AI479" s="465"/>
      <c r="AJ479" s="465"/>
      <c r="AK479" s="465"/>
      <c r="AL479" s="465"/>
      <c r="AM479" s="465"/>
      <c r="AN479" s="465"/>
      <c r="AO479" s="465"/>
      <c r="AP479" s="465"/>
    </row>
    <row r="480" spans="1:42" ht="53.5" customHeight="1" x14ac:dyDescent="0.35">
      <c r="A480" s="276">
        <v>8</v>
      </c>
      <c r="B480" s="277" t="str">
        <f>IFERROR(VLOOKUP(A480,'Coverage Indicators-Section D'!$A$10:$Y$42,25,FALSE),"")</f>
        <v/>
      </c>
      <c r="C480" s="319" t="str">
        <f t="array" ref="C480">IFERROR(IF(INDEX('Disaggregation Records'!$E$155:$E$385,MATCH(RIGHT(Z480,255),RIGHT('Disaggregation Records'!$D$155:$D$385,255),0))=0,"",INDEX('Disaggregation Records'!$E$155:$E$385,MATCH(RIGHT(Z480,255),RIGHT('Disaggregation Records'!$D$155:$D$385,255),0))),"")</f>
        <v/>
      </c>
      <c r="D480" s="319" t="str">
        <f t="array" ref="D480">IFERROR(IF(INDEX('Disaggregation Records'!$F$155:$F$385,MATCH(RIGHT(Z480,255),RIGHT('Disaggregation Records'!$D$155:$D$385,255),0))=0,"",INDEX('Disaggregation Records'!$F$155:$F$385,MATCH(RIGHT(Z480,255),RIGHT('Disaggregation Records'!$D$155:$D$385,255),0))),"")</f>
        <v/>
      </c>
      <c r="E480" s="320"/>
      <c r="F480" s="280"/>
      <c r="G480" s="281"/>
      <c r="H480" s="282"/>
      <c r="I480" s="321"/>
      <c r="J480" s="321"/>
      <c r="K480" s="321"/>
      <c r="L480" s="321"/>
      <c r="M480" s="321"/>
      <c r="N480" s="321"/>
      <c r="O480" s="321"/>
      <c r="P480" s="321"/>
      <c r="Q480" s="321"/>
      <c r="R480" s="321"/>
      <c r="S480" s="321"/>
      <c r="T480" s="321"/>
      <c r="U480" s="282"/>
      <c r="V480" s="322"/>
      <c r="W480" s="323"/>
      <c r="X480" s="323" t="str">
        <f t="shared" si="24"/>
        <v/>
      </c>
      <c r="Y480" s="323">
        <f t="shared" si="25"/>
        <v>153</v>
      </c>
      <c r="Z480" s="323" t="str">
        <f t="shared" si="26"/>
        <v/>
      </c>
      <c r="AA480" s="323"/>
      <c r="AB480" s="323" t="s">
        <v>2519</v>
      </c>
      <c r="AC480" s="323"/>
      <c r="AD480" s="323" t="s">
        <v>1304</v>
      </c>
      <c r="AE480" s="176"/>
      <c r="AF480" s="699"/>
      <c r="AG480" s="699"/>
      <c r="AH480" s="465"/>
      <c r="AI480" s="465"/>
      <c r="AJ480" s="465"/>
      <c r="AK480" s="465"/>
      <c r="AL480" s="465"/>
      <c r="AM480" s="465"/>
      <c r="AN480" s="465"/>
      <c r="AO480" s="465"/>
      <c r="AP480" s="465"/>
    </row>
    <row r="481" spans="1:42" ht="53.5" customHeight="1" x14ac:dyDescent="0.35">
      <c r="A481" s="276">
        <v>8</v>
      </c>
      <c r="B481" s="277" t="str">
        <f>IFERROR(VLOOKUP(A481,'Coverage Indicators-Section D'!$A$10:$Y$42,25,FALSE),"")</f>
        <v/>
      </c>
      <c r="C481" s="319" t="str">
        <f t="array" ref="C481">IFERROR(IF(INDEX('Disaggregation Records'!$E$155:$E$385,MATCH(RIGHT(Z481,255),RIGHT('Disaggregation Records'!$D$155:$D$385,255),0))=0,"",INDEX('Disaggregation Records'!$E$155:$E$385,MATCH(RIGHT(Z481,255),RIGHT('Disaggregation Records'!$D$155:$D$385,255),0))),"")</f>
        <v/>
      </c>
      <c r="D481" s="319" t="str">
        <f t="array" ref="D481">IFERROR(IF(INDEX('Disaggregation Records'!$F$155:$F$385,MATCH(RIGHT(Z481,255),RIGHT('Disaggregation Records'!$D$155:$D$385,255),0))=0,"",INDEX('Disaggregation Records'!$F$155:$F$385,MATCH(RIGHT(Z481,255),RIGHT('Disaggregation Records'!$D$155:$D$385,255),0))),"")</f>
        <v/>
      </c>
      <c r="E481" s="320"/>
      <c r="F481" s="280"/>
      <c r="G481" s="281"/>
      <c r="H481" s="282"/>
      <c r="I481" s="321"/>
      <c r="J481" s="321"/>
      <c r="K481" s="321"/>
      <c r="L481" s="321"/>
      <c r="M481" s="321"/>
      <c r="N481" s="321"/>
      <c r="O481" s="321"/>
      <c r="P481" s="321"/>
      <c r="Q481" s="321"/>
      <c r="R481" s="321"/>
      <c r="S481" s="321"/>
      <c r="T481" s="321"/>
      <c r="U481" s="282"/>
      <c r="V481" s="322"/>
      <c r="W481" s="323"/>
      <c r="X481" s="323" t="str">
        <f t="shared" si="24"/>
        <v/>
      </c>
      <c r="Y481" s="323">
        <f t="shared" si="25"/>
        <v>154</v>
      </c>
      <c r="Z481" s="323" t="str">
        <f t="shared" si="26"/>
        <v/>
      </c>
      <c r="AA481" s="323"/>
      <c r="AB481" s="323" t="s">
        <v>2520</v>
      </c>
      <c r="AC481" s="323"/>
      <c r="AD481" s="323" t="s">
        <v>1304</v>
      </c>
      <c r="AE481" s="176"/>
      <c r="AF481" s="699"/>
      <c r="AG481" s="699"/>
      <c r="AH481" s="465"/>
      <c r="AI481" s="465"/>
      <c r="AJ481" s="465"/>
      <c r="AK481" s="465"/>
      <c r="AL481" s="465"/>
      <c r="AM481" s="465"/>
      <c r="AN481" s="465"/>
      <c r="AO481" s="465"/>
      <c r="AP481" s="465"/>
    </row>
    <row r="482" spans="1:42" ht="53.5" customHeight="1" x14ac:dyDescent="0.35">
      <c r="A482" s="276">
        <v>8</v>
      </c>
      <c r="B482" s="277" t="str">
        <f>IFERROR(VLOOKUP(A482,'Coverage Indicators-Section D'!$A$10:$Y$42,25,FALSE),"")</f>
        <v/>
      </c>
      <c r="C482" s="319" t="str">
        <f t="array" ref="C482">IFERROR(IF(INDEX('Disaggregation Records'!$E$155:$E$385,MATCH(RIGHT(Z482,255),RIGHT('Disaggregation Records'!$D$155:$D$385,255),0))=0,"",INDEX('Disaggregation Records'!$E$155:$E$385,MATCH(RIGHT(Z482,255),RIGHT('Disaggregation Records'!$D$155:$D$385,255),0))),"")</f>
        <v/>
      </c>
      <c r="D482" s="319" t="str">
        <f t="array" ref="D482">IFERROR(IF(INDEX('Disaggregation Records'!$F$155:$F$385,MATCH(RIGHT(Z482,255),RIGHT('Disaggregation Records'!$D$155:$D$385,255),0))=0,"",INDEX('Disaggregation Records'!$F$155:$F$385,MATCH(RIGHT(Z482,255),RIGHT('Disaggregation Records'!$D$155:$D$385,255),0))),"")</f>
        <v/>
      </c>
      <c r="E482" s="320"/>
      <c r="F482" s="280"/>
      <c r="G482" s="281"/>
      <c r="H482" s="282"/>
      <c r="I482" s="321"/>
      <c r="J482" s="321"/>
      <c r="K482" s="321"/>
      <c r="L482" s="321"/>
      <c r="M482" s="321"/>
      <c r="N482" s="321"/>
      <c r="O482" s="321"/>
      <c r="P482" s="321"/>
      <c r="Q482" s="321"/>
      <c r="R482" s="321"/>
      <c r="S482" s="321"/>
      <c r="T482" s="321"/>
      <c r="U482" s="282"/>
      <c r="V482" s="322"/>
      <c r="W482" s="323"/>
      <c r="X482" s="323" t="str">
        <f t="shared" si="24"/>
        <v/>
      </c>
      <c r="Y482" s="323">
        <f t="shared" si="25"/>
        <v>155</v>
      </c>
      <c r="Z482" s="323" t="str">
        <f t="shared" si="26"/>
        <v/>
      </c>
      <c r="AA482" s="323"/>
      <c r="AB482" s="323" t="s">
        <v>2521</v>
      </c>
      <c r="AC482" s="323"/>
      <c r="AD482" s="323" t="s">
        <v>1304</v>
      </c>
      <c r="AE482" s="176"/>
      <c r="AF482" s="699"/>
      <c r="AG482" s="699"/>
      <c r="AH482" s="465"/>
      <c r="AI482" s="465"/>
      <c r="AJ482" s="465"/>
      <c r="AK482" s="465"/>
      <c r="AL482" s="465"/>
      <c r="AM482" s="465"/>
      <c r="AN482" s="465"/>
      <c r="AO482" s="465"/>
      <c r="AP482" s="465"/>
    </row>
    <row r="483" spans="1:42" ht="53.5" customHeight="1" x14ac:dyDescent="0.35">
      <c r="A483" s="276">
        <v>8</v>
      </c>
      <c r="B483" s="277" t="str">
        <f>IFERROR(VLOOKUP(A483,'Coverage Indicators-Section D'!$A$10:$Y$42,25,FALSE),"")</f>
        <v/>
      </c>
      <c r="C483" s="319" t="str">
        <f t="array" ref="C483">IFERROR(IF(INDEX('Disaggregation Records'!$E$155:$E$385,MATCH(RIGHT(Z483,255),RIGHT('Disaggregation Records'!$D$155:$D$385,255),0))=0,"",INDEX('Disaggregation Records'!$E$155:$E$385,MATCH(RIGHT(Z483,255),RIGHT('Disaggregation Records'!$D$155:$D$385,255),0))),"")</f>
        <v/>
      </c>
      <c r="D483" s="319" t="str">
        <f t="array" ref="D483">IFERROR(IF(INDEX('Disaggregation Records'!$F$155:$F$385,MATCH(RIGHT(Z483,255),RIGHT('Disaggregation Records'!$D$155:$D$385,255),0))=0,"",INDEX('Disaggregation Records'!$F$155:$F$385,MATCH(RIGHT(Z483,255),RIGHT('Disaggregation Records'!$D$155:$D$385,255),0))),"")</f>
        <v/>
      </c>
      <c r="E483" s="320"/>
      <c r="F483" s="280"/>
      <c r="G483" s="281"/>
      <c r="H483" s="282"/>
      <c r="I483" s="321"/>
      <c r="J483" s="321"/>
      <c r="K483" s="321"/>
      <c r="L483" s="321"/>
      <c r="M483" s="321"/>
      <c r="N483" s="321"/>
      <c r="O483" s="321"/>
      <c r="P483" s="321"/>
      <c r="Q483" s="321"/>
      <c r="R483" s="321"/>
      <c r="S483" s="321"/>
      <c r="T483" s="321"/>
      <c r="U483" s="282"/>
      <c r="V483" s="322"/>
      <c r="W483" s="323"/>
      <c r="X483" s="323" t="str">
        <f t="shared" si="24"/>
        <v/>
      </c>
      <c r="Y483" s="323">
        <f t="shared" si="25"/>
        <v>156</v>
      </c>
      <c r="Z483" s="323" t="str">
        <f t="shared" si="26"/>
        <v/>
      </c>
      <c r="AA483" s="323"/>
      <c r="AB483" s="323" t="s">
        <v>2522</v>
      </c>
      <c r="AC483" s="323"/>
      <c r="AD483" s="323" t="s">
        <v>1304</v>
      </c>
      <c r="AE483" s="176"/>
      <c r="AF483" s="699"/>
      <c r="AG483" s="699"/>
      <c r="AH483" s="465"/>
      <c r="AI483" s="465"/>
      <c r="AJ483" s="465"/>
      <c r="AK483" s="465"/>
      <c r="AL483" s="465"/>
      <c r="AM483" s="465"/>
      <c r="AN483" s="465"/>
      <c r="AO483" s="465"/>
      <c r="AP483" s="465"/>
    </row>
    <row r="484" spans="1:42" ht="53.5" customHeight="1" x14ac:dyDescent="0.35">
      <c r="A484" s="276">
        <v>8</v>
      </c>
      <c r="B484" s="277" t="str">
        <f>IFERROR(VLOOKUP(A484,'Coverage Indicators-Section D'!$A$10:$Y$42,25,FALSE),"")</f>
        <v/>
      </c>
      <c r="C484" s="319" t="str">
        <f t="array" ref="C484">IFERROR(IF(INDEX('Disaggregation Records'!$E$155:$E$385,MATCH(RIGHT(Z484,255),RIGHT('Disaggregation Records'!$D$155:$D$385,255),0))=0,"",INDEX('Disaggregation Records'!$E$155:$E$385,MATCH(RIGHT(Z484,255),RIGHT('Disaggregation Records'!$D$155:$D$385,255),0))),"")</f>
        <v/>
      </c>
      <c r="D484" s="319" t="str">
        <f t="array" ref="D484">IFERROR(IF(INDEX('Disaggregation Records'!$F$155:$F$385,MATCH(RIGHT(Z484,255),RIGHT('Disaggregation Records'!$D$155:$D$385,255),0))=0,"",INDEX('Disaggregation Records'!$F$155:$F$385,MATCH(RIGHT(Z484,255),RIGHT('Disaggregation Records'!$D$155:$D$385,255),0))),"")</f>
        <v/>
      </c>
      <c r="E484" s="320"/>
      <c r="F484" s="280"/>
      <c r="G484" s="281"/>
      <c r="H484" s="282"/>
      <c r="I484" s="321"/>
      <c r="J484" s="321"/>
      <c r="K484" s="321"/>
      <c r="L484" s="321"/>
      <c r="M484" s="321"/>
      <c r="N484" s="321"/>
      <c r="O484" s="321"/>
      <c r="P484" s="321"/>
      <c r="Q484" s="321"/>
      <c r="R484" s="321"/>
      <c r="S484" s="321"/>
      <c r="T484" s="321"/>
      <c r="U484" s="282"/>
      <c r="V484" s="322"/>
      <c r="W484" s="323"/>
      <c r="X484" s="323" t="str">
        <f t="shared" si="24"/>
        <v/>
      </c>
      <c r="Y484" s="323">
        <f t="shared" si="25"/>
        <v>157</v>
      </c>
      <c r="Z484" s="323" t="str">
        <f t="shared" si="26"/>
        <v/>
      </c>
      <c r="AA484" s="323"/>
      <c r="AB484" s="323" t="s">
        <v>2523</v>
      </c>
      <c r="AC484" s="323"/>
      <c r="AD484" s="323" t="s">
        <v>1304</v>
      </c>
      <c r="AE484" s="176"/>
      <c r="AF484" s="699"/>
      <c r="AG484" s="699"/>
      <c r="AH484" s="465"/>
      <c r="AI484" s="465"/>
      <c r="AJ484" s="465"/>
      <c r="AK484" s="465"/>
      <c r="AL484" s="465"/>
      <c r="AM484" s="465"/>
      <c r="AN484" s="465"/>
      <c r="AO484" s="465"/>
      <c r="AP484" s="465"/>
    </row>
    <row r="485" spans="1:42" ht="53.5" customHeight="1" x14ac:dyDescent="0.35">
      <c r="A485" s="276">
        <v>8</v>
      </c>
      <c r="B485" s="277" t="str">
        <f>IFERROR(VLOOKUP(A485,'Coverage Indicators-Section D'!$A$10:$Y$42,25,FALSE),"")</f>
        <v/>
      </c>
      <c r="C485" s="319" t="str">
        <f t="array" ref="C485">IFERROR(IF(INDEX('Disaggregation Records'!$E$155:$E$385,MATCH(RIGHT(Z485,255),RIGHT('Disaggregation Records'!$D$155:$D$385,255),0))=0,"",INDEX('Disaggregation Records'!$E$155:$E$385,MATCH(RIGHT(Z485,255),RIGHT('Disaggregation Records'!$D$155:$D$385,255),0))),"")</f>
        <v/>
      </c>
      <c r="D485" s="319" t="str">
        <f t="array" ref="D485">IFERROR(IF(INDEX('Disaggregation Records'!$F$155:$F$385,MATCH(RIGHT(Z485,255),RIGHT('Disaggregation Records'!$D$155:$D$385,255),0))=0,"",INDEX('Disaggregation Records'!$F$155:$F$385,MATCH(RIGHT(Z485,255),RIGHT('Disaggregation Records'!$D$155:$D$385,255),0))),"")</f>
        <v/>
      </c>
      <c r="E485" s="320"/>
      <c r="F485" s="280"/>
      <c r="G485" s="281"/>
      <c r="H485" s="282"/>
      <c r="I485" s="321"/>
      <c r="J485" s="321"/>
      <c r="K485" s="321"/>
      <c r="L485" s="321"/>
      <c r="M485" s="321"/>
      <c r="N485" s="321"/>
      <c r="O485" s="321"/>
      <c r="P485" s="321"/>
      <c r="Q485" s="321"/>
      <c r="R485" s="321"/>
      <c r="S485" s="321"/>
      <c r="T485" s="321"/>
      <c r="U485" s="282"/>
      <c r="V485" s="322"/>
      <c r="W485" s="323"/>
      <c r="X485" s="323" t="str">
        <f t="shared" si="24"/>
        <v/>
      </c>
      <c r="Y485" s="323">
        <f t="shared" si="25"/>
        <v>158</v>
      </c>
      <c r="Z485" s="323" t="str">
        <f t="shared" si="26"/>
        <v/>
      </c>
      <c r="AA485" s="323"/>
      <c r="AB485" s="323" t="s">
        <v>2524</v>
      </c>
      <c r="AC485" s="323"/>
      <c r="AD485" s="323" t="s">
        <v>1304</v>
      </c>
      <c r="AE485" s="176"/>
      <c r="AF485" s="699"/>
      <c r="AG485" s="699"/>
      <c r="AH485" s="465"/>
      <c r="AI485" s="465"/>
      <c r="AJ485" s="465"/>
      <c r="AK485" s="465"/>
      <c r="AL485" s="465"/>
      <c r="AM485" s="465"/>
      <c r="AN485" s="465"/>
      <c r="AO485" s="465"/>
      <c r="AP485" s="465"/>
    </row>
    <row r="486" spans="1:42" ht="53.5" customHeight="1" x14ac:dyDescent="0.35">
      <c r="A486" s="276">
        <v>8</v>
      </c>
      <c r="B486" s="277" t="str">
        <f>IFERROR(VLOOKUP(A486,'Coverage Indicators-Section D'!$A$10:$Y$42,25,FALSE),"")</f>
        <v/>
      </c>
      <c r="C486" s="319" t="str">
        <f t="array" ref="C486">IFERROR(IF(INDEX('Disaggregation Records'!$E$155:$E$385,MATCH(RIGHT(Z486,255),RIGHT('Disaggregation Records'!$D$155:$D$385,255),0))=0,"",INDEX('Disaggregation Records'!$E$155:$E$385,MATCH(RIGHT(Z486,255),RIGHT('Disaggregation Records'!$D$155:$D$385,255),0))),"")</f>
        <v/>
      </c>
      <c r="D486" s="319" t="str">
        <f t="array" ref="D486">IFERROR(IF(INDEX('Disaggregation Records'!$F$155:$F$385,MATCH(RIGHT(Z486,255),RIGHT('Disaggregation Records'!$D$155:$D$385,255),0))=0,"",INDEX('Disaggregation Records'!$F$155:$F$385,MATCH(RIGHT(Z486,255),RIGHT('Disaggregation Records'!$D$155:$D$385,255),0))),"")</f>
        <v/>
      </c>
      <c r="E486" s="320"/>
      <c r="F486" s="280"/>
      <c r="G486" s="281"/>
      <c r="H486" s="282"/>
      <c r="I486" s="321"/>
      <c r="J486" s="321"/>
      <c r="K486" s="321"/>
      <c r="L486" s="321"/>
      <c r="M486" s="321"/>
      <c r="N486" s="321"/>
      <c r="O486" s="321"/>
      <c r="P486" s="321"/>
      <c r="Q486" s="321"/>
      <c r="R486" s="321"/>
      <c r="S486" s="321"/>
      <c r="T486" s="321"/>
      <c r="U486" s="282"/>
      <c r="V486" s="322"/>
      <c r="W486" s="323"/>
      <c r="X486" s="323" t="str">
        <f t="shared" si="24"/>
        <v/>
      </c>
      <c r="Y486" s="323">
        <f t="shared" si="25"/>
        <v>159</v>
      </c>
      <c r="Z486" s="323" t="str">
        <f t="shared" si="26"/>
        <v/>
      </c>
      <c r="AA486" s="323"/>
      <c r="AB486" s="323" t="s">
        <v>2525</v>
      </c>
      <c r="AC486" s="323"/>
      <c r="AD486" s="323" t="s">
        <v>1304</v>
      </c>
      <c r="AE486" s="176"/>
      <c r="AF486" s="699"/>
      <c r="AG486" s="699"/>
      <c r="AH486" s="465"/>
      <c r="AI486" s="465"/>
      <c r="AJ486" s="465"/>
      <c r="AK486" s="465"/>
      <c r="AL486" s="465"/>
      <c r="AM486" s="465"/>
      <c r="AN486" s="465"/>
      <c r="AO486" s="465"/>
      <c r="AP486" s="465"/>
    </row>
    <row r="487" spans="1:42" ht="53.5" customHeight="1" x14ac:dyDescent="0.35">
      <c r="A487" s="276">
        <v>8</v>
      </c>
      <c r="B487" s="277" t="str">
        <f>IFERROR(VLOOKUP(A487,'Coverage Indicators-Section D'!$A$10:$Y$42,25,FALSE),"")</f>
        <v/>
      </c>
      <c r="C487" s="319" t="str">
        <f t="array" ref="C487">IFERROR(IF(INDEX('Disaggregation Records'!$E$155:$E$385,MATCH(RIGHT(Z487,255),RIGHT('Disaggregation Records'!$D$155:$D$385,255),0))=0,"",INDEX('Disaggregation Records'!$E$155:$E$385,MATCH(RIGHT(Z487,255),RIGHT('Disaggregation Records'!$D$155:$D$385,255),0))),"")</f>
        <v/>
      </c>
      <c r="D487" s="319" t="str">
        <f t="array" ref="D487">IFERROR(IF(INDEX('Disaggregation Records'!$F$155:$F$385,MATCH(RIGHT(Z487,255),RIGHT('Disaggregation Records'!$D$155:$D$385,255),0))=0,"",INDEX('Disaggregation Records'!$F$155:$F$385,MATCH(RIGHT(Z487,255),RIGHT('Disaggregation Records'!$D$155:$D$385,255),0))),"")</f>
        <v/>
      </c>
      <c r="E487" s="320"/>
      <c r="F487" s="280"/>
      <c r="G487" s="281"/>
      <c r="H487" s="282"/>
      <c r="I487" s="321"/>
      <c r="J487" s="321"/>
      <c r="K487" s="321"/>
      <c r="L487" s="321"/>
      <c r="M487" s="321"/>
      <c r="N487" s="321"/>
      <c r="O487" s="321"/>
      <c r="P487" s="321"/>
      <c r="Q487" s="321"/>
      <c r="R487" s="321"/>
      <c r="S487" s="321"/>
      <c r="T487" s="321"/>
      <c r="U487" s="282"/>
      <c r="V487" s="322"/>
      <c r="W487" s="323"/>
      <c r="X487" s="323" t="str">
        <f t="shared" si="24"/>
        <v/>
      </c>
      <c r="Y487" s="323">
        <f t="shared" si="25"/>
        <v>160</v>
      </c>
      <c r="Z487" s="323" t="str">
        <f t="shared" si="26"/>
        <v/>
      </c>
      <c r="AA487" s="323"/>
      <c r="AB487" s="323" t="s">
        <v>2526</v>
      </c>
      <c r="AC487" s="323"/>
      <c r="AD487" s="323" t="s">
        <v>1304</v>
      </c>
      <c r="AE487" s="176"/>
      <c r="AF487" s="699"/>
      <c r="AG487" s="699"/>
      <c r="AH487" s="465"/>
      <c r="AI487" s="465"/>
      <c r="AJ487" s="465"/>
      <c r="AK487" s="465"/>
      <c r="AL487" s="465"/>
      <c r="AM487" s="465"/>
      <c r="AN487" s="465"/>
      <c r="AO487" s="465"/>
      <c r="AP487" s="465"/>
    </row>
    <row r="488" spans="1:42" ht="53.5" customHeight="1" x14ac:dyDescent="0.35">
      <c r="A488" s="276">
        <v>9</v>
      </c>
      <c r="B488" s="277" t="str">
        <f>IFERROR(VLOOKUP(A488,'Coverage Indicators-Section D'!$A$10:$Y$42,25,FALSE),"")</f>
        <v/>
      </c>
      <c r="C488" s="319" t="str">
        <f t="array" ref="C488">IFERROR(IF(INDEX('Disaggregation Records'!$E$155:$E$385,MATCH(RIGHT(Z488,255),RIGHT('Disaggregation Records'!$D$155:$D$385,255),0))=0,"",INDEX('Disaggregation Records'!$E$155:$E$385,MATCH(RIGHT(Z488,255),RIGHT('Disaggregation Records'!$D$155:$D$385,255),0))),"")</f>
        <v/>
      </c>
      <c r="D488" s="319" t="str">
        <f t="array" ref="D488">IFERROR(IF(INDEX('Disaggregation Records'!$F$155:$F$385,MATCH(RIGHT(Z488,255),RIGHT('Disaggregation Records'!$D$155:$D$385,255),0))=0,"",INDEX('Disaggregation Records'!$F$155:$F$385,MATCH(RIGHT(Z488,255),RIGHT('Disaggregation Records'!$D$155:$D$385,255),0))),"")</f>
        <v/>
      </c>
      <c r="E488" s="320"/>
      <c r="F488" s="280"/>
      <c r="G488" s="281"/>
      <c r="H488" s="282"/>
      <c r="I488" s="321"/>
      <c r="J488" s="321"/>
      <c r="K488" s="321"/>
      <c r="L488" s="321"/>
      <c r="M488" s="321"/>
      <c r="N488" s="321"/>
      <c r="O488" s="321"/>
      <c r="P488" s="321"/>
      <c r="Q488" s="321"/>
      <c r="R488" s="321"/>
      <c r="S488" s="321"/>
      <c r="T488" s="321"/>
      <c r="U488" s="282"/>
      <c r="V488" s="322"/>
      <c r="W488" s="323"/>
      <c r="X488" s="323" t="str">
        <f t="shared" si="24"/>
        <v/>
      </c>
      <c r="Y488" s="323">
        <f t="shared" si="25"/>
        <v>161</v>
      </c>
      <c r="Z488" s="323" t="str">
        <f t="shared" si="26"/>
        <v/>
      </c>
      <c r="AA488" s="323"/>
      <c r="AB488" s="323" t="s">
        <v>2527</v>
      </c>
      <c r="AC488" s="323"/>
      <c r="AD488" s="323" t="s">
        <v>1305</v>
      </c>
      <c r="AE488" s="176"/>
      <c r="AF488" s="699"/>
      <c r="AG488" s="699"/>
      <c r="AH488" s="465"/>
      <c r="AI488" s="465"/>
      <c r="AJ488" s="465"/>
      <c r="AK488" s="465"/>
      <c r="AL488" s="465"/>
      <c r="AM488" s="465"/>
      <c r="AN488" s="465"/>
      <c r="AO488" s="465"/>
      <c r="AP488" s="465"/>
    </row>
    <row r="489" spans="1:42" ht="53.5" customHeight="1" x14ac:dyDescent="0.35">
      <c r="A489" s="276">
        <v>9</v>
      </c>
      <c r="B489" s="277" t="str">
        <f>IFERROR(VLOOKUP(A489,'Coverage Indicators-Section D'!$A$10:$Y$42,25,FALSE),"")</f>
        <v/>
      </c>
      <c r="C489" s="319" t="str">
        <f t="array" ref="C489">IFERROR(IF(INDEX('Disaggregation Records'!$E$155:$E$385,MATCH(RIGHT(Z489,255),RIGHT('Disaggregation Records'!$D$155:$D$385,255),0))=0,"",INDEX('Disaggregation Records'!$E$155:$E$385,MATCH(RIGHT(Z489,255),RIGHT('Disaggregation Records'!$D$155:$D$385,255),0))),"")</f>
        <v/>
      </c>
      <c r="D489" s="319" t="str">
        <f t="array" ref="D489">IFERROR(IF(INDEX('Disaggregation Records'!$F$155:$F$385,MATCH(RIGHT(Z489,255),RIGHT('Disaggregation Records'!$D$155:$D$385,255),0))=0,"",INDEX('Disaggregation Records'!$F$155:$F$385,MATCH(RIGHT(Z489,255),RIGHT('Disaggregation Records'!$D$155:$D$385,255),0))),"")</f>
        <v/>
      </c>
      <c r="E489" s="320"/>
      <c r="F489" s="280"/>
      <c r="G489" s="281"/>
      <c r="H489" s="282"/>
      <c r="I489" s="321"/>
      <c r="J489" s="321"/>
      <c r="K489" s="321"/>
      <c r="L489" s="321"/>
      <c r="M489" s="321"/>
      <c r="N489" s="321"/>
      <c r="O489" s="321"/>
      <c r="P489" s="321"/>
      <c r="Q489" s="321"/>
      <c r="R489" s="321"/>
      <c r="S489" s="321"/>
      <c r="T489" s="321"/>
      <c r="U489" s="282"/>
      <c r="V489" s="322"/>
      <c r="W489" s="323"/>
      <c r="X489" s="323" t="str">
        <f t="shared" si="24"/>
        <v/>
      </c>
      <c r="Y489" s="323">
        <f t="shared" si="25"/>
        <v>162</v>
      </c>
      <c r="Z489" s="323" t="str">
        <f t="shared" si="26"/>
        <v/>
      </c>
      <c r="AA489" s="323"/>
      <c r="AB489" s="323" t="s">
        <v>2528</v>
      </c>
      <c r="AC489" s="323"/>
      <c r="AD489" s="323" t="s">
        <v>1305</v>
      </c>
      <c r="AE489" s="176"/>
      <c r="AF489" s="699"/>
      <c r="AG489" s="699"/>
      <c r="AH489" s="465"/>
      <c r="AI489" s="465"/>
      <c r="AJ489" s="465"/>
      <c r="AK489" s="465"/>
      <c r="AL489" s="465"/>
      <c r="AM489" s="465"/>
      <c r="AN489" s="465"/>
      <c r="AO489" s="465"/>
      <c r="AP489" s="465"/>
    </row>
    <row r="490" spans="1:42" ht="53.5" customHeight="1" x14ac:dyDescent="0.35">
      <c r="A490" s="276">
        <v>9</v>
      </c>
      <c r="B490" s="277" t="str">
        <f>IFERROR(VLOOKUP(A490,'Coverage Indicators-Section D'!$A$10:$Y$42,25,FALSE),"")</f>
        <v/>
      </c>
      <c r="C490" s="319" t="str">
        <f t="array" ref="C490">IFERROR(IF(INDEX('Disaggregation Records'!$E$155:$E$385,MATCH(RIGHT(Z490,255),RIGHT('Disaggregation Records'!$D$155:$D$385,255),0))=0,"",INDEX('Disaggregation Records'!$E$155:$E$385,MATCH(RIGHT(Z490,255),RIGHT('Disaggregation Records'!$D$155:$D$385,255),0))),"")</f>
        <v/>
      </c>
      <c r="D490" s="319" t="str">
        <f t="array" ref="D490">IFERROR(IF(INDEX('Disaggregation Records'!$F$155:$F$385,MATCH(RIGHT(Z490,255),RIGHT('Disaggregation Records'!$D$155:$D$385,255),0))=0,"",INDEX('Disaggregation Records'!$F$155:$F$385,MATCH(RIGHT(Z490,255),RIGHT('Disaggregation Records'!$D$155:$D$385,255),0))),"")</f>
        <v/>
      </c>
      <c r="E490" s="320"/>
      <c r="F490" s="280"/>
      <c r="G490" s="281"/>
      <c r="H490" s="282"/>
      <c r="I490" s="321"/>
      <c r="J490" s="321"/>
      <c r="K490" s="321"/>
      <c r="L490" s="321"/>
      <c r="M490" s="321"/>
      <c r="N490" s="321"/>
      <c r="O490" s="321"/>
      <c r="P490" s="321"/>
      <c r="Q490" s="321"/>
      <c r="R490" s="321"/>
      <c r="S490" s="321"/>
      <c r="T490" s="321"/>
      <c r="U490" s="282"/>
      <c r="V490" s="322"/>
      <c r="W490" s="323"/>
      <c r="X490" s="323" t="str">
        <f t="shared" si="24"/>
        <v/>
      </c>
      <c r="Y490" s="323">
        <f t="shared" si="25"/>
        <v>163</v>
      </c>
      <c r="Z490" s="323" t="str">
        <f t="shared" si="26"/>
        <v/>
      </c>
      <c r="AA490" s="323"/>
      <c r="AB490" s="323" t="s">
        <v>2529</v>
      </c>
      <c r="AC490" s="323"/>
      <c r="AD490" s="323" t="s">
        <v>1305</v>
      </c>
      <c r="AE490" s="176"/>
      <c r="AF490" s="699"/>
      <c r="AG490" s="699"/>
      <c r="AH490" s="465"/>
      <c r="AI490" s="465"/>
      <c r="AJ490" s="465"/>
      <c r="AK490" s="465"/>
      <c r="AL490" s="465"/>
      <c r="AM490" s="465"/>
      <c r="AN490" s="465"/>
      <c r="AO490" s="465"/>
      <c r="AP490" s="465"/>
    </row>
    <row r="491" spans="1:42" ht="53.5" customHeight="1" x14ac:dyDescent="0.35">
      <c r="A491" s="276">
        <v>9</v>
      </c>
      <c r="B491" s="277" t="str">
        <f>IFERROR(VLOOKUP(A491,'Coverage Indicators-Section D'!$A$10:$Y$42,25,FALSE),"")</f>
        <v/>
      </c>
      <c r="C491" s="319" t="str">
        <f t="array" ref="C491">IFERROR(IF(INDEX('Disaggregation Records'!$E$155:$E$385,MATCH(RIGHT(Z491,255),RIGHT('Disaggregation Records'!$D$155:$D$385,255),0))=0,"",INDEX('Disaggregation Records'!$E$155:$E$385,MATCH(RIGHT(Z491,255),RIGHT('Disaggregation Records'!$D$155:$D$385,255),0))),"")</f>
        <v/>
      </c>
      <c r="D491" s="319" t="str">
        <f t="array" ref="D491">IFERROR(IF(INDEX('Disaggregation Records'!$F$155:$F$385,MATCH(RIGHT(Z491,255),RIGHT('Disaggregation Records'!$D$155:$D$385,255),0))=0,"",INDEX('Disaggregation Records'!$F$155:$F$385,MATCH(RIGHT(Z491,255),RIGHT('Disaggregation Records'!$D$155:$D$385,255),0))),"")</f>
        <v/>
      </c>
      <c r="E491" s="320"/>
      <c r="F491" s="280"/>
      <c r="G491" s="281"/>
      <c r="H491" s="282"/>
      <c r="I491" s="321"/>
      <c r="J491" s="321"/>
      <c r="K491" s="321"/>
      <c r="L491" s="321"/>
      <c r="M491" s="321"/>
      <c r="N491" s="321"/>
      <c r="O491" s="321"/>
      <c r="P491" s="321"/>
      <c r="Q491" s="321"/>
      <c r="R491" s="321"/>
      <c r="S491" s="321"/>
      <c r="T491" s="321"/>
      <c r="U491" s="282"/>
      <c r="V491" s="322"/>
      <c r="W491" s="323"/>
      <c r="X491" s="323" t="str">
        <f t="shared" si="24"/>
        <v/>
      </c>
      <c r="Y491" s="323">
        <f t="shared" si="25"/>
        <v>164</v>
      </c>
      <c r="Z491" s="323" t="str">
        <f t="shared" si="26"/>
        <v/>
      </c>
      <c r="AA491" s="323"/>
      <c r="AB491" s="323" t="s">
        <v>2530</v>
      </c>
      <c r="AC491" s="323"/>
      <c r="AD491" s="323" t="s">
        <v>1305</v>
      </c>
      <c r="AE491" s="176"/>
      <c r="AF491" s="699"/>
      <c r="AG491" s="699"/>
      <c r="AH491" s="465"/>
      <c r="AI491" s="465"/>
      <c r="AJ491" s="465"/>
      <c r="AK491" s="465"/>
      <c r="AL491" s="465"/>
      <c r="AM491" s="465"/>
      <c r="AN491" s="465"/>
      <c r="AO491" s="465"/>
      <c r="AP491" s="465"/>
    </row>
    <row r="492" spans="1:42" ht="53.5" customHeight="1" x14ac:dyDescent="0.35">
      <c r="A492" s="276">
        <v>9</v>
      </c>
      <c r="B492" s="277" t="str">
        <f>IFERROR(VLOOKUP(A492,'Coverage Indicators-Section D'!$A$10:$Y$42,25,FALSE),"")</f>
        <v/>
      </c>
      <c r="C492" s="319" t="str">
        <f t="array" ref="C492">IFERROR(IF(INDEX('Disaggregation Records'!$E$155:$E$385,MATCH(RIGHT(Z492,255),RIGHT('Disaggregation Records'!$D$155:$D$385,255),0))=0,"",INDEX('Disaggregation Records'!$E$155:$E$385,MATCH(RIGHT(Z492,255),RIGHT('Disaggregation Records'!$D$155:$D$385,255),0))),"")</f>
        <v/>
      </c>
      <c r="D492" s="319" t="str">
        <f t="array" ref="D492">IFERROR(IF(INDEX('Disaggregation Records'!$F$155:$F$385,MATCH(RIGHT(Z492,255),RIGHT('Disaggregation Records'!$D$155:$D$385,255),0))=0,"",INDEX('Disaggregation Records'!$F$155:$F$385,MATCH(RIGHT(Z492,255),RIGHT('Disaggregation Records'!$D$155:$D$385,255),0))),"")</f>
        <v/>
      </c>
      <c r="E492" s="320"/>
      <c r="F492" s="280"/>
      <c r="G492" s="281"/>
      <c r="H492" s="282"/>
      <c r="I492" s="321"/>
      <c r="J492" s="321"/>
      <c r="K492" s="321"/>
      <c r="L492" s="321"/>
      <c r="M492" s="321"/>
      <c r="N492" s="321"/>
      <c r="O492" s="321"/>
      <c r="P492" s="321"/>
      <c r="Q492" s="321"/>
      <c r="R492" s="321"/>
      <c r="S492" s="321"/>
      <c r="T492" s="321"/>
      <c r="U492" s="282"/>
      <c r="V492" s="322"/>
      <c r="W492" s="323"/>
      <c r="X492" s="323" t="str">
        <f t="shared" si="24"/>
        <v/>
      </c>
      <c r="Y492" s="323">
        <f t="shared" si="25"/>
        <v>165</v>
      </c>
      <c r="Z492" s="323" t="str">
        <f t="shared" si="26"/>
        <v/>
      </c>
      <c r="AA492" s="323"/>
      <c r="AB492" s="323" t="s">
        <v>2531</v>
      </c>
      <c r="AC492" s="323"/>
      <c r="AD492" s="323" t="s">
        <v>1305</v>
      </c>
      <c r="AE492" s="176"/>
      <c r="AF492" s="699"/>
      <c r="AG492" s="699"/>
      <c r="AH492" s="465"/>
      <c r="AI492" s="465"/>
      <c r="AJ492" s="465"/>
      <c r="AK492" s="465"/>
      <c r="AL492" s="465"/>
      <c r="AM492" s="465"/>
      <c r="AN492" s="465"/>
      <c r="AO492" s="465"/>
      <c r="AP492" s="465"/>
    </row>
    <row r="493" spans="1:42" ht="53.5" customHeight="1" x14ac:dyDescent="0.35">
      <c r="A493" s="276">
        <v>9</v>
      </c>
      <c r="B493" s="277" t="str">
        <f>IFERROR(VLOOKUP(A493,'Coverage Indicators-Section D'!$A$10:$Y$42,25,FALSE),"")</f>
        <v/>
      </c>
      <c r="C493" s="319" t="str">
        <f t="array" ref="C493">IFERROR(IF(INDEX('Disaggregation Records'!$E$155:$E$385,MATCH(RIGHT(Z493,255),RIGHT('Disaggregation Records'!$D$155:$D$385,255),0))=0,"",INDEX('Disaggregation Records'!$E$155:$E$385,MATCH(RIGHT(Z493,255),RIGHT('Disaggregation Records'!$D$155:$D$385,255),0))),"")</f>
        <v/>
      </c>
      <c r="D493" s="319" t="str">
        <f t="array" ref="D493">IFERROR(IF(INDEX('Disaggregation Records'!$F$155:$F$385,MATCH(RIGHT(Z493,255),RIGHT('Disaggregation Records'!$D$155:$D$385,255),0))=0,"",INDEX('Disaggregation Records'!$F$155:$F$385,MATCH(RIGHT(Z493,255),RIGHT('Disaggregation Records'!$D$155:$D$385,255),0))),"")</f>
        <v/>
      </c>
      <c r="E493" s="320"/>
      <c r="F493" s="280"/>
      <c r="G493" s="281"/>
      <c r="H493" s="282"/>
      <c r="I493" s="321"/>
      <c r="J493" s="321"/>
      <c r="K493" s="321"/>
      <c r="L493" s="321"/>
      <c r="M493" s="321"/>
      <c r="N493" s="321"/>
      <c r="O493" s="321"/>
      <c r="P493" s="321"/>
      <c r="Q493" s="321"/>
      <c r="R493" s="321"/>
      <c r="S493" s="321"/>
      <c r="T493" s="321"/>
      <c r="U493" s="282"/>
      <c r="V493" s="322"/>
      <c r="W493" s="323"/>
      <c r="X493" s="323" t="str">
        <f t="shared" si="24"/>
        <v/>
      </c>
      <c r="Y493" s="323">
        <f t="shared" si="25"/>
        <v>166</v>
      </c>
      <c r="Z493" s="323" t="str">
        <f t="shared" si="26"/>
        <v/>
      </c>
      <c r="AA493" s="323"/>
      <c r="AB493" s="323" t="s">
        <v>2532</v>
      </c>
      <c r="AC493" s="323"/>
      <c r="AD493" s="323" t="s">
        <v>1305</v>
      </c>
      <c r="AE493" s="176"/>
      <c r="AF493" s="699"/>
      <c r="AG493" s="699"/>
      <c r="AH493" s="465"/>
      <c r="AI493" s="465"/>
      <c r="AJ493" s="465"/>
      <c r="AK493" s="465"/>
      <c r="AL493" s="465"/>
      <c r="AM493" s="465"/>
      <c r="AN493" s="465"/>
      <c r="AO493" s="465"/>
      <c r="AP493" s="465"/>
    </row>
    <row r="494" spans="1:42" ht="53.5" customHeight="1" x14ac:dyDescent="0.35">
      <c r="A494" s="276">
        <v>9</v>
      </c>
      <c r="B494" s="277" t="str">
        <f>IFERROR(VLOOKUP(A494,'Coverage Indicators-Section D'!$A$10:$Y$42,25,FALSE),"")</f>
        <v/>
      </c>
      <c r="C494" s="319" t="str">
        <f t="array" ref="C494">IFERROR(IF(INDEX('Disaggregation Records'!$E$155:$E$385,MATCH(RIGHT(Z494,255),RIGHT('Disaggregation Records'!$D$155:$D$385,255),0))=0,"",INDEX('Disaggregation Records'!$E$155:$E$385,MATCH(RIGHT(Z494,255),RIGHT('Disaggregation Records'!$D$155:$D$385,255),0))),"")</f>
        <v/>
      </c>
      <c r="D494" s="319" t="str">
        <f t="array" ref="D494">IFERROR(IF(INDEX('Disaggregation Records'!$F$155:$F$385,MATCH(RIGHT(Z494,255),RIGHT('Disaggregation Records'!$D$155:$D$385,255),0))=0,"",INDEX('Disaggregation Records'!$F$155:$F$385,MATCH(RIGHT(Z494,255),RIGHT('Disaggregation Records'!$D$155:$D$385,255),0))),"")</f>
        <v/>
      </c>
      <c r="E494" s="320"/>
      <c r="F494" s="280"/>
      <c r="G494" s="281"/>
      <c r="H494" s="282"/>
      <c r="I494" s="321"/>
      <c r="J494" s="321"/>
      <c r="K494" s="321"/>
      <c r="L494" s="321"/>
      <c r="M494" s="321"/>
      <c r="N494" s="321"/>
      <c r="O494" s="321"/>
      <c r="P494" s="321"/>
      <c r="Q494" s="321"/>
      <c r="R494" s="321"/>
      <c r="S494" s="321"/>
      <c r="T494" s="321"/>
      <c r="U494" s="282"/>
      <c r="V494" s="322"/>
      <c r="W494" s="323"/>
      <c r="X494" s="323" t="str">
        <f t="shared" si="24"/>
        <v/>
      </c>
      <c r="Y494" s="323">
        <f t="shared" si="25"/>
        <v>167</v>
      </c>
      <c r="Z494" s="323" t="str">
        <f t="shared" si="26"/>
        <v/>
      </c>
      <c r="AA494" s="323"/>
      <c r="AB494" s="323" t="s">
        <v>2533</v>
      </c>
      <c r="AC494" s="323"/>
      <c r="AD494" s="323" t="s">
        <v>1305</v>
      </c>
      <c r="AE494" s="176"/>
      <c r="AF494" s="699"/>
      <c r="AG494" s="699"/>
      <c r="AH494" s="465"/>
      <c r="AI494" s="465"/>
      <c r="AJ494" s="465"/>
      <c r="AK494" s="465"/>
      <c r="AL494" s="465"/>
      <c r="AM494" s="465"/>
      <c r="AN494" s="465"/>
      <c r="AO494" s="465"/>
      <c r="AP494" s="465"/>
    </row>
    <row r="495" spans="1:42" ht="53.5" customHeight="1" x14ac:dyDescent="0.35">
      <c r="A495" s="276">
        <v>9</v>
      </c>
      <c r="B495" s="277" t="str">
        <f>IFERROR(VLOOKUP(A495,'Coverage Indicators-Section D'!$A$10:$Y$42,25,FALSE),"")</f>
        <v/>
      </c>
      <c r="C495" s="319" t="str">
        <f t="array" ref="C495">IFERROR(IF(INDEX('Disaggregation Records'!$E$155:$E$385,MATCH(RIGHT(Z495,255),RIGHT('Disaggregation Records'!$D$155:$D$385,255),0))=0,"",INDEX('Disaggregation Records'!$E$155:$E$385,MATCH(RIGHT(Z495,255),RIGHT('Disaggregation Records'!$D$155:$D$385,255),0))),"")</f>
        <v/>
      </c>
      <c r="D495" s="319" t="str">
        <f t="array" ref="D495">IFERROR(IF(INDEX('Disaggregation Records'!$F$155:$F$385,MATCH(RIGHT(Z495,255),RIGHT('Disaggregation Records'!$D$155:$D$385,255),0))=0,"",INDEX('Disaggregation Records'!$F$155:$F$385,MATCH(RIGHT(Z495,255),RIGHT('Disaggregation Records'!$D$155:$D$385,255),0))),"")</f>
        <v/>
      </c>
      <c r="E495" s="320"/>
      <c r="F495" s="280"/>
      <c r="G495" s="281"/>
      <c r="H495" s="282"/>
      <c r="I495" s="321"/>
      <c r="J495" s="321"/>
      <c r="K495" s="321"/>
      <c r="L495" s="321"/>
      <c r="M495" s="321"/>
      <c r="N495" s="321"/>
      <c r="O495" s="321"/>
      <c r="P495" s="321"/>
      <c r="Q495" s="321"/>
      <c r="R495" s="321"/>
      <c r="S495" s="321"/>
      <c r="T495" s="321"/>
      <c r="U495" s="282"/>
      <c r="V495" s="322"/>
      <c r="W495" s="323"/>
      <c r="X495" s="323" t="str">
        <f t="shared" si="24"/>
        <v/>
      </c>
      <c r="Y495" s="323">
        <f t="shared" si="25"/>
        <v>168</v>
      </c>
      <c r="Z495" s="323" t="str">
        <f t="shared" si="26"/>
        <v/>
      </c>
      <c r="AA495" s="323"/>
      <c r="AB495" s="323" t="s">
        <v>2534</v>
      </c>
      <c r="AC495" s="323"/>
      <c r="AD495" s="323" t="s">
        <v>1305</v>
      </c>
      <c r="AE495" s="176"/>
      <c r="AF495" s="699"/>
      <c r="AG495" s="699"/>
      <c r="AH495" s="465"/>
      <c r="AI495" s="465"/>
      <c r="AJ495" s="465"/>
      <c r="AK495" s="465"/>
      <c r="AL495" s="465"/>
      <c r="AM495" s="465"/>
      <c r="AN495" s="465"/>
      <c r="AO495" s="465"/>
      <c r="AP495" s="465"/>
    </row>
    <row r="496" spans="1:42" ht="53.5" customHeight="1" x14ac:dyDescent="0.35">
      <c r="A496" s="276">
        <v>9</v>
      </c>
      <c r="B496" s="277" t="str">
        <f>IFERROR(VLOOKUP(A496,'Coverage Indicators-Section D'!$A$10:$Y$42,25,FALSE),"")</f>
        <v/>
      </c>
      <c r="C496" s="319" t="str">
        <f t="array" ref="C496">IFERROR(IF(INDEX('Disaggregation Records'!$E$155:$E$385,MATCH(RIGHT(Z496,255),RIGHT('Disaggregation Records'!$D$155:$D$385,255),0))=0,"",INDEX('Disaggregation Records'!$E$155:$E$385,MATCH(RIGHT(Z496,255),RIGHT('Disaggregation Records'!$D$155:$D$385,255),0))),"")</f>
        <v/>
      </c>
      <c r="D496" s="319" t="str">
        <f t="array" ref="D496">IFERROR(IF(INDEX('Disaggregation Records'!$F$155:$F$385,MATCH(RIGHT(Z496,255),RIGHT('Disaggregation Records'!$D$155:$D$385,255),0))=0,"",INDEX('Disaggregation Records'!$F$155:$F$385,MATCH(RIGHT(Z496,255),RIGHT('Disaggregation Records'!$D$155:$D$385,255),0))),"")</f>
        <v/>
      </c>
      <c r="E496" s="320"/>
      <c r="F496" s="280"/>
      <c r="G496" s="281"/>
      <c r="H496" s="282"/>
      <c r="I496" s="321"/>
      <c r="J496" s="321"/>
      <c r="K496" s="321"/>
      <c r="L496" s="321"/>
      <c r="M496" s="321"/>
      <c r="N496" s="321"/>
      <c r="O496" s="321"/>
      <c r="P496" s="321"/>
      <c r="Q496" s="321"/>
      <c r="R496" s="321"/>
      <c r="S496" s="321"/>
      <c r="T496" s="321"/>
      <c r="U496" s="282"/>
      <c r="V496" s="322"/>
      <c r="W496" s="323"/>
      <c r="X496" s="323" t="str">
        <f t="shared" si="24"/>
        <v/>
      </c>
      <c r="Y496" s="323">
        <f t="shared" si="25"/>
        <v>169</v>
      </c>
      <c r="Z496" s="323" t="str">
        <f t="shared" si="26"/>
        <v/>
      </c>
      <c r="AA496" s="323"/>
      <c r="AB496" s="323" t="s">
        <v>2535</v>
      </c>
      <c r="AC496" s="323"/>
      <c r="AD496" s="323" t="s">
        <v>1305</v>
      </c>
      <c r="AE496" s="176"/>
      <c r="AF496" s="699"/>
      <c r="AG496" s="699"/>
      <c r="AH496" s="465"/>
      <c r="AI496" s="465"/>
      <c r="AJ496" s="465"/>
      <c r="AK496" s="465"/>
      <c r="AL496" s="465"/>
      <c r="AM496" s="465"/>
      <c r="AN496" s="465"/>
      <c r="AO496" s="465"/>
      <c r="AP496" s="465"/>
    </row>
    <row r="497" spans="1:42" ht="53.5" customHeight="1" x14ac:dyDescent="0.35">
      <c r="A497" s="276">
        <v>9</v>
      </c>
      <c r="B497" s="277" t="str">
        <f>IFERROR(VLOOKUP(A497,'Coverage Indicators-Section D'!$A$10:$Y$42,25,FALSE),"")</f>
        <v/>
      </c>
      <c r="C497" s="319" t="str">
        <f t="array" ref="C497">IFERROR(IF(INDEX('Disaggregation Records'!$E$155:$E$385,MATCH(RIGHT(Z497,255),RIGHT('Disaggregation Records'!$D$155:$D$385,255),0))=0,"",INDEX('Disaggregation Records'!$E$155:$E$385,MATCH(RIGHT(Z497,255),RIGHT('Disaggregation Records'!$D$155:$D$385,255),0))),"")</f>
        <v/>
      </c>
      <c r="D497" s="319" t="str">
        <f t="array" ref="D497">IFERROR(IF(INDEX('Disaggregation Records'!$F$155:$F$385,MATCH(RIGHT(Z497,255),RIGHT('Disaggregation Records'!$D$155:$D$385,255),0))=0,"",INDEX('Disaggregation Records'!$F$155:$F$385,MATCH(RIGHT(Z497,255),RIGHT('Disaggregation Records'!$D$155:$D$385,255),0))),"")</f>
        <v/>
      </c>
      <c r="E497" s="320"/>
      <c r="F497" s="280"/>
      <c r="G497" s="281"/>
      <c r="H497" s="282"/>
      <c r="I497" s="321"/>
      <c r="J497" s="321"/>
      <c r="K497" s="321"/>
      <c r="L497" s="321"/>
      <c r="M497" s="321"/>
      <c r="N497" s="321"/>
      <c r="O497" s="321"/>
      <c r="P497" s="321"/>
      <c r="Q497" s="321"/>
      <c r="R497" s="321"/>
      <c r="S497" s="321"/>
      <c r="T497" s="321"/>
      <c r="U497" s="282"/>
      <c r="V497" s="322"/>
      <c r="W497" s="323"/>
      <c r="X497" s="323" t="str">
        <f t="shared" si="24"/>
        <v/>
      </c>
      <c r="Y497" s="323">
        <f t="shared" si="25"/>
        <v>170</v>
      </c>
      <c r="Z497" s="323" t="str">
        <f t="shared" si="26"/>
        <v/>
      </c>
      <c r="AA497" s="323"/>
      <c r="AB497" s="323" t="s">
        <v>2536</v>
      </c>
      <c r="AC497" s="323"/>
      <c r="AD497" s="323" t="s">
        <v>1305</v>
      </c>
      <c r="AE497" s="176"/>
      <c r="AF497" s="699"/>
      <c r="AG497" s="699"/>
      <c r="AH497" s="465"/>
      <c r="AI497" s="465"/>
      <c r="AJ497" s="465"/>
      <c r="AK497" s="465"/>
      <c r="AL497" s="465"/>
      <c r="AM497" s="465"/>
      <c r="AN497" s="465"/>
      <c r="AO497" s="465"/>
      <c r="AP497" s="465"/>
    </row>
    <row r="498" spans="1:42" ht="53.5" customHeight="1" x14ac:dyDescent="0.35">
      <c r="A498" s="276">
        <v>9</v>
      </c>
      <c r="B498" s="277" t="str">
        <f>IFERROR(VLOOKUP(A498,'Coverage Indicators-Section D'!$A$10:$Y$42,25,FALSE),"")</f>
        <v/>
      </c>
      <c r="C498" s="319" t="str">
        <f t="array" ref="C498">IFERROR(IF(INDEX('Disaggregation Records'!$E$155:$E$385,MATCH(RIGHT(Z498,255),RIGHT('Disaggregation Records'!$D$155:$D$385,255),0))=0,"",INDEX('Disaggregation Records'!$E$155:$E$385,MATCH(RIGHT(Z498,255),RIGHT('Disaggregation Records'!$D$155:$D$385,255),0))),"")</f>
        <v/>
      </c>
      <c r="D498" s="319" t="str">
        <f t="array" ref="D498">IFERROR(IF(INDEX('Disaggregation Records'!$F$155:$F$385,MATCH(RIGHT(Z498,255),RIGHT('Disaggregation Records'!$D$155:$D$385,255),0))=0,"",INDEX('Disaggregation Records'!$F$155:$F$385,MATCH(RIGHT(Z498,255),RIGHT('Disaggregation Records'!$D$155:$D$385,255),0))),"")</f>
        <v/>
      </c>
      <c r="E498" s="320"/>
      <c r="F498" s="280"/>
      <c r="G498" s="281"/>
      <c r="H498" s="282"/>
      <c r="I498" s="321"/>
      <c r="J498" s="321"/>
      <c r="K498" s="321"/>
      <c r="L498" s="321"/>
      <c r="M498" s="321"/>
      <c r="N498" s="321"/>
      <c r="O498" s="321"/>
      <c r="P498" s="321"/>
      <c r="Q498" s="321"/>
      <c r="R498" s="321"/>
      <c r="S498" s="321"/>
      <c r="T498" s="321"/>
      <c r="U498" s="282"/>
      <c r="V498" s="322"/>
      <c r="W498" s="323"/>
      <c r="X498" s="323" t="str">
        <f t="shared" si="24"/>
        <v/>
      </c>
      <c r="Y498" s="323">
        <f t="shared" si="25"/>
        <v>171</v>
      </c>
      <c r="Z498" s="323" t="str">
        <f t="shared" si="26"/>
        <v/>
      </c>
      <c r="AA498" s="323"/>
      <c r="AB498" s="323" t="s">
        <v>2537</v>
      </c>
      <c r="AC498" s="323"/>
      <c r="AD498" s="323" t="s">
        <v>1305</v>
      </c>
      <c r="AE498" s="176"/>
      <c r="AF498" s="699"/>
      <c r="AG498" s="699"/>
      <c r="AH498" s="465"/>
      <c r="AI498" s="465"/>
      <c r="AJ498" s="465"/>
      <c r="AK498" s="465"/>
      <c r="AL498" s="465"/>
      <c r="AM498" s="465"/>
      <c r="AN498" s="465"/>
      <c r="AO498" s="465"/>
      <c r="AP498" s="465"/>
    </row>
    <row r="499" spans="1:42" ht="53.5" customHeight="1" x14ac:dyDescent="0.35">
      <c r="A499" s="276">
        <v>9</v>
      </c>
      <c r="B499" s="277" t="str">
        <f>IFERROR(VLOOKUP(A499,'Coverage Indicators-Section D'!$A$10:$Y$42,25,FALSE),"")</f>
        <v/>
      </c>
      <c r="C499" s="319" t="str">
        <f t="array" ref="C499">IFERROR(IF(INDEX('Disaggregation Records'!$E$155:$E$385,MATCH(RIGHT(Z499,255),RIGHT('Disaggregation Records'!$D$155:$D$385,255),0))=0,"",INDEX('Disaggregation Records'!$E$155:$E$385,MATCH(RIGHT(Z499,255),RIGHT('Disaggregation Records'!$D$155:$D$385,255),0))),"")</f>
        <v/>
      </c>
      <c r="D499" s="319" t="str">
        <f t="array" ref="D499">IFERROR(IF(INDEX('Disaggregation Records'!$F$155:$F$385,MATCH(RIGHT(Z499,255),RIGHT('Disaggregation Records'!$D$155:$D$385,255),0))=0,"",INDEX('Disaggregation Records'!$F$155:$F$385,MATCH(RIGHT(Z499,255),RIGHT('Disaggregation Records'!$D$155:$D$385,255),0))),"")</f>
        <v/>
      </c>
      <c r="E499" s="320"/>
      <c r="F499" s="280"/>
      <c r="G499" s="281"/>
      <c r="H499" s="282"/>
      <c r="I499" s="321"/>
      <c r="J499" s="321"/>
      <c r="K499" s="321"/>
      <c r="L499" s="321"/>
      <c r="M499" s="321"/>
      <c r="N499" s="321"/>
      <c r="O499" s="321"/>
      <c r="P499" s="321"/>
      <c r="Q499" s="321"/>
      <c r="R499" s="321"/>
      <c r="S499" s="321"/>
      <c r="T499" s="321"/>
      <c r="U499" s="282"/>
      <c r="V499" s="322"/>
      <c r="W499" s="323"/>
      <c r="X499" s="323" t="str">
        <f t="shared" si="24"/>
        <v/>
      </c>
      <c r="Y499" s="323">
        <f t="shared" si="25"/>
        <v>172</v>
      </c>
      <c r="Z499" s="323" t="str">
        <f t="shared" si="26"/>
        <v/>
      </c>
      <c r="AA499" s="323"/>
      <c r="AB499" s="323" t="s">
        <v>2538</v>
      </c>
      <c r="AC499" s="323"/>
      <c r="AD499" s="323" t="s">
        <v>1305</v>
      </c>
      <c r="AE499" s="176"/>
      <c r="AF499" s="699"/>
      <c r="AG499" s="699"/>
      <c r="AH499" s="465"/>
      <c r="AI499" s="465"/>
      <c r="AJ499" s="465"/>
      <c r="AK499" s="465"/>
      <c r="AL499" s="465"/>
      <c r="AM499" s="465"/>
      <c r="AN499" s="465"/>
      <c r="AO499" s="465"/>
      <c r="AP499" s="465"/>
    </row>
    <row r="500" spans="1:42" ht="53.5" customHeight="1" x14ac:dyDescent="0.35">
      <c r="A500" s="276">
        <v>9</v>
      </c>
      <c r="B500" s="277" t="str">
        <f>IFERROR(VLOOKUP(A500,'Coverage Indicators-Section D'!$A$10:$Y$42,25,FALSE),"")</f>
        <v/>
      </c>
      <c r="C500" s="319" t="str">
        <f t="array" ref="C500">IFERROR(IF(INDEX('Disaggregation Records'!$E$155:$E$385,MATCH(RIGHT(Z500,255),RIGHT('Disaggregation Records'!$D$155:$D$385,255),0))=0,"",INDEX('Disaggregation Records'!$E$155:$E$385,MATCH(RIGHT(Z500,255),RIGHT('Disaggregation Records'!$D$155:$D$385,255),0))),"")</f>
        <v/>
      </c>
      <c r="D500" s="319" t="str">
        <f t="array" ref="D500">IFERROR(IF(INDEX('Disaggregation Records'!$F$155:$F$385,MATCH(RIGHT(Z500,255),RIGHT('Disaggregation Records'!$D$155:$D$385,255),0))=0,"",INDEX('Disaggregation Records'!$F$155:$F$385,MATCH(RIGHT(Z500,255),RIGHT('Disaggregation Records'!$D$155:$D$385,255),0))),"")</f>
        <v/>
      </c>
      <c r="E500" s="320"/>
      <c r="F500" s="280"/>
      <c r="G500" s="281"/>
      <c r="H500" s="282"/>
      <c r="I500" s="321"/>
      <c r="J500" s="321"/>
      <c r="K500" s="321"/>
      <c r="L500" s="321"/>
      <c r="M500" s="321"/>
      <c r="N500" s="321"/>
      <c r="O500" s="321"/>
      <c r="P500" s="321"/>
      <c r="Q500" s="321"/>
      <c r="R500" s="321"/>
      <c r="S500" s="321"/>
      <c r="T500" s="321"/>
      <c r="U500" s="282"/>
      <c r="V500" s="322"/>
      <c r="W500" s="323"/>
      <c r="X500" s="323" t="str">
        <f t="shared" si="24"/>
        <v/>
      </c>
      <c r="Y500" s="323">
        <f t="shared" si="25"/>
        <v>173</v>
      </c>
      <c r="Z500" s="323" t="str">
        <f t="shared" si="26"/>
        <v/>
      </c>
      <c r="AA500" s="323"/>
      <c r="AB500" s="323" t="s">
        <v>2539</v>
      </c>
      <c r="AC500" s="323"/>
      <c r="AD500" s="323" t="s">
        <v>1305</v>
      </c>
      <c r="AE500" s="176"/>
      <c r="AF500" s="699"/>
      <c r="AG500" s="699"/>
      <c r="AH500" s="465"/>
      <c r="AI500" s="465"/>
      <c r="AJ500" s="465"/>
      <c r="AK500" s="465"/>
      <c r="AL500" s="465"/>
      <c r="AM500" s="465"/>
      <c r="AN500" s="465"/>
      <c r="AO500" s="465"/>
      <c r="AP500" s="465"/>
    </row>
    <row r="501" spans="1:42" ht="53.5" customHeight="1" x14ac:dyDescent="0.35">
      <c r="A501" s="276">
        <v>9</v>
      </c>
      <c r="B501" s="277" t="str">
        <f>IFERROR(VLOOKUP(A501,'Coverage Indicators-Section D'!$A$10:$Y$42,25,FALSE),"")</f>
        <v/>
      </c>
      <c r="C501" s="319" t="str">
        <f t="array" ref="C501">IFERROR(IF(INDEX('Disaggregation Records'!$E$155:$E$385,MATCH(RIGHT(Z501,255),RIGHT('Disaggregation Records'!$D$155:$D$385,255),0))=0,"",INDEX('Disaggregation Records'!$E$155:$E$385,MATCH(RIGHT(Z501,255),RIGHT('Disaggregation Records'!$D$155:$D$385,255),0))),"")</f>
        <v/>
      </c>
      <c r="D501" s="319" t="str">
        <f t="array" ref="D501">IFERROR(IF(INDEX('Disaggregation Records'!$F$155:$F$385,MATCH(RIGHT(Z501,255),RIGHT('Disaggregation Records'!$D$155:$D$385,255),0))=0,"",INDEX('Disaggregation Records'!$F$155:$F$385,MATCH(RIGHT(Z501,255),RIGHT('Disaggregation Records'!$D$155:$D$385,255),0))),"")</f>
        <v/>
      </c>
      <c r="E501" s="320"/>
      <c r="F501" s="280"/>
      <c r="G501" s="281"/>
      <c r="H501" s="282"/>
      <c r="I501" s="321"/>
      <c r="J501" s="321"/>
      <c r="K501" s="321"/>
      <c r="L501" s="321"/>
      <c r="M501" s="321"/>
      <c r="N501" s="321"/>
      <c r="O501" s="321"/>
      <c r="P501" s="321"/>
      <c r="Q501" s="321"/>
      <c r="R501" s="321"/>
      <c r="S501" s="321"/>
      <c r="T501" s="321"/>
      <c r="U501" s="282"/>
      <c r="V501" s="322"/>
      <c r="W501" s="323"/>
      <c r="X501" s="323" t="str">
        <f t="shared" si="24"/>
        <v/>
      </c>
      <c r="Y501" s="323">
        <f t="shared" si="25"/>
        <v>174</v>
      </c>
      <c r="Z501" s="323" t="str">
        <f t="shared" si="26"/>
        <v/>
      </c>
      <c r="AA501" s="323"/>
      <c r="AB501" s="323" t="s">
        <v>2540</v>
      </c>
      <c r="AC501" s="323"/>
      <c r="AD501" s="323" t="s">
        <v>1305</v>
      </c>
      <c r="AE501" s="176"/>
      <c r="AF501" s="699"/>
      <c r="AG501" s="699"/>
      <c r="AH501" s="465"/>
      <c r="AI501" s="465"/>
      <c r="AJ501" s="465"/>
      <c r="AK501" s="465"/>
      <c r="AL501" s="465"/>
      <c r="AM501" s="465"/>
      <c r="AN501" s="465"/>
      <c r="AO501" s="465"/>
      <c r="AP501" s="465"/>
    </row>
    <row r="502" spans="1:42" ht="53.5" customHeight="1" x14ac:dyDescent="0.35">
      <c r="A502" s="276">
        <v>9</v>
      </c>
      <c r="B502" s="277" t="str">
        <f>IFERROR(VLOOKUP(A502,'Coverage Indicators-Section D'!$A$10:$Y$42,25,FALSE),"")</f>
        <v/>
      </c>
      <c r="C502" s="319" t="str">
        <f t="array" ref="C502">IFERROR(IF(INDEX('Disaggregation Records'!$E$155:$E$385,MATCH(RIGHT(Z502,255),RIGHT('Disaggregation Records'!$D$155:$D$385,255),0))=0,"",INDEX('Disaggregation Records'!$E$155:$E$385,MATCH(RIGHT(Z502,255),RIGHT('Disaggregation Records'!$D$155:$D$385,255),0))),"")</f>
        <v/>
      </c>
      <c r="D502" s="319" t="str">
        <f t="array" ref="D502">IFERROR(IF(INDEX('Disaggregation Records'!$F$155:$F$385,MATCH(RIGHT(Z502,255),RIGHT('Disaggregation Records'!$D$155:$D$385,255),0))=0,"",INDEX('Disaggregation Records'!$F$155:$F$385,MATCH(RIGHT(Z502,255),RIGHT('Disaggregation Records'!$D$155:$D$385,255),0))),"")</f>
        <v/>
      </c>
      <c r="E502" s="320"/>
      <c r="F502" s="280"/>
      <c r="G502" s="281"/>
      <c r="H502" s="282"/>
      <c r="I502" s="321"/>
      <c r="J502" s="321"/>
      <c r="K502" s="321"/>
      <c r="L502" s="321"/>
      <c r="M502" s="321"/>
      <c r="N502" s="321"/>
      <c r="O502" s="321"/>
      <c r="P502" s="321"/>
      <c r="Q502" s="321"/>
      <c r="R502" s="321"/>
      <c r="S502" s="321"/>
      <c r="T502" s="321"/>
      <c r="U502" s="282"/>
      <c r="V502" s="322"/>
      <c r="W502" s="323"/>
      <c r="X502" s="323" t="str">
        <f t="shared" si="24"/>
        <v/>
      </c>
      <c r="Y502" s="323">
        <f t="shared" si="25"/>
        <v>175</v>
      </c>
      <c r="Z502" s="323" t="str">
        <f t="shared" si="26"/>
        <v/>
      </c>
      <c r="AA502" s="323"/>
      <c r="AB502" s="323" t="s">
        <v>2541</v>
      </c>
      <c r="AC502" s="323"/>
      <c r="AD502" s="323" t="s">
        <v>1305</v>
      </c>
      <c r="AE502" s="176"/>
      <c r="AF502" s="699"/>
      <c r="AG502" s="699"/>
      <c r="AH502" s="465"/>
      <c r="AI502" s="465"/>
      <c r="AJ502" s="465"/>
      <c r="AK502" s="465"/>
      <c r="AL502" s="465"/>
      <c r="AM502" s="465"/>
      <c r="AN502" s="465"/>
      <c r="AO502" s="465"/>
      <c r="AP502" s="465"/>
    </row>
    <row r="503" spans="1:42" ht="53.5" customHeight="1" x14ac:dyDescent="0.35">
      <c r="A503" s="276">
        <v>9</v>
      </c>
      <c r="B503" s="277" t="str">
        <f>IFERROR(VLOOKUP(A503,'Coverage Indicators-Section D'!$A$10:$Y$42,25,FALSE),"")</f>
        <v/>
      </c>
      <c r="C503" s="319" t="str">
        <f t="array" ref="C503">IFERROR(IF(INDEX('Disaggregation Records'!$E$155:$E$385,MATCH(RIGHT(Z503,255),RIGHT('Disaggregation Records'!$D$155:$D$385,255),0))=0,"",INDEX('Disaggregation Records'!$E$155:$E$385,MATCH(RIGHT(Z503,255),RIGHT('Disaggregation Records'!$D$155:$D$385,255),0))),"")</f>
        <v/>
      </c>
      <c r="D503" s="319" t="str">
        <f t="array" ref="D503">IFERROR(IF(INDEX('Disaggregation Records'!$F$155:$F$385,MATCH(RIGHT(Z503,255),RIGHT('Disaggregation Records'!$D$155:$D$385,255),0))=0,"",INDEX('Disaggregation Records'!$F$155:$F$385,MATCH(RIGHT(Z503,255),RIGHT('Disaggregation Records'!$D$155:$D$385,255),0))),"")</f>
        <v/>
      </c>
      <c r="E503" s="320"/>
      <c r="F503" s="280"/>
      <c r="G503" s="281"/>
      <c r="H503" s="282"/>
      <c r="I503" s="321"/>
      <c r="J503" s="321"/>
      <c r="K503" s="321"/>
      <c r="L503" s="321"/>
      <c r="M503" s="321"/>
      <c r="N503" s="321"/>
      <c r="O503" s="321"/>
      <c r="P503" s="321"/>
      <c r="Q503" s="321"/>
      <c r="R503" s="321"/>
      <c r="S503" s="321"/>
      <c r="T503" s="321"/>
      <c r="U503" s="282"/>
      <c r="V503" s="322"/>
      <c r="W503" s="323"/>
      <c r="X503" s="323" t="str">
        <f t="shared" si="24"/>
        <v/>
      </c>
      <c r="Y503" s="323">
        <f t="shared" si="25"/>
        <v>176</v>
      </c>
      <c r="Z503" s="323" t="str">
        <f t="shared" si="26"/>
        <v/>
      </c>
      <c r="AA503" s="323"/>
      <c r="AB503" s="323" t="s">
        <v>2542</v>
      </c>
      <c r="AC503" s="323"/>
      <c r="AD503" s="323" t="s">
        <v>1305</v>
      </c>
      <c r="AE503" s="176"/>
      <c r="AF503" s="699"/>
      <c r="AG503" s="699"/>
      <c r="AH503" s="465"/>
      <c r="AI503" s="465"/>
      <c r="AJ503" s="465"/>
      <c r="AK503" s="465"/>
      <c r="AL503" s="465"/>
      <c r="AM503" s="465"/>
      <c r="AN503" s="465"/>
      <c r="AO503" s="465"/>
      <c r="AP503" s="465"/>
    </row>
    <row r="504" spans="1:42" ht="53.5" customHeight="1" x14ac:dyDescent="0.35">
      <c r="A504" s="276">
        <v>9</v>
      </c>
      <c r="B504" s="277" t="str">
        <f>IFERROR(VLOOKUP(A504,'Coverage Indicators-Section D'!$A$10:$Y$42,25,FALSE),"")</f>
        <v/>
      </c>
      <c r="C504" s="319" t="str">
        <f t="array" ref="C504">IFERROR(IF(INDEX('Disaggregation Records'!$E$155:$E$385,MATCH(RIGHT(Z504,255),RIGHT('Disaggregation Records'!$D$155:$D$385,255),0))=0,"",INDEX('Disaggregation Records'!$E$155:$E$385,MATCH(RIGHT(Z504,255),RIGHT('Disaggregation Records'!$D$155:$D$385,255),0))),"")</f>
        <v/>
      </c>
      <c r="D504" s="319" t="str">
        <f t="array" ref="D504">IFERROR(IF(INDEX('Disaggregation Records'!$F$155:$F$385,MATCH(RIGHT(Z504,255),RIGHT('Disaggregation Records'!$D$155:$D$385,255),0))=0,"",INDEX('Disaggregation Records'!$F$155:$F$385,MATCH(RIGHT(Z504,255),RIGHT('Disaggregation Records'!$D$155:$D$385,255),0))),"")</f>
        <v/>
      </c>
      <c r="E504" s="320"/>
      <c r="F504" s="280"/>
      <c r="G504" s="281"/>
      <c r="H504" s="282"/>
      <c r="I504" s="321"/>
      <c r="J504" s="321"/>
      <c r="K504" s="321"/>
      <c r="L504" s="321"/>
      <c r="M504" s="321"/>
      <c r="N504" s="321"/>
      <c r="O504" s="321"/>
      <c r="P504" s="321"/>
      <c r="Q504" s="321"/>
      <c r="R504" s="321"/>
      <c r="S504" s="321"/>
      <c r="T504" s="321"/>
      <c r="U504" s="282"/>
      <c r="V504" s="322"/>
      <c r="W504" s="323"/>
      <c r="X504" s="323" t="str">
        <f t="shared" si="24"/>
        <v/>
      </c>
      <c r="Y504" s="323">
        <f t="shared" si="25"/>
        <v>177</v>
      </c>
      <c r="Z504" s="323" t="str">
        <f t="shared" si="26"/>
        <v/>
      </c>
      <c r="AA504" s="323"/>
      <c r="AB504" s="323" t="s">
        <v>2543</v>
      </c>
      <c r="AC504" s="323"/>
      <c r="AD504" s="323" t="s">
        <v>1305</v>
      </c>
      <c r="AE504" s="176"/>
      <c r="AF504" s="699"/>
      <c r="AG504" s="699"/>
      <c r="AH504" s="465"/>
      <c r="AI504" s="465"/>
      <c r="AJ504" s="465"/>
      <c r="AK504" s="465"/>
      <c r="AL504" s="465"/>
      <c r="AM504" s="465"/>
      <c r="AN504" s="465"/>
      <c r="AO504" s="465"/>
      <c r="AP504" s="465"/>
    </row>
    <row r="505" spans="1:42" ht="53.5" customHeight="1" x14ac:dyDescent="0.35">
      <c r="A505" s="276">
        <v>9</v>
      </c>
      <c r="B505" s="277" t="str">
        <f>IFERROR(VLOOKUP(A505,'Coverage Indicators-Section D'!$A$10:$Y$42,25,FALSE),"")</f>
        <v/>
      </c>
      <c r="C505" s="319" t="str">
        <f t="array" ref="C505">IFERROR(IF(INDEX('Disaggregation Records'!$E$155:$E$385,MATCH(RIGHT(Z505,255),RIGHT('Disaggregation Records'!$D$155:$D$385,255),0))=0,"",INDEX('Disaggregation Records'!$E$155:$E$385,MATCH(RIGHT(Z505,255),RIGHT('Disaggregation Records'!$D$155:$D$385,255),0))),"")</f>
        <v/>
      </c>
      <c r="D505" s="319" t="str">
        <f t="array" ref="D505">IFERROR(IF(INDEX('Disaggregation Records'!$F$155:$F$385,MATCH(RIGHT(Z505,255),RIGHT('Disaggregation Records'!$D$155:$D$385,255),0))=0,"",INDEX('Disaggregation Records'!$F$155:$F$385,MATCH(RIGHT(Z505,255),RIGHT('Disaggregation Records'!$D$155:$D$385,255),0))),"")</f>
        <v/>
      </c>
      <c r="E505" s="320"/>
      <c r="F505" s="280"/>
      <c r="G505" s="281"/>
      <c r="H505" s="282"/>
      <c r="I505" s="321"/>
      <c r="J505" s="321"/>
      <c r="K505" s="321"/>
      <c r="L505" s="321"/>
      <c r="M505" s="321"/>
      <c r="N505" s="321"/>
      <c r="O505" s="321"/>
      <c r="P505" s="321"/>
      <c r="Q505" s="321"/>
      <c r="R505" s="321"/>
      <c r="S505" s="321"/>
      <c r="T505" s="321"/>
      <c r="U505" s="282"/>
      <c r="V505" s="322"/>
      <c r="W505" s="323"/>
      <c r="X505" s="323" t="str">
        <f t="shared" si="24"/>
        <v/>
      </c>
      <c r="Y505" s="323">
        <f t="shared" si="25"/>
        <v>178</v>
      </c>
      <c r="Z505" s="323" t="str">
        <f t="shared" si="26"/>
        <v/>
      </c>
      <c r="AA505" s="323"/>
      <c r="AB505" s="323" t="s">
        <v>2544</v>
      </c>
      <c r="AC505" s="323"/>
      <c r="AD505" s="323" t="s">
        <v>1305</v>
      </c>
      <c r="AE505" s="176"/>
      <c r="AF505" s="699"/>
      <c r="AG505" s="699"/>
      <c r="AH505" s="465"/>
      <c r="AI505" s="465"/>
      <c r="AJ505" s="465"/>
      <c r="AK505" s="465"/>
      <c r="AL505" s="465"/>
      <c r="AM505" s="465"/>
      <c r="AN505" s="465"/>
      <c r="AO505" s="465"/>
      <c r="AP505" s="465"/>
    </row>
    <row r="506" spans="1:42" ht="53.5" customHeight="1" x14ac:dyDescent="0.35">
      <c r="A506" s="276">
        <v>9</v>
      </c>
      <c r="B506" s="277" t="str">
        <f>IFERROR(VLOOKUP(A506,'Coverage Indicators-Section D'!$A$10:$Y$42,25,FALSE),"")</f>
        <v/>
      </c>
      <c r="C506" s="319" t="str">
        <f t="array" ref="C506">IFERROR(IF(INDEX('Disaggregation Records'!$E$155:$E$385,MATCH(RIGHT(Z506,255),RIGHT('Disaggregation Records'!$D$155:$D$385,255),0))=0,"",INDEX('Disaggregation Records'!$E$155:$E$385,MATCH(RIGHT(Z506,255),RIGHT('Disaggregation Records'!$D$155:$D$385,255),0))),"")</f>
        <v/>
      </c>
      <c r="D506" s="319" t="str">
        <f t="array" ref="D506">IFERROR(IF(INDEX('Disaggregation Records'!$F$155:$F$385,MATCH(RIGHT(Z506,255),RIGHT('Disaggregation Records'!$D$155:$D$385,255),0))=0,"",INDEX('Disaggregation Records'!$F$155:$F$385,MATCH(RIGHT(Z506,255),RIGHT('Disaggregation Records'!$D$155:$D$385,255),0))),"")</f>
        <v/>
      </c>
      <c r="E506" s="320"/>
      <c r="F506" s="280"/>
      <c r="G506" s="281"/>
      <c r="H506" s="282"/>
      <c r="I506" s="321"/>
      <c r="J506" s="321"/>
      <c r="K506" s="321"/>
      <c r="L506" s="321"/>
      <c r="M506" s="321"/>
      <c r="N506" s="321"/>
      <c r="O506" s="321"/>
      <c r="P506" s="321"/>
      <c r="Q506" s="321"/>
      <c r="R506" s="321"/>
      <c r="S506" s="321"/>
      <c r="T506" s="321"/>
      <c r="U506" s="282"/>
      <c r="V506" s="322"/>
      <c r="W506" s="323"/>
      <c r="X506" s="323" t="str">
        <f t="shared" si="24"/>
        <v/>
      </c>
      <c r="Y506" s="323">
        <f t="shared" si="25"/>
        <v>179</v>
      </c>
      <c r="Z506" s="323" t="str">
        <f t="shared" si="26"/>
        <v/>
      </c>
      <c r="AA506" s="323"/>
      <c r="AB506" s="323" t="s">
        <v>2545</v>
      </c>
      <c r="AC506" s="323"/>
      <c r="AD506" s="323" t="s">
        <v>1305</v>
      </c>
      <c r="AE506" s="176"/>
      <c r="AF506" s="699"/>
      <c r="AG506" s="699"/>
      <c r="AH506" s="465"/>
      <c r="AI506" s="465"/>
      <c r="AJ506" s="465"/>
      <c r="AK506" s="465"/>
      <c r="AL506" s="465"/>
      <c r="AM506" s="465"/>
      <c r="AN506" s="465"/>
      <c r="AO506" s="465"/>
      <c r="AP506" s="465"/>
    </row>
    <row r="507" spans="1:42" ht="53.5" customHeight="1" x14ac:dyDescent="0.35">
      <c r="A507" s="276">
        <v>9</v>
      </c>
      <c r="B507" s="277" t="str">
        <f>IFERROR(VLOOKUP(A507,'Coverage Indicators-Section D'!$A$10:$Y$42,25,FALSE),"")</f>
        <v/>
      </c>
      <c r="C507" s="319" t="str">
        <f t="array" ref="C507">IFERROR(IF(INDEX('Disaggregation Records'!$E$155:$E$385,MATCH(RIGHT(Z507,255),RIGHT('Disaggregation Records'!$D$155:$D$385,255),0))=0,"",INDEX('Disaggregation Records'!$E$155:$E$385,MATCH(RIGHT(Z507,255),RIGHT('Disaggregation Records'!$D$155:$D$385,255),0))),"")</f>
        <v/>
      </c>
      <c r="D507" s="319" t="str">
        <f t="array" ref="D507">IFERROR(IF(INDEX('Disaggregation Records'!$F$155:$F$385,MATCH(RIGHT(Z507,255),RIGHT('Disaggregation Records'!$D$155:$D$385,255),0))=0,"",INDEX('Disaggregation Records'!$F$155:$F$385,MATCH(RIGHT(Z507,255),RIGHT('Disaggregation Records'!$D$155:$D$385,255),0))),"")</f>
        <v/>
      </c>
      <c r="E507" s="320"/>
      <c r="F507" s="280"/>
      <c r="G507" s="281"/>
      <c r="H507" s="282"/>
      <c r="I507" s="321"/>
      <c r="J507" s="321"/>
      <c r="K507" s="321"/>
      <c r="L507" s="321"/>
      <c r="M507" s="321"/>
      <c r="N507" s="321"/>
      <c r="O507" s="321"/>
      <c r="P507" s="321"/>
      <c r="Q507" s="321"/>
      <c r="R507" s="321"/>
      <c r="S507" s="321"/>
      <c r="T507" s="321"/>
      <c r="U507" s="282"/>
      <c r="V507" s="322"/>
      <c r="W507" s="323"/>
      <c r="X507" s="323" t="str">
        <f t="shared" si="24"/>
        <v/>
      </c>
      <c r="Y507" s="323">
        <f t="shared" si="25"/>
        <v>180</v>
      </c>
      <c r="Z507" s="323" t="str">
        <f t="shared" si="26"/>
        <v/>
      </c>
      <c r="AA507" s="323"/>
      <c r="AB507" s="323" t="s">
        <v>2546</v>
      </c>
      <c r="AC507" s="323"/>
      <c r="AD507" s="323" t="s">
        <v>1305</v>
      </c>
      <c r="AE507" s="176"/>
      <c r="AF507" s="699"/>
      <c r="AG507" s="699"/>
      <c r="AH507" s="465"/>
      <c r="AI507" s="465"/>
      <c r="AJ507" s="465"/>
      <c r="AK507" s="465"/>
      <c r="AL507" s="465"/>
      <c r="AM507" s="465"/>
      <c r="AN507" s="465"/>
      <c r="AO507" s="465"/>
      <c r="AP507" s="465"/>
    </row>
    <row r="508" spans="1:42" ht="53.5" customHeight="1" x14ac:dyDescent="0.35">
      <c r="A508" s="276">
        <v>10</v>
      </c>
      <c r="B508" s="277" t="str">
        <f>IFERROR(VLOOKUP(A508,'Coverage Indicators-Section D'!$A$10:$Y$42,25,FALSE),"")</f>
        <v/>
      </c>
      <c r="C508" s="319" t="str">
        <f t="array" ref="C508">IFERROR(IF(INDEX('Disaggregation Records'!$E$155:$E$385,MATCH(RIGHT(Z508,255),RIGHT('Disaggregation Records'!$D$155:$D$385,255),0))=0,"",INDEX('Disaggregation Records'!$E$155:$E$385,MATCH(RIGHT(Z508,255),RIGHT('Disaggregation Records'!$D$155:$D$385,255),0))),"")</f>
        <v/>
      </c>
      <c r="D508" s="319" t="str">
        <f t="array" ref="D508">IFERROR(IF(INDEX('Disaggregation Records'!$F$155:$F$385,MATCH(RIGHT(Z508,255),RIGHT('Disaggregation Records'!$D$155:$D$385,255),0))=0,"",INDEX('Disaggregation Records'!$F$155:$F$385,MATCH(RIGHT(Z508,255),RIGHT('Disaggregation Records'!$D$155:$D$385,255),0))),"")</f>
        <v/>
      </c>
      <c r="E508" s="320"/>
      <c r="F508" s="280"/>
      <c r="G508" s="281"/>
      <c r="H508" s="282"/>
      <c r="I508" s="321"/>
      <c r="J508" s="321"/>
      <c r="K508" s="321"/>
      <c r="L508" s="321"/>
      <c r="M508" s="321"/>
      <c r="N508" s="321"/>
      <c r="O508" s="321"/>
      <c r="P508" s="321"/>
      <c r="Q508" s="321"/>
      <c r="R508" s="321"/>
      <c r="S508" s="321"/>
      <c r="T508" s="321"/>
      <c r="U508" s="282"/>
      <c r="V508" s="322"/>
      <c r="W508" s="323"/>
      <c r="X508" s="323" t="str">
        <f t="shared" si="24"/>
        <v/>
      </c>
      <c r="Y508" s="323">
        <f t="shared" si="25"/>
        <v>181</v>
      </c>
      <c r="Z508" s="323" t="str">
        <f t="shared" si="26"/>
        <v/>
      </c>
      <c r="AA508" s="323"/>
      <c r="AB508" s="323" t="s">
        <v>2547</v>
      </c>
      <c r="AC508" s="323"/>
      <c r="AD508" s="323" t="s">
        <v>1306</v>
      </c>
      <c r="AE508" s="176"/>
      <c r="AF508" s="699"/>
      <c r="AG508" s="699"/>
      <c r="AH508" s="465"/>
      <c r="AI508" s="465"/>
      <c r="AJ508" s="465"/>
      <c r="AK508" s="465"/>
      <c r="AL508" s="465"/>
      <c r="AM508" s="465"/>
      <c r="AN508" s="465"/>
      <c r="AO508" s="465"/>
      <c r="AP508" s="465"/>
    </row>
    <row r="509" spans="1:42" ht="53.5" customHeight="1" x14ac:dyDescent="0.35">
      <c r="A509" s="276">
        <v>10</v>
      </c>
      <c r="B509" s="277" t="str">
        <f>IFERROR(VLOOKUP(A509,'Coverage Indicators-Section D'!$A$10:$Y$42,25,FALSE),"")</f>
        <v/>
      </c>
      <c r="C509" s="319" t="str">
        <f t="array" ref="C509">IFERROR(IF(INDEX('Disaggregation Records'!$E$155:$E$385,MATCH(RIGHT(Z509,255),RIGHT('Disaggregation Records'!$D$155:$D$385,255),0))=0,"",INDEX('Disaggregation Records'!$E$155:$E$385,MATCH(RIGHT(Z509,255),RIGHT('Disaggregation Records'!$D$155:$D$385,255),0))),"")</f>
        <v/>
      </c>
      <c r="D509" s="319" t="str">
        <f t="array" ref="D509">IFERROR(IF(INDEX('Disaggregation Records'!$F$155:$F$385,MATCH(RIGHT(Z509,255),RIGHT('Disaggregation Records'!$D$155:$D$385,255),0))=0,"",INDEX('Disaggregation Records'!$F$155:$F$385,MATCH(RIGHT(Z509,255),RIGHT('Disaggregation Records'!$D$155:$D$385,255),0))),"")</f>
        <v/>
      </c>
      <c r="E509" s="320"/>
      <c r="F509" s="280"/>
      <c r="G509" s="281"/>
      <c r="H509" s="282"/>
      <c r="I509" s="321"/>
      <c r="J509" s="321"/>
      <c r="K509" s="321"/>
      <c r="L509" s="321"/>
      <c r="M509" s="321"/>
      <c r="N509" s="321"/>
      <c r="O509" s="321"/>
      <c r="P509" s="321"/>
      <c r="Q509" s="321"/>
      <c r="R509" s="321"/>
      <c r="S509" s="321"/>
      <c r="T509" s="321"/>
      <c r="U509" s="282"/>
      <c r="V509" s="322"/>
      <c r="W509" s="323"/>
      <c r="X509" s="323" t="str">
        <f t="shared" si="24"/>
        <v/>
      </c>
      <c r="Y509" s="323">
        <f t="shared" si="25"/>
        <v>182</v>
      </c>
      <c r="Z509" s="323" t="str">
        <f t="shared" si="26"/>
        <v/>
      </c>
      <c r="AA509" s="323"/>
      <c r="AB509" s="323" t="s">
        <v>2548</v>
      </c>
      <c r="AC509" s="323"/>
      <c r="AD509" s="323" t="s">
        <v>1306</v>
      </c>
      <c r="AE509" s="176"/>
      <c r="AF509" s="699"/>
      <c r="AG509" s="699"/>
      <c r="AH509" s="465"/>
      <c r="AI509" s="465"/>
      <c r="AJ509" s="465"/>
      <c r="AK509" s="465"/>
      <c r="AL509" s="465"/>
      <c r="AM509" s="465"/>
      <c r="AN509" s="465"/>
      <c r="AO509" s="465"/>
      <c r="AP509" s="465"/>
    </row>
    <row r="510" spans="1:42" ht="53.5" customHeight="1" x14ac:dyDescent="0.35">
      <c r="A510" s="276">
        <v>10</v>
      </c>
      <c r="B510" s="277" t="str">
        <f>IFERROR(VLOOKUP(A510,'Coverage Indicators-Section D'!$A$10:$Y$42,25,FALSE),"")</f>
        <v/>
      </c>
      <c r="C510" s="319" t="str">
        <f t="array" ref="C510">IFERROR(IF(INDEX('Disaggregation Records'!$E$155:$E$385,MATCH(RIGHT(Z510,255),RIGHT('Disaggregation Records'!$D$155:$D$385,255),0))=0,"",INDEX('Disaggregation Records'!$E$155:$E$385,MATCH(RIGHT(Z510,255),RIGHT('Disaggregation Records'!$D$155:$D$385,255),0))),"")</f>
        <v/>
      </c>
      <c r="D510" s="319" t="str">
        <f t="array" ref="D510">IFERROR(IF(INDEX('Disaggregation Records'!$F$155:$F$385,MATCH(RIGHT(Z510,255),RIGHT('Disaggregation Records'!$D$155:$D$385,255),0))=0,"",INDEX('Disaggregation Records'!$F$155:$F$385,MATCH(RIGHT(Z510,255),RIGHT('Disaggregation Records'!$D$155:$D$385,255),0))),"")</f>
        <v/>
      </c>
      <c r="E510" s="320"/>
      <c r="F510" s="280"/>
      <c r="G510" s="281"/>
      <c r="H510" s="282"/>
      <c r="I510" s="321"/>
      <c r="J510" s="321"/>
      <c r="K510" s="321"/>
      <c r="L510" s="321"/>
      <c r="M510" s="321"/>
      <c r="N510" s="321"/>
      <c r="O510" s="321"/>
      <c r="P510" s="321"/>
      <c r="Q510" s="321"/>
      <c r="R510" s="321"/>
      <c r="S510" s="321"/>
      <c r="T510" s="321"/>
      <c r="U510" s="282"/>
      <c r="V510" s="322"/>
      <c r="W510" s="323"/>
      <c r="X510" s="323" t="str">
        <f t="shared" si="24"/>
        <v/>
      </c>
      <c r="Y510" s="323">
        <f t="shared" si="25"/>
        <v>183</v>
      </c>
      <c r="Z510" s="323" t="str">
        <f t="shared" si="26"/>
        <v/>
      </c>
      <c r="AA510" s="323"/>
      <c r="AB510" s="323" t="s">
        <v>2549</v>
      </c>
      <c r="AC510" s="323"/>
      <c r="AD510" s="323" t="s">
        <v>1306</v>
      </c>
      <c r="AE510" s="176"/>
      <c r="AF510" s="699"/>
      <c r="AG510" s="699"/>
      <c r="AH510" s="465"/>
      <c r="AI510" s="465"/>
      <c r="AJ510" s="465"/>
      <c r="AK510" s="465"/>
      <c r="AL510" s="465"/>
      <c r="AM510" s="465"/>
      <c r="AN510" s="465"/>
      <c r="AO510" s="465"/>
      <c r="AP510" s="465"/>
    </row>
    <row r="511" spans="1:42" ht="53.5" customHeight="1" x14ac:dyDescent="0.35">
      <c r="A511" s="276">
        <v>10</v>
      </c>
      <c r="B511" s="277" t="str">
        <f>IFERROR(VLOOKUP(A511,'Coverage Indicators-Section D'!$A$10:$Y$42,25,FALSE),"")</f>
        <v/>
      </c>
      <c r="C511" s="319" t="str">
        <f t="array" ref="C511">IFERROR(IF(INDEX('Disaggregation Records'!$E$155:$E$385,MATCH(RIGHT(Z511,255),RIGHT('Disaggregation Records'!$D$155:$D$385,255),0))=0,"",INDEX('Disaggregation Records'!$E$155:$E$385,MATCH(RIGHT(Z511,255),RIGHT('Disaggregation Records'!$D$155:$D$385,255),0))),"")</f>
        <v/>
      </c>
      <c r="D511" s="319" t="str">
        <f t="array" ref="D511">IFERROR(IF(INDEX('Disaggregation Records'!$F$155:$F$385,MATCH(RIGHT(Z511,255),RIGHT('Disaggregation Records'!$D$155:$D$385,255),0))=0,"",INDEX('Disaggregation Records'!$F$155:$F$385,MATCH(RIGHT(Z511,255),RIGHT('Disaggregation Records'!$D$155:$D$385,255),0))),"")</f>
        <v/>
      </c>
      <c r="E511" s="320"/>
      <c r="F511" s="280"/>
      <c r="G511" s="281"/>
      <c r="H511" s="282"/>
      <c r="I511" s="321"/>
      <c r="J511" s="321"/>
      <c r="K511" s="321"/>
      <c r="L511" s="321"/>
      <c r="M511" s="321"/>
      <c r="N511" s="321"/>
      <c r="O511" s="321"/>
      <c r="P511" s="321"/>
      <c r="Q511" s="321"/>
      <c r="R511" s="321"/>
      <c r="S511" s="321"/>
      <c r="T511" s="321"/>
      <c r="U511" s="282"/>
      <c r="V511" s="322"/>
      <c r="W511" s="323"/>
      <c r="X511" s="323" t="str">
        <f t="shared" si="24"/>
        <v/>
      </c>
      <c r="Y511" s="323">
        <f t="shared" si="25"/>
        <v>184</v>
      </c>
      <c r="Z511" s="323" t="str">
        <f t="shared" si="26"/>
        <v/>
      </c>
      <c r="AA511" s="323"/>
      <c r="AB511" s="323" t="s">
        <v>2550</v>
      </c>
      <c r="AC511" s="323"/>
      <c r="AD511" s="323" t="s">
        <v>1306</v>
      </c>
      <c r="AE511" s="176"/>
      <c r="AF511" s="699"/>
      <c r="AG511" s="699"/>
      <c r="AH511" s="465"/>
      <c r="AI511" s="465"/>
      <c r="AJ511" s="465"/>
      <c r="AK511" s="465"/>
      <c r="AL511" s="465"/>
      <c r="AM511" s="465"/>
      <c r="AN511" s="465"/>
      <c r="AO511" s="465"/>
      <c r="AP511" s="465"/>
    </row>
    <row r="512" spans="1:42" ht="53.5" customHeight="1" x14ac:dyDescent="0.35">
      <c r="A512" s="276">
        <v>10</v>
      </c>
      <c r="B512" s="277" t="str">
        <f>IFERROR(VLOOKUP(A512,'Coverage Indicators-Section D'!$A$10:$Y$42,25,FALSE),"")</f>
        <v/>
      </c>
      <c r="C512" s="319" t="str">
        <f t="array" ref="C512">IFERROR(IF(INDEX('Disaggregation Records'!$E$155:$E$385,MATCH(RIGHT(Z512,255),RIGHT('Disaggregation Records'!$D$155:$D$385,255),0))=0,"",INDEX('Disaggregation Records'!$E$155:$E$385,MATCH(RIGHT(Z512,255),RIGHT('Disaggregation Records'!$D$155:$D$385,255),0))),"")</f>
        <v/>
      </c>
      <c r="D512" s="319" t="str">
        <f t="array" ref="D512">IFERROR(IF(INDEX('Disaggregation Records'!$F$155:$F$385,MATCH(RIGHT(Z512,255),RIGHT('Disaggregation Records'!$D$155:$D$385,255),0))=0,"",INDEX('Disaggregation Records'!$F$155:$F$385,MATCH(RIGHT(Z512,255),RIGHT('Disaggregation Records'!$D$155:$D$385,255),0))),"")</f>
        <v/>
      </c>
      <c r="E512" s="320"/>
      <c r="F512" s="280"/>
      <c r="G512" s="281"/>
      <c r="H512" s="282"/>
      <c r="I512" s="321"/>
      <c r="J512" s="321"/>
      <c r="K512" s="321"/>
      <c r="L512" s="321"/>
      <c r="M512" s="321"/>
      <c r="N512" s="321"/>
      <c r="O512" s="321"/>
      <c r="P512" s="321"/>
      <c r="Q512" s="321"/>
      <c r="R512" s="321"/>
      <c r="S512" s="321"/>
      <c r="T512" s="321"/>
      <c r="U512" s="282"/>
      <c r="V512" s="322"/>
      <c r="W512" s="323"/>
      <c r="X512" s="323" t="str">
        <f t="shared" si="24"/>
        <v/>
      </c>
      <c r="Y512" s="323">
        <f t="shared" si="25"/>
        <v>185</v>
      </c>
      <c r="Z512" s="323" t="str">
        <f t="shared" si="26"/>
        <v/>
      </c>
      <c r="AA512" s="323"/>
      <c r="AB512" s="323" t="s">
        <v>2551</v>
      </c>
      <c r="AC512" s="323"/>
      <c r="AD512" s="323" t="s">
        <v>1306</v>
      </c>
      <c r="AE512" s="176"/>
      <c r="AF512" s="699"/>
      <c r="AG512" s="699"/>
      <c r="AH512" s="465"/>
      <c r="AI512" s="465"/>
      <c r="AJ512" s="465"/>
      <c r="AK512" s="465"/>
      <c r="AL512" s="465"/>
      <c r="AM512" s="465"/>
      <c r="AN512" s="465"/>
      <c r="AO512" s="465"/>
      <c r="AP512" s="465"/>
    </row>
    <row r="513" spans="1:42" ht="53.5" customHeight="1" x14ac:dyDescent="0.35">
      <c r="A513" s="276">
        <v>10</v>
      </c>
      <c r="B513" s="277" t="str">
        <f>IFERROR(VLOOKUP(A513,'Coverage Indicators-Section D'!$A$10:$Y$42,25,FALSE),"")</f>
        <v/>
      </c>
      <c r="C513" s="319" t="str">
        <f t="array" ref="C513">IFERROR(IF(INDEX('Disaggregation Records'!$E$155:$E$385,MATCH(RIGHT(Z513,255),RIGHT('Disaggregation Records'!$D$155:$D$385,255),0))=0,"",INDEX('Disaggregation Records'!$E$155:$E$385,MATCH(RIGHT(Z513,255),RIGHT('Disaggregation Records'!$D$155:$D$385,255),0))),"")</f>
        <v/>
      </c>
      <c r="D513" s="319" t="str">
        <f t="array" ref="D513">IFERROR(IF(INDEX('Disaggregation Records'!$F$155:$F$385,MATCH(RIGHT(Z513,255),RIGHT('Disaggregation Records'!$D$155:$D$385,255),0))=0,"",INDEX('Disaggregation Records'!$F$155:$F$385,MATCH(RIGHT(Z513,255),RIGHT('Disaggregation Records'!$D$155:$D$385,255),0))),"")</f>
        <v/>
      </c>
      <c r="E513" s="320"/>
      <c r="F513" s="280"/>
      <c r="G513" s="281"/>
      <c r="H513" s="282"/>
      <c r="I513" s="321"/>
      <c r="J513" s="321"/>
      <c r="K513" s="321"/>
      <c r="L513" s="321"/>
      <c r="M513" s="321"/>
      <c r="N513" s="321"/>
      <c r="O513" s="321"/>
      <c r="P513" s="321"/>
      <c r="Q513" s="321"/>
      <c r="R513" s="321"/>
      <c r="S513" s="321"/>
      <c r="T513" s="321"/>
      <c r="U513" s="282"/>
      <c r="V513" s="322"/>
      <c r="W513" s="323"/>
      <c r="X513" s="323" t="str">
        <f t="shared" si="24"/>
        <v/>
      </c>
      <c r="Y513" s="323">
        <f t="shared" si="25"/>
        <v>186</v>
      </c>
      <c r="Z513" s="323" t="str">
        <f t="shared" si="26"/>
        <v/>
      </c>
      <c r="AA513" s="323"/>
      <c r="AB513" s="323" t="s">
        <v>2552</v>
      </c>
      <c r="AC513" s="323"/>
      <c r="AD513" s="323" t="s">
        <v>1306</v>
      </c>
      <c r="AE513" s="176"/>
      <c r="AF513" s="699"/>
      <c r="AG513" s="699"/>
      <c r="AH513" s="465"/>
      <c r="AI513" s="465"/>
      <c r="AJ513" s="465"/>
      <c r="AK513" s="465"/>
      <c r="AL513" s="465"/>
      <c r="AM513" s="465"/>
      <c r="AN513" s="465"/>
      <c r="AO513" s="465"/>
      <c r="AP513" s="465"/>
    </row>
    <row r="514" spans="1:42" ht="53.5" customHeight="1" x14ac:dyDescent="0.35">
      <c r="A514" s="276">
        <v>10</v>
      </c>
      <c r="B514" s="277" t="str">
        <f>IFERROR(VLOOKUP(A514,'Coverage Indicators-Section D'!$A$10:$Y$42,25,FALSE),"")</f>
        <v/>
      </c>
      <c r="C514" s="319" t="str">
        <f t="array" ref="C514">IFERROR(IF(INDEX('Disaggregation Records'!$E$155:$E$385,MATCH(RIGHT(Z514,255),RIGHT('Disaggregation Records'!$D$155:$D$385,255),0))=0,"",INDEX('Disaggregation Records'!$E$155:$E$385,MATCH(RIGHT(Z514,255),RIGHT('Disaggregation Records'!$D$155:$D$385,255),0))),"")</f>
        <v/>
      </c>
      <c r="D514" s="319" t="str">
        <f t="array" ref="D514">IFERROR(IF(INDEX('Disaggregation Records'!$F$155:$F$385,MATCH(RIGHT(Z514,255),RIGHT('Disaggregation Records'!$D$155:$D$385,255),0))=0,"",INDEX('Disaggregation Records'!$F$155:$F$385,MATCH(RIGHT(Z514,255),RIGHT('Disaggregation Records'!$D$155:$D$385,255),0))),"")</f>
        <v/>
      </c>
      <c r="E514" s="320"/>
      <c r="F514" s="280"/>
      <c r="G514" s="281"/>
      <c r="H514" s="282"/>
      <c r="I514" s="321"/>
      <c r="J514" s="321"/>
      <c r="K514" s="321"/>
      <c r="L514" s="321"/>
      <c r="M514" s="321"/>
      <c r="N514" s="321"/>
      <c r="O514" s="321"/>
      <c r="P514" s="321"/>
      <c r="Q514" s="321"/>
      <c r="R514" s="321"/>
      <c r="S514" s="321"/>
      <c r="T514" s="321"/>
      <c r="U514" s="282"/>
      <c r="V514" s="322"/>
      <c r="W514" s="323"/>
      <c r="X514" s="323" t="str">
        <f t="shared" si="24"/>
        <v/>
      </c>
      <c r="Y514" s="323">
        <f t="shared" si="25"/>
        <v>187</v>
      </c>
      <c r="Z514" s="323" t="str">
        <f t="shared" si="26"/>
        <v/>
      </c>
      <c r="AA514" s="323"/>
      <c r="AB514" s="323" t="s">
        <v>2553</v>
      </c>
      <c r="AC514" s="323"/>
      <c r="AD514" s="323" t="s">
        <v>1306</v>
      </c>
      <c r="AE514" s="176"/>
      <c r="AF514" s="699"/>
      <c r="AG514" s="699"/>
      <c r="AH514" s="465"/>
      <c r="AI514" s="465"/>
      <c r="AJ514" s="465"/>
      <c r="AK514" s="465"/>
      <c r="AL514" s="465"/>
      <c r="AM514" s="465"/>
      <c r="AN514" s="465"/>
      <c r="AO514" s="465"/>
      <c r="AP514" s="465"/>
    </row>
    <row r="515" spans="1:42" ht="53.5" customHeight="1" x14ac:dyDescent="0.35">
      <c r="A515" s="276">
        <v>10</v>
      </c>
      <c r="B515" s="277" t="str">
        <f>IFERROR(VLOOKUP(A515,'Coverage Indicators-Section D'!$A$10:$Y$42,25,FALSE),"")</f>
        <v/>
      </c>
      <c r="C515" s="319" t="str">
        <f t="array" ref="C515">IFERROR(IF(INDEX('Disaggregation Records'!$E$155:$E$385,MATCH(RIGHT(Z515,255),RIGHT('Disaggregation Records'!$D$155:$D$385,255),0))=0,"",INDEX('Disaggregation Records'!$E$155:$E$385,MATCH(RIGHT(Z515,255),RIGHT('Disaggregation Records'!$D$155:$D$385,255),0))),"")</f>
        <v/>
      </c>
      <c r="D515" s="319" t="str">
        <f t="array" ref="D515">IFERROR(IF(INDEX('Disaggregation Records'!$F$155:$F$385,MATCH(RIGHT(Z515,255),RIGHT('Disaggregation Records'!$D$155:$D$385,255),0))=0,"",INDEX('Disaggregation Records'!$F$155:$F$385,MATCH(RIGHT(Z515,255),RIGHT('Disaggregation Records'!$D$155:$D$385,255),0))),"")</f>
        <v/>
      </c>
      <c r="E515" s="320"/>
      <c r="F515" s="280"/>
      <c r="G515" s="281"/>
      <c r="H515" s="282"/>
      <c r="I515" s="321"/>
      <c r="J515" s="321"/>
      <c r="K515" s="321"/>
      <c r="L515" s="321"/>
      <c r="M515" s="321"/>
      <c r="N515" s="321"/>
      <c r="O515" s="321"/>
      <c r="P515" s="321"/>
      <c r="Q515" s="321"/>
      <c r="R515" s="321"/>
      <c r="S515" s="321"/>
      <c r="T515" s="321"/>
      <c r="U515" s="282"/>
      <c r="V515" s="322"/>
      <c r="W515" s="323"/>
      <c r="X515" s="323" t="str">
        <f t="shared" si="24"/>
        <v/>
      </c>
      <c r="Y515" s="323">
        <f t="shared" si="25"/>
        <v>188</v>
      </c>
      <c r="Z515" s="323" t="str">
        <f t="shared" si="26"/>
        <v/>
      </c>
      <c r="AA515" s="323"/>
      <c r="AB515" s="323" t="s">
        <v>2554</v>
      </c>
      <c r="AC515" s="323"/>
      <c r="AD515" s="323" t="s">
        <v>1306</v>
      </c>
      <c r="AE515" s="176"/>
      <c r="AF515" s="699"/>
      <c r="AG515" s="699"/>
      <c r="AH515" s="465"/>
      <c r="AI515" s="465"/>
      <c r="AJ515" s="465"/>
      <c r="AK515" s="465"/>
      <c r="AL515" s="465"/>
      <c r="AM515" s="465"/>
      <c r="AN515" s="465"/>
      <c r="AO515" s="465"/>
      <c r="AP515" s="465"/>
    </row>
    <row r="516" spans="1:42" ht="53.5" customHeight="1" x14ac:dyDescent="0.35">
      <c r="A516" s="276">
        <v>10</v>
      </c>
      <c r="B516" s="277" t="str">
        <f>IFERROR(VLOOKUP(A516,'Coverage Indicators-Section D'!$A$10:$Y$42,25,FALSE),"")</f>
        <v/>
      </c>
      <c r="C516" s="319" t="str">
        <f t="array" ref="C516">IFERROR(IF(INDEX('Disaggregation Records'!$E$155:$E$385,MATCH(RIGHT(Z516,255),RIGHT('Disaggregation Records'!$D$155:$D$385,255),0))=0,"",INDEX('Disaggregation Records'!$E$155:$E$385,MATCH(RIGHT(Z516,255),RIGHT('Disaggregation Records'!$D$155:$D$385,255),0))),"")</f>
        <v/>
      </c>
      <c r="D516" s="319" t="str">
        <f t="array" ref="D516">IFERROR(IF(INDEX('Disaggregation Records'!$F$155:$F$385,MATCH(RIGHT(Z516,255),RIGHT('Disaggregation Records'!$D$155:$D$385,255),0))=0,"",INDEX('Disaggregation Records'!$F$155:$F$385,MATCH(RIGHT(Z516,255),RIGHT('Disaggregation Records'!$D$155:$D$385,255),0))),"")</f>
        <v/>
      </c>
      <c r="E516" s="320"/>
      <c r="F516" s="280"/>
      <c r="G516" s="281"/>
      <c r="H516" s="282"/>
      <c r="I516" s="321"/>
      <c r="J516" s="321"/>
      <c r="K516" s="321"/>
      <c r="L516" s="321"/>
      <c r="M516" s="321"/>
      <c r="N516" s="321"/>
      <c r="O516" s="321"/>
      <c r="P516" s="321"/>
      <c r="Q516" s="321"/>
      <c r="R516" s="321"/>
      <c r="S516" s="321"/>
      <c r="T516" s="321"/>
      <c r="U516" s="282"/>
      <c r="V516" s="322"/>
      <c r="W516" s="323"/>
      <c r="X516" s="323" t="str">
        <f t="shared" si="24"/>
        <v/>
      </c>
      <c r="Y516" s="323">
        <f t="shared" si="25"/>
        <v>189</v>
      </c>
      <c r="Z516" s="323" t="str">
        <f t="shared" si="26"/>
        <v/>
      </c>
      <c r="AA516" s="323"/>
      <c r="AB516" s="323" t="s">
        <v>2555</v>
      </c>
      <c r="AC516" s="323"/>
      <c r="AD516" s="323" t="s">
        <v>1306</v>
      </c>
      <c r="AE516" s="176"/>
      <c r="AF516" s="699"/>
      <c r="AG516" s="699"/>
      <c r="AH516" s="465"/>
      <c r="AI516" s="465"/>
      <c r="AJ516" s="465"/>
      <c r="AK516" s="465"/>
      <c r="AL516" s="465"/>
      <c r="AM516" s="465"/>
      <c r="AN516" s="465"/>
      <c r="AO516" s="465"/>
      <c r="AP516" s="465"/>
    </row>
    <row r="517" spans="1:42" ht="53.5" customHeight="1" x14ac:dyDescent="0.35">
      <c r="A517" s="276">
        <v>10</v>
      </c>
      <c r="B517" s="277" t="str">
        <f>IFERROR(VLOOKUP(A517,'Coverage Indicators-Section D'!$A$10:$Y$42,25,FALSE),"")</f>
        <v/>
      </c>
      <c r="C517" s="319" t="str">
        <f t="array" ref="C517">IFERROR(IF(INDEX('Disaggregation Records'!$E$155:$E$385,MATCH(RIGHT(Z517,255),RIGHT('Disaggregation Records'!$D$155:$D$385,255),0))=0,"",INDEX('Disaggregation Records'!$E$155:$E$385,MATCH(RIGHT(Z517,255),RIGHT('Disaggregation Records'!$D$155:$D$385,255),0))),"")</f>
        <v/>
      </c>
      <c r="D517" s="319" t="str">
        <f t="array" ref="D517">IFERROR(IF(INDEX('Disaggregation Records'!$F$155:$F$385,MATCH(RIGHT(Z517,255),RIGHT('Disaggregation Records'!$D$155:$D$385,255),0))=0,"",INDEX('Disaggregation Records'!$F$155:$F$385,MATCH(RIGHT(Z517,255),RIGHT('Disaggregation Records'!$D$155:$D$385,255),0))),"")</f>
        <v/>
      </c>
      <c r="E517" s="320"/>
      <c r="F517" s="280"/>
      <c r="G517" s="281"/>
      <c r="H517" s="282"/>
      <c r="I517" s="321"/>
      <c r="J517" s="321"/>
      <c r="K517" s="321"/>
      <c r="L517" s="321"/>
      <c r="M517" s="321"/>
      <c r="N517" s="321"/>
      <c r="O517" s="321"/>
      <c r="P517" s="321"/>
      <c r="Q517" s="321"/>
      <c r="R517" s="321"/>
      <c r="S517" s="321"/>
      <c r="T517" s="321"/>
      <c r="U517" s="282"/>
      <c r="V517" s="322"/>
      <c r="W517" s="323"/>
      <c r="X517" s="323" t="str">
        <f t="shared" si="24"/>
        <v/>
      </c>
      <c r="Y517" s="323">
        <f t="shared" si="25"/>
        <v>190</v>
      </c>
      <c r="Z517" s="323" t="str">
        <f t="shared" si="26"/>
        <v/>
      </c>
      <c r="AA517" s="323"/>
      <c r="AB517" s="323" t="s">
        <v>2556</v>
      </c>
      <c r="AC517" s="323"/>
      <c r="AD517" s="323" t="s">
        <v>1306</v>
      </c>
      <c r="AE517" s="176"/>
      <c r="AF517" s="699"/>
      <c r="AG517" s="699"/>
      <c r="AH517" s="465"/>
      <c r="AI517" s="465"/>
      <c r="AJ517" s="465"/>
      <c r="AK517" s="465"/>
      <c r="AL517" s="465"/>
      <c r="AM517" s="465"/>
      <c r="AN517" s="465"/>
      <c r="AO517" s="465"/>
      <c r="AP517" s="465"/>
    </row>
    <row r="518" spans="1:42" ht="53.5" customHeight="1" x14ac:dyDescent="0.35">
      <c r="A518" s="276">
        <v>10</v>
      </c>
      <c r="B518" s="277" t="str">
        <f>IFERROR(VLOOKUP(A518,'Coverage Indicators-Section D'!$A$10:$Y$42,25,FALSE),"")</f>
        <v/>
      </c>
      <c r="C518" s="319" t="str">
        <f t="array" ref="C518">IFERROR(IF(INDEX('Disaggregation Records'!$E$155:$E$385,MATCH(RIGHT(Z518,255),RIGHT('Disaggregation Records'!$D$155:$D$385,255),0))=0,"",INDEX('Disaggregation Records'!$E$155:$E$385,MATCH(RIGHT(Z518,255),RIGHT('Disaggregation Records'!$D$155:$D$385,255),0))),"")</f>
        <v/>
      </c>
      <c r="D518" s="319" t="str">
        <f t="array" ref="D518">IFERROR(IF(INDEX('Disaggregation Records'!$F$155:$F$385,MATCH(RIGHT(Z518,255),RIGHT('Disaggregation Records'!$D$155:$D$385,255),0))=0,"",INDEX('Disaggregation Records'!$F$155:$F$385,MATCH(RIGHT(Z518,255),RIGHT('Disaggregation Records'!$D$155:$D$385,255),0))),"")</f>
        <v/>
      </c>
      <c r="E518" s="320"/>
      <c r="F518" s="280"/>
      <c r="G518" s="281"/>
      <c r="H518" s="282"/>
      <c r="I518" s="321"/>
      <c r="J518" s="321"/>
      <c r="K518" s="321"/>
      <c r="L518" s="321"/>
      <c r="M518" s="321"/>
      <c r="N518" s="321"/>
      <c r="O518" s="321"/>
      <c r="P518" s="321"/>
      <c r="Q518" s="321"/>
      <c r="R518" s="321"/>
      <c r="S518" s="321"/>
      <c r="T518" s="321"/>
      <c r="U518" s="282"/>
      <c r="V518" s="322"/>
      <c r="W518" s="323"/>
      <c r="X518" s="323" t="str">
        <f t="shared" si="24"/>
        <v/>
      </c>
      <c r="Y518" s="323">
        <f t="shared" si="25"/>
        <v>191</v>
      </c>
      <c r="Z518" s="323" t="str">
        <f t="shared" si="26"/>
        <v/>
      </c>
      <c r="AA518" s="323"/>
      <c r="AB518" s="323" t="s">
        <v>2557</v>
      </c>
      <c r="AC518" s="323"/>
      <c r="AD518" s="323" t="s">
        <v>1306</v>
      </c>
      <c r="AE518" s="176"/>
      <c r="AF518" s="699"/>
      <c r="AG518" s="699"/>
      <c r="AH518" s="465"/>
      <c r="AI518" s="465"/>
      <c r="AJ518" s="465"/>
      <c r="AK518" s="465"/>
      <c r="AL518" s="465"/>
      <c r="AM518" s="465"/>
      <c r="AN518" s="465"/>
      <c r="AO518" s="465"/>
      <c r="AP518" s="465"/>
    </row>
    <row r="519" spans="1:42" ht="53.5" customHeight="1" x14ac:dyDescent="0.35">
      <c r="A519" s="276">
        <v>10</v>
      </c>
      <c r="B519" s="277" t="str">
        <f>IFERROR(VLOOKUP(A519,'Coverage Indicators-Section D'!$A$10:$Y$42,25,FALSE),"")</f>
        <v/>
      </c>
      <c r="C519" s="319" t="str">
        <f t="array" ref="C519">IFERROR(IF(INDEX('Disaggregation Records'!$E$155:$E$385,MATCH(RIGHT(Z519,255),RIGHT('Disaggregation Records'!$D$155:$D$385,255),0))=0,"",INDEX('Disaggregation Records'!$E$155:$E$385,MATCH(RIGHT(Z519,255),RIGHT('Disaggregation Records'!$D$155:$D$385,255),0))),"")</f>
        <v/>
      </c>
      <c r="D519" s="319" t="str">
        <f t="array" ref="D519">IFERROR(IF(INDEX('Disaggregation Records'!$F$155:$F$385,MATCH(RIGHT(Z519,255),RIGHT('Disaggregation Records'!$D$155:$D$385,255),0))=0,"",INDEX('Disaggregation Records'!$F$155:$F$385,MATCH(RIGHT(Z519,255),RIGHT('Disaggregation Records'!$D$155:$D$385,255),0))),"")</f>
        <v/>
      </c>
      <c r="E519" s="320"/>
      <c r="F519" s="280"/>
      <c r="G519" s="281"/>
      <c r="H519" s="282"/>
      <c r="I519" s="321"/>
      <c r="J519" s="321"/>
      <c r="K519" s="321"/>
      <c r="L519" s="321"/>
      <c r="M519" s="321"/>
      <c r="N519" s="321"/>
      <c r="O519" s="321"/>
      <c r="P519" s="321"/>
      <c r="Q519" s="321"/>
      <c r="R519" s="321"/>
      <c r="S519" s="321"/>
      <c r="T519" s="321"/>
      <c r="U519" s="282"/>
      <c r="V519" s="322"/>
      <c r="W519" s="323"/>
      <c r="X519" s="323" t="str">
        <f t="shared" si="24"/>
        <v/>
      </c>
      <c r="Y519" s="323">
        <f t="shared" si="25"/>
        <v>192</v>
      </c>
      <c r="Z519" s="323" t="str">
        <f t="shared" si="26"/>
        <v/>
      </c>
      <c r="AA519" s="323"/>
      <c r="AB519" s="323" t="s">
        <v>2558</v>
      </c>
      <c r="AC519" s="323"/>
      <c r="AD519" s="323" t="s">
        <v>1306</v>
      </c>
      <c r="AE519" s="176"/>
      <c r="AF519" s="699"/>
      <c r="AG519" s="699"/>
      <c r="AH519" s="465"/>
      <c r="AI519" s="465"/>
      <c r="AJ519" s="465"/>
      <c r="AK519" s="465"/>
      <c r="AL519" s="465"/>
      <c r="AM519" s="465"/>
      <c r="AN519" s="465"/>
      <c r="AO519" s="465"/>
      <c r="AP519" s="465"/>
    </row>
    <row r="520" spans="1:42" ht="53.5" customHeight="1" x14ac:dyDescent="0.35">
      <c r="A520" s="276">
        <v>10</v>
      </c>
      <c r="B520" s="277" t="str">
        <f>IFERROR(VLOOKUP(A520,'Coverage Indicators-Section D'!$A$10:$Y$42,25,FALSE),"")</f>
        <v/>
      </c>
      <c r="C520" s="319" t="str">
        <f t="array" ref="C520">IFERROR(IF(INDEX('Disaggregation Records'!$E$155:$E$385,MATCH(RIGHT(Z520,255),RIGHT('Disaggregation Records'!$D$155:$D$385,255),0))=0,"",INDEX('Disaggregation Records'!$E$155:$E$385,MATCH(RIGHT(Z520,255),RIGHT('Disaggregation Records'!$D$155:$D$385,255),0))),"")</f>
        <v/>
      </c>
      <c r="D520" s="319" t="str">
        <f t="array" ref="D520">IFERROR(IF(INDEX('Disaggregation Records'!$F$155:$F$385,MATCH(RIGHT(Z520,255),RIGHT('Disaggregation Records'!$D$155:$D$385,255),0))=0,"",INDEX('Disaggregation Records'!$F$155:$F$385,MATCH(RIGHT(Z520,255),RIGHT('Disaggregation Records'!$D$155:$D$385,255),0))),"")</f>
        <v/>
      </c>
      <c r="E520" s="320"/>
      <c r="F520" s="280"/>
      <c r="G520" s="281"/>
      <c r="H520" s="282"/>
      <c r="I520" s="321"/>
      <c r="J520" s="321"/>
      <c r="K520" s="321"/>
      <c r="L520" s="321"/>
      <c r="M520" s="321"/>
      <c r="N520" s="321"/>
      <c r="O520" s="321"/>
      <c r="P520" s="321"/>
      <c r="Q520" s="321"/>
      <c r="R520" s="321"/>
      <c r="S520" s="321"/>
      <c r="T520" s="321"/>
      <c r="U520" s="282"/>
      <c r="V520" s="322"/>
      <c r="W520" s="323"/>
      <c r="X520" s="323" t="str">
        <f t="shared" ref="X520:X583" si="27">IF(B520&lt;&gt;"",B520&amp;C520&amp;D520,"")</f>
        <v/>
      </c>
      <c r="Y520" s="323">
        <f t="shared" ref="Y520:Y583" si="28">IF(B520=B519,Y519+1,0)</f>
        <v>193</v>
      </c>
      <c r="Z520" s="323" t="str">
        <f t="shared" ref="Z520:Z583" si="29">IF(B520&lt;&gt;"",B520&amp;"-"&amp;Y520,"")</f>
        <v/>
      </c>
      <c r="AA520" s="323"/>
      <c r="AB520" s="323" t="s">
        <v>2559</v>
      </c>
      <c r="AC520" s="323"/>
      <c r="AD520" s="323" t="s">
        <v>1306</v>
      </c>
      <c r="AE520" s="176"/>
      <c r="AF520" s="699"/>
      <c r="AG520" s="699"/>
      <c r="AH520" s="465"/>
      <c r="AI520" s="465"/>
      <c r="AJ520" s="465"/>
      <c r="AK520" s="465"/>
      <c r="AL520" s="465"/>
      <c r="AM520" s="465"/>
      <c r="AN520" s="465"/>
      <c r="AO520" s="465"/>
      <c r="AP520" s="465"/>
    </row>
    <row r="521" spans="1:42" ht="53.5" customHeight="1" x14ac:dyDescent="0.35">
      <c r="A521" s="276">
        <v>10</v>
      </c>
      <c r="B521" s="277" t="str">
        <f>IFERROR(VLOOKUP(A521,'Coverage Indicators-Section D'!$A$10:$Y$42,25,FALSE),"")</f>
        <v/>
      </c>
      <c r="C521" s="319" t="str">
        <f t="array" ref="C521">IFERROR(IF(INDEX('Disaggregation Records'!$E$155:$E$385,MATCH(RIGHT(Z521,255),RIGHT('Disaggregation Records'!$D$155:$D$385,255),0))=0,"",INDEX('Disaggregation Records'!$E$155:$E$385,MATCH(RIGHT(Z521,255),RIGHT('Disaggregation Records'!$D$155:$D$385,255),0))),"")</f>
        <v/>
      </c>
      <c r="D521" s="319" t="str">
        <f t="array" ref="D521">IFERROR(IF(INDEX('Disaggregation Records'!$F$155:$F$385,MATCH(RIGHT(Z521,255),RIGHT('Disaggregation Records'!$D$155:$D$385,255),0))=0,"",INDEX('Disaggregation Records'!$F$155:$F$385,MATCH(RIGHT(Z521,255),RIGHT('Disaggregation Records'!$D$155:$D$385,255),0))),"")</f>
        <v/>
      </c>
      <c r="E521" s="320"/>
      <c r="F521" s="280"/>
      <c r="G521" s="281"/>
      <c r="H521" s="282"/>
      <c r="I521" s="321"/>
      <c r="J521" s="321"/>
      <c r="K521" s="321"/>
      <c r="L521" s="321"/>
      <c r="M521" s="321"/>
      <c r="N521" s="321"/>
      <c r="O521" s="321"/>
      <c r="P521" s="321"/>
      <c r="Q521" s="321"/>
      <c r="R521" s="321"/>
      <c r="S521" s="321"/>
      <c r="T521" s="321"/>
      <c r="U521" s="282"/>
      <c r="V521" s="322"/>
      <c r="W521" s="323"/>
      <c r="X521" s="323" t="str">
        <f t="shared" si="27"/>
        <v/>
      </c>
      <c r="Y521" s="323">
        <f t="shared" si="28"/>
        <v>194</v>
      </c>
      <c r="Z521" s="323" t="str">
        <f t="shared" si="29"/>
        <v/>
      </c>
      <c r="AA521" s="323"/>
      <c r="AB521" s="323" t="s">
        <v>2560</v>
      </c>
      <c r="AC521" s="323"/>
      <c r="AD521" s="323" t="s">
        <v>1306</v>
      </c>
      <c r="AE521" s="176"/>
      <c r="AF521" s="699"/>
      <c r="AG521" s="699"/>
      <c r="AH521" s="465"/>
      <c r="AI521" s="465"/>
      <c r="AJ521" s="465"/>
      <c r="AK521" s="465"/>
      <c r="AL521" s="465"/>
      <c r="AM521" s="465"/>
      <c r="AN521" s="465"/>
      <c r="AO521" s="465"/>
      <c r="AP521" s="465"/>
    </row>
    <row r="522" spans="1:42" ht="53.5" customHeight="1" x14ac:dyDescent="0.35">
      <c r="A522" s="276">
        <v>10</v>
      </c>
      <c r="B522" s="277" t="str">
        <f>IFERROR(VLOOKUP(A522,'Coverage Indicators-Section D'!$A$10:$Y$42,25,FALSE),"")</f>
        <v/>
      </c>
      <c r="C522" s="319" t="str">
        <f t="array" ref="C522">IFERROR(IF(INDEX('Disaggregation Records'!$E$155:$E$385,MATCH(RIGHT(Z522,255),RIGHT('Disaggregation Records'!$D$155:$D$385,255),0))=0,"",INDEX('Disaggregation Records'!$E$155:$E$385,MATCH(RIGHT(Z522,255),RIGHT('Disaggregation Records'!$D$155:$D$385,255),0))),"")</f>
        <v/>
      </c>
      <c r="D522" s="319" t="str">
        <f t="array" ref="D522">IFERROR(IF(INDEX('Disaggregation Records'!$F$155:$F$385,MATCH(RIGHT(Z522,255),RIGHT('Disaggregation Records'!$D$155:$D$385,255),0))=0,"",INDEX('Disaggregation Records'!$F$155:$F$385,MATCH(RIGHT(Z522,255),RIGHT('Disaggregation Records'!$D$155:$D$385,255),0))),"")</f>
        <v/>
      </c>
      <c r="E522" s="320"/>
      <c r="F522" s="280"/>
      <c r="G522" s="281"/>
      <c r="H522" s="282"/>
      <c r="I522" s="321"/>
      <c r="J522" s="321"/>
      <c r="K522" s="321"/>
      <c r="L522" s="321"/>
      <c r="M522" s="321"/>
      <c r="N522" s="321"/>
      <c r="O522" s="321"/>
      <c r="P522" s="321"/>
      <c r="Q522" s="321"/>
      <c r="R522" s="321"/>
      <c r="S522" s="321"/>
      <c r="T522" s="321"/>
      <c r="U522" s="282"/>
      <c r="V522" s="322"/>
      <c r="W522" s="323"/>
      <c r="X522" s="323" t="str">
        <f t="shared" si="27"/>
        <v/>
      </c>
      <c r="Y522" s="323">
        <f t="shared" si="28"/>
        <v>195</v>
      </c>
      <c r="Z522" s="323" t="str">
        <f t="shared" si="29"/>
        <v/>
      </c>
      <c r="AA522" s="323"/>
      <c r="AB522" s="323" t="s">
        <v>2561</v>
      </c>
      <c r="AC522" s="323"/>
      <c r="AD522" s="323" t="s">
        <v>1306</v>
      </c>
      <c r="AE522" s="176"/>
      <c r="AF522" s="699"/>
      <c r="AG522" s="699"/>
      <c r="AH522" s="465"/>
      <c r="AI522" s="465"/>
      <c r="AJ522" s="465"/>
      <c r="AK522" s="465"/>
      <c r="AL522" s="465"/>
      <c r="AM522" s="465"/>
      <c r="AN522" s="465"/>
      <c r="AO522" s="465"/>
      <c r="AP522" s="465"/>
    </row>
    <row r="523" spans="1:42" ht="53.5" customHeight="1" x14ac:dyDescent="0.35">
      <c r="A523" s="276">
        <v>10</v>
      </c>
      <c r="B523" s="277" t="str">
        <f>IFERROR(VLOOKUP(A523,'Coverage Indicators-Section D'!$A$10:$Y$42,25,FALSE),"")</f>
        <v/>
      </c>
      <c r="C523" s="319" t="str">
        <f t="array" ref="C523">IFERROR(IF(INDEX('Disaggregation Records'!$E$155:$E$385,MATCH(RIGHT(Z523,255),RIGHT('Disaggregation Records'!$D$155:$D$385,255),0))=0,"",INDEX('Disaggregation Records'!$E$155:$E$385,MATCH(RIGHT(Z523,255),RIGHT('Disaggregation Records'!$D$155:$D$385,255),0))),"")</f>
        <v/>
      </c>
      <c r="D523" s="319" t="str">
        <f t="array" ref="D523">IFERROR(IF(INDEX('Disaggregation Records'!$F$155:$F$385,MATCH(RIGHT(Z523,255),RIGHT('Disaggregation Records'!$D$155:$D$385,255),0))=0,"",INDEX('Disaggregation Records'!$F$155:$F$385,MATCH(RIGHT(Z523,255),RIGHT('Disaggregation Records'!$D$155:$D$385,255),0))),"")</f>
        <v/>
      </c>
      <c r="E523" s="320"/>
      <c r="F523" s="280"/>
      <c r="G523" s="281"/>
      <c r="H523" s="282"/>
      <c r="I523" s="321"/>
      <c r="J523" s="321"/>
      <c r="K523" s="321"/>
      <c r="L523" s="321"/>
      <c r="M523" s="321"/>
      <c r="N523" s="321"/>
      <c r="O523" s="321"/>
      <c r="P523" s="321"/>
      <c r="Q523" s="321"/>
      <c r="R523" s="321"/>
      <c r="S523" s="321"/>
      <c r="T523" s="321"/>
      <c r="U523" s="282"/>
      <c r="V523" s="322"/>
      <c r="W523" s="323"/>
      <c r="X523" s="323" t="str">
        <f t="shared" si="27"/>
        <v/>
      </c>
      <c r="Y523" s="323">
        <f t="shared" si="28"/>
        <v>196</v>
      </c>
      <c r="Z523" s="323" t="str">
        <f t="shared" si="29"/>
        <v/>
      </c>
      <c r="AA523" s="323"/>
      <c r="AB523" s="323" t="s">
        <v>2562</v>
      </c>
      <c r="AC523" s="323"/>
      <c r="AD523" s="323" t="s">
        <v>1306</v>
      </c>
      <c r="AE523" s="176"/>
      <c r="AF523" s="699"/>
      <c r="AG523" s="699"/>
      <c r="AH523" s="465"/>
      <c r="AI523" s="465"/>
      <c r="AJ523" s="465"/>
      <c r="AK523" s="465"/>
      <c r="AL523" s="465"/>
      <c r="AM523" s="465"/>
      <c r="AN523" s="465"/>
      <c r="AO523" s="465"/>
      <c r="AP523" s="465"/>
    </row>
    <row r="524" spans="1:42" ht="53.5" customHeight="1" x14ac:dyDescent="0.35">
      <c r="A524" s="276">
        <v>10</v>
      </c>
      <c r="B524" s="277" t="str">
        <f>IFERROR(VLOOKUP(A524,'Coverage Indicators-Section D'!$A$10:$Y$42,25,FALSE),"")</f>
        <v/>
      </c>
      <c r="C524" s="319" t="str">
        <f t="array" ref="C524">IFERROR(IF(INDEX('Disaggregation Records'!$E$155:$E$385,MATCH(RIGHT(Z524,255),RIGHT('Disaggregation Records'!$D$155:$D$385,255),0))=0,"",INDEX('Disaggregation Records'!$E$155:$E$385,MATCH(RIGHT(Z524,255),RIGHT('Disaggregation Records'!$D$155:$D$385,255),0))),"")</f>
        <v/>
      </c>
      <c r="D524" s="319" t="str">
        <f t="array" ref="D524">IFERROR(IF(INDEX('Disaggregation Records'!$F$155:$F$385,MATCH(RIGHT(Z524,255),RIGHT('Disaggregation Records'!$D$155:$D$385,255),0))=0,"",INDEX('Disaggregation Records'!$F$155:$F$385,MATCH(RIGHT(Z524,255),RIGHT('Disaggregation Records'!$D$155:$D$385,255),0))),"")</f>
        <v/>
      </c>
      <c r="E524" s="320"/>
      <c r="F524" s="280"/>
      <c r="G524" s="281"/>
      <c r="H524" s="282"/>
      <c r="I524" s="321"/>
      <c r="J524" s="321"/>
      <c r="K524" s="321"/>
      <c r="L524" s="321"/>
      <c r="M524" s="321"/>
      <c r="N524" s="321"/>
      <c r="O524" s="321"/>
      <c r="P524" s="321"/>
      <c r="Q524" s="321"/>
      <c r="R524" s="321"/>
      <c r="S524" s="321"/>
      <c r="T524" s="321"/>
      <c r="U524" s="282"/>
      <c r="V524" s="322"/>
      <c r="W524" s="323"/>
      <c r="X524" s="323" t="str">
        <f t="shared" si="27"/>
        <v/>
      </c>
      <c r="Y524" s="323">
        <f t="shared" si="28"/>
        <v>197</v>
      </c>
      <c r="Z524" s="323" t="str">
        <f t="shared" si="29"/>
        <v/>
      </c>
      <c r="AA524" s="323"/>
      <c r="AB524" s="323" t="s">
        <v>2563</v>
      </c>
      <c r="AC524" s="323"/>
      <c r="AD524" s="323" t="s">
        <v>1306</v>
      </c>
      <c r="AE524" s="176"/>
      <c r="AF524" s="699"/>
      <c r="AG524" s="699"/>
      <c r="AH524" s="465"/>
      <c r="AI524" s="465"/>
      <c r="AJ524" s="465"/>
      <c r="AK524" s="465"/>
      <c r="AL524" s="465"/>
      <c r="AM524" s="465"/>
      <c r="AN524" s="465"/>
      <c r="AO524" s="465"/>
      <c r="AP524" s="465"/>
    </row>
    <row r="525" spans="1:42" ht="53.5" customHeight="1" x14ac:dyDescent="0.35">
      <c r="A525" s="276">
        <v>10</v>
      </c>
      <c r="B525" s="277" t="str">
        <f>IFERROR(VLOOKUP(A525,'Coverage Indicators-Section D'!$A$10:$Y$42,25,FALSE),"")</f>
        <v/>
      </c>
      <c r="C525" s="319" t="str">
        <f t="array" ref="C525">IFERROR(IF(INDEX('Disaggregation Records'!$E$155:$E$385,MATCH(RIGHT(Z525,255),RIGHT('Disaggregation Records'!$D$155:$D$385,255),0))=0,"",INDEX('Disaggregation Records'!$E$155:$E$385,MATCH(RIGHT(Z525,255),RIGHT('Disaggregation Records'!$D$155:$D$385,255),0))),"")</f>
        <v/>
      </c>
      <c r="D525" s="319" t="str">
        <f t="array" ref="D525">IFERROR(IF(INDEX('Disaggregation Records'!$F$155:$F$385,MATCH(RIGHT(Z525,255),RIGHT('Disaggregation Records'!$D$155:$D$385,255),0))=0,"",INDEX('Disaggregation Records'!$F$155:$F$385,MATCH(RIGHT(Z525,255),RIGHT('Disaggregation Records'!$D$155:$D$385,255),0))),"")</f>
        <v/>
      </c>
      <c r="E525" s="320"/>
      <c r="F525" s="280"/>
      <c r="G525" s="281"/>
      <c r="H525" s="282"/>
      <c r="I525" s="321"/>
      <c r="J525" s="321"/>
      <c r="K525" s="321"/>
      <c r="L525" s="321"/>
      <c r="M525" s="321"/>
      <c r="N525" s="321"/>
      <c r="O525" s="321"/>
      <c r="P525" s="321"/>
      <c r="Q525" s="321"/>
      <c r="R525" s="321"/>
      <c r="S525" s="321"/>
      <c r="T525" s="321"/>
      <c r="U525" s="282"/>
      <c r="V525" s="322"/>
      <c r="W525" s="323"/>
      <c r="X525" s="323" t="str">
        <f t="shared" si="27"/>
        <v/>
      </c>
      <c r="Y525" s="323">
        <f t="shared" si="28"/>
        <v>198</v>
      </c>
      <c r="Z525" s="323" t="str">
        <f t="shared" si="29"/>
        <v/>
      </c>
      <c r="AA525" s="323"/>
      <c r="AB525" s="323" t="s">
        <v>2564</v>
      </c>
      <c r="AC525" s="323"/>
      <c r="AD525" s="323" t="s">
        <v>1306</v>
      </c>
      <c r="AE525" s="176"/>
      <c r="AF525" s="699"/>
      <c r="AG525" s="699"/>
      <c r="AH525" s="465"/>
      <c r="AI525" s="465"/>
      <c r="AJ525" s="465"/>
      <c r="AK525" s="465"/>
      <c r="AL525" s="465"/>
      <c r="AM525" s="465"/>
      <c r="AN525" s="465"/>
      <c r="AO525" s="465"/>
      <c r="AP525" s="465"/>
    </row>
    <row r="526" spans="1:42" ht="53.5" customHeight="1" x14ac:dyDescent="0.35">
      <c r="A526" s="276">
        <v>10</v>
      </c>
      <c r="B526" s="277" t="str">
        <f>IFERROR(VLOOKUP(A526,'Coverage Indicators-Section D'!$A$10:$Y$42,25,FALSE),"")</f>
        <v/>
      </c>
      <c r="C526" s="319" t="str">
        <f t="array" ref="C526">IFERROR(IF(INDEX('Disaggregation Records'!$E$155:$E$385,MATCH(RIGHT(Z526,255),RIGHT('Disaggregation Records'!$D$155:$D$385,255),0))=0,"",INDEX('Disaggregation Records'!$E$155:$E$385,MATCH(RIGHT(Z526,255),RIGHT('Disaggregation Records'!$D$155:$D$385,255),0))),"")</f>
        <v/>
      </c>
      <c r="D526" s="319" t="str">
        <f t="array" ref="D526">IFERROR(IF(INDEX('Disaggregation Records'!$F$155:$F$385,MATCH(RIGHT(Z526,255),RIGHT('Disaggregation Records'!$D$155:$D$385,255),0))=0,"",INDEX('Disaggregation Records'!$F$155:$F$385,MATCH(RIGHT(Z526,255),RIGHT('Disaggregation Records'!$D$155:$D$385,255),0))),"")</f>
        <v/>
      </c>
      <c r="E526" s="320"/>
      <c r="F526" s="280"/>
      <c r="G526" s="281"/>
      <c r="H526" s="282"/>
      <c r="I526" s="321"/>
      <c r="J526" s="321"/>
      <c r="K526" s="321"/>
      <c r="L526" s="321"/>
      <c r="M526" s="321"/>
      <c r="N526" s="321"/>
      <c r="O526" s="321"/>
      <c r="P526" s="321"/>
      <c r="Q526" s="321"/>
      <c r="R526" s="321"/>
      <c r="S526" s="321"/>
      <c r="T526" s="321"/>
      <c r="U526" s="282"/>
      <c r="V526" s="322"/>
      <c r="W526" s="323"/>
      <c r="X526" s="323" t="str">
        <f t="shared" si="27"/>
        <v/>
      </c>
      <c r="Y526" s="323">
        <f t="shared" si="28"/>
        <v>199</v>
      </c>
      <c r="Z526" s="323" t="str">
        <f t="shared" si="29"/>
        <v/>
      </c>
      <c r="AA526" s="323"/>
      <c r="AB526" s="323" t="s">
        <v>2565</v>
      </c>
      <c r="AC526" s="323"/>
      <c r="AD526" s="323" t="s">
        <v>1306</v>
      </c>
      <c r="AE526" s="176"/>
      <c r="AF526" s="699"/>
      <c r="AG526" s="699"/>
      <c r="AH526" s="465"/>
      <c r="AI526" s="465"/>
      <c r="AJ526" s="465"/>
      <c r="AK526" s="465"/>
      <c r="AL526" s="465"/>
      <c r="AM526" s="465"/>
      <c r="AN526" s="465"/>
      <c r="AO526" s="465"/>
      <c r="AP526" s="465"/>
    </row>
    <row r="527" spans="1:42" ht="53.5" customHeight="1" x14ac:dyDescent="0.35">
      <c r="A527" s="276">
        <v>10</v>
      </c>
      <c r="B527" s="277" t="str">
        <f>IFERROR(VLOOKUP(A527,'Coverage Indicators-Section D'!$A$10:$Y$42,25,FALSE),"")</f>
        <v/>
      </c>
      <c r="C527" s="319" t="str">
        <f t="array" ref="C527">IFERROR(IF(INDEX('Disaggregation Records'!$E$155:$E$385,MATCH(RIGHT(Z527,255),RIGHT('Disaggregation Records'!$D$155:$D$385,255),0))=0,"",INDEX('Disaggregation Records'!$E$155:$E$385,MATCH(RIGHT(Z527,255),RIGHT('Disaggregation Records'!$D$155:$D$385,255),0))),"")</f>
        <v/>
      </c>
      <c r="D527" s="319" t="str">
        <f t="array" ref="D527">IFERROR(IF(INDEX('Disaggregation Records'!$F$155:$F$385,MATCH(RIGHT(Z527,255),RIGHT('Disaggregation Records'!$D$155:$D$385,255),0))=0,"",INDEX('Disaggregation Records'!$F$155:$F$385,MATCH(RIGHT(Z527,255),RIGHT('Disaggregation Records'!$D$155:$D$385,255),0))),"")</f>
        <v/>
      </c>
      <c r="E527" s="320"/>
      <c r="F527" s="280"/>
      <c r="G527" s="281"/>
      <c r="H527" s="282"/>
      <c r="I527" s="321"/>
      <c r="J527" s="321"/>
      <c r="K527" s="321"/>
      <c r="L527" s="321"/>
      <c r="M527" s="321"/>
      <c r="N527" s="321"/>
      <c r="O527" s="321"/>
      <c r="P527" s="321"/>
      <c r="Q527" s="321"/>
      <c r="R527" s="321"/>
      <c r="S527" s="321"/>
      <c r="T527" s="321"/>
      <c r="U527" s="282"/>
      <c r="V527" s="322"/>
      <c r="W527" s="323"/>
      <c r="X527" s="323" t="str">
        <f t="shared" si="27"/>
        <v/>
      </c>
      <c r="Y527" s="323">
        <f t="shared" si="28"/>
        <v>200</v>
      </c>
      <c r="Z527" s="323" t="str">
        <f t="shared" si="29"/>
        <v/>
      </c>
      <c r="AA527" s="323"/>
      <c r="AB527" s="323" t="s">
        <v>2566</v>
      </c>
      <c r="AC527" s="323"/>
      <c r="AD527" s="323" t="s">
        <v>1306</v>
      </c>
      <c r="AE527" s="176"/>
      <c r="AF527" s="699"/>
      <c r="AG527" s="699"/>
      <c r="AH527" s="465"/>
      <c r="AI527" s="465"/>
      <c r="AJ527" s="465"/>
      <c r="AK527" s="465"/>
      <c r="AL527" s="465"/>
      <c r="AM527" s="465"/>
      <c r="AN527" s="465"/>
      <c r="AO527" s="465"/>
      <c r="AP527" s="465"/>
    </row>
    <row r="528" spans="1:42" ht="53.5" customHeight="1" x14ac:dyDescent="0.35">
      <c r="A528" s="276">
        <v>11</v>
      </c>
      <c r="B528" s="277" t="str">
        <f>IFERROR(VLOOKUP(A528,'Coverage Indicators-Section D'!$A$10:$Y$42,25,FALSE),"")</f>
        <v/>
      </c>
      <c r="C528" s="319" t="str">
        <f t="array" ref="C528">IFERROR(IF(INDEX('Disaggregation Records'!$E$155:$E$385,MATCH(RIGHT(Z528,255),RIGHT('Disaggregation Records'!$D$155:$D$385,255),0))=0,"",INDEX('Disaggregation Records'!$E$155:$E$385,MATCH(RIGHT(Z528,255),RIGHT('Disaggregation Records'!$D$155:$D$385,255),0))),"")</f>
        <v/>
      </c>
      <c r="D528" s="319" t="str">
        <f t="array" ref="D528">IFERROR(IF(INDEX('Disaggregation Records'!$F$155:$F$385,MATCH(RIGHT(Z528,255),RIGHT('Disaggregation Records'!$D$155:$D$385,255),0))=0,"",INDEX('Disaggregation Records'!$F$155:$F$385,MATCH(RIGHT(Z528,255),RIGHT('Disaggregation Records'!$D$155:$D$385,255),0))),"")</f>
        <v/>
      </c>
      <c r="E528" s="320"/>
      <c r="F528" s="280"/>
      <c r="G528" s="281"/>
      <c r="H528" s="282"/>
      <c r="I528" s="321"/>
      <c r="J528" s="321"/>
      <c r="K528" s="321"/>
      <c r="L528" s="321"/>
      <c r="M528" s="321"/>
      <c r="N528" s="321"/>
      <c r="O528" s="321"/>
      <c r="P528" s="321"/>
      <c r="Q528" s="321"/>
      <c r="R528" s="321"/>
      <c r="S528" s="321"/>
      <c r="T528" s="321"/>
      <c r="U528" s="282"/>
      <c r="V528" s="322"/>
      <c r="W528" s="323"/>
      <c r="X528" s="323" t="str">
        <f t="shared" si="27"/>
        <v/>
      </c>
      <c r="Y528" s="323">
        <f t="shared" si="28"/>
        <v>201</v>
      </c>
      <c r="Z528" s="323" t="str">
        <f t="shared" si="29"/>
        <v/>
      </c>
      <c r="AA528" s="323"/>
      <c r="AB528" s="323" t="s">
        <v>2567</v>
      </c>
      <c r="AC528" s="323"/>
      <c r="AD528" s="323" t="s">
        <v>1307</v>
      </c>
      <c r="AE528" s="176"/>
      <c r="AF528" s="699"/>
      <c r="AG528" s="699"/>
      <c r="AH528" s="465"/>
      <c r="AI528" s="465"/>
      <c r="AJ528" s="465"/>
      <c r="AK528" s="465"/>
      <c r="AL528" s="465"/>
      <c r="AM528" s="465"/>
      <c r="AN528" s="465"/>
      <c r="AO528" s="465"/>
      <c r="AP528" s="465"/>
    </row>
    <row r="529" spans="1:42" ht="53.5" customHeight="1" x14ac:dyDescent="0.35">
      <c r="A529" s="276">
        <v>11</v>
      </c>
      <c r="B529" s="277" t="str">
        <f>IFERROR(VLOOKUP(A529,'Coverage Indicators-Section D'!$A$10:$Y$42,25,FALSE),"")</f>
        <v/>
      </c>
      <c r="C529" s="319" t="str">
        <f t="array" ref="C529">IFERROR(IF(INDEX('Disaggregation Records'!$E$155:$E$385,MATCH(RIGHT(Z529,255),RIGHT('Disaggregation Records'!$D$155:$D$385,255),0))=0,"",INDEX('Disaggregation Records'!$E$155:$E$385,MATCH(RIGHT(Z529,255),RIGHT('Disaggregation Records'!$D$155:$D$385,255),0))),"")</f>
        <v/>
      </c>
      <c r="D529" s="319" t="str">
        <f t="array" ref="D529">IFERROR(IF(INDEX('Disaggregation Records'!$F$155:$F$385,MATCH(RIGHT(Z529,255),RIGHT('Disaggregation Records'!$D$155:$D$385,255),0))=0,"",INDEX('Disaggregation Records'!$F$155:$F$385,MATCH(RIGHT(Z529,255),RIGHT('Disaggregation Records'!$D$155:$D$385,255),0))),"")</f>
        <v/>
      </c>
      <c r="E529" s="320"/>
      <c r="F529" s="280"/>
      <c r="G529" s="281"/>
      <c r="H529" s="282"/>
      <c r="I529" s="321"/>
      <c r="J529" s="321"/>
      <c r="K529" s="321"/>
      <c r="L529" s="321"/>
      <c r="M529" s="321"/>
      <c r="N529" s="321"/>
      <c r="O529" s="321"/>
      <c r="P529" s="321"/>
      <c r="Q529" s="321"/>
      <c r="R529" s="321"/>
      <c r="S529" s="321"/>
      <c r="T529" s="321"/>
      <c r="U529" s="282"/>
      <c r="V529" s="322"/>
      <c r="W529" s="323"/>
      <c r="X529" s="323" t="str">
        <f t="shared" si="27"/>
        <v/>
      </c>
      <c r="Y529" s="323">
        <f t="shared" si="28"/>
        <v>202</v>
      </c>
      <c r="Z529" s="323" t="str">
        <f t="shared" si="29"/>
        <v/>
      </c>
      <c r="AA529" s="323"/>
      <c r="AB529" s="323" t="s">
        <v>2568</v>
      </c>
      <c r="AC529" s="323"/>
      <c r="AD529" s="323" t="s">
        <v>1307</v>
      </c>
      <c r="AE529" s="176"/>
      <c r="AF529" s="699"/>
      <c r="AG529" s="699"/>
      <c r="AH529" s="465"/>
      <c r="AI529" s="465"/>
      <c r="AJ529" s="465"/>
      <c r="AK529" s="465"/>
      <c r="AL529" s="465"/>
      <c r="AM529" s="465"/>
      <c r="AN529" s="465"/>
      <c r="AO529" s="465"/>
      <c r="AP529" s="465"/>
    </row>
    <row r="530" spans="1:42" ht="53.5" customHeight="1" x14ac:dyDescent="0.35">
      <c r="A530" s="276">
        <v>11</v>
      </c>
      <c r="B530" s="277" t="str">
        <f>IFERROR(VLOOKUP(A530,'Coverage Indicators-Section D'!$A$10:$Y$42,25,FALSE),"")</f>
        <v/>
      </c>
      <c r="C530" s="319" t="str">
        <f t="array" ref="C530">IFERROR(IF(INDEX('Disaggregation Records'!$E$155:$E$385,MATCH(RIGHT(Z530,255),RIGHT('Disaggregation Records'!$D$155:$D$385,255),0))=0,"",INDEX('Disaggregation Records'!$E$155:$E$385,MATCH(RIGHT(Z530,255),RIGHT('Disaggregation Records'!$D$155:$D$385,255),0))),"")</f>
        <v/>
      </c>
      <c r="D530" s="319" t="str">
        <f t="array" ref="D530">IFERROR(IF(INDEX('Disaggregation Records'!$F$155:$F$385,MATCH(RIGHT(Z530,255),RIGHT('Disaggregation Records'!$D$155:$D$385,255),0))=0,"",INDEX('Disaggregation Records'!$F$155:$F$385,MATCH(RIGHT(Z530,255),RIGHT('Disaggregation Records'!$D$155:$D$385,255),0))),"")</f>
        <v/>
      </c>
      <c r="E530" s="320"/>
      <c r="F530" s="280"/>
      <c r="G530" s="281"/>
      <c r="H530" s="282"/>
      <c r="I530" s="321"/>
      <c r="J530" s="321"/>
      <c r="K530" s="321"/>
      <c r="L530" s="321"/>
      <c r="M530" s="321"/>
      <c r="N530" s="321"/>
      <c r="O530" s="321"/>
      <c r="P530" s="321"/>
      <c r="Q530" s="321"/>
      <c r="R530" s="321"/>
      <c r="S530" s="321"/>
      <c r="T530" s="321"/>
      <c r="U530" s="282"/>
      <c r="V530" s="322"/>
      <c r="W530" s="323"/>
      <c r="X530" s="323" t="str">
        <f t="shared" si="27"/>
        <v/>
      </c>
      <c r="Y530" s="323">
        <f t="shared" si="28"/>
        <v>203</v>
      </c>
      <c r="Z530" s="323" t="str">
        <f t="shared" si="29"/>
        <v/>
      </c>
      <c r="AA530" s="323"/>
      <c r="AB530" s="323" t="s">
        <v>2569</v>
      </c>
      <c r="AC530" s="323"/>
      <c r="AD530" s="323" t="s">
        <v>1307</v>
      </c>
      <c r="AE530" s="176"/>
      <c r="AF530" s="699"/>
      <c r="AG530" s="699"/>
      <c r="AH530" s="465"/>
      <c r="AI530" s="465"/>
      <c r="AJ530" s="465"/>
      <c r="AK530" s="465"/>
      <c r="AL530" s="465"/>
      <c r="AM530" s="465"/>
      <c r="AN530" s="465"/>
      <c r="AO530" s="465"/>
      <c r="AP530" s="465"/>
    </row>
    <row r="531" spans="1:42" ht="53.5" customHeight="1" x14ac:dyDescent="0.35">
      <c r="A531" s="276">
        <v>11</v>
      </c>
      <c r="B531" s="277" t="str">
        <f>IFERROR(VLOOKUP(A531,'Coverage Indicators-Section D'!$A$10:$Y$42,25,FALSE),"")</f>
        <v/>
      </c>
      <c r="C531" s="319" t="str">
        <f t="array" ref="C531">IFERROR(IF(INDEX('Disaggregation Records'!$E$155:$E$385,MATCH(RIGHT(Z531,255),RIGHT('Disaggregation Records'!$D$155:$D$385,255),0))=0,"",INDEX('Disaggregation Records'!$E$155:$E$385,MATCH(RIGHT(Z531,255),RIGHT('Disaggregation Records'!$D$155:$D$385,255),0))),"")</f>
        <v/>
      </c>
      <c r="D531" s="319" t="str">
        <f t="array" ref="D531">IFERROR(IF(INDEX('Disaggregation Records'!$F$155:$F$385,MATCH(RIGHT(Z531,255),RIGHT('Disaggregation Records'!$D$155:$D$385,255),0))=0,"",INDEX('Disaggregation Records'!$F$155:$F$385,MATCH(RIGHT(Z531,255),RIGHT('Disaggregation Records'!$D$155:$D$385,255),0))),"")</f>
        <v/>
      </c>
      <c r="E531" s="320"/>
      <c r="F531" s="280"/>
      <c r="G531" s="281"/>
      <c r="H531" s="282"/>
      <c r="I531" s="321"/>
      <c r="J531" s="321"/>
      <c r="K531" s="321"/>
      <c r="L531" s="321"/>
      <c r="M531" s="321"/>
      <c r="N531" s="321"/>
      <c r="O531" s="321"/>
      <c r="P531" s="321"/>
      <c r="Q531" s="321"/>
      <c r="R531" s="321"/>
      <c r="S531" s="321"/>
      <c r="T531" s="321"/>
      <c r="U531" s="282"/>
      <c r="V531" s="322"/>
      <c r="W531" s="323"/>
      <c r="X531" s="323" t="str">
        <f t="shared" si="27"/>
        <v/>
      </c>
      <c r="Y531" s="323">
        <f t="shared" si="28"/>
        <v>204</v>
      </c>
      <c r="Z531" s="323" t="str">
        <f t="shared" si="29"/>
        <v/>
      </c>
      <c r="AA531" s="323"/>
      <c r="AB531" s="323" t="s">
        <v>2570</v>
      </c>
      <c r="AC531" s="323"/>
      <c r="AD531" s="323" t="s">
        <v>1307</v>
      </c>
      <c r="AE531" s="176"/>
      <c r="AF531" s="699"/>
      <c r="AG531" s="699"/>
      <c r="AH531" s="465"/>
      <c r="AI531" s="465"/>
      <c r="AJ531" s="465"/>
      <c r="AK531" s="465"/>
      <c r="AL531" s="465"/>
      <c r="AM531" s="465"/>
      <c r="AN531" s="465"/>
      <c r="AO531" s="465"/>
      <c r="AP531" s="465"/>
    </row>
    <row r="532" spans="1:42" ht="53.5" customHeight="1" x14ac:dyDescent="0.35">
      <c r="A532" s="276">
        <v>11</v>
      </c>
      <c r="B532" s="277" t="str">
        <f>IFERROR(VLOOKUP(A532,'Coverage Indicators-Section D'!$A$10:$Y$42,25,FALSE),"")</f>
        <v/>
      </c>
      <c r="C532" s="319" t="str">
        <f t="array" ref="C532">IFERROR(IF(INDEX('Disaggregation Records'!$E$155:$E$385,MATCH(RIGHT(Z532,255),RIGHT('Disaggregation Records'!$D$155:$D$385,255),0))=0,"",INDEX('Disaggregation Records'!$E$155:$E$385,MATCH(RIGHT(Z532,255),RIGHT('Disaggregation Records'!$D$155:$D$385,255),0))),"")</f>
        <v/>
      </c>
      <c r="D532" s="319" t="str">
        <f t="array" ref="D532">IFERROR(IF(INDEX('Disaggregation Records'!$F$155:$F$385,MATCH(RIGHT(Z532,255),RIGHT('Disaggregation Records'!$D$155:$D$385,255),0))=0,"",INDEX('Disaggregation Records'!$F$155:$F$385,MATCH(RIGHT(Z532,255),RIGHT('Disaggregation Records'!$D$155:$D$385,255),0))),"")</f>
        <v/>
      </c>
      <c r="E532" s="320"/>
      <c r="F532" s="280"/>
      <c r="G532" s="281"/>
      <c r="H532" s="282"/>
      <c r="I532" s="321"/>
      <c r="J532" s="321"/>
      <c r="K532" s="321"/>
      <c r="L532" s="321"/>
      <c r="M532" s="321"/>
      <c r="N532" s="321"/>
      <c r="O532" s="321"/>
      <c r="P532" s="321"/>
      <c r="Q532" s="321"/>
      <c r="R532" s="321"/>
      <c r="S532" s="321"/>
      <c r="T532" s="321"/>
      <c r="U532" s="282"/>
      <c r="V532" s="322"/>
      <c r="W532" s="323"/>
      <c r="X532" s="323" t="str">
        <f t="shared" si="27"/>
        <v/>
      </c>
      <c r="Y532" s="323">
        <f t="shared" si="28"/>
        <v>205</v>
      </c>
      <c r="Z532" s="323" t="str">
        <f t="shared" si="29"/>
        <v/>
      </c>
      <c r="AA532" s="323"/>
      <c r="AB532" s="323" t="s">
        <v>2571</v>
      </c>
      <c r="AC532" s="323"/>
      <c r="AD532" s="323" t="s">
        <v>1307</v>
      </c>
      <c r="AE532" s="176"/>
      <c r="AF532" s="699"/>
      <c r="AG532" s="699"/>
      <c r="AH532" s="465"/>
      <c r="AI532" s="465"/>
      <c r="AJ532" s="465"/>
      <c r="AK532" s="465"/>
      <c r="AL532" s="465"/>
      <c r="AM532" s="465"/>
      <c r="AN532" s="465"/>
      <c r="AO532" s="465"/>
      <c r="AP532" s="465"/>
    </row>
    <row r="533" spans="1:42" ht="53.5" customHeight="1" x14ac:dyDescent="0.35">
      <c r="A533" s="276">
        <v>11</v>
      </c>
      <c r="B533" s="277" t="str">
        <f>IFERROR(VLOOKUP(A533,'Coverage Indicators-Section D'!$A$10:$Y$42,25,FALSE),"")</f>
        <v/>
      </c>
      <c r="C533" s="319" t="str">
        <f t="array" ref="C533">IFERROR(IF(INDEX('Disaggregation Records'!$E$155:$E$385,MATCH(RIGHT(Z533,255),RIGHT('Disaggregation Records'!$D$155:$D$385,255),0))=0,"",INDEX('Disaggregation Records'!$E$155:$E$385,MATCH(RIGHT(Z533,255),RIGHT('Disaggregation Records'!$D$155:$D$385,255),0))),"")</f>
        <v/>
      </c>
      <c r="D533" s="319" t="str">
        <f t="array" ref="D533">IFERROR(IF(INDEX('Disaggregation Records'!$F$155:$F$385,MATCH(RIGHT(Z533,255),RIGHT('Disaggregation Records'!$D$155:$D$385,255),0))=0,"",INDEX('Disaggregation Records'!$F$155:$F$385,MATCH(RIGHT(Z533,255),RIGHT('Disaggregation Records'!$D$155:$D$385,255),0))),"")</f>
        <v/>
      </c>
      <c r="E533" s="320"/>
      <c r="F533" s="280"/>
      <c r="G533" s="281"/>
      <c r="H533" s="282"/>
      <c r="I533" s="321"/>
      <c r="J533" s="321"/>
      <c r="K533" s="321"/>
      <c r="L533" s="321"/>
      <c r="M533" s="321"/>
      <c r="N533" s="321"/>
      <c r="O533" s="321"/>
      <c r="P533" s="321"/>
      <c r="Q533" s="321"/>
      <c r="R533" s="321"/>
      <c r="S533" s="321"/>
      <c r="T533" s="321"/>
      <c r="U533" s="282"/>
      <c r="V533" s="322"/>
      <c r="W533" s="323"/>
      <c r="X533" s="323" t="str">
        <f t="shared" si="27"/>
        <v/>
      </c>
      <c r="Y533" s="323">
        <f t="shared" si="28"/>
        <v>206</v>
      </c>
      <c r="Z533" s="323" t="str">
        <f t="shared" si="29"/>
        <v/>
      </c>
      <c r="AA533" s="323"/>
      <c r="AB533" s="323" t="s">
        <v>2572</v>
      </c>
      <c r="AC533" s="323"/>
      <c r="AD533" s="323" t="s">
        <v>1307</v>
      </c>
      <c r="AE533" s="176"/>
      <c r="AF533" s="699"/>
      <c r="AG533" s="699"/>
      <c r="AH533" s="465"/>
      <c r="AI533" s="465"/>
      <c r="AJ533" s="465"/>
      <c r="AK533" s="465"/>
      <c r="AL533" s="465"/>
      <c r="AM533" s="465"/>
      <c r="AN533" s="465"/>
      <c r="AO533" s="465"/>
      <c r="AP533" s="465"/>
    </row>
    <row r="534" spans="1:42" ht="53.5" customHeight="1" x14ac:dyDescent="0.35">
      <c r="A534" s="276">
        <v>11</v>
      </c>
      <c r="B534" s="277" t="str">
        <f>IFERROR(VLOOKUP(A534,'Coverage Indicators-Section D'!$A$10:$Y$42,25,FALSE),"")</f>
        <v/>
      </c>
      <c r="C534" s="319" t="str">
        <f t="array" ref="C534">IFERROR(IF(INDEX('Disaggregation Records'!$E$155:$E$385,MATCH(RIGHT(Z534,255),RIGHT('Disaggregation Records'!$D$155:$D$385,255),0))=0,"",INDEX('Disaggregation Records'!$E$155:$E$385,MATCH(RIGHT(Z534,255),RIGHT('Disaggregation Records'!$D$155:$D$385,255),0))),"")</f>
        <v/>
      </c>
      <c r="D534" s="319" t="str">
        <f t="array" ref="D534">IFERROR(IF(INDEX('Disaggregation Records'!$F$155:$F$385,MATCH(RIGHT(Z534,255),RIGHT('Disaggregation Records'!$D$155:$D$385,255),0))=0,"",INDEX('Disaggregation Records'!$F$155:$F$385,MATCH(RIGHT(Z534,255),RIGHT('Disaggregation Records'!$D$155:$D$385,255),0))),"")</f>
        <v/>
      </c>
      <c r="E534" s="320"/>
      <c r="F534" s="280"/>
      <c r="G534" s="281"/>
      <c r="H534" s="282"/>
      <c r="I534" s="321"/>
      <c r="J534" s="321"/>
      <c r="K534" s="321"/>
      <c r="L534" s="321"/>
      <c r="M534" s="321"/>
      <c r="N534" s="321"/>
      <c r="O534" s="321"/>
      <c r="P534" s="321"/>
      <c r="Q534" s="321"/>
      <c r="R534" s="321"/>
      <c r="S534" s="321"/>
      <c r="T534" s="321"/>
      <c r="U534" s="282"/>
      <c r="V534" s="322"/>
      <c r="W534" s="323"/>
      <c r="X534" s="323" t="str">
        <f t="shared" si="27"/>
        <v/>
      </c>
      <c r="Y534" s="323">
        <f t="shared" si="28"/>
        <v>207</v>
      </c>
      <c r="Z534" s="323" t="str">
        <f t="shared" si="29"/>
        <v/>
      </c>
      <c r="AA534" s="323"/>
      <c r="AB534" s="323" t="s">
        <v>2573</v>
      </c>
      <c r="AC534" s="323"/>
      <c r="AD534" s="323" t="s">
        <v>1307</v>
      </c>
      <c r="AE534" s="176"/>
      <c r="AF534" s="699"/>
      <c r="AG534" s="699"/>
      <c r="AH534" s="465"/>
      <c r="AI534" s="465"/>
      <c r="AJ534" s="465"/>
      <c r="AK534" s="465"/>
      <c r="AL534" s="465"/>
      <c r="AM534" s="465"/>
      <c r="AN534" s="465"/>
      <c r="AO534" s="465"/>
      <c r="AP534" s="465"/>
    </row>
    <row r="535" spans="1:42" ht="53.5" customHeight="1" x14ac:dyDescent="0.35">
      <c r="A535" s="276">
        <v>11</v>
      </c>
      <c r="B535" s="277" t="str">
        <f>IFERROR(VLOOKUP(A535,'Coverage Indicators-Section D'!$A$10:$Y$42,25,FALSE),"")</f>
        <v/>
      </c>
      <c r="C535" s="319" t="str">
        <f t="array" ref="C535">IFERROR(IF(INDEX('Disaggregation Records'!$E$155:$E$385,MATCH(RIGHT(Z535,255),RIGHT('Disaggregation Records'!$D$155:$D$385,255),0))=0,"",INDEX('Disaggregation Records'!$E$155:$E$385,MATCH(RIGHT(Z535,255),RIGHT('Disaggregation Records'!$D$155:$D$385,255),0))),"")</f>
        <v/>
      </c>
      <c r="D535" s="319" t="str">
        <f t="array" ref="D535">IFERROR(IF(INDEX('Disaggregation Records'!$F$155:$F$385,MATCH(RIGHT(Z535,255),RIGHT('Disaggregation Records'!$D$155:$D$385,255),0))=0,"",INDEX('Disaggregation Records'!$F$155:$F$385,MATCH(RIGHT(Z535,255),RIGHT('Disaggregation Records'!$D$155:$D$385,255),0))),"")</f>
        <v/>
      </c>
      <c r="E535" s="320"/>
      <c r="F535" s="280"/>
      <c r="G535" s="281"/>
      <c r="H535" s="282"/>
      <c r="I535" s="321"/>
      <c r="J535" s="321"/>
      <c r="K535" s="321"/>
      <c r="L535" s="321"/>
      <c r="M535" s="321"/>
      <c r="N535" s="321"/>
      <c r="O535" s="321"/>
      <c r="P535" s="321"/>
      <c r="Q535" s="321"/>
      <c r="R535" s="321"/>
      <c r="S535" s="321"/>
      <c r="T535" s="321"/>
      <c r="U535" s="282"/>
      <c r="V535" s="322"/>
      <c r="W535" s="323"/>
      <c r="X535" s="323" t="str">
        <f t="shared" si="27"/>
        <v/>
      </c>
      <c r="Y535" s="323">
        <f t="shared" si="28"/>
        <v>208</v>
      </c>
      <c r="Z535" s="323" t="str">
        <f t="shared" si="29"/>
        <v/>
      </c>
      <c r="AA535" s="323"/>
      <c r="AB535" s="323" t="s">
        <v>2574</v>
      </c>
      <c r="AC535" s="323"/>
      <c r="AD535" s="323" t="s">
        <v>1307</v>
      </c>
      <c r="AE535" s="176"/>
      <c r="AF535" s="699"/>
      <c r="AG535" s="699"/>
      <c r="AH535" s="465"/>
      <c r="AI535" s="465"/>
      <c r="AJ535" s="465"/>
      <c r="AK535" s="465"/>
      <c r="AL535" s="465"/>
      <c r="AM535" s="465"/>
      <c r="AN535" s="465"/>
      <c r="AO535" s="465"/>
      <c r="AP535" s="465"/>
    </row>
    <row r="536" spans="1:42" ht="53.5" customHeight="1" x14ac:dyDescent="0.35">
      <c r="A536" s="276">
        <v>11</v>
      </c>
      <c r="B536" s="277" t="str">
        <f>IFERROR(VLOOKUP(A536,'Coverage Indicators-Section D'!$A$10:$Y$42,25,FALSE),"")</f>
        <v/>
      </c>
      <c r="C536" s="319" t="str">
        <f t="array" ref="C536">IFERROR(IF(INDEX('Disaggregation Records'!$E$155:$E$385,MATCH(RIGHT(Z536,255),RIGHT('Disaggregation Records'!$D$155:$D$385,255),0))=0,"",INDEX('Disaggregation Records'!$E$155:$E$385,MATCH(RIGHT(Z536,255),RIGHT('Disaggregation Records'!$D$155:$D$385,255),0))),"")</f>
        <v/>
      </c>
      <c r="D536" s="319" t="str">
        <f t="array" ref="D536">IFERROR(IF(INDEX('Disaggregation Records'!$F$155:$F$385,MATCH(RIGHT(Z536,255),RIGHT('Disaggregation Records'!$D$155:$D$385,255),0))=0,"",INDEX('Disaggregation Records'!$F$155:$F$385,MATCH(RIGHT(Z536,255),RIGHT('Disaggregation Records'!$D$155:$D$385,255),0))),"")</f>
        <v/>
      </c>
      <c r="E536" s="320"/>
      <c r="F536" s="280"/>
      <c r="G536" s="281"/>
      <c r="H536" s="282"/>
      <c r="I536" s="321"/>
      <c r="J536" s="321"/>
      <c r="K536" s="321"/>
      <c r="L536" s="321"/>
      <c r="M536" s="321"/>
      <c r="N536" s="321"/>
      <c r="O536" s="321"/>
      <c r="P536" s="321"/>
      <c r="Q536" s="321"/>
      <c r="R536" s="321"/>
      <c r="S536" s="321"/>
      <c r="T536" s="321"/>
      <c r="U536" s="282"/>
      <c r="V536" s="322"/>
      <c r="W536" s="323"/>
      <c r="X536" s="323" t="str">
        <f t="shared" si="27"/>
        <v/>
      </c>
      <c r="Y536" s="323">
        <f t="shared" si="28"/>
        <v>209</v>
      </c>
      <c r="Z536" s="323" t="str">
        <f t="shared" si="29"/>
        <v/>
      </c>
      <c r="AA536" s="323"/>
      <c r="AB536" s="323" t="s">
        <v>2575</v>
      </c>
      <c r="AC536" s="323"/>
      <c r="AD536" s="323" t="s">
        <v>1307</v>
      </c>
      <c r="AE536" s="176"/>
      <c r="AF536" s="699"/>
      <c r="AG536" s="699"/>
      <c r="AH536" s="465"/>
      <c r="AI536" s="465"/>
      <c r="AJ536" s="465"/>
      <c r="AK536" s="465"/>
      <c r="AL536" s="465"/>
      <c r="AM536" s="465"/>
      <c r="AN536" s="465"/>
      <c r="AO536" s="465"/>
      <c r="AP536" s="465"/>
    </row>
    <row r="537" spans="1:42" ht="53.5" customHeight="1" x14ac:dyDescent="0.35">
      <c r="A537" s="276">
        <v>11</v>
      </c>
      <c r="B537" s="277" t="str">
        <f>IFERROR(VLOOKUP(A537,'Coverage Indicators-Section D'!$A$10:$Y$42,25,FALSE),"")</f>
        <v/>
      </c>
      <c r="C537" s="319" t="str">
        <f t="array" ref="C537">IFERROR(IF(INDEX('Disaggregation Records'!$E$155:$E$385,MATCH(RIGHT(Z537,255),RIGHT('Disaggregation Records'!$D$155:$D$385,255),0))=0,"",INDEX('Disaggregation Records'!$E$155:$E$385,MATCH(RIGHT(Z537,255),RIGHT('Disaggregation Records'!$D$155:$D$385,255),0))),"")</f>
        <v/>
      </c>
      <c r="D537" s="319" t="str">
        <f t="array" ref="D537">IFERROR(IF(INDEX('Disaggregation Records'!$F$155:$F$385,MATCH(RIGHT(Z537,255),RIGHT('Disaggregation Records'!$D$155:$D$385,255),0))=0,"",INDEX('Disaggregation Records'!$F$155:$F$385,MATCH(RIGHT(Z537,255),RIGHT('Disaggregation Records'!$D$155:$D$385,255),0))),"")</f>
        <v/>
      </c>
      <c r="E537" s="320"/>
      <c r="F537" s="280"/>
      <c r="G537" s="281"/>
      <c r="H537" s="282"/>
      <c r="I537" s="321"/>
      <c r="J537" s="321"/>
      <c r="K537" s="321"/>
      <c r="L537" s="321"/>
      <c r="M537" s="321"/>
      <c r="N537" s="321"/>
      <c r="O537" s="321"/>
      <c r="P537" s="321"/>
      <c r="Q537" s="321"/>
      <c r="R537" s="321"/>
      <c r="S537" s="321"/>
      <c r="T537" s="321"/>
      <c r="U537" s="282"/>
      <c r="V537" s="322"/>
      <c r="W537" s="323"/>
      <c r="X537" s="323" t="str">
        <f t="shared" si="27"/>
        <v/>
      </c>
      <c r="Y537" s="323">
        <f t="shared" si="28"/>
        <v>210</v>
      </c>
      <c r="Z537" s="323" t="str">
        <f t="shared" si="29"/>
        <v/>
      </c>
      <c r="AA537" s="323"/>
      <c r="AB537" s="323" t="s">
        <v>2576</v>
      </c>
      <c r="AC537" s="323"/>
      <c r="AD537" s="323" t="s">
        <v>1307</v>
      </c>
      <c r="AE537" s="176"/>
      <c r="AF537" s="699"/>
      <c r="AG537" s="699"/>
      <c r="AH537" s="465"/>
      <c r="AI537" s="465"/>
      <c r="AJ537" s="465"/>
      <c r="AK537" s="465"/>
      <c r="AL537" s="465"/>
      <c r="AM537" s="465"/>
      <c r="AN537" s="465"/>
      <c r="AO537" s="465"/>
      <c r="AP537" s="465"/>
    </row>
    <row r="538" spans="1:42" ht="53.5" customHeight="1" x14ac:dyDescent="0.35">
      <c r="A538" s="276">
        <v>11</v>
      </c>
      <c r="B538" s="277" t="str">
        <f>IFERROR(VLOOKUP(A538,'Coverage Indicators-Section D'!$A$10:$Y$42,25,FALSE),"")</f>
        <v/>
      </c>
      <c r="C538" s="319" t="str">
        <f t="array" ref="C538">IFERROR(IF(INDEX('Disaggregation Records'!$E$155:$E$385,MATCH(RIGHT(Z538,255),RIGHT('Disaggregation Records'!$D$155:$D$385,255),0))=0,"",INDEX('Disaggregation Records'!$E$155:$E$385,MATCH(RIGHT(Z538,255),RIGHT('Disaggregation Records'!$D$155:$D$385,255),0))),"")</f>
        <v/>
      </c>
      <c r="D538" s="319" t="str">
        <f t="array" ref="D538">IFERROR(IF(INDEX('Disaggregation Records'!$F$155:$F$385,MATCH(RIGHT(Z538,255),RIGHT('Disaggregation Records'!$D$155:$D$385,255),0))=0,"",INDEX('Disaggregation Records'!$F$155:$F$385,MATCH(RIGHT(Z538,255),RIGHT('Disaggregation Records'!$D$155:$D$385,255),0))),"")</f>
        <v/>
      </c>
      <c r="E538" s="320"/>
      <c r="F538" s="280"/>
      <c r="G538" s="281"/>
      <c r="H538" s="282"/>
      <c r="I538" s="321"/>
      <c r="J538" s="321"/>
      <c r="K538" s="321"/>
      <c r="L538" s="321"/>
      <c r="M538" s="321"/>
      <c r="N538" s="321"/>
      <c r="O538" s="321"/>
      <c r="P538" s="321"/>
      <c r="Q538" s="321"/>
      <c r="R538" s="321"/>
      <c r="S538" s="321"/>
      <c r="T538" s="321"/>
      <c r="U538" s="282"/>
      <c r="V538" s="322"/>
      <c r="W538" s="323"/>
      <c r="X538" s="323" t="str">
        <f t="shared" si="27"/>
        <v/>
      </c>
      <c r="Y538" s="323">
        <f t="shared" si="28"/>
        <v>211</v>
      </c>
      <c r="Z538" s="323" t="str">
        <f t="shared" si="29"/>
        <v/>
      </c>
      <c r="AA538" s="323"/>
      <c r="AB538" s="323" t="s">
        <v>2577</v>
      </c>
      <c r="AC538" s="323"/>
      <c r="AD538" s="323" t="s">
        <v>1307</v>
      </c>
      <c r="AE538" s="176"/>
      <c r="AF538" s="699"/>
      <c r="AG538" s="699"/>
      <c r="AH538" s="465"/>
      <c r="AI538" s="465"/>
      <c r="AJ538" s="465"/>
      <c r="AK538" s="465"/>
      <c r="AL538" s="465"/>
      <c r="AM538" s="465"/>
      <c r="AN538" s="465"/>
      <c r="AO538" s="465"/>
      <c r="AP538" s="465"/>
    </row>
    <row r="539" spans="1:42" ht="53.5" customHeight="1" x14ac:dyDescent="0.35">
      <c r="A539" s="276">
        <v>11</v>
      </c>
      <c r="B539" s="277" t="str">
        <f>IFERROR(VLOOKUP(A539,'Coverage Indicators-Section D'!$A$10:$Y$42,25,FALSE),"")</f>
        <v/>
      </c>
      <c r="C539" s="319" t="str">
        <f t="array" ref="C539">IFERROR(IF(INDEX('Disaggregation Records'!$E$155:$E$385,MATCH(RIGHT(Z539,255),RIGHT('Disaggregation Records'!$D$155:$D$385,255),0))=0,"",INDEX('Disaggregation Records'!$E$155:$E$385,MATCH(RIGHT(Z539,255),RIGHT('Disaggregation Records'!$D$155:$D$385,255),0))),"")</f>
        <v/>
      </c>
      <c r="D539" s="319" t="str">
        <f t="array" ref="D539">IFERROR(IF(INDEX('Disaggregation Records'!$F$155:$F$385,MATCH(RIGHT(Z539,255),RIGHT('Disaggregation Records'!$D$155:$D$385,255),0))=0,"",INDEX('Disaggregation Records'!$F$155:$F$385,MATCH(RIGHT(Z539,255),RIGHT('Disaggregation Records'!$D$155:$D$385,255),0))),"")</f>
        <v/>
      </c>
      <c r="E539" s="320"/>
      <c r="F539" s="280"/>
      <c r="G539" s="281"/>
      <c r="H539" s="282"/>
      <c r="I539" s="321"/>
      <c r="J539" s="321"/>
      <c r="K539" s="321"/>
      <c r="L539" s="321"/>
      <c r="M539" s="321"/>
      <c r="N539" s="321"/>
      <c r="O539" s="321"/>
      <c r="P539" s="321"/>
      <c r="Q539" s="321"/>
      <c r="R539" s="321"/>
      <c r="S539" s="321"/>
      <c r="T539" s="321"/>
      <c r="U539" s="282"/>
      <c r="V539" s="322"/>
      <c r="W539" s="323"/>
      <c r="X539" s="323" t="str">
        <f t="shared" si="27"/>
        <v/>
      </c>
      <c r="Y539" s="323">
        <f t="shared" si="28"/>
        <v>212</v>
      </c>
      <c r="Z539" s="323" t="str">
        <f t="shared" si="29"/>
        <v/>
      </c>
      <c r="AA539" s="323"/>
      <c r="AB539" s="323" t="s">
        <v>2578</v>
      </c>
      <c r="AC539" s="323"/>
      <c r="AD539" s="323" t="s">
        <v>1307</v>
      </c>
      <c r="AE539" s="176"/>
      <c r="AF539" s="699"/>
      <c r="AG539" s="699"/>
      <c r="AH539" s="465"/>
      <c r="AI539" s="465"/>
      <c r="AJ539" s="465"/>
      <c r="AK539" s="465"/>
      <c r="AL539" s="465"/>
      <c r="AM539" s="465"/>
      <c r="AN539" s="465"/>
      <c r="AO539" s="465"/>
      <c r="AP539" s="465"/>
    </row>
    <row r="540" spans="1:42" ht="53.5" customHeight="1" x14ac:dyDescent="0.35">
      <c r="A540" s="276">
        <v>11</v>
      </c>
      <c r="B540" s="277" t="str">
        <f>IFERROR(VLOOKUP(A540,'Coverage Indicators-Section D'!$A$10:$Y$42,25,FALSE),"")</f>
        <v/>
      </c>
      <c r="C540" s="319" t="str">
        <f t="array" ref="C540">IFERROR(IF(INDEX('Disaggregation Records'!$E$155:$E$385,MATCH(RIGHT(Z540,255),RIGHT('Disaggregation Records'!$D$155:$D$385,255),0))=0,"",INDEX('Disaggregation Records'!$E$155:$E$385,MATCH(RIGHT(Z540,255),RIGHT('Disaggregation Records'!$D$155:$D$385,255),0))),"")</f>
        <v/>
      </c>
      <c r="D540" s="319" t="str">
        <f t="array" ref="D540">IFERROR(IF(INDEX('Disaggregation Records'!$F$155:$F$385,MATCH(RIGHT(Z540,255),RIGHT('Disaggregation Records'!$D$155:$D$385,255),0))=0,"",INDEX('Disaggregation Records'!$F$155:$F$385,MATCH(RIGHT(Z540,255),RIGHT('Disaggregation Records'!$D$155:$D$385,255),0))),"")</f>
        <v/>
      </c>
      <c r="E540" s="320"/>
      <c r="F540" s="280"/>
      <c r="G540" s="281"/>
      <c r="H540" s="282"/>
      <c r="I540" s="321"/>
      <c r="J540" s="321"/>
      <c r="K540" s="321"/>
      <c r="L540" s="321"/>
      <c r="M540" s="321"/>
      <c r="N540" s="321"/>
      <c r="O540" s="321"/>
      <c r="P540" s="321"/>
      <c r="Q540" s="321"/>
      <c r="R540" s="321"/>
      <c r="S540" s="321"/>
      <c r="T540" s="321"/>
      <c r="U540" s="282"/>
      <c r="V540" s="322"/>
      <c r="W540" s="323"/>
      <c r="X540" s="323" t="str">
        <f t="shared" si="27"/>
        <v/>
      </c>
      <c r="Y540" s="323">
        <f t="shared" si="28"/>
        <v>213</v>
      </c>
      <c r="Z540" s="323" t="str">
        <f t="shared" si="29"/>
        <v/>
      </c>
      <c r="AA540" s="323"/>
      <c r="AB540" s="323" t="s">
        <v>2579</v>
      </c>
      <c r="AC540" s="323"/>
      <c r="AD540" s="323" t="s">
        <v>1307</v>
      </c>
      <c r="AE540" s="176"/>
      <c r="AF540" s="699"/>
      <c r="AG540" s="699"/>
      <c r="AH540" s="465"/>
      <c r="AI540" s="465"/>
      <c r="AJ540" s="465"/>
      <c r="AK540" s="465"/>
      <c r="AL540" s="465"/>
      <c r="AM540" s="465"/>
      <c r="AN540" s="465"/>
      <c r="AO540" s="465"/>
      <c r="AP540" s="465"/>
    </row>
    <row r="541" spans="1:42" ht="53.5" customHeight="1" x14ac:dyDescent="0.35">
      <c r="A541" s="276">
        <v>11</v>
      </c>
      <c r="B541" s="277" t="str">
        <f>IFERROR(VLOOKUP(A541,'Coverage Indicators-Section D'!$A$10:$Y$42,25,FALSE),"")</f>
        <v/>
      </c>
      <c r="C541" s="319" t="str">
        <f t="array" ref="C541">IFERROR(IF(INDEX('Disaggregation Records'!$E$155:$E$385,MATCH(RIGHT(Z541,255),RIGHT('Disaggregation Records'!$D$155:$D$385,255),0))=0,"",INDEX('Disaggregation Records'!$E$155:$E$385,MATCH(RIGHT(Z541,255),RIGHT('Disaggregation Records'!$D$155:$D$385,255),0))),"")</f>
        <v/>
      </c>
      <c r="D541" s="319" t="str">
        <f t="array" ref="D541">IFERROR(IF(INDEX('Disaggregation Records'!$F$155:$F$385,MATCH(RIGHT(Z541,255),RIGHT('Disaggregation Records'!$D$155:$D$385,255),0))=0,"",INDEX('Disaggregation Records'!$F$155:$F$385,MATCH(RIGHT(Z541,255),RIGHT('Disaggregation Records'!$D$155:$D$385,255),0))),"")</f>
        <v/>
      </c>
      <c r="E541" s="320"/>
      <c r="F541" s="280"/>
      <c r="G541" s="281"/>
      <c r="H541" s="282"/>
      <c r="I541" s="321"/>
      <c r="J541" s="321"/>
      <c r="K541" s="321"/>
      <c r="L541" s="321"/>
      <c r="M541" s="321"/>
      <c r="N541" s="321"/>
      <c r="O541" s="321"/>
      <c r="P541" s="321"/>
      <c r="Q541" s="321"/>
      <c r="R541" s="321"/>
      <c r="S541" s="321"/>
      <c r="T541" s="321"/>
      <c r="U541" s="282"/>
      <c r="V541" s="322"/>
      <c r="W541" s="323"/>
      <c r="X541" s="323" t="str">
        <f t="shared" si="27"/>
        <v/>
      </c>
      <c r="Y541" s="323">
        <f t="shared" si="28"/>
        <v>214</v>
      </c>
      <c r="Z541" s="323" t="str">
        <f t="shared" si="29"/>
        <v/>
      </c>
      <c r="AA541" s="323"/>
      <c r="AB541" s="323" t="s">
        <v>2580</v>
      </c>
      <c r="AC541" s="323"/>
      <c r="AD541" s="323" t="s">
        <v>1307</v>
      </c>
      <c r="AE541" s="176"/>
      <c r="AF541" s="699"/>
      <c r="AG541" s="699"/>
      <c r="AH541" s="465"/>
      <c r="AI541" s="465"/>
      <c r="AJ541" s="465"/>
      <c r="AK541" s="465"/>
      <c r="AL541" s="465"/>
      <c r="AM541" s="465"/>
      <c r="AN541" s="465"/>
      <c r="AO541" s="465"/>
      <c r="AP541" s="465"/>
    </row>
    <row r="542" spans="1:42" ht="53.5" customHeight="1" x14ac:dyDescent="0.35">
      <c r="A542" s="276">
        <v>11</v>
      </c>
      <c r="B542" s="277" t="str">
        <f>IFERROR(VLOOKUP(A542,'Coverage Indicators-Section D'!$A$10:$Y$42,25,FALSE),"")</f>
        <v/>
      </c>
      <c r="C542" s="319" t="str">
        <f t="array" ref="C542">IFERROR(IF(INDEX('Disaggregation Records'!$E$155:$E$385,MATCH(RIGHT(Z542,255),RIGHT('Disaggregation Records'!$D$155:$D$385,255),0))=0,"",INDEX('Disaggregation Records'!$E$155:$E$385,MATCH(RIGHT(Z542,255),RIGHT('Disaggregation Records'!$D$155:$D$385,255),0))),"")</f>
        <v/>
      </c>
      <c r="D542" s="319" t="str">
        <f t="array" ref="D542">IFERROR(IF(INDEX('Disaggregation Records'!$F$155:$F$385,MATCH(RIGHT(Z542,255),RIGHT('Disaggregation Records'!$D$155:$D$385,255),0))=0,"",INDEX('Disaggregation Records'!$F$155:$F$385,MATCH(RIGHT(Z542,255),RIGHT('Disaggregation Records'!$D$155:$D$385,255),0))),"")</f>
        <v/>
      </c>
      <c r="E542" s="320"/>
      <c r="F542" s="280"/>
      <c r="G542" s="281"/>
      <c r="H542" s="282"/>
      <c r="I542" s="321"/>
      <c r="J542" s="321"/>
      <c r="K542" s="321"/>
      <c r="L542" s="321"/>
      <c r="M542" s="321"/>
      <c r="N542" s="321"/>
      <c r="O542" s="321"/>
      <c r="P542" s="321"/>
      <c r="Q542" s="321"/>
      <c r="R542" s="321"/>
      <c r="S542" s="321"/>
      <c r="T542" s="321"/>
      <c r="U542" s="282"/>
      <c r="V542" s="322"/>
      <c r="W542" s="323"/>
      <c r="X542" s="323" t="str">
        <f t="shared" si="27"/>
        <v/>
      </c>
      <c r="Y542" s="323">
        <f t="shared" si="28"/>
        <v>215</v>
      </c>
      <c r="Z542" s="323" t="str">
        <f t="shared" si="29"/>
        <v/>
      </c>
      <c r="AA542" s="323"/>
      <c r="AB542" s="323" t="s">
        <v>2581</v>
      </c>
      <c r="AC542" s="323"/>
      <c r="AD542" s="323" t="s">
        <v>1307</v>
      </c>
      <c r="AE542" s="176"/>
      <c r="AF542" s="699"/>
      <c r="AG542" s="699"/>
      <c r="AH542" s="465"/>
      <c r="AI542" s="465"/>
      <c r="AJ542" s="465"/>
      <c r="AK542" s="465"/>
      <c r="AL542" s="465"/>
      <c r="AM542" s="465"/>
      <c r="AN542" s="465"/>
      <c r="AO542" s="465"/>
      <c r="AP542" s="465"/>
    </row>
    <row r="543" spans="1:42" ht="53.5" customHeight="1" x14ac:dyDescent="0.35">
      <c r="A543" s="276">
        <v>11</v>
      </c>
      <c r="B543" s="277" t="str">
        <f>IFERROR(VLOOKUP(A543,'Coverage Indicators-Section D'!$A$10:$Y$42,25,FALSE),"")</f>
        <v/>
      </c>
      <c r="C543" s="319" t="str">
        <f t="array" ref="C543">IFERROR(IF(INDEX('Disaggregation Records'!$E$155:$E$385,MATCH(RIGHT(Z543,255),RIGHT('Disaggregation Records'!$D$155:$D$385,255),0))=0,"",INDEX('Disaggregation Records'!$E$155:$E$385,MATCH(RIGHT(Z543,255),RIGHT('Disaggregation Records'!$D$155:$D$385,255),0))),"")</f>
        <v/>
      </c>
      <c r="D543" s="319" t="str">
        <f t="array" ref="D543">IFERROR(IF(INDEX('Disaggregation Records'!$F$155:$F$385,MATCH(RIGHT(Z543,255),RIGHT('Disaggregation Records'!$D$155:$D$385,255),0))=0,"",INDEX('Disaggregation Records'!$F$155:$F$385,MATCH(RIGHT(Z543,255),RIGHT('Disaggregation Records'!$D$155:$D$385,255),0))),"")</f>
        <v/>
      </c>
      <c r="E543" s="320"/>
      <c r="F543" s="280"/>
      <c r="G543" s="281"/>
      <c r="H543" s="282"/>
      <c r="I543" s="321"/>
      <c r="J543" s="321"/>
      <c r="K543" s="321"/>
      <c r="L543" s="321"/>
      <c r="M543" s="321"/>
      <c r="N543" s="321"/>
      <c r="O543" s="321"/>
      <c r="P543" s="321"/>
      <c r="Q543" s="321"/>
      <c r="R543" s="321"/>
      <c r="S543" s="321"/>
      <c r="T543" s="321"/>
      <c r="U543" s="282"/>
      <c r="V543" s="322"/>
      <c r="W543" s="323"/>
      <c r="X543" s="323" t="str">
        <f t="shared" si="27"/>
        <v/>
      </c>
      <c r="Y543" s="323">
        <f t="shared" si="28"/>
        <v>216</v>
      </c>
      <c r="Z543" s="323" t="str">
        <f t="shared" si="29"/>
        <v/>
      </c>
      <c r="AA543" s="323"/>
      <c r="AB543" s="323" t="s">
        <v>2582</v>
      </c>
      <c r="AC543" s="323"/>
      <c r="AD543" s="323" t="s">
        <v>1307</v>
      </c>
      <c r="AE543" s="176"/>
      <c r="AF543" s="699"/>
      <c r="AG543" s="699"/>
      <c r="AH543" s="465"/>
      <c r="AI543" s="465"/>
      <c r="AJ543" s="465"/>
      <c r="AK543" s="465"/>
      <c r="AL543" s="465"/>
      <c r="AM543" s="465"/>
      <c r="AN543" s="465"/>
      <c r="AO543" s="465"/>
      <c r="AP543" s="465"/>
    </row>
    <row r="544" spans="1:42" ht="53.5" customHeight="1" x14ac:dyDescent="0.35">
      <c r="A544" s="276">
        <v>11</v>
      </c>
      <c r="B544" s="277" t="str">
        <f>IFERROR(VLOOKUP(A544,'Coverage Indicators-Section D'!$A$10:$Y$42,25,FALSE),"")</f>
        <v/>
      </c>
      <c r="C544" s="319" t="str">
        <f t="array" ref="C544">IFERROR(IF(INDEX('Disaggregation Records'!$E$155:$E$385,MATCH(RIGHT(Z544,255),RIGHT('Disaggregation Records'!$D$155:$D$385,255),0))=0,"",INDEX('Disaggregation Records'!$E$155:$E$385,MATCH(RIGHT(Z544,255),RIGHT('Disaggregation Records'!$D$155:$D$385,255),0))),"")</f>
        <v/>
      </c>
      <c r="D544" s="319" t="str">
        <f t="array" ref="D544">IFERROR(IF(INDEX('Disaggregation Records'!$F$155:$F$385,MATCH(RIGHT(Z544,255),RIGHT('Disaggregation Records'!$D$155:$D$385,255),0))=0,"",INDEX('Disaggregation Records'!$F$155:$F$385,MATCH(RIGHT(Z544,255),RIGHT('Disaggregation Records'!$D$155:$D$385,255),0))),"")</f>
        <v/>
      </c>
      <c r="E544" s="320"/>
      <c r="F544" s="280"/>
      <c r="G544" s="281"/>
      <c r="H544" s="282"/>
      <c r="I544" s="321"/>
      <c r="J544" s="321"/>
      <c r="K544" s="321"/>
      <c r="L544" s="321"/>
      <c r="M544" s="321"/>
      <c r="N544" s="321"/>
      <c r="O544" s="321"/>
      <c r="P544" s="321"/>
      <c r="Q544" s="321"/>
      <c r="R544" s="321"/>
      <c r="S544" s="321"/>
      <c r="T544" s="321"/>
      <c r="U544" s="282"/>
      <c r="V544" s="322"/>
      <c r="W544" s="323"/>
      <c r="X544" s="323" t="str">
        <f t="shared" si="27"/>
        <v/>
      </c>
      <c r="Y544" s="323">
        <f t="shared" si="28"/>
        <v>217</v>
      </c>
      <c r="Z544" s="323" t="str">
        <f t="shared" si="29"/>
        <v/>
      </c>
      <c r="AA544" s="323"/>
      <c r="AB544" s="323" t="s">
        <v>2583</v>
      </c>
      <c r="AC544" s="323"/>
      <c r="AD544" s="323" t="s">
        <v>1307</v>
      </c>
      <c r="AE544" s="176"/>
      <c r="AF544" s="699"/>
      <c r="AG544" s="699"/>
      <c r="AH544" s="465"/>
      <c r="AI544" s="465"/>
      <c r="AJ544" s="465"/>
      <c r="AK544" s="465"/>
      <c r="AL544" s="465"/>
      <c r="AM544" s="465"/>
      <c r="AN544" s="465"/>
      <c r="AO544" s="465"/>
      <c r="AP544" s="465"/>
    </row>
    <row r="545" spans="1:42" ht="53.5" customHeight="1" x14ac:dyDescent="0.35">
      <c r="A545" s="276">
        <v>11</v>
      </c>
      <c r="B545" s="277" t="str">
        <f>IFERROR(VLOOKUP(A545,'Coverage Indicators-Section D'!$A$10:$Y$42,25,FALSE),"")</f>
        <v/>
      </c>
      <c r="C545" s="319" t="str">
        <f t="array" ref="C545">IFERROR(IF(INDEX('Disaggregation Records'!$E$155:$E$385,MATCH(RIGHT(Z545,255),RIGHT('Disaggregation Records'!$D$155:$D$385,255),0))=0,"",INDEX('Disaggregation Records'!$E$155:$E$385,MATCH(RIGHT(Z545,255),RIGHT('Disaggregation Records'!$D$155:$D$385,255),0))),"")</f>
        <v/>
      </c>
      <c r="D545" s="319" t="str">
        <f t="array" ref="D545">IFERROR(IF(INDEX('Disaggregation Records'!$F$155:$F$385,MATCH(RIGHT(Z545,255),RIGHT('Disaggregation Records'!$D$155:$D$385,255),0))=0,"",INDEX('Disaggregation Records'!$F$155:$F$385,MATCH(RIGHT(Z545,255),RIGHT('Disaggregation Records'!$D$155:$D$385,255),0))),"")</f>
        <v/>
      </c>
      <c r="E545" s="320"/>
      <c r="F545" s="280"/>
      <c r="G545" s="281"/>
      <c r="H545" s="282"/>
      <c r="I545" s="321"/>
      <c r="J545" s="321"/>
      <c r="K545" s="321"/>
      <c r="L545" s="321"/>
      <c r="M545" s="321"/>
      <c r="N545" s="321"/>
      <c r="O545" s="321"/>
      <c r="P545" s="321"/>
      <c r="Q545" s="321"/>
      <c r="R545" s="321"/>
      <c r="S545" s="321"/>
      <c r="T545" s="321"/>
      <c r="U545" s="282"/>
      <c r="V545" s="322"/>
      <c r="W545" s="323"/>
      <c r="X545" s="323" t="str">
        <f t="shared" si="27"/>
        <v/>
      </c>
      <c r="Y545" s="323">
        <f t="shared" si="28"/>
        <v>218</v>
      </c>
      <c r="Z545" s="323" t="str">
        <f t="shared" si="29"/>
        <v/>
      </c>
      <c r="AA545" s="323"/>
      <c r="AB545" s="323" t="s">
        <v>2584</v>
      </c>
      <c r="AC545" s="323"/>
      <c r="AD545" s="323" t="s">
        <v>1307</v>
      </c>
      <c r="AE545" s="176"/>
      <c r="AF545" s="699"/>
      <c r="AG545" s="699"/>
      <c r="AH545" s="465"/>
      <c r="AI545" s="465"/>
      <c r="AJ545" s="465"/>
      <c r="AK545" s="465"/>
      <c r="AL545" s="465"/>
      <c r="AM545" s="465"/>
      <c r="AN545" s="465"/>
      <c r="AO545" s="465"/>
      <c r="AP545" s="465"/>
    </row>
    <row r="546" spans="1:42" ht="53.5" customHeight="1" x14ac:dyDescent="0.35">
      <c r="A546" s="276">
        <v>11</v>
      </c>
      <c r="B546" s="277" t="str">
        <f>IFERROR(VLOOKUP(A546,'Coverage Indicators-Section D'!$A$10:$Y$42,25,FALSE),"")</f>
        <v/>
      </c>
      <c r="C546" s="319" t="str">
        <f t="array" ref="C546">IFERROR(IF(INDEX('Disaggregation Records'!$E$155:$E$385,MATCH(RIGHT(Z546,255),RIGHT('Disaggregation Records'!$D$155:$D$385,255),0))=0,"",INDEX('Disaggregation Records'!$E$155:$E$385,MATCH(RIGHT(Z546,255),RIGHT('Disaggregation Records'!$D$155:$D$385,255),0))),"")</f>
        <v/>
      </c>
      <c r="D546" s="319" t="str">
        <f t="array" ref="D546">IFERROR(IF(INDEX('Disaggregation Records'!$F$155:$F$385,MATCH(RIGHT(Z546,255),RIGHT('Disaggregation Records'!$D$155:$D$385,255),0))=0,"",INDEX('Disaggregation Records'!$F$155:$F$385,MATCH(RIGHT(Z546,255),RIGHT('Disaggregation Records'!$D$155:$D$385,255),0))),"")</f>
        <v/>
      </c>
      <c r="E546" s="320"/>
      <c r="F546" s="280"/>
      <c r="G546" s="281"/>
      <c r="H546" s="282"/>
      <c r="I546" s="321"/>
      <c r="J546" s="321"/>
      <c r="K546" s="321"/>
      <c r="L546" s="321"/>
      <c r="M546" s="321"/>
      <c r="N546" s="321"/>
      <c r="O546" s="321"/>
      <c r="P546" s="321"/>
      <c r="Q546" s="321"/>
      <c r="R546" s="321"/>
      <c r="S546" s="321"/>
      <c r="T546" s="321"/>
      <c r="U546" s="282"/>
      <c r="V546" s="322"/>
      <c r="W546" s="323"/>
      <c r="X546" s="323" t="str">
        <f t="shared" si="27"/>
        <v/>
      </c>
      <c r="Y546" s="323">
        <f t="shared" si="28"/>
        <v>219</v>
      </c>
      <c r="Z546" s="323" t="str">
        <f t="shared" si="29"/>
        <v/>
      </c>
      <c r="AA546" s="323"/>
      <c r="AB546" s="323" t="s">
        <v>2585</v>
      </c>
      <c r="AC546" s="323"/>
      <c r="AD546" s="323" t="s">
        <v>1307</v>
      </c>
      <c r="AE546" s="176"/>
      <c r="AF546" s="699"/>
      <c r="AG546" s="699"/>
      <c r="AH546" s="465"/>
      <c r="AI546" s="465"/>
      <c r="AJ546" s="465"/>
      <c r="AK546" s="465"/>
      <c r="AL546" s="465"/>
      <c r="AM546" s="465"/>
      <c r="AN546" s="465"/>
      <c r="AO546" s="465"/>
      <c r="AP546" s="465"/>
    </row>
    <row r="547" spans="1:42" ht="53.5" customHeight="1" x14ac:dyDescent="0.35">
      <c r="A547" s="276">
        <v>11</v>
      </c>
      <c r="B547" s="277" t="str">
        <f>IFERROR(VLOOKUP(A547,'Coverage Indicators-Section D'!$A$10:$Y$42,25,FALSE),"")</f>
        <v/>
      </c>
      <c r="C547" s="319" t="str">
        <f t="array" ref="C547">IFERROR(IF(INDEX('Disaggregation Records'!$E$155:$E$385,MATCH(RIGHT(Z547,255),RIGHT('Disaggregation Records'!$D$155:$D$385,255),0))=0,"",INDEX('Disaggregation Records'!$E$155:$E$385,MATCH(RIGHT(Z547,255),RIGHT('Disaggregation Records'!$D$155:$D$385,255),0))),"")</f>
        <v/>
      </c>
      <c r="D547" s="319" t="str">
        <f t="array" ref="D547">IFERROR(IF(INDEX('Disaggregation Records'!$F$155:$F$385,MATCH(RIGHT(Z547,255),RIGHT('Disaggregation Records'!$D$155:$D$385,255),0))=0,"",INDEX('Disaggregation Records'!$F$155:$F$385,MATCH(RIGHT(Z547,255),RIGHT('Disaggregation Records'!$D$155:$D$385,255),0))),"")</f>
        <v/>
      </c>
      <c r="E547" s="320"/>
      <c r="F547" s="280"/>
      <c r="G547" s="281"/>
      <c r="H547" s="282"/>
      <c r="I547" s="321"/>
      <c r="J547" s="321"/>
      <c r="K547" s="321"/>
      <c r="L547" s="321"/>
      <c r="M547" s="321"/>
      <c r="N547" s="321"/>
      <c r="O547" s="321"/>
      <c r="P547" s="321"/>
      <c r="Q547" s="321"/>
      <c r="R547" s="321"/>
      <c r="S547" s="321"/>
      <c r="T547" s="321"/>
      <c r="U547" s="282"/>
      <c r="V547" s="322"/>
      <c r="W547" s="323"/>
      <c r="X547" s="323" t="str">
        <f t="shared" si="27"/>
        <v/>
      </c>
      <c r="Y547" s="323">
        <f t="shared" si="28"/>
        <v>220</v>
      </c>
      <c r="Z547" s="323" t="str">
        <f t="shared" si="29"/>
        <v/>
      </c>
      <c r="AA547" s="323"/>
      <c r="AB547" s="323" t="s">
        <v>2586</v>
      </c>
      <c r="AC547" s="323"/>
      <c r="AD547" s="323" t="s">
        <v>1307</v>
      </c>
      <c r="AE547" s="176"/>
      <c r="AF547" s="699"/>
      <c r="AG547" s="699"/>
      <c r="AH547" s="465"/>
      <c r="AI547" s="465"/>
      <c r="AJ547" s="465"/>
      <c r="AK547" s="465"/>
      <c r="AL547" s="465"/>
      <c r="AM547" s="465"/>
      <c r="AN547" s="465"/>
      <c r="AO547" s="465"/>
      <c r="AP547" s="465"/>
    </row>
    <row r="548" spans="1:42" ht="53.5" customHeight="1" x14ac:dyDescent="0.35">
      <c r="A548" s="276">
        <v>12</v>
      </c>
      <c r="B548" s="277" t="str">
        <f>IFERROR(VLOOKUP(A548,'Coverage Indicators-Section D'!$A$10:$Y$42,25,FALSE),"")</f>
        <v/>
      </c>
      <c r="C548" s="319" t="str">
        <f t="array" ref="C548">IFERROR(IF(INDEX('Disaggregation Records'!$E$155:$E$385,MATCH(RIGHT(Z548,255),RIGHT('Disaggregation Records'!$D$155:$D$385,255),0))=0,"",INDEX('Disaggregation Records'!$E$155:$E$385,MATCH(RIGHT(Z548,255),RIGHT('Disaggregation Records'!$D$155:$D$385,255),0))),"")</f>
        <v/>
      </c>
      <c r="D548" s="319" t="str">
        <f t="array" ref="D548">IFERROR(IF(INDEX('Disaggregation Records'!$F$155:$F$385,MATCH(RIGHT(Z548,255),RIGHT('Disaggregation Records'!$D$155:$D$385,255),0))=0,"",INDEX('Disaggregation Records'!$F$155:$F$385,MATCH(RIGHT(Z548,255),RIGHT('Disaggregation Records'!$D$155:$D$385,255),0))),"")</f>
        <v/>
      </c>
      <c r="E548" s="320"/>
      <c r="F548" s="280"/>
      <c r="G548" s="281"/>
      <c r="H548" s="282"/>
      <c r="I548" s="321"/>
      <c r="J548" s="321"/>
      <c r="K548" s="321"/>
      <c r="L548" s="321"/>
      <c r="M548" s="321"/>
      <c r="N548" s="321"/>
      <c r="O548" s="321"/>
      <c r="P548" s="321"/>
      <c r="Q548" s="321"/>
      <c r="R548" s="321"/>
      <c r="S548" s="321"/>
      <c r="T548" s="321"/>
      <c r="U548" s="282"/>
      <c r="V548" s="322"/>
      <c r="W548" s="323"/>
      <c r="X548" s="323" t="str">
        <f t="shared" si="27"/>
        <v/>
      </c>
      <c r="Y548" s="323">
        <f t="shared" si="28"/>
        <v>221</v>
      </c>
      <c r="Z548" s="323" t="str">
        <f t="shared" si="29"/>
        <v/>
      </c>
      <c r="AA548" s="323"/>
      <c r="AB548" s="323" t="s">
        <v>2587</v>
      </c>
      <c r="AC548" s="323"/>
      <c r="AD548" s="323" t="s">
        <v>1308</v>
      </c>
      <c r="AE548" s="176"/>
      <c r="AF548" s="699"/>
      <c r="AG548" s="699"/>
      <c r="AH548" s="465"/>
      <c r="AI548" s="465"/>
      <c r="AJ548" s="465"/>
      <c r="AK548" s="465"/>
      <c r="AL548" s="465"/>
      <c r="AM548" s="465"/>
      <c r="AN548" s="465"/>
      <c r="AO548" s="465"/>
      <c r="AP548" s="465"/>
    </row>
    <row r="549" spans="1:42" ht="53.5" customHeight="1" x14ac:dyDescent="0.35">
      <c r="A549" s="276">
        <v>12</v>
      </c>
      <c r="B549" s="277" t="str">
        <f>IFERROR(VLOOKUP(A549,'Coverage Indicators-Section D'!$A$10:$Y$42,25,FALSE),"")</f>
        <v/>
      </c>
      <c r="C549" s="319" t="str">
        <f t="array" ref="C549">IFERROR(IF(INDEX('Disaggregation Records'!$E$155:$E$385,MATCH(RIGHT(Z549,255),RIGHT('Disaggregation Records'!$D$155:$D$385,255),0))=0,"",INDEX('Disaggregation Records'!$E$155:$E$385,MATCH(RIGHT(Z549,255),RIGHT('Disaggregation Records'!$D$155:$D$385,255),0))),"")</f>
        <v/>
      </c>
      <c r="D549" s="319" t="str">
        <f t="array" ref="D549">IFERROR(IF(INDEX('Disaggregation Records'!$F$155:$F$385,MATCH(RIGHT(Z549,255),RIGHT('Disaggregation Records'!$D$155:$D$385,255),0))=0,"",INDEX('Disaggregation Records'!$F$155:$F$385,MATCH(RIGHT(Z549,255),RIGHT('Disaggregation Records'!$D$155:$D$385,255),0))),"")</f>
        <v/>
      </c>
      <c r="E549" s="320"/>
      <c r="F549" s="280"/>
      <c r="G549" s="281"/>
      <c r="H549" s="282"/>
      <c r="I549" s="321"/>
      <c r="J549" s="321"/>
      <c r="K549" s="321"/>
      <c r="L549" s="321"/>
      <c r="M549" s="321"/>
      <c r="N549" s="321"/>
      <c r="O549" s="321"/>
      <c r="P549" s="321"/>
      <c r="Q549" s="321"/>
      <c r="R549" s="321"/>
      <c r="S549" s="321"/>
      <c r="T549" s="321"/>
      <c r="U549" s="282"/>
      <c r="V549" s="322"/>
      <c r="W549" s="323"/>
      <c r="X549" s="323" t="str">
        <f t="shared" si="27"/>
        <v/>
      </c>
      <c r="Y549" s="323">
        <f t="shared" si="28"/>
        <v>222</v>
      </c>
      <c r="Z549" s="323" t="str">
        <f t="shared" si="29"/>
        <v/>
      </c>
      <c r="AA549" s="323"/>
      <c r="AB549" s="323" t="s">
        <v>2588</v>
      </c>
      <c r="AC549" s="323"/>
      <c r="AD549" s="323" t="s">
        <v>1308</v>
      </c>
      <c r="AE549" s="176"/>
      <c r="AF549" s="699"/>
      <c r="AG549" s="699"/>
      <c r="AH549" s="465"/>
      <c r="AI549" s="465"/>
      <c r="AJ549" s="465"/>
      <c r="AK549" s="465"/>
      <c r="AL549" s="465"/>
      <c r="AM549" s="465"/>
      <c r="AN549" s="465"/>
      <c r="AO549" s="465"/>
      <c r="AP549" s="465"/>
    </row>
    <row r="550" spans="1:42" ht="53.5" customHeight="1" x14ac:dyDescent="0.35">
      <c r="A550" s="276">
        <v>12</v>
      </c>
      <c r="B550" s="277" t="str">
        <f>IFERROR(VLOOKUP(A550,'Coverage Indicators-Section D'!$A$10:$Y$42,25,FALSE),"")</f>
        <v/>
      </c>
      <c r="C550" s="319" t="str">
        <f t="array" ref="C550">IFERROR(IF(INDEX('Disaggregation Records'!$E$155:$E$385,MATCH(RIGHT(Z550,255),RIGHT('Disaggregation Records'!$D$155:$D$385,255),0))=0,"",INDEX('Disaggregation Records'!$E$155:$E$385,MATCH(RIGHT(Z550,255),RIGHT('Disaggregation Records'!$D$155:$D$385,255),0))),"")</f>
        <v/>
      </c>
      <c r="D550" s="319" t="str">
        <f t="array" ref="D550">IFERROR(IF(INDEX('Disaggregation Records'!$F$155:$F$385,MATCH(RIGHT(Z550,255),RIGHT('Disaggregation Records'!$D$155:$D$385,255),0))=0,"",INDEX('Disaggregation Records'!$F$155:$F$385,MATCH(RIGHT(Z550,255),RIGHT('Disaggregation Records'!$D$155:$D$385,255),0))),"")</f>
        <v/>
      </c>
      <c r="E550" s="320"/>
      <c r="F550" s="280"/>
      <c r="G550" s="281"/>
      <c r="H550" s="282"/>
      <c r="I550" s="321"/>
      <c r="J550" s="321"/>
      <c r="K550" s="321"/>
      <c r="L550" s="321"/>
      <c r="M550" s="321"/>
      <c r="N550" s="321"/>
      <c r="O550" s="321"/>
      <c r="P550" s="321"/>
      <c r="Q550" s="321"/>
      <c r="R550" s="321"/>
      <c r="S550" s="321"/>
      <c r="T550" s="321"/>
      <c r="U550" s="282"/>
      <c r="V550" s="322"/>
      <c r="W550" s="323"/>
      <c r="X550" s="323" t="str">
        <f t="shared" si="27"/>
        <v/>
      </c>
      <c r="Y550" s="323">
        <f t="shared" si="28"/>
        <v>223</v>
      </c>
      <c r="Z550" s="323" t="str">
        <f t="shared" si="29"/>
        <v/>
      </c>
      <c r="AA550" s="323"/>
      <c r="AB550" s="323" t="s">
        <v>2589</v>
      </c>
      <c r="AC550" s="323"/>
      <c r="AD550" s="323" t="s">
        <v>1308</v>
      </c>
      <c r="AE550" s="176"/>
      <c r="AF550" s="699"/>
      <c r="AG550" s="699"/>
      <c r="AH550" s="465"/>
      <c r="AI550" s="465"/>
      <c r="AJ550" s="465"/>
      <c r="AK550" s="465"/>
      <c r="AL550" s="465"/>
      <c r="AM550" s="465"/>
      <c r="AN550" s="465"/>
      <c r="AO550" s="465"/>
      <c r="AP550" s="465"/>
    </row>
    <row r="551" spans="1:42" ht="53.5" customHeight="1" x14ac:dyDescent="0.35">
      <c r="A551" s="276">
        <v>12</v>
      </c>
      <c r="B551" s="277" t="str">
        <f>IFERROR(VLOOKUP(A551,'Coverage Indicators-Section D'!$A$10:$Y$42,25,FALSE),"")</f>
        <v/>
      </c>
      <c r="C551" s="319" t="str">
        <f t="array" ref="C551">IFERROR(IF(INDEX('Disaggregation Records'!$E$155:$E$385,MATCH(RIGHT(Z551,255),RIGHT('Disaggregation Records'!$D$155:$D$385,255),0))=0,"",INDEX('Disaggregation Records'!$E$155:$E$385,MATCH(RIGHT(Z551,255),RIGHT('Disaggregation Records'!$D$155:$D$385,255),0))),"")</f>
        <v/>
      </c>
      <c r="D551" s="319" t="str">
        <f t="array" ref="D551">IFERROR(IF(INDEX('Disaggregation Records'!$F$155:$F$385,MATCH(RIGHT(Z551,255),RIGHT('Disaggregation Records'!$D$155:$D$385,255),0))=0,"",INDEX('Disaggregation Records'!$F$155:$F$385,MATCH(RIGHT(Z551,255),RIGHT('Disaggregation Records'!$D$155:$D$385,255),0))),"")</f>
        <v/>
      </c>
      <c r="E551" s="320"/>
      <c r="F551" s="280"/>
      <c r="G551" s="281"/>
      <c r="H551" s="282"/>
      <c r="I551" s="321"/>
      <c r="J551" s="321"/>
      <c r="K551" s="321"/>
      <c r="L551" s="321"/>
      <c r="M551" s="321"/>
      <c r="N551" s="321"/>
      <c r="O551" s="321"/>
      <c r="P551" s="321"/>
      <c r="Q551" s="321"/>
      <c r="R551" s="321"/>
      <c r="S551" s="321"/>
      <c r="T551" s="321"/>
      <c r="U551" s="282"/>
      <c r="V551" s="322"/>
      <c r="W551" s="323"/>
      <c r="X551" s="323" t="str">
        <f t="shared" si="27"/>
        <v/>
      </c>
      <c r="Y551" s="323">
        <f t="shared" si="28"/>
        <v>224</v>
      </c>
      <c r="Z551" s="323" t="str">
        <f t="shared" si="29"/>
        <v/>
      </c>
      <c r="AA551" s="323"/>
      <c r="AB551" s="323" t="s">
        <v>2590</v>
      </c>
      <c r="AC551" s="323"/>
      <c r="AD551" s="323" t="s">
        <v>1308</v>
      </c>
      <c r="AE551" s="176"/>
      <c r="AF551" s="699"/>
      <c r="AG551" s="699"/>
      <c r="AH551" s="465"/>
      <c r="AI551" s="465"/>
      <c r="AJ551" s="465"/>
      <c r="AK551" s="465"/>
      <c r="AL551" s="465"/>
      <c r="AM551" s="465"/>
      <c r="AN551" s="465"/>
      <c r="AO551" s="465"/>
      <c r="AP551" s="465"/>
    </row>
    <row r="552" spans="1:42" ht="53.5" customHeight="1" x14ac:dyDescent="0.35">
      <c r="A552" s="276">
        <v>12</v>
      </c>
      <c r="B552" s="277" t="str">
        <f>IFERROR(VLOOKUP(A552,'Coverage Indicators-Section D'!$A$10:$Y$42,25,FALSE),"")</f>
        <v/>
      </c>
      <c r="C552" s="319" t="str">
        <f t="array" ref="C552">IFERROR(IF(INDEX('Disaggregation Records'!$E$155:$E$385,MATCH(RIGHT(Z552,255),RIGHT('Disaggregation Records'!$D$155:$D$385,255),0))=0,"",INDEX('Disaggregation Records'!$E$155:$E$385,MATCH(RIGHT(Z552,255),RIGHT('Disaggregation Records'!$D$155:$D$385,255),0))),"")</f>
        <v/>
      </c>
      <c r="D552" s="319" t="str">
        <f t="array" ref="D552">IFERROR(IF(INDEX('Disaggregation Records'!$F$155:$F$385,MATCH(RIGHT(Z552,255),RIGHT('Disaggregation Records'!$D$155:$D$385,255),0))=0,"",INDEX('Disaggregation Records'!$F$155:$F$385,MATCH(RIGHT(Z552,255),RIGHT('Disaggregation Records'!$D$155:$D$385,255),0))),"")</f>
        <v/>
      </c>
      <c r="E552" s="320"/>
      <c r="F552" s="280"/>
      <c r="G552" s="281"/>
      <c r="H552" s="282"/>
      <c r="I552" s="321"/>
      <c r="J552" s="321"/>
      <c r="K552" s="321"/>
      <c r="L552" s="321"/>
      <c r="M552" s="321"/>
      <c r="N552" s="321"/>
      <c r="O552" s="321"/>
      <c r="P552" s="321"/>
      <c r="Q552" s="321"/>
      <c r="R552" s="321"/>
      <c r="S552" s="321"/>
      <c r="T552" s="321"/>
      <c r="U552" s="282"/>
      <c r="V552" s="322"/>
      <c r="W552" s="323"/>
      <c r="X552" s="323" t="str">
        <f t="shared" si="27"/>
        <v/>
      </c>
      <c r="Y552" s="323">
        <f t="shared" si="28"/>
        <v>225</v>
      </c>
      <c r="Z552" s="323" t="str">
        <f t="shared" si="29"/>
        <v/>
      </c>
      <c r="AA552" s="323"/>
      <c r="AB552" s="323" t="s">
        <v>2591</v>
      </c>
      <c r="AC552" s="323"/>
      <c r="AD552" s="323" t="s">
        <v>1308</v>
      </c>
      <c r="AE552" s="176"/>
      <c r="AF552" s="699"/>
      <c r="AG552" s="699"/>
      <c r="AH552" s="465"/>
      <c r="AI552" s="465"/>
      <c r="AJ552" s="465"/>
      <c r="AK552" s="465"/>
      <c r="AL552" s="465"/>
      <c r="AM552" s="465"/>
      <c r="AN552" s="465"/>
      <c r="AO552" s="465"/>
      <c r="AP552" s="465"/>
    </row>
    <row r="553" spans="1:42" ht="53.5" customHeight="1" x14ac:dyDescent="0.35">
      <c r="A553" s="276">
        <v>12</v>
      </c>
      <c r="B553" s="277" t="str">
        <f>IFERROR(VLOOKUP(A553,'Coverage Indicators-Section D'!$A$10:$Y$42,25,FALSE),"")</f>
        <v/>
      </c>
      <c r="C553" s="319" t="str">
        <f t="array" ref="C553">IFERROR(IF(INDEX('Disaggregation Records'!$E$155:$E$385,MATCH(RIGHT(Z553,255),RIGHT('Disaggregation Records'!$D$155:$D$385,255),0))=0,"",INDEX('Disaggregation Records'!$E$155:$E$385,MATCH(RIGHT(Z553,255),RIGHT('Disaggregation Records'!$D$155:$D$385,255),0))),"")</f>
        <v/>
      </c>
      <c r="D553" s="319" t="str">
        <f t="array" ref="D553">IFERROR(IF(INDEX('Disaggregation Records'!$F$155:$F$385,MATCH(RIGHT(Z553,255),RIGHT('Disaggregation Records'!$D$155:$D$385,255),0))=0,"",INDEX('Disaggregation Records'!$F$155:$F$385,MATCH(RIGHT(Z553,255),RIGHT('Disaggregation Records'!$D$155:$D$385,255),0))),"")</f>
        <v/>
      </c>
      <c r="E553" s="320"/>
      <c r="F553" s="280"/>
      <c r="G553" s="281"/>
      <c r="H553" s="282"/>
      <c r="I553" s="321"/>
      <c r="J553" s="321"/>
      <c r="K553" s="321"/>
      <c r="L553" s="321"/>
      <c r="M553" s="321"/>
      <c r="N553" s="321"/>
      <c r="O553" s="321"/>
      <c r="P553" s="321"/>
      <c r="Q553" s="321"/>
      <c r="R553" s="321"/>
      <c r="S553" s="321"/>
      <c r="T553" s="321"/>
      <c r="U553" s="282"/>
      <c r="V553" s="322"/>
      <c r="W553" s="323"/>
      <c r="X553" s="323" t="str">
        <f t="shared" si="27"/>
        <v/>
      </c>
      <c r="Y553" s="323">
        <f t="shared" si="28"/>
        <v>226</v>
      </c>
      <c r="Z553" s="323" t="str">
        <f t="shared" si="29"/>
        <v/>
      </c>
      <c r="AA553" s="323"/>
      <c r="AB553" s="323" t="s">
        <v>2592</v>
      </c>
      <c r="AC553" s="323"/>
      <c r="AD553" s="323" t="s">
        <v>1308</v>
      </c>
      <c r="AE553" s="176"/>
      <c r="AF553" s="699"/>
      <c r="AG553" s="699"/>
      <c r="AH553" s="465"/>
      <c r="AI553" s="465"/>
      <c r="AJ553" s="465"/>
      <c r="AK553" s="465"/>
      <c r="AL553" s="465"/>
      <c r="AM553" s="465"/>
      <c r="AN553" s="465"/>
      <c r="AO553" s="465"/>
      <c r="AP553" s="465"/>
    </row>
    <row r="554" spans="1:42" ht="53.5" customHeight="1" x14ac:dyDescent="0.35">
      <c r="A554" s="276">
        <v>12</v>
      </c>
      <c r="B554" s="277" t="str">
        <f>IFERROR(VLOOKUP(A554,'Coverage Indicators-Section D'!$A$10:$Y$42,25,FALSE),"")</f>
        <v/>
      </c>
      <c r="C554" s="319" t="str">
        <f t="array" ref="C554">IFERROR(IF(INDEX('Disaggregation Records'!$E$155:$E$385,MATCH(RIGHT(Z554,255),RIGHT('Disaggregation Records'!$D$155:$D$385,255),0))=0,"",INDEX('Disaggregation Records'!$E$155:$E$385,MATCH(RIGHT(Z554,255),RIGHT('Disaggregation Records'!$D$155:$D$385,255),0))),"")</f>
        <v/>
      </c>
      <c r="D554" s="319" t="str">
        <f t="array" ref="D554">IFERROR(IF(INDEX('Disaggregation Records'!$F$155:$F$385,MATCH(RIGHT(Z554,255),RIGHT('Disaggregation Records'!$D$155:$D$385,255),0))=0,"",INDEX('Disaggregation Records'!$F$155:$F$385,MATCH(RIGHT(Z554,255),RIGHT('Disaggregation Records'!$D$155:$D$385,255),0))),"")</f>
        <v/>
      </c>
      <c r="E554" s="320"/>
      <c r="F554" s="280"/>
      <c r="G554" s="281"/>
      <c r="H554" s="282"/>
      <c r="I554" s="321"/>
      <c r="J554" s="321"/>
      <c r="K554" s="321"/>
      <c r="L554" s="321"/>
      <c r="M554" s="321"/>
      <c r="N554" s="321"/>
      <c r="O554" s="321"/>
      <c r="P554" s="321"/>
      <c r="Q554" s="321"/>
      <c r="R554" s="321"/>
      <c r="S554" s="321"/>
      <c r="T554" s="321"/>
      <c r="U554" s="282"/>
      <c r="V554" s="322"/>
      <c r="W554" s="323"/>
      <c r="X554" s="323" t="str">
        <f t="shared" si="27"/>
        <v/>
      </c>
      <c r="Y554" s="323">
        <f t="shared" si="28"/>
        <v>227</v>
      </c>
      <c r="Z554" s="323" t="str">
        <f t="shared" si="29"/>
        <v/>
      </c>
      <c r="AA554" s="323"/>
      <c r="AB554" s="323" t="s">
        <v>2593</v>
      </c>
      <c r="AC554" s="323"/>
      <c r="AD554" s="323" t="s">
        <v>1308</v>
      </c>
      <c r="AE554" s="176"/>
      <c r="AF554" s="699"/>
      <c r="AG554" s="699"/>
      <c r="AH554" s="465"/>
      <c r="AI554" s="465"/>
      <c r="AJ554" s="465"/>
      <c r="AK554" s="465"/>
      <c r="AL554" s="465"/>
      <c r="AM554" s="465"/>
      <c r="AN554" s="465"/>
      <c r="AO554" s="465"/>
      <c r="AP554" s="465"/>
    </row>
    <row r="555" spans="1:42" ht="53.5" customHeight="1" x14ac:dyDescent="0.35">
      <c r="A555" s="276">
        <v>12</v>
      </c>
      <c r="B555" s="277" t="str">
        <f>IFERROR(VLOOKUP(A555,'Coverage Indicators-Section D'!$A$10:$Y$42,25,FALSE),"")</f>
        <v/>
      </c>
      <c r="C555" s="319" t="str">
        <f t="array" ref="C555">IFERROR(IF(INDEX('Disaggregation Records'!$E$155:$E$385,MATCH(RIGHT(Z555,255),RIGHT('Disaggregation Records'!$D$155:$D$385,255),0))=0,"",INDEX('Disaggregation Records'!$E$155:$E$385,MATCH(RIGHT(Z555,255),RIGHT('Disaggregation Records'!$D$155:$D$385,255),0))),"")</f>
        <v/>
      </c>
      <c r="D555" s="319" t="str">
        <f t="array" ref="D555">IFERROR(IF(INDEX('Disaggregation Records'!$F$155:$F$385,MATCH(RIGHT(Z555,255),RIGHT('Disaggregation Records'!$D$155:$D$385,255),0))=0,"",INDEX('Disaggregation Records'!$F$155:$F$385,MATCH(RIGHT(Z555,255),RIGHT('Disaggregation Records'!$D$155:$D$385,255),0))),"")</f>
        <v/>
      </c>
      <c r="E555" s="320"/>
      <c r="F555" s="280"/>
      <c r="G555" s="281"/>
      <c r="H555" s="282"/>
      <c r="I555" s="321"/>
      <c r="J555" s="321"/>
      <c r="K555" s="321"/>
      <c r="L555" s="321"/>
      <c r="M555" s="321"/>
      <c r="N555" s="321"/>
      <c r="O555" s="321"/>
      <c r="P555" s="321"/>
      <c r="Q555" s="321"/>
      <c r="R555" s="321"/>
      <c r="S555" s="321"/>
      <c r="T555" s="321"/>
      <c r="U555" s="282"/>
      <c r="V555" s="322"/>
      <c r="W555" s="323"/>
      <c r="X555" s="323" t="str">
        <f t="shared" si="27"/>
        <v/>
      </c>
      <c r="Y555" s="323">
        <f t="shared" si="28"/>
        <v>228</v>
      </c>
      <c r="Z555" s="323" t="str">
        <f t="shared" si="29"/>
        <v/>
      </c>
      <c r="AA555" s="323"/>
      <c r="AB555" s="323" t="s">
        <v>2594</v>
      </c>
      <c r="AC555" s="323"/>
      <c r="AD555" s="323" t="s">
        <v>1308</v>
      </c>
      <c r="AE555" s="176"/>
      <c r="AF555" s="699"/>
      <c r="AG555" s="699"/>
      <c r="AH555" s="465"/>
      <c r="AI555" s="465"/>
      <c r="AJ555" s="465"/>
      <c r="AK555" s="465"/>
      <c r="AL555" s="465"/>
      <c r="AM555" s="465"/>
      <c r="AN555" s="465"/>
      <c r="AO555" s="465"/>
      <c r="AP555" s="465"/>
    </row>
    <row r="556" spans="1:42" ht="53.5" customHeight="1" x14ac:dyDescent="0.35">
      <c r="A556" s="276">
        <v>12</v>
      </c>
      <c r="B556" s="277" t="str">
        <f>IFERROR(VLOOKUP(A556,'Coverage Indicators-Section D'!$A$10:$Y$42,25,FALSE),"")</f>
        <v/>
      </c>
      <c r="C556" s="319" t="str">
        <f t="array" ref="C556">IFERROR(IF(INDEX('Disaggregation Records'!$E$155:$E$385,MATCH(RIGHT(Z556,255),RIGHT('Disaggregation Records'!$D$155:$D$385,255),0))=0,"",INDEX('Disaggregation Records'!$E$155:$E$385,MATCH(RIGHT(Z556,255),RIGHT('Disaggregation Records'!$D$155:$D$385,255),0))),"")</f>
        <v/>
      </c>
      <c r="D556" s="319" t="str">
        <f t="array" ref="D556">IFERROR(IF(INDEX('Disaggregation Records'!$F$155:$F$385,MATCH(RIGHT(Z556,255),RIGHT('Disaggregation Records'!$D$155:$D$385,255),0))=0,"",INDEX('Disaggregation Records'!$F$155:$F$385,MATCH(RIGHT(Z556,255),RIGHT('Disaggregation Records'!$D$155:$D$385,255),0))),"")</f>
        <v/>
      </c>
      <c r="E556" s="320"/>
      <c r="F556" s="280"/>
      <c r="G556" s="281"/>
      <c r="H556" s="282"/>
      <c r="I556" s="321"/>
      <c r="J556" s="321"/>
      <c r="K556" s="321"/>
      <c r="L556" s="321"/>
      <c r="M556" s="321"/>
      <c r="N556" s="321"/>
      <c r="O556" s="321"/>
      <c r="P556" s="321"/>
      <c r="Q556" s="321"/>
      <c r="R556" s="321"/>
      <c r="S556" s="321"/>
      <c r="T556" s="321"/>
      <c r="U556" s="282"/>
      <c r="V556" s="322"/>
      <c r="W556" s="323"/>
      <c r="X556" s="323" t="str">
        <f t="shared" si="27"/>
        <v/>
      </c>
      <c r="Y556" s="323">
        <f t="shared" si="28"/>
        <v>229</v>
      </c>
      <c r="Z556" s="323" t="str">
        <f t="shared" si="29"/>
        <v/>
      </c>
      <c r="AA556" s="323"/>
      <c r="AB556" s="323" t="s">
        <v>2595</v>
      </c>
      <c r="AC556" s="323"/>
      <c r="AD556" s="323" t="s">
        <v>1308</v>
      </c>
      <c r="AE556" s="176"/>
      <c r="AF556" s="699"/>
      <c r="AG556" s="699"/>
      <c r="AH556" s="465"/>
      <c r="AI556" s="465"/>
      <c r="AJ556" s="465"/>
      <c r="AK556" s="465"/>
      <c r="AL556" s="465"/>
      <c r="AM556" s="465"/>
      <c r="AN556" s="465"/>
      <c r="AO556" s="465"/>
      <c r="AP556" s="465"/>
    </row>
    <row r="557" spans="1:42" ht="53.5" customHeight="1" x14ac:dyDescent="0.35">
      <c r="A557" s="276">
        <v>12</v>
      </c>
      <c r="B557" s="277" t="str">
        <f>IFERROR(VLOOKUP(A557,'Coverage Indicators-Section D'!$A$10:$Y$42,25,FALSE),"")</f>
        <v/>
      </c>
      <c r="C557" s="319" t="str">
        <f t="array" ref="C557">IFERROR(IF(INDEX('Disaggregation Records'!$E$155:$E$385,MATCH(RIGHT(Z557,255),RIGHT('Disaggregation Records'!$D$155:$D$385,255),0))=0,"",INDEX('Disaggregation Records'!$E$155:$E$385,MATCH(RIGHT(Z557,255),RIGHT('Disaggregation Records'!$D$155:$D$385,255),0))),"")</f>
        <v/>
      </c>
      <c r="D557" s="319" t="str">
        <f t="array" ref="D557">IFERROR(IF(INDEX('Disaggregation Records'!$F$155:$F$385,MATCH(RIGHT(Z557,255),RIGHT('Disaggregation Records'!$D$155:$D$385,255),0))=0,"",INDEX('Disaggregation Records'!$F$155:$F$385,MATCH(RIGHT(Z557,255),RIGHT('Disaggregation Records'!$D$155:$D$385,255),0))),"")</f>
        <v/>
      </c>
      <c r="E557" s="320"/>
      <c r="F557" s="280"/>
      <c r="G557" s="281"/>
      <c r="H557" s="282"/>
      <c r="I557" s="321"/>
      <c r="J557" s="321"/>
      <c r="K557" s="321"/>
      <c r="L557" s="321"/>
      <c r="M557" s="321"/>
      <c r="N557" s="321"/>
      <c r="O557" s="321"/>
      <c r="P557" s="321"/>
      <c r="Q557" s="321"/>
      <c r="R557" s="321"/>
      <c r="S557" s="321"/>
      <c r="T557" s="321"/>
      <c r="U557" s="282"/>
      <c r="V557" s="322"/>
      <c r="W557" s="323"/>
      <c r="X557" s="323" t="str">
        <f t="shared" si="27"/>
        <v/>
      </c>
      <c r="Y557" s="323">
        <f t="shared" si="28"/>
        <v>230</v>
      </c>
      <c r="Z557" s="323" t="str">
        <f t="shared" si="29"/>
        <v/>
      </c>
      <c r="AA557" s="323"/>
      <c r="AB557" s="323" t="s">
        <v>2596</v>
      </c>
      <c r="AC557" s="323"/>
      <c r="AD557" s="323" t="s">
        <v>1308</v>
      </c>
      <c r="AE557" s="176"/>
      <c r="AF557" s="699"/>
      <c r="AG557" s="699"/>
      <c r="AH557" s="465"/>
      <c r="AI557" s="465"/>
      <c r="AJ557" s="465"/>
      <c r="AK557" s="465"/>
      <c r="AL557" s="465"/>
      <c r="AM557" s="465"/>
      <c r="AN557" s="465"/>
      <c r="AO557" s="465"/>
      <c r="AP557" s="465"/>
    </row>
    <row r="558" spans="1:42" ht="53.5" customHeight="1" x14ac:dyDescent="0.35">
      <c r="A558" s="276">
        <v>12</v>
      </c>
      <c r="B558" s="277" t="str">
        <f>IFERROR(VLOOKUP(A558,'Coverage Indicators-Section D'!$A$10:$Y$42,25,FALSE),"")</f>
        <v/>
      </c>
      <c r="C558" s="319" t="str">
        <f t="array" ref="C558">IFERROR(IF(INDEX('Disaggregation Records'!$E$155:$E$385,MATCH(RIGHT(Z558,255),RIGHT('Disaggregation Records'!$D$155:$D$385,255),0))=0,"",INDEX('Disaggregation Records'!$E$155:$E$385,MATCH(RIGHT(Z558,255),RIGHT('Disaggregation Records'!$D$155:$D$385,255),0))),"")</f>
        <v/>
      </c>
      <c r="D558" s="319" t="str">
        <f t="array" ref="D558">IFERROR(IF(INDEX('Disaggregation Records'!$F$155:$F$385,MATCH(RIGHT(Z558,255),RIGHT('Disaggregation Records'!$D$155:$D$385,255),0))=0,"",INDEX('Disaggregation Records'!$F$155:$F$385,MATCH(RIGHT(Z558,255),RIGHT('Disaggregation Records'!$D$155:$D$385,255),0))),"")</f>
        <v/>
      </c>
      <c r="E558" s="320"/>
      <c r="F558" s="280"/>
      <c r="G558" s="281"/>
      <c r="H558" s="282"/>
      <c r="I558" s="321"/>
      <c r="J558" s="321"/>
      <c r="K558" s="321"/>
      <c r="L558" s="321"/>
      <c r="M558" s="321"/>
      <c r="N558" s="321"/>
      <c r="O558" s="321"/>
      <c r="P558" s="321"/>
      <c r="Q558" s="321"/>
      <c r="R558" s="321"/>
      <c r="S558" s="321"/>
      <c r="T558" s="321"/>
      <c r="U558" s="282"/>
      <c r="V558" s="322"/>
      <c r="W558" s="323"/>
      <c r="X558" s="323" t="str">
        <f t="shared" si="27"/>
        <v/>
      </c>
      <c r="Y558" s="323">
        <f t="shared" si="28"/>
        <v>231</v>
      </c>
      <c r="Z558" s="323" t="str">
        <f t="shared" si="29"/>
        <v/>
      </c>
      <c r="AA558" s="323"/>
      <c r="AB558" s="323" t="s">
        <v>2597</v>
      </c>
      <c r="AC558" s="323"/>
      <c r="AD558" s="323" t="s">
        <v>1308</v>
      </c>
      <c r="AE558" s="176"/>
      <c r="AF558" s="699"/>
      <c r="AG558" s="699"/>
      <c r="AH558" s="465"/>
      <c r="AI558" s="465"/>
      <c r="AJ558" s="465"/>
      <c r="AK558" s="465"/>
      <c r="AL558" s="465"/>
      <c r="AM558" s="465"/>
      <c r="AN558" s="465"/>
      <c r="AO558" s="465"/>
      <c r="AP558" s="465"/>
    </row>
    <row r="559" spans="1:42" ht="53.5" customHeight="1" x14ac:dyDescent="0.35">
      <c r="A559" s="276">
        <v>12</v>
      </c>
      <c r="B559" s="277" t="str">
        <f>IFERROR(VLOOKUP(A559,'Coverage Indicators-Section D'!$A$10:$Y$42,25,FALSE),"")</f>
        <v/>
      </c>
      <c r="C559" s="319" t="str">
        <f t="array" ref="C559">IFERROR(IF(INDEX('Disaggregation Records'!$E$155:$E$385,MATCH(RIGHT(Z559,255),RIGHT('Disaggregation Records'!$D$155:$D$385,255),0))=0,"",INDEX('Disaggregation Records'!$E$155:$E$385,MATCH(RIGHT(Z559,255),RIGHT('Disaggregation Records'!$D$155:$D$385,255),0))),"")</f>
        <v/>
      </c>
      <c r="D559" s="319" t="str">
        <f t="array" ref="D559">IFERROR(IF(INDEX('Disaggregation Records'!$F$155:$F$385,MATCH(RIGHT(Z559,255),RIGHT('Disaggregation Records'!$D$155:$D$385,255),0))=0,"",INDEX('Disaggregation Records'!$F$155:$F$385,MATCH(RIGHT(Z559,255),RIGHT('Disaggregation Records'!$D$155:$D$385,255),0))),"")</f>
        <v/>
      </c>
      <c r="E559" s="320"/>
      <c r="F559" s="280"/>
      <c r="G559" s="281"/>
      <c r="H559" s="282"/>
      <c r="I559" s="321"/>
      <c r="J559" s="321"/>
      <c r="K559" s="321"/>
      <c r="L559" s="321"/>
      <c r="M559" s="321"/>
      <c r="N559" s="321"/>
      <c r="O559" s="321"/>
      <c r="P559" s="321"/>
      <c r="Q559" s="321"/>
      <c r="R559" s="321"/>
      <c r="S559" s="321"/>
      <c r="T559" s="321"/>
      <c r="U559" s="282"/>
      <c r="V559" s="322"/>
      <c r="W559" s="323"/>
      <c r="X559" s="323" t="str">
        <f t="shared" si="27"/>
        <v/>
      </c>
      <c r="Y559" s="323">
        <f t="shared" si="28"/>
        <v>232</v>
      </c>
      <c r="Z559" s="323" t="str">
        <f t="shared" si="29"/>
        <v/>
      </c>
      <c r="AA559" s="323"/>
      <c r="AB559" s="323" t="s">
        <v>2598</v>
      </c>
      <c r="AC559" s="323"/>
      <c r="AD559" s="323" t="s">
        <v>1308</v>
      </c>
      <c r="AE559" s="176"/>
      <c r="AF559" s="699"/>
      <c r="AG559" s="699"/>
      <c r="AH559" s="465"/>
      <c r="AI559" s="465"/>
      <c r="AJ559" s="465"/>
      <c r="AK559" s="465"/>
      <c r="AL559" s="465"/>
      <c r="AM559" s="465"/>
      <c r="AN559" s="465"/>
      <c r="AO559" s="465"/>
      <c r="AP559" s="465"/>
    </row>
    <row r="560" spans="1:42" ht="53.5" customHeight="1" x14ac:dyDescent="0.35">
      <c r="A560" s="276">
        <v>12</v>
      </c>
      <c r="B560" s="277" t="str">
        <f>IFERROR(VLOOKUP(A560,'Coverage Indicators-Section D'!$A$10:$Y$42,25,FALSE),"")</f>
        <v/>
      </c>
      <c r="C560" s="319" t="str">
        <f t="array" ref="C560">IFERROR(IF(INDEX('Disaggregation Records'!$E$155:$E$385,MATCH(RIGHT(Z560,255),RIGHT('Disaggregation Records'!$D$155:$D$385,255),0))=0,"",INDEX('Disaggregation Records'!$E$155:$E$385,MATCH(RIGHT(Z560,255),RIGHT('Disaggregation Records'!$D$155:$D$385,255),0))),"")</f>
        <v/>
      </c>
      <c r="D560" s="319" t="str">
        <f t="array" ref="D560">IFERROR(IF(INDEX('Disaggregation Records'!$F$155:$F$385,MATCH(RIGHT(Z560,255),RIGHT('Disaggregation Records'!$D$155:$D$385,255),0))=0,"",INDEX('Disaggregation Records'!$F$155:$F$385,MATCH(RIGHT(Z560,255),RIGHT('Disaggregation Records'!$D$155:$D$385,255),0))),"")</f>
        <v/>
      </c>
      <c r="E560" s="320"/>
      <c r="F560" s="280"/>
      <c r="G560" s="281"/>
      <c r="H560" s="282"/>
      <c r="I560" s="321"/>
      <c r="J560" s="321"/>
      <c r="K560" s="321"/>
      <c r="L560" s="321"/>
      <c r="M560" s="321"/>
      <c r="N560" s="321"/>
      <c r="O560" s="321"/>
      <c r="P560" s="321"/>
      <c r="Q560" s="321"/>
      <c r="R560" s="321"/>
      <c r="S560" s="321"/>
      <c r="T560" s="321"/>
      <c r="U560" s="282"/>
      <c r="V560" s="322"/>
      <c r="W560" s="323"/>
      <c r="X560" s="323" t="str">
        <f t="shared" si="27"/>
        <v/>
      </c>
      <c r="Y560" s="323">
        <f t="shared" si="28"/>
        <v>233</v>
      </c>
      <c r="Z560" s="323" t="str">
        <f t="shared" si="29"/>
        <v/>
      </c>
      <c r="AA560" s="323"/>
      <c r="AB560" s="323" t="s">
        <v>2599</v>
      </c>
      <c r="AC560" s="323"/>
      <c r="AD560" s="323" t="s">
        <v>1308</v>
      </c>
      <c r="AE560" s="176"/>
      <c r="AF560" s="699"/>
      <c r="AG560" s="699"/>
      <c r="AH560" s="465"/>
      <c r="AI560" s="465"/>
      <c r="AJ560" s="465"/>
      <c r="AK560" s="465"/>
      <c r="AL560" s="465"/>
      <c r="AM560" s="465"/>
      <c r="AN560" s="465"/>
      <c r="AO560" s="465"/>
      <c r="AP560" s="465"/>
    </row>
    <row r="561" spans="1:42" ht="53.5" customHeight="1" x14ac:dyDescent="0.35">
      <c r="A561" s="276">
        <v>12</v>
      </c>
      <c r="B561" s="277" t="str">
        <f>IFERROR(VLOOKUP(A561,'Coverage Indicators-Section D'!$A$10:$Y$42,25,FALSE),"")</f>
        <v/>
      </c>
      <c r="C561" s="319" t="str">
        <f t="array" ref="C561">IFERROR(IF(INDEX('Disaggregation Records'!$E$155:$E$385,MATCH(RIGHT(Z561,255),RIGHT('Disaggregation Records'!$D$155:$D$385,255),0))=0,"",INDEX('Disaggregation Records'!$E$155:$E$385,MATCH(RIGHT(Z561,255),RIGHT('Disaggregation Records'!$D$155:$D$385,255),0))),"")</f>
        <v/>
      </c>
      <c r="D561" s="319" t="str">
        <f t="array" ref="D561">IFERROR(IF(INDEX('Disaggregation Records'!$F$155:$F$385,MATCH(RIGHT(Z561,255),RIGHT('Disaggregation Records'!$D$155:$D$385,255),0))=0,"",INDEX('Disaggregation Records'!$F$155:$F$385,MATCH(RIGHT(Z561,255),RIGHT('Disaggregation Records'!$D$155:$D$385,255),0))),"")</f>
        <v/>
      </c>
      <c r="E561" s="320"/>
      <c r="F561" s="280"/>
      <c r="G561" s="281"/>
      <c r="H561" s="282"/>
      <c r="I561" s="321"/>
      <c r="J561" s="321"/>
      <c r="K561" s="321"/>
      <c r="L561" s="321"/>
      <c r="M561" s="321"/>
      <c r="N561" s="321"/>
      <c r="O561" s="321"/>
      <c r="P561" s="321"/>
      <c r="Q561" s="321"/>
      <c r="R561" s="321"/>
      <c r="S561" s="321"/>
      <c r="T561" s="321"/>
      <c r="U561" s="282"/>
      <c r="V561" s="322"/>
      <c r="W561" s="323"/>
      <c r="X561" s="323" t="str">
        <f t="shared" si="27"/>
        <v/>
      </c>
      <c r="Y561" s="323">
        <f t="shared" si="28"/>
        <v>234</v>
      </c>
      <c r="Z561" s="323" t="str">
        <f t="shared" si="29"/>
        <v/>
      </c>
      <c r="AA561" s="323"/>
      <c r="AB561" s="323" t="s">
        <v>2600</v>
      </c>
      <c r="AC561" s="323"/>
      <c r="AD561" s="323" t="s">
        <v>1308</v>
      </c>
      <c r="AE561" s="176"/>
      <c r="AF561" s="699"/>
      <c r="AG561" s="699"/>
      <c r="AH561" s="465"/>
      <c r="AI561" s="465"/>
      <c r="AJ561" s="465"/>
      <c r="AK561" s="465"/>
      <c r="AL561" s="465"/>
      <c r="AM561" s="465"/>
      <c r="AN561" s="465"/>
      <c r="AO561" s="465"/>
      <c r="AP561" s="465"/>
    </row>
    <row r="562" spans="1:42" ht="53.5" customHeight="1" x14ac:dyDescent="0.35">
      <c r="A562" s="276">
        <v>12</v>
      </c>
      <c r="B562" s="277" t="str">
        <f>IFERROR(VLOOKUP(A562,'Coverage Indicators-Section D'!$A$10:$Y$42,25,FALSE),"")</f>
        <v/>
      </c>
      <c r="C562" s="319" t="str">
        <f t="array" ref="C562">IFERROR(IF(INDEX('Disaggregation Records'!$E$155:$E$385,MATCH(RIGHT(Z562,255),RIGHT('Disaggregation Records'!$D$155:$D$385,255),0))=0,"",INDEX('Disaggregation Records'!$E$155:$E$385,MATCH(RIGHT(Z562,255),RIGHT('Disaggregation Records'!$D$155:$D$385,255),0))),"")</f>
        <v/>
      </c>
      <c r="D562" s="319" t="str">
        <f t="array" ref="D562">IFERROR(IF(INDEX('Disaggregation Records'!$F$155:$F$385,MATCH(RIGHT(Z562,255),RIGHT('Disaggregation Records'!$D$155:$D$385,255),0))=0,"",INDEX('Disaggregation Records'!$F$155:$F$385,MATCH(RIGHT(Z562,255),RIGHT('Disaggregation Records'!$D$155:$D$385,255),0))),"")</f>
        <v/>
      </c>
      <c r="E562" s="320"/>
      <c r="F562" s="280"/>
      <c r="G562" s="281"/>
      <c r="H562" s="282"/>
      <c r="I562" s="321"/>
      <c r="J562" s="321"/>
      <c r="K562" s="321"/>
      <c r="L562" s="321"/>
      <c r="M562" s="321"/>
      <c r="N562" s="321"/>
      <c r="O562" s="321"/>
      <c r="P562" s="321"/>
      <c r="Q562" s="321"/>
      <c r="R562" s="321"/>
      <c r="S562" s="321"/>
      <c r="T562" s="321"/>
      <c r="U562" s="282"/>
      <c r="V562" s="322"/>
      <c r="W562" s="323"/>
      <c r="X562" s="323" t="str">
        <f t="shared" si="27"/>
        <v/>
      </c>
      <c r="Y562" s="323">
        <f t="shared" si="28"/>
        <v>235</v>
      </c>
      <c r="Z562" s="323" t="str">
        <f t="shared" si="29"/>
        <v/>
      </c>
      <c r="AA562" s="323"/>
      <c r="AB562" s="323" t="s">
        <v>2601</v>
      </c>
      <c r="AC562" s="323"/>
      <c r="AD562" s="323" t="s">
        <v>1308</v>
      </c>
      <c r="AE562" s="176"/>
      <c r="AF562" s="699"/>
      <c r="AG562" s="699"/>
      <c r="AH562" s="465"/>
      <c r="AI562" s="465"/>
      <c r="AJ562" s="465"/>
      <c r="AK562" s="465"/>
      <c r="AL562" s="465"/>
      <c r="AM562" s="465"/>
      <c r="AN562" s="465"/>
      <c r="AO562" s="465"/>
      <c r="AP562" s="465"/>
    </row>
    <row r="563" spans="1:42" ht="53.5" customHeight="1" x14ac:dyDescent="0.35">
      <c r="A563" s="276">
        <v>12</v>
      </c>
      <c r="B563" s="277" t="str">
        <f>IFERROR(VLOOKUP(A563,'Coverage Indicators-Section D'!$A$10:$Y$42,25,FALSE),"")</f>
        <v/>
      </c>
      <c r="C563" s="319" t="str">
        <f t="array" ref="C563">IFERROR(IF(INDEX('Disaggregation Records'!$E$155:$E$385,MATCH(RIGHT(Z563,255),RIGHT('Disaggregation Records'!$D$155:$D$385,255),0))=0,"",INDEX('Disaggregation Records'!$E$155:$E$385,MATCH(RIGHT(Z563,255),RIGHT('Disaggregation Records'!$D$155:$D$385,255),0))),"")</f>
        <v/>
      </c>
      <c r="D563" s="319" t="str">
        <f t="array" ref="D563">IFERROR(IF(INDEX('Disaggregation Records'!$F$155:$F$385,MATCH(RIGHT(Z563,255),RIGHT('Disaggregation Records'!$D$155:$D$385,255),0))=0,"",INDEX('Disaggregation Records'!$F$155:$F$385,MATCH(RIGHT(Z563,255),RIGHT('Disaggregation Records'!$D$155:$D$385,255),0))),"")</f>
        <v/>
      </c>
      <c r="E563" s="320"/>
      <c r="F563" s="280"/>
      <c r="G563" s="281"/>
      <c r="H563" s="282"/>
      <c r="I563" s="321"/>
      <c r="J563" s="321"/>
      <c r="K563" s="321"/>
      <c r="L563" s="321"/>
      <c r="M563" s="321"/>
      <c r="N563" s="321"/>
      <c r="O563" s="321"/>
      <c r="P563" s="321"/>
      <c r="Q563" s="321"/>
      <c r="R563" s="321"/>
      <c r="S563" s="321"/>
      <c r="T563" s="321"/>
      <c r="U563" s="282"/>
      <c r="V563" s="322"/>
      <c r="W563" s="323"/>
      <c r="X563" s="323" t="str">
        <f t="shared" si="27"/>
        <v/>
      </c>
      <c r="Y563" s="323">
        <f t="shared" si="28"/>
        <v>236</v>
      </c>
      <c r="Z563" s="323" t="str">
        <f t="shared" si="29"/>
        <v/>
      </c>
      <c r="AA563" s="323"/>
      <c r="AB563" s="323" t="s">
        <v>2602</v>
      </c>
      <c r="AC563" s="323"/>
      <c r="AD563" s="323" t="s">
        <v>1308</v>
      </c>
      <c r="AE563" s="176"/>
      <c r="AF563" s="699"/>
      <c r="AG563" s="699"/>
      <c r="AH563" s="465"/>
      <c r="AI563" s="465"/>
      <c r="AJ563" s="465"/>
      <c r="AK563" s="465"/>
      <c r="AL563" s="465"/>
      <c r="AM563" s="465"/>
      <c r="AN563" s="465"/>
      <c r="AO563" s="465"/>
      <c r="AP563" s="465"/>
    </row>
    <row r="564" spans="1:42" ht="53.5" customHeight="1" x14ac:dyDescent="0.35">
      <c r="A564" s="276">
        <v>12</v>
      </c>
      <c r="B564" s="277" t="str">
        <f>IFERROR(VLOOKUP(A564,'Coverage Indicators-Section D'!$A$10:$Y$42,25,FALSE),"")</f>
        <v/>
      </c>
      <c r="C564" s="319" t="str">
        <f t="array" ref="C564">IFERROR(IF(INDEX('Disaggregation Records'!$E$155:$E$385,MATCH(RIGHT(Z564,255),RIGHT('Disaggregation Records'!$D$155:$D$385,255),0))=0,"",INDEX('Disaggregation Records'!$E$155:$E$385,MATCH(RIGHT(Z564,255),RIGHT('Disaggregation Records'!$D$155:$D$385,255),0))),"")</f>
        <v/>
      </c>
      <c r="D564" s="319" t="str">
        <f t="array" ref="D564">IFERROR(IF(INDEX('Disaggregation Records'!$F$155:$F$385,MATCH(RIGHT(Z564,255),RIGHT('Disaggregation Records'!$D$155:$D$385,255),0))=0,"",INDEX('Disaggregation Records'!$F$155:$F$385,MATCH(RIGHT(Z564,255),RIGHT('Disaggregation Records'!$D$155:$D$385,255),0))),"")</f>
        <v/>
      </c>
      <c r="E564" s="320"/>
      <c r="F564" s="280"/>
      <c r="G564" s="281"/>
      <c r="H564" s="282"/>
      <c r="I564" s="321"/>
      <c r="J564" s="321"/>
      <c r="K564" s="321"/>
      <c r="L564" s="321"/>
      <c r="M564" s="321"/>
      <c r="N564" s="321"/>
      <c r="O564" s="321"/>
      <c r="P564" s="321"/>
      <c r="Q564" s="321"/>
      <c r="R564" s="321"/>
      <c r="S564" s="321"/>
      <c r="T564" s="321"/>
      <c r="U564" s="282"/>
      <c r="V564" s="322"/>
      <c r="W564" s="323"/>
      <c r="X564" s="323" t="str">
        <f t="shared" si="27"/>
        <v/>
      </c>
      <c r="Y564" s="323">
        <f t="shared" si="28"/>
        <v>237</v>
      </c>
      <c r="Z564" s="323" t="str">
        <f t="shared" si="29"/>
        <v/>
      </c>
      <c r="AA564" s="323"/>
      <c r="AB564" s="323" t="s">
        <v>2603</v>
      </c>
      <c r="AC564" s="323"/>
      <c r="AD564" s="323" t="s">
        <v>1308</v>
      </c>
      <c r="AE564" s="176"/>
      <c r="AF564" s="699"/>
      <c r="AG564" s="699"/>
      <c r="AH564" s="465"/>
      <c r="AI564" s="465"/>
      <c r="AJ564" s="465"/>
      <c r="AK564" s="465"/>
      <c r="AL564" s="465"/>
      <c r="AM564" s="465"/>
      <c r="AN564" s="465"/>
      <c r="AO564" s="465"/>
      <c r="AP564" s="465"/>
    </row>
    <row r="565" spans="1:42" ht="53.5" customHeight="1" x14ac:dyDescent="0.35">
      <c r="A565" s="276">
        <v>12</v>
      </c>
      <c r="B565" s="277" t="str">
        <f>IFERROR(VLOOKUP(A565,'Coverage Indicators-Section D'!$A$10:$Y$42,25,FALSE),"")</f>
        <v/>
      </c>
      <c r="C565" s="319" t="str">
        <f t="array" ref="C565">IFERROR(IF(INDEX('Disaggregation Records'!$E$155:$E$385,MATCH(RIGHT(Z565,255),RIGHT('Disaggregation Records'!$D$155:$D$385,255),0))=0,"",INDEX('Disaggregation Records'!$E$155:$E$385,MATCH(RIGHT(Z565,255),RIGHT('Disaggregation Records'!$D$155:$D$385,255),0))),"")</f>
        <v/>
      </c>
      <c r="D565" s="319" t="str">
        <f t="array" ref="D565">IFERROR(IF(INDEX('Disaggregation Records'!$F$155:$F$385,MATCH(RIGHT(Z565,255),RIGHT('Disaggregation Records'!$D$155:$D$385,255),0))=0,"",INDEX('Disaggregation Records'!$F$155:$F$385,MATCH(RIGHT(Z565,255),RIGHT('Disaggregation Records'!$D$155:$D$385,255),0))),"")</f>
        <v/>
      </c>
      <c r="E565" s="320"/>
      <c r="F565" s="280"/>
      <c r="G565" s="281"/>
      <c r="H565" s="282"/>
      <c r="I565" s="321"/>
      <c r="J565" s="321"/>
      <c r="K565" s="321"/>
      <c r="L565" s="321"/>
      <c r="M565" s="321"/>
      <c r="N565" s="321"/>
      <c r="O565" s="321"/>
      <c r="P565" s="321"/>
      <c r="Q565" s="321"/>
      <c r="R565" s="321"/>
      <c r="S565" s="321"/>
      <c r="T565" s="321"/>
      <c r="U565" s="282"/>
      <c r="V565" s="322"/>
      <c r="W565" s="323"/>
      <c r="X565" s="323" t="str">
        <f t="shared" si="27"/>
        <v/>
      </c>
      <c r="Y565" s="323">
        <f t="shared" si="28"/>
        <v>238</v>
      </c>
      <c r="Z565" s="323" t="str">
        <f t="shared" si="29"/>
        <v/>
      </c>
      <c r="AA565" s="323"/>
      <c r="AB565" s="323" t="s">
        <v>2604</v>
      </c>
      <c r="AC565" s="323"/>
      <c r="AD565" s="323" t="s">
        <v>1308</v>
      </c>
      <c r="AE565" s="176"/>
      <c r="AF565" s="699"/>
      <c r="AG565" s="699"/>
      <c r="AH565" s="465"/>
      <c r="AI565" s="465"/>
      <c r="AJ565" s="465"/>
      <c r="AK565" s="465"/>
      <c r="AL565" s="465"/>
      <c r="AM565" s="465"/>
      <c r="AN565" s="465"/>
      <c r="AO565" s="465"/>
      <c r="AP565" s="465"/>
    </row>
    <row r="566" spans="1:42" ht="53.5" customHeight="1" x14ac:dyDescent="0.35">
      <c r="A566" s="276">
        <v>12</v>
      </c>
      <c r="B566" s="277" t="str">
        <f>IFERROR(VLOOKUP(A566,'Coverage Indicators-Section D'!$A$10:$Y$42,25,FALSE),"")</f>
        <v/>
      </c>
      <c r="C566" s="319" t="str">
        <f t="array" ref="C566">IFERROR(IF(INDEX('Disaggregation Records'!$E$155:$E$385,MATCH(RIGHT(Z566,255),RIGHT('Disaggregation Records'!$D$155:$D$385,255),0))=0,"",INDEX('Disaggregation Records'!$E$155:$E$385,MATCH(RIGHT(Z566,255),RIGHT('Disaggregation Records'!$D$155:$D$385,255),0))),"")</f>
        <v/>
      </c>
      <c r="D566" s="319" t="str">
        <f t="array" ref="D566">IFERROR(IF(INDEX('Disaggregation Records'!$F$155:$F$385,MATCH(RIGHT(Z566,255),RIGHT('Disaggregation Records'!$D$155:$D$385,255),0))=0,"",INDEX('Disaggregation Records'!$F$155:$F$385,MATCH(RIGHT(Z566,255),RIGHT('Disaggregation Records'!$D$155:$D$385,255),0))),"")</f>
        <v/>
      </c>
      <c r="E566" s="320"/>
      <c r="F566" s="280"/>
      <c r="G566" s="281"/>
      <c r="H566" s="282"/>
      <c r="I566" s="321"/>
      <c r="J566" s="321"/>
      <c r="K566" s="321"/>
      <c r="L566" s="321"/>
      <c r="M566" s="321"/>
      <c r="N566" s="321"/>
      <c r="O566" s="321"/>
      <c r="P566" s="321"/>
      <c r="Q566" s="321"/>
      <c r="R566" s="321"/>
      <c r="S566" s="321"/>
      <c r="T566" s="321"/>
      <c r="U566" s="282"/>
      <c r="V566" s="322"/>
      <c r="W566" s="323"/>
      <c r="X566" s="323" t="str">
        <f t="shared" si="27"/>
        <v/>
      </c>
      <c r="Y566" s="323">
        <f t="shared" si="28"/>
        <v>239</v>
      </c>
      <c r="Z566" s="323" t="str">
        <f t="shared" si="29"/>
        <v/>
      </c>
      <c r="AA566" s="323"/>
      <c r="AB566" s="323" t="s">
        <v>2605</v>
      </c>
      <c r="AC566" s="323"/>
      <c r="AD566" s="323" t="s">
        <v>1308</v>
      </c>
      <c r="AE566" s="176"/>
      <c r="AF566" s="699"/>
      <c r="AG566" s="699"/>
      <c r="AH566" s="465"/>
      <c r="AI566" s="465"/>
      <c r="AJ566" s="465"/>
      <c r="AK566" s="465"/>
      <c r="AL566" s="465"/>
      <c r="AM566" s="465"/>
      <c r="AN566" s="465"/>
      <c r="AO566" s="465"/>
      <c r="AP566" s="465"/>
    </row>
    <row r="567" spans="1:42" ht="53.5" customHeight="1" x14ac:dyDescent="0.35">
      <c r="A567" s="276">
        <v>12</v>
      </c>
      <c r="B567" s="277" t="str">
        <f>IFERROR(VLOOKUP(A567,'Coverage Indicators-Section D'!$A$10:$Y$42,25,FALSE),"")</f>
        <v/>
      </c>
      <c r="C567" s="319" t="str">
        <f t="array" ref="C567">IFERROR(IF(INDEX('Disaggregation Records'!$E$155:$E$385,MATCH(RIGHT(Z567,255),RIGHT('Disaggregation Records'!$D$155:$D$385,255),0))=0,"",INDEX('Disaggregation Records'!$E$155:$E$385,MATCH(RIGHT(Z567,255),RIGHT('Disaggregation Records'!$D$155:$D$385,255),0))),"")</f>
        <v/>
      </c>
      <c r="D567" s="319" t="str">
        <f t="array" ref="D567">IFERROR(IF(INDEX('Disaggregation Records'!$F$155:$F$385,MATCH(RIGHT(Z567,255),RIGHT('Disaggregation Records'!$D$155:$D$385,255),0))=0,"",INDEX('Disaggregation Records'!$F$155:$F$385,MATCH(RIGHT(Z567,255),RIGHT('Disaggregation Records'!$D$155:$D$385,255),0))),"")</f>
        <v/>
      </c>
      <c r="E567" s="320"/>
      <c r="F567" s="280"/>
      <c r="G567" s="281"/>
      <c r="H567" s="282"/>
      <c r="I567" s="321"/>
      <c r="J567" s="321"/>
      <c r="K567" s="321"/>
      <c r="L567" s="321"/>
      <c r="M567" s="321"/>
      <c r="N567" s="321"/>
      <c r="O567" s="321"/>
      <c r="P567" s="321"/>
      <c r="Q567" s="321"/>
      <c r="R567" s="321"/>
      <c r="S567" s="321"/>
      <c r="T567" s="321"/>
      <c r="U567" s="282"/>
      <c r="V567" s="322"/>
      <c r="W567" s="323"/>
      <c r="X567" s="323" t="str">
        <f t="shared" si="27"/>
        <v/>
      </c>
      <c r="Y567" s="323">
        <f t="shared" si="28"/>
        <v>240</v>
      </c>
      <c r="Z567" s="323" t="str">
        <f t="shared" si="29"/>
        <v/>
      </c>
      <c r="AA567" s="323"/>
      <c r="AB567" s="323" t="s">
        <v>2606</v>
      </c>
      <c r="AC567" s="323"/>
      <c r="AD567" s="323" t="s">
        <v>1308</v>
      </c>
      <c r="AE567" s="176"/>
      <c r="AF567" s="699"/>
      <c r="AG567" s="699"/>
      <c r="AH567" s="465"/>
      <c r="AI567" s="465"/>
      <c r="AJ567" s="465"/>
      <c r="AK567" s="465"/>
      <c r="AL567" s="465"/>
      <c r="AM567" s="465"/>
      <c r="AN567" s="465"/>
      <c r="AO567" s="465"/>
      <c r="AP567" s="465"/>
    </row>
    <row r="568" spans="1:42" ht="53.5" customHeight="1" x14ac:dyDescent="0.35">
      <c r="A568" s="276">
        <v>13</v>
      </c>
      <c r="B568" s="277" t="str">
        <f>IFERROR(VLOOKUP(A568,'Coverage Indicators-Section D'!$A$10:$Y$42,25,FALSE),"")</f>
        <v/>
      </c>
      <c r="C568" s="319" t="str">
        <f t="array" ref="C568">IFERROR(IF(INDEX('Disaggregation Records'!$E$155:$E$385,MATCH(RIGHT(Z568,255),RIGHT('Disaggregation Records'!$D$155:$D$385,255),0))=0,"",INDEX('Disaggregation Records'!$E$155:$E$385,MATCH(RIGHT(Z568,255),RIGHT('Disaggregation Records'!$D$155:$D$385,255),0))),"")</f>
        <v/>
      </c>
      <c r="D568" s="319" t="str">
        <f t="array" ref="D568">IFERROR(IF(INDEX('Disaggregation Records'!$F$155:$F$385,MATCH(RIGHT(Z568,255),RIGHT('Disaggregation Records'!$D$155:$D$385,255),0))=0,"",INDEX('Disaggregation Records'!$F$155:$F$385,MATCH(RIGHT(Z568,255),RIGHT('Disaggregation Records'!$D$155:$D$385,255),0))),"")</f>
        <v/>
      </c>
      <c r="E568" s="320"/>
      <c r="F568" s="280"/>
      <c r="G568" s="281"/>
      <c r="H568" s="282"/>
      <c r="I568" s="321"/>
      <c r="J568" s="321"/>
      <c r="K568" s="321"/>
      <c r="L568" s="321"/>
      <c r="M568" s="321"/>
      <c r="N568" s="321"/>
      <c r="O568" s="321"/>
      <c r="P568" s="321"/>
      <c r="Q568" s="321"/>
      <c r="R568" s="321"/>
      <c r="S568" s="321"/>
      <c r="T568" s="321"/>
      <c r="U568" s="282"/>
      <c r="V568" s="322"/>
      <c r="W568" s="323"/>
      <c r="X568" s="323" t="str">
        <f t="shared" si="27"/>
        <v/>
      </c>
      <c r="Y568" s="323">
        <f t="shared" si="28"/>
        <v>241</v>
      </c>
      <c r="Z568" s="323" t="str">
        <f t="shared" si="29"/>
        <v/>
      </c>
      <c r="AA568" s="323"/>
      <c r="AB568" s="323" t="s">
        <v>2607</v>
      </c>
      <c r="AC568" s="323"/>
      <c r="AD568" s="323" t="s">
        <v>1309</v>
      </c>
      <c r="AE568" s="176"/>
      <c r="AF568" s="699"/>
      <c r="AG568" s="699"/>
      <c r="AH568" s="465"/>
      <c r="AI568" s="465"/>
      <c r="AJ568" s="465"/>
      <c r="AK568" s="465"/>
      <c r="AL568" s="465"/>
      <c r="AM568" s="465"/>
      <c r="AN568" s="465"/>
      <c r="AO568" s="465"/>
      <c r="AP568" s="465"/>
    </row>
    <row r="569" spans="1:42" ht="53.5" customHeight="1" x14ac:dyDescent="0.35">
      <c r="A569" s="276">
        <v>13</v>
      </c>
      <c r="B569" s="277" t="str">
        <f>IFERROR(VLOOKUP(A569,'Coverage Indicators-Section D'!$A$10:$Y$42,25,FALSE),"")</f>
        <v/>
      </c>
      <c r="C569" s="319" t="str">
        <f t="array" ref="C569">IFERROR(IF(INDEX('Disaggregation Records'!$E$155:$E$385,MATCH(RIGHT(Z569,255),RIGHT('Disaggregation Records'!$D$155:$D$385,255),0))=0,"",INDEX('Disaggregation Records'!$E$155:$E$385,MATCH(RIGHT(Z569,255),RIGHT('Disaggregation Records'!$D$155:$D$385,255),0))),"")</f>
        <v/>
      </c>
      <c r="D569" s="319" t="str">
        <f t="array" ref="D569">IFERROR(IF(INDEX('Disaggregation Records'!$F$155:$F$385,MATCH(RIGHT(Z569,255),RIGHT('Disaggregation Records'!$D$155:$D$385,255),0))=0,"",INDEX('Disaggregation Records'!$F$155:$F$385,MATCH(RIGHT(Z569,255),RIGHT('Disaggregation Records'!$D$155:$D$385,255),0))),"")</f>
        <v/>
      </c>
      <c r="E569" s="320"/>
      <c r="F569" s="280"/>
      <c r="G569" s="281"/>
      <c r="H569" s="282"/>
      <c r="I569" s="321"/>
      <c r="J569" s="321"/>
      <c r="K569" s="321"/>
      <c r="L569" s="321"/>
      <c r="M569" s="321"/>
      <c r="N569" s="321"/>
      <c r="O569" s="321"/>
      <c r="P569" s="321"/>
      <c r="Q569" s="321"/>
      <c r="R569" s="321"/>
      <c r="S569" s="321"/>
      <c r="T569" s="321"/>
      <c r="U569" s="282"/>
      <c r="V569" s="322"/>
      <c r="W569" s="323"/>
      <c r="X569" s="323" t="str">
        <f t="shared" si="27"/>
        <v/>
      </c>
      <c r="Y569" s="323">
        <f t="shared" si="28"/>
        <v>242</v>
      </c>
      <c r="Z569" s="323" t="str">
        <f t="shared" si="29"/>
        <v/>
      </c>
      <c r="AA569" s="323"/>
      <c r="AB569" s="323" t="s">
        <v>2608</v>
      </c>
      <c r="AC569" s="323"/>
      <c r="AD569" s="323" t="s">
        <v>1309</v>
      </c>
      <c r="AE569" s="176"/>
      <c r="AF569" s="699"/>
      <c r="AG569" s="699"/>
      <c r="AH569" s="465"/>
      <c r="AI569" s="465"/>
      <c r="AJ569" s="465"/>
      <c r="AK569" s="465"/>
      <c r="AL569" s="465"/>
      <c r="AM569" s="465"/>
      <c r="AN569" s="465"/>
      <c r="AO569" s="465"/>
      <c r="AP569" s="465"/>
    </row>
    <row r="570" spans="1:42" ht="53.5" customHeight="1" x14ac:dyDescent="0.35">
      <c r="A570" s="276">
        <v>13</v>
      </c>
      <c r="B570" s="277" t="str">
        <f>IFERROR(VLOOKUP(A570,'Coverage Indicators-Section D'!$A$10:$Y$42,25,FALSE),"")</f>
        <v/>
      </c>
      <c r="C570" s="319" t="str">
        <f t="array" ref="C570">IFERROR(IF(INDEX('Disaggregation Records'!$E$155:$E$385,MATCH(RIGHT(Z570,255),RIGHT('Disaggregation Records'!$D$155:$D$385,255),0))=0,"",INDEX('Disaggregation Records'!$E$155:$E$385,MATCH(RIGHT(Z570,255),RIGHT('Disaggregation Records'!$D$155:$D$385,255),0))),"")</f>
        <v/>
      </c>
      <c r="D570" s="319" t="str">
        <f t="array" ref="D570">IFERROR(IF(INDEX('Disaggregation Records'!$F$155:$F$385,MATCH(RIGHT(Z570,255),RIGHT('Disaggregation Records'!$D$155:$D$385,255),0))=0,"",INDEX('Disaggregation Records'!$F$155:$F$385,MATCH(RIGHT(Z570,255),RIGHT('Disaggregation Records'!$D$155:$D$385,255),0))),"")</f>
        <v/>
      </c>
      <c r="E570" s="320"/>
      <c r="F570" s="280"/>
      <c r="G570" s="281"/>
      <c r="H570" s="282"/>
      <c r="I570" s="321"/>
      <c r="J570" s="321"/>
      <c r="K570" s="321"/>
      <c r="L570" s="321"/>
      <c r="M570" s="321"/>
      <c r="N570" s="321"/>
      <c r="O570" s="321"/>
      <c r="P570" s="321"/>
      <c r="Q570" s="321"/>
      <c r="R570" s="321"/>
      <c r="S570" s="321"/>
      <c r="T570" s="321"/>
      <c r="U570" s="282"/>
      <c r="V570" s="322"/>
      <c r="W570" s="323"/>
      <c r="X570" s="323" t="str">
        <f t="shared" si="27"/>
        <v/>
      </c>
      <c r="Y570" s="323">
        <f t="shared" si="28"/>
        <v>243</v>
      </c>
      <c r="Z570" s="323" t="str">
        <f t="shared" si="29"/>
        <v/>
      </c>
      <c r="AA570" s="323"/>
      <c r="AB570" s="323" t="s">
        <v>2609</v>
      </c>
      <c r="AC570" s="323"/>
      <c r="AD570" s="323" t="s">
        <v>1309</v>
      </c>
      <c r="AE570" s="176"/>
      <c r="AF570" s="699"/>
      <c r="AG570" s="699"/>
      <c r="AH570" s="465"/>
      <c r="AI570" s="465"/>
      <c r="AJ570" s="465"/>
      <c r="AK570" s="465"/>
      <c r="AL570" s="465"/>
      <c r="AM570" s="465"/>
      <c r="AN570" s="465"/>
      <c r="AO570" s="465"/>
      <c r="AP570" s="465"/>
    </row>
    <row r="571" spans="1:42" ht="53.5" customHeight="1" x14ac:dyDescent="0.35">
      <c r="A571" s="276">
        <v>13</v>
      </c>
      <c r="B571" s="277" t="str">
        <f>IFERROR(VLOOKUP(A571,'Coverage Indicators-Section D'!$A$10:$Y$42,25,FALSE),"")</f>
        <v/>
      </c>
      <c r="C571" s="319" t="str">
        <f t="array" ref="C571">IFERROR(IF(INDEX('Disaggregation Records'!$E$155:$E$385,MATCH(RIGHT(Z571,255),RIGHT('Disaggregation Records'!$D$155:$D$385,255),0))=0,"",INDEX('Disaggregation Records'!$E$155:$E$385,MATCH(RIGHT(Z571,255),RIGHT('Disaggregation Records'!$D$155:$D$385,255),0))),"")</f>
        <v/>
      </c>
      <c r="D571" s="319" t="str">
        <f t="array" ref="D571">IFERROR(IF(INDEX('Disaggregation Records'!$F$155:$F$385,MATCH(RIGHT(Z571,255),RIGHT('Disaggregation Records'!$D$155:$D$385,255),0))=0,"",INDEX('Disaggregation Records'!$F$155:$F$385,MATCH(RIGHT(Z571,255),RIGHT('Disaggregation Records'!$D$155:$D$385,255),0))),"")</f>
        <v/>
      </c>
      <c r="E571" s="320"/>
      <c r="F571" s="280"/>
      <c r="G571" s="281"/>
      <c r="H571" s="282"/>
      <c r="I571" s="321"/>
      <c r="J571" s="321"/>
      <c r="K571" s="321"/>
      <c r="L571" s="321"/>
      <c r="M571" s="321"/>
      <c r="N571" s="321"/>
      <c r="O571" s="321"/>
      <c r="P571" s="321"/>
      <c r="Q571" s="321"/>
      <c r="R571" s="321"/>
      <c r="S571" s="321"/>
      <c r="T571" s="321"/>
      <c r="U571" s="282"/>
      <c r="V571" s="322"/>
      <c r="W571" s="323"/>
      <c r="X571" s="323" t="str">
        <f t="shared" si="27"/>
        <v/>
      </c>
      <c r="Y571" s="323">
        <f t="shared" si="28"/>
        <v>244</v>
      </c>
      <c r="Z571" s="323" t="str">
        <f t="shared" si="29"/>
        <v/>
      </c>
      <c r="AA571" s="323"/>
      <c r="AB571" s="323" t="s">
        <v>2610</v>
      </c>
      <c r="AC571" s="323"/>
      <c r="AD571" s="323" t="s">
        <v>1309</v>
      </c>
      <c r="AE571" s="176"/>
      <c r="AF571" s="699"/>
      <c r="AG571" s="699"/>
      <c r="AH571" s="465"/>
      <c r="AI571" s="465"/>
      <c r="AJ571" s="465"/>
      <c r="AK571" s="465"/>
      <c r="AL571" s="465"/>
      <c r="AM571" s="465"/>
      <c r="AN571" s="465"/>
      <c r="AO571" s="465"/>
      <c r="AP571" s="465"/>
    </row>
    <row r="572" spans="1:42" ht="53.5" customHeight="1" x14ac:dyDescent="0.35">
      <c r="A572" s="276">
        <v>13</v>
      </c>
      <c r="B572" s="277" t="str">
        <f>IFERROR(VLOOKUP(A572,'Coverage Indicators-Section D'!$A$10:$Y$42,25,FALSE),"")</f>
        <v/>
      </c>
      <c r="C572" s="319" t="str">
        <f t="array" ref="C572">IFERROR(IF(INDEX('Disaggregation Records'!$E$155:$E$385,MATCH(RIGHT(Z572,255),RIGHT('Disaggregation Records'!$D$155:$D$385,255),0))=0,"",INDEX('Disaggregation Records'!$E$155:$E$385,MATCH(RIGHT(Z572,255),RIGHT('Disaggregation Records'!$D$155:$D$385,255),0))),"")</f>
        <v/>
      </c>
      <c r="D572" s="319" t="str">
        <f t="array" ref="D572">IFERROR(IF(INDEX('Disaggregation Records'!$F$155:$F$385,MATCH(RIGHT(Z572,255),RIGHT('Disaggregation Records'!$D$155:$D$385,255),0))=0,"",INDEX('Disaggregation Records'!$F$155:$F$385,MATCH(RIGHT(Z572,255),RIGHT('Disaggregation Records'!$D$155:$D$385,255),0))),"")</f>
        <v/>
      </c>
      <c r="E572" s="320"/>
      <c r="F572" s="280"/>
      <c r="G572" s="281"/>
      <c r="H572" s="282"/>
      <c r="I572" s="321"/>
      <c r="J572" s="321"/>
      <c r="K572" s="321"/>
      <c r="L572" s="321"/>
      <c r="M572" s="321"/>
      <c r="N572" s="321"/>
      <c r="O572" s="321"/>
      <c r="P572" s="321"/>
      <c r="Q572" s="321"/>
      <c r="R572" s="321"/>
      <c r="S572" s="321"/>
      <c r="T572" s="321"/>
      <c r="U572" s="282"/>
      <c r="V572" s="322"/>
      <c r="W572" s="323"/>
      <c r="X572" s="323" t="str">
        <f t="shared" si="27"/>
        <v/>
      </c>
      <c r="Y572" s="323">
        <f t="shared" si="28"/>
        <v>245</v>
      </c>
      <c r="Z572" s="323" t="str">
        <f t="shared" si="29"/>
        <v/>
      </c>
      <c r="AA572" s="323"/>
      <c r="AB572" s="323" t="s">
        <v>2611</v>
      </c>
      <c r="AC572" s="323"/>
      <c r="AD572" s="323" t="s">
        <v>1309</v>
      </c>
      <c r="AE572" s="176"/>
      <c r="AF572" s="699"/>
      <c r="AG572" s="699"/>
      <c r="AH572" s="465"/>
      <c r="AI572" s="465"/>
      <c r="AJ572" s="465"/>
      <c r="AK572" s="465"/>
      <c r="AL572" s="465"/>
      <c r="AM572" s="465"/>
      <c r="AN572" s="465"/>
      <c r="AO572" s="465"/>
      <c r="AP572" s="465"/>
    </row>
    <row r="573" spans="1:42" ht="53.5" customHeight="1" x14ac:dyDescent="0.35">
      <c r="A573" s="276">
        <v>13</v>
      </c>
      <c r="B573" s="277" t="str">
        <f>IFERROR(VLOOKUP(A573,'Coverage Indicators-Section D'!$A$10:$Y$42,25,FALSE),"")</f>
        <v/>
      </c>
      <c r="C573" s="319" t="str">
        <f t="array" ref="C573">IFERROR(IF(INDEX('Disaggregation Records'!$E$155:$E$385,MATCH(RIGHT(Z573,255),RIGHT('Disaggregation Records'!$D$155:$D$385,255),0))=0,"",INDEX('Disaggregation Records'!$E$155:$E$385,MATCH(RIGHT(Z573,255),RIGHT('Disaggregation Records'!$D$155:$D$385,255),0))),"")</f>
        <v/>
      </c>
      <c r="D573" s="319" t="str">
        <f t="array" ref="D573">IFERROR(IF(INDEX('Disaggregation Records'!$F$155:$F$385,MATCH(RIGHT(Z573,255),RIGHT('Disaggregation Records'!$D$155:$D$385,255),0))=0,"",INDEX('Disaggregation Records'!$F$155:$F$385,MATCH(RIGHT(Z573,255),RIGHT('Disaggregation Records'!$D$155:$D$385,255),0))),"")</f>
        <v/>
      </c>
      <c r="E573" s="320"/>
      <c r="F573" s="280"/>
      <c r="G573" s="281"/>
      <c r="H573" s="282"/>
      <c r="I573" s="321"/>
      <c r="J573" s="321"/>
      <c r="K573" s="321"/>
      <c r="L573" s="321"/>
      <c r="M573" s="321"/>
      <c r="N573" s="321"/>
      <c r="O573" s="321"/>
      <c r="P573" s="321"/>
      <c r="Q573" s="321"/>
      <c r="R573" s="321"/>
      <c r="S573" s="321"/>
      <c r="T573" s="321"/>
      <c r="U573" s="282"/>
      <c r="V573" s="322"/>
      <c r="W573" s="323"/>
      <c r="X573" s="323" t="str">
        <f t="shared" si="27"/>
        <v/>
      </c>
      <c r="Y573" s="323">
        <f t="shared" si="28"/>
        <v>246</v>
      </c>
      <c r="Z573" s="323" t="str">
        <f t="shared" si="29"/>
        <v/>
      </c>
      <c r="AA573" s="323"/>
      <c r="AB573" s="323" t="s">
        <v>2612</v>
      </c>
      <c r="AC573" s="323"/>
      <c r="AD573" s="323" t="s">
        <v>1309</v>
      </c>
      <c r="AE573" s="176"/>
      <c r="AF573" s="699"/>
      <c r="AG573" s="699"/>
      <c r="AH573" s="465"/>
      <c r="AI573" s="465"/>
      <c r="AJ573" s="465"/>
      <c r="AK573" s="465"/>
      <c r="AL573" s="465"/>
      <c r="AM573" s="465"/>
      <c r="AN573" s="465"/>
      <c r="AO573" s="465"/>
      <c r="AP573" s="465"/>
    </row>
    <row r="574" spans="1:42" ht="53.5" customHeight="1" x14ac:dyDescent="0.35">
      <c r="A574" s="276">
        <v>13</v>
      </c>
      <c r="B574" s="277" t="str">
        <f>IFERROR(VLOOKUP(A574,'Coverage Indicators-Section D'!$A$10:$Y$42,25,FALSE),"")</f>
        <v/>
      </c>
      <c r="C574" s="319" t="str">
        <f t="array" ref="C574">IFERROR(IF(INDEX('Disaggregation Records'!$E$155:$E$385,MATCH(RIGHT(Z574,255),RIGHT('Disaggregation Records'!$D$155:$D$385,255),0))=0,"",INDEX('Disaggregation Records'!$E$155:$E$385,MATCH(RIGHT(Z574,255),RIGHT('Disaggregation Records'!$D$155:$D$385,255),0))),"")</f>
        <v/>
      </c>
      <c r="D574" s="319" t="str">
        <f t="array" ref="D574">IFERROR(IF(INDEX('Disaggregation Records'!$F$155:$F$385,MATCH(RIGHT(Z574,255),RIGHT('Disaggregation Records'!$D$155:$D$385,255),0))=0,"",INDEX('Disaggregation Records'!$F$155:$F$385,MATCH(RIGHT(Z574,255),RIGHT('Disaggregation Records'!$D$155:$D$385,255),0))),"")</f>
        <v/>
      </c>
      <c r="E574" s="320"/>
      <c r="F574" s="280"/>
      <c r="G574" s="281"/>
      <c r="H574" s="282"/>
      <c r="I574" s="321"/>
      <c r="J574" s="321"/>
      <c r="K574" s="321"/>
      <c r="L574" s="321"/>
      <c r="M574" s="321"/>
      <c r="N574" s="321"/>
      <c r="O574" s="321"/>
      <c r="P574" s="321"/>
      <c r="Q574" s="321"/>
      <c r="R574" s="321"/>
      <c r="S574" s="321"/>
      <c r="T574" s="321"/>
      <c r="U574" s="282"/>
      <c r="V574" s="322"/>
      <c r="W574" s="323"/>
      <c r="X574" s="323" t="str">
        <f t="shared" si="27"/>
        <v/>
      </c>
      <c r="Y574" s="323">
        <f t="shared" si="28"/>
        <v>247</v>
      </c>
      <c r="Z574" s="323" t="str">
        <f t="shared" si="29"/>
        <v/>
      </c>
      <c r="AA574" s="323"/>
      <c r="AB574" s="323" t="s">
        <v>2613</v>
      </c>
      <c r="AC574" s="323"/>
      <c r="AD574" s="323" t="s">
        <v>1309</v>
      </c>
      <c r="AE574" s="176"/>
      <c r="AF574" s="699"/>
      <c r="AG574" s="699"/>
      <c r="AH574" s="465"/>
      <c r="AI574" s="465"/>
      <c r="AJ574" s="465"/>
      <c r="AK574" s="465"/>
      <c r="AL574" s="465"/>
      <c r="AM574" s="465"/>
      <c r="AN574" s="465"/>
      <c r="AO574" s="465"/>
      <c r="AP574" s="465"/>
    </row>
    <row r="575" spans="1:42" ht="53.5" customHeight="1" x14ac:dyDescent="0.35">
      <c r="A575" s="276">
        <v>13</v>
      </c>
      <c r="B575" s="277" t="str">
        <f>IFERROR(VLOOKUP(A575,'Coverage Indicators-Section D'!$A$10:$Y$42,25,FALSE),"")</f>
        <v/>
      </c>
      <c r="C575" s="319" t="str">
        <f t="array" ref="C575">IFERROR(IF(INDEX('Disaggregation Records'!$E$155:$E$385,MATCH(RIGHT(Z575,255),RIGHT('Disaggregation Records'!$D$155:$D$385,255),0))=0,"",INDEX('Disaggregation Records'!$E$155:$E$385,MATCH(RIGHT(Z575,255),RIGHT('Disaggregation Records'!$D$155:$D$385,255),0))),"")</f>
        <v/>
      </c>
      <c r="D575" s="319" t="str">
        <f t="array" ref="D575">IFERROR(IF(INDEX('Disaggregation Records'!$F$155:$F$385,MATCH(RIGHT(Z575,255),RIGHT('Disaggregation Records'!$D$155:$D$385,255),0))=0,"",INDEX('Disaggregation Records'!$F$155:$F$385,MATCH(RIGHT(Z575,255),RIGHT('Disaggregation Records'!$D$155:$D$385,255),0))),"")</f>
        <v/>
      </c>
      <c r="E575" s="320"/>
      <c r="F575" s="280"/>
      <c r="G575" s="281"/>
      <c r="H575" s="282"/>
      <c r="I575" s="321"/>
      <c r="J575" s="321"/>
      <c r="K575" s="321"/>
      <c r="L575" s="321"/>
      <c r="M575" s="321"/>
      <c r="N575" s="321"/>
      <c r="O575" s="321"/>
      <c r="P575" s="321"/>
      <c r="Q575" s="321"/>
      <c r="R575" s="321"/>
      <c r="S575" s="321"/>
      <c r="T575" s="321"/>
      <c r="U575" s="282"/>
      <c r="V575" s="322"/>
      <c r="W575" s="323"/>
      <c r="X575" s="323" t="str">
        <f t="shared" si="27"/>
        <v/>
      </c>
      <c r="Y575" s="323">
        <f t="shared" si="28"/>
        <v>248</v>
      </c>
      <c r="Z575" s="323" t="str">
        <f t="shared" si="29"/>
        <v/>
      </c>
      <c r="AA575" s="323"/>
      <c r="AB575" s="323" t="s">
        <v>2614</v>
      </c>
      <c r="AC575" s="323"/>
      <c r="AD575" s="323" t="s">
        <v>1309</v>
      </c>
      <c r="AE575" s="176"/>
      <c r="AF575" s="699"/>
      <c r="AG575" s="699"/>
      <c r="AH575" s="465"/>
      <c r="AI575" s="465"/>
      <c r="AJ575" s="465"/>
      <c r="AK575" s="465"/>
      <c r="AL575" s="465"/>
      <c r="AM575" s="465"/>
      <c r="AN575" s="465"/>
      <c r="AO575" s="465"/>
      <c r="AP575" s="465"/>
    </row>
    <row r="576" spans="1:42" ht="53.5" customHeight="1" x14ac:dyDescent="0.35">
      <c r="A576" s="276">
        <v>13</v>
      </c>
      <c r="B576" s="277" t="str">
        <f>IFERROR(VLOOKUP(A576,'Coverage Indicators-Section D'!$A$10:$Y$42,25,FALSE),"")</f>
        <v/>
      </c>
      <c r="C576" s="319" t="str">
        <f t="array" ref="C576">IFERROR(IF(INDEX('Disaggregation Records'!$E$155:$E$385,MATCH(RIGHT(Z576,255),RIGHT('Disaggregation Records'!$D$155:$D$385,255),0))=0,"",INDEX('Disaggregation Records'!$E$155:$E$385,MATCH(RIGHT(Z576,255),RIGHT('Disaggregation Records'!$D$155:$D$385,255),0))),"")</f>
        <v/>
      </c>
      <c r="D576" s="319" t="str">
        <f t="array" ref="D576">IFERROR(IF(INDEX('Disaggregation Records'!$F$155:$F$385,MATCH(RIGHT(Z576,255),RIGHT('Disaggregation Records'!$D$155:$D$385,255),0))=0,"",INDEX('Disaggregation Records'!$F$155:$F$385,MATCH(RIGHT(Z576,255),RIGHT('Disaggregation Records'!$D$155:$D$385,255),0))),"")</f>
        <v/>
      </c>
      <c r="E576" s="320"/>
      <c r="F576" s="280"/>
      <c r="G576" s="281"/>
      <c r="H576" s="282"/>
      <c r="I576" s="321"/>
      <c r="J576" s="321"/>
      <c r="K576" s="321"/>
      <c r="L576" s="321"/>
      <c r="M576" s="321"/>
      <c r="N576" s="321"/>
      <c r="O576" s="321"/>
      <c r="P576" s="321"/>
      <c r="Q576" s="321"/>
      <c r="R576" s="321"/>
      <c r="S576" s="321"/>
      <c r="T576" s="321"/>
      <c r="U576" s="282"/>
      <c r="V576" s="322"/>
      <c r="W576" s="323"/>
      <c r="X576" s="323" t="str">
        <f t="shared" si="27"/>
        <v/>
      </c>
      <c r="Y576" s="323">
        <f t="shared" si="28"/>
        <v>249</v>
      </c>
      <c r="Z576" s="323" t="str">
        <f t="shared" si="29"/>
        <v/>
      </c>
      <c r="AA576" s="323"/>
      <c r="AB576" s="323" t="s">
        <v>2615</v>
      </c>
      <c r="AC576" s="323"/>
      <c r="AD576" s="323" t="s">
        <v>1309</v>
      </c>
      <c r="AE576" s="176"/>
      <c r="AF576" s="699"/>
      <c r="AG576" s="699"/>
      <c r="AH576" s="465"/>
      <c r="AI576" s="465"/>
      <c r="AJ576" s="465"/>
      <c r="AK576" s="465"/>
      <c r="AL576" s="465"/>
      <c r="AM576" s="465"/>
      <c r="AN576" s="465"/>
      <c r="AO576" s="465"/>
      <c r="AP576" s="465"/>
    </row>
    <row r="577" spans="1:42" ht="53.5" customHeight="1" x14ac:dyDescent="0.35">
      <c r="A577" s="276">
        <v>13</v>
      </c>
      <c r="B577" s="277" t="str">
        <f>IFERROR(VLOOKUP(A577,'Coverage Indicators-Section D'!$A$10:$Y$42,25,FALSE),"")</f>
        <v/>
      </c>
      <c r="C577" s="319" t="str">
        <f t="array" ref="C577">IFERROR(IF(INDEX('Disaggregation Records'!$E$155:$E$385,MATCH(RIGHT(Z577,255),RIGHT('Disaggregation Records'!$D$155:$D$385,255),0))=0,"",INDEX('Disaggregation Records'!$E$155:$E$385,MATCH(RIGHT(Z577,255),RIGHT('Disaggregation Records'!$D$155:$D$385,255),0))),"")</f>
        <v/>
      </c>
      <c r="D577" s="319" t="str">
        <f t="array" ref="D577">IFERROR(IF(INDEX('Disaggregation Records'!$F$155:$F$385,MATCH(RIGHT(Z577,255),RIGHT('Disaggregation Records'!$D$155:$D$385,255),0))=0,"",INDEX('Disaggregation Records'!$F$155:$F$385,MATCH(RIGHT(Z577,255),RIGHT('Disaggregation Records'!$D$155:$D$385,255),0))),"")</f>
        <v/>
      </c>
      <c r="E577" s="320"/>
      <c r="F577" s="280"/>
      <c r="G577" s="281"/>
      <c r="H577" s="282"/>
      <c r="I577" s="321"/>
      <c r="J577" s="321"/>
      <c r="K577" s="321"/>
      <c r="L577" s="321"/>
      <c r="M577" s="321"/>
      <c r="N577" s="321"/>
      <c r="O577" s="321"/>
      <c r="P577" s="321"/>
      <c r="Q577" s="321"/>
      <c r="R577" s="321"/>
      <c r="S577" s="321"/>
      <c r="T577" s="321"/>
      <c r="U577" s="282"/>
      <c r="V577" s="322"/>
      <c r="W577" s="323"/>
      <c r="X577" s="323" t="str">
        <f t="shared" si="27"/>
        <v/>
      </c>
      <c r="Y577" s="323">
        <f t="shared" si="28"/>
        <v>250</v>
      </c>
      <c r="Z577" s="323" t="str">
        <f t="shared" si="29"/>
        <v/>
      </c>
      <c r="AA577" s="323"/>
      <c r="AB577" s="323" t="s">
        <v>2616</v>
      </c>
      <c r="AC577" s="323"/>
      <c r="AD577" s="323" t="s">
        <v>1309</v>
      </c>
      <c r="AE577" s="176"/>
      <c r="AF577" s="699"/>
      <c r="AG577" s="699"/>
      <c r="AH577" s="465"/>
      <c r="AI577" s="465"/>
      <c r="AJ577" s="465"/>
      <c r="AK577" s="465"/>
      <c r="AL577" s="465"/>
      <c r="AM577" s="465"/>
      <c r="AN577" s="465"/>
      <c r="AO577" s="465"/>
      <c r="AP577" s="465"/>
    </row>
    <row r="578" spans="1:42" ht="53.5" customHeight="1" x14ac:dyDescent="0.35">
      <c r="A578" s="276">
        <v>13</v>
      </c>
      <c r="B578" s="277" t="str">
        <f>IFERROR(VLOOKUP(A578,'Coverage Indicators-Section D'!$A$10:$Y$42,25,FALSE),"")</f>
        <v/>
      </c>
      <c r="C578" s="319" t="str">
        <f t="array" ref="C578">IFERROR(IF(INDEX('Disaggregation Records'!$E$155:$E$385,MATCH(RIGHT(Z578,255),RIGHT('Disaggregation Records'!$D$155:$D$385,255),0))=0,"",INDEX('Disaggregation Records'!$E$155:$E$385,MATCH(RIGHT(Z578,255),RIGHT('Disaggregation Records'!$D$155:$D$385,255),0))),"")</f>
        <v/>
      </c>
      <c r="D578" s="319" t="str">
        <f t="array" ref="D578">IFERROR(IF(INDEX('Disaggregation Records'!$F$155:$F$385,MATCH(RIGHT(Z578,255),RIGHT('Disaggregation Records'!$D$155:$D$385,255),0))=0,"",INDEX('Disaggregation Records'!$F$155:$F$385,MATCH(RIGHT(Z578,255),RIGHT('Disaggregation Records'!$D$155:$D$385,255),0))),"")</f>
        <v/>
      </c>
      <c r="E578" s="320"/>
      <c r="F578" s="280"/>
      <c r="G578" s="281"/>
      <c r="H578" s="282"/>
      <c r="I578" s="321"/>
      <c r="J578" s="321"/>
      <c r="K578" s="321"/>
      <c r="L578" s="321"/>
      <c r="M578" s="321"/>
      <c r="N578" s="321"/>
      <c r="O578" s="321"/>
      <c r="P578" s="321"/>
      <c r="Q578" s="321"/>
      <c r="R578" s="321"/>
      <c r="S578" s="321"/>
      <c r="T578" s="321"/>
      <c r="U578" s="282"/>
      <c r="V578" s="322"/>
      <c r="W578" s="323"/>
      <c r="X578" s="323" t="str">
        <f t="shared" si="27"/>
        <v/>
      </c>
      <c r="Y578" s="323">
        <f t="shared" si="28"/>
        <v>251</v>
      </c>
      <c r="Z578" s="323" t="str">
        <f t="shared" si="29"/>
        <v/>
      </c>
      <c r="AA578" s="323"/>
      <c r="AB578" s="323" t="s">
        <v>2617</v>
      </c>
      <c r="AC578" s="323"/>
      <c r="AD578" s="323" t="s">
        <v>1309</v>
      </c>
      <c r="AE578" s="176"/>
      <c r="AF578" s="699"/>
      <c r="AG578" s="699"/>
      <c r="AH578" s="465"/>
      <c r="AI578" s="465"/>
      <c r="AJ578" s="465"/>
      <c r="AK578" s="465"/>
      <c r="AL578" s="465"/>
      <c r="AM578" s="465"/>
      <c r="AN578" s="465"/>
      <c r="AO578" s="465"/>
      <c r="AP578" s="465"/>
    </row>
    <row r="579" spans="1:42" ht="53.5" customHeight="1" x14ac:dyDescent="0.35">
      <c r="A579" s="276">
        <v>13</v>
      </c>
      <c r="B579" s="277" t="str">
        <f>IFERROR(VLOOKUP(A579,'Coverage Indicators-Section D'!$A$10:$Y$42,25,FALSE),"")</f>
        <v/>
      </c>
      <c r="C579" s="319" t="str">
        <f t="array" ref="C579">IFERROR(IF(INDEX('Disaggregation Records'!$E$155:$E$385,MATCH(RIGHT(Z579,255),RIGHT('Disaggregation Records'!$D$155:$D$385,255),0))=0,"",INDEX('Disaggregation Records'!$E$155:$E$385,MATCH(RIGHT(Z579,255),RIGHT('Disaggregation Records'!$D$155:$D$385,255),0))),"")</f>
        <v/>
      </c>
      <c r="D579" s="319" t="str">
        <f t="array" ref="D579">IFERROR(IF(INDEX('Disaggregation Records'!$F$155:$F$385,MATCH(RIGHT(Z579,255),RIGHT('Disaggregation Records'!$D$155:$D$385,255),0))=0,"",INDEX('Disaggregation Records'!$F$155:$F$385,MATCH(RIGHT(Z579,255),RIGHT('Disaggregation Records'!$D$155:$D$385,255),0))),"")</f>
        <v/>
      </c>
      <c r="E579" s="320"/>
      <c r="F579" s="280"/>
      <c r="G579" s="281"/>
      <c r="H579" s="282"/>
      <c r="I579" s="321"/>
      <c r="J579" s="321"/>
      <c r="K579" s="321"/>
      <c r="L579" s="321"/>
      <c r="M579" s="321"/>
      <c r="N579" s="321"/>
      <c r="O579" s="321"/>
      <c r="P579" s="321"/>
      <c r="Q579" s="321"/>
      <c r="R579" s="321"/>
      <c r="S579" s="321"/>
      <c r="T579" s="321"/>
      <c r="U579" s="282"/>
      <c r="V579" s="322"/>
      <c r="W579" s="323"/>
      <c r="X579" s="323" t="str">
        <f t="shared" si="27"/>
        <v/>
      </c>
      <c r="Y579" s="323">
        <f t="shared" si="28"/>
        <v>252</v>
      </c>
      <c r="Z579" s="323" t="str">
        <f t="shared" si="29"/>
        <v/>
      </c>
      <c r="AA579" s="323"/>
      <c r="AB579" s="323" t="s">
        <v>2618</v>
      </c>
      <c r="AC579" s="323"/>
      <c r="AD579" s="323" t="s">
        <v>1309</v>
      </c>
      <c r="AE579" s="176"/>
      <c r="AF579" s="699"/>
      <c r="AG579" s="699"/>
      <c r="AH579" s="465"/>
      <c r="AI579" s="465"/>
      <c r="AJ579" s="465"/>
      <c r="AK579" s="465"/>
      <c r="AL579" s="465"/>
      <c r="AM579" s="465"/>
      <c r="AN579" s="465"/>
      <c r="AO579" s="465"/>
      <c r="AP579" s="465"/>
    </row>
    <row r="580" spans="1:42" ht="53.5" customHeight="1" x14ac:dyDescent="0.35">
      <c r="A580" s="276">
        <v>13</v>
      </c>
      <c r="B580" s="277" t="str">
        <f>IFERROR(VLOOKUP(A580,'Coverage Indicators-Section D'!$A$10:$Y$42,25,FALSE),"")</f>
        <v/>
      </c>
      <c r="C580" s="319" t="str">
        <f t="array" ref="C580">IFERROR(IF(INDEX('Disaggregation Records'!$E$155:$E$385,MATCH(RIGHT(Z580,255),RIGHT('Disaggregation Records'!$D$155:$D$385,255),0))=0,"",INDEX('Disaggregation Records'!$E$155:$E$385,MATCH(RIGHT(Z580,255),RIGHT('Disaggregation Records'!$D$155:$D$385,255),0))),"")</f>
        <v/>
      </c>
      <c r="D580" s="319" t="str">
        <f t="array" ref="D580">IFERROR(IF(INDEX('Disaggregation Records'!$F$155:$F$385,MATCH(RIGHT(Z580,255),RIGHT('Disaggregation Records'!$D$155:$D$385,255),0))=0,"",INDEX('Disaggregation Records'!$F$155:$F$385,MATCH(RIGHT(Z580,255),RIGHT('Disaggregation Records'!$D$155:$D$385,255),0))),"")</f>
        <v/>
      </c>
      <c r="E580" s="320"/>
      <c r="F580" s="280"/>
      <c r="G580" s="281"/>
      <c r="H580" s="282"/>
      <c r="I580" s="321"/>
      <c r="J580" s="321"/>
      <c r="K580" s="321"/>
      <c r="L580" s="321"/>
      <c r="M580" s="321"/>
      <c r="N580" s="321"/>
      <c r="O580" s="321"/>
      <c r="P580" s="321"/>
      <c r="Q580" s="321"/>
      <c r="R580" s="321"/>
      <c r="S580" s="321"/>
      <c r="T580" s="321"/>
      <c r="U580" s="282"/>
      <c r="V580" s="322"/>
      <c r="W580" s="323"/>
      <c r="X580" s="323" t="str">
        <f t="shared" si="27"/>
        <v/>
      </c>
      <c r="Y580" s="323">
        <f t="shared" si="28"/>
        <v>253</v>
      </c>
      <c r="Z580" s="323" t="str">
        <f t="shared" si="29"/>
        <v/>
      </c>
      <c r="AA580" s="323"/>
      <c r="AB580" s="323" t="s">
        <v>2619</v>
      </c>
      <c r="AC580" s="323"/>
      <c r="AD580" s="323" t="s">
        <v>1309</v>
      </c>
      <c r="AE580" s="176"/>
      <c r="AF580" s="699"/>
      <c r="AG580" s="699"/>
      <c r="AH580" s="465"/>
      <c r="AI580" s="465"/>
      <c r="AJ580" s="465"/>
      <c r="AK580" s="465"/>
      <c r="AL580" s="465"/>
      <c r="AM580" s="465"/>
      <c r="AN580" s="465"/>
      <c r="AO580" s="465"/>
      <c r="AP580" s="465"/>
    </row>
    <row r="581" spans="1:42" ht="53.5" customHeight="1" x14ac:dyDescent="0.35">
      <c r="A581" s="276">
        <v>13</v>
      </c>
      <c r="B581" s="277" t="str">
        <f>IFERROR(VLOOKUP(A581,'Coverage Indicators-Section D'!$A$10:$Y$42,25,FALSE),"")</f>
        <v/>
      </c>
      <c r="C581" s="319" t="str">
        <f t="array" ref="C581">IFERROR(IF(INDEX('Disaggregation Records'!$E$155:$E$385,MATCH(RIGHT(Z581,255),RIGHT('Disaggregation Records'!$D$155:$D$385,255),0))=0,"",INDEX('Disaggregation Records'!$E$155:$E$385,MATCH(RIGHT(Z581,255),RIGHT('Disaggregation Records'!$D$155:$D$385,255),0))),"")</f>
        <v/>
      </c>
      <c r="D581" s="319" t="str">
        <f t="array" ref="D581">IFERROR(IF(INDEX('Disaggregation Records'!$F$155:$F$385,MATCH(RIGHT(Z581,255),RIGHT('Disaggregation Records'!$D$155:$D$385,255),0))=0,"",INDEX('Disaggregation Records'!$F$155:$F$385,MATCH(RIGHT(Z581,255),RIGHT('Disaggregation Records'!$D$155:$D$385,255),0))),"")</f>
        <v/>
      </c>
      <c r="E581" s="320"/>
      <c r="F581" s="280"/>
      <c r="G581" s="281"/>
      <c r="H581" s="282"/>
      <c r="I581" s="321"/>
      <c r="J581" s="321"/>
      <c r="K581" s="321"/>
      <c r="L581" s="321"/>
      <c r="M581" s="321"/>
      <c r="N581" s="321"/>
      <c r="O581" s="321"/>
      <c r="P581" s="321"/>
      <c r="Q581" s="321"/>
      <c r="R581" s="321"/>
      <c r="S581" s="321"/>
      <c r="T581" s="321"/>
      <c r="U581" s="282"/>
      <c r="V581" s="322"/>
      <c r="W581" s="323"/>
      <c r="X581" s="323" t="str">
        <f t="shared" si="27"/>
        <v/>
      </c>
      <c r="Y581" s="323">
        <f t="shared" si="28"/>
        <v>254</v>
      </c>
      <c r="Z581" s="323" t="str">
        <f t="shared" si="29"/>
        <v/>
      </c>
      <c r="AA581" s="323"/>
      <c r="AB581" s="323" t="s">
        <v>2620</v>
      </c>
      <c r="AC581" s="323"/>
      <c r="AD581" s="323" t="s">
        <v>1309</v>
      </c>
      <c r="AE581" s="176"/>
      <c r="AF581" s="699"/>
      <c r="AG581" s="699"/>
      <c r="AH581" s="465"/>
      <c r="AI581" s="465"/>
      <c r="AJ581" s="465"/>
      <c r="AK581" s="465"/>
      <c r="AL581" s="465"/>
      <c r="AM581" s="465"/>
      <c r="AN581" s="465"/>
      <c r="AO581" s="465"/>
      <c r="AP581" s="465"/>
    </row>
    <row r="582" spans="1:42" ht="53.5" customHeight="1" x14ac:dyDescent="0.35">
      <c r="A582" s="276">
        <v>13</v>
      </c>
      <c r="B582" s="277" t="str">
        <f>IFERROR(VLOOKUP(A582,'Coverage Indicators-Section D'!$A$10:$Y$42,25,FALSE),"")</f>
        <v/>
      </c>
      <c r="C582" s="319" t="str">
        <f t="array" ref="C582">IFERROR(IF(INDEX('Disaggregation Records'!$E$155:$E$385,MATCH(RIGHT(Z582,255),RIGHT('Disaggregation Records'!$D$155:$D$385,255),0))=0,"",INDEX('Disaggregation Records'!$E$155:$E$385,MATCH(RIGHT(Z582,255),RIGHT('Disaggregation Records'!$D$155:$D$385,255),0))),"")</f>
        <v/>
      </c>
      <c r="D582" s="319" t="str">
        <f t="array" ref="D582">IFERROR(IF(INDEX('Disaggregation Records'!$F$155:$F$385,MATCH(RIGHT(Z582,255),RIGHT('Disaggregation Records'!$D$155:$D$385,255),0))=0,"",INDEX('Disaggregation Records'!$F$155:$F$385,MATCH(RIGHT(Z582,255),RIGHT('Disaggregation Records'!$D$155:$D$385,255),0))),"")</f>
        <v/>
      </c>
      <c r="E582" s="320"/>
      <c r="F582" s="280"/>
      <c r="G582" s="281"/>
      <c r="H582" s="282"/>
      <c r="I582" s="321"/>
      <c r="J582" s="321"/>
      <c r="K582" s="321"/>
      <c r="L582" s="321"/>
      <c r="M582" s="321"/>
      <c r="N582" s="321"/>
      <c r="O582" s="321"/>
      <c r="P582" s="321"/>
      <c r="Q582" s="321"/>
      <c r="R582" s="321"/>
      <c r="S582" s="321"/>
      <c r="T582" s="321"/>
      <c r="U582" s="282"/>
      <c r="V582" s="322"/>
      <c r="W582" s="323"/>
      <c r="X582" s="323" t="str">
        <f t="shared" si="27"/>
        <v/>
      </c>
      <c r="Y582" s="323">
        <f t="shared" si="28"/>
        <v>255</v>
      </c>
      <c r="Z582" s="323" t="str">
        <f t="shared" si="29"/>
        <v/>
      </c>
      <c r="AA582" s="323"/>
      <c r="AB582" s="323" t="s">
        <v>2621</v>
      </c>
      <c r="AC582" s="323"/>
      <c r="AD582" s="323" t="s">
        <v>1309</v>
      </c>
      <c r="AE582" s="176"/>
      <c r="AF582" s="699"/>
      <c r="AG582" s="699"/>
      <c r="AH582" s="465"/>
      <c r="AI582" s="465"/>
      <c r="AJ582" s="465"/>
      <c r="AK582" s="465"/>
      <c r="AL582" s="465"/>
      <c r="AM582" s="465"/>
      <c r="AN582" s="465"/>
      <c r="AO582" s="465"/>
      <c r="AP582" s="465"/>
    </row>
    <row r="583" spans="1:42" ht="53.5" customHeight="1" x14ac:dyDescent="0.35">
      <c r="A583" s="276">
        <v>13</v>
      </c>
      <c r="B583" s="277" t="str">
        <f>IFERROR(VLOOKUP(A583,'Coverage Indicators-Section D'!$A$10:$Y$42,25,FALSE),"")</f>
        <v/>
      </c>
      <c r="C583" s="319" t="str">
        <f t="array" ref="C583">IFERROR(IF(INDEX('Disaggregation Records'!$E$155:$E$385,MATCH(RIGHT(Z583,255),RIGHT('Disaggregation Records'!$D$155:$D$385,255),0))=0,"",INDEX('Disaggregation Records'!$E$155:$E$385,MATCH(RIGHT(Z583,255),RIGHT('Disaggregation Records'!$D$155:$D$385,255),0))),"")</f>
        <v/>
      </c>
      <c r="D583" s="319" t="str">
        <f t="array" ref="D583">IFERROR(IF(INDEX('Disaggregation Records'!$F$155:$F$385,MATCH(RIGHT(Z583,255),RIGHT('Disaggregation Records'!$D$155:$D$385,255),0))=0,"",INDEX('Disaggregation Records'!$F$155:$F$385,MATCH(RIGHT(Z583,255),RIGHT('Disaggregation Records'!$D$155:$D$385,255),0))),"")</f>
        <v/>
      </c>
      <c r="E583" s="320"/>
      <c r="F583" s="280"/>
      <c r="G583" s="281"/>
      <c r="H583" s="282"/>
      <c r="I583" s="321"/>
      <c r="J583" s="321"/>
      <c r="K583" s="321"/>
      <c r="L583" s="321"/>
      <c r="M583" s="321"/>
      <c r="N583" s="321"/>
      <c r="O583" s="321"/>
      <c r="P583" s="321"/>
      <c r="Q583" s="321"/>
      <c r="R583" s="321"/>
      <c r="S583" s="321"/>
      <c r="T583" s="321"/>
      <c r="U583" s="282"/>
      <c r="V583" s="322"/>
      <c r="W583" s="323"/>
      <c r="X583" s="323" t="str">
        <f t="shared" si="27"/>
        <v/>
      </c>
      <c r="Y583" s="323">
        <f t="shared" si="28"/>
        <v>256</v>
      </c>
      <c r="Z583" s="323" t="str">
        <f t="shared" si="29"/>
        <v/>
      </c>
      <c r="AA583" s="323"/>
      <c r="AB583" s="323" t="s">
        <v>2622</v>
      </c>
      <c r="AC583" s="323"/>
      <c r="AD583" s="323" t="s">
        <v>1309</v>
      </c>
      <c r="AE583" s="176"/>
      <c r="AF583" s="699"/>
      <c r="AG583" s="699"/>
      <c r="AH583" s="465"/>
      <c r="AI583" s="465"/>
      <c r="AJ583" s="465"/>
      <c r="AK583" s="465"/>
      <c r="AL583" s="465"/>
      <c r="AM583" s="465"/>
      <c r="AN583" s="465"/>
      <c r="AO583" s="465"/>
      <c r="AP583" s="465"/>
    </row>
    <row r="584" spans="1:42" ht="53.5" customHeight="1" x14ac:dyDescent="0.35">
      <c r="A584" s="276">
        <v>13</v>
      </c>
      <c r="B584" s="277" t="str">
        <f>IFERROR(VLOOKUP(A584,'Coverage Indicators-Section D'!$A$10:$Y$42,25,FALSE),"")</f>
        <v/>
      </c>
      <c r="C584" s="319" t="str">
        <f t="array" ref="C584">IFERROR(IF(INDEX('Disaggregation Records'!$E$155:$E$385,MATCH(RIGHT(Z584,255),RIGHT('Disaggregation Records'!$D$155:$D$385,255),0))=0,"",INDEX('Disaggregation Records'!$E$155:$E$385,MATCH(RIGHT(Z584,255),RIGHT('Disaggregation Records'!$D$155:$D$385,255),0))),"")</f>
        <v/>
      </c>
      <c r="D584" s="319" t="str">
        <f t="array" ref="D584">IFERROR(IF(INDEX('Disaggregation Records'!$F$155:$F$385,MATCH(RIGHT(Z584,255),RIGHT('Disaggregation Records'!$D$155:$D$385,255),0))=0,"",INDEX('Disaggregation Records'!$F$155:$F$385,MATCH(RIGHT(Z584,255),RIGHT('Disaggregation Records'!$D$155:$D$385,255),0))),"")</f>
        <v/>
      </c>
      <c r="E584" s="320"/>
      <c r="F584" s="280"/>
      <c r="G584" s="281"/>
      <c r="H584" s="282"/>
      <c r="I584" s="321"/>
      <c r="J584" s="321"/>
      <c r="K584" s="321"/>
      <c r="L584" s="321"/>
      <c r="M584" s="321"/>
      <c r="N584" s="321"/>
      <c r="O584" s="321"/>
      <c r="P584" s="321"/>
      <c r="Q584" s="321"/>
      <c r="R584" s="321"/>
      <c r="S584" s="321"/>
      <c r="T584" s="321"/>
      <c r="U584" s="282"/>
      <c r="V584" s="322"/>
      <c r="W584" s="323"/>
      <c r="X584" s="323" t="str">
        <f t="shared" ref="X584:X647" si="30">IF(B584&lt;&gt;"",B584&amp;C584&amp;D584,"")</f>
        <v/>
      </c>
      <c r="Y584" s="323">
        <f t="shared" ref="Y584:Y647" si="31">IF(B584=B583,Y583+1,0)</f>
        <v>257</v>
      </c>
      <c r="Z584" s="323" t="str">
        <f t="shared" ref="Z584:Z647" si="32">IF(B584&lt;&gt;"",B584&amp;"-"&amp;Y584,"")</f>
        <v/>
      </c>
      <c r="AA584" s="323"/>
      <c r="AB584" s="323" t="s">
        <v>2623</v>
      </c>
      <c r="AC584" s="323"/>
      <c r="AD584" s="323" t="s">
        <v>1309</v>
      </c>
      <c r="AE584" s="176"/>
      <c r="AF584" s="699"/>
      <c r="AG584" s="699"/>
      <c r="AH584" s="465"/>
      <c r="AI584" s="465"/>
      <c r="AJ584" s="465"/>
      <c r="AK584" s="465"/>
      <c r="AL584" s="465"/>
      <c r="AM584" s="465"/>
      <c r="AN584" s="465"/>
      <c r="AO584" s="465"/>
      <c r="AP584" s="465"/>
    </row>
    <row r="585" spans="1:42" ht="53.5" customHeight="1" x14ac:dyDescent="0.35">
      <c r="A585" s="276">
        <v>13</v>
      </c>
      <c r="B585" s="277" t="str">
        <f>IFERROR(VLOOKUP(A585,'Coverage Indicators-Section D'!$A$10:$Y$42,25,FALSE),"")</f>
        <v/>
      </c>
      <c r="C585" s="319" t="str">
        <f t="array" ref="C585">IFERROR(IF(INDEX('Disaggregation Records'!$E$155:$E$385,MATCH(RIGHT(Z585,255),RIGHT('Disaggregation Records'!$D$155:$D$385,255),0))=0,"",INDEX('Disaggregation Records'!$E$155:$E$385,MATCH(RIGHT(Z585,255),RIGHT('Disaggregation Records'!$D$155:$D$385,255),0))),"")</f>
        <v/>
      </c>
      <c r="D585" s="319" t="str">
        <f t="array" ref="D585">IFERROR(IF(INDEX('Disaggregation Records'!$F$155:$F$385,MATCH(RIGHT(Z585,255),RIGHT('Disaggregation Records'!$D$155:$D$385,255),0))=0,"",INDEX('Disaggregation Records'!$F$155:$F$385,MATCH(RIGHT(Z585,255),RIGHT('Disaggregation Records'!$D$155:$D$385,255),0))),"")</f>
        <v/>
      </c>
      <c r="E585" s="320"/>
      <c r="F585" s="280"/>
      <c r="G585" s="281"/>
      <c r="H585" s="282"/>
      <c r="I585" s="321"/>
      <c r="J585" s="321"/>
      <c r="K585" s="321"/>
      <c r="L585" s="321"/>
      <c r="M585" s="321"/>
      <c r="N585" s="321"/>
      <c r="O585" s="321"/>
      <c r="P585" s="321"/>
      <c r="Q585" s="321"/>
      <c r="R585" s="321"/>
      <c r="S585" s="321"/>
      <c r="T585" s="321"/>
      <c r="U585" s="282"/>
      <c r="V585" s="322"/>
      <c r="W585" s="323"/>
      <c r="X585" s="323" t="str">
        <f t="shared" si="30"/>
        <v/>
      </c>
      <c r="Y585" s="323">
        <f t="shared" si="31"/>
        <v>258</v>
      </c>
      <c r="Z585" s="323" t="str">
        <f t="shared" si="32"/>
        <v/>
      </c>
      <c r="AA585" s="323"/>
      <c r="AB585" s="323" t="s">
        <v>2624</v>
      </c>
      <c r="AC585" s="323"/>
      <c r="AD585" s="323" t="s">
        <v>1309</v>
      </c>
      <c r="AE585" s="176"/>
      <c r="AF585" s="699"/>
      <c r="AG585" s="699"/>
      <c r="AH585" s="465"/>
      <c r="AI585" s="465"/>
      <c r="AJ585" s="465"/>
      <c r="AK585" s="465"/>
      <c r="AL585" s="465"/>
      <c r="AM585" s="465"/>
      <c r="AN585" s="465"/>
      <c r="AO585" s="465"/>
      <c r="AP585" s="465"/>
    </row>
    <row r="586" spans="1:42" ht="53.5" customHeight="1" x14ac:dyDescent="0.35">
      <c r="A586" s="276">
        <v>13</v>
      </c>
      <c r="B586" s="277" t="str">
        <f>IFERROR(VLOOKUP(A586,'Coverage Indicators-Section D'!$A$10:$Y$42,25,FALSE),"")</f>
        <v/>
      </c>
      <c r="C586" s="319" t="str">
        <f t="array" ref="C586">IFERROR(IF(INDEX('Disaggregation Records'!$E$155:$E$385,MATCH(RIGHT(Z586,255),RIGHT('Disaggregation Records'!$D$155:$D$385,255),0))=0,"",INDEX('Disaggregation Records'!$E$155:$E$385,MATCH(RIGHT(Z586,255),RIGHT('Disaggregation Records'!$D$155:$D$385,255),0))),"")</f>
        <v/>
      </c>
      <c r="D586" s="319" t="str">
        <f t="array" ref="D586">IFERROR(IF(INDEX('Disaggregation Records'!$F$155:$F$385,MATCH(RIGHT(Z586,255),RIGHT('Disaggregation Records'!$D$155:$D$385,255),0))=0,"",INDEX('Disaggregation Records'!$F$155:$F$385,MATCH(RIGHT(Z586,255),RIGHT('Disaggregation Records'!$D$155:$D$385,255),0))),"")</f>
        <v/>
      </c>
      <c r="E586" s="320"/>
      <c r="F586" s="280"/>
      <c r="G586" s="281"/>
      <c r="H586" s="282"/>
      <c r="I586" s="321"/>
      <c r="J586" s="321"/>
      <c r="K586" s="321"/>
      <c r="L586" s="321"/>
      <c r="M586" s="321"/>
      <c r="N586" s="321"/>
      <c r="O586" s="321"/>
      <c r="P586" s="321"/>
      <c r="Q586" s="321"/>
      <c r="R586" s="321"/>
      <c r="S586" s="321"/>
      <c r="T586" s="321"/>
      <c r="U586" s="282"/>
      <c r="V586" s="322"/>
      <c r="W586" s="323"/>
      <c r="X586" s="323" t="str">
        <f t="shared" si="30"/>
        <v/>
      </c>
      <c r="Y586" s="323">
        <f t="shared" si="31"/>
        <v>259</v>
      </c>
      <c r="Z586" s="323" t="str">
        <f t="shared" si="32"/>
        <v/>
      </c>
      <c r="AA586" s="323"/>
      <c r="AB586" s="323" t="s">
        <v>2625</v>
      </c>
      <c r="AC586" s="323"/>
      <c r="AD586" s="323" t="s">
        <v>1309</v>
      </c>
      <c r="AE586" s="176"/>
      <c r="AF586" s="699"/>
      <c r="AG586" s="699"/>
      <c r="AH586" s="465"/>
      <c r="AI586" s="465"/>
      <c r="AJ586" s="465"/>
      <c r="AK586" s="465"/>
      <c r="AL586" s="465"/>
      <c r="AM586" s="465"/>
      <c r="AN586" s="465"/>
      <c r="AO586" s="465"/>
      <c r="AP586" s="465"/>
    </row>
    <row r="587" spans="1:42" ht="53.5" customHeight="1" x14ac:dyDescent="0.35">
      <c r="A587" s="276">
        <v>13</v>
      </c>
      <c r="B587" s="277" t="str">
        <f>IFERROR(VLOOKUP(A587,'Coverage Indicators-Section D'!$A$10:$Y$42,25,FALSE),"")</f>
        <v/>
      </c>
      <c r="C587" s="319" t="str">
        <f t="array" ref="C587">IFERROR(IF(INDEX('Disaggregation Records'!$E$155:$E$385,MATCH(RIGHT(Z587,255),RIGHT('Disaggregation Records'!$D$155:$D$385,255),0))=0,"",INDEX('Disaggregation Records'!$E$155:$E$385,MATCH(RIGHT(Z587,255),RIGHT('Disaggregation Records'!$D$155:$D$385,255),0))),"")</f>
        <v/>
      </c>
      <c r="D587" s="319" t="str">
        <f t="array" ref="D587">IFERROR(IF(INDEX('Disaggregation Records'!$F$155:$F$385,MATCH(RIGHT(Z587,255),RIGHT('Disaggregation Records'!$D$155:$D$385,255),0))=0,"",INDEX('Disaggregation Records'!$F$155:$F$385,MATCH(RIGHT(Z587,255),RIGHT('Disaggregation Records'!$D$155:$D$385,255),0))),"")</f>
        <v/>
      </c>
      <c r="E587" s="320"/>
      <c r="F587" s="280"/>
      <c r="G587" s="281"/>
      <c r="H587" s="282"/>
      <c r="I587" s="321"/>
      <c r="J587" s="321"/>
      <c r="K587" s="321"/>
      <c r="L587" s="321"/>
      <c r="M587" s="321"/>
      <c r="N587" s="321"/>
      <c r="O587" s="321"/>
      <c r="P587" s="321"/>
      <c r="Q587" s="321"/>
      <c r="R587" s="321"/>
      <c r="S587" s="321"/>
      <c r="T587" s="321"/>
      <c r="U587" s="282"/>
      <c r="V587" s="322"/>
      <c r="W587" s="323"/>
      <c r="X587" s="323" t="str">
        <f t="shared" si="30"/>
        <v/>
      </c>
      <c r="Y587" s="323">
        <f t="shared" si="31"/>
        <v>260</v>
      </c>
      <c r="Z587" s="323" t="str">
        <f t="shared" si="32"/>
        <v/>
      </c>
      <c r="AA587" s="323"/>
      <c r="AB587" s="323" t="s">
        <v>2626</v>
      </c>
      <c r="AC587" s="323"/>
      <c r="AD587" s="323" t="s">
        <v>1309</v>
      </c>
      <c r="AE587" s="176"/>
      <c r="AF587" s="699"/>
      <c r="AG587" s="699"/>
      <c r="AH587" s="465"/>
      <c r="AI587" s="465"/>
      <c r="AJ587" s="465"/>
      <c r="AK587" s="465"/>
      <c r="AL587" s="465"/>
      <c r="AM587" s="465"/>
      <c r="AN587" s="465"/>
      <c r="AO587" s="465"/>
      <c r="AP587" s="465"/>
    </row>
    <row r="588" spans="1:42" ht="53.5" customHeight="1" x14ac:dyDescent="0.35">
      <c r="A588" s="276">
        <v>14</v>
      </c>
      <c r="B588" s="277" t="str">
        <f>IFERROR(VLOOKUP(A588,'Coverage Indicators-Section D'!$A$10:$Y$42,25,FALSE),"")</f>
        <v/>
      </c>
      <c r="C588" s="319" t="str">
        <f t="array" ref="C588">IFERROR(IF(INDEX('Disaggregation Records'!$E$155:$E$385,MATCH(RIGHT(Z588,255),RIGHT('Disaggregation Records'!$D$155:$D$385,255),0))=0,"",INDEX('Disaggregation Records'!$E$155:$E$385,MATCH(RIGHT(Z588,255),RIGHT('Disaggregation Records'!$D$155:$D$385,255),0))),"")</f>
        <v/>
      </c>
      <c r="D588" s="319" t="str">
        <f t="array" ref="D588">IFERROR(IF(INDEX('Disaggregation Records'!$F$155:$F$385,MATCH(RIGHT(Z588,255),RIGHT('Disaggregation Records'!$D$155:$D$385,255),0))=0,"",INDEX('Disaggregation Records'!$F$155:$F$385,MATCH(RIGHT(Z588,255),RIGHT('Disaggregation Records'!$D$155:$D$385,255),0))),"")</f>
        <v/>
      </c>
      <c r="E588" s="320"/>
      <c r="F588" s="280"/>
      <c r="G588" s="281"/>
      <c r="H588" s="282"/>
      <c r="I588" s="321"/>
      <c r="J588" s="321"/>
      <c r="K588" s="321"/>
      <c r="L588" s="321"/>
      <c r="M588" s="321"/>
      <c r="N588" s="321"/>
      <c r="O588" s="321"/>
      <c r="P588" s="321"/>
      <c r="Q588" s="321"/>
      <c r="R588" s="321"/>
      <c r="S588" s="321"/>
      <c r="T588" s="321"/>
      <c r="U588" s="282"/>
      <c r="V588" s="322"/>
      <c r="W588" s="323"/>
      <c r="X588" s="323" t="str">
        <f t="shared" si="30"/>
        <v/>
      </c>
      <c r="Y588" s="323">
        <f t="shared" si="31"/>
        <v>261</v>
      </c>
      <c r="Z588" s="323" t="str">
        <f t="shared" si="32"/>
        <v/>
      </c>
      <c r="AA588" s="323"/>
      <c r="AB588" s="323" t="s">
        <v>2627</v>
      </c>
      <c r="AC588" s="323"/>
      <c r="AD588" s="323" t="s">
        <v>1310</v>
      </c>
      <c r="AE588" s="176"/>
      <c r="AF588" s="699"/>
      <c r="AG588" s="699"/>
      <c r="AH588" s="465"/>
      <c r="AI588" s="465"/>
      <c r="AJ588" s="465"/>
      <c r="AK588" s="465"/>
      <c r="AL588" s="465"/>
      <c r="AM588" s="465"/>
      <c r="AN588" s="465"/>
      <c r="AO588" s="465"/>
      <c r="AP588" s="465"/>
    </row>
    <row r="589" spans="1:42" ht="53.5" customHeight="1" x14ac:dyDescent="0.35">
      <c r="A589" s="276">
        <v>14</v>
      </c>
      <c r="B589" s="277" t="str">
        <f>IFERROR(VLOOKUP(A589,'Coverage Indicators-Section D'!$A$10:$Y$42,25,FALSE),"")</f>
        <v/>
      </c>
      <c r="C589" s="319" t="str">
        <f t="array" ref="C589">IFERROR(IF(INDEX('Disaggregation Records'!$E$155:$E$385,MATCH(RIGHT(Z589,255),RIGHT('Disaggregation Records'!$D$155:$D$385,255),0))=0,"",INDEX('Disaggregation Records'!$E$155:$E$385,MATCH(RIGHT(Z589,255),RIGHT('Disaggregation Records'!$D$155:$D$385,255),0))),"")</f>
        <v/>
      </c>
      <c r="D589" s="319" t="str">
        <f t="array" ref="D589">IFERROR(IF(INDEX('Disaggregation Records'!$F$155:$F$385,MATCH(RIGHT(Z589,255),RIGHT('Disaggregation Records'!$D$155:$D$385,255),0))=0,"",INDEX('Disaggregation Records'!$F$155:$F$385,MATCH(RIGHT(Z589,255),RIGHT('Disaggregation Records'!$D$155:$D$385,255),0))),"")</f>
        <v/>
      </c>
      <c r="E589" s="320"/>
      <c r="F589" s="280"/>
      <c r="G589" s="281"/>
      <c r="H589" s="282"/>
      <c r="I589" s="321"/>
      <c r="J589" s="321"/>
      <c r="K589" s="321"/>
      <c r="L589" s="321"/>
      <c r="M589" s="321"/>
      <c r="N589" s="321"/>
      <c r="O589" s="321"/>
      <c r="P589" s="321"/>
      <c r="Q589" s="321"/>
      <c r="R589" s="321"/>
      <c r="S589" s="321"/>
      <c r="T589" s="321"/>
      <c r="U589" s="282"/>
      <c r="V589" s="322"/>
      <c r="W589" s="323"/>
      <c r="X589" s="323" t="str">
        <f t="shared" si="30"/>
        <v/>
      </c>
      <c r="Y589" s="323">
        <f t="shared" si="31"/>
        <v>262</v>
      </c>
      <c r="Z589" s="323" t="str">
        <f t="shared" si="32"/>
        <v/>
      </c>
      <c r="AA589" s="323"/>
      <c r="AB589" s="323" t="s">
        <v>2628</v>
      </c>
      <c r="AC589" s="323"/>
      <c r="AD589" s="323" t="s">
        <v>1310</v>
      </c>
      <c r="AE589" s="176"/>
      <c r="AF589" s="699"/>
      <c r="AG589" s="699"/>
      <c r="AH589" s="465"/>
      <c r="AI589" s="465"/>
      <c r="AJ589" s="465"/>
      <c r="AK589" s="465"/>
      <c r="AL589" s="465"/>
      <c r="AM589" s="465"/>
      <c r="AN589" s="465"/>
      <c r="AO589" s="465"/>
      <c r="AP589" s="465"/>
    </row>
    <row r="590" spans="1:42" ht="53.5" customHeight="1" x14ac:dyDescent="0.35">
      <c r="A590" s="276">
        <v>14</v>
      </c>
      <c r="B590" s="277" t="str">
        <f>IFERROR(VLOOKUP(A590,'Coverage Indicators-Section D'!$A$10:$Y$42,25,FALSE),"")</f>
        <v/>
      </c>
      <c r="C590" s="319" t="str">
        <f t="array" ref="C590">IFERROR(IF(INDEX('Disaggregation Records'!$E$155:$E$385,MATCH(RIGHT(Z590,255),RIGHT('Disaggregation Records'!$D$155:$D$385,255),0))=0,"",INDEX('Disaggregation Records'!$E$155:$E$385,MATCH(RIGHT(Z590,255),RIGHT('Disaggregation Records'!$D$155:$D$385,255),0))),"")</f>
        <v/>
      </c>
      <c r="D590" s="319" t="str">
        <f t="array" ref="D590">IFERROR(IF(INDEX('Disaggregation Records'!$F$155:$F$385,MATCH(RIGHT(Z590,255),RIGHT('Disaggregation Records'!$D$155:$D$385,255),0))=0,"",INDEX('Disaggregation Records'!$F$155:$F$385,MATCH(RIGHT(Z590,255),RIGHT('Disaggregation Records'!$D$155:$D$385,255),0))),"")</f>
        <v/>
      </c>
      <c r="E590" s="320"/>
      <c r="F590" s="280"/>
      <c r="G590" s="281"/>
      <c r="H590" s="282"/>
      <c r="I590" s="321"/>
      <c r="J590" s="321"/>
      <c r="K590" s="321"/>
      <c r="L590" s="321"/>
      <c r="M590" s="321"/>
      <c r="N590" s="321"/>
      <c r="O590" s="321"/>
      <c r="P590" s="321"/>
      <c r="Q590" s="321"/>
      <c r="R590" s="321"/>
      <c r="S590" s="321"/>
      <c r="T590" s="321"/>
      <c r="U590" s="282"/>
      <c r="V590" s="322"/>
      <c r="W590" s="323"/>
      <c r="X590" s="323" t="str">
        <f t="shared" si="30"/>
        <v/>
      </c>
      <c r="Y590" s="323">
        <f t="shared" si="31"/>
        <v>263</v>
      </c>
      <c r="Z590" s="323" t="str">
        <f t="shared" si="32"/>
        <v/>
      </c>
      <c r="AA590" s="323"/>
      <c r="AB590" s="323" t="s">
        <v>2629</v>
      </c>
      <c r="AC590" s="323"/>
      <c r="AD590" s="323" t="s">
        <v>1310</v>
      </c>
      <c r="AE590" s="176"/>
      <c r="AF590" s="699"/>
      <c r="AG590" s="699"/>
      <c r="AH590" s="465"/>
      <c r="AI590" s="465"/>
      <c r="AJ590" s="465"/>
      <c r="AK590" s="465"/>
      <c r="AL590" s="465"/>
      <c r="AM590" s="465"/>
      <c r="AN590" s="465"/>
      <c r="AO590" s="465"/>
      <c r="AP590" s="465"/>
    </row>
    <row r="591" spans="1:42" ht="53.5" customHeight="1" x14ac:dyDescent="0.35">
      <c r="A591" s="276">
        <v>14</v>
      </c>
      <c r="B591" s="277" t="str">
        <f>IFERROR(VLOOKUP(A591,'Coverage Indicators-Section D'!$A$10:$Y$42,25,FALSE),"")</f>
        <v/>
      </c>
      <c r="C591" s="319" t="str">
        <f t="array" ref="C591">IFERROR(IF(INDEX('Disaggregation Records'!$E$155:$E$385,MATCH(RIGHT(Z591,255),RIGHT('Disaggregation Records'!$D$155:$D$385,255),0))=0,"",INDEX('Disaggregation Records'!$E$155:$E$385,MATCH(RIGHT(Z591,255),RIGHT('Disaggregation Records'!$D$155:$D$385,255),0))),"")</f>
        <v/>
      </c>
      <c r="D591" s="319" t="str">
        <f t="array" ref="D591">IFERROR(IF(INDEX('Disaggregation Records'!$F$155:$F$385,MATCH(RIGHT(Z591,255),RIGHT('Disaggregation Records'!$D$155:$D$385,255),0))=0,"",INDEX('Disaggregation Records'!$F$155:$F$385,MATCH(RIGHT(Z591,255),RIGHT('Disaggregation Records'!$D$155:$D$385,255),0))),"")</f>
        <v/>
      </c>
      <c r="E591" s="320"/>
      <c r="F591" s="280"/>
      <c r="G591" s="281"/>
      <c r="H591" s="282"/>
      <c r="I591" s="321"/>
      <c r="J591" s="321"/>
      <c r="K591" s="321"/>
      <c r="L591" s="321"/>
      <c r="M591" s="321"/>
      <c r="N591" s="321"/>
      <c r="O591" s="321"/>
      <c r="P591" s="321"/>
      <c r="Q591" s="321"/>
      <c r="R591" s="321"/>
      <c r="S591" s="321"/>
      <c r="T591" s="321"/>
      <c r="U591" s="282"/>
      <c r="V591" s="322"/>
      <c r="W591" s="323"/>
      <c r="X591" s="323" t="str">
        <f t="shared" si="30"/>
        <v/>
      </c>
      <c r="Y591" s="323">
        <f t="shared" si="31"/>
        <v>264</v>
      </c>
      <c r="Z591" s="323" t="str">
        <f t="shared" si="32"/>
        <v/>
      </c>
      <c r="AA591" s="323"/>
      <c r="AB591" s="323" t="s">
        <v>2630</v>
      </c>
      <c r="AC591" s="323"/>
      <c r="AD591" s="323" t="s">
        <v>1310</v>
      </c>
      <c r="AE591" s="176"/>
      <c r="AF591" s="699"/>
      <c r="AG591" s="699"/>
      <c r="AH591" s="465"/>
      <c r="AI591" s="465"/>
      <c r="AJ591" s="465"/>
      <c r="AK591" s="465"/>
      <c r="AL591" s="465"/>
      <c r="AM591" s="465"/>
      <c r="AN591" s="465"/>
      <c r="AO591" s="465"/>
      <c r="AP591" s="465"/>
    </row>
    <row r="592" spans="1:42" ht="53.5" customHeight="1" x14ac:dyDescent="0.35">
      <c r="A592" s="276">
        <v>14</v>
      </c>
      <c r="B592" s="277" t="str">
        <f>IFERROR(VLOOKUP(A592,'Coverage Indicators-Section D'!$A$10:$Y$42,25,FALSE),"")</f>
        <v/>
      </c>
      <c r="C592" s="319" t="str">
        <f t="array" ref="C592">IFERROR(IF(INDEX('Disaggregation Records'!$E$155:$E$385,MATCH(RIGHT(Z592,255),RIGHT('Disaggregation Records'!$D$155:$D$385,255),0))=0,"",INDEX('Disaggregation Records'!$E$155:$E$385,MATCH(RIGHT(Z592,255),RIGHT('Disaggregation Records'!$D$155:$D$385,255),0))),"")</f>
        <v/>
      </c>
      <c r="D592" s="319" t="str">
        <f t="array" ref="D592">IFERROR(IF(INDEX('Disaggregation Records'!$F$155:$F$385,MATCH(RIGHT(Z592,255),RIGHT('Disaggregation Records'!$D$155:$D$385,255),0))=0,"",INDEX('Disaggregation Records'!$F$155:$F$385,MATCH(RIGHT(Z592,255),RIGHT('Disaggregation Records'!$D$155:$D$385,255),0))),"")</f>
        <v/>
      </c>
      <c r="E592" s="320"/>
      <c r="F592" s="280"/>
      <c r="G592" s="281"/>
      <c r="H592" s="282"/>
      <c r="I592" s="321"/>
      <c r="J592" s="321"/>
      <c r="K592" s="321"/>
      <c r="L592" s="321"/>
      <c r="M592" s="321"/>
      <c r="N592" s="321"/>
      <c r="O592" s="321"/>
      <c r="P592" s="321"/>
      <c r="Q592" s="321"/>
      <c r="R592" s="321"/>
      <c r="S592" s="321"/>
      <c r="T592" s="321"/>
      <c r="U592" s="282"/>
      <c r="V592" s="322"/>
      <c r="W592" s="323"/>
      <c r="X592" s="323" t="str">
        <f t="shared" si="30"/>
        <v/>
      </c>
      <c r="Y592" s="323">
        <f t="shared" si="31"/>
        <v>265</v>
      </c>
      <c r="Z592" s="323" t="str">
        <f t="shared" si="32"/>
        <v/>
      </c>
      <c r="AA592" s="323"/>
      <c r="AB592" s="323" t="s">
        <v>2631</v>
      </c>
      <c r="AC592" s="323"/>
      <c r="AD592" s="323" t="s">
        <v>1310</v>
      </c>
      <c r="AE592" s="176"/>
      <c r="AF592" s="699"/>
      <c r="AG592" s="699"/>
      <c r="AH592" s="465"/>
      <c r="AI592" s="465"/>
      <c r="AJ592" s="465"/>
      <c r="AK592" s="465"/>
      <c r="AL592" s="465"/>
      <c r="AM592" s="465"/>
      <c r="AN592" s="465"/>
      <c r="AO592" s="465"/>
      <c r="AP592" s="465"/>
    </row>
    <row r="593" spans="1:42" ht="53.5" customHeight="1" x14ac:dyDescent="0.35">
      <c r="A593" s="276">
        <v>14</v>
      </c>
      <c r="B593" s="277" t="str">
        <f>IFERROR(VLOOKUP(A593,'Coverage Indicators-Section D'!$A$10:$Y$42,25,FALSE),"")</f>
        <v/>
      </c>
      <c r="C593" s="319" t="str">
        <f t="array" ref="C593">IFERROR(IF(INDEX('Disaggregation Records'!$E$155:$E$385,MATCH(RIGHT(Z593,255),RIGHT('Disaggregation Records'!$D$155:$D$385,255),0))=0,"",INDEX('Disaggregation Records'!$E$155:$E$385,MATCH(RIGHT(Z593,255),RIGHT('Disaggregation Records'!$D$155:$D$385,255),0))),"")</f>
        <v/>
      </c>
      <c r="D593" s="319" t="str">
        <f t="array" ref="D593">IFERROR(IF(INDEX('Disaggregation Records'!$F$155:$F$385,MATCH(RIGHT(Z593,255),RIGHT('Disaggregation Records'!$D$155:$D$385,255),0))=0,"",INDEX('Disaggregation Records'!$F$155:$F$385,MATCH(RIGHT(Z593,255),RIGHT('Disaggregation Records'!$D$155:$D$385,255),0))),"")</f>
        <v/>
      </c>
      <c r="E593" s="320"/>
      <c r="F593" s="280"/>
      <c r="G593" s="281"/>
      <c r="H593" s="282"/>
      <c r="I593" s="321"/>
      <c r="J593" s="321"/>
      <c r="K593" s="321"/>
      <c r="L593" s="321"/>
      <c r="M593" s="321"/>
      <c r="N593" s="321"/>
      <c r="O593" s="321"/>
      <c r="P593" s="321"/>
      <c r="Q593" s="321"/>
      <c r="R593" s="321"/>
      <c r="S593" s="321"/>
      <c r="T593" s="321"/>
      <c r="U593" s="282"/>
      <c r="V593" s="322"/>
      <c r="W593" s="323"/>
      <c r="X593" s="323" t="str">
        <f t="shared" si="30"/>
        <v/>
      </c>
      <c r="Y593" s="323">
        <f t="shared" si="31"/>
        <v>266</v>
      </c>
      <c r="Z593" s="323" t="str">
        <f t="shared" si="32"/>
        <v/>
      </c>
      <c r="AA593" s="323"/>
      <c r="AB593" s="323" t="s">
        <v>2632</v>
      </c>
      <c r="AC593" s="323"/>
      <c r="AD593" s="323" t="s">
        <v>1310</v>
      </c>
      <c r="AE593" s="176"/>
      <c r="AF593" s="699"/>
      <c r="AG593" s="699"/>
      <c r="AH593" s="465"/>
      <c r="AI593" s="465"/>
      <c r="AJ593" s="465"/>
      <c r="AK593" s="465"/>
      <c r="AL593" s="465"/>
      <c r="AM593" s="465"/>
      <c r="AN593" s="465"/>
      <c r="AO593" s="465"/>
      <c r="AP593" s="465"/>
    </row>
    <row r="594" spans="1:42" ht="53.5" customHeight="1" x14ac:dyDescent="0.35">
      <c r="A594" s="276">
        <v>14</v>
      </c>
      <c r="B594" s="277" t="str">
        <f>IFERROR(VLOOKUP(A594,'Coverage Indicators-Section D'!$A$10:$Y$42,25,FALSE),"")</f>
        <v/>
      </c>
      <c r="C594" s="319" t="str">
        <f t="array" ref="C594">IFERROR(IF(INDEX('Disaggregation Records'!$E$155:$E$385,MATCH(RIGHT(Z594,255),RIGHT('Disaggregation Records'!$D$155:$D$385,255),0))=0,"",INDEX('Disaggregation Records'!$E$155:$E$385,MATCH(RIGHT(Z594,255),RIGHT('Disaggregation Records'!$D$155:$D$385,255),0))),"")</f>
        <v/>
      </c>
      <c r="D594" s="319" t="str">
        <f t="array" ref="D594">IFERROR(IF(INDEX('Disaggregation Records'!$F$155:$F$385,MATCH(RIGHT(Z594,255),RIGHT('Disaggregation Records'!$D$155:$D$385,255),0))=0,"",INDEX('Disaggregation Records'!$F$155:$F$385,MATCH(RIGHT(Z594,255),RIGHT('Disaggregation Records'!$D$155:$D$385,255),0))),"")</f>
        <v/>
      </c>
      <c r="E594" s="320"/>
      <c r="F594" s="280"/>
      <c r="G594" s="281"/>
      <c r="H594" s="282"/>
      <c r="I594" s="321"/>
      <c r="J594" s="321"/>
      <c r="K594" s="321"/>
      <c r="L594" s="321"/>
      <c r="M594" s="321"/>
      <c r="N594" s="321"/>
      <c r="O594" s="321"/>
      <c r="P594" s="321"/>
      <c r="Q594" s="321"/>
      <c r="R594" s="321"/>
      <c r="S594" s="321"/>
      <c r="T594" s="321"/>
      <c r="U594" s="282"/>
      <c r="V594" s="322"/>
      <c r="W594" s="323"/>
      <c r="X594" s="323" t="str">
        <f t="shared" si="30"/>
        <v/>
      </c>
      <c r="Y594" s="323">
        <f t="shared" si="31"/>
        <v>267</v>
      </c>
      <c r="Z594" s="323" t="str">
        <f t="shared" si="32"/>
        <v/>
      </c>
      <c r="AA594" s="323"/>
      <c r="AB594" s="323" t="s">
        <v>2633</v>
      </c>
      <c r="AC594" s="323"/>
      <c r="AD594" s="323" t="s">
        <v>1310</v>
      </c>
      <c r="AE594" s="176"/>
      <c r="AF594" s="699"/>
      <c r="AG594" s="699"/>
      <c r="AH594" s="465"/>
      <c r="AI594" s="465"/>
      <c r="AJ594" s="465"/>
      <c r="AK594" s="465"/>
      <c r="AL594" s="465"/>
      <c r="AM594" s="465"/>
      <c r="AN594" s="465"/>
      <c r="AO594" s="465"/>
      <c r="AP594" s="465"/>
    </row>
    <row r="595" spans="1:42" ht="53.5" customHeight="1" x14ac:dyDescent="0.35">
      <c r="A595" s="276">
        <v>14</v>
      </c>
      <c r="B595" s="277" t="str">
        <f>IFERROR(VLOOKUP(A595,'Coverage Indicators-Section D'!$A$10:$Y$42,25,FALSE),"")</f>
        <v/>
      </c>
      <c r="C595" s="319" t="str">
        <f t="array" ref="C595">IFERROR(IF(INDEX('Disaggregation Records'!$E$155:$E$385,MATCH(RIGHT(Z595,255),RIGHT('Disaggregation Records'!$D$155:$D$385,255),0))=0,"",INDEX('Disaggregation Records'!$E$155:$E$385,MATCH(RIGHT(Z595,255),RIGHT('Disaggregation Records'!$D$155:$D$385,255),0))),"")</f>
        <v/>
      </c>
      <c r="D595" s="319" t="str">
        <f t="array" ref="D595">IFERROR(IF(INDEX('Disaggregation Records'!$F$155:$F$385,MATCH(RIGHT(Z595,255),RIGHT('Disaggregation Records'!$D$155:$D$385,255),0))=0,"",INDEX('Disaggregation Records'!$F$155:$F$385,MATCH(RIGHT(Z595,255),RIGHT('Disaggregation Records'!$D$155:$D$385,255),0))),"")</f>
        <v/>
      </c>
      <c r="E595" s="320"/>
      <c r="F595" s="280"/>
      <c r="G595" s="281"/>
      <c r="H595" s="282"/>
      <c r="I595" s="321"/>
      <c r="J595" s="321"/>
      <c r="K595" s="321"/>
      <c r="L595" s="321"/>
      <c r="M595" s="321"/>
      <c r="N595" s="321"/>
      <c r="O595" s="321"/>
      <c r="P595" s="321"/>
      <c r="Q595" s="321"/>
      <c r="R595" s="321"/>
      <c r="S595" s="321"/>
      <c r="T595" s="321"/>
      <c r="U595" s="282"/>
      <c r="V595" s="322"/>
      <c r="W595" s="323"/>
      <c r="X595" s="323" t="str">
        <f t="shared" si="30"/>
        <v/>
      </c>
      <c r="Y595" s="323">
        <f t="shared" si="31"/>
        <v>268</v>
      </c>
      <c r="Z595" s="323" t="str">
        <f t="shared" si="32"/>
        <v/>
      </c>
      <c r="AA595" s="323"/>
      <c r="AB595" s="323" t="s">
        <v>2634</v>
      </c>
      <c r="AC595" s="323"/>
      <c r="AD595" s="323" t="s">
        <v>1310</v>
      </c>
      <c r="AE595" s="176"/>
      <c r="AF595" s="699"/>
      <c r="AG595" s="699"/>
      <c r="AH595" s="465"/>
      <c r="AI595" s="465"/>
      <c r="AJ595" s="465"/>
      <c r="AK595" s="465"/>
      <c r="AL595" s="465"/>
      <c r="AM595" s="465"/>
      <c r="AN595" s="465"/>
      <c r="AO595" s="465"/>
      <c r="AP595" s="465"/>
    </row>
    <row r="596" spans="1:42" ht="53.5" customHeight="1" x14ac:dyDescent="0.35">
      <c r="A596" s="276">
        <v>14</v>
      </c>
      <c r="B596" s="277" t="str">
        <f>IFERROR(VLOOKUP(A596,'Coverage Indicators-Section D'!$A$10:$Y$42,25,FALSE),"")</f>
        <v/>
      </c>
      <c r="C596" s="319" t="str">
        <f t="array" ref="C596">IFERROR(IF(INDEX('Disaggregation Records'!$E$155:$E$385,MATCH(RIGHT(Z596,255),RIGHT('Disaggregation Records'!$D$155:$D$385,255),0))=0,"",INDEX('Disaggregation Records'!$E$155:$E$385,MATCH(RIGHT(Z596,255),RIGHT('Disaggregation Records'!$D$155:$D$385,255),0))),"")</f>
        <v/>
      </c>
      <c r="D596" s="319" t="str">
        <f t="array" ref="D596">IFERROR(IF(INDEX('Disaggregation Records'!$F$155:$F$385,MATCH(RIGHT(Z596,255),RIGHT('Disaggregation Records'!$D$155:$D$385,255),0))=0,"",INDEX('Disaggregation Records'!$F$155:$F$385,MATCH(RIGHT(Z596,255),RIGHT('Disaggregation Records'!$D$155:$D$385,255),0))),"")</f>
        <v/>
      </c>
      <c r="E596" s="320"/>
      <c r="F596" s="280"/>
      <c r="G596" s="281"/>
      <c r="H596" s="282"/>
      <c r="I596" s="321"/>
      <c r="J596" s="321"/>
      <c r="K596" s="321"/>
      <c r="L596" s="321"/>
      <c r="M596" s="321"/>
      <c r="N596" s="321"/>
      <c r="O596" s="321"/>
      <c r="P596" s="321"/>
      <c r="Q596" s="321"/>
      <c r="R596" s="321"/>
      <c r="S596" s="321"/>
      <c r="T596" s="321"/>
      <c r="U596" s="282"/>
      <c r="V596" s="322"/>
      <c r="W596" s="323"/>
      <c r="X596" s="323" t="str">
        <f t="shared" si="30"/>
        <v/>
      </c>
      <c r="Y596" s="323">
        <f t="shared" si="31"/>
        <v>269</v>
      </c>
      <c r="Z596" s="323" t="str">
        <f t="shared" si="32"/>
        <v/>
      </c>
      <c r="AA596" s="323"/>
      <c r="AB596" s="323" t="s">
        <v>2635</v>
      </c>
      <c r="AC596" s="323"/>
      <c r="AD596" s="323" t="s">
        <v>1310</v>
      </c>
      <c r="AE596" s="176"/>
      <c r="AF596" s="699"/>
      <c r="AG596" s="699"/>
      <c r="AH596" s="465"/>
      <c r="AI596" s="465"/>
      <c r="AJ596" s="465"/>
      <c r="AK596" s="465"/>
      <c r="AL596" s="465"/>
      <c r="AM596" s="465"/>
      <c r="AN596" s="465"/>
      <c r="AO596" s="465"/>
      <c r="AP596" s="465"/>
    </row>
    <row r="597" spans="1:42" ht="53.5" customHeight="1" x14ac:dyDescent="0.35">
      <c r="A597" s="276">
        <v>14</v>
      </c>
      <c r="B597" s="277" t="str">
        <f>IFERROR(VLOOKUP(A597,'Coverage Indicators-Section D'!$A$10:$Y$42,25,FALSE),"")</f>
        <v/>
      </c>
      <c r="C597" s="319" t="str">
        <f t="array" ref="C597">IFERROR(IF(INDEX('Disaggregation Records'!$E$155:$E$385,MATCH(RIGHT(Z597,255),RIGHT('Disaggregation Records'!$D$155:$D$385,255),0))=0,"",INDEX('Disaggregation Records'!$E$155:$E$385,MATCH(RIGHT(Z597,255),RIGHT('Disaggregation Records'!$D$155:$D$385,255),0))),"")</f>
        <v/>
      </c>
      <c r="D597" s="319" t="str">
        <f t="array" ref="D597">IFERROR(IF(INDEX('Disaggregation Records'!$F$155:$F$385,MATCH(RIGHT(Z597,255),RIGHT('Disaggregation Records'!$D$155:$D$385,255),0))=0,"",INDEX('Disaggregation Records'!$F$155:$F$385,MATCH(RIGHT(Z597,255),RIGHT('Disaggregation Records'!$D$155:$D$385,255),0))),"")</f>
        <v/>
      </c>
      <c r="E597" s="320"/>
      <c r="F597" s="280"/>
      <c r="G597" s="281"/>
      <c r="H597" s="282"/>
      <c r="I597" s="321"/>
      <c r="J597" s="321"/>
      <c r="K597" s="321"/>
      <c r="L597" s="321"/>
      <c r="M597" s="321"/>
      <c r="N597" s="321"/>
      <c r="O597" s="321"/>
      <c r="P597" s="321"/>
      <c r="Q597" s="321"/>
      <c r="R597" s="321"/>
      <c r="S597" s="321"/>
      <c r="T597" s="321"/>
      <c r="U597" s="282"/>
      <c r="V597" s="322"/>
      <c r="W597" s="323"/>
      <c r="X597" s="323" t="str">
        <f t="shared" si="30"/>
        <v/>
      </c>
      <c r="Y597" s="323">
        <f t="shared" si="31"/>
        <v>270</v>
      </c>
      <c r="Z597" s="323" t="str">
        <f t="shared" si="32"/>
        <v/>
      </c>
      <c r="AA597" s="323"/>
      <c r="AB597" s="323" t="s">
        <v>2636</v>
      </c>
      <c r="AC597" s="323"/>
      <c r="AD597" s="323" t="s">
        <v>1310</v>
      </c>
      <c r="AE597" s="176"/>
      <c r="AF597" s="699"/>
      <c r="AG597" s="699"/>
      <c r="AH597" s="465"/>
      <c r="AI597" s="465"/>
      <c r="AJ597" s="465"/>
      <c r="AK597" s="465"/>
      <c r="AL597" s="465"/>
      <c r="AM597" s="465"/>
      <c r="AN597" s="465"/>
      <c r="AO597" s="465"/>
      <c r="AP597" s="465"/>
    </row>
    <row r="598" spans="1:42" ht="53.5" customHeight="1" x14ac:dyDescent="0.35">
      <c r="A598" s="276">
        <v>14</v>
      </c>
      <c r="B598" s="277" t="str">
        <f>IFERROR(VLOOKUP(A598,'Coverage Indicators-Section D'!$A$10:$Y$42,25,FALSE),"")</f>
        <v/>
      </c>
      <c r="C598" s="319" t="str">
        <f t="array" ref="C598">IFERROR(IF(INDEX('Disaggregation Records'!$E$155:$E$385,MATCH(RIGHT(Z598,255),RIGHT('Disaggregation Records'!$D$155:$D$385,255),0))=0,"",INDEX('Disaggregation Records'!$E$155:$E$385,MATCH(RIGHT(Z598,255),RIGHT('Disaggregation Records'!$D$155:$D$385,255),0))),"")</f>
        <v/>
      </c>
      <c r="D598" s="319" t="str">
        <f t="array" ref="D598">IFERROR(IF(INDEX('Disaggregation Records'!$F$155:$F$385,MATCH(RIGHT(Z598,255),RIGHT('Disaggregation Records'!$D$155:$D$385,255),0))=0,"",INDEX('Disaggregation Records'!$F$155:$F$385,MATCH(RIGHT(Z598,255),RIGHT('Disaggregation Records'!$D$155:$D$385,255),0))),"")</f>
        <v/>
      </c>
      <c r="E598" s="320"/>
      <c r="F598" s="280"/>
      <c r="G598" s="281"/>
      <c r="H598" s="282"/>
      <c r="I598" s="321"/>
      <c r="J598" s="321"/>
      <c r="K598" s="321"/>
      <c r="L598" s="321"/>
      <c r="M598" s="321"/>
      <c r="N598" s="321"/>
      <c r="O598" s="321"/>
      <c r="P598" s="321"/>
      <c r="Q598" s="321"/>
      <c r="R598" s="321"/>
      <c r="S598" s="321"/>
      <c r="T598" s="321"/>
      <c r="U598" s="282"/>
      <c r="V598" s="322"/>
      <c r="W598" s="323"/>
      <c r="X598" s="323" t="str">
        <f t="shared" si="30"/>
        <v/>
      </c>
      <c r="Y598" s="323">
        <f t="shared" si="31"/>
        <v>271</v>
      </c>
      <c r="Z598" s="323" t="str">
        <f t="shared" si="32"/>
        <v/>
      </c>
      <c r="AA598" s="323"/>
      <c r="AB598" s="323" t="s">
        <v>2637</v>
      </c>
      <c r="AC598" s="323"/>
      <c r="AD598" s="323" t="s">
        <v>1310</v>
      </c>
      <c r="AE598" s="176"/>
      <c r="AF598" s="699"/>
      <c r="AG598" s="699"/>
      <c r="AH598" s="465"/>
      <c r="AI598" s="465"/>
      <c r="AJ598" s="465"/>
      <c r="AK598" s="465"/>
      <c r="AL598" s="465"/>
      <c r="AM598" s="465"/>
      <c r="AN598" s="465"/>
      <c r="AO598" s="465"/>
      <c r="AP598" s="465"/>
    </row>
    <row r="599" spans="1:42" ht="53.5" customHeight="1" x14ac:dyDescent="0.35">
      <c r="A599" s="276">
        <v>14</v>
      </c>
      <c r="B599" s="277" t="str">
        <f>IFERROR(VLOOKUP(A599,'Coverage Indicators-Section D'!$A$10:$Y$42,25,FALSE),"")</f>
        <v/>
      </c>
      <c r="C599" s="319" t="str">
        <f t="array" ref="C599">IFERROR(IF(INDEX('Disaggregation Records'!$E$155:$E$385,MATCH(RIGHT(Z599,255),RIGHT('Disaggregation Records'!$D$155:$D$385,255),0))=0,"",INDEX('Disaggregation Records'!$E$155:$E$385,MATCH(RIGHT(Z599,255),RIGHT('Disaggregation Records'!$D$155:$D$385,255),0))),"")</f>
        <v/>
      </c>
      <c r="D599" s="319" t="str">
        <f t="array" ref="D599">IFERROR(IF(INDEX('Disaggregation Records'!$F$155:$F$385,MATCH(RIGHT(Z599,255),RIGHT('Disaggregation Records'!$D$155:$D$385,255),0))=0,"",INDEX('Disaggregation Records'!$F$155:$F$385,MATCH(RIGHT(Z599,255),RIGHT('Disaggregation Records'!$D$155:$D$385,255),0))),"")</f>
        <v/>
      </c>
      <c r="E599" s="320"/>
      <c r="F599" s="280"/>
      <c r="G599" s="281"/>
      <c r="H599" s="282"/>
      <c r="I599" s="321"/>
      <c r="J599" s="321"/>
      <c r="K599" s="321"/>
      <c r="L599" s="321"/>
      <c r="M599" s="321"/>
      <c r="N599" s="321"/>
      <c r="O599" s="321"/>
      <c r="P599" s="321"/>
      <c r="Q599" s="321"/>
      <c r="R599" s="321"/>
      <c r="S599" s="321"/>
      <c r="T599" s="321"/>
      <c r="U599" s="282"/>
      <c r="V599" s="322"/>
      <c r="W599" s="323"/>
      <c r="X599" s="323" t="str">
        <f t="shared" si="30"/>
        <v/>
      </c>
      <c r="Y599" s="323">
        <f t="shared" si="31"/>
        <v>272</v>
      </c>
      <c r="Z599" s="323" t="str">
        <f t="shared" si="32"/>
        <v/>
      </c>
      <c r="AA599" s="323"/>
      <c r="AB599" s="323" t="s">
        <v>2638</v>
      </c>
      <c r="AC599" s="323"/>
      <c r="AD599" s="323" t="s">
        <v>1310</v>
      </c>
      <c r="AE599" s="176"/>
      <c r="AF599" s="699"/>
      <c r="AG599" s="699"/>
      <c r="AH599" s="465"/>
      <c r="AI599" s="465"/>
      <c r="AJ599" s="465"/>
      <c r="AK599" s="465"/>
      <c r="AL599" s="465"/>
      <c r="AM599" s="465"/>
      <c r="AN599" s="465"/>
      <c r="AO599" s="465"/>
      <c r="AP599" s="465"/>
    </row>
    <row r="600" spans="1:42" ht="53.5" customHeight="1" x14ac:dyDescent="0.35">
      <c r="A600" s="276">
        <v>14</v>
      </c>
      <c r="B600" s="277" t="str">
        <f>IFERROR(VLOOKUP(A600,'Coverage Indicators-Section D'!$A$10:$Y$42,25,FALSE),"")</f>
        <v/>
      </c>
      <c r="C600" s="319" t="str">
        <f t="array" ref="C600">IFERROR(IF(INDEX('Disaggregation Records'!$E$155:$E$385,MATCH(RIGHT(Z600,255),RIGHT('Disaggregation Records'!$D$155:$D$385,255),0))=0,"",INDEX('Disaggregation Records'!$E$155:$E$385,MATCH(RIGHT(Z600,255),RIGHT('Disaggregation Records'!$D$155:$D$385,255),0))),"")</f>
        <v/>
      </c>
      <c r="D600" s="319" t="str">
        <f t="array" ref="D600">IFERROR(IF(INDEX('Disaggregation Records'!$F$155:$F$385,MATCH(RIGHT(Z600,255),RIGHT('Disaggregation Records'!$D$155:$D$385,255),0))=0,"",INDEX('Disaggregation Records'!$F$155:$F$385,MATCH(RIGHT(Z600,255),RIGHT('Disaggregation Records'!$D$155:$D$385,255),0))),"")</f>
        <v/>
      </c>
      <c r="E600" s="320"/>
      <c r="F600" s="280"/>
      <c r="G600" s="281"/>
      <c r="H600" s="282"/>
      <c r="I600" s="321"/>
      <c r="J600" s="321"/>
      <c r="K600" s="321"/>
      <c r="L600" s="321"/>
      <c r="M600" s="321"/>
      <c r="N600" s="321"/>
      <c r="O600" s="321"/>
      <c r="P600" s="321"/>
      <c r="Q600" s="321"/>
      <c r="R600" s="321"/>
      <c r="S600" s="321"/>
      <c r="T600" s="321"/>
      <c r="U600" s="282"/>
      <c r="V600" s="322"/>
      <c r="W600" s="323"/>
      <c r="X600" s="323" t="str">
        <f t="shared" si="30"/>
        <v/>
      </c>
      <c r="Y600" s="323">
        <f t="shared" si="31"/>
        <v>273</v>
      </c>
      <c r="Z600" s="323" t="str">
        <f t="shared" si="32"/>
        <v/>
      </c>
      <c r="AA600" s="323"/>
      <c r="AB600" s="323" t="s">
        <v>2639</v>
      </c>
      <c r="AC600" s="323"/>
      <c r="AD600" s="323" t="s">
        <v>1310</v>
      </c>
      <c r="AE600" s="176"/>
      <c r="AF600" s="699"/>
      <c r="AG600" s="699"/>
      <c r="AH600" s="465"/>
      <c r="AI600" s="465"/>
      <c r="AJ600" s="465"/>
      <c r="AK600" s="465"/>
      <c r="AL600" s="465"/>
      <c r="AM600" s="465"/>
      <c r="AN600" s="465"/>
      <c r="AO600" s="465"/>
      <c r="AP600" s="465"/>
    </row>
    <row r="601" spans="1:42" ht="53.5" customHeight="1" x14ac:dyDescent="0.35">
      <c r="A601" s="276">
        <v>14</v>
      </c>
      <c r="B601" s="277" t="str">
        <f>IFERROR(VLOOKUP(A601,'Coverage Indicators-Section D'!$A$10:$Y$42,25,FALSE),"")</f>
        <v/>
      </c>
      <c r="C601" s="319" t="str">
        <f t="array" ref="C601">IFERROR(IF(INDEX('Disaggregation Records'!$E$155:$E$385,MATCH(RIGHT(Z601,255),RIGHT('Disaggregation Records'!$D$155:$D$385,255),0))=0,"",INDEX('Disaggregation Records'!$E$155:$E$385,MATCH(RIGHT(Z601,255),RIGHT('Disaggregation Records'!$D$155:$D$385,255),0))),"")</f>
        <v/>
      </c>
      <c r="D601" s="319" t="str">
        <f t="array" ref="D601">IFERROR(IF(INDEX('Disaggregation Records'!$F$155:$F$385,MATCH(RIGHT(Z601,255),RIGHT('Disaggregation Records'!$D$155:$D$385,255),0))=0,"",INDEX('Disaggregation Records'!$F$155:$F$385,MATCH(RIGHT(Z601,255),RIGHT('Disaggregation Records'!$D$155:$D$385,255),0))),"")</f>
        <v/>
      </c>
      <c r="E601" s="320"/>
      <c r="F601" s="280"/>
      <c r="G601" s="281"/>
      <c r="H601" s="282"/>
      <c r="I601" s="321"/>
      <c r="J601" s="321"/>
      <c r="K601" s="321"/>
      <c r="L601" s="321"/>
      <c r="M601" s="321"/>
      <c r="N601" s="321"/>
      <c r="O601" s="321"/>
      <c r="P601" s="321"/>
      <c r="Q601" s="321"/>
      <c r="R601" s="321"/>
      <c r="S601" s="321"/>
      <c r="T601" s="321"/>
      <c r="U601" s="282"/>
      <c r="V601" s="322"/>
      <c r="W601" s="323"/>
      <c r="X601" s="323" t="str">
        <f t="shared" si="30"/>
        <v/>
      </c>
      <c r="Y601" s="323">
        <f t="shared" si="31"/>
        <v>274</v>
      </c>
      <c r="Z601" s="323" t="str">
        <f t="shared" si="32"/>
        <v/>
      </c>
      <c r="AA601" s="323"/>
      <c r="AB601" s="323" t="s">
        <v>2640</v>
      </c>
      <c r="AC601" s="323"/>
      <c r="AD601" s="323" t="s">
        <v>1310</v>
      </c>
      <c r="AE601" s="176"/>
      <c r="AF601" s="699"/>
      <c r="AG601" s="699"/>
      <c r="AH601" s="465"/>
      <c r="AI601" s="465"/>
      <c r="AJ601" s="465"/>
      <c r="AK601" s="465"/>
      <c r="AL601" s="465"/>
      <c r="AM601" s="465"/>
      <c r="AN601" s="465"/>
      <c r="AO601" s="465"/>
      <c r="AP601" s="465"/>
    </row>
    <row r="602" spans="1:42" ht="53.5" customHeight="1" x14ac:dyDescent="0.35">
      <c r="A602" s="276">
        <v>14</v>
      </c>
      <c r="B602" s="277" t="str">
        <f>IFERROR(VLOOKUP(A602,'Coverage Indicators-Section D'!$A$10:$Y$42,25,FALSE),"")</f>
        <v/>
      </c>
      <c r="C602" s="319" t="str">
        <f t="array" ref="C602">IFERROR(IF(INDEX('Disaggregation Records'!$E$155:$E$385,MATCH(RIGHT(Z602,255),RIGHT('Disaggregation Records'!$D$155:$D$385,255),0))=0,"",INDEX('Disaggregation Records'!$E$155:$E$385,MATCH(RIGHT(Z602,255),RIGHT('Disaggregation Records'!$D$155:$D$385,255),0))),"")</f>
        <v/>
      </c>
      <c r="D602" s="319" t="str">
        <f t="array" ref="D602">IFERROR(IF(INDEX('Disaggregation Records'!$F$155:$F$385,MATCH(RIGHT(Z602,255),RIGHT('Disaggregation Records'!$D$155:$D$385,255),0))=0,"",INDEX('Disaggregation Records'!$F$155:$F$385,MATCH(RIGHT(Z602,255),RIGHT('Disaggregation Records'!$D$155:$D$385,255),0))),"")</f>
        <v/>
      </c>
      <c r="E602" s="320"/>
      <c r="F602" s="280"/>
      <c r="G602" s="281"/>
      <c r="H602" s="282"/>
      <c r="I602" s="321"/>
      <c r="J602" s="321"/>
      <c r="K602" s="321"/>
      <c r="L602" s="321"/>
      <c r="M602" s="321"/>
      <c r="N602" s="321"/>
      <c r="O602" s="321"/>
      <c r="P602" s="321"/>
      <c r="Q602" s="321"/>
      <c r="R602" s="321"/>
      <c r="S602" s="321"/>
      <c r="T602" s="321"/>
      <c r="U602" s="282"/>
      <c r="V602" s="322"/>
      <c r="W602" s="323"/>
      <c r="X602" s="323" t="str">
        <f t="shared" si="30"/>
        <v/>
      </c>
      <c r="Y602" s="323">
        <f t="shared" si="31"/>
        <v>275</v>
      </c>
      <c r="Z602" s="323" t="str">
        <f t="shared" si="32"/>
        <v/>
      </c>
      <c r="AA602" s="323"/>
      <c r="AB602" s="323" t="s">
        <v>2641</v>
      </c>
      <c r="AC602" s="323"/>
      <c r="AD602" s="323" t="s">
        <v>1310</v>
      </c>
      <c r="AE602" s="176"/>
      <c r="AF602" s="699"/>
      <c r="AG602" s="699"/>
      <c r="AH602" s="465"/>
      <c r="AI602" s="465"/>
      <c r="AJ602" s="465"/>
      <c r="AK602" s="465"/>
      <c r="AL602" s="465"/>
      <c r="AM602" s="465"/>
      <c r="AN602" s="465"/>
      <c r="AO602" s="465"/>
      <c r="AP602" s="465"/>
    </row>
    <row r="603" spans="1:42" ht="53.5" customHeight="1" x14ac:dyDescent="0.35">
      <c r="A603" s="276">
        <v>14</v>
      </c>
      <c r="B603" s="277" t="str">
        <f>IFERROR(VLOOKUP(A603,'Coverage Indicators-Section D'!$A$10:$Y$42,25,FALSE),"")</f>
        <v/>
      </c>
      <c r="C603" s="319" t="str">
        <f t="array" ref="C603">IFERROR(IF(INDEX('Disaggregation Records'!$E$155:$E$385,MATCH(RIGHT(Z603,255),RIGHT('Disaggregation Records'!$D$155:$D$385,255),0))=0,"",INDEX('Disaggregation Records'!$E$155:$E$385,MATCH(RIGHT(Z603,255),RIGHT('Disaggregation Records'!$D$155:$D$385,255),0))),"")</f>
        <v/>
      </c>
      <c r="D603" s="319" t="str">
        <f t="array" ref="D603">IFERROR(IF(INDEX('Disaggregation Records'!$F$155:$F$385,MATCH(RIGHT(Z603,255),RIGHT('Disaggregation Records'!$D$155:$D$385,255),0))=0,"",INDEX('Disaggregation Records'!$F$155:$F$385,MATCH(RIGHT(Z603,255),RIGHT('Disaggregation Records'!$D$155:$D$385,255),0))),"")</f>
        <v/>
      </c>
      <c r="E603" s="320"/>
      <c r="F603" s="280"/>
      <c r="G603" s="281"/>
      <c r="H603" s="282"/>
      <c r="I603" s="321"/>
      <c r="J603" s="321"/>
      <c r="K603" s="321"/>
      <c r="L603" s="321"/>
      <c r="M603" s="321"/>
      <c r="N603" s="321"/>
      <c r="O603" s="321"/>
      <c r="P603" s="321"/>
      <c r="Q603" s="321"/>
      <c r="R603" s="321"/>
      <c r="S603" s="321"/>
      <c r="T603" s="321"/>
      <c r="U603" s="282"/>
      <c r="V603" s="322"/>
      <c r="W603" s="323"/>
      <c r="X603" s="323" t="str">
        <f t="shared" si="30"/>
        <v/>
      </c>
      <c r="Y603" s="323">
        <f t="shared" si="31"/>
        <v>276</v>
      </c>
      <c r="Z603" s="323" t="str">
        <f t="shared" si="32"/>
        <v/>
      </c>
      <c r="AA603" s="323"/>
      <c r="AB603" s="323" t="s">
        <v>2642</v>
      </c>
      <c r="AC603" s="323"/>
      <c r="AD603" s="323" t="s">
        <v>1310</v>
      </c>
      <c r="AE603" s="176"/>
      <c r="AF603" s="699"/>
      <c r="AG603" s="699"/>
      <c r="AH603" s="465"/>
      <c r="AI603" s="465"/>
      <c r="AJ603" s="465"/>
      <c r="AK603" s="465"/>
      <c r="AL603" s="465"/>
      <c r="AM603" s="465"/>
      <c r="AN603" s="465"/>
      <c r="AO603" s="465"/>
      <c r="AP603" s="465"/>
    </row>
    <row r="604" spans="1:42" ht="53.5" customHeight="1" x14ac:dyDescent="0.35">
      <c r="A604" s="276">
        <v>14</v>
      </c>
      <c r="B604" s="277" t="str">
        <f>IFERROR(VLOOKUP(A604,'Coverage Indicators-Section D'!$A$10:$Y$42,25,FALSE),"")</f>
        <v/>
      </c>
      <c r="C604" s="319" t="str">
        <f t="array" ref="C604">IFERROR(IF(INDEX('Disaggregation Records'!$E$155:$E$385,MATCH(RIGHT(Z604,255),RIGHT('Disaggregation Records'!$D$155:$D$385,255),0))=0,"",INDEX('Disaggregation Records'!$E$155:$E$385,MATCH(RIGHT(Z604,255),RIGHT('Disaggregation Records'!$D$155:$D$385,255),0))),"")</f>
        <v/>
      </c>
      <c r="D604" s="319" t="str">
        <f t="array" ref="D604">IFERROR(IF(INDEX('Disaggregation Records'!$F$155:$F$385,MATCH(RIGHT(Z604,255),RIGHT('Disaggregation Records'!$D$155:$D$385,255),0))=0,"",INDEX('Disaggregation Records'!$F$155:$F$385,MATCH(RIGHT(Z604,255),RIGHT('Disaggregation Records'!$D$155:$D$385,255),0))),"")</f>
        <v/>
      </c>
      <c r="E604" s="320"/>
      <c r="F604" s="280"/>
      <c r="G604" s="281"/>
      <c r="H604" s="282"/>
      <c r="I604" s="321"/>
      <c r="J604" s="321"/>
      <c r="K604" s="321"/>
      <c r="L604" s="321"/>
      <c r="M604" s="321"/>
      <c r="N604" s="321"/>
      <c r="O604" s="321"/>
      <c r="P604" s="321"/>
      <c r="Q604" s="321"/>
      <c r="R604" s="321"/>
      <c r="S604" s="321"/>
      <c r="T604" s="321"/>
      <c r="U604" s="282"/>
      <c r="V604" s="322"/>
      <c r="W604" s="323"/>
      <c r="X604" s="323" t="str">
        <f t="shared" si="30"/>
        <v/>
      </c>
      <c r="Y604" s="323">
        <f t="shared" si="31"/>
        <v>277</v>
      </c>
      <c r="Z604" s="323" t="str">
        <f t="shared" si="32"/>
        <v/>
      </c>
      <c r="AA604" s="323"/>
      <c r="AB604" s="323" t="s">
        <v>2643</v>
      </c>
      <c r="AC604" s="323"/>
      <c r="AD604" s="323" t="s">
        <v>1310</v>
      </c>
      <c r="AE604" s="176"/>
      <c r="AF604" s="699"/>
      <c r="AG604" s="699"/>
      <c r="AH604" s="465"/>
      <c r="AI604" s="465"/>
      <c r="AJ604" s="465"/>
      <c r="AK604" s="465"/>
      <c r="AL604" s="465"/>
      <c r="AM604" s="465"/>
      <c r="AN604" s="465"/>
      <c r="AO604" s="465"/>
      <c r="AP604" s="465"/>
    </row>
    <row r="605" spans="1:42" ht="53.5" customHeight="1" x14ac:dyDescent="0.35">
      <c r="A605" s="276">
        <v>14</v>
      </c>
      <c r="B605" s="277" t="str">
        <f>IFERROR(VLOOKUP(A605,'Coverage Indicators-Section D'!$A$10:$Y$42,25,FALSE),"")</f>
        <v/>
      </c>
      <c r="C605" s="319" t="str">
        <f t="array" ref="C605">IFERROR(IF(INDEX('Disaggregation Records'!$E$155:$E$385,MATCH(RIGHT(Z605,255),RIGHT('Disaggregation Records'!$D$155:$D$385,255),0))=0,"",INDEX('Disaggregation Records'!$E$155:$E$385,MATCH(RIGHT(Z605,255),RIGHT('Disaggregation Records'!$D$155:$D$385,255),0))),"")</f>
        <v/>
      </c>
      <c r="D605" s="319" t="str">
        <f t="array" ref="D605">IFERROR(IF(INDEX('Disaggregation Records'!$F$155:$F$385,MATCH(RIGHT(Z605,255),RIGHT('Disaggregation Records'!$D$155:$D$385,255),0))=0,"",INDEX('Disaggregation Records'!$F$155:$F$385,MATCH(RIGHT(Z605,255),RIGHT('Disaggregation Records'!$D$155:$D$385,255),0))),"")</f>
        <v/>
      </c>
      <c r="E605" s="320"/>
      <c r="F605" s="280"/>
      <c r="G605" s="281"/>
      <c r="H605" s="282"/>
      <c r="I605" s="321"/>
      <c r="J605" s="321"/>
      <c r="K605" s="321"/>
      <c r="L605" s="321"/>
      <c r="M605" s="321"/>
      <c r="N605" s="321"/>
      <c r="O605" s="321"/>
      <c r="P605" s="321"/>
      <c r="Q605" s="321"/>
      <c r="R605" s="321"/>
      <c r="S605" s="321"/>
      <c r="T605" s="321"/>
      <c r="U605" s="282"/>
      <c r="V605" s="322"/>
      <c r="W605" s="323"/>
      <c r="X605" s="323" t="str">
        <f t="shared" si="30"/>
        <v/>
      </c>
      <c r="Y605" s="323">
        <f t="shared" si="31"/>
        <v>278</v>
      </c>
      <c r="Z605" s="323" t="str">
        <f t="shared" si="32"/>
        <v/>
      </c>
      <c r="AA605" s="323"/>
      <c r="AB605" s="323" t="s">
        <v>2644</v>
      </c>
      <c r="AC605" s="323"/>
      <c r="AD605" s="323" t="s">
        <v>1310</v>
      </c>
      <c r="AE605" s="176"/>
      <c r="AF605" s="699"/>
      <c r="AG605" s="699"/>
      <c r="AH605" s="465"/>
      <c r="AI605" s="465"/>
      <c r="AJ605" s="465"/>
      <c r="AK605" s="465"/>
      <c r="AL605" s="465"/>
      <c r="AM605" s="465"/>
      <c r="AN605" s="465"/>
      <c r="AO605" s="465"/>
      <c r="AP605" s="465"/>
    </row>
    <row r="606" spans="1:42" ht="53.5" customHeight="1" x14ac:dyDescent="0.35">
      <c r="A606" s="276">
        <v>14</v>
      </c>
      <c r="B606" s="277" t="str">
        <f>IFERROR(VLOOKUP(A606,'Coverage Indicators-Section D'!$A$10:$Y$42,25,FALSE),"")</f>
        <v/>
      </c>
      <c r="C606" s="319" t="str">
        <f t="array" ref="C606">IFERROR(IF(INDEX('Disaggregation Records'!$E$155:$E$385,MATCH(RIGHT(Z606,255),RIGHT('Disaggregation Records'!$D$155:$D$385,255),0))=0,"",INDEX('Disaggregation Records'!$E$155:$E$385,MATCH(RIGHT(Z606,255),RIGHT('Disaggregation Records'!$D$155:$D$385,255),0))),"")</f>
        <v/>
      </c>
      <c r="D606" s="319" t="str">
        <f t="array" ref="D606">IFERROR(IF(INDEX('Disaggregation Records'!$F$155:$F$385,MATCH(RIGHT(Z606,255),RIGHT('Disaggregation Records'!$D$155:$D$385,255),0))=0,"",INDEX('Disaggregation Records'!$F$155:$F$385,MATCH(RIGHT(Z606,255),RIGHT('Disaggregation Records'!$D$155:$D$385,255),0))),"")</f>
        <v/>
      </c>
      <c r="E606" s="320"/>
      <c r="F606" s="280"/>
      <c r="G606" s="281"/>
      <c r="H606" s="282"/>
      <c r="I606" s="321"/>
      <c r="J606" s="321"/>
      <c r="K606" s="321"/>
      <c r="L606" s="321"/>
      <c r="M606" s="321"/>
      <c r="N606" s="321"/>
      <c r="O606" s="321"/>
      <c r="P606" s="321"/>
      <c r="Q606" s="321"/>
      <c r="R606" s="321"/>
      <c r="S606" s="321"/>
      <c r="T606" s="321"/>
      <c r="U606" s="282"/>
      <c r="V606" s="322"/>
      <c r="W606" s="323"/>
      <c r="X606" s="323" t="str">
        <f t="shared" si="30"/>
        <v/>
      </c>
      <c r="Y606" s="323">
        <f t="shared" si="31"/>
        <v>279</v>
      </c>
      <c r="Z606" s="323" t="str">
        <f t="shared" si="32"/>
        <v/>
      </c>
      <c r="AA606" s="323"/>
      <c r="AB606" s="323" t="s">
        <v>2645</v>
      </c>
      <c r="AC606" s="323"/>
      <c r="AD606" s="323" t="s">
        <v>1310</v>
      </c>
      <c r="AE606" s="176"/>
      <c r="AF606" s="699"/>
      <c r="AG606" s="699"/>
      <c r="AH606" s="465"/>
      <c r="AI606" s="465"/>
      <c r="AJ606" s="465"/>
      <c r="AK606" s="465"/>
      <c r="AL606" s="465"/>
      <c r="AM606" s="465"/>
      <c r="AN606" s="465"/>
      <c r="AO606" s="465"/>
      <c r="AP606" s="465"/>
    </row>
    <row r="607" spans="1:42" ht="53.5" customHeight="1" x14ac:dyDescent="0.35">
      <c r="A607" s="276">
        <v>14</v>
      </c>
      <c r="B607" s="277" t="str">
        <f>IFERROR(VLOOKUP(A607,'Coverage Indicators-Section D'!$A$10:$Y$42,25,FALSE),"")</f>
        <v/>
      </c>
      <c r="C607" s="319" t="str">
        <f t="array" ref="C607">IFERROR(IF(INDEX('Disaggregation Records'!$E$155:$E$385,MATCH(RIGHT(Z607,255),RIGHT('Disaggregation Records'!$D$155:$D$385,255),0))=0,"",INDEX('Disaggregation Records'!$E$155:$E$385,MATCH(RIGHT(Z607,255),RIGHT('Disaggregation Records'!$D$155:$D$385,255),0))),"")</f>
        <v/>
      </c>
      <c r="D607" s="319" t="str">
        <f t="array" ref="D607">IFERROR(IF(INDEX('Disaggregation Records'!$F$155:$F$385,MATCH(RIGHT(Z607,255),RIGHT('Disaggregation Records'!$D$155:$D$385,255),0))=0,"",INDEX('Disaggregation Records'!$F$155:$F$385,MATCH(RIGHT(Z607,255),RIGHT('Disaggregation Records'!$D$155:$D$385,255),0))),"")</f>
        <v/>
      </c>
      <c r="E607" s="320"/>
      <c r="F607" s="280"/>
      <c r="G607" s="281"/>
      <c r="H607" s="282"/>
      <c r="I607" s="321"/>
      <c r="J607" s="321"/>
      <c r="K607" s="321"/>
      <c r="L607" s="321"/>
      <c r="M607" s="321"/>
      <c r="N607" s="321"/>
      <c r="O607" s="321"/>
      <c r="P607" s="321"/>
      <c r="Q607" s="321"/>
      <c r="R607" s="321"/>
      <c r="S607" s="321"/>
      <c r="T607" s="321"/>
      <c r="U607" s="282"/>
      <c r="V607" s="322"/>
      <c r="W607" s="323"/>
      <c r="X607" s="323" t="str">
        <f t="shared" si="30"/>
        <v/>
      </c>
      <c r="Y607" s="323">
        <f t="shared" si="31"/>
        <v>280</v>
      </c>
      <c r="Z607" s="323" t="str">
        <f t="shared" si="32"/>
        <v/>
      </c>
      <c r="AA607" s="323"/>
      <c r="AB607" s="323" t="s">
        <v>2646</v>
      </c>
      <c r="AC607" s="323"/>
      <c r="AD607" s="323" t="s">
        <v>1310</v>
      </c>
      <c r="AE607" s="176"/>
      <c r="AF607" s="699"/>
      <c r="AG607" s="699"/>
      <c r="AH607" s="465"/>
      <c r="AI607" s="465"/>
      <c r="AJ607" s="465"/>
      <c r="AK607" s="465"/>
      <c r="AL607" s="465"/>
      <c r="AM607" s="465"/>
      <c r="AN607" s="465"/>
      <c r="AO607" s="465"/>
      <c r="AP607" s="465"/>
    </row>
    <row r="608" spans="1:42" ht="53.5" customHeight="1" x14ac:dyDescent="0.35">
      <c r="A608" s="276">
        <v>15</v>
      </c>
      <c r="B608" s="277" t="str">
        <f>IFERROR(VLOOKUP(A608,'Coverage Indicators-Section D'!$A$10:$Y$42,25,FALSE),"")</f>
        <v/>
      </c>
      <c r="C608" s="319" t="str">
        <f t="array" ref="C608">IFERROR(IF(INDEX('Disaggregation Records'!$E$155:$E$385,MATCH(RIGHT(Z608,255),RIGHT('Disaggregation Records'!$D$155:$D$385,255),0))=0,"",INDEX('Disaggregation Records'!$E$155:$E$385,MATCH(RIGHT(Z608,255),RIGHT('Disaggregation Records'!$D$155:$D$385,255),0))),"")</f>
        <v/>
      </c>
      <c r="D608" s="319" t="str">
        <f t="array" ref="D608">IFERROR(IF(INDEX('Disaggregation Records'!$F$155:$F$385,MATCH(RIGHT(Z608,255),RIGHT('Disaggregation Records'!$D$155:$D$385,255),0))=0,"",INDEX('Disaggregation Records'!$F$155:$F$385,MATCH(RIGHT(Z608,255),RIGHT('Disaggregation Records'!$D$155:$D$385,255),0))),"")</f>
        <v/>
      </c>
      <c r="E608" s="320"/>
      <c r="F608" s="280"/>
      <c r="G608" s="281"/>
      <c r="H608" s="282"/>
      <c r="I608" s="321"/>
      <c r="J608" s="321"/>
      <c r="K608" s="321"/>
      <c r="L608" s="321"/>
      <c r="M608" s="321"/>
      <c r="N608" s="321"/>
      <c r="O608" s="321"/>
      <c r="P608" s="321"/>
      <c r="Q608" s="321"/>
      <c r="R608" s="321"/>
      <c r="S608" s="321"/>
      <c r="T608" s="321"/>
      <c r="U608" s="282"/>
      <c r="V608" s="322"/>
      <c r="W608" s="323"/>
      <c r="X608" s="323" t="str">
        <f t="shared" si="30"/>
        <v/>
      </c>
      <c r="Y608" s="323">
        <f t="shared" si="31"/>
        <v>281</v>
      </c>
      <c r="Z608" s="323" t="str">
        <f t="shared" si="32"/>
        <v/>
      </c>
      <c r="AA608" s="323"/>
      <c r="AB608" s="323" t="s">
        <v>2647</v>
      </c>
      <c r="AC608" s="323"/>
      <c r="AD608" s="323" t="s">
        <v>1311</v>
      </c>
      <c r="AE608" s="176"/>
      <c r="AF608" s="699"/>
      <c r="AG608" s="699"/>
      <c r="AH608" s="465"/>
      <c r="AI608" s="465"/>
      <c r="AJ608" s="465"/>
      <c r="AK608" s="465"/>
      <c r="AL608" s="465"/>
      <c r="AM608" s="465"/>
      <c r="AN608" s="465"/>
      <c r="AO608" s="465"/>
      <c r="AP608" s="465"/>
    </row>
    <row r="609" spans="1:42" ht="53.5" customHeight="1" x14ac:dyDescent="0.35">
      <c r="A609" s="276">
        <v>15</v>
      </c>
      <c r="B609" s="277" t="str">
        <f>IFERROR(VLOOKUP(A609,'Coverage Indicators-Section D'!$A$10:$Y$42,25,FALSE),"")</f>
        <v/>
      </c>
      <c r="C609" s="319" t="str">
        <f t="array" ref="C609">IFERROR(IF(INDEX('Disaggregation Records'!$E$155:$E$385,MATCH(RIGHT(Z609,255),RIGHT('Disaggregation Records'!$D$155:$D$385,255),0))=0,"",INDEX('Disaggregation Records'!$E$155:$E$385,MATCH(RIGHT(Z609,255),RIGHT('Disaggregation Records'!$D$155:$D$385,255),0))),"")</f>
        <v/>
      </c>
      <c r="D609" s="319" t="str">
        <f t="array" ref="D609">IFERROR(IF(INDEX('Disaggregation Records'!$F$155:$F$385,MATCH(RIGHT(Z609,255),RIGHT('Disaggregation Records'!$D$155:$D$385,255),0))=0,"",INDEX('Disaggregation Records'!$F$155:$F$385,MATCH(RIGHT(Z609,255),RIGHT('Disaggregation Records'!$D$155:$D$385,255),0))),"")</f>
        <v/>
      </c>
      <c r="E609" s="320"/>
      <c r="F609" s="280"/>
      <c r="G609" s="281"/>
      <c r="H609" s="282"/>
      <c r="I609" s="321"/>
      <c r="J609" s="321"/>
      <c r="K609" s="321"/>
      <c r="L609" s="321"/>
      <c r="M609" s="321"/>
      <c r="N609" s="321"/>
      <c r="O609" s="321"/>
      <c r="P609" s="321"/>
      <c r="Q609" s="321"/>
      <c r="R609" s="321"/>
      <c r="S609" s="321"/>
      <c r="T609" s="321"/>
      <c r="U609" s="282"/>
      <c r="V609" s="322"/>
      <c r="W609" s="323"/>
      <c r="X609" s="323" t="str">
        <f t="shared" si="30"/>
        <v/>
      </c>
      <c r="Y609" s="323">
        <f t="shared" si="31"/>
        <v>282</v>
      </c>
      <c r="Z609" s="323" t="str">
        <f t="shared" si="32"/>
        <v/>
      </c>
      <c r="AA609" s="323"/>
      <c r="AB609" s="323" t="s">
        <v>2648</v>
      </c>
      <c r="AC609" s="323"/>
      <c r="AD609" s="323" t="s">
        <v>1311</v>
      </c>
      <c r="AE609" s="176"/>
      <c r="AF609" s="699"/>
      <c r="AG609" s="699"/>
      <c r="AH609" s="465"/>
      <c r="AI609" s="465"/>
      <c r="AJ609" s="465"/>
      <c r="AK609" s="465"/>
      <c r="AL609" s="465"/>
      <c r="AM609" s="465"/>
      <c r="AN609" s="465"/>
      <c r="AO609" s="465"/>
      <c r="AP609" s="465"/>
    </row>
    <row r="610" spans="1:42" ht="53.5" customHeight="1" x14ac:dyDescent="0.35">
      <c r="A610" s="276">
        <v>15</v>
      </c>
      <c r="B610" s="277" t="str">
        <f>IFERROR(VLOOKUP(A610,'Coverage Indicators-Section D'!$A$10:$Y$42,25,FALSE),"")</f>
        <v/>
      </c>
      <c r="C610" s="319" t="str">
        <f t="array" ref="C610">IFERROR(IF(INDEX('Disaggregation Records'!$E$155:$E$385,MATCH(RIGHT(Z610,255),RIGHT('Disaggregation Records'!$D$155:$D$385,255),0))=0,"",INDEX('Disaggregation Records'!$E$155:$E$385,MATCH(RIGHT(Z610,255),RIGHT('Disaggregation Records'!$D$155:$D$385,255),0))),"")</f>
        <v/>
      </c>
      <c r="D610" s="319" t="str">
        <f t="array" ref="D610">IFERROR(IF(INDEX('Disaggregation Records'!$F$155:$F$385,MATCH(RIGHT(Z610,255),RIGHT('Disaggregation Records'!$D$155:$D$385,255),0))=0,"",INDEX('Disaggregation Records'!$F$155:$F$385,MATCH(RIGHT(Z610,255),RIGHT('Disaggregation Records'!$D$155:$D$385,255),0))),"")</f>
        <v/>
      </c>
      <c r="E610" s="320"/>
      <c r="F610" s="280"/>
      <c r="G610" s="281"/>
      <c r="H610" s="282"/>
      <c r="I610" s="321"/>
      <c r="J610" s="321"/>
      <c r="K610" s="321"/>
      <c r="L610" s="321"/>
      <c r="M610" s="321"/>
      <c r="N610" s="321"/>
      <c r="O610" s="321"/>
      <c r="P610" s="321"/>
      <c r="Q610" s="321"/>
      <c r="R610" s="321"/>
      <c r="S610" s="321"/>
      <c r="T610" s="321"/>
      <c r="U610" s="282"/>
      <c r="V610" s="322"/>
      <c r="W610" s="323"/>
      <c r="X610" s="323" t="str">
        <f t="shared" si="30"/>
        <v/>
      </c>
      <c r="Y610" s="323">
        <f t="shared" si="31"/>
        <v>283</v>
      </c>
      <c r="Z610" s="323" t="str">
        <f t="shared" si="32"/>
        <v/>
      </c>
      <c r="AA610" s="323"/>
      <c r="AB610" s="323" t="s">
        <v>2649</v>
      </c>
      <c r="AC610" s="323"/>
      <c r="AD610" s="323" t="s">
        <v>1311</v>
      </c>
      <c r="AE610" s="176"/>
      <c r="AF610" s="699"/>
      <c r="AG610" s="699"/>
      <c r="AH610" s="465"/>
      <c r="AI610" s="465"/>
      <c r="AJ610" s="465"/>
      <c r="AK610" s="465"/>
      <c r="AL610" s="465"/>
      <c r="AM610" s="465"/>
      <c r="AN610" s="465"/>
      <c r="AO610" s="465"/>
      <c r="AP610" s="465"/>
    </row>
    <row r="611" spans="1:42" ht="53.5" customHeight="1" x14ac:dyDescent="0.35">
      <c r="A611" s="276">
        <v>15</v>
      </c>
      <c r="B611" s="277" t="str">
        <f>IFERROR(VLOOKUP(A611,'Coverage Indicators-Section D'!$A$10:$Y$42,25,FALSE),"")</f>
        <v/>
      </c>
      <c r="C611" s="319" t="str">
        <f t="array" ref="C611">IFERROR(IF(INDEX('Disaggregation Records'!$E$155:$E$385,MATCH(RIGHT(Z611,255),RIGHT('Disaggregation Records'!$D$155:$D$385,255),0))=0,"",INDEX('Disaggregation Records'!$E$155:$E$385,MATCH(RIGHT(Z611,255),RIGHT('Disaggregation Records'!$D$155:$D$385,255),0))),"")</f>
        <v/>
      </c>
      <c r="D611" s="319" t="str">
        <f t="array" ref="D611">IFERROR(IF(INDEX('Disaggregation Records'!$F$155:$F$385,MATCH(RIGHT(Z611,255),RIGHT('Disaggregation Records'!$D$155:$D$385,255),0))=0,"",INDEX('Disaggregation Records'!$F$155:$F$385,MATCH(RIGHT(Z611,255),RIGHT('Disaggregation Records'!$D$155:$D$385,255),0))),"")</f>
        <v/>
      </c>
      <c r="E611" s="320"/>
      <c r="F611" s="280"/>
      <c r="G611" s="281"/>
      <c r="H611" s="282"/>
      <c r="I611" s="321"/>
      <c r="J611" s="321"/>
      <c r="K611" s="321"/>
      <c r="L611" s="321"/>
      <c r="M611" s="321"/>
      <c r="N611" s="321"/>
      <c r="O611" s="321"/>
      <c r="P611" s="321"/>
      <c r="Q611" s="321"/>
      <c r="R611" s="321"/>
      <c r="S611" s="321"/>
      <c r="T611" s="321"/>
      <c r="U611" s="282"/>
      <c r="V611" s="322"/>
      <c r="W611" s="323"/>
      <c r="X611" s="323" t="str">
        <f t="shared" si="30"/>
        <v/>
      </c>
      <c r="Y611" s="323">
        <f t="shared" si="31"/>
        <v>284</v>
      </c>
      <c r="Z611" s="323" t="str">
        <f t="shared" si="32"/>
        <v/>
      </c>
      <c r="AA611" s="323"/>
      <c r="AB611" s="323" t="s">
        <v>2650</v>
      </c>
      <c r="AC611" s="323"/>
      <c r="AD611" s="323" t="s">
        <v>1311</v>
      </c>
      <c r="AE611" s="176"/>
      <c r="AF611" s="699"/>
      <c r="AG611" s="699"/>
      <c r="AH611" s="465"/>
      <c r="AI611" s="465"/>
      <c r="AJ611" s="465"/>
      <c r="AK611" s="465"/>
      <c r="AL611" s="465"/>
      <c r="AM611" s="465"/>
      <c r="AN611" s="465"/>
      <c r="AO611" s="465"/>
      <c r="AP611" s="465"/>
    </row>
    <row r="612" spans="1:42" ht="53.5" customHeight="1" x14ac:dyDescent="0.35">
      <c r="A612" s="276">
        <v>15</v>
      </c>
      <c r="B612" s="277" t="str">
        <f>IFERROR(VLOOKUP(A612,'Coverage Indicators-Section D'!$A$10:$Y$42,25,FALSE),"")</f>
        <v/>
      </c>
      <c r="C612" s="319" t="str">
        <f t="array" ref="C612">IFERROR(IF(INDEX('Disaggregation Records'!$E$155:$E$385,MATCH(RIGHT(Z612,255),RIGHT('Disaggregation Records'!$D$155:$D$385,255),0))=0,"",INDEX('Disaggregation Records'!$E$155:$E$385,MATCH(RIGHT(Z612,255),RIGHT('Disaggregation Records'!$D$155:$D$385,255),0))),"")</f>
        <v/>
      </c>
      <c r="D612" s="319" t="str">
        <f t="array" ref="D612">IFERROR(IF(INDEX('Disaggregation Records'!$F$155:$F$385,MATCH(RIGHT(Z612,255),RIGHT('Disaggregation Records'!$D$155:$D$385,255),0))=0,"",INDEX('Disaggregation Records'!$F$155:$F$385,MATCH(RIGHT(Z612,255),RIGHT('Disaggregation Records'!$D$155:$D$385,255),0))),"")</f>
        <v/>
      </c>
      <c r="E612" s="320"/>
      <c r="F612" s="280"/>
      <c r="G612" s="281"/>
      <c r="H612" s="282"/>
      <c r="I612" s="321"/>
      <c r="J612" s="321"/>
      <c r="K612" s="321"/>
      <c r="L612" s="321"/>
      <c r="M612" s="321"/>
      <c r="N612" s="321"/>
      <c r="O612" s="321"/>
      <c r="P612" s="321"/>
      <c r="Q612" s="321"/>
      <c r="R612" s="321"/>
      <c r="S612" s="321"/>
      <c r="T612" s="321"/>
      <c r="U612" s="282"/>
      <c r="V612" s="322"/>
      <c r="W612" s="323"/>
      <c r="X612" s="323" t="str">
        <f t="shared" si="30"/>
        <v/>
      </c>
      <c r="Y612" s="323">
        <f t="shared" si="31"/>
        <v>285</v>
      </c>
      <c r="Z612" s="323" t="str">
        <f t="shared" si="32"/>
        <v/>
      </c>
      <c r="AA612" s="323"/>
      <c r="AB612" s="323" t="s">
        <v>2651</v>
      </c>
      <c r="AC612" s="323"/>
      <c r="AD612" s="323" t="s">
        <v>1311</v>
      </c>
      <c r="AE612" s="176"/>
      <c r="AF612" s="699"/>
      <c r="AG612" s="699"/>
      <c r="AH612" s="465"/>
      <c r="AI612" s="465"/>
      <c r="AJ612" s="465"/>
      <c r="AK612" s="465"/>
      <c r="AL612" s="465"/>
      <c r="AM612" s="465"/>
      <c r="AN612" s="465"/>
      <c r="AO612" s="465"/>
      <c r="AP612" s="465"/>
    </row>
    <row r="613" spans="1:42" ht="53.5" customHeight="1" x14ac:dyDescent="0.35">
      <c r="A613" s="276">
        <v>15</v>
      </c>
      <c r="B613" s="277" t="str">
        <f>IFERROR(VLOOKUP(A613,'Coverage Indicators-Section D'!$A$10:$Y$42,25,FALSE),"")</f>
        <v/>
      </c>
      <c r="C613" s="319" t="str">
        <f t="array" ref="C613">IFERROR(IF(INDEX('Disaggregation Records'!$E$155:$E$385,MATCH(RIGHT(Z613,255),RIGHT('Disaggregation Records'!$D$155:$D$385,255),0))=0,"",INDEX('Disaggregation Records'!$E$155:$E$385,MATCH(RIGHT(Z613,255),RIGHT('Disaggregation Records'!$D$155:$D$385,255),0))),"")</f>
        <v/>
      </c>
      <c r="D613" s="319" t="str">
        <f t="array" ref="D613">IFERROR(IF(INDEX('Disaggregation Records'!$F$155:$F$385,MATCH(RIGHT(Z613,255),RIGHT('Disaggregation Records'!$D$155:$D$385,255),0))=0,"",INDEX('Disaggregation Records'!$F$155:$F$385,MATCH(RIGHT(Z613,255),RIGHT('Disaggregation Records'!$D$155:$D$385,255),0))),"")</f>
        <v/>
      </c>
      <c r="E613" s="320"/>
      <c r="F613" s="280"/>
      <c r="G613" s="281"/>
      <c r="H613" s="282"/>
      <c r="I613" s="321"/>
      <c r="J613" s="321"/>
      <c r="K613" s="321"/>
      <c r="L613" s="321"/>
      <c r="M613" s="321"/>
      <c r="N613" s="321"/>
      <c r="O613" s="321"/>
      <c r="P613" s="321"/>
      <c r="Q613" s="321"/>
      <c r="R613" s="321"/>
      <c r="S613" s="321"/>
      <c r="T613" s="321"/>
      <c r="U613" s="282"/>
      <c r="V613" s="322"/>
      <c r="W613" s="323"/>
      <c r="X613" s="323" t="str">
        <f t="shared" si="30"/>
        <v/>
      </c>
      <c r="Y613" s="323">
        <f t="shared" si="31"/>
        <v>286</v>
      </c>
      <c r="Z613" s="323" t="str">
        <f t="shared" si="32"/>
        <v/>
      </c>
      <c r="AA613" s="323"/>
      <c r="AB613" s="323" t="s">
        <v>2652</v>
      </c>
      <c r="AC613" s="323"/>
      <c r="AD613" s="323" t="s">
        <v>1311</v>
      </c>
      <c r="AE613" s="176"/>
      <c r="AF613" s="699"/>
      <c r="AG613" s="699"/>
      <c r="AH613" s="465"/>
      <c r="AI613" s="465"/>
      <c r="AJ613" s="465"/>
      <c r="AK613" s="465"/>
      <c r="AL613" s="465"/>
      <c r="AM613" s="465"/>
      <c r="AN613" s="465"/>
      <c r="AO613" s="465"/>
      <c r="AP613" s="465"/>
    </row>
    <row r="614" spans="1:42" ht="53.5" customHeight="1" x14ac:dyDescent="0.35">
      <c r="A614" s="276">
        <v>15</v>
      </c>
      <c r="B614" s="277" t="str">
        <f>IFERROR(VLOOKUP(A614,'Coverage Indicators-Section D'!$A$10:$Y$42,25,FALSE),"")</f>
        <v/>
      </c>
      <c r="C614" s="319" t="str">
        <f t="array" ref="C614">IFERROR(IF(INDEX('Disaggregation Records'!$E$155:$E$385,MATCH(RIGHT(Z614,255),RIGHT('Disaggregation Records'!$D$155:$D$385,255),0))=0,"",INDEX('Disaggregation Records'!$E$155:$E$385,MATCH(RIGHT(Z614,255),RIGHT('Disaggregation Records'!$D$155:$D$385,255),0))),"")</f>
        <v/>
      </c>
      <c r="D614" s="319" t="str">
        <f t="array" ref="D614">IFERROR(IF(INDEX('Disaggregation Records'!$F$155:$F$385,MATCH(RIGHT(Z614,255),RIGHT('Disaggregation Records'!$D$155:$D$385,255),0))=0,"",INDEX('Disaggregation Records'!$F$155:$F$385,MATCH(RIGHT(Z614,255),RIGHT('Disaggregation Records'!$D$155:$D$385,255),0))),"")</f>
        <v/>
      </c>
      <c r="E614" s="320"/>
      <c r="F614" s="280"/>
      <c r="G614" s="281"/>
      <c r="H614" s="282"/>
      <c r="I614" s="321"/>
      <c r="J614" s="321"/>
      <c r="K614" s="321"/>
      <c r="L614" s="321"/>
      <c r="M614" s="321"/>
      <c r="N614" s="321"/>
      <c r="O614" s="321"/>
      <c r="P614" s="321"/>
      <c r="Q614" s="321"/>
      <c r="R614" s="321"/>
      <c r="S614" s="321"/>
      <c r="T614" s="321"/>
      <c r="U614" s="282"/>
      <c r="V614" s="322"/>
      <c r="W614" s="323"/>
      <c r="X614" s="323" t="str">
        <f t="shared" si="30"/>
        <v/>
      </c>
      <c r="Y614" s="323">
        <f t="shared" si="31"/>
        <v>287</v>
      </c>
      <c r="Z614" s="323" t="str">
        <f t="shared" si="32"/>
        <v/>
      </c>
      <c r="AA614" s="323"/>
      <c r="AB614" s="323" t="s">
        <v>2653</v>
      </c>
      <c r="AC614" s="323"/>
      <c r="AD614" s="323" t="s">
        <v>1311</v>
      </c>
      <c r="AE614" s="176"/>
      <c r="AF614" s="699"/>
      <c r="AG614" s="699"/>
      <c r="AH614" s="465"/>
      <c r="AI614" s="465"/>
      <c r="AJ614" s="465"/>
      <c r="AK614" s="465"/>
      <c r="AL614" s="465"/>
      <c r="AM614" s="465"/>
      <c r="AN614" s="465"/>
      <c r="AO614" s="465"/>
      <c r="AP614" s="465"/>
    </row>
    <row r="615" spans="1:42" ht="53.5" customHeight="1" x14ac:dyDescent="0.35">
      <c r="A615" s="276">
        <v>15</v>
      </c>
      <c r="B615" s="277" t="str">
        <f>IFERROR(VLOOKUP(A615,'Coverage Indicators-Section D'!$A$10:$Y$42,25,FALSE),"")</f>
        <v/>
      </c>
      <c r="C615" s="319" t="str">
        <f t="array" ref="C615">IFERROR(IF(INDEX('Disaggregation Records'!$E$155:$E$385,MATCH(RIGHT(Z615,255),RIGHT('Disaggregation Records'!$D$155:$D$385,255),0))=0,"",INDEX('Disaggregation Records'!$E$155:$E$385,MATCH(RIGHT(Z615,255),RIGHT('Disaggregation Records'!$D$155:$D$385,255),0))),"")</f>
        <v/>
      </c>
      <c r="D615" s="319" t="str">
        <f t="array" ref="D615">IFERROR(IF(INDEX('Disaggregation Records'!$F$155:$F$385,MATCH(RIGHT(Z615,255),RIGHT('Disaggregation Records'!$D$155:$D$385,255),0))=0,"",INDEX('Disaggregation Records'!$F$155:$F$385,MATCH(RIGHT(Z615,255),RIGHT('Disaggregation Records'!$D$155:$D$385,255),0))),"")</f>
        <v/>
      </c>
      <c r="E615" s="320"/>
      <c r="F615" s="280"/>
      <c r="G615" s="281"/>
      <c r="H615" s="282"/>
      <c r="I615" s="321"/>
      <c r="J615" s="321"/>
      <c r="K615" s="321"/>
      <c r="L615" s="321"/>
      <c r="M615" s="321"/>
      <c r="N615" s="321"/>
      <c r="O615" s="321"/>
      <c r="P615" s="321"/>
      <c r="Q615" s="321"/>
      <c r="R615" s="321"/>
      <c r="S615" s="321"/>
      <c r="T615" s="321"/>
      <c r="U615" s="282"/>
      <c r="V615" s="322"/>
      <c r="W615" s="323"/>
      <c r="X615" s="323" t="str">
        <f t="shared" si="30"/>
        <v/>
      </c>
      <c r="Y615" s="323">
        <f t="shared" si="31"/>
        <v>288</v>
      </c>
      <c r="Z615" s="323" t="str">
        <f t="shared" si="32"/>
        <v/>
      </c>
      <c r="AA615" s="323"/>
      <c r="AB615" s="323" t="s">
        <v>2654</v>
      </c>
      <c r="AC615" s="323"/>
      <c r="AD615" s="323" t="s">
        <v>1311</v>
      </c>
      <c r="AE615" s="176"/>
      <c r="AF615" s="699"/>
      <c r="AG615" s="699"/>
      <c r="AH615" s="465"/>
      <c r="AI615" s="465"/>
      <c r="AJ615" s="465"/>
      <c r="AK615" s="465"/>
      <c r="AL615" s="465"/>
      <c r="AM615" s="465"/>
      <c r="AN615" s="465"/>
      <c r="AO615" s="465"/>
      <c r="AP615" s="465"/>
    </row>
    <row r="616" spans="1:42" ht="53.5" customHeight="1" x14ac:dyDescent="0.35">
      <c r="A616" s="276">
        <v>15</v>
      </c>
      <c r="B616" s="277" t="str">
        <f>IFERROR(VLOOKUP(A616,'Coverage Indicators-Section D'!$A$10:$Y$42,25,FALSE),"")</f>
        <v/>
      </c>
      <c r="C616" s="319" t="str">
        <f t="array" ref="C616">IFERROR(IF(INDEX('Disaggregation Records'!$E$155:$E$385,MATCH(RIGHT(Z616,255),RIGHT('Disaggregation Records'!$D$155:$D$385,255),0))=0,"",INDEX('Disaggregation Records'!$E$155:$E$385,MATCH(RIGHT(Z616,255),RIGHT('Disaggregation Records'!$D$155:$D$385,255),0))),"")</f>
        <v/>
      </c>
      <c r="D616" s="319" t="str">
        <f t="array" ref="D616">IFERROR(IF(INDEX('Disaggregation Records'!$F$155:$F$385,MATCH(RIGHT(Z616,255),RIGHT('Disaggregation Records'!$D$155:$D$385,255),0))=0,"",INDEX('Disaggregation Records'!$F$155:$F$385,MATCH(RIGHT(Z616,255),RIGHT('Disaggregation Records'!$D$155:$D$385,255),0))),"")</f>
        <v/>
      </c>
      <c r="E616" s="320"/>
      <c r="F616" s="280"/>
      <c r="G616" s="281"/>
      <c r="H616" s="282"/>
      <c r="I616" s="321"/>
      <c r="J616" s="321"/>
      <c r="K616" s="321"/>
      <c r="L616" s="321"/>
      <c r="M616" s="321"/>
      <c r="N616" s="321"/>
      <c r="O616" s="321"/>
      <c r="P616" s="321"/>
      <c r="Q616" s="321"/>
      <c r="R616" s="321"/>
      <c r="S616" s="321"/>
      <c r="T616" s="321"/>
      <c r="U616" s="282"/>
      <c r="V616" s="322"/>
      <c r="W616" s="323"/>
      <c r="X616" s="323" t="str">
        <f t="shared" si="30"/>
        <v/>
      </c>
      <c r="Y616" s="323">
        <f t="shared" si="31"/>
        <v>289</v>
      </c>
      <c r="Z616" s="323" t="str">
        <f t="shared" si="32"/>
        <v/>
      </c>
      <c r="AA616" s="323"/>
      <c r="AB616" s="323" t="s">
        <v>2655</v>
      </c>
      <c r="AC616" s="323"/>
      <c r="AD616" s="323" t="s">
        <v>1311</v>
      </c>
      <c r="AE616" s="176"/>
      <c r="AF616" s="699"/>
      <c r="AG616" s="699"/>
      <c r="AH616" s="465"/>
      <c r="AI616" s="465"/>
      <c r="AJ616" s="465"/>
      <c r="AK616" s="465"/>
      <c r="AL616" s="465"/>
      <c r="AM616" s="465"/>
      <c r="AN616" s="465"/>
      <c r="AO616" s="465"/>
      <c r="AP616" s="465"/>
    </row>
    <row r="617" spans="1:42" ht="53.5" customHeight="1" x14ac:dyDescent="0.35">
      <c r="A617" s="276">
        <v>15</v>
      </c>
      <c r="B617" s="277" t="str">
        <f>IFERROR(VLOOKUP(A617,'Coverage Indicators-Section D'!$A$10:$Y$42,25,FALSE),"")</f>
        <v/>
      </c>
      <c r="C617" s="319" t="str">
        <f t="array" ref="C617">IFERROR(IF(INDEX('Disaggregation Records'!$E$155:$E$385,MATCH(RIGHT(Z617,255),RIGHT('Disaggregation Records'!$D$155:$D$385,255),0))=0,"",INDEX('Disaggregation Records'!$E$155:$E$385,MATCH(RIGHT(Z617,255),RIGHT('Disaggregation Records'!$D$155:$D$385,255),0))),"")</f>
        <v/>
      </c>
      <c r="D617" s="319" t="str">
        <f t="array" ref="D617">IFERROR(IF(INDEX('Disaggregation Records'!$F$155:$F$385,MATCH(RIGHT(Z617,255),RIGHT('Disaggregation Records'!$D$155:$D$385,255),0))=0,"",INDEX('Disaggregation Records'!$F$155:$F$385,MATCH(RIGHT(Z617,255),RIGHT('Disaggregation Records'!$D$155:$D$385,255),0))),"")</f>
        <v/>
      </c>
      <c r="E617" s="320"/>
      <c r="F617" s="280"/>
      <c r="G617" s="281"/>
      <c r="H617" s="282"/>
      <c r="I617" s="321"/>
      <c r="J617" s="321"/>
      <c r="K617" s="321"/>
      <c r="L617" s="321"/>
      <c r="M617" s="321"/>
      <c r="N617" s="321"/>
      <c r="O617" s="321"/>
      <c r="P617" s="321"/>
      <c r="Q617" s="321"/>
      <c r="R617" s="321"/>
      <c r="S617" s="321"/>
      <c r="T617" s="321"/>
      <c r="U617" s="282"/>
      <c r="V617" s="322"/>
      <c r="W617" s="323"/>
      <c r="X617" s="323" t="str">
        <f t="shared" si="30"/>
        <v/>
      </c>
      <c r="Y617" s="323">
        <f t="shared" si="31"/>
        <v>290</v>
      </c>
      <c r="Z617" s="323" t="str">
        <f t="shared" si="32"/>
        <v/>
      </c>
      <c r="AA617" s="323"/>
      <c r="AB617" s="323" t="s">
        <v>2656</v>
      </c>
      <c r="AC617" s="323"/>
      <c r="AD617" s="323" t="s">
        <v>1311</v>
      </c>
      <c r="AE617" s="176"/>
      <c r="AF617" s="699"/>
      <c r="AG617" s="699"/>
      <c r="AH617" s="465"/>
      <c r="AI617" s="465"/>
      <c r="AJ617" s="465"/>
      <c r="AK617" s="465"/>
      <c r="AL617" s="465"/>
      <c r="AM617" s="465"/>
      <c r="AN617" s="465"/>
      <c r="AO617" s="465"/>
      <c r="AP617" s="465"/>
    </row>
    <row r="618" spans="1:42" ht="53.5" customHeight="1" x14ac:dyDescent="0.35">
      <c r="A618" s="276">
        <v>15</v>
      </c>
      <c r="B618" s="277" t="str">
        <f>IFERROR(VLOOKUP(A618,'Coverage Indicators-Section D'!$A$10:$Y$42,25,FALSE),"")</f>
        <v/>
      </c>
      <c r="C618" s="319" t="str">
        <f t="array" ref="C618">IFERROR(IF(INDEX('Disaggregation Records'!$E$155:$E$385,MATCH(RIGHT(Z618,255),RIGHT('Disaggregation Records'!$D$155:$D$385,255),0))=0,"",INDEX('Disaggregation Records'!$E$155:$E$385,MATCH(RIGHT(Z618,255),RIGHT('Disaggregation Records'!$D$155:$D$385,255),0))),"")</f>
        <v/>
      </c>
      <c r="D618" s="319" t="str">
        <f t="array" ref="D618">IFERROR(IF(INDEX('Disaggregation Records'!$F$155:$F$385,MATCH(RIGHT(Z618,255),RIGHT('Disaggregation Records'!$D$155:$D$385,255),0))=0,"",INDEX('Disaggregation Records'!$F$155:$F$385,MATCH(RIGHT(Z618,255),RIGHT('Disaggregation Records'!$D$155:$D$385,255),0))),"")</f>
        <v/>
      </c>
      <c r="E618" s="320"/>
      <c r="F618" s="280"/>
      <c r="G618" s="281"/>
      <c r="H618" s="282"/>
      <c r="I618" s="321"/>
      <c r="J618" s="321"/>
      <c r="K618" s="321"/>
      <c r="L618" s="321"/>
      <c r="M618" s="321"/>
      <c r="N618" s="321"/>
      <c r="O618" s="321"/>
      <c r="P618" s="321"/>
      <c r="Q618" s="321"/>
      <c r="R618" s="321"/>
      <c r="S618" s="321"/>
      <c r="T618" s="321"/>
      <c r="U618" s="282"/>
      <c r="V618" s="322"/>
      <c r="W618" s="323"/>
      <c r="X618" s="323" t="str">
        <f t="shared" si="30"/>
        <v/>
      </c>
      <c r="Y618" s="323">
        <f t="shared" si="31"/>
        <v>291</v>
      </c>
      <c r="Z618" s="323" t="str">
        <f t="shared" si="32"/>
        <v/>
      </c>
      <c r="AA618" s="323"/>
      <c r="AB618" s="323" t="s">
        <v>2657</v>
      </c>
      <c r="AC618" s="323"/>
      <c r="AD618" s="323" t="s">
        <v>1311</v>
      </c>
      <c r="AE618" s="176"/>
      <c r="AF618" s="699"/>
      <c r="AG618" s="699"/>
      <c r="AH618" s="465"/>
      <c r="AI618" s="465"/>
      <c r="AJ618" s="465"/>
      <c r="AK618" s="465"/>
      <c r="AL618" s="465"/>
      <c r="AM618" s="465"/>
      <c r="AN618" s="465"/>
      <c r="AO618" s="465"/>
      <c r="AP618" s="465"/>
    </row>
    <row r="619" spans="1:42" ht="53.5" customHeight="1" x14ac:dyDescent="0.35">
      <c r="A619" s="276">
        <v>15</v>
      </c>
      <c r="B619" s="277" t="str">
        <f>IFERROR(VLOOKUP(A619,'Coverage Indicators-Section D'!$A$10:$Y$42,25,FALSE),"")</f>
        <v/>
      </c>
      <c r="C619" s="319" t="str">
        <f t="array" ref="C619">IFERROR(IF(INDEX('Disaggregation Records'!$E$155:$E$385,MATCH(RIGHT(Z619,255),RIGHT('Disaggregation Records'!$D$155:$D$385,255),0))=0,"",INDEX('Disaggregation Records'!$E$155:$E$385,MATCH(RIGHT(Z619,255),RIGHT('Disaggregation Records'!$D$155:$D$385,255),0))),"")</f>
        <v/>
      </c>
      <c r="D619" s="319" t="str">
        <f t="array" ref="D619">IFERROR(IF(INDEX('Disaggregation Records'!$F$155:$F$385,MATCH(RIGHT(Z619,255),RIGHT('Disaggregation Records'!$D$155:$D$385,255),0))=0,"",INDEX('Disaggregation Records'!$F$155:$F$385,MATCH(RIGHT(Z619,255),RIGHT('Disaggregation Records'!$D$155:$D$385,255),0))),"")</f>
        <v/>
      </c>
      <c r="E619" s="320"/>
      <c r="F619" s="280"/>
      <c r="G619" s="281"/>
      <c r="H619" s="282"/>
      <c r="I619" s="321"/>
      <c r="J619" s="321"/>
      <c r="K619" s="321"/>
      <c r="L619" s="321"/>
      <c r="M619" s="321"/>
      <c r="N619" s="321"/>
      <c r="O619" s="321"/>
      <c r="P619" s="321"/>
      <c r="Q619" s="321"/>
      <c r="R619" s="321"/>
      <c r="S619" s="321"/>
      <c r="T619" s="321"/>
      <c r="U619" s="282"/>
      <c r="V619" s="322"/>
      <c r="W619" s="323"/>
      <c r="X619" s="323" t="str">
        <f t="shared" si="30"/>
        <v/>
      </c>
      <c r="Y619" s="323">
        <f t="shared" si="31"/>
        <v>292</v>
      </c>
      <c r="Z619" s="323" t="str">
        <f t="shared" si="32"/>
        <v/>
      </c>
      <c r="AA619" s="323"/>
      <c r="AB619" s="323" t="s">
        <v>2658</v>
      </c>
      <c r="AC619" s="323"/>
      <c r="AD619" s="323" t="s">
        <v>1311</v>
      </c>
      <c r="AE619" s="176"/>
      <c r="AF619" s="699"/>
      <c r="AG619" s="699"/>
      <c r="AH619" s="465"/>
      <c r="AI619" s="465"/>
      <c r="AJ619" s="465"/>
      <c r="AK619" s="465"/>
      <c r="AL619" s="465"/>
      <c r="AM619" s="465"/>
      <c r="AN619" s="465"/>
      <c r="AO619" s="465"/>
      <c r="AP619" s="465"/>
    </row>
    <row r="620" spans="1:42" ht="53.5" customHeight="1" x14ac:dyDescent="0.35">
      <c r="A620" s="276">
        <v>15</v>
      </c>
      <c r="B620" s="277" t="str">
        <f>IFERROR(VLOOKUP(A620,'Coverage Indicators-Section D'!$A$10:$Y$42,25,FALSE),"")</f>
        <v/>
      </c>
      <c r="C620" s="319" t="str">
        <f t="array" ref="C620">IFERROR(IF(INDEX('Disaggregation Records'!$E$155:$E$385,MATCH(RIGHT(Z620,255),RIGHT('Disaggregation Records'!$D$155:$D$385,255),0))=0,"",INDEX('Disaggregation Records'!$E$155:$E$385,MATCH(RIGHT(Z620,255),RIGHT('Disaggregation Records'!$D$155:$D$385,255),0))),"")</f>
        <v/>
      </c>
      <c r="D620" s="319" t="str">
        <f t="array" ref="D620">IFERROR(IF(INDEX('Disaggregation Records'!$F$155:$F$385,MATCH(RIGHT(Z620,255),RIGHT('Disaggregation Records'!$D$155:$D$385,255),0))=0,"",INDEX('Disaggregation Records'!$F$155:$F$385,MATCH(RIGHT(Z620,255),RIGHT('Disaggregation Records'!$D$155:$D$385,255),0))),"")</f>
        <v/>
      </c>
      <c r="E620" s="320"/>
      <c r="F620" s="280"/>
      <c r="G620" s="281"/>
      <c r="H620" s="282"/>
      <c r="I620" s="321"/>
      <c r="J620" s="321"/>
      <c r="K620" s="321"/>
      <c r="L620" s="321"/>
      <c r="M620" s="321"/>
      <c r="N620" s="321"/>
      <c r="O620" s="321"/>
      <c r="P620" s="321"/>
      <c r="Q620" s="321"/>
      <c r="R620" s="321"/>
      <c r="S620" s="321"/>
      <c r="T620" s="321"/>
      <c r="U620" s="282"/>
      <c r="V620" s="322"/>
      <c r="W620" s="323"/>
      <c r="X620" s="323" t="str">
        <f t="shared" si="30"/>
        <v/>
      </c>
      <c r="Y620" s="323">
        <f t="shared" si="31"/>
        <v>293</v>
      </c>
      <c r="Z620" s="323" t="str">
        <f t="shared" si="32"/>
        <v/>
      </c>
      <c r="AA620" s="323"/>
      <c r="AB620" s="323" t="s">
        <v>2659</v>
      </c>
      <c r="AC620" s="323"/>
      <c r="AD620" s="323" t="s">
        <v>1311</v>
      </c>
      <c r="AE620" s="176"/>
      <c r="AF620" s="699"/>
      <c r="AG620" s="699"/>
      <c r="AH620" s="465"/>
      <c r="AI620" s="465"/>
      <c r="AJ620" s="465"/>
      <c r="AK620" s="465"/>
      <c r="AL620" s="465"/>
      <c r="AM620" s="465"/>
      <c r="AN620" s="465"/>
      <c r="AO620" s="465"/>
      <c r="AP620" s="465"/>
    </row>
    <row r="621" spans="1:42" ht="53.5" customHeight="1" x14ac:dyDescent="0.35">
      <c r="A621" s="276">
        <v>15</v>
      </c>
      <c r="B621" s="277" t="str">
        <f>IFERROR(VLOOKUP(A621,'Coverage Indicators-Section D'!$A$10:$Y$42,25,FALSE),"")</f>
        <v/>
      </c>
      <c r="C621" s="319" t="str">
        <f t="array" ref="C621">IFERROR(IF(INDEX('Disaggregation Records'!$E$155:$E$385,MATCH(RIGHT(Z621,255),RIGHT('Disaggregation Records'!$D$155:$D$385,255),0))=0,"",INDEX('Disaggregation Records'!$E$155:$E$385,MATCH(RIGHT(Z621,255),RIGHT('Disaggregation Records'!$D$155:$D$385,255),0))),"")</f>
        <v/>
      </c>
      <c r="D621" s="319" t="str">
        <f t="array" ref="D621">IFERROR(IF(INDEX('Disaggregation Records'!$F$155:$F$385,MATCH(RIGHT(Z621,255),RIGHT('Disaggregation Records'!$D$155:$D$385,255),0))=0,"",INDEX('Disaggregation Records'!$F$155:$F$385,MATCH(RIGHT(Z621,255),RIGHT('Disaggregation Records'!$D$155:$D$385,255),0))),"")</f>
        <v/>
      </c>
      <c r="E621" s="320"/>
      <c r="F621" s="280"/>
      <c r="G621" s="281"/>
      <c r="H621" s="282"/>
      <c r="I621" s="321"/>
      <c r="J621" s="321"/>
      <c r="K621" s="321"/>
      <c r="L621" s="321"/>
      <c r="M621" s="321"/>
      <c r="N621" s="321"/>
      <c r="O621" s="321"/>
      <c r="P621" s="321"/>
      <c r="Q621" s="321"/>
      <c r="R621" s="321"/>
      <c r="S621" s="321"/>
      <c r="T621" s="321"/>
      <c r="U621" s="282"/>
      <c r="V621" s="322"/>
      <c r="W621" s="323"/>
      <c r="X621" s="323" t="str">
        <f t="shared" si="30"/>
        <v/>
      </c>
      <c r="Y621" s="323">
        <f t="shared" si="31"/>
        <v>294</v>
      </c>
      <c r="Z621" s="323" t="str">
        <f t="shared" si="32"/>
        <v/>
      </c>
      <c r="AA621" s="323"/>
      <c r="AB621" s="323" t="s">
        <v>2660</v>
      </c>
      <c r="AC621" s="323"/>
      <c r="AD621" s="323" t="s">
        <v>1311</v>
      </c>
      <c r="AE621" s="176"/>
      <c r="AF621" s="699"/>
      <c r="AG621" s="699"/>
      <c r="AH621" s="465"/>
      <c r="AI621" s="465"/>
      <c r="AJ621" s="465"/>
      <c r="AK621" s="465"/>
      <c r="AL621" s="465"/>
      <c r="AM621" s="465"/>
      <c r="AN621" s="465"/>
      <c r="AO621" s="465"/>
      <c r="AP621" s="465"/>
    </row>
    <row r="622" spans="1:42" ht="53.5" customHeight="1" x14ac:dyDescent="0.35">
      <c r="A622" s="276">
        <v>15</v>
      </c>
      <c r="B622" s="277" t="str">
        <f>IFERROR(VLOOKUP(A622,'Coverage Indicators-Section D'!$A$10:$Y$42,25,FALSE),"")</f>
        <v/>
      </c>
      <c r="C622" s="319" t="str">
        <f t="array" ref="C622">IFERROR(IF(INDEX('Disaggregation Records'!$E$155:$E$385,MATCH(RIGHT(Z622,255),RIGHT('Disaggregation Records'!$D$155:$D$385,255),0))=0,"",INDEX('Disaggregation Records'!$E$155:$E$385,MATCH(RIGHT(Z622,255),RIGHT('Disaggregation Records'!$D$155:$D$385,255),0))),"")</f>
        <v/>
      </c>
      <c r="D622" s="319" t="str">
        <f t="array" ref="D622">IFERROR(IF(INDEX('Disaggregation Records'!$F$155:$F$385,MATCH(RIGHT(Z622,255),RIGHT('Disaggregation Records'!$D$155:$D$385,255),0))=0,"",INDEX('Disaggregation Records'!$F$155:$F$385,MATCH(RIGHT(Z622,255),RIGHT('Disaggregation Records'!$D$155:$D$385,255),0))),"")</f>
        <v/>
      </c>
      <c r="E622" s="320"/>
      <c r="F622" s="280"/>
      <c r="G622" s="281"/>
      <c r="H622" s="282"/>
      <c r="I622" s="321"/>
      <c r="J622" s="321"/>
      <c r="K622" s="321"/>
      <c r="L622" s="321"/>
      <c r="M622" s="321"/>
      <c r="N622" s="321"/>
      <c r="O622" s="321"/>
      <c r="P622" s="321"/>
      <c r="Q622" s="321"/>
      <c r="R622" s="321"/>
      <c r="S622" s="321"/>
      <c r="T622" s="321"/>
      <c r="U622" s="282"/>
      <c r="V622" s="322"/>
      <c r="W622" s="323"/>
      <c r="X622" s="323" t="str">
        <f t="shared" si="30"/>
        <v/>
      </c>
      <c r="Y622" s="323">
        <f t="shared" si="31"/>
        <v>295</v>
      </c>
      <c r="Z622" s="323" t="str">
        <f t="shared" si="32"/>
        <v/>
      </c>
      <c r="AA622" s="323"/>
      <c r="AB622" s="323" t="s">
        <v>2661</v>
      </c>
      <c r="AC622" s="323"/>
      <c r="AD622" s="323" t="s">
        <v>1311</v>
      </c>
      <c r="AE622" s="176"/>
      <c r="AF622" s="699"/>
      <c r="AG622" s="699"/>
      <c r="AH622" s="465"/>
      <c r="AI622" s="465"/>
      <c r="AJ622" s="465"/>
      <c r="AK622" s="465"/>
      <c r="AL622" s="465"/>
      <c r="AM622" s="465"/>
      <c r="AN622" s="465"/>
      <c r="AO622" s="465"/>
      <c r="AP622" s="465"/>
    </row>
    <row r="623" spans="1:42" ht="53.5" customHeight="1" x14ac:dyDescent="0.35">
      <c r="A623" s="276">
        <v>15</v>
      </c>
      <c r="B623" s="277" t="str">
        <f>IFERROR(VLOOKUP(A623,'Coverage Indicators-Section D'!$A$10:$Y$42,25,FALSE),"")</f>
        <v/>
      </c>
      <c r="C623" s="319" t="str">
        <f t="array" ref="C623">IFERROR(IF(INDEX('Disaggregation Records'!$E$155:$E$385,MATCH(RIGHT(Z623,255),RIGHT('Disaggregation Records'!$D$155:$D$385,255),0))=0,"",INDEX('Disaggregation Records'!$E$155:$E$385,MATCH(RIGHT(Z623,255),RIGHT('Disaggregation Records'!$D$155:$D$385,255),0))),"")</f>
        <v/>
      </c>
      <c r="D623" s="319" t="str">
        <f t="array" ref="D623">IFERROR(IF(INDEX('Disaggregation Records'!$F$155:$F$385,MATCH(RIGHT(Z623,255),RIGHT('Disaggregation Records'!$D$155:$D$385,255),0))=0,"",INDEX('Disaggregation Records'!$F$155:$F$385,MATCH(RIGHT(Z623,255),RIGHT('Disaggregation Records'!$D$155:$D$385,255),0))),"")</f>
        <v/>
      </c>
      <c r="E623" s="320"/>
      <c r="F623" s="280"/>
      <c r="G623" s="281"/>
      <c r="H623" s="282"/>
      <c r="I623" s="321"/>
      <c r="J623" s="321"/>
      <c r="K623" s="321"/>
      <c r="L623" s="321"/>
      <c r="M623" s="321"/>
      <c r="N623" s="321"/>
      <c r="O623" s="321"/>
      <c r="P623" s="321"/>
      <c r="Q623" s="321"/>
      <c r="R623" s="321"/>
      <c r="S623" s="321"/>
      <c r="T623" s="321"/>
      <c r="U623" s="282"/>
      <c r="V623" s="322"/>
      <c r="W623" s="323"/>
      <c r="X623" s="323" t="str">
        <f t="shared" si="30"/>
        <v/>
      </c>
      <c r="Y623" s="323">
        <f t="shared" si="31"/>
        <v>296</v>
      </c>
      <c r="Z623" s="323" t="str">
        <f t="shared" si="32"/>
        <v/>
      </c>
      <c r="AA623" s="323"/>
      <c r="AB623" s="323" t="s">
        <v>2662</v>
      </c>
      <c r="AC623" s="323"/>
      <c r="AD623" s="323" t="s">
        <v>1311</v>
      </c>
      <c r="AE623" s="176"/>
      <c r="AF623" s="699"/>
      <c r="AG623" s="699"/>
      <c r="AH623" s="465"/>
      <c r="AI623" s="465"/>
      <c r="AJ623" s="465"/>
      <c r="AK623" s="465"/>
      <c r="AL623" s="465"/>
      <c r="AM623" s="465"/>
      <c r="AN623" s="465"/>
      <c r="AO623" s="465"/>
      <c r="AP623" s="465"/>
    </row>
    <row r="624" spans="1:42" ht="53.5" customHeight="1" x14ac:dyDescent="0.35">
      <c r="A624" s="276">
        <v>15</v>
      </c>
      <c r="B624" s="277" t="str">
        <f>IFERROR(VLOOKUP(A624,'Coverage Indicators-Section D'!$A$10:$Y$42,25,FALSE),"")</f>
        <v/>
      </c>
      <c r="C624" s="319" t="str">
        <f t="array" ref="C624">IFERROR(IF(INDEX('Disaggregation Records'!$E$155:$E$385,MATCH(RIGHT(Z624,255),RIGHT('Disaggregation Records'!$D$155:$D$385,255),0))=0,"",INDEX('Disaggregation Records'!$E$155:$E$385,MATCH(RIGHT(Z624,255),RIGHT('Disaggregation Records'!$D$155:$D$385,255),0))),"")</f>
        <v/>
      </c>
      <c r="D624" s="319" t="str">
        <f t="array" ref="D624">IFERROR(IF(INDEX('Disaggregation Records'!$F$155:$F$385,MATCH(RIGHT(Z624,255),RIGHT('Disaggregation Records'!$D$155:$D$385,255),0))=0,"",INDEX('Disaggregation Records'!$F$155:$F$385,MATCH(RIGHT(Z624,255),RIGHT('Disaggregation Records'!$D$155:$D$385,255),0))),"")</f>
        <v/>
      </c>
      <c r="E624" s="320"/>
      <c r="F624" s="280"/>
      <c r="G624" s="281"/>
      <c r="H624" s="282"/>
      <c r="I624" s="321"/>
      <c r="J624" s="321"/>
      <c r="K624" s="321"/>
      <c r="L624" s="321"/>
      <c r="M624" s="321"/>
      <c r="N624" s="321"/>
      <c r="O624" s="321"/>
      <c r="P624" s="321"/>
      <c r="Q624" s="321"/>
      <c r="R624" s="321"/>
      <c r="S624" s="321"/>
      <c r="T624" s="321"/>
      <c r="U624" s="282"/>
      <c r="V624" s="322"/>
      <c r="W624" s="323"/>
      <c r="X624" s="323" t="str">
        <f t="shared" si="30"/>
        <v/>
      </c>
      <c r="Y624" s="323">
        <f t="shared" si="31"/>
        <v>297</v>
      </c>
      <c r="Z624" s="323" t="str">
        <f t="shared" si="32"/>
        <v/>
      </c>
      <c r="AA624" s="323"/>
      <c r="AB624" s="323" t="s">
        <v>2663</v>
      </c>
      <c r="AC624" s="323"/>
      <c r="AD624" s="323" t="s">
        <v>1311</v>
      </c>
      <c r="AE624" s="176"/>
      <c r="AF624" s="699"/>
      <c r="AG624" s="699"/>
      <c r="AH624" s="465"/>
      <c r="AI624" s="465"/>
      <c r="AJ624" s="465"/>
      <c r="AK624" s="465"/>
      <c r="AL624" s="465"/>
      <c r="AM624" s="465"/>
      <c r="AN624" s="465"/>
      <c r="AO624" s="465"/>
      <c r="AP624" s="465"/>
    </row>
    <row r="625" spans="1:42" ht="53.5" customHeight="1" x14ac:dyDescent="0.35">
      <c r="A625" s="276">
        <v>15</v>
      </c>
      <c r="B625" s="277" t="str">
        <f>IFERROR(VLOOKUP(A625,'Coverage Indicators-Section D'!$A$10:$Y$42,25,FALSE),"")</f>
        <v/>
      </c>
      <c r="C625" s="319" t="str">
        <f t="array" ref="C625">IFERROR(IF(INDEX('Disaggregation Records'!$E$155:$E$385,MATCH(RIGHT(Z625,255),RIGHT('Disaggregation Records'!$D$155:$D$385,255),0))=0,"",INDEX('Disaggregation Records'!$E$155:$E$385,MATCH(RIGHT(Z625,255),RIGHT('Disaggregation Records'!$D$155:$D$385,255),0))),"")</f>
        <v/>
      </c>
      <c r="D625" s="319" t="str">
        <f t="array" ref="D625">IFERROR(IF(INDEX('Disaggregation Records'!$F$155:$F$385,MATCH(RIGHT(Z625,255),RIGHT('Disaggregation Records'!$D$155:$D$385,255),0))=0,"",INDEX('Disaggregation Records'!$F$155:$F$385,MATCH(RIGHT(Z625,255),RIGHT('Disaggregation Records'!$D$155:$D$385,255),0))),"")</f>
        <v/>
      </c>
      <c r="E625" s="320"/>
      <c r="F625" s="280"/>
      <c r="G625" s="281"/>
      <c r="H625" s="282"/>
      <c r="I625" s="321"/>
      <c r="J625" s="321"/>
      <c r="K625" s="321"/>
      <c r="L625" s="321"/>
      <c r="M625" s="321"/>
      <c r="N625" s="321"/>
      <c r="O625" s="321"/>
      <c r="P625" s="321"/>
      <c r="Q625" s="321"/>
      <c r="R625" s="321"/>
      <c r="S625" s="321"/>
      <c r="T625" s="321"/>
      <c r="U625" s="282"/>
      <c r="V625" s="322"/>
      <c r="W625" s="323"/>
      <c r="X625" s="323" t="str">
        <f t="shared" si="30"/>
        <v/>
      </c>
      <c r="Y625" s="323">
        <f t="shared" si="31"/>
        <v>298</v>
      </c>
      <c r="Z625" s="323" t="str">
        <f t="shared" si="32"/>
        <v/>
      </c>
      <c r="AA625" s="323"/>
      <c r="AB625" s="323" t="s">
        <v>2664</v>
      </c>
      <c r="AC625" s="323"/>
      <c r="AD625" s="323" t="s">
        <v>1311</v>
      </c>
      <c r="AE625" s="176"/>
      <c r="AF625" s="699"/>
      <c r="AG625" s="699"/>
      <c r="AH625" s="465"/>
      <c r="AI625" s="465"/>
      <c r="AJ625" s="465"/>
      <c r="AK625" s="465"/>
      <c r="AL625" s="465"/>
      <c r="AM625" s="465"/>
      <c r="AN625" s="465"/>
      <c r="AO625" s="465"/>
      <c r="AP625" s="465"/>
    </row>
    <row r="626" spans="1:42" ht="53.5" customHeight="1" x14ac:dyDescent="0.35">
      <c r="A626" s="276">
        <v>15</v>
      </c>
      <c r="B626" s="277" t="str">
        <f>IFERROR(VLOOKUP(A626,'Coverage Indicators-Section D'!$A$10:$Y$42,25,FALSE),"")</f>
        <v/>
      </c>
      <c r="C626" s="319" t="str">
        <f t="array" ref="C626">IFERROR(IF(INDEX('Disaggregation Records'!$E$155:$E$385,MATCH(RIGHT(Z626,255),RIGHT('Disaggregation Records'!$D$155:$D$385,255),0))=0,"",INDEX('Disaggregation Records'!$E$155:$E$385,MATCH(RIGHT(Z626,255),RIGHT('Disaggregation Records'!$D$155:$D$385,255),0))),"")</f>
        <v/>
      </c>
      <c r="D626" s="319" t="str">
        <f t="array" ref="D626">IFERROR(IF(INDEX('Disaggregation Records'!$F$155:$F$385,MATCH(RIGHT(Z626,255),RIGHT('Disaggregation Records'!$D$155:$D$385,255),0))=0,"",INDEX('Disaggregation Records'!$F$155:$F$385,MATCH(RIGHT(Z626,255),RIGHT('Disaggregation Records'!$D$155:$D$385,255),0))),"")</f>
        <v/>
      </c>
      <c r="E626" s="320"/>
      <c r="F626" s="280"/>
      <c r="G626" s="281"/>
      <c r="H626" s="282"/>
      <c r="I626" s="321"/>
      <c r="J626" s="321"/>
      <c r="K626" s="321"/>
      <c r="L626" s="321"/>
      <c r="M626" s="321"/>
      <c r="N626" s="321"/>
      <c r="O626" s="321"/>
      <c r="P626" s="321"/>
      <c r="Q626" s="321"/>
      <c r="R626" s="321"/>
      <c r="S626" s="321"/>
      <c r="T626" s="321"/>
      <c r="U626" s="282"/>
      <c r="V626" s="322"/>
      <c r="W626" s="323"/>
      <c r="X626" s="323" t="str">
        <f t="shared" si="30"/>
        <v/>
      </c>
      <c r="Y626" s="323">
        <f t="shared" si="31"/>
        <v>299</v>
      </c>
      <c r="Z626" s="323" t="str">
        <f t="shared" si="32"/>
        <v/>
      </c>
      <c r="AA626" s="323"/>
      <c r="AB626" s="323" t="s">
        <v>2665</v>
      </c>
      <c r="AC626" s="323"/>
      <c r="AD626" s="323" t="s">
        <v>1311</v>
      </c>
      <c r="AE626" s="176"/>
      <c r="AF626" s="699"/>
      <c r="AG626" s="699"/>
      <c r="AH626" s="465"/>
      <c r="AI626" s="465"/>
      <c r="AJ626" s="465"/>
      <c r="AK626" s="465"/>
      <c r="AL626" s="465"/>
      <c r="AM626" s="465"/>
      <c r="AN626" s="465"/>
      <c r="AO626" s="465"/>
      <c r="AP626" s="465"/>
    </row>
    <row r="627" spans="1:42" ht="53.5" customHeight="1" x14ac:dyDescent="0.35">
      <c r="A627" s="276">
        <v>15</v>
      </c>
      <c r="B627" s="277" t="str">
        <f>IFERROR(VLOOKUP(A627,'Coverage Indicators-Section D'!$A$10:$Y$42,25,FALSE),"")</f>
        <v/>
      </c>
      <c r="C627" s="319" t="str">
        <f t="array" ref="C627">IFERROR(IF(INDEX('Disaggregation Records'!$E$155:$E$385,MATCH(RIGHT(Z627,255),RIGHT('Disaggregation Records'!$D$155:$D$385,255),0))=0,"",INDEX('Disaggregation Records'!$E$155:$E$385,MATCH(RIGHT(Z627,255),RIGHT('Disaggregation Records'!$D$155:$D$385,255),0))),"")</f>
        <v/>
      </c>
      <c r="D627" s="319" t="str">
        <f t="array" ref="D627">IFERROR(IF(INDEX('Disaggregation Records'!$F$155:$F$385,MATCH(RIGHT(Z627,255),RIGHT('Disaggregation Records'!$D$155:$D$385,255),0))=0,"",INDEX('Disaggregation Records'!$F$155:$F$385,MATCH(RIGHT(Z627,255),RIGHT('Disaggregation Records'!$D$155:$D$385,255),0))),"")</f>
        <v/>
      </c>
      <c r="E627" s="320"/>
      <c r="F627" s="280"/>
      <c r="G627" s="281"/>
      <c r="H627" s="282"/>
      <c r="I627" s="321"/>
      <c r="J627" s="321"/>
      <c r="K627" s="321"/>
      <c r="L627" s="321"/>
      <c r="M627" s="321"/>
      <c r="N627" s="321"/>
      <c r="O627" s="321"/>
      <c r="P627" s="321"/>
      <c r="Q627" s="321"/>
      <c r="R627" s="321"/>
      <c r="S627" s="321"/>
      <c r="T627" s="321"/>
      <c r="U627" s="282"/>
      <c r="V627" s="322"/>
      <c r="W627" s="323"/>
      <c r="X627" s="323" t="str">
        <f t="shared" si="30"/>
        <v/>
      </c>
      <c r="Y627" s="323">
        <f t="shared" si="31"/>
        <v>300</v>
      </c>
      <c r="Z627" s="323" t="str">
        <f t="shared" si="32"/>
        <v/>
      </c>
      <c r="AA627" s="323"/>
      <c r="AB627" s="323" t="s">
        <v>2666</v>
      </c>
      <c r="AC627" s="323"/>
      <c r="AD627" s="323" t="s">
        <v>1311</v>
      </c>
      <c r="AE627" s="176"/>
      <c r="AF627" s="699"/>
      <c r="AG627" s="699"/>
      <c r="AH627" s="465"/>
      <c r="AI627" s="465"/>
      <c r="AJ627" s="465"/>
      <c r="AK627" s="465"/>
      <c r="AL627" s="465"/>
      <c r="AM627" s="465"/>
      <c r="AN627" s="465"/>
      <c r="AO627" s="465"/>
      <c r="AP627" s="465"/>
    </row>
    <row r="628" spans="1:42" ht="53.5" customHeight="1" x14ac:dyDescent="0.35">
      <c r="A628" s="276">
        <v>16</v>
      </c>
      <c r="B628" s="277" t="str">
        <f>IFERROR(VLOOKUP(A628,'Coverage Indicators-Section D'!$A$10:$Y$42,25,FALSE),"")</f>
        <v/>
      </c>
      <c r="C628" s="319" t="str">
        <f t="array" ref="C628">IFERROR(IF(INDEX('Disaggregation Records'!$E$155:$E$385,MATCH(RIGHT(Z628,255),RIGHT('Disaggregation Records'!$D$155:$D$385,255),0))=0,"",INDEX('Disaggregation Records'!$E$155:$E$385,MATCH(RIGHT(Z628,255),RIGHT('Disaggregation Records'!$D$155:$D$385,255),0))),"")</f>
        <v/>
      </c>
      <c r="D628" s="319" t="str">
        <f t="array" ref="D628">IFERROR(IF(INDEX('Disaggregation Records'!$F$155:$F$385,MATCH(RIGHT(Z628,255),RIGHT('Disaggregation Records'!$D$155:$D$385,255),0))=0,"",INDEX('Disaggregation Records'!$F$155:$F$385,MATCH(RIGHT(Z628,255),RIGHT('Disaggregation Records'!$D$155:$D$385,255),0))),"")</f>
        <v/>
      </c>
      <c r="E628" s="320"/>
      <c r="F628" s="280"/>
      <c r="G628" s="281"/>
      <c r="H628" s="282"/>
      <c r="I628" s="321"/>
      <c r="J628" s="321"/>
      <c r="K628" s="321"/>
      <c r="L628" s="321"/>
      <c r="M628" s="321"/>
      <c r="N628" s="321"/>
      <c r="O628" s="321"/>
      <c r="P628" s="321"/>
      <c r="Q628" s="321"/>
      <c r="R628" s="321"/>
      <c r="S628" s="321"/>
      <c r="T628" s="321"/>
      <c r="U628" s="282"/>
      <c r="V628" s="322"/>
      <c r="W628" s="323"/>
      <c r="X628" s="323" t="str">
        <f t="shared" si="30"/>
        <v/>
      </c>
      <c r="Y628" s="323">
        <f t="shared" si="31"/>
        <v>301</v>
      </c>
      <c r="Z628" s="323" t="str">
        <f t="shared" si="32"/>
        <v/>
      </c>
      <c r="AA628" s="323"/>
      <c r="AB628" s="323" t="s">
        <v>2667</v>
      </c>
      <c r="AC628" s="323"/>
      <c r="AD628" s="323" t="s">
        <v>1312</v>
      </c>
      <c r="AE628" s="176"/>
      <c r="AF628" s="699"/>
      <c r="AG628" s="699"/>
      <c r="AH628" s="465"/>
      <c r="AI628" s="465"/>
      <c r="AJ628" s="465"/>
      <c r="AK628" s="465"/>
      <c r="AL628" s="465"/>
      <c r="AM628" s="465"/>
      <c r="AN628" s="465"/>
      <c r="AO628" s="465"/>
      <c r="AP628" s="465"/>
    </row>
    <row r="629" spans="1:42" ht="53.5" customHeight="1" x14ac:dyDescent="0.35">
      <c r="A629" s="276">
        <v>16</v>
      </c>
      <c r="B629" s="277" t="str">
        <f>IFERROR(VLOOKUP(A629,'Coverage Indicators-Section D'!$A$10:$Y$42,25,FALSE),"")</f>
        <v/>
      </c>
      <c r="C629" s="319" t="str">
        <f t="array" ref="C629">IFERROR(IF(INDEX('Disaggregation Records'!$E$155:$E$385,MATCH(RIGHT(Z629,255),RIGHT('Disaggregation Records'!$D$155:$D$385,255),0))=0,"",INDEX('Disaggregation Records'!$E$155:$E$385,MATCH(RIGHT(Z629,255),RIGHT('Disaggregation Records'!$D$155:$D$385,255),0))),"")</f>
        <v/>
      </c>
      <c r="D629" s="319" t="str">
        <f t="array" ref="D629">IFERROR(IF(INDEX('Disaggregation Records'!$F$155:$F$385,MATCH(RIGHT(Z629,255),RIGHT('Disaggregation Records'!$D$155:$D$385,255),0))=0,"",INDEX('Disaggregation Records'!$F$155:$F$385,MATCH(RIGHT(Z629,255),RIGHT('Disaggregation Records'!$D$155:$D$385,255),0))),"")</f>
        <v/>
      </c>
      <c r="E629" s="320"/>
      <c r="F629" s="280"/>
      <c r="G629" s="281"/>
      <c r="H629" s="282"/>
      <c r="I629" s="321"/>
      <c r="J629" s="321"/>
      <c r="K629" s="321"/>
      <c r="L629" s="321"/>
      <c r="M629" s="321"/>
      <c r="N629" s="321"/>
      <c r="O629" s="321"/>
      <c r="P629" s="321"/>
      <c r="Q629" s="321"/>
      <c r="R629" s="321"/>
      <c r="S629" s="321"/>
      <c r="T629" s="321"/>
      <c r="U629" s="282"/>
      <c r="V629" s="322"/>
      <c r="W629" s="323"/>
      <c r="X629" s="323" t="str">
        <f t="shared" si="30"/>
        <v/>
      </c>
      <c r="Y629" s="323">
        <f t="shared" si="31"/>
        <v>302</v>
      </c>
      <c r="Z629" s="323" t="str">
        <f t="shared" si="32"/>
        <v/>
      </c>
      <c r="AA629" s="323"/>
      <c r="AB629" s="323" t="s">
        <v>2668</v>
      </c>
      <c r="AC629" s="323"/>
      <c r="AD629" s="323" t="s">
        <v>1312</v>
      </c>
      <c r="AE629" s="176"/>
      <c r="AF629" s="699"/>
      <c r="AG629" s="699"/>
      <c r="AH629" s="465"/>
      <c r="AI629" s="465"/>
      <c r="AJ629" s="465"/>
      <c r="AK629" s="465"/>
      <c r="AL629" s="465"/>
      <c r="AM629" s="465"/>
      <c r="AN629" s="465"/>
      <c r="AO629" s="465"/>
      <c r="AP629" s="465"/>
    </row>
    <row r="630" spans="1:42" ht="53.5" customHeight="1" x14ac:dyDescent="0.35">
      <c r="A630" s="276">
        <v>16</v>
      </c>
      <c r="B630" s="277" t="str">
        <f>IFERROR(VLOOKUP(A630,'Coverage Indicators-Section D'!$A$10:$Y$42,25,FALSE),"")</f>
        <v/>
      </c>
      <c r="C630" s="319" t="str">
        <f t="array" ref="C630">IFERROR(IF(INDEX('Disaggregation Records'!$E$155:$E$385,MATCH(RIGHT(Z630,255),RIGHT('Disaggregation Records'!$D$155:$D$385,255),0))=0,"",INDEX('Disaggregation Records'!$E$155:$E$385,MATCH(RIGHT(Z630,255),RIGHT('Disaggregation Records'!$D$155:$D$385,255),0))),"")</f>
        <v/>
      </c>
      <c r="D630" s="319" t="str">
        <f t="array" ref="D630">IFERROR(IF(INDEX('Disaggregation Records'!$F$155:$F$385,MATCH(RIGHT(Z630,255),RIGHT('Disaggregation Records'!$D$155:$D$385,255),0))=0,"",INDEX('Disaggregation Records'!$F$155:$F$385,MATCH(RIGHT(Z630,255),RIGHT('Disaggregation Records'!$D$155:$D$385,255),0))),"")</f>
        <v/>
      </c>
      <c r="E630" s="320"/>
      <c r="F630" s="280"/>
      <c r="G630" s="281"/>
      <c r="H630" s="282"/>
      <c r="I630" s="321"/>
      <c r="J630" s="321"/>
      <c r="K630" s="321"/>
      <c r="L630" s="321"/>
      <c r="M630" s="321"/>
      <c r="N630" s="321"/>
      <c r="O630" s="321"/>
      <c r="P630" s="321"/>
      <c r="Q630" s="321"/>
      <c r="R630" s="321"/>
      <c r="S630" s="321"/>
      <c r="T630" s="321"/>
      <c r="U630" s="282"/>
      <c r="V630" s="322"/>
      <c r="W630" s="323"/>
      <c r="X630" s="323" t="str">
        <f t="shared" si="30"/>
        <v/>
      </c>
      <c r="Y630" s="323">
        <f t="shared" si="31"/>
        <v>303</v>
      </c>
      <c r="Z630" s="323" t="str">
        <f t="shared" si="32"/>
        <v/>
      </c>
      <c r="AA630" s="323"/>
      <c r="AB630" s="323" t="s">
        <v>2669</v>
      </c>
      <c r="AC630" s="323"/>
      <c r="AD630" s="323" t="s">
        <v>1312</v>
      </c>
      <c r="AE630" s="176"/>
      <c r="AF630" s="699"/>
      <c r="AG630" s="699"/>
      <c r="AH630" s="465"/>
      <c r="AI630" s="465"/>
      <c r="AJ630" s="465"/>
      <c r="AK630" s="465"/>
      <c r="AL630" s="465"/>
      <c r="AM630" s="465"/>
      <c r="AN630" s="465"/>
      <c r="AO630" s="465"/>
      <c r="AP630" s="465"/>
    </row>
    <row r="631" spans="1:42" ht="53.5" customHeight="1" x14ac:dyDescent="0.35">
      <c r="A631" s="276">
        <v>16</v>
      </c>
      <c r="B631" s="277" t="str">
        <f>IFERROR(VLOOKUP(A631,'Coverage Indicators-Section D'!$A$10:$Y$42,25,FALSE),"")</f>
        <v/>
      </c>
      <c r="C631" s="319" t="str">
        <f t="array" ref="C631">IFERROR(IF(INDEX('Disaggregation Records'!$E$155:$E$385,MATCH(RIGHT(Z631,255),RIGHT('Disaggregation Records'!$D$155:$D$385,255),0))=0,"",INDEX('Disaggregation Records'!$E$155:$E$385,MATCH(RIGHT(Z631,255),RIGHT('Disaggregation Records'!$D$155:$D$385,255),0))),"")</f>
        <v/>
      </c>
      <c r="D631" s="319" t="str">
        <f t="array" ref="D631">IFERROR(IF(INDEX('Disaggregation Records'!$F$155:$F$385,MATCH(RIGHT(Z631,255),RIGHT('Disaggregation Records'!$D$155:$D$385,255),0))=0,"",INDEX('Disaggregation Records'!$F$155:$F$385,MATCH(RIGHT(Z631,255),RIGHT('Disaggregation Records'!$D$155:$D$385,255),0))),"")</f>
        <v/>
      </c>
      <c r="E631" s="320"/>
      <c r="F631" s="280"/>
      <c r="G631" s="281"/>
      <c r="H631" s="282"/>
      <c r="I631" s="321"/>
      <c r="J631" s="321"/>
      <c r="K631" s="321"/>
      <c r="L631" s="321"/>
      <c r="M631" s="321"/>
      <c r="N631" s="321"/>
      <c r="O631" s="321"/>
      <c r="P631" s="321"/>
      <c r="Q631" s="321"/>
      <c r="R631" s="321"/>
      <c r="S631" s="321"/>
      <c r="T631" s="321"/>
      <c r="U631" s="282"/>
      <c r="V631" s="322"/>
      <c r="W631" s="323"/>
      <c r="X631" s="323" t="str">
        <f t="shared" si="30"/>
        <v/>
      </c>
      <c r="Y631" s="323">
        <f t="shared" si="31"/>
        <v>304</v>
      </c>
      <c r="Z631" s="323" t="str">
        <f t="shared" si="32"/>
        <v/>
      </c>
      <c r="AA631" s="323"/>
      <c r="AB631" s="323" t="s">
        <v>2670</v>
      </c>
      <c r="AC631" s="323"/>
      <c r="AD631" s="323" t="s">
        <v>1312</v>
      </c>
      <c r="AE631" s="176"/>
      <c r="AF631" s="699"/>
      <c r="AG631" s="699"/>
      <c r="AH631" s="465"/>
      <c r="AI631" s="465"/>
      <c r="AJ631" s="465"/>
      <c r="AK631" s="465"/>
      <c r="AL631" s="465"/>
      <c r="AM631" s="465"/>
      <c r="AN631" s="465"/>
      <c r="AO631" s="465"/>
      <c r="AP631" s="465"/>
    </row>
    <row r="632" spans="1:42" ht="53.5" customHeight="1" x14ac:dyDescent="0.35">
      <c r="A632" s="276">
        <v>16</v>
      </c>
      <c r="B632" s="277" t="str">
        <f>IFERROR(VLOOKUP(A632,'Coverage Indicators-Section D'!$A$10:$Y$42,25,FALSE),"")</f>
        <v/>
      </c>
      <c r="C632" s="319" t="str">
        <f t="array" ref="C632">IFERROR(IF(INDEX('Disaggregation Records'!$E$155:$E$385,MATCH(RIGHT(Z632,255),RIGHT('Disaggregation Records'!$D$155:$D$385,255),0))=0,"",INDEX('Disaggregation Records'!$E$155:$E$385,MATCH(RIGHT(Z632,255),RIGHT('Disaggregation Records'!$D$155:$D$385,255),0))),"")</f>
        <v/>
      </c>
      <c r="D632" s="319" t="str">
        <f t="array" ref="D632">IFERROR(IF(INDEX('Disaggregation Records'!$F$155:$F$385,MATCH(RIGHT(Z632,255),RIGHT('Disaggregation Records'!$D$155:$D$385,255),0))=0,"",INDEX('Disaggregation Records'!$F$155:$F$385,MATCH(RIGHT(Z632,255),RIGHT('Disaggregation Records'!$D$155:$D$385,255),0))),"")</f>
        <v/>
      </c>
      <c r="E632" s="320"/>
      <c r="F632" s="280"/>
      <c r="G632" s="281"/>
      <c r="H632" s="282"/>
      <c r="I632" s="321"/>
      <c r="J632" s="321"/>
      <c r="K632" s="321"/>
      <c r="L632" s="321"/>
      <c r="M632" s="321"/>
      <c r="N632" s="321"/>
      <c r="O632" s="321"/>
      <c r="P632" s="321"/>
      <c r="Q632" s="321"/>
      <c r="R632" s="321"/>
      <c r="S632" s="321"/>
      <c r="T632" s="321"/>
      <c r="U632" s="282"/>
      <c r="V632" s="322"/>
      <c r="W632" s="323"/>
      <c r="X632" s="323" t="str">
        <f t="shared" si="30"/>
        <v/>
      </c>
      <c r="Y632" s="323">
        <f t="shared" si="31"/>
        <v>305</v>
      </c>
      <c r="Z632" s="323" t="str">
        <f t="shared" si="32"/>
        <v/>
      </c>
      <c r="AA632" s="323"/>
      <c r="AB632" s="323" t="s">
        <v>2671</v>
      </c>
      <c r="AC632" s="323"/>
      <c r="AD632" s="323" t="s">
        <v>1312</v>
      </c>
      <c r="AE632" s="176"/>
      <c r="AF632" s="699"/>
      <c r="AG632" s="699"/>
      <c r="AH632" s="465"/>
      <c r="AI632" s="465"/>
      <c r="AJ632" s="465"/>
      <c r="AK632" s="465"/>
      <c r="AL632" s="465"/>
      <c r="AM632" s="465"/>
      <c r="AN632" s="465"/>
      <c r="AO632" s="465"/>
      <c r="AP632" s="465"/>
    </row>
    <row r="633" spans="1:42" ht="53.5" customHeight="1" x14ac:dyDescent="0.35">
      <c r="A633" s="276">
        <v>16</v>
      </c>
      <c r="B633" s="277" t="str">
        <f>IFERROR(VLOOKUP(A633,'Coverage Indicators-Section D'!$A$10:$Y$42,25,FALSE),"")</f>
        <v/>
      </c>
      <c r="C633" s="319" t="str">
        <f t="array" ref="C633">IFERROR(IF(INDEX('Disaggregation Records'!$E$155:$E$385,MATCH(RIGHT(Z633,255),RIGHT('Disaggregation Records'!$D$155:$D$385,255),0))=0,"",INDEX('Disaggregation Records'!$E$155:$E$385,MATCH(RIGHT(Z633,255),RIGHT('Disaggregation Records'!$D$155:$D$385,255),0))),"")</f>
        <v/>
      </c>
      <c r="D633" s="319" t="str">
        <f t="array" ref="D633">IFERROR(IF(INDEX('Disaggregation Records'!$F$155:$F$385,MATCH(RIGHT(Z633,255),RIGHT('Disaggregation Records'!$D$155:$D$385,255),0))=0,"",INDEX('Disaggregation Records'!$F$155:$F$385,MATCH(RIGHT(Z633,255),RIGHT('Disaggregation Records'!$D$155:$D$385,255),0))),"")</f>
        <v/>
      </c>
      <c r="E633" s="320"/>
      <c r="F633" s="280"/>
      <c r="G633" s="281"/>
      <c r="H633" s="282"/>
      <c r="I633" s="321"/>
      <c r="J633" s="321"/>
      <c r="K633" s="321"/>
      <c r="L633" s="321"/>
      <c r="M633" s="321"/>
      <c r="N633" s="321"/>
      <c r="O633" s="321"/>
      <c r="P633" s="321"/>
      <c r="Q633" s="321"/>
      <c r="R633" s="321"/>
      <c r="S633" s="321"/>
      <c r="T633" s="321"/>
      <c r="U633" s="282"/>
      <c r="V633" s="322"/>
      <c r="W633" s="323"/>
      <c r="X633" s="323" t="str">
        <f t="shared" si="30"/>
        <v/>
      </c>
      <c r="Y633" s="323">
        <f t="shared" si="31"/>
        <v>306</v>
      </c>
      <c r="Z633" s="323" t="str">
        <f t="shared" si="32"/>
        <v/>
      </c>
      <c r="AA633" s="323"/>
      <c r="AB633" s="323" t="s">
        <v>2672</v>
      </c>
      <c r="AC633" s="323"/>
      <c r="AD633" s="323" t="s">
        <v>1312</v>
      </c>
      <c r="AE633" s="176"/>
      <c r="AF633" s="699"/>
      <c r="AG633" s="699"/>
      <c r="AH633" s="465"/>
      <c r="AI633" s="465"/>
      <c r="AJ633" s="465"/>
      <c r="AK633" s="465"/>
      <c r="AL633" s="465"/>
      <c r="AM633" s="465"/>
      <c r="AN633" s="465"/>
      <c r="AO633" s="465"/>
      <c r="AP633" s="465"/>
    </row>
    <row r="634" spans="1:42" ht="53.5" customHeight="1" x14ac:dyDescent="0.35">
      <c r="A634" s="276">
        <v>16</v>
      </c>
      <c r="B634" s="277" t="str">
        <f>IFERROR(VLOOKUP(A634,'Coverage Indicators-Section D'!$A$10:$Y$42,25,FALSE),"")</f>
        <v/>
      </c>
      <c r="C634" s="319" t="str">
        <f t="array" ref="C634">IFERROR(IF(INDEX('Disaggregation Records'!$E$155:$E$385,MATCH(RIGHT(Z634,255),RIGHT('Disaggregation Records'!$D$155:$D$385,255),0))=0,"",INDEX('Disaggregation Records'!$E$155:$E$385,MATCH(RIGHT(Z634,255),RIGHT('Disaggregation Records'!$D$155:$D$385,255),0))),"")</f>
        <v/>
      </c>
      <c r="D634" s="319" t="str">
        <f t="array" ref="D634">IFERROR(IF(INDEX('Disaggregation Records'!$F$155:$F$385,MATCH(RIGHT(Z634,255),RIGHT('Disaggregation Records'!$D$155:$D$385,255),0))=0,"",INDEX('Disaggregation Records'!$F$155:$F$385,MATCH(RIGHT(Z634,255),RIGHT('Disaggregation Records'!$D$155:$D$385,255),0))),"")</f>
        <v/>
      </c>
      <c r="E634" s="320"/>
      <c r="F634" s="280"/>
      <c r="G634" s="281"/>
      <c r="H634" s="282"/>
      <c r="I634" s="321"/>
      <c r="J634" s="321"/>
      <c r="K634" s="321"/>
      <c r="L634" s="321"/>
      <c r="M634" s="321"/>
      <c r="N634" s="321"/>
      <c r="O634" s="321"/>
      <c r="P634" s="321"/>
      <c r="Q634" s="321"/>
      <c r="R634" s="321"/>
      <c r="S634" s="321"/>
      <c r="T634" s="321"/>
      <c r="U634" s="282"/>
      <c r="V634" s="322"/>
      <c r="W634" s="323"/>
      <c r="X634" s="323" t="str">
        <f t="shared" si="30"/>
        <v/>
      </c>
      <c r="Y634" s="323">
        <f t="shared" si="31"/>
        <v>307</v>
      </c>
      <c r="Z634" s="323" t="str">
        <f t="shared" si="32"/>
        <v/>
      </c>
      <c r="AA634" s="323"/>
      <c r="AB634" s="323" t="s">
        <v>2673</v>
      </c>
      <c r="AC634" s="323"/>
      <c r="AD634" s="323" t="s">
        <v>1312</v>
      </c>
      <c r="AE634" s="176"/>
      <c r="AF634" s="699"/>
      <c r="AG634" s="699"/>
      <c r="AH634" s="465"/>
      <c r="AI634" s="465"/>
      <c r="AJ634" s="465"/>
      <c r="AK634" s="465"/>
      <c r="AL634" s="465"/>
      <c r="AM634" s="465"/>
      <c r="AN634" s="465"/>
      <c r="AO634" s="465"/>
      <c r="AP634" s="465"/>
    </row>
    <row r="635" spans="1:42" ht="53.5" customHeight="1" x14ac:dyDescent="0.35">
      <c r="A635" s="276">
        <v>16</v>
      </c>
      <c r="B635" s="277" t="str">
        <f>IFERROR(VLOOKUP(A635,'Coverage Indicators-Section D'!$A$10:$Y$42,25,FALSE),"")</f>
        <v/>
      </c>
      <c r="C635" s="319" t="str">
        <f t="array" ref="C635">IFERROR(IF(INDEX('Disaggregation Records'!$E$155:$E$385,MATCH(RIGHT(Z635,255),RIGHT('Disaggregation Records'!$D$155:$D$385,255),0))=0,"",INDEX('Disaggregation Records'!$E$155:$E$385,MATCH(RIGHT(Z635,255),RIGHT('Disaggregation Records'!$D$155:$D$385,255),0))),"")</f>
        <v/>
      </c>
      <c r="D635" s="319" t="str">
        <f t="array" ref="D635">IFERROR(IF(INDEX('Disaggregation Records'!$F$155:$F$385,MATCH(RIGHT(Z635,255),RIGHT('Disaggregation Records'!$D$155:$D$385,255),0))=0,"",INDEX('Disaggregation Records'!$F$155:$F$385,MATCH(RIGHT(Z635,255),RIGHT('Disaggregation Records'!$D$155:$D$385,255),0))),"")</f>
        <v/>
      </c>
      <c r="E635" s="320"/>
      <c r="F635" s="280"/>
      <c r="G635" s="281"/>
      <c r="H635" s="282"/>
      <c r="I635" s="321"/>
      <c r="J635" s="321"/>
      <c r="K635" s="321"/>
      <c r="L635" s="321"/>
      <c r="M635" s="321"/>
      <c r="N635" s="321"/>
      <c r="O635" s="321"/>
      <c r="P635" s="321"/>
      <c r="Q635" s="321"/>
      <c r="R635" s="321"/>
      <c r="S635" s="321"/>
      <c r="T635" s="321"/>
      <c r="U635" s="282"/>
      <c r="V635" s="322"/>
      <c r="W635" s="323"/>
      <c r="X635" s="323" t="str">
        <f t="shared" si="30"/>
        <v/>
      </c>
      <c r="Y635" s="323">
        <f t="shared" si="31"/>
        <v>308</v>
      </c>
      <c r="Z635" s="323" t="str">
        <f t="shared" si="32"/>
        <v/>
      </c>
      <c r="AA635" s="323"/>
      <c r="AB635" s="323" t="s">
        <v>2674</v>
      </c>
      <c r="AC635" s="323"/>
      <c r="AD635" s="323" t="s">
        <v>1312</v>
      </c>
      <c r="AE635" s="176"/>
      <c r="AF635" s="699"/>
      <c r="AG635" s="699"/>
      <c r="AH635" s="465"/>
      <c r="AI635" s="465"/>
      <c r="AJ635" s="465"/>
      <c r="AK635" s="465"/>
      <c r="AL635" s="465"/>
      <c r="AM635" s="465"/>
      <c r="AN635" s="465"/>
      <c r="AO635" s="465"/>
      <c r="AP635" s="465"/>
    </row>
    <row r="636" spans="1:42" ht="53.5" customHeight="1" x14ac:dyDescent="0.35">
      <c r="A636" s="276">
        <v>16</v>
      </c>
      <c r="B636" s="277" t="str">
        <f>IFERROR(VLOOKUP(A636,'Coverage Indicators-Section D'!$A$10:$Y$42,25,FALSE),"")</f>
        <v/>
      </c>
      <c r="C636" s="319" t="str">
        <f t="array" ref="C636">IFERROR(IF(INDEX('Disaggregation Records'!$E$155:$E$385,MATCH(RIGHT(Z636,255),RIGHT('Disaggregation Records'!$D$155:$D$385,255),0))=0,"",INDEX('Disaggregation Records'!$E$155:$E$385,MATCH(RIGHT(Z636,255),RIGHT('Disaggregation Records'!$D$155:$D$385,255),0))),"")</f>
        <v/>
      </c>
      <c r="D636" s="319" t="str">
        <f t="array" ref="D636">IFERROR(IF(INDEX('Disaggregation Records'!$F$155:$F$385,MATCH(RIGHT(Z636,255),RIGHT('Disaggregation Records'!$D$155:$D$385,255),0))=0,"",INDEX('Disaggregation Records'!$F$155:$F$385,MATCH(RIGHT(Z636,255),RIGHT('Disaggregation Records'!$D$155:$D$385,255),0))),"")</f>
        <v/>
      </c>
      <c r="E636" s="320"/>
      <c r="F636" s="280"/>
      <c r="G636" s="281"/>
      <c r="H636" s="282"/>
      <c r="I636" s="321"/>
      <c r="J636" s="321"/>
      <c r="K636" s="321"/>
      <c r="L636" s="321"/>
      <c r="M636" s="321"/>
      <c r="N636" s="321"/>
      <c r="O636" s="321"/>
      <c r="P636" s="321"/>
      <c r="Q636" s="321"/>
      <c r="R636" s="321"/>
      <c r="S636" s="321"/>
      <c r="T636" s="321"/>
      <c r="U636" s="282"/>
      <c r="V636" s="322"/>
      <c r="W636" s="323"/>
      <c r="X636" s="323" t="str">
        <f t="shared" si="30"/>
        <v/>
      </c>
      <c r="Y636" s="323">
        <f t="shared" si="31"/>
        <v>309</v>
      </c>
      <c r="Z636" s="323" t="str">
        <f t="shared" si="32"/>
        <v/>
      </c>
      <c r="AA636" s="323"/>
      <c r="AB636" s="323" t="s">
        <v>2675</v>
      </c>
      <c r="AC636" s="323"/>
      <c r="AD636" s="323" t="s">
        <v>1312</v>
      </c>
      <c r="AE636" s="176"/>
      <c r="AF636" s="699"/>
      <c r="AG636" s="699"/>
      <c r="AH636" s="465"/>
      <c r="AI636" s="465"/>
      <c r="AJ636" s="465"/>
      <c r="AK636" s="465"/>
      <c r="AL636" s="465"/>
      <c r="AM636" s="465"/>
      <c r="AN636" s="465"/>
      <c r="AO636" s="465"/>
      <c r="AP636" s="465"/>
    </row>
    <row r="637" spans="1:42" ht="53.5" customHeight="1" x14ac:dyDescent="0.35">
      <c r="A637" s="276">
        <v>16</v>
      </c>
      <c r="B637" s="277" t="str">
        <f>IFERROR(VLOOKUP(A637,'Coverage Indicators-Section D'!$A$10:$Y$42,25,FALSE),"")</f>
        <v/>
      </c>
      <c r="C637" s="319" t="str">
        <f t="array" ref="C637">IFERROR(IF(INDEX('Disaggregation Records'!$E$155:$E$385,MATCH(RIGHT(Z637,255),RIGHT('Disaggregation Records'!$D$155:$D$385,255),0))=0,"",INDEX('Disaggregation Records'!$E$155:$E$385,MATCH(RIGHT(Z637,255),RIGHT('Disaggregation Records'!$D$155:$D$385,255),0))),"")</f>
        <v/>
      </c>
      <c r="D637" s="319" t="str">
        <f t="array" ref="D637">IFERROR(IF(INDEX('Disaggregation Records'!$F$155:$F$385,MATCH(RIGHT(Z637,255),RIGHT('Disaggregation Records'!$D$155:$D$385,255),0))=0,"",INDEX('Disaggregation Records'!$F$155:$F$385,MATCH(RIGHT(Z637,255),RIGHT('Disaggregation Records'!$D$155:$D$385,255),0))),"")</f>
        <v/>
      </c>
      <c r="E637" s="320"/>
      <c r="F637" s="280"/>
      <c r="G637" s="281"/>
      <c r="H637" s="282"/>
      <c r="I637" s="321"/>
      <c r="J637" s="321"/>
      <c r="K637" s="321"/>
      <c r="L637" s="321"/>
      <c r="M637" s="321"/>
      <c r="N637" s="321"/>
      <c r="O637" s="321"/>
      <c r="P637" s="321"/>
      <c r="Q637" s="321"/>
      <c r="R637" s="321"/>
      <c r="S637" s="321"/>
      <c r="T637" s="321"/>
      <c r="U637" s="282"/>
      <c r="V637" s="322"/>
      <c r="W637" s="323"/>
      <c r="X637" s="323" t="str">
        <f t="shared" si="30"/>
        <v/>
      </c>
      <c r="Y637" s="323">
        <f t="shared" si="31"/>
        <v>310</v>
      </c>
      <c r="Z637" s="323" t="str">
        <f t="shared" si="32"/>
        <v/>
      </c>
      <c r="AA637" s="323"/>
      <c r="AB637" s="323" t="s">
        <v>2676</v>
      </c>
      <c r="AC637" s="323"/>
      <c r="AD637" s="323" t="s">
        <v>1312</v>
      </c>
      <c r="AE637" s="176"/>
      <c r="AF637" s="699"/>
      <c r="AG637" s="699"/>
      <c r="AH637" s="465"/>
      <c r="AI637" s="465"/>
      <c r="AJ637" s="465"/>
      <c r="AK637" s="465"/>
      <c r="AL637" s="465"/>
      <c r="AM637" s="465"/>
      <c r="AN637" s="465"/>
      <c r="AO637" s="465"/>
      <c r="AP637" s="465"/>
    </row>
    <row r="638" spans="1:42" ht="53.5" customHeight="1" x14ac:dyDescent="0.35">
      <c r="A638" s="276">
        <v>16</v>
      </c>
      <c r="B638" s="277" t="str">
        <f>IFERROR(VLOOKUP(A638,'Coverage Indicators-Section D'!$A$10:$Y$42,25,FALSE),"")</f>
        <v/>
      </c>
      <c r="C638" s="319" t="str">
        <f t="array" ref="C638">IFERROR(IF(INDEX('Disaggregation Records'!$E$155:$E$385,MATCH(RIGHT(Z638,255),RIGHT('Disaggregation Records'!$D$155:$D$385,255),0))=0,"",INDEX('Disaggregation Records'!$E$155:$E$385,MATCH(RIGHT(Z638,255),RIGHT('Disaggregation Records'!$D$155:$D$385,255),0))),"")</f>
        <v/>
      </c>
      <c r="D638" s="319" t="str">
        <f t="array" ref="D638">IFERROR(IF(INDEX('Disaggregation Records'!$F$155:$F$385,MATCH(RIGHT(Z638,255),RIGHT('Disaggregation Records'!$D$155:$D$385,255),0))=0,"",INDEX('Disaggregation Records'!$F$155:$F$385,MATCH(RIGHT(Z638,255),RIGHT('Disaggregation Records'!$D$155:$D$385,255),0))),"")</f>
        <v/>
      </c>
      <c r="E638" s="320"/>
      <c r="F638" s="280"/>
      <c r="G638" s="281"/>
      <c r="H638" s="282"/>
      <c r="I638" s="321"/>
      <c r="J638" s="321"/>
      <c r="K638" s="321"/>
      <c r="L638" s="321"/>
      <c r="M638" s="321"/>
      <c r="N638" s="321"/>
      <c r="O638" s="321"/>
      <c r="P638" s="321"/>
      <c r="Q638" s="321"/>
      <c r="R638" s="321"/>
      <c r="S638" s="321"/>
      <c r="T638" s="321"/>
      <c r="U638" s="282"/>
      <c r="V638" s="322"/>
      <c r="W638" s="323"/>
      <c r="X638" s="323" t="str">
        <f t="shared" si="30"/>
        <v/>
      </c>
      <c r="Y638" s="323">
        <f t="shared" si="31"/>
        <v>311</v>
      </c>
      <c r="Z638" s="323" t="str">
        <f t="shared" si="32"/>
        <v/>
      </c>
      <c r="AA638" s="323"/>
      <c r="AB638" s="323" t="s">
        <v>2677</v>
      </c>
      <c r="AC638" s="323"/>
      <c r="AD638" s="323" t="s">
        <v>1312</v>
      </c>
      <c r="AE638" s="176"/>
      <c r="AF638" s="699"/>
      <c r="AG638" s="699"/>
      <c r="AH638" s="465"/>
      <c r="AI638" s="465"/>
      <c r="AJ638" s="465"/>
      <c r="AK638" s="465"/>
      <c r="AL638" s="465"/>
      <c r="AM638" s="465"/>
      <c r="AN638" s="465"/>
      <c r="AO638" s="465"/>
      <c r="AP638" s="465"/>
    </row>
    <row r="639" spans="1:42" ht="53.5" customHeight="1" x14ac:dyDescent="0.35">
      <c r="A639" s="276">
        <v>16</v>
      </c>
      <c r="B639" s="277" t="str">
        <f>IFERROR(VLOOKUP(A639,'Coverage Indicators-Section D'!$A$10:$Y$42,25,FALSE),"")</f>
        <v/>
      </c>
      <c r="C639" s="319" t="str">
        <f t="array" ref="C639">IFERROR(IF(INDEX('Disaggregation Records'!$E$155:$E$385,MATCH(RIGHT(Z639,255),RIGHT('Disaggregation Records'!$D$155:$D$385,255),0))=0,"",INDEX('Disaggregation Records'!$E$155:$E$385,MATCH(RIGHT(Z639,255),RIGHT('Disaggregation Records'!$D$155:$D$385,255),0))),"")</f>
        <v/>
      </c>
      <c r="D639" s="319" t="str">
        <f t="array" ref="D639">IFERROR(IF(INDEX('Disaggregation Records'!$F$155:$F$385,MATCH(RIGHT(Z639,255),RIGHT('Disaggregation Records'!$D$155:$D$385,255),0))=0,"",INDEX('Disaggregation Records'!$F$155:$F$385,MATCH(RIGHT(Z639,255),RIGHT('Disaggregation Records'!$D$155:$D$385,255),0))),"")</f>
        <v/>
      </c>
      <c r="E639" s="320"/>
      <c r="F639" s="280"/>
      <c r="G639" s="281"/>
      <c r="H639" s="282"/>
      <c r="I639" s="321"/>
      <c r="J639" s="321"/>
      <c r="K639" s="321"/>
      <c r="L639" s="321"/>
      <c r="M639" s="321"/>
      <c r="N639" s="321"/>
      <c r="O639" s="321"/>
      <c r="P639" s="321"/>
      <c r="Q639" s="321"/>
      <c r="R639" s="321"/>
      <c r="S639" s="321"/>
      <c r="T639" s="321"/>
      <c r="U639" s="282"/>
      <c r="V639" s="322"/>
      <c r="W639" s="323"/>
      <c r="X639" s="323" t="str">
        <f t="shared" si="30"/>
        <v/>
      </c>
      <c r="Y639" s="323">
        <f t="shared" si="31"/>
        <v>312</v>
      </c>
      <c r="Z639" s="323" t="str">
        <f t="shared" si="32"/>
        <v/>
      </c>
      <c r="AA639" s="323"/>
      <c r="AB639" s="323" t="s">
        <v>2678</v>
      </c>
      <c r="AC639" s="323"/>
      <c r="AD639" s="323" t="s">
        <v>1312</v>
      </c>
      <c r="AE639" s="176"/>
      <c r="AF639" s="699"/>
      <c r="AG639" s="699"/>
      <c r="AH639" s="465"/>
      <c r="AI639" s="465"/>
      <c r="AJ639" s="465"/>
      <c r="AK639" s="465"/>
      <c r="AL639" s="465"/>
      <c r="AM639" s="465"/>
      <c r="AN639" s="465"/>
      <c r="AO639" s="465"/>
      <c r="AP639" s="465"/>
    </row>
    <row r="640" spans="1:42" ht="53.5" customHeight="1" x14ac:dyDescent="0.35">
      <c r="A640" s="276">
        <v>16</v>
      </c>
      <c r="B640" s="277" t="str">
        <f>IFERROR(VLOOKUP(A640,'Coverage Indicators-Section D'!$A$10:$Y$42,25,FALSE),"")</f>
        <v/>
      </c>
      <c r="C640" s="319" t="str">
        <f t="array" ref="C640">IFERROR(IF(INDEX('Disaggregation Records'!$E$155:$E$385,MATCH(RIGHT(Z640,255),RIGHT('Disaggregation Records'!$D$155:$D$385,255),0))=0,"",INDEX('Disaggregation Records'!$E$155:$E$385,MATCH(RIGHT(Z640,255),RIGHT('Disaggregation Records'!$D$155:$D$385,255),0))),"")</f>
        <v/>
      </c>
      <c r="D640" s="319" t="str">
        <f t="array" ref="D640">IFERROR(IF(INDEX('Disaggregation Records'!$F$155:$F$385,MATCH(RIGHT(Z640,255),RIGHT('Disaggregation Records'!$D$155:$D$385,255),0))=0,"",INDEX('Disaggregation Records'!$F$155:$F$385,MATCH(RIGHT(Z640,255),RIGHT('Disaggregation Records'!$D$155:$D$385,255),0))),"")</f>
        <v/>
      </c>
      <c r="E640" s="320"/>
      <c r="F640" s="280"/>
      <c r="G640" s="281"/>
      <c r="H640" s="282"/>
      <c r="I640" s="321"/>
      <c r="J640" s="321"/>
      <c r="K640" s="321"/>
      <c r="L640" s="321"/>
      <c r="M640" s="321"/>
      <c r="N640" s="321"/>
      <c r="O640" s="321"/>
      <c r="P640" s="321"/>
      <c r="Q640" s="321"/>
      <c r="R640" s="321"/>
      <c r="S640" s="321"/>
      <c r="T640" s="321"/>
      <c r="U640" s="282"/>
      <c r="V640" s="322"/>
      <c r="W640" s="323"/>
      <c r="X640" s="323" t="str">
        <f t="shared" si="30"/>
        <v/>
      </c>
      <c r="Y640" s="323">
        <f t="shared" si="31"/>
        <v>313</v>
      </c>
      <c r="Z640" s="323" t="str">
        <f t="shared" si="32"/>
        <v/>
      </c>
      <c r="AA640" s="323"/>
      <c r="AB640" s="323" t="s">
        <v>2679</v>
      </c>
      <c r="AC640" s="323"/>
      <c r="AD640" s="323" t="s">
        <v>1312</v>
      </c>
      <c r="AE640" s="176"/>
      <c r="AF640" s="699"/>
      <c r="AG640" s="699"/>
      <c r="AH640" s="465"/>
      <c r="AI640" s="465"/>
      <c r="AJ640" s="465"/>
      <c r="AK640" s="465"/>
      <c r="AL640" s="465"/>
      <c r="AM640" s="465"/>
      <c r="AN640" s="465"/>
      <c r="AO640" s="465"/>
      <c r="AP640" s="465"/>
    </row>
    <row r="641" spans="1:42" ht="53.5" customHeight="1" x14ac:dyDescent="0.35">
      <c r="A641" s="276">
        <v>16</v>
      </c>
      <c r="B641" s="277" t="str">
        <f>IFERROR(VLOOKUP(A641,'Coverage Indicators-Section D'!$A$10:$Y$42,25,FALSE),"")</f>
        <v/>
      </c>
      <c r="C641" s="319" t="str">
        <f t="array" ref="C641">IFERROR(IF(INDEX('Disaggregation Records'!$E$155:$E$385,MATCH(RIGHT(Z641,255),RIGHT('Disaggregation Records'!$D$155:$D$385,255),0))=0,"",INDEX('Disaggregation Records'!$E$155:$E$385,MATCH(RIGHT(Z641,255),RIGHT('Disaggregation Records'!$D$155:$D$385,255),0))),"")</f>
        <v/>
      </c>
      <c r="D641" s="319" t="str">
        <f t="array" ref="D641">IFERROR(IF(INDEX('Disaggregation Records'!$F$155:$F$385,MATCH(RIGHT(Z641,255),RIGHT('Disaggregation Records'!$D$155:$D$385,255),0))=0,"",INDEX('Disaggregation Records'!$F$155:$F$385,MATCH(RIGHT(Z641,255),RIGHT('Disaggregation Records'!$D$155:$D$385,255),0))),"")</f>
        <v/>
      </c>
      <c r="E641" s="320"/>
      <c r="F641" s="280"/>
      <c r="G641" s="281"/>
      <c r="H641" s="282"/>
      <c r="I641" s="321"/>
      <c r="J641" s="321"/>
      <c r="K641" s="321"/>
      <c r="L641" s="321"/>
      <c r="M641" s="321"/>
      <c r="N641" s="321"/>
      <c r="O641" s="321"/>
      <c r="P641" s="321"/>
      <c r="Q641" s="321"/>
      <c r="R641" s="321"/>
      <c r="S641" s="321"/>
      <c r="T641" s="321"/>
      <c r="U641" s="282"/>
      <c r="V641" s="322"/>
      <c r="W641" s="323"/>
      <c r="X641" s="323" t="str">
        <f t="shared" si="30"/>
        <v/>
      </c>
      <c r="Y641" s="323">
        <f t="shared" si="31"/>
        <v>314</v>
      </c>
      <c r="Z641" s="323" t="str">
        <f t="shared" si="32"/>
        <v/>
      </c>
      <c r="AA641" s="323"/>
      <c r="AB641" s="323" t="s">
        <v>2680</v>
      </c>
      <c r="AC641" s="323"/>
      <c r="AD641" s="323" t="s">
        <v>1312</v>
      </c>
      <c r="AE641" s="176"/>
      <c r="AF641" s="699"/>
      <c r="AG641" s="699"/>
      <c r="AH641" s="465"/>
      <c r="AI641" s="465"/>
      <c r="AJ641" s="465"/>
      <c r="AK641" s="465"/>
      <c r="AL641" s="465"/>
      <c r="AM641" s="465"/>
      <c r="AN641" s="465"/>
      <c r="AO641" s="465"/>
      <c r="AP641" s="465"/>
    </row>
    <row r="642" spans="1:42" ht="53.5" customHeight="1" x14ac:dyDescent="0.35">
      <c r="A642" s="276">
        <v>16</v>
      </c>
      <c r="B642" s="277" t="str">
        <f>IFERROR(VLOOKUP(A642,'Coverage Indicators-Section D'!$A$10:$Y$42,25,FALSE),"")</f>
        <v/>
      </c>
      <c r="C642" s="319" t="str">
        <f t="array" ref="C642">IFERROR(IF(INDEX('Disaggregation Records'!$E$155:$E$385,MATCH(RIGHT(Z642,255),RIGHT('Disaggregation Records'!$D$155:$D$385,255),0))=0,"",INDEX('Disaggregation Records'!$E$155:$E$385,MATCH(RIGHT(Z642,255),RIGHT('Disaggregation Records'!$D$155:$D$385,255),0))),"")</f>
        <v/>
      </c>
      <c r="D642" s="319" t="str">
        <f t="array" ref="D642">IFERROR(IF(INDEX('Disaggregation Records'!$F$155:$F$385,MATCH(RIGHT(Z642,255),RIGHT('Disaggregation Records'!$D$155:$D$385,255),0))=0,"",INDEX('Disaggregation Records'!$F$155:$F$385,MATCH(RIGHT(Z642,255),RIGHT('Disaggregation Records'!$D$155:$D$385,255),0))),"")</f>
        <v/>
      </c>
      <c r="E642" s="320"/>
      <c r="F642" s="280"/>
      <c r="G642" s="281"/>
      <c r="H642" s="282"/>
      <c r="I642" s="321"/>
      <c r="J642" s="321"/>
      <c r="K642" s="321"/>
      <c r="L642" s="321"/>
      <c r="M642" s="321"/>
      <c r="N642" s="321"/>
      <c r="O642" s="321"/>
      <c r="P642" s="321"/>
      <c r="Q642" s="321"/>
      <c r="R642" s="321"/>
      <c r="S642" s="321"/>
      <c r="T642" s="321"/>
      <c r="U642" s="282"/>
      <c r="V642" s="322"/>
      <c r="W642" s="323"/>
      <c r="X642" s="323" t="str">
        <f t="shared" si="30"/>
        <v/>
      </c>
      <c r="Y642" s="323">
        <f t="shared" si="31"/>
        <v>315</v>
      </c>
      <c r="Z642" s="323" t="str">
        <f t="shared" si="32"/>
        <v/>
      </c>
      <c r="AA642" s="323"/>
      <c r="AB642" s="323" t="s">
        <v>2681</v>
      </c>
      <c r="AC642" s="323"/>
      <c r="AD642" s="323" t="s">
        <v>1312</v>
      </c>
      <c r="AE642" s="176"/>
      <c r="AF642" s="699"/>
      <c r="AG642" s="699"/>
      <c r="AH642" s="465"/>
      <c r="AI642" s="465"/>
      <c r="AJ642" s="465"/>
      <c r="AK642" s="465"/>
      <c r="AL642" s="465"/>
      <c r="AM642" s="465"/>
      <c r="AN642" s="465"/>
      <c r="AO642" s="465"/>
      <c r="AP642" s="465"/>
    </row>
    <row r="643" spans="1:42" ht="53.5" customHeight="1" x14ac:dyDescent="0.35">
      <c r="A643" s="276">
        <v>16</v>
      </c>
      <c r="B643" s="277" t="str">
        <f>IFERROR(VLOOKUP(A643,'Coverage Indicators-Section D'!$A$10:$Y$42,25,FALSE),"")</f>
        <v/>
      </c>
      <c r="C643" s="319" t="str">
        <f t="array" ref="C643">IFERROR(IF(INDEX('Disaggregation Records'!$E$155:$E$385,MATCH(RIGHT(Z643,255),RIGHT('Disaggregation Records'!$D$155:$D$385,255),0))=0,"",INDEX('Disaggregation Records'!$E$155:$E$385,MATCH(RIGHT(Z643,255),RIGHT('Disaggregation Records'!$D$155:$D$385,255),0))),"")</f>
        <v/>
      </c>
      <c r="D643" s="319" t="str">
        <f t="array" ref="D643">IFERROR(IF(INDEX('Disaggregation Records'!$F$155:$F$385,MATCH(RIGHT(Z643,255),RIGHT('Disaggregation Records'!$D$155:$D$385,255),0))=0,"",INDEX('Disaggregation Records'!$F$155:$F$385,MATCH(RIGHT(Z643,255),RIGHT('Disaggregation Records'!$D$155:$D$385,255),0))),"")</f>
        <v/>
      </c>
      <c r="E643" s="320"/>
      <c r="F643" s="280"/>
      <c r="G643" s="281"/>
      <c r="H643" s="282"/>
      <c r="I643" s="321"/>
      <c r="J643" s="321"/>
      <c r="K643" s="321"/>
      <c r="L643" s="321"/>
      <c r="M643" s="321"/>
      <c r="N643" s="321"/>
      <c r="O643" s="321"/>
      <c r="P643" s="321"/>
      <c r="Q643" s="321"/>
      <c r="R643" s="321"/>
      <c r="S643" s="321"/>
      <c r="T643" s="321"/>
      <c r="U643" s="282"/>
      <c r="V643" s="322"/>
      <c r="W643" s="323"/>
      <c r="X643" s="323" t="str">
        <f t="shared" si="30"/>
        <v/>
      </c>
      <c r="Y643" s="323">
        <f t="shared" si="31"/>
        <v>316</v>
      </c>
      <c r="Z643" s="323" t="str">
        <f t="shared" si="32"/>
        <v/>
      </c>
      <c r="AA643" s="323"/>
      <c r="AB643" s="323" t="s">
        <v>2682</v>
      </c>
      <c r="AC643" s="323"/>
      <c r="AD643" s="323" t="s">
        <v>1312</v>
      </c>
      <c r="AE643" s="176"/>
      <c r="AF643" s="699"/>
      <c r="AG643" s="699"/>
      <c r="AH643" s="465"/>
      <c r="AI643" s="465"/>
      <c r="AJ643" s="465"/>
      <c r="AK643" s="465"/>
      <c r="AL643" s="465"/>
      <c r="AM643" s="465"/>
      <c r="AN643" s="465"/>
      <c r="AO643" s="465"/>
      <c r="AP643" s="465"/>
    </row>
    <row r="644" spans="1:42" ht="53.5" customHeight="1" x14ac:dyDescent="0.35">
      <c r="A644" s="276">
        <v>16</v>
      </c>
      <c r="B644" s="277" t="str">
        <f>IFERROR(VLOOKUP(A644,'Coverage Indicators-Section D'!$A$10:$Y$42,25,FALSE),"")</f>
        <v/>
      </c>
      <c r="C644" s="319" t="str">
        <f t="array" ref="C644">IFERROR(IF(INDEX('Disaggregation Records'!$E$155:$E$385,MATCH(RIGHT(Z644,255),RIGHT('Disaggregation Records'!$D$155:$D$385,255),0))=0,"",INDEX('Disaggregation Records'!$E$155:$E$385,MATCH(RIGHT(Z644,255),RIGHT('Disaggregation Records'!$D$155:$D$385,255),0))),"")</f>
        <v/>
      </c>
      <c r="D644" s="319" t="str">
        <f t="array" ref="D644">IFERROR(IF(INDEX('Disaggregation Records'!$F$155:$F$385,MATCH(RIGHT(Z644,255),RIGHT('Disaggregation Records'!$D$155:$D$385,255),0))=0,"",INDEX('Disaggregation Records'!$F$155:$F$385,MATCH(RIGHT(Z644,255),RIGHT('Disaggregation Records'!$D$155:$D$385,255),0))),"")</f>
        <v/>
      </c>
      <c r="E644" s="320"/>
      <c r="F644" s="280"/>
      <c r="G644" s="281"/>
      <c r="H644" s="282"/>
      <c r="I644" s="321"/>
      <c r="J644" s="321"/>
      <c r="K644" s="321"/>
      <c r="L644" s="321"/>
      <c r="M644" s="321"/>
      <c r="N644" s="321"/>
      <c r="O644" s="321"/>
      <c r="P644" s="321"/>
      <c r="Q644" s="321"/>
      <c r="R644" s="321"/>
      <c r="S644" s="321"/>
      <c r="T644" s="321"/>
      <c r="U644" s="282"/>
      <c r="V644" s="322"/>
      <c r="W644" s="323"/>
      <c r="X644" s="323" t="str">
        <f t="shared" si="30"/>
        <v/>
      </c>
      <c r="Y644" s="323">
        <f t="shared" si="31"/>
        <v>317</v>
      </c>
      <c r="Z644" s="323" t="str">
        <f t="shared" si="32"/>
        <v/>
      </c>
      <c r="AA644" s="323"/>
      <c r="AB644" s="323" t="s">
        <v>2683</v>
      </c>
      <c r="AC644" s="323"/>
      <c r="AD644" s="323" t="s">
        <v>1312</v>
      </c>
      <c r="AE644" s="176"/>
      <c r="AF644" s="699"/>
      <c r="AG644" s="699"/>
      <c r="AH644" s="465"/>
      <c r="AI644" s="465"/>
      <c r="AJ644" s="465"/>
      <c r="AK644" s="465"/>
      <c r="AL644" s="465"/>
      <c r="AM644" s="465"/>
      <c r="AN644" s="465"/>
      <c r="AO644" s="465"/>
      <c r="AP644" s="465"/>
    </row>
    <row r="645" spans="1:42" ht="53.5" customHeight="1" x14ac:dyDescent="0.35">
      <c r="A645" s="276">
        <v>16</v>
      </c>
      <c r="B645" s="277" t="str">
        <f>IFERROR(VLOOKUP(A645,'Coverage Indicators-Section D'!$A$10:$Y$42,25,FALSE),"")</f>
        <v/>
      </c>
      <c r="C645" s="319" t="str">
        <f t="array" ref="C645">IFERROR(IF(INDEX('Disaggregation Records'!$E$155:$E$385,MATCH(RIGHT(Z645,255),RIGHT('Disaggregation Records'!$D$155:$D$385,255),0))=0,"",INDEX('Disaggregation Records'!$E$155:$E$385,MATCH(RIGHT(Z645,255),RIGHT('Disaggregation Records'!$D$155:$D$385,255),0))),"")</f>
        <v/>
      </c>
      <c r="D645" s="319" t="str">
        <f t="array" ref="D645">IFERROR(IF(INDEX('Disaggregation Records'!$F$155:$F$385,MATCH(RIGHT(Z645,255),RIGHT('Disaggregation Records'!$D$155:$D$385,255),0))=0,"",INDEX('Disaggregation Records'!$F$155:$F$385,MATCH(RIGHT(Z645,255),RIGHT('Disaggregation Records'!$D$155:$D$385,255),0))),"")</f>
        <v/>
      </c>
      <c r="E645" s="320"/>
      <c r="F645" s="280"/>
      <c r="G645" s="281"/>
      <c r="H645" s="282"/>
      <c r="I645" s="321"/>
      <c r="J645" s="321"/>
      <c r="K645" s="321"/>
      <c r="L645" s="321"/>
      <c r="M645" s="321"/>
      <c r="N645" s="321"/>
      <c r="O645" s="321"/>
      <c r="P645" s="321"/>
      <c r="Q645" s="321"/>
      <c r="R645" s="321"/>
      <c r="S645" s="321"/>
      <c r="T645" s="321"/>
      <c r="U645" s="282"/>
      <c r="V645" s="322"/>
      <c r="W645" s="323"/>
      <c r="X645" s="323" t="str">
        <f t="shared" si="30"/>
        <v/>
      </c>
      <c r="Y645" s="323">
        <f t="shared" si="31"/>
        <v>318</v>
      </c>
      <c r="Z645" s="323" t="str">
        <f t="shared" si="32"/>
        <v/>
      </c>
      <c r="AA645" s="323"/>
      <c r="AB645" s="323" t="s">
        <v>2684</v>
      </c>
      <c r="AC645" s="323"/>
      <c r="AD645" s="323" t="s">
        <v>1312</v>
      </c>
      <c r="AE645" s="176"/>
      <c r="AF645" s="699"/>
      <c r="AG645" s="699"/>
      <c r="AH645" s="465"/>
      <c r="AI645" s="465"/>
      <c r="AJ645" s="465"/>
      <c r="AK645" s="465"/>
      <c r="AL645" s="465"/>
      <c r="AM645" s="465"/>
      <c r="AN645" s="465"/>
      <c r="AO645" s="465"/>
      <c r="AP645" s="465"/>
    </row>
    <row r="646" spans="1:42" ht="53.5" customHeight="1" x14ac:dyDescent="0.35">
      <c r="A646" s="276">
        <v>16</v>
      </c>
      <c r="B646" s="277" t="str">
        <f>IFERROR(VLOOKUP(A646,'Coverage Indicators-Section D'!$A$10:$Y$42,25,FALSE),"")</f>
        <v/>
      </c>
      <c r="C646" s="319" t="str">
        <f t="array" ref="C646">IFERROR(IF(INDEX('Disaggregation Records'!$E$155:$E$385,MATCH(RIGHT(Z646,255),RIGHT('Disaggregation Records'!$D$155:$D$385,255),0))=0,"",INDEX('Disaggregation Records'!$E$155:$E$385,MATCH(RIGHT(Z646,255),RIGHT('Disaggregation Records'!$D$155:$D$385,255),0))),"")</f>
        <v/>
      </c>
      <c r="D646" s="319" t="str">
        <f t="array" ref="D646">IFERROR(IF(INDEX('Disaggregation Records'!$F$155:$F$385,MATCH(RIGHT(Z646,255),RIGHT('Disaggregation Records'!$D$155:$D$385,255),0))=0,"",INDEX('Disaggregation Records'!$F$155:$F$385,MATCH(RIGHT(Z646,255),RIGHT('Disaggregation Records'!$D$155:$D$385,255),0))),"")</f>
        <v/>
      </c>
      <c r="E646" s="320"/>
      <c r="F646" s="280"/>
      <c r="G646" s="281"/>
      <c r="H646" s="282"/>
      <c r="I646" s="321"/>
      <c r="J646" s="321"/>
      <c r="K646" s="321"/>
      <c r="L646" s="321"/>
      <c r="M646" s="321"/>
      <c r="N646" s="321"/>
      <c r="O646" s="321"/>
      <c r="P646" s="321"/>
      <c r="Q646" s="321"/>
      <c r="R646" s="321"/>
      <c r="S646" s="321"/>
      <c r="T646" s="321"/>
      <c r="U646" s="282"/>
      <c r="V646" s="322"/>
      <c r="W646" s="323"/>
      <c r="X646" s="323" t="str">
        <f t="shared" si="30"/>
        <v/>
      </c>
      <c r="Y646" s="323">
        <f t="shared" si="31"/>
        <v>319</v>
      </c>
      <c r="Z646" s="323" t="str">
        <f t="shared" si="32"/>
        <v/>
      </c>
      <c r="AA646" s="323"/>
      <c r="AB646" s="323" t="s">
        <v>2685</v>
      </c>
      <c r="AC646" s="323"/>
      <c r="AD646" s="323" t="s">
        <v>1312</v>
      </c>
      <c r="AE646" s="176"/>
      <c r="AF646" s="699"/>
      <c r="AG646" s="699"/>
      <c r="AH646" s="465"/>
      <c r="AI646" s="465"/>
      <c r="AJ646" s="465"/>
      <c r="AK646" s="465"/>
      <c r="AL646" s="465"/>
      <c r="AM646" s="465"/>
      <c r="AN646" s="465"/>
      <c r="AO646" s="465"/>
      <c r="AP646" s="465"/>
    </row>
    <row r="647" spans="1:42" ht="53.5" customHeight="1" x14ac:dyDescent="0.35">
      <c r="A647" s="276">
        <v>16</v>
      </c>
      <c r="B647" s="277" t="str">
        <f>IFERROR(VLOOKUP(A647,'Coverage Indicators-Section D'!$A$10:$Y$42,25,FALSE),"")</f>
        <v/>
      </c>
      <c r="C647" s="319" t="str">
        <f t="array" ref="C647">IFERROR(IF(INDEX('Disaggregation Records'!$E$155:$E$385,MATCH(RIGHT(Z647,255),RIGHT('Disaggregation Records'!$D$155:$D$385,255),0))=0,"",INDEX('Disaggregation Records'!$E$155:$E$385,MATCH(RIGHT(Z647,255),RIGHT('Disaggregation Records'!$D$155:$D$385,255),0))),"")</f>
        <v/>
      </c>
      <c r="D647" s="319" t="str">
        <f t="array" ref="D647">IFERROR(IF(INDEX('Disaggregation Records'!$F$155:$F$385,MATCH(RIGHT(Z647,255),RIGHT('Disaggregation Records'!$D$155:$D$385,255),0))=0,"",INDEX('Disaggregation Records'!$F$155:$F$385,MATCH(RIGHT(Z647,255),RIGHT('Disaggregation Records'!$D$155:$D$385,255),0))),"")</f>
        <v/>
      </c>
      <c r="E647" s="320"/>
      <c r="F647" s="280"/>
      <c r="G647" s="281"/>
      <c r="H647" s="282"/>
      <c r="I647" s="321"/>
      <c r="J647" s="321"/>
      <c r="K647" s="321"/>
      <c r="L647" s="321"/>
      <c r="M647" s="321"/>
      <c r="N647" s="321"/>
      <c r="O647" s="321"/>
      <c r="P647" s="321"/>
      <c r="Q647" s="321"/>
      <c r="R647" s="321"/>
      <c r="S647" s="321"/>
      <c r="T647" s="321"/>
      <c r="U647" s="282"/>
      <c r="V647" s="322"/>
      <c r="W647" s="323"/>
      <c r="X647" s="323" t="str">
        <f t="shared" si="30"/>
        <v/>
      </c>
      <c r="Y647" s="323">
        <f t="shared" si="31"/>
        <v>320</v>
      </c>
      <c r="Z647" s="323" t="str">
        <f t="shared" si="32"/>
        <v/>
      </c>
      <c r="AA647" s="323"/>
      <c r="AB647" s="323" t="s">
        <v>2686</v>
      </c>
      <c r="AC647" s="323"/>
      <c r="AD647" s="323" t="s">
        <v>1312</v>
      </c>
      <c r="AE647" s="176"/>
      <c r="AF647" s="699"/>
      <c r="AG647" s="699"/>
      <c r="AH647" s="465"/>
      <c r="AI647" s="465"/>
      <c r="AJ647" s="465"/>
      <c r="AK647" s="465"/>
      <c r="AL647" s="465"/>
      <c r="AM647" s="465"/>
      <c r="AN647" s="465"/>
      <c r="AO647" s="465"/>
      <c r="AP647" s="465"/>
    </row>
    <row r="648" spans="1:42" ht="53.5" customHeight="1" x14ac:dyDescent="0.35">
      <c r="A648" s="276">
        <v>17</v>
      </c>
      <c r="B648" s="277" t="str">
        <f>IFERROR(VLOOKUP(A648,'Coverage Indicators-Section D'!$A$10:$Y$42,25,FALSE),"")</f>
        <v/>
      </c>
      <c r="C648" s="319" t="str">
        <f t="array" ref="C648">IFERROR(IF(INDEX('Disaggregation Records'!$E$155:$E$385,MATCH(RIGHT(Z648,255),RIGHT('Disaggregation Records'!$D$155:$D$385,255),0))=0,"",INDEX('Disaggregation Records'!$E$155:$E$385,MATCH(RIGHT(Z648,255),RIGHT('Disaggregation Records'!$D$155:$D$385,255),0))),"")</f>
        <v/>
      </c>
      <c r="D648" s="319" t="str">
        <f t="array" ref="D648">IFERROR(IF(INDEX('Disaggregation Records'!$F$155:$F$385,MATCH(RIGHT(Z648,255),RIGHT('Disaggregation Records'!$D$155:$D$385,255),0))=0,"",INDEX('Disaggregation Records'!$F$155:$F$385,MATCH(RIGHT(Z648,255),RIGHT('Disaggregation Records'!$D$155:$D$385,255),0))),"")</f>
        <v/>
      </c>
      <c r="E648" s="320"/>
      <c r="F648" s="280"/>
      <c r="G648" s="281"/>
      <c r="H648" s="282"/>
      <c r="I648" s="321"/>
      <c r="J648" s="321"/>
      <c r="K648" s="321"/>
      <c r="L648" s="321"/>
      <c r="M648" s="321"/>
      <c r="N648" s="321"/>
      <c r="O648" s="321"/>
      <c r="P648" s="321"/>
      <c r="Q648" s="321"/>
      <c r="R648" s="321"/>
      <c r="S648" s="321"/>
      <c r="T648" s="321"/>
      <c r="U648" s="282"/>
      <c r="V648" s="322"/>
      <c r="W648" s="323"/>
      <c r="X648" s="323" t="str">
        <f t="shared" ref="X648:X711" si="33">IF(B648&lt;&gt;"",B648&amp;C648&amp;D648,"")</f>
        <v/>
      </c>
      <c r="Y648" s="323">
        <f t="shared" ref="Y648:Y711" si="34">IF(B648=B647,Y647+1,0)</f>
        <v>321</v>
      </c>
      <c r="Z648" s="323" t="str">
        <f t="shared" ref="Z648:Z711" si="35">IF(B648&lt;&gt;"",B648&amp;"-"&amp;Y648,"")</f>
        <v/>
      </c>
      <c r="AA648" s="323"/>
      <c r="AB648" s="323" t="s">
        <v>2687</v>
      </c>
      <c r="AC648" s="323"/>
      <c r="AD648" s="323" t="s">
        <v>1313</v>
      </c>
      <c r="AE648" s="176"/>
      <c r="AF648" s="699"/>
      <c r="AG648" s="699"/>
      <c r="AH648" s="465"/>
      <c r="AI648" s="465"/>
      <c r="AJ648" s="465"/>
      <c r="AK648" s="465"/>
      <c r="AL648" s="465"/>
      <c r="AM648" s="465"/>
      <c r="AN648" s="465"/>
      <c r="AO648" s="465"/>
      <c r="AP648" s="465"/>
    </row>
    <row r="649" spans="1:42" ht="53.5" customHeight="1" x14ac:dyDescent="0.35">
      <c r="A649" s="276">
        <v>17</v>
      </c>
      <c r="B649" s="277" t="str">
        <f>IFERROR(VLOOKUP(A649,'Coverage Indicators-Section D'!$A$10:$Y$42,25,FALSE),"")</f>
        <v/>
      </c>
      <c r="C649" s="319" t="str">
        <f t="array" ref="C649">IFERROR(IF(INDEX('Disaggregation Records'!$E$155:$E$385,MATCH(RIGHT(Z649,255),RIGHT('Disaggregation Records'!$D$155:$D$385,255),0))=0,"",INDEX('Disaggregation Records'!$E$155:$E$385,MATCH(RIGHT(Z649,255),RIGHT('Disaggregation Records'!$D$155:$D$385,255),0))),"")</f>
        <v/>
      </c>
      <c r="D649" s="319" t="str">
        <f t="array" ref="D649">IFERROR(IF(INDEX('Disaggregation Records'!$F$155:$F$385,MATCH(RIGHT(Z649,255),RIGHT('Disaggregation Records'!$D$155:$D$385,255),0))=0,"",INDEX('Disaggregation Records'!$F$155:$F$385,MATCH(RIGHT(Z649,255),RIGHT('Disaggregation Records'!$D$155:$D$385,255),0))),"")</f>
        <v/>
      </c>
      <c r="E649" s="320"/>
      <c r="F649" s="280"/>
      <c r="G649" s="281"/>
      <c r="H649" s="282"/>
      <c r="I649" s="321"/>
      <c r="J649" s="321"/>
      <c r="K649" s="321"/>
      <c r="L649" s="321"/>
      <c r="M649" s="321"/>
      <c r="N649" s="321"/>
      <c r="O649" s="321"/>
      <c r="P649" s="321"/>
      <c r="Q649" s="321"/>
      <c r="R649" s="321"/>
      <c r="S649" s="321"/>
      <c r="T649" s="321"/>
      <c r="U649" s="282"/>
      <c r="V649" s="322"/>
      <c r="W649" s="323"/>
      <c r="X649" s="323" t="str">
        <f t="shared" si="33"/>
        <v/>
      </c>
      <c r="Y649" s="323">
        <f t="shared" si="34"/>
        <v>322</v>
      </c>
      <c r="Z649" s="323" t="str">
        <f t="shared" si="35"/>
        <v/>
      </c>
      <c r="AA649" s="323"/>
      <c r="AB649" s="323" t="s">
        <v>2688</v>
      </c>
      <c r="AC649" s="323"/>
      <c r="AD649" s="323" t="s">
        <v>1313</v>
      </c>
      <c r="AE649" s="176"/>
      <c r="AF649" s="699"/>
      <c r="AG649" s="699"/>
      <c r="AH649" s="465"/>
      <c r="AI649" s="465"/>
      <c r="AJ649" s="465"/>
      <c r="AK649" s="465"/>
      <c r="AL649" s="465"/>
      <c r="AM649" s="465"/>
      <c r="AN649" s="465"/>
      <c r="AO649" s="465"/>
      <c r="AP649" s="465"/>
    </row>
    <row r="650" spans="1:42" ht="53.5" customHeight="1" x14ac:dyDescent="0.35">
      <c r="A650" s="276">
        <v>17</v>
      </c>
      <c r="B650" s="277" t="str">
        <f>IFERROR(VLOOKUP(A650,'Coverage Indicators-Section D'!$A$10:$Y$42,25,FALSE),"")</f>
        <v/>
      </c>
      <c r="C650" s="319" t="str">
        <f t="array" ref="C650">IFERROR(IF(INDEX('Disaggregation Records'!$E$155:$E$385,MATCH(RIGHT(Z650,255),RIGHT('Disaggregation Records'!$D$155:$D$385,255),0))=0,"",INDEX('Disaggregation Records'!$E$155:$E$385,MATCH(RIGHT(Z650,255),RIGHT('Disaggregation Records'!$D$155:$D$385,255),0))),"")</f>
        <v/>
      </c>
      <c r="D650" s="319" t="str">
        <f t="array" ref="D650">IFERROR(IF(INDEX('Disaggregation Records'!$F$155:$F$385,MATCH(RIGHT(Z650,255),RIGHT('Disaggregation Records'!$D$155:$D$385,255),0))=0,"",INDEX('Disaggregation Records'!$F$155:$F$385,MATCH(RIGHT(Z650,255),RIGHT('Disaggregation Records'!$D$155:$D$385,255),0))),"")</f>
        <v/>
      </c>
      <c r="E650" s="320"/>
      <c r="F650" s="280"/>
      <c r="G650" s="281"/>
      <c r="H650" s="282"/>
      <c r="I650" s="321"/>
      <c r="J650" s="321"/>
      <c r="K650" s="321"/>
      <c r="L650" s="321"/>
      <c r="M650" s="321"/>
      <c r="N650" s="321"/>
      <c r="O650" s="321"/>
      <c r="P650" s="321"/>
      <c r="Q650" s="321"/>
      <c r="R650" s="321"/>
      <c r="S650" s="321"/>
      <c r="T650" s="321"/>
      <c r="U650" s="282"/>
      <c r="V650" s="322"/>
      <c r="W650" s="323"/>
      <c r="X650" s="323" t="str">
        <f t="shared" si="33"/>
        <v/>
      </c>
      <c r="Y650" s="323">
        <f t="shared" si="34"/>
        <v>323</v>
      </c>
      <c r="Z650" s="323" t="str">
        <f t="shared" si="35"/>
        <v/>
      </c>
      <c r="AA650" s="323"/>
      <c r="AB650" s="323" t="s">
        <v>2689</v>
      </c>
      <c r="AC650" s="323"/>
      <c r="AD650" s="323" t="s">
        <v>1313</v>
      </c>
      <c r="AE650" s="176"/>
      <c r="AF650" s="699"/>
      <c r="AG650" s="699"/>
      <c r="AH650" s="465"/>
      <c r="AI650" s="465"/>
      <c r="AJ650" s="465"/>
      <c r="AK650" s="465"/>
      <c r="AL650" s="465"/>
      <c r="AM650" s="465"/>
      <c r="AN650" s="465"/>
      <c r="AO650" s="465"/>
      <c r="AP650" s="465"/>
    </row>
    <row r="651" spans="1:42" ht="53.5" customHeight="1" x14ac:dyDescent="0.35">
      <c r="A651" s="276">
        <v>17</v>
      </c>
      <c r="B651" s="277" t="str">
        <f>IFERROR(VLOOKUP(A651,'Coverage Indicators-Section D'!$A$10:$Y$42,25,FALSE),"")</f>
        <v/>
      </c>
      <c r="C651" s="319" t="str">
        <f t="array" ref="C651">IFERROR(IF(INDEX('Disaggregation Records'!$E$155:$E$385,MATCH(RIGHT(Z651,255),RIGHT('Disaggregation Records'!$D$155:$D$385,255),0))=0,"",INDEX('Disaggregation Records'!$E$155:$E$385,MATCH(RIGHT(Z651,255),RIGHT('Disaggregation Records'!$D$155:$D$385,255),0))),"")</f>
        <v/>
      </c>
      <c r="D651" s="319" t="str">
        <f t="array" ref="D651">IFERROR(IF(INDEX('Disaggregation Records'!$F$155:$F$385,MATCH(RIGHT(Z651,255),RIGHT('Disaggregation Records'!$D$155:$D$385,255),0))=0,"",INDEX('Disaggregation Records'!$F$155:$F$385,MATCH(RIGHT(Z651,255),RIGHT('Disaggregation Records'!$D$155:$D$385,255),0))),"")</f>
        <v/>
      </c>
      <c r="E651" s="320"/>
      <c r="F651" s="280"/>
      <c r="G651" s="281"/>
      <c r="H651" s="282"/>
      <c r="I651" s="321"/>
      <c r="J651" s="321"/>
      <c r="K651" s="321"/>
      <c r="L651" s="321"/>
      <c r="M651" s="321"/>
      <c r="N651" s="321"/>
      <c r="O651" s="321"/>
      <c r="P651" s="321"/>
      <c r="Q651" s="321"/>
      <c r="R651" s="321"/>
      <c r="S651" s="321"/>
      <c r="T651" s="321"/>
      <c r="U651" s="282"/>
      <c r="V651" s="322"/>
      <c r="W651" s="323"/>
      <c r="X651" s="323" t="str">
        <f t="shared" si="33"/>
        <v/>
      </c>
      <c r="Y651" s="323">
        <f t="shared" si="34"/>
        <v>324</v>
      </c>
      <c r="Z651" s="323" t="str">
        <f t="shared" si="35"/>
        <v/>
      </c>
      <c r="AA651" s="323"/>
      <c r="AB651" s="323" t="s">
        <v>2690</v>
      </c>
      <c r="AC651" s="323"/>
      <c r="AD651" s="323" t="s">
        <v>1313</v>
      </c>
      <c r="AE651" s="176"/>
      <c r="AF651" s="699"/>
      <c r="AG651" s="699"/>
      <c r="AH651" s="465"/>
      <c r="AI651" s="465"/>
      <c r="AJ651" s="465"/>
      <c r="AK651" s="465"/>
      <c r="AL651" s="465"/>
      <c r="AM651" s="465"/>
      <c r="AN651" s="465"/>
      <c r="AO651" s="465"/>
      <c r="AP651" s="465"/>
    </row>
    <row r="652" spans="1:42" ht="53.5" customHeight="1" x14ac:dyDescent="0.35">
      <c r="A652" s="276">
        <v>17</v>
      </c>
      <c r="B652" s="277" t="str">
        <f>IFERROR(VLOOKUP(A652,'Coverage Indicators-Section D'!$A$10:$Y$42,25,FALSE),"")</f>
        <v/>
      </c>
      <c r="C652" s="319" t="str">
        <f t="array" ref="C652">IFERROR(IF(INDEX('Disaggregation Records'!$E$155:$E$385,MATCH(RIGHT(Z652,255),RIGHT('Disaggregation Records'!$D$155:$D$385,255),0))=0,"",INDEX('Disaggregation Records'!$E$155:$E$385,MATCH(RIGHT(Z652,255),RIGHT('Disaggregation Records'!$D$155:$D$385,255),0))),"")</f>
        <v/>
      </c>
      <c r="D652" s="319" t="str">
        <f t="array" ref="D652">IFERROR(IF(INDEX('Disaggregation Records'!$F$155:$F$385,MATCH(RIGHT(Z652,255),RIGHT('Disaggregation Records'!$D$155:$D$385,255),0))=0,"",INDEX('Disaggregation Records'!$F$155:$F$385,MATCH(RIGHT(Z652,255),RIGHT('Disaggregation Records'!$D$155:$D$385,255),0))),"")</f>
        <v/>
      </c>
      <c r="E652" s="320"/>
      <c r="F652" s="280"/>
      <c r="G652" s="281"/>
      <c r="H652" s="282"/>
      <c r="I652" s="321"/>
      <c r="J652" s="321"/>
      <c r="K652" s="321"/>
      <c r="L652" s="321"/>
      <c r="M652" s="321"/>
      <c r="N652" s="321"/>
      <c r="O652" s="321"/>
      <c r="P652" s="321"/>
      <c r="Q652" s="321"/>
      <c r="R652" s="321"/>
      <c r="S652" s="321"/>
      <c r="T652" s="321"/>
      <c r="U652" s="282"/>
      <c r="V652" s="322"/>
      <c r="W652" s="323"/>
      <c r="X652" s="323" t="str">
        <f t="shared" si="33"/>
        <v/>
      </c>
      <c r="Y652" s="323">
        <f t="shared" si="34"/>
        <v>325</v>
      </c>
      <c r="Z652" s="323" t="str">
        <f t="shared" si="35"/>
        <v/>
      </c>
      <c r="AA652" s="323"/>
      <c r="AB652" s="323" t="s">
        <v>2691</v>
      </c>
      <c r="AC652" s="323"/>
      <c r="AD652" s="323" t="s">
        <v>1313</v>
      </c>
      <c r="AE652" s="176"/>
      <c r="AF652" s="699"/>
      <c r="AG652" s="699"/>
      <c r="AH652" s="465"/>
      <c r="AI652" s="465"/>
      <c r="AJ652" s="465"/>
      <c r="AK652" s="465"/>
      <c r="AL652" s="465"/>
      <c r="AM652" s="465"/>
      <c r="AN652" s="465"/>
      <c r="AO652" s="465"/>
      <c r="AP652" s="465"/>
    </row>
    <row r="653" spans="1:42" ht="53.5" customHeight="1" x14ac:dyDescent="0.35">
      <c r="A653" s="276">
        <v>17</v>
      </c>
      <c r="B653" s="277" t="str">
        <f>IFERROR(VLOOKUP(A653,'Coverage Indicators-Section D'!$A$10:$Y$42,25,FALSE),"")</f>
        <v/>
      </c>
      <c r="C653" s="319" t="str">
        <f t="array" ref="C653">IFERROR(IF(INDEX('Disaggregation Records'!$E$155:$E$385,MATCH(RIGHT(Z653,255),RIGHT('Disaggregation Records'!$D$155:$D$385,255),0))=0,"",INDEX('Disaggregation Records'!$E$155:$E$385,MATCH(RIGHT(Z653,255),RIGHT('Disaggregation Records'!$D$155:$D$385,255),0))),"")</f>
        <v/>
      </c>
      <c r="D653" s="319" t="str">
        <f t="array" ref="D653">IFERROR(IF(INDEX('Disaggregation Records'!$F$155:$F$385,MATCH(RIGHT(Z653,255),RIGHT('Disaggregation Records'!$D$155:$D$385,255),0))=0,"",INDEX('Disaggregation Records'!$F$155:$F$385,MATCH(RIGHT(Z653,255),RIGHT('Disaggregation Records'!$D$155:$D$385,255),0))),"")</f>
        <v/>
      </c>
      <c r="E653" s="320"/>
      <c r="F653" s="280"/>
      <c r="G653" s="281"/>
      <c r="H653" s="282"/>
      <c r="I653" s="321"/>
      <c r="J653" s="321"/>
      <c r="K653" s="321"/>
      <c r="L653" s="321"/>
      <c r="M653" s="321"/>
      <c r="N653" s="321"/>
      <c r="O653" s="321"/>
      <c r="P653" s="321"/>
      <c r="Q653" s="321"/>
      <c r="R653" s="321"/>
      <c r="S653" s="321"/>
      <c r="T653" s="321"/>
      <c r="U653" s="282"/>
      <c r="V653" s="322"/>
      <c r="W653" s="323"/>
      <c r="X653" s="323" t="str">
        <f t="shared" si="33"/>
        <v/>
      </c>
      <c r="Y653" s="323">
        <f t="shared" si="34"/>
        <v>326</v>
      </c>
      <c r="Z653" s="323" t="str">
        <f t="shared" si="35"/>
        <v/>
      </c>
      <c r="AA653" s="323"/>
      <c r="AB653" s="323" t="s">
        <v>2692</v>
      </c>
      <c r="AC653" s="323"/>
      <c r="AD653" s="323" t="s">
        <v>1313</v>
      </c>
      <c r="AE653" s="176"/>
      <c r="AF653" s="699"/>
      <c r="AG653" s="699"/>
      <c r="AH653" s="465"/>
      <c r="AI653" s="465"/>
      <c r="AJ653" s="465"/>
      <c r="AK653" s="465"/>
      <c r="AL653" s="465"/>
      <c r="AM653" s="465"/>
      <c r="AN653" s="465"/>
      <c r="AO653" s="465"/>
      <c r="AP653" s="465"/>
    </row>
    <row r="654" spans="1:42" ht="53.5" customHeight="1" x14ac:dyDescent="0.35">
      <c r="A654" s="276">
        <v>17</v>
      </c>
      <c r="B654" s="277" t="str">
        <f>IFERROR(VLOOKUP(A654,'Coverage Indicators-Section D'!$A$10:$Y$42,25,FALSE),"")</f>
        <v/>
      </c>
      <c r="C654" s="319" t="str">
        <f t="array" ref="C654">IFERROR(IF(INDEX('Disaggregation Records'!$E$155:$E$385,MATCH(RIGHT(Z654,255),RIGHT('Disaggregation Records'!$D$155:$D$385,255),0))=0,"",INDEX('Disaggregation Records'!$E$155:$E$385,MATCH(RIGHT(Z654,255),RIGHT('Disaggregation Records'!$D$155:$D$385,255),0))),"")</f>
        <v/>
      </c>
      <c r="D654" s="319" t="str">
        <f t="array" ref="D654">IFERROR(IF(INDEX('Disaggregation Records'!$F$155:$F$385,MATCH(RIGHT(Z654,255),RIGHT('Disaggregation Records'!$D$155:$D$385,255),0))=0,"",INDEX('Disaggregation Records'!$F$155:$F$385,MATCH(RIGHT(Z654,255),RIGHT('Disaggregation Records'!$D$155:$D$385,255),0))),"")</f>
        <v/>
      </c>
      <c r="E654" s="320"/>
      <c r="F654" s="280"/>
      <c r="G654" s="281"/>
      <c r="H654" s="282"/>
      <c r="I654" s="321"/>
      <c r="J654" s="321"/>
      <c r="K654" s="321"/>
      <c r="L654" s="321"/>
      <c r="M654" s="321"/>
      <c r="N654" s="321"/>
      <c r="O654" s="321"/>
      <c r="P654" s="321"/>
      <c r="Q654" s="321"/>
      <c r="R654" s="321"/>
      <c r="S654" s="321"/>
      <c r="T654" s="321"/>
      <c r="U654" s="282"/>
      <c r="V654" s="322"/>
      <c r="W654" s="323"/>
      <c r="X654" s="323" t="str">
        <f t="shared" si="33"/>
        <v/>
      </c>
      <c r="Y654" s="323">
        <f t="shared" si="34"/>
        <v>327</v>
      </c>
      <c r="Z654" s="323" t="str">
        <f t="shared" si="35"/>
        <v/>
      </c>
      <c r="AA654" s="323"/>
      <c r="AB654" s="323" t="s">
        <v>2693</v>
      </c>
      <c r="AC654" s="323"/>
      <c r="AD654" s="323" t="s">
        <v>1313</v>
      </c>
      <c r="AE654" s="176"/>
      <c r="AF654" s="699"/>
      <c r="AG654" s="699"/>
      <c r="AH654" s="465"/>
      <c r="AI654" s="465"/>
      <c r="AJ654" s="465"/>
      <c r="AK654" s="465"/>
      <c r="AL654" s="465"/>
      <c r="AM654" s="465"/>
      <c r="AN654" s="465"/>
      <c r="AO654" s="465"/>
      <c r="AP654" s="465"/>
    </row>
    <row r="655" spans="1:42" ht="53.5" customHeight="1" x14ac:dyDescent="0.35">
      <c r="A655" s="276">
        <v>17</v>
      </c>
      <c r="B655" s="277" t="str">
        <f>IFERROR(VLOOKUP(A655,'Coverage Indicators-Section D'!$A$10:$Y$42,25,FALSE),"")</f>
        <v/>
      </c>
      <c r="C655" s="319" t="str">
        <f t="array" ref="C655">IFERROR(IF(INDEX('Disaggregation Records'!$E$155:$E$385,MATCH(RIGHT(Z655,255),RIGHT('Disaggregation Records'!$D$155:$D$385,255),0))=0,"",INDEX('Disaggregation Records'!$E$155:$E$385,MATCH(RIGHT(Z655,255),RIGHT('Disaggregation Records'!$D$155:$D$385,255),0))),"")</f>
        <v/>
      </c>
      <c r="D655" s="319" t="str">
        <f t="array" ref="D655">IFERROR(IF(INDEX('Disaggregation Records'!$F$155:$F$385,MATCH(RIGHT(Z655,255),RIGHT('Disaggregation Records'!$D$155:$D$385,255),0))=0,"",INDEX('Disaggregation Records'!$F$155:$F$385,MATCH(RIGHT(Z655,255),RIGHT('Disaggregation Records'!$D$155:$D$385,255),0))),"")</f>
        <v/>
      </c>
      <c r="E655" s="320"/>
      <c r="F655" s="280"/>
      <c r="G655" s="281"/>
      <c r="H655" s="282"/>
      <c r="I655" s="321"/>
      <c r="J655" s="321"/>
      <c r="K655" s="321"/>
      <c r="L655" s="321"/>
      <c r="M655" s="321"/>
      <c r="N655" s="321"/>
      <c r="O655" s="321"/>
      <c r="P655" s="321"/>
      <c r="Q655" s="321"/>
      <c r="R655" s="321"/>
      <c r="S655" s="321"/>
      <c r="T655" s="321"/>
      <c r="U655" s="282"/>
      <c r="V655" s="322"/>
      <c r="W655" s="323"/>
      <c r="X655" s="323" t="str">
        <f t="shared" si="33"/>
        <v/>
      </c>
      <c r="Y655" s="323">
        <f t="shared" si="34"/>
        <v>328</v>
      </c>
      <c r="Z655" s="323" t="str">
        <f t="shared" si="35"/>
        <v/>
      </c>
      <c r="AA655" s="323"/>
      <c r="AB655" s="323" t="s">
        <v>2694</v>
      </c>
      <c r="AC655" s="323"/>
      <c r="AD655" s="323" t="s">
        <v>1313</v>
      </c>
      <c r="AE655" s="176"/>
      <c r="AF655" s="699"/>
      <c r="AG655" s="699"/>
      <c r="AH655" s="465"/>
      <c r="AI655" s="465"/>
      <c r="AJ655" s="465"/>
      <c r="AK655" s="465"/>
      <c r="AL655" s="465"/>
      <c r="AM655" s="465"/>
      <c r="AN655" s="465"/>
      <c r="AO655" s="465"/>
      <c r="AP655" s="465"/>
    </row>
    <row r="656" spans="1:42" ht="53.5" customHeight="1" x14ac:dyDescent="0.35">
      <c r="A656" s="276">
        <v>17</v>
      </c>
      <c r="B656" s="277" t="str">
        <f>IFERROR(VLOOKUP(A656,'Coverage Indicators-Section D'!$A$10:$Y$42,25,FALSE),"")</f>
        <v/>
      </c>
      <c r="C656" s="319" t="str">
        <f t="array" ref="C656">IFERROR(IF(INDEX('Disaggregation Records'!$E$155:$E$385,MATCH(RIGHT(Z656,255),RIGHT('Disaggregation Records'!$D$155:$D$385,255),0))=0,"",INDEX('Disaggregation Records'!$E$155:$E$385,MATCH(RIGHT(Z656,255),RIGHT('Disaggregation Records'!$D$155:$D$385,255),0))),"")</f>
        <v/>
      </c>
      <c r="D656" s="319" t="str">
        <f t="array" ref="D656">IFERROR(IF(INDEX('Disaggregation Records'!$F$155:$F$385,MATCH(RIGHT(Z656,255),RIGHT('Disaggregation Records'!$D$155:$D$385,255),0))=0,"",INDEX('Disaggregation Records'!$F$155:$F$385,MATCH(RIGHT(Z656,255),RIGHT('Disaggregation Records'!$D$155:$D$385,255),0))),"")</f>
        <v/>
      </c>
      <c r="E656" s="320"/>
      <c r="F656" s="280"/>
      <c r="G656" s="281"/>
      <c r="H656" s="282"/>
      <c r="I656" s="321"/>
      <c r="J656" s="321"/>
      <c r="K656" s="321"/>
      <c r="L656" s="321"/>
      <c r="M656" s="321"/>
      <c r="N656" s="321"/>
      <c r="O656" s="321"/>
      <c r="P656" s="321"/>
      <c r="Q656" s="321"/>
      <c r="R656" s="321"/>
      <c r="S656" s="321"/>
      <c r="T656" s="321"/>
      <c r="U656" s="282"/>
      <c r="V656" s="322"/>
      <c r="W656" s="323"/>
      <c r="X656" s="323" t="str">
        <f t="shared" si="33"/>
        <v/>
      </c>
      <c r="Y656" s="323">
        <f t="shared" si="34"/>
        <v>329</v>
      </c>
      <c r="Z656" s="323" t="str">
        <f t="shared" si="35"/>
        <v/>
      </c>
      <c r="AA656" s="323"/>
      <c r="AB656" s="323" t="s">
        <v>2695</v>
      </c>
      <c r="AC656" s="323"/>
      <c r="AD656" s="323" t="s">
        <v>1313</v>
      </c>
      <c r="AE656" s="176"/>
      <c r="AF656" s="699"/>
      <c r="AG656" s="699"/>
      <c r="AH656" s="465"/>
      <c r="AI656" s="465"/>
      <c r="AJ656" s="465"/>
      <c r="AK656" s="465"/>
      <c r="AL656" s="465"/>
      <c r="AM656" s="465"/>
      <c r="AN656" s="465"/>
      <c r="AO656" s="465"/>
      <c r="AP656" s="465"/>
    </row>
    <row r="657" spans="1:42" ht="53.5" customHeight="1" x14ac:dyDescent="0.35">
      <c r="A657" s="276">
        <v>17</v>
      </c>
      <c r="B657" s="277" t="str">
        <f>IFERROR(VLOOKUP(A657,'Coverage Indicators-Section D'!$A$10:$Y$42,25,FALSE),"")</f>
        <v/>
      </c>
      <c r="C657" s="319" t="str">
        <f t="array" ref="C657">IFERROR(IF(INDEX('Disaggregation Records'!$E$155:$E$385,MATCH(RIGHT(Z657,255),RIGHT('Disaggregation Records'!$D$155:$D$385,255),0))=0,"",INDEX('Disaggregation Records'!$E$155:$E$385,MATCH(RIGHT(Z657,255),RIGHT('Disaggregation Records'!$D$155:$D$385,255),0))),"")</f>
        <v/>
      </c>
      <c r="D657" s="319" t="str">
        <f t="array" ref="D657">IFERROR(IF(INDEX('Disaggregation Records'!$F$155:$F$385,MATCH(RIGHT(Z657,255),RIGHT('Disaggregation Records'!$D$155:$D$385,255),0))=0,"",INDEX('Disaggregation Records'!$F$155:$F$385,MATCH(RIGHT(Z657,255),RIGHT('Disaggregation Records'!$D$155:$D$385,255),0))),"")</f>
        <v/>
      </c>
      <c r="E657" s="320"/>
      <c r="F657" s="280"/>
      <c r="G657" s="281"/>
      <c r="H657" s="282"/>
      <c r="I657" s="321"/>
      <c r="J657" s="321"/>
      <c r="K657" s="321"/>
      <c r="L657" s="321"/>
      <c r="M657" s="321"/>
      <c r="N657" s="321"/>
      <c r="O657" s="321"/>
      <c r="P657" s="321"/>
      <c r="Q657" s="321"/>
      <c r="R657" s="321"/>
      <c r="S657" s="321"/>
      <c r="T657" s="321"/>
      <c r="U657" s="282"/>
      <c r="V657" s="322"/>
      <c r="W657" s="323"/>
      <c r="X657" s="323" t="str">
        <f t="shared" si="33"/>
        <v/>
      </c>
      <c r="Y657" s="323">
        <f t="shared" si="34"/>
        <v>330</v>
      </c>
      <c r="Z657" s="323" t="str">
        <f t="shared" si="35"/>
        <v/>
      </c>
      <c r="AA657" s="323"/>
      <c r="AB657" s="323" t="s">
        <v>2696</v>
      </c>
      <c r="AC657" s="323"/>
      <c r="AD657" s="323" t="s">
        <v>1313</v>
      </c>
      <c r="AE657" s="176"/>
      <c r="AF657" s="699"/>
      <c r="AG657" s="699"/>
      <c r="AH657" s="465"/>
      <c r="AI657" s="465"/>
      <c r="AJ657" s="465"/>
      <c r="AK657" s="465"/>
      <c r="AL657" s="465"/>
      <c r="AM657" s="465"/>
      <c r="AN657" s="465"/>
      <c r="AO657" s="465"/>
      <c r="AP657" s="465"/>
    </row>
    <row r="658" spans="1:42" ht="53.5" customHeight="1" x14ac:dyDescent="0.35">
      <c r="A658" s="276">
        <v>17</v>
      </c>
      <c r="B658" s="277" t="str">
        <f>IFERROR(VLOOKUP(A658,'Coverage Indicators-Section D'!$A$10:$Y$42,25,FALSE),"")</f>
        <v/>
      </c>
      <c r="C658" s="319" t="str">
        <f t="array" ref="C658">IFERROR(IF(INDEX('Disaggregation Records'!$E$155:$E$385,MATCH(RIGHT(Z658,255),RIGHT('Disaggregation Records'!$D$155:$D$385,255),0))=0,"",INDEX('Disaggregation Records'!$E$155:$E$385,MATCH(RIGHT(Z658,255),RIGHT('Disaggregation Records'!$D$155:$D$385,255),0))),"")</f>
        <v/>
      </c>
      <c r="D658" s="319" t="str">
        <f t="array" ref="D658">IFERROR(IF(INDEX('Disaggregation Records'!$F$155:$F$385,MATCH(RIGHT(Z658,255),RIGHT('Disaggregation Records'!$D$155:$D$385,255),0))=0,"",INDEX('Disaggregation Records'!$F$155:$F$385,MATCH(RIGHT(Z658,255),RIGHT('Disaggregation Records'!$D$155:$D$385,255),0))),"")</f>
        <v/>
      </c>
      <c r="E658" s="320"/>
      <c r="F658" s="280"/>
      <c r="G658" s="281"/>
      <c r="H658" s="282"/>
      <c r="I658" s="321"/>
      <c r="J658" s="321"/>
      <c r="K658" s="321"/>
      <c r="L658" s="321"/>
      <c r="M658" s="321"/>
      <c r="N658" s="321"/>
      <c r="O658" s="321"/>
      <c r="P658" s="321"/>
      <c r="Q658" s="321"/>
      <c r="R658" s="321"/>
      <c r="S658" s="321"/>
      <c r="T658" s="321"/>
      <c r="U658" s="282"/>
      <c r="V658" s="322"/>
      <c r="W658" s="323"/>
      <c r="X658" s="323" t="str">
        <f t="shared" si="33"/>
        <v/>
      </c>
      <c r="Y658" s="323">
        <f t="shared" si="34"/>
        <v>331</v>
      </c>
      <c r="Z658" s="323" t="str">
        <f t="shared" si="35"/>
        <v/>
      </c>
      <c r="AA658" s="323"/>
      <c r="AB658" s="323" t="s">
        <v>2697</v>
      </c>
      <c r="AC658" s="323"/>
      <c r="AD658" s="323" t="s">
        <v>1313</v>
      </c>
      <c r="AE658" s="176"/>
      <c r="AF658" s="699"/>
      <c r="AG658" s="699"/>
      <c r="AH658" s="465"/>
      <c r="AI658" s="465"/>
      <c r="AJ658" s="465"/>
      <c r="AK658" s="465"/>
      <c r="AL658" s="465"/>
      <c r="AM658" s="465"/>
      <c r="AN658" s="465"/>
      <c r="AO658" s="465"/>
      <c r="AP658" s="465"/>
    </row>
    <row r="659" spans="1:42" ht="53.5" customHeight="1" x14ac:dyDescent="0.35">
      <c r="A659" s="276">
        <v>17</v>
      </c>
      <c r="B659" s="277" t="str">
        <f>IFERROR(VLOOKUP(A659,'Coverage Indicators-Section D'!$A$10:$Y$42,25,FALSE),"")</f>
        <v/>
      </c>
      <c r="C659" s="319" t="str">
        <f t="array" ref="C659">IFERROR(IF(INDEX('Disaggregation Records'!$E$155:$E$385,MATCH(RIGHT(Z659,255),RIGHT('Disaggregation Records'!$D$155:$D$385,255),0))=0,"",INDEX('Disaggregation Records'!$E$155:$E$385,MATCH(RIGHT(Z659,255),RIGHT('Disaggregation Records'!$D$155:$D$385,255),0))),"")</f>
        <v/>
      </c>
      <c r="D659" s="319" t="str">
        <f t="array" ref="D659">IFERROR(IF(INDEX('Disaggregation Records'!$F$155:$F$385,MATCH(RIGHT(Z659,255),RIGHT('Disaggregation Records'!$D$155:$D$385,255),0))=0,"",INDEX('Disaggregation Records'!$F$155:$F$385,MATCH(RIGHT(Z659,255),RIGHT('Disaggregation Records'!$D$155:$D$385,255),0))),"")</f>
        <v/>
      </c>
      <c r="E659" s="320"/>
      <c r="F659" s="280"/>
      <c r="G659" s="281"/>
      <c r="H659" s="282"/>
      <c r="I659" s="321"/>
      <c r="J659" s="321"/>
      <c r="K659" s="321"/>
      <c r="L659" s="321"/>
      <c r="M659" s="321"/>
      <c r="N659" s="321"/>
      <c r="O659" s="321"/>
      <c r="P659" s="321"/>
      <c r="Q659" s="321"/>
      <c r="R659" s="321"/>
      <c r="S659" s="321"/>
      <c r="T659" s="321"/>
      <c r="U659" s="282"/>
      <c r="V659" s="322"/>
      <c r="W659" s="323"/>
      <c r="X659" s="323" t="str">
        <f t="shared" si="33"/>
        <v/>
      </c>
      <c r="Y659" s="323">
        <f t="shared" si="34"/>
        <v>332</v>
      </c>
      <c r="Z659" s="323" t="str">
        <f t="shared" si="35"/>
        <v/>
      </c>
      <c r="AA659" s="323"/>
      <c r="AB659" s="323" t="s">
        <v>2698</v>
      </c>
      <c r="AC659" s="323"/>
      <c r="AD659" s="323" t="s">
        <v>1313</v>
      </c>
      <c r="AE659" s="176"/>
      <c r="AF659" s="699"/>
      <c r="AG659" s="699"/>
      <c r="AH659" s="465"/>
      <c r="AI659" s="465"/>
      <c r="AJ659" s="465"/>
      <c r="AK659" s="465"/>
      <c r="AL659" s="465"/>
      <c r="AM659" s="465"/>
      <c r="AN659" s="465"/>
      <c r="AO659" s="465"/>
      <c r="AP659" s="465"/>
    </row>
    <row r="660" spans="1:42" ht="53.5" customHeight="1" x14ac:dyDescent="0.35">
      <c r="A660" s="276">
        <v>17</v>
      </c>
      <c r="B660" s="277" t="str">
        <f>IFERROR(VLOOKUP(A660,'Coverage Indicators-Section D'!$A$10:$Y$42,25,FALSE),"")</f>
        <v/>
      </c>
      <c r="C660" s="319" t="str">
        <f t="array" ref="C660">IFERROR(IF(INDEX('Disaggregation Records'!$E$155:$E$385,MATCH(RIGHT(Z660,255),RIGHT('Disaggregation Records'!$D$155:$D$385,255),0))=0,"",INDEX('Disaggregation Records'!$E$155:$E$385,MATCH(RIGHT(Z660,255),RIGHT('Disaggregation Records'!$D$155:$D$385,255),0))),"")</f>
        <v/>
      </c>
      <c r="D660" s="319" t="str">
        <f t="array" ref="D660">IFERROR(IF(INDEX('Disaggregation Records'!$F$155:$F$385,MATCH(RIGHT(Z660,255),RIGHT('Disaggregation Records'!$D$155:$D$385,255),0))=0,"",INDEX('Disaggregation Records'!$F$155:$F$385,MATCH(RIGHT(Z660,255),RIGHT('Disaggregation Records'!$D$155:$D$385,255),0))),"")</f>
        <v/>
      </c>
      <c r="E660" s="320"/>
      <c r="F660" s="280"/>
      <c r="G660" s="281"/>
      <c r="H660" s="282"/>
      <c r="I660" s="321"/>
      <c r="J660" s="321"/>
      <c r="K660" s="321"/>
      <c r="L660" s="321"/>
      <c r="M660" s="321"/>
      <c r="N660" s="321"/>
      <c r="O660" s="321"/>
      <c r="P660" s="321"/>
      <c r="Q660" s="321"/>
      <c r="R660" s="321"/>
      <c r="S660" s="321"/>
      <c r="T660" s="321"/>
      <c r="U660" s="282"/>
      <c r="V660" s="322"/>
      <c r="W660" s="323"/>
      <c r="X660" s="323" t="str">
        <f t="shared" si="33"/>
        <v/>
      </c>
      <c r="Y660" s="323">
        <f t="shared" si="34"/>
        <v>333</v>
      </c>
      <c r="Z660" s="323" t="str">
        <f t="shared" si="35"/>
        <v/>
      </c>
      <c r="AA660" s="323"/>
      <c r="AB660" s="323" t="s">
        <v>2699</v>
      </c>
      <c r="AC660" s="323"/>
      <c r="AD660" s="323" t="s">
        <v>1313</v>
      </c>
      <c r="AE660" s="176"/>
      <c r="AF660" s="699"/>
      <c r="AG660" s="699"/>
      <c r="AH660" s="465"/>
      <c r="AI660" s="465"/>
      <c r="AJ660" s="465"/>
      <c r="AK660" s="465"/>
      <c r="AL660" s="465"/>
      <c r="AM660" s="465"/>
      <c r="AN660" s="465"/>
      <c r="AO660" s="465"/>
      <c r="AP660" s="465"/>
    </row>
    <row r="661" spans="1:42" ht="53.5" customHeight="1" x14ac:dyDescent="0.35">
      <c r="A661" s="276">
        <v>17</v>
      </c>
      <c r="B661" s="277" t="str">
        <f>IFERROR(VLOOKUP(A661,'Coverage Indicators-Section D'!$A$10:$Y$42,25,FALSE),"")</f>
        <v/>
      </c>
      <c r="C661" s="319" t="str">
        <f t="array" ref="C661">IFERROR(IF(INDEX('Disaggregation Records'!$E$155:$E$385,MATCH(RIGHT(Z661,255),RIGHT('Disaggregation Records'!$D$155:$D$385,255),0))=0,"",INDEX('Disaggregation Records'!$E$155:$E$385,MATCH(RIGHT(Z661,255),RIGHT('Disaggregation Records'!$D$155:$D$385,255),0))),"")</f>
        <v/>
      </c>
      <c r="D661" s="319" t="str">
        <f t="array" ref="D661">IFERROR(IF(INDEX('Disaggregation Records'!$F$155:$F$385,MATCH(RIGHT(Z661,255),RIGHT('Disaggregation Records'!$D$155:$D$385,255),0))=0,"",INDEX('Disaggregation Records'!$F$155:$F$385,MATCH(RIGHT(Z661,255),RIGHT('Disaggregation Records'!$D$155:$D$385,255),0))),"")</f>
        <v/>
      </c>
      <c r="E661" s="320"/>
      <c r="F661" s="280"/>
      <c r="G661" s="281"/>
      <c r="H661" s="282"/>
      <c r="I661" s="321"/>
      <c r="J661" s="321"/>
      <c r="K661" s="321"/>
      <c r="L661" s="321"/>
      <c r="M661" s="321"/>
      <c r="N661" s="321"/>
      <c r="O661" s="321"/>
      <c r="P661" s="321"/>
      <c r="Q661" s="321"/>
      <c r="R661" s="321"/>
      <c r="S661" s="321"/>
      <c r="T661" s="321"/>
      <c r="U661" s="282"/>
      <c r="V661" s="322"/>
      <c r="W661" s="323"/>
      <c r="X661" s="323" t="str">
        <f t="shared" si="33"/>
        <v/>
      </c>
      <c r="Y661" s="323">
        <f t="shared" si="34"/>
        <v>334</v>
      </c>
      <c r="Z661" s="323" t="str">
        <f t="shared" si="35"/>
        <v/>
      </c>
      <c r="AA661" s="323"/>
      <c r="AB661" s="323" t="s">
        <v>2700</v>
      </c>
      <c r="AC661" s="323"/>
      <c r="AD661" s="323" t="s">
        <v>1313</v>
      </c>
      <c r="AE661" s="176"/>
      <c r="AF661" s="699"/>
      <c r="AG661" s="699"/>
      <c r="AH661" s="465"/>
      <c r="AI661" s="465"/>
      <c r="AJ661" s="465"/>
      <c r="AK661" s="465"/>
      <c r="AL661" s="465"/>
      <c r="AM661" s="465"/>
      <c r="AN661" s="465"/>
      <c r="AO661" s="465"/>
      <c r="AP661" s="465"/>
    </row>
    <row r="662" spans="1:42" ht="53.5" customHeight="1" x14ac:dyDescent="0.35">
      <c r="A662" s="276">
        <v>17</v>
      </c>
      <c r="B662" s="277" t="str">
        <f>IFERROR(VLOOKUP(A662,'Coverage Indicators-Section D'!$A$10:$Y$42,25,FALSE),"")</f>
        <v/>
      </c>
      <c r="C662" s="319" t="str">
        <f t="array" ref="C662">IFERROR(IF(INDEX('Disaggregation Records'!$E$155:$E$385,MATCH(RIGHT(Z662,255),RIGHT('Disaggregation Records'!$D$155:$D$385,255),0))=0,"",INDEX('Disaggregation Records'!$E$155:$E$385,MATCH(RIGHT(Z662,255),RIGHT('Disaggregation Records'!$D$155:$D$385,255),0))),"")</f>
        <v/>
      </c>
      <c r="D662" s="319" t="str">
        <f t="array" ref="D662">IFERROR(IF(INDEX('Disaggregation Records'!$F$155:$F$385,MATCH(RIGHT(Z662,255),RIGHT('Disaggregation Records'!$D$155:$D$385,255),0))=0,"",INDEX('Disaggregation Records'!$F$155:$F$385,MATCH(RIGHT(Z662,255),RIGHT('Disaggregation Records'!$D$155:$D$385,255),0))),"")</f>
        <v/>
      </c>
      <c r="E662" s="320"/>
      <c r="F662" s="280"/>
      <c r="G662" s="281"/>
      <c r="H662" s="282"/>
      <c r="I662" s="321"/>
      <c r="J662" s="321"/>
      <c r="K662" s="321"/>
      <c r="L662" s="321"/>
      <c r="M662" s="321"/>
      <c r="N662" s="321"/>
      <c r="O662" s="321"/>
      <c r="P662" s="321"/>
      <c r="Q662" s="321"/>
      <c r="R662" s="321"/>
      <c r="S662" s="321"/>
      <c r="T662" s="321"/>
      <c r="U662" s="282"/>
      <c r="V662" s="322"/>
      <c r="W662" s="323"/>
      <c r="X662" s="323" t="str">
        <f t="shared" si="33"/>
        <v/>
      </c>
      <c r="Y662" s="323">
        <f t="shared" si="34"/>
        <v>335</v>
      </c>
      <c r="Z662" s="323" t="str">
        <f t="shared" si="35"/>
        <v/>
      </c>
      <c r="AA662" s="323"/>
      <c r="AB662" s="323" t="s">
        <v>2701</v>
      </c>
      <c r="AC662" s="323"/>
      <c r="AD662" s="323" t="s">
        <v>1313</v>
      </c>
      <c r="AE662" s="176"/>
      <c r="AF662" s="699"/>
      <c r="AG662" s="699"/>
      <c r="AH662" s="465"/>
      <c r="AI662" s="465"/>
      <c r="AJ662" s="465"/>
      <c r="AK662" s="465"/>
      <c r="AL662" s="465"/>
      <c r="AM662" s="465"/>
      <c r="AN662" s="465"/>
      <c r="AO662" s="465"/>
      <c r="AP662" s="465"/>
    </row>
    <row r="663" spans="1:42" ht="53.5" customHeight="1" x14ac:dyDescent="0.35">
      <c r="A663" s="276">
        <v>17</v>
      </c>
      <c r="B663" s="277" t="str">
        <f>IFERROR(VLOOKUP(A663,'Coverage Indicators-Section D'!$A$10:$Y$42,25,FALSE),"")</f>
        <v/>
      </c>
      <c r="C663" s="319" t="str">
        <f t="array" ref="C663">IFERROR(IF(INDEX('Disaggregation Records'!$E$155:$E$385,MATCH(RIGHT(Z663,255),RIGHT('Disaggregation Records'!$D$155:$D$385,255),0))=0,"",INDEX('Disaggregation Records'!$E$155:$E$385,MATCH(RIGHT(Z663,255),RIGHT('Disaggregation Records'!$D$155:$D$385,255),0))),"")</f>
        <v/>
      </c>
      <c r="D663" s="319" t="str">
        <f t="array" ref="D663">IFERROR(IF(INDEX('Disaggregation Records'!$F$155:$F$385,MATCH(RIGHT(Z663,255),RIGHT('Disaggregation Records'!$D$155:$D$385,255),0))=0,"",INDEX('Disaggregation Records'!$F$155:$F$385,MATCH(RIGHT(Z663,255),RIGHT('Disaggregation Records'!$D$155:$D$385,255),0))),"")</f>
        <v/>
      </c>
      <c r="E663" s="320"/>
      <c r="F663" s="280"/>
      <c r="G663" s="281"/>
      <c r="H663" s="282"/>
      <c r="I663" s="321"/>
      <c r="J663" s="321"/>
      <c r="K663" s="321"/>
      <c r="L663" s="321"/>
      <c r="M663" s="321"/>
      <c r="N663" s="321"/>
      <c r="O663" s="321"/>
      <c r="P663" s="321"/>
      <c r="Q663" s="321"/>
      <c r="R663" s="321"/>
      <c r="S663" s="321"/>
      <c r="T663" s="321"/>
      <c r="U663" s="282"/>
      <c r="V663" s="322"/>
      <c r="W663" s="323"/>
      <c r="X663" s="323" t="str">
        <f t="shared" si="33"/>
        <v/>
      </c>
      <c r="Y663" s="323">
        <f t="shared" si="34"/>
        <v>336</v>
      </c>
      <c r="Z663" s="323" t="str">
        <f t="shared" si="35"/>
        <v/>
      </c>
      <c r="AA663" s="323"/>
      <c r="AB663" s="323" t="s">
        <v>2702</v>
      </c>
      <c r="AC663" s="323"/>
      <c r="AD663" s="323" t="s">
        <v>1313</v>
      </c>
      <c r="AE663" s="176"/>
      <c r="AF663" s="699"/>
      <c r="AG663" s="699"/>
      <c r="AH663" s="465"/>
      <c r="AI663" s="465"/>
      <c r="AJ663" s="465"/>
      <c r="AK663" s="465"/>
      <c r="AL663" s="465"/>
      <c r="AM663" s="465"/>
      <c r="AN663" s="465"/>
      <c r="AO663" s="465"/>
      <c r="AP663" s="465"/>
    </row>
    <row r="664" spans="1:42" ht="53.5" customHeight="1" x14ac:dyDescent="0.35">
      <c r="A664" s="276">
        <v>17</v>
      </c>
      <c r="B664" s="277" t="str">
        <f>IFERROR(VLOOKUP(A664,'Coverage Indicators-Section D'!$A$10:$Y$42,25,FALSE),"")</f>
        <v/>
      </c>
      <c r="C664" s="319" t="str">
        <f t="array" ref="C664">IFERROR(IF(INDEX('Disaggregation Records'!$E$155:$E$385,MATCH(RIGHT(Z664,255),RIGHT('Disaggregation Records'!$D$155:$D$385,255),0))=0,"",INDEX('Disaggregation Records'!$E$155:$E$385,MATCH(RIGHT(Z664,255),RIGHT('Disaggregation Records'!$D$155:$D$385,255),0))),"")</f>
        <v/>
      </c>
      <c r="D664" s="319" t="str">
        <f t="array" ref="D664">IFERROR(IF(INDEX('Disaggregation Records'!$F$155:$F$385,MATCH(RIGHT(Z664,255),RIGHT('Disaggregation Records'!$D$155:$D$385,255),0))=0,"",INDEX('Disaggregation Records'!$F$155:$F$385,MATCH(RIGHT(Z664,255),RIGHT('Disaggregation Records'!$D$155:$D$385,255),0))),"")</f>
        <v/>
      </c>
      <c r="E664" s="320"/>
      <c r="F664" s="280"/>
      <c r="G664" s="281"/>
      <c r="H664" s="282"/>
      <c r="I664" s="321"/>
      <c r="J664" s="321"/>
      <c r="K664" s="321"/>
      <c r="L664" s="321"/>
      <c r="M664" s="321"/>
      <c r="N664" s="321"/>
      <c r="O664" s="321"/>
      <c r="P664" s="321"/>
      <c r="Q664" s="321"/>
      <c r="R664" s="321"/>
      <c r="S664" s="321"/>
      <c r="T664" s="321"/>
      <c r="U664" s="282"/>
      <c r="V664" s="322"/>
      <c r="W664" s="323"/>
      <c r="X664" s="323" t="str">
        <f t="shared" si="33"/>
        <v/>
      </c>
      <c r="Y664" s="323">
        <f t="shared" si="34"/>
        <v>337</v>
      </c>
      <c r="Z664" s="323" t="str">
        <f t="shared" si="35"/>
        <v/>
      </c>
      <c r="AA664" s="323"/>
      <c r="AB664" s="323" t="s">
        <v>2703</v>
      </c>
      <c r="AC664" s="323"/>
      <c r="AD664" s="323" t="s">
        <v>1313</v>
      </c>
      <c r="AE664" s="176"/>
      <c r="AF664" s="699"/>
      <c r="AG664" s="699"/>
      <c r="AH664" s="465"/>
      <c r="AI664" s="465"/>
      <c r="AJ664" s="465"/>
      <c r="AK664" s="465"/>
      <c r="AL664" s="465"/>
      <c r="AM664" s="465"/>
      <c r="AN664" s="465"/>
      <c r="AO664" s="465"/>
      <c r="AP664" s="465"/>
    </row>
    <row r="665" spans="1:42" ht="53.5" customHeight="1" x14ac:dyDescent="0.35">
      <c r="A665" s="276">
        <v>17</v>
      </c>
      <c r="B665" s="277" t="str">
        <f>IFERROR(VLOOKUP(A665,'Coverage Indicators-Section D'!$A$10:$Y$42,25,FALSE),"")</f>
        <v/>
      </c>
      <c r="C665" s="319" t="str">
        <f t="array" ref="C665">IFERROR(IF(INDEX('Disaggregation Records'!$E$155:$E$385,MATCH(RIGHT(Z665,255),RIGHT('Disaggregation Records'!$D$155:$D$385,255),0))=0,"",INDEX('Disaggregation Records'!$E$155:$E$385,MATCH(RIGHT(Z665,255),RIGHT('Disaggregation Records'!$D$155:$D$385,255),0))),"")</f>
        <v/>
      </c>
      <c r="D665" s="319" t="str">
        <f t="array" ref="D665">IFERROR(IF(INDEX('Disaggregation Records'!$F$155:$F$385,MATCH(RIGHT(Z665,255),RIGHT('Disaggregation Records'!$D$155:$D$385,255),0))=0,"",INDEX('Disaggregation Records'!$F$155:$F$385,MATCH(RIGHT(Z665,255),RIGHT('Disaggregation Records'!$D$155:$D$385,255),0))),"")</f>
        <v/>
      </c>
      <c r="E665" s="320"/>
      <c r="F665" s="280"/>
      <c r="G665" s="281"/>
      <c r="H665" s="282"/>
      <c r="I665" s="321"/>
      <c r="J665" s="321"/>
      <c r="K665" s="321"/>
      <c r="L665" s="321"/>
      <c r="M665" s="321"/>
      <c r="N665" s="321"/>
      <c r="O665" s="321"/>
      <c r="P665" s="321"/>
      <c r="Q665" s="321"/>
      <c r="R665" s="321"/>
      <c r="S665" s="321"/>
      <c r="T665" s="321"/>
      <c r="U665" s="282"/>
      <c r="V665" s="322"/>
      <c r="W665" s="323"/>
      <c r="X665" s="323" t="str">
        <f t="shared" si="33"/>
        <v/>
      </c>
      <c r="Y665" s="323">
        <f t="shared" si="34"/>
        <v>338</v>
      </c>
      <c r="Z665" s="323" t="str">
        <f t="shared" si="35"/>
        <v/>
      </c>
      <c r="AA665" s="323"/>
      <c r="AB665" s="323" t="s">
        <v>2704</v>
      </c>
      <c r="AC665" s="323"/>
      <c r="AD665" s="323" t="s">
        <v>1313</v>
      </c>
      <c r="AE665" s="176"/>
      <c r="AF665" s="699"/>
      <c r="AG665" s="699"/>
      <c r="AH665" s="465"/>
      <c r="AI665" s="465"/>
      <c r="AJ665" s="465"/>
      <c r="AK665" s="465"/>
      <c r="AL665" s="465"/>
      <c r="AM665" s="465"/>
      <c r="AN665" s="465"/>
      <c r="AO665" s="465"/>
      <c r="AP665" s="465"/>
    </row>
    <row r="666" spans="1:42" ht="53.5" customHeight="1" x14ac:dyDescent="0.35">
      <c r="A666" s="276">
        <v>17</v>
      </c>
      <c r="B666" s="277" t="str">
        <f>IFERROR(VLOOKUP(A666,'Coverage Indicators-Section D'!$A$10:$Y$42,25,FALSE),"")</f>
        <v/>
      </c>
      <c r="C666" s="319" t="str">
        <f t="array" ref="C666">IFERROR(IF(INDEX('Disaggregation Records'!$E$155:$E$385,MATCH(RIGHT(Z666,255),RIGHT('Disaggregation Records'!$D$155:$D$385,255),0))=0,"",INDEX('Disaggregation Records'!$E$155:$E$385,MATCH(RIGHT(Z666,255),RIGHT('Disaggregation Records'!$D$155:$D$385,255),0))),"")</f>
        <v/>
      </c>
      <c r="D666" s="319" t="str">
        <f t="array" ref="D666">IFERROR(IF(INDEX('Disaggregation Records'!$F$155:$F$385,MATCH(RIGHT(Z666,255),RIGHT('Disaggregation Records'!$D$155:$D$385,255),0))=0,"",INDEX('Disaggregation Records'!$F$155:$F$385,MATCH(RIGHT(Z666,255),RIGHT('Disaggregation Records'!$D$155:$D$385,255),0))),"")</f>
        <v/>
      </c>
      <c r="E666" s="320"/>
      <c r="F666" s="280"/>
      <c r="G666" s="281"/>
      <c r="H666" s="282"/>
      <c r="I666" s="321"/>
      <c r="J666" s="321"/>
      <c r="K666" s="321"/>
      <c r="L666" s="321"/>
      <c r="M666" s="321"/>
      <c r="N666" s="321"/>
      <c r="O666" s="321"/>
      <c r="P666" s="321"/>
      <c r="Q666" s="321"/>
      <c r="R666" s="321"/>
      <c r="S666" s="321"/>
      <c r="T666" s="321"/>
      <c r="U666" s="282"/>
      <c r="V666" s="322"/>
      <c r="W666" s="323"/>
      <c r="X666" s="323" t="str">
        <f t="shared" si="33"/>
        <v/>
      </c>
      <c r="Y666" s="323">
        <f t="shared" si="34"/>
        <v>339</v>
      </c>
      <c r="Z666" s="323" t="str">
        <f t="shared" si="35"/>
        <v/>
      </c>
      <c r="AA666" s="323"/>
      <c r="AB666" s="323" t="s">
        <v>2705</v>
      </c>
      <c r="AC666" s="323"/>
      <c r="AD666" s="323" t="s">
        <v>1313</v>
      </c>
      <c r="AE666" s="176"/>
      <c r="AF666" s="699"/>
      <c r="AG666" s="699"/>
      <c r="AH666" s="465"/>
      <c r="AI666" s="465"/>
      <c r="AJ666" s="465"/>
      <c r="AK666" s="465"/>
      <c r="AL666" s="465"/>
      <c r="AM666" s="465"/>
      <c r="AN666" s="465"/>
      <c r="AO666" s="465"/>
      <c r="AP666" s="465"/>
    </row>
    <row r="667" spans="1:42" ht="53.5" customHeight="1" x14ac:dyDescent="0.35">
      <c r="A667" s="276">
        <v>17</v>
      </c>
      <c r="B667" s="277" t="str">
        <f>IFERROR(VLOOKUP(A667,'Coverage Indicators-Section D'!$A$10:$Y$42,25,FALSE),"")</f>
        <v/>
      </c>
      <c r="C667" s="319" t="str">
        <f t="array" ref="C667">IFERROR(IF(INDEX('Disaggregation Records'!$E$155:$E$385,MATCH(RIGHT(Z667,255),RIGHT('Disaggregation Records'!$D$155:$D$385,255),0))=0,"",INDEX('Disaggregation Records'!$E$155:$E$385,MATCH(RIGHT(Z667,255),RIGHT('Disaggregation Records'!$D$155:$D$385,255),0))),"")</f>
        <v/>
      </c>
      <c r="D667" s="319" t="str">
        <f t="array" ref="D667">IFERROR(IF(INDEX('Disaggregation Records'!$F$155:$F$385,MATCH(RIGHT(Z667,255),RIGHT('Disaggregation Records'!$D$155:$D$385,255),0))=0,"",INDEX('Disaggregation Records'!$F$155:$F$385,MATCH(RIGHT(Z667,255),RIGHT('Disaggregation Records'!$D$155:$D$385,255),0))),"")</f>
        <v/>
      </c>
      <c r="E667" s="320"/>
      <c r="F667" s="280"/>
      <c r="G667" s="281"/>
      <c r="H667" s="282"/>
      <c r="I667" s="321"/>
      <c r="J667" s="321"/>
      <c r="K667" s="321"/>
      <c r="L667" s="321"/>
      <c r="M667" s="321"/>
      <c r="N667" s="321"/>
      <c r="O667" s="321"/>
      <c r="P667" s="321"/>
      <c r="Q667" s="321"/>
      <c r="R667" s="321"/>
      <c r="S667" s="321"/>
      <c r="T667" s="321"/>
      <c r="U667" s="282"/>
      <c r="V667" s="322"/>
      <c r="W667" s="323"/>
      <c r="X667" s="323" t="str">
        <f t="shared" si="33"/>
        <v/>
      </c>
      <c r="Y667" s="323">
        <f t="shared" si="34"/>
        <v>340</v>
      </c>
      <c r="Z667" s="323" t="str">
        <f t="shared" si="35"/>
        <v/>
      </c>
      <c r="AA667" s="323"/>
      <c r="AB667" s="323" t="s">
        <v>2706</v>
      </c>
      <c r="AC667" s="323"/>
      <c r="AD667" s="323" t="s">
        <v>1313</v>
      </c>
      <c r="AE667" s="176"/>
      <c r="AF667" s="699"/>
      <c r="AG667" s="699"/>
      <c r="AH667" s="465"/>
      <c r="AI667" s="465"/>
      <c r="AJ667" s="465"/>
      <c r="AK667" s="465"/>
      <c r="AL667" s="465"/>
      <c r="AM667" s="465"/>
      <c r="AN667" s="465"/>
      <c r="AO667" s="465"/>
      <c r="AP667" s="465"/>
    </row>
    <row r="668" spans="1:42" ht="53.5" customHeight="1" x14ac:dyDescent="0.35">
      <c r="A668" s="276">
        <v>18</v>
      </c>
      <c r="B668" s="277" t="str">
        <f>IFERROR(VLOOKUP(A668,'Coverage Indicators-Section D'!$A$10:$Y$42,25,FALSE),"")</f>
        <v/>
      </c>
      <c r="C668" s="319" t="str">
        <f t="array" ref="C668">IFERROR(IF(INDEX('Disaggregation Records'!$E$155:$E$385,MATCH(RIGHT(Z668,255),RIGHT('Disaggregation Records'!$D$155:$D$385,255),0))=0,"",INDEX('Disaggregation Records'!$E$155:$E$385,MATCH(RIGHT(Z668,255),RIGHT('Disaggregation Records'!$D$155:$D$385,255),0))),"")</f>
        <v/>
      </c>
      <c r="D668" s="319" t="str">
        <f t="array" ref="D668">IFERROR(IF(INDEX('Disaggregation Records'!$F$155:$F$385,MATCH(RIGHT(Z668,255),RIGHT('Disaggregation Records'!$D$155:$D$385,255),0))=0,"",INDEX('Disaggregation Records'!$F$155:$F$385,MATCH(RIGHT(Z668,255),RIGHT('Disaggregation Records'!$D$155:$D$385,255),0))),"")</f>
        <v/>
      </c>
      <c r="E668" s="320"/>
      <c r="F668" s="280"/>
      <c r="G668" s="281"/>
      <c r="H668" s="282"/>
      <c r="I668" s="321"/>
      <c r="J668" s="321"/>
      <c r="K668" s="321"/>
      <c r="L668" s="321"/>
      <c r="M668" s="321"/>
      <c r="N668" s="321"/>
      <c r="O668" s="321"/>
      <c r="P668" s="321"/>
      <c r="Q668" s="321"/>
      <c r="R668" s="321"/>
      <c r="S668" s="321"/>
      <c r="T668" s="321"/>
      <c r="U668" s="282"/>
      <c r="V668" s="322"/>
      <c r="W668" s="323"/>
      <c r="X668" s="323" t="str">
        <f t="shared" si="33"/>
        <v/>
      </c>
      <c r="Y668" s="323">
        <f t="shared" si="34"/>
        <v>341</v>
      </c>
      <c r="Z668" s="323" t="str">
        <f t="shared" si="35"/>
        <v/>
      </c>
      <c r="AA668" s="323"/>
      <c r="AB668" s="323" t="s">
        <v>2707</v>
      </c>
      <c r="AC668" s="323"/>
      <c r="AD668" s="323" t="s">
        <v>1314</v>
      </c>
      <c r="AE668" s="176"/>
      <c r="AF668" s="699"/>
      <c r="AG668" s="699"/>
      <c r="AH668" s="465"/>
      <c r="AI668" s="465"/>
      <c r="AJ668" s="465"/>
      <c r="AK668" s="465"/>
      <c r="AL668" s="465"/>
      <c r="AM668" s="465"/>
      <c r="AN668" s="465"/>
      <c r="AO668" s="465"/>
      <c r="AP668" s="465"/>
    </row>
    <row r="669" spans="1:42" ht="53.5" customHeight="1" x14ac:dyDescent="0.35">
      <c r="A669" s="276">
        <v>18</v>
      </c>
      <c r="B669" s="277" t="str">
        <f>IFERROR(VLOOKUP(A669,'Coverage Indicators-Section D'!$A$10:$Y$42,25,FALSE),"")</f>
        <v/>
      </c>
      <c r="C669" s="319" t="str">
        <f t="array" ref="C669">IFERROR(IF(INDEX('Disaggregation Records'!$E$155:$E$385,MATCH(RIGHT(Z669,255),RIGHT('Disaggregation Records'!$D$155:$D$385,255),0))=0,"",INDEX('Disaggregation Records'!$E$155:$E$385,MATCH(RIGHT(Z669,255),RIGHT('Disaggregation Records'!$D$155:$D$385,255),0))),"")</f>
        <v/>
      </c>
      <c r="D669" s="319" t="str">
        <f t="array" ref="D669">IFERROR(IF(INDEX('Disaggregation Records'!$F$155:$F$385,MATCH(RIGHT(Z669,255),RIGHT('Disaggregation Records'!$D$155:$D$385,255),0))=0,"",INDEX('Disaggregation Records'!$F$155:$F$385,MATCH(RIGHT(Z669,255),RIGHT('Disaggregation Records'!$D$155:$D$385,255),0))),"")</f>
        <v/>
      </c>
      <c r="E669" s="320"/>
      <c r="F669" s="280"/>
      <c r="G669" s="281"/>
      <c r="H669" s="282"/>
      <c r="I669" s="321"/>
      <c r="J669" s="321"/>
      <c r="K669" s="321"/>
      <c r="L669" s="321"/>
      <c r="M669" s="321"/>
      <c r="N669" s="321"/>
      <c r="O669" s="321"/>
      <c r="P669" s="321"/>
      <c r="Q669" s="321"/>
      <c r="R669" s="321"/>
      <c r="S669" s="321"/>
      <c r="T669" s="321"/>
      <c r="U669" s="282"/>
      <c r="V669" s="322"/>
      <c r="W669" s="323"/>
      <c r="X669" s="323" t="str">
        <f t="shared" si="33"/>
        <v/>
      </c>
      <c r="Y669" s="323">
        <f t="shared" si="34"/>
        <v>342</v>
      </c>
      <c r="Z669" s="323" t="str">
        <f t="shared" si="35"/>
        <v/>
      </c>
      <c r="AA669" s="323"/>
      <c r="AB669" s="323" t="s">
        <v>2708</v>
      </c>
      <c r="AC669" s="323"/>
      <c r="AD669" s="323" t="s">
        <v>1314</v>
      </c>
      <c r="AE669" s="176"/>
      <c r="AF669" s="699"/>
      <c r="AG669" s="699"/>
      <c r="AH669" s="465"/>
      <c r="AI669" s="465"/>
      <c r="AJ669" s="465"/>
      <c r="AK669" s="465"/>
      <c r="AL669" s="465"/>
      <c r="AM669" s="465"/>
      <c r="AN669" s="465"/>
      <c r="AO669" s="465"/>
      <c r="AP669" s="465"/>
    </row>
    <row r="670" spans="1:42" ht="53.5" customHeight="1" x14ac:dyDescent="0.35">
      <c r="A670" s="276">
        <v>18</v>
      </c>
      <c r="B670" s="277" t="str">
        <f>IFERROR(VLOOKUP(A670,'Coverage Indicators-Section D'!$A$10:$Y$42,25,FALSE),"")</f>
        <v/>
      </c>
      <c r="C670" s="319" t="str">
        <f t="array" ref="C670">IFERROR(IF(INDEX('Disaggregation Records'!$E$155:$E$385,MATCH(RIGHT(Z670,255),RIGHT('Disaggregation Records'!$D$155:$D$385,255),0))=0,"",INDEX('Disaggregation Records'!$E$155:$E$385,MATCH(RIGHT(Z670,255),RIGHT('Disaggregation Records'!$D$155:$D$385,255),0))),"")</f>
        <v/>
      </c>
      <c r="D670" s="319" t="str">
        <f t="array" ref="D670">IFERROR(IF(INDEX('Disaggregation Records'!$F$155:$F$385,MATCH(RIGHT(Z670,255),RIGHT('Disaggregation Records'!$D$155:$D$385,255),0))=0,"",INDEX('Disaggregation Records'!$F$155:$F$385,MATCH(RIGHT(Z670,255),RIGHT('Disaggregation Records'!$D$155:$D$385,255),0))),"")</f>
        <v/>
      </c>
      <c r="E670" s="320"/>
      <c r="F670" s="280"/>
      <c r="G670" s="281"/>
      <c r="H670" s="282"/>
      <c r="I670" s="321"/>
      <c r="J670" s="321"/>
      <c r="K670" s="321"/>
      <c r="L670" s="321"/>
      <c r="M670" s="321"/>
      <c r="N670" s="321"/>
      <c r="O670" s="321"/>
      <c r="P670" s="321"/>
      <c r="Q670" s="321"/>
      <c r="R670" s="321"/>
      <c r="S670" s="321"/>
      <c r="T670" s="321"/>
      <c r="U670" s="282"/>
      <c r="V670" s="322"/>
      <c r="W670" s="323"/>
      <c r="X670" s="323" t="str">
        <f t="shared" si="33"/>
        <v/>
      </c>
      <c r="Y670" s="323">
        <f t="shared" si="34"/>
        <v>343</v>
      </c>
      <c r="Z670" s="323" t="str">
        <f t="shared" si="35"/>
        <v/>
      </c>
      <c r="AA670" s="323"/>
      <c r="AB670" s="323" t="s">
        <v>2709</v>
      </c>
      <c r="AC670" s="323"/>
      <c r="AD670" s="323" t="s">
        <v>1314</v>
      </c>
      <c r="AE670" s="176"/>
      <c r="AF670" s="699"/>
      <c r="AG670" s="699"/>
      <c r="AH670" s="465"/>
      <c r="AI670" s="465"/>
      <c r="AJ670" s="465"/>
      <c r="AK670" s="465"/>
      <c r="AL670" s="465"/>
      <c r="AM670" s="465"/>
      <c r="AN670" s="465"/>
      <c r="AO670" s="465"/>
      <c r="AP670" s="465"/>
    </row>
    <row r="671" spans="1:42" ht="53.5" customHeight="1" x14ac:dyDescent="0.35">
      <c r="A671" s="276">
        <v>18</v>
      </c>
      <c r="B671" s="277" t="str">
        <f>IFERROR(VLOOKUP(A671,'Coverage Indicators-Section D'!$A$10:$Y$42,25,FALSE),"")</f>
        <v/>
      </c>
      <c r="C671" s="319" t="str">
        <f t="array" ref="C671">IFERROR(IF(INDEX('Disaggregation Records'!$E$155:$E$385,MATCH(RIGHT(Z671,255),RIGHT('Disaggregation Records'!$D$155:$D$385,255),0))=0,"",INDEX('Disaggregation Records'!$E$155:$E$385,MATCH(RIGHT(Z671,255),RIGHT('Disaggregation Records'!$D$155:$D$385,255),0))),"")</f>
        <v/>
      </c>
      <c r="D671" s="319" t="str">
        <f t="array" ref="D671">IFERROR(IF(INDEX('Disaggregation Records'!$F$155:$F$385,MATCH(RIGHT(Z671,255),RIGHT('Disaggregation Records'!$D$155:$D$385,255),0))=0,"",INDEX('Disaggregation Records'!$F$155:$F$385,MATCH(RIGHT(Z671,255),RIGHT('Disaggregation Records'!$D$155:$D$385,255),0))),"")</f>
        <v/>
      </c>
      <c r="E671" s="320"/>
      <c r="F671" s="280"/>
      <c r="G671" s="281"/>
      <c r="H671" s="282"/>
      <c r="I671" s="321"/>
      <c r="J671" s="321"/>
      <c r="K671" s="321"/>
      <c r="L671" s="321"/>
      <c r="M671" s="321"/>
      <c r="N671" s="321"/>
      <c r="O671" s="321"/>
      <c r="P671" s="321"/>
      <c r="Q671" s="321"/>
      <c r="R671" s="321"/>
      <c r="S671" s="321"/>
      <c r="T671" s="321"/>
      <c r="U671" s="282"/>
      <c r="V671" s="322"/>
      <c r="W671" s="323"/>
      <c r="X671" s="323" t="str">
        <f t="shared" si="33"/>
        <v/>
      </c>
      <c r="Y671" s="323">
        <f t="shared" si="34"/>
        <v>344</v>
      </c>
      <c r="Z671" s="323" t="str">
        <f t="shared" si="35"/>
        <v/>
      </c>
      <c r="AA671" s="323"/>
      <c r="AB671" s="323" t="s">
        <v>2710</v>
      </c>
      <c r="AC671" s="323"/>
      <c r="AD671" s="323" t="s">
        <v>1314</v>
      </c>
      <c r="AE671" s="176"/>
      <c r="AF671" s="699"/>
      <c r="AG671" s="699"/>
      <c r="AH671" s="465"/>
      <c r="AI671" s="465"/>
      <c r="AJ671" s="465"/>
      <c r="AK671" s="465"/>
      <c r="AL671" s="465"/>
      <c r="AM671" s="465"/>
      <c r="AN671" s="465"/>
      <c r="AO671" s="465"/>
      <c r="AP671" s="465"/>
    </row>
    <row r="672" spans="1:42" ht="53.5" customHeight="1" x14ac:dyDescent="0.35">
      <c r="A672" s="276">
        <v>18</v>
      </c>
      <c r="B672" s="277" t="str">
        <f>IFERROR(VLOOKUP(A672,'Coverage Indicators-Section D'!$A$10:$Y$42,25,FALSE),"")</f>
        <v/>
      </c>
      <c r="C672" s="319" t="str">
        <f t="array" ref="C672">IFERROR(IF(INDEX('Disaggregation Records'!$E$155:$E$385,MATCH(RIGHT(Z672,255),RIGHT('Disaggregation Records'!$D$155:$D$385,255),0))=0,"",INDEX('Disaggregation Records'!$E$155:$E$385,MATCH(RIGHT(Z672,255),RIGHT('Disaggregation Records'!$D$155:$D$385,255),0))),"")</f>
        <v/>
      </c>
      <c r="D672" s="319" t="str">
        <f t="array" ref="D672">IFERROR(IF(INDEX('Disaggregation Records'!$F$155:$F$385,MATCH(RIGHT(Z672,255),RIGHT('Disaggregation Records'!$D$155:$D$385,255),0))=0,"",INDEX('Disaggregation Records'!$F$155:$F$385,MATCH(RIGHT(Z672,255),RIGHT('Disaggregation Records'!$D$155:$D$385,255),0))),"")</f>
        <v/>
      </c>
      <c r="E672" s="320"/>
      <c r="F672" s="280"/>
      <c r="G672" s="281"/>
      <c r="H672" s="282"/>
      <c r="I672" s="321"/>
      <c r="J672" s="321"/>
      <c r="K672" s="321"/>
      <c r="L672" s="321"/>
      <c r="M672" s="321"/>
      <c r="N672" s="321"/>
      <c r="O672" s="321"/>
      <c r="P672" s="321"/>
      <c r="Q672" s="321"/>
      <c r="R672" s="321"/>
      <c r="S672" s="321"/>
      <c r="T672" s="321"/>
      <c r="U672" s="282"/>
      <c r="V672" s="322"/>
      <c r="W672" s="323"/>
      <c r="X672" s="323" t="str">
        <f t="shared" si="33"/>
        <v/>
      </c>
      <c r="Y672" s="323">
        <f t="shared" si="34"/>
        <v>345</v>
      </c>
      <c r="Z672" s="323" t="str">
        <f t="shared" si="35"/>
        <v/>
      </c>
      <c r="AA672" s="323"/>
      <c r="AB672" s="323" t="s">
        <v>2711</v>
      </c>
      <c r="AC672" s="323"/>
      <c r="AD672" s="323" t="s">
        <v>1314</v>
      </c>
      <c r="AE672" s="176"/>
      <c r="AF672" s="699"/>
      <c r="AG672" s="699"/>
      <c r="AH672" s="465"/>
      <c r="AI672" s="465"/>
      <c r="AJ672" s="465"/>
      <c r="AK672" s="465"/>
      <c r="AL672" s="465"/>
      <c r="AM672" s="465"/>
      <c r="AN672" s="465"/>
      <c r="AO672" s="465"/>
      <c r="AP672" s="465"/>
    </row>
    <row r="673" spans="1:42" ht="53.5" customHeight="1" x14ac:dyDescent="0.35">
      <c r="A673" s="276">
        <v>18</v>
      </c>
      <c r="B673" s="277" t="str">
        <f>IFERROR(VLOOKUP(A673,'Coverage Indicators-Section D'!$A$10:$Y$42,25,FALSE),"")</f>
        <v/>
      </c>
      <c r="C673" s="319" t="str">
        <f t="array" ref="C673">IFERROR(IF(INDEX('Disaggregation Records'!$E$155:$E$385,MATCH(RIGHT(Z673,255),RIGHT('Disaggregation Records'!$D$155:$D$385,255),0))=0,"",INDEX('Disaggregation Records'!$E$155:$E$385,MATCH(RIGHT(Z673,255),RIGHT('Disaggregation Records'!$D$155:$D$385,255),0))),"")</f>
        <v/>
      </c>
      <c r="D673" s="319" t="str">
        <f t="array" ref="D673">IFERROR(IF(INDEX('Disaggregation Records'!$F$155:$F$385,MATCH(RIGHT(Z673,255),RIGHT('Disaggregation Records'!$D$155:$D$385,255),0))=0,"",INDEX('Disaggregation Records'!$F$155:$F$385,MATCH(RIGHT(Z673,255),RIGHT('Disaggregation Records'!$D$155:$D$385,255),0))),"")</f>
        <v/>
      </c>
      <c r="E673" s="320"/>
      <c r="F673" s="280"/>
      <c r="G673" s="281"/>
      <c r="H673" s="282"/>
      <c r="I673" s="321"/>
      <c r="J673" s="321"/>
      <c r="K673" s="321"/>
      <c r="L673" s="321"/>
      <c r="M673" s="321"/>
      <c r="N673" s="321"/>
      <c r="O673" s="321"/>
      <c r="P673" s="321"/>
      <c r="Q673" s="321"/>
      <c r="R673" s="321"/>
      <c r="S673" s="321"/>
      <c r="T673" s="321"/>
      <c r="U673" s="282"/>
      <c r="V673" s="322"/>
      <c r="W673" s="323"/>
      <c r="X673" s="323" t="str">
        <f t="shared" si="33"/>
        <v/>
      </c>
      <c r="Y673" s="323">
        <f t="shared" si="34"/>
        <v>346</v>
      </c>
      <c r="Z673" s="323" t="str">
        <f t="shared" si="35"/>
        <v/>
      </c>
      <c r="AA673" s="323"/>
      <c r="AB673" s="323" t="s">
        <v>2712</v>
      </c>
      <c r="AC673" s="323"/>
      <c r="AD673" s="323" t="s">
        <v>1314</v>
      </c>
      <c r="AE673" s="176"/>
      <c r="AF673" s="699"/>
      <c r="AG673" s="699"/>
      <c r="AH673" s="465"/>
      <c r="AI673" s="465"/>
      <c r="AJ673" s="465"/>
      <c r="AK673" s="465"/>
      <c r="AL673" s="465"/>
      <c r="AM673" s="465"/>
      <c r="AN673" s="465"/>
      <c r="AO673" s="465"/>
      <c r="AP673" s="465"/>
    </row>
    <row r="674" spans="1:42" ht="53.5" customHeight="1" x14ac:dyDescent="0.35">
      <c r="A674" s="276">
        <v>18</v>
      </c>
      <c r="B674" s="277" t="str">
        <f>IFERROR(VLOOKUP(A674,'Coverage Indicators-Section D'!$A$10:$Y$42,25,FALSE),"")</f>
        <v/>
      </c>
      <c r="C674" s="319" t="str">
        <f t="array" ref="C674">IFERROR(IF(INDEX('Disaggregation Records'!$E$155:$E$385,MATCH(RIGHT(Z674,255),RIGHT('Disaggregation Records'!$D$155:$D$385,255),0))=0,"",INDEX('Disaggregation Records'!$E$155:$E$385,MATCH(RIGHT(Z674,255),RIGHT('Disaggregation Records'!$D$155:$D$385,255),0))),"")</f>
        <v/>
      </c>
      <c r="D674" s="319" t="str">
        <f t="array" ref="D674">IFERROR(IF(INDEX('Disaggregation Records'!$F$155:$F$385,MATCH(RIGHT(Z674,255),RIGHT('Disaggregation Records'!$D$155:$D$385,255),0))=0,"",INDEX('Disaggregation Records'!$F$155:$F$385,MATCH(RIGHT(Z674,255),RIGHT('Disaggregation Records'!$D$155:$D$385,255),0))),"")</f>
        <v/>
      </c>
      <c r="E674" s="320"/>
      <c r="F674" s="280"/>
      <c r="G674" s="281"/>
      <c r="H674" s="282"/>
      <c r="I674" s="321"/>
      <c r="J674" s="321"/>
      <c r="K674" s="321"/>
      <c r="L674" s="321"/>
      <c r="M674" s="321"/>
      <c r="N674" s="321"/>
      <c r="O674" s="321"/>
      <c r="P674" s="321"/>
      <c r="Q674" s="321"/>
      <c r="R674" s="321"/>
      <c r="S674" s="321"/>
      <c r="T674" s="321"/>
      <c r="U674" s="282"/>
      <c r="V674" s="322"/>
      <c r="W674" s="323"/>
      <c r="X674" s="323" t="str">
        <f t="shared" si="33"/>
        <v/>
      </c>
      <c r="Y674" s="323">
        <f t="shared" si="34"/>
        <v>347</v>
      </c>
      <c r="Z674" s="323" t="str">
        <f t="shared" si="35"/>
        <v/>
      </c>
      <c r="AA674" s="323"/>
      <c r="AB674" s="323" t="s">
        <v>2713</v>
      </c>
      <c r="AC674" s="323"/>
      <c r="AD674" s="323" t="s">
        <v>1314</v>
      </c>
      <c r="AE674" s="176"/>
      <c r="AF674" s="699"/>
      <c r="AG674" s="699"/>
      <c r="AH674" s="465"/>
      <c r="AI674" s="465"/>
      <c r="AJ674" s="465"/>
      <c r="AK674" s="465"/>
      <c r="AL674" s="465"/>
      <c r="AM674" s="465"/>
      <c r="AN674" s="465"/>
      <c r="AO674" s="465"/>
      <c r="AP674" s="465"/>
    </row>
    <row r="675" spans="1:42" ht="53.5" customHeight="1" x14ac:dyDescent="0.35">
      <c r="A675" s="276">
        <v>18</v>
      </c>
      <c r="B675" s="277" t="str">
        <f>IFERROR(VLOOKUP(A675,'Coverage Indicators-Section D'!$A$10:$Y$42,25,FALSE),"")</f>
        <v/>
      </c>
      <c r="C675" s="319" t="str">
        <f t="array" ref="C675">IFERROR(IF(INDEX('Disaggregation Records'!$E$155:$E$385,MATCH(RIGHT(Z675,255),RIGHT('Disaggregation Records'!$D$155:$D$385,255),0))=0,"",INDEX('Disaggregation Records'!$E$155:$E$385,MATCH(RIGHT(Z675,255),RIGHT('Disaggregation Records'!$D$155:$D$385,255),0))),"")</f>
        <v/>
      </c>
      <c r="D675" s="319" t="str">
        <f t="array" ref="D675">IFERROR(IF(INDEX('Disaggregation Records'!$F$155:$F$385,MATCH(RIGHT(Z675,255),RIGHT('Disaggregation Records'!$D$155:$D$385,255),0))=0,"",INDEX('Disaggregation Records'!$F$155:$F$385,MATCH(RIGHT(Z675,255),RIGHT('Disaggregation Records'!$D$155:$D$385,255),0))),"")</f>
        <v/>
      </c>
      <c r="E675" s="320"/>
      <c r="F675" s="280"/>
      <c r="G675" s="281"/>
      <c r="H675" s="282"/>
      <c r="I675" s="321"/>
      <c r="J675" s="321"/>
      <c r="K675" s="321"/>
      <c r="L675" s="321"/>
      <c r="M675" s="321"/>
      <c r="N675" s="321"/>
      <c r="O675" s="321"/>
      <c r="P675" s="321"/>
      <c r="Q675" s="321"/>
      <c r="R675" s="321"/>
      <c r="S675" s="321"/>
      <c r="T675" s="321"/>
      <c r="U675" s="282"/>
      <c r="V675" s="322"/>
      <c r="W675" s="323"/>
      <c r="X675" s="323" t="str">
        <f t="shared" si="33"/>
        <v/>
      </c>
      <c r="Y675" s="323">
        <f t="shared" si="34"/>
        <v>348</v>
      </c>
      <c r="Z675" s="323" t="str">
        <f t="shared" si="35"/>
        <v/>
      </c>
      <c r="AA675" s="323"/>
      <c r="AB675" s="323" t="s">
        <v>2714</v>
      </c>
      <c r="AC675" s="323"/>
      <c r="AD675" s="323" t="s">
        <v>1314</v>
      </c>
      <c r="AE675" s="176"/>
      <c r="AF675" s="699"/>
      <c r="AG675" s="699"/>
      <c r="AH675" s="465"/>
      <c r="AI675" s="465"/>
      <c r="AJ675" s="465"/>
      <c r="AK675" s="465"/>
      <c r="AL675" s="465"/>
      <c r="AM675" s="465"/>
      <c r="AN675" s="465"/>
      <c r="AO675" s="465"/>
      <c r="AP675" s="465"/>
    </row>
    <row r="676" spans="1:42" ht="53.5" customHeight="1" x14ac:dyDescent="0.35">
      <c r="A676" s="276">
        <v>18</v>
      </c>
      <c r="B676" s="277" t="str">
        <f>IFERROR(VLOOKUP(A676,'Coverage Indicators-Section D'!$A$10:$Y$42,25,FALSE),"")</f>
        <v/>
      </c>
      <c r="C676" s="319" t="str">
        <f t="array" ref="C676">IFERROR(IF(INDEX('Disaggregation Records'!$E$155:$E$385,MATCH(RIGHT(Z676,255),RIGHT('Disaggregation Records'!$D$155:$D$385,255),0))=0,"",INDEX('Disaggregation Records'!$E$155:$E$385,MATCH(RIGHT(Z676,255),RIGHT('Disaggregation Records'!$D$155:$D$385,255),0))),"")</f>
        <v/>
      </c>
      <c r="D676" s="319" t="str">
        <f t="array" ref="D676">IFERROR(IF(INDEX('Disaggregation Records'!$F$155:$F$385,MATCH(RIGHT(Z676,255),RIGHT('Disaggregation Records'!$D$155:$D$385,255),0))=0,"",INDEX('Disaggregation Records'!$F$155:$F$385,MATCH(RIGHT(Z676,255),RIGHT('Disaggregation Records'!$D$155:$D$385,255),0))),"")</f>
        <v/>
      </c>
      <c r="E676" s="320"/>
      <c r="F676" s="280"/>
      <c r="G676" s="281"/>
      <c r="H676" s="282"/>
      <c r="I676" s="321"/>
      <c r="J676" s="321"/>
      <c r="K676" s="321"/>
      <c r="L676" s="321"/>
      <c r="M676" s="321"/>
      <c r="N676" s="321"/>
      <c r="O676" s="321"/>
      <c r="P676" s="321"/>
      <c r="Q676" s="321"/>
      <c r="R676" s="321"/>
      <c r="S676" s="321"/>
      <c r="T676" s="321"/>
      <c r="U676" s="282"/>
      <c r="V676" s="322"/>
      <c r="W676" s="323"/>
      <c r="X676" s="323" t="str">
        <f t="shared" si="33"/>
        <v/>
      </c>
      <c r="Y676" s="323">
        <f t="shared" si="34"/>
        <v>349</v>
      </c>
      <c r="Z676" s="323" t="str">
        <f t="shared" si="35"/>
        <v/>
      </c>
      <c r="AA676" s="323"/>
      <c r="AB676" s="323" t="s">
        <v>2715</v>
      </c>
      <c r="AC676" s="323"/>
      <c r="AD676" s="323" t="s">
        <v>1314</v>
      </c>
      <c r="AE676" s="176"/>
      <c r="AF676" s="699"/>
      <c r="AG676" s="699"/>
      <c r="AH676" s="465"/>
      <c r="AI676" s="465"/>
      <c r="AJ676" s="465"/>
      <c r="AK676" s="465"/>
      <c r="AL676" s="465"/>
      <c r="AM676" s="465"/>
      <c r="AN676" s="465"/>
      <c r="AO676" s="465"/>
      <c r="AP676" s="465"/>
    </row>
    <row r="677" spans="1:42" ht="53.5" customHeight="1" x14ac:dyDescent="0.35">
      <c r="A677" s="276">
        <v>18</v>
      </c>
      <c r="B677" s="277" t="str">
        <f>IFERROR(VLOOKUP(A677,'Coverage Indicators-Section D'!$A$10:$Y$42,25,FALSE),"")</f>
        <v/>
      </c>
      <c r="C677" s="319" t="str">
        <f t="array" ref="C677">IFERROR(IF(INDEX('Disaggregation Records'!$E$155:$E$385,MATCH(RIGHT(Z677,255),RIGHT('Disaggregation Records'!$D$155:$D$385,255),0))=0,"",INDEX('Disaggregation Records'!$E$155:$E$385,MATCH(RIGHT(Z677,255),RIGHT('Disaggregation Records'!$D$155:$D$385,255),0))),"")</f>
        <v/>
      </c>
      <c r="D677" s="319" t="str">
        <f t="array" ref="D677">IFERROR(IF(INDEX('Disaggregation Records'!$F$155:$F$385,MATCH(RIGHT(Z677,255),RIGHT('Disaggregation Records'!$D$155:$D$385,255),0))=0,"",INDEX('Disaggregation Records'!$F$155:$F$385,MATCH(RIGHT(Z677,255),RIGHT('Disaggregation Records'!$D$155:$D$385,255),0))),"")</f>
        <v/>
      </c>
      <c r="E677" s="320"/>
      <c r="F677" s="280"/>
      <c r="G677" s="281"/>
      <c r="H677" s="282"/>
      <c r="I677" s="321"/>
      <c r="J677" s="321"/>
      <c r="K677" s="321"/>
      <c r="L677" s="321"/>
      <c r="M677" s="321"/>
      <c r="N677" s="321"/>
      <c r="O677" s="321"/>
      <c r="P677" s="321"/>
      <c r="Q677" s="321"/>
      <c r="R677" s="321"/>
      <c r="S677" s="321"/>
      <c r="T677" s="321"/>
      <c r="U677" s="282"/>
      <c r="V677" s="322"/>
      <c r="W677" s="323"/>
      <c r="X677" s="323" t="str">
        <f t="shared" si="33"/>
        <v/>
      </c>
      <c r="Y677" s="323">
        <f t="shared" si="34"/>
        <v>350</v>
      </c>
      <c r="Z677" s="323" t="str">
        <f t="shared" si="35"/>
        <v/>
      </c>
      <c r="AA677" s="323"/>
      <c r="AB677" s="323" t="s">
        <v>2716</v>
      </c>
      <c r="AC677" s="323"/>
      <c r="AD677" s="323" t="s">
        <v>1314</v>
      </c>
      <c r="AE677" s="176"/>
      <c r="AF677" s="699"/>
      <c r="AG677" s="699"/>
      <c r="AH677" s="465"/>
      <c r="AI677" s="465"/>
      <c r="AJ677" s="465"/>
      <c r="AK677" s="465"/>
      <c r="AL677" s="465"/>
      <c r="AM677" s="465"/>
      <c r="AN677" s="465"/>
      <c r="AO677" s="465"/>
      <c r="AP677" s="465"/>
    </row>
    <row r="678" spans="1:42" ht="53.5" customHeight="1" x14ac:dyDescent="0.35">
      <c r="A678" s="276">
        <v>18</v>
      </c>
      <c r="B678" s="277" t="str">
        <f>IFERROR(VLOOKUP(A678,'Coverage Indicators-Section D'!$A$10:$Y$42,25,FALSE),"")</f>
        <v/>
      </c>
      <c r="C678" s="319" t="str">
        <f t="array" ref="C678">IFERROR(IF(INDEX('Disaggregation Records'!$E$155:$E$385,MATCH(RIGHT(Z678,255),RIGHT('Disaggregation Records'!$D$155:$D$385,255),0))=0,"",INDEX('Disaggregation Records'!$E$155:$E$385,MATCH(RIGHT(Z678,255),RIGHT('Disaggregation Records'!$D$155:$D$385,255),0))),"")</f>
        <v/>
      </c>
      <c r="D678" s="319" t="str">
        <f t="array" ref="D678">IFERROR(IF(INDEX('Disaggregation Records'!$F$155:$F$385,MATCH(RIGHT(Z678,255),RIGHT('Disaggregation Records'!$D$155:$D$385,255),0))=0,"",INDEX('Disaggregation Records'!$F$155:$F$385,MATCH(RIGHT(Z678,255),RIGHT('Disaggregation Records'!$D$155:$D$385,255),0))),"")</f>
        <v/>
      </c>
      <c r="E678" s="320"/>
      <c r="F678" s="280"/>
      <c r="G678" s="281"/>
      <c r="H678" s="282"/>
      <c r="I678" s="321"/>
      <c r="J678" s="321"/>
      <c r="K678" s="321"/>
      <c r="L678" s="321"/>
      <c r="M678" s="321"/>
      <c r="N678" s="321"/>
      <c r="O678" s="321"/>
      <c r="P678" s="321"/>
      <c r="Q678" s="321"/>
      <c r="R678" s="321"/>
      <c r="S678" s="321"/>
      <c r="T678" s="321"/>
      <c r="U678" s="282"/>
      <c r="V678" s="322"/>
      <c r="W678" s="323"/>
      <c r="X678" s="323" t="str">
        <f t="shared" si="33"/>
        <v/>
      </c>
      <c r="Y678" s="323">
        <f t="shared" si="34"/>
        <v>351</v>
      </c>
      <c r="Z678" s="323" t="str">
        <f t="shared" si="35"/>
        <v/>
      </c>
      <c r="AA678" s="323"/>
      <c r="AB678" s="323" t="s">
        <v>2717</v>
      </c>
      <c r="AC678" s="323"/>
      <c r="AD678" s="323" t="s">
        <v>1314</v>
      </c>
      <c r="AE678" s="176"/>
      <c r="AF678" s="699"/>
      <c r="AG678" s="699"/>
      <c r="AH678" s="465"/>
      <c r="AI678" s="465"/>
      <c r="AJ678" s="465"/>
      <c r="AK678" s="465"/>
      <c r="AL678" s="465"/>
      <c r="AM678" s="465"/>
      <c r="AN678" s="465"/>
      <c r="AO678" s="465"/>
      <c r="AP678" s="465"/>
    </row>
    <row r="679" spans="1:42" ht="53.5" customHeight="1" x14ac:dyDescent="0.35">
      <c r="A679" s="276">
        <v>18</v>
      </c>
      <c r="B679" s="277" t="str">
        <f>IFERROR(VLOOKUP(A679,'Coverage Indicators-Section D'!$A$10:$Y$42,25,FALSE),"")</f>
        <v/>
      </c>
      <c r="C679" s="319" t="str">
        <f t="array" ref="C679">IFERROR(IF(INDEX('Disaggregation Records'!$E$155:$E$385,MATCH(RIGHT(Z679,255),RIGHT('Disaggregation Records'!$D$155:$D$385,255),0))=0,"",INDEX('Disaggregation Records'!$E$155:$E$385,MATCH(RIGHT(Z679,255),RIGHT('Disaggregation Records'!$D$155:$D$385,255),0))),"")</f>
        <v/>
      </c>
      <c r="D679" s="319" t="str">
        <f t="array" ref="D679">IFERROR(IF(INDEX('Disaggregation Records'!$F$155:$F$385,MATCH(RIGHT(Z679,255),RIGHT('Disaggregation Records'!$D$155:$D$385,255),0))=0,"",INDEX('Disaggregation Records'!$F$155:$F$385,MATCH(RIGHT(Z679,255),RIGHT('Disaggregation Records'!$D$155:$D$385,255),0))),"")</f>
        <v/>
      </c>
      <c r="E679" s="320"/>
      <c r="F679" s="280"/>
      <c r="G679" s="281"/>
      <c r="H679" s="282"/>
      <c r="I679" s="321"/>
      <c r="J679" s="321"/>
      <c r="K679" s="321"/>
      <c r="L679" s="321"/>
      <c r="M679" s="321"/>
      <c r="N679" s="321"/>
      <c r="O679" s="321"/>
      <c r="P679" s="321"/>
      <c r="Q679" s="321"/>
      <c r="R679" s="321"/>
      <c r="S679" s="321"/>
      <c r="T679" s="321"/>
      <c r="U679" s="282"/>
      <c r="V679" s="322"/>
      <c r="W679" s="323"/>
      <c r="X679" s="323" t="str">
        <f t="shared" si="33"/>
        <v/>
      </c>
      <c r="Y679" s="323">
        <f t="shared" si="34"/>
        <v>352</v>
      </c>
      <c r="Z679" s="323" t="str">
        <f t="shared" si="35"/>
        <v/>
      </c>
      <c r="AA679" s="323"/>
      <c r="AB679" s="323" t="s">
        <v>2718</v>
      </c>
      <c r="AC679" s="323"/>
      <c r="AD679" s="323" t="s">
        <v>1314</v>
      </c>
      <c r="AE679" s="176"/>
      <c r="AF679" s="699"/>
      <c r="AG679" s="699"/>
      <c r="AH679" s="465"/>
      <c r="AI679" s="465"/>
      <c r="AJ679" s="465"/>
      <c r="AK679" s="465"/>
      <c r="AL679" s="465"/>
      <c r="AM679" s="465"/>
      <c r="AN679" s="465"/>
      <c r="AO679" s="465"/>
      <c r="AP679" s="465"/>
    </row>
    <row r="680" spans="1:42" ht="53.5" customHeight="1" x14ac:dyDescent="0.35">
      <c r="A680" s="276">
        <v>18</v>
      </c>
      <c r="B680" s="277" t="str">
        <f>IFERROR(VLOOKUP(A680,'Coverage Indicators-Section D'!$A$10:$Y$42,25,FALSE),"")</f>
        <v/>
      </c>
      <c r="C680" s="319" t="str">
        <f t="array" ref="C680">IFERROR(IF(INDEX('Disaggregation Records'!$E$155:$E$385,MATCH(RIGHT(Z680,255),RIGHT('Disaggregation Records'!$D$155:$D$385,255),0))=0,"",INDEX('Disaggregation Records'!$E$155:$E$385,MATCH(RIGHT(Z680,255),RIGHT('Disaggregation Records'!$D$155:$D$385,255),0))),"")</f>
        <v/>
      </c>
      <c r="D680" s="319" t="str">
        <f t="array" ref="D680">IFERROR(IF(INDEX('Disaggregation Records'!$F$155:$F$385,MATCH(RIGHT(Z680,255),RIGHT('Disaggregation Records'!$D$155:$D$385,255),0))=0,"",INDEX('Disaggregation Records'!$F$155:$F$385,MATCH(RIGHT(Z680,255),RIGHT('Disaggregation Records'!$D$155:$D$385,255),0))),"")</f>
        <v/>
      </c>
      <c r="E680" s="320"/>
      <c r="F680" s="280"/>
      <c r="G680" s="281"/>
      <c r="H680" s="282"/>
      <c r="I680" s="321"/>
      <c r="J680" s="321"/>
      <c r="K680" s="321"/>
      <c r="L680" s="321"/>
      <c r="M680" s="321"/>
      <c r="N680" s="321"/>
      <c r="O680" s="321"/>
      <c r="P680" s="321"/>
      <c r="Q680" s="321"/>
      <c r="R680" s="321"/>
      <c r="S680" s="321"/>
      <c r="T680" s="321"/>
      <c r="U680" s="282"/>
      <c r="V680" s="322"/>
      <c r="W680" s="323"/>
      <c r="X680" s="323" t="str">
        <f t="shared" si="33"/>
        <v/>
      </c>
      <c r="Y680" s="323">
        <f t="shared" si="34"/>
        <v>353</v>
      </c>
      <c r="Z680" s="323" t="str">
        <f t="shared" si="35"/>
        <v/>
      </c>
      <c r="AA680" s="323"/>
      <c r="AB680" s="323" t="s">
        <v>2719</v>
      </c>
      <c r="AC680" s="323"/>
      <c r="AD680" s="323" t="s">
        <v>1314</v>
      </c>
      <c r="AE680" s="176"/>
      <c r="AF680" s="699"/>
      <c r="AG680" s="699"/>
      <c r="AH680" s="465"/>
      <c r="AI680" s="465"/>
      <c r="AJ680" s="465"/>
      <c r="AK680" s="465"/>
      <c r="AL680" s="465"/>
      <c r="AM680" s="465"/>
      <c r="AN680" s="465"/>
      <c r="AO680" s="465"/>
      <c r="AP680" s="465"/>
    </row>
    <row r="681" spans="1:42" ht="53.5" customHeight="1" x14ac:dyDescent="0.35">
      <c r="A681" s="276">
        <v>18</v>
      </c>
      <c r="B681" s="277" t="str">
        <f>IFERROR(VLOOKUP(A681,'Coverage Indicators-Section D'!$A$10:$Y$42,25,FALSE),"")</f>
        <v/>
      </c>
      <c r="C681" s="319" t="str">
        <f t="array" ref="C681">IFERROR(IF(INDEX('Disaggregation Records'!$E$155:$E$385,MATCH(RIGHT(Z681,255),RIGHT('Disaggregation Records'!$D$155:$D$385,255),0))=0,"",INDEX('Disaggregation Records'!$E$155:$E$385,MATCH(RIGHT(Z681,255),RIGHT('Disaggregation Records'!$D$155:$D$385,255),0))),"")</f>
        <v/>
      </c>
      <c r="D681" s="319" t="str">
        <f t="array" ref="D681">IFERROR(IF(INDEX('Disaggregation Records'!$F$155:$F$385,MATCH(RIGHT(Z681,255),RIGHT('Disaggregation Records'!$D$155:$D$385,255),0))=0,"",INDEX('Disaggregation Records'!$F$155:$F$385,MATCH(RIGHT(Z681,255),RIGHT('Disaggregation Records'!$D$155:$D$385,255),0))),"")</f>
        <v/>
      </c>
      <c r="E681" s="320"/>
      <c r="F681" s="280"/>
      <c r="G681" s="281"/>
      <c r="H681" s="282"/>
      <c r="I681" s="321"/>
      <c r="J681" s="321"/>
      <c r="K681" s="321"/>
      <c r="L681" s="321"/>
      <c r="M681" s="321"/>
      <c r="N681" s="321"/>
      <c r="O681" s="321"/>
      <c r="P681" s="321"/>
      <c r="Q681" s="321"/>
      <c r="R681" s="321"/>
      <c r="S681" s="321"/>
      <c r="T681" s="321"/>
      <c r="U681" s="282"/>
      <c r="V681" s="322"/>
      <c r="W681" s="323"/>
      <c r="X681" s="323" t="str">
        <f t="shared" si="33"/>
        <v/>
      </c>
      <c r="Y681" s="323">
        <f t="shared" si="34"/>
        <v>354</v>
      </c>
      <c r="Z681" s="323" t="str">
        <f t="shared" si="35"/>
        <v/>
      </c>
      <c r="AA681" s="323"/>
      <c r="AB681" s="323" t="s">
        <v>2720</v>
      </c>
      <c r="AC681" s="323"/>
      <c r="AD681" s="323" t="s">
        <v>1314</v>
      </c>
      <c r="AE681" s="176"/>
      <c r="AF681" s="699"/>
      <c r="AG681" s="699"/>
      <c r="AH681" s="465"/>
      <c r="AI681" s="465"/>
      <c r="AJ681" s="465"/>
      <c r="AK681" s="465"/>
      <c r="AL681" s="465"/>
      <c r="AM681" s="465"/>
      <c r="AN681" s="465"/>
      <c r="AO681" s="465"/>
      <c r="AP681" s="465"/>
    </row>
    <row r="682" spans="1:42" ht="53.5" customHeight="1" x14ac:dyDescent="0.35">
      <c r="A682" s="276">
        <v>18</v>
      </c>
      <c r="B682" s="277" t="str">
        <f>IFERROR(VLOOKUP(A682,'Coverage Indicators-Section D'!$A$10:$Y$42,25,FALSE),"")</f>
        <v/>
      </c>
      <c r="C682" s="319" t="str">
        <f t="array" ref="C682">IFERROR(IF(INDEX('Disaggregation Records'!$E$155:$E$385,MATCH(RIGHT(Z682,255),RIGHT('Disaggregation Records'!$D$155:$D$385,255),0))=0,"",INDEX('Disaggregation Records'!$E$155:$E$385,MATCH(RIGHT(Z682,255),RIGHT('Disaggregation Records'!$D$155:$D$385,255),0))),"")</f>
        <v/>
      </c>
      <c r="D682" s="319" t="str">
        <f t="array" ref="D682">IFERROR(IF(INDEX('Disaggregation Records'!$F$155:$F$385,MATCH(RIGHT(Z682,255),RIGHT('Disaggregation Records'!$D$155:$D$385,255),0))=0,"",INDEX('Disaggregation Records'!$F$155:$F$385,MATCH(RIGHT(Z682,255),RIGHT('Disaggregation Records'!$D$155:$D$385,255),0))),"")</f>
        <v/>
      </c>
      <c r="E682" s="320"/>
      <c r="F682" s="280"/>
      <c r="G682" s="281"/>
      <c r="H682" s="282"/>
      <c r="I682" s="321"/>
      <c r="J682" s="321"/>
      <c r="K682" s="321"/>
      <c r="L682" s="321"/>
      <c r="M682" s="321"/>
      <c r="N682" s="321"/>
      <c r="O682" s="321"/>
      <c r="P682" s="321"/>
      <c r="Q682" s="321"/>
      <c r="R682" s="321"/>
      <c r="S682" s="321"/>
      <c r="T682" s="321"/>
      <c r="U682" s="282"/>
      <c r="V682" s="322"/>
      <c r="W682" s="323"/>
      <c r="X682" s="323" t="str">
        <f t="shared" si="33"/>
        <v/>
      </c>
      <c r="Y682" s="323">
        <f t="shared" si="34"/>
        <v>355</v>
      </c>
      <c r="Z682" s="323" t="str">
        <f t="shared" si="35"/>
        <v/>
      </c>
      <c r="AA682" s="323"/>
      <c r="AB682" s="323" t="s">
        <v>2721</v>
      </c>
      <c r="AC682" s="323"/>
      <c r="AD682" s="323" t="s">
        <v>1314</v>
      </c>
      <c r="AE682" s="176"/>
      <c r="AF682" s="699"/>
      <c r="AG682" s="699"/>
      <c r="AH682" s="465"/>
      <c r="AI682" s="465"/>
      <c r="AJ682" s="465"/>
      <c r="AK682" s="465"/>
      <c r="AL682" s="465"/>
      <c r="AM682" s="465"/>
      <c r="AN682" s="465"/>
      <c r="AO682" s="465"/>
      <c r="AP682" s="465"/>
    </row>
    <row r="683" spans="1:42" ht="53.5" customHeight="1" x14ac:dyDescent="0.35">
      <c r="A683" s="276">
        <v>18</v>
      </c>
      <c r="B683" s="277" t="str">
        <f>IFERROR(VLOOKUP(A683,'Coverage Indicators-Section D'!$A$10:$Y$42,25,FALSE),"")</f>
        <v/>
      </c>
      <c r="C683" s="319" t="str">
        <f t="array" ref="C683">IFERROR(IF(INDEX('Disaggregation Records'!$E$155:$E$385,MATCH(RIGHT(Z683,255),RIGHT('Disaggregation Records'!$D$155:$D$385,255),0))=0,"",INDEX('Disaggregation Records'!$E$155:$E$385,MATCH(RIGHT(Z683,255),RIGHT('Disaggregation Records'!$D$155:$D$385,255),0))),"")</f>
        <v/>
      </c>
      <c r="D683" s="319" t="str">
        <f t="array" ref="D683">IFERROR(IF(INDEX('Disaggregation Records'!$F$155:$F$385,MATCH(RIGHT(Z683,255),RIGHT('Disaggregation Records'!$D$155:$D$385,255),0))=0,"",INDEX('Disaggregation Records'!$F$155:$F$385,MATCH(RIGHT(Z683,255),RIGHT('Disaggregation Records'!$D$155:$D$385,255),0))),"")</f>
        <v/>
      </c>
      <c r="E683" s="320"/>
      <c r="F683" s="280"/>
      <c r="G683" s="281"/>
      <c r="H683" s="282"/>
      <c r="I683" s="321"/>
      <c r="J683" s="321"/>
      <c r="K683" s="321"/>
      <c r="L683" s="321"/>
      <c r="M683" s="321"/>
      <c r="N683" s="321"/>
      <c r="O683" s="321"/>
      <c r="P683" s="321"/>
      <c r="Q683" s="321"/>
      <c r="R683" s="321"/>
      <c r="S683" s="321"/>
      <c r="T683" s="321"/>
      <c r="U683" s="282"/>
      <c r="V683" s="322"/>
      <c r="W683" s="323"/>
      <c r="X683" s="323" t="str">
        <f t="shared" si="33"/>
        <v/>
      </c>
      <c r="Y683" s="323">
        <f t="shared" si="34"/>
        <v>356</v>
      </c>
      <c r="Z683" s="323" t="str">
        <f t="shared" si="35"/>
        <v/>
      </c>
      <c r="AA683" s="323"/>
      <c r="AB683" s="323" t="s">
        <v>2722</v>
      </c>
      <c r="AC683" s="323"/>
      <c r="AD683" s="323" t="s">
        <v>1314</v>
      </c>
      <c r="AE683" s="176"/>
      <c r="AF683" s="699"/>
      <c r="AG683" s="699"/>
      <c r="AH683" s="465"/>
      <c r="AI683" s="465"/>
      <c r="AJ683" s="465"/>
      <c r="AK683" s="465"/>
      <c r="AL683" s="465"/>
      <c r="AM683" s="465"/>
      <c r="AN683" s="465"/>
      <c r="AO683" s="465"/>
      <c r="AP683" s="465"/>
    </row>
    <row r="684" spans="1:42" ht="53.5" customHeight="1" x14ac:dyDescent="0.35">
      <c r="A684" s="276">
        <v>18</v>
      </c>
      <c r="B684" s="277" t="str">
        <f>IFERROR(VLOOKUP(A684,'Coverage Indicators-Section D'!$A$10:$Y$42,25,FALSE),"")</f>
        <v/>
      </c>
      <c r="C684" s="319" t="str">
        <f t="array" ref="C684">IFERROR(IF(INDEX('Disaggregation Records'!$E$155:$E$385,MATCH(RIGHT(Z684,255),RIGHT('Disaggregation Records'!$D$155:$D$385,255),0))=0,"",INDEX('Disaggregation Records'!$E$155:$E$385,MATCH(RIGHT(Z684,255),RIGHT('Disaggregation Records'!$D$155:$D$385,255),0))),"")</f>
        <v/>
      </c>
      <c r="D684" s="319" t="str">
        <f t="array" ref="D684">IFERROR(IF(INDEX('Disaggregation Records'!$F$155:$F$385,MATCH(RIGHT(Z684,255),RIGHT('Disaggregation Records'!$D$155:$D$385,255),0))=0,"",INDEX('Disaggregation Records'!$F$155:$F$385,MATCH(RIGHT(Z684,255),RIGHT('Disaggregation Records'!$D$155:$D$385,255),0))),"")</f>
        <v/>
      </c>
      <c r="E684" s="320"/>
      <c r="F684" s="280"/>
      <c r="G684" s="281"/>
      <c r="H684" s="282"/>
      <c r="I684" s="321"/>
      <c r="J684" s="321"/>
      <c r="K684" s="321"/>
      <c r="L684" s="321"/>
      <c r="M684" s="321"/>
      <c r="N684" s="321"/>
      <c r="O684" s="321"/>
      <c r="P684" s="321"/>
      <c r="Q684" s="321"/>
      <c r="R684" s="321"/>
      <c r="S684" s="321"/>
      <c r="T684" s="321"/>
      <c r="U684" s="282"/>
      <c r="V684" s="322"/>
      <c r="W684" s="323"/>
      <c r="X684" s="323" t="str">
        <f t="shared" si="33"/>
        <v/>
      </c>
      <c r="Y684" s="323">
        <f t="shared" si="34"/>
        <v>357</v>
      </c>
      <c r="Z684" s="323" t="str">
        <f t="shared" si="35"/>
        <v/>
      </c>
      <c r="AA684" s="323"/>
      <c r="AB684" s="323" t="s">
        <v>2723</v>
      </c>
      <c r="AC684" s="323"/>
      <c r="AD684" s="323" t="s">
        <v>1314</v>
      </c>
      <c r="AE684" s="176"/>
      <c r="AF684" s="699"/>
      <c r="AG684" s="699"/>
      <c r="AH684" s="465"/>
      <c r="AI684" s="465"/>
      <c r="AJ684" s="465"/>
      <c r="AK684" s="465"/>
      <c r="AL684" s="465"/>
      <c r="AM684" s="465"/>
      <c r="AN684" s="465"/>
      <c r="AO684" s="465"/>
      <c r="AP684" s="465"/>
    </row>
    <row r="685" spans="1:42" ht="53.5" customHeight="1" x14ac:dyDescent="0.35">
      <c r="A685" s="276">
        <v>18</v>
      </c>
      <c r="B685" s="277" t="str">
        <f>IFERROR(VLOOKUP(A685,'Coverage Indicators-Section D'!$A$10:$Y$42,25,FALSE),"")</f>
        <v/>
      </c>
      <c r="C685" s="319" t="str">
        <f t="array" ref="C685">IFERROR(IF(INDEX('Disaggregation Records'!$E$155:$E$385,MATCH(RIGHT(Z685,255),RIGHT('Disaggregation Records'!$D$155:$D$385,255),0))=0,"",INDEX('Disaggregation Records'!$E$155:$E$385,MATCH(RIGHT(Z685,255),RIGHT('Disaggregation Records'!$D$155:$D$385,255),0))),"")</f>
        <v/>
      </c>
      <c r="D685" s="319" t="str">
        <f t="array" ref="D685">IFERROR(IF(INDEX('Disaggregation Records'!$F$155:$F$385,MATCH(RIGHT(Z685,255),RIGHT('Disaggregation Records'!$D$155:$D$385,255),0))=0,"",INDEX('Disaggregation Records'!$F$155:$F$385,MATCH(RIGHT(Z685,255),RIGHT('Disaggregation Records'!$D$155:$D$385,255),0))),"")</f>
        <v/>
      </c>
      <c r="E685" s="320"/>
      <c r="F685" s="280"/>
      <c r="G685" s="281"/>
      <c r="H685" s="282"/>
      <c r="I685" s="321"/>
      <c r="J685" s="321"/>
      <c r="K685" s="321"/>
      <c r="L685" s="321"/>
      <c r="M685" s="321"/>
      <c r="N685" s="321"/>
      <c r="O685" s="321"/>
      <c r="P685" s="321"/>
      <c r="Q685" s="321"/>
      <c r="R685" s="321"/>
      <c r="S685" s="321"/>
      <c r="T685" s="321"/>
      <c r="U685" s="282"/>
      <c r="V685" s="322"/>
      <c r="W685" s="323"/>
      <c r="X685" s="323" t="str">
        <f t="shared" si="33"/>
        <v/>
      </c>
      <c r="Y685" s="323">
        <f t="shared" si="34"/>
        <v>358</v>
      </c>
      <c r="Z685" s="323" t="str">
        <f t="shared" si="35"/>
        <v/>
      </c>
      <c r="AA685" s="323"/>
      <c r="AB685" s="323" t="s">
        <v>2724</v>
      </c>
      <c r="AC685" s="323"/>
      <c r="AD685" s="323" t="s">
        <v>1314</v>
      </c>
      <c r="AE685" s="176"/>
      <c r="AF685" s="699"/>
      <c r="AG685" s="699"/>
      <c r="AH685" s="465"/>
      <c r="AI685" s="465"/>
      <c r="AJ685" s="465"/>
      <c r="AK685" s="465"/>
      <c r="AL685" s="465"/>
      <c r="AM685" s="465"/>
      <c r="AN685" s="465"/>
      <c r="AO685" s="465"/>
      <c r="AP685" s="465"/>
    </row>
    <row r="686" spans="1:42" ht="53.5" customHeight="1" x14ac:dyDescent="0.35">
      <c r="A686" s="276">
        <v>18</v>
      </c>
      <c r="B686" s="277" t="str">
        <f>IFERROR(VLOOKUP(A686,'Coverage Indicators-Section D'!$A$10:$Y$42,25,FALSE),"")</f>
        <v/>
      </c>
      <c r="C686" s="319" t="str">
        <f t="array" ref="C686">IFERROR(IF(INDEX('Disaggregation Records'!$E$155:$E$385,MATCH(RIGHT(Z686,255),RIGHT('Disaggregation Records'!$D$155:$D$385,255),0))=0,"",INDEX('Disaggregation Records'!$E$155:$E$385,MATCH(RIGHT(Z686,255),RIGHT('Disaggregation Records'!$D$155:$D$385,255),0))),"")</f>
        <v/>
      </c>
      <c r="D686" s="319" t="str">
        <f t="array" ref="D686">IFERROR(IF(INDEX('Disaggregation Records'!$F$155:$F$385,MATCH(RIGHT(Z686,255),RIGHT('Disaggregation Records'!$D$155:$D$385,255),0))=0,"",INDEX('Disaggregation Records'!$F$155:$F$385,MATCH(RIGHT(Z686,255),RIGHT('Disaggregation Records'!$D$155:$D$385,255),0))),"")</f>
        <v/>
      </c>
      <c r="E686" s="320"/>
      <c r="F686" s="280"/>
      <c r="G686" s="281"/>
      <c r="H686" s="282"/>
      <c r="I686" s="321"/>
      <c r="J686" s="321"/>
      <c r="K686" s="321"/>
      <c r="L686" s="321"/>
      <c r="M686" s="321"/>
      <c r="N686" s="321"/>
      <c r="O686" s="321"/>
      <c r="P686" s="321"/>
      <c r="Q686" s="321"/>
      <c r="R686" s="321"/>
      <c r="S686" s="321"/>
      <c r="T686" s="321"/>
      <c r="U686" s="282"/>
      <c r="V686" s="322"/>
      <c r="W686" s="323"/>
      <c r="X686" s="323" t="str">
        <f t="shared" si="33"/>
        <v/>
      </c>
      <c r="Y686" s="323">
        <f t="shared" si="34"/>
        <v>359</v>
      </c>
      <c r="Z686" s="323" t="str">
        <f t="shared" si="35"/>
        <v/>
      </c>
      <c r="AA686" s="323"/>
      <c r="AB686" s="323" t="s">
        <v>2725</v>
      </c>
      <c r="AC686" s="323"/>
      <c r="AD686" s="323" t="s">
        <v>1314</v>
      </c>
      <c r="AE686" s="176"/>
      <c r="AF686" s="699"/>
      <c r="AG686" s="699"/>
      <c r="AH686" s="465"/>
      <c r="AI686" s="465"/>
      <c r="AJ686" s="465"/>
      <c r="AK686" s="465"/>
      <c r="AL686" s="465"/>
      <c r="AM686" s="465"/>
      <c r="AN686" s="465"/>
      <c r="AO686" s="465"/>
      <c r="AP686" s="465"/>
    </row>
    <row r="687" spans="1:42" ht="53.5" customHeight="1" x14ac:dyDescent="0.35">
      <c r="A687" s="276">
        <v>18</v>
      </c>
      <c r="B687" s="277" t="str">
        <f>IFERROR(VLOOKUP(A687,'Coverage Indicators-Section D'!$A$10:$Y$42,25,FALSE),"")</f>
        <v/>
      </c>
      <c r="C687" s="319" t="str">
        <f t="array" ref="C687">IFERROR(IF(INDEX('Disaggregation Records'!$E$155:$E$385,MATCH(RIGHT(Z687,255),RIGHT('Disaggregation Records'!$D$155:$D$385,255),0))=0,"",INDEX('Disaggregation Records'!$E$155:$E$385,MATCH(RIGHT(Z687,255),RIGHT('Disaggregation Records'!$D$155:$D$385,255),0))),"")</f>
        <v/>
      </c>
      <c r="D687" s="319" t="str">
        <f t="array" ref="D687">IFERROR(IF(INDEX('Disaggregation Records'!$F$155:$F$385,MATCH(RIGHT(Z687,255),RIGHT('Disaggregation Records'!$D$155:$D$385,255),0))=0,"",INDEX('Disaggregation Records'!$F$155:$F$385,MATCH(RIGHT(Z687,255),RIGHT('Disaggregation Records'!$D$155:$D$385,255),0))),"")</f>
        <v/>
      </c>
      <c r="E687" s="320"/>
      <c r="F687" s="280"/>
      <c r="G687" s="281"/>
      <c r="H687" s="282"/>
      <c r="I687" s="321"/>
      <c r="J687" s="321"/>
      <c r="K687" s="321"/>
      <c r="L687" s="321"/>
      <c r="M687" s="321"/>
      <c r="N687" s="321"/>
      <c r="O687" s="321"/>
      <c r="P687" s="321"/>
      <c r="Q687" s="321"/>
      <c r="R687" s="321"/>
      <c r="S687" s="321"/>
      <c r="T687" s="321"/>
      <c r="U687" s="282"/>
      <c r="V687" s="322"/>
      <c r="W687" s="323"/>
      <c r="X687" s="323" t="str">
        <f t="shared" si="33"/>
        <v/>
      </c>
      <c r="Y687" s="323">
        <f t="shared" si="34"/>
        <v>360</v>
      </c>
      <c r="Z687" s="323" t="str">
        <f t="shared" si="35"/>
        <v/>
      </c>
      <c r="AA687" s="323"/>
      <c r="AB687" s="323" t="s">
        <v>2726</v>
      </c>
      <c r="AC687" s="323"/>
      <c r="AD687" s="323" t="s">
        <v>1314</v>
      </c>
      <c r="AE687" s="176"/>
      <c r="AF687" s="699"/>
      <c r="AG687" s="699"/>
      <c r="AH687" s="465"/>
      <c r="AI687" s="465"/>
      <c r="AJ687" s="465"/>
      <c r="AK687" s="465"/>
      <c r="AL687" s="465"/>
      <c r="AM687" s="465"/>
      <c r="AN687" s="465"/>
      <c r="AO687" s="465"/>
      <c r="AP687" s="465"/>
    </row>
    <row r="688" spans="1:42" ht="53.5" customHeight="1" x14ac:dyDescent="0.35">
      <c r="A688" s="276">
        <v>19</v>
      </c>
      <c r="B688" s="277" t="str">
        <f>IFERROR(VLOOKUP(A688,'Coverage Indicators-Section D'!$A$10:$Y$42,25,FALSE),"")</f>
        <v/>
      </c>
      <c r="C688" s="319" t="str">
        <f t="array" ref="C688">IFERROR(IF(INDEX('Disaggregation Records'!$E$155:$E$385,MATCH(RIGHT(Z688,255),RIGHT('Disaggregation Records'!$D$155:$D$385,255),0))=0,"",INDEX('Disaggregation Records'!$E$155:$E$385,MATCH(RIGHT(Z688,255),RIGHT('Disaggregation Records'!$D$155:$D$385,255),0))),"")</f>
        <v/>
      </c>
      <c r="D688" s="319" t="str">
        <f t="array" ref="D688">IFERROR(IF(INDEX('Disaggregation Records'!$F$155:$F$385,MATCH(RIGHT(Z688,255),RIGHT('Disaggregation Records'!$D$155:$D$385,255),0))=0,"",INDEX('Disaggregation Records'!$F$155:$F$385,MATCH(RIGHT(Z688,255),RIGHT('Disaggregation Records'!$D$155:$D$385,255),0))),"")</f>
        <v/>
      </c>
      <c r="E688" s="320"/>
      <c r="F688" s="280"/>
      <c r="G688" s="281"/>
      <c r="H688" s="282"/>
      <c r="I688" s="321"/>
      <c r="J688" s="321"/>
      <c r="K688" s="321"/>
      <c r="L688" s="321"/>
      <c r="M688" s="321"/>
      <c r="N688" s="321"/>
      <c r="O688" s="321"/>
      <c r="P688" s="321"/>
      <c r="Q688" s="321"/>
      <c r="R688" s="321"/>
      <c r="S688" s="321"/>
      <c r="T688" s="321"/>
      <c r="U688" s="282"/>
      <c r="V688" s="322"/>
      <c r="W688" s="323"/>
      <c r="X688" s="323" t="str">
        <f t="shared" si="33"/>
        <v/>
      </c>
      <c r="Y688" s="323">
        <f t="shared" si="34"/>
        <v>361</v>
      </c>
      <c r="Z688" s="323" t="str">
        <f t="shared" si="35"/>
        <v/>
      </c>
      <c r="AA688" s="323"/>
      <c r="AB688" s="323" t="s">
        <v>2727</v>
      </c>
      <c r="AC688" s="323"/>
      <c r="AD688" s="323" t="s">
        <v>1315</v>
      </c>
      <c r="AE688" s="176"/>
      <c r="AF688" s="699"/>
      <c r="AG688" s="699"/>
      <c r="AH688" s="465"/>
      <c r="AI688" s="465"/>
      <c r="AJ688" s="465"/>
      <c r="AK688" s="465"/>
      <c r="AL688" s="465"/>
      <c r="AM688" s="465"/>
      <c r="AN688" s="465"/>
      <c r="AO688" s="465"/>
      <c r="AP688" s="465"/>
    </row>
    <row r="689" spans="1:42" ht="53.5" customHeight="1" x14ac:dyDescent="0.35">
      <c r="A689" s="276">
        <v>19</v>
      </c>
      <c r="B689" s="277" t="str">
        <f>IFERROR(VLOOKUP(A689,'Coverage Indicators-Section D'!$A$10:$Y$42,25,FALSE),"")</f>
        <v/>
      </c>
      <c r="C689" s="319" t="str">
        <f t="array" ref="C689">IFERROR(IF(INDEX('Disaggregation Records'!$E$155:$E$385,MATCH(RIGHT(Z689,255),RIGHT('Disaggregation Records'!$D$155:$D$385,255),0))=0,"",INDEX('Disaggregation Records'!$E$155:$E$385,MATCH(RIGHT(Z689,255),RIGHT('Disaggregation Records'!$D$155:$D$385,255),0))),"")</f>
        <v/>
      </c>
      <c r="D689" s="319" t="str">
        <f t="array" ref="D689">IFERROR(IF(INDEX('Disaggregation Records'!$F$155:$F$385,MATCH(RIGHT(Z689,255),RIGHT('Disaggregation Records'!$D$155:$D$385,255),0))=0,"",INDEX('Disaggregation Records'!$F$155:$F$385,MATCH(RIGHT(Z689,255),RIGHT('Disaggregation Records'!$D$155:$D$385,255),0))),"")</f>
        <v/>
      </c>
      <c r="E689" s="320"/>
      <c r="F689" s="280"/>
      <c r="G689" s="281"/>
      <c r="H689" s="282"/>
      <c r="I689" s="321"/>
      <c r="J689" s="321"/>
      <c r="K689" s="321"/>
      <c r="L689" s="321"/>
      <c r="M689" s="321"/>
      <c r="N689" s="321"/>
      <c r="O689" s="321"/>
      <c r="P689" s="321"/>
      <c r="Q689" s="321"/>
      <c r="R689" s="321"/>
      <c r="S689" s="321"/>
      <c r="T689" s="321"/>
      <c r="U689" s="282"/>
      <c r="V689" s="322"/>
      <c r="W689" s="323"/>
      <c r="X689" s="323" t="str">
        <f t="shared" si="33"/>
        <v/>
      </c>
      <c r="Y689" s="323">
        <f t="shared" si="34"/>
        <v>362</v>
      </c>
      <c r="Z689" s="323" t="str">
        <f t="shared" si="35"/>
        <v/>
      </c>
      <c r="AA689" s="323"/>
      <c r="AB689" s="323" t="s">
        <v>2728</v>
      </c>
      <c r="AC689" s="323"/>
      <c r="AD689" s="323" t="s">
        <v>1315</v>
      </c>
      <c r="AE689" s="176"/>
      <c r="AF689" s="699"/>
      <c r="AG689" s="699"/>
      <c r="AH689" s="465"/>
      <c r="AI689" s="465"/>
      <c r="AJ689" s="465"/>
      <c r="AK689" s="465"/>
      <c r="AL689" s="465"/>
      <c r="AM689" s="465"/>
      <c r="AN689" s="465"/>
      <c r="AO689" s="465"/>
      <c r="AP689" s="465"/>
    </row>
    <row r="690" spans="1:42" ht="53.5" customHeight="1" x14ac:dyDescent="0.35">
      <c r="A690" s="276">
        <v>19</v>
      </c>
      <c r="B690" s="277" t="str">
        <f>IFERROR(VLOOKUP(A690,'Coverage Indicators-Section D'!$A$10:$Y$42,25,FALSE),"")</f>
        <v/>
      </c>
      <c r="C690" s="319" t="str">
        <f t="array" ref="C690">IFERROR(IF(INDEX('Disaggregation Records'!$E$155:$E$385,MATCH(RIGHT(Z690,255),RIGHT('Disaggregation Records'!$D$155:$D$385,255),0))=0,"",INDEX('Disaggregation Records'!$E$155:$E$385,MATCH(RIGHT(Z690,255),RIGHT('Disaggregation Records'!$D$155:$D$385,255),0))),"")</f>
        <v/>
      </c>
      <c r="D690" s="319" t="str">
        <f t="array" ref="D690">IFERROR(IF(INDEX('Disaggregation Records'!$F$155:$F$385,MATCH(RIGHT(Z690,255),RIGHT('Disaggregation Records'!$D$155:$D$385,255),0))=0,"",INDEX('Disaggregation Records'!$F$155:$F$385,MATCH(RIGHT(Z690,255),RIGHT('Disaggregation Records'!$D$155:$D$385,255),0))),"")</f>
        <v/>
      </c>
      <c r="E690" s="320"/>
      <c r="F690" s="280"/>
      <c r="G690" s="281"/>
      <c r="H690" s="282"/>
      <c r="I690" s="321"/>
      <c r="J690" s="321"/>
      <c r="K690" s="321"/>
      <c r="L690" s="321"/>
      <c r="M690" s="321"/>
      <c r="N690" s="321"/>
      <c r="O690" s="321"/>
      <c r="P690" s="321"/>
      <c r="Q690" s="321"/>
      <c r="R690" s="321"/>
      <c r="S690" s="321"/>
      <c r="T690" s="321"/>
      <c r="U690" s="282"/>
      <c r="V690" s="322"/>
      <c r="W690" s="323"/>
      <c r="X690" s="323" t="str">
        <f t="shared" si="33"/>
        <v/>
      </c>
      <c r="Y690" s="323">
        <f t="shared" si="34"/>
        <v>363</v>
      </c>
      <c r="Z690" s="323" t="str">
        <f t="shared" si="35"/>
        <v/>
      </c>
      <c r="AA690" s="323"/>
      <c r="AB690" s="323" t="s">
        <v>2729</v>
      </c>
      <c r="AC690" s="323"/>
      <c r="AD690" s="323" t="s">
        <v>1315</v>
      </c>
      <c r="AE690" s="176"/>
      <c r="AF690" s="699"/>
      <c r="AG690" s="699"/>
      <c r="AH690" s="465"/>
      <c r="AI690" s="465"/>
      <c r="AJ690" s="465"/>
      <c r="AK690" s="465"/>
      <c r="AL690" s="465"/>
      <c r="AM690" s="465"/>
      <c r="AN690" s="465"/>
      <c r="AO690" s="465"/>
      <c r="AP690" s="465"/>
    </row>
    <row r="691" spans="1:42" ht="53.5" customHeight="1" x14ac:dyDescent="0.35">
      <c r="A691" s="276">
        <v>19</v>
      </c>
      <c r="B691" s="277" t="str">
        <f>IFERROR(VLOOKUP(A691,'Coverage Indicators-Section D'!$A$10:$Y$42,25,FALSE),"")</f>
        <v/>
      </c>
      <c r="C691" s="319" t="str">
        <f t="array" ref="C691">IFERROR(IF(INDEX('Disaggregation Records'!$E$155:$E$385,MATCH(RIGHT(Z691,255),RIGHT('Disaggregation Records'!$D$155:$D$385,255),0))=0,"",INDEX('Disaggregation Records'!$E$155:$E$385,MATCH(RIGHT(Z691,255),RIGHT('Disaggregation Records'!$D$155:$D$385,255),0))),"")</f>
        <v/>
      </c>
      <c r="D691" s="319" t="str">
        <f t="array" ref="D691">IFERROR(IF(INDEX('Disaggregation Records'!$F$155:$F$385,MATCH(RIGHT(Z691,255),RIGHT('Disaggregation Records'!$D$155:$D$385,255),0))=0,"",INDEX('Disaggregation Records'!$F$155:$F$385,MATCH(RIGHT(Z691,255),RIGHT('Disaggregation Records'!$D$155:$D$385,255),0))),"")</f>
        <v/>
      </c>
      <c r="E691" s="320"/>
      <c r="F691" s="280"/>
      <c r="G691" s="281"/>
      <c r="H691" s="282"/>
      <c r="I691" s="321"/>
      <c r="J691" s="321"/>
      <c r="K691" s="321"/>
      <c r="L691" s="321"/>
      <c r="M691" s="321"/>
      <c r="N691" s="321"/>
      <c r="O691" s="321"/>
      <c r="P691" s="321"/>
      <c r="Q691" s="321"/>
      <c r="R691" s="321"/>
      <c r="S691" s="321"/>
      <c r="T691" s="321"/>
      <c r="U691" s="282"/>
      <c r="V691" s="322"/>
      <c r="W691" s="323"/>
      <c r="X691" s="323" t="str">
        <f t="shared" si="33"/>
        <v/>
      </c>
      <c r="Y691" s="323">
        <f t="shared" si="34"/>
        <v>364</v>
      </c>
      <c r="Z691" s="323" t="str">
        <f t="shared" si="35"/>
        <v/>
      </c>
      <c r="AA691" s="323"/>
      <c r="AB691" s="323" t="s">
        <v>2730</v>
      </c>
      <c r="AC691" s="323"/>
      <c r="AD691" s="323" t="s">
        <v>1315</v>
      </c>
      <c r="AE691" s="176"/>
      <c r="AF691" s="699"/>
      <c r="AG691" s="699"/>
      <c r="AH691" s="465"/>
      <c r="AI691" s="465"/>
      <c r="AJ691" s="465"/>
      <c r="AK691" s="465"/>
      <c r="AL691" s="465"/>
      <c r="AM691" s="465"/>
      <c r="AN691" s="465"/>
      <c r="AO691" s="465"/>
      <c r="AP691" s="465"/>
    </row>
    <row r="692" spans="1:42" ht="53.5" customHeight="1" x14ac:dyDescent="0.35">
      <c r="A692" s="276">
        <v>19</v>
      </c>
      <c r="B692" s="277" t="str">
        <f>IFERROR(VLOOKUP(A692,'Coverage Indicators-Section D'!$A$10:$Y$42,25,FALSE),"")</f>
        <v/>
      </c>
      <c r="C692" s="319" t="str">
        <f t="array" ref="C692">IFERROR(IF(INDEX('Disaggregation Records'!$E$155:$E$385,MATCH(RIGHT(Z692,255),RIGHT('Disaggregation Records'!$D$155:$D$385,255),0))=0,"",INDEX('Disaggregation Records'!$E$155:$E$385,MATCH(RIGHT(Z692,255),RIGHT('Disaggregation Records'!$D$155:$D$385,255),0))),"")</f>
        <v/>
      </c>
      <c r="D692" s="319" t="str">
        <f t="array" ref="D692">IFERROR(IF(INDEX('Disaggregation Records'!$F$155:$F$385,MATCH(RIGHT(Z692,255),RIGHT('Disaggregation Records'!$D$155:$D$385,255),0))=0,"",INDEX('Disaggregation Records'!$F$155:$F$385,MATCH(RIGHT(Z692,255),RIGHT('Disaggregation Records'!$D$155:$D$385,255),0))),"")</f>
        <v/>
      </c>
      <c r="E692" s="320"/>
      <c r="F692" s="280"/>
      <c r="G692" s="281"/>
      <c r="H692" s="282"/>
      <c r="I692" s="321"/>
      <c r="J692" s="321"/>
      <c r="K692" s="321"/>
      <c r="L692" s="321"/>
      <c r="M692" s="321"/>
      <c r="N692" s="321"/>
      <c r="O692" s="321"/>
      <c r="P692" s="321"/>
      <c r="Q692" s="321"/>
      <c r="R692" s="321"/>
      <c r="S692" s="321"/>
      <c r="T692" s="321"/>
      <c r="U692" s="282"/>
      <c r="V692" s="322"/>
      <c r="W692" s="323"/>
      <c r="X692" s="323" t="str">
        <f t="shared" si="33"/>
        <v/>
      </c>
      <c r="Y692" s="323">
        <f t="shared" si="34"/>
        <v>365</v>
      </c>
      <c r="Z692" s="323" t="str">
        <f t="shared" si="35"/>
        <v/>
      </c>
      <c r="AA692" s="323"/>
      <c r="AB692" s="323" t="s">
        <v>2731</v>
      </c>
      <c r="AC692" s="323"/>
      <c r="AD692" s="323" t="s">
        <v>1315</v>
      </c>
      <c r="AE692" s="176"/>
      <c r="AF692" s="699"/>
      <c r="AG692" s="699"/>
      <c r="AH692" s="465"/>
      <c r="AI692" s="465"/>
      <c r="AJ692" s="465"/>
      <c r="AK692" s="465"/>
      <c r="AL692" s="465"/>
      <c r="AM692" s="465"/>
      <c r="AN692" s="465"/>
      <c r="AO692" s="465"/>
      <c r="AP692" s="465"/>
    </row>
    <row r="693" spans="1:42" ht="53.5" customHeight="1" x14ac:dyDescent="0.35">
      <c r="A693" s="276">
        <v>19</v>
      </c>
      <c r="B693" s="277" t="str">
        <f>IFERROR(VLOOKUP(A693,'Coverage Indicators-Section D'!$A$10:$Y$42,25,FALSE),"")</f>
        <v/>
      </c>
      <c r="C693" s="319" t="str">
        <f t="array" ref="C693">IFERROR(IF(INDEX('Disaggregation Records'!$E$155:$E$385,MATCH(RIGHT(Z693,255),RIGHT('Disaggregation Records'!$D$155:$D$385,255),0))=0,"",INDEX('Disaggregation Records'!$E$155:$E$385,MATCH(RIGHT(Z693,255),RIGHT('Disaggregation Records'!$D$155:$D$385,255),0))),"")</f>
        <v/>
      </c>
      <c r="D693" s="319" t="str">
        <f t="array" ref="D693">IFERROR(IF(INDEX('Disaggregation Records'!$F$155:$F$385,MATCH(RIGHT(Z693,255),RIGHT('Disaggregation Records'!$D$155:$D$385,255),0))=0,"",INDEX('Disaggregation Records'!$F$155:$F$385,MATCH(RIGHT(Z693,255),RIGHT('Disaggregation Records'!$D$155:$D$385,255),0))),"")</f>
        <v/>
      </c>
      <c r="E693" s="320"/>
      <c r="F693" s="280"/>
      <c r="G693" s="281"/>
      <c r="H693" s="282"/>
      <c r="I693" s="321"/>
      <c r="J693" s="321"/>
      <c r="K693" s="321"/>
      <c r="L693" s="321"/>
      <c r="M693" s="321"/>
      <c r="N693" s="321"/>
      <c r="O693" s="321"/>
      <c r="P693" s="321"/>
      <c r="Q693" s="321"/>
      <c r="R693" s="321"/>
      <c r="S693" s="321"/>
      <c r="T693" s="321"/>
      <c r="U693" s="282"/>
      <c r="V693" s="322"/>
      <c r="W693" s="323"/>
      <c r="X693" s="323" t="str">
        <f t="shared" si="33"/>
        <v/>
      </c>
      <c r="Y693" s="323">
        <f t="shared" si="34"/>
        <v>366</v>
      </c>
      <c r="Z693" s="323" t="str">
        <f t="shared" si="35"/>
        <v/>
      </c>
      <c r="AA693" s="323"/>
      <c r="AB693" s="323" t="s">
        <v>2732</v>
      </c>
      <c r="AC693" s="323"/>
      <c r="AD693" s="323" t="s">
        <v>1315</v>
      </c>
      <c r="AE693" s="176"/>
      <c r="AF693" s="699"/>
      <c r="AG693" s="699"/>
      <c r="AH693" s="465"/>
      <c r="AI693" s="465"/>
      <c r="AJ693" s="465"/>
      <c r="AK693" s="465"/>
      <c r="AL693" s="465"/>
      <c r="AM693" s="465"/>
      <c r="AN693" s="465"/>
      <c r="AO693" s="465"/>
      <c r="AP693" s="465"/>
    </row>
    <row r="694" spans="1:42" ht="53.5" customHeight="1" x14ac:dyDescent="0.35">
      <c r="A694" s="276">
        <v>19</v>
      </c>
      <c r="B694" s="277" t="str">
        <f>IFERROR(VLOOKUP(A694,'Coverage Indicators-Section D'!$A$10:$Y$42,25,FALSE),"")</f>
        <v/>
      </c>
      <c r="C694" s="319" t="str">
        <f t="array" ref="C694">IFERROR(IF(INDEX('Disaggregation Records'!$E$155:$E$385,MATCH(RIGHT(Z694,255),RIGHT('Disaggregation Records'!$D$155:$D$385,255),0))=0,"",INDEX('Disaggregation Records'!$E$155:$E$385,MATCH(RIGHT(Z694,255),RIGHT('Disaggregation Records'!$D$155:$D$385,255),0))),"")</f>
        <v/>
      </c>
      <c r="D694" s="319" t="str">
        <f t="array" ref="D694">IFERROR(IF(INDEX('Disaggregation Records'!$F$155:$F$385,MATCH(RIGHT(Z694,255),RIGHT('Disaggregation Records'!$D$155:$D$385,255),0))=0,"",INDEX('Disaggregation Records'!$F$155:$F$385,MATCH(RIGHT(Z694,255),RIGHT('Disaggregation Records'!$D$155:$D$385,255),0))),"")</f>
        <v/>
      </c>
      <c r="E694" s="320"/>
      <c r="F694" s="280"/>
      <c r="G694" s="281"/>
      <c r="H694" s="282"/>
      <c r="I694" s="321"/>
      <c r="J694" s="321"/>
      <c r="K694" s="321"/>
      <c r="L694" s="321"/>
      <c r="M694" s="321"/>
      <c r="N694" s="321"/>
      <c r="O694" s="321"/>
      <c r="P694" s="321"/>
      <c r="Q694" s="321"/>
      <c r="R694" s="321"/>
      <c r="S694" s="321"/>
      <c r="T694" s="321"/>
      <c r="U694" s="282"/>
      <c r="V694" s="322"/>
      <c r="W694" s="323"/>
      <c r="X694" s="323" t="str">
        <f t="shared" si="33"/>
        <v/>
      </c>
      <c r="Y694" s="323">
        <f t="shared" si="34"/>
        <v>367</v>
      </c>
      <c r="Z694" s="323" t="str">
        <f t="shared" si="35"/>
        <v/>
      </c>
      <c r="AA694" s="323"/>
      <c r="AB694" s="323" t="s">
        <v>2733</v>
      </c>
      <c r="AC694" s="323"/>
      <c r="AD694" s="323" t="s">
        <v>1315</v>
      </c>
      <c r="AE694" s="176"/>
      <c r="AF694" s="699"/>
      <c r="AG694" s="699"/>
      <c r="AH694" s="465"/>
      <c r="AI694" s="465"/>
      <c r="AJ694" s="465"/>
      <c r="AK694" s="465"/>
      <c r="AL694" s="465"/>
      <c r="AM694" s="465"/>
      <c r="AN694" s="465"/>
      <c r="AO694" s="465"/>
      <c r="AP694" s="465"/>
    </row>
    <row r="695" spans="1:42" ht="53.5" customHeight="1" x14ac:dyDescent="0.35">
      <c r="A695" s="276">
        <v>19</v>
      </c>
      <c r="B695" s="277" t="str">
        <f>IFERROR(VLOOKUP(A695,'Coverage Indicators-Section D'!$A$10:$Y$42,25,FALSE),"")</f>
        <v/>
      </c>
      <c r="C695" s="319" t="str">
        <f t="array" ref="C695">IFERROR(IF(INDEX('Disaggregation Records'!$E$155:$E$385,MATCH(RIGHT(Z695,255),RIGHT('Disaggregation Records'!$D$155:$D$385,255),0))=0,"",INDEX('Disaggregation Records'!$E$155:$E$385,MATCH(RIGHT(Z695,255),RIGHT('Disaggregation Records'!$D$155:$D$385,255),0))),"")</f>
        <v/>
      </c>
      <c r="D695" s="319" t="str">
        <f t="array" ref="D695">IFERROR(IF(INDEX('Disaggregation Records'!$F$155:$F$385,MATCH(RIGHT(Z695,255),RIGHT('Disaggregation Records'!$D$155:$D$385,255),0))=0,"",INDEX('Disaggregation Records'!$F$155:$F$385,MATCH(RIGHT(Z695,255),RIGHT('Disaggregation Records'!$D$155:$D$385,255),0))),"")</f>
        <v/>
      </c>
      <c r="E695" s="320"/>
      <c r="F695" s="280"/>
      <c r="G695" s="281"/>
      <c r="H695" s="282"/>
      <c r="I695" s="321"/>
      <c r="J695" s="321"/>
      <c r="K695" s="321"/>
      <c r="L695" s="321"/>
      <c r="M695" s="321"/>
      <c r="N695" s="321"/>
      <c r="O695" s="321"/>
      <c r="P695" s="321"/>
      <c r="Q695" s="321"/>
      <c r="R695" s="321"/>
      <c r="S695" s="321"/>
      <c r="T695" s="321"/>
      <c r="U695" s="282"/>
      <c r="V695" s="322"/>
      <c r="W695" s="323"/>
      <c r="X695" s="323" t="str">
        <f t="shared" si="33"/>
        <v/>
      </c>
      <c r="Y695" s="323">
        <f t="shared" si="34"/>
        <v>368</v>
      </c>
      <c r="Z695" s="323" t="str">
        <f t="shared" si="35"/>
        <v/>
      </c>
      <c r="AA695" s="323"/>
      <c r="AB695" s="323" t="s">
        <v>2734</v>
      </c>
      <c r="AC695" s="323"/>
      <c r="AD695" s="323" t="s">
        <v>1315</v>
      </c>
      <c r="AE695" s="176"/>
      <c r="AF695" s="699"/>
      <c r="AG695" s="699"/>
      <c r="AH695" s="465"/>
      <c r="AI695" s="465"/>
      <c r="AJ695" s="465"/>
      <c r="AK695" s="465"/>
      <c r="AL695" s="465"/>
      <c r="AM695" s="465"/>
      <c r="AN695" s="465"/>
      <c r="AO695" s="465"/>
      <c r="AP695" s="465"/>
    </row>
    <row r="696" spans="1:42" ht="53.5" customHeight="1" x14ac:dyDescent="0.35">
      <c r="A696" s="276">
        <v>19</v>
      </c>
      <c r="B696" s="277" t="str">
        <f>IFERROR(VLOOKUP(A696,'Coverage Indicators-Section D'!$A$10:$Y$42,25,FALSE),"")</f>
        <v/>
      </c>
      <c r="C696" s="319" t="str">
        <f t="array" ref="C696">IFERROR(IF(INDEX('Disaggregation Records'!$E$155:$E$385,MATCH(RIGHT(Z696,255),RIGHT('Disaggregation Records'!$D$155:$D$385,255),0))=0,"",INDEX('Disaggregation Records'!$E$155:$E$385,MATCH(RIGHT(Z696,255),RIGHT('Disaggregation Records'!$D$155:$D$385,255),0))),"")</f>
        <v/>
      </c>
      <c r="D696" s="319" t="str">
        <f t="array" ref="D696">IFERROR(IF(INDEX('Disaggregation Records'!$F$155:$F$385,MATCH(RIGHT(Z696,255),RIGHT('Disaggregation Records'!$D$155:$D$385,255),0))=0,"",INDEX('Disaggregation Records'!$F$155:$F$385,MATCH(RIGHT(Z696,255),RIGHT('Disaggregation Records'!$D$155:$D$385,255),0))),"")</f>
        <v/>
      </c>
      <c r="E696" s="320"/>
      <c r="F696" s="280"/>
      <c r="G696" s="281"/>
      <c r="H696" s="282"/>
      <c r="I696" s="321"/>
      <c r="J696" s="321"/>
      <c r="K696" s="321"/>
      <c r="L696" s="321"/>
      <c r="M696" s="321"/>
      <c r="N696" s="321"/>
      <c r="O696" s="321"/>
      <c r="P696" s="321"/>
      <c r="Q696" s="321"/>
      <c r="R696" s="321"/>
      <c r="S696" s="321"/>
      <c r="T696" s="321"/>
      <c r="U696" s="282"/>
      <c r="V696" s="322"/>
      <c r="W696" s="323"/>
      <c r="X696" s="323" t="str">
        <f t="shared" si="33"/>
        <v/>
      </c>
      <c r="Y696" s="323">
        <f t="shared" si="34"/>
        <v>369</v>
      </c>
      <c r="Z696" s="323" t="str">
        <f t="shared" si="35"/>
        <v/>
      </c>
      <c r="AA696" s="323"/>
      <c r="AB696" s="323" t="s">
        <v>2735</v>
      </c>
      <c r="AC696" s="323"/>
      <c r="AD696" s="323" t="s">
        <v>1315</v>
      </c>
      <c r="AE696" s="176"/>
      <c r="AF696" s="699"/>
      <c r="AG696" s="699"/>
      <c r="AH696" s="465"/>
      <c r="AI696" s="465"/>
      <c r="AJ696" s="465"/>
      <c r="AK696" s="465"/>
      <c r="AL696" s="465"/>
      <c r="AM696" s="465"/>
      <c r="AN696" s="465"/>
      <c r="AO696" s="465"/>
      <c r="AP696" s="465"/>
    </row>
    <row r="697" spans="1:42" ht="53.5" customHeight="1" x14ac:dyDescent="0.35">
      <c r="A697" s="276">
        <v>19</v>
      </c>
      <c r="B697" s="277" t="str">
        <f>IFERROR(VLOOKUP(A697,'Coverage Indicators-Section D'!$A$10:$Y$42,25,FALSE),"")</f>
        <v/>
      </c>
      <c r="C697" s="319" t="str">
        <f t="array" ref="C697">IFERROR(IF(INDEX('Disaggregation Records'!$E$155:$E$385,MATCH(RIGHT(Z697,255),RIGHT('Disaggregation Records'!$D$155:$D$385,255),0))=0,"",INDEX('Disaggregation Records'!$E$155:$E$385,MATCH(RIGHT(Z697,255),RIGHT('Disaggregation Records'!$D$155:$D$385,255),0))),"")</f>
        <v/>
      </c>
      <c r="D697" s="319" t="str">
        <f t="array" ref="D697">IFERROR(IF(INDEX('Disaggregation Records'!$F$155:$F$385,MATCH(RIGHT(Z697,255),RIGHT('Disaggregation Records'!$D$155:$D$385,255),0))=0,"",INDEX('Disaggregation Records'!$F$155:$F$385,MATCH(RIGHT(Z697,255),RIGHT('Disaggregation Records'!$D$155:$D$385,255),0))),"")</f>
        <v/>
      </c>
      <c r="E697" s="320"/>
      <c r="F697" s="280"/>
      <c r="G697" s="281"/>
      <c r="H697" s="282"/>
      <c r="I697" s="321"/>
      <c r="J697" s="321"/>
      <c r="K697" s="321"/>
      <c r="L697" s="321"/>
      <c r="M697" s="321"/>
      <c r="N697" s="321"/>
      <c r="O697" s="321"/>
      <c r="P697" s="321"/>
      <c r="Q697" s="321"/>
      <c r="R697" s="321"/>
      <c r="S697" s="321"/>
      <c r="T697" s="321"/>
      <c r="U697" s="282"/>
      <c r="V697" s="322"/>
      <c r="W697" s="323"/>
      <c r="X697" s="323" t="str">
        <f t="shared" si="33"/>
        <v/>
      </c>
      <c r="Y697" s="323">
        <f t="shared" si="34"/>
        <v>370</v>
      </c>
      <c r="Z697" s="323" t="str">
        <f t="shared" si="35"/>
        <v/>
      </c>
      <c r="AA697" s="323"/>
      <c r="AB697" s="323" t="s">
        <v>2736</v>
      </c>
      <c r="AC697" s="323"/>
      <c r="AD697" s="323" t="s">
        <v>1315</v>
      </c>
      <c r="AE697" s="176"/>
      <c r="AF697" s="699"/>
      <c r="AG697" s="699"/>
      <c r="AH697" s="465"/>
      <c r="AI697" s="465"/>
      <c r="AJ697" s="465"/>
      <c r="AK697" s="465"/>
      <c r="AL697" s="465"/>
      <c r="AM697" s="465"/>
      <c r="AN697" s="465"/>
      <c r="AO697" s="465"/>
      <c r="AP697" s="465"/>
    </row>
    <row r="698" spans="1:42" ht="53.5" customHeight="1" x14ac:dyDescent="0.35">
      <c r="A698" s="276">
        <v>19</v>
      </c>
      <c r="B698" s="277" t="str">
        <f>IFERROR(VLOOKUP(A698,'Coverage Indicators-Section D'!$A$10:$Y$42,25,FALSE),"")</f>
        <v/>
      </c>
      <c r="C698" s="319" t="str">
        <f t="array" ref="C698">IFERROR(IF(INDEX('Disaggregation Records'!$E$155:$E$385,MATCH(RIGHT(Z698,255),RIGHT('Disaggregation Records'!$D$155:$D$385,255),0))=0,"",INDEX('Disaggregation Records'!$E$155:$E$385,MATCH(RIGHT(Z698,255),RIGHT('Disaggregation Records'!$D$155:$D$385,255),0))),"")</f>
        <v/>
      </c>
      <c r="D698" s="319" t="str">
        <f t="array" ref="D698">IFERROR(IF(INDEX('Disaggregation Records'!$F$155:$F$385,MATCH(RIGHT(Z698,255),RIGHT('Disaggregation Records'!$D$155:$D$385,255),0))=0,"",INDEX('Disaggregation Records'!$F$155:$F$385,MATCH(RIGHT(Z698,255),RIGHT('Disaggregation Records'!$D$155:$D$385,255),0))),"")</f>
        <v/>
      </c>
      <c r="E698" s="320"/>
      <c r="F698" s="280"/>
      <c r="G698" s="281"/>
      <c r="H698" s="282"/>
      <c r="I698" s="321"/>
      <c r="J698" s="321"/>
      <c r="K698" s="321"/>
      <c r="L698" s="321"/>
      <c r="M698" s="321"/>
      <c r="N698" s="321"/>
      <c r="O698" s="321"/>
      <c r="P698" s="321"/>
      <c r="Q698" s="321"/>
      <c r="R698" s="321"/>
      <c r="S698" s="321"/>
      <c r="T698" s="321"/>
      <c r="U698" s="282"/>
      <c r="V698" s="322"/>
      <c r="W698" s="323"/>
      <c r="X698" s="323" t="str">
        <f t="shared" si="33"/>
        <v/>
      </c>
      <c r="Y698" s="323">
        <f t="shared" si="34"/>
        <v>371</v>
      </c>
      <c r="Z698" s="323" t="str">
        <f t="shared" si="35"/>
        <v/>
      </c>
      <c r="AA698" s="323"/>
      <c r="AB698" s="323" t="s">
        <v>2737</v>
      </c>
      <c r="AC698" s="323"/>
      <c r="AD698" s="323" t="s">
        <v>1315</v>
      </c>
      <c r="AE698" s="176"/>
      <c r="AF698" s="699"/>
      <c r="AG698" s="699"/>
      <c r="AH698" s="465"/>
      <c r="AI698" s="465"/>
      <c r="AJ698" s="465"/>
      <c r="AK698" s="465"/>
      <c r="AL698" s="465"/>
      <c r="AM698" s="465"/>
      <c r="AN698" s="465"/>
      <c r="AO698" s="465"/>
      <c r="AP698" s="465"/>
    </row>
    <row r="699" spans="1:42" ht="53.5" customHeight="1" x14ac:dyDescent="0.35">
      <c r="A699" s="276">
        <v>19</v>
      </c>
      <c r="B699" s="277" t="str">
        <f>IFERROR(VLOOKUP(A699,'Coverage Indicators-Section D'!$A$10:$Y$42,25,FALSE),"")</f>
        <v/>
      </c>
      <c r="C699" s="319" t="str">
        <f t="array" ref="C699">IFERROR(IF(INDEX('Disaggregation Records'!$E$155:$E$385,MATCH(RIGHT(Z699,255),RIGHT('Disaggregation Records'!$D$155:$D$385,255),0))=0,"",INDEX('Disaggregation Records'!$E$155:$E$385,MATCH(RIGHT(Z699,255),RIGHT('Disaggregation Records'!$D$155:$D$385,255),0))),"")</f>
        <v/>
      </c>
      <c r="D699" s="319" t="str">
        <f t="array" ref="D699">IFERROR(IF(INDEX('Disaggregation Records'!$F$155:$F$385,MATCH(RIGHT(Z699,255),RIGHT('Disaggregation Records'!$D$155:$D$385,255),0))=0,"",INDEX('Disaggregation Records'!$F$155:$F$385,MATCH(RIGHT(Z699,255),RIGHT('Disaggregation Records'!$D$155:$D$385,255),0))),"")</f>
        <v/>
      </c>
      <c r="E699" s="320"/>
      <c r="F699" s="280"/>
      <c r="G699" s="281"/>
      <c r="H699" s="282"/>
      <c r="I699" s="321"/>
      <c r="J699" s="321"/>
      <c r="K699" s="321"/>
      <c r="L699" s="321"/>
      <c r="M699" s="321"/>
      <c r="N699" s="321"/>
      <c r="O699" s="321"/>
      <c r="P699" s="321"/>
      <c r="Q699" s="321"/>
      <c r="R699" s="321"/>
      <c r="S699" s="321"/>
      <c r="T699" s="321"/>
      <c r="U699" s="282"/>
      <c r="V699" s="322"/>
      <c r="W699" s="323"/>
      <c r="X699" s="323" t="str">
        <f t="shared" si="33"/>
        <v/>
      </c>
      <c r="Y699" s="323">
        <f t="shared" si="34"/>
        <v>372</v>
      </c>
      <c r="Z699" s="323" t="str">
        <f t="shared" si="35"/>
        <v/>
      </c>
      <c r="AA699" s="323"/>
      <c r="AB699" s="323" t="s">
        <v>2738</v>
      </c>
      <c r="AC699" s="323"/>
      <c r="AD699" s="323" t="s">
        <v>1315</v>
      </c>
      <c r="AE699" s="176"/>
      <c r="AF699" s="699"/>
      <c r="AG699" s="699"/>
      <c r="AH699" s="465"/>
      <c r="AI699" s="465"/>
      <c r="AJ699" s="465"/>
      <c r="AK699" s="465"/>
      <c r="AL699" s="465"/>
      <c r="AM699" s="465"/>
      <c r="AN699" s="465"/>
      <c r="AO699" s="465"/>
      <c r="AP699" s="465"/>
    </row>
    <row r="700" spans="1:42" ht="53.5" customHeight="1" x14ac:dyDescent="0.35">
      <c r="A700" s="276">
        <v>19</v>
      </c>
      <c r="B700" s="277" t="str">
        <f>IFERROR(VLOOKUP(A700,'Coverage Indicators-Section D'!$A$10:$Y$42,25,FALSE),"")</f>
        <v/>
      </c>
      <c r="C700" s="319" t="str">
        <f t="array" ref="C700">IFERROR(IF(INDEX('Disaggregation Records'!$E$155:$E$385,MATCH(RIGHT(Z700,255),RIGHT('Disaggregation Records'!$D$155:$D$385,255),0))=0,"",INDEX('Disaggregation Records'!$E$155:$E$385,MATCH(RIGHT(Z700,255),RIGHT('Disaggregation Records'!$D$155:$D$385,255),0))),"")</f>
        <v/>
      </c>
      <c r="D700" s="319" t="str">
        <f t="array" ref="D700">IFERROR(IF(INDEX('Disaggregation Records'!$F$155:$F$385,MATCH(RIGHT(Z700,255),RIGHT('Disaggregation Records'!$D$155:$D$385,255),0))=0,"",INDEX('Disaggregation Records'!$F$155:$F$385,MATCH(RIGHT(Z700,255),RIGHT('Disaggregation Records'!$D$155:$D$385,255),0))),"")</f>
        <v/>
      </c>
      <c r="E700" s="320"/>
      <c r="F700" s="280"/>
      <c r="G700" s="281"/>
      <c r="H700" s="282"/>
      <c r="I700" s="321"/>
      <c r="J700" s="321"/>
      <c r="K700" s="321"/>
      <c r="L700" s="321"/>
      <c r="M700" s="321"/>
      <c r="N700" s="321"/>
      <c r="O700" s="321"/>
      <c r="P700" s="321"/>
      <c r="Q700" s="321"/>
      <c r="R700" s="321"/>
      <c r="S700" s="321"/>
      <c r="T700" s="321"/>
      <c r="U700" s="282"/>
      <c r="V700" s="322"/>
      <c r="W700" s="323"/>
      <c r="X700" s="323" t="str">
        <f t="shared" si="33"/>
        <v/>
      </c>
      <c r="Y700" s="323">
        <f t="shared" si="34"/>
        <v>373</v>
      </c>
      <c r="Z700" s="323" t="str">
        <f t="shared" si="35"/>
        <v/>
      </c>
      <c r="AA700" s="323"/>
      <c r="AB700" s="323" t="s">
        <v>2739</v>
      </c>
      <c r="AC700" s="323"/>
      <c r="AD700" s="323" t="s">
        <v>1315</v>
      </c>
      <c r="AE700" s="176"/>
      <c r="AF700" s="699"/>
      <c r="AG700" s="699"/>
      <c r="AH700" s="465"/>
      <c r="AI700" s="465"/>
      <c r="AJ700" s="465"/>
      <c r="AK700" s="465"/>
      <c r="AL700" s="465"/>
      <c r="AM700" s="465"/>
      <c r="AN700" s="465"/>
      <c r="AO700" s="465"/>
      <c r="AP700" s="465"/>
    </row>
    <row r="701" spans="1:42" ht="53.5" customHeight="1" x14ac:dyDescent="0.35">
      <c r="A701" s="276">
        <v>19</v>
      </c>
      <c r="B701" s="277" t="str">
        <f>IFERROR(VLOOKUP(A701,'Coverage Indicators-Section D'!$A$10:$Y$42,25,FALSE),"")</f>
        <v/>
      </c>
      <c r="C701" s="319" t="str">
        <f t="array" ref="C701">IFERROR(IF(INDEX('Disaggregation Records'!$E$155:$E$385,MATCH(RIGHT(Z701,255),RIGHT('Disaggregation Records'!$D$155:$D$385,255),0))=0,"",INDEX('Disaggregation Records'!$E$155:$E$385,MATCH(RIGHT(Z701,255),RIGHT('Disaggregation Records'!$D$155:$D$385,255),0))),"")</f>
        <v/>
      </c>
      <c r="D701" s="319" t="str">
        <f t="array" ref="D701">IFERROR(IF(INDEX('Disaggregation Records'!$F$155:$F$385,MATCH(RIGHT(Z701,255),RIGHT('Disaggregation Records'!$D$155:$D$385,255),0))=0,"",INDEX('Disaggregation Records'!$F$155:$F$385,MATCH(RIGHT(Z701,255),RIGHT('Disaggregation Records'!$D$155:$D$385,255),0))),"")</f>
        <v/>
      </c>
      <c r="E701" s="320"/>
      <c r="F701" s="280"/>
      <c r="G701" s="281"/>
      <c r="H701" s="282"/>
      <c r="I701" s="321"/>
      <c r="J701" s="321"/>
      <c r="K701" s="321"/>
      <c r="L701" s="321"/>
      <c r="M701" s="321"/>
      <c r="N701" s="321"/>
      <c r="O701" s="321"/>
      <c r="P701" s="321"/>
      <c r="Q701" s="321"/>
      <c r="R701" s="321"/>
      <c r="S701" s="321"/>
      <c r="T701" s="321"/>
      <c r="U701" s="282"/>
      <c r="V701" s="322"/>
      <c r="W701" s="323"/>
      <c r="X701" s="323" t="str">
        <f t="shared" si="33"/>
        <v/>
      </c>
      <c r="Y701" s="323">
        <f t="shared" si="34"/>
        <v>374</v>
      </c>
      <c r="Z701" s="323" t="str">
        <f t="shared" si="35"/>
        <v/>
      </c>
      <c r="AA701" s="323"/>
      <c r="AB701" s="323" t="s">
        <v>2740</v>
      </c>
      <c r="AC701" s="323"/>
      <c r="AD701" s="323" t="s">
        <v>1315</v>
      </c>
      <c r="AE701" s="176"/>
      <c r="AF701" s="699"/>
      <c r="AG701" s="699"/>
      <c r="AH701" s="465"/>
      <c r="AI701" s="465"/>
      <c r="AJ701" s="465"/>
      <c r="AK701" s="465"/>
      <c r="AL701" s="465"/>
      <c r="AM701" s="465"/>
      <c r="AN701" s="465"/>
      <c r="AO701" s="465"/>
      <c r="AP701" s="465"/>
    </row>
    <row r="702" spans="1:42" ht="53.5" customHeight="1" x14ac:dyDescent="0.35">
      <c r="A702" s="276">
        <v>19</v>
      </c>
      <c r="B702" s="277" t="str">
        <f>IFERROR(VLOOKUP(A702,'Coverage Indicators-Section D'!$A$10:$Y$42,25,FALSE),"")</f>
        <v/>
      </c>
      <c r="C702" s="319" t="str">
        <f t="array" ref="C702">IFERROR(IF(INDEX('Disaggregation Records'!$E$155:$E$385,MATCH(RIGHT(Z702,255),RIGHT('Disaggregation Records'!$D$155:$D$385,255),0))=0,"",INDEX('Disaggregation Records'!$E$155:$E$385,MATCH(RIGHT(Z702,255),RIGHT('Disaggregation Records'!$D$155:$D$385,255),0))),"")</f>
        <v/>
      </c>
      <c r="D702" s="319" t="str">
        <f t="array" ref="D702">IFERROR(IF(INDEX('Disaggregation Records'!$F$155:$F$385,MATCH(RIGHT(Z702,255),RIGHT('Disaggregation Records'!$D$155:$D$385,255),0))=0,"",INDEX('Disaggregation Records'!$F$155:$F$385,MATCH(RIGHT(Z702,255),RIGHT('Disaggregation Records'!$D$155:$D$385,255),0))),"")</f>
        <v/>
      </c>
      <c r="E702" s="320"/>
      <c r="F702" s="280"/>
      <c r="G702" s="281"/>
      <c r="H702" s="282"/>
      <c r="I702" s="321"/>
      <c r="J702" s="321"/>
      <c r="K702" s="321"/>
      <c r="L702" s="321"/>
      <c r="M702" s="321"/>
      <c r="N702" s="321"/>
      <c r="O702" s="321"/>
      <c r="P702" s="321"/>
      <c r="Q702" s="321"/>
      <c r="R702" s="321"/>
      <c r="S702" s="321"/>
      <c r="T702" s="321"/>
      <c r="U702" s="282"/>
      <c r="V702" s="322"/>
      <c r="W702" s="323"/>
      <c r="X702" s="323" t="str">
        <f t="shared" si="33"/>
        <v/>
      </c>
      <c r="Y702" s="323">
        <f t="shared" si="34"/>
        <v>375</v>
      </c>
      <c r="Z702" s="323" t="str">
        <f t="shared" si="35"/>
        <v/>
      </c>
      <c r="AA702" s="323"/>
      <c r="AB702" s="323" t="s">
        <v>2741</v>
      </c>
      <c r="AC702" s="323"/>
      <c r="AD702" s="323" t="s">
        <v>1315</v>
      </c>
      <c r="AE702" s="176"/>
      <c r="AF702" s="699"/>
      <c r="AG702" s="699"/>
      <c r="AH702" s="465"/>
      <c r="AI702" s="465"/>
      <c r="AJ702" s="465"/>
      <c r="AK702" s="465"/>
      <c r="AL702" s="465"/>
      <c r="AM702" s="465"/>
      <c r="AN702" s="465"/>
      <c r="AO702" s="465"/>
      <c r="AP702" s="465"/>
    </row>
    <row r="703" spans="1:42" ht="53.5" customHeight="1" x14ac:dyDescent="0.35">
      <c r="A703" s="276">
        <v>19</v>
      </c>
      <c r="B703" s="277" t="str">
        <f>IFERROR(VLOOKUP(A703,'Coverage Indicators-Section D'!$A$10:$Y$42,25,FALSE),"")</f>
        <v/>
      </c>
      <c r="C703" s="319" t="str">
        <f t="array" ref="C703">IFERROR(IF(INDEX('Disaggregation Records'!$E$155:$E$385,MATCH(RIGHT(Z703,255),RIGHT('Disaggregation Records'!$D$155:$D$385,255),0))=0,"",INDEX('Disaggregation Records'!$E$155:$E$385,MATCH(RIGHT(Z703,255),RIGHT('Disaggregation Records'!$D$155:$D$385,255),0))),"")</f>
        <v/>
      </c>
      <c r="D703" s="319" t="str">
        <f t="array" ref="D703">IFERROR(IF(INDEX('Disaggregation Records'!$F$155:$F$385,MATCH(RIGHT(Z703,255),RIGHT('Disaggregation Records'!$D$155:$D$385,255),0))=0,"",INDEX('Disaggregation Records'!$F$155:$F$385,MATCH(RIGHT(Z703,255),RIGHT('Disaggregation Records'!$D$155:$D$385,255),0))),"")</f>
        <v/>
      </c>
      <c r="E703" s="320"/>
      <c r="F703" s="280"/>
      <c r="G703" s="281"/>
      <c r="H703" s="282"/>
      <c r="I703" s="321"/>
      <c r="J703" s="321"/>
      <c r="K703" s="321"/>
      <c r="L703" s="321"/>
      <c r="M703" s="321"/>
      <c r="N703" s="321"/>
      <c r="O703" s="321"/>
      <c r="P703" s="321"/>
      <c r="Q703" s="321"/>
      <c r="R703" s="321"/>
      <c r="S703" s="321"/>
      <c r="T703" s="321"/>
      <c r="U703" s="282"/>
      <c r="V703" s="322"/>
      <c r="W703" s="323"/>
      <c r="X703" s="323" t="str">
        <f t="shared" si="33"/>
        <v/>
      </c>
      <c r="Y703" s="323">
        <f t="shared" si="34"/>
        <v>376</v>
      </c>
      <c r="Z703" s="323" t="str">
        <f t="shared" si="35"/>
        <v/>
      </c>
      <c r="AA703" s="323"/>
      <c r="AB703" s="323" t="s">
        <v>2742</v>
      </c>
      <c r="AC703" s="323"/>
      <c r="AD703" s="323" t="s">
        <v>1315</v>
      </c>
      <c r="AE703" s="176"/>
      <c r="AF703" s="699"/>
      <c r="AG703" s="699"/>
      <c r="AH703" s="465"/>
      <c r="AI703" s="465"/>
      <c r="AJ703" s="465"/>
      <c r="AK703" s="465"/>
      <c r="AL703" s="465"/>
      <c r="AM703" s="465"/>
      <c r="AN703" s="465"/>
      <c r="AO703" s="465"/>
      <c r="AP703" s="465"/>
    </row>
    <row r="704" spans="1:42" ht="53.5" customHeight="1" x14ac:dyDescent="0.35">
      <c r="A704" s="276">
        <v>19</v>
      </c>
      <c r="B704" s="277" t="str">
        <f>IFERROR(VLOOKUP(A704,'Coverage Indicators-Section D'!$A$10:$Y$42,25,FALSE),"")</f>
        <v/>
      </c>
      <c r="C704" s="319" t="str">
        <f t="array" ref="C704">IFERROR(IF(INDEX('Disaggregation Records'!$E$155:$E$385,MATCH(RIGHT(Z704,255),RIGHT('Disaggregation Records'!$D$155:$D$385,255),0))=0,"",INDEX('Disaggregation Records'!$E$155:$E$385,MATCH(RIGHT(Z704,255),RIGHT('Disaggregation Records'!$D$155:$D$385,255),0))),"")</f>
        <v/>
      </c>
      <c r="D704" s="319" t="str">
        <f t="array" ref="D704">IFERROR(IF(INDEX('Disaggregation Records'!$F$155:$F$385,MATCH(RIGHT(Z704,255),RIGHT('Disaggregation Records'!$D$155:$D$385,255),0))=0,"",INDEX('Disaggregation Records'!$F$155:$F$385,MATCH(RIGHT(Z704,255),RIGHT('Disaggregation Records'!$D$155:$D$385,255),0))),"")</f>
        <v/>
      </c>
      <c r="E704" s="320"/>
      <c r="F704" s="280"/>
      <c r="G704" s="281"/>
      <c r="H704" s="282"/>
      <c r="I704" s="321"/>
      <c r="J704" s="321"/>
      <c r="K704" s="321"/>
      <c r="L704" s="321"/>
      <c r="M704" s="321"/>
      <c r="N704" s="321"/>
      <c r="O704" s="321"/>
      <c r="P704" s="321"/>
      <c r="Q704" s="321"/>
      <c r="R704" s="321"/>
      <c r="S704" s="321"/>
      <c r="T704" s="321"/>
      <c r="U704" s="282"/>
      <c r="V704" s="322"/>
      <c r="W704" s="323"/>
      <c r="X704" s="323" t="str">
        <f t="shared" si="33"/>
        <v/>
      </c>
      <c r="Y704" s="323">
        <f t="shared" si="34"/>
        <v>377</v>
      </c>
      <c r="Z704" s="323" t="str">
        <f t="shared" si="35"/>
        <v/>
      </c>
      <c r="AA704" s="323"/>
      <c r="AB704" s="323" t="s">
        <v>2743</v>
      </c>
      <c r="AC704" s="323"/>
      <c r="AD704" s="323" t="s">
        <v>1315</v>
      </c>
      <c r="AE704" s="176"/>
      <c r="AF704" s="699"/>
      <c r="AG704" s="699"/>
      <c r="AH704" s="465"/>
      <c r="AI704" s="465"/>
      <c r="AJ704" s="465"/>
      <c r="AK704" s="465"/>
      <c r="AL704" s="465"/>
      <c r="AM704" s="465"/>
      <c r="AN704" s="465"/>
      <c r="AO704" s="465"/>
      <c r="AP704" s="465"/>
    </row>
    <row r="705" spans="1:42" ht="53.5" customHeight="1" x14ac:dyDescent="0.35">
      <c r="A705" s="276">
        <v>19</v>
      </c>
      <c r="B705" s="277" t="str">
        <f>IFERROR(VLOOKUP(A705,'Coverage Indicators-Section D'!$A$10:$Y$42,25,FALSE),"")</f>
        <v/>
      </c>
      <c r="C705" s="319" t="str">
        <f t="array" ref="C705">IFERROR(IF(INDEX('Disaggregation Records'!$E$155:$E$385,MATCH(RIGHT(Z705,255),RIGHT('Disaggregation Records'!$D$155:$D$385,255),0))=0,"",INDEX('Disaggregation Records'!$E$155:$E$385,MATCH(RIGHT(Z705,255),RIGHT('Disaggregation Records'!$D$155:$D$385,255),0))),"")</f>
        <v/>
      </c>
      <c r="D705" s="319" t="str">
        <f t="array" ref="D705">IFERROR(IF(INDEX('Disaggregation Records'!$F$155:$F$385,MATCH(RIGHT(Z705,255),RIGHT('Disaggregation Records'!$D$155:$D$385,255),0))=0,"",INDEX('Disaggregation Records'!$F$155:$F$385,MATCH(RIGHT(Z705,255),RIGHT('Disaggregation Records'!$D$155:$D$385,255),0))),"")</f>
        <v/>
      </c>
      <c r="E705" s="320"/>
      <c r="F705" s="280"/>
      <c r="G705" s="281"/>
      <c r="H705" s="282"/>
      <c r="I705" s="321"/>
      <c r="J705" s="321"/>
      <c r="K705" s="321"/>
      <c r="L705" s="321"/>
      <c r="M705" s="321"/>
      <c r="N705" s="321"/>
      <c r="O705" s="321"/>
      <c r="P705" s="321"/>
      <c r="Q705" s="321"/>
      <c r="R705" s="321"/>
      <c r="S705" s="321"/>
      <c r="T705" s="321"/>
      <c r="U705" s="282"/>
      <c r="V705" s="322"/>
      <c r="W705" s="323"/>
      <c r="X705" s="323" t="str">
        <f t="shared" si="33"/>
        <v/>
      </c>
      <c r="Y705" s="323">
        <f t="shared" si="34"/>
        <v>378</v>
      </c>
      <c r="Z705" s="323" t="str">
        <f t="shared" si="35"/>
        <v/>
      </c>
      <c r="AA705" s="323"/>
      <c r="AB705" s="323" t="s">
        <v>2744</v>
      </c>
      <c r="AC705" s="323"/>
      <c r="AD705" s="323" t="s">
        <v>1315</v>
      </c>
      <c r="AE705" s="176"/>
      <c r="AF705" s="699"/>
      <c r="AG705" s="699"/>
      <c r="AH705" s="465"/>
      <c r="AI705" s="465"/>
      <c r="AJ705" s="465"/>
      <c r="AK705" s="465"/>
      <c r="AL705" s="465"/>
      <c r="AM705" s="465"/>
      <c r="AN705" s="465"/>
      <c r="AO705" s="465"/>
      <c r="AP705" s="465"/>
    </row>
    <row r="706" spans="1:42" ht="53.5" customHeight="1" x14ac:dyDescent="0.35">
      <c r="A706" s="276">
        <v>19</v>
      </c>
      <c r="B706" s="277" t="str">
        <f>IFERROR(VLOOKUP(A706,'Coverage Indicators-Section D'!$A$10:$Y$42,25,FALSE),"")</f>
        <v/>
      </c>
      <c r="C706" s="319" t="str">
        <f t="array" ref="C706">IFERROR(IF(INDEX('Disaggregation Records'!$E$155:$E$385,MATCH(RIGHT(Z706,255),RIGHT('Disaggregation Records'!$D$155:$D$385,255),0))=0,"",INDEX('Disaggregation Records'!$E$155:$E$385,MATCH(RIGHT(Z706,255),RIGHT('Disaggregation Records'!$D$155:$D$385,255),0))),"")</f>
        <v/>
      </c>
      <c r="D706" s="319" t="str">
        <f t="array" ref="D706">IFERROR(IF(INDEX('Disaggregation Records'!$F$155:$F$385,MATCH(RIGHT(Z706,255),RIGHT('Disaggregation Records'!$D$155:$D$385,255),0))=0,"",INDEX('Disaggregation Records'!$F$155:$F$385,MATCH(RIGHT(Z706,255),RIGHT('Disaggregation Records'!$D$155:$D$385,255),0))),"")</f>
        <v/>
      </c>
      <c r="E706" s="320"/>
      <c r="F706" s="280"/>
      <c r="G706" s="281"/>
      <c r="H706" s="282"/>
      <c r="I706" s="321"/>
      <c r="J706" s="321"/>
      <c r="K706" s="321"/>
      <c r="L706" s="321"/>
      <c r="M706" s="321"/>
      <c r="N706" s="321"/>
      <c r="O706" s="321"/>
      <c r="P706" s="321"/>
      <c r="Q706" s="321"/>
      <c r="R706" s="321"/>
      <c r="S706" s="321"/>
      <c r="T706" s="321"/>
      <c r="U706" s="282"/>
      <c r="V706" s="322"/>
      <c r="W706" s="323"/>
      <c r="X706" s="323" t="str">
        <f t="shared" si="33"/>
        <v/>
      </c>
      <c r="Y706" s="323">
        <f t="shared" si="34"/>
        <v>379</v>
      </c>
      <c r="Z706" s="323" t="str">
        <f t="shared" si="35"/>
        <v/>
      </c>
      <c r="AA706" s="323"/>
      <c r="AB706" s="323" t="s">
        <v>2745</v>
      </c>
      <c r="AC706" s="323"/>
      <c r="AD706" s="323" t="s">
        <v>1315</v>
      </c>
      <c r="AE706" s="176"/>
      <c r="AF706" s="699"/>
      <c r="AG706" s="699"/>
      <c r="AH706" s="465"/>
      <c r="AI706" s="465"/>
      <c r="AJ706" s="465"/>
      <c r="AK706" s="465"/>
      <c r="AL706" s="465"/>
      <c r="AM706" s="465"/>
      <c r="AN706" s="465"/>
      <c r="AO706" s="465"/>
      <c r="AP706" s="465"/>
    </row>
    <row r="707" spans="1:42" ht="53.5" customHeight="1" x14ac:dyDescent="0.35">
      <c r="A707" s="276">
        <v>19</v>
      </c>
      <c r="B707" s="277" t="str">
        <f>IFERROR(VLOOKUP(A707,'Coverage Indicators-Section D'!$A$10:$Y$42,25,FALSE),"")</f>
        <v/>
      </c>
      <c r="C707" s="319" t="str">
        <f t="array" ref="C707">IFERROR(IF(INDEX('Disaggregation Records'!$E$155:$E$385,MATCH(RIGHT(Z707,255),RIGHT('Disaggregation Records'!$D$155:$D$385,255),0))=0,"",INDEX('Disaggregation Records'!$E$155:$E$385,MATCH(RIGHT(Z707,255),RIGHT('Disaggregation Records'!$D$155:$D$385,255),0))),"")</f>
        <v/>
      </c>
      <c r="D707" s="319" t="str">
        <f t="array" ref="D707">IFERROR(IF(INDEX('Disaggregation Records'!$F$155:$F$385,MATCH(RIGHT(Z707,255),RIGHT('Disaggregation Records'!$D$155:$D$385,255),0))=0,"",INDEX('Disaggregation Records'!$F$155:$F$385,MATCH(RIGHT(Z707,255),RIGHT('Disaggregation Records'!$D$155:$D$385,255),0))),"")</f>
        <v/>
      </c>
      <c r="E707" s="320"/>
      <c r="F707" s="280"/>
      <c r="G707" s="281"/>
      <c r="H707" s="282"/>
      <c r="I707" s="321"/>
      <c r="J707" s="321"/>
      <c r="K707" s="321"/>
      <c r="L707" s="321"/>
      <c r="M707" s="321"/>
      <c r="N707" s="321"/>
      <c r="O707" s="321"/>
      <c r="P707" s="321"/>
      <c r="Q707" s="321"/>
      <c r="R707" s="321"/>
      <c r="S707" s="321"/>
      <c r="T707" s="321"/>
      <c r="U707" s="282"/>
      <c r="V707" s="322"/>
      <c r="W707" s="323"/>
      <c r="X707" s="323" t="str">
        <f t="shared" si="33"/>
        <v/>
      </c>
      <c r="Y707" s="323">
        <f t="shared" si="34"/>
        <v>380</v>
      </c>
      <c r="Z707" s="323" t="str">
        <f t="shared" si="35"/>
        <v/>
      </c>
      <c r="AA707" s="323"/>
      <c r="AB707" s="323" t="s">
        <v>2746</v>
      </c>
      <c r="AC707" s="323"/>
      <c r="AD707" s="323" t="s">
        <v>1315</v>
      </c>
      <c r="AE707" s="176"/>
      <c r="AF707" s="699"/>
      <c r="AG707" s="699"/>
      <c r="AH707" s="465"/>
      <c r="AI707" s="465"/>
      <c r="AJ707" s="465"/>
      <c r="AK707" s="465"/>
      <c r="AL707" s="465"/>
      <c r="AM707" s="465"/>
      <c r="AN707" s="465"/>
      <c r="AO707" s="465"/>
      <c r="AP707" s="465"/>
    </row>
    <row r="708" spans="1:42" ht="53.5" customHeight="1" x14ac:dyDescent="0.35">
      <c r="A708" s="276">
        <v>20</v>
      </c>
      <c r="B708" s="277" t="str">
        <f>IFERROR(VLOOKUP(A708,'Coverage Indicators-Section D'!$A$10:$Y$42,25,FALSE),"")</f>
        <v/>
      </c>
      <c r="C708" s="319" t="str">
        <f t="array" ref="C708">IFERROR(IF(INDEX('Disaggregation Records'!$E$155:$E$385,MATCH(RIGHT(Z708,255),RIGHT('Disaggregation Records'!$D$155:$D$385,255),0))=0,"",INDEX('Disaggregation Records'!$E$155:$E$385,MATCH(RIGHT(Z708,255),RIGHT('Disaggregation Records'!$D$155:$D$385,255),0))),"")</f>
        <v/>
      </c>
      <c r="D708" s="319" t="str">
        <f t="array" ref="D708">IFERROR(IF(INDEX('Disaggregation Records'!$F$155:$F$385,MATCH(RIGHT(Z708,255),RIGHT('Disaggregation Records'!$D$155:$D$385,255),0))=0,"",INDEX('Disaggregation Records'!$F$155:$F$385,MATCH(RIGHT(Z708,255),RIGHT('Disaggregation Records'!$D$155:$D$385,255),0))),"")</f>
        <v/>
      </c>
      <c r="E708" s="320"/>
      <c r="F708" s="280"/>
      <c r="G708" s="281"/>
      <c r="H708" s="282"/>
      <c r="I708" s="321"/>
      <c r="J708" s="321"/>
      <c r="K708" s="321"/>
      <c r="L708" s="321"/>
      <c r="M708" s="321"/>
      <c r="N708" s="321"/>
      <c r="O708" s="321"/>
      <c r="P708" s="321"/>
      <c r="Q708" s="321"/>
      <c r="R708" s="321"/>
      <c r="S708" s="321"/>
      <c r="T708" s="321"/>
      <c r="U708" s="282"/>
      <c r="V708" s="322"/>
      <c r="W708" s="323"/>
      <c r="X708" s="323" t="str">
        <f t="shared" si="33"/>
        <v/>
      </c>
      <c r="Y708" s="323">
        <f t="shared" si="34"/>
        <v>381</v>
      </c>
      <c r="Z708" s="323" t="str">
        <f t="shared" si="35"/>
        <v/>
      </c>
      <c r="AA708" s="323"/>
      <c r="AB708" s="323" t="s">
        <v>2747</v>
      </c>
      <c r="AC708" s="323"/>
      <c r="AD708" s="323" t="s">
        <v>1316</v>
      </c>
      <c r="AE708" s="176"/>
      <c r="AF708" s="699"/>
      <c r="AG708" s="699"/>
      <c r="AH708" s="465"/>
      <c r="AI708" s="465"/>
      <c r="AJ708" s="465"/>
      <c r="AK708" s="465"/>
      <c r="AL708" s="465"/>
      <c r="AM708" s="465"/>
      <c r="AN708" s="465"/>
      <c r="AO708" s="465"/>
      <c r="AP708" s="465"/>
    </row>
    <row r="709" spans="1:42" ht="53.5" customHeight="1" x14ac:dyDescent="0.35">
      <c r="A709" s="276">
        <v>20</v>
      </c>
      <c r="B709" s="277" t="str">
        <f>IFERROR(VLOOKUP(A709,'Coverage Indicators-Section D'!$A$10:$Y$42,25,FALSE),"")</f>
        <v/>
      </c>
      <c r="C709" s="319" t="str">
        <f t="array" ref="C709">IFERROR(IF(INDEX('Disaggregation Records'!$E$155:$E$385,MATCH(RIGHT(Z709,255),RIGHT('Disaggregation Records'!$D$155:$D$385,255),0))=0,"",INDEX('Disaggregation Records'!$E$155:$E$385,MATCH(RIGHT(Z709,255),RIGHT('Disaggregation Records'!$D$155:$D$385,255),0))),"")</f>
        <v/>
      </c>
      <c r="D709" s="319" t="str">
        <f t="array" ref="D709">IFERROR(IF(INDEX('Disaggregation Records'!$F$155:$F$385,MATCH(RIGHT(Z709,255),RIGHT('Disaggregation Records'!$D$155:$D$385,255),0))=0,"",INDEX('Disaggregation Records'!$F$155:$F$385,MATCH(RIGHT(Z709,255),RIGHT('Disaggregation Records'!$D$155:$D$385,255),0))),"")</f>
        <v/>
      </c>
      <c r="E709" s="320"/>
      <c r="F709" s="280"/>
      <c r="G709" s="281"/>
      <c r="H709" s="282"/>
      <c r="I709" s="321"/>
      <c r="J709" s="321"/>
      <c r="K709" s="321"/>
      <c r="L709" s="321"/>
      <c r="M709" s="321"/>
      <c r="N709" s="321"/>
      <c r="O709" s="321"/>
      <c r="P709" s="321"/>
      <c r="Q709" s="321"/>
      <c r="R709" s="321"/>
      <c r="S709" s="321"/>
      <c r="T709" s="321"/>
      <c r="U709" s="282"/>
      <c r="V709" s="322"/>
      <c r="W709" s="323"/>
      <c r="X709" s="323" t="str">
        <f t="shared" si="33"/>
        <v/>
      </c>
      <c r="Y709" s="323">
        <f t="shared" si="34"/>
        <v>382</v>
      </c>
      <c r="Z709" s="323" t="str">
        <f t="shared" si="35"/>
        <v/>
      </c>
      <c r="AA709" s="323"/>
      <c r="AB709" s="323" t="s">
        <v>2748</v>
      </c>
      <c r="AC709" s="323"/>
      <c r="AD709" s="323" t="s">
        <v>1316</v>
      </c>
      <c r="AE709" s="176"/>
      <c r="AF709" s="699"/>
      <c r="AG709" s="699"/>
      <c r="AH709" s="465"/>
      <c r="AI709" s="465"/>
      <c r="AJ709" s="465"/>
      <c r="AK709" s="465"/>
      <c r="AL709" s="465"/>
      <c r="AM709" s="465"/>
      <c r="AN709" s="465"/>
      <c r="AO709" s="465"/>
      <c r="AP709" s="465"/>
    </row>
    <row r="710" spans="1:42" ht="53.5" customHeight="1" x14ac:dyDescent="0.35">
      <c r="A710" s="276">
        <v>20</v>
      </c>
      <c r="B710" s="277" t="str">
        <f>IFERROR(VLOOKUP(A710,'Coverage Indicators-Section D'!$A$10:$Y$42,25,FALSE),"")</f>
        <v/>
      </c>
      <c r="C710" s="319" t="str">
        <f t="array" ref="C710">IFERROR(IF(INDEX('Disaggregation Records'!$E$155:$E$385,MATCH(RIGHT(Z710,255),RIGHT('Disaggregation Records'!$D$155:$D$385,255),0))=0,"",INDEX('Disaggregation Records'!$E$155:$E$385,MATCH(RIGHT(Z710,255),RIGHT('Disaggregation Records'!$D$155:$D$385,255),0))),"")</f>
        <v/>
      </c>
      <c r="D710" s="319" t="str">
        <f t="array" ref="D710">IFERROR(IF(INDEX('Disaggregation Records'!$F$155:$F$385,MATCH(RIGHT(Z710,255),RIGHT('Disaggregation Records'!$D$155:$D$385,255),0))=0,"",INDEX('Disaggregation Records'!$F$155:$F$385,MATCH(RIGHT(Z710,255),RIGHT('Disaggregation Records'!$D$155:$D$385,255),0))),"")</f>
        <v/>
      </c>
      <c r="E710" s="320"/>
      <c r="F710" s="280"/>
      <c r="G710" s="281"/>
      <c r="H710" s="282"/>
      <c r="I710" s="321"/>
      <c r="J710" s="321"/>
      <c r="K710" s="321"/>
      <c r="L710" s="321"/>
      <c r="M710" s="321"/>
      <c r="N710" s="321"/>
      <c r="O710" s="321"/>
      <c r="P710" s="321"/>
      <c r="Q710" s="321"/>
      <c r="R710" s="321"/>
      <c r="S710" s="321"/>
      <c r="T710" s="321"/>
      <c r="U710" s="282"/>
      <c r="V710" s="322"/>
      <c r="W710" s="323"/>
      <c r="X710" s="323" t="str">
        <f t="shared" si="33"/>
        <v/>
      </c>
      <c r="Y710" s="323">
        <f t="shared" si="34"/>
        <v>383</v>
      </c>
      <c r="Z710" s="323" t="str">
        <f t="shared" si="35"/>
        <v/>
      </c>
      <c r="AA710" s="323"/>
      <c r="AB710" s="323" t="s">
        <v>2749</v>
      </c>
      <c r="AC710" s="323"/>
      <c r="AD710" s="323" t="s">
        <v>1316</v>
      </c>
      <c r="AE710" s="176"/>
      <c r="AF710" s="699"/>
      <c r="AG710" s="699"/>
      <c r="AH710" s="465"/>
      <c r="AI710" s="465"/>
      <c r="AJ710" s="465"/>
      <c r="AK710" s="465"/>
      <c r="AL710" s="465"/>
      <c r="AM710" s="465"/>
      <c r="AN710" s="465"/>
      <c r="AO710" s="465"/>
      <c r="AP710" s="465"/>
    </row>
    <row r="711" spans="1:42" ht="53.5" customHeight="1" x14ac:dyDescent="0.35">
      <c r="A711" s="276">
        <v>20</v>
      </c>
      <c r="B711" s="277" t="str">
        <f>IFERROR(VLOOKUP(A711,'Coverage Indicators-Section D'!$A$10:$Y$42,25,FALSE),"")</f>
        <v/>
      </c>
      <c r="C711" s="319" t="str">
        <f t="array" ref="C711">IFERROR(IF(INDEX('Disaggregation Records'!$E$155:$E$385,MATCH(RIGHT(Z711,255),RIGHT('Disaggregation Records'!$D$155:$D$385,255),0))=0,"",INDEX('Disaggregation Records'!$E$155:$E$385,MATCH(RIGHT(Z711,255),RIGHT('Disaggregation Records'!$D$155:$D$385,255),0))),"")</f>
        <v/>
      </c>
      <c r="D711" s="319" t="str">
        <f t="array" ref="D711">IFERROR(IF(INDEX('Disaggregation Records'!$F$155:$F$385,MATCH(RIGHT(Z711,255),RIGHT('Disaggregation Records'!$D$155:$D$385,255),0))=0,"",INDEX('Disaggregation Records'!$F$155:$F$385,MATCH(RIGHT(Z711,255),RIGHT('Disaggregation Records'!$D$155:$D$385,255),0))),"")</f>
        <v/>
      </c>
      <c r="E711" s="320"/>
      <c r="F711" s="280"/>
      <c r="G711" s="281"/>
      <c r="H711" s="282"/>
      <c r="I711" s="321"/>
      <c r="J711" s="321"/>
      <c r="K711" s="321"/>
      <c r="L711" s="321"/>
      <c r="M711" s="321"/>
      <c r="N711" s="321"/>
      <c r="O711" s="321"/>
      <c r="P711" s="321"/>
      <c r="Q711" s="321"/>
      <c r="R711" s="321"/>
      <c r="S711" s="321"/>
      <c r="T711" s="321"/>
      <c r="U711" s="282"/>
      <c r="V711" s="322"/>
      <c r="W711" s="323"/>
      <c r="X711" s="323" t="str">
        <f t="shared" si="33"/>
        <v/>
      </c>
      <c r="Y711" s="323">
        <f t="shared" si="34"/>
        <v>384</v>
      </c>
      <c r="Z711" s="323" t="str">
        <f t="shared" si="35"/>
        <v/>
      </c>
      <c r="AA711" s="323"/>
      <c r="AB711" s="323" t="s">
        <v>2750</v>
      </c>
      <c r="AC711" s="323"/>
      <c r="AD711" s="323" t="s">
        <v>1316</v>
      </c>
      <c r="AE711" s="176"/>
      <c r="AF711" s="699"/>
      <c r="AG711" s="699"/>
      <c r="AH711" s="465"/>
      <c r="AI711" s="465"/>
      <c r="AJ711" s="465"/>
      <c r="AK711" s="465"/>
      <c r="AL711" s="465"/>
      <c r="AM711" s="465"/>
      <c r="AN711" s="465"/>
      <c r="AO711" s="465"/>
      <c r="AP711" s="465"/>
    </row>
    <row r="712" spans="1:42" ht="53.5" customHeight="1" x14ac:dyDescent="0.35">
      <c r="A712" s="276">
        <v>20</v>
      </c>
      <c r="B712" s="277" t="str">
        <f>IFERROR(VLOOKUP(A712,'Coverage Indicators-Section D'!$A$10:$Y$42,25,FALSE),"")</f>
        <v/>
      </c>
      <c r="C712" s="319" t="str">
        <f t="array" ref="C712">IFERROR(IF(INDEX('Disaggregation Records'!$E$155:$E$385,MATCH(RIGHT(Z712,255),RIGHT('Disaggregation Records'!$D$155:$D$385,255),0))=0,"",INDEX('Disaggregation Records'!$E$155:$E$385,MATCH(RIGHT(Z712,255),RIGHT('Disaggregation Records'!$D$155:$D$385,255),0))),"")</f>
        <v/>
      </c>
      <c r="D712" s="319" t="str">
        <f t="array" ref="D712">IFERROR(IF(INDEX('Disaggregation Records'!$F$155:$F$385,MATCH(RIGHT(Z712,255),RIGHT('Disaggregation Records'!$D$155:$D$385,255),0))=0,"",INDEX('Disaggregation Records'!$F$155:$F$385,MATCH(RIGHT(Z712,255),RIGHT('Disaggregation Records'!$D$155:$D$385,255),0))),"")</f>
        <v/>
      </c>
      <c r="E712" s="320"/>
      <c r="F712" s="280"/>
      <c r="G712" s="281"/>
      <c r="H712" s="282"/>
      <c r="I712" s="321"/>
      <c r="J712" s="321"/>
      <c r="K712" s="321"/>
      <c r="L712" s="321"/>
      <c r="M712" s="321"/>
      <c r="N712" s="321"/>
      <c r="O712" s="321"/>
      <c r="P712" s="321"/>
      <c r="Q712" s="321"/>
      <c r="R712" s="321"/>
      <c r="S712" s="321"/>
      <c r="T712" s="321"/>
      <c r="U712" s="282"/>
      <c r="V712" s="322"/>
      <c r="W712" s="323"/>
      <c r="X712" s="323" t="str">
        <f t="shared" ref="X712:X775" si="36">IF(B712&lt;&gt;"",B712&amp;C712&amp;D712,"")</f>
        <v/>
      </c>
      <c r="Y712" s="323">
        <f t="shared" ref="Y712:Y775" si="37">IF(B712=B711,Y711+1,0)</f>
        <v>385</v>
      </c>
      <c r="Z712" s="323" t="str">
        <f t="shared" ref="Z712:Z775" si="38">IF(B712&lt;&gt;"",B712&amp;"-"&amp;Y712,"")</f>
        <v/>
      </c>
      <c r="AA712" s="323"/>
      <c r="AB712" s="323" t="s">
        <v>2751</v>
      </c>
      <c r="AC712" s="323"/>
      <c r="AD712" s="323" t="s">
        <v>1316</v>
      </c>
      <c r="AE712" s="176"/>
      <c r="AF712" s="699"/>
      <c r="AG712" s="699"/>
      <c r="AH712" s="465"/>
      <c r="AI712" s="465"/>
      <c r="AJ712" s="465"/>
      <c r="AK712" s="465"/>
      <c r="AL712" s="465"/>
      <c r="AM712" s="465"/>
      <c r="AN712" s="465"/>
      <c r="AO712" s="465"/>
      <c r="AP712" s="465"/>
    </row>
    <row r="713" spans="1:42" ht="53.5" customHeight="1" x14ac:dyDescent="0.35">
      <c r="A713" s="276">
        <v>20</v>
      </c>
      <c r="B713" s="277" t="str">
        <f>IFERROR(VLOOKUP(A713,'Coverage Indicators-Section D'!$A$10:$Y$42,25,FALSE),"")</f>
        <v/>
      </c>
      <c r="C713" s="319" t="str">
        <f t="array" ref="C713">IFERROR(IF(INDEX('Disaggregation Records'!$E$155:$E$385,MATCH(RIGHT(Z713,255),RIGHT('Disaggregation Records'!$D$155:$D$385,255),0))=0,"",INDEX('Disaggregation Records'!$E$155:$E$385,MATCH(RIGHT(Z713,255),RIGHT('Disaggregation Records'!$D$155:$D$385,255),0))),"")</f>
        <v/>
      </c>
      <c r="D713" s="319" t="str">
        <f t="array" ref="D713">IFERROR(IF(INDEX('Disaggregation Records'!$F$155:$F$385,MATCH(RIGHT(Z713,255),RIGHT('Disaggregation Records'!$D$155:$D$385,255),0))=0,"",INDEX('Disaggregation Records'!$F$155:$F$385,MATCH(RIGHT(Z713,255),RIGHT('Disaggregation Records'!$D$155:$D$385,255),0))),"")</f>
        <v/>
      </c>
      <c r="E713" s="320"/>
      <c r="F713" s="280"/>
      <c r="G713" s="281"/>
      <c r="H713" s="282"/>
      <c r="I713" s="321"/>
      <c r="J713" s="321"/>
      <c r="K713" s="321"/>
      <c r="L713" s="321"/>
      <c r="M713" s="321"/>
      <c r="N713" s="321"/>
      <c r="O713" s="321"/>
      <c r="P713" s="321"/>
      <c r="Q713" s="321"/>
      <c r="R713" s="321"/>
      <c r="S713" s="321"/>
      <c r="T713" s="321"/>
      <c r="U713" s="282"/>
      <c r="V713" s="322"/>
      <c r="W713" s="323"/>
      <c r="X713" s="323" t="str">
        <f t="shared" si="36"/>
        <v/>
      </c>
      <c r="Y713" s="323">
        <f t="shared" si="37"/>
        <v>386</v>
      </c>
      <c r="Z713" s="323" t="str">
        <f t="shared" si="38"/>
        <v/>
      </c>
      <c r="AA713" s="323"/>
      <c r="AB713" s="323" t="s">
        <v>2752</v>
      </c>
      <c r="AC713" s="323"/>
      <c r="AD713" s="323" t="s">
        <v>1316</v>
      </c>
      <c r="AE713" s="176"/>
      <c r="AF713" s="699"/>
      <c r="AG713" s="699"/>
      <c r="AH713" s="465"/>
      <c r="AI713" s="465"/>
      <c r="AJ713" s="465"/>
      <c r="AK713" s="465"/>
      <c r="AL713" s="465"/>
      <c r="AM713" s="465"/>
      <c r="AN713" s="465"/>
      <c r="AO713" s="465"/>
      <c r="AP713" s="465"/>
    </row>
    <row r="714" spans="1:42" ht="53.5" customHeight="1" x14ac:dyDescent="0.35">
      <c r="A714" s="276">
        <v>20</v>
      </c>
      <c r="B714" s="277" t="str">
        <f>IFERROR(VLOOKUP(A714,'Coverage Indicators-Section D'!$A$10:$Y$42,25,FALSE),"")</f>
        <v/>
      </c>
      <c r="C714" s="319" t="str">
        <f t="array" ref="C714">IFERROR(IF(INDEX('Disaggregation Records'!$E$155:$E$385,MATCH(RIGHT(Z714,255),RIGHT('Disaggregation Records'!$D$155:$D$385,255),0))=0,"",INDEX('Disaggregation Records'!$E$155:$E$385,MATCH(RIGHT(Z714,255),RIGHT('Disaggregation Records'!$D$155:$D$385,255),0))),"")</f>
        <v/>
      </c>
      <c r="D714" s="319" t="str">
        <f t="array" ref="D714">IFERROR(IF(INDEX('Disaggregation Records'!$F$155:$F$385,MATCH(RIGHT(Z714,255),RIGHT('Disaggregation Records'!$D$155:$D$385,255),0))=0,"",INDEX('Disaggregation Records'!$F$155:$F$385,MATCH(RIGHT(Z714,255),RIGHT('Disaggregation Records'!$D$155:$D$385,255),0))),"")</f>
        <v/>
      </c>
      <c r="E714" s="320"/>
      <c r="F714" s="280"/>
      <c r="G714" s="281"/>
      <c r="H714" s="282"/>
      <c r="I714" s="321"/>
      <c r="J714" s="321"/>
      <c r="K714" s="321"/>
      <c r="L714" s="321"/>
      <c r="M714" s="321"/>
      <c r="N714" s="321"/>
      <c r="O714" s="321"/>
      <c r="P714" s="321"/>
      <c r="Q714" s="321"/>
      <c r="R714" s="321"/>
      <c r="S714" s="321"/>
      <c r="T714" s="321"/>
      <c r="U714" s="282"/>
      <c r="V714" s="322"/>
      <c r="W714" s="323"/>
      <c r="X714" s="323" t="str">
        <f t="shared" si="36"/>
        <v/>
      </c>
      <c r="Y714" s="323">
        <f t="shared" si="37"/>
        <v>387</v>
      </c>
      <c r="Z714" s="323" t="str">
        <f t="shared" si="38"/>
        <v/>
      </c>
      <c r="AA714" s="323"/>
      <c r="AB714" s="323" t="s">
        <v>2753</v>
      </c>
      <c r="AC714" s="323"/>
      <c r="AD714" s="323" t="s">
        <v>1316</v>
      </c>
      <c r="AE714" s="176"/>
      <c r="AF714" s="699"/>
      <c r="AG714" s="699"/>
      <c r="AH714" s="465"/>
      <c r="AI714" s="465"/>
      <c r="AJ714" s="465"/>
      <c r="AK714" s="465"/>
      <c r="AL714" s="465"/>
      <c r="AM714" s="465"/>
      <c r="AN714" s="465"/>
      <c r="AO714" s="465"/>
      <c r="AP714" s="465"/>
    </row>
    <row r="715" spans="1:42" ht="53.5" customHeight="1" x14ac:dyDescent="0.35">
      <c r="A715" s="276">
        <v>20</v>
      </c>
      <c r="B715" s="277" t="str">
        <f>IFERROR(VLOOKUP(A715,'Coverage Indicators-Section D'!$A$10:$Y$42,25,FALSE),"")</f>
        <v/>
      </c>
      <c r="C715" s="319" t="str">
        <f t="array" ref="C715">IFERROR(IF(INDEX('Disaggregation Records'!$E$155:$E$385,MATCH(RIGHT(Z715,255),RIGHT('Disaggregation Records'!$D$155:$D$385,255),0))=0,"",INDEX('Disaggregation Records'!$E$155:$E$385,MATCH(RIGHT(Z715,255),RIGHT('Disaggregation Records'!$D$155:$D$385,255),0))),"")</f>
        <v/>
      </c>
      <c r="D715" s="319" t="str">
        <f t="array" ref="D715">IFERROR(IF(INDEX('Disaggregation Records'!$F$155:$F$385,MATCH(RIGHT(Z715,255),RIGHT('Disaggregation Records'!$D$155:$D$385,255),0))=0,"",INDEX('Disaggregation Records'!$F$155:$F$385,MATCH(RIGHT(Z715,255),RIGHT('Disaggregation Records'!$D$155:$D$385,255),0))),"")</f>
        <v/>
      </c>
      <c r="E715" s="320"/>
      <c r="F715" s="280"/>
      <c r="G715" s="281"/>
      <c r="H715" s="282"/>
      <c r="I715" s="321"/>
      <c r="J715" s="321"/>
      <c r="K715" s="321"/>
      <c r="L715" s="321"/>
      <c r="M715" s="321"/>
      <c r="N715" s="321"/>
      <c r="O715" s="321"/>
      <c r="P715" s="321"/>
      <c r="Q715" s="321"/>
      <c r="R715" s="321"/>
      <c r="S715" s="321"/>
      <c r="T715" s="321"/>
      <c r="U715" s="282"/>
      <c r="V715" s="322"/>
      <c r="W715" s="323"/>
      <c r="X715" s="323" t="str">
        <f t="shared" si="36"/>
        <v/>
      </c>
      <c r="Y715" s="323">
        <f t="shared" si="37"/>
        <v>388</v>
      </c>
      <c r="Z715" s="323" t="str">
        <f t="shared" si="38"/>
        <v/>
      </c>
      <c r="AA715" s="323"/>
      <c r="AB715" s="323" t="s">
        <v>2754</v>
      </c>
      <c r="AC715" s="323"/>
      <c r="AD715" s="323" t="s">
        <v>1316</v>
      </c>
      <c r="AE715" s="176"/>
      <c r="AF715" s="699"/>
      <c r="AG715" s="699"/>
      <c r="AH715" s="465"/>
      <c r="AI715" s="465"/>
      <c r="AJ715" s="465"/>
      <c r="AK715" s="465"/>
      <c r="AL715" s="465"/>
      <c r="AM715" s="465"/>
      <c r="AN715" s="465"/>
      <c r="AO715" s="465"/>
      <c r="AP715" s="465"/>
    </row>
    <row r="716" spans="1:42" ht="53.5" customHeight="1" x14ac:dyDescent="0.35">
      <c r="A716" s="276">
        <v>20</v>
      </c>
      <c r="B716" s="277" t="str">
        <f>IFERROR(VLOOKUP(A716,'Coverage Indicators-Section D'!$A$10:$Y$42,25,FALSE),"")</f>
        <v/>
      </c>
      <c r="C716" s="319" t="str">
        <f t="array" ref="C716">IFERROR(IF(INDEX('Disaggregation Records'!$E$155:$E$385,MATCH(RIGHT(Z716,255),RIGHT('Disaggregation Records'!$D$155:$D$385,255),0))=0,"",INDEX('Disaggregation Records'!$E$155:$E$385,MATCH(RIGHT(Z716,255),RIGHT('Disaggregation Records'!$D$155:$D$385,255),0))),"")</f>
        <v/>
      </c>
      <c r="D716" s="319" t="str">
        <f t="array" ref="D716">IFERROR(IF(INDEX('Disaggregation Records'!$F$155:$F$385,MATCH(RIGHT(Z716,255),RIGHT('Disaggregation Records'!$D$155:$D$385,255),0))=0,"",INDEX('Disaggregation Records'!$F$155:$F$385,MATCH(RIGHT(Z716,255),RIGHT('Disaggregation Records'!$D$155:$D$385,255),0))),"")</f>
        <v/>
      </c>
      <c r="E716" s="320"/>
      <c r="F716" s="280"/>
      <c r="G716" s="281"/>
      <c r="H716" s="282"/>
      <c r="I716" s="321"/>
      <c r="J716" s="321"/>
      <c r="K716" s="321"/>
      <c r="L716" s="321"/>
      <c r="M716" s="321"/>
      <c r="N716" s="321"/>
      <c r="O716" s="321"/>
      <c r="P716" s="321"/>
      <c r="Q716" s="321"/>
      <c r="R716" s="321"/>
      <c r="S716" s="321"/>
      <c r="T716" s="321"/>
      <c r="U716" s="282"/>
      <c r="V716" s="322"/>
      <c r="W716" s="323"/>
      <c r="X716" s="323" t="str">
        <f t="shared" si="36"/>
        <v/>
      </c>
      <c r="Y716" s="323">
        <f t="shared" si="37"/>
        <v>389</v>
      </c>
      <c r="Z716" s="323" t="str">
        <f t="shared" si="38"/>
        <v/>
      </c>
      <c r="AA716" s="323"/>
      <c r="AB716" s="323" t="s">
        <v>2755</v>
      </c>
      <c r="AC716" s="323"/>
      <c r="AD716" s="323" t="s">
        <v>1316</v>
      </c>
      <c r="AE716" s="176"/>
      <c r="AF716" s="699"/>
      <c r="AG716" s="699"/>
      <c r="AH716" s="465"/>
      <c r="AI716" s="465"/>
      <c r="AJ716" s="465"/>
      <c r="AK716" s="465"/>
      <c r="AL716" s="465"/>
      <c r="AM716" s="465"/>
      <c r="AN716" s="465"/>
      <c r="AO716" s="465"/>
      <c r="AP716" s="465"/>
    </row>
    <row r="717" spans="1:42" ht="53.5" customHeight="1" x14ac:dyDescent="0.35">
      <c r="A717" s="276">
        <v>20</v>
      </c>
      <c r="B717" s="277" t="str">
        <f>IFERROR(VLOOKUP(A717,'Coverage Indicators-Section D'!$A$10:$Y$42,25,FALSE),"")</f>
        <v/>
      </c>
      <c r="C717" s="319" t="str">
        <f t="array" ref="C717">IFERROR(IF(INDEX('Disaggregation Records'!$E$155:$E$385,MATCH(RIGHT(Z717,255),RIGHT('Disaggregation Records'!$D$155:$D$385,255),0))=0,"",INDEX('Disaggregation Records'!$E$155:$E$385,MATCH(RIGHT(Z717,255),RIGHT('Disaggregation Records'!$D$155:$D$385,255),0))),"")</f>
        <v/>
      </c>
      <c r="D717" s="319" t="str">
        <f t="array" ref="D717">IFERROR(IF(INDEX('Disaggregation Records'!$F$155:$F$385,MATCH(RIGHT(Z717,255),RIGHT('Disaggregation Records'!$D$155:$D$385,255),0))=0,"",INDEX('Disaggregation Records'!$F$155:$F$385,MATCH(RIGHT(Z717,255),RIGHT('Disaggregation Records'!$D$155:$D$385,255),0))),"")</f>
        <v/>
      </c>
      <c r="E717" s="320"/>
      <c r="F717" s="280"/>
      <c r="G717" s="281"/>
      <c r="H717" s="282"/>
      <c r="I717" s="321"/>
      <c r="J717" s="321"/>
      <c r="K717" s="321"/>
      <c r="L717" s="321"/>
      <c r="M717" s="321"/>
      <c r="N717" s="321"/>
      <c r="O717" s="321"/>
      <c r="P717" s="321"/>
      <c r="Q717" s="321"/>
      <c r="R717" s="321"/>
      <c r="S717" s="321"/>
      <c r="T717" s="321"/>
      <c r="U717" s="282"/>
      <c r="V717" s="322"/>
      <c r="W717" s="323"/>
      <c r="X717" s="323" t="str">
        <f t="shared" si="36"/>
        <v/>
      </c>
      <c r="Y717" s="323">
        <f t="shared" si="37"/>
        <v>390</v>
      </c>
      <c r="Z717" s="323" t="str">
        <f t="shared" si="38"/>
        <v/>
      </c>
      <c r="AA717" s="323"/>
      <c r="AB717" s="323" t="s">
        <v>2756</v>
      </c>
      <c r="AC717" s="323"/>
      <c r="AD717" s="323" t="s">
        <v>1316</v>
      </c>
      <c r="AE717" s="176"/>
      <c r="AF717" s="699"/>
      <c r="AG717" s="699"/>
      <c r="AH717" s="465"/>
      <c r="AI717" s="465"/>
      <c r="AJ717" s="465"/>
      <c r="AK717" s="465"/>
      <c r="AL717" s="465"/>
      <c r="AM717" s="465"/>
      <c r="AN717" s="465"/>
      <c r="AO717" s="465"/>
      <c r="AP717" s="465"/>
    </row>
    <row r="718" spans="1:42" ht="53.5" customHeight="1" x14ac:dyDescent="0.35">
      <c r="A718" s="276">
        <v>20</v>
      </c>
      <c r="B718" s="277" t="str">
        <f>IFERROR(VLOOKUP(A718,'Coverage Indicators-Section D'!$A$10:$Y$42,25,FALSE),"")</f>
        <v/>
      </c>
      <c r="C718" s="319" t="str">
        <f t="array" ref="C718">IFERROR(IF(INDEX('Disaggregation Records'!$E$155:$E$385,MATCH(RIGHT(Z718,255),RIGHT('Disaggregation Records'!$D$155:$D$385,255),0))=0,"",INDEX('Disaggregation Records'!$E$155:$E$385,MATCH(RIGHT(Z718,255),RIGHT('Disaggregation Records'!$D$155:$D$385,255),0))),"")</f>
        <v/>
      </c>
      <c r="D718" s="319" t="str">
        <f t="array" ref="D718">IFERROR(IF(INDEX('Disaggregation Records'!$F$155:$F$385,MATCH(RIGHT(Z718,255),RIGHT('Disaggregation Records'!$D$155:$D$385,255),0))=0,"",INDEX('Disaggregation Records'!$F$155:$F$385,MATCH(RIGHT(Z718,255),RIGHT('Disaggregation Records'!$D$155:$D$385,255),0))),"")</f>
        <v/>
      </c>
      <c r="E718" s="320"/>
      <c r="F718" s="280"/>
      <c r="G718" s="281"/>
      <c r="H718" s="282"/>
      <c r="I718" s="321"/>
      <c r="J718" s="321"/>
      <c r="K718" s="321"/>
      <c r="L718" s="321"/>
      <c r="M718" s="321"/>
      <c r="N718" s="321"/>
      <c r="O718" s="321"/>
      <c r="P718" s="321"/>
      <c r="Q718" s="321"/>
      <c r="R718" s="321"/>
      <c r="S718" s="321"/>
      <c r="T718" s="321"/>
      <c r="U718" s="282"/>
      <c r="V718" s="322"/>
      <c r="W718" s="323"/>
      <c r="X718" s="323" t="str">
        <f t="shared" si="36"/>
        <v/>
      </c>
      <c r="Y718" s="323">
        <f t="shared" si="37"/>
        <v>391</v>
      </c>
      <c r="Z718" s="323" t="str">
        <f t="shared" si="38"/>
        <v/>
      </c>
      <c r="AA718" s="323"/>
      <c r="AB718" s="323" t="s">
        <v>2757</v>
      </c>
      <c r="AC718" s="323"/>
      <c r="AD718" s="323" t="s">
        <v>1316</v>
      </c>
      <c r="AE718" s="176"/>
      <c r="AF718" s="699"/>
      <c r="AG718" s="699"/>
      <c r="AH718" s="465"/>
      <c r="AI718" s="465"/>
      <c r="AJ718" s="465"/>
      <c r="AK718" s="465"/>
      <c r="AL718" s="465"/>
      <c r="AM718" s="465"/>
      <c r="AN718" s="465"/>
      <c r="AO718" s="465"/>
      <c r="AP718" s="465"/>
    </row>
    <row r="719" spans="1:42" ht="53.5" customHeight="1" x14ac:dyDescent="0.35">
      <c r="A719" s="276">
        <v>20</v>
      </c>
      <c r="B719" s="277" t="str">
        <f>IFERROR(VLOOKUP(A719,'Coverage Indicators-Section D'!$A$10:$Y$42,25,FALSE),"")</f>
        <v/>
      </c>
      <c r="C719" s="319" t="str">
        <f t="array" ref="C719">IFERROR(IF(INDEX('Disaggregation Records'!$E$155:$E$385,MATCH(RIGHT(Z719,255),RIGHT('Disaggregation Records'!$D$155:$D$385,255),0))=0,"",INDEX('Disaggregation Records'!$E$155:$E$385,MATCH(RIGHT(Z719,255),RIGHT('Disaggregation Records'!$D$155:$D$385,255),0))),"")</f>
        <v/>
      </c>
      <c r="D719" s="319" t="str">
        <f t="array" ref="D719">IFERROR(IF(INDEX('Disaggregation Records'!$F$155:$F$385,MATCH(RIGHT(Z719,255),RIGHT('Disaggregation Records'!$D$155:$D$385,255),0))=0,"",INDEX('Disaggregation Records'!$F$155:$F$385,MATCH(RIGHT(Z719,255),RIGHT('Disaggregation Records'!$D$155:$D$385,255),0))),"")</f>
        <v/>
      </c>
      <c r="E719" s="320"/>
      <c r="F719" s="280"/>
      <c r="G719" s="281"/>
      <c r="H719" s="282"/>
      <c r="I719" s="321"/>
      <c r="J719" s="321"/>
      <c r="K719" s="321"/>
      <c r="L719" s="321"/>
      <c r="M719" s="321"/>
      <c r="N719" s="321"/>
      <c r="O719" s="321"/>
      <c r="P719" s="321"/>
      <c r="Q719" s="321"/>
      <c r="R719" s="321"/>
      <c r="S719" s="321"/>
      <c r="T719" s="321"/>
      <c r="U719" s="282"/>
      <c r="V719" s="322"/>
      <c r="W719" s="323"/>
      <c r="X719" s="323" t="str">
        <f t="shared" si="36"/>
        <v/>
      </c>
      <c r="Y719" s="323">
        <f t="shared" si="37"/>
        <v>392</v>
      </c>
      <c r="Z719" s="323" t="str">
        <f t="shared" si="38"/>
        <v/>
      </c>
      <c r="AA719" s="323"/>
      <c r="AB719" s="323" t="s">
        <v>2758</v>
      </c>
      <c r="AC719" s="323"/>
      <c r="AD719" s="323" t="s">
        <v>1316</v>
      </c>
      <c r="AE719" s="176"/>
      <c r="AF719" s="699"/>
      <c r="AG719" s="699"/>
      <c r="AH719" s="465"/>
      <c r="AI719" s="465"/>
      <c r="AJ719" s="465"/>
      <c r="AK719" s="465"/>
      <c r="AL719" s="465"/>
      <c r="AM719" s="465"/>
      <c r="AN719" s="465"/>
      <c r="AO719" s="465"/>
      <c r="AP719" s="465"/>
    </row>
    <row r="720" spans="1:42" ht="53.5" customHeight="1" x14ac:dyDescent="0.35">
      <c r="A720" s="276">
        <v>20</v>
      </c>
      <c r="B720" s="277" t="str">
        <f>IFERROR(VLOOKUP(A720,'Coverage Indicators-Section D'!$A$10:$Y$42,25,FALSE),"")</f>
        <v/>
      </c>
      <c r="C720" s="319" t="str">
        <f t="array" ref="C720">IFERROR(IF(INDEX('Disaggregation Records'!$E$155:$E$385,MATCH(RIGHT(Z720,255),RIGHT('Disaggregation Records'!$D$155:$D$385,255),0))=0,"",INDEX('Disaggregation Records'!$E$155:$E$385,MATCH(RIGHT(Z720,255),RIGHT('Disaggregation Records'!$D$155:$D$385,255),0))),"")</f>
        <v/>
      </c>
      <c r="D720" s="319" t="str">
        <f t="array" ref="D720">IFERROR(IF(INDEX('Disaggregation Records'!$F$155:$F$385,MATCH(RIGHT(Z720,255),RIGHT('Disaggregation Records'!$D$155:$D$385,255),0))=0,"",INDEX('Disaggregation Records'!$F$155:$F$385,MATCH(RIGHT(Z720,255),RIGHT('Disaggregation Records'!$D$155:$D$385,255),0))),"")</f>
        <v/>
      </c>
      <c r="E720" s="320"/>
      <c r="F720" s="280"/>
      <c r="G720" s="281"/>
      <c r="H720" s="282"/>
      <c r="I720" s="321"/>
      <c r="J720" s="321"/>
      <c r="K720" s="321"/>
      <c r="L720" s="321"/>
      <c r="M720" s="321"/>
      <c r="N720" s="321"/>
      <c r="O720" s="321"/>
      <c r="P720" s="321"/>
      <c r="Q720" s="321"/>
      <c r="R720" s="321"/>
      <c r="S720" s="321"/>
      <c r="T720" s="321"/>
      <c r="U720" s="282"/>
      <c r="V720" s="322"/>
      <c r="W720" s="323"/>
      <c r="X720" s="323" t="str">
        <f t="shared" si="36"/>
        <v/>
      </c>
      <c r="Y720" s="323">
        <f t="shared" si="37"/>
        <v>393</v>
      </c>
      <c r="Z720" s="323" t="str">
        <f t="shared" si="38"/>
        <v/>
      </c>
      <c r="AA720" s="323"/>
      <c r="AB720" s="323" t="s">
        <v>2759</v>
      </c>
      <c r="AC720" s="323"/>
      <c r="AD720" s="323" t="s">
        <v>1316</v>
      </c>
      <c r="AE720" s="176"/>
      <c r="AF720" s="699"/>
      <c r="AG720" s="699"/>
      <c r="AH720" s="465"/>
      <c r="AI720" s="465"/>
      <c r="AJ720" s="465"/>
      <c r="AK720" s="465"/>
      <c r="AL720" s="465"/>
      <c r="AM720" s="465"/>
      <c r="AN720" s="465"/>
      <c r="AO720" s="465"/>
      <c r="AP720" s="465"/>
    </row>
    <row r="721" spans="1:42" ht="53.5" customHeight="1" x14ac:dyDescent="0.35">
      <c r="A721" s="276">
        <v>20</v>
      </c>
      <c r="B721" s="277" t="str">
        <f>IFERROR(VLOOKUP(A721,'Coverage Indicators-Section D'!$A$10:$Y$42,25,FALSE),"")</f>
        <v/>
      </c>
      <c r="C721" s="319" t="str">
        <f t="array" ref="C721">IFERROR(IF(INDEX('Disaggregation Records'!$E$155:$E$385,MATCH(RIGHT(Z721,255),RIGHT('Disaggregation Records'!$D$155:$D$385,255),0))=0,"",INDEX('Disaggregation Records'!$E$155:$E$385,MATCH(RIGHT(Z721,255),RIGHT('Disaggregation Records'!$D$155:$D$385,255),0))),"")</f>
        <v/>
      </c>
      <c r="D721" s="319" t="str">
        <f t="array" ref="D721">IFERROR(IF(INDEX('Disaggregation Records'!$F$155:$F$385,MATCH(RIGHT(Z721,255),RIGHT('Disaggregation Records'!$D$155:$D$385,255),0))=0,"",INDEX('Disaggregation Records'!$F$155:$F$385,MATCH(RIGHT(Z721,255),RIGHT('Disaggregation Records'!$D$155:$D$385,255),0))),"")</f>
        <v/>
      </c>
      <c r="E721" s="320"/>
      <c r="F721" s="280"/>
      <c r="G721" s="281"/>
      <c r="H721" s="282"/>
      <c r="I721" s="321"/>
      <c r="J721" s="321"/>
      <c r="K721" s="321"/>
      <c r="L721" s="321"/>
      <c r="M721" s="321"/>
      <c r="N721" s="321"/>
      <c r="O721" s="321"/>
      <c r="P721" s="321"/>
      <c r="Q721" s="321"/>
      <c r="R721" s="321"/>
      <c r="S721" s="321"/>
      <c r="T721" s="321"/>
      <c r="U721" s="282"/>
      <c r="V721" s="322"/>
      <c r="W721" s="323"/>
      <c r="X721" s="323" t="str">
        <f t="shared" si="36"/>
        <v/>
      </c>
      <c r="Y721" s="323">
        <f t="shared" si="37"/>
        <v>394</v>
      </c>
      <c r="Z721" s="323" t="str">
        <f t="shared" si="38"/>
        <v/>
      </c>
      <c r="AA721" s="323"/>
      <c r="AB721" s="323" t="s">
        <v>2760</v>
      </c>
      <c r="AC721" s="323"/>
      <c r="AD721" s="323" t="s">
        <v>1316</v>
      </c>
      <c r="AE721" s="176"/>
      <c r="AF721" s="699"/>
      <c r="AG721" s="699"/>
      <c r="AH721" s="465"/>
      <c r="AI721" s="465"/>
      <c r="AJ721" s="465"/>
      <c r="AK721" s="465"/>
      <c r="AL721" s="465"/>
      <c r="AM721" s="465"/>
      <c r="AN721" s="465"/>
      <c r="AO721" s="465"/>
      <c r="AP721" s="465"/>
    </row>
    <row r="722" spans="1:42" ht="53.5" customHeight="1" x14ac:dyDescent="0.35">
      <c r="A722" s="276">
        <v>20</v>
      </c>
      <c r="B722" s="277" t="str">
        <f>IFERROR(VLOOKUP(A722,'Coverage Indicators-Section D'!$A$10:$Y$42,25,FALSE),"")</f>
        <v/>
      </c>
      <c r="C722" s="319" t="str">
        <f t="array" ref="C722">IFERROR(IF(INDEX('Disaggregation Records'!$E$155:$E$385,MATCH(RIGHT(Z722,255),RIGHT('Disaggregation Records'!$D$155:$D$385,255),0))=0,"",INDEX('Disaggregation Records'!$E$155:$E$385,MATCH(RIGHT(Z722,255),RIGHT('Disaggregation Records'!$D$155:$D$385,255),0))),"")</f>
        <v/>
      </c>
      <c r="D722" s="319" t="str">
        <f t="array" ref="D722">IFERROR(IF(INDEX('Disaggregation Records'!$F$155:$F$385,MATCH(RIGHT(Z722,255),RIGHT('Disaggregation Records'!$D$155:$D$385,255),0))=0,"",INDEX('Disaggregation Records'!$F$155:$F$385,MATCH(RIGHT(Z722,255),RIGHT('Disaggregation Records'!$D$155:$D$385,255),0))),"")</f>
        <v/>
      </c>
      <c r="E722" s="320"/>
      <c r="F722" s="280"/>
      <c r="G722" s="281"/>
      <c r="H722" s="282"/>
      <c r="I722" s="321"/>
      <c r="J722" s="321"/>
      <c r="K722" s="321"/>
      <c r="L722" s="321"/>
      <c r="M722" s="321"/>
      <c r="N722" s="321"/>
      <c r="O722" s="321"/>
      <c r="P722" s="321"/>
      <c r="Q722" s="321"/>
      <c r="R722" s="321"/>
      <c r="S722" s="321"/>
      <c r="T722" s="321"/>
      <c r="U722" s="282"/>
      <c r="V722" s="322"/>
      <c r="W722" s="323"/>
      <c r="X722" s="323" t="str">
        <f t="shared" si="36"/>
        <v/>
      </c>
      <c r="Y722" s="323">
        <f t="shared" si="37"/>
        <v>395</v>
      </c>
      <c r="Z722" s="323" t="str">
        <f t="shared" si="38"/>
        <v/>
      </c>
      <c r="AA722" s="323"/>
      <c r="AB722" s="323" t="s">
        <v>2761</v>
      </c>
      <c r="AC722" s="323"/>
      <c r="AD722" s="323" t="s">
        <v>1316</v>
      </c>
      <c r="AE722" s="176"/>
      <c r="AF722" s="699"/>
      <c r="AG722" s="699"/>
      <c r="AH722" s="465"/>
      <c r="AI722" s="465"/>
      <c r="AJ722" s="465"/>
      <c r="AK722" s="465"/>
      <c r="AL722" s="465"/>
      <c r="AM722" s="465"/>
      <c r="AN722" s="465"/>
      <c r="AO722" s="465"/>
      <c r="AP722" s="465"/>
    </row>
    <row r="723" spans="1:42" ht="53.5" customHeight="1" x14ac:dyDescent="0.35">
      <c r="A723" s="276">
        <v>20</v>
      </c>
      <c r="B723" s="277" t="str">
        <f>IFERROR(VLOOKUP(A723,'Coverage Indicators-Section D'!$A$10:$Y$42,25,FALSE),"")</f>
        <v/>
      </c>
      <c r="C723" s="319" t="str">
        <f t="array" ref="C723">IFERROR(IF(INDEX('Disaggregation Records'!$E$155:$E$385,MATCH(RIGHT(Z723,255),RIGHT('Disaggregation Records'!$D$155:$D$385,255),0))=0,"",INDEX('Disaggregation Records'!$E$155:$E$385,MATCH(RIGHT(Z723,255),RIGHT('Disaggregation Records'!$D$155:$D$385,255),0))),"")</f>
        <v/>
      </c>
      <c r="D723" s="319" t="str">
        <f t="array" ref="D723">IFERROR(IF(INDEX('Disaggregation Records'!$F$155:$F$385,MATCH(RIGHT(Z723,255),RIGHT('Disaggregation Records'!$D$155:$D$385,255),0))=0,"",INDEX('Disaggregation Records'!$F$155:$F$385,MATCH(RIGHT(Z723,255),RIGHT('Disaggregation Records'!$D$155:$D$385,255),0))),"")</f>
        <v/>
      </c>
      <c r="E723" s="320"/>
      <c r="F723" s="280"/>
      <c r="G723" s="281"/>
      <c r="H723" s="282"/>
      <c r="I723" s="321"/>
      <c r="J723" s="321"/>
      <c r="K723" s="321"/>
      <c r="L723" s="321"/>
      <c r="M723" s="321"/>
      <c r="N723" s="321"/>
      <c r="O723" s="321"/>
      <c r="P723" s="321"/>
      <c r="Q723" s="321"/>
      <c r="R723" s="321"/>
      <c r="S723" s="321"/>
      <c r="T723" s="321"/>
      <c r="U723" s="282"/>
      <c r="V723" s="322"/>
      <c r="W723" s="323"/>
      <c r="X723" s="323" t="str">
        <f t="shared" si="36"/>
        <v/>
      </c>
      <c r="Y723" s="323">
        <f t="shared" si="37"/>
        <v>396</v>
      </c>
      <c r="Z723" s="323" t="str">
        <f t="shared" si="38"/>
        <v/>
      </c>
      <c r="AA723" s="323"/>
      <c r="AB723" s="323" t="s">
        <v>2762</v>
      </c>
      <c r="AC723" s="323"/>
      <c r="AD723" s="323" t="s">
        <v>1316</v>
      </c>
      <c r="AE723" s="176"/>
      <c r="AF723" s="699"/>
      <c r="AG723" s="699"/>
      <c r="AH723" s="465"/>
      <c r="AI723" s="465"/>
      <c r="AJ723" s="465"/>
      <c r="AK723" s="465"/>
      <c r="AL723" s="465"/>
      <c r="AM723" s="465"/>
      <c r="AN723" s="465"/>
      <c r="AO723" s="465"/>
      <c r="AP723" s="465"/>
    </row>
    <row r="724" spans="1:42" ht="53.5" customHeight="1" x14ac:dyDescent="0.35">
      <c r="A724" s="276">
        <v>20</v>
      </c>
      <c r="B724" s="277" t="str">
        <f>IFERROR(VLOOKUP(A724,'Coverage Indicators-Section D'!$A$10:$Y$42,25,FALSE),"")</f>
        <v/>
      </c>
      <c r="C724" s="319" t="str">
        <f t="array" ref="C724">IFERROR(IF(INDEX('Disaggregation Records'!$E$155:$E$385,MATCH(RIGHT(Z724,255),RIGHT('Disaggregation Records'!$D$155:$D$385,255),0))=0,"",INDEX('Disaggregation Records'!$E$155:$E$385,MATCH(RIGHT(Z724,255),RIGHT('Disaggregation Records'!$D$155:$D$385,255),0))),"")</f>
        <v/>
      </c>
      <c r="D724" s="319" t="str">
        <f t="array" ref="D724">IFERROR(IF(INDEX('Disaggregation Records'!$F$155:$F$385,MATCH(RIGHT(Z724,255),RIGHT('Disaggregation Records'!$D$155:$D$385,255),0))=0,"",INDEX('Disaggregation Records'!$F$155:$F$385,MATCH(RIGHT(Z724,255),RIGHT('Disaggregation Records'!$D$155:$D$385,255),0))),"")</f>
        <v/>
      </c>
      <c r="E724" s="320"/>
      <c r="F724" s="280"/>
      <c r="G724" s="281"/>
      <c r="H724" s="282"/>
      <c r="I724" s="321"/>
      <c r="J724" s="321"/>
      <c r="K724" s="321"/>
      <c r="L724" s="321"/>
      <c r="M724" s="321"/>
      <c r="N724" s="321"/>
      <c r="O724" s="321"/>
      <c r="P724" s="321"/>
      <c r="Q724" s="321"/>
      <c r="R724" s="321"/>
      <c r="S724" s="321"/>
      <c r="T724" s="321"/>
      <c r="U724" s="282"/>
      <c r="V724" s="322"/>
      <c r="W724" s="323"/>
      <c r="X724" s="323" t="str">
        <f t="shared" si="36"/>
        <v/>
      </c>
      <c r="Y724" s="323">
        <f t="shared" si="37"/>
        <v>397</v>
      </c>
      <c r="Z724" s="323" t="str">
        <f t="shared" si="38"/>
        <v/>
      </c>
      <c r="AA724" s="323"/>
      <c r="AB724" s="323" t="s">
        <v>2763</v>
      </c>
      <c r="AC724" s="323"/>
      <c r="AD724" s="323" t="s">
        <v>1316</v>
      </c>
      <c r="AE724" s="176"/>
      <c r="AF724" s="699"/>
      <c r="AG724" s="699"/>
      <c r="AH724" s="465"/>
      <c r="AI724" s="465"/>
      <c r="AJ724" s="465"/>
      <c r="AK724" s="465"/>
      <c r="AL724" s="465"/>
      <c r="AM724" s="465"/>
      <c r="AN724" s="465"/>
      <c r="AO724" s="465"/>
      <c r="AP724" s="465"/>
    </row>
    <row r="725" spans="1:42" ht="53.5" customHeight="1" x14ac:dyDescent="0.35">
      <c r="A725" s="276">
        <v>20</v>
      </c>
      <c r="B725" s="277" t="str">
        <f>IFERROR(VLOOKUP(A725,'Coverage Indicators-Section D'!$A$10:$Y$42,25,FALSE),"")</f>
        <v/>
      </c>
      <c r="C725" s="319" t="str">
        <f t="array" ref="C725">IFERROR(IF(INDEX('Disaggregation Records'!$E$155:$E$385,MATCH(RIGHT(Z725,255),RIGHT('Disaggregation Records'!$D$155:$D$385,255),0))=0,"",INDEX('Disaggregation Records'!$E$155:$E$385,MATCH(RIGHT(Z725,255),RIGHT('Disaggregation Records'!$D$155:$D$385,255),0))),"")</f>
        <v/>
      </c>
      <c r="D725" s="319" t="str">
        <f t="array" ref="D725">IFERROR(IF(INDEX('Disaggregation Records'!$F$155:$F$385,MATCH(RIGHT(Z725,255),RIGHT('Disaggregation Records'!$D$155:$D$385,255),0))=0,"",INDEX('Disaggregation Records'!$F$155:$F$385,MATCH(RIGHT(Z725,255),RIGHT('Disaggregation Records'!$D$155:$D$385,255),0))),"")</f>
        <v/>
      </c>
      <c r="E725" s="320"/>
      <c r="F725" s="280"/>
      <c r="G725" s="281"/>
      <c r="H725" s="282"/>
      <c r="I725" s="321"/>
      <c r="J725" s="321"/>
      <c r="K725" s="321"/>
      <c r="L725" s="321"/>
      <c r="M725" s="321"/>
      <c r="N725" s="321"/>
      <c r="O725" s="321"/>
      <c r="P725" s="321"/>
      <c r="Q725" s="321"/>
      <c r="R725" s="321"/>
      <c r="S725" s="321"/>
      <c r="T725" s="321"/>
      <c r="U725" s="282"/>
      <c r="V725" s="322"/>
      <c r="W725" s="323"/>
      <c r="X725" s="323" t="str">
        <f t="shared" si="36"/>
        <v/>
      </c>
      <c r="Y725" s="323">
        <f t="shared" si="37"/>
        <v>398</v>
      </c>
      <c r="Z725" s="323" t="str">
        <f t="shared" si="38"/>
        <v/>
      </c>
      <c r="AA725" s="323"/>
      <c r="AB725" s="323" t="s">
        <v>2764</v>
      </c>
      <c r="AC725" s="323"/>
      <c r="AD725" s="323" t="s">
        <v>1316</v>
      </c>
      <c r="AE725" s="176"/>
      <c r="AF725" s="699"/>
      <c r="AG725" s="699"/>
      <c r="AH725" s="465"/>
      <c r="AI725" s="465"/>
      <c r="AJ725" s="465"/>
      <c r="AK725" s="465"/>
      <c r="AL725" s="465"/>
      <c r="AM725" s="465"/>
      <c r="AN725" s="465"/>
      <c r="AO725" s="465"/>
      <c r="AP725" s="465"/>
    </row>
    <row r="726" spans="1:42" ht="53.5" customHeight="1" x14ac:dyDescent="0.35">
      <c r="A726" s="276">
        <v>20</v>
      </c>
      <c r="B726" s="277" t="str">
        <f>IFERROR(VLOOKUP(A726,'Coverage Indicators-Section D'!$A$10:$Y$42,25,FALSE),"")</f>
        <v/>
      </c>
      <c r="C726" s="319" t="str">
        <f t="array" ref="C726">IFERROR(IF(INDEX('Disaggregation Records'!$E$155:$E$385,MATCH(RIGHT(Z726,255),RIGHT('Disaggregation Records'!$D$155:$D$385,255),0))=0,"",INDEX('Disaggregation Records'!$E$155:$E$385,MATCH(RIGHT(Z726,255),RIGHT('Disaggregation Records'!$D$155:$D$385,255),0))),"")</f>
        <v/>
      </c>
      <c r="D726" s="319" t="str">
        <f t="array" ref="D726">IFERROR(IF(INDEX('Disaggregation Records'!$F$155:$F$385,MATCH(RIGHT(Z726,255),RIGHT('Disaggregation Records'!$D$155:$D$385,255),0))=0,"",INDEX('Disaggregation Records'!$F$155:$F$385,MATCH(RIGHT(Z726,255),RIGHT('Disaggregation Records'!$D$155:$D$385,255),0))),"")</f>
        <v/>
      </c>
      <c r="E726" s="320"/>
      <c r="F726" s="280"/>
      <c r="G726" s="281"/>
      <c r="H726" s="282"/>
      <c r="I726" s="321"/>
      <c r="J726" s="321"/>
      <c r="K726" s="321"/>
      <c r="L726" s="321"/>
      <c r="M726" s="321"/>
      <c r="N726" s="321"/>
      <c r="O726" s="321"/>
      <c r="P726" s="321"/>
      <c r="Q726" s="321"/>
      <c r="R726" s="321"/>
      <c r="S726" s="321"/>
      <c r="T726" s="321"/>
      <c r="U726" s="282"/>
      <c r="V726" s="322"/>
      <c r="W726" s="323"/>
      <c r="X726" s="323" t="str">
        <f t="shared" si="36"/>
        <v/>
      </c>
      <c r="Y726" s="323">
        <f t="shared" si="37"/>
        <v>399</v>
      </c>
      <c r="Z726" s="323" t="str">
        <f t="shared" si="38"/>
        <v/>
      </c>
      <c r="AA726" s="323"/>
      <c r="AB726" s="323" t="s">
        <v>2765</v>
      </c>
      <c r="AC726" s="323"/>
      <c r="AD726" s="323" t="s">
        <v>1316</v>
      </c>
      <c r="AE726" s="176"/>
      <c r="AF726" s="699"/>
      <c r="AG726" s="699"/>
      <c r="AH726" s="465"/>
      <c r="AI726" s="465"/>
      <c r="AJ726" s="465"/>
      <c r="AK726" s="465"/>
      <c r="AL726" s="465"/>
      <c r="AM726" s="465"/>
      <c r="AN726" s="465"/>
      <c r="AO726" s="465"/>
      <c r="AP726" s="465"/>
    </row>
    <row r="727" spans="1:42" ht="53.5" customHeight="1" x14ac:dyDescent="0.35">
      <c r="A727" s="276">
        <v>20</v>
      </c>
      <c r="B727" s="277" t="str">
        <f>IFERROR(VLOOKUP(A727,'Coverage Indicators-Section D'!$A$10:$Y$42,25,FALSE),"")</f>
        <v/>
      </c>
      <c r="C727" s="319" t="str">
        <f t="array" ref="C727">IFERROR(IF(INDEX('Disaggregation Records'!$E$155:$E$385,MATCH(RIGHT(Z727,255),RIGHT('Disaggregation Records'!$D$155:$D$385,255),0))=0,"",INDEX('Disaggregation Records'!$E$155:$E$385,MATCH(RIGHT(Z727,255),RIGHT('Disaggregation Records'!$D$155:$D$385,255),0))),"")</f>
        <v/>
      </c>
      <c r="D727" s="319" t="str">
        <f t="array" ref="D727">IFERROR(IF(INDEX('Disaggregation Records'!$F$155:$F$385,MATCH(RIGHT(Z727,255),RIGHT('Disaggregation Records'!$D$155:$D$385,255),0))=0,"",INDEX('Disaggregation Records'!$F$155:$F$385,MATCH(RIGHT(Z727,255),RIGHT('Disaggregation Records'!$D$155:$D$385,255),0))),"")</f>
        <v/>
      </c>
      <c r="E727" s="320"/>
      <c r="F727" s="280"/>
      <c r="G727" s="281"/>
      <c r="H727" s="282"/>
      <c r="I727" s="321"/>
      <c r="J727" s="321"/>
      <c r="K727" s="321"/>
      <c r="L727" s="321"/>
      <c r="M727" s="321"/>
      <c r="N727" s="321"/>
      <c r="O727" s="321"/>
      <c r="P727" s="321"/>
      <c r="Q727" s="321"/>
      <c r="R727" s="321"/>
      <c r="S727" s="321"/>
      <c r="T727" s="321"/>
      <c r="U727" s="282"/>
      <c r="V727" s="322"/>
      <c r="W727" s="323"/>
      <c r="X727" s="323" t="str">
        <f t="shared" si="36"/>
        <v/>
      </c>
      <c r="Y727" s="323">
        <f t="shared" si="37"/>
        <v>400</v>
      </c>
      <c r="Z727" s="323" t="str">
        <f t="shared" si="38"/>
        <v/>
      </c>
      <c r="AA727" s="323"/>
      <c r="AB727" s="323" t="s">
        <v>2766</v>
      </c>
      <c r="AC727" s="323"/>
      <c r="AD727" s="323" t="s">
        <v>1316</v>
      </c>
      <c r="AE727" s="176"/>
      <c r="AF727" s="699"/>
      <c r="AG727" s="699"/>
      <c r="AH727" s="465"/>
      <c r="AI727" s="465"/>
      <c r="AJ727" s="465"/>
      <c r="AK727" s="465"/>
      <c r="AL727" s="465"/>
      <c r="AM727" s="465"/>
      <c r="AN727" s="465"/>
      <c r="AO727" s="465"/>
      <c r="AP727" s="465"/>
    </row>
    <row r="728" spans="1:42" ht="53.5" customHeight="1" x14ac:dyDescent="0.35">
      <c r="A728" s="276">
        <v>21</v>
      </c>
      <c r="B728" s="277" t="str">
        <f>IFERROR(VLOOKUP(A728,'Coverage Indicators-Section D'!$A$10:$Y$42,25,FALSE),"")</f>
        <v/>
      </c>
      <c r="C728" s="319" t="str">
        <f t="array" ref="C728">IFERROR(IF(INDEX('Disaggregation Records'!$E$155:$E$385,MATCH(RIGHT(Z728,255),RIGHT('Disaggregation Records'!$D$155:$D$385,255),0))=0,"",INDEX('Disaggregation Records'!$E$155:$E$385,MATCH(RIGHT(Z728,255),RIGHT('Disaggregation Records'!$D$155:$D$385,255),0))),"")</f>
        <v/>
      </c>
      <c r="D728" s="319" t="str">
        <f t="array" ref="D728">IFERROR(IF(INDEX('Disaggregation Records'!$F$155:$F$385,MATCH(RIGHT(Z728,255),RIGHT('Disaggregation Records'!$D$155:$D$385,255),0))=0,"",INDEX('Disaggregation Records'!$F$155:$F$385,MATCH(RIGHT(Z728,255),RIGHT('Disaggregation Records'!$D$155:$D$385,255),0))),"")</f>
        <v/>
      </c>
      <c r="E728" s="320"/>
      <c r="F728" s="280"/>
      <c r="G728" s="281"/>
      <c r="H728" s="282"/>
      <c r="I728" s="321"/>
      <c r="J728" s="321"/>
      <c r="K728" s="321"/>
      <c r="L728" s="321"/>
      <c r="M728" s="321"/>
      <c r="N728" s="321"/>
      <c r="O728" s="321"/>
      <c r="P728" s="321"/>
      <c r="Q728" s="321"/>
      <c r="R728" s="321"/>
      <c r="S728" s="321"/>
      <c r="T728" s="321"/>
      <c r="U728" s="282"/>
      <c r="V728" s="322"/>
      <c r="W728" s="323"/>
      <c r="X728" s="323" t="str">
        <f t="shared" si="36"/>
        <v/>
      </c>
      <c r="Y728" s="323">
        <f t="shared" si="37"/>
        <v>401</v>
      </c>
      <c r="Z728" s="323" t="str">
        <f t="shared" si="38"/>
        <v/>
      </c>
      <c r="AA728" s="323"/>
      <c r="AB728" s="323" t="s">
        <v>2767</v>
      </c>
      <c r="AC728" s="323"/>
      <c r="AD728" s="323" t="s">
        <v>1317</v>
      </c>
      <c r="AE728" s="176"/>
      <c r="AF728" s="699"/>
      <c r="AG728" s="699"/>
      <c r="AH728" s="465"/>
      <c r="AI728" s="465"/>
      <c r="AJ728" s="465"/>
      <c r="AK728" s="465"/>
      <c r="AL728" s="465"/>
      <c r="AM728" s="465"/>
      <c r="AN728" s="465"/>
      <c r="AO728" s="465"/>
      <c r="AP728" s="465"/>
    </row>
    <row r="729" spans="1:42" ht="53.5" customHeight="1" x14ac:dyDescent="0.35">
      <c r="A729" s="276">
        <v>21</v>
      </c>
      <c r="B729" s="277" t="str">
        <f>IFERROR(VLOOKUP(A729,'Coverage Indicators-Section D'!$A$10:$Y$42,25,FALSE),"")</f>
        <v/>
      </c>
      <c r="C729" s="319" t="str">
        <f t="array" ref="C729">IFERROR(IF(INDEX('Disaggregation Records'!$E$155:$E$385,MATCH(RIGHT(Z729,255),RIGHT('Disaggregation Records'!$D$155:$D$385,255),0))=0,"",INDEX('Disaggregation Records'!$E$155:$E$385,MATCH(RIGHT(Z729,255),RIGHT('Disaggregation Records'!$D$155:$D$385,255),0))),"")</f>
        <v/>
      </c>
      <c r="D729" s="319" t="str">
        <f t="array" ref="D729">IFERROR(IF(INDEX('Disaggregation Records'!$F$155:$F$385,MATCH(RIGHT(Z729,255),RIGHT('Disaggregation Records'!$D$155:$D$385,255),0))=0,"",INDEX('Disaggregation Records'!$F$155:$F$385,MATCH(RIGHT(Z729,255),RIGHT('Disaggregation Records'!$D$155:$D$385,255),0))),"")</f>
        <v/>
      </c>
      <c r="E729" s="320"/>
      <c r="F729" s="280"/>
      <c r="G729" s="281"/>
      <c r="H729" s="282"/>
      <c r="I729" s="321"/>
      <c r="J729" s="321"/>
      <c r="K729" s="321"/>
      <c r="L729" s="321"/>
      <c r="M729" s="321"/>
      <c r="N729" s="321"/>
      <c r="O729" s="321"/>
      <c r="P729" s="321"/>
      <c r="Q729" s="321"/>
      <c r="R729" s="321"/>
      <c r="S729" s="321"/>
      <c r="T729" s="321"/>
      <c r="U729" s="282"/>
      <c r="V729" s="322"/>
      <c r="W729" s="323"/>
      <c r="X729" s="323" t="str">
        <f t="shared" si="36"/>
        <v/>
      </c>
      <c r="Y729" s="323">
        <f t="shared" si="37"/>
        <v>402</v>
      </c>
      <c r="Z729" s="323" t="str">
        <f t="shared" si="38"/>
        <v/>
      </c>
      <c r="AA729" s="323"/>
      <c r="AB729" s="323" t="s">
        <v>2768</v>
      </c>
      <c r="AC729" s="323"/>
      <c r="AD729" s="323" t="s">
        <v>1317</v>
      </c>
      <c r="AE729" s="176"/>
      <c r="AF729" s="699"/>
      <c r="AG729" s="699"/>
      <c r="AH729" s="465"/>
      <c r="AI729" s="465"/>
      <c r="AJ729" s="465"/>
      <c r="AK729" s="465"/>
      <c r="AL729" s="465"/>
      <c r="AM729" s="465"/>
      <c r="AN729" s="465"/>
      <c r="AO729" s="465"/>
      <c r="AP729" s="465"/>
    </row>
    <row r="730" spans="1:42" ht="53.5" customHeight="1" x14ac:dyDescent="0.35">
      <c r="A730" s="276">
        <v>21</v>
      </c>
      <c r="B730" s="277" t="str">
        <f>IFERROR(VLOOKUP(A730,'Coverage Indicators-Section D'!$A$10:$Y$42,25,FALSE),"")</f>
        <v/>
      </c>
      <c r="C730" s="319" t="str">
        <f t="array" ref="C730">IFERROR(IF(INDEX('Disaggregation Records'!$E$155:$E$385,MATCH(RIGHT(Z730,255),RIGHT('Disaggregation Records'!$D$155:$D$385,255),0))=0,"",INDEX('Disaggregation Records'!$E$155:$E$385,MATCH(RIGHT(Z730,255),RIGHT('Disaggregation Records'!$D$155:$D$385,255),0))),"")</f>
        <v/>
      </c>
      <c r="D730" s="319" t="str">
        <f t="array" ref="D730">IFERROR(IF(INDEX('Disaggregation Records'!$F$155:$F$385,MATCH(RIGHT(Z730,255),RIGHT('Disaggregation Records'!$D$155:$D$385,255),0))=0,"",INDEX('Disaggregation Records'!$F$155:$F$385,MATCH(RIGHT(Z730,255),RIGHT('Disaggregation Records'!$D$155:$D$385,255),0))),"")</f>
        <v/>
      </c>
      <c r="E730" s="320"/>
      <c r="F730" s="280"/>
      <c r="G730" s="281"/>
      <c r="H730" s="282"/>
      <c r="I730" s="321"/>
      <c r="J730" s="321"/>
      <c r="K730" s="321"/>
      <c r="L730" s="321"/>
      <c r="M730" s="321"/>
      <c r="N730" s="321"/>
      <c r="O730" s="321"/>
      <c r="P730" s="321"/>
      <c r="Q730" s="321"/>
      <c r="R730" s="321"/>
      <c r="S730" s="321"/>
      <c r="T730" s="321"/>
      <c r="U730" s="282"/>
      <c r="V730" s="322"/>
      <c r="W730" s="323"/>
      <c r="X730" s="323" t="str">
        <f t="shared" si="36"/>
        <v/>
      </c>
      <c r="Y730" s="323">
        <f t="shared" si="37"/>
        <v>403</v>
      </c>
      <c r="Z730" s="323" t="str">
        <f t="shared" si="38"/>
        <v/>
      </c>
      <c r="AA730" s="323"/>
      <c r="AB730" s="323" t="s">
        <v>2769</v>
      </c>
      <c r="AC730" s="323"/>
      <c r="AD730" s="323" t="s">
        <v>1317</v>
      </c>
      <c r="AE730" s="176"/>
      <c r="AF730" s="699"/>
      <c r="AG730" s="699"/>
      <c r="AH730" s="465"/>
      <c r="AI730" s="465"/>
      <c r="AJ730" s="465"/>
      <c r="AK730" s="465"/>
      <c r="AL730" s="465"/>
      <c r="AM730" s="465"/>
      <c r="AN730" s="465"/>
      <c r="AO730" s="465"/>
      <c r="AP730" s="465"/>
    </row>
    <row r="731" spans="1:42" ht="53.5" customHeight="1" x14ac:dyDescent="0.35">
      <c r="A731" s="276">
        <v>21</v>
      </c>
      <c r="B731" s="277" t="str">
        <f>IFERROR(VLOOKUP(A731,'Coverage Indicators-Section D'!$A$10:$Y$42,25,FALSE),"")</f>
        <v/>
      </c>
      <c r="C731" s="319" t="str">
        <f t="array" ref="C731">IFERROR(IF(INDEX('Disaggregation Records'!$E$155:$E$385,MATCH(RIGHT(Z731,255),RIGHT('Disaggregation Records'!$D$155:$D$385,255),0))=0,"",INDEX('Disaggregation Records'!$E$155:$E$385,MATCH(RIGHT(Z731,255),RIGHT('Disaggregation Records'!$D$155:$D$385,255),0))),"")</f>
        <v/>
      </c>
      <c r="D731" s="319" t="str">
        <f t="array" ref="D731">IFERROR(IF(INDEX('Disaggregation Records'!$F$155:$F$385,MATCH(RIGHT(Z731,255),RIGHT('Disaggregation Records'!$D$155:$D$385,255),0))=0,"",INDEX('Disaggregation Records'!$F$155:$F$385,MATCH(RIGHT(Z731,255),RIGHT('Disaggregation Records'!$D$155:$D$385,255),0))),"")</f>
        <v/>
      </c>
      <c r="E731" s="320"/>
      <c r="F731" s="280"/>
      <c r="G731" s="281"/>
      <c r="H731" s="282"/>
      <c r="I731" s="321"/>
      <c r="J731" s="321"/>
      <c r="K731" s="321"/>
      <c r="L731" s="321"/>
      <c r="M731" s="321"/>
      <c r="N731" s="321"/>
      <c r="O731" s="321"/>
      <c r="P731" s="321"/>
      <c r="Q731" s="321"/>
      <c r="R731" s="321"/>
      <c r="S731" s="321"/>
      <c r="T731" s="321"/>
      <c r="U731" s="282"/>
      <c r="V731" s="322"/>
      <c r="W731" s="323"/>
      <c r="X731" s="323" t="str">
        <f t="shared" si="36"/>
        <v/>
      </c>
      <c r="Y731" s="323">
        <f t="shared" si="37"/>
        <v>404</v>
      </c>
      <c r="Z731" s="323" t="str">
        <f t="shared" si="38"/>
        <v/>
      </c>
      <c r="AA731" s="323"/>
      <c r="AB731" s="323" t="s">
        <v>2770</v>
      </c>
      <c r="AC731" s="323"/>
      <c r="AD731" s="323" t="s">
        <v>1317</v>
      </c>
      <c r="AE731" s="176"/>
      <c r="AF731" s="699"/>
      <c r="AG731" s="699"/>
      <c r="AH731" s="465"/>
      <c r="AI731" s="465"/>
      <c r="AJ731" s="465"/>
      <c r="AK731" s="465"/>
      <c r="AL731" s="465"/>
      <c r="AM731" s="465"/>
      <c r="AN731" s="465"/>
      <c r="AO731" s="465"/>
      <c r="AP731" s="465"/>
    </row>
    <row r="732" spans="1:42" ht="53.5" customHeight="1" x14ac:dyDescent="0.35">
      <c r="A732" s="276">
        <v>21</v>
      </c>
      <c r="B732" s="277" t="str">
        <f>IFERROR(VLOOKUP(A732,'Coverage Indicators-Section D'!$A$10:$Y$42,25,FALSE),"")</f>
        <v/>
      </c>
      <c r="C732" s="319" t="str">
        <f t="array" ref="C732">IFERROR(IF(INDEX('Disaggregation Records'!$E$155:$E$385,MATCH(RIGHT(Z732,255),RIGHT('Disaggregation Records'!$D$155:$D$385,255),0))=0,"",INDEX('Disaggregation Records'!$E$155:$E$385,MATCH(RIGHT(Z732,255),RIGHT('Disaggregation Records'!$D$155:$D$385,255),0))),"")</f>
        <v/>
      </c>
      <c r="D732" s="319" t="str">
        <f t="array" ref="D732">IFERROR(IF(INDEX('Disaggregation Records'!$F$155:$F$385,MATCH(RIGHT(Z732,255),RIGHT('Disaggregation Records'!$D$155:$D$385,255),0))=0,"",INDEX('Disaggregation Records'!$F$155:$F$385,MATCH(RIGHT(Z732,255),RIGHT('Disaggregation Records'!$D$155:$D$385,255),0))),"")</f>
        <v/>
      </c>
      <c r="E732" s="320"/>
      <c r="F732" s="280"/>
      <c r="G732" s="281"/>
      <c r="H732" s="282"/>
      <c r="I732" s="321"/>
      <c r="J732" s="321"/>
      <c r="K732" s="321"/>
      <c r="L732" s="321"/>
      <c r="M732" s="321"/>
      <c r="N732" s="321"/>
      <c r="O732" s="321"/>
      <c r="P732" s="321"/>
      <c r="Q732" s="321"/>
      <c r="R732" s="321"/>
      <c r="S732" s="321"/>
      <c r="T732" s="321"/>
      <c r="U732" s="282"/>
      <c r="V732" s="322"/>
      <c r="W732" s="323"/>
      <c r="X732" s="323" t="str">
        <f t="shared" si="36"/>
        <v/>
      </c>
      <c r="Y732" s="323">
        <f t="shared" si="37"/>
        <v>405</v>
      </c>
      <c r="Z732" s="323" t="str">
        <f t="shared" si="38"/>
        <v/>
      </c>
      <c r="AA732" s="323"/>
      <c r="AB732" s="323" t="s">
        <v>2771</v>
      </c>
      <c r="AC732" s="323"/>
      <c r="AD732" s="323" t="s">
        <v>1317</v>
      </c>
      <c r="AE732" s="176"/>
      <c r="AF732" s="699"/>
      <c r="AG732" s="699"/>
      <c r="AH732" s="465"/>
      <c r="AI732" s="465"/>
      <c r="AJ732" s="465"/>
      <c r="AK732" s="465"/>
      <c r="AL732" s="465"/>
      <c r="AM732" s="465"/>
      <c r="AN732" s="465"/>
      <c r="AO732" s="465"/>
      <c r="AP732" s="465"/>
    </row>
    <row r="733" spans="1:42" ht="53.5" customHeight="1" x14ac:dyDescent="0.35">
      <c r="A733" s="276">
        <v>21</v>
      </c>
      <c r="B733" s="277" t="str">
        <f>IFERROR(VLOOKUP(A733,'Coverage Indicators-Section D'!$A$10:$Y$42,25,FALSE),"")</f>
        <v/>
      </c>
      <c r="C733" s="319" t="str">
        <f t="array" ref="C733">IFERROR(IF(INDEX('Disaggregation Records'!$E$155:$E$385,MATCH(RIGHT(Z733,255),RIGHT('Disaggregation Records'!$D$155:$D$385,255),0))=0,"",INDEX('Disaggregation Records'!$E$155:$E$385,MATCH(RIGHT(Z733,255),RIGHT('Disaggregation Records'!$D$155:$D$385,255),0))),"")</f>
        <v/>
      </c>
      <c r="D733" s="319" t="str">
        <f t="array" ref="D733">IFERROR(IF(INDEX('Disaggregation Records'!$F$155:$F$385,MATCH(RIGHT(Z733,255),RIGHT('Disaggregation Records'!$D$155:$D$385,255),0))=0,"",INDEX('Disaggregation Records'!$F$155:$F$385,MATCH(RIGHT(Z733,255),RIGHT('Disaggregation Records'!$D$155:$D$385,255),0))),"")</f>
        <v/>
      </c>
      <c r="E733" s="320"/>
      <c r="F733" s="280"/>
      <c r="G733" s="281"/>
      <c r="H733" s="282"/>
      <c r="I733" s="321"/>
      <c r="J733" s="321"/>
      <c r="K733" s="321"/>
      <c r="L733" s="321"/>
      <c r="M733" s="321"/>
      <c r="N733" s="321"/>
      <c r="O733" s="321"/>
      <c r="P733" s="321"/>
      <c r="Q733" s="321"/>
      <c r="R733" s="321"/>
      <c r="S733" s="321"/>
      <c r="T733" s="321"/>
      <c r="U733" s="282"/>
      <c r="V733" s="322"/>
      <c r="W733" s="323"/>
      <c r="X733" s="323" t="str">
        <f t="shared" si="36"/>
        <v/>
      </c>
      <c r="Y733" s="323">
        <f t="shared" si="37"/>
        <v>406</v>
      </c>
      <c r="Z733" s="323" t="str">
        <f t="shared" si="38"/>
        <v/>
      </c>
      <c r="AA733" s="323"/>
      <c r="AB733" s="323" t="s">
        <v>2772</v>
      </c>
      <c r="AC733" s="323"/>
      <c r="AD733" s="323" t="s">
        <v>1317</v>
      </c>
      <c r="AE733" s="176"/>
      <c r="AF733" s="699"/>
      <c r="AG733" s="699"/>
      <c r="AH733" s="465"/>
      <c r="AI733" s="465"/>
      <c r="AJ733" s="465"/>
      <c r="AK733" s="465"/>
      <c r="AL733" s="465"/>
      <c r="AM733" s="465"/>
      <c r="AN733" s="465"/>
      <c r="AO733" s="465"/>
      <c r="AP733" s="465"/>
    </row>
    <row r="734" spans="1:42" ht="53.5" customHeight="1" x14ac:dyDescent="0.35">
      <c r="A734" s="276">
        <v>21</v>
      </c>
      <c r="B734" s="277" t="str">
        <f>IFERROR(VLOOKUP(A734,'Coverage Indicators-Section D'!$A$10:$Y$42,25,FALSE),"")</f>
        <v/>
      </c>
      <c r="C734" s="319" t="str">
        <f t="array" ref="C734">IFERROR(IF(INDEX('Disaggregation Records'!$E$155:$E$385,MATCH(RIGHT(Z734,255),RIGHT('Disaggregation Records'!$D$155:$D$385,255),0))=0,"",INDEX('Disaggregation Records'!$E$155:$E$385,MATCH(RIGHT(Z734,255),RIGHT('Disaggregation Records'!$D$155:$D$385,255),0))),"")</f>
        <v/>
      </c>
      <c r="D734" s="319" t="str">
        <f t="array" ref="D734">IFERROR(IF(INDEX('Disaggregation Records'!$F$155:$F$385,MATCH(RIGHT(Z734,255),RIGHT('Disaggregation Records'!$D$155:$D$385,255),0))=0,"",INDEX('Disaggregation Records'!$F$155:$F$385,MATCH(RIGHT(Z734,255),RIGHT('Disaggregation Records'!$D$155:$D$385,255),0))),"")</f>
        <v/>
      </c>
      <c r="E734" s="320"/>
      <c r="F734" s="280"/>
      <c r="G734" s="281"/>
      <c r="H734" s="282"/>
      <c r="I734" s="321"/>
      <c r="J734" s="321"/>
      <c r="K734" s="321"/>
      <c r="L734" s="321"/>
      <c r="M734" s="321"/>
      <c r="N734" s="321"/>
      <c r="O734" s="321"/>
      <c r="P734" s="321"/>
      <c r="Q734" s="321"/>
      <c r="R734" s="321"/>
      <c r="S734" s="321"/>
      <c r="T734" s="321"/>
      <c r="U734" s="282"/>
      <c r="V734" s="322"/>
      <c r="W734" s="323"/>
      <c r="X734" s="323" t="str">
        <f t="shared" si="36"/>
        <v/>
      </c>
      <c r="Y734" s="323">
        <f t="shared" si="37"/>
        <v>407</v>
      </c>
      <c r="Z734" s="323" t="str">
        <f t="shared" si="38"/>
        <v/>
      </c>
      <c r="AA734" s="323"/>
      <c r="AB734" s="323" t="s">
        <v>2773</v>
      </c>
      <c r="AC734" s="323"/>
      <c r="AD734" s="323" t="s">
        <v>1317</v>
      </c>
      <c r="AE734" s="176"/>
      <c r="AF734" s="699"/>
      <c r="AG734" s="699"/>
      <c r="AH734" s="465"/>
      <c r="AI734" s="465"/>
      <c r="AJ734" s="465"/>
      <c r="AK734" s="465"/>
      <c r="AL734" s="465"/>
      <c r="AM734" s="465"/>
      <c r="AN734" s="465"/>
      <c r="AO734" s="465"/>
      <c r="AP734" s="465"/>
    </row>
    <row r="735" spans="1:42" ht="53.5" customHeight="1" x14ac:dyDescent="0.35">
      <c r="A735" s="276">
        <v>21</v>
      </c>
      <c r="B735" s="277" t="str">
        <f>IFERROR(VLOOKUP(A735,'Coverage Indicators-Section D'!$A$10:$Y$42,25,FALSE),"")</f>
        <v/>
      </c>
      <c r="C735" s="319" t="str">
        <f t="array" ref="C735">IFERROR(IF(INDEX('Disaggregation Records'!$E$155:$E$385,MATCH(RIGHT(Z735,255),RIGHT('Disaggregation Records'!$D$155:$D$385,255),0))=0,"",INDEX('Disaggregation Records'!$E$155:$E$385,MATCH(RIGHT(Z735,255),RIGHT('Disaggregation Records'!$D$155:$D$385,255),0))),"")</f>
        <v/>
      </c>
      <c r="D735" s="319" t="str">
        <f t="array" ref="D735">IFERROR(IF(INDEX('Disaggregation Records'!$F$155:$F$385,MATCH(RIGHT(Z735,255),RIGHT('Disaggregation Records'!$D$155:$D$385,255),0))=0,"",INDEX('Disaggregation Records'!$F$155:$F$385,MATCH(RIGHT(Z735,255),RIGHT('Disaggregation Records'!$D$155:$D$385,255),0))),"")</f>
        <v/>
      </c>
      <c r="E735" s="320"/>
      <c r="F735" s="280"/>
      <c r="G735" s="281"/>
      <c r="H735" s="282"/>
      <c r="I735" s="321"/>
      <c r="J735" s="321"/>
      <c r="K735" s="321"/>
      <c r="L735" s="321"/>
      <c r="M735" s="321"/>
      <c r="N735" s="321"/>
      <c r="O735" s="321"/>
      <c r="P735" s="321"/>
      <c r="Q735" s="321"/>
      <c r="R735" s="321"/>
      <c r="S735" s="321"/>
      <c r="T735" s="321"/>
      <c r="U735" s="282"/>
      <c r="V735" s="322"/>
      <c r="W735" s="323"/>
      <c r="X735" s="323" t="str">
        <f t="shared" si="36"/>
        <v/>
      </c>
      <c r="Y735" s="323">
        <f t="shared" si="37"/>
        <v>408</v>
      </c>
      <c r="Z735" s="323" t="str">
        <f t="shared" si="38"/>
        <v/>
      </c>
      <c r="AA735" s="323"/>
      <c r="AB735" s="323" t="s">
        <v>2774</v>
      </c>
      <c r="AC735" s="323"/>
      <c r="AD735" s="323" t="s">
        <v>1317</v>
      </c>
      <c r="AE735" s="176"/>
      <c r="AF735" s="699"/>
      <c r="AG735" s="699"/>
      <c r="AH735" s="465"/>
      <c r="AI735" s="465"/>
      <c r="AJ735" s="465"/>
      <c r="AK735" s="465"/>
      <c r="AL735" s="465"/>
      <c r="AM735" s="465"/>
      <c r="AN735" s="465"/>
      <c r="AO735" s="465"/>
      <c r="AP735" s="465"/>
    </row>
    <row r="736" spans="1:42" ht="53.5" customHeight="1" x14ac:dyDescent="0.35">
      <c r="A736" s="276">
        <v>21</v>
      </c>
      <c r="B736" s="277" t="str">
        <f>IFERROR(VLOOKUP(A736,'Coverage Indicators-Section D'!$A$10:$Y$42,25,FALSE),"")</f>
        <v/>
      </c>
      <c r="C736" s="319" t="str">
        <f t="array" ref="C736">IFERROR(IF(INDEX('Disaggregation Records'!$E$155:$E$385,MATCH(RIGHT(Z736,255),RIGHT('Disaggregation Records'!$D$155:$D$385,255),0))=0,"",INDEX('Disaggregation Records'!$E$155:$E$385,MATCH(RIGHT(Z736,255),RIGHT('Disaggregation Records'!$D$155:$D$385,255),0))),"")</f>
        <v/>
      </c>
      <c r="D736" s="319" t="str">
        <f t="array" ref="D736">IFERROR(IF(INDEX('Disaggregation Records'!$F$155:$F$385,MATCH(RIGHT(Z736,255),RIGHT('Disaggregation Records'!$D$155:$D$385,255),0))=0,"",INDEX('Disaggregation Records'!$F$155:$F$385,MATCH(RIGHT(Z736,255),RIGHT('Disaggregation Records'!$D$155:$D$385,255),0))),"")</f>
        <v/>
      </c>
      <c r="E736" s="320"/>
      <c r="F736" s="280"/>
      <c r="G736" s="281"/>
      <c r="H736" s="282"/>
      <c r="I736" s="321"/>
      <c r="J736" s="321"/>
      <c r="K736" s="321"/>
      <c r="L736" s="321"/>
      <c r="M736" s="321"/>
      <c r="N736" s="321"/>
      <c r="O736" s="321"/>
      <c r="P736" s="321"/>
      <c r="Q736" s="321"/>
      <c r="R736" s="321"/>
      <c r="S736" s="321"/>
      <c r="T736" s="321"/>
      <c r="U736" s="282"/>
      <c r="V736" s="322"/>
      <c r="W736" s="323"/>
      <c r="X736" s="323" t="str">
        <f t="shared" si="36"/>
        <v/>
      </c>
      <c r="Y736" s="323">
        <f t="shared" si="37"/>
        <v>409</v>
      </c>
      <c r="Z736" s="323" t="str">
        <f t="shared" si="38"/>
        <v/>
      </c>
      <c r="AA736" s="323"/>
      <c r="AB736" s="323" t="s">
        <v>2775</v>
      </c>
      <c r="AC736" s="323"/>
      <c r="AD736" s="323" t="s">
        <v>1317</v>
      </c>
      <c r="AE736" s="176"/>
      <c r="AF736" s="699"/>
      <c r="AG736" s="699"/>
      <c r="AH736" s="465"/>
      <c r="AI736" s="465"/>
      <c r="AJ736" s="465"/>
      <c r="AK736" s="465"/>
      <c r="AL736" s="465"/>
      <c r="AM736" s="465"/>
      <c r="AN736" s="465"/>
      <c r="AO736" s="465"/>
      <c r="AP736" s="465"/>
    </row>
    <row r="737" spans="1:42" ht="53.5" customHeight="1" x14ac:dyDescent="0.35">
      <c r="A737" s="276">
        <v>21</v>
      </c>
      <c r="B737" s="277" t="str">
        <f>IFERROR(VLOOKUP(A737,'Coverage Indicators-Section D'!$A$10:$Y$42,25,FALSE),"")</f>
        <v/>
      </c>
      <c r="C737" s="319" t="str">
        <f t="array" ref="C737">IFERROR(IF(INDEX('Disaggregation Records'!$E$155:$E$385,MATCH(RIGHT(Z737,255),RIGHT('Disaggregation Records'!$D$155:$D$385,255),0))=0,"",INDEX('Disaggregation Records'!$E$155:$E$385,MATCH(RIGHT(Z737,255),RIGHT('Disaggregation Records'!$D$155:$D$385,255),0))),"")</f>
        <v/>
      </c>
      <c r="D737" s="319" t="str">
        <f t="array" ref="D737">IFERROR(IF(INDEX('Disaggregation Records'!$F$155:$F$385,MATCH(RIGHT(Z737,255),RIGHT('Disaggregation Records'!$D$155:$D$385,255),0))=0,"",INDEX('Disaggregation Records'!$F$155:$F$385,MATCH(RIGHT(Z737,255),RIGHT('Disaggregation Records'!$D$155:$D$385,255),0))),"")</f>
        <v/>
      </c>
      <c r="E737" s="320"/>
      <c r="F737" s="280"/>
      <c r="G737" s="281"/>
      <c r="H737" s="282"/>
      <c r="I737" s="321"/>
      <c r="J737" s="321"/>
      <c r="K737" s="321"/>
      <c r="L737" s="321"/>
      <c r="M737" s="321"/>
      <c r="N737" s="321"/>
      <c r="O737" s="321"/>
      <c r="P737" s="321"/>
      <c r="Q737" s="321"/>
      <c r="R737" s="321"/>
      <c r="S737" s="321"/>
      <c r="T737" s="321"/>
      <c r="U737" s="282"/>
      <c r="V737" s="322"/>
      <c r="W737" s="323"/>
      <c r="X737" s="323" t="str">
        <f t="shared" si="36"/>
        <v/>
      </c>
      <c r="Y737" s="323">
        <f t="shared" si="37"/>
        <v>410</v>
      </c>
      <c r="Z737" s="323" t="str">
        <f t="shared" si="38"/>
        <v/>
      </c>
      <c r="AA737" s="323"/>
      <c r="AB737" s="323" t="s">
        <v>2776</v>
      </c>
      <c r="AC737" s="323"/>
      <c r="AD737" s="323" t="s">
        <v>1317</v>
      </c>
      <c r="AE737" s="176"/>
      <c r="AF737" s="699"/>
      <c r="AG737" s="699"/>
      <c r="AH737" s="465"/>
      <c r="AI737" s="465"/>
      <c r="AJ737" s="465"/>
      <c r="AK737" s="465"/>
      <c r="AL737" s="465"/>
      <c r="AM737" s="465"/>
      <c r="AN737" s="465"/>
      <c r="AO737" s="465"/>
      <c r="AP737" s="465"/>
    </row>
    <row r="738" spans="1:42" ht="53.5" customHeight="1" x14ac:dyDescent="0.35">
      <c r="A738" s="276">
        <v>21</v>
      </c>
      <c r="B738" s="277" t="str">
        <f>IFERROR(VLOOKUP(A738,'Coverage Indicators-Section D'!$A$10:$Y$42,25,FALSE),"")</f>
        <v/>
      </c>
      <c r="C738" s="319" t="str">
        <f t="array" ref="C738">IFERROR(IF(INDEX('Disaggregation Records'!$E$155:$E$385,MATCH(RIGHT(Z738,255),RIGHT('Disaggregation Records'!$D$155:$D$385,255),0))=0,"",INDEX('Disaggregation Records'!$E$155:$E$385,MATCH(RIGHT(Z738,255),RIGHT('Disaggregation Records'!$D$155:$D$385,255),0))),"")</f>
        <v/>
      </c>
      <c r="D738" s="319" t="str">
        <f t="array" ref="D738">IFERROR(IF(INDEX('Disaggregation Records'!$F$155:$F$385,MATCH(RIGHT(Z738,255),RIGHT('Disaggregation Records'!$D$155:$D$385,255),0))=0,"",INDEX('Disaggregation Records'!$F$155:$F$385,MATCH(RIGHT(Z738,255),RIGHT('Disaggregation Records'!$D$155:$D$385,255),0))),"")</f>
        <v/>
      </c>
      <c r="E738" s="320"/>
      <c r="F738" s="280"/>
      <c r="G738" s="281"/>
      <c r="H738" s="282"/>
      <c r="I738" s="321"/>
      <c r="J738" s="321"/>
      <c r="K738" s="321"/>
      <c r="L738" s="321"/>
      <c r="M738" s="321"/>
      <c r="N738" s="321"/>
      <c r="O738" s="321"/>
      <c r="P738" s="321"/>
      <c r="Q738" s="321"/>
      <c r="R738" s="321"/>
      <c r="S738" s="321"/>
      <c r="T738" s="321"/>
      <c r="U738" s="282"/>
      <c r="V738" s="322"/>
      <c r="W738" s="323"/>
      <c r="X738" s="323" t="str">
        <f t="shared" si="36"/>
        <v/>
      </c>
      <c r="Y738" s="323">
        <f t="shared" si="37"/>
        <v>411</v>
      </c>
      <c r="Z738" s="323" t="str">
        <f t="shared" si="38"/>
        <v/>
      </c>
      <c r="AA738" s="323"/>
      <c r="AB738" s="323" t="s">
        <v>2777</v>
      </c>
      <c r="AC738" s="323"/>
      <c r="AD738" s="323" t="s">
        <v>1317</v>
      </c>
      <c r="AE738" s="176"/>
      <c r="AF738" s="699"/>
      <c r="AG738" s="699"/>
      <c r="AH738" s="465"/>
      <c r="AI738" s="465"/>
      <c r="AJ738" s="465"/>
      <c r="AK738" s="465"/>
      <c r="AL738" s="465"/>
      <c r="AM738" s="465"/>
      <c r="AN738" s="465"/>
      <c r="AO738" s="465"/>
      <c r="AP738" s="465"/>
    </row>
    <row r="739" spans="1:42" ht="53.5" customHeight="1" x14ac:dyDescent="0.35">
      <c r="A739" s="276">
        <v>21</v>
      </c>
      <c r="B739" s="277" t="str">
        <f>IFERROR(VLOOKUP(A739,'Coverage Indicators-Section D'!$A$10:$Y$42,25,FALSE),"")</f>
        <v/>
      </c>
      <c r="C739" s="319" t="str">
        <f t="array" ref="C739">IFERROR(IF(INDEX('Disaggregation Records'!$E$155:$E$385,MATCH(RIGHT(Z739,255),RIGHT('Disaggregation Records'!$D$155:$D$385,255),0))=0,"",INDEX('Disaggregation Records'!$E$155:$E$385,MATCH(RIGHT(Z739,255),RIGHT('Disaggregation Records'!$D$155:$D$385,255),0))),"")</f>
        <v/>
      </c>
      <c r="D739" s="319" t="str">
        <f t="array" ref="D739">IFERROR(IF(INDEX('Disaggregation Records'!$F$155:$F$385,MATCH(RIGHT(Z739,255),RIGHT('Disaggregation Records'!$D$155:$D$385,255),0))=0,"",INDEX('Disaggregation Records'!$F$155:$F$385,MATCH(RIGHT(Z739,255),RIGHT('Disaggregation Records'!$D$155:$D$385,255),0))),"")</f>
        <v/>
      </c>
      <c r="E739" s="320"/>
      <c r="F739" s="280"/>
      <c r="G739" s="281"/>
      <c r="H739" s="282"/>
      <c r="I739" s="321"/>
      <c r="J739" s="321"/>
      <c r="K739" s="321"/>
      <c r="L739" s="321"/>
      <c r="M739" s="321"/>
      <c r="N739" s="321"/>
      <c r="O739" s="321"/>
      <c r="P739" s="321"/>
      <c r="Q739" s="321"/>
      <c r="R739" s="321"/>
      <c r="S739" s="321"/>
      <c r="T739" s="321"/>
      <c r="U739" s="282"/>
      <c r="V739" s="322"/>
      <c r="W739" s="323"/>
      <c r="X739" s="323" t="str">
        <f t="shared" si="36"/>
        <v/>
      </c>
      <c r="Y739" s="323">
        <f t="shared" si="37"/>
        <v>412</v>
      </c>
      <c r="Z739" s="323" t="str">
        <f t="shared" si="38"/>
        <v/>
      </c>
      <c r="AA739" s="323"/>
      <c r="AB739" s="323" t="s">
        <v>2778</v>
      </c>
      <c r="AC739" s="323"/>
      <c r="AD739" s="323" t="s">
        <v>1317</v>
      </c>
      <c r="AE739" s="176"/>
      <c r="AF739" s="699"/>
      <c r="AG739" s="699"/>
      <c r="AH739" s="465"/>
      <c r="AI739" s="465"/>
      <c r="AJ739" s="465"/>
      <c r="AK739" s="465"/>
      <c r="AL739" s="465"/>
      <c r="AM739" s="465"/>
      <c r="AN739" s="465"/>
      <c r="AO739" s="465"/>
      <c r="AP739" s="465"/>
    </row>
    <row r="740" spans="1:42" ht="53.5" customHeight="1" x14ac:dyDescent="0.35">
      <c r="A740" s="276">
        <v>21</v>
      </c>
      <c r="B740" s="277" t="str">
        <f>IFERROR(VLOOKUP(A740,'Coverage Indicators-Section D'!$A$10:$Y$42,25,FALSE),"")</f>
        <v/>
      </c>
      <c r="C740" s="319" t="str">
        <f t="array" ref="C740">IFERROR(IF(INDEX('Disaggregation Records'!$E$155:$E$385,MATCH(RIGHT(Z740,255),RIGHT('Disaggregation Records'!$D$155:$D$385,255),0))=0,"",INDEX('Disaggregation Records'!$E$155:$E$385,MATCH(RIGHT(Z740,255),RIGHT('Disaggregation Records'!$D$155:$D$385,255),0))),"")</f>
        <v/>
      </c>
      <c r="D740" s="319" t="str">
        <f t="array" ref="D740">IFERROR(IF(INDEX('Disaggregation Records'!$F$155:$F$385,MATCH(RIGHT(Z740,255),RIGHT('Disaggregation Records'!$D$155:$D$385,255),0))=0,"",INDEX('Disaggregation Records'!$F$155:$F$385,MATCH(RIGHT(Z740,255),RIGHT('Disaggregation Records'!$D$155:$D$385,255),0))),"")</f>
        <v/>
      </c>
      <c r="E740" s="320"/>
      <c r="F740" s="280"/>
      <c r="G740" s="281"/>
      <c r="H740" s="282"/>
      <c r="I740" s="321"/>
      <c r="J740" s="321"/>
      <c r="K740" s="321"/>
      <c r="L740" s="321"/>
      <c r="M740" s="321"/>
      <c r="N740" s="321"/>
      <c r="O740" s="321"/>
      <c r="P740" s="321"/>
      <c r="Q740" s="321"/>
      <c r="R740" s="321"/>
      <c r="S740" s="321"/>
      <c r="T740" s="321"/>
      <c r="U740" s="282"/>
      <c r="V740" s="322"/>
      <c r="W740" s="323"/>
      <c r="X740" s="323" t="str">
        <f t="shared" si="36"/>
        <v/>
      </c>
      <c r="Y740" s="323">
        <f t="shared" si="37"/>
        <v>413</v>
      </c>
      <c r="Z740" s="323" t="str">
        <f t="shared" si="38"/>
        <v/>
      </c>
      <c r="AA740" s="323"/>
      <c r="AB740" s="323" t="s">
        <v>2779</v>
      </c>
      <c r="AC740" s="323"/>
      <c r="AD740" s="323" t="s">
        <v>1317</v>
      </c>
      <c r="AE740" s="176"/>
      <c r="AF740" s="699"/>
      <c r="AG740" s="699"/>
      <c r="AH740" s="465"/>
      <c r="AI740" s="465"/>
      <c r="AJ740" s="465"/>
      <c r="AK740" s="465"/>
      <c r="AL740" s="465"/>
      <c r="AM740" s="465"/>
      <c r="AN740" s="465"/>
      <c r="AO740" s="465"/>
      <c r="AP740" s="465"/>
    </row>
    <row r="741" spans="1:42" ht="53.5" customHeight="1" x14ac:dyDescent="0.35">
      <c r="A741" s="276">
        <v>21</v>
      </c>
      <c r="B741" s="277" t="str">
        <f>IFERROR(VLOOKUP(A741,'Coverage Indicators-Section D'!$A$10:$Y$42,25,FALSE),"")</f>
        <v/>
      </c>
      <c r="C741" s="319" t="str">
        <f t="array" ref="C741">IFERROR(IF(INDEX('Disaggregation Records'!$E$155:$E$385,MATCH(RIGHT(Z741,255),RIGHT('Disaggregation Records'!$D$155:$D$385,255),0))=0,"",INDEX('Disaggregation Records'!$E$155:$E$385,MATCH(RIGHT(Z741,255),RIGHT('Disaggregation Records'!$D$155:$D$385,255),0))),"")</f>
        <v/>
      </c>
      <c r="D741" s="319" t="str">
        <f t="array" ref="D741">IFERROR(IF(INDEX('Disaggregation Records'!$F$155:$F$385,MATCH(RIGHT(Z741,255),RIGHT('Disaggregation Records'!$D$155:$D$385,255),0))=0,"",INDEX('Disaggregation Records'!$F$155:$F$385,MATCH(RIGHT(Z741,255),RIGHT('Disaggregation Records'!$D$155:$D$385,255),0))),"")</f>
        <v/>
      </c>
      <c r="E741" s="320"/>
      <c r="F741" s="280"/>
      <c r="G741" s="281"/>
      <c r="H741" s="282"/>
      <c r="I741" s="321"/>
      <c r="J741" s="321"/>
      <c r="K741" s="321"/>
      <c r="L741" s="321"/>
      <c r="M741" s="321"/>
      <c r="N741" s="321"/>
      <c r="O741" s="321"/>
      <c r="P741" s="321"/>
      <c r="Q741" s="321"/>
      <c r="R741" s="321"/>
      <c r="S741" s="321"/>
      <c r="T741" s="321"/>
      <c r="U741" s="282"/>
      <c r="V741" s="322"/>
      <c r="W741" s="323"/>
      <c r="X741" s="323" t="str">
        <f t="shared" si="36"/>
        <v/>
      </c>
      <c r="Y741" s="323">
        <f t="shared" si="37"/>
        <v>414</v>
      </c>
      <c r="Z741" s="323" t="str">
        <f t="shared" si="38"/>
        <v/>
      </c>
      <c r="AA741" s="323"/>
      <c r="AB741" s="323" t="s">
        <v>2780</v>
      </c>
      <c r="AC741" s="323"/>
      <c r="AD741" s="323" t="s">
        <v>1317</v>
      </c>
      <c r="AE741" s="176"/>
      <c r="AF741" s="699"/>
      <c r="AG741" s="699"/>
      <c r="AH741" s="465"/>
      <c r="AI741" s="465"/>
      <c r="AJ741" s="465"/>
      <c r="AK741" s="465"/>
      <c r="AL741" s="465"/>
      <c r="AM741" s="465"/>
      <c r="AN741" s="465"/>
      <c r="AO741" s="465"/>
      <c r="AP741" s="465"/>
    </row>
    <row r="742" spans="1:42" ht="53.5" customHeight="1" x14ac:dyDescent="0.35">
      <c r="A742" s="276">
        <v>21</v>
      </c>
      <c r="B742" s="277" t="str">
        <f>IFERROR(VLOOKUP(A742,'Coverage Indicators-Section D'!$A$10:$Y$42,25,FALSE),"")</f>
        <v/>
      </c>
      <c r="C742" s="319" t="str">
        <f t="array" ref="C742">IFERROR(IF(INDEX('Disaggregation Records'!$E$155:$E$385,MATCH(RIGHT(Z742,255),RIGHT('Disaggregation Records'!$D$155:$D$385,255),0))=0,"",INDEX('Disaggregation Records'!$E$155:$E$385,MATCH(RIGHT(Z742,255),RIGHT('Disaggregation Records'!$D$155:$D$385,255),0))),"")</f>
        <v/>
      </c>
      <c r="D742" s="319" t="str">
        <f t="array" ref="D742">IFERROR(IF(INDEX('Disaggregation Records'!$F$155:$F$385,MATCH(RIGHT(Z742,255),RIGHT('Disaggregation Records'!$D$155:$D$385,255),0))=0,"",INDEX('Disaggregation Records'!$F$155:$F$385,MATCH(RIGHT(Z742,255),RIGHT('Disaggregation Records'!$D$155:$D$385,255),0))),"")</f>
        <v/>
      </c>
      <c r="E742" s="320"/>
      <c r="F742" s="280"/>
      <c r="G742" s="281"/>
      <c r="H742" s="282"/>
      <c r="I742" s="321"/>
      <c r="J742" s="321"/>
      <c r="K742" s="321"/>
      <c r="L742" s="321"/>
      <c r="M742" s="321"/>
      <c r="N742" s="321"/>
      <c r="O742" s="321"/>
      <c r="P742" s="321"/>
      <c r="Q742" s="321"/>
      <c r="R742" s="321"/>
      <c r="S742" s="321"/>
      <c r="T742" s="321"/>
      <c r="U742" s="282"/>
      <c r="V742" s="322"/>
      <c r="W742" s="323"/>
      <c r="X742" s="323" t="str">
        <f t="shared" si="36"/>
        <v/>
      </c>
      <c r="Y742" s="323">
        <f t="shared" si="37"/>
        <v>415</v>
      </c>
      <c r="Z742" s="323" t="str">
        <f t="shared" si="38"/>
        <v/>
      </c>
      <c r="AA742" s="323"/>
      <c r="AB742" s="323" t="s">
        <v>2781</v>
      </c>
      <c r="AC742" s="323"/>
      <c r="AD742" s="323" t="s">
        <v>1317</v>
      </c>
      <c r="AE742" s="176"/>
      <c r="AF742" s="699"/>
      <c r="AG742" s="699"/>
      <c r="AH742" s="465"/>
      <c r="AI742" s="465"/>
      <c r="AJ742" s="465"/>
      <c r="AK742" s="465"/>
      <c r="AL742" s="465"/>
      <c r="AM742" s="465"/>
      <c r="AN742" s="465"/>
      <c r="AO742" s="465"/>
      <c r="AP742" s="465"/>
    </row>
    <row r="743" spans="1:42" ht="53.5" customHeight="1" x14ac:dyDescent="0.35">
      <c r="A743" s="276">
        <v>21</v>
      </c>
      <c r="B743" s="277" t="str">
        <f>IFERROR(VLOOKUP(A743,'Coverage Indicators-Section D'!$A$10:$Y$42,25,FALSE),"")</f>
        <v/>
      </c>
      <c r="C743" s="319" t="str">
        <f t="array" ref="C743">IFERROR(IF(INDEX('Disaggregation Records'!$E$155:$E$385,MATCH(RIGHT(Z743,255),RIGHT('Disaggregation Records'!$D$155:$D$385,255),0))=0,"",INDEX('Disaggregation Records'!$E$155:$E$385,MATCH(RIGHT(Z743,255),RIGHT('Disaggregation Records'!$D$155:$D$385,255),0))),"")</f>
        <v/>
      </c>
      <c r="D743" s="319" t="str">
        <f t="array" ref="D743">IFERROR(IF(INDEX('Disaggregation Records'!$F$155:$F$385,MATCH(RIGHT(Z743,255),RIGHT('Disaggregation Records'!$D$155:$D$385,255),0))=0,"",INDEX('Disaggregation Records'!$F$155:$F$385,MATCH(RIGHT(Z743,255),RIGHT('Disaggregation Records'!$D$155:$D$385,255),0))),"")</f>
        <v/>
      </c>
      <c r="E743" s="320"/>
      <c r="F743" s="280"/>
      <c r="G743" s="281"/>
      <c r="H743" s="282"/>
      <c r="I743" s="321"/>
      <c r="J743" s="321"/>
      <c r="K743" s="321"/>
      <c r="L743" s="321"/>
      <c r="M743" s="321"/>
      <c r="N743" s="321"/>
      <c r="O743" s="321"/>
      <c r="P743" s="321"/>
      <c r="Q743" s="321"/>
      <c r="R743" s="321"/>
      <c r="S743" s="321"/>
      <c r="T743" s="321"/>
      <c r="U743" s="282"/>
      <c r="V743" s="322"/>
      <c r="W743" s="323"/>
      <c r="X743" s="323" t="str">
        <f t="shared" si="36"/>
        <v/>
      </c>
      <c r="Y743" s="323">
        <f t="shared" si="37"/>
        <v>416</v>
      </c>
      <c r="Z743" s="323" t="str">
        <f t="shared" si="38"/>
        <v/>
      </c>
      <c r="AA743" s="323"/>
      <c r="AB743" s="323" t="s">
        <v>2782</v>
      </c>
      <c r="AC743" s="323"/>
      <c r="AD743" s="323" t="s">
        <v>1317</v>
      </c>
      <c r="AE743" s="176"/>
      <c r="AF743" s="699"/>
      <c r="AG743" s="699"/>
      <c r="AH743" s="465"/>
      <c r="AI743" s="465"/>
      <c r="AJ743" s="465"/>
      <c r="AK743" s="465"/>
      <c r="AL743" s="465"/>
      <c r="AM743" s="465"/>
      <c r="AN743" s="465"/>
      <c r="AO743" s="465"/>
      <c r="AP743" s="465"/>
    </row>
    <row r="744" spans="1:42" ht="53.5" customHeight="1" x14ac:dyDescent="0.35">
      <c r="A744" s="276">
        <v>21</v>
      </c>
      <c r="B744" s="277" t="str">
        <f>IFERROR(VLOOKUP(A744,'Coverage Indicators-Section D'!$A$10:$Y$42,25,FALSE),"")</f>
        <v/>
      </c>
      <c r="C744" s="319" t="str">
        <f t="array" ref="C744">IFERROR(IF(INDEX('Disaggregation Records'!$E$155:$E$385,MATCH(RIGHT(Z744,255),RIGHT('Disaggregation Records'!$D$155:$D$385,255),0))=0,"",INDEX('Disaggregation Records'!$E$155:$E$385,MATCH(RIGHT(Z744,255),RIGHT('Disaggregation Records'!$D$155:$D$385,255),0))),"")</f>
        <v/>
      </c>
      <c r="D744" s="319" t="str">
        <f t="array" ref="D744">IFERROR(IF(INDEX('Disaggregation Records'!$F$155:$F$385,MATCH(RIGHT(Z744,255),RIGHT('Disaggregation Records'!$D$155:$D$385,255),0))=0,"",INDEX('Disaggregation Records'!$F$155:$F$385,MATCH(RIGHT(Z744,255),RIGHT('Disaggregation Records'!$D$155:$D$385,255),0))),"")</f>
        <v/>
      </c>
      <c r="E744" s="320"/>
      <c r="F744" s="280"/>
      <c r="G744" s="281"/>
      <c r="H744" s="282"/>
      <c r="I744" s="321"/>
      <c r="J744" s="321"/>
      <c r="K744" s="321"/>
      <c r="L744" s="321"/>
      <c r="M744" s="321"/>
      <c r="N744" s="321"/>
      <c r="O744" s="321"/>
      <c r="P744" s="321"/>
      <c r="Q744" s="321"/>
      <c r="R744" s="321"/>
      <c r="S744" s="321"/>
      <c r="T744" s="321"/>
      <c r="U744" s="282"/>
      <c r="V744" s="322"/>
      <c r="W744" s="323"/>
      <c r="X744" s="323" t="str">
        <f t="shared" si="36"/>
        <v/>
      </c>
      <c r="Y744" s="323">
        <f t="shared" si="37"/>
        <v>417</v>
      </c>
      <c r="Z744" s="323" t="str">
        <f t="shared" si="38"/>
        <v/>
      </c>
      <c r="AA744" s="323"/>
      <c r="AB744" s="323" t="s">
        <v>2783</v>
      </c>
      <c r="AC744" s="323"/>
      <c r="AD744" s="323" t="s">
        <v>1317</v>
      </c>
      <c r="AE744" s="176"/>
      <c r="AF744" s="699"/>
      <c r="AG744" s="699"/>
      <c r="AH744" s="465"/>
      <c r="AI744" s="465"/>
      <c r="AJ744" s="465"/>
      <c r="AK744" s="465"/>
      <c r="AL744" s="465"/>
      <c r="AM744" s="465"/>
      <c r="AN744" s="465"/>
      <c r="AO744" s="465"/>
      <c r="AP744" s="465"/>
    </row>
    <row r="745" spans="1:42" ht="53.5" customHeight="1" x14ac:dyDescent="0.35">
      <c r="A745" s="276">
        <v>21</v>
      </c>
      <c r="B745" s="277" t="str">
        <f>IFERROR(VLOOKUP(A745,'Coverage Indicators-Section D'!$A$10:$Y$42,25,FALSE),"")</f>
        <v/>
      </c>
      <c r="C745" s="319" t="str">
        <f t="array" ref="C745">IFERROR(IF(INDEX('Disaggregation Records'!$E$155:$E$385,MATCH(RIGHT(Z745,255),RIGHT('Disaggregation Records'!$D$155:$D$385,255),0))=0,"",INDEX('Disaggregation Records'!$E$155:$E$385,MATCH(RIGHT(Z745,255),RIGHT('Disaggregation Records'!$D$155:$D$385,255),0))),"")</f>
        <v/>
      </c>
      <c r="D745" s="319" t="str">
        <f t="array" ref="D745">IFERROR(IF(INDEX('Disaggregation Records'!$F$155:$F$385,MATCH(RIGHT(Z745,255),RIGHT('Disaggregation Records'!$D$155:$D$385,255),0))=0,"",INDEX('Disaggregation Records'!$F$155:$F$385,MATCH(RIGHT(Z745,255),RIGHT('Disaggregation Records'!$D$155:$D$385,255),0))),"")</f>
        <v/>
      </c>
      <c r="E745" s="320"/>
      <c r="F745" s="280"/>
      <c r="G745" s="281"/>
      <c r="H745" s="282"/>
      <c r="I745" s="321"/>
      <c r="J745" s="321"/>
      <c r="K745" s="321"/>
      <c r="L745" s="321"/>
      <c r="M745" s="321"/>
      <c r="N745" s="321"/>
      <c r="O745" s="321"/>
      <c r="P745" s="321"/>
      <c r="Q745" s="321"/>
      <c r="R745" s="321"/>
      <c r="S745" s="321"/>
      <c r="T745" s="321"/>
      <c r="U745" s="282"/>
      <c r="V745" s="322"/>
      <c r="W745" s="323"/>
      <c r="X745" s="323" t="str">
        <f t="shared" si="36"/>
        <v/>
      </c>
      <c r="Y745" s="323">
        <f t="shared" si="37"/>
        <v>418</v>
      </c>
      <c r="Z745" s="323" t="str">
        <f t="shared" si="38"/>
        <v/>
      </c>
      <c r="AA745" s="323"/>
      <c r="AB745" s="323" t="s">
        <v>2784</v>
      </c>
      <c r="AC745" s="323"/>
      <c r="AD745" s="323" t="s">
        <v>1317</v>
      </c>
      <c r="AE745" s="176"/>
      <c r="AF745" s="699"/>
      <c r="AG745" s="699"/>
      <c r="AH745" s="465"/>
      <c r="AI745" s="465"/>
      <c r="AJ745" s="465"/>
      <c r="AK745" s="465"/>
      <c r="AL745" s="465"/>
      <c r="AM745" s="465"/>
      <c r="AN745" s="465"/>
      <c r="AO745" s="465"/>
      <c r="AP745" s="465"/>
    </row>
    <row r="746" spans="1:42" ht="53.5" customHeight="1" x14ac:dyDescent="0.35">
      <c r="A746" s="276">
        <v>21</v>
      </c>
      <c r="B746" s="277" t="str">
        <f>IFERROR(VLOOKUP(A746,'Coverage Indicators-Section D'!$A$10:$Y$42,25,FALSE),"")</f>
        <v/>
      </c>
      <c r="C746" s="319" t="str">
        <f t="array" ref="C746">IFERROR(IF(INDEX('Disaggregation Records'!$E$155:$E$385,MATCH(RIGHT(Z746,255),RIGHT('Disaggregation Records'!$D$155:$D$385,255),0))=0,"",INDEX('Disaggregation Records'!$E$155:$E$385,MATCH(RIGHT(Z746,255),RIGHT('Disaggregation Records'!$D$155:$D$385,255),0))),"")</f>
        <v/>
      </c>
      <c r="D746" s="319" t="str">
        <f t="array" ref="D746">IFERROR(IF(INDEX('Disaggregation Records'!$F$155:$F$385,MATCH(RIGHT(Z746,255),RIGHT('Disaggregation Records'!$D$155:$D$385,255),0))=0,"",INDEX('Disaggregation Records'!$F$155:$F$385,MATCH(RIGHT(Z746,255),RIGHT('Disaggregation Records'!$D$155:$D$385,255),0))),"")</f>
        <v/>
      </c>
      <c r="E746" s="320"/>
      <c r="F746" s="280"/>
      <c r="G746" s="281"/>
      <c r="H746" s="282"/>
      <c r="I746" s="321"/>
      <c r="J746" s="321"/>
      <c r="K746" s="321"/>
      <c r="L746" s="321"/>
      <c r="M746" s="321"/>
      <c r="N746" s="321"/>
      <c r="O746" s="321"/>
      <c r="P746" s="321"/>
      <c r="Q746" s="321"/>
      <c r="R746" s="321"/>
      <c r="S746" s="321"/>
      <c r="T746" s="321"/>
      <c r="U746" s="282"/>
      <c r="V746" s="322"/>
      <c r="W746" s="323"/>
      <c r="X746" s="323" t="str">
        <f t="shared" si="36"/>
        <v/>
      </c>
      <c r="Y746" s="323">
        <f t="shared" si="37"/>
        <v>419</v>
      </c>
      <c r="Z746" s="323" t="str">
        <f t="shared" si="38"/>
        <v/>
      </c>
      <c r="AA746" s="323"/>
      <c r="AB746" s="323" t="s">
        <v>2785</v>
      </c>
      <c r="AC746" s="323"/>
      <c r="AD746" s="323" t="s">
        <v>1317</v>
      </c>
      <c r="AE746" s="176"/>
      <c r="AF746" s="699"/>
      <c r="AG746" s="699"/>
      <c r="AH746" s="465"/>
      <c r="AI746" s="465"/>
      <c r="AJ746" s="465"/>
      <c r="AK746" s="465"/>
      <c r="AL746" s="465"/>
      <c r="AM746" s="465"/>
      <c r="AN746" s="465"/>
      <c r="AO746" s="465"/>
      <c r="AP746" s="465"/>
    </row>
    <row r="747" spans="1:42" ht="53.5" customHeight="1" x14ac:dyDescent="0.35">
      <c r="A747" s="276">
        <v>21</v>
      </c>
      <c r="B747" s="277" t="str">
        <f>IFERROR(VLOOKUP(A747,'Coverage Indicators-Section D'!$A$10:$Y$42,25,FALSE),"")</f>
        <v/>
      </c>
      <c r="C747" s="319" t="str">
        <f t="array" ref="C747">IFERROR(IF(INDEX('Disaggregation Records'!$E$155:$E$385,MATCH(RIGHT(Z747,255),RIGHT('Disaggregation Records'!$D$155:$D$385,255),0))=0,"",INDEX('Disaggregation Records'!$E$155:$E$385,MATCH(RIGHT(Z747,255),RIGHT('Disaggregation Records'!$D$155:$D$385,255),0))),"")</f>
        <v/>
      </c>
      <c r="D747" s="319" t="str">
        <f t="array" ref="D747">IFERROR(IF(INDEX('Disaggregation Records'!$F$155:$F$385,MATCH(RIGHT(Z747,255),RIGHT('Disaggregation Records'!$D$155:$D$385,255),0))=0,"",INDEX('Disaggregation Records'!$F$155:$F$385,MATCH(RIGHT(Z747,255),RIGHT('Disaggregation Records'!$D$155:$D$385,255),0))),"")</f>
        <v/>
      </c>
      <c r="E747" s="320"/>
      <c r="F747" s="280"/>
      <c r="G747" s="281"/>
      <c r="H747" s="282"/>
      <c r="I747" s="321"/>
      <c r="J747" s="321"/>
      <c r="K747" s="321"/>
      <c r="L747" s="321"/>
      <c r="M747" s="321"/>
      <c r="N747" s="321"/>
      <c r="O747" s="321"/>
      <c r="P747" s="321"/>
      <c r="Q747" s="321"/>
      <c r="R747" s="321"/>
      <c r="S747" s="321"/>
      <c r="T747" s="321"/>
      <c r="U747" s="282"/>
      <c r="V747" s="322"/>
      <c r="W747" s="323"/>
      <c r="X747" s="323" t="str">
        <f t="shared" si="36"/>
        <v/>
      </c>
      <c r="Y747" s="323">
        <f t="shared" si="37"/>
        <v>420</v>
      </c>
      <c r="Z747" s="323" t="str">
        <f t="shared" si="38"/>
        <v/>
      </c>
      <c r="AA747" s="323"/>
      <c r="AB747" s="323" t="s">
        <v>2786</v>
      </c>
      <c r="AC747" s="323"/>
      <c r="AD747" s="323" t="s">
        <v>1317</v>
      </c>
      <c r="AE747" s="176"/>
      <c r="AF747" s="699"/>
      <c r="AG747" s="699"/>
      <c r="AH747" s="465"/>
      <c r="AI747" s="465"/>
      <c r="AJ747" s="465"/>
      <c r="AK747" s="465"/>
      <c r="AL747" s="465"/>
      <c r="AM747" s="465"/>
      <c r="AN747" s="465"/>
      <c r="AO747" s="465"/>
      <c r="AP747" s="465"/>
    </row>
    <row r="748" spans="1:42" ht="53.5" customHeight="1" x14ac:dyDescent="0.35">
      <c r="A748" s="276">
        <v>22</v>
      </c>
      <c r="B748" s="277" t="str">
        <f>IFERROR(VLOOKUP(A748,'Coverage Indicators-Section D'!$A$10:$Y$42,25,FALSE),"")</f>
        <v/>
      </c>
      <c r="C748" s="319" t="str">
        <f t="array" ref="C748">IFERROR(IF(INDEX('Disaggregation Records'!$E$155:$E$385,MATCH(RIGHT(Z748,255),RIGHT('Disaggregation Records'!$D$155:$D$385,255),0))=0,"",INDEX('Disaggregation Records'!$E$155:$E$385,MATCH(RIGHT(Z748,255),RIGHT('Disaggregation Records'!$D$155:$D$385,255),0))),"")</f>
        <v/>
      </c>
      <c r="D748" s="319" t="str">
        <f t="array" ref="D748">IFERROR(IF(INDEX('Disaggregation Records'!$F$155:$F$385,MATCH(RIGHT(Z748,255),RIGHT('Disaggregation Records'!$D$155:$D$385,255),0))=0,"",INDEX('Disaggregation Records'!$F$155:$F$385,MATCH(RIGHT(Z748,255),RIGHT('Disaggregation Records'!$D$155:$D$385,255),0))),"")</f>
        <v/>
      </c>
      <c r="E748" s="320"/>
      <c r="F748" s="280"/>
      <c r="G748" s="281"/>
      <c r="H748" s="282"/>
      <c r="I748" s="321"/>
      <c r="J748" s="321"/>
      <c r="K748" s="321"/>
      <c r="L748" s="321"/>
      <c r="M748" s="321"/>
      <c r="N748" s="321"/>
      <c r="O748" s="321"/>
      <c r="P748" s="321"/>
      <c r="Q748" s="321"/>
      <c r="R748" s="321"/>
      <c r="S748" s="321"/>
      <c r="T748" s="321"/>
      <c r="U748" s="282"/>
      <c r="V748" s="322"/>
      <c r="W748" s="323"/>
      <c r="X748" s="323" t="str">
        <f t="shared" si="36"/>
        <v/>
      </c>
      <c r="Y748" s="323">
        <f t="shared" si="37"/>
        <v>421</v>
      </c>
      <c r="Z748" s="323" t="str">
        <f t="shared" si="38"/>
        <v/>
      </c>
      <c r="AA748" s="323"/>
      <c r="AB748" s="323" t="s">
        <v>2787</v>
      </c>
      <c r="AC748" s="323"/>
      <c r="AD748" s="323" t="s">
        <v>1318</v>
      </c>
      <c r="AE748" s="176"/>
      <c r="AF748" s="699"/>
      <c r="AG748" s="699"/>
      <c r="AH748" s="465"/>
      <c r="AI748" s="465"/>
      <c r="AJ748" s="465"/>
      <c r="AK748" s="465"/>
      <c r="AL748" s="465"/>
      <c r="AM748" s="465"/>
      <c r="AN748" s="465"/>
      <c r="AO748" s="465"/>
      <c r="AP748" s="465"/>
    </row>
    <row r="749" spans="1:42" ht="53.5" customHeight="1" x14ac:dyDescent="0.35">
      <c r="A749" s="276">
        <v>22</v>
      </c>
      <c r="B749" s="277" t="str">
        <f>IFERROR(VLOOKUP(A749,'Coverage Indicators-Section D'!$A$10:$Y$42,25,FALSE),"")</f>
        <v/>
      </c>
      <c r="C749" s="319" t="str">
        <f t="array" ref="C749">IFERROR(IF(INDEX('Disaggregation Records'!$E$155:$E$385,MATCH(RIGHT(Z749,255),RIGHT('Disaggregation Records'!$D$155:$D$385,255),0))=0,"",INDEX('Disaggregation Records'!$E$155:$E$385,MATCH(RIGHT(Z749,255),RIGHT('Disaggregation Records'!$D$155:$D$385,255),0))),"")</f>
        <v/>
      </c>
      <c r="D749" s="319" t="str">
        <f t="array" ref="D749">IFERROR(IF(INDEX('Disaggregation Records'!$F$155:$F$385,MATCH(RIGHT(Z749,255),RIGHT('Disaggregation Records'!$D$155:$D$385,255),0))=0,"",INDEX('Disaggregation Records'!$F$155:$F$385,MATCH(RIGHT(Z749,255),RIGHT('Disaggregation Records'!$D$155:$D$385,255),0))),"")</f>
        <v/>
      </c>
      <c r="E749" s="320"/>
      <c r="F749" s="280"/>
      <c r="G749" s="281"/>
      <c r="H749" s="282"/>
      <c r="I749" s="321"/>
      <c r="J749" s="321"/>
      <c r="K749" s="321"/>
      <c r="L749" s="321"/>
      <c r="M749" s="321"/>
      <c r="N749" s="321"/>
      <c r="O749" s="321"/>
      <c r="P749" s="321"/>
      <c r="Q749" s="321"/>
      <c r="R749" s="321"/>
      <c r="S749" s="321"/>
      <c r="T749" s="321"/>
      <c r="U749" s="282"/>
      <c r="V749" s="322"/>
      <c r="W749" s="323"/>
      <c r="X749" s="323" t="str">
        <f t="shared" si="36"/>
        <v/>
      </c>
      <c r="Y749" s="323">
        <f t="shared" si="37"/>
        <v>422</v>
      </c>
      <c r="Z749" s="323" t="str">
        <f t="shared" si="38"/>
        <v/>
      </c>
      <c r="AA749" s="323"/>
      <c r="AB749" s="323" t="s">
        <v>2788</v>
      </c>
      <c r="AC749" s="323"/>
      <c r="AD749" s="323" t="s">
        <v>1318</v>
      </c>
      <c r="AE749" s="176"/>
      <c r="AF749" s="699"/>
      <c r="AG749" s="699"/>
      <c r="AH749" s="465"/>
      <c r="AI749" s="465"/>
      <c r="AJ749" s="465"/>
      <c r="AK749" s="465"/>
      <c r="AL749" s="465"/>
      <c r="AM749" s="465"/>
      <c r="AN749" s="465"/>
      <c r="AO749" s="465"/>
      <c r="AP749" s="465"/>
    </row>
    <row r="750" spans="1:42" ht="53.5" customHeight="1" x14ac:dyDescent="0.35">
      <c r="A750" s="276">
        <v>22</v>
      </c>
      <c r="B750" s="277" t="str">
        <f>IFERROR(VLOOKUP(A750,'Coverage Indicators-Section D'!$A$10:$Y$42,25,FALSE),"")</f>
        <v/>
      </c>
      <c r="C750" s="319" t="str">
        <f t="array" ref="C750">IFERROR(IF(INDEX('Disaggregation Records'!$E$155:$E$385,MATCH(RIGHT(Z750,255),RIGHT('Disaggregation Records'!$D$155:$D$385,255),0))=0,"",INDEX('Disaggregation Records'!$E$155:$E$385,MATCH(RIGHT(Z750,255),RIGHT('Disaggregation Records'!$D$155:$D$385,255),0))),"")</f>
        <v/>
      </c>
      <c r="D750" s="319" t="str">
        <f t="array" ref="D750">IFERROR(IF(INDEX('Disaggregation Records'!$F$155:$F$385,MATCH(RIGHT(Z750,255),RIGHT('Disaggregation Records'!$D$155:$D$385,255),0))=0,"",INDEX('Disaggregation Records'!$F$155:$F$385,MATCH(RIGHT(Z750,255),RIGHT('Disaggregation Records'!$D$155:$D$385,255),0))),"")</f>
        <v/>
      </c>
      <c r="E750" s="320"/>
      <c r="F750" s="280"/>
      <c r="G750" s="281"/>
      <c r="H750" s="282"/>
      <c r="I750" s="321"/>
      <c r="J750" s="321"/>
      <c r="K750" s="321"/>
      <c r="L750" s="321"/>
      <c r="M750" s="321"/>
      <c r="N750" s="321"/>
      <c r="O750" s="321"/>
      <c r="P750" s="321"/>
      <c r="Q750" s="321"/>
      <c r="R750" s="321"/>
      <c r="S750" s="321"/>
      <c r="T750" s="321"/>
      <c r="U750" s="282"/>
      <c r="V750" s="322"/>
      <c r="W750" s="323"/>
      <c r="X750" s="323" t="str">
        <f t="shared" si="36"/>
        <v/>
      </c>
      <c r="Y750" s="323">
        <f t="shared" si="37"/>
        <v>423</v>
      </c>
      <c r="Z750" s="323" t="str">
        <f t="shared" si="38"/>
        <v/>
      </c>
      <c r="AA750" s="323"/>
      <c r="AB750" s="323" t="s">
        <v>2789</v>
      </c>
      <c r="AC750" s="323"/>
      <c r="AD750" s="323" t="s">
        <v>1318</v>
      </c>
      <c r="AE750" s="176"/>
      <c r="AF750" s="699"/>
      <c r="AG750" s="699"/>
      <c r="AH750" s="465"/>
      <c r="AI750" s="465"/>
      <c r="AJ750" s="465"/>
      <c r="AK750" s="465"/>
      <c r="AL750" s="465"/>
      <c r="AM750" s="465"/>
      <c r="AN750" s="465"/>
      <c r="AO750" s="465"/>
      <c r="AP750" s="465"/>
    </row>
    <row r="751" spans="1:42" ht="53.5" customHeight="1" x14ac:dyDescent="0.35">
      <c r="A751" s="276">
        <v>22</v>
      </c>
      <c r="B751" s="277" t="str">
        <f>IFERROR(VLOOKUP(A751,'Coverage Indicators-Section D'!$A$10:$Y$42,25,FALSE),"")</f>
        <v/>
      </c>
      <c r="C751" s="319" t="str">
        <f t="array" ref="C751">IFERROR(IF(INDEX('Disaggregation Records'!$E$155:$E$385,MATCH(RIGHT(Z751,255),RIGHT('Disaggregation Records'!$D$155:$D$385,255),0))=0,"",INDEX('Disaggregation Records'!$E$155:$E$385,MATCH(RIGHT(Z751,255),RIGHT('Disaggregation Records'!$D$155:$D$385,255),0))),"")</f>
        <v/>
      </c>
      <c r="D751" s="319" t="str">
        <f t="array" ref="D751">IFERROR(IF(INDEX('Disaggregation Records'!$F$155:$F$385,MATCH(RIGHT(Z751,255),RIGHT('Disaggregation Records'!$D$155:$D$385,255),0))=0,"",INDEX('Disaggregation Records'!$F$155:$F$385,MATCH(RIGHT(Z751,255),RIGHT('Disaggregation Records'!$D$155:$D$385,255),0))),"")</f>
        <v/>
      </c>
      <c r="E751" s="320"/>
      <c r="F751" s="280"/>
      <c r="G751" s="281"/>
      <c r="H751" s="282"/>
      <c r="I751" s="321"/>
      <c r="J751" s="321"/>
      <c r="K751" s="321"/>
      <c r="L751" s="321"/>
      <c r="M751" s="321"/>
      <c r="N751" s="321"/>
      <c r="O751" s="321"/>
      <c r="P751" s="321"/>
      <c r="Q751" s="321"/>
      <c r="R751" s="321"/>
      <c r="S751" s="321"/>
      <c r="T751" s="321"/>
      <c r="U751" s="282"/>
      <c r="V751" s="322"/>
      <c r="W751" s="323"/>
      <c r="X751" s="323" t="str">
        <f t="shared" si="36"/>
        <v/>
      </c>
      <c r="Y751" s="323">
        <f t="shared" si="37"/>
        <v>424</v>
      </c>
      <c r="Z751" s="323" t="str">
        <f t="shared" si="38"/>
        <v/>
      </c>
      <c r="AA751" s="323"/>
      <c r="AB751" s="323" t="s">
        <v>2790</v>
      </c>
      <c r="AC751" s="323"/>
      <c r="AD751" s="323" t="s">
        <v>1318</v>
      </c>
      <c r="AE751" s="176"/>
      <c r="AF751" s="699"/>
      <c r="AG751" s="699"/>
      <c r="AH751" s="465"/>
      <c r="AI751" s="465"/>
      <c r="AJ751" s="465"/>
      <c r="AK751" s="465"/>
      <c r="AL751" s="465"/>
      <c r="AM751" s="465"/>
      <c r="AN751" s="465"/>
      <c r="AO751" s="465"/>
      <c r="AP751" s="465"/>
    </row>
    <row r="752" spans="1:42" ht="53.5" customHeight="1" x14ac:dyDescent="0.35">
      <c r="A752" s="276">
        <v>22</v>
      </c>
      <c r="B752" s="277" t="str">
        <f>IFERROR(VLOOKUP(A752,'Coverage Indicators-Section D'!$A$10:$Y$42,25,FALSE),"")</f>
        <v/>
      </c>
      <c r="C752" s="319" t="str">
        <f t="array" ref="C752">IFERROR(IF(INDEX('Disaggregation Records'!$E$155:$E$385,MATCH(RIGHT(Z752,255),RIGHT('Disaggregation Records'!$D$155:$D$385,255),0))=0,"",INDEX('Disaggregation Records'!$E$155:$E$385,MATCH(RIGHT(Z752,255),RIGHT('Disaggregation Records'!$D$155:$D$385,255),0))),"")</f>
        <v/>
      </c>
      <c r="D752" s="319" t="str">
        <f t="array" ref="D752">IFERROR(IF(INDEX('Disaggregation Records'!$F$155:$F$385,MATCH(RIGHT(Z752,255),RIGHT('Disaggregation Records'!$D$155:$D$385,255),0))=0,"",INDEX('Disaggregation Records'!$F$155:$F$385,MATCH(RIGHT(Z752,255),RIGHT('Disaggregation Records'!$D$155:$D$385,255),0))),"")</f>
        <v/>
      </c>
      <c r="E752" s="320"/>
      <c r="F752" s="280"/>
      <c r="G752" s="281"/>
      <c r="H752" s="282"/>
      <c r="I752" s="321"/>
      <c r="J752" s="321"/>
      <c r="K752" s="321"/>
      <c r="L752" s="321"/>
      <c r="M752" s="321"/>
      <c r="N752" s="321"/>
      <c r="O752" s="321"/>
      <c r="P752" s="321"/>
      <c r="Q752" s="321"/>
      <c r="R752" s="321"/>
      <c r="S752" s="321"/>
      <c r="T752" s="321"/>
      <c r="U752" s="282"/>
      <c r="V752" s="322"/>
      <c r="W752" s="323"/>
      <c r="X752" s="323" t="str">
        <f t="shared" si="36"/>
        <v/>
      </c>
      <c r="Y752" s="323">
        <f t="shared" si="37"/>
        <v>425</v>
      </c>
      <c r="Z752" s="323" t="str">
        <f t="shared" si="38"/>
        <v/>
      </c>
      <c r="AA752" s="323"/>
      <c r="AB752" s="323" t="s">
        <v>2791</v>
      </c>
      <c r="AC752" s="323"/>
      <c r="AD752" s="323" t="s">
        <v>1318</v>
      </c>
      <c r="AE752" s="176"/>
      <c r="AF752" s="699"/>
      <c r="AG752" s="699"/>
      <c r="AH752" s="465"/>
      <c r="AI752" s="465"/>
      <c r="AJ752" s="465"/>
      <c r="AK752" s="465"/>
      <c r="AL752" s="465"/>
      <c r="AM752" s="465"/>
      <c r="AN752" s="465"/>
      <c r="AO752" s="465"/>
      <c r="AP752" s="465"/>
    </row>
    <row r="753" spans="1:42" ht="53.5" customHeight="1" x14ac:dyDescent="0.35">
      <c r="A753" s="276">
        <v>22</v>
      </c>
      <c r="B753" s="277" t="str">
        <f>IFERROR(VLOOKUP(A753,'Coverage Indicators-Section D'!$A$10:$Y$42,25,FALSE),"")</f>
        <v/>
      </c>
      <c r="C753" s="319" t="str">
        <f t="array" ref="C753">IFERROR(IF(INDEX('Disaggregation Records'!$E$155:$E$385,MATCH(RIGHT(Z753,255),RIGHT('Disaggregation Records'!$D$155:$D$385,255),0))=0,"",INDEX('Disaggregation Records'!$E$155:$E$385,MATCH(RIGHT(Z753,255),RIGHT('Disaggregation Records'!$D$155:$D$385,255),0))),"")</f>
        <v/>
      </c>
      <c r="D753" s="319" t="str">
        <f t="array" ref="D753">IFERROR(IF(INDEX('Disaggregation Records'!$F$155:$F$385,MATCH(RIGHT(Z753,255),RIGHT('Disaggregation Records'!$D$155:$D$385,255),0))=0,"",INDEX('Disaggregation Records'!$F$155:$F$385,MATCH(RIGHT(Z753,255),RIGHT('Disaggregation Records'!$D$155:$D$385,255),0))),"")</f>
        <v/>
      </c>
      <c r="E753" s="320"/>
      <c r="F753" s="280"/>
      <c r="G753" s="281"/>
      <c r="H753" s="282"/>
      <c r="I753" s="321"/>
      <c r="J753" s="321"/>
      <c r="K753" s="321"/>
      <c r="L753" s="321"/>
      <c r="M753" s="321"/>
      <c r="N753" s="321"/>
      <c r="O753" s="321"/>
      <c r="P753" s="321"/>
      <c r="Q753" s="321"/>
      <c r="R753" s="321"/>
      <c r="S753" s="321"/>
      <c r="T753" s="321"/>
      <c r="U753" s="282"/>
      <c r="V753" s="322"/>
      <c r="W753" s="323"/>
      <c r="X753" s="323" t="str">
        <f t="shared" si="36"/>
        <v/>
      </c>
      <c r="Y753" s="323">
        <f t="shared" si="37"/>
        <v>426</v>
      </c>
      <c r="Z753" s="323" t="str">
        <f t="shared" si="38"/>
        <v/>
      </c>
      <c r="AA753" s="323"/>
      <c r="AB753" s="323" t="s">
        <v>2792</v>
      </c>
      <c r="AC753" s="323"/>
      <c r="AD753" s="323" t="s">
        <v>1318</v>
      </c>
      <c r="AE753" s="176"/>
      <c r="AF753" s="699"/>
      <c r="AG753" s="699"/>
      <c r="AH753" s="465"/>
      <c r="AI753" s="465"/>
      <c r="AJ753" s="465"/>
      <c r="AK753" s="465"/>
      <c r="AL753" s="465"/>
      <c r="AM753" s="465"/>
      <c r="AN753" s="465"/>
      <c r="AO753" s="465"/>
      <c r="AP753" s="465"/>
    </row>
    <row r="754" spans="1:42" ht="53.5" customHeight="1" x14ac:dyDescent="0.35">
      <c r="A754" s="276">
        <v>22</v>
      </c>
      <c r="B754" s="277" t="str">
        <f>IFERROR(VLOOKUP(A754,'Coverage Indicators-Section D'!$A$10:$Y$42,25,FALSE),"")</f>
        <v/>
      </c>
      <c r="C754" s="319" t="str">
        <f t="array" ref="C754">IFERROR(IF(INDEX('Disaggregation Records'!$E$155:$E$385,MATCH(RIGHT(Z754,255),RIGHT('Disaggregation Records'!$D$155:$D$385,255),0))=0,"",INDEX('Disaggregation Records'!$E$155:$E$385,MATCH(RIGHT(Z754,255),RIGHT('Disaggregation Records'!$D$155:$D$385,255),0))),"")</f>
        <v/>
      </c>
      <c r="D754" s="319" t="str">
        <f t="array" ref="D754">IFERROR(IF(INDEX('Disaggregation Records'!$F$155:$F$385,MATCH(RIGHT(Z754,255),RIGHT('Disaggregation Records'!$D$155:$D$385,255),0))=0,"",INDEX('Disaggregation Records'!$F$155:$F$385,MATCH(RIGHT(Z754,255),RIGHT('Disaggregation Records'!$D$155:$D$385,255),0))),"")</f>
        <v/>
      </c>
      <c r="E754" s="320"/>
      <c r="F754" s="280"/>
      <c r="G754" s="281"/>
      <c r="H754" s="282"/>
      <c r="I754" s="321"/>
      <c r="J754" s="321"/>
      <c r="K754" s="321"/>
      <c r="L754" s="321"/>
      <c r="M754" s="321"/>
      <c r="N754" s="321"/>
      <c r="O754" s="321"/>
      <c r="P754" s="321"/>
      <c r="Q754" s="321"/>
      <c r="R754" s="321"/>
      <c r="S754" s="321"/>
      <c r="T754" s="321"/>
      <c r="U754" s="282"/>
      <c r="V754" s="322"/>
      <c r="W754" s="323"/>
      <c r="X754" s="323" t="str">
        <f t="shared" si="36"/>
        <v/>
      </c>
      <c r="Y754" s="323">
        <f t="shared" si="37"/>
        <v>427</v>
      </c>
      <c r="Z754" s="323" t="str">
        <f t="shared" si="38"/>
        <v/>
      </c>
      <c r="AA754" s="323"/>
      <c r="AB754" s="323" t="s">
        <v>2793</v>
      </c>
      <c r="AC754" s="323"/>
      <c r="AD754" s="323" t="s">
        <v>1318</v>
      </c>
      <c r="AE754" s="176"/>
      <c r="AF754" s="699"/>
      <c r="AG754" s="699"/>
      <c r="AH754" s="465"/>
      <c r="AI754" s="465"/>
      <c r="AJ754" s="465"/>
      <c r="AK754" s="465"/>
      <c r="AL754" s="465"/>
      <c r="AM754" s="465"/>
      <c r="AN754" s="465"/>
      <c r="AO754" s="465"/>
      <c r="AP754" s="465"/>
    </row>
    <row r="755" spans="1:42" ht="53.5" customHeight="1" x14ac:dyDescent="0.35">
      <c r="A755" s="276">
        <v>22</v>
      </c>
      <c r="B755" s="277" t="str">
        <f>IFERROR(VLOOKUP(A755,'Coverage Indicators-Section D'!$A$10:$Y$42,25,FALSE),"")</f>
        <v/>
      </c>
      <c r="C755" s="319" t="str">
        <f t="array" ref="C755">IFERROR(IF(INDEX('Disaggregation Records'!$E$155:$E$385,MATCH(RIGHT(Z755,255),RIGHT('Disaggregation Records'!$D$155:$D$385,255),0))=0,"",INDEX('Disaggregation Records'!$E$155:$E$385,MATCH(RIGHT(Z755,255),RIGHT('Disaggregation Records'!$D$155:$D$385,255),0))),"")</f>
        <v/>
      </c>
      <c r="D755" s="319" t="str">
        <f t="array" ref="D755">IFERROR(IF(INDEX('Disaggregation Records'!$F$155:$F$385,MATCH(RIGHT(Z755,255),RIGHT('Disaggregation Records'!$D$155:$D$385,255),0))=0,"",INDEX('Disaggregation Records'!$F$155:$F$385,MATCH(RIGHT(Z755,255),RIGHT('Disaggregation Records'!$D$155:$D$385,255),0))),"")</f>
        <v/>
      </c>
      <c r="E755" s="320"/>
      <c r="F755" s="280"/>
      <c r="G755" s="281"/>
      <c r="H755" s="282"/>
      <c r="I755" s="321"/>
      <c r="J755" s="321"/>
      <c r="K755" s="321"/>
      <c r="L755" s="321"/>
      <c r="M755" s="321"/>
      <c r="N755" s="321"/>
      <c r="O755" s="321"/>
      <c r="P755" s="321"/>
      <c r="Q755" s="321"/>
      <c r="R755" s="321"/>
      <c r="S755" s="321"/>
      <c r="T755" s="321"/>
      <c r="U755" s="282"/>
      <c r="V755" s="322"/>
      <c r="W755" s="323"/>
      <c r="X755" s="323" t="str">
        <f t="shared" si="36"/>
        <v/>
      </c>
      <c r="Y755" s="323">
        <f t="shared" si="37"/>
        <v>428</v>
      </c>
      <c r="Z755" s="323" t="str">
        <f t="shared" si="38"/>
        <v/>
      </c>
      <c r="AA755" s="323"/>
      <c r="AB755" s="323" t="s">
        <v>2794</v>
      </c>
      <c r="AC755" s="323"/>
      <c r="AD755" s="323" t="s">
        <v>1318</v>
      </c>
      <c r="AE755" s="176"/>
      <c r="AF755" s="699"/>
      <c r="AG755" s="699"/>
      <c r="AH755" s="465"/>
      <c r="AI755" s="465"/>
      <c r="AJ755" s="465"/>
      <c r="AK755" s="465"/>
      <c r="AL755" s="465"/>
      <c r="AM755" s="465"/>
      <c r="AN755" s="465"/>
      <c r="AO755" s="465"/>
      <c r="AP755" s="465"/>
    </row>
    <row r="756" spans="1:42" ht="53.5" customHeight="1" x14ac:dyDescent="0.35">
      <c r="A756" s="276">
        <v>22</v>
      </c>
      <c r="B756" s="277" t="str">
        <f>IFERROR(VLOOKUP(A756,'Coverage Indicators-Section D'!$A$10:$Y$42,25,FALSE),"")</f>
        <v/>
      </c>
      <c r="C756" s="319" t="str">
        <f t="array" ref="C756">IFERROR(IF(INDEX('Disaggregation Records'!$E$155:$E$385,MATCH(RIGHT(Z756,255),RIGHT('Disaggregation Records'!$D$155:$D$385,255),0))=0,"",INDEX('Disaggregation Records'!$E$155:$E$385,MATCH(RIGHT(Z756,255),RIGHT('Disaggregation Records'!$D$155:$D$385,255),0))),"")</f>
        <v/>
      </c>
      <c r="D756" s="319" t="str">
        <f t="array" ref="D756">IFERROR(IF(INDEX('Disaggregation Records'!$F$155:$F$385,MATCH(RIGHT(Z756,255),RIGHT('Disaggregation Records'!$D$155:$D$385,255),0))=0,"",INDEX('Disaggregation Records'!$F$155:$F$385,MATCH(RIGHT(Z756,255),RIGHT('Disaggregation Records'!$D$155:$D$385,255),0))),"")</f>
        <v/>
      </c>
      <c r="E756" s="320"/>
      <c r="F756" s="280"/>
      <c r="G756" s="281"/>
      <c r="H756" s="282"/>
      <c r="I756" s="321"/>
      <c r="J756" s="321"/>
      <c r="K756" s="321"/>
      <c r="L756" s="321"/>
      <c r="M756" s="321"/>
      <c r="N756" s="321"/>
      <c r="O756" s="321"/>
      <c r="P756" s="321"/>
      <c r="Q756" s="321"/>
      <c r="R756" s="321"/>
      <c r="S756" s="321"/>
      <c r="T756" s="321"/>
      <c r="U756" s="282"/>
      <c r="V756" s="322"/>
      <c r="W756" s="323"/>
      <c r="X756" s="323" t="str">
        <f t="shared" si="36"/>
        <v/>
      </c>
      <c r="Y756" s="323">
        <f t="shared" si="37"/>
        <v>429</v>
      </c>
      <c r="Z756" s="323" t="str">
        <f t="shared" si="38"/>
        <v/>
      </c>
      <c r="AA756" s="323"/>
      <c r="AB756" s="323" t="s">
        <v>2795</v>
      </c>
      <c r="AC756" s="323"/>
      <c r="AD756" s="323" t="s">
        <v>1318</v>
      </c>
      <c r="AE756" s="176"/>
      <c r="AF756" s="699"/>
      <c r="AG756" s="699"/>
      <c r="AH756" s="465"/>
      <c r="AI756" s="465"/>
      <c r="AJ756" s="465"/>
      <c r="AK756" s="465"/>
      <c r="AL756" s="465"/>
      <c r="AM756" s="465"/>
      <c r="AN756" s="465"/>
      <c r="AO756" s="465"/>
      <c r="AP756" s="465"/>
    </row>
    <row r="757" spans="1:42" ht="53.5" customHeight="1" x14ac:dyDescent="0.35">
      <c r="A757" s="276">
        <v>22</v>
      </c>
      <c r="B757" s="277" t="str">
        <f>IFERROR(VLOOKUP(A757,'Coverage Indicators-Section D'!$A$10:$Y$42,25,FALSE),"")</f>
        <v/>
      </c>
      <c r="C757" s="319" t="str">
        <f t="array" ref="C757">IFERROR(IF(INDEX('Disaggregation Records'!$E$155:$E$385,MATCH(RIGHT(Z757,255),RIGHT('Disaggregation Records'!$D$155:$D$385,255),0))=0,"",INDEX('Disaggregation Records'!$E$155:$E$385,MATCH(RIGHT(Z757,255),RIGHT('Disaggregation Records'!$D$155:$D$385,255),0))),"")</f>
        <v/>
      </c>
      <c r="D757" s="319" t="str">
        <f t="array" ref="D757">IFERROR(IF(INDEX('Disaggregation Records'!$F$155:$F$385,MATCH(RIGHT(Z757,255),RIGHT('Disaggregation Records'!$D$155:$D$385,255),0))=0,"",INDEX('Disaggregation Records'!$F$155:$F$385,MATCH(RIGHT(Z757,255),RIGHT('Disaggregation Records'!$D$155:$D$385,255),0))),"")</f>
        <v/>
      </c>
      <c r="E757" s="320"/>
      <c r="F757" s="280"/>
      <c r="G757" s="281"/>
      <c r="H757" s="282"/>
      <c r="I757" s="321"/>
      <c r="J757" s="321"/>
      <c r="K757" s="321"/>
      <c r="L757" s="321"/>
      <c r="M757" s="321"/>
      <c r="N757" s="321"/>
      <c r="O757" s="321"/>
      <c r="P757" s="321"/>
      <c r="Q757" s="321"/>
      <c r="R757" s="321"/>
      <c r="S757" s="321"/>
      <c r="T757" s="321"/>
      <c r="U757" s="282"/>
      <c r="V757" s="322"/>
      <c r="W757" s="323"/>
      <c r="X757" s="323" t="str">
        <f t="shared" si="36"/>
        <v/>
      </c>
      <c r="Y757" s="323">
        <f t="shared" si="37"/>
        <v>430</v>
      </c>
      <c r="Z757" s="323" t="str">
        <f t="shared" si="38"/>
        <v/>
      </c>
      <c r="AA757" s="323"/>
      <c r="AB757" s="323" t="s">
        <v>2796</v>
      </c>
      <c r="AC757" s="323"/>
      <c r="AD757" s="323" t="s">
        <v>1318</v>
      </c>
      <c r="AE757" s="176"/>
      <c r="AF757" s="699"/>
      <c r="AG757" s="699"/>
      <c r="AH757" s="465"/>
      <c r="AI757" s="465"/>
      <c r="AJ757" s="465"/>
      <c r="AK757" s="465"/>
      <c r="AL757" s="465"/>
      <c r="AM757" s="465"/>
      <c r="AN757" s="465"/>
      <c r="AO757" s="465"/>
      <c r="AP757" s="465"/>
    </row>
    <row r="758" spans="1:42" ht="53.5" customHeight="1" x14ac:dyDescent="0.35">
      <c r="A758" s="276">
        <v>22</v>
      </c>
      <c r="B758" s="277" t="str">
        <f>IFERROR(VLOOKUP(A758,'Coverage Indicators-Section D'!$A$10:$Y$42,25,FALSE),"")</f>
        <v/>
      </c>
      <c r="C758" s="319" t="str">
        <f t="array" ref="C758">IFERROR(IF(INDEX('Disaggregation Records'!$E$155:$E$385,MATCH(RIGHT(Z758,255),RIGHT('Disaggregation Records'!$D$155:$D$385,255),0))=0,"",INDEX('Disaggregation Records'!$E$155:$E$385,MATCH(RIGHT(Z758,255),RIGHT('Disaggregation Records'!$D$155:$D$385,255),0))),"")</f>
        <v/>
      </c>
      <c r="D758" s="319" t="str">
        <f t="array" ref="D758">IFERROR(IF(INDEX('Disaggregation Records'!$F$155:$F$385,MATCH(RIGHT(Z758,255),RIGHT('Disaggregation Records'!$D$155:$D$385,255),0))=0,"",INDEX('Disaggregation Records'!$F$155:$F$385,MATCH(RIGHT(Z758,255),RIGHT('Disaggregation Records'!$D$155:$D$385,255),0))),"")</f>
        <v/>
      </c>
      <c r="E758" s="320"/>
      <c r="F758" s="280"/>
      <c r="G758" s="281"/>
      <c r="H758" s="282"/>
      <c r="I758" s="321"/>
      <c r="J758" s="321"/>
      <c r="K758" s="321"/>
      <c r="L758" s="321"/>
      <c r="M758" s="321"/>
      <c r="N758" s="321"/>
      <c r="O758" s="321"/>
      <c r="P758" s="321"/>
      <c r="Q758" s="321"/>
      <c r="R758" s="321"/>
      <c r="S758" s="321"/>
      <c r="T758" s="321"/>
      <c r="U758" s="282"/>
      <c r="V758" s="322"/>
      <c r="W758" s="323"/>
      <c r="X758" s="323" t="str">
        <f t="shared" si="36"/>
        <v/>
      </c>
      <c r="Y758" s="323">
        <f t="shared" si="37"/>
        <v>431</v>
      </c>
      <c r="Z758" s="323" t="str">
        <f t="shared" si="38"/>
        <v/>
      </c>
      <c r="AA758" s="323"/>
      <c r="AB758" s="323" t="s">
        <v>2797</v>
      </c>
      <c r="AC758" s="323"/>
      <c r="AD758" s="323" t="s">
        <v>1318</v>
      </c>
      <c r="AE758" s="176"/>
      <c r="AF758" s="699"/>
      <c r="AG758" s="699"/>
      <c r="AH758" s="465"/>
      <c r="AI758" s="465"/>
      <c r="AJ758" s="465"/>
      <c r="AK758" s="465"/>
      <c r="AL758" s="465"/>
      <c r="AM758" s="465"/>
      <c r="AN758" s="465"/>
      <c r="AO758" s="465"/>
      <c r="AP758" s="465"/>
    </row>
    <row r="759" spans="1:42" ht="53.5" customHeight="1" x14ac:dyDescent="0.35">
      <c r="A759" s="276">
        <v>22</v>
      </c>
      <c r="B759" s="277" t="str">
        <f>IFERROR(VLOOKUP(A759,'Coverage Indicators-Section D'!$A$10:$Y$42,25,FALSE),"")</f>
        <v/>
      </c>
      <c r="C759" s="319" t="str">
        <f t="array" ref="C759">IFERROR(IF(INDEX('Disaggregation Records'!$E$155:$E$385,MATCH(RIGHT(Z759,255),RIGHT('Disaggregation Records'!$D$155:$D$385,255),0))=0,"",INDEX('Disaggregation Records'!$E$155:$E$385,MATCH(RIGHT(Z759,255),RIGHT('Disaggregation Records'!$D$155:$D$385,255),0))),"")</f>
        <v/>
      </c>
      <c r="D759" s="319" t="str">
        <f t="array" ref="D759">IFERROR(IF(INDEX('Disaggregation Records'!$F$155:$F$385,MATCH(RIGHT(Z759,255),RIGHT('Disaggregation Records'!$D$155:$D$385,255),0))=0,"",INDEX('Disaggregation Records'!$F$155:$F$385,MATCH(RIGHT(Z759,255),RIGHT('Disaggregation Records'!$D$155:$D$385,255),0))),"")</f>
        <v/>
      </c>
      <c r="E759" s="320"/>
      <c r="F759" s="280"/>
      <c r="G759" s="281"/>
      <c r="H759" s="282"/>
      <c r="I759" s="321"/>
      <c r="J759" s="321"/>
      <c r="K759" s="321"/>
      <c r="L759" s="321"/>
      <c r="M759" s="321"/>
      <c r="N759" s="321"/>
      <c r="O759" s="321"/>
      <c r="P759" s="321"/>
      <c r="Q759" s="321"/>
      <c r="R759" s="321"/>
      <c r="S759" s="321"/>
      <c r="T759" s="321"/>
      <c r="U759" s="282"/>
      <c r="V759" s="322"/>
      <c r="W759" s="323"/>
      <c r="X759" s="323" t="str">
        <f t="shared" si="36"/>
        <v/>
      </c>
      <c r="Y759" s="323">
        <f t="shared" si="37"/>
        <v>432</v>
      </c>
      <c r="Z759" s="323" t="str">
        <f t="shared" si="38"/>
        <v/>
      </c>
      <c r="AA759" s="323"/>
      <c r="AB759" s="323" t="s">
        <v>2798</v>
      </c>
      <c r="AC759" s="323"/>
      <c r="AD759" s="323" t="s">
        <v>1318</v>
      </c>
      <c r="AE759" s="176"/>
      <c r="AF759" s="699"/>
      <c r="AG759" s="699"/>
      <c r="AH759" s="465"/>
      <c r="AI759" s="465"/>
      <c r="AJ759" s="465"/>
      <c r="AK759" s="465"/>
      <c r="AL759" s="465"/>
      <c r="AM759" s="465"/>
      <c r="AN759" s="465"/>
      <c r="AO759" s="465"/>
      <c r="AP759" s="465"/>
    </row>
    <row r="760" spans="1:42" ht="53.5" customHeight="1" x14ac:dyDescent="0.35">
      <c r="A760" s="276">
        <v>22</v>
      </c>
      <c r="B760" s="277" t="str">
        <f>IFERROR(VLOOKUP(A760,'Coverage Indicators-Section D'!$A$10:$Y$42,25,FALSE),"")</f>
        <v/>
      </c>
      <c r="C760" s="319" t="str">
        <f t="array" ref="C760">IFERROR(IF(INDEX('Disaggregation Records'!$E$155:$E$385,MATCH(RIGHT(Z760,255),RIGHT('Disaggregation Records'!$D$155:$D$385,255),0))=0,"",INDEX('Disaggregation Records'!$E$155:$E$385,MATCH(RIGHT(Z760,255),RIGHT('Disaggregation Records'!$D$155:$D$385,255),0))),"")</f>
        <v/>
      </c>
      <c r="D760" s="319" t="str">
        <f t="array" ref="D760">IFERROR(IF(INDEX('Disaggregation Records'!$F$155:$F$385,MATCH(RIGHT(Z760,255),RIGHT('Disaggregation Records'!$D$155:$D$385,255),0))=0,"",INDEX('Disaggregation Records'!$F$155:$F$385,MATCH(RIGHT(Z760,255),RIGHT('Disaggregation Records'!$D$155:$D$385,255),0))),"")</f>
        <v/>
      </c>
      <c r="E760" s="320"/>
      <c r="F760" s="280"/>
      <c r="G760" s="281"/>
      <c r="H760" s="282"/>
      <c r="I760" s="321"/>
      <c r="J760" s="321"/>
      <c r="K760" s="321"/>
      <c r="L760" s="321"/>
      <c r="M760" s="321"/>
      <c r="N760" s="321"/>
      <c r="O760" s="321"/>
      <c r="P760" s="321"/>
      <c r="Q760" s="321"/>
      <c r="R760" s="321"/>
      <c r="S760" s="321"/>
      <c r="T760" s="321"/>
      <c r="U760" s="282"/>
      <c r="V760" s="322"/>
      <c r="W760" s="323"/>
      <c r="X760" s="323" t="str">
        <f t="shared" si="36"/>
        <v/>
      </c>
      <c r="Y760" s="323">
        <f t="shared" si="37"/>
        <v>433</v>
      </c>
      <c r="Z760" s="323" t="str">
        <f t="shared" si="38"/>
        <v/>
      </c>
      <c r="AA760" s="323"/>
      <c r="AB760" s="323" t="s">
        <v>2799</v>
      </c>
      <c r="AC760" s="323"/>
      <c r="AD760" s="323" t="s">
        <v>1318</v>
      </c>
      <c r="AE760" s="176"/>
      <c r="AF760" s="699"/>
      <c r="AG760" s="699"/>
      <c r="AH760" s="465"/>
      <c r="AI760" s="465"/>
      <c r="AJ760" s="465"/>
      <c r="AK760" s="465"/>
      <c r="AL760" s="465"/>
      <c r="AM760" s="465"/>
      <c r="AN760" s="465"/>
      <c r="AO760" s="465"/>
      <c r="AP760" s="465"/>
    </row>
    <row r="761" spans="1:42" ht="53.5" customHeight="1" x14ac:dyDescent="0.35">
      <c r="A761" s="276">
        <v>22</v>
      </c>
      <c r="B761" s="277" t="str">
        <f>IFERROR(VLOOKUP(A761,'Coverage Indicators-Section D'!$A$10:$Y$42,25,FALSE),"")</f>
        <v/>
      </c>
      <c r="C761" s="319" t="str">
        <f t="array" ref="C761">IFERROR(IF(INDEX('Disaggregation Records'!$E$155:$E$385,MATCH(RIGHT(Z761,255),RIGHT('Disaggregation Records'!$D$155:$D$385,255),0))=0,"",INDEX('Disaggregation Records'!$E$155:$E$385,MATCH(RIGHT(Z761,255),RIGHT('Disaggregation Records'!$D$155:$D$385,255),0))),"")</f>
        <v/>
      </c>
      <c r="D761" s="319" t="str">
        <f t="array" ref="D761">IFERROR(IF(INDEX('Disaggregation Records'!$F$155:$F$385,MATCH(RIGHT(Z761,255),RIGHT('Disaggregation Records'!$D$155:$D$385,255),0))=0,"",INDEX('Disaggregation Records'!$F$155:$F$385,MATCH(RIGHT(Z761,255),RIGHT('Disaggregation Records'!$D$155:$D$385,255),0))),"")</f>
        <v/>
      </c>
      <c r="E761" s="320"/>
      <c r="F761" s="280"/>
      <c r="G761" s="281"/>
      <c r="H761" s="282"/>
      <c r="I761" s="321"/>
      <c r="J761" s="321"/>
      <c r="K761" s="321"/>
      <c r="L761" s="321"/>
      <c r="M761" s="321"/>
      <c r="N761" s="321"/>
      <c r="O761" s="321"/>
      <c r="P761" s="321"/>
      <c r="Q761" s="321"/>
      <c r="R761" s="321"/>
      <c r="S761" s="321"/>
      <c r="T761" s="321"/>
      <c r="U761" s="282"/>
      <c r="V761" s="322"/>
      <c r="W761" s="323"/>
      <c r="X761" s="323" t="str">
        <f t="shared" si="36"/>
        <v/>
      </c>
      <c r="Y761" s="323">
        <f t="shared" si="37"/>
        <v>434</v>
      </c>
      <c r="Z761" s="323" t="str">
        <f t="shared" si="38"/>
        <v/>
      </c>
      <c r="AA761" s="323"/>
      <c r="AB761" s="323" t="s">
        <v>2800</v>
      </c>
      <c r="AC761" s="323"/>
      <c r="AD761" s="323" t="s">
        <v>1318</v>
      </c>
      <c r="AE761" s="176"/>
      <c r="AF761" s="699"/>
      <c r="AG761" s="699"/>
      <c r="AH761" s="465"/>
      <c r="AI761" s="465"/>
      <c r="AJ761" s="465"/>
      <c r="AK761" s="465"/>
      <c r="AL761" s="465"/>
      <c r="AM761" s="465"/>
      <c r="AN761" s="465"/>
      <c r="AO761" s="465"/>
      <c r="AP761" s="465"/>
    </row>
    <row r="762" spans="1:42" ht="53.5" customHeight="1" x14ac:dyDescent="0.35">
      <c r="A762" s="276">
        <v>22</v>
      </c>
      <c r="B762" s="277" t="str">
        <f>IFERROR(VLOOKUP(A762,'Coverage Indicators-Section D'!$A$10:$Y$42,25,FALSE),"")</f>
        <v/>
      </c>
      <c r="C762" s="319" t="str">
        <f t="array" ref="C762">IFERROR(IF(INDEX('Disaggregation Records'!$E$155:$E$385,MATCH(RIGHT(Z762,255),RIGHT('Disaggregation Records'!$D$155:$D$385,255),0))=0,"",INDEX('Disaggregation Records'!$E$155:$E$385,MATCH(RIGHT(Z762,255),RIGHT('Disaggregation Records'!$D$155:$D$385,255),0))),"")</f>
        <v/>
      </c>
      <c r="D762" s="319" t="str">
        <f t="array" ref="D762">IFERROR(IF(INDEX('Disaggregation Records'!$F$155:$F$385,MATCH(RIGHT(Z762,255),RIGHT('Disaggregation Records'!$D$155:$D$385,255),0))=0,"",INDEX('Disaggregation Records'!$F$155:$F$385,MATCH(RIGHT(Z762,255),RIGHT('Disaggregation Records'!$D$155:$D$385,255),0))),"")</f>
        <v/>
      </c>
      <c r="E762" s="320"/>
      <c r="F762" s="280"/>
      <c r="G762" s="281"/>
      <c r="H762" s="282"/>
      <c r="I762" s="321"/>
      <c r="J762" s="321"/>
      <c r="K762" s="321"/>
      <c r="L762" s="321"/>
      <c r="M762" s="321"/>
      <c r="N762" s="321"/>
      <c r="O762" s="321"/>
      <c r="P762" s="321"/>
      <c r="Q762" s="321"/>
      <c r="R762" s="321"/>
      <c r="S762" s="321"/>
      <c r="T762" s="321"/>
      <c r="U762" s="282"/>
      <c r="V762" s="322"/>
      <c r="W762" s="323"/>
      <c r="X762" s="323" t="str">
        <f t="shared" si="36"/>
        <v/>
      </c>
      <c r="Y762" s="323">
        <f t="shared" si="37"/>
        <v>435</v>
      </c>
      <c r="Z762" s="323" t="str">
        <f t="shared" si="38"/>
        <v/>
      </c>
      <c r="AA762" s="323"/>
      <c r="AB762" s="323" t="s">
        <v>2801</v>
      </c>
      <c r="AC762" s="323"/>
      <c r="AD762" s="323" t="s">
        <v>1318</v>
      </c>
      <c r="AE762" s="176"/>
      <c r="AF762" s="699"/>
      <c r="AG762" s="699"/>
      <c r="AH762" s="465"/>
      <c r="AI762" s="465"/>
      <c r="AJ762" s="465"/>
      <c r="AK762" s="465"/>
      <c r="AL762" s="465"/>
      <c r="AM762" s="465"/>
      <c r="AN762" s="465"/>
      <c r="AO762" s="465"/>
      <c r="AP762" s="465"/>
    </row>
    <row r="763" spans="1:42" ht="53.5" customHeight="1" x14ac:dyDescent="0.35">
      <c r="A763" s="276">
        <v>22</v>
      </c>
      <c r="B763" s="277" t="str">
        <f>IFERROR(VLOOKUP(A763,'Coverage Indicators-Section D'!$A$10:$Y$42,25,FALSE),"")</f>
        <v/>
      </c>
      <c r="C763" s="319" t="str">
        <f t="array" ref="C763">IFERROR(IF(INDEX('Disaggregation Records'!$E$155:$E$385,MATCH(RIGHT(Z763,255),RIGHT('Disaggregation Records'!$D$155:$D$385,255),0))=0,"",INDEX('Disaggregation Records'!$E$155:$E$385,MATCH(RIGHT(Z763,255),RIGHT('Disaggregation Records'!$D$155:$D$385,255),0))),"")</f>
        <v/>
      </c>
      <c r="D763" s="319" t="str">
        <f t="array" ref="D763">IFERROR(IF(INDEX('Disaggregation Records'!$F$155:$F$385,MATCH(RIGHT(Z763,255),RIGHT('Disaggregation Records'!$D$155:$D$385,255),0))=0,"",INDEX('Disaggregation Records'!$F$155:$F$385,MATCH(RIGHT(Z763,255),RIGHT('Disaggregation Records'!$D$155:$D$385,255),0))),"")</f>
        <v/>
      </c>
      <c r="E763" s="320"/>
      <c r="F763" s="280"/>
      <c r="G763" s="281"/>
      <c r="H763" s="282"/>
      <c r="I763" s="321"/>
      <c r="J763" s="321"/>
      <c r="K763" s="321"/>
      <c r="L763" s="321"/>
      <c r="M763" s="321"/>
      <c r="N763" s="321"/>
      <c r="O763" s="321"/>
      <c r="P763" s="321"/>
      <c r="Q763" s="321"/>
      <c r="R763" s="321"/>
      <c r="S763" s="321"/>
      <c r="T763" s="321"/>
      <c r="U763" s="282"/>
      <c r="V763" s="322"/>
      <c r="W763" s="323"/>
      <c r="X763" s="323" t="str">
        <f t="shared" si="36"/>
        <v/>
      </c>
      <c r="Y763" s="323">
        <f t="shared" si="37"/>
        <v>436</v>
      </c>
      <c r="Z763" s="323" t="str">
        <f t="shared" si="38"/>
        <v/>
      </c>
      <c r="AA763" s="323"/>
      <c r="AB763" s="323" t="s">
        <v>2802</v>
      </c>
      <c r="AC763" s="323"/>
      <c r="AD763" s="323" t="s">
        <v>1318</v>
      </c>
      <c r="AE763" s="176"/>
      <c r="AF763" s="699"/>
      <c r="AG763" s="699"/>
      <c r="AH763" s="465"/>
      <c r="AI763" s="465"/>
      <c r="AJ763" s="465"/>
      <c r="AK763" s="465"/>
      <c r="AL763" s="465"/>
      <c r="AM763" s="465"/>
      <c r="AN763" s="465"/>
      <c r="AO763" s="465"/>
      <c r="AP763" s="465"/>
    </row>
    <row r="764" spans="1:42" ht="53.5" customHeight="1" x14ac:dyDescent="0.35">
      <c r="A764" s="276">
        <v>22</v>
      </c>
      <c r="B764" s="277" t="str">
        <f>IFERROR(VLOOKUP(A764,'Coverage Indicators-Section D'!$A$10:$Y$42,25,FALSE),"")</f>
        <v/>
      </c>
      <c r="C764" s="319" t="str">
        <f t="array" ref="C764">IFERROR(IF(INDEX('Disaggregation Records'!$E$155:$E$385,MATCH(RIGHT(Z764,255),RIGHT('Disaggregation Records'!$D$155:$D$385,255),0))=0,"",INDEX('Disaggregation Records'!$E$155:$E$385,MATCH(RIGHT(Z764,255),RIGHT('Disaggregation Records'!$D$155:$D$385,255),0))),"")</f>
        <v/>
      </c>
      <c r="D764" s="319" t="str">
        <f t="array" ref="D764">IFERROR(IF(INDEX('Disaggregation Records'!$F$155:$F$385,MATCH(RIGHT(Z764,255),RIGHT('Disaggregation Records'!$D$155:$D$385,255),0))=0,"",INDEX('Disaggregation Records'!$F$155:$F$385,MATCH(RIGHT(Z764,255),RIGHT('Disaggregation Records'!$D$155:$D$385,255),0))),"")</f>
        <v/>
      </c>
      <c r="E764" s="320"/>
      <c r="F764" s="280"/>
      <c r="G764" s="281"/>
      <c r="H764" s="282"/>
      <c r="I764" s="321"/>
      <c r="J764" s="321"/>
      <c r="K764" s="321"/>
      <c r="L764" s="321"/>
      <c r="M764" s="321"/>
      <c r="N764" s="321"/>
      <c r="O764" s="321"/>
      <c r="P764" s="321"/>
      <c r="Q764" s="321"/>
      <c r="R764" s="321"/>
      <c r="S764" s="321"/>
      <c r="T764" s="321"/>
      <c r="U764" s="282"/>
      <c r="V764" s="322"/>
      <c r="W764" s="323"/>
      <c r="X764" s="323" t="str">
        <f t="shared" si="36"/>
        <v/>
      </c>
      <c r="Y764" s="323">
        <f t="shared" si="37"/>
        <v>437</v>
      </c>
      <c r="Z764" s="323" t="str">
        <f t="shared" si="38"/>
        <v/>
      </c>
      <c r="AA764" s="323"/>
      <c r="AB764" s="323" t="s">
        <v>2803</v>
      </c>
      <c r="AC764" s="323"/>
      <c r="AD764" s="323" t="s">
        <v>1318</v>
      </c>
      <c r="AE764" s="176"/>
      <c r="AF764" s="699"/>
      <c r="AG764" s="699"/>
      <c r="AH764" s="465"/>
      <c r="AI764" s="465"/>
      <c r="AJ764" s="465"/>
      <c r="AK764" s="465"/>
      <c r="AL764" s="465"/>
      <c r="AM764" s="465"/>
      <c r="AN764" s="465"/>
      <c r="AO764" s="465"/>
      <c r="AP764" s="465"/>
    </row>
    <row r="765" spans="1:42" ht="53.5" customHeight="1" x14ac:dyDescent="0.35">
      <c r="A765" s="276">
        <v>22</v>
      </c>
      <c r="B765" s="277" t="str">
        <f>IFERROR(VLOOKUP(A765,'Coverage Indicators-Section D'!$A$10:$Y$42,25,FALSE),"")</f>
        <v/>
      </c>
      <c r="C765" s="319" t="str">
        <f t="array" ref="C765">IFERROR(IF(INDEX('Disaggregation Records'!$E$155:$E$385,MATCH(RIGHT(Z765,255),RIGHT('Disaggregation Records'!$D$155:$D$385,255),0))=0,"",INDEX('Disaggregation Records'!$E$155:$E$385,MATCH(RIGHT(Z765,255),RIGHT('Disaggregation Records'!$D$155:$D$385,255),0))),"")</f>
        <v/>
      </c>
      <c r="D765" s="319" t="str">
        <f t="array" ref="D765">IFERROR(IF(INDEX('Disaggregation Records'!$F$155:$F$385,MATCH(RIGHT(Z765,255),RIGHT('Disaggregation Records'!$D$155:$D$385,255),0))=0,"",INDEX('Disaggregation Records'!$F$155:$F$385,MATCH(RIGHT(Z765,255),RIGHT('Disaggregation Records'!$D$155:$D$385,255),0))),"")</f>
        <v/>
      </c>
      <c r="E765" s="320"/>
      <c r="F765" s="280"/>
      <c r="G765" s="281"/>
      <c r="H765" s="282"/>
      <c r="I765" s="321"/>
      <c r="J765" s="321"/>
      <c r="K765" s="321"/>
      <c r="L765" s="321"/>
      <c r="M765" s="321"/>
      <c r="N765" s="321"/>
      <c r="O765" s="321"/>
      <c r="P765" s="321"/>
      <c r="Q765" s="321"/>
      <c r="R765" s="321"/>
      <c r="S765" s="321"/>
      <c r="T765" s="321"/>
      <c r="U765" s="282"/>
      <c r="V765" s="322"/>
      <c r="W765" s="323"/>
      <c r="X765" s="323" t="str">
        <f t="shared" si="36"/>
        <v/>
      </c>
      <c r="Y765" s="323">
        <f t="shared" si="37"/>
        <v>438</v>
      </c>
      <c r="Z765" s="323" t="str">
        <f t="shared" si="38"/>
        <v/>
      </c>
      <c r="AA765" s="323"/>
      <c r="AB765" s="323" t="s">
        <v>2804</v>
      </c>
      <c r="AC765" s="323"/>
      <c r="AD765" s="323" t="s">
        <v>1318</v>
      </c>
      <c r="AE765" s="176"/>
      <c r="AF765" s="699"/>
      <c r="AG765" s="699"/>
      <c r="AH765" s="465"/>
      <c r="AI765" s="465"/>
      <c r="AJ765" s="465"/>
      <c r="AK765" s="465"/>
      <c r="AL765" s="465"/>
      <c r="AM765" s="465"/>
      <c r="AN765" s="465"/>
      <c r="AO765" s="465"/>
      <c r="AP765" s="465"/>
    </row>
    <row r="766" spans="1:42" ht="53.5" customHeight="1" x14ac:dyDescent="0.35">
      <c r="A766" s="276">
        <v>22</v>
      </c>
      <c r="B766" s="277" t="str">
        <f>IFERROR(VLOOKUP(A766,'Coverage Indicators-Section D'!$A$10:$Y$42,25,FALSE),"")</f>
        <v/>
      </c>
      <c r="C766" s="319" t="str">
        <f t="array" ref="C766">IFERROR(IF(INDEX('Disaggregation Records'!$E$155:$E$385,MATCH(RIGHT(Z766,255),RIGHT('Disaggregation Records'!$D$155:$D$385,255),0))=0,"",INDEX('Disaggregation Records'!$E$155:$E$385,MATCH(RIGHT(Z766,255),RIGHT('Disaggregation Records'!$D$155:$D$385,255),0))),"")</f>
        <v/>
      </c>
      <c r="D766" s="319" t="str">
        <f t="array" ref="D766">IFERROR(IF(INDEX('Disaggregation Records'!$F$155:$F$385,MATCH(RIGHT(Z766,255),RIGHT('Disaggregation Records'!$D$155:$D$385,255),0))=0,"",INDEX('Disaggregation Records'!$F$155:$F$385,MATCH(RIGHT(Z766,255),RIGHT('Disaggregation Records'!$D$155:$D$385,255),0))),"")</f>
        <v/>
      </c>
      <c r="E766" s="320"/>
      <c r="F766" s="280"/>
      <c r="G766" s="281"/>
      <c r="H766" s="282"/>
      <c r="I766" s="321"/>
      <c r="J766" s="321"/>
      <c r="K766" s="321"/>
      <c r="L766" s="321"/>
      <c r="M766" s="321"/>
      <c r="N766" s="321"/>
      <c r="O766" s="321"/>
      <c r="P766" s="321"/>
      <c r="Q766" s="321"/>
      <c r="R766" s="321"/>
      <c r="S766" s="321"/>
      <c r="T766" s="321"/>
      <c r="U766" s="282"/>
      <c r="V766" s="322"/>
      <c r="W766" s="323"/>
      <c r="X766" s="323" t="str">
        <f t="shared" si="36"/>
        <v/>
      </c>
      <c r="Y766" s="323">
        <f t="shared" si="37"/>
        <v>439</v>
      </c>
      <c r="Z766" s="323" t="str">
        <f t="shared" si="38"/>
        <v/>
      </c>
      <c r="AA766" s="323"/>
      <c r="AB766" s="323" t="s">
        <v>2805</v>
      </c>
      <c r="AC766" s="323"/>
      <c r="AD766" s="323" t="s">
        <v>1318</v>
      </c>
      <c r="AE766" s="176"/>
      <c r="AF766" s="699"/>
      <c r="AG766" s="699"/>
      <c r="AH766" s="465"/>
      <c r="AI766" s="465"/>
      <c r="AJ766" s="465"/>
      <c r="AK766" s="465"/>
      <c r="AL766" s="465"/>
      <c r="AM766" s="465"/>
      <c r="AN766" s="465"/>
      <c r="AO766" s="465"/>
      <c r="AP766" s="465"/>
    </row>
    <row r="767" spans="1:42" ht="53.5" customHeight="1" x14ac:dyDescent="0.35">
      <c r="A767" s="276">
        <v>22</v>
      </c>
      <c r="B767" s="277" t="str">
        <f>IFERROR(VLOOKUP(A767,'Coverage Indicators-Section D'!$A$10:$Y$42,25,FALSE),"")</f>
        <v/>
      </c>
      <c r="C767" s="319" t="str">
        <f t="array" ref="C767">IFERROR(IF(INDEX('Disaggregation Records'!$E$155:$E$385,MATCH(RIGHT(Z767,255),RIGHT('Disaggregation Records'!$D$155:$D$385,255),0))=0,"",INDEX('Disaggregation Records'!$E$155:$E$385,MATCH(RIGHT(Z767,255),RIGHT('Disaggregation Records'!$D$155:$D$385,255),0))),"")</f>
        <v/>
      </c>
      <c r="D767" s="319" t="str">
        <f t="array" ref="D767">IFERROR(IF(INDEX('Disaggregation Records'!$F$155:$F$385,MATCH(RIGHT(Z767,255),RIGHT('Disaggregation Records'!$D$155:$D$385,255),0))=0,"",INDEX('Disaggregation Records'!$F$155:$F$385,MATCH(RIGHT(Z767,255),RIGHT('Disaggregation Records'!$D$155:$D$385,255),0))),"")</f>
        <v/>
      </c>
      <c r="E767" s="320"/>
      <c r="F767" s="280"/>
      <c r="G767" s="281"/>
      <c r="H767" s="282"/>
      <c r="I767" s="321"/>
      <c r="J767" s="321"/>
      <c r="K767" s="321"/>
      <c r="L767" s="321"/>
      <c r="M767" s="321"/>
      <c r="N767" s="321"/>
      <c r="O767" s="321"/>
      <c r="P767" s="321"/>
      <c r="Q767" s="321"/>
      <c r="R767" s="321"/>
      <c r="S767" s="321"/>
      <c r="T767" s="321"/>
      <c r="U767" s="282"/>
      <c r="V767" s="322"/>
      <c r="W767" s="323"/>
      <c r="X767" s="323" t="str">
        <f t="shared" si="36"/>
        <v/>
      </c>
      <c r="Y767" s="323">
        <f t="shared" si="37"/>
        <v>440</v>
      </c>
      <c r="Z767" s="323" t="str">
        <f t="shared" si="38"/>
        <v/>
      </c>
      <c r="AA767" s="323"/>
      <c r="AB767" s="323" t="s">
        <v>2806</v>
      </c>
      <c r="AC767" s="323"/>
      <c r="AD767" s="323" t="s">
        <v>1318</v>
      </c>
      <c r="AE767" s="176"/>
      <c r="AF767" s="699"/>
      <c r="AG767" s="699"/>
      <c r="AH767" s="465"/>
      <c r="AI767" s="465"/>
      <c r="AJ767" s="465"/>
      <c r="AK767" s="465"/>
      <c r="AL767" s="465"/>
      <c r="AM767" s="465"/>
      <c r="AN767" s="465"/>
      <c r="AO767" s="465"/>
      <c r="AP767" s="465"/>
    </row>
    <row r="768" spans="1:42" ht="53.5" customHeight="1" x14ac:dyDescent="0.35">
      <c r="A768" s="276">
        <v>23</v>
      </c>
      <c r="B768" s="277" t="str">
        <f>IFERROR(VLOOKUP(A768,'Coverage Indicators-Section D'!$A$10:$Y$42,25,FALSE),"")</f>
        <v/>
      </c>
      <c r="C768" s="319" t="str">
        <f t="array" ref="C768">IFERROR(IF(INDEX('Disaggregation Records'!$E$155:$E$385,MATCH(RIGHT(Z768,255),RIGHT('Disaggregation Records'!$D$155:$D$385,255),0))=0,"",INDEX('Disaggregation Records'!$E$155:$E$385,MATCH(RIGHT(Z768,255),RIGHT('Disaggregation Records'!$D$155:$D$385,255),0))),"")</f>
        <v/>
      </c>
      <c r="D768" s="319" t="str">
        <f t="array" ref="D768">IFERROR(IF(INDEX('Disaggregation Records'!$F$155:$F$385,MATCH(RIGHT(Z768,255),RIGHT('Disaggregation Records'!$D$155:$D$385,255),0))=0,"",INDEX('Disaggregation Records'!$F$155:$F$385,MATCH(RIGHT(Z768,255),RIGHT('Disaggregation Records'!$D$155:$D$385,255),0))),"")</f>
        <v/>
      </c>
      <c r="E768" s="320"/>
      <c r="F768" s="280"/>
      <c r="G768" s="281"/>
      <c r="H768" s="282"/>
      <c r="I768" s="321"/>
      <c r="J768" s="321"/>
      <c r="K768" s="321"/>
      <c r="L768" s="321"/>
      <c r="M768" s="321"/>
      <c r="N768" s="321"/>
      <c r="O768" s="321"/>
      <c r="P768" s="321"/>
      <c r="Q768" s="321"/>
      <c r="R768" s="321"/>
      <c r="S768" s="321"/>
      <c r="T768" s="321"/>
      <c r="U768" s="282"/>
      <c r="V768" s="322"/>
      <c r="W768" s="323"/>
      <c r="X768" s="323" t="str">
        <f t="shared" si="36"/>
        <v/>
      </c>
      <c r="Y768" s="323">
        <f t="shared" si="37"/>
        <v>441</v>
      </c>
      <c r="Z768" s="323" t="str">
        <f t="shared" si="38"/>
        <v/>
      </c>
      <c r="AA768" s="323"/>
      <c r="AB768" s="323" t="s">
        <v>2807</v>
      </c>
      <c r="AC768" s="323"/>
      <c r="AD768" s="323" t="s">
        <v>1319</v>
      </c>
      <c r="AE768" s="176"/>
      <c r="AF768" s="699"/>
      <c r="AG768" s="699"/>
      <c r="AH768" s="465"/>
      <c r="AI768" s="465"/>
      <c r="AJ768" s="465"/>
      <c r="AK768" s="465"/>
      <c r="AL768" s="465"/>
      <c r="AM768" s="465"/>
      <c r="AN768" s="465"/>
      <c r="AO768" s="465"/>
      <c r="AP768" s="465"/>
    </row>
    <row r="769" spans="1:42" ht="53.5" customHeight="1" x14ac:dyDescent="0.35">
      <c r="A769" s="276">
        <v>23</v>
      </c>
      <c r="B769" s="277" t="str">
        <f>IFERROR(VLOOKUP(A769,'Coverage Indicators-Section D'!$A$10:$Y$42,25,FALSE),"")</f>
        <v/>
      </c>
      <c r="C769" s="319" t="str">
        <f t="array" ref="C769">IFERROR(IF(INDEX('Disaggregation Records'!$E$155:$E$385,MATCH(RIGHT(Z769,255),RIGHT('Disaggregation Records'!$D$155:$D$385,255),0))=0,"",INDEX('Disaggregation Records'!$E$155:$E$385,MATCH(RIGHT(Z769,255),RIGHT('Disaggregation Records'!$D$155:$D$385,255),0))),"")</f>
        <v/>
      </c>
      <c r="D769" s="319" t="str">
        <f t="array" ref="D769">IFERROR(IF(INDEX('Disaggregation Records'!$F$155:$F$385,MATCH(RIGHT(Z769,255),RIGHT('Disaggregation Records'!$D$155:$D$385,255),0))=0,"",INDEX('Disaggregation Records'!$F$155:$F$385,MATCH(RIGHT(Z769,255),RIGHT('Disaggregation Records'!$D$155:$D$385,255),0))),"")</f>
        <v/>
      </c>
      <c r="E769" s="320"/>
      <c r="F769" s="280"/>
      <c r="G769" s="281"/>
      <c r="H769" s="282"/>
      <c r="I769" s="321"/>
      <c r="J769" s="321"/>
      <c r="K769" s="321"/>
      <c r="L769" s="321"/>
      <c r="M769" s="321"/>
      <c r="N769" s="321"/>
      <c r="O769" s="321"/>
      <c r="P769" s="321"/>
      <c r="Q769" s="321"/>
      <c r="R769" s="321"/>
      <c r="S769" s="321"/>
      <c r="T769" s="321"/>
      <c r="U769" s="282"/>
      <c r="V769" s="322"/>
      <c r="W769" s="323"/>
      <c r="X769" s="323" t="str">
        <f t="shared" si="36"/>
        <v/>
      </c>
      <c r="Y769" s="323">
        <f t="shared" si="37"/>
        <v>442</v>
      </c>
      <c r="Z769" s="323" t="str">
        <f t="shared" si="38"/>
        <v/>
      </c>
      <c r="AA769" s="323"/>
      <c r="AB769" s="323" t="s">
        <v>2808</v>
      </c>
      <c r="AC769" s="323"/>
      <c r="AD769" s="323" t="s">
        <v>1319</v>
      </c>
      <c r="AE769" s="176"/>
      <c r="AF769" s="699"/>
      <c r="AG769" s="699"/>
      <c r="AH769" s="465"/>
      <c r="AI769" s="465"/>
      <c r="AJ769" s="465"/>
      <c r="AK769" s="465"/>
      <c r="AL769" s="465"/>
      <c r="AM769" s="465"/>
      <c r="AN769" s="465"/>
      <c r="AO769" s="465"/>
      <c r="AP769" s="465"/>
    </row>
    <row r="770" spans="1:42" ht="53.5" customHeight="1" x14ac:dyDescent="0.35">
      <c r="A770" s="276">
        <v>23</v>
      </c>
      <c r="B770" s="277" t="str">
        <f>IFERROR(VLOOKUP(A770,'Coverage Indicators-Section D'!$A$10:$Y$42,25,FALSE),"")</f>
        <v/>
      </c>
      <c r="C770" s="319" t="str">
        <f t="array" ref="C770">IFERROR(IF(INDEX('Disaggregation Records'!$E$155:$E$385,MATCH(RIGHT(Z770,255),RIGHT('Disaggregation Records'!$D$155:$D$385,255),0))=0,"",INDEX('Disaggregation Records'!$E$155:$E$385,MATCH(RIGHT(Z770,255),RIGHT('Disaggregation Records'!$D$155:$D$385,255),0))),"")</f>
        <v/>
      </c>
      <c r="D770" s="319" t="str">
        <f t="array" ref="D770">IFERROR(IF(INDEX('Disaggregation Records'!$F$155:$F$385,MATCH(RIGHT(Z770,255),RIGHT('Disaggregation Records'!$D$155:$D$385,255),0))=0,"",INDEX('Disaggregation Records'!$F$155:$F$385,MATCH(RIGHT(Z770,255),RIGHT('Disaggregation Records'!$D$155:$D$385,255),0))),"")</f>
        <v/>
      </c>
      <c r="E770" s="320"/>
      <c r="F770" s="280"/>
      <c r="G770" s="281"/>
      <c r="H770" s="282"/>
      <c r="I770" s="321"/>
      <c r="J770" s="321"/>
      <c r="K770" s="321"/>
      <c r="L770" s="321"/>
      <c r="M770" s="321"/>
      <c r="N770" s="321"/>
      <c r="O770" s="321"/>
      <c r="P770" s="321"/>
      <c r="Q770" s="321"/>
      <c r="R770" s="321"/>
      <c r="S770" s="321"/>
      <c r="T770" s="321"/>
      <c r="U770" s="282"/>
      <c r="V770" s="322"/>
      <c r="W770" s="323"/>
      <c r="X770" s="323" t="str">
        <f t="shared" si="36"/>
        <v/>
      </c>
      <c r="Y770" s="323">
        <f t="shared" si="37"/>
        <v>443</v>
      </c>
      <c r="Z770" s="323" t="str">
        <f t="shared" si="38"/>
        <v/>
      </c>
      <c r="AA770" s="323"/>
      <c r="AB770" s="323" t="s">
        <v>2809</v>
      </c>
      <c r="AC770" s="323"/>
      <c r="AD770" s="323" t="s">
        <v>1319</v>
      </c>
      <c r="AE770" s="176"/>
      <c r="AF770" s="699"/>
      <c r="AG770" s="699"/>
      <c r="AH770" s="465"/>
      <c r="AI770" s="465"/>
      <c r="AJ770" s="465"/>
      <c r="AK770" s="465"/>
      <c r="AL770" s="465"/>
      <c r="AM770" s="465"/>
      <c r="AN770" s="465"/>
      <c r="AO770" s="465"/>
      <c r="AP770" s="465"/>
    </row>
    <row r="771" spans="1:42" ht="53.5" customHeight="1" x14ac:dyDescent="0.35">
      <c r="A771" s="276">
        <v>23</v>
      </c>
      <c r="B771" s="277" t="str">
        <f>IFERROR(VLOOKUP(A771,'Coverage Indicators-Section D'!$A$10:$Y$42,25,FALSE),"")</f>
        <v/>
      </c>
      <c r="C771" s="319" t="str">
        <f t="array" ref="C771">IFERROR(IF(INDEX('Disaggregation Records'!$E$155:$E$385,MATCH(RIGHT(Z771,255),RIGHT('Disaggregation Records'!$D$155:$D$385,255),0))=0,"",INDEX('Disaggregation Records'!$E$155:$E$385,MATCH(RIGHT(Z771,255),RIGHT('Disaggregation Records'!$D$155:$D$385,255),0))),"")</f>
        <v/>
      </c>
      <c r="D771" s="319" t="str">
        <f t="array" ref="D771">IFERROR(IF(INDEX('Disaggregation Records'!$F$155:$F$385,MATCH(RIGHT(Z771,255),RIGHT('Disaggregation Records'!$D$155:$D$385,255),0))=0,"",INDEX('Disaggregation Records'!$F$155:$F$385,MATCH(RIGHT(Z771,255),RIGHT('Disaggregation Records'!$D$155:$D$385,255),0))),"")</f>
        <v/>
      </c>
      <c r="E771" s="320"/>
      <c r="F771" s="280"/>
      <c r="G771" s="281"/>
      <c r="H771" s="282"/>
      <c r="I771" s="321"/>
      <c r="J771" s="321"/>
      <c r="K771" s="321"/>
      <c r="L771" s="321"/>
      <c r="M771" s="321"/>
      <c r="N771" s="321"/>
      <c r="O771" s="321"/>
      <c r="P771" s="321"/>
      <c r="Q771" s="321"/>
      <c r="R771" s="321"/>
      <c r="S771" s="321"/>
      <c r="T771" s="321"/>
      <c r="U771" s="282"/>
      <c r="V771" s="322"/>
      <c r="W771" s="323"/>
      <c r="X771" s="323" t="str">
        <f t="shared" si="36"/>
        <v/>
      </c>
      <c r="Y771" s="323">
        <f t="shared" si="37"/>
        <v>444</v>
      </c>
      <c r="Z771" s="323" t="str">
        <f t="shared" si="38"/>
        <v/>
      </c>
      <c r="AA771" s="323"/>
      <c r="AB771" s="323" t="s">
        <v>2810</v>
      </c>
      <c r="AC771" s="323"/>
      <c r="AD771" s="323" t="s">
        <v>1319</v>
      </c>
      <c r="AE771" s="176"/>
      <c r="AF771" s="699"/>
      <c r="AG771" s="699"/>
      <c r="AH771" s="465"/>
      <c r="AI771" s="465"/>
      <c r="AJ771" s="465"/>
      <c r="AK771" s="465"/>
      <c r="AL771" s="465"/>
      <c r="AM771" s="465"/>
      <c r="AN771" s="465"/>
      <c r="AO771" s="465"/>
      <c r="AP771" s="465"/>
    </row>
    <row r="772" spans="1:42" ht="53.5" customHeight="1" x14ac:dyDescent="0.35">
      <c r="A772" s="276">
        <v>23</v>
      </c>
      <c r="B772" s="277" t="str">
        <f>IFERROR(VLOOKUP(A772,'Coverage Indicators-Section D'!$A$10:$Y$42,25,FALSE),"")</f>
        <v/>
      </c>
      <c r="C772" s="319" t="str">
        <f t="array" ref="C772">IFERROR(IF(INDEX('Disaggregation Records'!$E$155:$E$385,MATCH(RIGHT(Z772,255),RIGHT('Disaggregation Records'!$D$155:$D$385,255),0))=0,"",INDEX('Disaggregation Records'!$E$155:$E$385,MATCH(RIGHT(Z772,255),RIGHT('Disaggregation Records'!$D$155:$D$385,255),0))),"")</f>
        <v/>
      </c>
      <c r="D772" s="319" t="str">
        <f t="array" ref="D772">IFERROR(IF(INDEX('Disaggregation Records'!$F$155:$F$385,MATCH(RIGHT(Z772,255),RIGHT('Disaggregation Records'!$D$155:$D$385,255),0))=0,"",INDEX('Disaggregation Records'!$F$155:$F$385,MATCH(RIGHT(Z772,255),RIGHT('Disaggregation Records'!$D$155:$D$385,255),0))),"")</f>
        <v/>
      </c>
      <c r="E772" s="320"/>
      <c r="F772" s="280"/>
      <c r="G772" s="281"/>
      <c r="H772" s="282"/>
      <c r="I772" s="321"/>
      <c r="J772" s="321"/>
      <c r="K772" s="321"/>
      <c r="L772" s="321"/>
      <c r="M772" s="321"/>
      <c r="N772" s="321"/>
      <c r="O772" s="321"/>
      <c r="P772" s="321"/>
      <c r="Q772" s="321"/>
      <c r="R772" s="321"/>
      <c r="S772" s="321"/>
      <c r="T772" s="321"/>
      <c r="U772" s="282"/>
      <c r="V772" s="322"/>
      <c r="W772" s="323"/>
      <c r="X772" s="323" t="str">
        <f t="shared" si="36"/>
        <v/>
      </c>
      <c r="Y772" s="323">
        <f t="shared" si="37"/>
        <v>445</v>
      </c>
      <c r="Z772" s="323" t="str">
        <f t="shared" si="38"/>
        <v/>
      </c>
      <c r="AA772" s="323"/>
      <c r="AB772" s="323" t="s">
        <v>2811</v>
      </c>
      <c r="AC772" s="323"/>
      <c r="AD772" s="323" t="s">
        <v>1319</v>
      </c>
      <c r="AE772" s="176"/>
      <c r="AF772" s="699"/>
      <c r="AG772" s="699"/>
      <c r="AH772" s="465"/>
      <c r="AI772" s="465"/>
      <c r="AJ772" s="465"/>
      <c r="AK772" s="465"/>
      <c r="AL772" s="465"/>
      <c r="AM772" s="465"/>
      <c r="AN772" s="465"/>
      <c r="AO772" s="465"/>
      <c r="AP772" s="465"/>
    </row>
    <row r="773" spans="1:42" ht="53.5" customHeight="1" x14ac:dyDescent="0.35">
      <c r="A773" s="276">
        <v>23</v>
      </c>
      <c r="B773" s="277" t="str">
        <f>IFERROR(VLOOKUP(A773,'Coverage Indicators-Section D'!$A$10:$Y$42,25,FALSE),"")</f>
        <v/>
      </c>
      <c r="C773" s="319" t="str">
        <f t="array" ref="C773">IFERROR(IF(INDEX('Disaggregation Records'!$E$155:$E$385,MATCH(RIGHT(Z773,255),RIGHT('Disaggregation Records'!$D$155:$D$385,255),0))=0,"",INDEX('Disaggregation Records'!$E$155:$E$385,MATCH(RIGHT(Z773,255),RIGHT('Disaggregation Records'!$D$155:$D$385,255),0))),"")</f>
        <v/>
      </c>
      <c r="D773" s="319" t="str">
        <f t="array" ref="D773">IFERROR(IF(INDEX('Disaggregation Records'!$F$155:$F$385,MATCH(RIGHT(Z773,255),RIGHT('Disaggregation Records'!$D$155:$D$385,255),0))=0,"",INDEX('Disaggregation Records'!$F$155:$F$385,MATCH(RIGHT(Z773,255),RIGHT('Disaggregation Records'!$D$155:$D$385,255),0))),"")</f>
        <v/>
      </c>
      <c r="E773" s="320"/>
      <c r="F773" s="280"/>
      <c r="G773" s="281"/>
      <c r="H773" s="282"/>
      <c r="I773" s="321"/>
      <c r="J773" s="321"/>
      <c r="K773" s="321"/>
      <c r="L773" s="321"/>
      <c r="M773" s="321"/>
      <c r="N773" s="321"/>
      <c r="O773" s="321"/>
      <c r="P773" s="321"/>
      <c r="Q773" s="321"/>
      <c r="R773" s="321"/>
      <c r="S773" s="321"/>
      <c r="T773" s="321"/>
      <c r="U773" s="282"/>
      <c r="V773" s="322"/>
      <c r="W773" s="323"/>
      <c r="X773" s="323" t="str">
        <f t="shared" si="36"/>
        <v/>
      </c>
      <c r="Y773" s="323">
        <f t="shared" si="37"/>
        <v>446</v>
      </c>
      <c r="Z773" s="323" t="str">
        <f t="shared" si="38"/>
        <v/>
      </c>
      <c r="AA773" s="323"/>
      <c r="AB773" s="323" t="s">
        <v>2812</v>
      </c>
      <c r="AC773" s="323"/>
      <c r="AD773" s="323" t="s">
        <v>1319</v>
      </c>
      <c r="AE773" s="176"/>
      <c r="AF773" s="699"/>
      <c r="AG773" s="699"/>
      <c r="AH773" s="465"/>
      <c r="AI773" s="465"/>
      <c r="AJ773" s="465"/>
      <c r="AK773" s="465"/>
      <c r="AL773" s="465"/>
      <c r="AM773" s="465"/>
      <c r="AN773" s="465"/>
      <c r="AO773" s="465"/>
      <c r="AP773" s="465"/>
    </row>
    <row r="774" spans="1:42" ht="53.5" customHeight="1" x14ac:dyDescent="0.35">
      <c r="A774" s="276">
        <v>23</v>
      </c>
      <c r="B774" s="277" t="str">
        <f>IFERROR(VLOOKUP(A774,'Coverage Indicators-Section D'!$A$10:$Y$42,25,FALSE),"")</f>
        <v/>
      </c>
      <c r="C774" s="319" t="str">
        <f t="array" ref="C774">IFERROR(IF(INDEX('Disaggregation Records'!$E$155:$E$385,MATCH(RIGHT(Z774,255),RIGHT('Disaggregation Records'!$D$155:$D$385,255),0))=0,"",INDEX('Disaggregation Records'!$E$155:$E$385,MATCH(RIGHT(Z774,255),RIGHT('Disaggregation Records'!$D$155:$D$385,255),0))),"")</f>
        <v/>
      </c>
      <c r="D774" s="319" t="str">
        <f t="array" ref="D774">IFERROR(IF(INDEX('Disaggregation Records'!$F$155:$F$385,MATCH(RIGHT(Z774,255),RIGHT('Disaggregation Records'!$D$155:$D$385,255),0))=0,"",INDEX('Disaggregation Records'!$F$155:$F$385,MATCH(RIGHT(Z774,255),RIGHT('Disaggregation Records'!$D$155:$D$385,255),0))),"")</f>
        <v/>
      </c>
      <c r="E774" s="320"/>
      <c r="F774" s="280"/>
      <c r="G774" s="281"/>
      <c r="H774" s="282"/>
      <c r="I774" s="321"/>
      <c r="J774" s="321"/>
      <c r="K774" s="321"/>
      <c r="L774" s="321"/>
      <c r="M774" s="321"/>
      <c r="N774" s="321"/>
      <c r="O774" s="321"/>
      <c r="P774" s="321"/>
      <c r="Q774" s="321"/>
      <c r="R774" s="321"/>
      <c r="S774" s="321"/>
      <c r="T774" s="321"/>
      <c r="U774" s="282"/>
      <c r="V774" s="322"/>
      <c r="W774" s="323"/>
      <c r="X774" s="323" t="str">
        <f t="shared" si="36"/>
        <v/>
      </c>
      <c r="Y774" s="323">
        <f t="shared" si="37"/>
        <v>447</v>
      </c>
      <c r="Z774" s="323" t="str">
        <f t="shared" si="38"/>
        <v/>
      </c>
      <c r="AA774" s="323"/>
      <c r="AB774" s="323" t="s">
        <v>2813</v>
      </c>
      <c r="AC774" s="323"/>
      <c r="AD774" s="323" t="s">
        <v>1319</v>
      </c>
      <c r="AE774" s="176"/>
      <c r="AF774" s="699"/>
      <c r="AG774" s="699"/>
      <c r="AH774" s="465"/>
      <c r="AI774" s="465"/>
      <c r="AJ774" s="465"/>
      <c r="AK774" s="465"/>
      <c r="AL774" s="465"/>
      <c r="AM774" s="465"/>
      <c r="AN774" s="465"/>
      <c r="AO774" s="465"/>
      <c r="AP774" s="465"/>
    </row>
    <row r="775" spans="1:42" ht="53.5" customHeight="1" x14ac:dyDescent="0.35">
      <c r="A775" s="276">
        <v>23</v>
      </c>
      <c r="B775" s="277" t="str">
        <f>IFERROR(VLOOKUP(A775,'Coverage Indicators-Section D'!$A$10:$Y$42,25,FALSE),"")</f>
        <v/>
      </c>
      <c r="C775" s="319" t="str">
        <f t="array" ref="C775">IFERROR(IF(INDEX('Disaggregation Records'!$E$155:$E$385,MATCH(RIGHT(Z775,255),RIGHT('Disaggregation Records'!$D$155:$D$385,255),0))=0,"",INDEX('Disaggregation Records'!$E$155:$E$385,MATCH(RIGHT(Z775,255),RIGHT('Disaggregation Records'!$D$155:$D$385,255),0))),"")</f>
        <v/>
      </c>
      <c r="D775" s="319" t="str">
        <f t="array" ref="D775">IFERROR(IF(INDEX('Disaggregation Records'!$F$155:$F$385,MATCH(RIGHT(Z775,255),RIGHT('Disaggregation Records'!$D$155:$D$385,255),0))=0,"",INDEX('Disaggregation Records'!$F$155:$F$385,MATCH(RIGHT(Z775,255),RIGHT('Disaggregation Records'!$D$155:$D$385,255),0))),"")</f>
        <v/>
      </c>
      <c r="E775" s="320"/>
      <c r="F775" s="280"/>
      <c r="G775" s="281"/>
      <c r="H775" s="282"/>
      <c r="I775" s="321"/>
      <c r="J775" s="321"/>
      <c r="K775" s="321"/>
      <c r="L775" s="321"/>
      <c r="M775" s="321"/>
      <c r="N775" s="321"/>
      <c r="O775" s="321"/>
      <c r="P775" s="321"/>
      <c r="Q775" s="321"/>
      <c r="R775" s="321"/>
      <c r="S775" s="321"/>
      <c r="T775" s="321"/>
      <c r="U775" s="282"/>
      <c r="V775" s="322"/>
      <c r="W775" s="323"/>
      <c r="X775" s="323" t="str">
        <f t="shared" si="36"/>
        <v/>
      </c>
      <c r="Y775" s="323">
        <f t="shared" si="37"/>
        <v>448</v>
      </c>
      <c r="Z775" s="323" t="str">
        <f t="shared" si="38"/>
        <v/>
      </c>
      <c r="AA775" s="323"/>
      <c r="AB775" s="323" t="s">
        <v>2814</v>
      </c>
      <c r="AC775" s="323"/>
      <c r="AD775" s="323" t="s">
        <v>1319</v>
      </c>
      <c r="AE775" s="176"/>
      <c r="AF775" s="699"/>
      <c r="AG775" s="699"/>
      <c r="AH775" s="465"/>
      <c r="AI775" s="465"/>
      <c r="AJ775" s="465"/>
      <c r="AK775" s="465"/>
      <c r="AL775" s="465"/>
      <c r="AM775" s="465"/>
      <c r="AN775" s="465"/>
      <c r="AO775" s="465"/>
      <c r="AP775" s="465"/>
    </row>
    <row r="776" spans="1:42" ht="53.5" customHeight="1" x14ac:dyDescent="0.35">
      <c r="A776" s="276">
        <v>23</v>
      </c>
      <c r="B776" s="277" t="str">
        <f>IFERROR(VLOOKUP(A776,'Coverage Indicators-Section D'!$A$10:$Y$42,25,FALSE),"")</f>
        <v/>
      </c>
      <c r="C776" s="319" t="str">
        <f t="array" ref="C776">IFERROR(IF(INDEX('Disaggregation Records'!$E$155:$E$385,MATCH(RIGHT(Z776,255),RIGHT('Disaggregation Records'!$D$155:$D$385,255),0))=0,"",INDEX('Disaggregation Records'!$E$155:$E$385,MATCH(RIGHT(Z776,255),RIGHT('Disaggregation Records'!$D$155:$D$385,255),0))),"")</f>
        <v/>
      </c>
      <c r="D776" s="319" t="str">
        <f t="array" ref="D776">IFERROR(IF(INDEX('Disaggregation Records'!$F$155:$F$385,MATCH(RIGHT(Z776,255),RIGHT('Disaggregation Records'!$D$155:$D$385,255),0))=0,"",INDEX('Disaggregation Records'!$F$155:$F$385,MATCH(RIGHT(Z776,255),RIGHT('Disaggregation Records'!$D$155:$D$385,255),0))),"")</f>
        <v/>
      </c>
      <c r="E776" s="320"/>
      <c r="F776" s="280"/>
      <c r="G776" s="281"/>
      <c r="H776" s="282"/>
      <c r="I776" s="321"/>
      <c r="J776" s="321"/>
      <c r="K776" s="321"/>
      <c r="L776" s="321"/>
      <c r="M776" s="321"/>
      <c r="N776" s="321"/>
      <c r="O776" s="321"/>
      <c r="P776" s="321"/>
      <c r="Q776" s="321"/>
      <c r="R776" s="321"/>
      <c r="S776" s="321"/>
      <c r="T776" s="321"/>
      <c r="U776" s="282"/>
      <c r="V776" s="322"/>
      <c r="W776" s="323"/>
      <c r="X776" s="323" t="str">
        <f t="shared" ref="X776:X839" si="39">IF(B776&lt;&gt;"",B776&amp;C776&amp;D776,"")</f>
        <v/>
      </c>
      <c r="Y776" s="323">
        <f t="shared" ref="Y776:Y839" si="40">IF(B776=B775,Y775+1,0)</f>
        <v>449</v>
      </c>
      <c r="Z776" s="323" t="str">
        <f t="shared" ref="Z776:Z839" si="41">IF(B776&lt;&gt;"",B776&amp;"-"&amp;Y776,"")</f>
        <v/>
      </c>
      <c r="AA776" s="323"/>
      <c r="AB776" s="323" t="s">
        <v>2815</v>
      </c>
      <c r="AC776" s="323"/>
      <c r="AD776" s="323" t="s">
        <v>1319</v>
      </c>
      <c r="AE776" s="176"/>
      <c r="AF776" s="699"/>
      <c r="AG776" s="699"/>
      <c r="AH776" s="465"/>
      <c r="AI776" s="465"/>
      <c r="AJ776" s="465"/>
      <c r="AK776" s="465"/>
      <c r="AL776" s="465"/>
      <c r="AM776" s="465"/>
      <c r="AN776" s="465"/>
      <c r="AO776" s="465"/>
      <c r="AP776" s="465"/>
    </row>
    <row r="777" spans="1:42" ht="53.5" customHeight="1" x14ac:dyDescent="0.35">
      <c r="A777" s="276">
        <v>23</v>
      </c>
      <c r="B777" s="277" t="str">
        <f>IFERROR(VLOOKUP(A777,'Coverage Indicators-Section D'!$A$10:$Y$42,25,FALSE),"")</f>
        <v/>
      </c>
      <c r="C777" s="319" t="str">
        <f t="array" ref="C777">IFERROR(IF(INDEX('Disaggregation Records'!$E$155:$E$385,MATCH(RIGHT(Z777,255),RIGHT('Disaggregation Records'!$D$155:$D$385,255),0))=0,"",INDEX('Disaggregation Records'!$E$155:$E$385,MATCH(RIGHT(Z777,255),RIGHT('Disaggregation Records'!$D$155:$D$385,255),0))),"")</f>
        <v/>
      </c>
      <c r="D777" s="319" t="str">
        <f t="array" ref="D777">IFERROR(IF(INDEX('Disaggregation Records'!$F$155:$F$385,MATCH(RIGHT(Z777,255),RIGHT('Disaggregation Records'!$D$155:$D$385,255),0))=0,"",INDEX('Disaggregation Records'!$F$155:$F$385,MATCH(RIGHT(Z777,255),RIGHT('Disaggregation Records'!$D$155:$D$385,255),0))),"")</f>
        <v/>
      </c>
      <c r="E777" s="320"/>
      <c r="F777" s="280"/>
      <c r="G777" s="281"/>
      <c r="H777" s="282"/>
      <c r="I777" s="321"/>
      <c r="J777" s="321"/>
      <c r="K777" s="321"/>
      <c r="L777" s="321"/>
      <c r="M777" s="321"/>
      <c r="N777" s="321"/>
      <c r="O777" s="321"/>
      <c r="P777" s="321"/>
      <c r="Q777" s="321"/>
      <c r="R777" s="321"/>
      <c r="S777" s="321"/>
      <c r="T777" s="321"/>
      <c r="U777" s="282"/>
      <c r="V777" s="322"/>
      <c r="W777" s="323"/>
      <c r="X777" s="323" t="str">
        <f t="shared" si="39"/>
        <v/>
      </c>
      <c r="Y777" s="323">
        <f t="shared" si="40"/>
        <v>450</v>
      </c>
      <c r="Z777" s="323" t="str">
        <f t="shared" si="41"/>
        <v/>
      </c>
      <c r="AA777" s="323"/>
      <c r="AB777" s="323" t="s">
        <v>2816</v>
      </c>
      <c r="AC777" s="323"/>
      <c r="AD777" s="323" t="s">
        <v>1319</v>
      </c>
      <c r="AE777" s="176"/>
      <c r="AF777" s="699"/>
      <c r="AG777" s="699"/>
      <c r="AH777" s="465"/>
      <c r="AI777" s="465"/>
      <c r="AJ777" s="465"/>
      <c r="AK777" s="465"/>
      <c r="AL777" s="465"/>
      <c r="AM777" s="465"/>
      <c r="AN777" s="465"/>
      <c r="AO777" s="465"/>
      <c r="AP777" s="465"/>
    </row>
    <row r="778" spans="1:42" ht="53.5" customHeight="1" x14ac:dyDescent="0.35">
      <c r="A778" s="276">
        <v>23</v>
      </c>
      <c r="B778" s="277" t="str">
        <f>IFERROR(VLOOKUP(A778,'Coverage Indicators-Section D'!$A$10:$Y$42,25,FALSE),"")</f>
        <v/>
      </c>
      <c r="C778" s="319" t="str">
        <f t="array" ref="C778">IFERROR(IF(INDEX('Disaggregation Records'!$E$155:$E$385,MATCH(RIGHT(Z778,255),RIGHT('Disaggregation Records'!$D$155:$D$385,255),0))=0,"",INDEX('Disaggregation Records'!$E$155:$E$385,MATCH(RIGHT(Z778,255),RIGHT('Disaggregation Records'!$D$155:$D$385,255),0))),"")</f>
        <v/>
      </c>
      <c r="D778" s="319" t="str">
        <f t="array" ref="D778">IFERROR(IF(INDEX('Disaggregation Records'!$F$155:$F$385,MATCH(RIGHT(Z778,255),RIGHT('Disaggregation Records'!$D$155:$D$385,255),0))=0,"",INDEX('Disaggregation Records'!$F$155:$F$385,MATCH(RIGHT(Z778,255),RIGHT('Disaggregation Records'!$D$155:$D$385,255),0))),"")</f>
        <v/>
      </c>
      <c r="E778" s="320"/>
      <c r="F778" s="280"/>
      <c r="G778" s="281"/>
      <c r="H778" s="282"/>
      <c r="I778" s="321"/>
      <c r="J778" s="321"/>
      <c r="K778" s="321"/>
      <c r="L778" s="321"/>
      <c r="M778" s="321"/>
      <c r="N778" s="321"/>
      <c r="O778" s="321"/>
      <c r="P778" s="321"/>
      <c r="Q778" s="321"/>
      <c r="R778" s="321"/>
      <c r="S778" s="321"/>
      <c r="T778" s="321"/>
      <c r="U778" s="282"/>
      <c r="V778" s="322"/>
      <c r="W778" s="323"/>
      <c r="X778" s="323" t="str">
        <f t="shared" si="39"/>
        <v/>
      </c>
      <c r="Y778" s="323">
        <f t="shared" si="40"/>
        <v>451</v>
      </c>
      <c r="Z778" s="323" t="str">
        <f t="shared" si="41"/>
        <v/>
      </c>
      <c r="AA778" s="323"/>
      <c r="AB778" s="323" t="s">
        <v>2817</v>
      </c>
      <c r="AC778" s="323"/>
      <c r="AD778" s="323" t="s">
        <v>1319</v>
      </c>
      <c r="AE778" s="176"/>
      <c r="AF778" s="699"/>
      <c r="AG778" s="699"/>
      <c r="AH778" s="465"/>
      <c r="AI778" s="465"/>
      <c r="AJ778" s="465"/>
      <c r="AK778" s="465"/>
      <c r="AL778" s="465"/>
      <c r="AM778" s="465"/>
      <c r="AN778" s="465"/>
      <c r="AO778" s="465"/>
      <c r="AP778" s="465"/>
    </row>
    <row r="779" spans="1:42" ht="53.5" customHeight="1" x14ac:dyDescent="0.35">
      <c r="A779" s="276">
        <v>23</v>
      </c>
      <c r="B779" s="277" t="str">
        <f>IFERROR(VLOOKUP(A779,'Coverage Indicators-Section D'!$A$10:$Y$42,25,FALSE),"")</f>
        <v/>
      </c>
      <c r="C779" s="319" t="str">
        <f t="array" ref="C779">IFERROR(IF(INDEX('Disaggregation Records'!$E$155:$E$385,MATCH(RIGHT(Z779,255),RIGHT('Disaggregation Records'!$D$155:$D$385,255),0))=0,"",INDEX('Disaggregation Records'!$E$155:$E$385,MATCH(RIGHT(Z779,255),RIGHT('Disaggregation Records'!$D$155:$D$385,255),0))),"")</f>
        <v/>
      </c>
      <c r="D779" s="319" t="str">
        <f t="array" ref="D779">IFERROR(IF(INDEX('Disaggregation Records'!$F$155:$F$385,MATCH(RIGHT(Z779,255),RIGHT('Disaggregation Records'!$D$155:$D$385,255),0))=0,"",INDEX('Disaggregation Records'!$F$155:$F$385,MATCH(RIGHT(Z779,255),RIGHT('Disaggregation Records'!$D$155:$D$385,255),0))),"")</f>
        <v/>
      </c>
      <c r="E779" s="320"/>
      <c r="F779" s="280"/>
      <c r="G779" s="281"/>
      <c r="H779" s="282"/>
      <c r="I779" s="321"/>
      <c r="J779" s="321"/>
      <c r="K779" s="321"/>
      <c r="L779" s="321"/>
      <c r="M779" s="321"/>
      <c r="N779" s="321"/>
      <c r="O779" s="321"/>
      <c r="P779" s="321"/>
      <c r="Q779" s="321"/>
      <c r="R779" s="321"/>
      <c r="S779" s="321"/>
      <c r="T779" s="321"/>
      <c r="U779" s="282"/>
      <c r="V779" s="322"/>
      <c r="W779" s="323"/>
      <c r="X779" s="323" t="str">
        <f t="shared" si="39"/>
        <v/>
      </c>
      <c r="Y779" s="323">
        <f t="shared" si="40"/>
        <v>452</v>
      </c>
      <c r="Z779" s="323" t="str">
        <f t="shared" si="41"/>
        <v/>
      </c>
      <c r="AA779" s="323"/>
      <c r="AB779" s="323" t="s">
        <v>2818</v>
      </c>
      <c r="AC779" s="323"/>
      <c r="AD779" s="323" t="s">
        <v>1319</v>
      </c>
      <c r="AE779" s="176"/>
      <c r="AF779" s="699"/>
      <c r="AG779" s="699"/>
      <c r="AH779" s="465"/>
      <c r="AI779" s="465"/>
      <c r="AJ779" s="465"/>
      <c r="AK779" s="465"/>
      <c r="AL779" s="465"/>
      <c r="AM779" s="465"/>
      <c r="AN779" s="465"/>
      <c r="AO779" s="465"/>
      <c r="AP779" s="465"/>
    </row>
    <row r="780" spans="1:42" ht="53.5" customHeight="1" x14ac:dyDescent="0.35">
      <c r="A780" s="276">
        <v>23</v>
      </c>
      <c r="B780" s="277" t="str">
        <f>IFERROR(VLOOKUP(A780,'Coverage Indicators-Section D'!$A$10:$Y$42,25,FALSE),"")</f>
        <v/>
      </c>
      <c r="C780" s="319" t="str">
        <f t="array" ref="C780">IFERROR(IF(INDEX('Disaggregation Records'!$E$155:$E$385,MATCH(RIGHT(Z780,255),RIGHT('Disaggregation Records'!$D$155:$D$385,255),0))=0,"",INDEX('Disaggregation Records'!$E$155:$E$385,MATCH(RIGHT(Z780,255),RIGHT('Disaggregation Records'!$D$155:$D$385,255),0))),"")</f>
        <v/>
      </c>
      <c r="D780" s="319" t="str">
        <f t="array" ref="D780">IFERROR(IF(INDEX('Disaggregation Records'!$F$155:$F$385,MATCH(RIGHT(Z780,255),RIGHT('Disaggregation Records'!$D$155:$D$385,255),0))=0,"",INDEX('Disaggregation Records'!$F$155:$F$385,MATCH(RIGHT(Z780,255),RIGHT('Disaggregation Records'!$D$155:$D$385,255),0))),"")</f>
        <v/>
      </c>
      <c r="E780" s="320"/>
      <c r="F780" s="280"/>
      <c r="G780" s="281"/>
      <c r="H780" s="282"/>
      <c r="I780" s="321"/>
      <c r="J780" s="321"/>
      <c r="K780" s="321"/>
      <c r="L780" s="321"/>
      <c r="M780" s="321"/>
      <c r="N780" s="321"/>
      <c r="O780" s="321"/>
      <c r="P780" s="321"/>
      <c r="Q780" s="321"/>
      <c r="R780" s="321"/>
      <c r="S780" s="321"/>
      <c r="T780" s="321"/>
      <c r="U780" s="282"/>
      <c r="V780" s="322"/>
      <c r="W780" s="323"/>
      <c r="X780" s="323" t="str">
        <f t="shared" si="39"/>
        <v/>
      </c>
      <c r="Y780" s="323">
        <f t="shared" si="40"/>
        <v>453</v>
      </c>
      <c r="Z780" s="323" t="str">
        <f t="shared" si="41"/>
        <v/>
      </c>
      <c r="AA780" s="323"/>
      <c r="AB780" s="323" t="s">
        <v>2819</v>
      </c>
      <c r="AC780" s="323"/>
      <c r="AD780" s="323" t="s">
        <v>1319</v>
      </c>
      <c r="AE780" s="176"/>
      <c r="AF780" s="699"/>
      <c r="AG780" s="699"/>
      <c r="AH780" s="465"/>
      <c r="AI780" s="465"/>
      <c r="AJ780" s="465"/>
      <c r="AK780" s="465"/>
      <c r="AL780" s="465"/>
      <c r="AM780" s="465"/>
      <c r="AN780" s="465"/>
      <c r="AO780" s="465"/>
      <c r="AP780" s="465"/>
    </row>
    <row r="781" spans="1:42" ht="53.5" customHeight="1" x14ac:dyDescent="0.35">
      <c r="A781" s="276">
        <v>23</v>
      </c>
      <c r="B781" s="277" t="str">
        <f>IFERROR(VLOOKUP(A781,'Coverage Indicators-Section D'!$A$10:$Y$42,25,FALSE),"")</f>
        <v/>
      </c>
      <c r="C781" s="319" t="str">
        <f t="array" ref="C781">IFERROR(IF(INDEX('Disaggregation Records'!$E$155:$E$385,MATCH(RIGHT(Z781,255),RIGHT('Disaggregation Records'!$D$155:$D$385,255),0))=0,"",INDEX('Disaggregation Records'!$E$155:$E$385,MATCH(RIGHT(Z781,255),RIGHT('Disaggregation Records'!$D$155:$D$385,255),0))),"")</f>
        <v/>
      </c>
      <c r="D781" s="319" t="str">
        <f t="array" ref="D781">IFERROR(IF(INDEX('Disaggregation Records'!$F$155:$F$385,MATCH(RIGHT(Z781,255),RIGHT('Disaggregation Records'!$D$155:$D$385,255),0))=0,"",INDEX('Disaggregation Records'!$F$155:$F$385,MATCH(RIGHT(Z781,255),RIGHT('Disaggregation Records'!$D$155:$D$385,255),0))),"")</f>
        <v/>
      </c>
      <c r="E781" s="320"/>
      <c r="F781" s="280"/>
      <c r="G781" s="281"/>
      <c r="H781" s="282"/>
      <c r="I781" s="321"/>
      <c r="J781" s="321"/>
      <c r="K781" s="321"/>
      <c r="L781" s="321"/>
      <c r="M781" s="321"/>
      <c r="N781" s="321"/>
      <c r="O781" s="321"/>
      <c r="P781" s="321"/>
      <c r="Q781" s="321"/>
      <c r="R781" s="321"/>
      <c r="S781" s="321"/>
      <c r="T781" s="321"/>
      <c r="U781" s="282"/>
      <c r="V781" s="322"/>
      <c r="W781" s="323"/>
      <c r="X781" s="323" t="str">
        <f t="shared" si="39"/>
        <v/>
      </c>
      <c r="Y781" s="323">
        <f t="shared" si="40"/>
        <v>454</v>
      </c>
      <c r="Z781" s="323" t="str">
        <f t="shared" si="41"/>
        <v/>
      </c>
      <c r="AA781" s="323"/>
      <c r="AB781" s="323" t="s">
        <v>2820</v>
      </c>
      <c r="AC781" s="323"/>
      <c r="AD781" s="323" t="s">
        <v>1319</v>
      </c>
      <c r="AE781" s="176"/>
      <c r="AF781" s="699"/>
      <c r="AG781" s="699"/>
      <c r="AH781" s="465"/>
      <c r="AI781" s="465"/>
      <c r="AJ781" s="465"/>
      <c r="AK781" s="465"/>
      <c r="AL781" s="465"/>
      <c r="AM781" s="465"/>
      <c r="AN781" s="465"/>
      <c r="AO781" s="465"/>
      <c r="AP781" s="465"/>
    </row>
    <row r="782" spans="1:42" ht="53.5" customHeight="1" x14ac:dyDescent="0.35">
      <c r="A782" s="276">
        <v>23</v>
      </c>
      <c r="B782" s="277" t="str">
        <f>IFERROR(VLOOKUP(A782,'Coverage Indicators-Section D'!$A$10:$Y$42,25,FALSE),"")</f>
        <v/>
      </c>
      <c r="C782" s="319" t="str">
        <f t="array" ref="C782">IFERROR(IF(INDEX('Disaggregation Records'!$E$155:$E$385,MATCH(RIGHT(Z782,255),RIGHT('Disaggregation Records'!$D$155:$D$385,255),0))=0,"",INDEX('Disaggregation Records'!$E$155:$E$385,MATCH(RIGHT(Z782,255),RIGHT('Disaggregation Records'!$D$155:$D$385,255),0))),"")</f>
        <v/>
      </c>
      <c r="D782" s="319" t="str">
        <f t="array" ref="D782">IFERROR(IF(INDEX('Disaggregation Records'!$F$155:$F$385,MATCH(RIGHT(Z782,255),RIGHT('Disaggregation Records'!$D$155:$D$385,255),0))=0,"",INDEX('Disaggregation Records'!$F$155:$F$385,MATCH(RIGHT(Z782,255),RIGHT('Disaggregation Records'!$D$155:$D$385,255),0))),"")</f>
        <v/>
      </c>
      <c r="E782" s="320"/>
      <c r="F782" s="280"/>
      <c r="G782" s="281"/>
      <c r="H782" s="282"/>
      <c r="I782" s="321"/>
      <c r="J782" s="321"/>
      <c r="K782" s="321"/>
      <c r="L782" s="321"/>
      <c r="M782" s="321"/>
      <c r="N782" s="321"/>
      <c r="O782" s="321"/>
      <c r="P782" s="321"/>
      <c r="Q782" s="321"/>
      <c r="R782" s="321"/>
      <c r="S782" s="321"/>
      <c r="T782" s="321"/>
      <c r="U782" s="282"/>
      <c r="V782" s="322"/>
      <c r="W782" s="323"/>
      <c r="X782" s="323" t="str">
        <f t="shared" si="39"/>
        <v/>
      </c>
      <c r="Y782" s="323">
        <f t="shared" si="40"/>
        <v>455</v>
      </c>
      <c r="Z782" s="323" t="str">
        <f t="shared" si="41"/>
        <v/>
      </c>
      <c r="AA782" s="323"/>
      <c r="AB782" s="323" t="s">
        <v>2821</v>
      </c>
      <c r="AC782" s="323"/>
      <c r="AD782" s="323" t="s">
        <v>1319</v>
      </c>
      <c r="AE782" s="176"/>
      <c r="AF782" s="699"/>
      <c r="AG782" s="699"/>
      <c r="AH782" s="465"/>
      <c r="AI782" s="465"/>
      <c r="AJ782" s="465"/>
      <c r="AK782" s="465"/>
      <c r="AL782" s="465"/>
      <c r="AM782" s="465"/>
      <c r="AN782" s="465"/>
      <c r="AO782" s="465"/>
      <c r="AP782" s="465"/>
    </row>
    <row r="783" spans="1:42" ht="53.5" customHeight="1" x14ac:dyDescent="0.35">
      <c r="A783" s="276">
        <v>23</v>
      </c>
      <c r="B783" s="277" t="str">
        <f>IFERROR(VLOOKUP(A783,'Coverage Indicators-Section D'!$A$10:$Y$42,25,FALSE),"")</f>
        <v/>
      </c>
      <c r="C783" s="319" t="str">
        <f t="array" ref="C783">IFERROR(IF(INDEX('Disaggregation Records'!$E$155:$E$385,MATCH(RIGHT(Z783,255),RIGHT('Disaggregation Records'!$D$155:$D$385,255),0))=0,"",INDEX('Disaggregation Records'!$E$155:$E$385,MATCH(RIGHT(Z783,255),RIGHT('Disaggregation Records'!$D$155:$D$385,255),0))),"")</f>
        <v/>
      </c>
      <c r="D783" s="319" t="str">
        <f t="array" ref="D783">IFERROR(IF(INDEX('Disaggregation Records'!$F$155:$F$385,MATCH(RIGHT(Z783,255),RIGHT('Disaggregation Records'!$D$155:$D$385,255),0))=0,"",INDEX('Disaggregation Records'!$F$155:$F$385,MATCH(RIGHT(Z783,255),RIGHT('Disaggregation Records'!$D$155:$D$385,255),0))),"")</f>
        <v/>
      </c>
      <c r="E783" s="320"/>
      <c r="F783" s="280"/>
      <c r="G783" s="281"/>
      <c r="H783" s="282"/>
      <c r="I783" s="321"/>
      <c r="J783" s="321"/>
      <c r="K783" s="321"/>
      <c r="L783" s="321"/>
      <c r="M783" s="321"/>
      <c r="N783" s="321"/>
      <c r="O783" s="321"/>
      <c r="P783" s="321"/>
      <c r="Q783" s="321"/>
      <c r="R783" s="321"/>
      <c r="S783" s="321"/>
      <c r="T783" s="321"/>
      <c r="U783" s="282"/>
      <c r="V783" s="322"/>
      <c r="W783" s="323"/>
      <c r="X783" s="323" t="str">
        <f t="shared" si="39"/>
        <v/>
      </c>
      <c r="Y783" s="323">
        <f t="shared" si="40"/>
        <v>456</v>
      </c>
      <c r="Z783" s="323" t="str">
        <f t="shared" si="41"/>
        <v/>
      </c>
      <c r="AA783" s="323"/>
      <c r="AB783" s="323" t="s">
        <v>2822</v>
      </c>
      <c r="AC783" s="323"/>
      <c r="AD783" s="323" t="s">
        <v>1319</v>
      </c>
      <c r="AE783" s="176"/>
      <c r="AF783" s="699"/>
      <c r="AG783" s="699"/>
      <c r="AH783" s="465"/>
      <c r="AI783" s="465"/>
      <c r="AJ783" s="465"/>
      <c r="AK783" s="465"/>
      <c r="AL783" s="465"/>
      <c r="AM783" s="465"/>
      <c r="AN783" s="465"/>
      <c r="AO783" s="465"/>
      <c r="AP783" s="465"/>
    </row>
    <row r="784" spans="1:42" ht="53.5" customHeight="1" x14ac:dyDescent="0.35">
      <c r="A784" s="276">
        <v>23</v>
      </c>
      <c r="B784" s="277" t="str">
        <f>IFERROR(VLOOKUP(A784,'Coverage Indicators-Section D'!$A$10:$Y$42,25,FALSE),"")</f>
        <v/>
      </c>
      <c r="C784" s="319" t="str">
        <f t="array" ref="C784">IFERROR(IF(INDEX('Disaggregation Records'!$E$155:$E$385,MATCH(RIGHT(Z784,255),RIGHT('Disaggregation Records'!$D$155:$D$385,255),0))=0,"",INDEX('Disaggregation Records'!$E$155:$E$385,MATCH(RIGHT(Z784,255),RIGHT('Disaggregation Records'!$D$155:$D$385,255),0))),"")</f>
        <v/>
      </c>
      <c r="D784" s="319" t="str">
        <f t="array" ref="D784">IFERROR(IF(INDEX('Disaggregation Records'!$F$155:$F$385,MATCH(RIGHT(Z784,255),RIGHT('Disaggregation Records'!$D$155:$D$385,255),0))=0,"",INDEX('Disaggregation Records'!$F$155:$F$385,MATCH(RIGHT(Z784,255),RIGHT('Disaggregation Records'!$D$155:$D$385,255),0))),"")</f>
        <v/>
      </c>
      <c r="E784" s="320"/>
      <c r="F784" s="280"/>
      <c r="G784" s="281"/>
      <c r="H784" s="282"/>
      <c r="I784" s="321"/>
      <c r="J784" s="321"/>
      <c r="K784" s="321"/>
      <c r="L784" s="321"/>
      <c r="M784" s="321"/>
      <c r="N784" s="321"/>
      <c r="O784" s="321"/>
      <c r="P784" s="321"/>
      <c r="Q784" s="321"/>
      <c r="R784" s="321"/>
      <c r="S784" s="321"/>
      <c r="T784" s="321"/>
      <c r="U784" s="282"/>
      <c r="V784" s="322"/>
      <c r="W784" s="323"/>
      <c r="X784" s="323" t="str">
        <f t="shared" si="39"/>
        <v/>
      </c>
      <c r="Y784" s="323">
        <f t="shared" si="40"/>
        <v>457</v>
      </c>
      <c r="Z784" s="323" t="str">
        <f t="shared" si="41"/>
        <v/>
      </c>
      <c r="AA784" s="323"/>
      <c r="AB784" s="323" t="s">
        <v>2823</v>
      </c>
      <c r="AC784" s="323"/>
      <c r="AD784" s="323" t="s">
        <v>1319</v>
      </c>
      <c r="AE784" s="176"/>
      <c r="AF784" s="699"/>
      <c r="AG784" s="699"/>
      <c r="AH784" s="465"/>
      <c r="AI784" s="465"/>
      <c r="AJ784" s="465"/>
      <c r="AK784" s="465"/>
      <c r="AL784" s="465"/>
      <c r="AM784" s="465"/>
      <c r="AN784" s="465"/>
      <c r="AO784" s="465"/>
      <c r="AP784" s="465"/>
    </row>
    <row r="785" spans="1:42" ht="53.5" customHeight="1" x14ac:dyDescent="0.35">
      <c r="A785" s="276">
        <v>23</v>
      </c>
      <c r="B785" s="277" t="str">
        <f>IFERROR(VLOOKUP(A785,'Coverage Indicators-Section D'!$A$10:$Y$42,25,FALSE),"")</f>
        <v/>
      </c>
      <c r="C785" s="319" t="str">
        <f t="array" ref="C785">IFERROR(IF(INDEX('Disaggregation Records'!$E$155:$E$385,MATCH(RIGHT(Z785,255),RIGHT('Disaggregation Records'!$D$155:$D$385,255),0))=0,"",INDEX('Disaggregation Records'!$E$155:$E$385,MATCH(RIGHT(Z785,255),RIGHT('Disaggregation Records'!$D$155:$D$385,255),0))),"")</f>
        <v/>
      </c>
      <c r="D785" s="319" t="str">
        <f t="array" ref="D785">IFERROR(IF(INDEX('Disaggregation Records'!$F$155:$F$385,MATCH(RIGHT(Z785,255),RIGHT('Disaggregation Records'!$D$155:$D$385,255),0))=0,"",INDEX('Disaggregation Records'!$F$155:$F$385,MATCH(RIGHT(Z785,255),RIGHT('Disaggregation Records'!$D$155:$D$385,255),0))),"")</f>
        <v/>
      </c>
      <c r="E785" s="320"/>
      <c r="F785" s="280"/>
      <c r="G785" s="281"/>
      <c r="H785" s="282"/>
      <c r="I785" s="321"/>
      <c r="J785" s="321"/>
      <c r="K785" s="321"/>
      <c r="L785" s="321"/>
      <c r="M785" s="321"/>
      <c r="N785" s="321"/>
      <c r="O785" s="321"/>
      <c r="P785" s="321"/>
      <c r="Q785" s="321"/>
      <c r="R785" s="321"/>
      <c r="S785" s="321"/>
      <c r="T785" s="321"/>
      <c r="U785" s="282"/>
      <c r="V785" s="322"/>
      <c r="W785" s="323"/>
      <c r="X785" s="323" t="str">
        <f t="shared" si="39"/>
        <v/>
      </c>
      <c r="Y785" s="323">
        <f t="shared" si="40"/>
        <v>458</v>
      </c>
      <c r="Z785" s="323" t="str">
        <f t="shared" si="41"/>
        <v/>
      </c>
      <c r="AA785" s="323"/>
      <c r="AB785" s="323" t="s">
        <v>2824</v>
      </c>
      <c r="AC785" s="323"/>
      <c r="AD785" s="323" t="s">
        <v>1319</v>
      </c>
      <c r="AE785" s="176"/>
      <c r="AF785" s="699"/>
      <c r="AG785" s="699"/>
      <c r="AH785" s="465"/>
      <c r="AI785" s="465"/>
      <c r="AJ785" s="465"/>
      <c r="AK785" s="465"/>
      <c r="AL785" s="465"/>
      <c r="AM785" s="465"/>
      <c r="AN785" s="465"/>
      <c r="AO785" s="465"/>
      <c r="AP785" s="465"/>
    </row>
    <row r="786" spans="1:42" ht="53.5" customHeight="1" x14ac:dyDescent="0.35">
      <c r="A786" s="276">
        <v>23</v>
      </c>
      <c r="B786" s="277" t="str">
        <f>IFERROR(VLOOKUP(A786,'Coverage Indicators-Section D'!$A$10:$Y$42,25,FALSE),"")</f>
        <v/>
      </c>
      <c r="C786" s="319" t="str">
        <f t="array" ref="C786">IFERROR(IF(INDEX('Disaggregation Records'!$E$155:$E$385,MATCH(RIGHT(Z786,255),RIGHT('Disaggregation Records'!$D$155:$D$385,255),0))=0,"",INDEX('Disaggregation Records'!$E$155:$E$385,MATCH(RIGHT(Z786,255),RIGHT('Disaggregation Records'!$D$155:$D$385,255),0))),"")</f>
        <v/>
      </c>
      <c r="D786" s="319" t="str">
        <f t="array" ref="D786">IFERROR(IF(INDEX('Disaggregation Records'!$F$155:$F$385,MATCH(RIGHT(Z786,255),RIGHT('Disaggregation Records'!$D$155:$D$385,255),0))=0,"",INDEX('Disaggregation Records'!$F$155:$F$385,MATCH(RIGHT(Z786,255),RIGHT('Disaggregation Records'!$D$155:$D$385,255),0))),"")</f>
        <v/>
      </c>
      <c r="E786" s="320"/>
      <c r="F786" s="280"/>
      <c r="G786" s="281"/>
      <c r="H786" s="282"/>
      <c r="I786" s="321"/>
      <c r="J786" s="321"/>
      <c r="K786" s="321"/>
      <c r="L786" s="321"/>
      <c r="M786" s="321"/>
      <c r="N786" s="321"/>
      <c r="O786" s="321"/>
      <c r="P786" s="321"/>
      <c r="Q786" s="321"/>
      <c r="R786" s="321"/>
      <c r="S786" s="321"/>
      <c r="T786" s="321"/>
      <c r="U786" s="282"/>
      <c r="V786" s="322"/>
      <c r="W786" s="323"/>
      <c r="X786" s="323" t="str">
        <f t="shared" si="39"/>
        <v/>
      </c>
      <c r="Y786" s="323">
        <f t="shared" si="40"/>
        <v>459</v>
      </c>
      <c r="Z786" s="323" t="str">
        <f t="shared" si="41"/>
        <v/>
      </c>
      <c r="AA786" s="323"/>
      <c r="AB786" s="323" t="s">
        <v>2825</v>
      </c>
      <c r="AC786" s="323"/>
      <c r="AD786" s="323" t="s">
        <v>1319</v>
      </c>
      <c r="AE786" s="176"/>
      <c r="AF786" s="699"/>
      <c r="AG786" s="699"/>
      <c r="AH786" s="465"/>
      <c r="AI786" s="465"/>
      <c r="AJ786" s="465"/>
      <c r="AK786" s="465"/>
      <c r="AL786" s="465"/>
      <c r="AM786" s="465"/>
      <c r="AN786" s="465"/>
      <c r="AO786" s="465"/>
      <c r="AP786" s="465"/>
    </row>
    <row r="787" spans="1:42" ht="53.5" customHeight="1" x14ac:dyDescent="0.35">
      <c r="A787" s="276">
        <v>23</v>
      </c>
      <c r="B787" s="277" t="str">
        <f>IFERROR(VLOOKUP(A787,'Coverage Indicators-Section D'!$A$10:$Y$42,25,FALSE),"")</f>
        <v/>
      </c>
      <c r="C787" s="319" t="str">
        <f t="array" ref="C787">IFERROR(IF(INDEX('Disaggregation Records'!$E$155:$E$385,MATCH(RIGHT(Z787,255),RIGHT('Disaggregation Records'!$D$155:$D$385,255),0))=0,"",INDEX('Disaggregation Records'!$E$155:$E$385,MATCH(RIGHT(Z787,255),RIGHT('Disaggregation Records'!$D$155:$D$385,255),0))),"")</f>
        <v/>
      </c>
      <c r="D787" s="319" t="str">
        <f t="array" ref="D787">IFERROR(IF(INDEX('Disaggregation Records'!$F$155:$F$385,MATCH(RIGHT(Z787,255),RIGHT('Disaggregation Records'!$D$155:$D$385,255),0))=0,"",INDEX('Disaggregation Records'!$F$155:$F$385,MATCH(RIGHT(Z787,255),RIGHT('Disaggregation Records'!$D$155:$D$385,255),0))),"")</f>
        <v/>
      </c>
      <c r="E787" s="320"/>
      <c r="F787" s="280"/>
      <c r="G787" s="281"/>
      <c r="H787" s="282"/>
      <c r="I787" s="321"/>
      <c r="J787" s="321"/>
      <c r="K787" s="321"/>
      <c r="L787" s="321"/>
      <c r="M787" s="321"/>
      <c r="N787" s="321"/>
      <c r="O787" s="321"/>
      <c r="P787" s="321"/>
      <c r="Q787" s="321"/>
      <c r="R787" s="321"/>
      <c r="S787" s="321"/>
      <c r="T787" s="321"/>
      <c r="U787" s="282"/>
      <c r="V787" s="322"/>
      <c r="W787" s="323"/>
      <c r="X787" s="323" t="str">
        <f t="shared" si="39"/>
        <v/>
      </c>
      <c r="Y787" s="323">
        <f t="shared" si="40"/>
        <v>460</v>
      </c>
      <c r="Z787" s="323" t="str">
        <f t="shared" si="41"/>
        <v/>
      </c>
      <c r="AA787" s="323"/>
      <c r="AB787" s="323" t="s">
        <v>2826</v>
      </c>
      <c r="AC787" s="323"/>
      <c r="AD787" s="323" t="s">
        <v>1319</v>
      </c>
      <c r="AE787" s="176"/>
      <c r="AF787" s="699"/>
      <c r="AG787" s="699"/>
      <c r="AH787" s="465"/>
      <c r="AI787" s="465"/>
      <c r="AJ787" s="465"/>
      <c r="AK787" s="465"/>
      <c r="AL787" s="465"/>
      <c r="AM787" s="465"/>
      <c r="AN787" s="465"/>
      <c r="AO787" s="465"/>
      <c r="AP787" s="465"/>
    </row>
    <row r="788" spans="1:42" ht="53.5" customHeight="1" x14ac:dyDescent="0.35">
      <c r="A788" s="276">
        <v>24</v>
      </c>
      <c r="B788" s="277" t="str">
        <f>IFERROR(VLOOKUP(A788,'Coverage Indicators-Section D'!$A$10:$Y$42,25,FALSE),"")</f>
        <v/>
      </c>
      <c r="C788" s="319" t="str">
        <f t="array" ref="C788">IFERROR(IF(INDEX('Disaggregation Records'!$E$155:$E$385,MATCH(RIGHT(Z788,255),RIGHT('Disaggregation Records'!$D$155:$D$385,255),0))=0,"",INDEX('Disaggregation Records'!$E$155:$E$385,MATCH(RIGHT(Z788,255),RIGHT('Disaggregation Records'!$D$155:$D$385,255),0))),"")</f>
        <v/>
      </c>
      <c r="D788" s="319" t="str">
        <f t="array" ref="D788">IFERROR(IF(INDEX('Disaggregation Records'!$F$155:$F$385,MATCH(RIGHT(Z788,255),RIGHT('Disaggregation Records'!$D$155:$D$385,255),0))=0,"",INDEX('Disaggregation Records'!$F$155:$F$385,MATCH(RIGHT(Z788,255),RIGHT('Disaggregation Records'!$D$155:$D$385,255),0))),"")</f>
        <v/>
      </c>
      <c r="E788" s="320"/>
      <c r="F788" s="280"/>
      <c r="G788" s="281"/>
      <c r="H788" s="282"/>
      <c r="I788" s="321"/>
      <c r="J788" s="321"/>
      <c r="K788" s="321"/>
      <c r="L788" s="321"/>
      <c r="M788" s="321"/>
      <c r="N788" s="321"/>
      <c r="O788" s="321"/>
      <c r="P788" s="321"/>
      <c r="Q788" s="321"/>
      <c r="R788" s="321"/>
      <c r="S788" s="321"/>
      <c r="T788" s="321"/>
      <c r="U788" s="282"/>
      <c r="V788" s="322"/>
      <c r="W788" s="323"/>
      <c r="X788" s="323" t="str">
        <f t="shared" si="39"/>
        <v/>
      </c>
      <c r="Y788" s="323">
        <f t="shared" si="40"/>
        <v>461</v>
      </c>
      <c r="Z788" s="323" t="str">
        <f t="shared" si="41"/>
        <v/>
      </c>
      <c r="AA788" s="323"/>
      <c r="AB788" s="323" t="s">
        <v>2827</v>
      </c>
      <c r="AC788" s="323"/>
      <c r="AD788" s="323" t="s">
        <v>1320</v>
      </c>
      <c r="AE788" s="176"/>
      <c r="AF788" s="699"/>
      <c r="AG788" s="699"/>
      <c r="AH788" s="465"/>
      <c r="AI788" s="465"/>
      <c r="AJ788" s="465"/>
      <c r="AK788" s="465"/>
      <c r="AL788" s="465"/>
      <c r="AM788" s="465"/>
      <c r="AN788" s="465"/>
      <c r="AO788" s="465"/>
      <c r="AP788" s="465"/>
    </row>
    <row r="789" spans="1:42" ht="53.5" customHeight="1" x14ac:dyDescent="0.35">
      <c r="A789" s="276">
        <v>24</v>
      </c>
      <c r="B789" s="277" t="str">
        <f>IFERROR(VLOOKUP(A789,'Coverage Indicators-Section D'!$A$10:$Y$42,25,FALSE),"")</f>
        <v/>
      </c>
      <c r="C789" s="319" t="str">
        <f t="array" ref="C789">IFERROR(IF(INDEX('Disaggregation Records'!$E$155:$E$385,MATCH(RIGHT(Z789,255),RIGHT('Disaggregation Records'!$D$155:$D$385,255),0))=0,"",INDEX('Disaggregation Records'!$E$155:$E$385,MATCH(RIGHT(Z789,255),RIGHT('Disaggregation Records'!$D$155:$D$385,255),0))),"")</f>
        <v/>
      </c>
      <c r="D789" s="319" t="str">
        <f t="array" ref="D789">IFERROR(IF(INDEX('Disaggregation Records'!$F$155:$F$385,MATCH(RIGHT(Z789,255),RIGHT('Disaggregation Records'!$D$155:$D$385,255),0))=0,"",INDEX('Disaggregation Records'!$F$155:$F$385,MATCH(RIGHT(Z789,255),RIGHT('Disaggregation Records'!$D$155:$D$385,255),0))),"")</f>
        <v/>
      </c>
      <c r="E789" s="320"/>
      <c r="F789" s="280"/>
      <c r="G789" s="281"/>
      <c r="H789" s="282"/>
      <c r="I789" s="321"/>
      <c r="J789" s="321"/>
      <c r="K789" s="321"/>
      <c r="L789" s="321"/>
      <c r="M789" s="321"/>
      <c r="N789" s="321"/>
      <c r="O789" s="321"/>
      <c r="P789" s="321"/>
      <c r="Q789" s="321"/>
      <c r="R789" s="321"/>
      <c r="S789" s="321"/>
      <c r="T789" s="321"/>
      <c r="U789" s="282"/>
      <c r="V789" s="322"/>
      <c r="W789" s="323"/>
      <c r="X789" s="323" t="str">
        <f t="shared" si="39"/>
        <v/>
      </c>
      <c r="Y789" s="323">
        <f t="shared" si="40"/>
        <v>462</v>
      </c>
      <c r="Z789" s="323" t="str">
        <f t="shared" si="41"/>
        <v/>
      </c>
      <c r="AA789" s="323"/>
      <c r="AB789" s="323" t="s">
        <v>2828</v>
      </c>
      <c r="AC789" s="323"/>
      <c r="AD789" s="323" t="s">
        <v>1320</v>
      </c>
      <c r="AE789" s="176"/>
      <c r="AF789" s="699"/>
      <c r="AG789" s="699"/>
      <c r="AH789" s="465"/>
      <c r="AI789" s="465"/>
      <c r="AJ789" s="465"/>
      <c r="AK789" s="465"/>
      <c r="AL789" s="465"/>
      <c r="AM789" s="465"/>
      <c r="AN789" s="465"/>
      <c r="AO789" s="465"/>
      <c r="AP789" s="465"/>
    </row>
    <row r="790" spans="1:42" ht="53.5" customHeight="1" x14ac:dyDescent="0.35">
      <c r="A790" s="276">
        <v>24</v>
      </c>
      <c r="B790" s="277" t="str">
        <f>IFERROR(VLOOKUP(A790,'Coverage Indicators-Section D'!$A$10:$Y$42,25,FALSE),"")</f>
        <v/>
      </c>
      <c r="C790" s="319" t="str">
        <f t="array" ref="C790">IFERROR(IF(INDEX('Disaggregation Records'!$E$155:$E$385,MATCH(RIGHT(Z790,255),RIGHT('Disaggregation Records'!$D$155:$D$385,255),0))=0,"",INDEX('Disaggregation Records'!$E$155:$E$385,MATCH(RIGHT(Z790,255),RIGHT('Disaggregation Records'!$D$155:$D$385,255),0))),"")</f>
        <v/>
      </c>
      <c r="D790" s="319" t="str">
        <f t="array" ref="D790">IFERROR(IF(INDEX('Disaggregation Records'!$F$155:$F$385,MATCH(RIGHT(Z790,255),RIGHT('Disaggregation Records'!$D$155:$D$385,255),0))=0,"",INDEX('Disaggregation Records'!$F$155:$F$385,MATCH(RIGHT(Z790,255),RIGHT('Disaggregation Records'!$D$155:$D$385,255),0))),"")</f>
        <v/>
      </c>
      <c r="E790" s="320"/>
      <c r="F790" s="280"/>
      <c r="G790" s="281"/>
      <c r="H790" s="282"/>
      <c r="I790" s="321"/>
      <c r="J790" s="321"/>
      <c r="K790" s="321"/>
      <c r="L790" s="321"/>
      <c r="M790" s="321"/>
      <c r="N790" s="321"/>
      <c r="O790" s="321"/>
      <c r="P790" s="321"/>
      <c r="Q790" s="321"/>
      <c r="R790" s="321"/>
      <c r="S790" s="321"/>
      <c r="T790" s="321"/>
      <c r="U790" s="282"/>
      <c r="V790" s="322"/>
      <c r="W790" s="323"/>
      <c r="X790" s="323" t="str">
        <f t="shared" si="39"/>
        <v/>
      </c>
      <c r="Y790" s="323">
        <f t="shared" si="40"/>
        <v>463</v>
      </c>
      <c r="Z790" s="323" t="str">
        <f t="shared" si="41"/>
        <v/>
      </c>
      <c r="AA790" s="323"/>
      <c r="AB790" s="323" t="s">
        <v>2829</v>
      </c>
      <c r="AC790" s="323"/>
      <c r="AD790" s="323" t="s">
        <v>1320</v>
      </c>
      <c r="AE790" s="176"/>
      <c r="AF790" s="699"/>
      <c r="AG790" s="699"/>
      <c r="AH790" s="465"/>
      <c r="AI790" s="465"/>
      <c r="AJ790" s="465"/>
      <c r="AK790" s="465"/>
      <c r="AL790" s="465"/>
      <c r="AM790" s="465"/>
      <c r="AN790" s="465"/>
      <c r="AO790" s="465"/>
      <c r="AP790" s="465"/>
    </row>
    <row r="791" spans="1:42" ht="53.5" customHeight="1" x14ac:dyDescent="0.35">
      <c r="A791" s="276">
        <v>24</v>
      </c>
      <c r="B791" s="277" t="str">
        <f>IFERROR(VLOOKUP(A791,'Coverage Indicators-Section D'!$A$10:$Y$42,25,FALSE),"")</f>
        <v/>
      </c>
      <c r="C791" s="319" t="str">
        <f t="array" ref="C791">IFERROR(IF(INDEX('Disaggregation Records'!$E$155:$E$385,MATCH(RIGHT(Z791,255),RIGHT('Disaggregation Records'!$D$155:$D$385,255),0))=0,"",INDEX('Disaggregation Records'!$E$155:$E$385,MATCH(RIGHT(Z791,255),RIGHT('Disaggregation Records'!$D$155:$D$385,255),0))),"")</f>
        <v/>
      </c>
      <c r="D791" s="319" t="str">
        <f t="array" ref="D791">IFERROR(IF(INDEX('Disaggregation Records'!$F$155:$F$385,MATCH(RIGHT(Z791,255),RIGHT('Disaggregation Records'!$D$155:$D$385,255),0))=0,"",INDEX('Disaggregation Records'!$F$155:$F$385,MATCH(RIGHT(Z791,255),RIGHT('Disaggregation Records'!$D$155:$D$385,255),0))),"")</f>
        <v/>
      </c>
      <c r="E791" s="320"/>
      <c r="F791" s="280"/>
      <c r="G791" s="281"/>
      <c r="H791" s="282"/>
      <c r="I791" s="321"/>
      <c r="J791" s="321"/>
      <c r="K791" s="321"/>
      <c r="L791" s="321"/>
      <c r="M791" s="321"/>
      <c r="N791" s="321"/>
      <c r="O791" s="321"/>
      <c r="P791" s="321"/>
      <c r="Q791" s="321"/>
      <c r="R791" s="321"/>
      <c r="S791" s="321"/>
      <c r="T791" s="321"/>
      <c r="U791" s="282"/>
      <c r="V791" s="322"/>
      <c r="W791" s="323"/>
      <c r="X791" s="323" t="str">
        <f t="shared" si="39"/>
        <v/>
      </c>
      <c r="Y791" s="323">
        <f t="shared" si="40"/>
        <v>464</v>
      </c>
      <c r="Z791" s="323" t="str">
        <f t="shared" si="41"/>
        <v/>
      </c>
      <c r="AA791" s="323"/>
      <c r="AB791" s="323" t="s">
        <v>2830</v>
      </c>
      <c r="AC791" s="323"/>
      <c r="AD791" s="323" t="s">
        <v>1320</v>
      </c>
      <c r="AE791" s="176"/>
      <c r="AF791" s="699"/>
      <c r="AG791" s="699"/>
      <c r="AH791" s="465"/>
      <c r="AI791" s="465"/>
      <c r="AJ791" s="465"/>
      <c r="AK791" s="465"/>
      <c r="AL791" s="465"/>
      <c r="AM791" s="465"/>
      <c r="AN791" s="465"/>
      <c r="AO791" s="465"/>
      <c r="AP791" s="465"/>
    </row>
    <row r="792" spans="1:42" ht="53.5" customHeight="1" x14ac:dyDescent="0.35">
      <c r="A792" s="276">
        <v>24</v>
      </c>
      <c r="B792" s="277" t="str">
        <f>IFERROR(VLOOKUP(A792,'Coverage Indicators-Section D'!$A$10:$Y$42,25,FALSE),"")</f>
        <v/>
      </c>
      <c r="C792" s="319" t="str">
        <f t="array" ref="C792">IFERROR(IF(INDEX('Disaggregation Records'!$E$155:$E$385,MATCH(RIGHT(Z792,255),RIGHT('Disaggregation Records'!$D$155:$D$385,255),0))=0,"",INDEX('Disaggregation Records'!$E$155:$E$385,MATCH(RIGHT(Z792,255),RIGHT('Disaggregation Records'!$D$155:$D$385,255),0))),"")</f>
        <v/>
      </c>
      <c r="D792" s="319" t="str">
        <f t="array" ref="D792">IFERROR(IF(INDEX('Disaggregation Records'!$F$155:$F$385,MATCH(RIGHT(Z792,255),RIGHT('Disaggregation Records'!$D$155:$D$385,255),0))=0,"",INDEX('Disaggregation Records'!$F$155:$F$385,MATCH(RIGHT(Z792,255),RIGHT('Disaggregation Records'!$D$155:$D$385,255),0))),"")</f>
        <v/>
      </c>
      <c r="E792" s="320"/>
      <c r="F792" s="280"/>
      <c r="G792" s="281"/>
      <c r="H792" s="282"/>
      <c r="I792" s="321"/>
      <c r="J792" s="321"/>
      <c r="K792" s="321"/>
      <c r="L792" s="321"/>
      <c r="M792" s="321"/>
      <c r="N792" s="321"/>
      <c r="O792" s="321"/>
      <c r="P792" s="321"/>
      <c r="Q792" s="321"/>
      <c r="R792" s="321"/>
      <c r="S792" s="321"/>
      <c r="T792" s="321"/>
      <c r="U792" s="282"/>
      <c r="V792" s="322"/>
      <c r="W792" s="323"/>
      <c r="X792" s="323" t="str">
        <f t="shared" si="39"/>
        <v/>
      </c>
      <c r="Y792" s="323">
        <f t="shared" si="40"/>
        <v>465</v>
      </c>
      <c r="Z792" s="323" t="str">
        <f t="shared" si="41"/>
        <v/>
      </c>
      <c r="AA792" s="323"/>
      <c r="AB792" s="323" t="s">
        <v>2831</v>
      </c>
      <c r="AC792" s="323"/>
      <c r="AD792" s="323" t="s">
        <v>1320</v>
      </c>
      <c r="AE792" s="176"/>
      <c r="AF792" s="699"/>
      <c r="AG792" s="699"/>
      <c r="AH792" s="465"/>
      <c r="AI792" s="465"/>
      <c r="AJ792" s="465"/>
      <c r="AK792" s="465"/>
      <c r="AL792" s="465"/>
      <c r="AM792" s="465"/>
      <c r="AN792" s="465"/>
      <c r="AO792" s="465"/>
      <c r="AP792" s="465"/>
    </row>
    <row r="793" spans="1:42" ht="53.5" customHeight="1" x14ac:dyDescent="0.35">
      <c r="A793" s="276">
        <v>24</v>
      </c>
      <c r="B793" s="277" t="str">
        <f>IFERROR(VLOOKUP(A793,'Coverage Indicators-Section D'!$A$10:$Y$42,25,FALSE),"")</f>
        <v/>
      </c>
      <c r="C793" s="319" t="str">
        <f t="array" ref="C793">IFERROR(IF(INDEX('Disaggregation Records'!$E$155:$E$385,MATCH(RIGHT(Z793,255),RIGHT('Disaggregation Records'!$D$155:$D$385,255),0))=0,"",INDEX('Disaggregation Records'!$E$155:$E$385,MATCH(RIGHT(Z793,255),RIGHT('Disaggregation Records'!$D$155:$D$385,255),0))),"")</f>
        <v/>
      </c>
      <c r="D793" s="319" t="str">
        <f t="array" ref="D793">IFERROR(IF(INDEX('Disaggregation Records'!$F$155:$F$385,MATCH(RIGHT(Z793,255),RIGHT('Disaggregation Records'!$D$155:$D$385,255),0))=0,"",INDEX('Disaggregation Records'!$F$155:$F$385,MATCH(RIGHT(Z793,255),RIGHT('Disaggregation Records'!$D$155:$D$385,255),0))),"")</f>
        <v/>
      </c>
      <c r="E793" s="320"/>
      <c r="F793" s="280"/>
      <c r="G793" s="281"/>
      <c r="H793" s="282"/>
      <c r="I793" s="321"/>
      <c r="J793" s="321"/>
      <c r="K793" s="321"/>
      <c r="L793" s="321"/>
      <c r="M793" s="321"/>
      <c r="N793" s="321"/>
      <c r="O793" s="321"/>
      <c r="P793" s="321"/>
      <c r="Q793" s="321"/>
      <c r="R793" s="321"/>
      <c r="S793" s="321"/>
      <c r="T793" s="321"/>
      <c r="U793" s="282"/>
      <c r="V793" s="322"/>
      <c r="W793" s="323"/>
      <c r="X793" s="323" t="str">
        <f t="shared" si="39"/>
        <v/>
      </c>
      <c r="Y793" s="323">
        <f t="shared" si="40"/>
        <v>466</v>
      </c>
      <c r="Z793" s="323" t="str">
        <f t="shared" si="41"/>
        <v/>
      </c>
      <c r="AA793" s="323"/>
      <c r="AB793" s="323" t="s">
        <v>2832</v>
      </c>
      <c r="AC793" s="323"/>
      <c r="AD793" s="323" t="s">
        <v>1320</v>
      </c>
      <c r="AE793" s="176"/>
      <c r="AF793" s="699"/>
      <c r="AG793" s="699"/>
      <c r="AH793" s="465"/>
      <c r="AI793" s="465"/>
      <c r="AJ793" s="465"/>
      <c r="AK793" s="465"/>
      <c r="AL793" s="465"/>
      <c r="AM793" s="465"/>
      <c r="AN793" s="465"/>
      <c r="AO793" s="465"/>
      <c r="AP793" s="465"/>
    </row>
    <row r="794" spans="1:42" ht="53.5" customHeight="1" x14ac:dyDescent="0.35">
      <c r="A794" s="276">
        <v>24</v>
      </c>
      <c r="B794" s="277" t="str">
        <f>IFERROR(VLOOKUP(A794,'Coverage Indicators-Section D'!$A$10:$Y$42,25,FALSE),"")</f>
        <v/>
      </c>
      <c r="C794" s="319" t="str">
        <f t="array" ref="C794">IFERROR(IF(INDEX('Disaggregation Records'!$E$155:$E$385,MATCH(RIGHT(Z794,255),RIGHT('Disaggregation Records'!$D$155:$D$385,255),0))=0,"",INDEX('Disaggregation Records'!$E$155:$E$385,MATCH(RIGHT(Z794,255),RIGHT('Disaggregation Records'!$D$155:$D$385,255),0))),"")</f>
        <v/>
      </c>
      <c r="D794" s="319" t="str">
        <f t="array" ref="D794">IFERROR(IF(INDEX('Disaggregation Records'!$F$155:$F$385,MATCH(RIGHT(Z794,255),RIGHT('Disaggregation Records'!$D$155:$D$385,255),0))=0,"",INDEX('Disaggregation Records'!$F$155:$F$385,MATCH(RIGHT(Z794,255),RIGHT('Disaggregation Records'!$D$155:$D$385,255),0))),"")</f>
        <v/>
      </c>
      <c r="E794" s="320"/>
      <c r="F794" s="280"/>
      <c r="G794" s="281"/>
      <c r="H794" s="282"/>
      <c r="I794" s="321"/>
      <c r="J794" s="321"/>
      <c r="K794" s="321"/>
      <c r="L794" s="321"/>
      <c r="M794" s="321"/>
      <c r="N794" s="321"/>
      <c r="O794" s="321"/>
      <c r="P794" s="321"/>
      <c r="Q794" s="321"/>
      <c r="R794" s="321"/>
      <c r="S794" s="321"/>
      <c r="T794" s="321"/>
      <c r="U794" s="282"/>
      <c r="V794" s="322"/>
      <c r="W794" s="323"/>
      <c r="X794" s="323" t="str">
        <f t="shared" si="39"/>
        <v/>
      </c>
      <c r="Y794" s="323">
        <f t="shared" si="40"/>
        <v>467</v>
      </c>
      <c r="Z794" s="323" t="str">
        <f t="shared" si="41"/>
        <v/>
      </c>
      <c r="AA794" s="323"/>
      <c r="AB794" s="323" t="s">
        <v>2833</v>
      </c>
      <c r="AC794" s="323"/>
      <c r="AD794" s="323" t="s">
        <v>1320</v>
      </c>
      <c r="AE794" s="176"/>
      <c r="AF794" s="699"/>
      <c r="AG794" s="699"/>
      <c r="AH794" s="465"/>
      <c r="AI794" s="465"/>
      <c r="AJ794" s="465"/>
      <c r="AK794" s="465"/>
      <c r="AL794" s="465"/>
      <c r="AM794" s="465"/>
      <c r="AN794" s="465"/>
      <c r="AO794" s="465"/>
      <c r="AP794" s="465"/>
    </row>
    <row r="795" spans="1:42" ht="53.5" customHeight="1" x14ac:dyDescent="0.35">
      <c r="A795" s="276">
        <v>24</v>
      </c>
      <c r="B795" s="277" t="str">
        <f>IFERROR(VLOOKUP(A795,'Coverage Indicators-Section D'!$A$10:$Y$42,25,FALSE),"")</f>
        <v/>
      </c>
      <c r="C795" s="319" t="str">
        <f t="array" ref="C795">IFERROR(IF(INDEX('Disaggregation Records'!$E$155:$E$385,MATCH(RIGHT(Z795,255),RIGHT('Disaggregation Records'!$D$155:$D$385,255),0))=0,"",INDEX('Disaggregation Records'!$E$155:$E$385,MATCH(RIGHT(Z795,255),RIGHT('Disaggregation Records'!$D$155:$D$385,255),0))),"")</f>
        <v/>
      </c>
      <c r="D795" s="319" t="str">
        <f t="array" ref="D795">IFERROR(IF(INDEX('Disaggregation Records'!$F$155:$F$385,MATCH(RIGHT(Z795,255),RIGHT('Disaggregation Records'!$D$155:$D$385,255),0))=0,"",INDEX('Disaggregation Records'!$F$155:$F$385,MATCH(RIGHT(Z795,255),RIGHT('Disaggregation Records'!$D$155:$D$385,255),0))),"")</f>
        <v/>
      </c>
      <c r="E795" s="320"/>
      <c r="F795" s="280"/>
      <c r="G795" s="281"/>
      <c r="H795" s="282"/>
      <c r="I795" s="321"/>
      <c r="J795" s="321"/>
      <c r="K795" s="321"/>
      <c r="L795" s="321"/>
      <c r="M795" s="321"/>
      <c r="N795" s="321"/>
      <c r="O795" s="321"/>
      <c r="P795" s="321"/>
      <c r="Q795" s="321"/>
      <c r="R795" s="321"/>
      <c r="S795" s="321"/>
      <c r="T795" s="321"/>
      <c r="U795" s="282"/>
      <c r="V795" s="322"/>
      <c r="W795" s="323"/>
      <c r="X795" s="323" t="str">
        <f t="shared" si="39"/>
        <v/>
      </c>
      <c r="Y795" s="323">
        <f t="shared" si="40"/>
        <v>468</v>
      </c>
      <c r="Z795" s="323" t="str">
        <f t="shared" si="41"/>
        <v/>
      </c>
      <c r="AA795" s="323"/>
      <c r="AB795" s="323" t="s">
        <v>2834</v>
      </c>
      <c r="AC795" s="323"/>
      <c r="AD795" s="323" t="s">
        <v>1320</v>
      </c>
      <c r="AE795" s="176"/>
      <c r="AF795" s="699"/>
      <c r="AG795" s="699"/>
      <c r="AH795" s="465"/>
      <c r="AI795" s="465"/>
      <c r="AJ795" s="465"/>
      <c r="AK795" s="465"/>
      <c r="AL795" s="465"/>
      <c r="AM795" s="465"/>
      <c r="AN795" s="465"/>
      <c r="AO795" s="465"/>
      <c r="AP795" s="465"/>
    </row>
    <row r="796" spans="1:42" ht="53.5" customHeight="1" x14ac:dyDescent="0.35">
      <c r="A796" s="276">
        <v>24</v>
      </c>
      <c r="B796" s="277" t="str">
        <f>IFERROR(VLOOKUP(A796,'Coverage Indicators-Section D'!$A$10:$Y$42,25,FALSE),"")</f>
        <v/>
      </c>
      <c r="C796" s="319" t="str">
        <f t="array" ref="C796">IFERROR(IF(INDEX('Disaggregation Records'!$E$155:$E$385,MATCH(RIGHT(Z796,255),RIGHT('Disaggregation Records'!$D$155:$D$385,255),0))=0,"",INDEX('Disaggregation Records'!$E$155:$E$385,MATCH(RIGHT(Z796,255),RIGHT('Disaggregation Records'!$D$155:$D$385,255),0))),"")</f>
        <v/>
      </c>
      <c r="D796" s="319" t="str">
        <f t="array" ref="D796">IFERROR(IF(INDEX('Disaggregation Records'!$F$155:$F$385,MATCH(RIGHT(Z796,255),RIGHT('Disaggregation Records'!$D$155:$D$385,255),0))=0,"",INDEX('Disaggregation Records'!$F$155:$F$385,MATCH(RIGHT(Z796,255),RIGHT('Disaggregation Records'!$D$155:$D$385,255),0))),"")</f>
        <v/>
      </c>
      <c r="E796" s="320"/>
      <c r="F796" s="280"/>
      <c r="G796" s="281"/>
      <c r="H796" s="282"/>
      <c r="I796" s="321"/>
      <c r="J796" s="321"/>
      <c r="K796" s="321"/>
      <c r="L796" s="321"/>
      <c r="M796" s="321"/>
      <c r="N796" s="321"/>
      <c r="O796" s="321"/>
      <c r="P796" s="321"/>
      <c r="Q796" s="321"/>
      <c r="R796" s="321"/>
      <c r="S796" s="321"/>
      <c r="T796" s="321"/>
      <c r="U796" s="282"/>
      <c r="V796" s="322"/>
      <c r="W796" s="323"/>
      <c r="X796" s="323" t="str">
        <f t="shared" si="39"/>
        <v/>
      </c>
      <c r="Y796" s="323">
        <f t="shared" si="40"/>
        <v>469</v>
      </c>
      <c r="Z796" s="323" t="str">
        <f t="shared" si="41"/>
        <v/>
      </c>
      <c r="AA796" s="323"/>
      <c r="AB796" s="323" t="s">
        <v>2835</v>
      </c>
      <c r="AC796" s="323"/>
      <c r="AD796" s="323" t="s">
        <v>1320</v>
      </c>
      <c r="AE796" s="176"/>
      <c r="AF796" s="699"/>
      <c r="AG796" s="699"/>
      <c r="AH796" s="465"/>
      <c r="AI796" s="465"/>
      <c r="AJ796" s="465"/>
      <c r="AK796" s="465"/>
      <c r="AL796" s="465"/>
      <c r="AM796" s="465"/>
      <c r="AN796" s="465"/>
      <c r="AO796" s="465"/>
      <c r="AP796" s="465"/>
    </row>
    <row r="797" spans="1:42" ht="53.5" customHeight="1" x14ac:dyDescent="0.35">
      <c r="A797" s="276">
        <v>24</v>
      </c>
      <c r="B797" s="277" t="str">
        <f>IFERROR(VLOOKUP(A797,'Coverage Indicators-Section D'!$A$10:$Y$42,25,FALSE),"")</f>
        <v/>
      </c>
      <c r="C797" s="319" t="str">
        <f t="array" ref="C797">IFERROR(IF(INDEX('Disaggregation Records'!$E$155:$E$385,MATCH(RIGHT(Z797,255),RIGHT('Disaggregation Records'!$D$155:$D$385,255),0))=0,"",INDEX('Disaggregation Records'!$E$155:$E$385,MATCH(RIGHT(Z797,255),RIGHT('Disaggregation Records'!$D$155:$D$385,255),0))),"")</f>
        <v/>
      </c>
      <c r="D797" s="319" t="str">
        <f t="array" ref="D797">IFERROR(IF(INDEX('Disaggregation Records'!$F$155:$F$385,MATCH(RIGHT(Z797,255),RIGHT('Disaggregation Records'!$D$155:$D$385,255),0))=0,"",INDEX('Disaggregation Records'!$F$155:$F$385,MATCH(RIGHT(Z797,255),RIGHT('Disaggregation Records'!$D$155:$D$385,255),0))),"")</f>
        <v/>
      </c>
      <c r="E797" s="320"/>
      <c r="F797" s="280"/>
      <c r="G797" s="281"/>
      <c r="H797" s="282"/>
      <c r="I797" s="321"/>
      <c r="J797" s="321"/>
      <c r="K797" s="321"/>
      <c r="L797" s="321"/>
      <c r="M797" s="321"/>
      <c r="N797" s="321"/>
      <c r="O797" s="321"/>
      <c r="P797" s="321"/>
      <c r="Q797" s="321"/>
      <c r="R797" s="321"/>
      <c r="S797" s="321"/>
      <c r="T797" s="321"/>
      <c r="U797" s="282"/>
      <c r="V797" s="322"/>
      <c r="W797" s="323"/>
      <c r="X797" s="323" t="str">
        <f t="shared" si="39"/>
        <v/>
      </c>
      <c r="Y797" s="323">
        <f t="shared" si="40"/>
        <v>470</v>
      </c>
      <c r="Z797" s="323" t="str">
        <f t="shared" si="41"/>
        <v/>
      </c>
      <c r="AA797" s="323"/>
      <c r="AB797" s="323" t="s">
        <v>2836</v>
      </c>
      <c r="AC797" s="323"/>
      <c r="AD797" s="323" t="s">
        <v>1320</v>
      </c>
      <c r="AE797" s="176"/>
      <c r="AF797" s="699"/>
      <c r="AG797" s="699"/>
      <c r="AH797" s="465"/>
      <c r="AI797" s="465"/>
      <c r="AJ797" s="465"/>
      <c r="AK797" s="465"/>
      <c r="AL797" s="465"/>
      <c r="AM797" s="465"/>
      <c r="AN797" s="465"/>
      <c r="AO797" s="465"/>
      <c r="AP797" s="465"/>
    </row>
    <row r="798" spans="1:42" ht="53.5" customHeight="1" x14ac:dyDescent="0.35">
      <c r="A798" s="276">
        <v>24</v>
      </c>
      <c r="B798" s="277" t="str">
        <f>IFERROR(VLOOKUP(A798,'Coverage Indicators-Section D'!$A$10:$Y$42,25,FALSE),"")</f>
        <v/>
      </c>
      <c r="C798" s="319" t="str">
        <f t="array" ref="C798">IFERROR(IF(INDEX('Disaggregation Records'!$E$155:$E$385,MATCH(RIGHT(Z798,255),RIGHT('Disaggregation Records'!$D$155:$D$385,255),0))=0,"",INDEX('Disaggregation Records'!$E$155:$E$385,MATCH(RIGHT(Z798,255),RIGHT('Disaggregation Records'!$D$155:$D$385,255),0))),"")</f>
        <v/>
      </c>
      <c r="D798" s="319" t="str">
        <f t="array" ref="D798">IFERROR(IF(INDEX('Disaggregation Records'!$F$155:$F$385,MATCH(RIGHT(Z798,255),RIGHT('Disaggregation Records'!$D$155:$D$385,255),0))=0,"",INDEX('Disaggregation Records'!$F$155:$F$385,MATCH(RIGHT(Z798,255),RIGHT('Disaggregation Records'!$D$155:$D$385,255),0))),"")</f>
        <v/>
      </c>
      <c r="E798" s="320"/>
      <c r="F798" s="280"/>
      <c r="G798" s="281"/>
      <c r="H798" s="282"/>
      <c r="I798" s="321"/>
      <c r="J798" s="321"/>
      <c r="K798" s="321"/>
      <c r="L798" s="321"/>
      <c r="M798" s="321"/>
      <c r="N798" s="321"/>
      <c r="O798" s="321"/>
      <c r="P798" s="321"/>
      <c r="Q798" s="321"/>
      <c r="R798" s="321"/>
      <c r="S798" s="321"/>
      <c r="T798" s="321"/>
      <c r="U798" s="282"/>
      <c r="V798" s="322"/>
      <c r="W798" s="323"/>
      <c r="X798" s="323" t="str">
        <f t="shared" si="39"/>
        <v/>
      </c>
      <c r="Y798" s="323">
        <f t="shared" si="40"/>
        <v>471</v>
      </c>
      <c r="Z798" s="323" t="str">
        <f t="shared" si="41"/>
        <v/>
      </c>
      <c r="AA798" s="323"/>
      <c r="AB798" s="323" t="s">
        <v>2837</v>
      </c>
      <c r="AC798" s="323"/>
      <c r="AD798" s="323" t="s">
        <v>1320</v>
      </c>
      <c r="AE798" s="176"/>
      <c r="AF798" s="699"/>
      <c r="AG798" s="699"/>
      <c r="AH798" s="465"/>
      <c r="AI798" s="465"/>
      <c r="AJ798" s="465"/>
      <c r="AK798" s="465"/>
      <c r="AL798" s="465"/>
      <c r="AM798" s="465"/>
      <c r="AN798" s="465"/>
      <c r="AO798" s="465"/>
      <c r="AP798" s="465"/>
    </row>
    <row r="799" spans="1:42" ht="53.5" customHeight="1" x14ac:dyDescent="0.35">
      <c r="A799" s="276">
        <v>24</v>
      </c>
      <c r="B799" s="277" t="str">
        <f>IFERROR(VLOOKUP(A799,'Coverage Indicators-Section D'!$A$10:$Y$42,25,FALSE),"")</f>
        <v/>
      </c>
      <c r="C799" s="319" t="str">
        <f t="array" ref="C799">IFERROR(IF(INDEX('Disaggregation Records'!$E$155:$E$385,MATCH(RIGHT(Z799,255),RIGHT('Disaggregation Records'!$D$155:$D$385,255),0))=0,"",INDEX('Disaggregation Records'!$E$155:$E$385,MATCH(RIGHT(Z799,255),RIGHT('Disaggregation Records'!$D$155:$D$385,255),0))),"")</f>
        <v/>
      </c>
      <c r="D799" s="319" t="str">
        <f t="array" ref="D799">IFERROR(IF(INDEX('Disaggregation Records'!$F$155:$F$385,MATCH(RIGHT(Z799,255),RIGHT('Disaggregation Records'!$D$155:$D$385,255),0))=0,"",INDEX('Disaggregation Records'!$F$155:$F$385,MATCH(RIGHT(Z799,255),RIGHT('Disaggregation Records'!$D$155:$D$385,255),0))),"")</f>
        <v/>
      </c>
      <c r="E799" s="320"/>
      <c r="F799" s="280"/>
      <c r="G799" s="281"/>
      <c r="H799" s="282"/>
      <c r="I799" s="321"/>
      <c r="J799" s="321"/>
      <c r="K799" s="321"/>
      <c r="L799" s="321"/>
      <c r="M799" s="321"/>
      <c r="N799" s="321"/>
      <c r="O799" s="321"/>
      <c r="P799" s="321"/>
      <c r="Q799" s="321"/>
      <c r="R799" s="321"/>
      <c r="S799" s="321"/>
      <c r="T799" s="321"/>
      <c r="U799" s="282"/>
      <c r="V799" s="322"/>
      <c r="W799" s="323"/>
      <c r="X799" s="323" t="str">
        <f t="shared" si="39"/>
        <v/>
      </c>
      <c r="Y799" s="323">
        <f t="shared" si="40"/>
        <v>472</v>
      </c>
      <c r="Z799" s="323" t="str">
        <f t="shared" si="41"/>
        <v/>
      </c>
      <c r="AA799" s="323"/>
      <c r="AB799" s="323" t="s">
        <v>2838</v>
      </c>
      <c r="AC799" s="323"/>
      <c r="AD799" s="323" t="s">
        <v>1320</v>
      </c>
      <c r="AE799" s="176"/>
      <c r="AF799" s="699"/>
      <c r="AG799" s="699"/>
      <c r="AH799" s="465"/>
      <c r="AI799" s="465"/>
      <c r="AJ799" s="465"/>
      <c r="AK799" s="465"/>
      <c r="AL799" s="465"/>
      <c r="AM799" s="465"/>
      <c r="AN799" s="465"/>
      <c r="AO799" s="465"/>
      <c r="AP799" s="465"/>
    </row>
    <row r="800" spans="1:42" ht="53.5" customHeight="1" x14ac:dyDescent="0.35">
      <c r="A800" s="276">
        <v>24</v>
      </c>
      <c r="B800" s="277" t="str">
        <f>IFERROR(VLOOKUP(A800,'Coverage Indicators-Section D'!$A$10:$Y$42,25,FALSE),"")</f>
        <v/>
      </c>
      <c r="C800" s="319" t="str">
        <f t="array" ref="C800">IFERROR(IF(INDEX('Disaggregation Records'!$E$155:$E$385,MATCH(RIGHT(Z800,255),RIGHT('Disaggregation Records'!$D$155:$D$385,255),0))=0,"",INDEX('Disaggregation Records'!$E$155:$E$385,MATCH(RIGHT(Z800,255),RIGHT('Disaggregation Records'!$D$155:$D$385,255),0))),"")</f>
        <v/>
      </c>
      <c r="D800" s="319" t="str">
        <f t="array" ref="D800">IFERROR(IF(INDEX('Disaggregation Records'!$F$155:$F$385,MATCH(RIGHT(Z800,255),RIGHT('Disaggregation Records'!$D$155:$D$385,255),0))=0,"",INDEX('Disaggregation Records'!$F$155:$F$385,MATCH(RIGHT(Z800,255),RIGHT('Disaggregation Records'!$D$155:$D$385,255),0))),"")</f>
        <v/>
      </c>
      <c r="E800" s="320"/>
      <c r="F800" s="280"/>
      <c r="G800" s="281"/>
      <c r="H800" s="282"/>
      <c r="I800" s="321"/>
      <c r="J800" s="321"/>
      <c r="K800" s="321"/>
      <c r="L800" s="321"/>
      <c r="M800" s="321"/>
      <c r="N800" s="321"/>
      <c r="O800" s="321"/>
      <c r="P800" s="321"/>
      <c r="Q800" s="321"/>
      <c r="R800" s="321"/>
      <c r="S800" s="321"/>
      <c r="T800" s="321"/>
      <c r="U800" s="282"/>
      <c r="V800" s="322"/>
      <c r="W800" s="323"/>
      <c r="X800" s="323" t="str">
        <f t="shared" si="39"/>
        <v/>
      </c>
      <c r="Y800" s="323">
        <f t="shared" si="40"/>
        <v>473</v>
      </c>
      <c r="Z800" s="323" t="str">
        <f t="shared" si="41"/>
        <v/>
      </c>
      <c r="AA800" s="323"/>
      <c r="AB800" s="323" t="s">
        <v>2839</v>
      </c>
      <c r="AC800" s="323"/>
      <c r="AD800" s="323" t="s">
        <v>1320</v>
      </c>
      <c r="AE800" s="176"/>
      <c r="AF800" s="699"/>
      <c r="AG800" s="699"/>
      <c r="AH800" s="465"/>
      <c r="AI800" s="465"/>
      <c r="AJ800" s="465"/>
      <c r="AK800" s="465"/>
      <c r="AL800" s="465"/>
      <c r="AM800" s="465"/>
      <c r="AN800" s="465"/>
      <c r="AO800" s="465"/>
      <c r="AP800" s="465"/>
    </row>
    <row r="801" spans="1:42" ht="53.5" customHeight="1" x14ac:dyDescent="0.35">
      <c r="A801" s="276">
        <v>24</v>
      </c>
      <c r="B801" s="277" t="str">
        <f>IFERROR(VLOOKUP(A801,'Coverage Indicators-Section D'!$A$10:$Y$42,25,FALSE),"")</f>
        <v/>
      </c>
      <c r="C801" s="319" t="str">
        <f t="array" ref="C801">IFERROR(IF(INDEX('Disaggregation Records'!$E$155:$E$385,MATCH(RIGHT(Z801,255),RIGHT('Disaggregation Records'!$D$155:$D$385,255),0))=0,"",INDEX('Disaggregation Records'!$E$155:$E$385,MATCH(RIGHT(Z801,255),RIGHT('Disaggregation Records'!$D$155:$D$385,255),0))),"")</f>
        <v/>
      </c>
      <c r="D801" s="319" t="str">
        <f t="array" ref="D801">IFERROR(IF(INDEX('Disaggregation Records'!$F$155:$F$385,MATCH(RIGHT(Z801,255),RIGHT('Disaggregation Records'!$D$155:$D$385,255),0))=0,"",INDEX('Disaggregation Records'!$F$155:$F$385,MATCH(RIGHT(Z801,255),RIGHT('Disaggregation Records'!$D$155:$D$385,255),0))),"")</f>
        <v/>
      </c>
      <c r="E801" s="320"/>
      <c r="F801" s="280"/>
      <c r="G801" s="281"/>
      <c r="H801" s="282"/>
      <c r="I801" s="321"/>
      <c r="J801" s="321"/>
      <c r="K801" s="321"/>
      <c r="L801" s="321"/>
      <c r="M801" s="321"/>
      <c r="N801" s="321"/>
      <c r="O801" s="321"/>
      <c r="P801" s="321"/>
      <c r="Q801" s="321"/>
      <c r="R801" s="321"/>
      <c r="S801" s="321"/>
      <c r="T801" s="321"/>
      <c r="U801" s="282"/>
      <c r="V801" s="322"/>
      <c r="W801" s="323"/>
      <c r="X801" s="323" t="str">
        <f t="shared" si="39"/>
        <v/>
      </c>
      <c r="Y801" s="323">
        <f t="shared" si="40"/>
        <v>474</v>
      </c>
      <c r="Z801" s="323" t="str">
        <f t="shared" si="41"/>
        <v/>
      </c>
      <c r="AA801" s="323"/>
      <c r="AB801" s="323" t="s">
        <v>2840</v>
      </c>
      <c r="AC801" s="323"/>
      <c r="AD801" s="323" t="s">
        <v>1320</v>
      </c>
      <c r="AE801" s="176"/>
      <c r="AF801" s="699"/>
      <c r="AG801" s="699"/>
      <c r="AH801" s="465"/>
      <c r="AI801" s="465"/>
      <c r="AJ801" s="465"/>
      <c r="AK801" s="465"/>
      <c r="AL801" s="465"/>
      <c r="AM801" s="465"/>
      <c r="AN801" s="465"/>
      <c r="AO801" s="465"/>
      <c r="AP801" s="465"/>
    </row>
    <row r="802" spans="1:42" ht="53.5" customHeight="1" x14ac:dyDescent="0.35">
      <c r="A802" s="276">
        <v>24</v>
      </c>
      <c r="B802" s="277" t="str">
        <f>IFERROR(VLOOKUP(A802,'Coverage Indicators-Section D'!$A$10:$Y$42,25,FALSE),"")</f>
        <v/>
      </c>
      <c r="C802" s="319" t="str">
        <f t="array" ref="C802">IFERROR(IF(INDEX('Disaggregation Records'!$E$155:$E$385,MATCH(RIGHT(Z802,255),RIGHT('Disaggregation Records'!$D$155:$D$385,255),0))=0,"",INDEX('Disaggregation Records'!$E$155:$E$385,MATCH(RIGHT(Z802,255),RIGHT('Disaggregation Records'!$D$155:$D$385,255),0))),"")</f>
        <v/>
      </c>
      <c r="D802" s="319" t="str">
        <f t="array" ref="D802">IFERROR(IF(INDEX('Disaggregation Records'!$F$155:$F$385,MATCH(RIGHT(Z802,255),RIGHT('Disaggregation Records'!$D$155:$D$385,255),0))=0,"",INDEX('Disaggregation Records'!$F$155:$F$385,MATCH(RIGHT(Z802,255),RIGHT('Disaggregation Records'!$D$155:$D$385,255),0))),"")</f>
        <v/>
      </c>
      <c r="E802" s="320"/>
      <c r="F802" s="280"/>
      <c r="G802" s="281"/>
      <c r="H802" s="282"/>
      <c r="I802" s="321"/>
      <c r="J802" s="321"/>
      <c r="K802" s="321"/>
      <c r="L802" s="321"/>
      <c r="M802" s="321"/>
      <c r="N802" s="321"/>
      <c r="O802" s="321"/>
      <c r="P802" s="321"/>
      <c r="Q802" s="321"/>
      <c r="R802" s="321"/>
      <c r="S802" s="321"/>
      <c r="T802" s="321"/>
      <c r="U802" s="282"/>
      <c r="V802" s="322"/>
      <c r="W802" s="323"/>
      <c r="X802" s="323" t="str">
        <f t="shared" si="39"/>
        <v/>
      </c>
      <c r="Y802" s="323">
        <f t="shared" si="40"/>
        <v>475</v>
      </c>
      <c r="Z802" s="323" t="str">
        <f t="shared" si="41"/>
        <v/>
      </c>
      <c r="AA802" s="323"/>
      <c r="AB802" s="323" t="s">
        <v>2841</v>
      </c>
      <c r="AC802" s="323"/>
      <c r="AD802" s="323" t="s">
        <v>1320</v>
      </c>
      <c r="AE802" s="176"/>
      <c r="AF802" s="699"/>
      <c r="AG802" s="699"/>
      <c r="AH802" s="465"/>
      <c r="AI802" s="465"/>
      <c r="AJ802" s="465"/>
      <c r="AK802" s="465"/>
      <c r="AL802" s="465"/>
      <c r="AM802" s="465"/>
      <c r="AN802" s="465"/>
      <c r="AO802" s="465"/>
      <c r="AP802" s="465"/>
    </row>
    <row r="803" spans="1:42" ht="53.5" customHeight="1" x14ac:dyDescent="0.35">
      <c r="A803" s="276">
        <v>24</v>
      </c>
      <c r="B803" s="277" t="str">
        <f>IFERROR(VLOOKUP(A803,'Coverage Indicators-Section D'!$A$10:$Y$42,25,FALSE),"")</f>
        <v/>
      </c>
      <c r="C803" s="319" t="str">
        <f t="array" ref="C803">IFERROR(IF(INDEX('Disaggregation Records'!$E$155:$E$385,MATCH(RIGHT(Z803,255),RIGHT('Disaggregation Records'!$D$155:$D$385,255),0))=0,"",INDEX('Disaggregation Records'!$E$155:$E$385,MATCH(RIGHT(Z803,255),RIGHT('Disaggregation Records'!$D$155:$D$385,255),0))),"")</f>
        <v/>
      </c>
      <c r="D803" s="319" t="str">
        <f t="array" ref="D803">IFERROR(IF(INDEX('Disaggregation Records'!$F$155:$F$385,MATCH(RIGHT(Z803,255),RIGHT('Disaggregation Records'!$D$155:$D$385,255),0))=0,"",INDEX('Disaggregation Records'!$F$155:$F$385,MATCH(RIGHT(Z803,255),RIGHT('Disaggregation Records'!$D$155:$D$385,255),0))),"")</f>
        <v/>
      </c>
      <c r="E803" s="320"/>
      <c r="F803" s="280"/>
      <c r="G803" s="281"/>
      <c r="H803" s="282"/>
      <c r="I803" s="321"/>
      <c r="J803" s="321"/>
      <c r="K803" s="321"/>
      <c r="L803" s="321"/>
      <c r="M803" s="321"/>
      <c r="N803" s="321"/>
      <c r="O803" s="321"/>
      <c r="P803" s="321"/>
      <c r="Q803" s="321"/>
      <c r="R803" s="321"/>
      <c r="S803" s="321"/>
      <c r="T803" s="321"/>
      <c r="U803" s="282"/>
      <c r="V803" s="322"/>
      <c r="W803" s="323"/>
      <c r="X803" s="323" t="str">
        <f t="shared" si="39"/>
        <v/>
      </c>
      <c r="Y803" s="323">
        <f t="shared" si="40"/>
        <v>476</v>
      </c>
      <c r="Z803" s="323" t="str">
        <f t="shared" si="41"/>
        <v/>
      </c>
      <c r="AA803" s="323"/>
      <c r="AB803" s="323" t="s">
        <v>2842</v>
      </c>
      <c r="AC803" s="323"/>
      <c r="AD803" s="323" t="s">
        <v>1320</v>
      </c>
      <c r="AE803" s="176"/>
      <c r="AF803" s="699"/>
      <c r="AG803" s="699"/>
      <c r="AH803" s="465"/>
      <c r="AI803" s="465"/>
      <c r="AJ803" s="465"/>
      <c r="AK803" s="465"/>
      <c r="AL803" s="465"/>
      <c r="AM803" s="465"/>
      <c r="AN803" s="465"/>
      <c r="AO803" s="465"/>
      <c r="AP803" s="465"/>
    </row>
    <row r="804" spans="1:42" ht="53.5" customHeight="1" x14ac:dyDescent="0.35">
      <c r="A804" s="276">
        <v>24</v>
      </c>
      <c r="B804" s="277" t="str">
        <f>IFERROR(VLOOKUP(A804,'Coverage Indicators-Section D'!$A$10:$Y$42,25,FALSE),"")</f>
        <v/>
      </c>
      <c r="C804" s="319" t="str">
        <f t="array" ref="C804">IFERROR(IF(INDEX('Disaggregation Records'!$E$155:$E$385,MATCH(RIGHT(Z804,255),RIGHT('Disaggregation Records'!$D$155:$D$385,255),0))=0,"",INDEX('Disaggregation Records'!$E$155:$E$385,MATCH(RIGHT(Z804,255),RIGHT('Disaggregation Records'!$D$155:$D$385,255),0))),"")</f>
        <v/>
      </c>
      <c r="D804" s="319" t="str">
        <f t="array" ref="D804">IFERROR(IF(INDEX('Disaggregation Records'!$F$155:$F$385,MATCH(RIGHT(Z804,255),RIGHT('Disaggregation Records'!$D$155:$D$385,255),0))=0,"",INDEX('Disaggregation Records'!$F$155:$F$385,MATCH(RIGHT(Z804,255),RIGHT('Disaggregation Records'!$D$155:$D$385,255),0))),"")</f>
        <v/>
      </c>
      <c r="E804" s="320"/>
      <c r="F804" s="280"/>
      <c r="G804" s="281"/>
      <c r="H804" s="282"/>
      <c r="I804" s="321"/>
      <c r="J804" s="321"/>
      <c r="K804" s="321"/>
      <c r="L804" s="321"/>
      <c r="M804" s="321"/>
      <c r="N804" s="321"/>
      <c r="O804" s="321"/>
      <c r="P804" s="321"/>
      <c r="Q804" s="321"/>
      <c r="R804" s="321"/>
      <c r="S804" s="321"/>
      <c r="T804" s="321"/>
      <c r="U804" s="282"/>
      <c r="V804" s="322"/>
      <c r="W804" s="323"/>
      <c r="X804" s="323" t="str">
        <f t="shared" si="39"/>
        <v/>
      </c>
      <c r="Y804" s="323">
        <f t="shared" si="40"/>
        <v>477</v>
      </c>
      <c r="Z804" s="323" t="str">
        <f t="shared" si="41"/>
        <v/>
      </c>
      <c r="AA804" s="323"/>
      <c r="AB804" s="323" t="s">
        <v>2843</v>
      </c>
      <c r="AC804" s="323"/>
      <c r="AD804" s="323" t="s">
        <v>1320</v>
      </c>
      <c r="AE804" s="176"/>
      <c r="AF804" s="699"/>
      <c r="AG804" s="699"/>
      <c r="AH804" s="465"/>
      <c r="AI804" s="465"/>
      <c r="AJ804" s="465"/>
      <c r="AK804" s="465"/>
      <c r="AL804" s="465"/>
      <c r="AM804" s="465"/>
      <c r="AN804" s="465"/>
      <c r="AO804" s="465"/>
      <c r="AP804" s="465"/>
    </row>
    <row r="805" spans="1:42" ht="53.5" customHeight="1" x14ac:dyDescent="0.35">
      <c r="A805" s="276">
        <v>24</v>
      </c>
      <c r="B805" s="277" t="str">
        <f>IFERROR(VLOOKUP(A805,'Coverage Indicators-Section D'!$A$10:$Y$42,25,FALSE),"")</f>
        <v/>
      </c>
      <c r="C805" s="319" t="str">
        <f t="array" ref="C805">IFERROR(IF(INDEX('Disaggregation Records'!$E$155:$E$385,MATCH(RIGHT(Z805,255),RIGHT('Disaggregation Records'!$D$155:$D$385,255),0))=0,"",INDEX('Disaggregation Records'!$E$155:$E$385,MATCH(RIGHT(Z805,255),RIGHT('Disaggregation Records'!$D$155:$D$385,255),0))),"")</f>
        <v/>
      </c>
      <c r="D805" s="319" t="str">
        <f t="array" ref="D805">IFERROR(IF(INDEX('Disaggregation Records'!$F$155:$F$385,MATCH(RIGHT(Z805,255),RIGHT('Disaggregation Records'!$D$155:$D$385,255),0))=0,"",INDEX('Disaggregation Records'!$F$155:$F$385,MATCH(RIGHT(Z805,255),RIGHT('Disaggregation Records'!$D$155:$D$385,255),0))),"")</f>
        <v/>
      </c>
      <c r="E805" s="320"/>
      <c r="F805" s="280"/>
      <c r="G805" s="281"/>
      <c r="H805" s="282"/>
      <c r="I805" s="321"/>
      <c r="J805" s="321"/>
      <c r="K805" s="321"/>
      <c r="L805" s="321"/>
      <c r="M805" s="321"/>
      <c r="N805" s="321"/>
      <c r="O805" s="321"/>
      <c r="P805" s="321"/>
      <c r="Q805" s="321"/>
      <c r="R805" s="321"/>
      <c r="S805" s="321"/>
      <c r="T805" s="321"/>
      <c r="U805" s="282"/>
      <c r="V805" s="322"/>
      <c r="W805" s="323"/>
      <c r="X805" s="323" t="str">
        <f t="shared" si="39"/>
        <v/>
      </c>
      <c r="Y805" s="323">
        <f t="shared" si="40"/>
        <v>478</v>
      </c>
      <c r="Z805" s="323" t="str">
        <f t="shared" si="41"/>
        <v/>
      </c>
      <c r="AA805" s="323"/>
      <c r="AB805" s="323" t="s">
        <v>2844</v>
      </c>
      <c r="AC805" s="323"/>
      <c r="AD805" s="323" t="s">
        <v>1320</v>
      </c>
      <c r="AE805" s="176"/>
      <c r="AF805" s="699"/>
      <c r="AG805" s="699"/>
      <c r="AH805" s="465"/>
      <c r="AI805" s="465"/>
      <c r="AJ805" s="465"/>
      <c r="AK805" s="465"/>
      <c r="AL805" s="465"/>
      <c r="AM805" s="465"/>
      <c r="AN805" s="465"/>
      <c r="AO805" s="465"/>
      <c r="AP805" s="465"/>
    </row>
    <row r="806" spans="1:42" ht="53.5" customHeight="1" x14ac:dyDescent="0.35">
      <c r="A806" s="276">
        <v>24</v>
      </c>
      <c r="B806" s="277" t="str">
        <f>IFERROR(VLOOKUP(A806,'Coverage Indicators-Section D'!$A$10:$Y$42,25,FALSE),"")</f>
        <v/>
      </c>
      <c r="C806" s="319" t="str">
        <f t="array" ref="C806">IFERROR(IF(INDEX('Disaggregation Records'!$E$155:$E$385,MATCH(RIGHT(Z806,255),RIGHT('Disaggregation Records'!$D$155:$D$385,255),0))=0,"",INDEX('Disaggregation Records'!$E$155:$E$385,MATCH(RIGHT(Z806,255),RIGHT('Disaggregation Records'!$D$155:$D$385,255),0))),"")</f>
        <v/>
      </c>
      <c r="D806" s="319" t="str">
        <f t="array" ref="D806">IFERROR(IF(INDEX('Disaggregation Records'!$F$155:$F$385,MATCH(RIGHT(Z806,255),RIGHT('Disaggregation Records'!$D$155:$D$385,255),0))=0,"",INDEX('Disaggregation Records'!$F$155:$F$385,MATCH(RIGHT(Z806,255),RIGHT('Disaggregation Records'!$D$155:$D$385,255),0))),"")</f>
        <v/>
      </c>
      <c r="E806" s="320"/>
      <c r="F806" s="280"/>
      <c r="G806" s="281"/>
      <c r="H806" s="282"/>
      <c r="I806" s="321"/>
      <c r="J806" s="321"/>
      <c r="K806" s="321"/>
      <c r="L806" s="321"/>
      <c r="M806" s="321"/>
      <c r="N806" s="321"/>
      <c r="O806" s="321"/>
      <c r="P806" s="321"/>
      <c r="Q806" s="321"/>
      <c r="R806" s="321"/>
      <c r="S806" s="321"/>
      <c r="T806" s="321"/>
      <c r="U806" s="282"/>
      <c r="V806" s="322"/>
      <c r="W806" s="323"/>
      <c r="X806" s="323" t="str">
        <f t="shared" si="39"/>
        <v/>
      </c>
      <c r="Y806" s="323">
        <f t="shared" si="40"/>
        <v>479</v>
      </c>
      <c r="Z806" s="323" t="str">
        <f t="shared" si="41"/>
        <v/>
      </c>
      <c r="AA806" s="323"/>
      <c r="AB806" s="323" t="s">
        <v>2845</v>
      </c>
      <c r="AC806" s="323"/>
      <c r="AD806" s="323" t="s">
        <v>1320</v>
      </c>
      <c r="AE806" s="176"/>
      <c r="AF806" s="699"/>
      <c r="AG806" s="699"/>
      <c r="AH806" s="465"/>
      <c r="AI806" s="465"/>
      <c r="AJ806" s="465"/>
      <c r="AK806" s="465"/>
      <c r="AL806" s="465"/>
      <c r="AM806" s="465"/>
      <c r="AN806" s="465"/>
      <c r="AO806" s="465"/>
      <c r="AP806" s="465"/>
    </row>
    <row r="807" spans="1:42" ht="53.5" customHeight="1" x14ac:dyDescent="0.35">
      <c r="A807" s="276">
        <v>24</v>
      </c>
      <c r="B807" s="277" t="str">
        <f>IFERROR(VLOOKUP(A807,'Coverage Indicators-Section D'!$A$10:$Y$42,25,FALSE),"")</f>
        <v/>
      </c>
      <c r="C807" s="319" t="str">
        <f t="array" ref="C807">IFERROR(IF(INDEX('Disaggregation Records'!$E$155:$E$385,MATCH(RIGHT(Z807,255),RIGHT('Disaggregation Records'!$D$155:$D$385,255),0))=0,"",INDEX('Disaggregation Records'!$E$155:$E$385,MATCH(RIGHT(Z807,255),RIGHT('Disaggregation Records'!$D$155:$D$385,255),0))),"")</f>
        <v/>
      </c>
      <c r="D807" s="319" t="str">
        <f t="array" ref="D807">IFERROR(IF(INDEX('Disaggregation Records'!$F$155:$F$385,MATCH(RIGHT(Z807,255),RIGHT('Disaggregation Records'!$D$155:$D$385,255),0))=0,"",INDEX('Disaggregation Records'!$F$155:$F$385,MATCH(RIGHT(Z807,255),RIGHT('Disaggregation Records'!$D$155:$D$385,255),0))),"")</f>
        <v/>
      </c>
      <c r="E807" s="320"/>
      <c r="F807" s="280"/>
      <c r="G807" s="281"/>
      <c r="H807" s="282"/>
      <c r="I807" s="321"/>
      <c r="J807" s="321"/>
      <c r="K807" s="321"/>
      <c r="L807" s="321"/>
      <c r="M807" s="321"/>
      <c r="N807" s="321"/>
      <c r="O807" s="321"/>
      <c r="P807" s="321"/>
      <c r="Q807" s="321"/>
      <c r="R807" s="321"/>
      <c r="S807" s="321"/>
      <c r="T807" s="321"/>
      <c r="U807" s="282"/>
      <c r="V807" s="322"/>
      <c r="W807" s="323"/>
      <c r="X807" s="323" t="str">
        <f t="shared" si="39"/>
        <v/>
      </c>
      <c r="Y807" s="323">
        <f t="shared" si="40"/>
        <v>480</v>
      </c>
      <c r="Z807" s="323" t="str">
        <f t="shared" si="41"/>
        <v/>
      </c>
      <c r="AA807" s="323"/>
      <c r="AB807" s="323" t="s">
        <v>2846</v>
      </c>
      <c r="AC807" s="323"/>
      <c r="AD807" s="323" t="s">
        <v>1320</v>
      </c>
      <c r="AE807" s="176"/>
      <c r="AF807" s="699"/>
      <c r="AG807" s="699"/>
      <c r="AH807" s="465"/>
      <c r="AI807" s="465"/>
      <c r="AJ807" s="465"/>
      <c r="AK807" s="465"/>
      <c r="AL807" s="465"/>
      <c r="AM807" s="465"/>
      <c r="AN807" s="465"/>
      <c r="AO807" s="465"/>
      <c r="AP807" s="465"/>
    </row>
    <row r="808" spans="1:42" ht="53.5" customHeight="1" x14ac:dyDescent="0.35">
      <c r="A808" s="276">
        <v>25</v>
      </c>
      <c r="B808" s="277" t="str">
        <f>IFERROR(VLOOKUP(A808,'Coverage Indicators-Section D'!$A$10:$Y$42,25,FALSE),"")</f>
        <v/>
      </c>
      <c r="C808" s="319" t="str">
        <f t="array" ref="C808">IFERROR(IF(INDEX('Disaggregation Records'!$E$155:$E$385,MATCH(RIGHT(Z808,255),RIGHT('Disaggregation Records'!$D$155:$D$385,255),0))=0,"",INDEX('Disaggregation Records'!$E$155:$E$385,MATCH(RIGHT(Z808,255),RIGHT('Disaggregation Records'!$D$155:$D$385,255),0))),"")</f>
        <v/>
      </c>
      <c r="D808" s="319" t="str">
        <f t="array" ref="D808">IFERROR(IF(INDEX('Disaggregation Records'!$F$155:$F$385,MATCH(RIGHT(Z808,255),RIGHT('Disaggregation Records'!$D$155:$D$385,255),0))=0,"",INDEX('Disaggregation Records'!$F$155:$F$385,MATCH(RIGHT(Z808,255),RIGHT('Disaggregation Records'!$D$155:$D$385,255),0))),"")</f>
        <v/>
      </c>
      <c r="E808" s="320"/>
      <c r="F808" s="280"/>
      <c r="G808" s="281"/>
      <c r="H808" s="282"/>
      <c r="I808" s="321"/>
      <c r="J808" s="321"/>
      <c r="K808" s="321"/>
      <c r="L808" s="321"/>
      <c r="M808" s="321"/>
      <c r="N808" s="321"/>
      <c r="O808" s="321"/>
      <c r="P808" s="321"/>
      <c r="Q808" s="321"/>
      <c r="R808" s="321"/>
      <c r="S808" s="321"/>
      <c r="T808" s="321"/>
      <c r="U808" s="282"/>
      <c r="V808" s="322"/>
      <c r="W808" s="323"/>
      <c r="X808" s="323" t="str">
        <f t="shared" si="39"/>
        <v/>
      </c>
      <c r="Y808" s="323">
        <f t="shared" si="40"/>
        <v>481</v>
      </c>
      <c r="Z808" s="323" t="str">
        <f t="shared" si="41"/>
        <v/>
      </c>
      <c r="AA808" s="323"/>
      <c r="AB808" s="323" t="s">
        <v>2847</v>
      </c>
      <c r="AC808" s="323"/>
      <c r="AD808" s="323" t="s">
        <v>1321</v>
      </c>
      <c r="AE808" s="176"/>
      <c r="AF808" s="699"/>
      <c r="AG808" s="699"/>
      <c r="AH808" s="465"/>
      <c r="AI808" s="465"/>
      <c r="AJ808" s="465"/>
      <c r="AK808" s="465"/>
      <c r="AL808" s="465"/>
      <c r="AM808" s="465"/>
      <c r="AN808" s="465"/>
      <c r="AO808" s="465"/>
      <c r="AP808" s="465"/>
    </row>
    <row r="809" spans="1:42" ht="53.5" customHeight="1" x14ac:dyDescent="0.35">
      <c r="A809" s="276">
        <v>25</v>
      </c>
      <c r="B809" s="277" t="str">
        <f>IFERROR(VLOOKUP(A809,'Coverage Indicators-Section D'!$A$10:$Y$42,25,FALSE),"")</f>
        <v/>
      </c>
      <c r="C809" s="319" t="str">
        <f t="array" ref="C809">IFERROR(IF(INDEX('Disaggregation Records'!$E$155:$E$385,MATCH(RIGHT(Z809,255),RIGHT('Disaggregation Records'!$D$155:$D$385,255),0))=0,"",INDEX('Disaggregation Records'!$E$155:$E$385,MATCH(RIGHT(Z809,255),RIGHT('Disaggregation Records'!$D$155:$D$385,255),0))),"")</f>
        <v/>
      </c>
      <c r="D809" s="319" t="str">
        <f t="array" ref="D809">IFERROR(IF(INDEX('Disaggregation Records'!$F$155:$F$385,MATCH(RIGHT(Z809,255),RIGHT('Disaggregation Records'!$D$155:$D$385,255),0))=0,"",INDEX('Disaggregation Records'!$F$155:$F$385,MATCH(RIGHT(Z809,255),RIGHT('Disaggregation Records'!$D$155:$D$385,255),0))),"")</f>
        <v/>
      </c>
      <c r="E809" s="320"/>
      <c r="F809" s="280"/>
      <c r="G809" s="281"/>
      <c r="H809" s="282"/>
      <c r="I809" s="321"/>
      <c r="J809" s="321"/>
      <c r="K809" s="321"/>
      <c r="L809" s="321"/>
      <c r="M809" s="321"/>
      <c r="N809" s="321"/>
      <c r="O809" s="321"/>
      <c r="P809" s="321"/>
      <c r="Q809" s="321"/>
      <c r="R809" s="321"/>
      <c r="S809" s="321"/>
      <c r="T809" s="321"/>
      <c r="U809" s="282"/>
      <c r="V809" s="322"/>
      <c r="W809" s="323"/>
      <c r="X809" s="323" t="str">
        <f t="shared" si="39"/>
        <v/>
      </c>
      <c r="Y809" s="323">
        <f t="shared" si="40"/>
        <v>482</v>
      </c>
      <c r="Z809" s="323" t="str">
        <f t="shared" si="41"/>
        <v/>
      </c>
      <c r="AA809" s="323"/>
      <c r="AB809" s="323" t="s">
        <v>2848</v>
      </c>
      <c r="AC809" s="323"/>
      <c r="AD809" s="323" t="s">
        <v>1321</v>
      </c>
      <c r="AE809" s="176"/>
      <c r="AF809" s="699"/>
      <c r="AG809" s="699"/>
      <c r="AH809" s="465"/>
      <c r="AI809" s="465"/>
      <c r="AJ809" s="465"/>
      <c r="AK809" s="465"/>
      <c r="AL809" s="465"/>
      <c r="AM809" s="465"/>
      <c r="AN809" s="465"/>
      <c r="AO809" s="465"/>
      <c r="AP809" s="465"/>
    </row>
    <row r="810" spans="1:42" ht="53.5" customHeight="1" x14ac:dyDescent="0.35">
      <c r="A810" s="276">
        <v>25</v>
      </c>
      <c r="B810" s="277" t="str">
        <f>IFERROR(VLOOKUP(A810,'Coverage Indicators-Section D'!$A$10:$Y$42,25,FALSE),"")</f>
        <v/>
      </c>
      <c r="C810" s="319" t="str">
        <f t="array" ref="C810">IFERROR(IF(INDEX('Disaggregation Records'!$E$155:$E$385,MATCH(RIGHT(Z810,255),RIGHT('Disaggregation Records'!$D$155:$D$385,255),0))=0,"",INDEX('Disaggregation Records'!$E$155:$E$385,MATCH(RIGHT(Z810,255),RIGHT('Disaggregation Records'!$D$155:$D$385,255),0))),"")</f>
        <v/>
      </c>
      <c r="D810" s="319" t="str">
        <f t="array" ref="D810">IFERROR(IF(INDEX('Disaggregation Records'!$F$155:$F$385,MATCH(RIGHT(Z810,255),RIGHT('Disaggregation Records'!$D$155:$D$385,255),0))=0,"",INDEX('Disaggregation Records'!$F$155:$F$385,MATCH(RIGHT(Z810,255),RIGHT('Disaggregation Records'!$D$155:$D$385,255),0))),"")</f>
        <v/>
      </c>
      <c r="E810" s="320"/>
      <c r="F810" s="280"/>
      <c r="G810" s="281"/>
      <c r="H810" s="282"/>
      <c r="I810" s="321"/>
      <c r="J810" s="321"/>
      <c r="K810" s="321"/>
      <c r="L810" s="321"/>
      <c r="M810" s="321"/>
      <c r="N810" s="321"/>
      <c r="O810" s="321"/>
      <c r="P810" s="321"/>
      <c r="Q810" s="321"/>
      <c r="R810" s="321"/>
      <c r="S810" s="321"/>
      <c r="T810" s="321"/>
      <c r="U810" s="282"/>
      <c r="V810" s="322"/>
      <c r="W810" s="323"/>
      <c r="X810" s="323" t="str">
        <f t="shared" si="39"/>
        <v/>
      </c>
      <c r="Y810" s="323">
        <f t="shared" si="40"/>
        <v>483</v>
      </c>
      <c r="Z810" s="323" t="str">
        <f t="shared" si="41"/>
        <v/>
      </c>
      <c r="AA810" s="323"/>
      <c r="AB810" s="323" t="s">
        <v>2849</v>
      </c>
      <c r="AC810" s="323"/>
      <c r="AD810" s="323" t="s">
        <v>1321</v>
      </c>
      <c r="AE810" s="176"/>
      <c r="AF810" s="699"/>
      <c r="AG810" s="699"/>
      <c r="AH810" s="465"/>
      <c r="AI810" s="465"/>
      <c r="AJ810" s="465"/>
      <c r="AK810" s="465"/>
      <c r="AL810" s="465"/>
      <c r="AM810" s="465"/>
      <c r="AN810" s="465"/>
      <c r="AO810" s="465"/>
      <c r="AP810" s="465"/>
    </row>
    <row r="811" spans="1:42" ht="53.5" customHeight="1" x14ac:dyDescent="0.35">
      <c r="A811" s="276">
        <v>25</v>
      </c>
      <c r="B811" s="277" t="str">
        <f>IFERROR(VLOOKUP(A811,'Coverage Indicators-Section D'!$A$10:$Y$42,25,FALSE),"")</f>
        <v/>
      </c>
      <c r="C811" s="319" t="str">
        <f t="array" ref="C811">IFERROR(IF(INDEX('Disaggregation Records'!$E$155:$E$385,MATCH(RIGHT(Z811,255),RIGHT('Disaggregation Records'!$D$155:$D$385,255),0))=0,"",INDEX('Disaggregation Records'!$E$155:$E$385,MATCH(RIGHT(Z811,255),RIGHT('Disaggregation Records'!$D$155:$D$385,255),0))),"")</f>
        <v/>
      </c>
      <c r="D811" s="319" t="str">
        <f t="array" ref="D811">IFERROR(IF(INDEX('Disaggregation Records'!$F$155:$F$385,MATCH(RIGHT(Z811,255),RIGHT('Disaggregation Records'!$D$155:$D$385,255),0))=0,"",INDEX('Disaggregation Records'!$F$155:$F$385,MATCH(RIGHT(Z811,255),RIGHT('Disaggregation Records'!$D$155:$D$385,255),0))),"")</f>
        <v/>
      </c>
      <c r="E811" s="320"/>
      <c r="F811" s="280"/>
      <c r="G811" s="281"/>
      <c r="H811" s="282"/>
      <c r="I811" s="321"/>
      <c r="J811" s="321"/>
      <c r="K811" s="321"/>
      <c r="L811" s="321"/>
      <c r="M811" s="321"/>
      <c r="N811" s="321"/>
      <c r="O811" s="321"/>
      <c r="P811" s="321"/>
      <c r="Q811" s="321"/>
      <c r="R811" s="321"/>
      <c r="S811" s="321"/>
      <c r="T811" s="321"/>
      <c r="U811" s="282"/>
      <c r="V811" s="322"/>
      <c r="W811" s="323"/>
      <c r="X811" s="323" t="str">
        <f t="shared" si="39"/>
        <v/>
      </c>
      <c r="Y811" s="323">
        <f t="shared" si="40"/>
        <v>484</v>
      </c>
      <c r="Z811" s="323" t="str">
        <f t="shared" si="41"/>
        <v/>
      </c>
      <c r="AA811" s="323"/>
      <c r="AB811" s="323" t="s">
        <v>2850</v>
      </c>
      <c r="AC811" s="323"/>
      <c r="AD811" s="323" t="s">
        <v>1321</v>
      </c>
      <c r="AE811" s="176"/>
      <c r="AF811" s="699"/>
      <c r="AG811" s="699"/>
      <c r="AH811" s="465"/>
      <c r="AI811" s="465"/>
      <c r="AJ811" s="465"/>
      <c r="AK811" s="465"/>
      <c r="AL811" s="465"/>
      <c r="AM811" s="465"/>
      <c r="AN811" s="465"/>
      <c r="AO811" s="465"/>
      <c r="AP811" s="465"/>
    </row>
    <row r="812" spans="1:42" ht="53.5" customHeight="1" x14ac:dyDescent="0.35">
      <c r="A812" s="276">
        <v>25</v>
      </c>
      <c r="B812" s="277" t="str">
        <f>IFERROR(VLOOKUP(A812,'Coverage Indicators-Section D'!$A$10:$Y$42,25,FALSE),"")</f>
        <v/>
      </c>
      <c r="C812" s="319" t="str">
        <f t="array" ref="C812">IFERROR(IF(INDEX('Disaggregation Records'!$E$155:$E$385,MATCH(RIGHT(Z812,255),RIGHT('Disaggregation Records'!$D$155:$D$385,255),0))=0,"",INDEX('Disaggregation Records'!$E$155:$E$385,MATCH(RIGHT(Z812,255),RIGHT('Disaggregation Records'!$D$155:$D$385,255),0))),"")</f>
        <v/>
      </c>
      <c r="D812" s="319" t="str">
        <f t="array" ref="D812">IFERROR(IF(INDEX('Disaggregation Records'!$F$155:$F$385,MATCH(RIGHT(Z812,255),RIGHT('Disaggregation Records'!$D$155:$D$385,255),0))=0,"",INDEX('Disaggregation Records'!$F$155:$F$385,MATCH(RIGHT(Z812,255),RIGHT('Disaggregation Records'!$D$155:$D$385,255),0))),"")</f>
        <v/>
      </c>
      <c r="E812" s="320"/>
      <c r="F812" s="280"/>
      <c r="G812" s="281"/>
      <c r="H812" s="282"/>
      <c r="I812" s="321"/>
      <c r="J812" s="321"/>
      <c r="K812" s="321"/>
      <c r="L812" s="321"/>
      <c r="M812" s="321"/>
      <c r="N812" s="321"/>
      <c r="O812" s="321"/>
      <c r="P812" s="321"/>
      <c r="Q812" s="321"/>
      <c r="R812" s="321"/>
      <c r="S812" s="321"/>
      <c r="T812" s="321"/>
      <c r="U812" s="282"/>
      <c r="V812" s="322"/>
      <c r="W812" s="323"/>
      <c r="X812" s="323" t="str">
        <f t="shared" si="39"/>
        <v/>
      </c>
      <c r="Y812" s="323">
        <f t="shared" si="40"/>
        <v>485</v>
      </c>
      <c r="Z812" s="323" t="str">
        <f t="shared" si="41"/>
        <v/>
      </c>
      <c r="AA812" s="323"/>
      <c r="AB812" s="323" t="s">
        <v>2851</v>
      </c>
      <c r="AC812" s="323"/>
      <c r="AD812" s="323" t="s">
        <v>1321</v>
      </c>
      <c r="AE812" s="176"/>
      <c r="AF812" s="699"/>
      <c r="AG812" s="699"/>
      <c r="AH812" s="465"/>
      <c r="AI812" s="465"/>
      <c r="AJ812" s="465"/>
      <c r="AK812" s="465"/>
      <c r="AL812" s="465"/>
      <c r="AM812" s="465"/>
      <c r="AN812" s="465"/>
      <c r="AO812" s="465"/>
      <c r="AP812" s="465"/>
    </row>
    <row r="813" spans="1:42" ht="53.5" customHeight="1" x14ac:dyDescent="0.35">
      <c r="A813" s="276">
        <v>25</v>
      </c>
      <c r="B813" s="277" t="str">
        <f>IFERROR(VLOOKUP(A813,'Coverage Indicators-Section D'!$A$10:$Y$42,25,FALSE),"")</f>
        <v/>
      </c>
      <c r="C813" s="319" t="str">
        <f t="array" ref="C813">IFERROR(IF(INDEX('Disaggregation Records'!$E$155:$E$385,MATCH(RIGHT(Z813,255),RIGHT('Disaggregation Records'!$D$155:$D$385,255),0))=0,"",INDEX('Disaggregation Records'!$E$155:$E$385,MATCH(RIGHT(Z813,255),RIGHT('Disaggregation Records'!$D$155:$D$385,255),0))),"")</f>
        <v/>
      </c>
      <c r="D813" s="319" t="str">
        <f t="array" ref="D813">IFERROR(IF(INDEX('Disaggregation Records'!$F$155:$F$385,MATCH(RIGHT(Z813,255),RIGHT('Disaggregation Records'!$D$155:$D$385,255),0))=0,"",INDEX('Disaggregation Records'!$F$155:$F$385,MATCH(RIGHT(Z813,255),RIGHT('Disaggregation Records'!$D$155:$D$385,255),0))),"")</f>
        <v/>
      </c>
      <c r="E813" s="320"/>
      <c r="F813" s="280"/>
      <c r="G813" s="281"/>
      <c r="H813" s="282"/>
      <c r="I813" s="321"/>
      <c r="J813" s="321"/>
      <c r="K813" s="321"/>
      <c r="L813" s="321"/>
      <c r="M813" s="321"/>
      <c r="N813" s="321"/>
      <c r="O813" s="321"/>
      <c r="P813" s="321"/>
      <c r="Q813" s="321"/>
      <c r="R813" s="321"/>
      <c r="S813" s="321"/>
      <c r="T813" s="321"/>
      <c r="U813" s="282"/>
      <c r="V813" s="322"/>
      <c r="W813" s="323"/>
      <c r="X813" s="323" t="str">
        <f t="shared" si="39"/>
        <v/>
      </c>
      <c r="Y813" s="323">
        <f t="shared" si="40"/>
        <v>486</v>
      </c>
      <c r="Z813" s="323" t="str">
        <f t="shared" si="41"/>
        <v/>
      </c>
      <c r="AA813" s="323"/>
      <c r="AB813" s="323" t="s">
        <v>2852</v>
      </c>
      <c r="AC813" s="323"/>
      <c r="AD813" s="323" t="s">
        <v>1321</v>
      </c>
      <c r="AE813" s="176"/>
      <c r="AF813" s="699"/>
      <c r="AG813" s="699"/>
      <c r="AH813" s="465"/>
      <c r="AI813" s="465"/>
      <c r="AJ813" s="465"/>
      <c r="AK813" s="465"/>
      <c r="AL813" s="465"/>
      <c r="AM813" s="465"/>
      <c r="AN813" s="465"/>
      <c r="AO813" s="465"/>
      <c r="AP813" s="465"/>
    </row>
    <row r="814" spans="1:42" ht="53.5" customHeight="1" x14ac:dyDescent="0.35">
      <c r="A814" s="276">
        <v>25</v>
      </c>
      <c r="B814" s="277" t="str">
        <f>IFERROR(VLOOKUP(A814,'Coverage Indicators-Section D'!$A$10:$Y$42,25,FALSE),"")</f>
        <v/>
      </c>
      <c r="C814" s="319" t="str">
        <f t="array" ref="C814">IFERROR(IF(INDEX('Disaggregation Records'!$E$155:$E$385,MATCH(RIGHT(Z814,255),RIGHT('Disaggregation Records'!$D$155:$D$385,255),0))=0,"",INDEX('Disaggregation Records'!$E$155:$E$385,MATCH(RIGHT(Z814,255),RIGHT('Disaggregation Records'!$D$155:$D$385,255),0))),"")</f>
        <v/>
      </c>
      <c r="D814" s="319" t="str">
        <f t="array" ref="D814">IFERROR(IF(INDEX('Disaggregation Records'!$F$155:$F$385,MATCH(RIGHT(Z814,255),RIGHT('Disaggregation Records'!$D$155:$D$385,255),0))=0,"",INDEX('Disaggregation Records'!$F$155:$F$385,MATCH(RIGHT(Z814,255),RIGHT('Disaggregation Records'!$D$155:$D$385,255),0))),"")</f>
        <v/>
      </c>
      <c r="E814" s="320"/>
      <c r="F814" s="280"/>
      <c r="G814" s="281"/>
      <c r="H814" s="282"/>
      <c r="I814" s="321"/>
      <c r="J814" s="321"/>
      <c r="K814" s="321"/>
      <c r="L814" s="321"/>
      <c r="M814" s="321"/>
      <c r="N814" s="321"/>
      <c r="O814" s="321"/>
      <c r="P814" s="321"/>
      <c r="Q814" s="321"/>
      <c r="R814" s="321"/>
      <c r="S814" s="321"/>
      <c r="T814" s="321"/>
      <c r="U814" s="282"/>
      <c r="V814" s="322"/>
      <c r="W814" s="323"/>
      <c r="X814" s="323" t="str">
        <f t="shared" si="39"/>
        <v/>
      </c>
      <c r="Y814" s="323">
        <f t="shared" si="40"/>
        <v>487</v>
      </c>
      <c r="Z814" s="323" t="str">
        <f t="shared" si="41"/>
        <v/>
      </c>
      <c r="AA814" s="323"/>
      <c r="AB814" s="323" t="s">
        <v>2853</v>
      </c>
      <c r="AC814" s="323"/>
      <c r="AD814" s="323" t="s">
        <v>1321</v>
      </c>
      <c r="AE814" s="176"/>
      <c r="AF814" s="699"/>
      <c r="AG814" s="699"/>
      <c r="AH814" s="465"/>
      <c r="AI814" s="465"/>
      <c r="AJ814" s="465"/>
      <c r="AK814" s="465"/>
      <c r="AL814" s="465"/>
      <c r="AM814" s="465"/>
      <c r="AN814" s="465"/>
      <c r="AO814" s="465"/>
      <c r="AP814" s="465"/>
    </row>
    <row r="815" spans="1:42" ht="53.5" customHeight="1" x14ac:dyDescent="0.35">
      <c r="A815" s="276">
        <v>25</v>
      </c>
      <c r="B815" s="277" t="str">
        <f>IFERROR(VLOOKUP(A815,'Coverage Indicators-Section D'!$A$10:$Y$42,25,FALSE),"")</f>
        <v/>
      </c>
      <c r="C815" s="319" t="str">
        <f t="array" ref="C815">IFERROR(IF(INDEX('Disaggregation Records'!$E$155:$E$385,MATCH(RIGHT(Z815,255),RIGHT('Disaggregation Records'!$D$155:$D$385,255),0))=0,"",INDEX('Disaggregation Records'!$E$155:$E$385,MATCH(RIGHT(Z815,255),RIGHT('Disaggregation Records'!$D$155:$D$385,255),0))),"")</f>
        <v/>
      </c>
      <c r="D815" s="319" t="str">
        <f t="array" ref="D815">IFERROR(IF(INDEX('Disaggregation Records'!$F$155:$F$385,MATCH(RIGHT(Z815,255),RIGHT('Disaggregation Records'!$D$155:$D$385,255),0))=0,"",INDEX('Disaggregation Records'!$F$155:$F$385,MATCH(RIGHT(Z815,255),RIGHT('Disaggregation Records'!$D$155:$D$385,255),0))),"")</f>
        <v/>
      </c>
      <c r="E815" s="320"/>
      <c r="F815" s="280"/>
      <c r="G815" s="281"/>
      <c r="H815" s="282"/>
      <c r="I815" s="321"/>
      <c r="J815" s="321"/>
      <c r="K815" s="321"/>
      <c r="L815" s="321"/>
      <c r="M815" s="321"/>
      <c r="N815" s="321"/>
      <c r="O815" s="321"/>
      <c r="P815" s="321"/>
      <c r="Q815" s="321"/>
      <c r="R815" s="321"/>
      <c r="S815" s="321"/>
      <c r="T815" s="321"/>
      <c r="U815" s="282"/>
      <c r="V815" s="322"/>
      <c r="W815" s="323"/>
      <c r="X815" s="323" t="str">
        <f t="shared" si="39"/>
        <v/>
      </c>
      <c r="Y815" s="323">
        <f t="shared" si="40"/>
        <v>488</v>
      </c>
      <c r="Z815" s="323" t="str">
        <f t="shared" si="41"/>
        <v/>
      </c>
      <c r="AA815" s="323"/>
      <c r="AB815" s="323" t="s">
        <v>2854</v>
      </c>
      <c r="AC815" s="323"/>
      <c r="AD815" s="323" t="s">
        <v>1321</v>
      </c>
      <c r="AE815" s="176"/>
      <c r="AF815" s="699"/>
      <c r="AG815" s="699"/>
      <c r="AH815" s="465"/>
      <c r="AI815" s="465"/>
      <c r="AJ815" s="465"/>
      <c r="AK815" s="465"/>
      <c r="AL815" s="465"/>
      <c r="AM815" s="465"/>
      <c r="AN815" s="465"/>
      <c r="AO815" s="465"/>
      <c r="AP815" s="465"/>
    </row>
    <row r="816" spans="1:42" ht="53.5" customHeight="1" x14ac:dyDescent="0.35">
      <c r="A816" s="276">
        <v>25</v>
      </c>
      <c r="B816" s="277" t="str">
        <f>IFERROR(VLOOKUP(A816,'Coverage Indicators-Section D'!$A$10:$Y$42,25,FALSE),"")</f>
        <v/>
      </c>
      <c r="C816" s="319" t="str">
        <f t="array" ref="C816">IFERROR(IF(INDEX('Disaggregation Records'!$E$155:$E$385,MATCH(RIGHT(Z816,255),RIGHT('Disaggregation Records'!$D$155:$D$385,255),0))=0,"",INDEX('Disaggregation Records'!$E$155:$E$385,MATCH(RIGHT(Z816,255),RIGHT('Disaggregation Records'!$D$155:$D$385,255),0))),"")</f>
        <v/>
      </c>
      <c r="D816" s="319" t="str">
        <f t="array" ref="D816">IFERROR(IF(INDEX('Disaggregation Records'!$F$155:$F$385,MATCH(RIGHT(Z816,255),RIGHT('Disaggregation Records'!$D$155:$D$385,255),0))=0,"",INDEX('Disaggregation Records'!$F$155:$F$385,MATCH(RIGHT(Z816,255),RIGHT('Disaggregation Records'!$D$155:$D$385,255),0))),"")</f>
        <v/>
      </c>
      <c r="E816" s="320"/>
      <c r="F816" s="280"/>
      <c r="G816" s="281"/>
      <c r="H816" s="282"/>
      <c r="I816" s="321"/>
      <c r="J816" s="321"/>
      <c r="K816" s="321"/>
      <c r="L816" s="321"/>
      <c r="M816" s="321"/>
      <c r="N816" s="321"/>
      <c r="O816" s="321"/>
      <c r="P816" s="321"/>
      <c r="Q816" s="321"/>
      <c r="R816" s="321"/>
      <c r="S816" s="321"/>
      <c r="T816" s="321"/>
      <c r="U816" s="282"/>
      <c r="V816" s="322"/>
      <c r="W816" s="323"/>
      <c r="X816" s="323" t="str">
        <f t="shared" si="39"/>
        <v/>
      </c>
      <c r="Y816" s="323">
        <f t="shared" si="40"/>
        <v>489</v>
      </c>
      <c r="Z816" s="323" t="str">
        <f t="shared" si="41"/>
        <v/>
      </c>
      <c r="AA816" s="323"/>
      <c r="AB816" s="323" t="s">
        <v>2855</v>
      </c>
      <c r="AC816" s="323"/>
      <c r="AD816" s="323" t="s">
        <v>1321</v>
      </c>
      <c r="AE816" s="176"/>
      <c r="AF816" s="699"/>
      <c r="AG816" s="699"/>
      <c r="AH816" s="465"/>
      <c r="AI816" s="465"/>
      <c r="AJ816" s="465"/>
      <c r="AK816" s="465"/>
      <c r="AL816" s="465"/>
      <c r="AM816" s="465"/>
      <c r="AN816" s="465"/>
      <c r="AO816" s="465"/>
      <c r="AP816" s="465"/>
    </row>
    <row r="817" spans="1:42" ht="53.5" customHeight="1" x14ac:dyDescent="0.35">
      <c r="A817" s="276">
        <v>25</v>
      </c>
      <c r="B817" s="277" t="str">
        <f>IFERROR(VLOOKUP(A817,'Coverage Indicators-Section D'!$A$10:$Y$42,25,FALSE),"")</f>
        <v/>
      </c>
      <c r="C817" s="319" t="str">
        <f t="array" ref="C817">IFERROR(IF(INDEX('Disaggregation Records'!$E$155:$E$385,MATCH(RIGHT(Z817,255),RIGHT('Disaggregation Records'!$D$155:$D$385,255),0))=0,"",INDEX('Disaggregation Records'!$E$155:$E$385,MATCH(RIGHT(Z817,255),RIGHT('Disaggregation Records'!$D$155:$D$385,255),0))),"")</f>
        <v/>
      </c>
      <c r="D817" s="319" t="str">
        <f t="array" ref="D817">IFERROR(IF(INDEX('Disaggregation Records'!$F$155:$F$385,MATCH(RIGHT(Z817,255),RIGHT('Disaggregation Records'!$D$155:$D$385,255),0))=0,"",INDEX('Disaggregation Records'!$F$155:$F$385,MATCH(RIGHT(Z817,255),RIGHT('Disaggregation Records'!$D$155:$D$385,255),0))),"")</f>
        <v/>
      </c>
      <c r="E817" s="320"/>
      <c r="F817" s="280"/>
      <c r="G817" s="281"/>
      <c r="H817" s="282"/>
      <c r="I817" s="321"/>
      <c r="J817" s="321"/>
      <c r="K817" s="321"/>
      <c r="L817" s="321"/>
      <c r="M817" s="321"/>
      <c r="N817" s="321"/>
      <c r="O817" s="321"/>
      <c r="P817" s="321"/>
      <c r="Q817" s="321"/>
      <c r="R817" s="321"/>
      <c r="S817" s="321"/>
      <c r="T817" s="321"/>
      <c r="U817" s="282"/>
      <c r="V817" s="322"/>
      <c r="W817" s="323"/>
      <c r="X817" s="323" t="str">
        <f t="shared" si="39"/>
        <v/>
      </c>
      <c r="Y817" s="323">
        <f t="shared" si="40"/>
        <v>490</v>
      </c>
      <c r="Z817" s="323" t="str">
        <f t="shared" si="41"/>
        <v/>
      </c>
      <c r="AA817" s="323"/>
      <c r="AB817" s="323" t="s">
        <v>2856</v>
      </c>
      <c r="AC817" s="323"/>
      <c r="AD817" s="323" t="s">
        <v>1321</v>
      </c>
      <c r="AE817" s="176"/>
      <c r="AF817" s="699"/>
      <c r="AG817" s="699"/>
      <c r="AH817" s="465"/>
      <c r="AI817" s="465"/>
      <c r="AJ817" s="465"/>
      <c r="AK817" s="465"/>
      <c r="AL817" s="465"/>
      <c r="AM817" s="465"/>
      <c r="AN817" s="465"/>
      <c r="AO817" s="465"/>
      <c r="AP817" s="465"/>
    </row>
    <row r="818" spans="1:42" ht="53.5" customHeight="1" x14ac:dyDescent="0.35">
      <c r="A818" s="276">
        <v>25</v>
      </c>
      <c r="B818" s="277" t="str">
        <f>IFERROR(VLOOKUP(A818,'Coverage Indicators-Section D'!$A$10:$Y$42,25,FALSE),"")</f>
        <v/>
      </c>
      <c r="C818" s="319" t="str">
        <f t="array" ref="C818">IFERROR(IF(INDEX('Disaggregation Records'!$E$155:$E$385,MATCH(RIGHT(Z818,255),RIGHT('Disaggregation Records'!$D$155:$D$385,255),0))=0,"",INDEX('Disaggregation Records'!$E$155:$E$385,MATCH(RIGHT(Z818,255),RIGHT('Disaggregation Records'!$D$155:$D$385,255),0))),"")</f>
        <v/>
      </c>
      <c r="D818" s="319" t="str">
        <f t="array" ref="D818">IFERROR(IF(INDEX('Disaggregation Records'!$F$155:$F$385,MATCH(RIGHT(Z818,255),RIGHT('Disaggregation Records'!$D$155:$D$385,255),0))=0,"",INDEX('Disaggregation Records'!$F$155:$F$385,MATCH(RIGHT(Z818,255),RIGHT('Disaggregation Records'!$D$155:$D$385,255),0))),"")</f>
        <v/>
      </c>
      <c r="E818" s="320"/>
      <c r="F818" s="280"/>
      <c r="G818" s="281"/>
      <c r="H818" s="282"/>
      <c r="I818" s="321"/>
      <c r="J818" s="321"/>
      <c r="K818" s="321"/>
      <c r="L818" s="321"/>
      <c r="M818" s="321"/>
      <c r="N818" s="321"/>
      <c r="O818" s="321"/>
      <c r="P818" s="321"/>
      <c r="Q818" s="321"/>
      <c r="R818" s="321"/>
      <c r="S818" s="321"/>
      <c r="T818" s="321"/>
      <c r="U818" s="282"/>
      <c r="V818" s="322"/>
      <c r="W818" s="323"/>
      <c r="X818" s="323" t="str">
        <f t="shared" si="39"/>
        <v/>
      </c>
      <c r="Y818" s="323">
        <f t="shared" si="40"/>
        <v>491</v>
      </c>
      <c r="Z818" s="323" t="str">
        <f t="shared" si="41"/>
        <v/>
      </c>
      <c r="AA818" s="323"/>
      <c r="AB818" s="323" t="s">
        <v>2857</v>
      </c>
      <c r="AC818" s="323"/>
      <c r="AD818" s="323" t="s">
        <v>1321</v>
      </c>
      <c r="AE818" s="176"/>
      <c r="AF818" s="699"/>
      <c r="AG818" s="699"/>
      <c r="AH818" s="465"/>
      <c r="AI818" s="465"/>
      <c r="AJ818" s="465"/>
      <c r="AK818" s="465"/>
      <c r="AL818" s="465"/>
      <c r="AM818" s="465"/>
      <c r="AN818" s="465"/>
      <c r="AO818" s="465"/>
      <c r="AP818" s="465"/>
    </row>
    <row r="819" spans="1:42" ht="53.5" customHeight="1" x14ac:dyDescent="0.35">
      <c r="A819" s="276">
        <v>25</v>
      </c>
      <c r="B819" s="277" t="str">
        <f>IFERROR(VLOOKUP(A819,'Coverage Indicators-Section D'!$A$10:$Y$42,25,FALSE),"")</f>
        <v/>
      </c>
      <c r="C819" s="319" t="str">
        <f t="array" ref="C819">IFERROR(IF(INDEX('Disaggregation Records'!$E$155:$E$385,MATCH(RIGHT(Z819,255),RIGHT('Disaggregation Records'!$D$155:$D$385,255),0))=0,"",INDEX('Disaggregation Records'!$E$155:$E$385,MATCH(RIGHT(Z819,255),RIGHT('Disaggregation Records'!$D$155:$D$385,255),0))),"")</f>
        <v/>
      </c>
      <c r="D819" s="319" t="str">
        <f t="array" ref="D819">IFERROR(IF(INDEX('Disaggregation Records'!$F$155:$F$385,MATCH(RIGHT(Z819,255),RIGHT('Disaggregation Records'!$D$155:$D$385,255),0))=0,"",INDEX('Disaggregation Records'!$F$155:$F$385,MATCH(RIGHT(Z819,255),RIGHT('Disaggregation Records'!$D$155:$D$385,255),0))),"")</f>
        <v/>
      </c>
      <c r="E819" s="320"/>
      <c r="F819" s="280"/>
      <c r="G819" s="281"/>
      <c r="H819" s="282"/>
      <c r="I819" s="321"/>
      <c r="J819" s="321"/>
      <c r="K819" s="321"/>
      <c r="L819" s="321"/>
      <c r="M819" s="321"/>
      <c r="N819" s="321"/>
      <c r="O819" s="321"/>
      <c r="P819" s="321"/>
      <c r="Q819" s="321"/>
      <c r="R819" s="321"/>
      <c r="S819" s="321"/>
      <c r="T819" s="321"/>
      <c r="U819" s="282"/>
      <c r="V819" s="322"/>
      <c r="W819" s="323"/>
      <c r="X819" s="323" t="str">
        <f t="shared" si="39"/>
        <v/>
      </c>
      <c r="Y819" s="323">
        <f t="shared" si="40"/>
        <v>492</v>
      </c>
      <c r="Z819" s="323" t="str">
        <f t="shared" si="41"/>
        <v/>
      </c>
      <c r="AA819" s="323"/>
      <c r="AB819" s="323" t="s">
        <v>2858</v>
      </c>
      <c r="AC819" s="323"/>
      <c r="AD819" s="323" t="s">
        <v>1321</v>
      </c>
      <c r="AE819" s="176"/>
      <c r="AF819" s="699"/>
      <c r="AG819" s="699"/>
      <c r="AH819" s="465"/>
      <c r="AI819" s="465"/>
      <c r="AJ819" s="465"/>
      <c r="AK819" s="465"/>
      <c r="AL819" s="465"/>
      <c r="AM819" s="465"/>
      <c r="AN819" s="465"/>
      <c r="AO819" s="465"/>
      <c r="AP819" s="465"/>
    </row>
    <row r="820" spans="1:42" ht="53.5" customHeight="1" x14ac:dyDescent="0.35">
      <c r="A820" s="276">
        <v>25</v>
      </c>
      <c r="B820" s="277" t="str">
        <f>IFERROR(VLOOKUP(A820,'Coverage Indicators-Section D'!$A$10:$Y$42,25,FALSE),"")</f>
        <v/>
      </c>
      <c r="C820" s="319" t="str">
        <f t="array" ref="C820">IFERROR(IF(INDEX('Disaggregation Records'!$E$155:$E$385,MATCH(RIGHT(Z820,255),RIGHT('Disaggregation Records'!$D$155:$D$385,255),0))=0,"",INDEX('Disaggregation Records'!$E$155:$E$385,MATCH(RIGHT(Z820,255),RIGHT('Disaggregation Records'!$D$155:$D$385,255),0))),"")</f>
        <v/>
      </c>
      <c r="D820" s="319" t="str">
        <f t="array" ref="D820">IFERROR(IF(INDEX('Disaggregation Records'!$F$155:$F$385,MATCH(RIGHT(Z820,255),RIGHT('Disaggregation Records'!$D$155:$D$385,255),0))=0,"",INDEX('Disaggregation Records'!$F$155:$F$385,MATCH(RIGHT(Z820,255),RIGHT('Disaggregation Records'!$D$155:$D$385,255),0))),"")</f>
        <v/>
      </c>
      <c r="E820" s="320"/>
      <c r="F820" s="280"/>
      <c r="G820" s="281"/>
      <c r="H820" s="282"/>
      <c r="I820" s="321"/>
      <c r="J820" s="321"/>
      <c r="K820" s="321"/>
      <c r="L820" s="321"/>
      <c r="M820" s="321"/>
      <c r="N820" s="321"/>
      <c r="O820" s="321"/>
      <c r="P820" s="321"/>
      <c r="Q820" s="321"/>
      <c r="R820" s="321"/>
      <c r="S820" s="321"/>
      <c r="T820" s="321"/>
      <c r="U820" s="282"/>
      <c r="V820" s="322"/>
      <c r="W820" s="323"/>
      <c r="X820" s="323" t="str">
        <f t="shared" si="39"/>
        <v/>
      </c>
      <c r="Y820" s="323">
        <f t="shared" si="40"/>
        <v>493</v>
      </c>
      <c r="Z820" s="323" t="str">
        <f t="shared" si="41"/>
        <v/>
      </c>
      <c r="AA820" s="323"/>
      <c r="AB820" s="323" t="s">
        <v>2859</v>
      </c>
      <c r="AC820" s="323"/>
      <c r="AD820" s="323" t="s">
        <v>1321</v>
      </c>
      <c r="AE820" s="176"/>
      <c r="AF820" s="699"/>
      <c r="AG820" s="699"/>
      <c r="AH820" s="465"/>
      <c r="AI820" s="465"/>
      <c r="AJ820" s="465"/>
      <c r="AK820" s="465"/>
      <c r="AL820" s="465"/>
      <c r="AM820" s="465"/>
      <c r="AN820" s="465"/>
      <c r="AO820" s="465"/>
      <c r="AP820" s="465"/>
    </row>
    <row r="821" spans="1:42" ht="53.5" customHeight="1" x14ac:dyDescent="0.35">
      <c r="A821" s="276">
        <v>25</v>
      </c>
      <c r="B821" s="277" t="str">
        <f>IFERROR(VLOOKUP(A821,'Coverage Indicators-Section D'!$A$10:$Y$42,25,FALSE),"")</f>
        <v/>
      </c>
      <c r="C821" s="319" t="str">
        <f t="array" ref="C821">IFERROR(IF(INDEX('Disaggregation Records'!$E$155:$E$385,MATCH(RIGHT(Z821,255),RIGHT('Disaggregation Records'!$D$155:$D$385,255),0))=0,"",INDEX('Disaggregation Records'!$E$155:$E$385,MATCH(RIGHT(Z821,255),RIGHT('Disaggregation Records'!$D$155:$D$385,255),0))),"")</f>
        <v/>
      </c>
      <c r="D821" s="319" t="str">
        <f t="array" ref="D821">IFERROR(IF(INDEX('Disaggregation Records'!$F$155:$F$385,MATCH(RIGHT(Z821,255),RIGHT('Disaggregation Records'!$D$155:$D$385,255),0))=0,"",INDEX('Disaggregation Records'!$F$155:$F$385,MATCH(RIGHT(Z821,255),RIGHT('Disaggregation Records'!$D$155:$D$385,255),0))),"")</f>
        <v/>
      </c>
      <c r="E821" s="320"/>
      <c r="F821" s="280"/>
      <c r="G821" s="281"/>
      <c r="H821" s="282"/>
      <c r="I821" s="321"/>
      <c r="J821" s="321"/>
      <c r="K821" s="321"/>
      <c r="L821" s="321"/>
      <c r="M821" s="321"/>
      <c r="N821" s="321"/>
      <c r="O821" s="321"/>
      <c r="P821" s="321"/>
      <c r="Q821" s="321"/>
      <c r="R821" s="321"/>
      <c r="S821" s="321"/>
      <c r="T821" s="321"/>
      <c r="U821" s="282"/>
      <c r="V821" s="322"/>
      <c r="W821" s="323"/>
      <c r="X821" s="323" t="str">
        <f t="shared" si="39"/>
        <v/>
      </c>
      <c r="Y821" s="323">
        <f t="shared" si="40"/>
        <v>494</v>
      </c>
      <c r="Z821" s="323" t="str">
        <f t="shared" si="41"/>
        <v/>
      </c>
      <c r="AA821" s="323"/>
      <c r="AB821" s="323" t="s">
        <v>2860</v>
      </c>
      <c r="AC821" s="323"/>
      <c r="AD821" s="323" t="s">
        <v>1321</v>
      </c>
      <c r="AE821" s="176"/>
      <c r="AF821" s="699"/>
      <c r="AG821" s="699"/>
      <c r="AH821" s="465"/>
      <c r="AI821" s="465"/>
      <c r="AJ821" s="465"/>
      <c r="AK821" s="465"/>
      <c r="AL821" s="465"/>
      <c r="AM821" s="465"/>
      <c r="AN821" s="465"/>
      <c r="AO821" s="465"/>
      <c r="AP821" s="465"/>
    </row>
    <row r="822" spans="1:42" ht="53.5" customHeight="1" x14ac:dyDescent="0.35">
      <c r="A822" s="276">
        <v>25</v>
      </c>
      <c r="B822" s="277" t="str">
        <f>IFERROR(VLOOKUP(A822,'Coverage Indicators-Section D'!$A$10:$Y$42,25,FALSE),"")</f>
        <v/>
      </c>
      <c r="C822" s="319" t="str">
        <f t="array" ref="C822">IFERROR(IF(INDEX('Disaggregation Records'!$E$155:$E$385,MATCH(RIGHT(Z822,255),RIGHT('Disaggregation Records'!$D$155:$D$385,255),0))=0,"",INDEX('Disaggregation Records'!$E$155:$E$385,MATCH(RIGHT(Z822,255),RIGHT('Disaggregation Records'!$D$155:$D$385,255),0))),"")</f>
        <v/>
      </c>
      <c r="D822" s="319" t="str">
        <f t="array" ref="D822">IFERROR(IF(INDEX('Disaggregation Records'!$F$155:$F$385,MATCH(RIGHT(Z822,255),RIGHT('Disaggregation Records'!$D$155:$D$385,255),0))=0,"",INDEX('Disaggregation Records'!$F$155:$F$385,MATCH(RIGHT(Z822,255),RIGHT('Disaggregation Records'!$D$155:$D$385,255),0))),"")</f>
        <v/>
      </c>
      <c r="E822" s="320"/>
      <c r="F822" s="280"/>
      <c r="G822" s="281"/>
      <c r="H822" s="282"/>
      <c r="I822" s="321"/>
      <c r="J822" s="321"/>
      <c r="K822" s="321"/>
      <c r="L822" s="321"/>
      <c r="M822" s="321"/>
      <c r="N822" s="321"/>
      <c r="O822" s="321"/>
      <c r="P822" s="321"/>
      <c r="Q822" s="321"/>
      <c r="R822" s="321"/>
      <c r="S822" s="321"/>
      <c r="T822" s="321"/>
      <c r="U822" s="282"/>
      <c r="V822" s="322"/>
      <c r="W822" s="323"/>
      <c r="X822" s="323" t="str">
        <f t="shared" si="39"/>
        <v/>
      </c>
      <c r="Y822" s="323">
        <f t="shared" si="40"/>
        <v>495</v>
      </c>
      <c r="Z822" s="323" t="str">
        <f t="shared" si="41"/>
        <v/>
      </c>
      <c r="AA822" s="323"/>
      <c r="AB822" s="323" t="s">
        <v>2861</v>
      </c>
      <c r="AC822" s="323"/>
      <c r="AD822" s="323" t="s">
        <v>1321</v>
      </c>
      <c r="AE822" s="176"/>
      <c r="AF822" s="699"/>
      <c r="AG822" s="699"/>
      <c r="AH822" s="465"/>
      <c r="AI822" s="465"/>
      <c r="AJ822" s="465"/>
      <c r="AK822" s="465"/>
      <c r="AL822" s="465"/>
      <c r="AM822" s="465"/>
      <c r="AN822" s="465"/>
      <c r="AO822" s="465"/>
      <c r="AP822" s="465"/>
    </row>
    <row r="823" spans="1:42" ht="53.5" customHeight="1" x14ac:dyDescent="0.35">
      <c r="A823" s="276">
        <v>25</v>
      </c>
      <c r="B823" s="277" t="str">
        <f>IFERROR(VLOOKUP(A823,'Coverage Indicators-Section D'!$A$10:$Y$42,25,FALSE),"")</f>
        <v/>
      </c>
      <c r="C823" s="319" t="str">
        <f t="array" ref="C823">IFERROR(IF(INDEX('Disaggregation Records'!$E$155:$E$385,MATCH(RIGHT(Z823,255),RIGHT('Disaggregation Records'!$D$155:$D$385,255),0))=0,"",INDEX('Disaggregation Records'!$E$155:$E$385,MATCH(RIGHT(Z823,255),RIGHT('Disaggregation Records'!$D$155:$D$385,255),0))),"")</f>
        <v/>
      </c>
      <c r="D823" s="319" t="str">
        <f t="array" ref="D823">IFERROR(IF(INDEX('Disaggregation Records'!$F$155:$F$385,MATCH(RIGHT(Z823,255),RIGHT('Disaggregation Records'!$D$155:$D$385,255),0))=0,"",INDEX('Disaggregation Records'!$F$155:$F$385,MATCH(RIGHT(Z823,255),RIGHT('Disaggregation Records'!$D$155:$D$385,255),0))),"")</f>
        <v/>
      </c>
      <c r="E823" s="320"/>
      <c r="F823" s="280"/>
      <c r="G823" s="281"/>
      <c r="H823" s="282"/>
      <c r="I823" s="321"/>
      <c r="J823" s="321"/>
      <c r="K823" s="321"/>
      <c r="L823" s="321"/>
      <c r="M823" s="321"/>
      <c r="N823" s="321"/>
      <c r="O823" s="321"/>
      <c r="P823" s="321"/>
      <c r="Q823" s="321"/>
      <c r="R823" s="321"/>
      <c r="S823" s="321"/>
      <c r="T823" s="321"/>
      <c r="U823" s="282"/>
      <c r="V823" s="322"/>
      <c r="W823" s="323"/>
      <c r="X823" s="323" t="str">
        <f t="shared" si="39"/>
        <v/>
      </c>
      <c r="Y823" s="323">
        <f t="shared" si="40"/>
        <v>496</v>
      </c>
      <c r="Z823" s="323" t="str">
        <f t="shared" si="41"/>
        <v/>
      </c>
      <c r="AA823" s="323"/>
      <c r="AB823" s="323" t="s">
        <v>2862</v>
      </c>
      <c r="AC823" s="323"/>
      <c r="AD823" s="323" t="s">
        <v>1321</v>
      </c>
      <c r="AE823" s="176"/>
      <c r="AF823" s="699"/>
      <c r="AG823" s="699"/>
      <c r="AH823" s="465"/>
      <c r="AI823" s="465"/>
      <c r="AJ823" s="465"/>
      <c r="AK823" s="465"/>
      <c r="AL823" s="465"/>
      <c r="AM823" s="465"/>
      <c r="AN823" s="465"/>
      <c r="AO823" s="465"/>
      <c r="AP823" s="465"/>
    </row>
    <row r="824" spans="1:42" ht="53.5" customHeight="1" x14ac:dyDescent="0.35">
      <c r="A824" s="276">
        <v>25</v>
      </c>
      <c r="B824" s="277" t="str">
        <f>IFERROR(VLOOKUP(A824,'Coverage Indicators-Section D'!$A$10:$Y$42,25,FALSE),"")</f>
        <v/>
      </c>
      <c r="C824" s="319" t="str">
        <f t="array" ref="C824">IFERROR(IF(INDEX('Disaggregation Records'!$E$155:$E$385,MATCH(RIGHT(Z824,255),RIGHT('Disaggregation Records'!$D$155:$D$385,255),0))=0,"",INDEX('Disaggregation Records'!$E$155:$E$385,MATCH(RIGHT(Z824,255),RIGHT('Disaggregation Records'!$D$155:$D$385,255),0))),"")</f>
        <v/>
      </c>
      <c r="D824" s="319" t="str">
        <f t="array" ref="D824">IFERROR(IF(INDEX('Disaggregation Records'!$F$155:$F$385,MATCH(RIGHT(Z824,255),RIGHT('Disaggregation Records'!$D$155:$D$385,255),0))=0,"",INDEX('Disaggregation Records'!$F$155:$F$385,MATCH(RIGHT(Z824,255),RIGHT('Disaggregation Records'!$D$155:$D$385,255),0))),"")</f>
        <v/>
      </c>
      <c r="E824" s="320"/>
      <c r="F824" s="280"/>
      <c r="G824" s="281"/>
      <c r="H824" s="282"/>
      <c r="I824" s="321"/>
      <c r="J824" s="321"/>
      <c r="K824" s="321"/>
      <c r="L824" s="321"/>
      <c r="M824" s="321"/>
      <c r="N824" s="321"/>
      <c r="O824" s="321"/>
      <c r="P824" s="321"/>
      <c r="Q824" s="321"/>
      <c r="R824" s="321"/>
      <c r="S824" s="321"/>
      <c r="T824" s="321"/>
      <c r="U824" s="282"/>
      <c r="V824" s="322"/>
      <c r="W824" s="323"/>
      <c r="X824" s="323" t="str">
        <f t="shared" si="39"/>
        <v/>
      </c>
      <c r="Y824" s="323">
        <f t="shared" si="40"/>
        <v>497</v>
      </c>
      <c r="Z824" s="323" t="str">
        <f t="shared" si="41"/>
        <v/>
      </c>
      <c r="AA824" s="323"/>
      <c r="AB824" s="323" t="s">
        <v>2863</v>
      </c>
      <c r="AC824" s="323"/>
      <c r="AD824" s="323" t="s">
        <v>1321</v>
      </c>
      <c r="AE824" s="176"/>
      <c r="AF824" s="699"/>
      <c r="AG824" s="699"/>
      <c r="AH824" s="465"/>
      <c r="AI824" s="465"/>
      <c r="AJ824" s="465"/>
      <c r="AK824" s="465"/>
      <c r="AL824" s="465"/>
      <c r="AM824" s="465"/>
      <c r="AN824" s="465"/>
      <c r="AO824" s="465"/>
      <c r="AP824" s="465"/>
    </row>
    <row r="825" spans="1:42" ht="53.5" customHeight="1" x14ac:dyDescent="0.35">
      <c r="A825" s="276">
        <v>25</v>
      </c>
      <c r="B825" s="277" t="str">
        <f>IFERROR(VLOOKUP(A825,'Coverage Indicators-Section D'!$A$10:$Y$42,25,FALSE),"")</f>
        <v/>
      </c>
      <c r="C825" s="319" t="str">
        <f t="array" ref="C825">IFERROR(IF(INDEX('Disaggregation Records'!$E$155:$E$385,MATCH(RIGHT(Z825,255),RIGHT('Disaggregation Records'!$D$155:$D$385,255),0))=0,"",INDEX('Disaggregation Records'!$E$155:$E$385,MATCH(RIGHT(Z825,255),RIGHT('Disaggregation Records'!$D$155:$D$385,255),0))),"")</f>
        <v/>
      </c>
      <c r="D825" s="319" t="str">
        <f t="array" ref="D825">IFERROR(IF(INDEX('Disaggregation Records'!$F$155:$F$385,MATCH(RIGHT(Z825,255),RIGHT('Disaggregation Records'!$D$155:$D$385,255),0))=0,"",INDEX('Disaggregation Records'!$F$155:$F$385,MATCH(RIGHT(Z825,255),RIGHT('Disaggregation Records'!$D$155:$D$385,255),0))),"")</f>
        <v/>
      </c>
      <c r="E825" s="320"/>
      <c r="F825" s="280"/>
      <c r="G825" s="281"/>
      <c r="H825" s="282"/>
      <c r="I825" s="321"/>
      <c r="J825" s="321"/>
      <c r="K825" s="321"/>
      <c r="L825" s="321"/>
      <c r="M825" s="321"/>
      <c r="N825" s="321"/>
      <c r="O825" s="321"/>
      <c r="P825" s="321"/>
      <c r="Q825" s="321"/>
      <c r="R825" s="321"/>
      <c r="S825" s="321"/>
      <c r="T825" s="321"/>
      <c r="U825" s="282"/>
      <c r="V825" s="322"/>
      <c r="W825" s="323"/>
      <c r="X825" s="323" t="str">
        <f t="shared" si="39"/>
        <v/>
      </c>
      <c r="Y825" s="323">
        <f t="shared" si="40"/>
        <v>498</v>
      </c>
      <c r="Z825" s="323" t="str">
        <f t="shared" si="41"/>
        <v/>
      </c>
      <c r="AA825" s="323"/>
      <c r="AB825" s="323" t="s">
        <v>2864</v>
      </c>
      <c r="AC825" s="323"/>
      <c r="AD825" s="323" t="s">
        <v>1321</v>
      </c>
      <c r="AE825" s="176"/>
      <c r="AF825" s="699"/>
      <c r="AG825" s="699"/>
      <c r="AH825" s="465"/>
      <c r="AI825" s="465"/>
      <c r="AJ825" s="465"/>
      <c r="AK825" s="465"/>
      <c r="AL825" s="465"/>
      <c r="AM825" s="465"/>
      <c r="AN825" s="465"/>
      <c r="AO825" s="465"/>
      <c r="AP825" s="465"/>
    </row>
    <row r="826" spans="1:42" ht="53.5" customHeight="1" x14ac:dyDescent="0.35">
      <c r="A826" s="276">
        <v>25</v>
      </c>
      <c r="B826" s="277" t="str">
        <f>IFERROR(VLOOKUP(A826,'Coverage Indicators-Section D'!$A$10:$Y$42,25,FALSE),"")</f>
        <v/>
      </c>
      <c r="C826" s="319" t="str">
        <f t="array" ref="C826">IFERROR(IF(INDEX('Disaggregation Records'!$E$155:$E$385,MATCH(RIGHT(Z826,255),RIGHT('Disaggregation Records'!$D$155:$D$385,255),0))=0,"",INDEX('Disaggregation Records'!$E$155:$E$385,MATCH(RIGHT(Z826,255),RIGHT('Disaggregation Records'!$D$155:$D$385,255),0))),"")</f>
        <v/>
      </c>
      <c r="D826" s="319" t="str">
        <f t="array" ref="D826">IFERROR(IF(INDEX('Disaggregation Records'!$F$155:$F$385,MATCH(RIGHT(Z826,255),RIGHT('Disaggregation Records'!$D$155:$D$385,255),0))=0,"",INDEX('Disaggregation Records'!$F$155:$F$385,MATCH(RIGHT(Z826,255),RIGHT('Disaggregation Records'!$D$155:$D$385,255),0))),"")</f>
        <v/>
      </c>
      <c r="E826" s="320"/>
      <c r="F826" s="280"/>
      <c r="G826" s="281"/>
      <c r="H826" s="282"/>
      <c r="I826" s="321"/>
      <c r="J826" s="321"/>
      <c r="K826" s="321"/>
      <c r="L826" s="321"/>
      <c r="M826" s="321"/>
      <c r="N826" s="321"/>
      <c r="O826" s="321"/>
      <c r="P826" s="321"/>
      <c r="Q826" s="321"/>
      <c r="R826" s="321"/>
      <c r="S826" s="321"/>
      <c r="T826" s="321"/>
      <c r="U826" s="282"/>
      <c r="V826" s="322"/>
      <c r="W826" s="323"/>
      <c r="X826" s="323" t="str">
        <f t="shared" si="39"/>
        <v/>
      </c>
      <c r="Y826" s="323">
        <f t="shared" si="40"/>
        <v>499</v>
      </c>
      <c r="Z826" s="323" t="str">
        <f t="shared" si="41"/>
        <v/>
      </c>
      <c r="AA826" s="323"/>
      <c r="AB826" s="323" t="s">
        <v>2865</v>
      </c>
      <c r="AC826" s="323"/>
      <c r="AD826" s="323" t="s">
        <v>1321</v>
      </c>
      <c r="AE826" s="176"/>
      <c r="AF826" s="699"/>
      <c r="AG826" s="699"/>
      <c r="AH826" s="465"/>
      <c r="AI826" s="465"/>
      <c r="AJ826" s="465"/>
      <c r="AK826" s="465"/>
      <c r="AL826" s="465"/>
      <c r="AM826" s="465"/>
      <c r="AN826" s="465"/>
      <c r="AO826" s="465"/>
      <c r="AP826" s="465"/>
    </row>
    <row r="827" spans="1:42" ht="53.5" customHeight="1" x14ac:dyDescent="0.35">
      <c r="A827" s="276">
        <v>25</v>
      </c>
      <c r="B827" s="277" t="str">
        <f>IFERROR(VLOOKUP(A827,'Coverage Indicators-Section D'!$A$10:$Y$42,25,FALSE),"")</f>
        <v/>
      </c>
      <c r="C827" s="319" t="str">
        <f t="array" ref="C827">IFERROR(IF(INDEX('Disaggregation Records'!$E$155:$E$385,MATCH(RIGHT(Z827,255),RIGHT('Disaggregation Records'!$D$155:$D$385,255),0))=0,"",INDEX('Disaggregation Records'!$E$155:$E$385,MATCH(RIGHT(Z827,255),RIGHT('Disaggregation Records'!$D$155:$D$385,255),0))),"")</f>
        <v/>
      </c>
      <c r="D827" s="319" t="str">
        <f t="array" ref="D827">IFERROR(IF(INDEX('Disaggregation Records'!$F$155:$F$385,MATCH(RIGHT(Z827,255),RIGHT('Disaggregation Records'!$D$155:$D$385,255),0))=0,"",INDEX('Disaggregation Records'!$F$155:$F$385,MATCH(RIGHT(Z827,255),RIGHT('Disaggregation Records'!$D$155:$D$385,255),0))),"")</f>
        <v/>
      </c>
      <c r="E827" s="320"/>
      <c r="F827" s="280"/>
      <c r="G827" s="281"/>
      <c r="H827" s="282"/>
      <c r="I827" s="321"/>
      <c r="J827" s="321"/>
      <c r="K827" s="321"/>
      <c r="L827" s="321"/>
      <c r="M827" s="321"/>
      <c r="N827" s="321"/>
      <c r="O827" s="321"/>
      <c r="P827" s="321"/>
      <c r="Q827" s="321"/>
      <c r="R827" s="321"/>
      <c r="S827" s="321"/>
      <c r="T827" s="321"/>
      <c r="U827" s="282"/>
      <c r="V827" s="322"/>
      <c r="W827" s="323"/>
      <c r="X827" s="323" t="str">
        <f t="shared" si="39"/>
        <v/>
      </c>
      <c r="Y827" s="323">
        <f t="shared" si="40"/>
        <v>500</v>
      </c>
      <c r="Z827" s="323" t="str">
        <f t="shared" si="41"/>
        <v/>
      </c>
      <c r="AA827" s="323"/>
      <c r="AB827" s="323" t="s">
        <v>2866</v>
      </c>
      <c r="AC827" s="323"/>
      <c r="AD827" s="323" t="s">
        <v>1321</v>
      </c>
      <c r="AE827" s="176"/>
      <c r="AF827" s="699"/>
      <c r="AG827" s="699"/>
      <c r="AH827" s="465"/>
      <c r="AI827" s="465"/>
      <c r="AJ827" s="465"/>
      <c r="AK827" s="465"/>
      <c r="AL827" s="465"/>
      <c r="AM827" s="465"/>
      <c r="AN827" s="465"/>
      <c r="AO827" s="465"/>
      <c r="AP827" s="465"/>
    </row>
    <row r="828" spans="1:42" ht="53.5" customHeight="1" x14ac:dyDescent="0.35">
      <c r="A828" s="276">
        <v>26</v>
      </c>
      <c r="B828" s="277" t="str">
        <f>IFERROR(VLOOKUP(A828,'Coverage Indicators-Section D'!$A$10:$Y$42,25,FALSE),"")</f>
        <v/>
      </c>
      <c r="C828" s="319" t="str">
        <f t="array" ref="C828">IFERROR(IF(INDEX('Disaggregation Records'!$E$155:$E$385,MATCH(RIGHT(Z828,255),RIGHT('Disaggregation Records'!$D$155:$D$385,255),0))=0,"",INDEX('Disaggregation Records'!$E$155:$E$385,MATCH(RIGHT(Z828,255),RIGHT('Disaggregation Records'!$D$155:$D$385,255),0))),"")</f>
        <v/>
      </c>
      <c r="D828" s="319" t="str">
        <f t="array" ref="D828">IFERROR(IF(INDEX('Disaggregation Records'!$F$155:$F$385,MATCH(RIGHT(Z828,255),RIGHT('Disaggregation Records'!$D$155:$D$385,255),0))=0,"",INDEX('Disaggregation Records'!$F$155:$F$385,MATCH(RIGHT(Z828,255),RIGHT('Disaggregation Records'!$D$155:$D$385,255),0))),"")</f>
        <v/>
      </c>
      <c r="E828" s="320"/>
      <c r="F828" s="280"/>
      <c r="G828" s="281"/>
      <c r="H828" s="282"/>
      <c r="I828" s="321"/>
      <c r="J828" s="321"/>
      <c r="K828" s="321"/>
      <c r="L828" s="321"/>
      <c r="M828" s="321"/>
      <c r="N828" s="321"/>
      <c r="O828" s="321"/>
      <c r="P828" s="321"/>
      <c r="Q828" s="321"/>
      <c r="R828" s="321"/>
      <c r="S828" s="321"/>
      <c r="T828" s="321"/>
      <c r="U828" s="282"/>
      <c r="V828" s="322"/>
      <c r="W828" s="323"/>
      <c r="X828" s="323" t="str">
        <f t="shared" si="39"/>
        <v/>
      </c>
      <c r="Y828" s="323">
        <f t="shared" si="40"/>
        <v>501</v>
      </c>
      <c r="Z828" s="323" t="str">
        <f t="shared" si="41"/>
        <v/>
      </c>
      <c r="AA828" s="323"/>
      <c r="AB828" s="323" t="s">
        <v>2867</v>
      </c>
      <c r="AC828" s="323"/>
      <c r="AD828" s="323" t="s">
        <v>1322</v>
      </c>
      <c r="AE828" s="176"/>
      <c r="AF828" s="699"/>
      <c r="AG828" s="699"/>
      <c r="AH828" s="465"/>
      <c r="AI828" s="465"/>
      <c r="AJ828" s="465"/>
      <c r="AK828" s="465"/>
      <c r="AL828" s="465"/>
      <c r="AM828" s="465"/>
      <c r="AN828" s="465"/>
      <c r="AO828" s="465"/>
      <c r="AP828" s="465"/>
    </row>
    <row r="829" spans="1:42" ht="53.5" customHeight="1" x14ac:dyDescent="0.35">
      <c r="A829" s="276">
        <v>26</v>
      </c>
      <c r="B829" s="277" t="str">
        <f>IFERROR(VLOOKUP(A829,'Coverage Indicators-Section D'!$A$10:$Y$42,25,FALSE),"")</f>
        <v/>
      </c>
      <c r="C829" s="319" t="str">
        <f t="array" ref="C829">IFERROR(IF(INDEX('Disaggregation Records'!$E$155:$E$385,MATCH(RIGHT(Z829,255),RIGHT('Disaggregation Records'!$D$155:$D$385,255),0))=0,"",INDEX('Disaggregation Records'!$E$155:$E$385,MATCH(RIGHT(Z829,255),RIGHT('Disaggregation Records'!$D$155:$D$385,255),0))),"")</f>
        <v/>
      </c>
      <c r="D829" s="319" t="str">
        <f t="array" ref="D829">IFERROR(IF(INDEX('Disaggregation Records'!$F$155:$F$385,MATCH(RIGHT(Z829,255),RIGHT('Disaggregation Records'!$D$155:$D$385,255),0))=0,"",INDEX('Disaggregation Records'!$F$155:$F$385,MATCH(RIGHT(Z829,255),RIGHT('Disaggregation Records'!$D$155:$D$385,255),0))),"")</f>
        <v/>
      </c>
      <c r="E829" s="320"/>
      <c r="F829" s="280"/>
      <c r="G829" s="281"/>
      <c r="H829" s="282"/>
      <c r="I829" s="321"/>
      <c r="J829" s="321"/>
      <c r="K829" s="321"/>
      <c r="L829" s="321"/>
      <c r="M829" s="321"/>
      <c r="N829" s="321"/>
      <c r="O829" s="321"/>
      <c r="P829" s="321"/>
      <c r="Q829" s="321"/>
      <c r="R829" s="321"/>
      <c r="S829" s="321"/>
      <c r="T829" s="321"/>
      <c r="U829" s="282"/>
      <c r="V829" s="322"/>
      <c r="W829" s="323"/>
      <c r="X829" s="323" t="str">
        <f t="shared" si="39"/>
        <v/>
      </c>
      <c r="Y829" s="323">
        <f t="shared" si="40"/>
        <v>502</v>
      </c>
      <c r="Z829" s="323" t="str">
        <f t="shared" si="41"/>
        <v/>
      </c>
      <c r="AA829" s="323"/>
      <c r="AB829" s="323" t="s">
        <v>2868</v>
      </c>
      <c r="AC829" s="323"/>
      <c r="AD829" s="323" t="s">
        <v>1322</v>
      </c>
      <c r="AE829" s="176"/>
      <c r="AF829" s="699"/>
      <c r="AG829" s="699"/>
      <c r="AH829" s="465"/>
      <c r="AI829" s="465"/>
      <c r="AJ829" s="465"/>
      <c r="AK829" s="465"/>
      <c r="AL829" s="465"/>
      <c r="AM829" s="465"/>
      <c r="AN829" s="465"/>
      <c r="AO829" s="465"/>
      <c r="AP829" s="465"/>
    </row>
    <row r="830" spans="1:42" ht="53.5" customHeight="1" x14ac:dyDescent="0.35">
      <c r="A830" s="276">
        <v>26</v>
      </c>
      <c r="B830" s="277" t="str">
        <f>IFERROR(VLOOKUP(A830,'Coverage Indicators-Section D'!$A$10:$Y$42,25,FALSE),"")</f>
        <v/>
      </c>
      <c r="C830" s="319" t="str">
        <f t="array" ref="C830">IFERROR(IF(INDEX('Disaggregation Records'!$E$155:$E$385,MATCH(RIGHT(Z830,255),RIGHT('Disaggregation Records'!$D$155:$D$385,255),0))=0,"",INDEX('Disaggregation Records'!$E$155:$E$385,MATCH(RIGHT(Z830,255),RIGHT('Disaggregation Records'!$D$155:$D$385,255),0))),"")</f>
        <v/>
      </c>
      <c r="D830" s="319" t="str">
        <f t="array" ref="D830">IFERROR(IF(INDEX('Disaggregation Records'!$F$155:$F$385,MATCH(RIGHT(Z830,255),RIGHT('Disaggregation Records'!$D$155:$D$385,255),0))=0,"",INDEX('Disaggregation Records'!$F$155:$F$385,MATCH(RIGHT(Z830,255),RIGHT('Disaggregation Records'!$D$155:$D$385,255),0))),"")</f>
        <v/>
      </c>
      <c r="E830" s="320"/>
      <c r="F830" s="280"/>
      <c r="G830" s="281"/>
      <c r="H830" s="282"/>
      <c r="I830" s="321"/>
      <c r="J830" s="321"/>
      <c r="K830" s="321"/>
      <c r="L830" s="321"/>
      <c r="M830" s="321"/>
      <c r="N830" s="321"/>
      <c r="O830" s="321"/>
      <c r="P830" s="321"/>
      <c r="Q830" s="321"/>
      <c r="R830" s="321"/>
      <c r="S830" s="321"/>
      <c r="T830" s="321"/>
      <c r="U830" s="282"/>
      <c r="V830" s="322"/>
      <c r="W830" s="323"/>
      <c r="X830" s="323" t="str">
        <f t="shared" si="39"/>
        <v/>
      </c>
      <c r="Y830" s="323">
        <f t="shared" si="40"/>
        <v>503</v>
      </c>
      <c r="Z830" s="323" t="str">
        <f t="shared" si="41"/>
        <v/>
      </c>
      <c r="AA830" s="323"/>
      <c r="AB830" s="323" t="s">
        <v>2869</v>
      </c>
      <c r="AC830" s="323"/>
      <c r="AD830" s="323" t="s">
        <v>1322</v>
      </c>
      <c r="AE830" s="176"/>
      <c r="AF830" s="699"/>
      <c r="AG830" s="699"/>
      <c r="AH830" s="465"/>
      <c r="AI830" s="465"/>
      <c r="AJ830" s="465"/>
      <c r="AK830" s="465"/>
      <c r="AL830" s="465"/>
      <c r="AM830" s="465"/>
      <c r="AN830" s="465"/>
      <c r="AO830" s="465"/>
      <c r="AP830" s="465"/>
    </row>
    <row r="831" spans="1:42" ht="53.5" customHeight="1" x14ac:dyDescent="0.35">
      <c r="A831" s="276">
        <v>26</v>
      </c>
      <c r="B831" s="277" t="str">
        <f>IFERROR(VLOOKUP(A831,'Coverage Indicators-Section D'!$A$10:$Y$42,25,FALSE),"")</f>
        <v/>
      </c>
      <c r="C831" s="319" t="str">
        <f t="array" ref="C831">IFERROR(IF(INDEX('Disaggregation Records'!$E$155:$E$385,MATCH(RIGHT(Z831,255),RIGHT('Disaggregation Records'!$D$155:$D$385,255),0))=0,"",INDEX('Disaggregation Records'!$E$155:$E$385,MATCH(RIGHT(Z831,255),RIGHT('Disaggregation Records'!$D$155:$D$385,255),0))),"")</f>
        <v/>
      </c>
      <c r="D831" s="319" t="str">
        <f t="array" ref="D831">IFERROR(IF(INDEX('Disaggregation Records'!$F$155:$F$385,MATCH(RIGHT(Z831,255),RIGHT('Disaggregation Records'!$D$155:$D$385,255),0))=0,"",INDEX('Disaggregation Records'!$F$155:$F$385,MATCH(RIGHT(Z831,255),RIGHT('Disaggregation Records'!$D$155:$D$385,255),0))),"")</f>
        <v/>
      </c>
      <c r="E831" s="320"/>
      <c r="F831" s="280"/>
      <c r="G831" s="281"/>
      <c r="H831" s="282"/>
      <c r="I831" s="321"/>
      <c r="J831" s="321"/>
      <c r="K831" s="321"/>
      <c r="L831" s="321"/>
      <c r="M831" s="321"/>
      <c r="N831" s="321"/>
      <c r="O831" s="321"/>
      <c r="P831" s="321"/>
      <c r="Q831" s="321"/>
      <c r="R831" s="321"/>
      <c r="S831" s="321"/>
      <c r="T831" s="321"/>
      <c r="U831" s="282"/>
      <c r="V831" s="322"/>
      <c r="W831" s="323"/>
      <c r="X831" s="323" t="str">
        <f t="shared" si="39"/>
        <v/>
      </c>
      <c r="Y831" s="323">
        <f t="shared" si="40"/>
        <v>504</v>
      </c>
      <c r="Z831" s="323" t="str">
        <f t="shared" si="41"/>
        <v/>
      </c>
      <c r="AA831" s="323"/>
      <c r="AB831" s="323" t="s">
        <v>2870</v>
      </c>
      <c r="AC831" s="323"/>
      <c r="AD831" s="323" t="s">
        <v>1322</v>
      </c>
      <c r="AE831" s="176"/>
      <c r="AF831" s="699"/>
      <c r="AG831" s="699"/>
      <c r="AH831" s="465"/>
      <c r="AI831" s="465"/>
      <c r="AJ831" s="465"/>
      <c r="AK831" s="465"/>
      <c r="AL831" s="465"/>
      <c r="AM831" s="465"/>
      <c r="AN831" s="465"/>
      <c r="AO831" s="465"/>
      <c r="AP831" s="465"/>
    </row>
    <row r="832" spans="1:42" ht="53.5" customHeight="1" x14ac:dyDescent="0.35">
      <c r="A832" s="276">
        <v>26</v>
      </c>
      <c r="B832" s="277" t="str">
        <f>IFERROR(VLOOKUP(A832,'Coverage Indicators-Section D'!$A$10:$Y$42,25,FALSE),"")</f>
        <v/>
      </c>
      <c r="C832" s="319" t="str">
        <f t="array" ref="C832">IFERROR(IF(INDEX('Disaggregation Records'!$E$155:$E$385,MATCH(RIGHT(Z832,255),RIGHT('Disaggregation Records'!$D$155:$D$385,255),0))=0,"",INDEX('Disaggregation Records'!$E$155:$E$385,MATCH(RIGHT(Z832,255),RIGHT('Disaggregation Records'!$D$155:$D$385,255),0))),"")</f>
        <v/>
      </c>
      <c r="D832" s="319" t="str">
        <f t="array" ref="D832">IFERROR(IF(INDEX('Disaggregation Records'!$F$155:$F$385,MATCH(RIGHT(Z832,255),RIGHT('Disaggregation Records'!$D$155:$D$385,255),0))=0,"",INDEX('Disaggregation Records'!$F$155:$F$385,MATCH(RIGHT(Z832,255),RIGHT('Disaggregation Records'!$D$155:$D$385,255),0))),"")</f>
        <v/>
      </c>
      <c r="E832" s="320"/>
      <c r="F832" s="280"/>
      <c r="G832" s="281"/>
      <c r="H832" s="282"/>
      <c r="I832" s="321"/>
      <c r="J832" s="321"/>
      <c r="K832" s="321"/>
      <c r="L832" s="321"/>
      <c r="M832" s="321"/>
      <c r="N832" s="321"/>
      <c r="O832" s="321"/>
      <c r="P832" s="321"/>
      <c r="Q832" s="321"/>
      <c r="R832" s="321"/>
      <c r="S832" s="321"/>
      <c r="T832" s="321"/>
      <c r="U832" s="282"/>
      <c r="V832" s="322"/>
      <c r="W832" s="323"/>
      <c r="X832" s="323" t="str">
        <f t="shared" si="39"/>
        <v/>
      </c>
      <c r="Y832" s="323">
        <f t="shared" si="40"/>
        <v>505</v>
      </c>
      <c r="Z832" s="323" t="str">
        <f t="shared" si="41"/>
        <v/>
      </c>
      <c r="AA832" s="323"/>
      <c r="AB832" s="323" t="s">
        <v>2871</v>
      </c>
      <c r="AC832" s="323"/>
      <c r="AD832" s="323" t="s">
        <v>1322</v>
      </c>
      <c r="AE832" s="176"/>
      <c r="AF832" s="699"/>
      <c r="AG832" s="699"/>
      <c r="AH832" s="465"/>
      <c r="AI832" s="465"/>
      <c r="AJ832" s="465"/>
      <c r="AK832" s="465"/>
      <c r="AL832" s="465"/>
      <c r="AM832" s="465"/>
      <c r="AN832" s="465"/>
      <c r="AO832" s="465"/>
      <c r="AP832" s="465"/>
    </row>
    <row r="833" spans="1:42" ht="53.5" customHeight="1" x14ac:dyDescent="0.35">
      <c r="A833" s="276">
        <v>26</v>
      </c>
      <c r="B833" s="277" t="str">
        <f>IFERROR(VLOOKUP(A833,'Coverage Indicators-Section D'!$A$10:$Y$42,25,FALSE),"")</f>
        <v/>
      </c>
      <c r="C833" s="319" t="str">
        <f t="array" ref="C833">IFERROR(IF(INDEX('Disaggregation Records'!$E$155:$E$385,MATCH(RIGHT(Z833,255),RIGHT('Disaggregation Records'!$D$155:$D$385,255),0))=0,"",INDEX('Disaggregation Records'!$E$155:$E$385,MATCH(RIGHT(Z833,255),RIGHT('Disaggregation Records'!$D$155:$D$385,255),0))),"")</f>
        <v/>
      </c>
      <c r="D833" s="319" t="str">
        <f t="array" ref="D833">IFERROR(IF(INDEX('Disaggregation Records'!$F$155:$F$385,MATCH(RIGHT(Z833,255),RIGHT('Disaggregation Records'!$D$155:$D$385,255),0))=0,"",INDEX('Disaggregation Records'!$F$155:$F$385,MATCH(RIGHT(Z833,255),RIGHT('Disaggregation Records'!$D$155:$D$385,255),0))),"")</f>
        <v/>
      </c>
      <c r="E833" s="320"/>
      <c r="F833" s="280"/>
      <c r="G833" s="281"/>
      <c r="H833" s="282"/>
      <c r="I833" s="321"/>
      <c r="J833" s="321"/>
      <c r="K833" s="321"/>
      <c r="L833" s="321"/>
      <c r="M833" s="321"/>
      <c r="N833" s="321"/>
      <c r="O833" s="321"/>
      <c r="P833" s="321"/>
      <c r="Q833" s="321"/>
      <c r="R833" s="321"/>
      <c r="S833" s="321"/>
      <c r="T833" s="321"/>
      <c r="U833" s="282"/>
      <c r="V833" s="322"/>
      <c r="W833" s="323"/>
      <c r="X833" s="323" t="str">
        <f t="shared" si="39"/>
        <v/>
      </c>
      <c r="Y833" s="323">
        <f t="shared" si="40"/>
        <v>506</v>
      </c>
      <c r="Z833" s="323" t="str">
        <f t="shared" si="41"/>
        <v/>
      </c>
      <c r="AA833" s="323"/>
      <c r="AB833" s="323" t="s">
        <v>2872</v>
      </c>
      <c r="AC833" s="323"/>
      <c r="AD833" s="323" t="s">
        <v>1322</v>
      </c>
      <c r="AE833" s="176"/>
      <c r="AF833" s="699"/>
      <c r="AG833" s="699"/>
      <c r="AH833" s="465"/>
      <c r="AI833" s="465"/>
      <c r="AJ833" s="465"/>
      <c r="AK833" s="465"/>
      <c r="AL833" s="465"/>
      <c r="AM833" s="465"/>
      <c r="AN833" s="465"/>
      <c r="AO833" s="465"/>
      <c r="AP833" s="465"/>
    </row>
    <row r="834" spans="1:42" ht="53.5" customHeight="1" x14ac:dyDescent="0.35">
      <c r="A834" s="276">
        <v>26</v>
      </c>
      <c r="B834" s="277" t="str">
        <f>IFERROR(VLOOKUP(A834,'Coverage Indicators-Section D'!$A$10:$Y$42,25,FALSE),"")</f>
        <v/>
      </c>
      <c r="C834" s="319" t="str">
        <f t="array" ref="C834">IFERROR(IF(INDEX('Disaggregation Records'!$E$155:$E$385,MATCH(RIGHT(Z834,255),RIGHT('Disaggregation Records'!$D$155:$D$385,255),0))=0,"",INDEX('Disaggregation Records'!$E$155:$E$385,MATCH(RIGHT(Z834,255),RIGHT('Disaggregation Records'!$D$155:$D$385,255),0))),"")</f>
        <v/>
      </c>
      <c r="D834" s="319" t="str">
        <f t="array" ref="D834">IFERROR(IF(INDEX('Disaggregation Records'!$F$155:$F$385,MATCH(RIGHT(Z834,255),RIGHT('Disaggregation Records'!$D$155:$D$385,255),0))=0,"",INDEX('Disaggregation Records'!$F$155:$F$385,MATCH(RIGHT(Z834,255),RIGHT('Disaggregation Records'!$D$155:$D$385,255),0))),"")</f>
        <v/>
      </c>
      <c r="E834" s="320"/>
      <c r="F834" s="280"/>
      <c r="G834" s="281"/>
      <c r="H834" s="282"/>
      <c r="I834" s="321"/>
      <c r="J834" s="321"/>
      <c r="K834" s="321"/>
      <c r="L834" s="321"/>
      <c r="M834" s="321"/>
      <c r="N834" s="321"/>
      <c r="O834" s="321"/>
      <c r="P834" s="321"/>
      <c r="Q834" s="321"/>
      <c r="R834" s="321"/>
      <c r="S834" s="321"/>
      <c r="T834" s="321"/>
      <c r="U834" s="282"/>
      <c r="V834" s="322"/>
      <c r="W834" s="323"/>
      <c r="X834" s="323" t="str">
        <f t="shared" si="39"/>
        <v/>
      </c>
      <c r="Y834" s="323">
        <f t="shared" si="40"/>
        <v>507</v>
      </c>
      <c r="Z834" s="323" t="str">
        <f t="shared" si="41"/>
        <v/>
      </c>
      <c r="AA834" s="323"/>
      <c r="AB834" s="323" t="s">
        <v>2873</v>
      </c>
      <c r="AC834" s="323"/>
      <c r="AD834" s="323" t="s">
        <v>1322</v>
      </c>
      <c r="AE834" s="176"/>
      <c r="AF834" s="699"/>
      <c r="AG834" s="699"/>
      <c r="AH834" s="465"/>
      <c r="AI834" s="465"/>
      <c r="AJ834" s="465"/>
      <c r="AK834" s="465"/>
      <c r="AL834" s="465"/>
      <c r="AM834" s="465"/>
      <c r="AN834" s="465"/>
      <c r="AO834" s="465"/>
      <c r="AP834" s="465"/>
    </row>
    <row r="835" spans="1:42" ht="53.5" customHeight="1" x14ac:dyDescent="0.35">
      <c r="A835" s="276">
        <v>26</v>
      </c>
      <c r="B835" s="277" t="str">
        <f>IFERROR(VLOOKUP(A835,'Coverage Indicators-Section D'!$A$10:$Y$42,25,FALSE),"")</f>
        <v/>
      </c>
      <c r="C835" s="319" t="str">
        <f t="array" ref="C835">IFERROR(IF(INDEX('Disaggregation Records'!$E$155:$E$385,MATCH(RIGHT(Z835,255),RIGHT('Disaggregation Records'!$D$155:$D$385,255),0))=0,"",INDEX('Disaggregation Records'!$E$155:$E$385,MATCH(RIGHT(Z835,255),RIGHT('Disaggregation Records'!$D$155:$D$385,255),0))),"")</f>
        <v/>
      </c>
      <c r="D835" s="319" t="str">
        <f t="array" ref="D835">IFERROR(IF(INDEX('Disaggregation Records'!$F$155:$F$385,MATCH(RIGHT(Z835,255),RIGHT('Disaggregation Records'!$D$155:$D$385,255),0))=0,"",INDEX('Disaggregation Records'!$F$155:$F$385,MATCH(RIGHT(Z835,255),RIGHT('Disaggregation Records'!$D$155:$D$385,255),0))),"")</f>
        <v/>
      </c>
      <c r="E835" s="320"/>
      <c r="F835" s="280"/>
      <c r="G835" s="281"/>
      <c r="H835" s="282"/>
      <c r="I835" s="321"/>
      <c r="J835" s="321"/>
      <c r="K835" s="321"/>
      <c r="L835" s="321"/>
      <c r="M835" s="321"/>
      <c r="N835" s="321"/>
      <c r="O835" s="321"/>
      <c r="P835" s="321"/>
      <c r="Q835" s="321"/>
      <c r="R835" s="321"/>
      <c r="S835" s="321"/>
      <c r="T835" s="321"/>
      <c r="U835" s="282"/>
      <c r="V835" s="322"/>
      <c r="W835" s="323"/>
      <c r="X835" s="323" t="str">
        <f t="shared" si="39"/>
        <v/>
      </c>
      <c r="Y835" s="323">
        <f t="shared" si="40"/>
        <v>508</v>
      </c>
      <c r="Z835" s="323" t="str">
        <f t="shared" si="41"/>
        <v/>
      </c>
      <c r="AA835" s="323"/>
      <c r="AB835" s="323" t="s">
        <v>2874</v>
      </c>
      <c r="AC835" s="323"/>
      <c r="AD835" s="323" t="s">
        <v>1322</v>
      </c>
      <c r="AE835" s="176"/>
      <c r="AF835" s="699"/>
      <c r="AG835" s="699"/>
      <c r="AH835" s="465"/>
      <c r="AI835" s="465"/>
      <c r="AJ835" s="465"/>
      <c r="AK835" s="465"/>
      <c r="AL835" s="465"/>
      <c r="AM835" s="465"/>
      <c r="AN835" s="465"/>
      <c r="AO835" s="465"/>
      <c r="AP835" s="465"/>
    </row>
    <row r="836" spans="1:42" ht="53.5" customHeight="1" x14ac:dyDescent="0.35">
      <c r="A836" s="276">
        <v>26</v>
      </c>
      <c r="B836" s="277" t="str">
        <f>IFERROR(VLOOKUP(A836,'Coverage Indicators-Section D'!$A$10:$Y$42,25,FALSE),"")</f>
        <v/>
      </c>
      <c r="C836" s="319" t="str">
        <f t="array" ref="C836">IFERROR(IF(INDEX('Disaggregation Records'!$E$155:$E$385,MATCH(RIGHT(Z836,255),RIGHT('Disaggregation Records'!$D$155:$D$385,255),0))=0,"",INDEX('Disaggregation Records'!$E$155:$E$385,MATCH(RIGHT(Z836,255),RIGHT('Disaggregation Records'!$D$155:$D$385,255),0))),"")</f>
        <v/>
      </c>
      <c r="D836" s="319" t="str">
        <f t="array" ref="D836">IFERROR(IF(INDEX('Disaggregation Records'!$F$155:$F$385,MATCH(RIGHT(Z836,255),RIGHT('Disaggregation Records'!$D$155:$D$385,255),0))=0,"",INDEX('Disaggregation Records'!$F$155:$F$385,MATCH(RIGHT(Z836,255),RIGHT('Disaggregation Records'!$D$155:$D$385,255),0))),"")</f>
        <v/>
      </c>
      <c r="E836" s="320"/>
      <c r="F836" s="280"/>
      <c r="G836" s="281"/>
      <c r="H836" s="282"/>
      <c r="I836" s="321"/>
      <c r="J836" s="321"/>
      <c r="K836" s="321"/>
      <c r="L836" s="321"/>
      <c r="M836" s="321"/>
      <c r="N836" s="321"/>
      <c r="O836" s="321"/>
      <c r="P836" s="321"/>
      <c r="Q836" s="321"/>
      <c r="R836" s="321"/>
      <c r="S836" s="321"/>
      <c r="T836" s="321"/>
      <c r="U836" s="282"/>
      <c r="V836" s="322"/>
      <c r="W836" s="323"/>
      <c r="X836" s="323" t="str">
        <f t="shared" si="39"/>
        <v/>
      </c>
      <c r="Y836" s="323">
        <f t="shared" si="40"/>
        <v>509</v>
      </c>
      <c r="Z836" s="323" t="str">
        <f t="shared" si="41"/>
        <v/>
      </c>
      <c r="AA836" s="323"/>
      <c r="AB836" s="323" t="s">
        <v>2875</v>
      </c>
      <c r="AC836" s="323"/>
      <c r="AD836" s="323" t="s">
        <v>1322</v>
      </c>
      <c r="AE836" s="176"/>
      <c r="AF836" s="699"/>
      <c r="AG836" s="699"/>
      <c r="AH836" s="465"/>
      <c r="AI836" s="465"/>
      <c r="AJ836" s="465"/>
      <c r="AK836" s="465"/>
      <c r="AL836" s="465"/>
      <c r="AM836" s="465"/>
      <c r="AN836" s="465"/>
      <c r="AO836" s="465"/>
      <c r="AP836" s="465"/>
    </row>
    <row r="837" spans="1:42" ht="53.5" customHeight="1" x14ac:dyDescent="0.35">
      <c r="A837" s="276">
        <v>26</v>
      </c>
      <c r="B837" s="277" t="str">
        <f>IFERROR(VLOOKUP(A837,'Coverage Indicators-Section D'!$A$10:$Y$42,25,FALSE),"")</f>
        <v/>
      </c>
      <c r="C837" s="319" t="str">
        <f t="array" ref="C837">IFERROR(IF(INDEX('Disaggregation Records'!$E$155:$E$385,MATCH(RIGHT(Z837,255),RIGHT('Disaggregation Records'!$D$155:$D$385,255),0))=0,"",INDEX('Disaggregation Records'!$E$155:$E$385,MATCH(RIGHT(Z837,255),RIGHT('Disaggregation Records'!$D$155:$D$385,255),0))),"")</f>
        <v/>
      </c>
      <c r="D837" s="319" t="str">
        <f t="array" ref="D837">IFERROR(IF(INDEX('Disaggregation Records'!$F$155:$F$385,MATCH(RIGHT(Z837,255),RIGHT('Disaggregation Records'!$D$155:$D$385,255),0))=0,"",INDEX('Disaggregation Records'!$F$155:$F$385,MATCH(RIGHT(Z837,255),RIGHT('Disaggregation Records'!$D$155:$D$385,255),0))),"")</f>
        <v/>
      </c>
      <c r="E837" s="320"/>
      <c r="F837" s="280"/>
      <c r="G837" s="281"/>
      <c r="H837" s="282"/>
      <c r="I837" s="321"/>
      <c r="J837" s="321"/>
      <c r="K837" s="321"/>
      <c r="L837" s="321"/>
      <c r="M837" s="321"/>
      <c r="N837" s="321"/>
      <c r="O837" s="321"/>
      <c r="P837" s="321"/>
      <c r="Q837" s="321"/>
      <c r="R837" s="321"/>
      <c r="S837" s="321"/>
      <c r="T837" s="321"/>
      <c r="U837" s="282"/>
      <c r="V837" s="322"/>
      <c r="W837" s="323"/>
      <c r="X837" s="323" t="str">
        <f t="shared" si="39"/>
        <v/>
      </c>
      <c r="Y837" s="323">
        <f t="shared" si="40"/>
        <v>510</v>
      </c>
      <c r="Z837" s="323" t="str">
        <f t="shared" si="41"/>
        <v/>
      </c>
      <c r="AA837" s="323"/>
      <c r="AB837" s="323" t="s">
        <v>2876</v>
      </c>
      <c r="AC837" s="323"/>
      <c r="AD837" s="323" t="s">
        <v>1322</v>
      </c>
      <c r="AE837" s="176"/>
      <c r="AF837" s="699"/>
      <c r="AG837" s="699"/>
      <c r="AH837" s="465"/>
      <c r="AI837" s="465"/>
      <c r="AJ837" s="465"/>
      <c r="AK837" s="465"/>
      <c r="AL837" s="465"/>
      <c r="AM837" s="465"/>
      <c r="AN837" s="465"/>
      <c r="AO837" s="465"/>
      <c r="AP837" s="465"/>
    </row>
    <row r="838" spans="1:42" ht="53.5" customHeight="1" x14ac:dyDescent="0.35">
      <c r="A838" s="276">
        <v>26</v>
      </c>
      <c r="B838" s="277" t="str">
        <f>IFERROR(VLOOKUP(A838,'Coverage Indicators-Section D'!$A$10:$Y$42,25,FALSE),"")</f>
        <v/>
      </c>
      <c r="C838" s="319" t="str">
        <f t="array" ref="C838">IFERROR(IF(INDEX('Disaggregation Records'!$E$155:$E$385,MATCH(RIGHT(Z838,255),RIGHT('Disaggregation Records'!$D$155:$D$385,255),0))=0,"",INDEX('Disaggregation Records'!$E$155:$E$385,MATCH(RIGHT(Z838,255),RIGHT('Disaggregation Records'!$D$155:$D$385,255),0))),"")</f>
        <v/>
      </c>
      <c r="D838" s="319" t="str">
        <f t="array" ref="D838">IFERROR(IF(INDEX('Disaggregation Records'!$F$155:$F$385,MATCH(RIGHT(Z838,255),RIGHT('Disaggregation Records'!$D$155:$D$385,255),0))=0,"",INDEX('Disaggregation Records'!$F$155:$F$385,MATCH(RIGHT(Z838,255),RIGHT('Disaggregation Records'!$D$155:$D$385,255),0))),"")</f>
        <v/>
      </c>
      <c r="E838" s="320"/>
      <c r="F838" s="280"/>
      <c r="G838" s="281"/>
      <c r="H838" s="282"/>
      <c r="I838" s="321"/>
      <c r="J838" s="321"/>
      <c r="K838" s="321"/>
      <c r="L838" s="321"/>
      <c r="M838" s="321"/>
      <c r="N838" s="321"/>
      <c r="O838" s="321"/>
      <c r="P838" s="321"/>
      <c r="Q838" s="321"/>
      <c r="R838" s="321"/>
      <c r="S838" s="321"/>
      <c r="T838" s="321"/>
      <c r="U838" s="282"/>
      <c r="V838" s="322"/>
      <c r="W838" s="323"/>
      <c r="X838" s="323" t="str">
        <f t="shared" si="39"/>
        <v/>
      </c>
      <c r="Y838" s="323">
        <f t="shared" si="40"/>
        <v>511</v>
      </c>
      <c r="Z838" s="323" t="str">
        <f t="shared" si="41"/>
        <v/>
      </c>
      <c r="AA838" s="323"/>
      <c r="AB838" s="323" t="s">
        <v>2877</v>
      </c>
      <c r="AC838" s="323"/>
      <c r="AD838" s="323" t="s">
        <v>1322</v>
      </c>
      <c r="AE838" s="176"/>
      <c r="AF838" s="699"/>
      <c r="AG838" s="699"/>
      <c r="AH838" s="465"/>
      <c r="AI838" s="465"/>
      <c r="AJ838" s="465"/>
      <c r="AK838" s="465"/>
      <c r="AL838" s="465"/>
      <c r="AM838" s="465"/>
      <c r="AN838" s="465"/>
      <c r="AO838" s="465"/>
      <c r="AP838" s="465"/>
    </row>
    <row r="839" spans="1:42" ht="53.5" customHeight="1" x14ac:dyDescent="0.35">
      <c r="A839" s="276">
        <v>26</v>
      </c>
      <c r="B839" s="277" t="str">
        <f>IFERROR(VLOOKUP(A839,'Coverage Indicators-Section D'!$A$10:$Y$42,25,FALSE),"")</f>
        <v/>
      </c>
      <c r="C839" s="319" t="str">
        <f t="array" ref="C839">IFERROR(IF(INDEX('Disaggregation Records'!$E$155:$E$385,MATCH(RIGHT(Z839,255),RIGHT('Disaggregation Records'!$D$155:$D$385,255),0))=0,"",INDEX('Disaggregation Records'!$E$155:$E$385,MATCH(RIGHT(Z839,255),RIGHT('Disaggregation Records'!$D$155:$D$385,255),0))),"")</f>
        <v/>
      </c>
      <c r="D839" s="319" t="str">
        <f t="array" ref="D839">IFERROR(IF(INDEX('Disaggregation Records'!$F$155:$F$385,MATCH(RIGHT(Z839,255),RIGHT('Disaggregation Records'!$D$155:$D$385,255),0))=0,"",INDEX('Disaggregation Records'!$F$155:$F$385,MATCH(RIGHT(Z839,255),RIGHT('Disaggregation Records'!$D$155:$D$385,255),0))),"")</f>
        <v/>
      </c>
      <c r="E839" s="320"/>
      <c r="F839" s="280"/>
      <c r="G839" s="281"/>
      <c r="H839" s="282"/>
      <c r="I839" s="321"/>
      <c r="J839" s="321"/>
      <c r="K839" s="321"/>
      <c r="L839" s="321"/>
      <c r="M839" s="321"/>
      <c r="N839" s="321"/>
      <c r="O839" s="321"/>
      <c r="P839" s="321"/>
      <c r="Q839" s="321"/>
      <c r="R839" s="321"/>
      <c r="S839" s="321"/>
      <c r="T839" s="321"/>
      <c r="U839" s="282"/>
      <c r="V839" s="322"/>
      <c r="W839" s="323"/>
      <c r="X839" s="323" t="str">
        <f t="shared" si="39"/>
        <v/>
      </c>
      <c r="Y839" s="323">
        <f t="shared" si="40"/>
        <v>512</v>
      </c>
      <c r="Z839" s="323" t="str">
        <f t="shared" si="41"/>
        <v/>
      </c>
      <c r="AA839" s="323"/>
      <c r="AB839" s="323" t="s">
        <v>2878</v>
      </c>
      <c r="AC839" s="323"/>
      <c r="AD839" s="323" t="s">
        <v>1322</v>
      </c>
      <c r="AE839" s="176"/>
      <c r="AF839" s="699"/>
      <c r="AG839" s="699"/>
      <c r="AH839" s="465"/>
      <c r="AI839" s="465"/>
      <c r="AJ839" s="465"/>
      <c r="AK839" s="465"/>
      <c r="AL839" s="465"/>
      <c r="AM839" s="465"/>
      <c r="AN839" s="465"/>
      <c r="AO839" s="465"/>
      <c r="AP839" s="465"/>
    </row>
    <row r="840" spans="1:42" ht="53.5" customHeight="1" x14ac:dyDescent="0.35">
      <c r="A840" s="276">
        <v>26</v>
      </c>
      <c r="B840" s="277" t="str">
        <f>IFERROR(VLOOKUP(A840,'Coverage Indicators-Section D'!$A$10:$Y$42,25,FALSE),"")</f>
        <v/>
      </c>
      <c r="C840" s="319" t="str">
        <f t="array" ref="C840">IFERROR(IF(INDEX('Disaggregation Records'!$E$155:$E$385,MATCH(RIGHT(Z840,255),RIGHT('Disaggregation Records'!$D$155:$D$385,255),0))=0,"",INDEX('Disaggregation Records'!$E$155:$E$385,MATCH(RIGHT(Z840,255),RIGHT('Disaggregation Records'!$D$155:$D$385,255),0))),"")</f>
        <v/>
      </c>
      <c r="D840" s="319" t="str">
        <f t="array" ref="D840">IFERROR(IF(INDEX('Disaggregation Records'!$F$155:$F$385,MATCH(RIGHT(Z840,255),RIGHT('Disaggregation Records'!$D$155:$D$385,255),0))=0,"",INDEX('Disaggregation Records'!$F$155:$F$385,MATCH(RIGHT(Z840,255),RIGHT('Disaggregation Records'!$D$155:$D$385,255),0))),"")</f>
        <v/>
      </c>
      <c r="E840" s="320"/>
      <c r="F840" s="280"/>
      <c r="G840" s="281"/>
      <c r="H840" s="282"/>
      <c r="I840" s="321"/>
      <c r="J840" s="321"/>
      <c r="K840" s="321"/>
      <c r="L840" s="321"/>
      <c r="M840" s="321"/>
      <c r="N840" s="321"/>
      <c r="O840" s="321"/>
      <c r="P840" s="321"/>
      <c r="Q840" s="321"/>
      <c r="R840" s="321"/>
      <c r="S840" s="321"/>
      <c r="T840" s="321"/>
      <c r="U840" s="282"/>
      <c r="V840" s="322"/>
      <c r="W840" s="323"/>
      <c r="X840" s="323" t="str">
        <f t="shared" ref="X840:X903" si="42">IF(B840&lt;&gt;"",B840&amp;C840&amp;D840,"")</f>
        <v/>
      </c>
      <c r="Y840" s="323">
        <f t="shared" ref="Y840:Y903" si="43">IF(B840=B839,Y839+1,0)</f>
        <v>513</v>
      </c>
      <c r="Z840" s="323" t="str">
        <f t="shared" ref="Z840:Z903" si="44">IF(B840&lt;&gt;"",B840&amp;"-"&amp;Y840,"")</f>
        <v/>
      </c>
      <c r="AA840" s="323"/>
      <c r="AB840" s="323" t="s">
        <v>2879</v>
      </c>
      <c r="AC840" s="323"/>
      <c r="AD840" s="323" t="s">
        <v>1322</v>
      </c>
      <c r="AE840" s="176"/>
      <c r="AF840" s="699"/>
      <c r="AG840" s="699"/>
      <c r="AH840" s="465"/>
      <c r="AI840" s="465"/>
      <c r="AJ840" s="465"/>
      <c r="AK840" s="465"/>
      <c r="AL840" s="465"/>
      <c r="AM840" s="465"/>
      <c r="AN840" s="465"/>
      <c r="AO840" s="465"/>
      <c r="AP840" s="465"/>
    </row>
    <row r="841" spans="1:42" ht="53.5" customHeight="1" x14ac:dyDescent="0.35">
      <c r="A841" s="276">
        <v>26</v>
      </c>
      <c r="B841" s="277" t="str">
        <f>IFERROR(VLOOKUP(A841,'Coverage Indicators-Section D'!$A$10:$Y$42,25,FALSE),"")</f>
        <v/>
      </c>
      <c r="C841" s="319" t="str">
        <f t="array" ref="C841">IFERROR(IF(INDEX('Disaggregation Records'!$E$155:$E$385,MATCH(RIGHT(Z841,255),RIGHT('Disaggregation Records'!$D$155:$D$385,255),0))=0,"",INDEX('Disaggregation Records'!$E$155:$E$385,MATCH(RIGHT(Z841,255),RIGHT('Disaggregation Records'!$D$155:$D$385,255),0))),"")</f>
        <v/>
      </c>
      <c r="D841" s="319" t="str">
        <f t="array" ref="D841">IFERROR(IF(INDEX('Disaggregation Records'!$F$155:$F$385,MATCH(RIGHT(Z841,255),RIGHT('Disaggregation Records'!$D$155:$D$385,255),0))=0,"",INDEX('Disaggregation Records'!$F$155:$F$385,MATCH(RIGHT(Z841,255),RIGHT('Disaggregation Records'!$D$155:$D$385,255),0))),"")</f>
        <v/>
      </c>
      <c r="E841" s="320"/>
      <c r="F841" s="280"/>
      <c r="G841" s="281"/>
      <c r="H841" s="282"/>
      <c r="I841" s="321"/>
      <c r="J841" s="321"/>
      <c r="K841" s="321"/>
      <c r="L841" s="321"/>
      <c r="M841" s="321"/>
      <c r="N841" s="321"/>
      <c r="O841" s="321"/>
      <c r="P841" s="321"/>
      <c r="Q841" s="321"/>
      <c r="R841" s="321"/>
      <c r="S841" s="321"/>
      <c r="T841" s="321"/>
      <c r="U841" s="282"/>
      <c r="V841" s="322"/>
      <c r="W841" s="323"/>
      <c r="X841" s="323" t="str">
        <f t="shared" si="42"/>
        <v/>
      </c>
      <c r="Y841" s="323">
        <f t="shared" si="43"/>
        <v>514</v>
      </c>
      <c r="Z841" s="323" t="str">
        <f t="shared" si="44"/>
        <v/>
      </c>
      <c r="AA841" s="323"/>
      <c r="AB841" s="323" t="s">
        <v>2880</v>
      </c>
      <c r="AC841" s="323"/>
      <c r="AD841" s="323" t="s">
        <v>1322</v>
      </c>
      <c r="AE841" s="176"/>
      <c r="AF841" s="699"/>
      <c r="AG841" s="699"/>
      <c r="AH841" s="465"/>
      <c r="AI841" s="465"/>
      <c r="AJ841" s="465"/>
      <c r="AK841" s="465"/>
      <c r="AL841" s="465"/>
      <c r="AM841" s="465"/>
      <c r="AN841" s="465"/>
      <c r="AO841" s="465"/>
      <c r="AP841" s="465"/>
    </row>
    <row r="842" spans="1:42" ht="53.5" customHeight="1" x14ac:dyDescent="0.35">
      <c r="A842" s="276">
        <v>26</v>
      </c>
      <c r="B842" s="277" t="str">
        <f>IFERROR(VLOOKUP(A842,'Coverage Indicators-Section D'!$A$10:$Y$42,25,FALSE),"")</f>
        <v/>
      </c>
      <c r="C842" s="319" t="str">
        <f t="array" ref="C842">IFERROR(IF(INDEX('Disaggregation Records'!$E$155:$E$385,MATCH(RIGHT(Z842,255),RIGHT('Disaggregation Records'!$D$155:$D$385,255),0))=0,"",INDEX('Disaggregation Records'!$E$155:$E$385,MATCH(RIGHT(Z842,255),RIGHT('Disaggregation Records'!$D$155:$D$385,255),0))),"")</f>
        <v/>
      </c>
      <c r="D842" s="319" t="str">
        <f t="array" ref="D842">IFERROR(IF(INDEX('Disaggregation Records'!$F$155:$F$385,MATCH(RIGHT(Z842,255),RIGHT('Disaggregation Records'!$D$155:$D$385,255),0))=0,"",INDEX('Disaggregation Records'!$F$155:$F$385,MATCH(RIGHT(Z842,255),RIGHT('Disaggregation Records'!$D$155:$D$385,255),0))),"")</f>
        <v/>
      </c>
      <c r="E842" s="320"/>
      <c r="F842" s="280"/>
      <c r="G842" s="281"/>
      <c r="H842" s="282"/>
      <c r="I842" s="321"/>
      <c r="J842" s="321"/>
      <c r="K842" s="321"/>
      <c r="L842" s="321"/>
      <c r="M842" s="321"/>
      <c r="N842" s="321"/>
      <c r="O842" s="321"/>
      <c r="P842" s="321"/>
      <c r="Q842" s="321"/>
      <c r="R842" s="321"/>
      <c r="S842" s="321"/>
      <c r="T842" s="321"/>
      <c r="U842" s="282"/>
      <c r="V842" s="322"/>
      <c r="W842" s="323"/>
      <c r="X842" s="323" t="str">
        <f t="shared" si="42"/>
        <v/>
      </c>
      <c r="Y842" s="323">
        <f t="shared" si="43"/>
        <v>515</v>
      </c>
      <c r="Z842" s="323" t="str">
        <f t="shared" si="44"/>
        <v/>
      </c>
      <c r="AA842" s="323"/>
      <c r="AB842" s="323" t="s">
        <v>2881</v>
      </c>
      <c r="AC842" s="323"/>
      <c r="AD842" s="323" t="s">
        <v>1322</v>
      </c>
      <c r="AE842" s="176"/>
      <c r="AF842" s="699"/>
      <c r="AG842" s="699"/>
      <c r="AH842" s="465"/>
      <c r="AI842" s="465"/>
      <c r="AJ842" s="465"/>
      <c r="AK842" s="465"/>
      <c r="AL842" s="465"/>
      <c r="AM842" s="465"/>
      <c r="AN842" s="465"/>
      <c r="AO842" s="465"/>
      <c r="AP842" s="465"/>
    </row>
    <row r="843" spans="1:42" ht="53.5" customHeight="1" x14ac:dyDescent="0.35">
      <c r="A843" s="276">
        <v>26</v>
      </c>
      <c r="B843" s="277" t="str">
        <f>IFERROR(VLOOKUP(A843,'Coverage Indicators-Section D'!$A$10:$Y$42,25,FALSE),"")</f>
        <v/>
      </c>
      <c r="C843" s="319" t="str">
        <f t="array" ref="C843">IFERROR(IF(INDEX('Disaggregation Records'!$E$155:$E$385,MATCH(RIGHT(Z843,255),RIGHT('Disaggregation Records'!$D$155:$D$385,255),0))=0,"",INDEX('Disaggregation Records'!$E$155:$E$385,MATCH(RIGHT(Z843,255),RIGHT('Disaggregation Records'!$D$155:$D$385,255),0))),"")</f>
        <v/>
      </c>
      <c r="D843" s="319" t="str">
        <f t="array" ref="D843">IFERROR(IF(INDEX('Disaggregation Records'!$F$155:$F$385,MATCH(RIGHT(Z843,255),RIGHT('Disaggregation Records'!$D$155:$D$385,255),0))=0,"",INDEX('Disaggregation Records'!$F$155:$F$385,MATCH(RIGHT(Z843,255),RIGHT('Disaggregation Records'!$D$155:$D$385,255),0))),"")</f>
        <v/>
      </c>
      <c r="E843" s="320"/>
      <c r="F843" s="280"/>
      <c r="G843" s="281"/>
      <c r="H843" s="282"/>
      <c r="I843" s="321"/>
      <c r="J843" s="321"/>
      <c r="K843" s="321"/>
      <c r="L843" s="321"/>
      <c r="M843" s="321"/>
      <c r="N843" s="321"/>
      <c r="O843" s="321"/>
      <c r="P843" s="321"/>
      <c r="Q843" s="321"/>
      <c r="R843" s="321"/>
      <c r="S843" s="321"/>
      <c r="T843" s="321"/>
      <c r="U843" s="282"/>
      <c r="V843" s="322"/>
      <c r="W843" s="323"/>
      <c r="X843" s="323" t="str">
        <f t="shared" si="42"/>
        <v/>
      </c>
      <c r="Y843" s="323">
        <f t="shared" si="43"/>
        <v>516</v>
      </c>
      <c r="Z843" s="323" t="str">
        <f t="shared" si="44"/>
        <v/>
      </c>
      <c r="AA843" s="323"/>
      <c r="AB843" s="323" t="s">
        <v>2882</v>
      </c>
      <c r="AC843" s="323"/>
      <c r="AD843" s="323" t="s">
        <v>1322</v>
      </c>
      <c r="AE843" s="176"/>
      <c r="AF843" s="699"/>
      <c r="AG843" s="699"/>
      <c r="AH843" s="465"/>
      <c r="AI843" s="465"/>
      <c r="AJ843" s="465"/>
      <c r="AK843" s="465"/>
      <c r="AL843" s="465"/>
      <c r="AM843" s="465"/>
      <c r="AN843" s="465"/>
      <c r="AO843" s="465"/>
      <c r="AP843" s="465"/>
    </row>
    <row r="844" spans="1:42" ht="53.5" customHeight="1" x14ac:dyDescent="0.35">
      <c r="A844" s="276">
        <v>26</v>
      </c>
      <c r="B844" s="277" t="str">
        <f>IFERROR(VLOOKUP(A844,'Coverage Indicators-Section D'!$A$10:$Y$42,25,FALSE),"")</f>
        <v/>
      </c>
      <c r="C844" s="319" t="str">
        <f t="array" ref="C844">IFERROR(IF(INDEX('Disaggregation Records'!$E$155:$E$385,MATCH(RIGHT(Z844,255),RIGHT('Disaggregation Records'!$D$155:$D$385,255),0))=0,"",INDEX('Disaggregation Records'!$E$155:$E$385,MATCH(RIGHT(Z844,255),RIGHT('Disaggregation Records'!$D$155:$D$385,255),0))),"")</f>
        <v/>
      </c>
      <c r="D844" s="319" t="str">
        <f t="array" ref="D844">IFERROR(IF(INDEX('Disaggregation Records'!$F$155:$F$385,MATCH(RIGHT(Z844,255),RIGHT('Disaggregation Records'!$D$155:$D$385,255),0))=0,"",INDEX('Disaggregation Records'!$F$155:$F$385,MATCH(RIGHT(Z844,255),RIGHT('Disaggregation Records'!$D$155:$D$385,255),0))),"")</f>
        <v/>
      </c>
      <c r="E844" s="320"/>
      <c r="F844" s="280"/>
      <c r="G844" s="281"/>
      <c r="H844" s="282"/>
      <c r="I844" s="321"/>
      <c r="J844" s="321"/>
      <c r="K844" s="321"/>
      <c r="L844" s="321"/>
      <c r="M844" s="321"/>
      <c r="N844" s="321"/>
      <c r="O844" s="321"/>
      <c r="P844" s="321"/>
      <c r="Q844" s="321"/>
      <c r="R844" s="321"/>
      <c r="S844" s="321"/>
      <c r="T844" s="321"/>
      <c r="U844" s="282"/>
      <c r="V844" s="322"/>
      <c r="W844" s="323"/>
      <c r="X844" s="323" t="str">
        <f t="shared" si="42"/>
        <v/>
      </c>
      <c r="Y844" s="323">
        <f t="shared" si="43"/>
        <v>517</v>
      </c>
      <c r="Z844" s="323" t="str">
        <f t="shared" si="44"/>
        <v/>
      </c>
      <c r="AA844" s="323"/>
      <c r="AB844" s="323" t="s">
        <v>2883</v>
      </c>
      <c r="AC844" s="323"/>
      <c r="AD844" s="323" t="s">
        <v>1322</v>
      </c>
      <c r="AE844" s="176"/>
      <c r="AF844" s="699"/>
      <c r="AG844" s="699"/>
      <c r="AH844" s="465"/>
      <c r="AI844" s="465"/>
      <c r="AJ844" s="465"/>
      <c r="AK844" s="465"/>
      <c r="AL844" s="465"/>
      <c r="AM844" s="465"/>
      <c r="AN844" s="465"/>
      <c r="AO844" s="465"/>
      <c r="AP844" s="465"/>
    </row>
    <row r="845" spans="1:42" ht="53.5" customHeight="1" x14ac:dyDescent="0.35">
      <c r="A845" s="276">
        <v>26</v>
      </c>
      <c r="B845" s="277" t="str">
        <f>IFERROR(VLOOKUP(A845,'Coverage Indicators-Section D'!$A$10:$Y$42,25,FALSE),"")</f>
        <v/>
      </c>
      <c r="C845" s="319" t="str">
        <f t="array" ref="C845">IFERROR(IF(INDEX('Disaggregation Records'!$E$155:$E$385,MATCH(RIGHT(Z845,255),RIGHT('Disaggregation Records'!$D$155:$D$385,255),0))=0,"",INDEX('Disaggregation Records'!$E$155:$E$385,MATCH(RIGHT(Z845,255),RIGHT('Disaggregation Records'!$D$155:$D$385,255),0))),"")</f>
        <v/>
      </c>
      <c r="D845" s="319" t="str">
        <f t="array" ref="D845">IFERROR(IF(INDEX('Disaggregation Records'!$F$155:$F$385,MATCH(RIGHT(Z845,255),RIGHT('Disaggregation Records'!$D$155:$D$385,255),0))=0,"",INDEX('Disaggregation Records'!$F$155:$F$385,MATCH(RIGHT(Z845,255),RIGHT('Disaggregation Records'!$D$155:$D$385,255),0))),"")</f>
        <v/>
      </c>
      <c r="E845" s="320"/>
      <c r="F845" s="280"/>
      <c r="G845" s="281"/>
      <c r="H845" s="282"/>
      <c r="I845" s="321"/>
      <c r="J845" s="321"/>
      <c r="K845" s="321"/>
      <c r="L845" s="321"/>
      <c r="M845" s="321"/>
      <c r="N845" s="321"/>
      <c r="O845" s="321"/>
      <c r="P845" s="321"/>
      <c r="Q845" s="321"/>
      <c r="R845" s="321"/>
      <c r="S845" s="321"/>
      <c r="T845" s="321"/>
      <c r="U845" s="282"/>
      <c r="V845" s="322"/>
      <c r="W845" s="323"/>
      <c r="X845" s="323" t="str">
        <f t="shared" si="42"/>
        <v/>
      </c>
      <c r="Y845" s="323">
        <f t="shared" si="43"/>
        <v>518</v>
      </c>
      <c r="Z845" s="323" t="str">
        <f t="shared" si="44"/>
        <v/>
      </c>
      <c r="AA845" s="323"/>
      <c r="AB845" s="323" t="s">
        <v>2884</v>
      </c>
      <c r="AC845" s="323"/>
      <c r="AD845" s="323" t="s">
        <v>1322</v>
      </c>
      <c r="AE845" s="176"/>
      <c r="AF845" s="699"/>
      <c r="AG845" s="699"/>
      <c r="AH845" s="465"/>
      <c r="AI845" s="465"/>
      <c r="AJ845" s="465"/>
      <c r="AK845" s="465"/>
      <c r="AL845" s="465"/>
      <c r="AM845" s="465"/>
      <c r="AN845" s="465"/>
      <c r="AO845" s="465"/>
      <c r="AP845" s="465"/>
    </row>
    <row r="846" spans="1:42" ht="53.5" customHeight="1" x14ac:dyDescent="0.35">
      <c r="A846" s="276">
        <v>26</v>
      </c>
      <c r="B846" s="277" t="str">
        <f>IFERROR(VLOOKUP(A846,'Coverage Indicators-Section D'!$A$10:$Y$42,25,FALSE),"")</f>
        <v/>
      </c>
      <c r="C846" s="319" t="str">
        <f t="array" ref="C846">IFERROR(IF(INDEX('Disaggregation Records'!$E$155:$E$385,MATCH(RIGHT(Z846,255),RIGHT('Disaggregation Records'!$D$155:$D$385,255),0))=0,"",INDEX('Disaggregation Records'!$E$155:$E$385,MATCH(RIGHT(Z846,255),RIGHT('Disaggregation Records'!$D$155:$D$385,255),0))),"")</f>
        <v/>
      </c>
      <c r="D846" s="319" t="str">
        <f t="array" ref="D846">IFERROR(IF(INDEX('Disaggregation Records'!$F$155:$F$385,MATCH(RIGHT(Z846,255),RIGHT('Disaggregation Records'!$D$155:$D$385,255),0))=0,"",INDEX('Disaggregation Records'!$F$155:$F$385,MATCH(RIGHT(Z846,255),RIGHT('Disaggregation Records'!$D$155:$D$385,255),0))),"")</f>
        <v/>
      </c>
      <c r="E846" s="320"/>
      <c r="F846" s="280"/>
      <c r="G846" s="281"/>
      <c r="H846" s="282"/>
      <c r="I846" s="321"/>
      <c r="J846" s="321"/>
      <c r="K846" s="321"/>
      <c r="L846" s="321"/>
      <c r="M846" s="321"/>
      <c r="N846" s="321"/>
      <c r="O846" s="321"/>
      <c r="P846" s="321"/>
      <c r="Q846" s="321"/>
      <c r="R846" s="321"/>
      <c r="S846" s="321"/>
      <c r="T846" s="321"/>
      <c r="U846" s="282"/>
      <c r="V846" s="322"/>
      <c r="W846" s="323"/>
      <c r="X846" s="323" t="str">
        <f t="shared" si="42"/>
        <v/>
      </c>
      <c r="Y846" s="323">
        <f t="shared" si="43"/>
        <v>519</v>
      </c>
      <c r="Z846" s="323" t="str">
        <f t="shared" si="44"/>
        <v/>
      </c>
      <c r="AA846" s="323"/>
      <c r="AB846" s="323" t="s">
        <v>2885</v>
      </c>
      <c r="AC846" s="323"/>
      <c r="AD846" s="323" t="s">
        <v>1322</v>
      </c>
      <c r="AE846" s="176"/>
      <c r="AF846" s="699"/>
      <c r="AG846" s="699"/>
      <c r="AH846" s="465"/>
      <c r="AI846" s="465"/>
      <c r="AJ846" s="465"/>
      <c r="AK846" s="465"/>
      <c r="AL846" s="465"/>
      <c r="AM846" s="465"/>
      <c r="AN846" s="465"/>
      <c r="AO846" s="465"/>
      <c r="AP846" s="465"/>
    </row>
    <row r="847" spans="1:42" ht="53.5" customHeight="1" x14ac:dyDescent="0.35">
      <c r="A847" s="276">
        <v>26</v>
      </c>
      <c r="B847" s="277" t="str">
        <f>IFERROR(VLOOKUP(A847,'Coverage Indicators-Section D'!$A$10:$Y$42,25,FALSE),"")</f>
        <v/>
      </c>
      <c r="C847" s="319" t="str">
        <f t="array" ref="C847">IFERROR(IF(INDEX('Disaggregation Records'!$E$155:$E$385,MATCH(RIGHT(Z847,255),RIGHT('Disaggregation Records'!$D$155:$D$385,255),0))=0,"",INDEX('Disaggregation Records'!$E$155:$E$385,MATCH(RIGHT(Z847,255),RIGHT('Disaggregation Records'!$D$155:$D$385,255),0))),"")</f>
        <v/>
      </c>
      <c r="D847" s="319" t="str">
        <f t="array" ref="D847">IFERROR(IF(INDEX('Disaggregation Records'!$F$155:$F$385,MATCH(RIGHT(Z847,255),RIGHT('Disaggregation Records'!$D$155:$D$385,255),0))=0,"",INDEX('Disaggregation Records'!$F$155:$F$385,MATCH(RIGHT(Z847,255),RIGHT('Disaggregation Records'!$D$155:$D$385,255),0))),"")</f>
        <v/>
      </c>
      <c r="E847" s="320"/>
      <c r="F847" s="280"/>
      <c r="G847" s="281"/>
      <c r="H847" s="282"/>
      <c r="I847" s="321"/>
      <c r="J847" s="321"/>
      <c r="K847" s="321"/>
      <c r="L847" s="321"/>
      <c r="M847" s="321"/>
      <c r="N847" s="321"/>
      <c r="O847" s="321"/>
      <c r="P847" s="321"/>
      <c r="Q847" s="321"/>
      <c r="R847" s="321"/>
      <c r="S847" s="321"/>
      <c r="T847" s="321"/>
      <c r="U847" s="282"/>
      <c r="V847" s="322"/>
      <c r="W847" s="323"/>
      <c r="X847" s="323" t="str">
        <f t="shared" si="42"/>
        <v/>
      </c>
      <c r="Y847" s="323">
        <f t="shared" si="43"/>
        <v>520</v>
      </c>
      <c r="Z847" s="323" t="str">
        <f t="shared" si="44"/>
        <v/>
      </c>
      <c r="AA847" s="323"/>
      <c r="AB847" s="323" t="s">
        <v>2886</v>
      </c>
      <c r="AC847" s="323"/>
      <c r="AD847" s="323" t="s">
        <v>1322</v>
      </c>
      <c r="AE847" s="176"/>
      <c r="AF847" s="699"/>
      <c r="AG847" s="699"/>
      <c r="AH847" s="465"/>
      <c r="AI847" s="465"/>
      <c r="AJ847" s="465"/>
      <c r="AK847" s="465"/>
      <c r="AL847" s="465"/>
      <c r="AM847" s="465"/>
      <c r="AN847" s="465"/>
      <c r="AO847" s="465"/>
      <c r="AP847" s="465"/>
    </row>
    <row r="848" spans="1:42" ht="53.5" customHeight="1" x14ac:dyDescent="0.35">
      <c r="A848" s="276">
        <v>27</v>
      </c>
      <c r="B848" s="277" t="str">
        <f>IFERROR(VLOOKUP(A848,'Coverage Indicators-Section D'!$A$10:$Y$42,25,FALSE),"")</f>
        <v/>
      </c>
      <c r="C848" s="319" t="str">
        <f t="array" ref="C848">IFERROR(IF(INDEX('Disaggregation Records'!$E$155:$E$385,MATCH(RIGHT(Z848,255),RIGHT('Disaggregation Records'!$D$155:$D$385,255),0))=0,"",INDEX('Disaggregation Records'!$E$155:$E$385,MATCH(RIGHT(Z848,255),RIGHT('Disaggregation Records'!$D$155:$D$385,255),0))),"")</f>
        <v/>
      </c>
      <c r="D848" s="319" t="str">
        <f t="array" ref="D848">IFERROR(IF(INDEX('Disaggregation Records'!$F$155:$F$385,MATCH(RIGHT(Z848,255),RIGHT('Disaggregation Records'!$D$155:$D$385,255),0))=0,"",INDEX('Disaggregation Records'!$F$155:$F$385,MATCH(RIGHT(Z848,255),RIGHT('Disaggregation Records'!$D$155:$D$385,255),0))),"")</f>
        <v/>
      </c>
      <c r="E848" s="320"/>
      <c r="F848" s="280"/>
      <c r="G848" s="281"/>
      <c r="H848" s="282"/>
      <c r="I848" s="321"/>
      <c r="J848" s="321"/>
      <c r="K848" s="321"/>
      <c r="L848" s="321"/>
      <c r="M848" s="321"/>
      <c r="N848" s="321"/>
      <c r="O848" s="321"/>
      <c r="P848" s="321"/>
      <c r="Q848" s="321"/>
      <c r="R848" s="321"/>
      <c r="S848" s="321"/>
      <c r="T848" s="321"/>
      <c r="U848" s="282"/>
      <c r="V848" s="322"/>
      <c r="W848" s="323"/>
      <c r="X848" s="323" t="str">
        <f t="shared" si="42"/>
        <v/>
      </c>
      <c r="Y848" s="323">
        <f t="shared" si="43"/>
        <v>521</v>
      </c>
      <c r="Z848" s="323" t="str">
        <f t="shared" si="44"/>
        <v/>
      </c>
      <c r="AA848" s="323"/>
      <c r="AB848" s="323" t="s">
        <v>2887</v>
      </c>
      <c r="AC848" s="323"/>
      <c r="AD848" s="323" t="s">
        <v>1323</v>
      </c>
      <c r="AE848" s="176"/>
      <c r="AF848" s="699"/>
      <c r="AG848" s="699"/>
      <c r="AH848" s="465"/>
      <c r="AI848" s="465"/>
      <c r="AJ848" s="465"/>
      <c r="AK848" s="465"/>
      <c r="AL848" s="465"/>
      <c r="AM848" s="465"/>
      <c r="AN848" s="465"/>
      <c r="AO848" s="465"/>
      <c r="AP848" s="465"/>
    </row>
    <row r="849" spans="1:42" ht="53.5" customHeight="1" x14ac:dyDescent="0.35">
      <c r="A849" s="276">
        <v>27</v>
      </c>
      <c r="B849" s="277" t="str">
        <f>IFERROR(VLOOKUP(A849,'Coverage Indicators-Section D'!$A$10:$Y$42,25,FALSE),"")</f>
        <v/>
      </c>
      <c r="C849" s="319" t="str">
        <f t="array" ref="C849">IFERROR(IF(INDEX('Disaggregation Records'!$E$155:$E$385,MATCH(RIGHT(Z849,255),RIGHT('Disaggregation Records'!$D$155:$D$385,255),0))=0,"",INDEX('Disaggregation Records'!$E$155:$E$385,MATCH(RIGHT(Z849,255),RIGHT('Disaggregation Records'!$D$155:$D$385,255),0))),"")</f>
        <v/>
      </c>
      <c r="D849" s="319" t="str">
        <f t="array" ref="D849">IFERROR(IF(INDEX('Disaggregation Records'!$F$155:$F$385,MATCH(RIGHT(Z849,255),RIGHT('Disaggregation Records'!$D$155:$D$385,255),0))=0,"",INDEX('Disaggregation Records'!$F$155:$F$385,MATCH(RIGHT(Z849,255),RIGHT('Disaggregation Records'!$D$155:$D$385,255),0))),"")</f>
        <v/>
      </c>
      <c r="E849" s="320"/>
      <c r="F849" s="280"/>
      <c r="G849" s="281"/>
      <c r="H849" s="282"/>
      <c r="I849" s="321"/>
      <c r="J849" s="321"/>
      <c r="K849" s="321"/>
      <c r="L849" s="321"/>
      <c r="M849" s="321"/>
      <c r="N849" s="321"/>
      <c r="O849" s="321"/>
      <c r="P849" s="321"/>
      <c r="Q849" s="321"/>
      <c r="R849" s="321"/>
      <c r="S849" s="321"/>
      <c r="T849" s="321"/>
      <c r="U849" s="282"/>
      <c r="V849" s="322"/>
      <c r="W849" s="323"/>
      <c r="X849" s="323" t="str">
        <f t="shared" si="42"/>
        <v/>
      </c>
      <c r="Y849" s="323">
        <f t="shared" si="43"/>
        <v>522</v>
      </c>
      <c r="Z849" s="323" t="str">
        <f t="shared" si="44"/>
        <v/>
      </c>
      <c r="AA849" s="323"/>
      <c r="AB849" s="323" t="s">
        <v>2888</v>
      </c>
      <c r="AC849" s="323"/>
      <c r="AD849" s="323" t="s">
        <v>1323</v>
      </c>
      <c r="AE849" s="176"/>
      <c r="AF849" s="699"/>
      <c r="AG849" s="699"/>
      <c r="AH849" s="465"/>
      <c r="AI849" s="465"/>
      <c r="AJ849" s="465"/>
      <c r="AK849" s="465"/>
      <c r="AL849" s="465"/>
      <c r="AM849" s="465"/>
      <c r="AN849" s="465"/>
      <c r="AO849" s="465"/>
      <c r="AP849" s="465"/>
    </row>
    <row r="850" spans="1:42" ht="53.5" customHeight="1" x14ac:dyDescent="0.35">
      <c r="A850" s="276">
        <v>27</v>
      </c>
      <c r="B850" s="277" t="str">
        <f>IFERROR(VLOOKUP(A850,'Coverage Indicators-Section D'!$A$10:$Y$42,25,FALSE),"")</f>
        <v/>
      </c>
      <c r="C850" s="319" t="str">
        <f t="array" ref="C850">IFERROR(IF(INDEX('Disaggregation Records'!$E$155:$E$385,MATCH(RIGHT(Z850,255),RIGHT('Disaggregation Records'!$D$155:$D$385,255),0))=0,"",INDEX('Disaggregation Records'!$E$155:$E$385,MATCH(RIGHT(Z850,255),RIGHT('Disaggregation Records'!$D$155:$D$385,255),0))),"")</f>
        <v/>
      </c>
      <c r="D850" s="319" t="str">
        <f t="array" ref="D850">IFERROR(IF(INDEX('Disaggregation Records'!$F$155:$F$385,MATCH(RIGHT(Z850,255),RIGHT('Disaggregation Records'!$D$155:$D$385,255),0))=0,"",INDEX('Disaggregation Records'!$F$155:$F$385,MATCH(RIGHT(Z850,255),RIGHT('Disaggregation Records'!$D$155:$D$385,255),0))),"")</f>
        <v/>
      </c>
      <c r="E850" s="320"/>
      <c r="F850" s="280"/>
      <c r="G850" s="281"/>
      <c r="H850" s="282"/>
      <c r="I850" s="321"/>
      <c r="J850" s="321"/>
      <c r="K850" s="321"/>
      <c r="L850" s="321"/>
      <c r="M850" s="321"/>
      <c r="N850" s="321"/>
      <c r="O850" s="321"/>
      <c r="P850" s="321"/>
      <c r="Q850" s="321"/>
      <c r="R850" s="321"/>
      <c r="S850" s="321"/>
      <c r="T850" s="321"/>
      <c r="U850" s="282"/>
      <c r="V850" s="322"/>
      <c r="W850" s="323"/>
      <c r="X850" s="323" t="str">
        <f t="shared" si="42"/>
        <v/>
      </c>
      <c r="Y850" s="323">
        <f t="shared" si="43"/>
        <v>523</v>
      </c>
      <c r="Z850" s="323" t="str">
        <f t="shared" si="44"/>
        <v/>
      </c>
      <c r="AA850" s="323"/>
      <c r="AB850" s="323" t="s">
        <v>2889</v>
      </c>
      <c r="AC850" s="323"/>
      <c r="AD850" s="323" t="s">
        <v>1323</v>
      </c>
      <c r="AE850" s="176"/>
      <c r="AF850" s="699"/>
      <c r="AG850" s="699"/>
      <c r="AH850" s="465"/>
      <c r="AI850" s="465"/>
      <c r="AJ850" s="465"/>
      <c r="AK850" s="465"/>
      <c r="AL850" s="465"/>
      <c r="AM850" s="465"/>
      <c r="AN850" s="465"/>
      <c r="AO850" s="465"/>
      <c r="AP850" s="465"/>
    </row>
    <row r="851" spans="1:42" ht="53.5" customHeight="1" x14ac:dyDescent="0.35">
      <c r="A851" s="276">
        <v>27</v>
      </c>
      <c r="B851" s="277" t="str">
        <f>IFERROR(VLOOKUP(A851,'Coverage Indicators-Section D'!$A$10:$Y$42,25,FALSE),"")</f>
        <v/>
      </c>
      <c r="C851" s="319" t="str">
        <f t="array" ref="C851">IFERROR(IF(INDEX('Disaggregation Records'!$E$155:$E$385,MATCH(RIGHT(Z851,255),RIGHT('Disaggregation Records'!$D$155:$D$385,255),0))=0,"",INDEX('Disaggregation Records'!$E$155:$E$385,MATCH(RIGHT(Z851,255),RIGHT('Disaggregation Records'!$D$155:$D$385,255),0))),"")</f>
        <v/>
      </c>
      <c r="D851" s="319" t="str">
        <f t="array" ref="D851">IFERROR(IF(INDEX('Disaggregation Records'!$F$155:$F$385,MATCH(RIGHT(Z851,255),RIGHT('Disaggregation Records'!$D$155:$D$385,255),0))=0,"",INDEX('Disaggregation Records'!$F$155:$F$385,MATCH(RIGHT(Z851,255),RIGHT('Disaggregation Records'!$D$155:$D$385,255),0))),"")</f>
        <v/>
      </c>
      <c r="E851" s="320"/>
      <c r="F851" s="280"/>
      <c r="G851" s="281"/>
      <c r="H851" s="282"/>
      <c r="I851" s="321"/>
      <c r="J851" s="321"/>
      <c r="K851" s="321"/>
      <c r="L851" s="321"/>
      <c r="M851" s="321"/>
      <c r="N851" s="321"/>
      <c r="O851" s="321"/>
      <c r="P851" s="321"/>
      <c r="Q851" s="321"/>
      <c r="R851" s="321"/>
      <c r="S851" s="321"/>
      <c r="T851" s="321"/>
      <c r="U851" s="282"/>
      <c r="V851" s="322"/>
      <c r="W851" s="323"/>
      <c r="X851" s="323" t="str">
        <f t="shared" si="42"/>
        <v/>
      </c>
      <c r="Y851" s="323">
        <f t="shared" si="43"/>
        <v>524</v>
      </c>
      <c r="Z851" s="323" t="str">
        <f t="shared" si="44"/>
        <v/>
      </c>
      <c r="AA851" s="323"/>
      <c r="AB851" s="323" t="s">
        <v>2890</v>
      </c>
      <c r="AC851" s="323"/>
      <c r="AD851" s="323" t="s">
        <v>1323</v>
      </c>
      <c r="AE851" s="176"/>
      <c r="AF851" s="699"/>
      <c r="AG851" s="699"/>
      <c r="AH851" s="465"/>
      <c r="AI851" s="465"/>
      <c r="AJ851" s="465"/>
      <c r="AK851" s="465"/>
      <c r="AL851" s="465"/>
      <c r="AM851" s="465"/>
      <c r="AN851" s="465"/>
      <c r="AO851" s="465"/>
      <c r="AP851" s="465"/>
    </row>
    <row r="852" spans="1:42" ht="53.5" customHeight="1" x14ac:dyDescent="0.35">
      <c r="A852" s="276">
        <v>27</v>
      </c>
      <c r="B852" s="277" t="str">
        <f>IFERROR(VLOOKUP(A852,'Coverage Indicators-Section D'!$A$10:$Y$42,25,FALSE),"")</f>
        <v/>
      </c>
      <c r="C852" s="319" t="str">
        <f t="array" ref="C852">IFERROR(IF(INDEX('Disaggregation Records'!$E$155:$E$385,MATCH(RIGHT(Z852,255),RIGHT('Disaggregation Records'!$D$155:$D$385,255),0))=0,"",INDEX('Disaggregation Records'!$E$155:$E$385,MATCH(RIGHT(Z852,255),RIGHT('Disaggregation Records'!$D$155:$D$385,255),0))),"")</f>
        <v/>
      </c>
      <c r="D852" s="319" t="str">
        <f t="array" ref="D852">IFERROR(IF(INDEX('Disaggregation Records'!$F$155:$F$385,MATCH(RIGHT(Z852,255),RIGHT('Disaggregation Records'!$D$155:$D$385,255),0))=0,"",INDEX('Disaggregation Records'!$F$155:$F$385,MATCH(RIGHT(Z852,255),RIGHT('Disaggregation Records'!$D$155:$D$385,255),0))),"")</f>
        <v/>
      </c>
      <c r="E852" s="320"/>
      <c r="F852" s="280"/>
      <c r="G852" s="281"/>
      <c r="H852" s="282"/>
      <c r="I852" s="321"/>
      <c r="J852" s="321"/>
      <c r="K852" s="321"/>
      <c r="L852" s="321"/>
      <c r="M852" s="321"/>
      <c r="N852" s="321"/>
      <c r="O852" s="321"/>
      <c r="P852" s="321"/>
      <c r="Q852" s="321"/>
      <c r="R852" s="321"/>
      <c r="S852" s="321"/>
      <c r="T852" s="321"/>
      <c r="U852" s="282"/>
      <c r="V852" s="322"/>
      <c r="W852" s="323"/>
      <c r="X852" s="323" t="str">
        <f t="shared" si="42"/>
        <v/>
      </c>
      <c r="Y852" s="323">
        <f t="shared" si="43"/>
        <v>525</v>
      </c>
      <c r="Z852" s="323" t="str">
        <f t="shared" si="44"/>
        <v/>
      </c>
      <c r="AA852" s="323"/>
      <c r="AB852" s="323" t="s">
        <v>2891</v>
      </c>
      <c r="AC852" s="323"/>
      <c r="AD852" s="323" t="s">
        <v>1323</v>
      </c>
      <c r="AE852" s="176"/>
      <c r="AF852" s="699"/>
      <c r="AG852" s="699"/>
      <c r="AH852" s="465"/>
      <c r="AI852" s="465"/>
      <c r="AJ852" s="465"/>
      <c r="AK852" s="465"/>
      <c r="AL852" s="465"/>
      <c r="AM852" s="465"/>
      <c r="AN852" s="465"/>
      <c r="AO852" s="465"/>
      <c r="AP852" s="465"/>
    </row>
    <row r="853" spans="1:42" ht="53.5" customHeight="1" x14ac:dyDescent="0.35">
      <c r="A853" s="276">
        <v>27</v>
      </c>
      <c r="B853" s="277" t="str">
        <f>IFERROR(VLOOKUP(A853,'Coverage Indicators-Section D'!$A$10:$Y$42,25,FALSE),"")</f>
        <v/>
      </c>
      <c r="C853" s="319" t="str">
        <f t="array" ref="C853">IFERROR(IF(INDEX('Disaggregation Records'!$E$155:$E$385,MATCH(RIGHT(Z853,255),RIGHT('Disaggregation Records'!$D$155:$D$385,255),0))=0,"",INDEX('Disaggregation Records'!$E$155:$E$385,MATCH(RIGHT(Z853,255),RIGHT('Disaggregation Records'!$D$155:$D$385,255),0))),"")</f>
        <v/>
      </c>
      <c r="D853" s="319" t="str">
        <f t="array" ref="D853">IFERROR(IF(INDEX('Disaggregation Records'!$F$155:$F$385,MATCH(RIGHT(Z853,255),RIGHT('Disaggregation Records'!$D$155:$D$385,255),0))=0,"",INDEX('Disaggregation Records'!$F$155:$F$385,MATCH(RIGHT(Z853,255),RIGHT('Disaggregation Records'!$D$155:$D$385,255),0))),"")</f>
        <v/>
      </c>
      <c r="E853" s="320"/>
      <c r="F853" s="280"/>
      <c r="G853" s="281"/>
      <c r="H853" s="282"/>
      <c r="I853" s="321"/>
      <c r="J853" s="321"/>
      <c r="K853" s="321"/>
      <c r="L853" s="321"/>
      <c r="M853" s="321"/>
      <c r="N853" s="321"/>
      <c r="O853" s="321"/>
      <c r="P853" s="321"/>
      <c r="Q853" s="321"/>
      <c r="R853" s="321"/>
      <c r="S853" s="321"/>
      <c r="T853" s="321"/>
      <c r="U853" s="282"/>
      <c r="V853" s="322"/>
      <c r="W853" s="323"/>
      <c r="X853" s="323" t="str">
        <f t="shared" si="42"/>
        <v/>
      </c>
      <c r="Y853" s="323">
        <f t="shared" si="43"/>
        <v>526</v>
      </c>
      <c r="Z853" s="323" t="str">
        <f t="shared" si="44"/>
        <v/>
      </c>
      <c r="AA853" s="323"/>
      <c r="AB853" s="323" t="s">
        <v>2892</v>
      </c>
      <c r="AC853" s="323"/>
      <c r="AD853" s="323" t="s">
        <v>1323</v>
      </c>
      <c r="AE853" s="176"/>
      <c r="AF853" s="699"/>
      <c r="AG853" s="699"/>
      <c r="AH853" s="465"/>
      <c r="AI853" s="465"/>
      <c r="AJ853" s="465"/>
      <c r="AK853" s="465"/>
      <c r="AL853" s="465"/>
      <c r="AM853" s="465"/>
      <c r="AN853" s="465"/>
      <c r="AO853" s="465"/>
      <c r="AP853" s="465"/>
    </row>
    <row r="854" spans="1:42" ht="53.5" customHeight="1" x14ac:dyDescent="0.35">
      <c r="A854" s="276">
        <v>27</v>
      </c>
      <c r="B854" s="277" t="str">
        <f>IFERROR(VLOOKUP(A854,'Coverage Indicators-Section D'!$A$10:$Y$42,25,FALSE),"")</f>
        <v/>
      </c>
      <c r="C854" s="319" t="str">
        <f t="array" ref="C854">IFERROR(IF(INDEX('Disaggregation Records'!$E$155:$E$385,MATCH(RIGHT(Z854,255),RIGHT('Disaggregation Records'!$D$155:$D$385,255),0))=0,"",INDEX('Disaggregation Records'!$E$155:$E$385,MATCH(RIGHT(Z854,255),RIGHT('Disaggregation Records'!$D$155:$D$385,255),0))),"")</f>
        <v/>
      </c>
      <c r="D854" s="319" t="str">
        <f t="array" ref="D854">IFERROR(IF(INDEX('Disaggregation Records'!$F$155:$F$385,MATCH(RIGHT(Z854,255),RIGHT('Disaggregation Records'!$D$155:$D$385,255),0))=0,"",INDEX('Disaggregation Records'!$F$155:$F$385,MATCH(RIGHT(Z854,255),RIGHT('Disaggregation Records'!$D$155:$D$385,255),0))),"")</f>
        <v/>
      </c>
      <c r="E854" s="320"/>
      <c r="F854" s="280"/>
      <c r="G854" s="281"/>
      <c r="H854" s="282"/>
      <c r="I854" s="321"/>
      <c r="J854" s="321"/>
      <c r="K854" s="321"/>
      <c r="L854" s="321"/>
      <c r="M854" s="321"/>
      <c r="N854" s="321"/>
      <c r="O854" s="321"/>
      <c r="P854" s="321"/>
      <c r="Q854" s="321"/>
      <c r="R854" s="321"/>
      <c r="S854" s="321"/>
      <c r="T854" s="321"/>
      <c r="U854" s="282"/>
      <c r="V854" s="322"/>
      <c r="W854" s="323"/>
      <c r="X854" s="323" t="str">
        <f t="shared" si="42"/>
        <v/>
      </c>
      <c r="Y854" s="323">
        <f t="shared" si="43"/>
        <v>527</v>
      </c>
      <c r="Z854" s="323" t="str">
        <f t="shared" si="44"/>
        <v/>
      </c>
      <c r="AA854" s="323"/>
      <c r="AB854" s="323" t="s">
        <v>2893</v>
      </c>
      <c r="AC854" s="323"/>
      <c r="AD854" s="323" t="s">
        <v>1323</v>
      </c>
      <c r="AE854" s="176"/>
      <c r="AF854" s="699"/>
      <c r="AG854" s="699"/>
      <c r="AH854" s="465"/>
      <c r="AI854" s="465"/>
      <c r="AJ854" s="465"/>
      <c r="AK854" s="465"/>
      <c r="AL854" s="465"/>
      <c r="AM854" s="465"/>
      <c r="AN854" s="465"/>
      <c r="AO854" s="465"/>
      <c r="AP854" s="465"/>
    </row>
    <row r="855" spans="1:42" ht="53.5" customHeight="1" x14ac:dyDescent="0.35">
      <c r="A855" s="276">
        <v>27</v>
      </c>
      <c r="B855" s="277" t="str">
        <f>IFERROR(VLOOKUP(A855,'Coverage Indicators-Section D'!$A$10:$Y$42,25,FALSE),"")</f>
        <v/>
      </c>
      <c r="C855" s="319" t="str">
        <f t="array" ref="C855">IFERROR(IF(INDEX('Disaggregation Records'!$E$155:$E$385,MATCH(RIGHT(Z855,255),RIGHT('Disaggregation Records'!$D$155:$D$385,255),0))=0,"",INDEX('Disaggregation Records'!$E$155:$E$385,MATCH(RIGHT(Z855,255),RIGHT('Disaggregation Records'!$D$155:$D$385,255),0))),"")</f>
        <v/>
      </c>
      <c r="D855" s="319" t="str">
        <f t="array" ref="D855">IFERROR(IF(INDEX('Disaggregation Records'!$F$155:$F$385,MATCH(RIGHT(Z855,255),RIGHT('Disaggregation Records'!$D$155:$D$385,255),0))=0,"",INDEX('Disaggregation Records'!$F$155:$F$385,MATCH(RIGHT(Z855,255),RIGHT('Disaggregation Records'!$D$155:$D$385,255),0))),"")</f>
        <v/>
      </c>
      <c r="E855" s="320"/>
      <c r="F855" s="280"/>
      <c r="G855" s="281"/>
      <c r="H855" s="282"/>
      <c r="I855" s="321"/>
      <c r="J855" s="321"/>
      <c r="K855" s="321"/>
      <c r="L855" s="321"/>
      <c r="M855" s="321"/>
      <c r="N855" s="321"/>
      <c r="O855" s="321"/>
      <c r="P855" s="321"/>
      <c r="Q855" s="321"/>
      <c r="R855" s="321"/>
      <c r="S855" s="321"/>
      <c r="T855" s="321"/>
      <c r="U855" s="282"/>
      <c r="V855" s="322"/>
      <c r="W855" s="323"/>
      <c r="X855" s="323" t="str">
        <f t="shared" si="42"/>
        <v/>
      </c>
      <c r="Y855" s="323">
        <f t="shared" si="43"/>
        <v>528</v>
      </c>
      <c r="Z855" s="323" t="str">
        <f t="shared" si="44"/>
        <v/>
      </c>
      <c r="AA855" s="323"/>
      <c r="AB855" s="323" t="s">
        <v>2894</v>
      </c>
      <c r="AC855" s="323"/>
      <c r="AD855" s="323" t="s">
        <v>1323</v>
      </c>
      <c r="AE855" s="176"/>
      <c r="AF855" s="699"/>
      <c r="AG855" s="699"/>
      <c r="AH855" s="465"/>
      <c r="AI855" s="465"/>
      <c r="AJ855" s="465"/>
      <c r="AK855" s="465"/>
      <c r="AL855" s="465"/>
      <c r="AM855" s="465"/>
      <c r="AN855" s="465"/>
      <c r="AO855" s="465"/>
      <c r="AP855" s="465"/>
    </row>
    <row r="856" spans="1:42" ht="53.5" customHeight="1" x14ac:dyDescent="0.35">
      <c r="A856" s="276">
        <v>27</v>
      </c>
      <c r="B856" s="277" t="str">
        <f>IFERROR(VLOOKUP(A856,'Coverage Indicators-Section D'!$A$10:$Y$42,25,FALSE),"")</f>
        <v/>
      </c>
      <c r="C856" s="319" t="str">
        <f t="array" ref="C856">IFERROR(IF(INDEX('Disaggregation Records'!$E$155:$E$385,MATCH(RIGHT(Z856,255),RIGHT('Disaggregation Records'!$D$155:$D$385,255),0))=0,"",INDEX('Disaggregation Records'!$E$155:$E$385,MATCH(RIGHT(Z856,255),RIGHT('Disaggregation Records'!$D$155:$D$385,255),0))),"")</f>
        <v/>
      </c>
      <c r="D856" s="319" t="str">
        <f t="array" ref="D856">IFERROR(IF(INDEX('Disaggregation Records'!$F$155:$F$385,MATCH(RIGHT(Z856,255),RIGHT('Disaggregation Records'!$D$155:$D$385,255),0))=0,"",INDEX('Disaggregation Records'!$F$155:$F$385,MATCH(RIGHT(Z856,255),RIGHT('Disaggregation Records'!$D$155:$D$385,255),0))),"")</f>
        <v/>
      </c>
      <c r="E856" s="320"/>
      <c r="F856" s="280"/>
      <c r="G856" s="281"/>
      <c r="H856" s="282"/>
      <c r="I856" s="321"/>
      <c r="J856" s="321"/>
      <c r="K856" s="321"/>
      <c r="L856" s="321"/>
      <c r="M856" s="321"/>
      <c r="N856" s="321"/>
      <c r="O856" s="321"/>
      <c r="P856" s="321"/>
      <c r="Q856" s="321"/>
      <c r="R856" s="321"/>
      <c r="S856" s="321"/>
      <c r="T856" s="321"/>
      <c r="U856" s="282"/>
      <c r="V856" s="322"/>
      <c r="W856" s="323"/>
      <c r="X856" s="323" t="str">
        <f t="shared" si="42"/>
        <v/>
      </c>
      <c r="Y856" s="323">
        <f t="shared" si="43"/>
        <v>529</v>
      </c>
      <c r="Z856" s="323" t="str">
        <f t="shared" si="44"/>
        <v/>
      </c>
      <c r="AA856" s="323"/>
      <c r="AB856" s="323" t="s">
        <v>2895</v>
      </c>
      <c r="AC856" s="323"/>
      <c r="AD856" s="323" t="s">
        <v>1323</v>
      </c>
      <c r="AE856" s="176"/>
      <c r="AF856" s="699"/>
      <c r="AG856" s="699"/>
      <c r="AH856" s="465"/>
      <c r="AI856" s="465"/>
      <c r="AJ856" s="465"/>
      <c r="AK856" s="465"/>
      <c r="AL856" s="465"/>
      <c r="AM856" s="465"/>
      <c r="AN856" s="465"/>
      <c r="AO856" s="465"/>
      <c r="AP856" s="465"/>
    </row>
    <row r="857" spans="1:42" ht="53.5" customHeight="1" x14ac:dyDescent="0.35">
      <c r="A857" s="276">
        <v>27</v>
      </c>
      <c r="B857" s="277" t="str">
        <f>IFERROR(VLOOKUP(A857,'Coverage Indicators-Section D'!$A$10:$Y$42,25,FALSE),"")</f>
        <v/>
      </c>
      <c r="C857" s="319" t="str">
        <f t="array" ref="C857">IFERROR(IF(INDEX('Disaggregation Records'!$E$155:$E$385,MATCH(RIGHT(Z857,255),RIGHT('Disaggregation Records'!$D$155:$D$385,255),0))=0,"",INDEX('Disaggregation Records'!$E$155:$E$385,MATCH(RIGHT(Z857,255),RIGHT('Disaggregation Records'!$D$155:$D$385,255),0))),"")</f>
        <v/>
      </c>
      <c r="D857" s="319" t="str">
        <f t="array" ref="D857">IFERROR(IF(INDEX('Disaggregation Records'!$F$155:$F$385,MATCH(RIGHT(Z857,255),RIGHT('Disaggregation Records'!$D$155:$D$385,255),0))=0,"",INDEX('Disaggregation Records'!$F$155:$F$385,MATCH(RIGHT(Z857,255),RIGHT('Disaggregation Records'!$D$155:$D$385,255),0))),"")</f>
        <v/>
      </c>
      <c r="E857" s="320"/>
      <c r="F857" s="280"/>
      <c r="G857" s="281"/>
      <c r="H857" s="282"/>
      <c r="I857" s="321"/>
      <c r="J857" s="321"/>
      <c r="K857" s="321"/>
      <c r="L857" s="321"/>
      <c r="M857" s="321"/>
      <c r="N857" s="321"/>
      <c r="O857" s="321"/>
      <c r="P857" s="321"/>
      <c r="Q857" s="321"/>
      <c r="R857" s="321"/>
      <c r="S857" s="321"/>
      <c r="T857" s="321"/>
      <c r="U857" s="282"/>
      <c r="V857" s="322"/>
      <c r="W857" s="323"/>
      <c r="X857" s="323" t="str">
        <f t="shared" si="42"/>
        <v/>
      </c>
      <c r="Y857" s="323">
        <f t="shared" si="43"/>
        <v>530</v>
      </c>
      <c r="Z857" s="323" t="str">
        <f t="shared" si="44"/>
        <v/>
      </c>
      <c r="AA857" s="323"/>
      <c r="AB857" s="323" t="s">
        <v>2896</v>
      </c>
      <c r="AC857" s="323"/>
      <c r="AD857" s="323" t="s">
        <v>1323</v>
      </c>
      <c r="AE857" s="176"/>
      <c r="AF857" s="699"/>
      <c r="AG857" s="699"/>
      <c r="AH857" s="465"/>
      <c r="AI857" s="465"/>
      <c r="AJ857" s="465"/>
      <c r="AK857" s="465"/>
      <c r="AL857" s="465"/>
      <c r="AM857" s="465"/>
      <c r="AN857" s="465"/>
      <c r="AO857" s="465"/>
      <c r="AP857" s="465"/>
    </row>
    <row r="858" spans="1:42" ht="53.5" customHeight="1" x14ac:dyDescent="0.35">
      <c r="A858" s="276">
        <v>27</v>
      </c>
      <c r="B858" s="277" t="str">
        <f>IFERROR(VLOOKUP(A858,'Coverage Indicators-Section D'!$A$10:$Y$42,25,FALSE),"")</f>
        <v/>
      </c>
      <c r="C858" s="319" t="str">
        <f t="array" ref="C858">IFERROR(IF(INDEX('Disaggregation Records'!$E$155:$E$385,MATCH(RIGHT(Z858,255),RIGHT('Disaggregation Records'!$D$155:$D$385,255),0))=0,"",INDEX('Disaggregation Records'!$E$155:$E$385,MATCH(RIGHT(Z858,255),RIGHT('Disaggregation Records'!$D$155:$D$385,255),0))),"")</f>
        <v/>
      </c>
      <c r="D858" s="319" t="str">
        <f t="array" ref="D858">IFERROR(IF(INDEX('Disaggregation Records'!$F$155:$F$385,MATCH(RIGHT(Z858,255),RIGHT('Disaggregation Records'!$D$155:$D$385,255),0))=0,"",INDEX('Disaggregation Records'!$F$155:$F$385,MATCH(RIGHT(Z858,255),RIGHT('Disaggregation Records'!$D$155:$D$385,255),0))),"")</f>
        <v/>
      </c>
      <c r="E858" s="320"/>
      <c r="F858" s="280"/>
      <c r="G858" s="281"/>
      <c r="H858" s="282"/>
      <c r="I858" s="321"/>
      <c r="J858" s="321"/>
      <c r="K858" s="321"/>
      <c r="L858" s="321"/>
      <c r="M858" s="321"/>
      <c r="N858" s="321"/>
      <c r="O858" s="321"/>
      <c r="P858" s="321"/>
      <c r="Q858" s="321"/>
      <c r="R858" s="321"/>
      <c r="S858" s="321"/>
      <c r="T858" s="321"/>
      <c r="U858" s="282"/>
      <c r="V858" s="322"/>
      <c r="W858" s="323"/>
      <c r="X858" s="323" t="str">
        <f t="shared" si="42"/>
        <v/>
      </c>
      <c r="Y858" s="323">
        <f t="shared" si="43"/>
        <v>531</v>
      </c>
      <c r="Z858" s="323" t="str">
        <f t="shared" si="44"/>
        <v/>
      </c>
      <c r="AA858" s="323"/>
      <c r="AB858" s="323" t="s">
        <v>2897</v>
      </c>
      <c r="AC858" s="323"/>
      <c r="AD858" s="323" t="s">
        <v>1323</v>
      </c>
      <c r="AE858" s="176"/>
      <c r="AF858" s="699"/>
      <c r="AG858" s="699"/>
      <c r="AH858" s="465"/>
      <c r="AI858" s="465"/>
      <c r="AJ858" s="465"/>
      <c r="AK858" s="465"/>
      <c r="AL858" s="465"/>
      <c r="AM858" s="465"/>
      <c r="AN858" s="465"/>
      <c r="AO858" s="465"/>
      <c r="AP858" s="465"/>
    </row>
    <row r="859" spans="1:42" ht="53.5" customHeight="1" x14ac:dyDescent="0.35">
      <c r="A859" s="276">
        <v>27</v>
      </c>
      <c r="B859" s="277" t="str">
        <f>IFERROR(VLOOKUP(A859,'Coverage Indicators-Section D'!$A$10:$Y$42,25,FALSE),"")</f>
        <v/>
      </c>
      <c r="C859" s="319" t="str">
        <f t="array" ref="C859">IFERROR(IF(INDEX('Disaggregation Records'!$E$155:$E$385,MATCH(RIGHT(Z859,255),RIGHT('Disaggregation Records'!$D$155:$D$385,255),0))=0,"",INDEX('Disaggregation Records'!$E$155:$E$385,MATCH(RIGHT(Z859,255),RIGHT('Disaggregation Records'!$D$155:$D$385,255),0))),"")</f>
        <v/>
      </c>
      <c r="D859" s="319" t="str">
        <f t="array" ref="D859">IFERROR(IF(INDEX('Disaggregation Records'!$F$155:$F$385,MATCH(RIGHT(Z859,255),RIGHT('Disaggregation Records'!$D$155:$D$385,255),0))=0,"",INDEX('Disaggregation Records'!$F$155:$F$385,MATCH(RIGHT(Z859,255),RIGHT('Disaggregation Records'!$D$155:$D$385,255),0))),"")</f>
        <v/>
      </c>
      <c r="E859" s="320"/>
      <c r="F859" s="280"/>
      <c r="G859" s="281"/>
      <c r="H859" s="282"/>
      <c r="I859" s="321"/>
      <c r="J859" s="321"/>
      <c r="K859" s="321"/>
      <c r="L859" s="321"/>
      <c r="M859" s="321"/>
      <c r="N859" s="321"/>
      <c r="O859" s="321"/>
      <c r="P859" s="321"/>
      <c r="Q859" s="321"/>
      <c r="R859" s="321"/>
      <c r="S859" s="321"/>
      <c r="T859" s="321"/>
      <c r="U859" s="282"/>
      <c r="V859" s="322"/>
      <c r="W859" s="323"/>
      <c r="X859" s="323" t="str">
        <f t="shared" si="42"/>
        <v/>
      </c>
      <c r="Y859" s="323">
        <f t="shared" si="43"/>
        <v>532</v>
      </c>
      <c r="Z859" s="323" t="str">
        <f t="shared" si="44"/>
        <v/>
      </c>
      <c r="AA859" s="323"/>
      <c r="AB859" s="323" t="s">
        <v>2898</v>
      </c>
      <c r="AC859" s="323"/>
      <c r="AD859" s="323" t="s">
        <v>1323</v>
      </c>
      <c r="AE859" s="176"/>
      <c r="AF859" s="699"/>
      <c r="AG859" s="699"/>
      <c r="AH859" s="465"/>
      <c r="AI859" s="465"/>
      <c r="AJ859" s="465"/>
      <c r="AK859" s="465"/>
      <c r="AL859" s="465"/>
      <c r="AM859" s="465"/>
      <c r="AN859" s="465"/>
      <c r="AO859" s="465"/>
      <c r="AP859" s="465"/>
    </row>
    <row r="860" spans="1:42" ht="53.5" customHeight="1" x14ac:dyDescent="0.35">
      <c r="A860" s="276">
        <v>27</v>
      </c>
      <c r="B860" s="277" t="str">
        <f>IFERROR(VLOOKUP(A860,'Coverage Indicators-Section D'!$A$10:$Y$42,25,FALSE),"")</f>
        <v/>
      </c>
      <c r="C860" s="319" t="str">
        <f t="array" ref="C860">IFERROR(IF(INDEX('Disaggregation Records'!$E$155:$E$385,MATCH(RIGHT(Z860,255),RIGHT('Disaggregation Records'!$D$155:$D$385,255),0))=0,"",INDEX('Disaggregation Records'!$E$155:$E$385,MATCH(RIGHT(Z860,255),RIGHT('Disaggregation Records'!$D$155:$D$385,255),0))),"")</f>
        <v/>
      </c>
      <c r="D860" s="319" t="str">
        <f t="array" ref="D860">IFERROR(IF(INDEX('Disaggregation Records'!$F$155:$F$385,MATCH(RIGHT(Z860,255),RIGHT('Disaggregation Records'!$D$155:$D$385,255),0))=0,"",INDEX('Disaggregation Records'!$F$155:$F$385,MATCH(RIGHT(Z860,255),RIGHT('Disaggregation Records'!$D$155:$D$385,255),0))),"")</f>
        <v/>
      </c>
      <c r="E860" s="320"/>
      <c r="F860" s="280"/>
      <c r="G860" s="281"/>
      <c r="H860" s="282"/>
      <c r="I860" s="321"/>
      <c r="J860" s="321"/>
      <c r="K860" s="321"/>
      <c r="L860" s="321"/>
      <c r="M860" s="321"/>
      <c r="N860" s="321"/>
      <c r="O860" s="321"/>
      <c r="P860" s="321"/>
      <c r="Q860" s="321"/>
      <c r="R860" s="321"/>
      <c r="S860" s="321"/>
      <c r="T860" s="321"/>
      <c r="U860" s="282"/>
      <c r="V860" s="322"/>
      <c r="W860" s="323"/>
      <c r="X860" s="323" t="str">
        <f t="shared" si="42"/>
        <v/>
      </c>
      <c r="Y860" s="323">
        <f t="shared" si="43"/>
        <v>533</v>
      </c>
      <c r="Z860" s="323" t="str">
        <f t="shared" si="44"/>
        <v/>
      </c>
      <c r="AA860" s="323"/>
      <c r="AB860" s="323" t="s">
        <v>2899</v>
      </c>
      <c r="AC860" s="323"/>
      <c r="AD860" s="323" t="s">
        <v>1323</v>
      </c>
      <c r="AE860" s="176"/>
      <c r="AF860" s="699"/>
      <c r="AG860" s="699"/>
      <c r="AH860" s="465"/>
      <c r="AI860" s="465"/>
      <c r="AJ860" s="465"/>
      <c r="AK860" s="465"/>
      <c r="AL860" s="465"/>
      <c r="AM860" s="465"/>
      <c r="AN860" s="465"/>
      <c r="AO860" s="465"/>
      <c r="AP860" s="465"/>
    </row>
    <row r="861" spans="1:42" ht="53.5" customHeight="1" x14ac:dyDescent="0.35">
      <c r="A861" s="276">
        <v>27</v>
      </c>
      <c r="B861" s="277" t="str">
        <f>IFERROR(VLOOKUP(A861,'Coverage Indicators-Section D'!$A$10:$Y$42,25,FALSE),"")</f>
        <v/>
      </c>
      <c r="C861" s="319" t="str">
        <f t="array" ref="C861">IFERROR(IF(INDEX('Disaggregation Records'!$E$155:$E$385,MATCH(RIGHT(Z861,255),RIGHT('Disaggregation Records'!$D$155:$D$385,255),0))=0,"",INDEX('Disaggregation Records'!$E$155:$E$385,MATCH(RIGHT(Z861,255),RIGHT('Disaggregation Records'!$D$155:$D$385,255),0))),"")</f>
        <v/>
      </c>
      <c r="D861" s="319" t="str">
        <f t="array" ref="D861">IFERROR(IF(INDEX('Disaggregation Records'!$F$155:$F$385,MATCH(RIGHT(Z861,255),RIGHT('Disaggregation Records'!$D$155:$D$385,255),0))=0,"",INDEX('Disaggregation Records'!$F$155:$F$385,MATCH(RIGHT(Z861,255),RIGHT('Disaggregation Records'!$D$155:$D$385,255),0))),"")</f>
        <v/>
      </c>
      <c r="E861" s="320"/>
      <c r="F861" s="280"/>
      <c r="G861" s="281"/>
      <c r="H861" s="282"/>
      <c r="I861" s="321"/>
      <c r="J861" s="321"/>
      <c r="K861" s="321"/>
      <c r="L861" s="321"/>
      <c r="M861" s="321"/>
      <c r="N861" s="321"/>
      <c r="O861" s="321"/>
      <c r="P861" s="321"/>
      <c r="Q861" s="321"/>
      <c r="R861" s="321"/>
      <c r="S861" s="321"/>
      <c r="T861" s="321"/>
      <c r="U861" s="282"/>
      <c r="V861" s="322"/>
      <c r="W861" s="323"/>
      <c r="X861" s="323" t="str">
        <f t="shared" si="42"/>
        <v/>
      </c>
      <c r="Y861" s="323">
        <f t="shared" si="43"/>
        <v>534</v>
      </c>
      <c r="Z861" s="323" t="str">
        <f t="shared" si="44"/>
        <v/>
      </c>
      <c r="AA861" s="323"/>
      <c r="AB861" s="323" t="s">
        <v>2900</v>
      </c>
      <c r="AC861" s="323"/>
      <c r="AD861" s="323" t="s">
        <v>1323</v>
      </c>
      <c r="AE861" s="176"/>
      <c r="AF861" s="699"/>
      <c r="AG861" s="699"/>
      <c r="AH861" s="465"/>
      <c r="AI861" s="465"/>
      <c r="AJ861" s="465"/>
      <c r="AK861" s="465"/>
      <c r="AL861" s="465"/>
      <c r="AM861" s="465"/>
      <c r="AN861" s="465"/>
      <c r="AO861" s="465"/>
      <c r="AP861" s="465"/>
    </row>
    <row r="862" spans="1:42" ht="53.5" customHeight="1" x14ac:dyDescent="0.35">
      <c r="A862" s="276">
        <v>27</v>
      </c>
      <c r="B862" s="277" t="str">
        <f>IFERROR(VLOOKUP(A862,'Coverage Indicators-Section D'!$A$10:$Y$42,25,FALSE),"")</f>
        <v/>
      </c>
      <c r="C862" s="319" t="str">
        <f t="array" ref="C862">IFERROR(IF(INDEX('Disaggregation Records'!$E$155:$E$385,MATCH(RIGHT(Z862,255),RIGHT('Disaggregation Records'!$D$155:$D$385,255),0))=0,"",INDEX('Disaggregation Records'!$E$155:$E$385,MATCH(RIGHT(Z862,255),RIGHT('Disaggregation Records'!$D$155:$D$385,255),0))),"")</f>
        <v/>
      </c>
      <c r="D862" s="319" t="str">
        <f t="array" ref="D862">IFERROR(IF(INDEX('Disaggregation Records'!$F$155:$F$385,MATCH(RIGHT(Z862,255),RIGHT('Disaggregation Records'!$D$155:$D$385,255),0))=0,"",INDEX('Disaggregation Records'!$F$155:$F$385,MATCH(RIGHT(Z862,255),RIGHT('Disaggregation Records'!$D$155:$D$385,255),0))),"")</f>
        <v/>
      </c>
      <c r="E862" s="320"/>
      <c r="F862" s="280"/>
      <c r="G862" s="281"/>
      <c r="H862" s="282"/>
      <c r="I862" s="321"/>
      <c r="J862" s="321"/>
      <c r="K862" s="321"/>
      <c r="L862" s="321"/>
      <c r="M862" s="321"/>
      <c r="N862" s="321"/>
      <c r="O862" s="321"/>
      <c r="P862" s="321"/>
      <c r="Q862" s="321"/>
      <c r="R862" s="321"/>
      <c r="S862" s="321"/>
      <c r="T862" s="321"/>
      <c r="U862" s="282"/>
      <c r="V862" s="322"/>
      <c r="W862" s="323"/>
      <c r="X862" s="323" t="str">
        <f t="shared" si="42"/>
        <v/>
      </c>
      <c r="Y862" s="323">
        <f t="shared" si="43"/>
        <v>535</v>
      </c>
      <c r="Z862" s="323" t="str">
        <f t="shared" si="44"/>
        <v/>
      </c>
      <c r="AA862" s="323"/>
      <c r="AB862" s="323" t="s">
        <v>2901</v>
      </c>
      <c r="AC862" s="323"/>
      <c r="AD862" s="323" t="s">
        <v>1323</v>
      </c>
      <c r="AE862" s="176"/>
      <c r="AF862" s="699"/>
      <c r="AG862" s="699"/>
      <c r="AH862" s="465"/>
      <c r="AI862" s="465"/>
      <c r="AJ862" s="465"/>
      <c r="AK862" s="465"/>
      <c r="AL862" s="465"/>
      <c r="AM862" s="465"/>
      <c r="AN862" s="465"/>
      <c r="AO862" s="465"/>
      <c r="AP862" s="465"/>
    </row>
    <row r="863" spans="1:42" ht="53.5" customHeight="1" x14ac:dyDescent="0.35">
      <c r="A863" s="276">
        <v>27</v>
      </c>
      <c r="B863" s="277" t="str">
        <f>IFERROR(VLOOKUP(A863,'Coverage Indicators-Section D'!$A$10:$Y$42,25,FALSE),"")</f>
        <v/>
      </c>
      <c r="C863" s="319" t="str">
        <f t="array" ref="C863">IFERROR(IF(INDEX('Disaggregation Records'!$E$155:$E$385,MATCH(RIGHT(Z863,255),RIGHT('Disaggregation Records'!$D$155:$D$385,255),0))=0,"",INDEX('Disaggregation Records'!$E$155:$E$385,MATCH(RIGHT(Z863,255),RIGHT('Disaggregation Records'!$D$155:$D$385,255),0))),"")</f>
        <v/>
      </c>
      <c r="D863" s="319" t="str">
        <f t="array" ref="D863">IFERROR(IF(INDEX('Disaggregation Records'!$F$155:$F$385,MATCH(RIGHT(Z863,255),RIGHT('Disaggregation Records'!$D$155:$D$385,255),0))=0,"",INDEX('Disaggregation Records'!$F$155:$F$385,MATCH(RIGHT(Z863,255),RIGHT('Disaggregation Records'!$D$155:$D$385,255),0))),"")</f>
        <v/>
      </c>
      <c r="E863" s="320"/>
      <c r="F863" s="280"/>
      <c r="G863" s="281"/>
      <c r="H863" s="282"/>
      <c r="I863" s="321"/>
      <c r="J863" s="321"/>
      <c r="K863" s="321"/>
      <c r="L863" s="321"/>
      <c r="M863" s="321"/>
      <c r="N863" s="321"/>
      <c r="O863" s="321"/>
      <c r="P863" s="321"/>
      <c r="Q863" s="321"/>
      <c r="R863" s="321"/>
      <c r="S863" s="321"/>
      <c r="T863" s="321"/>
      <c r="U863" s="282"/>
      <c r="V863" s="322"/>
      <c r="W863" s="323"/>
      <c r="X863" s="323" t="str">
        <f t="shared" si="42"/>
        <v/>
      </c>
      <c r="Y863" s="323">
        <f t="shared" si="43"/>
        <v>536</v>
      </c>
      <c r="Z863" s="323" t="str">
        <f t="shared" si="44"/>
        <v/>
      </c>
      <c r="AA863" s="323"/>
      <c r="AB863" s="323" t="s">
        <v>2902</v>
      </c>
      <c r="AC863" s="323"/>
      <c r="AD863" s="323" t="s">
        <v>1323</v>
      </c>
      <c r="AE863" s="176"/>
      <c r="AF863" s="699"/>
      <c r="AG863" s="699"/>
      <c r="AH863" s="465"/>
      <c r="AI863" s="465"/>
      <c r="AJ863" s="465"/>
      <c r="AK863" s="465"/>
      <c r="AL863" s="465"/>
      <c r="AM863" s="465"/>
      <c r="AN863" s="465"/>
      <c r="AO863" s="465"/>
      <c r="AP863" s="465"/>
    </row>
    <row r="864" spans="1:42" ht="53.5" customHeight="1" x14ac:dyDescent="0.35">
      <c r="A864" s="276">
        <v>27</v>
      </c>
      <c r="B864" s="277" t="str">
        <f>IFERROR(VLOOKUP(A864,'Coverage Indicators-Section D'!$A$10:$Y$42,25,FALSE),"")</f>
        <v/>
      </c>
      <c r="C864" s="319" t="str">
        <f t="array" ref="C864">IFERROR(IF(INDEX('Disaggregation Records'!$E$155:$E$385,MATCH(RIGHT(Z864,255),RIGHT('Disaggregation Records'!$D$155:$D$385,255),0))=0,"",INDEX('Disaggregation Records'!$E$155:$E$385,MATCH(RIGHT(Z864,255),RIGHT('Disaggregation Records'!$D$155:$D$385,255),0))),"")</f>
        <v/>
      </c>
      <c r="D864" s="319" t="str">
        <f t="array" ref="D864">IFERROR(IF(INDEX('Disaggregation Records'!$F$155:$F$385,MATCH(RIGHT(Z864,255),RIGHT('Disaggregation Records'!$D$155:$D$385,255),0))=0,"",INDEX('Disaggregation Records'!$F$155:$F$385,MATCH(RIGHT(Z864,255),RIGHT('Disaggregation Records'!$D$155:$D$385,255),0))),"")</f>
        <v/>
      </c>
      <c r="E864" s="320"/>
      <c r="F864" s="280"/>
      <c r="G864" s="281"/>
      <c r="H864" s="282"/>
      <c r="I864" s="321"/>
      <c r="J864" s="321"/>
      <c r="K864" s="321"/>
      <c r="L864" s="321"/>
      <c r="M864" s="321"/>
      <c r="N864" s="321"/>
      <c r="O864" s="321"/>
      <c r="P864" s="321"/>
      <c r="Q864" s="321"/>
      <c r="R864" s="321"/>
      <c r="S864" s="321"/>
      <c r="T864" s="321"/>
      <c r="U864" s="282"/>
      <c r="V864" s="322"/>
      <c r="W864" s="323"/>
      <c r="X864" s="323" t="str">
        <f t="shared" si="42"/>
        <v/>
      </c>
      <c r="Y864" s="323">
        <f t="shared" si="43"/>
        <v>537</v>
      </c>
      <c r="Z864" s="323" t="str">
        <f t="shared" si="44"/>
        <v/>
      </c>
      <c r="AA864" s="323"/>
      <c r="AB864" s="323" t="s">
        <v>2903</v>
      </c>
      <c r="AC864" s="323"/>
      <c r="AD864" s="323" t="s">
        <v>1323</v>
      </c>
      <c r="AE864" s="176"/>
      <c r="AF864" s="699"/>
      <c r="AG864" s="699"/>
      <c r="AH864" s="465"/>
      <c r="AI864" s="465"/>
      <c r="AJ864" s="465"/>
      <c r="AK864" s="465"/>
      <c r="AL864" s="465"/>
      <c r="AM864" s="465"/>
      <c r="AN864" s="465"/>
      <c r="AO864" s="465"/>
      <c r="AP864" s="465"/>
    </row>
    <row r="865" spans="1:42" ht="53.5" customHeight="1" x14ac:dyDescent="0.35">
      <c r="A865" s="276">
        <v>27</v>
      </c>
      <c r="B865" s="277" t="str">
        <f>IFERROR(VLOOKUP(A865,'Coverage Indicators-Section D'!$A$10:$Y$42,25,FALSE),"")</f>
        <v/>
      </c>
      <c r="C865" s="319" t="str">
        <f t="array" ref="C865">IFERROR(IF(INDEX('Disaggregation Records'!$E$155:$E$385,MATCH(RIGHT(Z865,255),RIGHT('Disaggregation Records'!$D$155:$D$385,255),0))=0,"",INDEX('Disaggregation Records'!$E$155:$E$385,MATCH(RIGHT(Z865,255),RIGHT('Disaggregation Records'!$D$155:$D$385,255),0))),"")</f>
        <v/>
      </c>
      <c r="D865" s="319" t="str">
        <f t="array" ref="D865">IFERROR(IF(INDEX('Disaggregation Records'!$F$155:$F$385,MATCH(RIGHT(Z865,255),RIGHT('Disaggregation Records'!$D$155:$D$385,255),0))=0,"",INDEX('Disaggregation Records'!$F$155:$F$385,MATCH(RIGHT(Z865,255),RIGHT('Disaggregation Records'!$D$155:$D$385,255),0))),"")</f>
        <v/>
      </c>
      <c r="E865" s="320"/>
      <c r="F865" s="280"/>
      <c r="G865" s="281"/>
      <c r="H865" s="282"/>
      <c r="I865" s="321"/>
      <c r="J865" s="321"/>
      <c r="K865" s="321"/>
      <c r="L865" s="321"/>
      <c r="M865" s="321"/>
      <c r="N865" s="321"/>
      <c r="O865" s="321"/>
      <c r="P865" s="321"/>
      <c r="Q865" s="321"/>
      <c r="R865" s="321"/>
      <c r="S865" s="321"/>
      <c r="T865" s="321"/>
      <c r="U865" s="282"/>
      <c r="V865" s="322"/>
      <c r="W865" s="323"/>
      <c r="X865" s="323" t="str">
        <f t="shared" si="42"/>
        <v/>
      </c>
      <c r="Y865" s="323">
        <f t="shared" si="43"/>
        <v>538</v>
      </c>
      <c r="Z865" s="323" t="str">
        <f t="shared" si="44"/>
        <v/>
      </c>
      <c r="AA865" s="323"/>
      <c r="AB865" s="323" t="s">
        <v>2904</v>
      </c>
      <c r="AC865" s="323"/>
      <c r="AD865" s="323" t="s">
        <v>1323</v>
      </c>
      <c r="AE865" s="176"/>
      <c r="AF865" s="699"/>
      <c r="AG865" s="699"/>
      <c r="AH865" s="465"/>
      <c r="AI865" s="465"/>
      <c r="AJ865" s="465"/>
      <c r="AK865" s="465"/>
      <c r="AL865" s="465"/>
      <c r="AM865" s="465"/>
      <c r="AN865" s="465"/>
      <c r="AO865" s="465"/>
      <c r="AP865" s="465"/>
    </row>
    <row r="866" spans="1:42" ht="53.5" customHeight="1" x14ac:dyDescent="0.35">
      <c r="A866" s="276">
        <v>27</v>
      </c>
      <c r="B866" s="277" t="str">
        <f>IFERROR(VLOOKUP(A866,'Coverage Indicators-Section D'!$A$10:$Y$42,25,FALSE),"")</f>
        <v/>
      </c>
      <c r="C866" s="319" t="str">
        <f t="array" ref="C866">IFERROR(IF(INDEX('Disaggregation Records'!$E$155:$E$385,MATCH(RIGHT(Z866,255),RIGHT('Disaggregation Records'!$D$155:$D$385,255),0))=0,"",INDEX('Disaggregation Records'!$E$155:$E$385,MATCH(RIGHT(Z866,255),RIGHT('Disaggregation Records'!$D$155:$D$385,255),0))),"")</f>
        <v/>
      </c>
      <c r="D866" s="319" t="str">
        <f t="array" ref="D866">IFERROR(IF(INDEX('Disaggregation Records'!$F$155:$F$385,MATCH(RIGHT(Z866,255),RIGHT('Disaggregation Records'!$D$155:$D$385,255),0))=0,"",INDEX('Disaggregation Records'!$F$155:$F$385,MATCH(RIGHT(Z866,255),RIGHT('Disaggregation Records'!$D$155:$D$385,255),0))),"")</f>
        <v/>
      </c>
      <c r="E866" s="320"/>
      <c r="F866" s="280"/>
      <c r="G866" s="281"/>
      <c r="H866" s="282"/>
      <c r="I866" s="321"/>
      <c r="J866" s="321"/>
      <c r="K866" s="321"/>
      <c r="L866" s="321"/>
      <c r="M866" s="321"/>
      <c r="N866" s="321"/>
      <c r="O866" s="321"/>
      <c r="P866" s="321"/>
      <c r="Q866" s="321"/>
      <c r="R866" s="321"/>
      <c r="S866" s="321"/>
      <c r="T866" s="321"/>
      <c r="U866" s="282"/>
      <c r="V866" s="322"/>
      <c r="W866" s="323"/>
      <c r="X866" s="323" t="str">
        <f t="shared" si="42"/>
        <v/>
      </c>
      <c r="Y866" s="323">
        <f t="shared" si="43"/>
        <v>539</v>
      </c>
      <c r="Z866" s="323" t="str">
        <f t="shared" si="44"/>
        <v/>
      </c>
      <c r="AA866" s="323"/>
      <c r="AB866" s="323" t="s">
        <v>2905</v>
      </c>
      <c r="AC866" s="323"/>
      <c r="AD866" s="323" t="s">
        <v>1323</v>
      </c>
      <c r="AE866" s="176"/>
      <c r="AF866" s="699"/>
      <c r="AG866" s="699"/>
      <c r="AH866" s="465"/>
      <c r="AI866" s="465"/>
      <c r="AJ866" s="465"/>
      <c r="AK866" s="465"/>
      <c r="AL866" s="465"/>
      <c r="AM866" s="465"/>
      <c r="AN866" s="465"/>
      <c r="AO866" s="465"/>
      <c r="AP866" s="465"/>
    </row>
    <row r="867" spans="1:42" ht="53.5" customHeight="1" x14ac:dyDescent="0.35">
      <c r="A867" s="276">
        <v>27</v>
      </c>
      <c r="B867" s="277" t="str">
        <f>IFERROR(VLOOKUP(A867,'Coverage Indicators-Section D'!$A$10:$Y$42,25,FALSE),"")</f>
        <v/>
      </c>
      <c r="C867" s="319" t="str">
        <f t="array" ref="C867">IFERROR(IF(INDEX('Disaggregation Records'!$E$155:$E$385,MATCH(RIGHT(Z867,255),RIGHT('Disaggregation Records'!$D$155:$D$385,255),0))=0,"",INDEX('Disaggregation Records'!$E$155:$E$385,MATCH(RIGHT(Z867,255),RIGHT('Disaggregation Records'!$D$155:$D$385,255),0))),"")</f>
        <v/>
      </c>
      <c r="D867" s="319" t="str">
        <f t="array" ref="D867">IFERROR(IF(INDEX('Disaggregation Records'!$F$155:$F$385,MATCH(RIGHT(Z867,255),RIGHT('Disaggregation Records'!$D$155:$D$385,255),0))=0,"",INDEX('Disaggregation Records'!$F$155:$F$385,MATCH(RIGHT(Z867,255),RIGHT('Disaggregation Records'!$D$155:$D$385,255),0))),"")</f>
        <v/>
      </c>
      <c r="E867" s="320"/>
      <c r="F867" s="280"/>
      <c r="G867" s="281"/>
      <c r="H867" s="282"/>
      <c r="I867" s="321"/>
      <c r="J867" s="321"/>
      <c r="K867" s="321"/>
      <c r="L867" s="321"/>
      <c r="M867" s="321"/>
      <c r="N867" s="321"/>
      <c r="O867" s="321"/>
      <c r="P867" s="321"/>
      <c r="Q867" s="321"/>
      <c r="R867" s="321"/>
      <c r="S867" s="321"/>
      <c r="T867" s="321"/>
      <c r="U867" s="282"/>
      <c r="V867" s="322"/>
      <c r="W867" s="323"/>
      <c r="X867" s="323" t="str">
        <f t="shared" si="42"/>
        <v/>
      </c>
      <c r="Y867" s="323">
        <f t="shared" si="43"/>
        <v>540</v>
      </c>
      <c r="Z867" s="323" t="str">
        <f t="shared" si="44"/>
        <v/>
      </c>
      <c r="AA867" s="323"/>
      <c r="AB867" s="323" t="s">
        <v>2906</v>
      </c>
      <c r="AC867" s="323"/>
      <c r="AD867" s="323" t="s">
        <v>1323</v>
      </c>
      <c r="AE867" s="176"/>
      <c r="AF867" s="699"/>
      <c r="AG867" s="699"/>
      <c r="AH867" s="465"/>
      <c r="AI867" s="465"/>
      <c r="AJ867" s="465"/>
      <c r="AK867" s="465"/>
      <c r="AL867" s="465"/>
      <c r="AM867" s="465"/>
      <c r="AN867" s="465"/>
      <c r="AO867" s="465"/>
      <c r="AP867" s="465"/>
    </row>
    <row r="868" spans="1:42" ht="53.5" customHeight="1" x14ac:dyDescent="0.35">
      <c r="A868" s="276">
        <v>28</v>
      </c>
      <c r="B868" s="277" t="str">
        <f>IFERROR(VLOOKUP(A868,'Coverage Indicators-Section D'!$A$10:$Y$42,25,FALSE),"")</f>
        <v/>
      </c>
      <c r="C868" s="319" t="str">
        <f t="array" ref="C868">IFERROR(IF(INDEX('Disaggregation Records'!$E$155:$E$385,MATCH(RIGHT(Z868,255),RIGHT('Disaggregation Records'!$D$155:$D$385,255),0))=0,"",INDEX('Disaggregation Records'!$E$155:$E$385,MATCH(RIGHT(Z868,255),RIGHT('Disaggregation Records'!$D$155:$D$385,255),0))),"")</f>
        <v/>
      </c>
      <c r="D868" s="319" t="str">
        <f t="array" ref="D868">IFERROR(IF(INDEX('Disaggregation Records'!$F$155:$F$385,MATCH(RIGHT(Z868,255),RIGHT('Disaggregation Records'!$D$155:$D$385,255),0))=0,"",INDEX('Disaggregation Records'!$F$155:$F$385,MATCH(RIGHT(Z868,255),RIGHT('Disaggregation Records'!$D$155:$D$385,255),0))),"")</f>
        <v/>
      </c>
      <c r="E868" s="320"/>
      <c r="F868" s="280"/>
      <c r="G868" s="281"/>
      <c r="H868" s="282"/>
      <c r="I868" s="321"/>
      <c r="J868" s="321"/>
      <c r="K868" s="321"/>
      <c r="L868" s="321"/>
      <c r="M868" s="321"/>
      <c r="N868" s="321"/>
      <c r="O868" s="321"/>
      <c r="P868" s="321"/>
      <c r="Q868" s="321"/>
      <c r="R868" s="321"/>
      <c r="S868" s="321"/>
      <c r="T868" s="321"/>
      <c r="U868" s="282"/>
      <c r="V868" s="322"/>
      <c r="W868" s="323"/>
      <c r="X868" s="323" t="str">
        <f t="shared" si="42"/>
        <v/>
      </c>
      <c r="Y868" s="323">
        <f t="shared" si="43"/>
        <v>541</v>
      </c>
      <c r="Z868" s="323" t="str">
        <f t="shared" si="44"/>
        <v/>
      </c>
      <c r="AA868" s="323"/>
      <c r="AB868" s="323" t="s">
        <v>2907</v>
      </c>
      <c r="AC868" s="323"/>
      <c r="AD868" s="323" t="s">
        <v>1324</v>
      </c>
      <c r="AE868" s="176"/>
      <c r="AF868" s="699"/>
      <c r="AG868" s="699"/>
      <c r="AH868" s="465"/>
      <c r="AI868" s="465"/>
      <c r="AJ868" s="465"/>
      <c r="AK868" s="465"/>
      <c r="AL868" s="465"/>
      <c r="AM868" s="465"/>
      <c r="AN868" s="465"/>
      <c r="AO868" s="465"/>
      <c r="AP868" s="465"/>
    </row>
    <row r="869" spans="1:42" ht="53.5" customHeight="1" x14ac:dyDescent="0.35">
      <c r="A869" s="276">
        <v>28</v>
      </c>
      <c r="B869" s="277" t="str">
        <f>IFERROR(VLOOKUP(A869,'Coverage Indicators-Section D'!$A$10:$Y$42,25,FALSE),"")</f>
        <v/>
      </c>
      <c r="C869" s="319" t="str">
        <f t="array" ref="C869">IFERROR(IF(INDEX('Disaggregation Records'!$E$155:$E$385,MATCH(RIGHT(Z869,255),RIGHT('Disaggregation Records'!$D$155:$D$385,255),0))=0,"",INDEX('Disaggregation Records'!$E$155:$E$385,MATCH(RIGHT(Z869,255),RIGHT('Disaggregation Records'!$D$155:$D$385,255),0))),"")</f>
        <v/>
      </c>
      <c r="D869" s="319" t="str">
        <f t="array" ref="D869">IFERROR(IF(INDEX('Disaggregation Records'!$F$155:$F$385,MATCH(RIGHT(Z869,255),RIGHT('Disaggregation Records'!$D$155:$D$385,255),0))=0,"",INDEX('Disaggregation Records'!$F$155:$F$385,MATCH(RIGHT(Z869,255),RIGHT('Disaggregation Records'!$D$155:$D$385,255),0))),"")</f>
        <v/>
      </c>
      <c r="E869" s="320"/>
      <c r="F869" s="280"/>
      <c r="G869" s="281"/>
      <c r="H869" s="282"/>
      <c r="I869" s="321"/>
      <c r="J869" s="321"/>
      <c r="K869" s="321"/>
      <c r="L869" s="321"/>
      <c r="M869" s="321"/>
      <c r="N869" s="321"/>
      <c r="O869" s="321"/>
      <c r="P869" s="321"/>
      <c r="Q869" s="321"/>
      <c r="R869" s="321"/>
      <c r="S869" s="321"/>
      <c r="T869" s="321"/>
      <c r="U869" s="282"/>
      <c r="V869" s="322"/>
      <c r="W869" s="323"/>
      <c r="X869" s="323" t="str">
        <f t="shared" si="42"/>
        <v/>
      </c>
      <c r="Y869" s="323">
        <f t="shared" si="43"/>
        <v>542</v>
      </c>
      <c r="Z869" s="323" t="str">
        <f t="shared" si="44"/>
        <v/>
      </c>
      <c r="AA869" s="323"/>
      <c r="AB869" s="323" t="s">
        <v>2908</v>
      </c>
      <c r="AC869" s="323"/>
      <c r="AD869" s="323" t="s">
        <v>1324</v>
      </c>
      <c r="AE869" s="176"/>
      <c r="AF869" s="699"/>
      <c r="AG869" s="699"/>
      <c r="AH869" s="465"/>
      <c r="AI869" s="465"/>
      <c r="AJ869" s="465"/>
      <c r="AK869" s="465"/>
      <c r="AL869" s="465"/>
      <c r="AM869" s="465"/>
      <c r="AN869" s="465"/>
      <c r="AO869" s="465"/>
      <c r="AP869" s="465"/>
    </row>
    <row r="870" spans="1:42" ht="53.5" customHeight="1" x14ac:dyDescent="0.35">
      <c r="A870" s="276">
        <v>28</v>
      </c>
      <c r="B870" s="277" t="str">
        <f>IFERROR(VLOOKUP(A870,'Coverage Indicators-Section D'!$A$10:$Y$42,25,FALSE),"")</f>
        <v/>
      </c>
      <c r="C870" s="319" t="str">
        <f t="array" ref="C870">IFERROR(IF(INDEX('Disaggregation Records'!$E$155:$E$385,MATCH(RIGHT(Z870,255),RIGHT('Disaggregation Records'!$D$155:$D$385,255),0))=0,"",INDEX('Disaggregation Records'!$E$155:$E$385,MATCH(RIGHT(Z870,255),RIGHT('Disaggregation Records'!$D$155:$D$385,255),0))),"")</f>
        <v/>
      </c>
      <c r="D870" s="319" t="str">
        <f t="array" ref="D870">IFERROR(IF(INDEX('Disaggregation Records'!$F$155:$F$385,MATCH(RIGHT(Z870,255),RIGHT('Disaggregation Records'!$D$155:$D$385,255),0))=0,"",INDEX('Disaggregation Records'!$F$155:$F$385,MATCH(RIGHT(Z870,255),RIGHT('Disaggregation Records'!$D$155:$D$385,255),0))),"")</f>
        <v/>
      </c>
      <c r="E870" s="320"/>
      <c r="F870" s="280"/>
      <c r="G870" s="281"/>
      <c r="H870" s="282"/>
      <c r="I870" s="321"/>
      <c r="J870" s="321"/>
      <c r="K870" s="321"/>
      <c r="L870" s="321"/>
      <c r="M870" s="321"/>
      <c r="N870" s="321"/>
      <c r="O870" s="321"/>
      <c r="P870" s="321"/>
      <c r="Q870" s="321"/>
      <c r="R870" s="321"/>
      <c r="S870" s="321"/>
      <c r="T870" s="321"/>
      <c r="U870" s="282"/>
      <c r="V870" s="322"/>
      <c r="W870" s="323"/>
      <c r="X870" s="323" t="str">
        <f t="shared" si="42"/>
        <v/>
      </c>
      <c r="Y870" s="323">
        <f t="shared" si="43"/>
        <v>543</v>
      </c>
      <c r="Z870" s="323" t="str">
        <f t="shared" si="44"/>
        <v/>
      </c>
      <c r="AA870" s="323"/>
      <c r="AB870" s="323" t="s">
        <v>2909</v>
      </c>
      <c r="AC870" s="323"/>
      <c r="AD870" s="323" t="s">
        <v>1324</v>
      </c>
      <c r="AE870" s="176"/>
      <c r="AF870" s="699"/>
      <c r="AG870" s="699"/>
      <c r="AH870" s="465"/>
      <c r="AI870" s="465"/>
      <c r="AJ870" s="465"/>
      <c r="AK870" s="465"/>
      <c r="AL870" s="465"/>
      <c r="AM870" s="465"/>
      <c r="AN870" s="465"/>
      <c r="AO870" s="465"/>
      <c r="AP870" s="465"/>
    </row>
    <row r="871" spans="1:42" ht="53.5" customHeight="1" x14ac:dyDescent="0.35">
      <c r="A871" s="276">
        <v>28</v>
      </c>
      <c r="B871" s="277" t="str">
        <f>IFERROR(VLOOKUP(A871,'Coverage Indicators-Section D'!$A$10:$Y$42,25,FALSE),"")</f>
        <v/>
      </c>
      <c r="C871" s="319" t="str">
        <f t="array" ref="C871">IFERROR(IF(INDEX('Disaggregation Records'!$E$155:$E$385,MATCH(RIGHT(Z871,255),RIGHT('Disaggregation Records'!$D$155:$D$385,255),0))=0,"",INDEX('Disaggregation Records'!$E$155:$E$385,MATCH(RIGHT(Z871,255),RIGHT('Disaggregation Records'!$D$155:$D$385,255),0))),"")</f>
        <v/>
      </c>
      <c r="D871" s="319" t="str">
        <f t="array" ref="D871">IFERROR(IF(INDEX('Disaggregation Records'!$F$155:$F$385,MATCH(RIGHT(Z871,255),RIGHT('Disaggregation Records'!$D$155:$D$385,255),0))=0,"",INDEX('Disaggregation Records'!$F$155:$F$385,MATCH(RIGHT(Z871,255),RIGHT('Disaggregation Records'!$D$155:$D$385,255),0))),"")</f>
        <v/>
      </c>
      <c r="E871" s="320"/>
      <c r="F871" s="280"/>
      <c r="G871" s="281"/>
      <c r="H871" s="282"/>
      <c r="I871" s="321"/>
      <c r="J871" s="321"/>
      <c r="K871" s="321"/>
      <c r="L871" s="321"/>
      <c r="M871" s="321"/>
      <c r="N871" s="321"/>
      <c r="O871" s="321"/>
      <c r="P871" s="321"/>
      <c r="Q871" s="321"/>
      <c r="R871" s="321"/>
      <c r="S871" s="321"/>
      <c r="T871" s="321"/>
      <c r="U871" s="282"/>
      <c r="V871" s="322"/>
      <c r="W871" s="323"/>
      <c r="X871" s="323" t="str">
        <f t="shared" si="42"/>
        <v/>
      </c>
      <c r="Y871" s="323">
        <f t="shared" si="43"/>
        <v>544</v>
      </c>
      <c r="Z871" s="323" t="str">
        <f t="shared" si="44"/>
        <v/>
      </c>
      <c r="AA871" s="323"/>
      <c r="AB871" s="323" t="s">
        <v>2910</v>
      </c>
      <c r="AC871" s="323"/>
      <c r="AD871" s="323" t="s">
        <v>1324</v>
      </c>
      <c r="AE871" s="176"/>
      <c r="AF871" s="699"/>
      <c r="AG871" s="699"/>
      <c r="AH871" s="465"/>
      <c r="AI871" s="465"/>
      <c r="AJ871" s="465"/>
      <c r="AK871" s="465"/>
      <c r="AL871" s="465"/>
      <c r="AM871" s="465"/>
      <c r="AN871" s="465"/>
      <c r="AO871" s="465"/>
      <c r="AP871" s="465"/>
    </row>
    <row r="872" spans="1:42" ht="53.5" customHeight="1" x14ac:dyDescent="0.35">
      <c r="A872" s="276">
        <v>28</v>
      </c>
      <c r="B872" s="277" t="str">
        <f>IFERROR(VLOOKUP(A872,'Coverage Indicators-Section D'!$A$10:$Y$42,25,FALSE),"")</f>
        <v/>
      </c>
      <c r="C872" s="319" t="str">
        <f t="array" ref="C872">IFERROR(IF(INDEX('Disaggregation Records'!$E$155:$E$385,MATCH(RIGHT(Z872,255),RIGHT('Disaggregation Records'!$D$155:$D$385,255),0))=0,"",INDEX('Disaggregation Records'!$E$155:$E$385,MATCH(RIGHT(Z872,255),RIGHT('Disaggregation Records'!$D$155:$D$385,255),0))),"")</f>
        <v/>
      </c>
      <c r="D872" s="319" t="str">
        <f t="array" ref="D872">IFERROR(IF(INDEX('Disaggregation Records'!$F$155:$F$385,MATCH(RIGHT(Z872,255),RIGHT('Disaggregation Records'!$D$155:$D$385,255),0))=0,"",INDEX('Disaggregation Records'!$F$155:$F$385,MATCH(RIGHT(Z872,255),RIGHT('Disaggregation Records'!$D$155:$D$385,255),0))),"")</f>
        <v/>
      </c>
      <c r="E872" s="320"/>
      <c r="F872" s="280"/>
      <c r="G872" s="281"/>
      <c r="H872" s="282"/>
      <c r="I872" s="321"/>
      <c r="J872" s="321"/>
      <c r="K872" s="321"/>
      <c r="L872" s="321"/>
      <c r="M872" s="321"/>
      <c r="N872" s="321"/>
      <c r="O872" s="321"/>
      <c r="P872" s="321"/>
      <c r="Q872" s="321"/>
      <c r="R872" s="321"/>
      <c r="S872" s="321"/>
      <c r="T872" s="321"/>
      <c r="U872" s="282"/>
      <c r="V872" s="322"/>
      <c r="W872" s="323"/>
      <c r="X872" s="323" t="str">
        <f t="shared" si="42"/>
        <v/>
      </c>
      <c r="Y872" s="323">
        <f t="shared" si="43"/>
        <v>545</v>
      </c>
      <c r="Z872" s="323" t="str">
        <f t="shared" si="44"/>
        <v/>
      </c>
      <c r="AA872" s="323"/>
      <c r="AB872" s="323" t="s">
        <v>2911</v>
      </c>
      <c r="AC872" s="323"/>
      <c r="AD872" s="323" t="s">
        <v>1324</v>
      </c>
      <c r="AE872" s="176"/>
      <c r="AF872" s="699"/>
      <c r="AG872" s="699"/>
      <c r="AH872" s="465"/>
      <c r="AI872" s="465"/>
      <c r="AJ872" s="465"/>
      <c r="AK872" s="465"/>
      <c r="AL872" s="465"/>
      <c r="AM872" s="465"/>
      <c r="AN872" s="465"/>
      <c r="AO872" s="465"/>
      <c r="AP872" s="465"/>
    </row>
    <row r="873" spans="1:42" ht="53.5" customHeight="1" x14ac:dyDescent="0.35">
      <c r="A873" s="276">
        <v>28</v>
      </c>
      <c r="B873" s="277" t="str">
        <f>IFERROR(VLOOKUP(A873,'Coverage Indicators-Section D'!$A$10:$Y$42,25,FALSE),"")</f>
        <v/>
      </c>
      <c r="C873" s="319" t="str">
        <f t="array" ref="C873">IFERROR(IF(INDEX('Disaggregation Records'!$E$155:$E$385,MATCH(RIGHT(Z873,255),RIGHT('Disaggregation Records'!$D$155:$D$385,255),0))=0,"",INDEX('Disaggregation Records'!$E$155:$E$385,MATCH(RIGHT(Z873,255),RIGHT('Disaggregation Records'!$D$155:$D$385,255),0))),"")</f>
        <v/>
      </c>
      <c r="D873" s="319" t="str">
        <f t="array" ref="D873">IFERROR(IF(INDEX('Disaggregation Records'!$F$155:$F$385,MATCH(RIGHT(Z873,255),RIGHT('Disaggregation Records'!$D$155:$D$385,255),0))=0,"",INDEX('Disaggregation Records'!$F$155:$F$385,MATCH(RIGHT(Z873,255),RIGHT('Disaggregation Records'!$D$155:$D$385,255),0))),"")</f>
        <v/>
      </c>
      <c r="E873" s="320"/>
      <c r="F873" s="280"/>
      <c r="G873" s="281"/>
      <c r="H873" s="282"/>
      <c r="I873" s="321"/>
      <c r="J873" s="321"/>
      <c r="K873" s="321"/>
      <c r="L873" s="321"/>
      <c r="M873" s="321"/>
      <c r="N873" s="321"/>
      <c r="O873" s="321"/>
      <c r="P873" s="321"/>
      <c r="Q873" s="321"/>
      <c r="R873" s="321"/>
      <c r="S873" s="321"/>
      <c r="T873" s="321"/>
      <c r="U873" s="282"/>
      <c r="V873" s="322"/>
      <c r="W873" s="323"/>
      <c r="X873" s="323" t="str">
        <f t="shared" si="42"/>
        <v/>
      </c>
      <c r="Y873" s="323">
        <f t="shared" si="43"/>
        <v>546</v>
      </c>
      <c r="Z873" s="323" t="str">
        <f t="shared" si="44"/>
        <v/>
      </c>
      <c r="AA873" s="323"/>
      <c r="AB873" s="323" t="s">
        <v>2912</v>
      </c>
      <c r="AC873" s="323"/>
      <c r="AD873" s="323" t="s">
        <v>1324</v>
      </c>
      <c r="AE873" s="176"/>
      <c r="AF873" s="699"/>
      <c r="AG873" s="699"/>
      <c r="AH873" s="465"/>
      <c r="AI873" s="465"/>
      <c r="AJ873" s="465"/>
      <c r="AK873" s="465"/>
      <c r="AL873" s="465"/>
      <c r="AM873" s="465"/>
      <c r="AN873" s="465"/>
      <c r="AO873" s="465"/>
      <c r="AP873" s="465"/>
    </row>
    <row r="874" spans="1:42" ht="53.5" customHeight="1" x14ac:dyDescent="0.35">
      <c r="A874" s="276">
        <v>28</v>
      </c>
      <c r="B874" s="277" t="str">
        <f>IFERROR(VLOOKUP(A874,'Coverage Indicators-Section D'!$A$10:$Y$42,25,FALSE),"")</f>
        <v/>
      </c>
      <c r="C874" s="319" t="str">
        <f t="array" ref="C874">IFERROR(IF(INDEX('Disaggregation Records'!$E$155:$E$385,MATCH(RIGHT(Z874,255),RIGHT('Disaggregation Records'!$D$155:$D$385,255),0))=0,"",INDEX('Disaggregation Records'!$E$155:$E$385,MATCH(RIGHT(Z874,255),RIGHT('Disaggregation Records'!$D$155:$D$385,255),0))),"")</f>
        <v/>
      </c>
      <c r="D874" s="319" t="str">
        <f t="array" ref="D874">IFERROR(IF(INDEX('Disaggregation Records'!$F$155:$F$385,MATCH(RIGHT(Z874,255),RIGHT('Disaggregation Records'!$D$155:$D$385,255),0))=0,"",INDEX('Disaggregation Records'!$F$155:$F$385,MATCH(RIGHT(Z874,255),RIGHT('Disaggregation Records'!$D$155:$D$385,255),0))),"")</f>
        <v/>
      </c>
      <c r="E874" s="320"/>
      <c r="F874" s="280"/>
      <c r="G874" s="281"/>
      <c r="H874" s="282"/>
      <c r="I874" s="321"/>
      <c r="J874" s="321"/>
      <c r="K874" s="321"/>
      <c r="L874" s="321"/>
      <c r="M874" s="321"/>
      <c r="N874" s="321"/>
      <c r="O874" s="321"/>
      <c r="P874" s="321"/>
      <c r="Q874" s="321"/>
      <c r="R874" s="321"/>
      <c r="S874" s="321"/>
      <c r="T874" s="321"/>
      <c r="U874" s="282"/>
      <c r="V874" s="322"/>
      <c r="W874" s="323"/>
      <c r="X874" s="323" t="str">
        <f t="shared" si="42"/>
        <v/>
      </c>
      <c r="Y874" s="323">
        <f t="shared" si="43"/>
        <v>547</v>
      </c>
      <c r="Z874" s="323" t="str">
        <f t="shared" si="44"/>
        <v/>
      </c>
      <c r="AA874" s="323"/>
      <c r="AB874" s="323" t="s">
        <v>2913</v>
      </c>
      <c r="AC874" s="323"/>
      <c r="AD874" s="323" t="s">
        <v>1324</v>
      </c>
      <c r="AE874" s="176"/>
      <c r="AF874" s="699"/>
      <c r="AG874" s="699"/>
      <c r="AH874" s="465"/>
      <c r="AI874" s="465"/>
      <c r="AJ874" s="465"/>
      <c r="AK874" s="465"/>
      <c r="AL874" s="465"/>
      <c r="AM874" s="465"/>
      <c r="AN874" s="465"/>
      <c r="AO874" s="465"/>
      <c r="AP874" s="465"/>
    </row>
    <row r="875" spans="1:42" ht="53.5" customHeight="1" x14ac:dyDescent="0.35">
      <c r="A875" s="276">
        <v>28</v>
      </c>
      <c r="B875" s="277" t="str">
        <f>IFERROR(VLOOKUP(A875,'Coverage Indicators-Section D'!$A$10:$Y$42,25,FALSE),"")</f>
        <v/>
      </c>
      <c r="C875" s="319" t="str">
        <f t="array" ref="C875">IFERROR(IF(INDEX('Disaggregation Records'!$E$155:$E$385,MATCH(RIGHT(Z875,255),RIGHT('Disaggregation Records'!$D$155:$D$385,255),0))=0,"",INDEX('Disaggregation Records'!$E$155:$E$385,MATCH(RIGHT(Z875,255),RIGHT('Disaggregation Records'!$D$155:$D$385,255),0))),"")</f>
        <v/>
      </c>
      <c r="D875" s="319" t="str">
        <f t="array" ref="D875">IFERROR(IF(INDEX('Disaggregation Records'!$F$155:$F$385,MATCH(RIGHT(Z875,255),RIGHT('Disaggregation Records'!$D$155:$D$385,255),0))=0,"",INDEX('Disaggregation Records'!$F$155:$F$385,MATCH(RIGHT(Z875,255),RIGHT('Disaggregation Records'!$D$155:$D$385,255),0))),"")</f>
        <v/>
      </c>
      <c r="E875" s="320"/>
      <c r="F875" s="280"/>
      <c r="G875" s="281"/>
      <c r="H875" s="282"/>
      <c r="I875" s="321"/>
      <c r="J875" s="321"/>
      <c r="K875" s="321"/>
      <c r="L875" s="321"/>
      <c r="M875" s="321"/>
      <c r="N875" s="321"/>
      <c r="O875" s="321"/>
      <c r="P875" s="321"/>
      <c r="Q875" s="321"/>
      <c r="R875" s="321"/>
      <c r="S875" s="321"/>
      <c r="T875" s="321"/>
      <c r="U875" s="282"/>
      <c r="V875" s="322"/>
      <c r="W875" s="323"/>
      <c r="X875" s="323" t="str">
        <f t="shared" si="42"/>
        <v/>
      </c>
      <c r="Y875" s="323">
        <f t="shared" si="43"/>
        <v>548</v>
      </c>
      <c r="Z875" s="323" t="str">
        <f t="shared" si="44"/>
        <v/>
      </c>
      <c r="AA875" s="323"/>
      <c r="AB875" s="323" t="s">
        <v>2914</v>
      </c>
      <c r="AC875" s="323"/>
      <c r="AD875" s="323" t="s">
        <v>1324</v>
      </c>
      <c r="AE875" s="176"/>
      <c r="AF875" s="699"/>
      <c r="AG875" s="699"/>
      <c r="AH875" s="465"/>
      <c r="AI875" s="465"/>
      <c r="AJ875" s="465"/>
      <c r="AK875" s="465"/>
      <c r="AL875" s="465"/>
      <c r="AM875" s="465"/>
      <c r="AN875" s="465"/>
      <c r="AO875" s="465"/>
      <c r="AP875" s="465"/>
    </row>
    <row r="876" spans="1:42" ht="53.5" customHeight="1" x14ac:dyDescent="0.35">
      <c r="A876" s="276">
        <v>28</v>
      </c>
      <c r="B876" s="277" t="str">
        <f>IFERROR(VLOOKUP(A876,'Coverage Indicators-Section D'!$A$10:$Y$42,25,FALSE),"")</f>
        <v/>
      </c>
      <c r="C876" s="319" t="str">
        <f t="array" ref="C876">IFERROR(IF(INDEX('Disaggregation Records'!$E$155:$E$385,MATCH(RIGHT(Z876,255),RIGHT('Disaggregation Records'!$D$155:$D$385,255),0))=0,"",INDEX('Disaggregation Records'!$E$155:$E$385,MATCH(RIGHT(Z876,255),RIGHT('Disaggregation Records'!$D$155:$D$385,255),0))),"")</f>
        <v/>
      </c>
      <c r="D876" s="319" t="str">
        <f t="array" ref="D876">IFERROR(IF(INDEX('Disaggregation Records'!$F$155:$F$385,MATCH(RIGHT(Z876,255),RIGHT('Disaggregation Records'!$D$155:$D$385,255),0))=0,"",INDEX('Disaggregation Records'!$F$155:$F$385,MATCH(RIGHT(Z876,255),RIGHT('Disaggregation Records'!$D$155:$D$385,255),0))),"")</f>
        <v/>
      </c>
      <c r="E876" s="320"/>
      <c r="F876" s="280"/>
      <c r="G876" s="281"/>
      <c r="H876" s="282"/>
      <c r="I876" s="321"/>
      <c r="J876" s="321"/>
      <c r="K876" s="321"/>
      <c r="L876" s="321"/>
      <c r="M876" s="321"/>
      <c r="N876" s="321"/>
      <c r="O876" s="321"/>
      <c r="P876" s="321"/>
      <c r="Q876" s="321"/>
      <c r="R876" s="321"/>
      <c r="S876" s="321"/>
      <c r="T876" s="321"/>
      <c r="U876" s="282"/>
      <c r="V876" s="322"/>
      <c r="W876" s="323"/>
      <c r="X876" s="323" t="str">
        <f t="shared" si="42"/>
        <v/>
      </c>
      <c r="Y876" s="323">
        <f t="shared" si="43"/>
        <v>549</v>
      </c>
      <c r="Z876" s="323" t="str">
        <f t="shared" si="44"/>
        <v/>
      </c>
      <c r="AA876" s="323"/>
      <c r="AB876" s="323" t="s">
        <v>2915</v>
      </c>
      <c r="AC876" s="323"/>
      <c r="AD876" s="323" t="s">
        <v>1324</v>
      </c>
      <c r="AE876" s="176"/>
      <c r="AF876" s="699"/>
      <c r="AG876" s="699"/>
      <c r="AH876" s="465"/>
      <c r="AI876" s="465"/>
      <c r="AJ876" s="465"/>
      <c r="AK876" s="465"/>
      <c r="AL876" s="465"/>
      <c r="AM876" s="465"/>
      <c r="AN876" s="465"/>
      <c r="AO876" s="465"/>
      <c r="AP876" s="465"/>
    </row>
    <row r="877" spans="1:42" ht="53.5" customHeight="1" x14ac:dyDescent="0.35">
      <c r="A877" s="276">
        <v>28</v>
      </c>
      <c r="B877" s="277" t="str">
        <f>IFERROR(VLOOKUP(A877,'Coverage Indicators-Section D'!$A$10:$Y$42,25,FALSE),"")</f>
        <v/>
      </c>
      <c r="C877" s="319" t="str">
        <f t="array" ref="C877">IFERROR(IF(INDEX('Disaggregation Records'!$E$155:$E$385,MATCH(RIGHT(Z877,255),RIGHT('Disaggregation Records'!$D$155:$D$385,255),0))=0,"",INDEX('Disaggregation Records'!$E$155:$E$385,MATCH(RIGHT(Z877,255),RIGHT('Disaggregation Records'!$D$155:$D$385,255),0))),"")</f>
        <v/>
      </c>
      <c r="D877" s="319" t="str">
        <f t="array" ref="D877">IFERROR(IF(INDEX('Disaggregation Records'!$F$155:$F$385,MATCH(RIGHT(Z877,255),RIGHT('Disaggregation Records'!$D$155:$D$385,255),0))=0,"",INDEX('Disaggregation Records'!$F$155:$F$385,MATCH(RIGHT(Z877,255),RIGHT('Disaggregation Records'!$D$155:$D$385,255),0))),"")</f>
        <v/>
      </c>
      <c r="E877" s="320"/>
      <c r="F877" s="280"/>
      <c r="G877" s="281"/>
      <c r="H877" s="282"/>
      <c r="I877" s="321"/>
      <c r="J877" s="321"/>
      <c r="K877" s="321"/>
      <c r="L877" s="321"/>
      <c r="M877" s="321"/>
      <c r="N877" s="321"/>
      <c r="O877" s="321"/>
      <c r="P877" s="321"/>
      <c r="Q877" s="321"/>
      <c r="R877" s="321"/>
      <c r="S877" s="321"/>
      <c r="T877" s="321"/>
      <c r="U877" s="282"/>
      <c r="V877" s="322"/>
      <c r="W877" s="323"/>
      <c r="X877" s="323" t="str">
        <f t="shared" si="42"/>
        <v/>
      </c>
      <c r="Y877" s="323">
        <f t="shared" si="43"/>
        <v>550</v>
      </c>
      <c r="Z877" s="323" t="str">
        <f t="shared" si="44"/>
        <v/>
      </c>
      <c r="AA877" s="323"/>
      <c r="AB877" s="323" t="s">
        <v>2916</v>
      </c>
      <c r="AC877" s="323"/>
      <c r="AD877" s="323" t="s">
        <v>1324</v>
      </c>
      <c r="AE877" s="176"/>
      <c r="AF877" s="699"/>
      <c r="AG877" s="699"/>
      <c r="AH877" s="465"/>
      <c r="AI877" s="465"/>
      <c r="AJ877" s="465"/>
      <c r="AK877" s="465"/>
      <c r="AL877" s="465"/>
      <c r="AM877" s="465"/>
      <c r="AN877" s="465"/>
      <c r="AO877" s="465"/>
      <c r="AP877" s="465"/>
    </row>
    <row r="878" spans="1:42" ht="53.5" customHeight="1" x14ac:dyDescent="0.35">
      <c r="A878" s="276">
        <v>28</v>
      </c>
      <c r="B878" s="277" t="str">
        <f>IFERROR(VLOOKUP(A878,'Coverage Indicators-Section D'!$A$10:$Y$42,25,FALSE),"")</f>
        <v/>
      </c>
      <c r="C878" s="319" t="str">
        <f t="array" ref="C878">IFERROR(IF(INDEX('Disaggregation Records'!$E$155:$E$385,MATCH(RIGHT(Z878,255),RIGHT('Disaggregation Records'!$D$155:$D$385,255),0))=0,"",INDEX('Disaggregation Records'!$E$155:$E$385,MATCH(RIGHT(Z878,255),RIGHT('Disaggregation Records'!$D$155:$D$385,255),0))),"")</f>
        <v/>
      </c>
      <c r="D878" s="319" t="str">
        <f t="array" ref="D878">IFERROR(IF(INDEX('Disaggregation Records'!$F$155:$F$385,MATCH(RIGHT(Z878,255),RIGHT('Disaggregation Records'!$D$155:$D$385,255),0))=0,"",INDEX('Disaggregation Records'!$F$155:$F$385,MATCH(RIGHT(Z878,255),RIGHT('Disaggregation Records'!$D$155:$D$385,255),0))),"")</f>
        <v/>
      </c>
      <c r="E878" s="320"/>
      <c r="F878" s="280"/>
      <c r="G878" s="281"/>
      <c r="H878" s="282"/>
      <c r="I878" s="321"/>
      <c r="J878" s="321"/>
      <c r="K878" s="321"/>
      <c r="L878" s="321"/>
      <c r="M878" s="321"/>
      <c r="N878" s="321"/>
      <c r="O878" s="321"/>
      <c r="P878" s="321"/>
      <c r="Q878" s="321"/>
      <c r="R878" s="321"/>
      <c r="S878" s="321"/>
      <c r="T878" s="321"/>
      <c r="U878" s="282"/>
      <c r="V878" s="322"/>
      <c r="W878" s="323"/>
      <c r="X878" s="323" t="str">
        <f t="shared" si="42"/>
        <v/>
      </c>
      <c r="Y878" s="323">
        <f t="shared" si="43"/>
        <v>551</v>
      </c>
      <c r="Z878" s="323" t="str">
        <f t="shared" si="44"/>
        <v/>
      </c>
      <c r="AA878" s="323"/>
      <c r="AB878" s="323" t="s">
        <v>2917</v>
      </c>
      <c r="AC878" s="323"/>
      <c r="AD878" s="323" t="s">
        <v>1324</v>
      </c>
      <c r="AE878" s="176"/>
      <c r="AF878" s="699"/>
      <c r="AG878" s="699"/>
      <c r="AH878" s="465"/>
      <c r="AI878" s="465"/>
      <c r="AJ878" s="465"/>
      <c r="AK878" s="465"/>
      <c r="AL878" s="465"/>
      <c r="AM878" s="465"/>
      <c r="AN878" s="465"/>
      <c r="AO878" s="465"/>
      <c r="AP878" s="465"/>
    </row>
    <row r="879" spans="1:42" ht="53.5" customHeight="1" x14ac:dyDescent="0.35">
      <c r="A879" s="276">
        <v>28</v>
      </c>
      <c r="B879" s="277" t="str">
        <f>IFERROR(VLOOKUP(A879,'Coverage Indicators-Section D'!$A$10:$Y$42,25,FALSE),"")</f>
        <v/>
      </c>
      <c r="C879" s="319" t="str">
        <f t="array" ref="C879">IFERROR(IF(INDEX('Disaggregation Records'!$E$155:$E$385,MATCH(RIGHT(Z879,255),RIGHT('Disaggregation Records'!$D$155:$D$385,255),0))=0,"",INDEX('Disaggregation Records'!$E$155:$E$385,MATCH(RIGHT(Z879,255),RIGHT('Disaggregation Records'!$D$155:$D$385,255),0))),"")</f>
        <v/>
      </c>
      <c r="D879" s="319" t="str">
        <f t="array" ref="D879">IFERROR(IF(INDEX('Disaggregation Records'!$F$155:$F$385,MATCH(RIGHT(Z879,255),RIGHT('Disaggregation Records'!$D$155:$D$385,255),0))=0,"",INDEX('Disaggregation Records'!$F$155:$F$385,MATCH(RIGHT(Z879,255),RIGHT('Disaggregation Records'!$D$155:$D$385,255),0))),"")</f>
        <v/>
      </c>
      <c r="E879" s="320"/>
      <c r="F879" s="280"/>
      <c r="G879" s="281"/>
      <c r="H879" s="282"/>
      <c r="I879" s="321"/>
      <c r="J879" s="321"/>
      <c r="K879" s="321"/>
      <c r="L879" s="321"/>
      <c r="M879" s="321"/>
      <c r="N879" s="321"/>
      <c r="O879" s="321"/>
      <c r="P879" s="321"/>
      <c r="Q879" s="321"/>
      <c r="R879" s="321"/>
      <c r="S879" s="321"/>
      <c r="T879" s="321"/>
      <c r="U879" s="282"/>
      <c r="V879" s="322"/>
      <c r="W879" s="323"/>
      <c r="X879" s="323" t="str">
        <f t="shared" si="42"/>
        <v/>
      </c>
      <c r="Y879" s="323">
        <f t="shared" si="43"/>
        <v>552</v>
      </c>
      <c r="Z879" s="323" t="str">
        <f t="shared" si="44"/>
        <v/>
      </c>
      <c r="AA879" s="323"/>
      <c r="AB879" s="323" t="s">
        <v>2918</v>
      </c>
      <c r="AC879" s="323"/>
      <c r="AD879" s="323" t="s">
        <v>1324</v>
      </c>
      <c r="AE879" s="176"/>
      <c r="AF879" s="699"/>
      <c r="AG879" s="699"/>
      <c r="AH879" s="465"/>
      <c r="AI879" s="465"/>
      <c r="AJ879" s="465"/>
      <c r="AK879" s="465"/>
      <c r="AL879" s="465"/>
      <c r="AM879" s="465"/>
      <c r="AN879" s="465"/>
      <c r="AO879" s="465"/>
      <c r="AP879" s="465"/>
    </row>
    <row r="880" spans="1:42" ht="53.5" customHeight="1" x14ac:dyDescent="0.35">
      <c r="A880" s="276">
        <v>28</v>
      </c>
      <c r="B880" s="277" t="str">
        <f>IFERROR(VLOOKUP(A880,'Coverage Indicators-Section D'!$A$10:$Y$42,25,FALSE),"")</f>
        <v/>
      </c>
      <c r="C880" s="319" t="str">
        <f t="array" ref="C880">IFERROR(IF(INDEX('Disaggregation Records'!$E$155:$E$385,MATCH(RIGHT(Z880,255),RIGHT('Disaggregation Records'!$D$155:$D$385,255),0))=0,"",INDEX('Disaggregation Records'!$E$155:$E$385,MATCH(RIGHT(Z880,255),RIGHT('Disaggregation Records'!$D$155:$D$385,255),0))),"")</f>
        <v/>
      </c>
      <c r="D880" s="319" t="str">
        <f t="array" ref="D880">IFERROR(IF(INDEX('Disaggregation Records'!$F$155:$F$385,MATCH(RIGHT(Z880,255),RIGHT('Disaggregation Records'!$D$155:$D$385,255),0))=0,"",INDEX('Disaggregation Records'!$F$155:$F$385,MATCH(RIGHT(Z880,255),RIGHT('Disaggregation Records'!$D$155:$D$385,255),0))),"")</f>
        <v/>
      </c>
      <c r="E880" s="320"/>
      <c r="F880" s="280"/>
      <c r="G880" s="281"/>
      <c r="H880" s="282"/>
      <c r="I880" s="321"/>
      <c r="J880" s="321"/>
      <c r="K880" s="321"/>
      <c r="L880" s="321"/>
      <c r="M880" s="321"/>
      <c r="N880" s="321"/>
      <c r="O880" s="321"/>
      <c r="P880" s="321"/>
      <c r="Q880" s="321"/>
      <c r="R880" s="321"/>
      <c r="S880" s="321"/>
      <c r="T880" s="321"/>
      <c r="U880" s="282"/>
      <c r="V880" s="322"/>
      <c r="W880" s="323"/>
      <c r="X880" s="323" t="str">
        <f t="shared" si="42"/>
        <v/>
      </c>
      <c r="Y880" s="323">
        <f t="shared" si="43"/>
        <v>553</v>
      </c>
      <c r="Z880" s="323" t="str">
        <f t="shared" si="44"/>
        <v/>
      </c>
      <c r="AA880" s="323"/>
      <c r="AB880" s="323" t="s">
        <v>2919</v>
      </c>
      <c r="AC880" s="323"/>
      <c r="AD880" s="323" t="s">
        <v>1324</v>
      </c>
      <c r="AE880" s="176"/>
      <c r="AF880" s="699"/>
      <c r="AG880" s="699"/>
      <c r="AH880" s="465"/>
      <c r="AI880" s="465"/>
      <c r="AJ880" s="465"/>
      <c r="AK880" s="465"/>
      <c r="AL880" s="465"/>
      <c r="AM880" s="465"/>
      <c r="AN880" s="465"/>
      <c r="AO880" s="465"/>
      <c r="AP880" s="465"/>
    </row>
    <row r="881" spans="1:42" ht="53.5" customHeight="1" x14ac:dyDescent="0.35">
      <c r="A881" s="276">
        <v>28</v>
      </c>
      <c r="B881" s="277" t="str">
        <f>IFERROR(VLOOKUP(A881,'Coverage Indicators-Section D'!$A$10:$Y$42,25,FALSE),"")</f>
        <v/>
      </c>
      <c r="C881" s="319" t="str">
        <f t="array" ref="C881">IFERROR(IF(INDEX('Disaggregation Records'!$E$155:$E$385,MATCH(RIGHT(Z881,255),RIGHT('Disaggregation Records'!$D$155:$D$385,255),0))=0,"",INDEX('Disaggregation Records'!$E$155:$E$385,MATCH(RIGHT(Z881,255),RIGHT('Disaggregation Records'!$D$155:$D$385,255),0))),"")</f>
        <v/>
      </c>
      <c r="D881" s="319" t="str">
        <f t="array" ref="D881">IFERROR(IF(INDEX('Disaggregation Records'!$F$155:$F$385,MATCH(RIGHT(Z881,255),RIGHT('Disaggregation Records'!$D$155:$D$385,255),0))=0,"",INDEX('Disaggregation Records'!$F$155:$F$385,MATCH(RIGHT(Z881,255),RIGHT('Disaggregation Records'!$D$155:$D$385,255),0))),"")</f>
        <v/>
      </c>
      <c r="E881" s="320"/>
      <c r="F881" s="280"/>
      <c r="G881" s="281"/>
      <c r="H881" s="282"/>
      <c r="I881" s="321"/>
      <c r="J881" s="321"/>
      <c r="K881" s="321"/>
      <c r="L881" s="321"/>
      <c r="M881" s="321"/>
      <c r="N881" s="321"/>
      <c r="O881" s="321"/>
      <c r="P881" s="321"/>
      <c r="Q881" s="321"/>
      <c r="R881" s="321"/>
      <c r="S881" s="321"/>
      <c r="T881" s="321"/>
      <c r="U881" s="282"/>
      <c r="V881" s="322"/>
      <c r="W881" s="323"/>
      <c r="X881" s="323" t="str">
        <f t="shared" si="42"/>
        <v/>
      </c>
      <c r="Y881" s="323">
        <f t="shared" si="43"/>
        <v>554</v>
      </c>
      <c r="Z881" s="323" t="str">
        <f t="shared" si="44"/>
        <v/>
      </c>
      <c r="AA881" s="323"/>
      <c r="AB881" s="323" t="s">
        <v>2920</v>
      </c>
      <c r="AC881" s="323"/>
      <c r="AD881" s="323" t="s">
        <v>1324</v>
      </c>
      <c r="AE881" s="176"/>
      <c r="AF881" s="699"/>
      <c r="AG881" s="699"/>
      <c r="AH881" s="465"/>
      <c r="AI881" s="465"/>
      <c r="AJ881" s="465"/>
      <c r="AK881" s="465"/>
      <c r="AL881" s="465"/>
      <c r="AM881" s="465"/>
      <c r="AN881" s="465"/>
      <c r="AO881" s="465"/>
      <c r="AP881" s="465"/>
    </row>
    <row r="882" spans="1:42" ht="53.5" customHeight="1" x14ac:dyDescent="0.35">
      <c r="A882" s="276">
        <v>28</v>
      </c>
      <c r="B882" s="277" t="str">
        <f>IFERROR(VLOOKUP(A882,'Coverage Indicators-Section D'!$A$10:$Y$42,25,FALSE),"")</f>
        <v/>
      </c>
      <c r="C882" s="319" t="str">
        <f t="array" ref="C882">IFERROR(IF(INDEX('Disaggregation Records'!$E$155:$E$385,MATCH(RIGHT(Z882,255),RIGHT('Disaggregation Records'!$D$155:$D$385,255),0))=0,"",INDEX('Disaggregation Records'!$E$155:$E$385,MATCH(RIGHT(Z882,255),RIGHT('Disaggregation Records'!$D$155:$D$385,255),0))),"")</f>
        <v/>
      </c>
      <c r="D882" s="319" t="str">
        <f t="array" ref="D882">IFERROR(IF(INDEX('Disaggregation Records'!$F$155:$F$385,MATCH(RIGHT(Z882,255),RIGHT('Disaggregation Records'!$D$155:$D$385,255),0))=0,"",INDEX('Disaggregation Records'!$F$155:$F$385,MATCH(RIGHT(Z882,255),RIGHT('Disaggregation Records'!$D$155:$D$385,255),0))),"")</f>
        <v/>
      </c>
      <c r="E882" s="320"/>
      <c r="F882" s="280"/>
      <c r="G882" s="281"/>
      <c r="H882" s="282"/>
      <c r="I882" s="321"/>
      <c r="J882" s="321"/>
      <c r="K882" s="321"/>
      <c r="L882" s="321"/>
      <c r="M882" s="321"/>
      <c r="N882" s="321"/>
      <c r="O882" s="321"/>
      <c r="P882" s="321"/>
      <c r="Q882" s="321"/>
      <c r="R882" s="321"/>
      <c r="S882" s="321"/>
      <c r="T882" s="321"/>
      <c r="U882" s="282"/>
      <c r="V882" s="322"/>
      <c r="W882" s="323"/>
      <c r="X882" s="323" t="str">
        <f t="shared" si="42"/>
        <v/>
      </c>
      <c r="Y882" s="323">
        <f t="shared" si="43"/>
        <v>555</v>
      </c>
      <c r="Z882" s="323" t="str">
        <f t="shared" si="44"/>
        <v/>
      </c>
      <c r="AA882" s="323"/>
      <c r="AB882" s="323" t="s">
        <v>2921</v>
      </c>
      <c r="AC882" s="323"/>
      <c r="AD882" s="323" t="s">
        <v>1324</v>
      </c>
      <c r="AE882" s="176"/>
      <c r="AF882" s="699"/>
      <c r="AG882" s="699"/>
      <c r="AH882" s="465"/>
      <c r="AI882" s="465"/>
      <c r="AJ882" s="465"/>
      <c r="AK882" s="465"/>
      <c r="AL882" s="465"/>
      <c r="AM882" s="465"/>
      <c r="AN882" s="465"/>
      <c r="AO882" s="465"/>
      <c r="AP882" s="465"/>
    </row>
    <row r="883" spans="1:42" ht="53.5" customHeight="1" x14ac:dyDescent="0.35">
      <c r="A883" s="276">
        <v>28</v>
      </c>
      <c r="B883" s="277" t="str">
        <f>IFERROR(VLOOKUP(A883,'Coverage Indicators-Section D'!$A$10:$Y$42,25,FALSE),"")</f>
        <v/>
      </c>
      <c r="C883" s="319" t="str">
        <f t="array" ref="C883">IFERROR(IF(INDEX('Disaggregation Records'!$E$155:$E$385,MATCH(RIGHT(Z883,255),RIGHT('Disaggregation Records'!$D$155:$D$385,255),0))=0,"",INDEX('Disaggregation Records'!$E$155:$E$385,MATCH(RIGHT(Z883,255),RIGHT('Disaggregation Records'!$D$155:$D$385,255),0))),"")</f>
        <v/>
      </c>
      <c r="D883" s="319" t="str">
        <f t="array" ref="D883">IFERROR(IF(INDEX('Disaggregation Records'!$F$155:$F$385,MATCH(RIGHT(Z883,255),RIGHT('Disaggregation Records'!$D$155:$D$385,255),0))=0,"",INDEX('Disaggregation Records'!$F$155:$F$385,MATCH(RIGHT(Z883,255),RIGHT('Disaggregation Records'!$D$155:$D$385,255),0))),"")</f>
        <v/>
      </c>
      <c r="E883" s="320"/>
      <c r="F883" s="280"/>
      <c r="G883" s="281"/>
      <c r="H883" s="282"/>
      <c r="I883" s="321"/>
      <c r="J883" s="321"/>
      <c r="K883" s="321"/>
      <c r="L883" s="321"/>
      <c r="M883" s="321"/>
      <c r="N883" s="321"/>
      <c r="O883" s="321"/>
      <c r="P883" s="321"/>
      <c r="Q883" s="321"/>
      <c r="R883" s="321"/>
      <c r="S883" s="321"/>
      <c r="T883" s="321"/>
      <c r="U883" s="282"/>
      <c r="V883" s="322"/>
      <c r="W883" s="323"/>
      <c r="X883" s="323" t="str">
        <f t="shared" si="42"/>
        <v/>
      </c>
      <c r="Y883" s="323">
        <f t="shared" si="43"/>
        <v>556</v>
      </c>
      <c r="Z883" s="323" t="str">
        <f t="shared" si="44"/>
        <v/>
      </c>
      <c r="AA883" s="323"/>
      <c r="AB883" s="323" t="s">
        <v>2922</v>
      </c>
      <c r="AC883" s="323"/>
      <c r="AD883" s="323" t="s">
        <v>1324</v>
      </c>
      <c r="AE883" s="176"/>
      <c r="AF883" s="699"/>
      <c r="AG883" s="699"/>
      <c r="AH883" s="465"/>
      <c r="AI883" s="465"/>
      <c r="AJ883" s="465"/>
      <c r="AK883" s="465"/>
      <c r="AL883" s="465"/>
      <c r="AM883" s="465"/>
      <c r="AN883" s="465"/>
      <c r="AO883" s="465"/>
      <c r="AP883" s="465"/>
    </row>
    <row r="884" spans="1:42" ht="53.5" customHeight="1" x14ac:dyDescent="0.35">
      <c r="A884" s="276">
        <v>28</v>
      </c>
      <c r="B884" s="277" t="str">
        <f>IFERROR(VLOOKUP(A884,'Coverage Indicators-Section D'!$A$10:$Y$42,25,FALSE),"")</f>
        <v/>
      </c>
      <c r="C884" s="319" t="str">
        <f t="array" ref="C884">IFERROR(IF(INDEX('Disaggregation Records'!$E$155:$E$385,MATCH(RIGHT(Z884,255),RIGHT('Disaggregation Records'!$D$155:$D$385,255),0))=0,"",INDEX('Disaggregation Records'!$E$155:$E$385,MATCH(RIGHT(Z884,255),RIGHT('Disaggregation Records'!$D$155:$D$385,255),0))),"")</f>
        <v/>
      </c>
      <c r="D884" s="319" t="str">
        <f t="array" ref="D884">IFERROR(IF(INDEX('Disaggregation Records'!$F$155:$F$385,MATCH(RIGHT(Z884,255),RIGHT('Disaggregation Records'!$D$155:$D$385,255),0))=0,"",INDEX('Disaggregation Records'!$F$155:$F$385,MATCH(RIGHT(Z884,255),RIGHT('Disaggregation Records'!$D$155:$D$385,255),0))),"")</f>
        <v/>
      </c>
      <c r="E884" s="320"/>
      <c r="F884" s="280"/>
      <c r="G884" s="281"/>
      <c r="H884" s="282"/>
      <c r="I884" s="321"/>
      <c r="J884" s="321"/>
      <c r="K884" s="321"/>
      <c r="L884" s="321"/>
      <c r="M884" s="321"/>
      <c r="N884" s="321"/>
      <c r="O884" s="321"/>
      <c r="P884" s="321"/>
      <c r="Q884" s="321"/>
      <c r="R884" s="321"/>
      <c r="S884" s="321"/>
      <c r="T884" s="321"/>
      <c r="U884" s="282"/>
      <c r="V884" s="322"/>
      <c r="W884" s="323"/>
      <c r="X884" s="323" t="str">
        <f t="shared" si="42"/>
        <v/>
      </c>
      <c r="Y884" s="323">
        <f t="shared" si="43"/>
        <v>557</v>
      </c>
      <c r="Z884" s="323" t="str">
        <f t="shared" si="44"/>
        <v/>
      </c>
      <c r="AA884" s="323"/>
      <c r="AB884" s="323" t="s">
        <v>2923</v>
      </c>
      <c r="AC884" s="323"/>
      <c r="AD884" s="323" t="s">
        <v>1324</v>
      </c>
      <c r="AE884" s="176"/>
      <c r="AF884" s="699"/>
      <c r="AG884" s="699"/>
      <c r="AH884" s="465"/>
      <c r="AI884" s="465"/>
      <c r="AJ884" s="465"/>
      <c r="AK884" s="465"/>
      <c r="AL884" s="465"/>
      <c r="AM884" s="465"/>
      <c r="AN884" s="465"/>
      <c r="AO884" s="465"/>
      <c r="AP884" s="465"/>
    </row>
    <row r="885" spans="1:42" ht="53.5" customHeight="1" x14ac:dyDescent="0.35">
      <c r="A885" s="276">
        <v>28</v>
      </c>
      <c r="B885" s="277" t="str">
        <f>IFERROR(VLOOKUP(A885,'Coverage Indicators-Section D'!$A$10:$Y$42,25,FALSE),"")</f>
        <v/>
      </c>
      <c r="C885" s="319" t="str">
        <f t="array" ref="C885">IFERROR(IF(INDEX('Disaggregation Records'!$E$155:$E$385,MATCH(RIGHT(Z885,255),RIGHT('Disaggregation Records'!$D$155:$D$385,255),0))=0,"",INDEX('Disaggregation Records'!$E$155:$E$385,MATCH(RIGHT(Z885,255),RIGHT('Disaggregation Records'!$D$155:$D$385,255),0))),"")</f>
        <v/>
      </c>
      <c r="D885" s="319" t="str">
        <f t="array" ref="D885">IFERROR(IF(INDEX('Disaggregation Records'!$F$155:$F$385,MATCH(RIGHT(Z885,255),RIGHT('Disaggregation Records'!$D$155:$D$385,255),0))=0,"",INDEX('Disaggregation Records'!$F$155:$F$385,MATCH(RIGHT(Z885,255),RIGHT('Disaggregation Records'!$D$155:$D$385,255),0))),"")</f>
        <v/>
      </c>
      <c r="E885" s="320"/>
      <c r="F885" s="280"/>
      <c r="G885" s="281"/>
      <c r="H885" s="282"/>
      <c r="I885" s="321"/>
      <c r="J885" s="321"/>
      <c r="K885" s="321"/>
      <c r="L885" s="321"/>
      <c r="M885" s="321"/>
      <c r="N885" s="321"/>
      <c r="O885" s="321"/>
      <c r="P885" s="321"/>
      <c r="Q885" s="321"/>
      <c r="R885" s="321"/>
      <c r="S885" s="321"/>
      <c r="T885" s="321"/>
      <c r="U885" s="282"/>
      <c r="V885" s="322"/>
      <c r="W885" s="323"/>
      <c r="X885" s="323" t="str">
        <f t="shared" si="42"/>
        <v/>
      </c>
      <c r="Y885" s="323">
        <f t="shared" si="43"/>
        <v>558</v>
      </c>
      <c r="Z885" s="323" t="str">
        <f t="shared" si="44"/>
        <v/>
      </c>
      <c r="AA885" s="323"/>
      <c r="AB885" s="323" t="s">
        <v>2924</v>
      </c>
      <c r="AC885" s="323"/>
      <c r="AD885" s="323" t="s">
        <v>1324</v>
      </c>
      <c r="AE885" s="176"/>
      <c r="AF885" s="699"/>
      <c r="AG885" s="699"/>
      <c r="AH885" s="465"/>
      <c r="AI885" s="465"/>
      <c r="AJ885" s="465"/>
      <c r="AK885" s="465"/>
      <c r="AL885" s="465"/>
      <c r="AM885" s="465"/>
      <c r="AN885" s="465"/>
      <c r="AO885" s="465"/>
      <c r="AP885" s="465"/>
    </row>
    <row r="886" spans="1:42" ht="53.5" customHeight="1" x14ac:dyDescent="0.35">
      <c r="A886" s="276">
        <v>28</v>
      </c>
      <c r="B886" s="277" t="str">
        <f>IFERROR(VLOOKUP(A886,'Coverage Indicators-Section D'!$A$10:$Y$42,25,FALSE),"")</f>
        <v/>
      </c>
      <c r="C886" s="319" t="str">
        <f t="array" ref="C886">IFERROR(IF(INDEX('Disaggregation Records'!$E$155:$E$385,MATCH(RIGHT(Z886,255),RIGHT('Disaggregation Records'!$D$155:$D$385,255),0))=0,"",INDEX('Disaggregation Records'!$E$155:$E$385,MATCH(RIGHT(Z886,255),RIGHT('Disaggregation Records'!$D$155:$D$385,255),0))),"")</f>
        <v/>
      </c>
      <c r="D886" s="319" t="str">
        <f t="array" ref="D886">IFERROR(IF(INDEX('Disaggregation Records'!$F$155:$F$385,MATCH(RIGHT(Z886,255),RIGHT('Disaggregation Records'!$D$155:$D$385,255),0))=0,"",INDEX('Disaggregation Records'!$F$155:$F$385,MATCH(RIGHT(Z886,255),RIGHT('Disaggregation Records'!$D$155:$D$385,255),0))),"")</f>
        <v/>
      </c>
      <c r="E886" s="320"/>
      <c r="F886" s="280"/>
      <c r="G886" s="281"/>
      <c r="H886" s="282"/>
      <c r="I886" s="321"/>
      <c r="J886" s="321"/>
      <c r="K886" s="321"/>
      <c r="L886" s="321"/>
      <c r="M886" s="321"/>
      <c r="N886" s="321"/>
      <c r="O886" s="321"/>
      <c r="P886" s="321"/>
      <c r="Q886" s="321"/>
      <c r="R886" s="321"/>
      <c r="S886" s="321"/>
      <c r="T886" s="321"/>
      <c r="U886" s="282"/>
      <c r="V886" s="322"/>
      <c r="W886" s="323"/>
      <c r="X886" s="323" t="str">
        <f t="shared" si="42"/>
        <v/>
      </c>
      <c r="Y886" s="323">
        <f t="shared" si="43"/>
        <v>559</v>
      </c>
      <c r="Z886" s="323" t="str">
        <f t="shared" si="44"/>
        <v/>
      </c>
      <c r="AA886" s="323"/>
      <c r="AB886" s="323" t="s">
        <v>2925</v>
      </c>
      <c r="AC886" s="323"/>
      <c r="AD886" s="323" t="s">
        <v>1324</v>
      </c>
      <c r="AE886" s="176"/>
      <c r="AF886" s="699"/>
      <c r="AG886" s="699"/>
      <c r="AH886" s="465"/>
      <c r="AI886" s="465"/>
      <c r="AJ886" s="465"/>
      <c r="AK886" s="465"/>
      <c r="AL886" s="465"/>
      <c r="AM886" s="465"/>
      <c r="AN886" s="465"/>
      <c r="AO886" s="465"/>
      <c r="AP886" s="465"/>
    </row>
    <row r="887" spans="1:42" ht="53.5" customHeight="1" x14ac:dyDescent="0.35">
      <c r="A887" s="276">
        <v>28</v>
      </c>
      <c r="B887" s="277" t="str">
        <f>IFERROR(VLOOKUP(A887,'Coverage Indicators-Section D'!$A$10:$Y$42,25,FALSE),"")</f>
        <v/>
      </c>
      <c r="C887" s="319" t="str">
        <f t="array" ref="C887">IFERROR(IF(INDEX('Disaggregation Records'!$E$155:$E$385,MATCH(RIGHT(Z887,255),RIGHT('Disaggregation Records'!$D$155:$D$385,255),0))=0,"",INDEX('Disaggregation Records'!$E$155:$E$385,MATCH(RIGHT(Z887,255),RIGHT('Disaggregation Records'!$D$155:$D$385,255),0))),"")</f>
        <v/>
      </c>
      <c r="D887" s="319" t="str">
        <f t="array" ref="D887">IFERROR(IF(INDEX('Disaggregation Records'!$F$155:$F$385,MATCH(RIGHT(Z887,255),RIGHT('Disaggregation Records'!$D$155:$D$385,255),0))=0,"",INDEX('Disaggregation Records'!$F$155:$F$385,MATCH(RIGHT(Z887,255),RIGHT('Disaggregation Records'!$D$155:$D$385,255),0))),"")</f>
        <v/>
      </c>
      <c r="E887" s="320"/>
      <c r="F887" s="280"/>
      <c r="G887" s="281"/>
      <c r="H887" s="282"/>
      <c r="I887" s="321"/>
      <c r="J887" s="321"/>
      <c r="K887" s="321"/>
      <c r="L887" s="321"/>
      <c r="M887" s="321"/>
      <c r="N887" s="321"/>
      <c r="O887" s="321"/>
      <c r="P887" s="321"/>
      <c r="Q887" s="321"/>
      <c r="R887" s="321"/>
      <c r="S887" s="321"/>
      <c r="T887" s="321"/>
      <c r="U887" s="282"/>
      <c r="V887" s="322"/>
      <c r="W887" s="323"/>
      <c r="X887" s="323" t="str">
        <f t="shared" si="42"/>
        <v/>
      </c>
      <c r="Y887" s="323">
        <f t="shared" si="43"/>
        <v>560</v>
      </c>
      <c r="Z887" s="323" t="str">
        <f t="shared" si="44"/>
        <v/>
      </c>
      <c r="AA887" s="323"/>
      <c r="AB887" s="323" t="s">
        <v>2926</v>
      </c>
      <c r="AC887" s="323"/>
      <c r="AD887" s="323" t="s">
        <v>1324</v>
      </c>
      <c r="AE887" s="176"/>
      <c r="AF887" s="699"/>
      <c r="AG887" s="699"/>
      <c r="AH887" s="465"/>
      <c r="AI887" s="465"/>
      <c r="AJ887" s="465"/>
      <c r="AK887" s="465"/>
      <c r="AL887" s="465"/>
      <c r="AM887" s="465"/>
      <c r="AN887" s="465"/>
      <c r="AO887" s="465"/>
      <c r="AP887" s="465"/>
    </row>
    <row r="888" spans="1:42" ht="53.5" customHeight="1" x14ac:dyDescent="0.35">
      <c r="A888" s="276">
        <v>29</v>
      </c>
      <c r="B888" s="277" t="str">
        <f>IFERROR(VLOOKUP(A888,'Coverage Indicators-Section D'!$A$10:$Y$42,25,FALSE),"")</f>
        <v/>
      </c>
      <c r="C888" s="319" t="str">
        <f t="array" ref="C888">IFERROR(IF(INDEX('Disaggregation Records'!$E$155:$E$385,MATCH(RIGHT(Z888,255),RIGHT('Disaggregation Records'!$D$155:$D$385,255),0))=0,"",INDEX('Disaggregation Records'!$E$155:$E$385,MATCH(RIGHT(Z888,255),RIGHT('Disaggregation Records'!$D$155:$D$385,255),0))),"")</f>
        <v/>
      </c>
      <c r="D888" s="319" t="str">
        <f t="array" ref="D888">IFERROR(IF(INDEX('Disaggregation Records'!$F$155:$F$385,MATCH(RIGHT(Z888,255),RIGHT('Disaggregation Records'!$D$155:$D$385,255),0))=0,"",INDEX('Disaggregation Records'!$F$155:$F$385,MATCH(RIGHT(Z888,255),RIGHT('Disaggregation Records'!$D$155:$D$385,255),0))),"")</f>
        <v/>
      </c>
      <c r="E888" s="320"/>
      <c r="F888" s="280"/>
      <c r="G888" s="281"/>
      <c r="H888" s="282"/>
      <c r="I888" s="321"/>
      <c r="J888" s="321"/>
      <c r="K888" s="321"/>
      <c r="L888" s="321"/>
      <c r="M888" s="321"/>
      <c r="N888" s="321"/>
      <c r="O888" s="321"/>
      <c r="P888" s="321"/>
      <c r="Q888" s="321"/>
      <c r="R888" s="321"/>
      <c r="S888" s="321"/>
      <c r="T888" s="321"/>
      <c r="U888" s="282"/>
      <c r="V888" s="322"/>
      <c r="W888" s="323"/>
      <c r="X888" s="323" t="str">
        <f t="shared" si="42"/>
        <v/>
      </c>
      <c r="Y888" s="323">
        <f t="shared" si="43"/>
        <v>561</v>
      </c>
      <c r="Z888" s="323" t="str">
        <f t="shared" si="44"/>
        <v/>
      </c>
      <c r="AA888" s="323"/>
      <c r="AB888" s="323" t="s">
        <v>2927</v>
      </c>
      <c r="AC888" s="323"/>
      <c r="AD888" s="323" t="s">
        <v>1325</v>
      </c>
      <c r="AE888" s="176"/>
      <c r="AF888" s="699"/>
      <c r="AG888" s="699"/>
      <c r="AH888" s="465"/>
      <c r="AI888" s="465"/>
      <c r="AJ888" s="465"/>
      <c r="AK888" s="465"/>
      <c r="AL888" s="465"/>
      <c r="AM888" s="465"/>
      <c r="AN888" s="465"/>
      <c r="AO888" s="465"/>
      <c r="AP888" s="465"/>
    </row>
    <row r="889" spans="1:42" ht="53.5" customHeight="1" x14ac:dyDescent="0.35">
      <c r="A889" s="276">
        <v>29</v>
      </c>
      <c r="B889" s="277" t="str">
        <f>IFERROR(VLOOKUP(A889,'Coverage Indicators-Section D'!$A$10:$Y$42,25,FALSE),"")</f>
        <v/>
      </c>
      <c r="C889" s="319" t="str">
        <f t="array" ref="C889">IFERROR(IF(INDEX('Disaggregation Records'!$E$155:$E$385,MATCH(RIGHT(Z889,255),RIGHT('Disaggregation Records'!$D$155:$D$385,255),0))=0,"",INDEX('Disaggregation Records'!$E$155:$E$385,MATCH(RIGHT(Z889,255),RIGHT('Disaggregation Records'!$D$155:$D$385,255),0))),"")</f>
        <v/>
      </c>
      <c r="D889" s="319" t="str">
        <f t="array" ref="D889">IFERROR(IF(INDEX('Disaggregation Records'!$F$155:$F$385,MATCH(RIGHT(Z889,255),RIGHT('Disaggregation Records'!$D$155:$D$385,255),0))=0,"",INDEX('Disaggregation Records'!$F$155:$F$385,MATCH(RIGHT(Z889,255),RIGHT('Disaggregation Records'!$D$155:$D$385,255),0))),"")</f>
        <v/>
      </c>
      <c r="E889" s="320"/>
      <c r="F889" s="280"/>
      <c r="G889" s="281"/>
      <c r="H889" s="282"/>
      <c r="I889" s="321"/>
      <c r="J889" s="321"/>
      <c r="K889" s="321"/>
      <c r="L889" s="321"/>
      <c r="M889" s="321"/>
      <c r="N889" s="321"/>
      <c r="O889" s="321"/>
      <c r="P889" s="321"/>
      <c r="Q889" s="321"/>
      <c r="R889" s="321"/>
      <c r="S889" s="321"/>
      <c r="T889" s="321"/>
      <c r="U889" s="282"/>
      <c r="V889" s="322"/>
      <c r="W889" s="323"/>
      <c r="X889" s="323" t="str">
        <f t="shared" si="42"/>
        <v/>
      </c>
      <c r="Y889" s="323">
        <f t="shared" si="43"/>
        <v>562</v>
      </c>
      <c r="Z889" s="323" t="str">
        <f t="shared" si="44"/>
        <v/>
      </c>
      <c r="AA889" s="323"/>
      <c r="AB889" s="323" t="s">
        <v>2928</v>
      </c>
      <c r="AC889" s="323"/>
      <c r="AD889" s="323" t="s">
        <v>1325</v>
      </c>
      <c r="AE889" s="176"/>
      <c r="AF889" s="699"/>
      <c r="AG889" s="699"/>
      <c r="AH889" s="465"/>
      <c r="AI889" s="465"/>
      <c r="AJ889" s="465"/>
      <c r="AK889" s="465"/>
      <c r="AL889" s="465"/>
      <c r="AM889" s="465"/>
      <c r="AN889" s="465"/>
      <c r="AO889" s="465"/>
      <c r="AP889" s="465"/>
    </row>
    <row r="890" spans="1:42" ht="53.5" customHeight="1" x14ac:dyDescent="0.35">
      <c r="A890" s="276">
        <v>29</v>
      </c>
      <c r="B890" s="277" t="str">
        <f>IFERROR(VLOOKUP(A890,'Coverage Indicators-Section D'!$A$10:$Y$42,25,FALSE),"")</f>
        <v/>
      </c>
      <c r="C890" s="319" t="str">
        <f t="array" ref="C890">IFERROR(IF(INDEX('Disaggregation Records'!$E$155:$E$385,MATCH(RIGHT(Z890,255),RIGHT('Disaggregation Records'!$D$155:$D$385,255),0))=0,"",INDEX('Disaggregation Records'!$E$155:$E$385,MATCH(RIGHT(Z890,255),RIGHT('Disaggregation Records'!$D$155:$D$385,255),0))),"")</f>
        <v/>
      </c>
      <c r="D890" s="319" t="str">
        <f t="array" ref="D890">IFERROR(IF(INDEX('Disaggregation Records'!$F$155:$F$385,MATCH(RIGHT(Z890,255),RIGHT('Disaggregation Records'!$D$155:$D$385,255),0))=0,"",INDEX('Disaggregation Records'!$F$155:$F$385,MATCH(RIGHT(Z890,255),RIGHT('Disaggregation Records'!$D$155:$D$385,255),0))),"")</f>
        <v/>
      </c>
      <c r="E890" s="320"/>
      <c r="F890" s="280"/>
      <c r="G890" s="281"/>
      <c r="H890" s="282"/>
      <c r="I890" s="321"/>
      <c r="J890" s="321"/>
      <c r="K890" s="321"/>
      <c r="L890" s="321"/>
      <c r="M890" s="321"/>
      <c r="N890" s="321"/>
      <c r="O890" s="321"/>
      <c r="P890" s="321"/>
      <c r="Q890" s="321"/>
      <c r="R890" s="321"/>
      <c r="S890" s="321"/>
      <c r="T890" s="321"/>
      <c r="U890" s="282"/>
      <c r="V890" s="322"/>
      <c r="W890" s="323"/>
      <c r="X890" s="323" t="str">
        <f t="shared" si="42"/>
        <v/>
      </c>
      <c r="Y890" s="323">
        <f t="shared" si="43"/>
        <v>563</v>
      </c>
      <c r="Z890" s="323" t="str">
        <f t="shared" si="44"/>
        <v/>
      </c>
      <c r="AA890" s="323"/>
      <c r="AB890" s="323" t="s">
        <v>2929</v>
      </c>
      <c r="AC890" s="323"/>
      <c r="AD890" s="323" t="s">
        <v>1325</v>
      </c>
      <c r="AE890" s="176"/>
      <c r="AF890" s="699"/>
      <c r="AG890" s="699"/>
      <c r="AH890" s="465"/>
      <c r="AI890" s="465"/>
      <c r="AJ890" s="465"/>
      <c r="AK890" s="465"/>
      <c r="AL890" s="465"/>
      <c r="AM890" s="465"/>
      <c r="AN890" s="465"/>
      <c r="AO890" s="465"/>
      <c r="AP890" s="465"/>
    </row>
    <row r="891" spans="1:42" ht="53.5" customHeight="1" x14ac:dyDescent="0.35">
      <c r="A891" s="276">
        <v>29</v>
      </c>
      <c r="B891" s="277" t="str">
        <f>IFERROR(VLOOKUP(A891,'Coverage Indicators-Section D'!$A$10:$Y$42,25,FALSE),"")</f>
        <v/>
      </c>
      <c r="C891" s="319" t="str">
        <f t="array" ref="C891">IFERROR(IF(INDEX('Disaggregation Records'!$E$155:$E$385,MATCH(RIGHT(Z891,255),RIGHT('Disaggregation Records'!$D$155:$D$385,255),0))=0,"",INDEX('Disaggregation Records'!$E$155:$E$385,MATCH(RIGHT(Z891,255),RIGHT('Disaggregation Records'!$D$155:$D$385,255),0))),"")</f>
        <v/>
      </c>
      <c r="D891" s="319" t="str">
        <f t="array" ref="D891">IFERROR(IF(INDEX('Disaggregation Records'!$F$155:$F$385,MATCH(RIGHT(Z891,255),RIGHT('Disaggregation Records'!$D$155:$D$385,255),0))=0,"",INDEX('Disaggregation Records'!$F$155:$F$385,MATCH(RIGHT(Z891,255),RIGHT('Disaggregation Records'!$D$155:$D$385,255),0))),"")</f>
        <v/>
      </c>
      <c r="E891" s="320"/>
      <c r="F891" s="280"/>
      <c r="G891" s="281"/>
      <c r="H891" s="282"/>
      <c r="I891" s="321"/>
      <c r="J891" s="321"/>
      <c r="K891" s="321"/>
      <c r="L891" s="321"/>
      <c r="M891" s="321"/>
      <c r="N891" s="321"/>
      <c r="O891" s="321"/>
      <c r="P891" s="321"/>
      <c r="Q891" s="321"/>
      <c r="R891" s="321"/>
      <c r="S891" s="321"/>
      <c r="T891" s="321"/>
      <c r="U891" s="282"/>
      <c r="V891" s="322"/>
      <c r="W891" s="323"/>
      <c r="X891" s="323" t="str">
        <f t="shared" si="42"/>
        <v/>
      </c>
      <c r="Y891" s="323">
        <f t="shared" si="43"/>
        <v>564</v>
      </c>
      <c r="Z891" s="323" t="str">
        <f t="shared" si="44"/>
        <v/>
      </c>
      <c r="AA891" s="323"/>
      <c r="AB891" s="323" t="s">
        <v>2930</v>
      </c>
      <c r="AC891" s="323"/>
      <c r="AD891" s="323" t="s">
        <v>1325</v>
      </c>
      <c r="AE891" s="176"/>
      <c r="AF891" s="699"/>
      <c r="AG891" s="699"/>
      <c r="AH891" s="465"/>
      <c r="AI891" s="465"/>
      <c r="AJ891" s="465"/>
      <c r="AK891" s="465"/>
      <c r="AL891" s="465"/>
      <c r="AM891" s="465"/>
      <c r="AN891" s="465"/>
      <c r="AO891" s="465"/>
      <c r="AP891" s="465"/>
    </row>
    <row r="892" spans="1:42" ht="53.5" customHeight="1" x14ac:dyDescent="0.35">
      <c r="A892" s="276">
        <v>29</v>
      </c>
      <c r="B892" s="277" t="str">
        <f>IFERROR(VLOOKUP(A892,'Coverage Indicators-Section D'!$A$10:$Y$42,25,FALSE),"")</f>
        <v/>
      </c>
      <c r="C892" s="319" t="str">
        <f t="array" ref="C892">IFERROR(IF(INDEX('Disaggregation Records'!$E$155:$E$385,MATCH(RIGHT(Z892,255),RIGHT('Disaggregation Records'!$D$155:$D$385,255),0))=0,"",INDEX('Disaggregation Records'!$E$155:$E$385,MATCH(RIGHT(Z892,255),RIGHT('Disaggregation Records'!$D$155:$D$385,255),0))),"")</f>
        <v/>
      </c>
      <c r="D892" s="319" t="str">
        <f t="array" ref="D892">IFERROR(IF(INDEX('Disaggregation Records'!$F$155:$F$385,MATCH(RIGHT(Z892,255),RIGHT('Disaggregation Records'!$D$155:$D$385,255),0))=0,"",INDEX('Disaggregation Records'!$F$155:$F$385,MATCH(RIGHT(Z892,255),RIGHT('Disaggregation Records'!$D$155:$D$385,255),0))),"")</f>
        <v/>
      </c>
      <c r="E892" s="320"/>
      <c r="F892" s="280"/>
      <c r="G892" s="281"/>
      <c r="H892" s="282"/>
      <c r="I892" s="321"/>
      <c r="J892" s="321"/>
      <c r="K892" s="321"/>
      <c r="L892" s="321"/>
      <c r="M892" s="321"/>
      <c r="N892" s="321"/>
      <c r="O892" s="321"/>
      <c r="P892" s="321"/>
      <c r="Q892" s="321"/>
      <c r="R892" s="321"/>
      <c r="S892" s="321"/>
      <c r="T892" s="321"/>
      <c r="U892" s="282"/>
      <c r="V892" s="322"/>
      <c r="W892" s="323"/>
      <c r="X892" s="323" t="str">
        <f t="shared" si="42"/>
        <v/>
      </c>
      <c r="Y892" s="323">
        <f t="shared" si="43"/>
        <v>565</v>
      </c>
      <c r="Z892" s="323" t="str">
        <f t="shared" si="44"/>
        <v/>
      </c>
      <c r="AA892" s="323"/>
      <c r="AB892" s="323" t="s">
        <v>2931</v>
      </c>
      <c r="AC892" s="323"/>
      <c r="AD892" s="323" t="s">
        <v>1325</v>
      </c>
      <c r="AE892" s="176"/>
      <c r="AF892" s="699"/>
      <c r="AG892" s="699"/>
      <c r="AH892" s="465"/>
      <c r="AI892" s="465"/>
      <c r="AJ892" s="465"/>
      <c r="AK892" s="465"/>
      <c r="AL892" s="465"/>
      <c r="AM892" s="465"/>
      <c r="AN892" s="465"/>
      <c r="AO892" s="465"/>
      <c r="AP892" s="465"/>
    </row>
    <row r="893" spans="1:42" ht="53.5" customHeight="1" x14ac:dyDescent="0.35">
      <c r="A893" s="276">
        <v>29</v>
      </c>
      <c r="B893" s="277" t="str">
        <f>IFERROR(VLOOKUP(A893,'Coverage Indicators-Section D'!$A$10:$Y$42,25,FALSE),"")</f>
        <v/>
      </c>
      <c r="C893" s="319" t="str">
        <f t="array" ref="C893">IFERROR(IF(INDEX('Disaggregation Records'!$E$155:$E$385,MATCH(RIGHT(Z893,255),RIGHT('Disaggregation Records'!$D$155:$D$385,255),0))=0,"",INDEX('Disaggregation Records'!$E$155:$E$385,MATCH(RIGHT(Z893,255),RIGHT('Disaggregation Records'!$D$155:$D$385,255),0))),"")</f>
        <v/>
      </c>
      <c r="D893" s="319" t="str">
        <f t="array" ref="D893">IFERROR(IF(INDEX('Disaggregation Records'!$F$155:$F$385,MATCH(RIGHT(Z893,255),RIGHT('Disaggregation Records'!$D$155:$D$385,255),0))=0,"",INDEX('Disaggregation Records'!$F$155:$F$385,MATCH(RIGHT(Z893,255),RIGHT('Disaggregation Records'!$D$155:$D$385,255),0))),"")</f>
        <v/>
      </c>
      <c r="E893" s="320"/>
      <c r="F893" s="280"/>
      <c r="G893" s="281"/>
      <c r="H893" s="282"/>
      <c r="I893" s="321"/>
      <c r="J893" s="321"/>
      <c r="K893" s="321"/>
      <c r="L893" s="321"/>
      <c r="M893" s="321"/>
      <c r="N893" s="321"/>
      <c r="O893" s="321"/>
      <c r="P893" s="321"/>
      <c r="Q893" s="321"/>
      <c r="R893" s="321"/>
      <c r="S893" s="321"/>
      <c r="T893" s="321"/>
      <c r="U893" s="282"/>
      <c r="V893" s="322"/>
      <c r="W893" s="323"/>
      <c r="X893" s="323" t="str">
        <f t="shared" si="42"/>
        <v/>
      </c>
      <c r="Y893" s="323">
        <f t="shared" si="43"/>
        <v>566</v>
      </c>
      <c r="Z893" s="323" t="str">
        <f t="shared" si="44"/>
        <v/>
      </c>
      <c r="AA893" s="323"/>
      <c r="AB893" s="323" t="s">
        <v>2932</v>
      </c>
      <c r="AC893" s="323"/>
      <c r="AD893" s="323" t="s">
        <v>1325</v>
      </c>
      <c r="AE893" s="176"/>
      <c r="AF893" s="699"/>
      <c r="AG893" s="699"/>
      <c r="AH893" s="465"/>
      <c r="AI893" s="465"/>
      <c r="AJ893" s="465"/>
      <c r="AK893" s="465"/>
      <c r="AL893" s="465"/>
      <c r="AM893" s="465"/>
      <c r="AN893" s="465"/>
      <c r="AO893" s="465"/>
      <c r="AP893" s="465"/>
    </row>
    <row r="894" spans="1:42" ht="53.5" customHeight="1" x14ac:dyDescent="0.35">
      <c r="A894" s="276">
        <v>29</v>
      </c>
      <c r="B894" s="277" t="str">
        <f>IFERROR(VLOOKUP(A894,'Coverage Indicators-Section D'!$A$10:$Y$42,25,FALSE),"")</f>
        <v/>
      </c>
      <c r="C894" s="319" t="str">
        <f t="array" ref="C894">IFERROR(IF(INDEX('Disaggregation Records'!$E$155:$E$385,MATCH(RIGHT(Z894,255),RIGHT('Disaggregation Records'!$D$155:$D$385,255),0))=0,"",INDEX('Disaggregation Records'!$E$155:$E$385,MATCH(RIGHT(Z894,255),RIGHT('Disaggregation Records'!$D$155:$D$385,255),0))),"")</f>
        <v/>
      </c>
      <c r="D894" s="319" t="str">
        <f t="array" ref="D894">IFERROR(IF(INDEX('Disaggregation Records'!$F$155:$F$385,MATCH(RIGHT(Z894,255),RIGHT('Disaggregation Records'!$D$155:$D$385,255),0))=0,"",INDEX('Disaggregation Records'!$F$155:$F$385,MATCH(RIGHT(Z894,255),RIGHT('Disaggregation Records'!$D$155:$D$385,255),0))),"")</f>
        <v/>
      </c>
      <c r="E894" s="320"/>
      <c r="F894" s="280"/>
      <c r="G894" s="281"/>
      <c r="H894" s="282"/>
      <c r="I894" s="321"/>
      <c r="J894" s="321"/>
      <c r="K894" s="321"/>
      <c r="L894" s="321"/>
      <c r="M894" s="321"/>
      <c r="N894" s="321"/>
      <c r="O894" s="321"/>
      <c r="P894" s="321"/>
      <c r="Q894" s="321"/>
      <c r="R894" s="321"/>
      <c r="S894" s="321"/>
      <c r="T894" s="321"/>
      <c r="U894" s="282"/>
      <c r="V894" s="322"/>
      <c r="W894" s="323"/>
      <c r="X894" s="323" t="str">
        <f t="shared" si="42"/>
        <v/>
      </c>
      <c r="Y894" s="323">
        <f t="shared" si="43"/>
        <v>567</v>
      </c>
      <c r="Z894" s="323" t="str">
        <f t="shared" si="44"/>
        <v/>
      </c>
      <c r="AA894" s="323"/>
      <c r="AB894" s="323" t="s">
        <v>2933</v>
      </c>
      <c r="AC894" s="323"/>
      <c r="AD894" s="323" t="s">
        <v>1325</v>
      </c>
      <c r="AE894" s="176"/>
      <c r="AF894" s="699"/>
      <c r="AG894" s="699"/>
      <c r="AH894" s="465"/>
      <c r="AI894" s="465"/>
      <c r="AJ894" s="465"/>
      <c r="AK894" s="465"/>
      <c r="AL894" s="465"/>
      <c r="AM894" s="465"/>
      <c r="AN894" s="465"/>
      <c r="AO894" s="465"/>
      <c r="AP894" s="465"/>
    </row>
    <row r="895" spans="1:42" ht="53.5" customHeight="1" x14ac:dyDescent="0.35">
      <c r="A895" s="276">
        <v>29</v>
      </c>
      <c r="B895" s="277" t="str">
        <f>IFERROR(VLOOKUP(A895,'Coverage Indicators-Section D'!$A$10:$Y$42,25,FALSE),"")</f>
        <v/>
      </c>
      <c r="C895" s="319" t="str">
        <f t="array" ref="C895">IFERROR(IF(INDEX('Disaggregation Records'!$E$155:$E$385,MATCH(RIGHT(Z895,255),RIGHT('Disaggregation Records'!$D$155:$D$385,255),0))=0,"",INDEX('Disaggregation Records'!$E$155:$E$385,MATCH(RIGHT(Z895,255),RIGHT('Disaggregation Records'!$D$155:$D$385,255),0))),"")</f>
        <v/>
      </c>
      <c r="D895" s="319" t="str">
        <f t="array" ref="D895">IFERROR(IF(INDEX('Disaggregation Records'!$F$155:$F$385,MATCH(RIGHT(Z895,255),RIGHT('Disaggregation Records'!$D$155:$D$385,255),0))=0,"",INDEX('Disaggregation Records'!$F$155:$F$385,MATCH(RIGHT(Z895,255),RIGHT('Disaggregation Records'!$D$155:$D$385,255),0))),"")</f>
        <v/>
      </c>
      <c r="E895" s="320"/>
      <c r="F895" s="280"/>
      <c r="G895" s="281"/>
      <c r="H895" s="282"/>
      <c r="I895" s="321"/>
      <c r="J895" s="321"/>
      <c r="K895" s="321"/>
      <c r="L895" s="321"/>
      <c r="M895" s="321"/>
      <c r="N895" s="321"/>
      <c r="O895" s="321"/>
      <c r="P895" s="321"/>
      <c r="Q895" s="321"/>
      <c r="R895" s="321"/>
      <c r="S895" s="321"/>
      <c r="T895" s="321"/>
      <c r="U895" s="282"/>
      <c r="V895" s="322"/>
      <c r="W895" s="323"/>
      <c r="X895" s="323" t="str">
        <f t="shared" si="42"/>
        <v/>
      </c>
      <c r="Y895" s="323">
        <f t="shared" si="43"/>
        <v>568</v>
      </c>
      <c r="Z895" s="323" t="str">
        <f t="shared" si="44"/>
        <v/>
      </c>
      <c r="AA895" s="323"/>
      <c r="AB895" s="323" t="s">
        <v>2934</v>
      </c>
      <c r="AC895" s="323"/>
      <c r="AD895" s="323" t="s">
        <v>1325</v>
      </c>
      <c r="AE895" s="176"/>
      <c r="AF895" s="699"/>
      <c r="AG895" s="699"/>
      <c r="AH895" s="465"/>
      <c r="AI895" s="465"/>
      <c r="AJ895" s="465"/>
      <c r="AK895" s="465"/>
      <c r="AL895" s="465"/>
      <c r="AM895" s="465"/>
      <c r="AN895" s="465"/>
      <c r="AO895" s="465"/>
      <c r="AP895" s="465"/>
    </row>
    <row r="896" spans="1:42" ht="53.5" customHeight="1" x14ac:dyDescent="0.35">
      <c r="A896" s="276">
        <v>29</v>
      </c>
      <c r="B896" s="277" t="str">
        <f>IFERROR(VLOOKUP(A896,'Coverage Indicators-Section D'!$A$10:$Y$42,25,FALSE),"")</f>
        <v/>
      </c>
      <c r="C896" s="319" t="str">
        <f t="array" ref="C896">IFERROR(IF(INDEX('Disaggregation Records'!$E$155:$E$385,MATCH(RIGHT(Z896,255),RIGHT('Disaggregation Records'!$D$155:$D$385,255),0))=0,"",INDEX('Disaggregation Records'!$E$155:$E$385,MATCH(RIGHT(Z896,255),RIGHT('Disaggregation Records'!$D$155:$D$385,255),0))),"")</f>
        <v/>
      </c>
      <c r="D896" s="319" t="str">
        <f t="array" ref="D896">IFERROR(IF(INDEX('Disaggregation Records'!$F$155:$F$385,MATCH(RIGHT(Z896,255),RIGHT('Disaggregation Records'!$D$155:$D$385,255),0))=0,"",INDEX('Disaggregation Records'!$F$155:$F$385,MATCH(RIGHT(Z896,255),RIGHT('Disaggregation Records'!$D$155:$D$385,255),0))),"")</f>
        <v/>
      </c>
      <c r="E896" s="320"/>
      <c r="F896" s="280"/>
      <c r="G896" s="281"/>
      <c r="H896" s="282"/>
      <c r="I896" s="321"/>
      <c r="J896" s="321"/>
      <c r="K896" s="321"/>
      <c r="L896" s="321"/>
      <c r="M896" s="321"/>
      <c r="N896" s="321"/>
      <c r="O896" s="321"/>
      <c r="P896" s="321"/>
      <c r="Q896" s="321"/>
      <c r="R896" s="321"/>
      <c r="S896" s="321"/>
      <c r="T896" s="321"/>
      <c r="U896" s="282"/>
      <c r="V896" s="322"/>
      <c r="W896" s="323"/>
      <c r="X896" s="323" t="str">
        <f t="shared" si="42"/>
        <v/>
      </c>
      <c r="Y896" s="323">
        <f t="shared" si="43"/>
        <v>569</v>
      </c>
      <c r="Z896" s="323" t="str">
        <f t="shared" si="44"/>
        <v/>
      </c>
      <c r="AA896" s="323"/>
      <c r="AB896" s="323" t="s">
        <v>2935</v>
      </c>
      <c r="AC896" s="323"/>
      <c r="AD896" s="323" t="s">
        <v>1325</v>
      </c>
      <c r="AE896" s="176"/>
      <c r="AF896" s="699"/>
      <c r="AG896" s="699"/>
      <c r="AH896" s="465"/>
      <c r="AI896" s="465"/>
      <c r="AJ896" s="465"/>
      <c r="AK896" s="465"/>
      <c r="AL896" s="465"/>
      <c r="AM896" s="465"/>
      <c r="AN896" s="465"/>
      <c r="AO896" s="465"/>
      <c r="AP896" s="465"/>
    </row>
    <row r="897" spans="1:42" ht="53.5" customHeight="1" x14ac:dyDescent="0.35">
      <c r="A897" s="276">
        <v>29</v>
      </c>
      <c r="B897" s="277" t="str">
        <f>IFERROR(VLOOKUP(A897,'Coverage Indicators-Section D'!$A$10:$Y$42,25,FALSE),"")</f>
        <v/>
      </c>
      <c r="C897" s="319" t="str">
        <f t="array" ref="C897">IFERROR(IF(INDEX('Disaggregation Records'!$E$155:$E$385,MATCH(RIGHT(Z897,255),RIGHT('Disaggregation Records'!$D$155:$D$385,255),0))=0,"",INDEX('Disaggregation Records'!$E$155:$E$385,MATCH(RIGHT(Z897,255),RIGHT('Disaggregation Records'!$D$155:$D$385,255),0))),"")</f>
        <v/>
      </c>
      <c r="D897" s="319" t="str">
        <f t="array" ref="D897">IFERROR(IF(INDEX('Disaggregation Records'!$F$155:$F$385,MATCH(RIGHT(Z897,255),RIGHT('Disaggregation Records'!$D$155:$D$385,255),0))=0,"",INDEX('Disaggregation Records'!$F$155:$F$385,MATCH(RIGHT(Z897,255),RIGHT('Disaggregation Records'!$D$155:$D$385,255),0))),"")</f>
        <v/>
      </c>
      <c r="E897" s="320"/>
      <c r="F897" s="280"/>
      <c r="G897" s="281"/>
      <c r="H897" s="282"/>
      <c r="I897" s="321"/>
      <c r="J897" s="321"/>
      <c r="K897" s="321"/>
      <c r="L897" s="321"/>
      <c r="M897" s="321"/>
      <c r="N897" s="321"/>
      <c r="O897" s="321"/>
      <c r="P897" s="321"/>
      <c r="Q897" s="321"/>
      <c r="R897" s="321"/>
      <c r="S897" s="321"/>
      <c r="T897" s="321"/>
      <c r="U897" s="282"/>
      <c r="V897" s="322"/>
      <c r="W897" s="323"/>
      <c r="X897" s="323" t="str">
        <f t="shared" si="42"/>
        <v/>
      </c>
      <c r="Y897" s="323">
        <f t="shared" si="43"/>
        <v>570</v>
      </c>
      <c r="Z897" s="323" t="str">
        <f t="shared" si="44"/>
        <v/>
      </c>
      <c r="AA897" s="323"/>
      <c r="AB897" s="323" t="s">
        <v>2936</v>
      </c>
      <c r="AC897" s="323"/>
      <c r="AD897" s="323" t="s">
        <v>1325</v>
      </c>
      <c r="AE897" s="176"/>
      <c r="AF897" s="699"/>
      <c r="AG897" s="699"/>
      <c r="AH897" s="465"/>
      <c r="AI897" s="465"/>
      <c r="AJ897" s="465"/>
      <c r="AK897" s="465"/>
      <c r="AL897" s="465"/>
      <c r="AM897" s="465"/>
      <c r="AN897" s="465"/>
      <c r="AO897" s="465"/>
      <c r="AP897" s="465"/>
    </row>
    <row r="898" spans="1:42" ht="53.5" customHeight="1" x14ac:dyDescent="0.35">
      <c r="A898" s="276">
        <v>29</v>
      </c>
      <c r="B898" s="277" t="str">
        <f>IFERROR(VLOOKUP(A898,'Coverage Indicators-Section D'!$A$10:$Y$42,25,FALSE),"")</f>
        <v/>
      </c>
      <c r="C898" s="319" t="str">
        <f t="array" ref="C898">IFERROR(IF(INDEX('Disaggregation Records'!$E$155:$E$385,MATCH(RIGHT(Z898,255),RIGHT('Disaggregation Records'!$D$155:$D$385,255),0))=0,"",INDEX('Disaggregation Records'!$E$155:$E$385,MATCH(RIGHT(Z898,255),RIGHT('Disaggregation Records'!$D$155:$D$385,255),0))),"")</f>
        <v/>
      </c>
      <c r="D898" s="319" t="str">
        <f t="array" ref="D898">IFERROR(IF(INDEX('Disaggregation Records'!$F$155:$F$385,MATCH(RIGHT(Z898,255),RIGHT('Disaggregation Records'!$D$155:$D$385,255),0))=0,"",INDEX('Disaggregation Records'!$F$155:$F$385,MATCH(RIGHT(Z898,255),RIGHT('Disaggregation Records'!$D$155:$D$385,255),0))),"")</f>
        <v/>
      </c>
      <c r="E898" s="320"/>
      <c r="F898" s="280"/>
      <c r="G898" s="281"/>
      <c r="H898" s="282"/>
      <c r="I898" s="321"/>
      <c r="J898" s="321"/>
      <c r="K898" s="321"/>
      <c r="L898" s="321"/>
      <c r="M898" s="321"/>
      <c r="N898" s="321"/>
      <c r="O898" s="321"/>
      <c r="P898" s="321"/>
      <c r="Q898" s="321"/>
      <c r="R898" s="321"/>
      <c r="S898" s="321"/>
      <c r="T898" s="321"/>
      <c r="U898" s="282"/>
      <c r="V898" s="322"/>
      <c r="W898" s="323"/>
      <c r="X898" s="323" t="str">
        <f t="shared" si="42"/>
        <v/>
      </c>
      <c r="Y898" s="323">
        <f t="shared" si="43"/>
        <v>571</v>
      </c>
      <c r="Z898" s="323" t="str">
        <f t="shared" si="44"/>
        <v/>
      </c>
      <c r="AA898" s="323"/>
      <c r="AB898" s="323" t="s">
        <v>2937</v>
      </c>
      <c r="AC898" s="323"/>
      <c r="AD898" s="323" t="s">
        <v>1325</v>
      </c>
      <c r="AE898" s="176"/>
      <c r="AF898" s="699"/>
      <c r="AG898" s="699"/>
      <c r="AH898" s="465"/>
      <c r="AI898" s="465"/>
      <c r="AJ898" s="465"/>
      <c r="AK898" s="465"/>
      <c r="AL898" s="465"/>
      <c r="AM898" s="465"/>
      <c r="AN898" s="465"/>
      <c r="AO898" s="465"/>
      <c r="AP898" s="465"/>
    </row>
    <row r="899" spans="1:42" ht="53.5" customHeight="1" x14ac:dyDescent="0.35">
      <c r="A899" s="276">
        <v>29</v>
      </c>
      <c r="B899" s="277" t="str">
        <f>IFERROR(VLOOKUP(A899,'Coverage Indicators-Section D'!$A$10:$Y$42,25,FALSE),"")</f>
        <v/>
      </c>
      <c r="C899" s="319" t="str">
        <f t="array" ref="C899">IFERROR(IF(INDEX('Disaggregation Records'!$E$155:$E$385,MATCH(RIGHT(Z899,255),RIGHT('Disaggregation Records'!$D$155:$D$385,255),0))=0,"",INDEX('Disaggregation Records'!$E$155:$E$385,MATCH(RIGHT(Z899,255),RIGHT('Disaggregation Records'!$D$155:$D$385,255),0))),"")</f>
        <v/>
      </c>
      <c r="D899" s="319" t="str">
        <f t="array" ref="D899">IFERROR(IF(INDEX('Disaggregation Records'!$F$155:$F$385,MATCH(RIGHT(Z899,255),RIGHT('Disaggregation Records'!$D$155:$D$385,255),0))=0,"",INDEX('Disaggregation Records'!$F$155:$F$385,MATCH(RIGHT(Z899,255),RIGHT('Disaggregation Records'!$D$155:$D$385,255),0))),"")</f>
        <v/>
      </c>
      <c r="E899" s="320"/>
      <c r="F899" s="280"/>
      <c r="G899" s="281"/>
      <c r="H899" s="282"/>
      <c r="I899" s="321"/>
      <c r="J899" s="321"/>
      <c r="K899" s="321"/>
      <c r="L899" s="321"/>
      <c r="M899" s="321"/>
      <c r="N899" s="321"/>
      <c r="O899" s="321"/>
      <c r="P899" s="321"/>
      <c r="Q899" s="321"/>
      <c r="R899" s="321"/>
      <c r="S899" s="321"/>
      <c r="T899" s="321"/>
      <c r="U899" s="282"/>
      <c r="V899" s="322"/>
      <c r="W899" s="323"/>
      <c r="X899" s="323" t="str">
        <f t="shared" si="42"/>
        <v/>
      </c>
      <c r="Y899" s="323">
        <f t="shared" si="43"/>
        <v>572</v>
      </c>
      <c r="Z899" s="323" t="str">
        <f t="shared" si="44"/>
        <v/>
      </c>
      <c r="AA899" s="323"/>
      <c r="AB899" s="323" t="s">
        <v>2938</v>
      </c>
      <c r="AC899" s="323"/>
      <c r="AD899" s="323" t="s">
        <v>1325</v>
      </c>
      <c r="AE899" s="176"/>
      <c r="AF899" s="699"/>
      <c r="AG899" s="699"/>
      <c r="AH899" s="465"/>
      <c r="AI899" s="465"/>
      <c r="AJ899" s="465"/>
      <c r="AK899" s="465"/>
      <c r="AL899" s="465"/>
      <c r="AM899" s="465"/>
      <c r="AN899" s="465"/>
      <c r="AO899" s="465"/>
      <c r="AP899" s="465"/>
    </row>
    <row r="900" spans="1:42" ht="53.5" customHeight="1" x14ac:dyDescent="0.35">
      <c r="A900" s="276">
        <v>29</v>
      </c>
      <c r="B900" s="277" t="str">
        <f>IFERROR(VLOOKUP(A900,'Coverage Indicators-Section D'!$A$10:$Y$42,25,FALSE),"")</f>
        <v/>
      </c>
      <c r="C900" s="319" t="str">
        <f t="array" ref="C900">IFERROR(IF(INDEX('Disaggregation Records'!$E$155:$E$385,MATCH(RIGHT(Z900,255),RIGHT('Disaggregation Records'!$D$155:$D$385,255),0))=0,"",INDEX('Disaggregation Records'!$E$155:$E$385,MATCH(RIGHT(Z900,255),RIGHT('Disaggregation Records'!$D$155:$D$385,255),0))),"")</f>
        <v/>
      </c>
      <c r="D900" s="319" t="str">
        <f t="array" ref="D900">IFERROR(IF(INDEX('Disaggregation Records'!$F$155:$F$385,MATCH(RIGHT(Z900,255),RIGHT('Disaggregation Records'!$D$155:$D$385,255),0))=0,"",INDEX('Disaggregation Records'!$F$155:$F$385,MATCH(RIGHT(Z900,255),RIGHT('Disaggregation Records'!$D$155:$D$385,255),0))),"")</f>
        <v/>
      </c>
      <c r="E900" s="320"/>
      <c r="F900" s="280"/>
      <c r="G900" s="281"/>
      <c r="H900" s="282"/>
      <c r="I900" s="321"/>
      <c r="J900" s="321"/>
      <c r="K900" s="321"/>
      <c r="L900" s="321"/>
      <c r="M900" s="321"/>
      <c r="N900" s="321"/>
      <c r="O900" s="321"/>
      <c r="P900" s="321"/>
      <c r="Q900" s="321"/>
      <c r="R900" s="321"/>
      <c r="S900" s="321"/>
      <c r="T900" s="321"/>
      <c r="U900" s="282"/>
      <c r="V900" s="322"/>
      <c r="W900" s="323"/>
      <c r="X900" s="323" t="str">
        <f t="shared" si="42"/>
        <v/>
      </c>
      <c r="Y900" s="323">
        <f t="shared" si="43"/>
        <v>573</v>
      </c>
      <c r="Z900" s="323" t="str">
        <f t="shared" si="44"/>
        <v/>
      </c>
      <c r="AA900" s="323"/>
      <c r="AB900" s="323" t="s">
        <v>2939</v>
      </c>
      <c r="AC900" s="323"/>
      <c r="AD900" s="323" t="s">
        <v>1325</v>
      </c>
      <c r="AE900" s="176"/>
      <c r="AF900" s="699"/>
      <c r="AG900" s="699"/>
      <c r="AH900" s="465"/>
      <c r="AI900" s="465"/>
      <c r="AJ900" s="465"/>
      <c r="AK900" s="465"/>
      <c r="AL900" s="465"/>
      <c r="AM900" s="465"/>
      <c r="AN900" s="465"/>
      <c r="AO900" s="465"/>
      <c r="AP900" s="465"/>
    </row>
    <row r="901" spans="1:42" ht="53.5" customHeight="1" x14ac:dyDescent="0.35">
      <c r="A901" s="276">
        <v>29</v>
      </c>
      <c r="B901" s="277" t="str">
        <f>IFERROR(VLOOKUP(A901,'Coverage Indicators-Section D'!$A$10:$Y$42,25,FALSE),"")</f>
        <v/>
      </c>
      <c r="C901" s="319" t="str">
        <f t="array" ref="C901">IFERROR(IF(INDEX('Disaggregation Records'!$E$155:$E$385,MATCH(RIGHT(Z901,255),RIGHT('Disaggregation Records'!$D$155:$D$385,255),0))=0,"",INDEX('Disaggregation Records'!$E$155:$E$385,MATCH(RIGHT(Z901,255),RIGHT('Disaggregation Records'!$D$155:$D$385,255),0))),"")</f>
        <v/>
      </c>
      <c r="D901" s="319" t="str">
        <f t="array" ref="D901">IFERROR(IF(INDEX('Disaggregation Records'!$F$155:$F$385,MATCH(RIGHT(Z901,255),RIGHT('Disaggregation Records'!$D$155:$D$385,255),0))=0,"",INDEX('Disaggregation Records'!$F$155:$F$385,MATCH(RIGHT(Z901,255),RIGHT('Disaggregation Records'!$D$155:$D$385,255),0))),"")</f>
        <v/>
      </c>
      <c r="E901" s="320"/>
      <c r="F901" s="280"/>
      <c r="G901" s="281"/>
      <c r="H901" s="282"/>
      <c r="I901" s="321"/>
      <c r="J901" s="321"/>
      <c r="K901" s="321"/>
      <c r="L901" s="321"/>
      <c r="M901" s="321"/>
      <c r="N901" s="321"/>
      <c r="O901" s="321"/>
      <c r="P901" s="321"/>
      <c r="Q901" s="321"/>
      <c r="R901" s="321"/>
      <c r="S901" s="321"/>
      <c r="T901" s="321"/>
      <c r="U901" s="282"/>
      <c r="V901" s="322"/>
      <c r="W901" s="323"/>
      <c r="X901" s="323" t="str">
        <f t="shared" si="42"/>
        <v/>
      </c>
      <c r="Y901" s="323">
        <f t="shared" si="43"/>
        <v>574</v>
      </c>
      <c r="Z901" s="323" t="str">
        <f t="shared" si="44"/>
        <v/>
      </c>
      <c r="AA901" s="323"/>
      <c r="AB901" s="323" t="s">
        <v>2940</v>
      </c>
      <c r="AC901" s="323"/>
      <c r="AD901" s="323" t="s">
        <v>1325</v>
      </c>
      <c r="AE901" s="176"/>
      <c r="AF901" s="699"/>
      <c r="AG901" s="699"/>
      <c r="AH901" s="465"/>
      <c r="AI901" s="465"/>
      <c r="AJ901" s="465"/>
      <c r="AK901" s="465"/>
      <c r="AL901" s="465"/>
      <c r="AM901" s="465"/>
      <c r="AN901" s="465"/>
      <c r="AO901" s="465"/>
      <c r="AP901" s="465"/>
    </row>
    <row r="902" spans="1:42" ht="53.5" customHeight="1" x14ac:dyDescent="0.35">
      <c r="A902" s="276">
        <v>29</v>
      </c>
      <c r="B902" s="277" t="str">
        <f>IFERROR(VLOOKUP(A902,'Coverage Indicators-Section D'!$A$10:$Y$42,25,FALSE),"")</f>
        <v/>
      </c>
      <c r="C902" s="319" t="str">
        <f t="array" ref="C902">IFERROR(IF(INDEX('Disaggregation Records'!$E$155:$E$385,MATCH(RIGHT(Z902,255),RIGHT('Disaggregation Records'!$D$155:$D$385,255),0))=0,"",INDEX('Disaggregation Records'!$E$155:$E$385,MATCH(RIGHT(Z902,255),RIGHT('Disaggregation Records'!$D$155:$D$385,255),0))),"")</f>
        <v/>
      </c>
      <c r="D902" s="319" t="str">
        <f t="array" ref="D902">IFERROR(IF(INDEX('Disaggregation Records'!$F$155:$F$385,MATCH(RIGHT(Z902,255),RIGHT('Disaggregation Records'!$D$155:$D$385,255),0))=0,"",INDEX('Disaggregation Records'!$F$155:$F$385,MATCH(RIGHT(Z902,255),RIGHT('Disaggregation Records'!$D$155:$D$385,255),0))),"")</f>
        <v/>
      </c>
      <c r="E902" s="320"/>
      <c r="F902" s="280"/>
      <c r="G902" s="281"/>
      <c r="H902" s="282"/>
      <c r="I902" s="321"/>
      <c r="J902" s="321"/>
      <c r="K902" s="321"/>
      <c r="L902" s="321"/>
      <c r="M902" s="321"/>
      <c r="N902" s="321"/>
      <c r="O902" s="321"/>
      <c r="P902" s="321"/>
      <c r="Q902" s="321"/>
      <c r="R902" s="321"/>
      <c r="S902" s="321"/>
      <c r="T902" s="321"/>
      <c r="U902" s="282"/>
      <c r="V902" s="322"/>
      <c r="W902" s="323"/>
      <c r="X902" s="323" t="str">
        <f t="shared" si="42"/>
        <v/>
      </c>
      <c r="Y902" s="323">
        <f t="shared" si="43"/>
        <v>575</v>
      </c>
      <c r="Z902" s="323" t="str">
        <f t="shared" si="44"/>
        <v/>
      </c>
      <c r="AA902" s="323"/>
      <c r="AB902" s="323" t="s">
        <v>2941</v>
      </c>
      <c r="AC902" s="323"/>
      <c r="AD902" s="323" t="s">
        <v>1325</v>
      </c>
      <c r="AE902" s="176"/>
      <c r="AF902" s="699"/>
      <c r="AG902" s="699"/>
      <c r="AH902" s="465"/>
      <c r="AI902" s="465"/>
      <c r="AJ902" s="465"/>
      <c r="AK902" s="465"/>
      <c r="AL902" s="465"/>
      <c r="AM902" s="465"/>
      <c r="AN902" s="465"/>
      <c r="AO902" s="465"/>
      <c r="AP902" s="465"/>
    </row>
    <row r="903" spans="1:42" ht="53.5" customHeight="1" x14ac:dyDescent="0.35">
      <c r="A903" s="276">
        <v>29</v>
      </c>
      <c r="B903" s="277" t="str">
        <f>IFERROR(VLOOKUP(A903,'Coverage Indicators-Section D'!$A$10:$Y$42,25,FALSE),"")</f>
        <v/>
      </c>
      <c r="C903" s="319" t="str">
        <f t="array" ref="C903">IFERROR(IF(INDEX('Disaggregation Records'!$E$155:$E$385,MATCH(RIGHT(Z903,255),RIGHT('Disaggregation Records'!$D$155:$D$385,255),0))=0,"",INDEX('Disaggregation Records'!$E$155:$E$385,MATCH(RIGHT(Z903,255),RIGHT('Disaggregation Records'!$D$155:$D$385,255),0))),"")</f>
        <v/>
      </c>
      <c r="D903" s="319" t="str">
        <f t="array" ref="D903">IFERROR(IF(INDEX('Disaggregation Records'!$F$155:$F$385,MATCH(RIGHT(Z903,255),RIGHT('Disaggregation Records'!$D$155:$D$385,255),0))=0,"",INDEX('Disaggregation Records'!$F$155:$F$385,MATCH(RIGHT(Z903,255),RIGHT('Disaggregation Records'!$D$155:$D$385,255),0))),"")</f>
        <v/>
      </c>
      <c r="E903" s="320"/>
      <c r="F903" s="280"/>
      <c r="G903" s="281"/>
      <c r="H903" s="282"/>
      <c r="I903" s="321"/>
      <c r="J903" s="321"/>
      <c r="K903" s="321"/>
      <c r="L903" s="321"/>
      <c r="M903" s="321"/>
      <c r="N903" s="321"/>
      <c r="O903" s="321"/>
      <c r="P903" s="321"/>
      <c r="Q903" s="321"/>
      <c r="R903" s="321"/>
      <c r="S903" s="321"/>
      <c r="T903" s="321"/>
      <c r="U903" s="282"/>
      <c r="V903" s="322"/>
      <c r="W903" s="323"/>
      <c r="X903" s="323" t="str">
        <f t="shared" si="42"/>
        <v/>
      </c>
      <c r="Y903" s="323">
        <f t="shared" si="43"/>
        <v>576</v>
      </c>
      <c r="Z903" s="323" t="str">
        <f t="shared" si="44"/>
        <v/>
      </c>
      <c r="AA903" s="323"/>
      <c r="AB903" s="323" t="s">
        <v>2942</v>
      </c>
      <c r="AC903" s="323"/>
      <c r="AD903" s="323" t="s">
        <v>1325</v>
      </c>
      <c r="AE903" s="176"/>
      <c r="AF903" s="699"/>
      <c r="AG903" s="699"/>
      <c r="AH903" s="465"/>
      <c r="AI903" s="465"/>
      <c r="AJ903" s="465"/>
      <c r="AK903" s="465"/>
      <c r="AL903" s="465"/>
      <c r="AM903" s="465"/>
      <c r="AN903" s="465"/>
      <c r="AO903" s="465"/>
      <c r="AP903" s="465"/>
    </row>
    <row r="904" spans="1:42" ht="53.5" customHeight="1" x14ac:dyDescent="0.35">
      <c r="A904" s="276">
        <v>29</v>
      </c>
      <c r="B904" s="277" t="str">
        <f>IFERROR(VLOOKUP(A904,'Coverage Indicators-Section D'!$A$10:$Y$42,25,FALSE),"")</f>
        <v/>
      </c>
      <c r="C904" s="319" t="str">
        <f t="array" ref="C904">IFERROR(IF(INDEX('Disaggregation Records'!$E$155:$E$385,MATCH(RIGHT(Z904,255),RIGHT('Disaggregation Records'!$D$155:$D$385,255),0))=0,"",INDEX('Disaggregation Records'!$E$155:$E$385,MATCH(RIGHT(Z904,255),RIGHT('Disaggregation Records'!$D$155:$D$385,255),0))),"")</f>
        <v/>
      </c>
      <c r="D904" s="319" t="str">
        <f t="array" ref="D904">IFERROR(IF(INDEX('Disaggregation Records'!$F$155:$F$385,MATCH(RIGHT(Z904,255),RIGHT('Disaggregation Records'!$D$155:$D$385,255),0))=0,"",INDEX('Disaggregation Records'!$F$155:$F$385,MATCH(RIGHT(Z904,255),RIGHT('Disaggregation Records'!$D$155:$D$385,255),0))),"")</f>
        <v/>
      </c>
      <c r="E904" s="320"/>
      <c r="F904" s="280"/>
      <c r="G904" s="281"/>
      <c r="H904" s="282"/>
      <c r="I904" s="321"/>
      <c r="J904" s="321"/>
      <c r="K904" s="321"/>
      <c r="L904" s="321"/>
      <c r="M904" s="321"/>
      <c r="N904" s="321"/>
      <c r="O904" s="321"/>
      <c r="P904" s="321"/>
      <c r="Q904" s="321"/>
      <c r="R904" s="321"/>
      <c r="S904" s="321"/>
      <c r="T904" s="321"/>
      <c r="U904" s="282"/>
      <c r="V904" s="322"/>
      <c r="W904" s="323"/>
      <c r="X904" s="323" t="str">
        <f t="shared" ref="X904:X927" si="45">IF(B904&lt;&gt;"",B904&amp;C904&amp;D904,"")</f>
        <v/>
      </c>
      <c r="Y904" s="323">
        <f t="shared" ref="Y904:Y927" si="46">IF(B904=B903,Y903+1,0)</f>
        <v>577</v>
      </c>
      <c r="Z904" s="323" t="str">
        <f t="shared" ref="Z904:Z927" si="47">IF(B904&lt;&gt;"",B904&amp;"-"&amp;Y904,"")</f>
        <v/>
      </c>
      <c r="AA904" s="323"/>
      <c r="AB904" s="323" t="s">
        <v>2943</v>
      </c>
      <c r="AC904" s="323"/>
      <c r="AD904" s="323" t="s">
        <v>1325</v>
      </c>
      <c r="AE904" s="176"/>
      <c r="AF904" s="699"/>
      <c r="AG904" s="699"/>
      <c r="AH904" s="465"/>
      <c r="AI904" s="465"/>
      <c r="AJ904" s="465"/>
      <c r="AK904" s="465"/>
      <c r="AL904" s="465"/>
      <c r="AM904" s="465"/>
      <c r="AN904" s="465"/>
      <c r="AO904" s="465"/>
      <c r="AP904" s="465"/>
    </row>
    <row r="905" spans="1:42" ht="53.5" customHeight="1" x14ac:dyDescent="0.35">
      <c r="A905" s="276">
        <v>29</v>
      </c>
      <c r="B905" s="277" t="str">
        <f>IFERROR(VLOOKUP(A905,'Coverage Indicators-Section D'!$A$10:$Y$42,25,FALSE),"")</f>
        <v/>
      </c>
      <c r="C905" s="319" t="str">
        <f t="array" ref="C905">IFERROR(IF(INDEX('Disaggregation Records'!$E$155:$E$385,MATCH(RIGHT(Z905,255),RIGHT('Disaggregation Records'!$D$155:$D$385,255),0))=0,"",INDEX('Disaggregation Records'!$E$155:$E$385,MATCH(RIGHT(Z905,255),RIGHT('Disaggregation Records'!$D$155:$D$385,255),0))),"")</f>
        <v/>
      </c>
      <c r="D905" s="319" t="str">
        <f t="array" ref="D905">IFERROR(IF(INDEX('Disaggregation Records'!$F$155:$F$385,MATCH(RIGHT(Z905,255),RIGHT('Disaggregation Records'!$D$155:$D$385,255),0))=0,"",INDEX('Disaggregation Records'!$F$155:$F$385,MATCH(RIGHT(Z905,255),RIGHT('Disaggregation Records'!$D$155:$D$385,255),0))),"")</f>
        <v/>
      </c>
      <c r="E905" s="320"/>
      <c r="F905" s="280"/>
      <c r="G905" s="281"/>
      <c r="H905" s="282"/>
      <c r="I905" s="321"/>
      <c r="J905" s="321"/>
      <c r="K905" s="321"/>
      <c r="L905" s="321"/>
      <c r="M905" s="321"/>
      <c r="N905" s="321"/>
      <c r="O905" s="321"/>
      <c r="P905" s="321"/>
      <c r="Q905" s="321"/>
      <c r="R905" s="321"/>
      <c r="S905" s="321"/>
      <c r="T905" s="321"/>
      <c r="U905" s="282"/>
      <c r="V905" s="322"/>
      <c r="W905" s="323"/>
      <c r="X905" s="323" t="str">
        <f t="shared" si="45"/>
        <v/>
      </c>
      <c r="Y905" s="323">
        <f t="shared" si="46"/>
        <v>578</v>
      </c>
      <c r="Z905" s="323" t="str">
        <f t="shared" si="47"/>
        <v/>
      </c>
      <c r="AA905" s="323"/>
      <c r="AB905" s="323" t="s">
        <v>2944</v>
      </c>
      <c r="AC905" s="323"/>
      <c r="AD905" s="323" t="s">
        <v>1325</v>
      </c>
      <c r="AE905" s="176"/>
      <c r="AF905" s="699"/>
      <c r="AG905" s="699"/>
      <c r="AH905" s="465"/>
      <c r="AI905" s="465"/>
      <c r="AJ905" s="465"/>
      <c r="AK905" s="465"/>
      <c r="AL905" s="465"/>
      <c r="AM905" s="465"/>
      <c r="AN905" s="465"/>
      <c r="AO905" s="465"/>
      <c r="AP905" s="465"/>
    </row>
    <row r="906" spans="1:42" ht="53.5" customHeight="1" x14ac:dyDescent="0.35">
      <c r="A906" s="276">
        <v>29</v>
      </c>
      <c r="B906" s="277" t="str">
        <f>IFERROR(VLOOKUP(A906,'Coverage Indicators-Section D'!$A$10:$Y$42,25,FALSE),"")</f>
        <v/>
      </c>
      <c r="C906" s="319" t="str">
        <f t="array" ref="C906">IFERROR(IF(INDEX('Disaggregation Records'!$E$155:$E$385,MATCH(RIGHT(Z906,255),RIGHT('Disaggregation Records'!$D$155:$D$385,255),0))=0,"",INDEX('Disaggregation Records'!$E$155:$E$385,MATCH(RIGHT(Z906,255),RIGHT('Disaggregation Records'!$D$155:$D$385,255),0))),"")</f>
        <v/>
      </c>
      <c r="D906" s="319" t="str">
        <f t="array" ref="D906">IFERROR(IF(INDEX('Disaggregation Records'!$F$155:$F$385,MATCH(RIGHT(Z906,255),RIGHT('Disaggregation Records'!$D$155:$D$385,255),0))=0,"",INDEX('Disaggregation Records'!$F$155:$F$385,MATCH(RIGHT(Z906,255),RIGHT('Disaggregation Records'!$D$155:$D$385,255),0))),"")</f>
        <v/>
      </c>
      <c r="E906" s="320"/>
      <c r="F906" s="280"/>
      <c r="G906" s="281"/>
      <c r="H906" s="282"/>
      <c r="I906" s="321"/>
      <c r="J906" s="321"/>
      <c r="K906" s="321"/>
      <c r="L906" s="321"/>
      <c r="M906" s="321"/>
      <c r="N906" s="321"/>
      <c r="O906" s="321"/>
      <c r="P906" s="321"/>
      <c r="Q906" s="321"/>
      <c r="R906" s="321"/>
      <c r="S906" s="321"/>
      <c r="T906" s="321"/>
      <c r="U906" s="282"/>
      <c r="V906" s="322"/>
      <c r="W906" s="323"/>
      <c r="X906" s="323" t="str">
        <f t="shared" si="45"/>
        <v/>
      </c>
      <c r="Y906" s="323">
        <f t="shared" si="46"/>
        <v>579</v>
      </c>
      <c r="Z906" s="323" t="str">
        <f t="shared" si="47"/>
        <v/>
      </c>
      <c r="AA906" s="323"/>
      <c r="AB906" s="323" t="s">
        <v>2945</v>
      </c>
      <c r="AC906" s="323"/>
      <c r="AD906" s="323" t="s">
        <v>1325</v>
      </c>
      <c r="AE906" s="176"/>
      <c r="AF906" s="699"/>
      <c r="AG906" s="699"/>
      <c r="AH906" s="465"/>
      <c r="AI906" s="465"/>
      <c r="AJ906" s="465"/>
      <c r="AK906" s="465"/>
      <c r="AL906" s="465"/>
      <c r="AM906" s="465"/>
      <c r="AN906" s="465"/>
      <c r="AO906" s="465"/>
      <c r="AP906" s="465"/>
    </row>
    <row r="907" spans="1:42" ht="53.5" customHeight="1" x14ac:dyDescent="0.35">
      <c r="A907" s="276">
        <v>29</v>
      </c>
      <c r="B907" s="277" t="str">
        <f>IFERROR(VLOOKUP(A907,'Coverage Indicators-Section D'!$A$10:$Y$42,25,FALSE),"")</f>
        <v/>
      </c>
      <c r="C907" s="319" t="str">
        <f t="array" ref="C907">IFERROR(IF(INDEX('Disaggregation Records'!$E$155:$E$385,MATCH(RIGHT(Z907,255),RIGHT('Disaggregation Records'!$D$155:$D$385,255),0))=0,"",INDEX('Disaggregation Records'!$E$155:$E$385,MATCH(RIGHT(Z907,255),RIGHT('Disaggregation Records'!$D$155:$D$385,255),0))),"")</f>
        <v/>
      </c>
      <c r="D907" s="319" t="str">
        <f t="array" ref="D907">IFERROR(IF(INDEX('Disaggregation Records'!$F$155:$F$385,MATCH(RIGHT(Z907,255),RIGHT('Disaggregation Records'!$D$155:$D$385,255),0))=0,"",INDEX('Disaggregation Records'!$F$155:$F$385,MATCH(RIGHT(Z907,255),RIGHT('Disaggregation Records'!$D$155:$D$385,255),0))),"")</f>
        <v/>
      </c>
      <c r="E907" s="320"/>
      <c r="F907" s="280"/>
      <c r="G907" s="281"/>
      <c r="H907" s="282"/>
      <c r="I907" s="321"/>
      <c r="J907" s="321"/>
      <c r="K907" s="321"/>
      <c r="L907" s="321"/>
      <c r="M907" s="321"/>
      <c r="N907" s="321"/>
      <c r="O907" s="321"/>
      <c r="P907" s="321"/>
      <c r="Q907" s="321"/>
      <c r="R907" s="321"/>
      <c r="S907" s="321"/>
      <c r="T907" s="321"/>
      <c r="U907" s="282"/>
      <c r="V907" s="322"/>
      <c r="W907" s="323"/>
      <c r="X907" s="323" t="str">
        <f t="shared" si="45"/>
        <v/>
      </c>
      <c r="Y907" s="323">
        <f t="shared" si="46"/>
        <v>580</v>
      </c>
      <c r="Z907" s="323" t="str">
        <f t="shared" si="47"/>
        <v/>
      </c>
      <c r="AA907" s="323"/>
      <c r="AB907" s="323" t="s">
        <v>2946</v>
      </c>
      <c r="AC907" s="323"/>
      <c r="AD907" s="323" t="s">
        <v>1325</v>
      </c>
      <c r="AE907" s="176"/>
      <c r="AF907" s="699"/>
      <c r="AG907" s="699"/>
      <c r="AH907" s="465"/>
      <c r="AI907" s="465"/>
      <c r="AJ907" s="465"/>
      <c r="AK907" s="465"/>
      <c r="AL907" s="465"/>
      <c r="AM907" s="465"/>
      <c r="AN907" s="465"/>
      <c r="AO907" s="465"/>
      <c r="AP907" s="465"/>
    </row>
    <row r="908" spans="1:42" ht="53.5" customHeight="1" x14ac:dyDescent="0.35">
      <c r="A908" s="276">
        <v>30</v>
      </c>
      <c r="B908" s="277" t="str">
        <f>IFERROR(VLOOKUP(A908,'Coverage Indicators-Section D'!$A$10:$Y$42,25,FALSE),"")</f>
        <v/>
      </c>
      <c r="C908" s="319" t="str">
        <f t="array" ref="C908">IFERROR(IF(INDEX('Disaggregation Records'!$E$155:$E$385,MATCH(RIGHT(Z908,255),RIGHT('Disaggregation Records'!$D$155:$D$385,255),0))=0,"",INDEX('Disaggregation Records'!$E$155:$E$385,MATCH(RIGHT(Z908,255),RIGHT('Disaggregation Records'!$D$155:$D$385,255),0))),"")</f>
        <v/>
      </c>
      <c r="D908" s="319" t="str">
        <f t="array" ref="D908">IFERROR(IF(INDEX('Disaggregation Records'!$F$155:$F$385,MATCH(RIGHT(Z908,255),RIGHT('Disaggregation Records'!$D$155:$D$385,255),0))=0,"",INDEX('Disaggregation Records'!$F$155:$F$385,MATCH(RIGHT(Z908,255),RIGHT('Disaggregation Records'!$D$155:$D$385,255),0))),"")</f>
        <v/>
      </c>
      <c r="E908" s="320"/>
      <c r="F908" s="280"/>
      <c r="G908" s="281"/>
      <c r="H908" s="282"/>
      <c r="I908" s="321"/>
      <c r="J908" s="321"/>
      <c r="K908" s="321"/>
      <c r="L908" s="321"/>
      <c r="M908" s="321"/>
      <c r="N908" s="321"/>
      <c r="O908" s="321"/>
      <c r="P908" s="321"/>
      <c r="Q908" s="321"/>
      <c r="R908" s="321"/>
      <c r="S908" s="321"/>
      <c r="T908" s="321"/>
      <c r="U908" s="282"/>
      <c r="V908" s="322"/>
      <c r="W908" s="323"/>
      <c r="X908" s="323" t="str">
        <f t="shared" si="45"/>
        <v/>
      </c>
      <c r="Y908" s="323">
        <f t="shared" si="46"/>
        <v>581</v>
      </c>
      <c r="Z908" s="323" t="str">
        <f t="shared" si="47"/>
        <v/>
      </c>
      <c r="AA908" s="323"/>
      <c r="AB908" s="323" t="s">
        <v>2947</v>
      </c>
      <c r="AC908" s="323"/>
      <c r="AD908" s="323" t="s">
        <v>1326</v>
      </c>
      <c r="AE908" s="176"/>
      <c r="AF908" s="699"/>
      <c r="AG908" s="699"/>
      <c r="AH908" s="465"/>
      <c r="AI908" s="465"/>
      <c r="AJ908" s="465"/>
      <c r="AK908" s="465"/>
      <c r="AL908" s="465"/>
      <c r="AM908" s="465"/>
      <c r="AN908" s="465"/>
      <c r="AO908" s="465"/>
      <c r="AP908" s="465"/>
    </row>
    <row r="909" spans="1:42" ht="53.5" customHeight="1" x14ac:dyDescent="0.35">
      <c r="A909" s="276">
        <v>30</v>
      </c>
      <c r="B909" s="277" t="str">
        <f>IFERROR(VLOOKUP(A909,'Coverage Indicators-Section D'!$A$10:$Y$42,25,FALSE),"")</f>
        <v/>
      </c>
      <c r="C909" s="319" t="str">
        <f t="array" ref="C909">IFERROR(IF(INDEX('Disaggregation Records'!$E$155:$E$385,MATCH(RIGHT(Z909,255),RIGHT('Disaggregation Records'!$D$155:$D$385,255),0))=0,"",INDEX('Disaggregation Records'!$E$155:$E$385,MATCH(RIGHT(Z909,255),RIGHT('Disaggregation Records'!$D$155:$D$385,255),0))),"")</f>
        <v/>
      </c>
      <c r="D909" s="319" t="str">
        <f t="array" ref="D909">IFERROR(IF(INDEX('Disaggregation Records'!$F$155:$F$385,MATCH(RIGHT(Z909,255),RIGHT('Disaggregation Records'!$D$155:$D$385,255),0))=0,"",INDEX('Disaggregation Records'!$F$155:$F$385,MATCH(RIGHT(Z909,255),RIGHT('Disaggregation Records'!$D$155:$D$385,255),0))),"")</f>
        <v/>
      </c>
      <c r="E909" s="320"/>
      <c r="F909" s="280"/>
      <c r="G909" s="281"/>
      <c r="H909" s="282"/>
      <c r="I909" s="321"/>
      <c r="J909" s="321"/>
      <c r="K909" s="321"/>
      <c r="L909" s="321"/>
      <c r="M909" s="321"/>
      <c r="N909" s="321"/>
      <c r="O909" s="321"/>
      <c r="P909" s="321"/>
      <c r="Q909" s="321"/>
      <c r="R909" s="321"/>
      <c r="S909" s="321"/>
      <c r="T909" s="321"/>
      <c r="U909" s="282"/>
      <c r="V909" s="322"/>
      <c r="W909" s="323"/>
      <c r="X909" s="323" t="str">
        <f t="shared" si="45"/>
        <v/>
      </c>
      <c r="Y909" s="323">
        <f t="shared" si="46"/>
        <v>582</v>
      </c>
      <c r="Z909" s="323" t="str">
        <f t="shared" si="47"/>
        <v/>
      </c>
      <c r="AA909" s="323"/>
      <c r="AB909" s="323" t="s">
        <v>2948</v>
      </c>
      <c r="AC909" s="323"/>
      <c r="AD909" s="323" t="s">
        <v>1326</v>
      </c>
      <c r="AE909" s="176"/>
      <c r="AF909" s="699"/>
      <c r="AG909" s="699"/>
      <c r="AH909" s="465"/>
      <c r="AI909" s="465"/>
      <c r="AJ909" s="465"/>
      <c r="AK909" s="465"/>
      <c r="AL909" s="465"/>
      <c r="AM909" s="465"/>
      <c r="AN909" s="465"/>
      <c r="AO909" s="465"/>
      <c r="AP909" s="465"/>
    </row>
    <row r="910" spans="1:42" ht="53.5" customHeight="1" x14ac:dyDescent="0.35">
      <c r="A910" s="276">
        <v>30</v>
      </c>
      <c r="B910" s="277" t="str">
        <f>IFERROR(VLOOKUP(A910,'Coverage Indicators-Section D'!$A$10:$Y$42,25,FALSE),"")</f>
        <v/>
      </c>
      <c r="C910" s="319" t="str">
        <f t="array" ref="C910">IFERROR(IF(INDEX('Disaggregation Records'!$E$155:$E$385,MATCH(RIGHT(Z910,255),RIGHT('Disaggregation Records'!$D$155:$D$385,255),0))=0,"",INDEX('Disaggregation Records'!$E$155:$E$385,MATCH(RIGHT(Z910,255),RIGHT('Disaggregation Records'!$D$155:$D$385,255),0))),"")</f>
        <v/>
      </c>
      <c r="D910" s="319" t="str">
        <f t="array" ref="D910">IFERROR(IF(INDEX('Disaggregation Records'!$F$155:$F$385,MATCH(RIGHT(Z910,255),RIGHT('Disaggregation Records'!$D$155:$D$385,255),0))=0,"",INDEX('Disaggregation Records'!$F$155:$F$385,MATCH(RIGHT(Z910,255),RIGHT('Disaggregation Records'!$D$155:$D$385,255),0))),"")</f>
        <v/>
      </c>
      <c r="E910" s="320"/>
      <c r="F910" s="280"/>
      <c r="G910" s="281"/>
      <c r="H910" s="282"/>
      <c r="I910" s="321"/>
      <c r="J910" s="321"/>
      <c r="K910" s="321"/>
      <c r="L910" s="321"/>
      <c r="M910" s="321"/>
      <c r="N910" s="321"/>
      <c r="O910" s="321"/>
      <c r="P910" s="321"/>
      <c r="Q910" s="321"/>
      <c r="R910" s="321"/>
      <c r="S910" s="321"/>
      <c r="T910" s="321"/>
      <c r="U910" s="282"/>
      <c r="V910" s="322"/>
      <c r="W910" s="323"/>
      <c r="X910" s="323" t="str">
        <f t="shared" si="45"/>
        <v/>
      </c>
      <c r="Y910" s="323">
        <f t="shared" si="46"/>
        <v>583</v>
      </c>
      <c r="Z910" s="323" t="str">
        <f t="shared" si="47"/>
        <v/>
      </c>
      <c r="AA910" s="323"/>
      <c r="AB910" s="323" t="s">
        <v>2949</v>
      </c>
      <c r="AC910" s="323"/>
      <c r="AD910" s="323" t="s">
        <v>1326</v>
      </c>
      <c r="AE910" s="176"/>
      <c r="AF910" s="699"/>
      <c r="AG910" s="699"/>
      <c r="AH910" s="465"/>
      <c r="AI910" s="465"/>
      <c r="AJ910" s="465"/>
      <c r="AK910" s="465"/>
      <c r="AL910" s="465"/>
      <c r="AM910" s="465"/>
      <c r="AN910" s="465"/>
      <c r="AO910" s="465"/>
      <c r="AP910" s="465"/>
    </row>
    <row r="911" spans="1:42" ht="53.5" customHeight="1" x14ac:dyDescent="0.35">
      <c r="A911" s="276">
        <v>30</v>
      </c>
      <c r="B911" s="277" t="str">
        <f>IFERROR(VLOOKUP(A911,'Coverage Indicators-Section D'!$A$10:$Y$42,25,FALSE),"")</f>
        <v/>
      </c>
      <c r="C911" s="319" t="str">
        <f t="array" ref="C911">IFERROR(IF(INDEX('Disaggregation Records'!$E$155:$E$385,MATCH(RIGHT(Z911,255),RIGHT('Disaggregation Records'!$D$155:$D$385,255),0))=0,"",INDEX('Disaggregation Records'!$E$155:$E$385,MATCH(RIGHT(Z911,255),RIGHT('Disaggregation Records'!$D$155:$D$385,255),0))),"")</f>
        <v/>
      </c>
      <c r="D911" s="319" t="str">
        <f t="array" ref="D911">IFERROR(IF(INDEX('Disaggregation Records'!$F$155:$F$385,MATCH(RIGHT(Z911,255),RIGHT('Disaggregation Records'!$D$155:$D$385,255),0))=0,"",INDEX('Disaggregation Records'!$F$155:$F$385,MATCH(RIGHT(Z911,255),RIGHT('Disaggregation Records'!$D$155:$D$385,255),0))),"")</f>
        <v/>
      </c>
      <c r="E911" s="320"/>
      <c r="F911" s="280"/>
      <c r="G911" s="281"/>
      <c r="H911" s="282"/>
      <c r="I911" s="321"/>
      <c r="J911" s="321"/>
      <c r="K911" s="321"/>
      <c r="L911" s="321"/>
      <c r="M911" s="321"/>
      <c r="N911" s="321"/>
      <c r="O911" s="321"/>
      <c r="P911" s="321"/>
      <c r="Q911" s="321"/>
      <c r="R911" s="321"/>
      <c r="S911" s="321"/>
      <c r="T911" s="321"/>
      <c r="U911" s="282"/>
      <c r="V911" s="322"/>
      <c r="W911" s="323"/>
      <c r="X911" s="323" t="str">
        <f t="shared" si="45"/>
        <v/>
      </c>
      <c r="Y911" s="323">
        <f t="shared" si="46"/>
        <v>584</v>
      </c>
      <c r="Z911" s="323" t="str">
        <f t="shared" si="47"/>
        <v/>
      </c>
      <c r="AA911" s="323"/>
      <c r="AB911" s="323" t="s">
        <v>2950</v>
      </c>
      <c r="AC911" s="323"/>
      <c r="AD911" s="323" t="s">
        <v>1326</v>
      </c>
      <c r="AE911" s="176"/>
      <c r="AF911" s="699"/>
      <c r="AG911" s="699"/>
      <c r="AH911" s="465"/>
      <c r="AI911" s="465"/>
      <c r="AJ911" s="465"/>
      <c r="AK911" s="465"/>
      <c r="AL911" s="465"/>
      <c r="AM911" s="465"/>
      <c r="AN911" s="465"/>
      <c r="AO911" s="465"/>
      <c r="AP911" s="465"/>
    </row>
    <row r="912" spans="1:42" ht="53.5" customHeight="1" x14ac:dyDescent="0.35">
      <c r="A912" s="276">
        <v>30</v>
      </c>
      <c r="B912" s="277" t="str">
        <f>IFERROR(VLOOKUP(A912,'Coverage Indicators-Section D'!$A$10:$Y$42,25,FALSE),"")</f>
        <v/>
      </c>
      <c r="C912" s="319" t="str">
        <f t="array" ref="C912">IFERROR(IF(INDEX('Disaggregation Records'!$E$155:$E$385,MATCH(RIGHT(Z912,255),RIGHT('Disaggregation Records'!$D$155:$D$385,255),0))=0,"",INDEX('Disaggregation Records'!$E$155:$E$385,MATCH(RIGHT(Z912,255),RIGHT('Disaggregation Records'!$D$155:$D$385,255),0))),"")</f>
        <v/>
      </c>
      <c r="D912" s="319" t="str">
        <f t="array" ref="D912">IFERROR(IF(INDEX('Disaggregation Records'!$F$155:$F$385,MATCH(RIGHT(Z912,255),RIGHT('Disaggregation Records'!$D$155:$D$385,255),0))=0,"",INDEX('Disaggregation Records'!$F$155:$F$385,MATCH(RIGHT(Z912,255),RIGHT('Disaggregation Records'!$D$155:$D$385,255),0))),"")</f>
        <v/>
      </c>
      <c r="E912" s="320"/>
      <c r="F912" s="280"/>
      <c r="G912" s="281"/>
      <c r="H912" s="282"/>
      <c r="I912" s="321"/>
      <c r="J912" s="321"/>
      <c r="K912" s="321"/>
      <c r="L912" s="321"/>
      <c r="M912" s="321"/>
      <c r="N912" s="321"/>
      <c r="O912" s="321"/>
      <c r="P912" s="321"/>
      <c r="Q912" s="321"/>
      <c r="R912" s="321"/>
      <c r="S912" s="321"/>
      <c r="T912" s="321"/>
      <c r="U912" s="282"/>
      <c r="V912" s="322"/>
      <c r="W912" s="323"/>
      <c r="X912" s="323" t="str">
        <f t="shared" si="45"/>
        <v/>
      </c>
      <c r="Y912" s="323">
        <f t="shared" si="46"/>
        <v>585</v>
      </c>
      <c r="Z912" s="323" t="str">
        <f t="shared" si="47"/>
        <v/>
      </c>
      <c r="AA912" s="323"/>
      <c r="AB912" s="323" t="s">
        <v>2951</v>
      </c>
      <c r="AC912" s="323"/>
      <c r="AD912" s="323" t="s">
        <v>1326</v>
      </c>
      <c r="AE912" s="176"/>
      <c r="AF912" s="699"/>
      <c r="AG912" s="699"/>
      <c r="AH912" s="465"/>
      <c r="AI912" s="465"/>
      <c r="AJ912" s="465"/>
      <c r="AK912" s="465"/>
      <c r="AL912" s="465"/>
      <c r="AM912" s="465"/>
      <c r="AN912" s="465"/>
      <c r="AO912" s="465"/>
      <c r="AP912" s="465"/>
    </row>
    <row r="913" spans="1:42" ht="53.5" customHeight="1" x14ac:dyDescent="0.35">
      <c r="A913" s="276">
        <v>30</v>
      </c>
      <c r="B913" s="277" t="str">
        <f>IFERROR(VLOOKUP(A913,'Coverage Indicators-Section D'!$A$10:$Y$42,25,FALSE),"")</f>
        <v/>
      </c>
      <c r="C913" s="319" t="str">
        <f t="array" ref="C913">IFERROR(IF(INDEX('Disaggregation Records'!$E$155:$E$385,MATCH(RIGHT(Z913,255),RIGHT('Disaggregation Records'!$D$155:$D$385,255),0))=0,"",INDEX('Disaggregation Records'!$E$155:$E$385,MATCH(RIGHT(Z913,255),RIGHT('Disaggregation Records'!$D$155:$D$385,255),0))),"")</f>
        <v/>
      </c>
      <c r="D913" s="319" t="str">
        <f t="array" ref="D913">IFERROR(IF(INDEX('Disaggregation Records'!$F$155:$F$385,MATCH(RIGHT(Z913,255),RIGHT('Disaggregation Records'!$D$155:$D$385,255),0))=0,"",INDEX('Disaggregation Records'!$F$155:$F$385,MATCH(RIGHT(Z913,255),RIGHT('Disaggregation Records'!$D$155:$D$385,255),0))),"")</f>
        <v/>
      </c>
      <c r="E913" s="320"/>
      <c r="F913" s="280"/>
      <c r="G913" s="281"/>
      <c r="H913" s="282"/>
      <c r="I913" s="321"/>
      <c r="J913" s="321"/>
      <c r="K913" s="321"/>
      <c r="L913" s="321"/>
      <c r="M913" s="321"/>
      <c r="N913" s="321"/>
      <c r="O913" s="321"/>
      <c r="P913" s="321"/>
      <c r="Q913" s="321"/>
      <c r="R913" s="321"/>
      <c r="S913" s="321"/>
      <c r="T913" s="321"/>
      <c r="U913" s="282"/>
      <c r="V913" s="322"/>
      <c r="W913" s="323"/>
      <c r="X913" s="323" t="str">
        <f t="shared" si="45"/>
        <v/>
      </c>
      <c r="Y913" s="323">
        <f t="shared" si="46"/>
        <v>586</v>
      </c>
      <c r="Z913" s="323" t="str">
        <f t="shared" si="47"/>
        <v/>
      </c>
      <c r="AA913" s="323"/>
      <c r="AB913" s="323" t="s">
        <v>2952</v>
      </c>
      <c r="AC913" s="323"/>
      <c r="AD913" s="323" t="s">
        <v>1326</v>
      </c>
      <c r="AE913" s="176"/>
      <c r="AF913" s="699"/>
      <c r="AG913" s="699"/>
      <c r="AH913" s="465"/>
      <c r="AI913" s="465"/>
      <c r="AJ913" s="465"/>
      <c r="AK913" s="465"/>
      <c r="AL913" s="465"/>
      <c r="AM913" s="465"/>
      <c r="AN913" s="465"/>
      <c r="AO913" s="465"/>
      <c r="AP913" s="465"/>
    </row>
    <row r="914" spans="1:42" ht="53.5" customHeight="1" x14ac:dyDescent="0.35">
      <c r="A914" s="276">
        <v>30</v>
      </c>
      <c r="B914" s="277" t="str">
        <f>IFERROR(VLOOKUP(A914,'Coverage Indicators-Section D'!$A$10:$Y$42,25,FALSE),"")</f>
        <v/>
      </c>
      <c r="C914" s="319" t="str">
        <f t="array" ref="C914">IFERROR(IF(INDEX('Disaggregation Records'!$E$155:$E$385,MATCH(RIGHT(Z914,255),RIGHT('Disaggregation Records'!$D$155:$D$385,255),0))=0,"",INDEX('Disaggregation Records'!$E$155:$E$385,MATCH(RIGHT(Z914,255),RIGHT('Disaggregation Records'!$D$155:$D$385,255),0))),"")</f>
        <v/>
      </c>
      <c r="D914" s="319" t="str">
        <f t="array" ref="D914">IFERROR(IF(INDEX('Disaggregation Records'!$F$155:$F$385,MATCH(RIGHT(Z914,255),RIGHT('Disaggregation Records'!$D$155:$D$385,255),0))=0,"",INDEX('Disaggregation Records'!$F$155:$F$385,MATCH(RIGHT(Z914,255),RIGHT('Disaggregation Records'!$D$155:$D$385,255),0))),"")</f>
        <v/>
      </c>
      <c r="E914" s="320"/>
      <c r="F914" s="280"/>
      <c r="G914" s="281"/>
      <c r="H914" s="282"/>
      <c r="I914" s="321"/>
      <c r="J914" s="321"/>
      <c r="K914" s="321"/>
      <c r="L914" s="321"/>
      <c r="M914" s="321"/>
      <c r="N914" s="321"/>
      <c r="O914" s="321"/>
      <c r="P914" s="321"/>
      <c r="Q914" s="321"/>
      <c r="R914" s="321"/>
      <c r="S914" s="321"/>
      <c r="T914" s="321"/>
      <c r="U914" s="282"/>
      <c r="V914" s="322"/>
      <c r="W914" s="323"/>
      <c r="X914" s="323" t="str">
        <f t="shared" si="45"/>
        <v/>
      </c>
      <c r="Y914" s="323">
        <f t="shared" si="46"/>
        <v>587</v>
      </c>
      <c r="Z914" s="323" t="str">
        <f t="shared" si="47"/>
        <v/>
      </c>
      <c r="AA914" s="323"/>
      <c r="AB914" s="323" t="s">
        <v>2953</v>
      </c>
      <c r="AC914" s="323"/>
      <c r="AD914" s="323" t="s">
        <v>1326</v>
      </c>
      <c r="AE914" s="176"/>
      <c r="AF914" s="699"/>
      <c r="AG914" s="699"/>
      <c r="AH914" s="465"/>
      <c r="AI914" s="465"/>
      <c r="AJ914" s="465"/>
      <c r="AK914" s="465"/>
      <c r="AL914" s="465"/>
      <c r="AM914" s="465"/>
      <c r="AN914" s="465"/>
      <c r="AO914" s="465"/>
      <c r="AP914" s="465"/>
    </row>
    <row r="915" spans="1:42" ht="53.5" customHeight="1" x14ac:dyDescent="0.35">
      <c r="A915" s="276">
        <v>30</v>
      </c>
      <c r="B915" s="277" t="str">
        <f>IFERROR(VLOOKUP(A915,'Coverage Indicators-Section D'!$A$10:$Y$42,25,FALSE),"")</f>
        <v/>
      </c>
      <c r="C915" s="319" t="str">
        <f t="array" ref="C915">IFERROR(IF(INDEX('Disaggregation Records'!$E$155:$E$385,MATCH(RIGHT(Z915,255),RIGHT('Disaggregation Records'!$D$155:$D$385,255),0))=0,"",INDEX('Disaggregation Records'!$E$155:$E$385,MATCH(RIGHT(Z915,255),RIGHT('Disaggregation Records'!$D$155:$D$385,255),0))),"")</f>
        <v/>
      </c>
      <c r="D915" s="319" t="str">
        <f t="array" ref="D915">IFERROR(IF(INDEX('Disaggregation Records'!$F$155:$F$385,MATCH(RIGHT(Z915,255),RIGHT('Disaggregation Records'!$D$155:$D$385,255),0))=0,"",INDEX('Disaggregation Records'!$F$155:$F$385,MATCH(RIGHT(Z915,255),RIGHT('Disaggregation Records'!$D$155:$D$385,255),0))),"")</f>
        <v/>
      </c>
      <c r="E915" s="320"/>
      <c r="F915" s="280"/>
      <c r="G915" s="281"/>
      <c r="H915" s="282"/>
      <c r="I915" s="321"/>
      <c r="J915" s="321"/>
      <c r="K915" s="321"/>
      <c r="L915" s="321"/>
      <c r="M915" s="321"/>
      <c r="N915" s="321"/>
      <c r="O915" s="321"/>
      <c r="P915" s="321"/>
      <c r="Q915" s="321"/>
      <c r="R915" s="321"/>
      <c r="S915" s="321"/>
      <c r="T915" s="321"/>
      <c r="U915" s="282"/>
      <c r="V915" s="322"/>
      <c r="W915" s="323"/>
      <c r="X915" s="323" t="str">
        <f t="shared" si="45"/>
        <v/>
      </c>
      <c r="Y915" s="323">
        <f t="shared" si="46"/>
        <v>588</v>
      </c>
      <c r="Z915" s="323" t="str">
        <f t="shared" si="47"/>
        <v/>
      </c>
      <c r="AA915" s="323"/>
      <c r="AB915" s="323" t="s">
        <v>2954</v>
      </c>
      <c r="AC915" s="323"/>
      <c r="AD915" s="323" t="s">
        <v>1326</v>
      </c>
      <c r="AE915" s="176"/>
      <c r="AF915" s="699"/>
      <c r="AG915" s="699"/>
      <c r="AH915" s="465"/>
      <c r="AI915" s="465"/>
      <c r="AJ915" s="465"/>
      <c r="AK915" s="465"/>
      <c r="AL915" s="465"/>
      <c r="AM915" s="465"/>
      <c r="AN915" s="465"/>
      <c r="AO915" s="465"/>
      <c r="AP915" s="465"/>
    </row>
    <row r="916" spans="1:42" ht="53.5" customHeight="1" x14ac:dyDescent="0.35">
      <c r="A916" s="276">
        <v>30</v>
      </c>
      <c r="B916" s="277" t="str">
        <f>IFERROR(VLOOKUP(A916,'Coverage Indicators-Section D'!$A$10:$Y$42,25,FALSE),"")</f>
        <v/>
      </c>
      <c r="C916" s="319" t="str">
        <f t="array" ref="C916">IFERROR(IF(INDEX('Disaggregation Records'!$E$155:$E$385,MATCH(RIGHT(Z916,255),RIGHT('Disaggregation Records'!$D$155:$D$385,255),0))=0,"",INDEX('Disaggregation Records'!$E$155:$E$385,MATCH(RIGHT(Z916,255),RIGHT('Disaggregation Records'!$D$155:$D$385,255),0))),"")</f>
        <v/>
      </c>
      <c r="D916" s="319" t="str">
        <f t="array" ref="D916">IFERROR(IF(INDEX('Disaggregation Records'!$F$155:$F$385,MATCH(RIGHT(Z916,255),RIGHT('Disaggregation Records'!$D$155:$D$385,255),0))=0,"",INDEX('Disaggregation Records'!$F$155:$F$385,MATCH(RIGHT(Z916,255),RIGHT('Disaggregation Records'!$D$155:$D$385,255),0))),"")</f>
        <v/>
      </c>
      <c r="E916" s="320"/>
      <c r="F916" s="280"/>
      <c r="G916" s="281"/>
      <c r="H916" s="282"/>
      <c r="I916" s="321"/>
      <c r="J916" s="321"/>
      <c r="K916" s="321"/>
      <c r="L916" s="321"/>
      <c r="M916" s="321"/>
      <c r="N916" s="321"/>
      <c r="O916" s="321"/>
      <c r="P916" s="321"/>
      <c r="Q916" s="321"/>
      <c r="R916" s="321"/>
      <c r="S916" s="321"/>
      <c r="T916" s="321"/>
      <c r="U916" s="282"/>
      <c r="V916" s="322"/>
      <c r="W916" s="323"/>
      <c r="X916" s="323" t="str">
        <f t="shared" si="45"/>
        <v/>
      </c>
      <c r="Y916" s="323">
        <f t="shared" si="46"/>
        <v>589</v>
      </c>
      <c r="Z916" s="323" t="str">
        <f t="shared" si="47"/>
        <v/>
      </c>
      <c r="AA916" s="323"/>
      <c r="AB916" s="323" t="s">
        <v>2955</v>
      </c>
      <c r="AC916" s="323"/>
      <c r="AD916" s="323" t="s">
        <v>1326</v>
      </c>
      <c r="AE916" s="176"/>
      <c r="AF916" s="699"/>
      <c r="AG916" s="699"/>
      <c r="AH916" s="465"/>
      <c r="AI916" s="465"/>
      <c r="AJ916" s="465"/>
      <c r="AK916" s="465"/>
      <c r="AL916" s="465"/>
      <c r="AM916" s="465"/>
      <c r="AN916" s="465"/>
      <c r="AO916" s="465"/>
      <c r="AP916" s="465"/>
    </row>
    <row r="917" spans="1:42" ht="53.5" customHeight="1" x14ac:dyDescent="0.35">
      <c r="A917" s="276">
        <v>30</v>
      </c>
      <c r="B917" s="277" t="str">
        <f>IFERROR(VLOOKUP(A917,'Coverage Indicators-Section D'!$A$10:$Y$42,25,FALSE),"")</f>
        <v/>
      </c>
      <c r="C917" s="319" t="str">
        <f t="array" ref="C917">IFERROR(IF(INDEX('Disaggregation Records'!$E$155:$E$385,MATCH(RIGHT(Z917,255),RIGHT('Disaggregation Records'!$D$155:$D$385,255),0))=0,"",INDEX('Disaggregation Records'!$E$155:$E$385,MATCH(RIGHT(Z917,255),RIGHT('Disaggregation Records'!$D$155:$D$385,255),0))),"")</f>
        <v/>
      </c>
      <c r="D917" s="319" t="str">
        <f t="array" ref="D917">IFERROR(IF(INDEX('Disaggregation Records'!$F$155:$F$385,MATCH(RIGHT(Z917,255),RIGHT('Disaggregation Records'!$D$155:$D$385,255),0))=0,"",INDEX('Disaggregation Records'!$F$155:$F$385,MATCH(RIGHT(Z917,255),RIGHT('Disaggregation Records'!$D$155:$D$385,255),0))),"")</f>
        <v/>
      </c>
      <c r="E917" s="320"/>
      <c r="F917" s="280"/>
      <c r="G917" s="281"/>
      <c r="H917" s="282"/>
      <c r="I917" s="321"/>
      <c r="J917" s="321"/>
      <c r="K917" s="321"/>
      <c r="L917" s="321"/>
      <c r="M917" s="321"/>
      <c r="N917" s="321"/>
      <c r="O917" s="321"/>
      <c r="P917" s="321"/>
      <c r="Q917" s="321"/>
      <c r="R917" s="321"/>
      <c r="S917" s="321"/>
      <c r="T917" s="321"/>
      <c r="U917" s="282"/>
      <c r="V917" s="322"/>
      <c r="W917" s="323"/>
      <c r="X917" s="323" t="str">
        <f t="shared" si="45"/>
        <v/>
      </c>
      <c r="Y917" s="323">
        <f t="shared" si="46"/>
        <v>590</v>
      </c>
      <c r="Z917" s="323" t="str">
        <f t="shared" si="47"/>
        <v/>
      </c>
      <c r="AA917" s="323"/>
      <c r="AB917" s="323" t="s">
        <v>2956</v>
      </c>
      <c r="AC917" s="323"/>
      <c r="AD917" s="323" t="s">
        <v>1326</v>
      </c>
      <c r="AE917" s="176"/>
      <c r="AF917" s="699"/>
      <c r="AG917" s="699"/>
      <c r="AH917" s="465"/>
      <c r="AI917" s="465"/>
      <c r="AJ917" s="465"/>
      <c r="AK917" s="465"/>
      <c r="AL917" s="465"/>
      <c r="AM917" s="465"/>
      <c r="AN917" s="465"/>
      <c r="AO917" s="465"/>
      <c r="AP917" s="465"/>
    </row>
    <row r="918" spans="1:42" ht="53.5" customHeight="1" x14ac:dyDescent="0.35">
      <c r="A918" s="276">
        <v>30</v>
      </c>
      <c r="B918" s="277" t="str">
        <f>IFERROR(VLOOKUP(A918,'Coverage Indicators-Section D'!$A$10:$Y$42,25,FALSE),"")</f>
        <v/>
      </c>
      <c r="C918" s="319" t="str">
        <f t="array" ref="C918">IFERROR(IF(INDEX('Disaggregation Records'!$E$155:$E$385,MATCH(RIGHT(Z918,255),RIGHT('Disaggregation Records'!$D$155:$D$385,255),0))=0,"",INDEX('Disaggregation Records'!$E$155:$E$385,MATCH(RIGHT(Z918,255),RIGHT('Disaggregation Records'!$D$155:$D$385,255),0))),"")</f>
        <v/>
      </c>
      <c r="D918" s="319" t="str">
        <f t="array" ref="D918">IFERROR(IF(INDEX('Disaggregation Records'!$F$155:$F$385,MATCH(RIGHT(Z918,255),RIGHT('Disaggregation Records'!$D$155:$D$385,255),0))=0,"",INDEX('Disaggregation Records'!$F$155:$F$385,MATCH(RIGHT(Z918,255),RIGHT('Disaggregation Records'!$D$155:$D$385,255),0))),"")</f>
        <v/>
      </c>
      <c r="E918" s="320"/>
      <c r="F918" s="280"/>
      <c r="G918" s="281"/>
      <c r="H918" s="282"/>
      <c r="I918" s="321"/>
      <c r="J918" s="321"/>
      <c r="K918" s="321"/>
      <c r="L918" s="321"/>
      <c r="M918" s="321"/>
      <c r="N918" s="321"/>
      <c r="O918" s="321"/>
      <c r="P918" s="321"/>
      <c r="Q918" s="321"/>
      <c r="R918" s="321"/>
      <c r="S918" s="321"/>
      <c r="T918" s="321"/>
      <c r="U918" s="282"/>
      <c r="V918" s="322"/>
      <c r="W918" s="323"/>
      <c r="X918" s="323" t="str">
        <f t="shared" si="45"/>
        <v/>
      </c>
      <c r="Y918" s="323">
        <f t="shared" si="46"/>
        <v>591</v>
      </c>
      <c r="Z918" s="323" t="str">
        <f t="shared" si="47"/>
        <v/>
      </c>
      <c r="AA918" s="323"/>
      <c r="AB918" s="323" t="s">
        <v>2957</v>
      </c>
      <c r="AC918" s="323"/>
      <c r="AD918" s="323" t="s">
        <v>1326</v>
      </c>
      <c r="AE918" s="176"/>
      <c r="AF918" s="699"/>
      <c r="AG918" s="699"/>
      <c r="AH918" s="465"/>
      <c r="AI918" s="465"/>
      <c r="AJ918" s="465"/>
      <c r="AK918" s="465"/>
      <c r="AL918" s="465"/>
      <c r="AM918" s="465"/>
      <c r="AN918" s="465"/>
      <c r="AO918" s="465"/>
      <c r="AP918" s="465"/>
    </row>
    <row r="919" spans="1:42" ht="53.5" customHeight="1" x14ac:dyDescent="0.35">
      <c r="A919" s="276">
        <v>30</v>
      </c>
      <c r="B919" s="277" t="str">
        <f>IFERROR(VLOOKUP(A919,'Coverage Indicators-Section D'!$A$10:$Y$42,25,FALSE),"")</f>
        <v/>
      </c>
      <c r="C919" s="319" t="str">
        <f t="array" ref="C919">IFERROR(IF(INDEX('Disaggregation Records'!$E$155:$E$385,MATCH(RIGHT(Z919,255),RIGHT('Disaggregation Records'!$D$155:$D$385,255),0))=0,"",INDEX('Disaggregation Records'!$E$155:$E$385,MATCH(RIGHT(Z919,255),RIGHT('Disaggregation Records'!$D$155:$D$385,255),0))),"")</f>
        <v/>
      </c>
      <c r="D919" s="319" t="str">
        <f t="array" ref="D919">IFERROR(IF(INDEX('Disaggregation Records'!$F$155:$F$385,MATCH(RIGHT(Z919,255),RIGHT('Disaggregation Records'!$D$155:$D$385,255),0))=0,"",INDEX('Disaggregation Records'!$F$155:$F$385,MATCH(RIGHT(Z919,255),RIGHT('Disaggregation Records'!$D$155:$D$385,255),0))),"")</f>
        <v/>
      </c>
      <c r="E919" s="320"/>
      <c r="F919" s="280"/>
      <c r="G919" s="281"/>
      <c r="H919" s="282"/>
      <c r="I919" s="321"/>
      <c r="J919" s="321"/>
      <c r="K919" s="321"/>
      <c r="L919" s="321"/>
      <c r="M919" s="321"/>
      <c r="N919" s="321"/>
      <c r="O919" s="321"/>
      <c r="P919" s="321"/>
      <c r="Q919" s="321"/>
      <c r="R919" s="321"/>
      <c r="S919" s="321"/>
      <c r="T919" s="321"/>
      <c r="U919" s="282"/>
      <c r="V919" s="322"/>
      <c r="W919" s="323"/>
      <c r="X919" s="323" t="str">
        <f t="shared" si="45"/>
        <v/>
      </c>
      <c r="Y919" s="323">
        <f t="shared" si="46"/>
        <v>592</v>
      </c>
      <c r="Z919" s="323" t="str">
        <f t="shared" si="47"/>
        <v/>
      </c>
      <c r="AA919" s="323"/>
      <c r="AB919" s="323" t="s">
        <v>2958</v>
      </c>
      <c r="AC919" s="323"/>
      <c r="AD919" s="323" t="s">
        <v>1326</v>
      </c>
      <c r="AE919" s="176"/>
      <c r="AF919" s="699"/>
      <c r="AG919" s="699"/>
      <c r="AH919" s="465"/>
      <c r="AI919" s="465"/>
      <c r="AJ919" s="465"/>
      <c r="AK919" s="465"/>
      <c r="AL919" s="465"/>
      <c r="AM919" s="465"/>
      <c r="AN919" s="465"/>
      <c r="AO919" s="465"/>
      <c r="AP919" s="465"/>
    </row>
    <row r="920" spans="1:42" ht="53.5" customHeight="1" x14ac:dyDescent="0.35">
      <c r="A920" s="276">
        <v>30</v>
      </c>
      <c r="B920" s="277" t="str">
        <f>IFERROR(VLOOKUP(A920,'Coverage Indicators-Section D'!$A$10:$Y$42,25,FALSE),"")</f>
        <v/>
      </c>
      <c r="C920" s="319" t="str">
        <f t="array" ref="C920">IFERROR(IF(INDEX('Disaggregation Records'!$E$155:$E$385,MATCH(RIGHT(Z920,255),RIGHT('Disaggregation Records'!$D$155:$D$385,255),0))=0,"",INDEX('Disaggregation Records'!$E$155:$E$385,MATCH(RIGHT(Z920,255),RIGHT('Disaggregation Records'!$D$155:$D$385,255),0))),"")</f>
        <v/>
      </c>
      <c r="D920" s="319" t="str">
        <f t="array" ref="D920">IFERROR(IF(INDEX('Disaggregation Records'!$F$155:$F$385,MATCH(RIGHT(Z920,255),RIGHT('Disaggregation Records'!$D$155:$D$385,255),0))=0,"",INDEX('Disaggregation Records'!$F$155:$F$385,MATCH(RIGHT(Z920,255),RIGHT('Disaggregation Records'!$D$155:$D$385,255),0))),"")</f>
        <v/>
      </c>
      <c r="E920" s="320"/>
      <c r="F920" s="280"/>
      <c r="G920" s="281"/>
      <c r="H920" s="282"/>
      <c r="I920" s="321"/>
      <c r="J920" s="321"/>
      <c r="K920" s="321"/>
      <c r="L920" s="321"/>
      <c r="M920" s="321"/>
      <c r="N920" s="321"/>
      <c r="O920" s="321"/>
      <c r="P920" s="321"/>
      <c r="Q920" s="321"/>
      <c r="R920" s="321"/>
      <c r="S920" s="321"/>
      <c r="T920" s="321"/>
      <c r="U920" s="282"/>
      <c r="V920" s="322"/>
      <c r="W920" s="323"/>
      <c r="X920" s="323" t="str">
        <f t="shared" si="45"/>
        <v/>
      </c>
      <c r="Y920" s="323">
        <f t="shared" si="46"/>
        <v>593</v>
      </c>
      <c r="Z920" s="323" t="str">
        <f t="shared" si="47"/>
        <v/>
      </c>
      <c r="AA920" s="323"/>
      <c r="AB920" s="323" t="s">
        <v>2959</v>
      </c>
      <c r="AC920" s="323"/>
      <c r="AD920" s="323" t="s">
        <v>1326</v>
      </c>
      <c r="AE920" s="176"/>
      <c r="AF920" s="699"/>
      <c r="AG920" s="699"/>
      <c r="AH920" s="465"/>
      <c r="AI920" s="465"/>
      <c r="AJ920" s="465"/>
      <c r="AK920" s="465"/>
      <c r="AL920" s="465"/>
      <c r="AM920" s="465"/>
      <c r="AN920" s="465"/>
      <c r="AO920" s="465"/>
      <c r="AP920" s="465"/>
    </row>
    <row r="921" spans="1:42" ht="53.5" customHeight="1" x14ac:dyDescent="0.35">
      <c r="A921" s="276">
        <v>30</v>
      </c>
      <c r="B921" s="277" t="str">
        <f>IFERROR(VLOOKUP(A921,'Coverage Indicators-Section D'!$A$10:$Y$42,25,FALSE),"")</f>
        <v/>
      </c>
      <c r="C921" s="319" t="str">
        <f t="array" ref="C921">IFERROR(IF(INDEX('Disaggregation Records'!$E$155:$E$385,MATCH(RIGHT(Z921,255),RIGHT('Disaggregation Records'!$D$155:$D$385,255),0))=0,"",INDEX('Disaggregation Records'!$E$155:$E$385,MATCH(RIGHT(Z921,255),RIGHT('Disaggregation Records'!$D$155:$D$385,255),0))),"")</f>
        <v/>
      </c>
      <c r="D921" s="319" t="str">
        <f t="array" ref="D921">IFERROR(IF(INDEX('Disaggregation Records'!$F$155:$F$385,MATCH(RIGHT(Z921,255),RIGHT('Disaggregation Records'!$D$155:$D$385,255),0))=0,"",INDEX('Disaggregation Records'!$F$155:$F$385,MATCH(RIGHT(Z921,255),RIGHT('Disaggregation Records'!$D$155:$D$385,255),0))),"")</f>
        <v/>
      </c>
      <c r="E921" s="320"/>
      <c r="F921" s="280"/>
      <c r="G921" s="281"/>
      <c r="H921" s="282"/>
      <c r="I921" s="321"/>
      <c r="J921" s="321"/>
      <c r="K921" s="321"/>
      <c r="L921" s="321"/>
      <c r="M921" s="321"/>
      <c r="N921" s="321"/>
      <c r="O921" s="321"/>
      <c r="P921" s="321"/>
      <c r="Q921" s="321"/>
      <c r="R921" s="321"/>
      <c r="S921" s="321"/>
      <c r="T921" s="321"/>
      <c r="U921" s="282"/>
      <c r="V921" s="322"/>
      <c r="W921" s="323"/>
      <c r="X921" s="323" t="str">
        <f t="shared" si="45"/>
        <v/>
      </c>
      <c r="Y921" s="323">
        <f t="shared" si="46"/>
        <v>594</v>
      </c>
      <c r="Z921" s="323" t="str">
        <f t="shared" si="47"/>
        <v/>
      </c>
      <c r="AA921" s="323"/>
      <c r="AB921" s="323" t="s">
        <v>2960</v>
      </c>
      <c r="AC921" s="323"/>
      <c r="AD921" s="323" t="s">
        <v>1326</v>
      </c>
      <c r="AE921" s="176"/>
      <c r="AF921" s="699"/>
      <c r="AG921" s="699"/>
      <c r="AH921" s="465"/>
      <c r="AI921" s="465"/>
      <c r="AJ921" s="465"/>
      <c r="AK921" s="465"/>
      <c r="AL921" s="465"/>
      <c r="AM921" s="465"/>
      <c r="AN921" s="465"/>
      <c r="AO921" s="465"/>
      <c r="AP921" s="465"/>
    </row>
    <row r="922" spans="1:42" ht="53.5" customHeight="1" x14ac:dyDescent="0.35">
      <c r="A922" s="276">
        <v>30</v>
      </c>
      <c r="B922" s="277" t="str">
        <f>IFERROR(VLOOKUP(A922,'Coverage Indicators-Section D'!$A$10:$Y$42,25,FALSE),"")</f>
        <v/>
      </c>
      <c r="C922" s="319" t="str">
        <f t="array" ref="C922">IFERROR(IF(INDEX('Disaggregation Records'!$E$155:$E$385,MATCH(RIGHT(Z922,255),RIGHT('Disaggregation Records'!$D$155:$D$385,255),0))=0,"",INDEX('Disaggregation Records'!$E$155:$E$385,MATCH(RIGHT(Z922,255),RIGHT('Disaggregation Records'!$D$155:$D$385,255),0))),"")</f>
        <v/>
      </c>
      <c r="D922" s="319" t="str">
        <f t="array" ref="D922">IFERROR(IF(INDEX('Disaggregation Records'!$F$155:$F$385,MATCH(RIGHT(Z922,255),RIGHT('Disaggregation Records'!$D$155:$D$385,255),0))=0,"",INDEX('Disaggregation Records'!$F$155:$F$385,MATCH(RIGHT(Z922,255),RIGHT('Disaggregation Records'!$D$155:$D$385,255),0))),"")</f>
        <v/>
      </c>
      <c r="E922" s="320"/>
      <c r="F922" s="280"/>
      <c r="G922" s="281"/>
      <c r="H922" s="282"/>
      <c r="I922" s="321"/>
      <c r="J922" s="321"/>
      <c r="K922" s="321"/>
      <c r="L922" s="321"/>
      <c r="M922" s="321"/>
      <c r="N922" s="321"/>
      <c r="O922" s="321"/>
      <c r="P922" s="321"/>
      <c r="Q922" s="321"/>
      <c r="R922" s="321"/>
      <c r="S922" s="321"/>
      <c r="T922" s="321"/>
      <c r="U922" s="282"/>
      <c r="V922" s="322"/>
      <c r="W922" s="323"/>
      <c r="X922" s="323" t="str">
        <f t="shared" si="45"/>
        <v/>
      </c>
      <c r="Y922" s="323">
        <f t="shared" si="46"/>
        <v>595</v>
      </c>
      <c r="Z922" s="323" t="str">
        <f t="shared" si="47"/>
        <v/>
      </c>
      <c r="AA922" s="323"/>
      <c r="AB922" s="323" t="s">
        <v>2961</v>
      </c>
      <c r="AC922" s="323"/>
      <c r="AD922" s="323" t="s">
        <v>1326</v>
      </c>
      <c r="AE922" s="176"/>
      <c r="AF922" s="699"/>
      <c r="AG922" s="699"/>
      <c r="AH922" s="465"/>
      <c r="AI922" s="465"/>
      <c r="AJ922" s="465"/>
      <c r="AK922" s="465"/>
      <c r="AL922" s="465"/>
      <c r="AM922" s="465"/>
      <c r="AN922" s="465"/>
      <c r="AO922" s="465"/>
      <c r="AP922" s="465"/>
    </row>
    <row r="923" spans="1:42" ht="53.5" customHeight="1" x14ac:dyDescent="0.35">
      <c r="A923" s="276">
        <v>30</v>
      </c>
      <c r="B923" s="277" t="str">
        <f>IFERROR(VLOOKUP(A923,'Coverage Indicators-Section D'!$A$10:$Y$42,25,FALSE),"")</f>
        <v/>
      </c>
      <c r="C923" s="319" t="str">
        <f t="array" ref="C923">IFERROR(IF(INDEX('Disaggregation Records'!$E$155:$E$385,MATCH(RIGHT(Z923,255),RIGHT('Disaggregation Records'!$D$155:$D$385,255),0))=0,"",INDEX('Disaggregation Records'!$E$155:$E$385,MATCH(RIGHT(Z923,255),RIGHT('Disaggregation Records'!$D$155:$D$385,255),0))),"")</f>
        <v/>
      </c>
      <c r="D923" s="319" t="str">
        <f t="array" ref="D923">IFERROR(IF(INDEX('Disaggregation Records'!$F$155:$F$385,MATCH(RIGHT(Z923,255),RIGHT('Disaggregation Records'!$D$155:$D$385,255),0))=0,"",INDEX('Disaggregation Records'!$F$155:$F$385,MATCH(RIGHT(Z923,255),RIGHT('Disaggregation Records'!$D$155:$D$385,255),0))),"")</f>
        <v/>
      </c>
      <c r="E923" s="320"/>
      <c r="F923" s="280"/>
      <c r="G923" s="281"/>
      <c r="H923" s="282"/>
      <c r="I923" s="321"/>
      <c r="J923" s="321"/>
      <c r="K923" s="321"/>
      <c r="L923" s="321"/>
      <c r="M923" s="321"/>
      <c r="N923" s="321"/>
      <c r="O923" s="321"/>
      <c r="P923" s="321"/>
      <c r="Q923" s="321"/>
      <c r="R923" s="321"/>
      <c r="S923" s="321"/>
      <c r="T923" s="321"/>
      <c r="U923" s="282"/>
      <c r="V923" s="322"/>
      <c r="W923" s="323"/>
      <c r="X923" s="323" t="str">
        <f t="shared" si="45"/>
        <v/>
      </c>
      <c r="Y923" s="323">
        <f t="shared" si="46"/>
        <v>596</v>
      </c>
      <c r="Z923" s="323" t="str">
        <f t="shared" si="47"/>
        <v/>
      </c>
      <c r="AA923" s="323"/>
      <c r="AB923" s="323" t="s">
        <v>2962</v>
      </c>
      <c r="AC923" s="323"/>
      <c r="AD923" s="323" t="s">
        <v>1326</v>
      </c>
      <c r="AE923" s="176"/>
      <c r="AF923" s="699"/>
      <c r="AG923" s="699"/>
      <c r="AH923" s="465"/>
      <c r="AI923" s="465"/>
      <c r="AJ923" s="465"/>
      <c r="AK923" s="465"/>
      <c r="AL923" s="465"/>
      <c r="AM923" s="465"/>
      <c r="AN923" s="465"/>
      <c r="AO923" s="465"/>
      <c r="AP923" s="465"/>
    </row>
    <row r="924" spans="1:42" ht="53.5" customHeight="1" x14ac:dyDescent="0.35">
      <c r="A924" s="276">
        <v>30</v>
      </c>
      <c r="B924" s="277" t="str">
        <f>IFERROR(VLOOKUP(A924,'Coverage Indicators-Section D'!$A$10:$Y$42,25,FALSE),"")</f>
        <v/>
      </c>
      <c r="C924" s="319" t="str">
        <f t="array" ref="C924">IFERROR(IF(INDEX('Disaggregation Records'!$E$155:$E$385,MATCH(RIGHT(Z924,255),RIGHT('Disaggregation Records'!$D$155:$D$385,255),0))=0,"",INDEX('Disaggregation Records'!$E$155:$E$385,MATCH(RIGHT(Z924,255),RIGHT('Disaggregation Records'!$D$155:$D$385,255),0))),"")</f>
        <v/>
      </c>
      <c r="D924" s="319" t="str">
        <f t="array" ref="D924">IFERROR(IF(INDEX('Disaggregation Records'!$F$155:$F$385,MATCH(RIGHT(Z924,255),RIGHT('Disaggregation Records'!$D$155:$D$385,255),0))=0,"",INDEX('Disaggregation Records'!$F$155:$F$385,MATCH(RIGHT(Z924,255),RIGHT('Disaggregation Records'!$D$155:$D$385,255),0))),"")</f>
        <v/>
      </c>
      <c r="E924" s="320"/>
      <c r="F924" s="280"/>
      <c r="G924" s="281"/>
      <c r="H924" s="282"/>
      <c r="I924" s="321"/>
      <c r="J924" s="321"/>
      <c r="K924" s="321"/>
      <c r="L924" s="321"/>
      <c r="M924" s="321"/>
      <c r="N924" s="321"/>
      <c r="O924" s="321"/>
      <c r="P924" s="321"/>
      <c r="Q924" s="321"/>
      <c r="R924" s="321"/>
      <c r="S924" s="321"/>
      <c r="T924" s="321"/>
      <c r="U924" s="282"/>
      <c r="V924" s="322"/>
      <c r="W924" s="323"/>
      <c r="X924" s="323" t="str">
        <f t="shared" si="45"/>
        <v/>
      </c>
      <c r="Y924" s="323">
        <f t="shared" si="46"/>
        <v>597</v>
      </c>
      <c r="Z924" s="323" t="str">
        <f t="shared" si="47"/>
        <v/>
      </c>
      <c r="AA924" s="323"/>
      <c r="AB924" s="323" t="s">
        <v>2963</v>
      </c>
      <c r="AC924" s="323"/>
      <c r="AD924" s="323" t="s">
        <v>1326</v>
      </c>
      <c r="AE924" s="176"/>
      <c r="AF924" s="699"/>
      <c r="AG924" s="699"/>
      <c r="AH924" s="465"/>
      <c r="AI924" s="465"/>
      <c r="AJ924" s="465"/>
      <c r="AK924" s="465"/>
      <c r="AL924" s="465"/>
      <c r="AM924" s="465"/>
      <c r="AN924" s="465"/>
      <c r="AO924" s="465"/>
      <c r="AP924" s="465"/>
    </row>
    <row r="925" spans="1:42" ht="53.5" customHeight="1" x14ac:dyDescent="0.35">
      <c r="A925" s="276">
        <v>30</v>
      </c>
      <c r="B925" s="277" t="str">
        <f>IFERROR(VLOOKUP(A925,'Coverage Indicators-Section D'!$A$10:$Y$42,25,FALSE),"")</f>
        <v/>
      </c>
      <c r="C925" s="319" t="str">
        <f t="array" ref="C925">IFERROR(IF(INDEX('Disaggregation Records'!$E$155:$E$385,MATCH(RIGHT(Z925,255),RIGHT('Disaggregation Records'!$D$155:$D$385,255),0))=0,"",INDEX('Disaggregation Records'!$E$155:$E$385,MATCH(RIGHT(Z925,255),RIGHT('Disaggregation Records'!$D$155:$D$385,255),0))),"")</f>
        <v/>
      </c>
      <c r="D925" s="319" t="str">
        <f t="array" ref="D925">IFERROR(IF(INDEX('Disaggregation Records'!$F$155:$F$385,MATCH(RIGHT(Z925,255),RIGHT('Disaggregation Records'!$D$155:$D$385,255),0))=0,"",INDEX('Disaggregation Records'!$F$155:$F$385,MATCH(RIGHT(Z925,255),RIGHT('Disaggregation Records'!$D$155:$D$385,255),0))),"")</f>
        <v/>
      </c>
      <c r="E925" s="320"/>
      <c r="F925" s="280"/>
      <c r="G925" s="281"/>
      <c r="H925" s="282"/>
      <c r="I925" s="321"/>
      <c r="J925" s="321"/>
      <c r="K925" s="321"/>
      <c r="L925" s="321"/>
      <c r="M925" s="321"/>
      <c r="N925" s="321"/>
      <c r="O925" s="321"/>
      <c r="P925" s="321"/>
      <c r="Q925" s="321"/>
      <c r="R925" s="321"/>
      <c r="S925" s="321"/>
      <c r="T925" s="321"/>
      <c r="U925" s="282"/>
      <c r="V925" s="322"/>
      <c r="W925" s="323"/>
      <c r="X925" s="323" t="str">
        <f t="shared" si="45"/>
        <v/>
      </c>
      <c r="Y925" s="323">
        <f t="shared" si="46"/>
        <v>598</v>
      </c>
      <c r="Z925" s="323" t="str">
        <f t="shared" si="47"/>
        <v/>
      </c>
      <c r="AA925" s="323"/>
      <c r="AB925" s="323" t="s">
        <v>2964</v>
      </c>
      <c r="AC925" s="323"/>
      <c r="AD925" s="323" t="s">
        <v>1326</v>
      </c>
      <c r="AE925" s="176"/>
      <c r="AF925" s="699"/>
      <c r="AG925" s="699"/>
      <c r="AH925" s="465"/>
      <c r="AI925" s="465"/>
      <c r="AJ925" s="465"/>
      <c r="AK925" s="465"/>
      <c r="AL925" s="465"/>
      <c r="AM925" s="465"/>
      <c r="AN925" s="465"/>
      <c r="AO925" s="465"/>
      <c r="AP925" s="465"/>
    </row>
    <row r="926" spans="1:42" ht="53.5" customHeight="1" x14ac:dyDescent="0.35">
      <c r="A926" s="276">
        <v>30</v>
      </c>
      <c r="B926" s="277" t="str">
        <f>IFERROR(VLOOKUP(A926,'Coverage Indicators-Section D'!$A$10:$Y$42,25,FALSE),"")</f>
        <v/>
      </c>
      <c r="C926" s="319" t="str">
        <f t="array" ref="C926">IFERROR(IF(INDEX('Disaggregation Records'!$E$155:$E$385,MATCH(RIGHT(Z926,255),RIGHT('Disaggregation Records'!$D$155:$D$385,255),0))=0,"",INDEX('Disaggregation Records'!$E$155:$E$385,MATCH(RIGHT(Z926,255),RIGHT('Disaggregation Records'!$D$155:$D$385,255),0))),"")</f>
        <v/>
      </c>
      <c r="D926" s="319" t="str">
        <f t="array" ref="D926">IFERROR(IF(INDEX('Disaggregation Records'!$F$155:$F$385,MATCH(RIGHT(Z926,255),RIGHT('Disaggregation Records'!$D$155:$D$385,255),0))=0,"",INDEX('Disaggregation Records'!$F$155:$F$385,MATCH(RIGHT(Z926,255),RIGHT('Disaggregation Records'!$D$155:$D$385,255),0))),"")</f>
        <v/>
      </c>
      <c r="E926" s="320"/>
      <c r="F926" s="280"/>
      <c r="G926" s="281"/>
      <c r="H926" s="282"/>
      <c r="I926" s="321"/>
      <c r="J926" s="321"/>
      <c r="K926" s="321"/>
      <c r="L926" s="321"/>
      <c r="M926" s="321"/>
      <c r="N926" s="321"/>
      <c r="O926" s="321"/>
      <c r="P926" s="321"/>
      <c r="Q926" s="321"/>
      <c r="R926" s="321"/>
      <c r="S926" s="321"/>
      <c r="T926" s="321"/>
      <c r="U926" s="282"/>
      <c r="V926" s="322"/>
      <c r="W926" s="323"/>
      <c r="X926" s="323" t="str">
        <f t="shared" si="45"/>
        <v/>
      </c>
      <c r="Y926" s="323">
        <f t="shared" si="46"/>
        <v>599</v>
      </c>
      <c r="Z926" s="323" t="str">
        <f t="shared" si="47"/>
        <v/>
      </c>
      <c r="AA926" s="323"/>
      <c r="AB926" s="323" t="s">
        <v>2965</v>
      </c>
      <c r="AC926" s="323"/>
      <c r="AD926" s="323" t="s">
        <v>1326</v>
      </c>
      <c r="AE926" s="176"/>
      <c r="AF926" s="699"/>
      <c r="AG926" s="699"/>
      <c r="AH926" s="465"/>
      <c r="AI926" s="465"/>
      <c r="AJ926" s="465"/>
      <c r="AK926" s="465"/>
      <c r="AL926" s="465"/>
      <c r="AM926" s="465"/>
      <c r="AN926" s="465"/>
      <c r="AO926" s="465"/>
      <c r="AP926" s="465"/>
    </row>
    <row r="927" spans="1:42" ht="53.5" customHeight="1" x14ac:dyDescent="0.35">
      <c r="A927" s="276">
        <v>30</v>
      </c>
      <c r="B927" s="277" t="str">
        <f>IFERROR(VLOOKUP(A927,'Coverage Indicators-Section D'!$A$10:$Y$42,25,FALSE),"")</f>
        <v/>
      </c>
      <c r="C927" s="319" t="str">
        <f t="array" ref="C927">IFERROR(IF(INDEX('Disaggregation Records'!$E$155:$E$385,MATCH(RIGHT(Z927,255),RIGHT('Disaggregation Records'!$D$155:$D$385,255),0))=0,"",INDEX('Disaggregation Records'!$E$155:$E$385,MATCH(RIGHT(Z927,255),RIGHT('Disaggregation Records'!$D$155:$D$385,255),0))),"")</f>
        <v/>
      </c>
      <c r="D927" s="319" t="str">
        <f t="array" ref="D927">IFERROR(IF(INDEX('Disaggregation Records'!$F$155:$F$385,MATCH(RIGHT(Z927,255),RIGHT('Disaggregation Records'!$D$155:$D$385,255),0))=0,"",INDEX('Disaggregation Records'!$F$155:$F$385,MATCH(RIGHT(Z927,255),RIGHT('Disaggregation Records'!$D$155:$D$385,255),0))),"")</f>
        <v/>
      </c>
      <c r="E927" s="320"/>
      <c r="F927" s="280"/>
      <c r="G927" s="281"/>
      <c r="H927" s="282"/>
      <c r="I927" s="321"/>
      <c r="J927" s="321"/>
      <c r="K927" s="321"/>
      <c r="L927" s="321"/>
      <c r="M927" s="321"/>
      <c r="N927" s="321"/>
      <c r="O927" s="321"/>
      <c r="P927" s="321"/>
      <c r="Q927" s="321"/>
      <c r="R927" s="321"/>
      <c r="S927" s="321"/>
      <c r="T927" s="321"/>
      <c r="U927" s="282"/>
      <c r="V927" s="322"/>
      <c r="W927" s="323"/>
      <c r="X927" s="323" t="str">
        <f t="shared" si="45"/>
        <v/>
      </c>
      <c r="Y927" s="323">
        <f t="shared" si="46"/>
        <v>600</v>
      </c>
      <c r="Z927" s="323" t="str">
        <f t="shared" si="47"/>
        <v/>
      </c>
      <c r="AA927" s="323"/>
      <c r="AB927" s="323" t="s">
        <v>2966</v>
      </c>
      <c r="AC927" s="323"/>
      <c r="AD927" s="323" t="s">
        <v>1326</v>
      </c>
      <c r="AE927" s="176"/>
      <c r="AF927" s="699"/>
      <c r="AG927" s="699"/>
      <c r="AH927" s="465"/>
      <c r="AI927" s="465"/>
      <c r="AJ927" s="465"/>
      <c r="AK927" s="465"/>
      <c r="AL927" s="465"/>
      <c r="AM927" s="465"/>
      <c r="AN927" s="465"/>
      <c r="AO927" s="465"/>
      <c r="AP927" s="465"/>
    </row>
    <row r="928" spans="1:42" ht="16.149999999999999" customHeight="1" thickBot="1" x14ac:dyDescent="0.4">
      <c r="A928" s="56"/>
      <c r="B928" s="57"/>
      <c r="C928" s="57"/>
      <c r="D928" s="57"/>
      <c r="E928" s="57"/>
      <c r="F928" s="57"/>
      <c r="G928" s="57"/>
      <c r="H928" s="57"/>
      <c r="I928" s="57"/>
      <c r="J928" s="57"/>
      <c r="K928" s="57"/>
      <c r="L928" s="57"/>
      <c r="M928" s="57"/>
      <c r="N928" s="57"/>
      <c r="O928" s="57"/>
      <c r="P928" s="57"/>
      <c r="Q928" s="57"/>
      <c r="R928" s="108"/>
      <c r="S928" s="108"/>
      <c r="T928" s="108"/>
      <c r="U928" s="108"/>
      <c r="V928" s="108"/>
      <c r="W928" s="108"/>
      <c r="X928" s="108"/>
      <c r="Y928" s="108"/>
      <c r="Z928" s="108"/>
      <c r="AA928" s="108"/>
      <c r="AB928" s="108"/>
      <c r="AC928" s="108" t="s">
        <v>223</v>
      </c>
      <c r="AD928" s="108"/>
      <c r="AE928" s="52"/>
      <c r="AF928" s="203"/>
      <c r="AG928" s="203"/>
    </row>
    <row r="929" spans="1:33" ht="30" customHeight="1" x14ac:dyDescent="0.35">
      <c r="A929" s="4" t="s">
        <v>350</v>
      </c>
      <c r="AF929" s="203"/>
      <c r="AG929" s="203"/>
    </row>
    <row r="930" spans="1:33" ht="30" customHeight="1" x14ac:dyDescent="0.35"/>
    <row r="931" spans="1:33" ht="30" customHeight="1" x14ac:dyDescent="0.35"/>
    <row r="932" spans="1:33" x14ac:dyDescent="0.35">
      <c r="A932" s="58" t="s">
        <v>126</v>
      </c>
    </row>
  </sheetData>
  <sheetProtection formatCells="0" formatRows="0" sort="0" autoFilter="0"/>
  <mergeCells count="6">
    <mergeCell ref="V8:V160"/>
    <mergeCell ref="R325:U325"/>
    <mergeCell ref="A1:H2"/>
    <mergeCell ref="A6:H6"/>
    <mergeCell ref="A166:H166"/>
    <mergeCell ref="A325:Q325"/>
  </mergeCells>
  <dataValidations count="14">
    <dataValidation type="textLength" allowBlank="1" showInputMessage="1" showErrorMessage="1" errorTitle="Entered information is too long" error="Information entered here is limited to 20 characters. Please capture further details in Comments." sqref="E168:E318 E8:E158">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8:G318 U327:U927 G8:G158">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8:H318">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7:V927">
      <formula1>0</formula1>
      <formula2>32768</formula2>
    </dataValidation>
    <dataValidation allowBlank="1" showInputMessage="1" showErrorMessage="1" prompt="To ensure data consistency please ensure that all thousands are separated with a comma and all decimals are separated with a decimal. (e.g. 1,000,000.96)" sqref="E327:G927"/>
    <dataValidation type="decimal" allowBlank="1" showInputMessage="1" showErrorMessage="1" errorTitle="X-Author for Excel" error="Please enter a valid numeric value. Valid range for Impact Indicator Number is -1E+18 to 1E+18." promptTitle="X-Author for Excel" sqref="A8:A158">
      <formula1>-1000000000000000000</formula1>
      <formula2>1000000000000000000</formula2>
    </dataValidation>
    <dataValidation type="list" allowBlank="1" showInputMessage="1" showErrorMessage="1" errorTitle="X-Author for Excel" error="Please select a value from the drop-down." promptTitle="X-Author for Excel" sqref="F8:F158">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AB327:AD927 O168:O318 I168:J318 I8:J158 O8:O158">
      <formula1>""</formula1>
    </dataValidation>
    <dataValidation type="list" allowBlank="1" showInputMessage="1" showErrorMessage="1" errorTitle="X-Author for Excel" error="Please select either TRUE or FALSE from the dropdown." promptTitle="X-Author for Excel" sqref="AA327:AA927 N168:N318 N8:N158">
      <formula1>"TRUE,FALSE"</formula1>
    </dataValidation>
    <dataValidation type="decimal" allowBlank="1" showInputMessage="1" showErrorMessage="1" errorTitle="X-Author for Excel" error="Please enter a valid numeric value. Valid range for Outcome Indicator Number is -1E+18 to 1E+18." promptTitle="X-Author for Excel" sqref="A168:A318">
      <formula1>-1000000000000000000</formula1>
      <formula2>1000000000000000000</formula2>
    </dataValidation>
    <dataValidation type="list" allowBlank="1" showInputMessage="1" showErrorMessage="1" errorTitle="X-Author for Excel" error="Please select a value from the drop-down." promptTitle="X-Author for Excel" sqref="F168:F318">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7:A927">
      <formula1>-1000000000000000000</formula1>
      <formula2>1000000000000000000</formula2>
    </dataValidation>
    <dataValidation type="list" allowBlank="1" showInputMessage="1" showErrorMessage="1" errorTitle="X-Author for Excel" error="Please select a value from the drop-down." promptTitle="X-Author for Excel" sqref="H327:H927">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hyperlink ref="B4" location="_b9c6b527_c2c5_4200_bb21_b9257f2bb2c1" display="Impact "/>
    <hyperlink ref="C4" location="_a395564a_2e4f_42b7_9d4d_76ed548224d3" display="Outcome "/>
    <hyperlink ref="A932" location="' Disaggregation - Section E'!A4" display="' Disaggregation - Section E'!A4"/>
  </hyperlinks>
  <pageMargins left="0.7" right="0.7" top="0.75" bottom="0.75" header="0.3" footer="0.3"/>
  <pageSetup paperSize="8" scale="26" fitToHeight="0" orientation="landscape" r:id="rId1"/>
  <rowBreaks count="1" manualBreakCount="1">
    <brk id="326" max="32" man="1"/>
  </rowBreaks>
  <colBreaks count="1" manualBreakCount="1">
    <brk id="4" max="3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580"/>
  <sheetViews>
    <sheetView showGridLines="0" zoomScale="55" zoomScaleNormal="55" workbookViewId="0">
      <selection activeCell="A8" sqref="A8"/>
    </sheetView>
  </sheetViews>
  <sheetFormatPr defaultColWidth="8.58203125" defaultRowHeight="15.5" x14ac:dyDescent="0.35"/>
  <cols>
    <col min="1" max="1" width="12" style="6" customWidth="1"/>
    <col min="2" max="2" width="30.58203125" style="6" customWidth="1"/>
    <col min="3" max="3" width="25.58203125" style="6" customWidth="1"/>
    <col min="4" max="4" width="42.08203125" style="6" customWidth="1"/>
    <col min="5" max="5" width="48.58203125" style="6" customWidth="1"/>
    <col min="6" max="11" width="11.08203125" style="6" hidden="1" customWidth="1"/>
    <col min="12" max="13" width="17.08203125" style="6" hidden="1" customWidth="1"/>
    <col min="14" max="14" width="28.25" style="6" customWidth="1"/>
    <col min="15" max="15" width="51.58203125" style="6" customWidth="1"/>
    <col min="16" max="16" width="31" style="6" customWidth="1"/>
    <col min="17" max="17" width="13.58203125" style="6" hidden="1" customWidth="1"/>
    <col min="18" max="19" width="14.08203125" style="6" hidden="1" customWidth="1"/>
    <col min="20" max="21" width="22.08203125" style="6" hidden="1" customWidth="1"/>
    <col min="22" max="22" width="25.58203125" style="6" hidden="1" customWidth="1"/>
    <col min="23" max="27" width="26.58203125" style="6" hidden="1" customWidth="1"/>
    <col min="28" max="29" width="8.203125E-2" style="6" customWidth="1"/>
    <col min="30" max="38" width="8.58203125" style="6" customWidth="1"/>
    <col min="39" max="39" width="8.58203125" style="8" customWidth="1"/>
    <col min="40" max="40" width="17.58203125" style="8" customWidth="1"/>
    <col min="41" max="41" width="13.08203125" style="8" customWidth="1"/>
    <col min="42" max="42" width="18" style="8" customWidth="1"/>
    <col min="43" max="43" width="13.08203125" style="8" customWidth="1"/>
    <col min="44" max="44" width="8.58203125" style="8"/>
    <col min="45" max="49" width="8.58203125" style="4"/>
    <col min="50" max="16384" width="8.58203125" style="6"/>
  </cols>
  <sheetData>
    <row r="1" spans="1:29" ht="21.65" customHeight="1" x14ac:dyDescent="0.35">
      <c r="A1" s="858" t="s">
        <v>169</v>
      </c>
      <c r="B1" s="859"/>
      <c r="C1" s="859"/>
      <c r="D1" s="859"/>
      <c r="E1" s="859"/>
      <c r="F1" s="859"/>
      <c r="G1" s="859"/>
      <c r="H1" s="859"/>
      <c r="I1" s="859"/>
      <c r="J1" s="859"/>
      <c r="K1" s="859"/>
      <c r="L1" s="859"/>
      <c r="M1" s="859"/>
      <c r="N1" s="859"/>
      <c r="O1" s="860"/>
    </row>
    <row r="2" spans="1:29" ht="16" thickBot="1" x14ac:dyDescent="0.4">
      <c r="A2" s="861"/>
      <c r="B2" s="862"/>
      <c r="C2" s="862"/>
      <c r="D2" s="862"/>
      <c r="E2" s="862"/>
      <c r="F2" s="862"/>
      <c r="G2" s="862"/>
      <c r="H2" s="862"/>
      <c r="I2" s="862"/>
      <c r="J2" s="862"/>
      <c r="K2" s="862"/>
      <c r="L2" s="862"/>
      <c r="M2" s="862"/>
      <c r="N2" s="862"/>
      <c r="O2" s="863"/>
    </row>
    <row r="3" spans="1:29" ht="16" thickBot="1" x14ac:dyDescent="0.4"/>
    <row r="4" spans="1:29" ht="65.900000000000006" customHeight="1" thickBot="1" x14ac:dyDescent="0.4">
      <c r="A4" s="36" t="s">
        <v>37</v>
      </c>
      <c r="B4" s="37" t="s">
        <v>161</v>
      </c>
      <c r="C4" s="26" t="s">
        <v>162</v>
      </c>
    </row>
    <row r="5" spans="1:29" ht="16" thickBot="1" x14ac:dyDescent="0.4"/>
    <row r="6" spans="1:29" ht="45.75" customHeight="1" thickBot="1" x14ac:dyDescent="0.4">
      <c r="A6" s="780" t="s">
        <v>161</v>
      </c>
      <c r="B6" s="781"/>
      <c r="C6" s="781"/>
      <c r="D6" s="781"/>
      <c r="E6" s="781"/>
      <c r="F6" s="781"/>
      <c r="G6" s="781"/>
      <c r="H6" s="781"/>
      <c r="I6" s="781"/>
      <c r="J6" s="781"/>
      <c r="K6" s="781"/>
      <c r="L6" s="781"/>
      <c r="M6" s="781"/>
      <c r="N6" s="781"/>
      <c r="O6" s="781"/>
      <c r="P6" s="150"/>
      <c r="Q6" s="150"/>
      <c r="R6" s="150"/>
      <c r="S6" s="150"/>
      <c r="T6" s="150"/>
      <c r="U6" s="150"/>
      <c r="V6" s="150"/>
      <c r="W6" s="150"/>
      <c r="X6" s="150"/>
      <c r="Y6" s="150"/>
      <c r="Z6" s="150"/>
      <c r="AA6" s="150"/>
      <c r="AB6" s="150"/>
      <c r="AC6" s="152"/>
    </row>
    <row r="7" spans="1:29" ht="45.75" customHeight="1" x14ac:dyDescent="0.35">
      <c r="A7" s="273" t="s">
        <v>125</v>
      </c>
      <c r="B7" s="273" t="s">
        <v>1</v>
      </c>
      <c r="C7" s="273" t="s">
        <v>85</v>
      </c>
      <c r="D7" s="273" t="s">
        <v>86</v>
      </c>
      <c r="E7" s="273" t="s">
        <v>242</v>
      </c>
      <c r="F7" s="286" t="s">
        <v>244</v>
      </c>
      <c r="G7" s="287"/>
      <c r="H7" s="287"/>
      <c r="I7" s="287"/>
      <c r="J7" s="287"/>
      <c r="K7" s="287"/>
      <c r="L7" s="287"/>
      <c r="M7" s="273"/>
      <c r="N7" s="274" t="s">
        <v>11</v>
      </c>
      <c r="O7" s="274" t="s">
        <v>9</v>
      </c>
      <c r="P7" s="274"/>
      <c r="Q7" s="283"/>
      <c r="R7" s="283"/>
      <c r="S7" s="283"/>
      <c r="T7" s="283" t="s">
        <v>61</v>
      </c>
      <c r="U7" s="283"/>
      <c r="V7" s="288"/>
      <c r="W7" s="288" t="s">
        <v>181</v>
      </c>
      <c r="X7" s="288" t="s">
        <v>193</v>
      </c>
      <c r="Y7" s="288" t="s">
        <v>47</v>
      </c>
      <c r="Z7" s="288" t="s">
        <v>243</v>
      </c>
      <c r="AA7" s="172"/>
      <c r="AB7" s="139"/>
      <c r="AC7" s="43"/>
    </row>
    <row r="8" spans="1:29" ht="47.15" hidden="1" customHeight="1" x14ac:dyDescent="0.35">
      <c r="A8" s="276" t="s">
        <v>90</v>
      </c>
      <c r="B8" s="289" t="str">
        <f>IFERROR(IF(D8="","",VLOOKUP(W8,'Reference records(soft deleted)'!$B$66:$D$116,3,FALSE)),"")</f>
        <v/>
      </c>
      <c r="C8" s="289" t="str">
        <f>IFERROR(IF(D8="","",VLOOKUP(X8,'Reference records(soft deleted)'!$B$166:$D$233,3,FALSE)),"")</f>
        <v/>
      </c>
      <c r="D8" s="290" t="s">
        <v>87</v>
      </c>
      <c r="E8" s="291" t="str">
        <f>IF('Overview - Section A'!$AN$5="Funding Request",IF(F8="Funding Request Place Holder","",F8),"")</f>
        <v>[Account (Name)]</v>
      </c>
      <c r="F8" s="292" t="str">
        <f>IFERROR(IF(Z8="","",VLOOKUP(Z8,'Overview - Section A'!$P$30:$Q$40,2,FALSE)),"")</f>
        <v>[Account (Name)]</v>
      </c>
      <c r="G8" s="293"/>
      <c r="H8" s="293"/>
      <c r="I8" s="293"/>
      <c r="J8" s="293"/>
      <c r="K8" s="293"/>
      <c r="L8" s="293"/>
      <c r="M8" s="291"/>
      <c r="N8" s="294" t="str">
        <f>IFERROR(IF(Y8="","",Y8),"")</f>
        <v>[Country (Name)]</v>
      </c>
      <c r="O8" s="295" t="s">
        <v>88</v>
      </c>
      <c r="P8" s="296"/>
      <c r="Q8" s="297"/>
      <c r="R8" s="297"/>
      <c r="S8" s="297"/>
      <c r="T8" s="297" t="s">
        <v>60</v>
      </c>
      <c r="U8" s="297"/>
      <c r="V8" s="298"/>
      <c r="W8" s="299" t="s">
        <v>180</v>
      </c>
      <c r="X8" s="299" t="s">
        <v>182</v>
      </c>
      <c r="Y8" s="298" t="s">
        <v>185</v>
      </c>
      <c r="Z8" s="298" t="s">
        <v>60</v>
      </c>
      <c r="AA8" s="173"/>
      <c r="AB8" s="140"/>
      <c r="AC8" s="43"/>
    </row>
    <row r="9" spans="1:29" ht="47.15" customHeight="1" x14ac:dyDescent="0.35">
      <c r="A9" s="276">
        <v>1</v>
      </c>
      <c r="B9" s="289" t="str">
        <f>IFERROR(IF(D9="","",VLOOKUP(W9,'Reference records(soft deleted)'!$B$66:$D$116,3,FALSE)),"")</f>
        <v/>
      </c>
      <c r="C9" s="289" t="str">
        <f>IFERROR(IF(D9="","",VLOOKUP(X9,'Reference records(soft deleted)'!$B$166:$D$233,3,FALSE)),"")</f>
        <v/>
      </c>
      <c r="D9" s="290"/>
      <c r="E9" s="291" t="str">
        <f>IF('Overview - Section A'!$AN$5="Funding Request",IF(F9="Funding Request Place Holder","",F9),"")</f>
        <v/>
      </c>
      <c r="F9" s="292" t="str">
        <f>IFERROR(IF(Z9="","",VLOOKUP(Z9,'Overview - Section A'!$P$30:$Q$40,2,FALSE)),"")</f>
        <v/>
      </c>
      <c r="G9" s="293"/>
      <c r="H9" s="293"/>
      <c r="I9" s="293"/>
      <c r="J9" s="293"/>
      <c r="K9" s="293"/>
      <c r="L9" s="293"/>
      <c r="M9" s="291"/>
      <c r="N9" s="294" t="str">
        <f t="shared" ref="N9:N72" si="0">IFERROR(IF(Y9="","",Y9),"")</f>
        <v/>
      </c>
      <c r="O9" s="295"/>
      <c r="P9" s="296"/>
      <c r="Q9" s="297"/>
      <c r="R9" s="297"/>
      <c r="S9" s="297"/>
      <c r="T9" s="297" t="s">
        <v>1507</v>
      </c>
      <c r="U9" s="297"/>
      <c r="V9" s="298"/>
      <c r="W9" s="299"/>
      <c r="X9" s="299"/>
      <c r="Y9" s="298"/>
      <c r="Z9" s="298"/>
      <c r="AA9" s="173"/>
      <c r="AB9" s="140"/>
      <c r="AC9" s="43"/>
    </row>
    <row r="10" spans="1:29" ht="47.15" customHeight="1" x14ac:dyDescent="0.35">
      <c r="A10" s="276">
        <v>2</v>
      </c>
      <c r="B10" s="289" t="str">
        <f>IFERROR(IF(D10="","",VLOOKUP(W10,'Reference records(soft deleted)'!$B$66:$D$116,3,FALSE)),"")</f>
        <v/>
      </c>
      <c r="C10" s="289" t="str">
        <f>IFERROR(IF(D10="","",VLOOKUP(X10,'Reference records(soft deleted)'!$B$166:$D$233,3,FALSE)),"")</f>
        <v/>
      </c>
      <c r="D10" s="290"/>
      <c r="E10" s="291" t="str">
        <f>IF('Overview - Section A'!$AN$5="Funding Request",IF(F10="Funding Request Place Holder","",F10),"")</f>
        <v/>
      </c>
      <c r="F10" s="292" t="str">
        <f>IFERROR(IF(Z10="","",VLOOKUP(Z10,'Overview - Section A'!$P$30:$Q$40,2,FALSE)),"")</f>
        <v/>
      </c>
      <c r="G10" s="293"/>
      <c r="H10" s="293"/>
      <c r="I10" s="293"/>
      <c r="J10" s="293"/>
      <c r="K10" s="293"/>
      <c r="L10" s="293"/>
      <c r="M10" s="291"/>
      <c r="N10" s="294" t="str">
        <f t="shared" si="0"/>
        <v/>
      </c>
      <c r="O10" s="295"/>
      <c r="P10" s="296"/>
      <c r="Q10" s="297"/>
      <c r="R10" s="297"/>
      <c r="S10" s="297"/>
      <c r="T10" s="297" t="s">
        <v>1508</v>
      </c>
      <c r="U10" s="297"/>
      <c r="V10" s="298"/>
      <c r="W10" s="299"/>
      <c r="X10" s="299"/>
      <c r="Y10" s="298"/>
      <c r="Z10" s="298"/>
      <c r="AA10" s="173"/>
      <c r="AB10" s="140"/>
      <c r="AC10" s="43"/>
    </row>
    <row r="11" spans="1:29" ht="47.15" customHeight="1" x14ac:dyDescent="0.35">
      <c r="A11" s="276">
        <v>3</v>
      </c>
      <c r="B11" s="289" t="str">
        <f>IFERROR(IF(D11="","",VLOOKUP(W11,'Reference records(soft deleted)'!$B$66:$D$116,3,FALSE)),"")</f>
        <v/>
      </c>
      <c r="C11" s="289" t="str">
        <f>IFERROR(IF(D11="","",VLOOKUP(X11,'Reference records(soft deleted)'!$B$166:$D$233,3,FALSE)),"")</f>
        <v/>
      </c>
      <c r="D11" s="290"/>
      <c r="E11" s="291" t="str">
        <f>IF('Overview - Section A'!$AN$5="Funding Request",IF(F11="Funding Request Place Holder","",F11),"")</f>
        <v/>
      </c>
      <c r="F11" s="292" t="str">
        <f>IFERROR(IF(Z11="","",VLOOKUP(Z11,'Overview - Section A'!$P$30:$Q$40,2,FALSE)),"")</f>
        <v/>
      </c>
      <c r="G11" s="293"/>
      <c r="H11" s="293"/>
      <c r="I11" s="293"/>
      <c r="J11" s="293"/>
      <c r="K11" s="293"/>
      <c r="L11" s="293"/>
      <c r="M11" s="291"/>
      <c r="N11" s="294" t="str">
        <f t="shared" si="0"/>
        <v/>
      </c>
      <c r="O11" s="295"/>
      <c r="P11" s="296"/>
      <c r="Q11" s="297"/>
      <c r="R11" s="297"/>
      <c r="S11" s="297"/>
      <c r="T11" s="297" t="s">
        <v>1509</v>
      </c>
      <c r="U11" s="297"/>
      <c r="V11" s="298"/>
      <c r="W11" s="299"/>
      <c r="X11" s="299"/>
      <c r="Y11" s="298"/>
      <c r="Z11" s="298"/>
      <c r="AA11" s="173"/>
      <c r="AB11" s="140"/>
      <c r="AC11" s="43"/>
    </row>
    <row r="12" spans="1:29" ht="47.15" customHeight="1" x14ac:dyDescent="0.35">
      <c r="A12" s="276">
        <v>4</v>
      </c>
      <c r="B12" s="289" t="str">
        <f>IFERROR(IF(D12="","",VLOOKUP(W12,'Reference records(soft deleted)'!$B$66:$D$116,3,FALSE)),"")</f>
        <v/>
      </c>
      <c r="C12" s="289" t="str">
        <f>IFERROR(IF(D12="","",VLOOKUP(X12,'Reference records(soft deleted)'!$B$166:$D$233,3,FALSE)),"")</f>
        <v/>
      </c>
      <c r="D12" s="290"/>
      <c r="E12" s="291" t="str">
        <f>IF('Overview - Section A'!$AN$5="Funding Request",IF(F12="Funding Request Place Holder","",F12),"")</f>
        <v/>
      </c>
      <c r="F12" s="292" t="str">
        <f>IFERROR(IF(Z12="","",VLOOKUP(Z12,'Overview - Section A'!$P$30:$Q$40,2,FALSE)),"")</f>
        <v/>
      </c>
      <c r="G12" s="293"/>
      <c r="H12" s="293"/>
      <c r="I12" s="293"/>
      <c r="J12" s="293"/>
      <c r="K12" s="293"/>
      <c r="L12" s="293"/>
      <c r="M12" s="291"/>
      <c r="N12" s="294" t="str">
        <f t="shared" si="0"/>
        <v/>
      </c>
      <c r="O12" s="295"/>
      <c r="P12" s="296"/>
      <c r="Q12" s="297"/>
      <c r="R12" s="297"/>
      <c r="S12" s="297"/>
      <c r="T12" s="297" t="s">
        <v>1510</v>
      </c>
      <c r="U12" s="297"/>
      <c r="V12" s="298"/>
      <c r="W12" s="299"/>
      <c r="X12" s="299"/>
      <c r="Y12" s="298"/>
      <c r="Z12" s="298"/>
      <c r="AA12" s="173"/>
      <c r="AB12" s="140"/>
      <c r="AC12" s="43"/>
    </row>
    <row r="13" spans="1:29" ht="47.15" customHeight="1" x14ac:dyDescent="0.35">
      <c r="A13" s="276">
        <v>5</v>
      </c>
      <c r="B13" s="289" t="str">
        <f>IFERROR(IF(D13="","",VLOOKUP(W13,'Reference records(soft deleted)'!$B$66:$D$116,3,FALSE)),"")</f>
        <v/>
      </c>
      <c r="C13" s="289" t="str">
        <f>IFERROR(IF(D13="","",VLOOKUP(X13,'Reference records(soft deleted)'!$B$166:$D$233,3,FALSE)),"")</f>
        <v/>
      </c>
      <c r="D13" s="290"/>
      <c r="E13" s="291" t="str">
        <f>IF('Overview - Section A'!$AN$5="Funding Request",IF(F13="Funding Request Place Holder","",F13),"")</f>
        <v/>
      </c>
      <c r="F13" s="292" t="str">
        <f>IFERROR(IF(Z13="","",VLOOKUP(Z13,'Overview - Section A'!$P$30:$Q$40,2,FALSE)),"")</f>
        <v/>
      </c>
      <c r="G13" s="293"/>
      <c r="H13" s="293"/>
      <c r="I13" s="293"/>
      <c r="J13" s="293"/>
      <c r="K13" s="293"/>
      <c r="L13" s="293"/>
      <c r="M13" s="291"/>
      <c r="N13" s="294" t="str">
        <f t="shared" si="0"/>
        <v/>
      </c>
      <c r="O13" s="295"/>
      <c r="P13" s="296"/>
      <c r="Q13" s="297"/>
      <c r="R13" s="297"/>
      <c r="S13" s="297"/>
      <c r="T13" s="297" t="s">
        <v>1511</v>
      </c>
      <c r="U13" s="297"/>
      <c r="V13" s="298"/>
      <c r="W13" s="299"/>
      <c r="X13" s="299"/>
      <c r="Y13" s="298"/>
      <c r="Z13" s="298"/>
      <c r="AA13" s="173"/>
      <c r="AB13" s="140"/>
      <c r="AC13" s="43"/>
    </row>
    <row r="14" spans="1:29" ht="47.15" customHeight="1" x14ac:dyDescent="0.35">
      <c r="A14" s="276">
        <v>6</v>
      </c>
      <c r="B14" s="289" t="str">
        <f>IFERROR(IF(D14="","",VLOOKUP(W14,'Reference records(soft deleted)'!$B$66:$D$116,3,FALSE)),"")</f>
        <v/>
      </c>
      <c r="C14" s="289" t="str">
        <f>IFERROR(IF(D14="","",VLOOKUP(X14,'Reference records(soft deleted)'!$B$166:$D$233,3,FALSE)),"")</f>
        <v/>
      </c>
      <c r="D14" s="290"/>
      <c r="E14" s="291" t="str">
        <f>IF('Overview - Section A'!$AN$5="Funding Request",IF(F14="Funding Request Place Holder","",F14),"")</f>
        <v/>
      </c>
      <c r="F14" s="292" t="str">
        <f>IFERROR(IF(Z14="","",VLOOKUP(Z14,'Overview - Section A'!$P$30:$Q$40,2,FALSE)),"")</f>
        <v/>
      </c>
      <c r="G14" s="293"/>
      <c r="H14" s="293"/>
      <c r="I14" s="293"/>
      <c r="J14" s="293"/>
      <c r="K14" s="293"/>
      <c r="L14" s="293"/>
      <c r="M14" s="291"/>
      <c r="N14" s="294" t="str">
        <f t="shared" si="0"/>
        <v/>
      </c>
      <c r="O14" s="295"/>
      <c r="P14" s="296"/>
      <c r="Q14" s="297"/>
      <c r="R14" s="297"/>
      <c r="S14" s="297"/>
      <c r="T14" s="297" t="s">
        <v>1512</v>
      </c>
      <c r="U14" s="297"/>
      <c r="V14" s="298"/>
      <c r="W14" s="299"/>
      <c r="X14" s="299"/>
      <c r="Y14" s="298"/>
      <c r="Z14" s="298"/>
      <c r="AA14" s="173"/>
      <c r="AB14" s="140"/>
      <c r="AC14" s="43"/>
    </row>
    <row r="15" spans="1:29" ht="47.15" customHeight="1" x14ac:dyDescent="0.35">
      <c r="A15" s="276">
        <v>7</v>
      </c>
      <c r="B15" s="289" t="str">
        <f>IFERROR(IF(D15="","",VLOOKUP(W15,'Reference records(soft deleted)'!$B$66:$D$116,3,FALSE)),"")</f>
        <v/>
      </c>
      <c r="C15" s="289" t="str">
        <f>IFERROR(IF(D15="","",VLOOKUP(X15,'Reference records(soft deleted)'!$B$166:$D$233,3,FALSE)),"")</f>
        <v/>
      </c>
      <c r="D15" s="290"/>
      <c r="E15" s="291" t="str">
        <f>IF('Overview - Section A'!$AN$5="Funding Request",IF(F15="Funding Request Place Holder","",F15),"")</f>
        <v/>
      </c>
      <c r="F15" s="292" t="str">
        <f>IFERROR(IF(Z15="","",VLOOKUP(Z15,'Overview - Section A'!$P$30:$Q$40,2,FALSE)),"")</f>
        <v/>
      </c>
      <c r="G15" s="293"/>
      <c r="H15" s="293"/>
      <c r="I15" s="293"/>
      <c r="J15" s="293"/>
      <c r="K15" s="293"/>
      <c r="L15" s="293"/>
      <c r="M15" s="291"/>
      <c r="N15" s="294" t="str">
        <f t="shared" si="0"/>
        <v/>
      </c>
      <c r="O15" s="295"/>
      <c r="P15" s="296"/>
      <c r="Q15" s="297"/>
      <c r="R15" s="297"/>
      <c r="S15" s="297"/>
      <c r="T15" s="297" t="s">
        <v>1513</v>
      </c>
      <c r="U15" s="297"/>
      <c r="V15" s="298"/>
      <c r="W15" s="299"/>
      <c r="X15" s="299"/>
      <c r="Y15" s="298"/>
      <c r="Z15" s="298"/>
      <c r="AA15" s="173"/>
      <c r="AB15" s="140"/>
      <c r="AC15" s="43"/>
    </row>
    <row r="16" spans="1:29" ht="47.15" customHeight="1" x14ac:dyDescent="0.35">
      <c r="A16" s="276">
        <v>8</v>
      </c>
      <c r="B16" s="289" t="str">
        <f>IFERROR(IF(D16="","",VLOOKUP(W16,'Reference records(soft deleted)'!$B$66:$D$116,3,FALSE)),"")</f>
        <v/>
      </c>
      <c r="C16" s="289" t="str">
        <f>IFERROR(IF(D16="","",VLOOKUP(X16,'Reference records(soft deleted)'!$B$166:$D$233,3,FALSE)),"")</f>
        <v/>
      </c>
      <c r="D16" s="290"/>
      <c r="E16" s="291" t="str">
        <f>IF('Overview - Section A'!$AN$5="Funding Request",IF(F16="Funding Request Place Holder","",F16),"")</f>
        <v/>
      </c>
      <c r="F16" s="292" t="str">
        <f>IFERROR(IF(Z16="","",VLOOKUP(Z16,'Overview - Section A'!$P$30:$Q$40,2,FALSE)),"")</f>
        <v/>
      </c>
      <c r="G16" s="293"/>
      <c r="H16" s="293"/>
      <c r="I16" s="293"/>
      <c r="J16" s="293"/>
      <c r="K16" s="293"/>
      <c r="L16" s="293"/>
      <c r="M16" s="291"/>
      <c r="N16" s="294" t="str">
        <f t="shared" si="0"/>
        <v/>
      </c>
      <c r="O16" s="295"/>
      <c r="P16" s="296"/>
      <c r="Q16" s="297"/>
      <c r="R16" s="297"/>
      <c r="S16" s="297"/>
      <c r="T16" s="297" t="s">
        <v>1514</v>
      </c>
      <c r="U16" s="297"/>
      <c r="V16" s="298"/>
      <c r="W16" s="299"/>
      <c r="X16" s="299"/>
      <c r="Y16" s="298"/>
      <c r="Z16" s="298"/>
      <c r="AA16" s="173"/>
      <c r="AB16" s="140"/>
      <c r="AC16" s="43"/>
    </row>
    <row r="17" spans="1:29" ht="47.15" customHeight="1" x14ac:dyDescent="0.35">
      <c r="A17" s="276">
        <v>9</v>
      </c>
      <c r="B17" s="289" t="str">
        <f>IFERROR(IF(D17="","",VLOOKUP(W17,'Reference records(soft deleted)'!$B$66:$D$116,3,FALSE)),"")</f>
        <v/>
      </c>
      <c r="C17" s="289" t="str">
        <f>IFERROR(IF(D17="","",VLOOKUP(X17,'Reference records(soft deleted)'!$B$166:$D$233,3,FALSE)),"")</f>
        <v/>
      </c>
      <c r="D17" s="290"/>
      <c r="E17" s="291" t="str">
        <f>IF('Overview - Section A'!$AN$5="Funding Request",IF(F17="Funding Request Place Holder","",F17),"")</f>
        <v/>
      </c>
      <c r="F17" s="292" t="str">
        <f>IFERROR(IF(Z17="","",VLOOKUP(Z17,'Overview - Section A'!$P$30:$Q$40,2,FALSE)),"")</f>
        <v/>
      </c>
      <c r="G17" s="293"/>
      <c r="H17" s="293"/>
      <c r="I17" s="293"/>
      <c r="J17" s="293"/>
      <c r="K17" s="293"/>
      <c r="L17" s="293"/>
      <c r="M17" s="291"/>
      <c r="N17" s="294" t="str">
        <f t="shared" si="0"/>
        <v/>
      </c>
      <c r="O17" s="295"/>
      <c r="P17" s="296"/>
      <c r="Q17" s="297"/>
      <c r="R17" s="297"/>
      <c r="S17" s="297"/>
      <c r="T17" s="297" t="s">
        <v>1515</v>
      </c>
      <c r="U17" s="297"/>
      <c r="V17" s="298"/>
      <c r="W17" s="299"/>
      <c r="X17" s="299"/>
      <c r="Y17" s="298"/>
      <c r="Z17" s="298"/>
      <c r="AA17" s="173"/>
      <c r="AB17" s="140"/>
      <c r="AC17" s="43"/>
    </row>
    <row r="18" spans="1:29" ht="47.15" customHeight="1" x14ac:dyDescent="0.35">
      <c r="A18" s="276">
        <v>10</v>
      </c>
      <c r="B18" s="289" t="str">
        <f>IFERROR(IF(D18="","",VLOOKUP(W18,'Reference records(soft deleted)'!$B$66:$D$116,3,FALSE)),"")</f>
        <v/>
      </c>
      <c r="C18" s="289" t="str">
        <f>IFERROR(IF(D18="","",VLOOKUP(X18,'Reference records(soft deleted)'!$B$166:$D$233,3,FALSE)),"")</f>
        <v/>
      </c>
      <c r="D18" s="290"/>
      <c r="E18" s="291" t="str">
        <f>IF('Overview - Section A'!$AN$5="Funding Request",IF(F18="Funding Request Place Holder","",F18),"")</f>
        <v/>
      </c>
      <c r="F18" s="292" t="str">
        <f>IFERROR(IF(Z18="","",VLOOKUP(Z18,'Overview - Section A'!$P$30:$Q$40,2,FALSE)),"")</f>
        <v/>
      </c>
      <c r="G18" s="293"/>
      <c r="H18" s="293"/>
      <c r="I18" s="293"/>
      <c r="J18" s="293"/>
      <c r="K18" s="293"/>
      <c r="L18" s="293"/>
      <c r="M18" s="291"/>
      <c r="N18" s="294" t="str">
        <f t="shared" si="0"/>
        <v/>
      </c>
      <c r="O18" s="295"/>
      <c r="P18" s="296"/>
      <c r="Q18" s="297"/>
      <c r="R18" s="297"/>
      <c r="S18" s="297"/>
      <c r="T18" s="297" t="s">
        <v>1516</v>
      </c>
      <c r="U18" s="297"/>
      <c r="V18" s="298"/>
      <c r="W18" s="299"/>
      <c r="X18" s="299"/>
      <c r="Y18" s="298"/>
      <c r="Z18" s="298"/>
      <c r="AA18" s="173"/>
      <c r="AB18" s="140"/>
      <c r="AC18" s="43"/>
    </row>
    <row r="19" spans="1:29" ht="47.15" customHeight="1" x14ac:dyDescent="0.35">
      <c r="A19" s="276">
        <v>11</v>
      </c>
      <c r="B19" s="289" t="str">
        <f>IFERROR(IF(D19="","",VLOOKUP(W19,'Reference records(soft deleted)'!$B$66:$D$116,3,FALSE)),"")</f>
        <v/>
      </c>
      <c r="C19" s="289" t="str">
        <f>IFERROR(IF(D19="","",VLOOKUP(X19,'Reference records(soft deleted)'!$B$166:$D$233,3,FALSE)),"")</f>
        <v/>
      </c>
      <c r="D19" s="290"/>
      <c r="E19" s="291" t="str">
        <f>IF('Overview - Section A'!$AN$5="Funding Request",IF(F19="Funding Request Place Holder","",F19),"")</f>
        <v/>
      </c>
      <c r="F19" s="292" t="str">
        <f>IFERROR(IF(Z19="","",VLOOKUP(Z19,'Overview - Section A'!$P$30:$Q$40,2,FALSE)),"")</f>
        <v/>
      </c>
      <c r="G19" s="293"/>
      <c r="H19" s="293"/>
      <c r="I19" s="293"/>
      <c r="J19" s="293"/>
      <c r="K19" s="293"/>
      <c r="L19" s="293"/>
      <c r="M19" s="291"/>
      <c r="N19" s="294" t="str">
        <f t="shared" si="0"/>
        <v/>
      </c>
      <c r="O19" s="295"/>
      <c r="P19" s="296"/>
      <c r="Q19" s="297"/>
      <c r="R19" s="297"/>
      <c r="S19" s="297"/>
      <c r="T19" s="297" t="s">
        <v>1517</v>
      </c>
      <c r="U19" s="297"/>
      <c r="V19" s="298"/>
      <c r="W19" s="299"/>
      <c r="X19" s="299"/>
      <c r="Y19" s="298"/>
      <c r="Z19" s="298"/>
      <c r="AA19" s="173"/>
      <c r="AB19" s="140"/>
      <c r="AC19" s="43"/>
    </row>
    <row r="20" spans="1:29" ht="47.15" customHeight="1" x14ac:dyDescent="0.35">
      <c r="A20" s="276">
        <v>12</v>
      </c>
      <c r="B20" s="289" t="str">
        <f>IFERROR(IF(D20="","",VLOOKUP(W20,'Reference records(soft deleted)'!$B$66:$D$116,3,FALSE)),"")</f>
        <v/>
      </c>
      <c r="C20" s="289" t="str">
        <f>IFERROR(IF(D20="","",VLOOKUP(X20,'Reference records(soft deleted)'!$B$166:$D$233,3,FALSE)),"")</f>
        <v/>
      </c>
      <c r="D20" s="290"/>
      <c r="E20" s="291" t="str">
        <f>IF('Overview - Section A'!$AN$5="Funding Request",IF(F20="Funding Request Place Holder","",F20),"")</f>
        <v/>
      </c>
      <c r="F20" s="292" t="str">
        <f>IFERROR(IF(Z20="","",VLOOKUP(Z20,'Overview - Section A'!$P$30:$Q$40,2,FALSE)),"")</f>
        <v/>
      </c>
      <c r="G20" s="293"/>
      <c r="H20" s="293"/>
      <c r="I20" s="293"/>
      <c r="J20" s="293"/>
      <c r="K20" s="293"/>
      <c r="L20" s="293"/>
      <c r="M20" s="291"/>
      <c r="N20" s="294" t="str">
        <f t="shared" si="0"/>
        <v/>
      </c>
      <c r="O20" s="295"/>
      <c r="P20" s="296"/>
      <c r="Q20" s="297"/>
      <c r="R20" s="297"/>
      <c r="S20" s="297"/>
      <c r="T20" s="297" t="s">
        <v>1518</v>
      </c>
      <c r="U20" s="297"/>
      <c r="V20" s="298"/>
      <c r="W20" s="299"/>
      <c r="X20" s="299"/>
      <c r="Y20" s="298"/>
      <c r="Z20" s="298"/>
      <c r="AA20" s="173"/>
      <c r="AB20" s="140"/>
      <c r="AC20" s="43"/>
    </row>
    <row r="21" spans="1:29" ht="47.15" customHeight="1" x14ac:dyDescent="0.35">
      <c r="A21" s="276">
        <v>13</v>
      </c>
      <c r="B21" s="289" t="str">
        <f>IFERROR(IF(D21="","",VLOOKUP(W21,'Reference records(soft deleted)'!$B$66:$D$116,3,FALSE)),"")</f>
        <v/>
      </c>
      <c r="C21" s="289" t="str">
        <f>IFERROR(IF(D21="","",VLOOKUP(X21,'Reference records(soft deleted)'!$B$166:$D$233,3,FALSE)),"")</f>
        <v/>
      </c>
      <c r="D21" s="290"/>
      <c r="E21" s="291" t="str">
        <f>IF('Overview - Section A'!$AN$5="Funding Request",IF(F21="Funding Request Place Holder","",F21),"")</f>
        <v/>
      </c>
      <c r="F21" s="292" t="str">
        <f>IFERROR(IF(Z21="","",VLOOKUP(Z21,'Overview - Section A'!$P$30:$Q$40,2,FALSE)),"")</f>
        <v/>
      </c>
      <c r="G21" s="293"/>
      <c r="H21" s="293"/>
      <c r="I21" s="293"/>
      <c r="J21" s="293"/>
      <c r="K21" s="293"/>
      <c r="L21" s="293"/>
      <c r="M21" s="291"/>
      <c r="N21" s="294" t="str">
        <f t="shared" si="0"/>
        <v/>
      </c>
      <c r="O21" s="295"/>
      <c r="P21" s="296"/>
      <c r="Q21" s="297"/>
      <c r="R21" s="297"/>
      <c r="S21" s="297"/>
      <c r="T21" s="297" t="s">
        <v>1519</v>
      </c>
      <c r="U21" s="297"/>
      <c r="V21" s="298"/>
      <c r="W21" s="299"/>
      <c r="X21" s="299"/>
      <c r="Y21" s="298"/>
      <c r="Z21" s="298"/>
      <c r="AA21" s="173"/>
      <c r="AB21" s="140"/>
      <c r="AC21" s="43"/>
    </row>
    <row r="22" spans="1:29" ht="47.15" customHeight="1" x14ac:dyDescent="0.35">
      <c r="A22" s="276">
        <v>14</v>
      </c>
      <c r="B22" s="289" t="str">
        <f>IFERROR(IF(D22="","",VLOOKUP(W22,'Reference records(soft deleted)'!$B$66:$D$116,3,FALSE)),"")</f>
        <v/>
      </c>
      <c r="C22" s="289" t="str">
        <f>IFERROR(IF(D22="","",VLOOKUP(X22,'Reference records(soft deleted)'!$B$166:$D$233,3,FALSE)),"")</f>
        <v/>
      </c>
      <c r="D22" s="290"/>
      <c r="E22" s="291" t="str">
        <f>IF('Overview - Section A'!$AN$5="Funding Request",IF(F22="Funding Request Place Holder","",F22),"")</f>
        <v/>
      </c>
      <c r="F22" s="292" t="str">
        <f>IFERROR(IF(Z22="","",VLOOKUP(Z22,'Overview - Section A'!$P$30:$Q$40,2,FALSE)),"")</f>
        <v/>
      </c>
      <c r="G22" s="293"/>
      <c r="H22" s="293"/>
      <c r="I22" s="293"/>
      <c r="J22" s="293"/>
      <c r="K22" s="293"/>
      <c r="L22" s="293"/>
      <c r="M22" s="291"/>
      <c r="N22" s="294" t="str">
        <f t="shared" si="0"/>
        <v/>
      </c>
      <c r="O22" s="295"/>
      <c r="P22" s="296"/>
      <c r="Q22" s="297"/>
      <c r="R22" s="297"/>
      <c r="S22" s="297"/>
      <c r="T22" s="297" t="s">
        <v>1520</v>
      </c>
      <c r="U22" s="297"/>
      <c r="V22" s="298"/>
      <c r="W22" s="299"/>
      <c r="X22" s="299"/>
      <c r="Y22" s="298"/>
      <c r="Z22" s="298"/>
      <c r="AA22" s="173"/>
      <c r="AB22" s="140"/>
      <c r="AC22" s="43"/>
    </row>
    <row r="23" spans="1:29" ht="47.15" customHeight="1" x14ac:dyDescent="0.35">
      <c r="A23" s="276">
        <v>15</v>
      </c>
      <c r="B23" s="289" t="str">
        <f>IFERROR(IF(D23="","",VLOOKUP(W23,'Reference records(soft deleted)'!$B$66:$D$116,3,FALSE)),"")</f>
        <v/>
      </c>
      <c r="C23" s="289" t="str">
        <f>IFERROR(IF(D23="","",VLOOKUP(X23,'Reference records(soft deleted)'!$B$166:$D$233,3,FALSE)),"")</f>
        <v/>
      </c>
      <c r="D23" s="290"/>
      <c r="E23" s="291" t="str">
        <f>IF('Overview - Section A'!$AN$5="Funding Request",IF(F23="Funding Request Place Holder","",F23),"")</f>
        <v/>
      </c>
      <c r="F23" s="292" t="str">
        <f>IFERROR(IF(Z23="","",VLOOKUP(Z23,'Overview - Section A'!$P$30:$Q$40,2,FALSE)),"")</f>
        <v/>
      </c>
      <c r="G23" s="293"/>
      <c r="H23" s="293"/>
      <c r="I23" s="293"/>
      <c r="J23" s="293"/>
      <c r="K23" s="293"/>
      <c r="L23" s="293"/>
      <c r="M23" s="291"/>
      <c r="N23" s="294" t="str">
        <f t="shared" si="0"/>
        <v/>
      </c>
      <c r="O23" s="295"/>
      <c r="P23" s="296"/>
      <c r="Q23" s="297"/>
      <c r="R23" s="297"/>
      <c r="S23" s="297"/>
      <c r="T23" s="297" t="s">
        <v>1521</v>
      </c>
      <c r="U23" s="297"/>
      <c r="V23" s="298"/>
      <c r="W23" s="299"/>
      <c r="X23" s="299"/>
      <c r="Y23" s="298"/>
      <c r="Z23" s="298"/>
      <c r="AA23" s="173"/>
      <c r="AB23" s="140"/>
      <c r="AC23" s="43"/>
    </row>
    <row r="24" spans="1:29" ht="47.15" customHeight="1" x14ac:dyDescent="0.35">
      <c r="A24" s="276">
        <v>16</v>
      </c>
      <c r="B24" s="289" t="str">
        <f>IFERROR(IF(D24="","",VLOOKUP(W24,'Reference records(soft deleted)'!$B$66:$D$116,3,FALSE)),"")</f>
        <v/>
      </c>
      <c r="C24" s="289" t="str">
        <f>IFERROR(IF(D24="","",VLOOKUP(X24,'Reference records(soft deleted)'!$B$166:$D$233,3,FALSE)),"")</f>
        <v/>
      </c>
      <c r="D24" s="290"/>
      <c r="E24" s="291" t="str">
        <f>IF('Overview - Section A'!$AN$5="Funding Request",IF(F24="Funding Request Place Holder","",F24),"")</f>
        <v/>
      </c>
      <c r="F24" s="292" t="str">
        <f>IFERROR(IF(Z24="","",VLOOKUP(Z24,'Overview - Section A'!$P$30:$Q$40,2,FALSE)),"")</f>
        <v/>
      </c>
      <c r="G24" s="293"/>
      <c r="H24" s="293"/>
      <c r="I24" s="293"/>
      <c r="J24" s="293"/>
      <c r="K24" s="293"/>
      <c r="L24" s="293"/>
      <c r="M24" s="291"/>
      <c r="N24" s="294" t="str">
        <f t="shared" si="0"/>
        <v/>
      </c>
      <c r="O24" s="295"/>
      <c r="P24" s="296"/>
      <c r="Q24" s="297"/>
      <c r="R24" s="297"/>
      <c r="S24" s="297"/>
      <c r="T24" s="297" t="s">
        <v>1522</v>
      </c>
      <c r="U24" s="297"/>
      <c r="V24" s="298"/>
      <c r="W24" s="299"/>
      <c r="X24" s="299"/>
      <c r="Y24" s="298"/>
      <c r="Z24" s="298"/>
      <c r="AA24" s="173"/>
      <c r="AB24" s="140"/>
      <c r="AC24" s="43"/>
    </row>
    <row r="25" spans="1:29" ht="47.15" customHeight="1" x14ac:dyDescent="0.35">
      <c r="A25" s="276">
        <v>17</v>
      </c>
      <c r="B25" s="289" t="str">
        <f>IFERROR(IF(D25="","",VLOOKUP(W25,'Reference records(soft deleted)'!$B$66:$D$116,3,FALSE)),"")</f>
        <v/>
      </c>
      <c r="C25" s="289" t="str">
        <f>IFERROR(IF(D25="","",VLOOKUP(X25,'Reference records(soft deleted)'!$B$166:$D$233,3,FALSE)),"")</f>
        <v/>
      </c>
      <c r="D25" s="290"/>
      <c r="E25" s="291" t="str">
        <f>IF('Overview - Section A'!$AN$5="Funding Request",IF(F25="Funding Request Place Holder","",F25),"")</f>
        <v/>
      </c>
      <c r="F25" s="292" t="str">
        <f>IFERROR(IF(Z25="","",VLOOKUP(Z25,'Overview - Section A'!$P$30:$Q$40,2,FALSE)),"")</f>
        <v/>
      </c>
      <c r="G25" s="293"/>
      <c r="H25" s="293"/>
      <c r="I25" s="293"/>
      <c r="J25" s="293"/>
      <c r="K25" s="293"/>
      <c r="L25" s="293"/>
      <c r="M25" s="291"/>
      <c r="N25" s="294" t="str">
        <f t="shared" si="0"/>
        <v/>
      </c>
      <c r="O25" s="295"/>
      <c r="P25" s="296"/>
      <c r="Q25" s="297"/>
      <c r="R25" s="297"/>
      <c r="S25" s="297"/>
      <c r="T25" s="297" t="s">
        <v>1523</v>
      </c>
      <c r="U25" s="297"/>
      <c r="V25" s="298"/>
      <c r="W25" s="299"/>
      <c r="X25" s="299"/>
      <c r="Y25" s="298"/>
      <c r="Z25" s="298"/>
      <c r="AA25" s="173"/>
      <c r="AB25" s="140"/>
      <c r="AC25" s="43"/>
    </row>
    <row r="26" spans="1:29" ht="47.15" customHeight="1" x14ac:dyDescent="0.35">
      <c r="A26" s="276">
        <v>18</v>
      </c>
      <c r="B26" s="289" t="str">
        <f>IFERROR(IF(D26="","",VLOOKUP(W26,'Reference records(soft deleted)'!$B$66:$D$116,3,FALSE)),"")</f>
        <v/>
      </c>
      <c r="C26" s="289" t="str">
        <f>IFERROR(IF(D26="","",VLOOKUP(X26,'Reference records(soft deleted)'!$B$166:$D$233,3,FALSE)),"")</f>
        <v/>
      </c>
      <c r="D26" s="290"/>
      <c r="E26" s="291" t="str">
        <f>IF('Overview - Section A'!$AN$5="Funding Request",IF(F26="Funding Request Place Holder","",F26),"")</f>
        <v/>
      </c>
      <c r="F26" s="292" t="str">
        <f>IFERROR(IF(Z26="","",VLOOKUP(Z26,'Overview - Section A'!$P$30:$Q$40,2,FALSE)),"")</f>
        <v/>
      </c>
      <c r="G26" s="293"/>
      <c r="H26" s="293"/>
      <c r="I26" s="293"/>
      <c r="J26" s="293"/>
      <c r="K26" s="293"/>
      <c r="L26" s="293"/>
      <c r="M26" s="291"/>
      <c r="N26" s="294" t="str">
        <f t="shared" si="0"/>
        <v/>
      </c>
      <c r="O26" s="295"/>
      <c r="P26" s="296"/>
      <c r="Q26" s="297"/>
      <c r="R26" s="297"/>
      <c r="S26" s="297"/>
      <c r="T26" s="297" t="s">
        <v>1524</v>
      </c>
      <c r="U26" s="297"/>
      <c r="V26" s="298"/>
      <c r="W26" s="299"/>
      <c r="X26" s="299"/>
      <c r="Y26" s="298"/>
      <c r="Z26" s="298"/>
      <c r="AA26" s="173"/>
      <c r="AB26" s="140"/>
      <c r="AC26" s="43"/>
    </row>
    <row r="27" spans="1:29" ht="47.15" customHeight="1" x14ac:dyDescent="0.35">
      <c r="A27" s="276">
        <v>19</v>
      </c>
      <c r="B27" s="289" t="str">
        <f>IFERROR(IF(D27="","",VLOOKUP(W27,'Reference records(soft deleted)'!$B$66:$D$116,3,FALSE)),"")</f>
        <v/>
      </c>
      <c r="C27" s="289" t="str">
        <f>IFERROR(IF(D27="","",VLOOKUP(X27,'Reference records(soft deleted)'!$B$166:$D$233,3,FALSE)),"")</f>
        <v/>
      </c>
      <c r="D27" s="290"/>
      <c r="E27" s="291" t="str">
        <f>IF('Overview - Section A'!$AN$5="Funding Request",IF(F27="Funding Request Place Holder","",F27),"")</f>
        <v/>
      </c>
      <c r="F27" s="292" t="str">
        <f>IFERROR(IF(Z27="","",VLOOKUP(Z27,'Overview - Section A'!$P$30:$Q$40,2,FALSE)),"")</f>
        <v/>
      </c>
      <c r="G27" s="293"/>
      <c r="H27" s="293"/>
      <c r="I27" s="293"/>
      <c r="J27" s="293"/>
      <c r="K27" s="293"/>
      <c r="L27" s="293"/>
      <c r="M27" s="291"/>
      <c r="N27" s="294" t="str">
        <f t="shared" si="0"/>
        <v/>
      </c>
      <c r="O27" s="295"/>
      <c r="P27" s="296"/>
      <c r="Q27" s="297"/>
      <c r="R27" s="297"/>
      <c r="S27" s="297"/>
      <c r="T27" s="297" t="s">
        <v>1525</v>
      </c>
      <c r="U27" s="297"/>
      <c r="V27" s="298"/>
      <c r="W27" s="299"/>
      <c r="X27" s="299"/>
      <c r="Y27" s="298"/>
      <c r="Z27" s="298"/>
      <c r="AA27" s="173"/>
      <c r="AB27" s="140"/>
      <c r="AC27" s="43"/>
    </row>
    <row r="28" spans="1:29" ht="47.15" customHeight="1" x14ac:dyDescent="0.35">
      <c r="A28" s="276">
        <v>20</v>
      </c>
      <c r="B28" s="289" t="str">
        <f>IFERROR(IF(D28="","",VLOOKUP(W28,'Reference records(soft deleted)'!$B$66:$D$116,3,FALSE)),"")</f>
        <v/>
      </c>
      <c r="C28" s="289" t="str">
        <f>IFERROR(IF(D28="","",VLOOKUP(X28,'Reference records(soft deleted)'!$B$166:$D$233,3,FALSE)),"")</f>
        <v/>
      </c>
      <c r="D28" s="290"/>
      <c r="E28" s="291" t="str">
        <f>IF('Overview - Section A'!$AN$5="Funding Request",IF(F28="Funding Request Place Holder","",F28),"")</f>
        <v/>
      </c>
      <c r="F28" s="292" t="str">
        <f>IFERROR(IF(Z28="","",VLOOKUP(Z28,'Overview - Section A'!$P$30:$Q$40,2,FALSE)),"")</f>
        <v/>
      </c>
      <c r="G28" s="293"/>
      <c r="H28" s="293"/>
      <c r="I28" s="293"/>
      <c r="J28" s="293"/>
      <c r="K28" s="293"/>
      <c r="L28" s="293"/>
      <c r="M28" s="291"/>
      <c r="N28" s="294" t="str">
        <f t="shared" si="0"/>
        <v/>
      </c>
      <c r="O28" s="295"/>
      <c r="P28" s="296"/>
      <c r="Q28" s="297"/>
      <c r="R28" s="297"/>
      <c r="S28" s="297"/>
      <c r="T28" s="297" t="s">
        <v>1526</v>
      </c>
      <c r="U28" s="297"/>
      <c r="V28" s="298"/>
      <c r="W28" s="299"/>
      <c r="X28" s="299"/>
      <c r="Y28" s="298"/>
      <c r="Z28" s="298"/>
      <c r="AA28" s="173"/>
      <c r="AB28" s="140"/>
      <c r="AC28" s="43"/>
    </row>
    <row r="29" spans="1:29" ht="47.15" customHeight="1" x14ac:dyDescent="0.35">
      <c r="A29" s="276">
        <v>21</v>
      </c>
      <c r="B29" s="289" t="str">
        <f>IFERROR(IF(D29="","",VLOOKUP(W29,'Reference records(soft deleted)'!$B$66:$D$116,3,FALSE)),"")</f>
        <v/>
      </c>
      <c r="C29" s="289" t="str">
        <f>IFERROR(IF(D29="","",VLOOKUP(X29,'Reference records(soft deleted)'!$B$166:$D$233,3,FALSE)),"")</f>
        <v/>
      </c>
      <c r="D29" s="290"/>
      <c r="E29" s="291" t="str">
        <f>IF('Overview - Section A'!$AN$5="Funding Request",IF(F29="Funding Request Place Holder","",F29),"")</f>
        <v/>
      </c>
      <c r="F29" s="292" t="str">
        <f>IFERROR(IF(Z29="","",VLOOKUP(Z29,'Overview - Section A'!$P$30:$Q$40,2,FALSE)),"")</f>
        <v/>
      </c>
      <c r="G29" s="293"/>
      <c r="H29" s="293"/>
      <c r="I29" s="293"/>
      <c r="J29" s="293"/>
      <c r="K29" s="293"/>
      <c r="L29" s="293"/>
      <c r="M29" s="291"/>
      <c r="N29" s="294" t="str">
        <f t="shared" si="0"/>
        <v/>
      </c>
      <c r="O29" s="295"/>
      <c r="P29" s="296"/>
      <c r="Q29" s="297"/>
      <c r="R29" s="297"/>
      <c r="S29" s="297"/>
      <c r="T29" s="297" t="s">
        <v>1527</v>
      </c>
      <c r="U29" s="297"/>
      <c r="V29" s="298"/>
      <c r="W29" s="299"/>
      <c r="X29" s="299"/>
      <c r="Y29" s="298"/>
      <c r="Z29" s="298"/>
      <c r="AA29" s="173"/>
      <c r="AB29" s="140"/>
      <c r="AC29" s="43"/>
    </row>
    <row r="30" spans="1:29" ht="47.15" customHeight="1" x14ac:dyDescent="0.35">
      <c r="A30" s="276">
        <v>22</v>
      </c>
      <c r="B30" s="289" t="str">
        <f>IFERROR(IF(D30="","",VLOOKUP(W30,'Reference records(soft deleted)'!$B$66:$D$116,3,FALSE)),"")</f>
        <v/>
      </c>
      <c r="C30" s="289" t="str">
        <f>IFERROR(IF(D30="","",VLOOKUP(X30,'Reference records(soft deleted)'!$B$166:$D$233,3,FALSE)),"")</f>
        <v/>
      </c>
      <c r="D30" s="290"/>
      <c r="E30" s="291" t="str">
        <f>IF('Overview - Section A'!$AN$5="Funding Request",IF(F30="Funding Request Place Holder","",F30),"")</f>
        <v/>
      </c>
      <c r="F30" s="292" t="str">
        <f>IFERROR(IF(Z30="","",VLOOKUP(Z30,'Overview - Section A'!$P$30:$Q$40,2,FALSE)),"")</f>
        <v/>
      </c>
      <c r="G30" s="293"/>
      <c r="H30" s="293"/>
      <c r="I30" s="293"/>
      <c r="J30" s="293"/>
      <c r="K30" s="293"/>
      <c r="L30" s="293"/>
      <c r="M30" s="291"/>
      <c r="N30" s="294" t="str">
        <f t="shared" si="0"/>
        <v/>
      </c>
      <c r="O30" s="295"/>
      <c r="P30" s="296"/>
      <c r="Q30" s="297"/>
      <c r="R30" s="297"/>
      <c r="S30" s="297"/>
      <c r="T30" s="297" t="s">
        <v>1528</v>
      </c>
      <c r="U30" s="297"/>
      <c r="V30" s="298"/>
      <c r="W30" s="299"/>
      <c r="X30" s="299"/>
      <c r="Y30" s="298"/>
      <c r="Z30" s="298"/>
      <c r="AA30" s="173"/>
      <c r="AB30" s="140"/>
      <c r="AC30" s="43"/>
    </row>
    <row r="31" spans="1:29" ht="47.15" customHeight="1" x14ac:dyDescent="0.35">
      <c r="A31" s="276">
        <v>23</v>
      </c>
      <c r="B31" s="289" t="str">
        <f>IFERROR(IF(D31="","",VLOOKUP(W31,'Reference records(soft deleted)'!$B$66:$D$116,3,FALSE)),"")</f>
        <v/>
      </c>
      <c r="C31" s="289" t="str">
        <f>IFERROR(IF(D31="","",VLOOKUP(X31,'Reference records(soft deleted)'!$B$166:$D$233,3,FALSE)),"")</f>
        <v/>
      </c>
      <c r="D31" s="290"/>
      <c r="E31" s="291" t="str">
        <f>IF('Overview - Section A'!$AN$5="Funding Request",IF(F31="Funding Request Place Holder","",F31),"")</f>
        <v/>
      </c>
      <c r="F31" s="292" t="str">
        <f>IFERROR(IF(Z31="","",VLOOKUP(Z31,'Overview - Section A'!$P$30:$Q$40,2,FALSE)),"")</f>
        <v/>
      </c>
      <c r="G31" s="293"/>
      <c r="H31" s="293"/>
      <c r="I31" s="293"/>
      <c r="J31" s="293"/>
      <c r="K31" s="293"/>
      <c r="L31" s="293"/>
      <c r="M31" s="291"/>
      <c r="N31" s="294" t="str">
        <f t="shared" si="0"/>
        <v/>
      </c>
      <c r="O31" s="295"/>
      <c r="P31" s="296"/>
      <c r="Q31" s="297"/>
      <c r="R31" s="297"/>
      <c r="S31" s="297"/>
      <c r="T31" s="297" t="s">
        <v>1529</v>
      </c>
      <c r="U31" s="297"/>
      <c r="V31" s="298"/>
      <c r="W31" s="299"/>
      <c r="X31" s="299"/>
      <c r="Y31" s="298"/>
      <c r="Z31" s="298"/>
      <c r="AA31" s="173"/>
      <c r="AB31" s="140"/>
      <c r="AC31" s="43"/>
    </row>
    <row r="32" spans="1:29" ht="47.15" customHeight="1" x14ac:dyDescent="0.35">
      <c r="A32" s="276">
        <v>24</v>
      </c>
      <c r="B32" s="289" t="str">
        <f>IFERROR(IF(D32="","",VLOOKUP(W32,'Reference records(soft deleted)'!$B$66:$D$116,3,FALSE)),"")</f>
        <v/>
      </c>
      <c r="C32" s="289" t="str">
        <f>IFERROR(IF(D32="","",VLOOKUP(X32,'Reference records(soft deleted)'!$B$166:$D$233,3,FALSE)),"")</f>
        <v/>
      </c>
      <c r="D32" s="290"/>
      <c r="E32" s="291" t="str">
        <f>IF('Overview - Section A'!$AN$5="Funding Request",IF(F32="Funding Request Place Holder","",F32),"")</f>
        <v/>
      </c>
      <c r="F32" s="292" t="str">
        <f>IFERROR(IF(Z32="","",VLOOKUP(Z32,'Overview - Section A'!$P$30:$Q$40,2,FALSE)),"")</f>
        <v/>
      </c>
      <c r="G32" s="293"/>
      <c r="H32" s="293"/>
      <c r="I32" s="293"/>
      <c r="J32" s="293"/>
      <c r="K32" s="293"/>
      <c r="L32" s="293"/>
      <c r="M32" s="291"/>
      <c r="N32" s="294" t="str">
        <f t="shared" si="0"/>
        <v/>
      </c>
      <c r="O32" s="295"/>
      <c r="P32" s="296"/>
      <c r="Q32" s="297"/>
      <c r="R32" s="297"/>
      <c r="S32" s="297"/>
      <c r="T32" s="297" t="s">
        <v>1530</v>
      </c>
      <c r="U32" s="297"/>
      <c r="V32" s="298"/>
      <c r="W32" s="299"/>
      <c r="X32" s="299"/>
      <c r="Y32" s="298"/>
      <c r="Z32" s="298"/>
      <c r="AA32" s="173"/>
      <c r="AB32" s="140"/>
      <c r="AC32" s="43"/>
    </row>
    <row r="33" spans="1:29" ht="47.15" customHeight="1" x14ac:dyDescent="0.35">
      <c r="A33" s="276">
        <v>25</v>
      </c>
      <c r="B33" s="289" t="str">
        <f>IFERROR(IF(D33="","",VLOOKUP(W33,'Reference records(soft deleted)'!$B$66:$D$116,3,FALSE)),"")</f>
        <v/>
      </c>
      <c r="C33" s="289" t="str">
        <f>IFERROR(IF(D33="","",VLOOKUP(X33,'Reference records(soft deleted)'!$B$166:$D$233,3,FALSE)),"")</f>
        <v/>
      </c>
      <c r="D33" s="290"/>
      <c r="E33" s="291" t="str">
        <f>IF('Overview - Section A'!$AN$5="Funding Request",IF(F33="Funding Request Place Holder","",F33),"")</f>
        <v/>
      </c>
      <c r="F33" s="292" t="str">
        <f>IFERROR(IF(Z33="","",VLOOKUP(Z33,'Overview - Section A'!$P$30:$Q$40,2,FALSE)),"")</f>
        <v/>
      </c>
      <c r="G33" s="293"/>
      <c r="H33" s="293"/>
      <c r="I33" s="293"/>
      <c r="J33" s="293"/>
      <c r="K33" s="293"/>
      <c r="L33" s="293"/>
      <c r="M33" s="291"/>
      <c r="N33" s="294" t="str">
        <f t="shared" si="0"/>
        <v/>
      </c>
      <c r="O33" s="295"/>
      <c r="P33" s="296"/>
      <c r="Q33" s="297"/>
      <c r="R33" s="297"/>
      <c r="S33" s="297"/>
      <c r="T33" s="297" t="s">
        <v>1531</v>
      </c>
      <c r="U33" s="297"/>
      <c r="V33" s="298"/>
      <c r="W33" s="299"/>
      <c r="X33" s="299"/>
      <c r="Y33" s="298"/>
      <c r="Z33" s="298"/>
      <c r="AA33" s="173"/>
      <c r="AB33" s="140"/>
      <c r="AC33" s="43"/>
    </row>
    <row r="34" spans="1:29" ht="47.15" customHeight="1" x14ac:dyDescent="0.35">
      <c r="A34" s="276">
        <v>26</v>
      </c>
      <c r="B34" s="289" t="str">
        <f>IFERROR(IF(D34="","",VLOOKUP(W34,'Reference records(soft deleted)'!$B$66:$D$116,3,FALSE)),"")</f>
        <v/>
      </c>
      <c r="C34" s="289" t="str">
        <f>IFERROR(IF(D34="","",VLOOKUP(X34,'Reference records(soft deleted)'!$B$166:$D$233,3,FALSE)),"")</f>
        <v/>
      </c>
      <c r="D34" s="290"/>
      <c r="E34" s="291" t="str">
        <f>IF('Overview - Section A'!$AN$5="Funding Request",IF(F34="Funding Request Place Holder","",F34),"")</f>
        <v/>
      </c>
      <c r="F34" s="292" t="str">
        <f>IFERROR(IF(Z34="","",VLOOKUP(Z34,'Overview - Section A'!$P$30:$Q$40,2,FALSE)),"")</f>
        <v/>
      </c>
      <c r="G34" s="293"/>
      <c r="H34" s="293"/>
      <c r="I34" s="293"/>
      <c r="J34" s="293"/>
      <c r="K34" s="293"/>
      <c r="L34" s="293"/>
      <c r="M34" s="291"/>
      <c r="N34" s="294" t="str">
        <f t="shared" si="0"/>
        <v/>
      </c>
      <c r="O34" s="295"/>
      <c r="P34" s="296"/>
      <c r="Q34" s="297"/>
      <c r="R34" s="297"/>
      <c r="S34" s="297"/>
      <c r="T34" s="297" t="s">
        <v>1532</v>
      </c>
      <c r="U34" s="297"/>
      <c r="V34" s="298"/>
      <c r="W34" s="299"/>
      <c r="X34" s="299"/>
      <c r="Y34" s="298"/>
      <c r="Z34" s="298"/>
      <c r="AA34" s="173"/>
      <c r="AB34" s="140"/>
      <c r="AC34" s="43"/>
    </row>
    <row r="35" spans="1:29" ht="47.15" customHeight="1" x14ac:dyDescent="0.35">
      <c r="A35" s="276">
        <v>27</v>
      </c>
      <c r="B35" s="289" t="str">
        <f>IFERROR(IF(D35="","",VLOOKUP(W35,'Reference records(soft deleted)'!$B$66:$D$116,3,FALSE)),"")</f>
        <v/>
      </c>
      <c r="C35" s="289" t="str">
        <f>IFERROR(IF(D35="","",VLOOKUP(X35,'Reference records(soft deleted)'!$B$166:$D$233,3,FALSE)),"")</f>
        <v/>
      </c>
      <c r="D35" s="290"/>
      <c r="E35" s="291" t="str">
        <f>IF('Overview - Section A'!$AN$5="Funding Request",IF(F35="Funding Request Place Holder","",F35),"")</f>
        <v/>
      </c>
      <c r="F35" s="292" t="str">
        <f>IFERROR(IF(Z35="","",VLOOKUP(Z35,'Overview - Section A'!$P$30:$Q$40,2,FALSE)),"")</f>
        <v/>
      </c>
      <c r="G35" s="293"/>
      <c r="H35" s="293"/>
      <c r="I35" s="293"/>
      <c r="J35" s="293"/>
      <c r="K35" s="293"/>
      <c r="L35" s="293"/>
      <c r="M35" s="291"/>
      <c r="N35" s="294" t="str">
        <f t="shared" si="0"/>
        <v/>
      </c>
      <c r="O35" s="295"/>
      <c r="P35" s="296"/>
      <c r="Q35" s="297"/>
      <c r="R35" s="297"/>
      <c r="S35" s="297"/>
      <c r="T35" s="297" t="s">
        <v>1533</v>
      </c>
      <c r="U35" s="297"/>
      <c r="V35" s="298"/>
      <c r="W35" s="299"/>
      <c r="X35" s="299"/>
      <c r="Y35" s="298"/>
      <c r="Z35" s="298"/>
      <c r="AA35" s="173"/>
      <c r="AB35" s="140"/>
      <c r="AC35" s="43"/>
    </row>
    <row r="36" spans="1:29" ht="47.15" customHeight="1" x14ac:dyDescent="0.35">
      <c r="A36" s="276">
        <v>28</v>
      </c>
      <c r="B36" s="289" t="str">
        <f>IFERROR(IF(D36="","",VLOOKUP(W36,'Reference records(soft deleted)'!$B$66:$D$116,3,FALSE)),"")</f>
        <v/>
      </c>
      <c r="C36" s="289" t="str">
        <f>IFERROR(IF(D36="","",VLOOKUP(X36,'Reference records(soft deleted)'!$B$166:$D$233,3,FALSE)),"")</f>
        <v/>
      </c>
      <c r="D36" s="290"/>
      <c r="E36" s="291" t="str">
        <f>IF('Overview - Section A'!$AN$5="Funding Request",IF(F36="Funding Request Place Holder","",F36),"")</f>
        <v/>
      </c>
      <c r="F36" s="292" t="str">
        <f>IFERROR(IF(Z36="","",VLOOKUP(Z36,'Overview - Section A'!$P$30:$Q$40,2,FALSE)),"")</f>
        <v/>
      </c>
      <c r="G36" s="293"/>
      <c r="H36" s="293"/>
      <c r="I36" s="293"/>
      <c r="J36" s="293"/>
      <c r="K36" s="293"/>
      <c r="L36" s="293"/>
      <c r="M36" s="291"/>
      <c r="N36" s="294" t="str">
        <f t="shared" si="0"/>
        <v/>
      </c>
      <c r="O36" s="295"/>
      <c r="P36" s="296"/>
      <c r="Q36" s="297"/>
      <c r="R36" s="297"/>
      <c r="S36" s="297"/>
      <c r="T36" s="297" t="s">
        <v>1534</v>
      </c>
      <c r="U36" s="297"/>
      <c r="V36" s="298"/>
      <c r="W36" s="299"/>
      <c r="X36" s="299"/>
      <c r="Y36" s="298"/>
      <c r="Z36" s="298"/>
      <c r="AA36" s="173"/>
      <c r="AB36" s="140"/>
      <c r="AC36" s="43"/>
    </row>
    <row r="37" spans="1:29" ht="47.15" customHeight="1" x14ac:dyDescent="0.35">
      <c r="A37" s="276">
        <v>29</v>
      </c>
      <c r="B37" s="289" t="str">
        <f>IFERROR(IF(D37="","",VLOOKUP(W37,'Reference records(soft deleted)'!$B$66:$D$116,3,FALSE)),"")</f>
        <v/>
      </c>
      <c r="C37" s="289" t="str">
        <f>IFERROR(IF(D37="","",VLOOKUP(X37,'Reference records(soft deleted)'!$B$166:$D$233,3,FALSE)),"")</f>
        <v/>
      </c>
      <c r="D37" s="290"/>
      <c r="E37" s="291" t="str">
        <f>IF('Overview - Section A'!$AN$5="Funding Request",IF(F37="Funding Request Place Holder","",F37),"")</f>
        <v/>
      </c>
      <c r="F37" s="292" t="str">
        <f>IFERROR(IF(Z37="","",VLOOKUP(Z37,'Overview - Section A'!$P$30:$Q$40,2,FALSE)),"")</f>
        <v/>
      </c>
      <c r="G37" s="293"/>
      <c r="H37" s="293"/>
      <c r="I37" s="293"/>
      <c r="J37" s="293"/>
      <c r="K37" s="293"/>
      <c r="L37" s="293"/>
      <c r="M37" s="291"/>
      <c r="N37" s="294" t="str">
        <f t="shared" si="0"/>
        <v/>
      </c>
      <c r="O37" s="295"/>
      <c r="P37" s="296"/>
      <c r="Q37" s="297"/>
      <c r="R37" s="297"/>
      <c r="S37" s="297"/>
      <c r="T37" s="297" t="s">
        <v>1535</v>
      </c>
      <c r="U37" s="297"/>
      <c r="V37" s="298"/>
      <c r="W37" s="299"/>
      <c r="X37" s="299"/>
      <c r="Y37" s="298"/>
      <c r="Z37" s="298"/>
      <c r="AA37" s="173"/>
      <c r="AB37" s="140"/>
      <c r="AC37" s="43"/>
    </row>
    <row r="38" spans="1:29" ht="47.15" customHeight="1" x14ac:dyDescent="0.35">
      <c r="A38" s="276">
        <v>30</v>
      </c>
      <c r="B38" s="289" t="str">
        <f>IFERROR(IF(D38="","",VLOOKUP(W38,'Reference records(soft deleted)'!$B$66:$D$116,3,FALSE)),"")</f>
        <v/>
      </c>
      <c r="C38" s="289" t="str">
        <f>IFERROR(IF(D38="","",VLOOKUP(X38,'Reference records(soft deleted)'!$B$166:$D$233,3,FALSE)),"")</f>
        <v/>
      </c>
      <c r="D38" s="290"/>
      <c r="E38" s="291" t="str">
        <f>IF('Overview - Section A'!$AN$5="Funding Request",IF(F38="Funding Request Place Holder","",F38),"")</f>
        <v/>
      </c>
      <c r="F38" s="292" t="str">
        <f>IFERROR(IF(Z38="","",VLOOKUP(Z38,'Overview - Section A'!$P$30:$Q$40,2,FALSE)),"")</f>
        <v/>
      </c>
      <c r="G38" s="293"/>
      <c r="H38" s="293"/>
      <c r="I38" s="293"/>
      <c r="J38" s="293"/>
      <c r="K38" s="293"/>
      <c r="L38" s="293"/>
      <c r="M38" s="291"/>
      <c r="N38" s="294" t="str">
        <f t="shared" si="0"/>
        <v/>
      </c>
      <c r="O38" s="295"/>
      <c r="P38" s="296"/>
      <c r="Q38" s="297"/>
      <c r="R38" s="297"/>
      <c r="S38" s="297"/>
      <c r="T38" s="297" t="s">
        <v>1536</v>
      </c>
      <c r="U38" s="297"/>
      <c r="V38" s="298"/>
      <c r="W38" s="299"/>
      <c r="X38" s="299"/>
      <c r="Y38" s="298"/>
      <c r="Z38" s="298"/>
      <c r="AA38" s="173"/>
      <c r="AB38" s="140"/>
      <c r="AC38" s="43"/>
    </row>
    <row r="39" spans="1:29" ht="47.15" customHeight="1" x14ac:dyDescent="0.35">
      <c r="A39" s="276">
        <v>31</v>
      </c>
      <c r="B39" s="289" t="str">
        <f>IFERROR(IF(D39="","",VLOOKUP(W39,'Reference records(soft deleted)'!$B$66:$D$116,3,FALSE)),"")</f>
        <v/>
      </c>
      <c r="C39" s="289" t="str">
        <f>IFERROR(IF(D39="","",VLOOKUP(X39,'Reference records(soft deleted)'!$B$166:$D$233,3,FALSE)),"")</f>
        <v/>
      </c>
      <c r="D39" s="290"/>
      <c r="E39" s="291" t="str">
        <f>IF('Overview - Section A'!$AN$5="Funding Request",IF(F39="Funding Request Place Holder","",F39),"")</f>
        <v/>
      </c>
      <c r="F39" s="292" t="str">
        <f>IFERROR(IF(Z39="","",VLOOKUP(Z39,'Overview - Section A'!$P$30:$Q$40,2,FALSE)),"")</f>
        <v/>
      </c>
      <c r="G39" s="293"/>
      <c r="H39" s="293"/>
      <c r="I39" s="293"/>
      <c r="J39" s="293"/>
      <c r="K39" s="293"/>
      <c r="L39" s="293"/>
      <c r="M39" s="291"/>
      <c r="N39" s="294" t="str">
        <f t="shared" si="0"/>
        <v/>
      </c>
      <c r="O39" s="295"/>
      <c r="P39" s="296"/>
      <c r="Q39" s="297"/>
      <c r="R39" s="297"/>
      <c r="S39" s="297"/>
      <c r="T39" s="297" t="s">
        <v>1537</v>
      </c>
      <c r="U39" s="297"/>
      <c r="V39" s="298"/>
      <c r="W39" s="299"/>
      <c r="X39" s="299"/>
      <c r="Y39" s="298"/>
      <c r="Z39" s="298"/>
      <c r="AA39" s="173"/>
      <c r="AB39" s="140"/>
      <c r="AC39" s="43"/>
    </row>
    <row r="40" spans="1:29" ht="47.15" customHeight="1" x14ac:dyDescent="0.35">
      <c r="A40" s="276">
        <v>32</v>
      </c>
      <c r="B40" s="289" t="str">
        <f>IFERROR(IF(D40="","",VLOOKUP(W40,'Reference records(soft deleted)'!$B$66:$D$116,3,FALSE)),"")</f>
        <v/>
      </c>
      <c r="C40" s="289" t="str">
        <f>IFERROR(IF(D40="","",VLOOKUP(X40,'Reference records(soft deleted)'!$B$166:$D$233,3,FALSE)),"")</f>
        <v/>
      </c>
      <c r="D40" s="290"/>
      <c r="E40" s="291" t="str">
        <f>IF('Overview - Section A'!$AN$5="Funding Request",IF(F40="Funding Request Place Holder","",F40),"")</f>
        <v/>
      </c>
      <c r="F40" s="292" t="str">
        <f>IFERROR(IF(Z40="","",VLOOKUP(Z40,'Overview - Section A'!$P$30:$Q$40,2,FALSE)),"")</f>
        <v/>
      </c>
      <c r="G40" s="293"/>
      <c r="H40" s="293"/>
      <c r="I40" s="293"/>
      <c r="J40" s="293"/>
      <c r="K40" s="293"/>
      <c r="L40" s="293"/>
      <c r="M40" s="291"/>
      <c r="N40" s="294" t="str">
        <f t="shared" si="0"/>
        <v/>
      </c>
      <c r="O40" s="295"/>
      <c r="P40" s="296"/>
      <c r="Q40" s="297"/>
      <c r="R40" s="297"/>
      <c r="S40" s="297"/>
      <c r="T40" s="297" t="s">
        <v>1538</v>
      </c>
      <c r="U40" s="297"/>
      <c r="V40" s="298"/>
      <c r="W40" s="299"/>
      <c r="X40" s="299"/>
      <c r="Y40" s="298"/>
      <c r="Z40" s="298"/>
      <c r="AA40" s="173"/>
      <c r="AB40" s="140"/>
      <c r="AC40" s="43"/>
    </row>
    <row r="41" spans="1:29" ht="47.15" customHeight="1" x14ac:dyDescent="0.35">
      <c r="A41" s="276">
        <v>33</v>
      </c>
      <c r="B41" s="289" t="str">
        <f>IFERROR(IF(D41="","",VLOOKUP(W41,'Reference records(soft deleted)'!$B$66:$D$116,3,FALSE)),"")</f>
        <v/>
      </c>
      <c r="C41" s="289" t="str">
        <f>IFERROR(IF(D41="","",VLOOKUP(X41,'Reference records(soft deleted)'!$B$166:$D$233,3,FALSE)),"")</f>
        <v/>
      </c>
      <c r="D41" s="290"/>
      <c r="E41" s="291" t="str">
        <f>IF('Overview - Section A'!$AN$5="Funding Request",IF(F41="Funding Request Place Holder","",F41),"")</f>
        <v/>
      </c>
      <c r="F41" s="292" t="str">
        <f>IFERROR(IF(Z41="","",VLOOKUP(Z41,'Overview - Section A'!$P$30:$Q$40,2,FALSE)),"")</f>
        <v/>
      </c>
      <c r="G41" s="293"/>
      <c r="H41" s="293"/>
      <c r="I41" s="293"/>
      <c r="J41" s="293"/>
      <c r="K41" s="293"/>
      <c r="L41" s="293"/>
      <c r="M41" s="291"/>
      <c r="N41" s="294" t="str">
        <f t="shared" si="0"/>
        <v/>
      </c>
      <c r="O41" s="295"/>
      <c r="P41" s="296"/>
      <c r="Q41" s="297"/>
      <c r="R41" s="297"/>
      <c r="S41" s="297"/>
      <c r="T41" s="297" t="s">
        <v>1539</v>
      </c>
      <c r="U41" s="297"/>
      <c r="V41" s="298"/>
      <c r="W41" s="299"/>
      <c r="X41" s="299"/>
      <c r="Y41" s="298"/>
      <c r="Z41" s="298"/>
      <c r="AA41" s="173"/>
      <c r="AB41" s="140"/>
      <c r="AC41" s="43"/>
    </row>
    <row r="42" spans="1:29" ht="47.15" customHeight="1" x14ac:dyDescent="0.35">
      <c r="A42" s="276">
        <v>34</v>
      </c>
      <c r="B42" s="289" t="str">
        <f>IFERROR(IF(D42="","",VLOOKUP(W42,'Reference records(soft deleted)'!$B$66:$D$116,3,FALSE)),"")</f>
        <v/>
      </c>
      <c r="C42" s="289" t="str">
        <f>IFERROR(IF(D42="","",VLOOKUP(X42,'Reference records(soft deleted)'!$B$166:$D$233,3,FALSE)),"")</f>
        <v/>
      </c>
      <c r="D42" s="290"/>
      <c r="E42" s="291" t="str">
        <f>IF('Overview - Section A'!$AN$5="Funding Request",IF(F42="Funding Request Place Holder","",F42),"")</f>
        <v/>
      </c>
      <c r="F42" s="292" t="str">
        <f>IFERROR(IF(Z42="","",VLOOKUP(Z42,'Overview - Section A'!$P$30:$Q$40,2,FALSE)),"")</f>
        <v/>
      </c>
      <c r="G42" s="293"/>
      <c r="H42" s="293"/>
      <c r="I42" s="293"/>
      <c r="J42" s="293"/>
      <c r="K42" s="293"/>
      <c r="L42" s="293"/>
      <c r="M42" s="291"/>
      <c r="N42" s="294" t="str">
        <f t="shared" si="0"/>
        <v/>
      </c>
      <c r="O42" s="295"/>
      <c r="P42" s="296"/>
      <c r="Q42" s="297"/>
      <c r="R42" s="297"/>
      <c r="S42" s="297"/>
      <c r="T42" s="297" t="s">
        <v>1540</v>
      </c>
      <c r="U42" s="297"/>
      <c r="V42" s="298"/>
      <c r="W42" s="299"/>
      <c r="X42" s="299"/>
      <c r="Y42" s="298"/>
      <c r="Z42" s="298"/>
      <c r="AA42" s="173"/>
      <c r="AB42" s="140"/>
      <c r="AC42" s="43"/>
    </row>
    <row r="43" spans="1:29" ht="47.15" customHeight="1" x14ac:dyDescent="0.35">
      <c r="A43" s="276">
        <v>35</v>
      </c>
      <c r="B43" s="289" t="str">
        <f>IFERROR(IF(D43="","",VLOOKUP(W43,'Reference records(soft deleted)'!$B$66:$D$116,3,FALSE)),"")</f>
        <v/>
      </c>
      <c r="C43" s="289" t="str">
        <f>IFERROR(IF(D43="","",VLOOKUP(X43,'Reference records(soft deleted)'!$B$166:$D$233,3,FALSE)),"")</f>
        <v/>
      </c>
      <c r="D43" s="290"/>
      <c r="E43" s="291" t="str">
        <f>IF('Overview - Section A'!$AN$5="Funding Request",IF(F43="Funding Request Place Holder","",F43),"")</f>
        <v/>
      </c>
      <c r="F43" s="292" t="str">
        <f>IFERROR(IF(Z43="","",VLOOKUP(Z43,'Overview - Section A'!$P$30:$Q$40,2,FALSE)),"")</f>
        <v/>
      </c>
      <c r="G43" s="293"/>
      <c r="H43" s="293"/>
      <c r="I43" s="293"/>
      <c r="J43" s="293"/>
      <c r="K43" s="293"/>
      <c r="L43" s="293"/>
      <c r="M43" s="291"/>
      <c r="N43" s="294" t="str">
        <f t="shared" si="0"/>
        <v/>
      </c>
      <c r="O43" s="295"/>
      <c r="P43" s="296"/>
      <c r="Q43" s="297"/>
      <c r="R43" s="297"/>
      <c r="S43" s="297"/>
      <c r="T43" s="297" t="s">
        <v>1541</v>
      </c>
      <c r="U43" s="297"/>
      <c r="V43" s="298"/>
      <c r="W43" s="299"/>
      <c r="X43" s="299"/>
      <c r="Y43" s="298"/>
      <c r="Z43" s="298"/>
      <c r="AA43" s="173"/>
      <c r="AB43" s="140"/>
      <c r="AC43" s="43"/>
    </row>
    <row r="44" spans="1:29" ht="47.15" customHeight="1" x14ac:dyDescent="0.35">
      <c r="A44" s="276">
        <v>36</v>
      </c>
      <c r="B44" s="289" t="str">
        <f>IFERROR(IF(D44="","",VLOOKUP(W44,'Reference records(soft deleted)'!$B$66:$D$116,3,FALSE)),"")</f>
        <v/>
      </c>
      <c r="C44" s="289" t="str">
        <f>IFERROR(IF(D44="","",VLOOKUP(X44,'Reference records(soft deleted)'!$B$166:$D$233,3,FALSE)),"")</f>
        <v/>
      </c>
      <c r="D44" s="290"/>
      <c r="E44" s="291" t="str">
        <f>IF('Overview - Section A'!$AN$5="Funding Request",IF(F44="Funding Request Place Holder","",F44),"")</f>
        <v/>
      </c>
      <c r="F44" s="292" t="str">
        <f>IFERROR(IF(Z44="","",VLOOKUP(Z44,'Overview - Section A'!$P$30:$Q$40,2,FALSE)),"")</f>
        <v/>
      </c>
      <c r="G44" s="293"/>
      <c r="H44" s="293"/>
      <c r="I44" s="293"/>
      <c r="J44" s="293"/>
      <c r="K44" s="293"/>
      <c r="L44" s="293"/>
      <c r="M44" s="291"/>
      <c r="N44" s="294" t="str">
        <f t="shared" si="0"/>
        <v/>
      </c>
      <c r="O44" s="295"/>
      <c r="P44" s="296"/>
      <c r="Q44" s="297"/>
      <c r="R44" s="297"/>
      <c r="S44" s="297"/>
      <c r="T44" s="297" t="s">
        <v>1542</v>
      </c>
      <c r="U44" s="297"/>
      <c r="V44" s="298"/>
      <c r="W44" s="299"/>
      <c r="X44" s="299"/>
      <c r="Y44" s="298"/>
      <c r="Z44" s="298"/>
      <c r="AA44" s="173"/>
      <c r="AB44" s="140"/>
      <c r="AC44" s="43"/>
    </row>
    <row r="45" spans="1:29" ht="47.15" customHeight="1" x14ac:dyDescent="0.35">
      <c r="A45" s="276">
        <v>37</v>
      </c>
      <c r="B45" s="289" t="str">
        <f>IFERROR(IF(D45="","",VLOOKUP(W45,'Reference records(soft deleted)'!$B$66:$D$116,3,FALSE)),"")</f>
        <v/>
      </c>
      <c r="C45" s="289" t="str">
        <f>IFERROR(IF(D45="","",VLOOKUP(X45,'Reference records(soft deleted)'!$B$166:$D$233,3,FALSE)),"")</f>
        <v/>
      </c>
      <c r="D45" s="290"/>
      <c r="E45" s="291" t="str">
        <f>IF('Overview - Section A'!$AN$5="Funding Request",IF(F45="Funding Request Place Holder","",F45),"")</f>
        <v/>
      </c>
      <c r="F45" s="292" t="str">
        <f>IFERROR(IF(Z45="","",VLOOKUP(Z45,'Overview - Section A'!$P$30:$Q$40,2,FALSE)),"")</f>
        <v/>
      </c>
      <c r="G45" s="293"/>
      <c r="H45" s="293"/>
      <c r="I45" s="293"/>
      <c r="J45" s="293"/>
      <c r="K45" s="293"/>
      <c r="L45" s="293"/>
      <c r="M45" s="291"/>
      <c r="N45" s="294" t="str">
        <f t="shared" si="0"/>
        <v/>
      </c>
      <c r="O45" s="295"/>
      <c r="P45" s="296"/>
      <c r="Q45" s="297"/>
      <c r="R45" s="297"/>
      <c r="S45" s="297"/>
      <c r="T45" s="297" t="s">
        <v>1543</v>
      </c>
      <c r="U45" s="297"/>
      <c r="V45" s="298"/>
      <c r="W45" s="299"/>
      <c r="X45" s="299"/>
      <c r="Y45" s="298"/>
      <c r="Z45" s="298"/>
      <c r="AA45" s="173"/>
      <c r="AB45" s="140"/>
      <c r="AC45" s="43"/>
    </row>
    <row r="46" spans="1:29" ht="47.15" customHeight="1" x14ac:dyDescent="0.35">
      <c r="A46" s="276">
        <v>38</v>
      </c>
      <c r="B46" s="289" t="str">
        <f>IFERROR(IF(D46="","",VLOOKUP(W46,'Reference records(soft deleted)'!$B$66:$D$116,3,FALSE)),"")</f>
        <v/>
      </c>
      <c r="C46" s="289" t="str">
        <f>IFERROR(IF(D46="","",VLOOKUP(X46,'Reference records(soft deleted)'!$B$166:$D$233,3,FALSE)),"")</f>
        <v/>
      </c>
      <c r="D46" s="290"/>
      <c r="E46" s="291" t="str">
        <f>IF('Overview - Section A'!$AN$5="Funding Request",IF(F46="Funding Request Place Holder","",F46),"")</f>
        <v/>
      </c>
      <c r="F46" s="292" t="str">
        <f>IFERROR(IF(Z46="","",VLOOKUP(Z46,'Overview - Section A'!$P$30:$Q$40,2,FALSE)),"")</f>
        <v/>
      </c>
      <c r="G46" s="293"/>
      <c r="H46" s="293"/>
      <c r="I46" s="293"/>
      <c r="J46" s="293"/>
      <c r="K46" s="293"/>
      <c r="L46" s="293"/>
      <c r="M46" s="291"/>
      <c r="N46" s="294" t="str">
        <f t="shared" si="0"/>
        <v/>
      </c>
      <c r="O46" s="295"/>
      <c r="P46" s="296"/>
      <c r="Q46" s="297"/>
      <c r="R46" s="297"/>
      <c r="S46" s="297"/>
      <c r="T46" s="297" t="s">
        <v>1544</v>
      </c>
      <c r="U46" s="297"/>
      <c r="V46" s="298"/>
      <c r="W46" s="299"/>
      <c r="X46" s="299"/>
      <c r="Y46" s="298"/>
      <c r="Z46" s="298"/>
      <c r="AA46" s="173"/>
      <c r="AB46" s="140"/>
      <c r="AC46" s="43"/>
    </row>
    <row r="47" spans="1:29" ht="47.15" customHeight="1" x14ac:dyDescent="0.35">
      <c r="A47" s="276">
        <v>39</v>
      </c>
      <c r="B47" s="289" t="str">
        <f>IFERROR(IF(D47="","",VLOOKUP(W47,'Reference records(soft deleted)'!$B$66:$D$116,3,FALSE)),"")</f>
        <v/>
      </c>
      <c r="C47" s="289" t="str">
        <f>IFERROR(IF(D47="","",VLOOKUP(X47,'Reference records(soft deleted)'!$B$166:$D$233,3,FALSE)),"")</f>
        <v/>
      </c>
      <c r="D47" s="290"/>
      <c r="E47" s="291" t="str">
        <f>IF('Overview - Section A'!$AN$5="Funding Request",IF(F47="Funding Request Place Holder","",F47),"")</f>
        <v/>
      </c>
      <c r="F47" s="292" t="str">
        <f>IFERROR(IF(Z47="","",VLOOKUP(Z47,'Overview - Section A'!$P$30:$Q$40,2,FALSE)),"")</f>
        <v/>
      </c>
      <c r="G47" s="293"/>
      <c r="H47" s="293"/>
      <c r="I47" s="293"/>
      <c r="J47" s="293"/>
      <c r="K47" s="293"/>
      <c r="L47" s="293"/>
      <c r="M47" s="291"/>
      <c r="N47" s="294" t="str">
        <f t="shared" si="0"/>
        <v/>
      </c>
      <c r="O47" s="295"/>
      <c r="P47" s="296"/>
      <c r="Q47" s="297"/>
      <c r="R47" s="297"/>
      <c r="S47" s="297"/>
      <c r="T47" s="297" t="s">
        <v>1545</v>
      </c>
      <c r="U47" s="297"/>
      <c r="V47" s="298"/>
      <c r="W47" s="299"/>
      <c r="X47" s="299"/>
      <c r="Y47" s="298"/>
      <c r="Z47" s="298"/>
      <c r="AA47" s="173"/>
      <c r="AB47" s="140"/>
      <c r="AC47" s="43"/>
    </row>
    <row r="48" spans="1:29" ht="47.15" customHeight="1" x14ac:dyDescent="0.35">
      <c r="A48" s="276">
        <v>40</v>
      </c>
      <c r="B48" s="289" t="str">
        <f>IFERROR(IF(D48="","",VLOOKUP(W48,'Reference records(soft deleted)'!$B$66:$D$116,3,FALSE)),"")</f>
        <v/>
      </c>
      <c r="C48" s="289" t="str">
        <f>IFERROR(IF(D48="","",VLOOKUP(X48,'Reference records(soft deleted)'!$B$166:$D$233,3,FALSE)),"")</f>
        <v/>
      </c>
      <c r="D48" s="290"/>
      <c r="E48" s="291" t="str">
        <f>IF('Overview - Section A'!$AN$5="Funding Request",IF(F48="Funding Request Place Holder","",F48),"")</f>
        <v/>
      </c>
      <c r="F48" s="292" t="str">
        <f>IFERROR(IF(Z48="","",VLOOKUP(Z48,'Overview - Section A'!$P$30:$Q$40,2,FALSE)),"")</f>
        <v/>
      </c>
      <c r="G48" s="293"/>
      <c r="H48" s="293"/>
      <c r="I48" s="293"/>
      <c r="J48" s="293"/>
      <c r="K48" s="293"/>
      <c r="L48" s="293"/>
      <c r="M48" s="291"/>
      <c r="N48" s="294" t="str">
        <f t="shared" si="0"/>
        <v/>
      </c>
      <c r="O48" s="295"/>
      <c r="P48" s="296"/>
      <c r="Q48" s="297"/>
      <c r="R48" s="297"/>
      <c r="S48" s="297"/>
      <c r="T48" s="297" t="s">
        <v>1546</v>
      </c>
      <c r="U48" s="297"/>
      <c r="V48" s="298"/>
      <c r="W48" s="299"/>
      <c r="X48" s="299"/>
      <c r="Y48" s="298"/>
      <c r="Z48" s="298"/>
      <c r="AA48" s="173"/>
      <c r="AB48" s="140"/>
      <c r="AC48" s="43"/>
    </row>
    <row r="49" spans="1:29" ht="47.15" customHeight="1" x14ac:dyDescent="0.35">
      <c r="A49" s="276">
        <v>41</v>
      </c>
      <c r="B49" s="289" t="str">
        <f>IFERROR(IF(D49="","",VLOOKUP(W49,'Reference records(soft deleted)'!$B$66:$D$116,3,FALSE)),"")</f>
        <v/>
      </c>
      <c r="C49" s="289" t="str">
        <f>IFERROR(IF(D49="","",VLOOKUP(X49,'Reference records(soft deleted)'!$B$166:$D$233,3,FALSE)),"")</f>
        <v/>
      </c>
      <c r="D49" s="290"/>
      <c r="E49" s="291" t="str">
        <f>IF('Overview - Section A'!$AN$5="Funding Request",IF(F49="Funding Request Place Holder","",F49),"")</f>
        <v/>
      </c>
      <c r="F49" s="292" t="str">
        <f>IFERROR(IF(Z49="","",VLOOKUP(Z49,'Overview - Section A'!$P$30:$Q$40,2,FALSE)),"")</f>
        <v/>
      </c>
      <c r="G49" s="293"/>
      <c r="H49" s="293"/>
      <c r="I49" s="293"/>
      <c r="J49" s="293"/>
      <c r="K49" s="293"/>
      <c r="L49" s="293"/>
      <c r="M49" s="291"/>
      <c r="N49" s="294" t="str">
        <f t="shared" si="0"/>
        <v/>
      </c>
      <c r="O49" s="295"/>
      <c r="P49" s="296"/>
      <c r="Q49" s="297"/>
      <c r="R49" s="297"/>
      <c r="S49" s="297"/>
      <c r="T49" s="297" t="s">
        <v>1547</v>
      </c>
      <c r="U49" s="297"/>
      <c r="V49" s="298"/>
      <c r="W49" s="299"/>
      <c r="X49" s="299"/>
      <c r="Y49" s="298"/>
      <c r="Z49" s="298"/>
      <c r="AA49" s="173"/>
      <c r="AB49" s="140"/>
      <c r="AC49" s="43"/>
    </row>
    <row r="50" spans="1:29" ht="47.15" customHeight="1" x14ac:dyDescent="0.35">
      <c r="A50" s="276">
        <v>42</v>
      </c>
      <c r="B50" s="289" t="str">
        <f>IFERROR(IF(D50="","",VLOOKUP(W50,'Reference records(soft deleted)'!$B$66:$D$116,3,FALSE)),"")</f>
        <v/>
      </c>
      <c r="C50" s="289" t="str">
        <f>IFERROR(IF(D50="","",VLOOKUP(X50,'Reference records(soft deleted)'!$B$166:$D$233,3,FALSE)),"")</f>
        <v/>
      </c>
      <c r="D50" s="290"/>
      <c r="E50" s="291" t="str">
        <f>IF('Overview - Section A'!$AN$5="Funding Request",IF(F50="Funding Request Place Holder","",F50),"")</f>
        <v/>
      </c>
      <c r="F50" s="292" t="str">
        <f>IFERROR(IF(Z50="","",VLOOKUP(Z50,'Overview - Section A'!$P$30:$Q$40,2,FALSE)),"")</f>
        <v/>
      </c>
      <c r="G50" s="293"/>
      <c r="H50" s="293"/>
      <c r="I50" s="293"/>
      <c r="J50" s="293"/>
      <c r="K50" s="293"/>
      <c r="L50" s="293"/>
      <c r="M50" s="291"/>
      <c r="N50" s="294" t="str">
        <f t="shared" si="0"/>
        <v/>
      </c>
      <c r="O50" s="295"/>
      <c r="P50" s="296"/>
      <c r="Q50" s="297"/>
      <c r="R50" s="297"/>
      <c r="S50" s="297"/>
      <c r="T50" s="297" t="s">
        <v>1548</v>
      </c>
      <c r="U50" s="297"/>
      <c r="V50" s="298"/>
      <c r="W50" s="299"/>
      <c r="X50" s="299"/>
      <c r="Y50" s="298"/>
      <c r="Z50" s="298"/>
      <c r="AA50" s="173"/>
      <c r="AB50" s="140"/>
      <c r="AC50" s="43"/>
    </row>
    <row r="51" spans="1:29" ht="47.15" customHeight="1" x14ac:dyDescent="0.35">
      <c r="A51" s="276">
        <v>43</v>
      </c>
      <c r="B51" s="289" t="str">
        <f>IFERROR(IF(D51="","",VLOOKUP(W51,'Reference records(soft deleted)'!$B$66:$D$116,3,FALSE)),"")</f>
        <v/>
      </c>
      <c r="C51" s="289" t="str">
        <f>IFERROR(IF(D51="","",VLOOKUP(X51,'Reference records(soft deleted)'!$B$166:$D$233,3,FALSE)),"")</f>
        <v/>
      </c>
      <c r="D51" s="290"/>
      <c r="E51" s="291" t="str">
        <f>IF('Overview - Section A'!$AN$5="Funding Request",IF(F51="Funding Request Place Holder","",F51),"")</f>
        <v/>
      </c>
      <c r="F51" s="292" t="str">
        <f>IFERROR(IF(Z51="","",VLOOKUP(Z51,'Overview - Section A'!$P$30:$Q$40,2,FALSE)),"")</f>
        <v/>
      </c>
      <c r="G51" s="293"/>
      <c r="H51" s="293"/>
      <c r="I51" s="293"/>
      <c r="J51" s="293"/>
      <c r="K51" s="293"/>
      <c r="L51" s="293"/>
      <c r="M51" s="291"/>
      <c r="N51" s="294" t="str">
        <f t="shared" si="0"/>
        <v/>
      </c>
      <c r="O51" s="295"/>
      <c r="P51" s="296"/>
      <c r="Q51" s="297"/>
      <c r="R51" s="297"/>
      <c r="S51" s="297"/>
      <c r="T51" s="297" t="s">
        <v>1549</v>
      </c>
      <c r="U51" s="297"/>
      <c r="V51" s="298"/>
      <c r="W51" s="299"/>
      <c r="X51" s="299"/>
      <c r="Y51" s="298"/>
      <c r="Z51" s="298"/>
      <c r="AA51" s="173"/>
      <c r="AB51" s="140"/>
      <c r="AC51" s="43"/>
    </row>
    <row r="52" spans="1:29" ht="47.15" customHeight="1" x14ac:dyDescent="0.35">
      <c r="A52" s="276">
        <v>44</v>
      </c>
      <c r="B52" s="289" t="str">
        <f>IFERROR(IF(D52="","",VLOOKUP(W52,'Reference records(soft deleted)'!$B$66:$D$116,3,FALSE)),"")</f>
        <v/>
      </c>
      <c r="C52" s="289" t="str">
        <f>IFERROR(IF(D52="","",VLOOKUP(X52,'Reference records(soft deleted)'!$B$166:$D$233,3,FALSE)),"")</f>
        <v/>
      </c>
      <c r="D52" s="290"/>
      <c r="E52" s="291" t="str">
        <f>IF('Overview - Section A'!$AN$5="Funding Request",IF(F52="Funding Request Place Holder","",F52),"")</f>
        <v/>
      </c>
      <c r="F52" s="292" t="str">
        <f>IFERROR(IF(Z52="","",VLOOKUP(Z52,'Overview - Section A'!$P$30:$Q$40,2,FALSE)),"")</f>
        <v/>
      </c>
      <c r="G52" s="293"/>
      <c r="H52" s="293"/>
      <c r="I52" s="293"/>
      <c r="J52" s="293"/>
      <c r="K52" s="293"/>
      <c r="L52" s="293"/>
      <c r="M52" s="291"/>
      <c r="N52" s="294" t="str">
        <f t="shared" si="0"/>
        <v/>
      </c>
      <c r="O52" s="295"/>
      <c r="P52" s="296"/>
      <c r="Q52" s="297"/>
      <c r="R52" s="297"/>
      <c r="S52" s="297"/>
      <c r="T52" s="297" t="s">
        <v>1550</v>
      </c>
      <c r="U52" s="297"/>
      <c r="V52" s="298"/>
      <c r="W52" s="299"/>
      <c r="X52" s="299"/>
      <c r="Y52" s="298"/>
      <c r="Z52" s="298"/>
      <c r="AA52" s="173"/>
      <c r="AB52" s="140"/>
      <c r="AC52" s="43"/>
    </row>
    <row r="53" spans="1:29" ht="47.15" customHeight="1" x14ac:dyDescent="0.35">
      <c r="A53" s="276">
        <v>45</v>
      </c>
      <c r="B53" s="289" t="str">
        <f>IFERROR(IF(D53="","",VLOOKUP(W53,'Reference records(soft deleted)'!$B$66:$D$116,3,FALSE)),"")</f>
        <v/>
      </c>
      <c r="C53" s="289" t="str">
        <f>IFERROR(IF(D53="","",VLOOKUP(X53,'Reference records(soft deleted)'!$B$166:$D$233,3,FALSE)),"")</f>
        <v/>
      </c>
      <c r="D53" s="290"/>
      <c r="E53" s="291" t="str">
        <f>IF('Overview - Section A'!$AN$5="Funding Request",IF(F53="Funding Request Place Holder","",F53),"")</f>
        <v/>
      </c>
      <c r="F53" s="292" t="str">
        <f>IFERROR(IF(Z53="","",VLOOKUP(Z53,'Overview - Section A'!$P$30:$Q$40,2,FALSE)),"")</f>
        <v/>
      </c>
      <c r="G53" s="293"/>
      <c r="H53" s="293"/>
      <c r="I53" s="293"/>
      <c r="J53" s="293"/>
      <c r="K53" s="293"/>
      <c r="L53" s="293"/>
      <c r="M53" s="291"/>
      <c r="N53" s="294" t="str">
        <f t="shared" si="0"/>
        <v/>
      </c>
      <c r="O53" s="295"/>
      <c r="P53" s="296"/>
      <c r="Q53" s="297"/>
      <c r="R53" s="297"/>
      <c r="S53" s="297"/>
      <c r="T53" s="297" t="s">
        <v>1551</v>
      </c>
      <c r="U53" s="297"/>
      <c r="V53" s="298"/>
      <c r="W53" s="299"/>
      <c r="X53" s="299"/>
      <c r="Y53" s="298"/>
      <c r="Z53" s="298"/>
      <c r="AA53" s="173"/>
      <c r="AB53" s="140"/>
      <c r="AC53" s="43"/>
    </row>
    <row r="54" spans="1:29" ht="47.15" customHeight="1" x14ac:dyDescent="0.35">
      <c r="A54" s="276">
        <v>46</v>
      </c>
      <c r="B54" s="289" t="str">
        <f>IFERROR(IF(D54="","",VLOOKUP(W54,'Reference records(soft deleted)'!$B$66:$D$116,3,FALSE)),"")</f>
        <v/>
      </c>
      <c r="C54" s="289" t="str">
        <f>IFERROR(IF(D54="","",VLOOKUP(X54,'Reference records(soft deleted)'!$B$166:$D$233,3,FALSE)),"")</f>
        <v/>
      </c>
      <c r="D54" s="290"/>
      <c r="E54" s="291" t="str">
        <f>IF('Overview - Section A'!$AN$5="Funding Request",IF(F54="Funding Request Place Holder","",F54),"")</f>
        <v/>
      </c>
      <c r="F54" s="292" t="str">
        <f>IFERROR(IF(Z54="","",VLOOKUP(Z54,'Overview - Section A'!$P$30:$Q$40,2,FALSE)),"")</f>
        <v/>
      </c>
      <c r="G54" s="293"/>
      <c r="H54" s="293"/>
      <c r="I54" s="293"/>
      <c r="J54" s="293"/>
      <c r="K54" s="293"/>
      <c r="L54" s="293"/>
      <c r="M54" s="291"/>
      <c r="N54" s="294" t="str">
        <f t="shared" si="0"/>
        <v/>
      </c>
      <c r="O54" s="295"/>
      <c r="P54" s="296"/>
      <c r="Q54" s="297"/>
      <c r="R54" s="297"/>
      <c r="S54" s="297"/>
      <c r="T54" s="297" t="s">
        <v>1552</v>
      </c>
      <c r="U54" s="297"/>
      <c r="V54" s="298"/>
      <c r="W54" s="299"/>
      <c r="X54" s="299"/>
      <c r="Y54" s="298"/>
      <c r="Z54" s="298"/>
      <c r="AA54" s="173"/>
      <c r="AB54" s="140"/>
      <c r="AC54" s="43"/>
    </row>
    <row r="55" spans="1:29" ht="47.15" customHeight="1" x14ac:dyDescent="0.35">
      <c r="A55" s="276">
        <v>47</v>
      </c>
      <c r="B55" s="289" t="str">
        <f>IFERROR(IF(D55="","",VLOOKUP(W55,'Reference records(soft deleted)'!$B$66:$D$116,3,FALSE)),"")</f>
        <v/>
      </c>
      <c r="C55" s="289" t="str">
        <f>IFERROR(IF(D55="","",VLOOKUP(X55,'Reference records(soft deleted)'!$B$166:$D$233,3,FALSE)),"")</f>
        <v/>
      </c>
      <c r="D55" s="290"/>
      <c r="E55" s="291" t="str">
        <f>IF('Overview - Section A'!$AN$5="Funding Request",IF(F55="Funding Request Place Holder","",F55),"")</f>
        <v/>
      </c>
      <c r="F55" s="292" t="str">
        <f>IFERROR(IF(Z55="","",VLOOKUP(Z55,'Overview - Section A'!$P$30:$Q$40,2,FALSE)),"")</f>
        <v/>
      </c>
      <c r="G55" s="293"/>
      <c r="H55" s="293"/>
      <c r="I55" s="293"/>
      <c r="J55" s="293"/>
      <c r="K55" s="293"/>
      <c r="L55" s="293"/>
      <c r="M55" s="291"/>
      <c r="N55" s="294" t="str">
        <f t="shared" si="0"/>
        <v/>
      </c>
      <c r="O55" s="295"/>
      <c r="P55" s="296"/>
      <c r="Q55" s="297"/>
      <c r="R55" s="297"/>
      <c r="S55" s="297"/>
      <c r="T55" s="297" t="s">
        <v>1553</v>
      </c>
      <c r="U55" s="297"/>
      <c r="V55" s="298"/>
      <c r="W55" s="299"/>
      <c r="X55" s="299"/>
      <c r="Y55" s="298"/>
      <c r="Z55" s="298"/>
      <c r="AA55" s="173"/>
      <c r="AB55" s="140"/>
      <c r="AC55" s="43"/>
    </row>
    <row r="56" spans="1:29" ht="47.15" customHeight="1" x14ac:dyDescent="0.35">
      <c r="A56" s="276">
        <v>48</v>
      </c>
      <c r="B56" s="289" t="str">
        <f>IFERROR(IF(D56="","",VLOOKUP(W56,'Reference records(soft deleted)'!$B$66:$D$116,3,FALSE)),"")</f>
        <v/>
      </c>
      <c r="C56" s="289" t="str">
        <f>IFERROR(IF(D56="","",VLOOKUP(X56,'Reference records(soft deleted)'!$B$166:$D$233,3,FALSE)),"")</f>
        <v/>
      </c>
      <c r="D56" s="290"/>
      <c r="E56" s="291" t="str">
        <f>IF('Overview - Section A'!$AN$5="Funding Request",IF(F56="Funding Request Place Holder","",F56),"")</f>
        <v/>
      </c>
      <c r="F56" s="292" t="str">
        <f>IFERROR(IF(Z56="","",VLOOKUP(Z56,'Overview - Section A'!$P$30:$Q$40,2,FALSE)),"")</f>
        <v/>
      </c>
      <c r="G56" s="293"/>
      <c r="H56" s="293"/>
      <c r="I56" s="293"/>
      <c r="J56" s="293"/>
      <c r="K56" s="293"/>
      <c r="L56" s="293"/>
      <c r="M56" s="291"/>
      <c r="N56" s="294" t="str">
        <f t="shared" si="0"/>
        <v/>
      </c>
      <c r="O56" s="295"/>
      <c r="P56" s="296"/>
      <c r="Q56" s="297"/>
      <c r="R56" s="297"/>
      <c r="S56" s="297"/>
      <c r="T56" s="297" t="s">
        <v>1554</v>
      </c>
      <c r="U56" s="297"/>
      <c r="V56" s="298"/>
      <c r="W56" s="299"/>
      <c r="X56" s="299"/>
      <c r="Y56" s="298"/>
      <c r="Z56" s="298"/>
      <c r="AA56" s="173"/>
      <c r="AB56" s="140"/>
      <c r="AC56" s="43"/>
    </row>
    <row r="57" spans="1:29" ht="47.15" customHeight="1" x14ac:dyDescent="0.35">
      <c r="A57" s="276">
        <v>49</v>
      </c>
      <c r="B57" s="289" t="str">
        <f>IFERROR(IF(D57="","",VLOOKUP(W57,'Reference records(soft deleted)'!$B$66:$D$116,3,FALSE)),"")</f>
        <v/>
      </c>
      <c r="C57" s="289" t="str">
        <f>IFERROR(IF(D57="","",VLOOKUP(X57,'Reference records(soft deleted)'!$B$166:$D$233,3,FALSE)),"")</f>
        <v/>
      </c>
      <c r="D57" s="290"/>
      <c r="E57" s="291" t="str">
        <f>IF('Overview - Section A'!$AN$5="Funding Request",IF(F57="Funding Request Place Holder","",F57),"")</f>
        <v/>
      </c>
      <c r="F57" s="292" t="str">
        <f>IFERROR(IF(Z57="","",VLOOKUP(Z57,'Overview - Section A'!$P$30:$Q$40,2,FALSE)),"")</f>
        <v/>
      </c>
      <c r="G57" s="293"/>
      <c r="H57" s="293"/>
      <c r="I57" s="293"/>
      <c r="J57" s="293"/>
      <c r="K57" s="293"/>
      <c r="L57" s="293"/>
      <c r="M57" s="291"/>
      <c r="N57" s="294" t="str">
        <f t="shared" si="0"/>
        <v/>
      </c>
      <c r="O57" s="295"/>
      <c r="P57" s="296"/>
      <c r="Q57" s="297"/>
      <c r="R57" s="297"/>
      <c r="S57" s="297"/>
      <c r="T57" s="297" t="s">
        <v>1555</v>
      </c>
      <c r="U57" s="297"/>
      <c r="V57" s="298"/>
      <c r="W57" s="299"/>
      <c r="X57" s="299"/>
      <c r="Y57" s="298"/>
      <c r="Z57" s="298"/>
      <c r="AA57" s="173"/>
      <c r="AB57" s="140"/>
      <c r="AC57" s="43"/>
    </row>
    <row r="58" spans="1:29" ht="47.15" customHeight="1" x14ac:dyDescent="0.35">
      <c r="A58" s="276">
        <v>50</v>
      </c>
      <c r="B58" s="289" t="str">
        <f>IFERROR(IF(D58="","",VLOOKUP(W58,'Reference records(soft deleted)'!$B$66:$D$116,3,FALSE)),"")</f>
        <v/>
      </c>
      <c r="C58" s="289" t="str">
        <f>IFERROR(IF(D58="","",VLOOKUP(X58,'Reference records(soft deleted)'!$B$166:$D$233,3,FALSE)),"")</f>
        <v/>
      </c>
      <c r="D58" s="290"/>
      <c r="E58" s="291" t="str">
        <f>IF('Overview - Section A'!$AN$5="Funding Request",IF(F58="Funding Request Place Holder","",F58),"")</f>
        <v/>
      </c>
      <c r="F58" s="292" t="str">
        <f>IFERROR(IF(Z58="","",VLOOKUP(Z58,'Overview - Section A'!$P$30:$Q$40,2,FALSE)),"")</f>
        <v/>
      </c>
      <c r="G58" s="293"/>
      <c r="H58" s="293"/>
      <c r="I58" s="293"/>
      <c r="J58" s="293"/>
      <c r="K58" s="293"/>
      <c r="L58" s="293"/>
      <c r="M58" s="291"/>
      <c r="N58" s="294" t="str">
        <f t="shared" si="0"/>
        <v/>
      </c>
      <c r="O58" s="295"/>
      <c r="P58" s="296"/>
      <c r="Q58" s="297"/>
      <c r="R58" s="297"/>
      <c r="S58" s="297"/>
      <c r="T58" s="297" t="s">
        <v>1556</v>
      </c>
      <c r="U58" s="297"/>
      <c r="V58" s="298"/>
      <c r="W58" s="299"/>
      <c r="X58" s="299"/>
      <c r="Y58" s="298"/>
      <c r="Z58" s="298"/>
      <c r="AA58" s="173"/>
      <c r="AB58" s="140"/>
      <c r="AC58" s="43"/>
    </row>
    <row r="59" spans="1:29" ht="47.15" customHeight="1" x14ac:dyDescent="0.35">
      <c r="A59" s="276">
        <v>51</v>
      </c>
      <c r="B59" s="289" t="str">
        <f>IFERROR(IF(D59="","",VLOOKUP(W59,'Reference records(soft deleted)'!$B$66:$D$116,3,FALSE)),"")</f>
        <v/>
      </c>
      <c r="C59" s="289" t="str">
        <f>IFERROR(IF(D59="","",VLOOKUP(X59,'Reference records(soft deleted)'!$B$166:$D$233,3,FALSE)),"")</f>
        <v/>
      </c>
      <c r="D59" s="290"/>
      <c r="E59" s="291" t="str">
        <f>IF('Overview - Section A'!$AN$5="Funding Request",IF(F59="Funding Request Place Holder","",F59),"")</f>
        <v/>
      </c>
      <c r="F59" s="292" t="str">
        <f>IFERROR(IF(Z59="","",VLOOKUP(Z59,'Overview - Section A'!$P$30:$Q$40,2,FALSE)),"")</f>
        <v/>
      </c>
      <c r="G59" s="293"/>
      <c r="H59" s="293"/>
      <c r="I59" s="293"/>
      <c r="J59" s="293"/>
      <c r="K59" s="293"/>
      <c r="L59" s="293"/>
      <c r="M59" s="291"/>
      <c r="N59" s="294" t="str">
        <f t="shared" si="0"/>
        <v/>
      </c>
      <c r="O59" s="295"/>
      <c r="P59" s="296"/>
      <c r="Q59" s="297"/>
      <c r="R59" s="297"/>
      <c r="S59" s="297"/>
      <c r="T59" s="297" t="s">
        <v>1557</v>
      </c>
      <c r="U59" s="297"/>
      <c r="V59" s="298"/>
      <c r="W59" s="299"/>
      <c r="X59" s="299"/>
      <c r="Y59" s="298"/>
      <c r="Z59" s="298"/>
      <c r="AA59" s="173"/>
      <c r="AB59" s="140"/>
      <c r="AC59" s="43"/>
    </row>
    <row r="60" spans="1:29" ht="47.15" customHeight="1" x14ac:dyDescent="0.35">
      <c r="A60" s="276">
        <v>52</v>
      </c>
      <c r="B60" s="289" t="str">
        <f>IFERROR(IF(D60="","",VLOOKUP(W60,'Reference records(soft deleted)'!$B$66:$D$116,3,FALSE)),"")</f>
        <v/>
      </c>
      <c r="C60" s="289" t="str">
        <f>IFERROR(IF(D60="","",VLOOKUP(X60,'Reference records(soft deleted)'!$B$166:$D$233,3,FALSE)),"")</f>
        <v/>
      </c>
      <c r="D60" s="290"/>
      <c r="E60" s="291" t="str">
        <f>IF('Overview - Section A'!$AN$5="Funding Request",IF(F60="Funding Request Place Holder","",F60),"")</f>
        <v/>
      </c>
      <c r="F60" s="292" t="str">
        <f>IFERROR(IF(Z60="","",VLOOKUP(Z60,'Overview - Section A'!$P$30:$Q$40,2,FALSE)),"")</f>
        <v/>
      </c>
      <c r="G60" s="293"/>
      <c r="H60" s="293"/>
      <c r="I60" s="293"/>
      <c r="J60" s="293"/>
      <c r="K60" s="293"/>
      <c r="L60" s="293"/>
      <c r="M60" s="291"/>
      <c r="N60" s="294" t="str">
        <f t="shared" si="0"/>
        <v/>
      </c>
      <c r="O60" s="295"/>
      <c r="P60" s="296"/>
      <c r="Q60" s="297"/>
      <c r="R60" s="297"/>
      <c r="S60" s="297"/>
      <c r="T60" s="297" t="s">
        <v>1558</v>
      </c>
      <c r="U60" s="297"/>
      <c r="V60" s="298"/>
      <c r="W60" s="299"/>
      <c r="X60" s="299"/>
      <c r="Y60" s="298"/>
      <c r="Z60" s="298"/>
      <c r="AA60" s="173"/>
      <c r="AB60" s="140"/>
      <c r="AC60" s="43"/>
    </row>
    <row r="61" spans="1:29" ht="47.15" customHeight="1" x14ac:dyDescent="0.35">
      <c r="A61" s="276">
        <v>53</v>
      </c>
      <c r="B61" s="289" t="str">
        <f>IFERROR(IF(D61="","",VLOOKUP(W61,'Reference records(soft deleted)'!$B$66:$D$116,3,FALSE)),"")</f>
        <v/>
      </c>
      <c r="C61" s="289" t="str">
        <f>IFERROR(IF(D61="","",VLOOKUP(X61,'Reference records(soft deleted)'!$B$166:$D$233,3,FALSE)),"")</f>
        <v/>
      </c>
      <c r="D61" s="290"/>
      <c r="E61" s="291" t="str">
        <f>IF('Overview - Section A'!$AN$5="Funding Request",IF(F61="Funding Request Place Holder","",F61),"")</f>
        <v/>
      </c>
      <c r="F61" s="292" t="str">
        <f>IFERROR(IF(Z61="","",VLOOKUP(Z61,'Overview - Section A'!$P$30:$Q$40,2,FALSE)),"")</f>
        <v/>
      </c>
      <c r="G61" s="293"/>
      <c r="H61" s="293"/>
      <c r="I61" s="293"/>
      <c r="J61" s="293"/>
      <c r="K61" s="293"/>
      <c r="L61" s="293"/>
      <c r="M61" s="291"/>
      <c r="N61" s="294" t="str">
        <f t="shared" si="0"/>
        <v/>
      </c>
      <c r="O61" s="295"/>
      <c r="P61" s="296"/>
      <c r="Q61" s="297"/>
      <c r="R61" s="297"/>
      <c r="S61" s="297"/>
      <c r="T61" s="297" t="s">
        <v>1559</v>
      </c>
      <c r="U61" s="297"/>
      <c r="V61" s="298"/>
      <c r="W61" s="299"/>
      <c r="X61" s="299"/>
      <c r="Y61" s="298"/>
      <c r="Z61" s="298"/>
      <c r="AA61" s="173"/>
      <c r="AB61" s="140"/>
      <c r="AC61" s="43"/>
    </row>
    <row r="62" spans="1:29" ht="47.15" customHeight="1" x14ac:dyDescent="0.35">
      <c r="A62" s="276">
        <v>54</v>
      </c>
      <c r="B62" s="289" t="str">
        <f>IFERROR(IF(D62="","",VLOOKUP(W62,'Reference records(soft deleted)'!$B$66:$D$116,3,FALSE)),"")</f>
        <v/>
      </c>
      <c r="C62" s="289" t="str">
        <f>IFERROR(IF(D62="","",VLOOKUP(X62,'Reference records(soft deleted)'!$B$166:$D$233,3,FALSE)),"")</f>
        <v/>
      </c>
      <c r="D62" s="290"/>
      <c r="E62" s="291" t="str">
        <f>IF('Overview - Section A'!$AN$5="Funding Request",IF(F62="Funding Request Place Holder","",F62),"")</f>
        <v/>
      </c>
      <c r="F62" s="292" t="str">
        <f>IFERROR(IF(Z62="","",VLOOKUP(Z62,'Overview - Section A'!$P$30:$Q$40,2,FALSE)),"")</f>
        <v/>
      </c>
      <c r="G62" s="293"/>
      <c r="H62" s="293"/>
      <c r="I62" s="293"/>
      <c r="J62" s="293"/>
      <c r="K62" s="293"/>
      <c r="L62" s="293"/>
      <c r="M62" s="291"/>
      <c r="N62" s="294" t="str">
        <f t="shared" si="0"/>
        <v/>
      </c>
      <c r="O62" s="295"/>
      <c r="P62" s="296"/>
      <c r="Q62" s="297"/>
      <c r="R62" s="297"/>
      <c r="S62" s="297"/>
      <c r="T62" s="297" t="s">
        <v>1560</v>
      </c>
      <c r="U62" s="297"/>
      <c r="V62" s="298"/>
      <c r="W62" s="299"/>
      <c r="X62" s="299"/>
      <c r="Y62" s="298"/>
      <c r="Z62" s="298"/>
      <c r="AA62" s="173"/>
      <c r="AB62" s="140"/>
      <c r="AC62" s="43"/>
    </row>
    <row r="63" spans="1:29" ht="47.15" customHeight="1" x14ac:dyDescent="0.35">
      <c r="A63" s="276">
        <v>55</v>
      </c>
      <c r="B63" s="289" t="str">
        <f>IFERROR(IF(D63="","",VLOOKUP(W63,'Reference records(soft deleted)'!$B$66:$D$116,3,FALSE)),"")</f>
        <v/>
      </c>
      <c r="C63" s="289" t="str">
        <f>IFERROR(IF(D63="","",VLOOKUP(X63,'Reference records(soft deleted)'!$B$166:$D$233,3,FALSE)),"")</f>
        <v/>
      </c>
      <c r="D63" s="290"/>
      <c r="E63" s="291" t="str">
        <f>IF('Overview - Section A'!$AN$5="Funding Request",IF(F63="Funding Request Place Holder","",F63),"")</f>
        <v/>
      </c>
      <c r="F63" s="292" t="str">
        <f>IFERROR(IF(Z63="","",VLOOKUP(Z63,'Overview - Section A'!$P$30:$Q$40,2,FALSE)),"")</f>
        <v/>
      </c>
      <c r="G63" s="293"/>
      <c r="H63" s="293"/>
      <c r="I63" s="293"/>
      <c r="J63" s="293"/>
      <c r="K63" s="293"/>
      <c r="L63" s="293"/>
      <c r="M63" s="291"/>
      <c r="N63" s="294" t="str">
        <f t="shared" si="0"/>
        <v/>
      </c>
      <c r="O63" s="295"/>
      <c r="P63" s="296"/>
      <c r="Q63" s="297"/>
      <c r="R63" s="297"/>
      <c r="S63" s="297"/>
      <c r="T63" s="297" t="s">
        <v>1561</v>
      </c>
      <c r="U63" s="297"/>
      <c r="V63" s="298"/>
      <c r="W63" s="299"/>
      <c r="X63" s="299"/>
      <c r="Y63" s="298"/>
      <c r="Z63" s="298"/>
      <c r="AA63" s="173"/>
      <c r="AB63" s="140"/>
      <c r="AC63" s="43"/>
    </row>
    <row r="64" spans="1:29" ht="47.15" customHeight="1" x14ac:dyDescent="0.35">
      <c r="A64" s="276">
        <v>56</v>
      </c>
      <c r="B64" s="289" t="str">
        <f>IFERROR(IF(D64="","",VLOOKUP(W64,'Reference records(soft deleted)'!$B$66:$D$116,3,FALSE)),"")</f>
        <v/>
      </c>
      <c r="C64" s="289" t="str">
        <f>IFERROR(IF(D64="","",VLOOKUP(X64,'Reference records(soft deleted)'!$B$166:$D$233,3,FALSE)),"")</f>
        <v/>
      </c>
      <c r="D64" s="290"/>
      <c r="E64" s="291" t="str">
        <f>IF('Overview - Section A'!$AN$5="Funding Request",IF(F64="Funding Request Place Holder","",F64),"")</f>
        <v/>
      </c>
      <c r="F64" s="292" t="str">
        <f>IFERROR(IF(Z64="","",VLOOKUP(Z64,'Overview - Section A'!$P$30:$Q$40,2,FALSE)),"")</f>
        <v/>
      </c>
      <c r="G64" s="293"/>
      <c r="H64" s="293"/>
      <c r="I64" s="293"/>
      <c r="J64" s="293"/>
      <c r="K64" s="293"/>
      <c r="L64" s="293"/>
      <c r="M64" s="291"/>
      <c r="N64" s="294" t="str">
        <f t="shared" si="0"/>
        <v/>
      </c>
      <c r="O64" s="295"/>
      <c r="P64" s="296"/>
      <c r="Q64" s="297"/>
      <c r="R64" s="297"/>
      <c r="S64" s="297"/>
      <c r="T64" s="297" t="s">
        <v>1562</v>
      </c>
      <c r="U64" s="297"/>
      <c r="V64" s="298"/>
      <c r="W64" s="299"/>
      <c r="X64" s="299"/>
      <c r="Y64" s="298"/>
      <c r="Z64" s="298"/>
      <c r="AA64" s="173"/>
      <c r="AB64" s="140"/>
      <c r="AC64" s="43"/>
    </row>
    <row r="65" spans="1:29" ht="47.15" customHeight="1" x14ac:dyDescent="0.35">
      <c r="A65" s="276">
        <v>57</v>
      </c>
      <c r="B65" s="289" t="str">
        <f>IFERROR(IF(D65="","",VLOOKUP(W65,'Reference records(soft deleted)'!$B$66:$D$116,3,FALSE)),"")</f>
        <v/>
      </c>
      <c r="C65" s="289" t="str">
        <f>IFERROR(IF(D65="","",VLOOKUP(X65,'Reference records(soft deleted)'!$B$166:$D$233,3,FALSE)),"")</f>
        <v/>
      </c>
      <c r="D65" s="290"/>
      <c r="E65" s="291" t="str">
        <f>IF('Overview - Section A'!$AN$5="Funding Request",IF(F65="Funding Request Place Holder","",F65),"")</f>
        <v/>
      </c>
      <c r="F65" s="292" t="str">
        <f>IFERROR(IF(Z65="","",VLOOKUP(Z65,'Overview - Section A'!$P$30:$Q$40,2,FALSE)),"")</f>
        <v/>
      </c>
      <c r="G65" s="293"/>
      <c r="H65" s="293"/>
      <c r="I65" s="293"/>
      <c r="J65" s="293"/>
      <c r="K65" s="293"/>
      <c r="L65" s="293"/>
      <c r="M65" s="291"/>
      <c r="N65" s="294" t="str">
        <f t="shared" si="0"/>
        <v/>
      </c>
      <c r="O65" s="295"/>
      <c r="P65" s="296"/>
      <c r="Q65" s="297"/>
      <c r="R65" s="297"/>
      <c r="S65" s="297"/>
      <c r="T65" s="297" t="s">
        <v>1563</v>
      </c>
      <c r="U65" s="297"/>
      <c r="V65" s="298"/>
      <c r="W65" s="299"/>
      <c r="X65" s="299"/>
      <c r="Y65" s="298"/>
      <c r="Z65" s="298"/>
      <c r="AA65" s="173"/>
      <c r="AB65" s="140"/>
      <c r="AC65" s="43"/>
    </row>
    <row r="66" spans="1:29" ht="47.15" customHeight="1" x14ac:dyDescent="0.35">
      <c r="A66" s="276">
        <v>58</v>
      </c>
      <c r="B66" s="289" t="str">
        <f>IFERROR(IF(D66="","",VLOOKUP(W66,'Reference records(soft deleted)'!$B$66:$D$116,3,FALSE)),"")</f>
        <v/>
      </c>
      <c r="C66" s="289" t="str">
        <f>IFERROR(IF(D66="","",VLOOKUP(X66,'Reference records(soft deleted)'!$B$166:$D$233,3,FALSE)),"")</f>
        <v/>
      </c>
      <c r="D66" s="290"/>
      <c r="E66" s="291" t="str">
        <f>IF('Overview - Section A'!$AN$5="Funding Request",IF(F66="Funding Request Place Holder","",F66),"")</f>
        <v/>
      </c>
      <c r="F66" s="292" t="str">
        <f>IFERROR(IF(Z66="","",VLOOKUP(Z66,'Overview - Section A'!$P$30:$Q$40,2,FALSE)),"")</f>
        <v/>
      </c>
      <c r="G66" s="293"/>
      <c r="H66" s="293"/>
      <c r="I66" s="293"/>
      <c r="J66" s="293"/>
      <c r="K66" s="293"/>
      <c r="L66" s="293"/>
      <c r="M66" s="291"/>
      <c r="N66" s="294" t="str">
        <f t="shared" si="0"/>
        <v/>
      </c>
      <c r="O66" s="295"/>
      <c r="P66" s="296"/>
      <c r="Q66" s="297"/>
      <c r="R66" s="297"/>
      <c r="S66" s="297"/>
      <c r="T66" s="297" t="s">
        <v>1564</v>
      </c>
      <c r="U66" s="297"/>
      <c r="V66" s="298"/>
      <c r="W66" s="299"/>
      <c r="X66" s="299"/>
      <c r="Y66" s="298"/>
      <c r="Z66" s="298"/>
      <c r="AA66" s="173"/>
      <c r="AB66" s="140"/>
      <c r="AC66" s="43"/>
    </row>
    <row r="67" spans="1:29" ht="47.15" customHeight="1" x14ac:dyDescent="0.35">
      <c r="A67" s="276">
        <v>59</v>
      </c>
      <c r="B67" s="289" t="str">
        <f>IFERROR(IF(D67="","",VLOOKUP(W67,'Reference records(soft deleted)'!$B$66:$D$116,3,FALSE)),"")</f>
        <v/>
      </c>
      <c r="C67" s="289" t="str">
        <f>IFERROR(IF(D67="","",VLOOKUP(X67,'Reference records(soft deleted)'!$B$166:$D$233,3,FALSE)),"")</f>
        <v/>
      </c>
      <c r="D67" s="290"/>
      <c r="E67" s="291" t="str">
        <f>IF('Overview - Section A'!$AN$5="Funding Request",IF(F67="Funding Request Place Holder","",F67),"")</f>
        <v/>
      </c>
      <c r="F67" s="292" t="str">
        <f>IFERROR(IF(Z67="","",VLOOKUP(Z67,'Overview - Section A'!$P$30:$Q$40,2,FALSE)),"")</f>
        <v/>
      </c>
      <c r="G67" s="293"/>
      <c r="H67" s="293"/>
      <c r="I67" s="293"/>
      <c r="J67" s="293"/>
      <c r="K67" s="293"/>
      <c r="L67" s="293"/>
      <c r="M67" s="291"/>
      <c r="N67" s="294" t="str">
        <f t="shared" si="0"/>
        <v/>
      </c>
      <c r="O67" s="295"/>
      <c r="P67" s="296"/>
      <c r="Q67" s="297"/>
      <c r="R67" s="297"/>
      <c r="S67" s="297"/>
      <c r="T67" s="297" t="s">
        <v>1565</v>
      </c>
      <c r="U67" s="297"/>
      <c r="V67" s="298"/>
      <c r="W67" s="299"/>
      <c r="X67" s="299"/>
      <c r="Y67" s="298"/>
      <c r="Z67" s="298"/>
      <c r="AA67" s="173"/>
      <c r="AB67" s="140"/>
      <c r="AC67" s="43"/>
    </row>
    <row r="68" spans="1:29" ht="47.15" customHeight="1" x14ac:dyDescent="0.35">
      <c r="A68" s="276">
        <v>60</v>
      </c>
      <c r="B68" s="289" t="str">
        <f>IFERROR(IF(D68="","",VLOOKUP(W68,'Reference records(soft deleted)'!$B$66:$D$116,3,FALSE)),"")</f>
        <v/>
      </c>
      <c r="C68" s="289" t="str">
        <f>IFERROR(IF(D68="","",VLOOKUP(X68,'Reference records(soft deleted)'!$B$166:$D$233,3,FALSE)),"")</f>
        <v/>
      </c>
      <c r="D68" s="290"/>
      <c r="E68" s="291" t="str">
        <f>IF('Overview - Section A'!$AN$5="Funding Request",IF(F68="Funding Request Place Holder","",F68),"")</f>
        <v/>
      </c>
      <c r="F68" s="292" t="str">
        <f>IFERROR(IF(Z68="","",VLOOKUP(Z68,'Overview - Section A'!$P$30:$Q$40,2,FALSE)),"")</f>
        <v/>
      </c>
      <c r="G68" s="293"/>
      <c r="H68" s="293"/>
      <c r="I68" s="293"/>
      <c r="J68" s="293"/>
      <c r="K68" s="293"/>
      <c r="L68" s="293"/>
      <c r="M68" s="291"/>
      <c r="N68" s="294" t="str">
        <f t="shared" si="0"/>
        <v/>
      </c>
      <c r="O68" s="295"/>
      <c r="P68" s="296"/>
      <c r="Q68" s="297"/>
      <c r="R68" s="297"/>
      <c r="S68" s="297"/>
      <c r="T68" s="297" t="s">
        <v>1566</v>
      </c>
      <c r="U68" s="297"/>
      <c r="V68" s="298"/>
      <c r="W68" s="299"/>
      <c r="X68" s="299"/>
      <c r="Y68" s="298"/>
      <c r="Z68" s="298"/>
      <c r="AA68" s="173"/>
      <c r="AB68" s="140"/>
      <c r="AC68" s="43"/>
    </row>
    <row r="69" spans="1:29" ht="47.15" customHeight="1" x14ac:dyDescent="0.35">
      <c r="A69" s="276">
        <v>61</v>
      </c>
      <c r="B69" s="289" t="str">
        <f>IFERROR(IF(D69="","",VLOOKUP(W69,'Reference records(soft deleted)'!$B$66:$D$116,3,FALSE)),"")</f>
        <v/>
      </c>
      <c r="C69" s="289" t="str">
        <f>IFERROR(IF(D69="","",VLOOKUP(X69,'Reference records(soft deleted)'!$B$166:$D$233,3,FALSE)),"")</f>
        <v/>
      </c>
      <c r="D69" s="290"/>
      <c r="E69" s="291" t="str">
        <f>IF('Overview - Section A'!$AN$5="Funding Request",IF(F69="Funding Request Place Holder","",F69),"")</f>
        <v/>
      </c>
      <c r="F69" s="292" t="str">
        <f>IFERROR(IF(Z69="","",VLOOKUP(Z69,'Overview - Section A'!$P$30:$Q$40,2,FALSE)),"")</f>
        <v/>
      </c>
      <c r="G69" s="293"/>
      <c r="H69" s="293"/>
      <c r="I69" s="293"/>
      <c r="J69" s="293"/>
      <c r="K69" s="293"/>
      <c r="L69" s="293"/>
      <c r="M69" s="291"/>
      <c r="N69" s="294" t="str">
        <f t="shared" si="0"/>
        <v/>
      </c>
      <c r="O69" s="295"/>
      <c r="P69" s="296"/>
      <c r="Q69" s="297"/>
      <c r="R69" s="297"/>
      <c r="S69" s="297"/>
      <c r="T69" s="297" t="s">
        <v>1567</v>
      </c>
      <c r="U69" s="297"/>
      <c r="V69" s="298"/>
      <c r="W69" s="299"/>
      <c r="X69" s="299"/>
      <c r="Y69" s="298"/>
      <c r="Z69" s="298"/>
      <c r="AA69" s="173"/>
      <c r="AB69" s="140"/>
      <c r="AC69" s="43"/>
    </row>
    <row r="70" spans="1:29" ht="47.15" customHeight="1" x14ac:dyDescent="0.35">
      <c r="A70" s="276">
        <v>62</v>
      </c>
      <c r="B70" s="289" t="str">
        <f>IFERROR(IF(D70="","",VLOOKUP(W70,'Reference records(soft deleted)'!$B$66:$D$116,3,FALSE)),"")</f>
        <v/>
      </c>
      <c r="C70" s="289" t="str">
        <f>IFERROR(IF(D70="","",VLOOKUP(X70,'Reference records(soft deleted)'!$B$166:$D$233,3,FALSE)),"")</f>
        <v/>
      </c>
      <c r="D70" s="290"/>
      <c r="E70" s="291" t="str">
        <f>IF('Overview - Section A'!$AN$5="Funding Request",IF(F70="Funding Request Place Holder","",F70),"")</f>
        <v/>
      </c>
      <c r="F70" s="292" t="str">
        <f>IFERROR(IF(Z70="","",VLOOKUP(Z70,'Overview - Section A'!$P$30:$Q$40,2,FALSE)),"")</f>
        <v/>
      </c>
      <c r="G70" s="293"/>
      <c r="H70" s="293"/>
      <c r="I70" s="293"/>
      <c r="J70" s="293"/>
      <c r="K70" s="293"/>
      <c r="L70" s="293"/>
      <c r="M70" s="291"/>
      <c r="N70" s="294" t="str">
        <f t="shared" si="0"/>
        <v/>
      </c>
      <c r="O70" s="295"/>
      <c r="P70" s="296"/>
      <c r="Q70" s="297"/>
      <c r="R70" s="297"/>
      <c r="S70" s="297"/>
      <c r="T70" s="297" t="s">
        <v>1568</v>
      </c>
      <c r="U70" s="297"/>
      <c r="V70" s="298"/>
      <c r="W70" s="299"/>
      <c r="X70" s="299"/>
      <c r="Y70" s="298"/>
      <c r="Z70" s="298"/>
      <c r="AA70" s="173"/>
      <c r="AB70" s="140"/>
      <c r="AC70" s="43"/>
    </row>
    <row r="71" spans="1:29" ht="47.15" customHeight="1" x14ac:dyDescent="0.35">
      <c r="A71" s="276">
        <v>63</v>
      </c>
      <c r="B71" s="289" t="str">
        <f>IFERROR(IF(D71="","",VLOOKUP(W71,'Reference records(soft deleted)'!$B$66:$D$116,3,FALSE)),"")</f>
        <v/>
      </c>
      <c r="C71" s="289" t="str">
        <f>IFERROR(IF(D71="","",VLOOKUP(X71,'Reference records(soft deleted)'!$B$166:$D$233,3,FALSE)),"")</f>
        <v/>
      </c>
      <c r="D71" s="290"/>
      <c r="E71" s="291" t="str">
        <f>IF('Overview - Section A'!$AN$5="Funding Request",IF(F71="Funding Request Place Holder","",F71),"")</f>
        <v/>
      </c>
      <c r="F71" s="292" t="str">
        <f>IFERROR(IF(Z71="","",VLOOKUP(Z71,'Overview - Section A'!$P$30:$Q$40,2,FALSE)),"")</f>
        <v/>
      </c>
      <c r="G71" s="293"/>
      <c r="H71" s="293"/>
      <c r="I71" s="293"/>
      <c r="J71" s="293"/>
      <c r="K71" s="293"/>
      <c r="L71" s="293"/>
      <c r="M71" s="291"/>
      <c r="N71" s="294" t="str">
        <f t="shared" si="0"/>
        <v/>
      </c>
      <c r="O71" s="295"/>
      <c r="P71" s="296"/>
      <c r="Q71" s="297"/>
      <c r="R71" s="297"/>
      <c r="S71" s="297"/>
      <c r="T71" s="297" t="s">
        <v>1569</v>
      </c>
      <c r="U71" s="297"/>
      <c r="V71" s="298"/>
      <c r="W71" s="299"/>
      <c r="X71" s="299"/>
      <c r="Y71" s="298"/>
      <c r="Z71" s="298"/>
      <c r="AA71" s="173"/>
      <c r="AB71" s="140"/>
      <c r="AC71" s="43"/>
    </row>
    <row r="72" spans="1:29" ht="47.15" customHeight="1" x14ac:dyDescent="0.35">
      <c r="A72" s="276">
        <v>64</v>
      </c>
      <c r="B72" s="289" t="str">
        <f>IFERROR(IF(D72="","",VLOOKUP(W72,'Reference records(soft deleted)'!$B$66:$D$116,3,FALSE)),"")</f>
        <v/>
      </c>
      <c r="C72" s="289" t="str">
        <f>IFERROR(IF(D72="","",VLOOKUP(X72,'Reference records(soft deleted)'!$B$166:$D$233,3,FALSE)),"")</f>
        <v/>
      </c>
      <c r="D72" s="290"/>
      <c r="E72" s="291" t="str">
        <f>IF('Overview - Section A'!$AN$5="Funding Request",IF(F72="Funding Request Place Holder","",F72),"")</f>
        <v/>
      </c>
      <c r="F72" s="292" t="str">
        <f>IFERROR(IF(Z72="","",VLOOKUP(Z72,'Overview - Section A'!$P$30:$Q$40,2,FALSE)),"")</f>
        <v/>
      </c>
      <c r="G72" s="293"/>
      <c r="H72" s="293"/>
      <c r="I72" s="293"/>
      <c r="J72" s="293"/>
      <c r="K72" s="293"/>
      <c r="L72" s="293"/>
      <c r="M72" s="291"/>
      <c r="N72" s="294" t="str">
        <f t="shared" si="0"/>
        <v/>
      </c>
      <c r="O72" s="295"/>
      <c r="P72" s="296"/>
      <c r="Q72" s="297"/>
      <c r="R72" s="297"/>
      <c r="S72" s="297"/>
      <c r="T72" s="297" t="s">
        <v>1570</v>
      </c>
      <c r="U72" s="297"/>
      <c r="V72" s="298"/>
      <c r="W72" s="299"/>
      <c r="X72" s="299"/>
      <c r="Y72" s="298"/>
      <c r="Z72" s="298"/>
      <c r="AA72" s="173"/>
      <c r="AB72" s="140"/>
      <c r="AC72" s="43"/>
    </row>
    <row r="73" spans="1:29" ht="47.15" customHeight="1" x14ac:dyDescent="0.35">
      <c r="A73" s="276">
        <v>65</v>
      </c>
      <c r="B73" s="289" t="str">
        <f>IFERROR(IF(D73="","",VLOOKUP(W73,'Reference records(soft deleted)'!$B$66:$D$116,3,FALSE)),"")</f>
        <v/>
      </c>
      <c r="C73" s="289" t="str">
        <f>IFERROR(IF(D73="","",VLOOKUP(X73,'Reference records(soft deleted)'!$B$166:$D$233,3,FALSE)),"")</f>
        <v/>
      </c>
      <c r="D73" s="290"/>
      <c r="E73" s="291" t="str">
        <f>IF('Overview - Section A'!$AN$5="Funding Request",IF(F73="Funding Request Place Holder","",F73),"")</f>
        <v/>
      </c>
      <c r="F73" s="292" t="str">
        <f>IFERROR(IF(Z73="","",VLOOKUP(Z73,'Overview - Section A'!$P$30:$Q$40,2,FALSE)),"")</f>
        <v/>
      </c>
      <c r="G73" s="293"/>
      <c r="H73" s="293"/>
      <c r="I73" s="293"/>
      <c r="J73" s="293"/>
      <c r="K73" s="293"/>
      <c r="L73" s="293"/>
      <c r="M73" s="291"/>
      <c r="N73" s="294" t="str">
        <f t="shared" ref="N73:N88" si="1">IFERROR(IF(Y73="","",Y73),"")</f>
        <v/>
      </c>
      <c r="O73" s="295"/>
      <c r="P73" s="296"/>
      <c r="Q73" s="297"/>
      <c r="R73" s="297"/>
      <c r="S73" s="297"/>
      <c r="T73" s="297" t="s">
        <v>1571</v>
      </c>
      <c r="U73" s="297"/>
      <c r="V73" s="298"/>
      <c r="W73" s="299"/>
      <c r="X73" s="299"/>
      <c r="Y73" s="298"/>
      <c r="Z73" s="298"/>
      <c r="AA73" s="173"/>
      <c r="AB73" s="140"/>
      <c r="AC73" s="43"/>
    </row>
    <row r="74" spans="1:29" ht="47.15" customHeight="1" x14ac:dyDescent="0.35">
      <c r="A74" s="276">
        <v>66</v>
      </c>
      <c r="B74" s="289" t="str">
        <f>IFERROR(IF(D74="","",VLOOKUP(W74,'Reference records(soft deleted)'!$B$66:$D$116,3,FALSE)),"")</f>
        <v/>
      </c>
      <c r="C74" s="289" t="str">
        <f>IFERROR(IF(D74="","",VLOOKUP(X74,'Reference records(soft deleted)'!$B$166:$D$233,3,FALSE)),"")</f>
        <v/>
      </c>
      <c r="D74" s="290"/>
      <c r="E74" s="291" t="str">
        <f>IF('Overview - Section A'!$AN$5="Funding Request",IF(F74="Funding Request Place Holder","",F74),"")</f>
        <v/>
      </c>
      <c r="F74" s="292" t="str">
        <f>IFERROR(IF(Z74="","",VLOOKUP(Z74,'Overview - Section A'!$P$30:$Q$40,2,FALSE)),"")</f>
        <v/>
      </c>
      <c r="G74" s="293"/>
      <c r="H74" s="293"/>
      <c r="I74" s="293"/>
      <c r="J74" s="293"/>
      <c r="K74" s="293"/>
      <c r="L74" s="293"/>
      <c r="M74" s="291"/>
      <c r="N74" s="294" t="str">
        <f t="shared" si="1"/>
        <v/>
      </c>
      <c r="O74" s="295"/>
      <c r="P74" s="296"/>
      <c r="Q74" s="297"/>
      <c r="R74" s="297"/>
      <c r="S74" s="297"/>
      <c r="T74" s="297" t="s">
        <v>1572</v>
      </c>
      <c r="U74" s="297"/>
      <c r="V74" s="298"/>
      <c r="W74" s="299"/>
      <c r="X74" s="299"/>
      <c r="Y74" s="298"/>
      <c r="Z74" s="298"/>
      <c r="AA74" s="173"/>
      <c r="AB74" s="140"/>
      <c r="AC74" s="43"/>
    </row>
    <row r="75" spans="1:29" ht="47.15" customHeight="1" x14ac:dyDescent="0.35">
      <c r="A75" s="276">
        <v>67</v>
      </c>
      <c r="B75" s="289" t="str">
        <f>IFERROR(IF(D75="","",VLOOKUP(W75,'Reference records(soft deleted)'!$B$66:$D$116,3,FALSE)),"")</f>
        <v/>
      </c>
      <c r="C75" s="289" t="str">
        <f>IFERROR(IF(D75="","",VLOOKUP(X75,'Reference records(soft deleted)'!$B$166:$D$233,3,FALSE)),"")</f>
        <v/>
      </c>
      <c r="D75" s="290"/>
      <c r="E75" s="291" t="str">
        <f>IF('Overview - Section A'!$AN$5="Funding Request",IF(F75="Funding Request Place Holder","",F75),"")</f>
        <v/>
      </c>
      <c r="F75" s="292" t="str">
        <f>IFERROR(IF(Z75="","",VLOOKUP(Z75,'Overview - Section A'!$P$30:$Q$40,2,FALSE)),"")</f>
        <v/>
      </c>
      <c r="G75" s="293"/>
      <c r="H75" s="293"/>
      <c r="I75" s="293"/>
      <c r="J75" s="293"/>
      <c r="K75" s="293"/>
      <c r="L75" s="293"/>
      <c r="M75" s="291"/>
      <c r="N75" s="294" t="str">
        <f t="shared" si="1"/>
        <v/>
      </c>
      <c r="O75" s="295"/>
      <c r="P75" s="296"/>
      <c r="Q75" s="297"/>
      <c r="R75" s="297"/>
      <c r="S75" s="297"/>
      <c r="T75" s="297" t="s">
        <v>1573</v>
      </c>
      <c r="U75" s="297"/>
      <c r="V75" s="298"/>
      <c r="W75" s="299"/>
      <c r="X75" s="299"/>
      <c r="Y75" s="298"/>
      <c r="Z75" s="298"/>
      <c r="AA75" s="173"/>
      <c r="AB75" s="140"/>
      <c r="AC75" s="43"/>
    </row>
    <row r="76" spans="1:29" ht="47.15" customHeight="1" x14ac:dyDescent="0.35">
      <c r="A76" s="276">
        <v>68</v>
      </c>
      <c r="B76" s="289" t="str">
        <f>IFERROR(IF(D76="","",VLOOKUP(W76,'Reference records(soft deleted)'!$B$66:$D$116,3,FALSE)),"")</f>
        <v/>
      </c>
      <c r="C76" s="289" t="str">
        <f>IFERROR(IF(D76="","",VLOOKUP(X76,'Reference records(soft deleted)'!$B$166:$D$233,3,FALSE)),"")</f>
        <v/>
      </c>
      <c r="D76" s="290"/>
      <c r="E76" s="291" t="str">
        <f>IF('Overview - Section A'!$AN$5="Funding Request",IF(F76="Funding Request Place Holder","",F76),"")</f>
        <v/>
      </c>
      <c r="F76" s="292" t="str">
        <f>IFERROR(IF(Z76="","",VLOOKUP(Z76,'Overview - Section A'!$P$30:$Q$40,2,FALSE)),"")</f>
        <v/>
      </c>
      <c r="G76" s="293"/>
      <c r="H76" s="293"/>
      <c r="I76" s="293"/>
      <c r="J76" s="293"/>
      <c r="K76" s="293"/>
      <c r="L76" s="293"/>
      <c r="M76" s="291"/>
      <c r="N76" s="294" t="str">
        <f t="shared" si="1"/>
        <v/>
      </c>
      <c r="O76" s="295"/>
      <c r="P76" s="296"/>
      <c r="Q76" s="297"/>
      <c r="R76" s="297"/>
      <c r="S76" s="297"/>
      <c r="T76" s="297" t="s">
        <v>1574</v>
      </c>
      <c r="U76" s="297"/>
      <c r="V76" s="298"/>
      <c r="W76" s="299"/>
      <c r="X76" s="299"/>
      <c r="Y76" s="298"/>
      <c r="Z76" s="298"/>
      <c r="AA76" s="173"/>
      <c r="AB76" s="140"/>
      <c r="AC76" s="43"/>
    </row>
    <row r="77" spans="1:29" ht="47.15" customHeight="1" x14ac:dyDescent="0.35">
      <c r="A77" s="276">
        <v>69</v>
      </c>
      <c r="B77" s="289" t="str">
        <f>IFERROR(IF(D77="","",VLOOKUP(W77,'Reference records(soft deleted)'!$B$66:$D$116,3,FALSE)),"")</f>
        <v/>
      </c>
      <c r="C77" s="289" t="str">
        <f>IFERROR(IF(D77="","",VLOOKUP(X77,'Reference records(soft deleted)'!$B$166:$D$233,3,FALSE)),"")</f>
        <v/>
      </c>
      <c r="D77" s="290"/>
      <c r="E77" s="291" t="str">
        <f>IF('Overview - Section A'!$AN$5="Funding Request",IF(F77="Funding Request Place Holder","",F77),"")</f>
        <v/>
      </c>
      <c r="F77" s="292" t="str">
        <f>IFERROR(IF(Z77="","",VLOOKUP(Z77,'Overview - Section A'!$P$30:$Q$40,2,FALSE)),"")</f>
        <v/>
      </c>
      <c r="G77" s="293"/>
      <c r="H77" s="293"/>
      <c r="I77" s="293"/>
      <c r="J77" s="293"/>
      <c r="K77" s="293"/>
      <c r="L77" s="293"/>
      <c r="M77" s="291"/>
      <c r="N77" s="294" t="str">
        <f t="shared" si="1"/>
        <v/>
      </c>
      <c r="O77" s="295"/>
      <c r="P77" s="296"/>
      <c r="Q77" s="297"/>
      <c r="R77" s="297"/>
      <c r="S77" s="297"/>
      <c r="T77" s="297" t="s">
        <v>1575</v>
      </c>
      <c r="U77" s="297"/>
      <c r="V77" s="298"/>
      <c r="W77" s="299"/>
      <c r="X77" s="299"/>
      <c r="Y77" s="298"/>
      <c r="Z77" s="298"/>
      <c r="AA77" s="173"/>
      <c r="AB77" s="140"/>
      <c r="AC77" s="43"/>
    </row>
    <row r="78" spans="1:29" ht="47.15" customHeight="1" x14ac:dyDescent="0.35">
      <c r="A78" s="276">
        <v>70</v>
      </c>
      <c r="B78" s="289" t="str">
        <f>IFERROR(IF(D78="","",VLOOKUP(W78,'Reference records(soft deleted)'!$B$66:$D$116,3,FALSE)),"")</f>
        <v/>
      </c>
      <c r="C78" s="289" t="str">
        <f>IFERROR(IF(D78="","",VLOOKUP(X78,'Reference records(soft deleted)'!$B$166:$D$233,3,FALSE)),"")</f>
        <v/>
      </c>
      <c r="D78" s="290"/>
      <c r="E78" s="291" t="str">
        <f>IF('Overview - Section A'!$AN$5="Funding Request",IF(F78="Funding Request Place Holder","",F78),"")</f>
        <v/>
      </c>
      <c r="F78" s="292" t="str">
        <f>IFERROR(IF(Z78="","",VLOOKUP(Z78,'Overview - Section A'!$P$30:$Q$40,2,FALSE)),"")</f>
        <v/>
      </c>
      <c r="G78" s="293"/>
      <c r="H78" s="293"/>
      <c r="I78" s="293"/>
      <c r="J78" s="293"/>
      <c r="K78" s="293"/>
      <c r="L78" s="293"/>
      <c r="M78" s="291"/>
      <c r="N78" s="294" t="str">
        <f t="shared" si="1"/>
        <v/>
      </c>
      <c r="O78" s="295"/>
      <c r="P78" s="296"/>
      <c r="Q78" s="297"/>
      <c r="R78" s="297"/>
      <c r="S78" s="297"/>
      <c r="T78" s="297" t="s">
        <v>1576</v>
      </c>
      <c r="U78" s="297"/>
      <c r="V78" s="298"/>
      <c r="W78" s="299"/>
      <c r="X78" s="299"/>
      <c r="Y78" s="298"/>
      <c r="Z78" s="298"/>
      <c r="AA78" s="173"/>
      <c r="AB78" s="140"/>
      <c r="AC78" s="43"/>
    </row>
    <row r="79" spans="1:29" ht="47.15" customHeight="1" x14ac:dyDescent="0.35">
      <c r="A79" s="276">
        <v>71</v>
      </c>
      <c r="B79" s="289" t="str">
        <f>IFERROR(IF(D79="","",VLOOKUP(W79,'Reference records(soft deleted)'!$B$66:$D$116,3,FALSE)),"")</f>
        <v/>
      </c>
      <c r="C79" s="289" t="str">
        <f>IFERROR(IF(D79="","",VLOOKUP(X79,'Reference records(soft deleted)'!$B$166:$D$233,3,FALSE)),"")</f>
        <v/>
      </c>
      <c r="D79" s="290"/>
      <c r="E79" s="291" t="str">
        <f>IF('Overview - Section A'!$AN$5="Funding Request",IF(F79="Funding Request Place Holder","",F79),"")</f>
        <v/>
      </c>
      <c r="F79" s="292" t="str">
        <f>IFERROR(IF(Z79="","",VLOOKUP(Z79,'Overview - Section A'!$P$30:$Q$40,2,FALSE)),"")</f>
        <v/>
      </c>
      <c r="G79" s="293"/>
      <c r="H79" s="293"/>
      <c r="I79" s="293"/>
      <c r="J79" s="293"/>
      <c r="K79" s="293"/>
      <c r="L79" s="293"/>
      <c r="M79" s="291"/>
      <c r="N79" s="294" t="str">
        <f t="shared" si="1"/>
        <v/>
      </c>
      <c r="O79" s="295"/>
      <c r="P79" s="296"/>
      <c r="Q79" s="297"/>
      <c r="R79" s="297"/>
      <c r="S79" s="297"/>
      <c r="T79" s="297" t="s">
        <v>1577</v>
      </c>
      <c r="U79" s="297"/>
      <c r="V79" s="298"/>
      <c r="W79" s="299"/>
      <c r="X79" s="299"/>
      <c r="Y79" s="298"/>
      <c r="Z79" s="298"/>
      <c r="AA79" s="173"/>
      <c r="AB79" s="140"/>
      <c r="AC79" s="43"/>
    </row>
    <row r="80" spans="1:29" ht="47.15" customHeight="1" x14ac:dyDescent="0.35">
      <c r="A80" s="276">
        <v>72</v>
      </c>
      <c r="B80" s="289" t="str">
        <f>IFERROR(IF(D80="","",VLOOKUP(W80,'Reference records(soft deleted)'!$B$66:$D$116,3,FALSE)),"")</f>
        <v/>
      </c>
      <c r="C80" s="289" t="str">
        <f>IFERROR(IF(D80="","",VLOOKUP(X80,'Reference records(soft deleted)'!$B$166:$D$233,3,FALSE)),"")</f>
        <v/>
      </c>
      <c r="D80" s="290"/>
      <c r="E80" s="291" t="str">
        <f>IF('Overview - Section A'!$AN$5="Funding Request",IF(F80="Funding Request Place Holder","",F80),"")</f>
        <v/>
      </c>
      <c r="F80" s="292" t="str">
        <f>IFERROR(IF(Z80="","",VLOOKUP(Z80,'Overview - Section A'!$P$30:$Q$40,2,FALSE)),"")</f>
        <v/>
      </c>
      <c r="G80" s="293"/>
      <c r="H80" s="293"/>
      <c r="I80" s="293"/>
      <c r="J80" s="293"/>
      <c r="K80" s="293"/>
      <c r="L80" s="293"/>
      <c r="M80" s="291"/>
      <c r="N80" s="294" t="str">
        <f t="shared" si="1"/>
        <v/>
      </c>
      <c r="O80" s="295"/>
      <c r="P80" s="296"/>
      <c r="Q80" s="297"/>
      <c r="R80" s="297"/>
      <c r="S80" s="297"/>
      <c r="T80" s="297" t="s">
        <v>1578</v>
      </c>
      <c r="U80" s="297"/>
      <c r="V80" s="298"/>
      <c r="W80" s="299"/>
      <c r="X80" s="299"/>
      <c r="Y80" s="298"/>
      <c r="Z80" s="298"/>
      <c r="AA80" s="173"/>
      <c r="AB80" s="140"/>
      <c r="AC80" s="43"/>
    </row>
    <row r="81" spans="1:40" ht="47.15" customHeight="1" x14ac:dyDescent="0.35">
      <c r="A81" s="276">
        <v>73</v>
      </c>
      <c r="B81" s="289" t="str">
        <f>IFERROR(IF(D81="","",VLOOKUP(W81,'Reference records(soft deleted)'!$B$66:$D$116,3,FALSE)),"")</f>
        <v/>
      </c>
      <c r="C81" s="289" t="str">
        <f>IFERROR(IF(D81="","",VLOOKUP(X81,'Reference records(soft deleted)'!$B$166:$D$233,3,FALSE)),"")</f>
        <v/>
      </c>
      <c r="D81" s="290"/>
      <c r="E81" s="291" t="str">
        <f>IF('Overview - Section A'!$AN$5="Funding Request",IF(F81="Funding Request Place Holder","",F81),"")</f>
        <v/>
      </c>
      <c r="F81" s="292" t="str">
        <f>IFERROR(IF(Z81="","",VLOOKUP(Z81,'Overview - Section A'!$P$30:$Q$40,2,FALSE)),"")</f>
        <v/>
      </c>
      <c r="G81" s="293"/>
      <c r="H81" s="293"/>
      <c r="I81" s="293"/>
      <c r="J81" s="293"/>
      <c r="K81" s="293"/>
      <c r="L81" s="293"/>
      <c r="M81" s="291"/>
      <c r="N81" s="294" t="str">
        <f t="shared" si="1"/>
        <v/>
      </c>
      <c r="O81" s="295"/>
      <c r="P81" s="296"/>
      <c r="Q81" s="297"/>
      <c r="R81" s="297"/>
      <c r="S81" s="297"/>
      <c r="T81" s="297" t="s">
        <v>1579</v>
      </c>
      <c r="U81" s="297"/>
      <c r="V81" s="298"/>
      <c r="W81" s="299"/>
      <c r="X81" s="299"/>
      <c r="Y81" s="298"/>
      <c r="Z81" s="298"/>
      <c r="AA81" s="173"/>
      <c r="AB81" s="140"/>
      <c r="AC81" s="43"/>
    </row>
    <row r="82" spans="1:40" ht="47.15" customHeight="1" x14ac:dyDescent="0.35">
      <c r="A82" s="276">
        <v>74</v>
      </c>
      <c r="B82" s="289" t="str">
        <f>IFERROR(IF(D82="","",VLOOKUP(W82,'Reference records(soft deleted)'!$B$66:$D$116,3,FALSE)),"")</f>
        <v/>
      </c>
      <c r="C82" s="289" t="str">
        <f>IFERROR(IF(D82="","",VLOOKUP(X82,'Reference records(soft deleted)'!$B$166:$D$233,3,FALSE)),"")</f>
        <v/>
      </c>
      <c r="D82" s="290"/>
      <c r="E82" s="291" t="str">
        <f>IF('Overview - Section A'!$AN$5="Funding Request",IF(F82="Funding Request Place Holder","",F82),"")</f>
        <v/>
      </c>
      <c r="F82" s="292" t="str">
        <f>IFERROR(IF(Z82="","",VLOOKUP(Z82,'Overview - Section A'!$P$30:$Q$40,2,FALSE)),"")</f>
        <v/>
      </c>
      <c r="G82" s="293"/>
      <c r="H82" s="293"/>
      <c r="I82" s="293"/>
      <c r="J82" s="293"/>
      <c r="K82" s="293"/>
      <c r="L82" s="293"/>
      <c r="M82" s="291"/>
      <c r="N82" s="294" t="str">
        <f t="shared" si="1"/>
        <v/>
      </c>
      <c r="O82" s="295"/>
      <c r="P82" s="296"/>
      <c r="Q82" s="297"/>
      <c r="R82" s="297"/>
      <c r="S82" s="297"/>
      <c r="T82" s="297" t="s">
        <v>1580</v>
      </c>
      <c r="U82" s="297"/>
      <c r="V82" s="298"/>
      <c r="W82" s="299"/>
      <c r="X82" s="299"/>
      <c r="Y82" s="298"/>
      <c r="Z82" s="298"/>
      <c r="AA82" s="173"/>
      <c r="AB82" s="140"/>
      <c r="AC82" s="43"/>
    </row>
    <row r="83" spans="1:40" ht="47.15" customHeight="1" x14ac:dyDescent="0.35">
      <c r="A83" s="276">
        <v>75</v>
      </c>
      <c r="B83" s="289" t="str">
        <f>IFERROR(IF(D83="","",VLOOKUP(W83,'Reference records(soft deleted)'!$B$66:$D$116,3,FALSE)),"")</f>
        <v/>
      </c>
      <c r="C83" s="289" t="str">
        <f>IFERROR(IF(D83="","",VLOOKUP(X83,'Reference records(soft deleted)'!$B$166:$D$233,3,FALSE)),"")</f>
        <v/>
      </c>
      <c r="D83" s="290"/>
      <c r="E83" s="291" t="str">
        <f>IF('Overview - Section A'!$AN$5="Funding Request",IF(F83="Funding Request Place Holder","",F83),"")</f>
        <v/>
      </c>
      <c r="F83" s="292" t="str">
        <f>IFERROR(IF(Z83="","",VLOOKUP(Z83,'Overview - Section A'!$P$30:$Q$40,2,FALSE)),"")</f>
        <v/>
      </c>
      <c r="G83" s="293"/>
      <c r="H83" s="293"/>
      <c r="I83" s="293"/>
      <c r="J83" s="293"/>
      <c r="K83" s="293"/>
      <c r="L83" s="293"/>
      <c r="M83" s="291"/>
      <c r="N83" s="294" t="str">
        <f t="shared" si="1"/>
        <v/>
      </c>
      <c r="O83" s="295"/>
      <c r="P83" s="296"/>
      <c r="Q83" s="297"/>
      <c r="R83" s="297"/>
      <c r="S83" s="297"/>
      <c r="T83" s="297" t="s">
        <v>1581</v>
      </c>
      <c r="U83" s="297"/>
      <c r="V83" s="298"/>
      <c r="W83" s="299"/>
      <c r="X83" s="299"/>
      <c r="Y83" s="298"/>
      <c r="Z83" s="298"/>
      <c r="AA83" s="173"/>
      <c r="AB83" s="140"/>
      <c r="AC83" s="43"/>
    </row>
    <row r="84" spans="1:40" ht="47.15" customHeight="1" x14ac:dyDescent="0.35">
      <c r="A84" s="276">
        <v>76</v>
      </c>
      <c r="B84" s="289" t="str">
        <f>IFERROR(IF(D84="","",VLOOKUP(W84,'Reference records(soft deleted)'!$B$66:$D$116,3,FALSE)),"")</f>
        <v/>
      </c>
      <c r="C84" s="289" t="str">
        <f>IFERROR(IF(D84="","",VLOOKUP(X84,'Reference records(soft deleted)'!$B$166:$D$233,3,FALSE)),"")</f>
        <v/>
      </c>
      <c r="D84" s="290"/>
      <c r="E84" s="291" t="str">
        <f>IF('Overview - Section A'!$AN$5="Funding Request",IF(F84="Funding Request Place Holder","",F84),"")</f>
        <v/>
      </c>
      <c r="F84" s="292" t="str">
        <f>IFERROR(IF(Z84="","",VLOOKUP(Z84,'Overview - Section A'!$P$30:$Q$40,2,FALSE)),"")</f>
        <v/>
      </c>
      <c r="G84" s="293"/>
      <c r="H84" s="293"/>
      <c r="I84" s="293"/>
      <c r="J84" s="293"/>
      <c r="K84" s="293"/>
      <c r="L84" s="293"/>
      <c r="M84" s="291"/>
      <c r="N84" s="294" t="str">
        <f t="shared" si="1"/>
        <v/>
      </c>
      <c r="O84" s="295"/>
      <c r="P84" s="296"/>
      <c r="Q84" s="297"/>
      <c r="R84" s="297"/>
      <c r="S84" s="297"/>
      <c r="T84" s="297" t="s">
        <v>1582</v>
      </c>
      <c r="U84" s="297"/>
      <c r="V84" s="298"/>
      <c r="W84" s="299"/>
      <c r="X84" s="299"/>
      <c r="Y84" s="298"/>
      <c r="Z84" s="298"/>
      <c r="AA84" s="173"/>
      <c r="AB84" s="140"/>
      <c r="AC84" s="43"/>
    </row>
    <row r="85" spans="1:40" ht="47.15" customHeight="1" x14ac:dyDescent="0.35">
      <c r="A85" s="276">
        <v>77</v>
      </c>
      <c r="B85" s="289" t="str">
        <f>IFERROR(IF(D85="","",VLOOKUP(W85,'Reference records(soft deleted)'!$B$66:$D$116,3,FALSE)),"")</f>
        <v/>
      </c>
      <c r="C85" s="289" t="str">
        <f>IFERROR(IF(D85="","",VLOOKUP(X85,'Reference records(soft deleted)'!$B$166:$D$233,3,FALSE)),"")</f>
        <v/>
      </c>
      <c r="D85" s="290"/>
      <c r="E85" s="291" t="str">
        <f>IF('Overview - Section A'!$AN$5="Funding Request",IF(F85="Funding Request Place Holder","",F85),"")</f>
        <v/>
      </c>
      <c r="F85" s="292" t="str">
        <f>IFERROR(IF(Z85="","",VLOOKUP(Z85,'Overview - Section A'!$P$30:$Q$40,2,FALSE)),"")</f>
        <v/>
      </c>
      <c r="G85" s="293"/>
      <c r="H85" s="293"/>
      <c r="I85" s="293"/>
      <c r="J85" s="293"/>
      <c r="K85" s="293"/>
      <c r="L85" s="293"/>
      <c r="M85" s="291"/>
      <c r="N85" s="294" t="str">
        <f t="shared" si="1"/>
        <v/>
      </c>
      <c r="O85" s="295"/>
      <c r="P85" s="296"/>
      <c r="Q85" s="297"/>
      <c r="R85" s="297"/>
      <c r="S85" s="297"/>
      <c r="T85" s="297" t="s">
        <v>1583</v>
      </c>
      <c r="U85" s="297"/>
      <c r="V85" s="298"/>
      <c r="W85" s="299"/>
      <c r="X85" s="299"/>
      <c r="Y85" s="298"/>
      <c r="Z85" s="298"/>
      <c r="AA85" s="173"/>
      <c r="AB85" s="140"/>
      <c r="AC85" s="43"/>
    </row>
    <row r="86" spans="1:40" ht="47.15" customHeight="1" x14ac:dyDescent="0.35">
      <c r="A86" s="276">
        <v>78</v>
      </c>
      <c r="B86" s="289" t="str">
        <f>IFERROR(IF(D86="","",VLOOKUP(W86,'Reference records(soft deleted)'!$B$66:$D$116,3,FALSE)),"")</f>
        <v/>
      </c>
      <c r="C86" s="289" t="str">
        <f>IFERROR(IF(D86="","",VLOOKUP(X86,'Reference records(soft deleted)'!$B$166:$D$233,3,FALSE)),"")</f>
        <v/>
      </c>
      <c r="D86" s="290"/>
      <c r="E86" s="291" t="str">
        <f>IF('Overview - Section A'!$AN$5="Funding Request",IF(F86="Funding Request Place Holder","",F86),"")</f>
        <v/>
      </c>
      <c r="F86" s="292" t="str">
        <f>IFERROR(IF(Z86="","",VLOOKUP(Z86,'Overview - Section A'!$P$30:$Q$40,2,FALSE)),"")</f>
        <v/>
      </c>
      <c r="G86" s="293"/>
      <c r="H86" s="293"/>
      <c r="I86" s="293"/>
      <c r="J86" s="293"/>
      <c r="K86" s="293"/>
      <c r="L86" s="293"/>
      <c r="M86" s="291"/>
      <c r="N86" s="294" t="str">
        <f t="shared" si="1"/>
        <v/>
      </c>
      <c r="O86" s="295"/>
      <c r="P86" s="296"/>
      <c r="Q86" s="297"/>
      <c r="R86" s="297"/>
      <c r="S86" s="297"/>
      <c r="T86" s="297" t="s">
        <v>1584</v>
      </c>
      <c r="U86" s="297"/>
      <c r="V86" s="298"/>
      <c r="W86" s="299"/>
      <c r="X86" s="299"/>
      <c r="Y86" s="298"/>
      <c r="Z86" s="298"/>
      <c r="AA86" s="173"/>
      <c r="AB86" s="140"/>
      <c r="AC86" s="43"/>
    </row>
    <row r="87" spans="1:40" ht="47.15" customHeight="1" x14ac:dyDescent="0.35">
      <c r="A87" s="276">
        <v>79</v>
      </c>
      <c r="B87" s="289" t="str">
        <f>IFERROR(IF(D87="","",VLOOKUP(W87,'Reference records(soft deleted)'!$B$66:$D$116,3,FALSE)),"")</f>
        <v/>
      </c>
      <c r="C87" s="289" t="str">
        <f>IFERROR(IF(D87="","",VLOOKUP(X87,'Reference records(soft deleted)'!$B$166:$D$233,3,FALSE)),"")</f>
        <v/>
      </c>
      <c r="D87" s="290"/>
      <c r="E87" s="291" t="str">
        <f>IF('Overview - Section A'!$AN$5="Funding Request",IF(F87="Funding Request Place Holder","",F87),"")</f>
        <v/>
      </c>
      <c r="F87" s="292" t="str">
        <f>IFERROR(IF(Z87="","",VLOOKUP(Z87,'Overview - Section A'!$P$30:$Q$40,2,FALSE)),"")</f>
        <v/>
      </c>
      <c r="G87" s="293"/>
      <c r="H87" s="293"/>
      <c r="I87" s="293"/>
      <c r="J87" s="293"/>
      <c r="K87" s="293"/>
      <c r="L87" s="293"/>
      <c r="M87" s="291"/>
      <c r="N87" s="294" t="str">
        <f t="shared" si="1"/>
        <v/>
      </c>
      <c r="O87" s="295"/>
      <c r="P87" s="296"/>
      <c r="Q87" s="297"/>
      <c r="R87" s="297"/>
      <c r="S87" s="297"/>
      <c r="T87" s="297" t="s">
        <v>1585</v>
      </c>
      <c r="U87" s="297"/>
      <c r="V87" s="298"/>
      <c r="W87" s="299"/>
      <c r="X87" s="299"/>
      <c r="Y87" s="298"/>
      <c r="Z87" s="298"/>
      <c r="AA87" s="173"/>
      <c r="AB87" s="140"/>
      <c r="AC87" s="43"/>
    </row>
    <row r="88" spans="1:40" ht="47.15" customHeight="1" x14ac:dyDescent="0.35">
      <c r="A88" s="276">
        <v>80</v>
      </c>
      <c r="B88" s="289" t="str">
        <f>IFERROR(IF(D88="","",VLOOKUP(W88,'Reference records(soft deleted)'!$B$66:$D$116,3,FALSE)),"")</f>
        <v/>
      </c>
      <c r="C88" s="289" t="str">
        <f>IFERROR(IF(D88="","",VLOOKUP(X88,'Reference records(soft deleted)'!$B$166:$D$233,3,FALSE)),"")</f>
        <v/>
      </c>
      <c r="D88" s="290"/>
      <c r="E88" s="291" t="str">
        <f>IF('Overview - Section A'!$AN$5="Funding Request",IF(F88="Funding Request Place Holder","",F88),"")</f>
        <v/>
      </c>
      <c r="F88" s="292" t="str">
        <f>IFERROR(IF(Z88="","",VLOOKUP(Z88,'Overview - Section A'!$P$30:$Q$40,2,FALSE)),"")</f>
        <v/>
      </c>
      <c r="G88" s="293"/>
      <c r="H88" s="293"/>
      <c r="I88" s="293"/>
      <c r="J88" s="293"/>
      <c r="K88" s="293"/>
      <c r="L88" s="293"/>
      <c r="M88" s="291"/>
      <c r="N88" s="294" t="str">
        <f t="shared" si="1"/>
        <v/>
      </c>
      <c r="O88" s="295"/>
      <c r="P88" s="296"/>
      <c r="Q88" s="297"/>
      <c r="R88" s="297"/>
      <c r="S88" s="297"/>
      <c r="T88" s="297" t="s">
        <v>1586</v>
      </c>
      <c r="U88" s="297"/>
      <c r="V88" s="298"/>
      <c r="W88" s="299"/>
      <c r="X88" s="299"/>
      <c r="Y88" s="298"/>
      <c r="Z88" s="298"/>
      <c r="AA88" s="173"/>
      <c r="AB88" s="140"/>
      <c r="AC88" s="43"/>
    </row>
    <row r="89" spans="1:40" ht="1.5" customHeight="1" thickBot="1" x14ac:dyDescent="0.4">
      <c r="A89" s="56"/>
      <c r="B89" s="57"/>
      <c r="C89" s="57"/>
      <c r="D89" s="57"/>
      <c r="E89" s="57"/>
      <c r="F89" s="57"/>
      <c r="G89" s="57"/>
      <c r="H89" s="57"/>
      <c r="I89" s="57"/>
      <c r="J89" s="57"/>
      <c r="K89" s="57"/>
      <c r="L89" s="57"/>
      <c r="M89" s="57"/>
      <c r="N89" s="57"/>
      <c r="O89" s="57"/>
      <c r="P89" s="57"/>
      <c r="Q89" s="57"/>
      <c r="R89" s="57"/>
      <c r="S89" s="57"/>
      <c r="T89" s="57"/>
      <c r="U89" s="57"/>
      <c r="V89" s="52"/>
      <c r="AC89" s="52"/>
    </row>
    <row r="90" spans="1:40" ht="35.9" customHeight="1" thickBot="1" x14ac:dyDescent="0.4">
      <c r="E90" s="60"/>
      <c r="F90" s="60"/>
      <c r="G90" s="60"/>
      <c r="H90" s="60"/>
      <c r="I90" s="60"/>
      <c r="J90" s="60"/>
      <c r="K90" s="60"/>
      <c r="L90" s="60"/>
      <c r="M90" s="60"/>
      <c r="N90" s="60"/>
      <c r="W90" s="41"/>
      <c r="X90" s="41"/>
      <c r="Y90" s="41"/>
      <c r="Z90" s="41"/>
      <c r="AA90" s="41"/>
      <c r="AB90" s="41"/>
      <c r="AC90" s="41"/>
    </row>
    <row r="91" spans="1:40" ht="45.75" customHeight="1" thickBot="1" x14ac:dyDescent="0.4">
      <c r="A91" s="780" t="s">
        <v>162</v>
      </c>
      <c r="B91" s="781"/>
      <c r="C91" s="781"/>
      <c r="D91" s="781"/>
      <c r="E91" s="781"/>
      <c r="F91" s="200"/>
      <c r="G91" s="200"/>
      <c r="H91" s="200"/>
      <c r="I91" s="200"/>
      <c r="J91" s="200"/>
      <c r="K91" s="200"/>
      <c r="L91" s="113"/>
      <c r="M91" s="114"/>
      <c r="N91" s="60"/>
    </row>
    <row r="92" spans="1:40" ht="45.75" customHeight="1" x14ac:dyDescent="0.35">
      <c r="A92" s="273" t="s">
        <v>124</v>
      </c>
      <c r="B92" s="273" t="s">
        <v>86</v>
      </c>
      <c r="C92" s="273" t="s">
        <v>170</v>
      </c>
      <c r="D92" s="273" t="s">
        <v>136</v>
      </c>
      <c r="E92" s="273" t="s">
        <v>128</v>
      </c>
      <c r="F92" s="300" t="s">
        <v>156</v>
      </c>
      <c r="G92" s="300" t="s">
        <v>196</v>
      </c>
      <c r="H92" s="300" t="s">
        <v>0</v>
      </c>
      <c r="I92" s="300"/>
      <c r="J92" s="300"/>
      <c r="K92" s="300"/>
      <c r="L92" s="301"/>
      <c r="M92" s="301" t="s">
        <v>61</v>
      </c>
      <c r="N92" s="219"/>
      <c r="O92" s="214" t="s">
        <v>272</v>
      </c>
      <c r="P92" s="201" t="s">
        <v>273</v>
      </c>
      <c r="Q92" s="201"/>
      <c r="AD92" s="866" t="s">
        <v>274</v>
      </c>
      <c r="AE92" s="920"/>
      <c r="AF92" s="920"/>
      <c r="AG92" s="920"/>
    </row>
    <row r="93" spans="1:40" ht="46.5" hidden="1" x14ac:dyDescent="0.35">
      <c r="A93" s="276" t="s">
        <v>90</v>
      </c>
      <c r="B93" s="277" t="str">
        <f>IF(A93=A92,"",IF(VLOOKUP(A93,$A$8:$D$90,4,FALSE)=0,"",VLOOKUP(A93,$A$8:$D$90,4,FALSE)))</f>
        <v>[Key Activity]</v>
      </c>
      <c r="C93" s="278" t="str">
        <f ca="1">TEXT(IFERROR(INDEX('Overview - Section A'!$A$46:$A$53,MATCH(G93,'Overview - Section A'!$U$46:$U$53,0)),""),"d-mmm-yy") &amp;" to " &amp; TEXT(IFERROR(INDEX('Overview - Section A'!$E$46:$E$53,MATCH(G93,'Overview - Section A'!$U$46:$U$53,0)),""),"d-mmm-yy")</f>
        <v xml:space="preserve"> to </v>
      </c>
      <c r="D93" s="302" t="s">
        <v>91</v>
      </c>
      <c r="E93" s="302" t="s">
        <v>92</v>
      </c>
      <c r="F93" s="303" t="str">
        <f>IF(VLOOKUP(A93,$A$8:$D$90,4,FALSE)=0,"",VLOOKUP(A93,$A$8:$D$90,4,FALSE))</f>
        <v>[Key Activity]</v>
      </c>
      <c r="G93" s="304" t="s">
        <v>60</v>
      </c>
      <c r="H93" s="304" t="s">
        <v>46</v>
      </c>
      <c r="I93" s="305"/>
      <c r="J93" s="305"/>
      <c r="K93" s="305"/>
      <c r="L93" s="306" t="str">
        <f ca="1">CONCATENATE(A93,C93)</f>
        <v xml:space="preserve">[Key Activity Milestone Number] to </v>
      </c>
      <c r="M93" s="307" t="s">
        <v>60</v>
      </c>
      <c r="N93" s="220"/>
      <c r="O93" s="112"/>
      <c r="P93" s="112"/>
      <c r="Q93" s="112"/>
      <c r="AD93" s="921"/>
      <c r="AE93" s="921"/>
      <c r="AF93" s="921"/>
      <c r="AG93" s="921"/>
      <c r="AM93" s="5"/>
      <c r="AN93" s="5"/>
    </row>
    <row r="94" spans="1:40" ht="31" x14ac:dyDescent="0.35">
      <c r="A94" s="276">
        <v>1</v>
      </c>
      <c r="B94" s="277" t="str">
        <f t="shared" ref="B94:B157" si="2">IF(A94=A93,"",IF(VLOOKUP(A94,$A$8:$D$90,4,FALSE)=0,"",VLOOKUP(A94,$A$8:$D$90,4,FALSE)))</f>
        <v/>
      </c>
      <c r="C94" s="278" t="str">
        <f ca="1">TEXT(IFERROR(INDEX('Overview - Section A'!$A$46:$A$53,MATCH(G94,'Overview - Section A'!$U$46:$U$53,0)),""),"d-mmm-yy") &amp;" to " &amp; TEXT(IFERROR(INDEX('Overview - Section A'!$E$46:$E$53,MATCH(G94,'Overview - Section A'!$U$46:$U$53,0)),""),"d-mmm-yy")</f>
        <v>1-Jan-21 to 30-Jun-21</v>
      </c>
      <c r="D94" s="302"/>
      <c r="E94" s="302"/>
      <c r="F94" s="303" t="str">
        <f t="shared" ref="F94:F157" si="3">IF(VLOOKUP(A94,$A$8:$D$90,4,FALSE)=0,"",VLOOKUP(A94,$A$8:$D$90,4,FALSE))</f>
        <v/>
      </c>
      <c r="G94" s="304" t="s">
        <v>942</v>
      </c>
      <c r="H94" s="304"/>
      <c r="I94" s="305"/>
      <c r="J94" s="305"/>
      <c r="K94" s="305"/>
      <c r="L94" s="306" t="str">
        <f t="shared" ref="L94:L157" ca="1" si="4">CONCATENATE(A94,C94)</f>
        <v>11-Jan-21 to 30-Jun-21</v>
      </c>
      <c r="M94" s="307" t="s">
        <v>1587</v>
      </c>
      <c r="N94" s="692"/>
      <c r="O94" s="112"/>
      <c r="P94" s="112"/>
      <c r="Q94" s="112"/>
      <c r="AD94" s="693"/>
      <c r="AE94" s="693"/>
      <c r="AF94" s="693"/>
      <c r="AG94" s="693"/>
      <c r="AM94" s="5"/>
      <c r="AN94" s="5"/>
    </row>
    <row r="95" spans="1:40" ht="31" x14ac:dyDescent="0.35">
      <c r="A95" s="276">
        <v>1</v>
      </c>
      <c r="B95" s="277" t="str">
        <f t="shared" si="2"/>
        <v/>
      </c>
      <c r="C95" s="278" t="str">
        <f ca="1">TEXT(IFERROR(INDEX('Overview - Section A'!$A$46:$A$53,MATCH(G95,'Overview - Section A'!$U$46:$U$53,0)),""),"d-mmm-yy") &amp;" to " &amp; TEXT(IFERROR(INDEX('Overview - Section A'!$E$46:$E$53,MATCH(G95,'Overview - Section A'!$U$46:$U$53,0)),""),"d-mmm-yy")</f>
        <v>1-Jul-21 to 31-Dec-21</v>
      </c>
      <c r="D95" s="302"/>
      <c r="E95" s="302"/>
      <c r="F95" s="303" t="str">
        <f t="shared" si="3"/>
        <v/>
      </c>
      <c r="G95" s="304" t="s">
        <v>944</v>
      </c>
      <c r="H95" s="304"/>
      <c r="I95" s="305"/>
      <c r="J95" s="305"/>
      <c r="K95" s="305"/>
      <c r="L95" s="306" t="str">
        <f t="shared" ca="1" si="4"/>
        <v>11-Jul-21 to 31-Dec-21</v>
      </c>
      <c r="M95" s="307" t="s">
        <v>1588</v>
      </c>
      <c r="N95" s="692"/>
      <c r="O95" s="112"/>
      <c r="P95" s="112"/>
      <c r="Q95" s="112"/>
      <c r="AD95" s="693"/>
      <c r="AE95" s="693"/>
      <c r="AF95" s="693"/>
      <c r="AG95" s="693"/>
      <c r="AM95" s="5"/>
      <c r="AN95" s="5"/>
    </row>
    <row r="96" spans="1:40" ht="31" x14ac:dyDescent="0.35">
      <c r="A96" s="276">
        <v>1</v>
      </c>
      <c r="B96" s="277" t="str">
        <f t="shared" si="2"/>
        <v/>
      </c>
      <c r="C96" s="278" t="str">
        <f ca="1">TEXT(IFERROR(INDEX('Overview - Section A'!$A$46:$A$53,MATCH(G96,'Overview - Section A'!$U$46:$U$53,0)),""),"d-mmm-yy") &amp;" to " &amp; TEXT(IFERROR(INDEX('Overview - Section A'!$E$46:$E$53,MATCH(G96,'Overview - Section A'!$U$46:$U$53,0)),""),"d-mmm-yy")</f>
        <v>1-Jan-22 to 30-Jun-22</v>
      </c>
      <c r="D96" s="302"/>
      <c r="E96" s="302"/>
      <c r="F96" s="303" t="str">
        <f t="shared" si="3"/>
        <v/>
      </c>
      <c r="G96" s="304" t="s">
        <v>946</v>
      </c>
      <c r="H96" s="304"/>
      <c r="I96" s="305"/>
      <c r="J96" s="305"/>
      <c r="K96" s="305"/>
      <c r="L96" s="306" t="str">
        <f t="shared" ca="1" si="4"/>
        <v>11-Jan-22 to 30-Jun-22</v>
      </c>
      <c r="M96" s="307" t="s">
        <v>1589</v>
      </c>
      <c r="N96" s="692"/>
      <c r="O96" s="112"/>
      <c r="P96" s="112"/>
      <c r="Q96" s="112"/>
      <c r="AD96" s="693"/>
      <c r="AE96" s="693"/>
      <c r="AF96" s="693"/>
      <c r="AG96" s="693"/>
      <c r="AM96" s="5"/>
      <c r="AN96" s="5"/>
    </row>
    <row r="97" spans="1:40" ht="31" x14ac:dyDescent="0.35">
      <c r="A97" s="276">
        <v>1</v>
      </c>
      <c r="B97" s="277" t="str">
        <f t="shared" si="2"/>
        <v/>
      </c>
      <c r="C97" s="278" t="str">
        <f ca="1">TEXT(IFERROR(INDEX('Overview - Section A'!$A$46:$A$53,MATCH(G97,'Overview - Section A'!$U$46:$U$53,0)),""),"d-mmm-yy") &amp;" to " &amp; TEXT(IFERROR(INDEX('Overview - Section A'!$E$46:$E$53,MATCH(G97,'Overview - Section A'!$U$46:$U$53,0)),""),"d-mmm-yy")</f>
        <v>1-Jul-22 to 31-Dec-22</v>
      </c>
      <c r="D97" s="302"/>
      <c r="E97" s="302"/>
      <c r="F97" s="303" t="str">
        <f t="shared" si="3"/>
        <v/>
      </c>
      <c r="G97" s="304" t="s">
        <v>948</v>
      </c>
      <c r="H97" s="304"/>
      <c r="I97" s="305"/>
      <c r="J97" s="305"/>
      <c r="K97" s="305"/>
      <c r="L97" s="306" t="str">
        <f t="shared" ca="1" si="4"/>
        <v>11-Jul-22 to 31-Dec-22</v>
      </c>
      <c r="M97" s="307" t="s">
        <v>1590</v>
      </c>
      <c r="N97" s="692"/>
      <c r="O97" s="112"/>
      <c r="P97" s="112"/>
      <c r="Q97" s="112"/>
      <c r="AD97" s="693"/>
      <c r="AE97" s="693"/>
      <c r="AF97" s="693"/>
      <c r="AG97" s="693"/>
      <c r="AM97" s="5"/>
      <c r="AN97" s="5"/>
    </row>
    <row r="98" spans="1:40" ht="31" x14ac:dyDescent="0.35">
      <c r="A98" s="276">
        <v>1</v>
      </c>
      <c r="B98" s="277" t="str">
        <f t="shared" si="2"/>
        <v/>
      </c>
      <c r="C98" s="278" t="str">
        <f ca="1">TEXT(IFERROR(INDEX('Overview - Section A'!$A$46:$A$53,MATCH(G98,'Overview - Section A'!$U$46:$U$53,0)),""),"d-mmm-yy") &amp;" to " &amp; TEXT(IFERROR(INDEX('Overview - Section A'!$E$46:$E$53,MATCH(G98,'Overview - Section A'!$U$46:$U$53,0)),""),"d-mmm-yy")</f>
        <v>1-Jan-23 to 30-Jun-23</v>
      </c>
      <c r="D98" s="302"/>
      <c r="E98" s="302"/>
      <c r="F98" s="303" t="str">
        <f t="shared" si="3"/>
        <v/>
      </c>
      <c r="G98" s="304" t="s">
        <v>950</v>
      </c>
      <c r="H98" s="304"/>
      <c r="I98" s="305"/>
      <c r="J98" s="305"/>
      <c r="K98" s="305"/>
      <c r="L98" s="306" t="str">
        <f t="shared" ca="1" si="4"/>
        <v>11-Jan-23 to 30-Jun-23</v>
      </c>
      <c r="M98" s="307" t="s">
        <v>1591</v>
      </c>
      <c r="N98" s="692"/>
      <c r="O98" s="112"/>
      <c r="P98" s="112"/>
      <c r="Q98" s="112"/>
      <c r="AD98" s="693"/>
      <c r="AE98" s="693"/>
      <c r="AF98" s="693"/>
      <c r="AG98" s="693"/>
      <c r="AM98" s="5"/>
      <c r="AN98" s="5"/>
    </row>
    <row r="99" spans="1:40" ht="31" x14ac:dyDescent="0.35">
      <c r="A99" s="276">
        <v>1</v>
      </c>
      <c r="B99" s="277" t="str">
        <f t="shared" si="2"/>
        <v/>
      </c>
      <c r="C99" s="278" t="str">
        <f ca="1">TEXT(IFERROR(INDEX('Overview - Section A'!$A$46:$A$53,MATCH(G99,'Overview - Section A'!$U$46:$U$53,0)),""),"d-mmm-yy") &amp;" to " &amp; TEXT(IFERROR(INDEX('Overview - Section A'!$E$46:$E$53,MATCH(G99,'Overview - Section A'!$U$46:$U$53,0)),""),"d-mmm-yy")</f>
        <v>1-Jul-23 to 31-Dec-23</v>
      </c>
      <c r="D99" s="302"/>
      <c r="E99" s="302"/>
      <c r="F99" s="303" t="str">
        <f t="shared" si="3"/>
        <v/>
      </c>
      <c r="G99" s="304" t="s">
        <v>952</v>
      </c>
      <c r="H99" s="304"/>
      <c r="I99" s="305"/>
      <c r="J99" s="305"/>
      <c r="K99" s="305"/>
      <c r="L99" s="306" t="str">
        <f t="shared" ca="1" si="4"/>
        <v>11-Jul-23 to 31-Dec-23</v>
      </c>
      <c r="M99" s="307" t="s">
        <v>1592</v>
      </c>
      <c r="N99" s="692"/>
      <c r="O99" s="112"/>
      <c r="P99" s="112"/>
      <c r="Q99" s="112"/>
      <c r="AD99" s="693"/>
      <c r="AE99" s="693"/>
      <c r="AF99" s="693"/>
      <c r="AG99" s="693"/>
      <c r="AM99" s="5"/>
      <c r="AN99" s="5"/>
    </row>
    <row r="100" spans="1:40" ht="31" x14ac:dyDescent="0.35">
      <c r="A100" s="276">
        <v>2</v>
      </c>
      <c r="B100" s="277" t="str">
        <f t="shared" si="2"/>
        <v/>
      </c>
      <c r="C100" s="278" t="str">
        <f ca="1">TEXT(IFERROR(INDEX('Overview - Section A'!$A$46:$A$53,MATCH(G100,'Overview - Section A'!$U$46:$U$53,0)),""),"d-mmm-yy") &amp;" to " &amp; TEXT(IFERROR(INDEX('Overview - Section A'!$E$46:$E$53,MATCH(G100,'Overview - Section A'!$U$46:$U$53,0)),""),"d-mmm-yy")</f>
        <v>1-Jan-21 to 30-Jun-21</v>
      </c>
      <c r="D100" s="302"/>
      <c r="E100" s="302"/>
      <c r="F100" s="303" t="str">
        <f t="shared" si="3"/>
        <v/>
      </c>
      <c r="G100" s="304" t="s">
        <v>942</v>
      </c>
      <c r="H100" s="304"/>
      <c r="I100" s="305"/>
      <c r="J100" s="305"/>
      <c r="K100" s="305"/>
      <c r="L100" s="306" t="str">
        <f t="shared" ca="1" si="4"/>
        <v>21-Jan-21 to 30-Jun-21</v>
      </c>
      <c r="M100" s="307" t="s">
        <v>1593</v>
      </c>
      <c r="N100" s="692"/>
      <c r="O100" s="112"/>
      <c r="P100" s="112"/>
      <c r="Q100" s="112"/>
      <c r="AD100" s="693"/>
      <c r="AE100" s="693"/>
      <c r="AF100" s="693"/>
      <c r="AG100" s="693"/>
      <c r="AM100" s="5"/>
      <c r="AN100" s="5"/>
    </row>
    <row r="101" spans="1:40" ht="31" x14ac:dyDescent="0.35">
      <c r="A101" s="276">
        <v>2</v>
      </c>
      <c r="B101" s="277" t="str">
        <f t="shared" si="2"/>
        <v/>
      </c>
      <c r="C101" s="278" t="str">
        <f ca="1">TEXT(IFERROR(INDEX('Overview - Section A'!$A$46:$A$53,MATCH(G101,'Overview - Section A'!$U$46:$U$53,0)),""),"d-mmm-yy") &amp;" to " &amp; TEXT(IFERROR(INDEX('Overview - Section A'!$E$46:$E$53,MATCH(G101,'Overview - Section A'!$U$46:$U$53,0)),""),"d-mmm-yy")</f>
        <v>1-Jul-21 to 31-Dec-21</v>
      </c>
      <c r="D101" s="302"/>
      <c r="E101" s="302"/>
      <c r="F101" s="303" t="str">
        <f t="shared" si="3"/>
        <v/>
      </c>
      <c r="G101" s="304" t="s">
        <v>944</v>
      </c>
      <c r="H101" s="304"/>
      <c r="I101" s="305"/>
      <c r="J101" s="305"/>
      <c r="K101" s="305"/>
      <c r="L101" s="306" t="str">
        <f t="shared" ca="1" si="4"/>
        <v>21-Jul-21 to 31-Dec-21</v>
      </c>
      <c r="M101" s="307" t="s">
        <v>1594</v>
      </c>
      <c r="N101" s="692"/>
      <c r="O101" s="112"/>
      <c r="P101" s="112"/>
      <c r="Q101" s="112"/>
      <c r="AD101" s="693"/>
      <c r="AE101" s="693"/>
      <c r="AF101" s="693"/>
      <c r="AG101" s="693"/>
      <c r="AM101" s="5"/>
      <c r="AN101" s="5"/>
    </row>
    <row r="102" spans="1:40" ht="31" x14ac:dyDescent="0.35">
      <c r="A102" s="276">
        <v>2</v>
      </c>
      <c r="B102" s="277" t="str">
        <f t="shared" si="2"/>
        <v/>
      </c>
      <c r="C102" s="278" t="str">
        <f ca="1">TEXT(IFERROR(INDEX('Overview - Section A'!$A$46:$A$53,MATCH(G102,'Overview - Section A'!$U$46:$U$53,0)),""),"d-mmm-yy") &amp;" to " &amp; TEXT(IFERROR(INDEX('Overview - Section A'!$E$46:$E$53,MATCH(G102,'Overview - Section A'!$U$46:$U$53,0)),""),"d-mmm-yy")</f>
        <v>1-Jan-22 to 30-Jun-22</v>
      </c>
      <c r="D102" s="302"/>
      <c r="E102" s="302"/>
      <c r="F102" s="303" t="str">
        <f t="shared" si="3"/>
        <v/>
      </c>
      <c r="G102" s="304" t="s">
        <v>946</v>
      </c>
      <c r="H102" s="304"/>
      <c r="I102" s="305"/>
      <c r="J102" s="305"/>
      <c r="K102" s="305"/>
      <c r="L102" s="306" t="str">
        <f t="shared" ca="1" si="4"/>
        <v>21-Jan-22 to 30-Jun-22</v>
      </c>
      <c r="M102" s="307" t="s">
        <v>1595</v>
      </c>
      <c r="N102" s="692"/>
      <c r="O102" s="112"/>
      <c r="P102" s="112"/>
      <c r="Q102" s="112"/>
      <c r="AD102" s="693"/>
      <c r="AE102" s="693"/>
      <c r="AF102" s="693"/>
      <c r="AG102" s="693"/>
      <c r="AM102" s="5"/>
      <c r="AN102" s="5"/>
    </row>
    <row r="103" spans="1:40" ht="31" x14ac:dyDescent="0.35">
      <c r="A103" s="276">
        <v>2</v>
      </c>
      <c r="B103" s="277" t="str">
        <f t="shared" si="2"/>
        <v/>
      </c>
      <c r="C103" s="278" t="str">
        <f ca="1">TEXT(IFERROR(INDEX('Overview - Section A'!$A$46:$A$53,MATCH(G103,'Overview - Section A'!$U$46:$U$53,0)),""),"d-mmm-yy") &amp;" to " &amp; TEXT(IFERROR(INDEX('Overview - Section A'!$E$46:$E$53,MATCH(G103,'Overview - Section A'!$U$46:$U$53,0)),""),"d-mmm-yy")</f>
        <v>1-Jul-22 to 31-Dec-22</v>
      </c>
      <c r="D103" s="302"/>
      <c r="E103" s="302"/>
      <c r="F103" s="303" t="str">
        <f t="shared" si="3"/>
        <v/>
      </c>
      <c r="G103" s="304" t="s">
        <v>948</v>
      </c>
      <c r="H103" s="304"/>
      <c r="I103" s="305"/>
      <c r="J103" s="305"/>
      <c r="K103" s="305"/>
      <c r="L103" s="306" t="str">
        <f t="shared" ca="1" si="4"/>
        <v>21-Jul-22 to 31-Dec-22</v>
      </c>
      <c r="M103" s="307" t="s">
        <v>1596</v>
      </c>
      <c r="N103" s="692"/>
      <c r="O103" s="112"/>
      <c r="P103" s="112"/>
      <c r="Q103" s="112"/>
      <c r="AD103" s="693"/>
      <c r="AE103" s="693"/>
      <c r="AF103" s="693"/>
      <c r="AG103" s="693"/>
      <c r="AM103" s="5"/>
      <c r="AN103" s="5"/>
    </row>
    <row r="104" spans="1:40" ht="31" x14ac:dyDescent="0.35">
      <c r="A104" s="276">
        <v>2</v>
      </c>
      <c r="B104" s="277" t="str">
        <f t="shared" si="2"/>
        <v/>
      </c>
      <c r="C104" s="278" t="str">
        <f ca="1">TEXT(IFERROR(INDEX('Overview - Section A'!$A$46:$A$53,MATCH(G104,'Overview - Section A'!$U$46:$U$53,0)),""),"d-mmm-yy") &amp;" to " &amp; TEXT(IFERROR(INDEX('Overview - Section A'!$E$46:$E$53,MATCH(G104,'Overview - Section A'!$U$46:$U$53,0)),""),"d-mmm-yy")</f>
        <v>1-Jan-23 to 30-Jun-23</v>
      </c>
      <c r="D104" s="302"/>
      <c r="E104" s="302"/>
      <c r="F104" s="303" t="str">
        <f t="shared" si="3"/>
        <v/>
      </c>
      <c r="G104" s="304" t="s">
        <v>950</v>
      </c>
      <c r="H104" s="304"/>
      <c r="I104" s="305"/>
      <c r="J104" s="305"/>
      <c r="K104" s="305"/>
      <c r="L104" s="306" t="str">
        <f t="shared" ca="1" si="4"/>
        <v>21-Jan-23 to 30-Jun-23</v>
      </c>
      <c r="M104" s="307" t="s">
        <v>1597</v>
      </c>
      <c r="N104" s="692"/>
      <c r="O104" s="112"/>
      <c r="P104" s="112"/>
      <c r="Q104" s="112"/>
      <c r="AD104" s="693"/>
      <c r="AE104" s="693"/>
      <c r="AF104" s="693"/>
      <c r="AG104" s="693"/>
      <c r="AM104" s="5"/>
      <c r="AN104" s="5"/>
    </row>
    <row r="105" spans="1:40" ht="31" x14ac:dyDescent="0.35">
      <c r="A105" s="276">
        <v>2</v>
      </c>
      <c r="B105" s="277" t="str">
        <f t="shared" si="2"/>
        <v/>
      </c>
      <c r="C105" s="278" t="str">
        <f ca="1">TEXT(IFERROR(INDEX('Overview - Section A'!$A$46:$A$53,MATCH(G105,'Overview - Section A'!$U$46:$U$53,0)),""),"d-mmm-yy") &amp;" to " &amp; TEXT(IFERROR(INDEX('Overview - Section A'!$E$46:$E$53,MATCH(G105,'Overview - Section A'!$U$46:$U$53,0)),""),"d-mmm-yy")</f>
        <v>1-Jul-23 to 31-Dec-23</v>
      </c>
      <c r="D105" s="302"/>
      <c r="E105" s="302"/>
      <c r="F105" s="303" t="str">
        <f t="shared" si="3"/>
        <v/>
      </c>
      <c r="G105" s="304" t="s">
        <v>952</v>
      </c>
      <c r="H105" s="304"/>
      <c r="I105" s="305"/>
      <c r="J105" s="305"/>
      <c r="K105" s="305"/>
      <c r="L105" s="306" t="str">
        <f t="shared" ca="1" si="4"/>
        <v>21-Jul-23 to 31-Dec-23</v>
      </c>
      <c r="M105" s="307" t="s">
        <v>1598</v>
      </c>
      <c r="N105" s="692"/>
      <c r="O105" s="112"/>
      <c r="P105" s="112"/>
      <c r="Q105" s="112"/>
      <c r="AD105" s="693"/>
      <c r="AE105" s="693"/>
      <c r="AF105" s="693"/>
      <c r="AG105" s="693"/>
      <c r="AM105" s="5"/>
      <c r="AN105" s="5"/>
    </row>
    <row r="106" spans="1:40" ht="31" x14ac:dyDescent="0.35">
      <c r="A106" s="276">
        <v>3</v>
      </c>
      <c r="B106" s="277" t="str">
        <f t="shared" si="2"/>
        <v/>
      </c>
      <c r="C106" s="278" t="str">
        <f ca="1">TEXT(IFERROR(INDEX('Overview - Section A'!$A$46:$A$53,MATCH(G106,'Overview - Section A'!$U$46:$U$53,0)),""),"d-mmm-yy") &amp;" to " &amp; TEXT(IFERROR(INDEX('Overview - Section A'!$E$46:$E$53,MATCH(G106,'Overview - Section A'!$U$46:$U$53,0)),""),"d-mmm-yy")</f>
        <v>1-Jan-21 to 30-Jun-21</v>
      </c>
      <c r="D106" s="302"/>
      <c r="E106" s="302"/>
      <c r="F106" s="303" t="str">
        <f t="shared" si="3"/>
        <v/>
      </c>
      <c r="G106" s="304" t="s">
        <v>942</v>
      </c>
      <c r="H106" s="304"/>
      <c r="I106" s="305"/>
      <c r="J106" s="305"/>
      <c r="K106" s="305"/>
      <c r="L106" s="306" t="str">
        <f t="shared" ca="1" si="4"/>
        <v>31-Jan-21 to 30-Jun-21</v>
      </c>
      <c r="M106" s="307" t="s">
        <v>1599</v>
      </c>
      <c r="N106" s="692"/>
      <c r="O106" s="112"/>
      <c r="P106" s="112"/>
      <c r="Q106" s="112"/>
      <c r="AD106" s="693"/>
      <c r="AE106" s="693"/>
      <c r="AF106" s="693"/>
      <c r="AG106" s="693"/>
      <c r="AM106" s="5"/>
      <c r="AN106" s="5"/>
    </row>
    <row r="107" spans="1:40" ht="31" x14ac:dyDescent="0.35">
      <c r="A107" s="276">
        <v>3</v>
      </c>
      <c r="B107" s="277" t="str">
        <f t="shared" si="2"/>
        <v/>
      </c>
      <c r="C107" s="278" t="str">
        <f ca="1">TEXT(IFERROR(INDEX('Overview - Section A'!$A$46:$A$53,MATCH(G107,'Overview - Section A'!$U$46:$U$53,0)),""),"d-mmm-yy") &amp;" to " &amp; TEXT(IFERROR(INDEX('Overview - Section A'!$E$46:$E$53,MATCH(G107,'Overview - Section A'!$U$46:$U$53,0)),""),"d-mmm-yy")</f>
        <v>1-Jul-21 to 31-Dec-21</v>
      </c>
      <c r="D107" s="302"/>
      <c r="E107" s="302"/>
      <c r="F107" s="303" t="str">
        <f t="shared" si="3"/>
        <v/>
      </c>
      <c r="G107" s="304" t="s">
        <v>944</v>
      </c>
      <c r="H107" s="304"/>
      <c r="I107" s="305"/>
      <c r="J107" s="305"/>
      <c r="K107" s="305"/>
      <c r="L107" s="306" t="str">
        <f t="shared" ca="1" si="4"/>
        <v>31-Jul-21 to 31-Dec-21</v>
      </c>
      <c r="M107" s="307" t="s">
        <v>1600</v>
      </c>
      <c r="N107" s="692"/>
      <c r="O107" s="112"/>
      <c r="P107" s="112"/>
      <c r="Q107" s="112"/>
      <c r="AD107" s="693"/>
      <c r="AE107" s="693"/>
      <c r="AF107" s="693"/>
      <c r="AG107" s="693"/>
      <c r="AM107" s="5"/>
      <c r="AN107" s="5"/>
    </row>
    <row r="108" spans="1:40" ht="31" x14ac:dyDescent="0.35">
      <c r="A108" s="276">
        <v>3</v>
      </c>
      <c r="B108" s="277" t="str">
        <f t="shared" si="2"/>
        <v/>
      </c>
      <c r="C108" s="278" t="str">
        <f ca="1">TEXT(IFERROR(INDEX('Overview - Section A'!$A$46:$A$53,MATCH(G108,'Overview - Section A'!$U$46:$U$53,0)),""),"d-mmm-yy") &amp;" to " &amp; TEXT(IFERROR(INDEX('Overview - Section A'!$E$46:$E$53,MATCH(G108,'Overview - Section A'!$U$46:$U$53,0)),""),"d-mmm-yy")</f>
        <v>1-Jan-22 to 30-Jun-22</v>
      </c>
      <c r="D108" s="302"/>
      <c r="E108" s="302"/>
      <c r="F108" s="303" t="str">
        <f t="shared" si="3"/>
        <v/>
      </c>
      <c r="G108" s="304" t="s">
        <v>946</v>
      </c>
      <c r="H108" s="304"/>
      <c r="I108" s="305"/>
      <c r="J108" s="305"/>
      <c r="K108" s="305"/>
      <c r="L108" s="306" t="str">
        <f t="shared" ca="1" si="4"/>
        <v>31-Jan-22 to 30-Jun-22</v>
      </c>
      <c r="M108" s="307" t="s">
        <v>1601</v>
      </c>
      <c r="N108" s="692"/>
      <c r="O108" s="112"/>
      <c r="P108" s="112"/>
      <c r="Q108" s="112"/>
      <c r="AD108" s="693"/>
      <c r="AE108" s="693"/>
      <c r="AF108" s="693"/>
      <c r="AG108" s="693"/>
      <c r="AM108" s="5"/>
      <c r="AN108" s="5"/>
    </row>
    <row r="109" spans="1:40" ht="31" x14ac:dyDescent="0.35">
      <c r="A109" s="276">
        <v>3</v>
      </c>
      <c r="B109" s="277" t="str">
        <f t="shared" si="2"/>
        <v/>
      </c>
      <c r="C109" s="278" t="str">
        <f ca="1">TEXT(IFERROR(INDEX('Overview - Section A'!$A$46:$A$53,MATCH(G109,'Overview - Section A'!$U$46:$U$53,0)),""),"d-mmm-yy") &amp;" to " &amp; TEXT(IFERROR(INDEX('Overview - Section A'!$E$46:$E$53,MATCH(G109,'Overview - Section A'!$U$46:$U$53,0)),""),"d-mmm-yy")</f>
        <v>1-Jul-22 to 31-Dec-22</v>
      </c>
      <c r="D109" s="302"/>
      <c r="E109" s="302"/>
      <c r="F109" s="303" t="str">
        <f t="shared" si="3"/>
        <v/>
      </c>
      <c r="G109" s="304" t="s">
        <v>948</v>
      </c>
      <c r="H109" s="304"/>
      <c r="I109" s="305"/>
      <c r="J109" s="305"/>
      <c r="K109" s="305"/>
      <c r="L109" s="306" t="str">
        <f t="shared" ca="1" si="4"/>
        <v>31-Jul-22 to 31-Dec-22</v>
      </c>
      <c r="M109" s="307" t="s">
        <v>1602</v>
      </c>
      <c r="N109" s="692"/>
      <c r="O109" s="112"/>
      <c r="P109" s="112"/>
      <c r="Q109" s="112"/>
      <c r="AD109" s="693"/>
      <c r="AE109" s="693"/>
      <c r="AF109" s="693"/>
      <c r="AG109" s="693"/>
      <c r="AM109" s="5"/>
      <c r="AN109" s="5"/>
    </row>
    <row r="110" spans="1:40" ht="31" x14ac:dyDescent="0.35">
      <c r="A110" s="276">
        <v>3</v>
      </c>
      <c r="B110" s="277" t="str">
        <f t="shared" si="2"/>
        <v/>
      </c>
      <c r="C110" s="278" t="str">
        <f ca="1">TEXT(IFERROR(INDEX('Overview - Section A'!$A$46:$A$53,MATCH(G110,'Overview - Section A'!$U$46:$U$53,0)),""),"d-mmm-yy") &amp;" to " &amp; TEXT(IFERROR(INDEX('Overview - Section A'!$E$46:$E$53,MATCH(G110,'Overview - Section A'!$U$46:$U$53,0)),""),"d-mmm-yy")</f>
        <v>1-Jan-23 to 30-Jun-23</v>
      </c>
      <c r="D110" s="302"/>
      <c r="E110" s="302"/>
      <c r="F110" s="303" t="str">
        <f t="shared" si="3"/>
        <v/>
      </c>
      <c r="G110" s="304" t="s">
        <v>950</v>
      </c>
      <c r="H110" s="304"/>
      <c r="I110" s="305"/>
      <c r="J110" s="305"/>
      <c r="K110" s="305"/>
      <c r="L110" s="306" t="str">
        <f t="shared" ca="1" si="4"/>
        <v>31-Jan-23 to 30-Jun-23</v>
      </c>
      <c r="M110" s="307" t="s">
        <v>1603</v>
      </c>
      <c r="N110" s="692"/>
      <c r="O110" s="112"/>
      <c r="P110" s="112"/>
      <c r="Q110" s="112"/>
      <c r="AD110" s="693"/>
      <c r="AE110" s="693"/>
      <c r="AF110" s="693"/>
      <c r="AG110" s="693"/>
      <c r="AM110" s="5"/>
      <c r="AN110" s="5"/>
    </row>
    <row r="111" spans="1:40" ht="31" x14ac:dyDescent="0.35">
      <c r="A111" s="276">
        <v>3</v>
      </c>
      <c r="B111" s="277" t="str">
        <f t="shared" si="2"/>
        <v/>
      </c>
      <c r="C111" s="278" t="str">
        <f ca="1">TEXT(IFERROR(INDEX('Overview - Section A'!$A$46:$A$53,MATCH(G111,'Overview - Section A'!$U$46:$U$53,0)),""),"d-mmm-yy") &amp;" to " &amp; TEXT(IFERROR(INDEX('Overview - Section A'!$E$46:$E$53,MATCH(G111,'Overview - Section A'!$U$46:$U$53,0)),""),"d-mmm-yy")</f>
        <v>1-Jul-23 to 31-Dec-23</v>
      </c>
      <c r="D111" s="302"/>
      <c r="E111" s="302"/>
      <c r="F111" s="303" t="str">
        <f t="shared" si="3"/>
        <v/>
      </c>
      <c r="G111" s="304" t="s">
        <v>952</v>
      </c>
      <c r="H111" s="304"/>
      <c r="I111" s="305"/>
      <c r="J111" s="305"/>
      <c r="K111" s="305"/>
      <c r="L111" s="306" t="str">
        <f t="shared" ca="1" si="4"/>
        <v>31-Jul-23 to 31-Dec-23</v>
      </c>
      <c r="M111" s="307" t="s">
        <v>1604</v>
      </c>
      <c r="N111" s="692"/>
      <c r="O111" s="112"/>
      <c r="P111" s="112"/>
      <c r="Q111" s="112"/>
      <c r="AD111" s="693"/>
      <c r="AE111" s="693"/>
      <c r="AF111" s="693"/>
      <c r="AG111" s="693"/>
      <c r="AM111" s="5"/>
      <c r="AN111" s="5"/>
    </row>
    <row r="112" spans="1:40" ht="31" x14ac:dyDescent="0.35">
      <c r="A112" s="276">
        <v>4</v>
      </c>
      <c r="B112" s="277" t="str">
        <f t="shared" si="2"/>
        <v/>
      </c>
      <c r="C112" s="278" t="str">
        <f ca="1">TEXT(IFERROR(INDEX('Overview - Section A'!$A$46:$A$53,MATCH(G112,'Overview - Section A'!$U$46:$U$53,0)),""),"d-mmm-yy") &amp;" to " &amp; TEXT(IFERROR(INDEX('Overview - Section A'!$E$46:$E$53,MATCH(G112,'Overview - Section A'!$U$46:$U$53,0)),""),"d-mmm-yy")</f>
        <v>1-Jan-21 to 30-Jun-21</v>
      </c>
      <c r="D112" s="302"/>
      <c r="E112" s="302"/>
      <c r="F112" s="303" t="str">
        <f t="shared" si="3"/>
        <v/>
      </c>
      <c r="G112" s="304" t="s">
        <v>942</v>
      </c>
      <c r="H112" s="304"/>
      <c r="I112" s="305"/>
      <c r="J112" s="305"/>
      <c r="K112" s="305"/>
      <c r="L112" s="306" t="str">
        <f t="shared" ca="1" si="4"/>
        <v>41-Jan-21 to 30-Jun-21</v>
      </c>
      <c r="M112" s="307" t="s">
        <v>1605</v>
      </c>
      <c r="N112" s="692"/>
      <c r="O112" s="112"/>
      <c r="P112" s="112"/>
      <c r="Q112" s="112"/>
      <c r="AD112" s="693"/>
      <c r="AE112" s="693"/>
      <c r="AF112" s="693"/>
      <c r="AG112" s="693"/>
      <c r="AM112" s="5"/>
      <c r="AN112" s="5"/>
    </row>
    <row r="113" spans="1:40" ht="31" x14ac:dyDescent="0.35">
      <c r="A113" s="276">
        <v>4</v>
      </c>
      <c r="B113" s="277" t="str">
        <f t="shared" si="2"/>
        <v/>
      </c>
      <c r="C113" s="278" t="str">
        <f ca="1">TEXT(IFERROR(INDEX('Overview - Section A'!$A$46:$A$53,MATCH(G113,'Overview - Section A'!$U$46:$U$53,0)),""),"d-mmm-yy") &amp;" to " &amp; TEXT(IFERROR(INDEX('Overview - Section A'!$E$46:$E$53,MATCH(G113,'Overview - Section A'!$U$46:$U$53,0)),""),"d-mmm-yy")</f>
        <v>1-Jul-21 to 31-Dec-21</v>
      </c>
      <c r="D113" s="302"/>
      <c r="E113" s="302"/>
      <c r="F113" s="303" t="str">
        <f t="shared" si="3"/>
        <v/>
      </c>
      <c r="G113" s="304" t="s">
        <v>944</v>
      </c>
      <c r="H113" s="304"/>
      <c r="I113" s="305"/>
      <c r="J113" s="305"/>
      <c r="K113" s="305"/>
      <c r="L113" s="306" t="str">
        <f t="shared" ca="1" si="4"/>
        <v>41-Jul-21 to 31-Dec-21</v>
      </c>
      <c r="M113" s="307" t="s">
        <v>1606</v>
      </c>
      <c r="N113" s="692"/>
      <c r="O113" s="112"/>
      <c r="P113" s="112"/>
      <c r="Q113" s="112"/>
      <c r="AD113" s="693"/>
      <c r="AE113" s="693"/>
      <c r="AF113" s="693"/>
      <c r="AG113" s="693"/>
      <c r="AM113" s="5"/>
      <c r="AN113" s="5"/>
    </row>
    <row r="114" spans="1:40" ht="31" x14ac:dyDescent="0.35">
      <c r="A114" s="276">
        <v>4</v>
      </c>
      <c r="B114" s="277" t="str">
        <f t="shared" si="2"/>
        <v/>
      </c>
      <c r="C114" s="278" t="str">
        <f ca="1">TEXT(IFERROR(INDEX('Overview - Section A'!$A$46:$A$53,MATCH(G114,'Overview - Section A'!$U$46:$U$53,0)),""),"d-mmm-yy") &amp;" to " &amp; TEXT(IFERROR(INDEX('Overview - Section A'!$E$46:$E$53,MATCH(G114,'Overview - Section A'!$U$46:$U$53,0)),""),"d-mmm-yy")</f>
        <v>1-Jan-22 to 30-Jun-22</v>
      </c>
      <c r="D114" s="302"/>
      <c r="E114" s="302"/>
      <c r="F114" s="303" t="str">
        <f t="shared" si="3"/>
        <v/>
      </c>
      <c r="G114" s="304" t="s">
        <v>946</v>
      </c>
      <c r="H114" s="304"/>
      <c r="I114" s="305"/>
      <c r="J114" s="305"/>
      <c r="K114" s="305"/>
      <c r="L114" s="306" t="str">
        <f t="shared" ca="1" si="4"/>
        <v>41-Jan-22 to 30-Jun-22</v>
      </c>
      <c r="M114" s="307" t="s">
        <v>1607</v>
      </c>
      <c r="N114" s="692"/>
      <c r="O114" s="112"/>
      <c r="P114" s="112"/>
      <c r="Q114" s="112"/>
      <c r="AD114" s="693"/>
      <c r="AE114" s="693"/>
      <c r="AF114" s="693"/>
      <c r="AG114" s="693"/>
      <c r="AM114" s="5"/>
      <c r="AN114" s="5"/>
    </row>
    <row r="115" spans="1:40" ht="31" x14ac:dyDescent="0.35">
      <c r="A115" s="276">
        <v>4</v>
      </c>
      <c r="B115" s="277" t="str">
        <f t="shared" si="2"/>
        <v/>
      </c>
      <c r="C115" s="278" t="str">
        <f ca="1">TEXT(IFERROR(INDEX('Overview - Section A'!$A$46:$A$53,MATCH(G115,'Overview - Section A'!$U$46:$U$53,0)),""),"d-mmm-yy") &amp;" to " &amp; TEXT(IFERROR(INDEX('Overview - Section A'!$E$46:$E$53,MATCH(G115,'Overview - Section A'!$U$46:$U$53,0)),""),"d-mmm-yy")</f>
        <v>1-Jul-22 to 31-Dec-22</v>
      </c>
      <c r="D115" s="302"/>
      <c r="E115" s="302"/>
      <c r="F115" s="303" t="str">
        <f t="shared" si="3"/>
        <v/>
      </c>
      <c r="G115" s="304" t="s">
        <v>948</v>
      </c>
      <c r="H115" s="304"/>
      <c r="I115" s="305"/>
      <c r="J115" s="305"/>
      <c r="K115" s="305"/>
      <c r="L115" s="306" t="str">
        <f t="shared" ca="1" si="4"/>
        <v>41-Jul-22 to 31-Dec-22</v>
      </c>
      <c r="M115" s="307" t="s">
        <v>1608</v>
      </c>
      <c r="N115" s="692"/>
      <c r="O115" s="112"/>
      <c r="P115" s="112"/>
      <c r="Q115" s="112"/>
      <c r="AD115" s="693"/>
      <c r="AE115" s="693"/>
      <c r="AF115" s="693"/>
      <c r="AG115" s="693"/>
      <c r="AM115" s="5"/>
      <c r="AN115" s="5"/>
    </row>
    <row r="116" spans="1:40" ht="31" x14ac:dyDescent="0.35">
      <c r="A116" s="276">
        <v>4</v>
      </c>
      <c r="B116" s="277" t="str">
        <f t="shared" si="2"/>
        <v/>
      </c>
      <c r="C116" s="278" t="str">
        <f ca="1">TEXT(IFERROR(INDEX('Overview - Section A'!$A$46:$A$53,MATCH(G116,'Overview - Section A'!$U$46:$U$53,0)),""),"d-mmm-yy") &amp;" to " &amp; TEXT(IFERROR(INDEX('Overview - Section A'!$E$46:$E$53,MATCH(G116,'Overview - Section A'!$U$46:$U$53,0)),""),"d-mmm-yy")</f>
        <v>1-Jan-23 to 30-Jun-23</v>
      </c>
      <c r="D116" s="302"/>
      <c r="E116" s="302"/>
      <c r="F116" s="303" t="str">
        <f t="shared" si="3"/>
        <v/>
      </c>
      <c r="G116" s="304" t="s">
        <v>950</v>
      </c>
      <c r="H116" s="304"/>
      <c r="I116" s="305"/>
      <c r="J116" s="305"/>
      <c r="K116" s="305"/>
      <c r="L116" s="306" t="str">
        <f t="shared" ca="1" si="4"/>
        <v>41-Jan-23 to 30-Jun-23</v>
      </c>
      <c r="M116" s="307" t="s">
        <v>1609</v>
      </c>
      <c r="N116" s="692"/>
      <c r="O116" s="112"/>
      <c r="P116" s="112"/>
      <c r="Q116" s="112"/>
      <c r="AD116" s="693"/>
      <c r="AE116" s="693"/>
      <c r="AF116" s="693"/>
      <c r="AG116" s="693"/>
      <c r="AM116" s="5"/>
      <c r="AN116" s="5"/>
    </row>
    <row r="117" spans="1:40" ht="31" x14ac:dyDescent="0.35">
      <c r="A117" s="276">
        <v>4</v>
      </c>
      <c r="B117" s="277" t="str">
        <f t="shared" si="2"/>
        <v/>
      </c>
      <c r="C117" s="278" t="str">
        <f ca="1">TEXT(IFERROR(INDEX('Overview - Section A'!$A$46:$A$53,MATCH(G117,'Overview - Section A'!$U$46:$U$53,0)),""),"d-mmm-yy") &amp;" to " &amp; TEXT(IFERROR(INDEX('Overview - Section A'!$E$46:$E$53,MATCH(G117,'Overview - Section A'!$U$46:$U$53,0)),""),"d-mmm-yy")</f>
        <v>1-Jul-23 to 31-Dec-23</v>
      </c>
      <c r="D117" s="302"/>
      <c r="E117" s="302"/>
      <c r="F117" s="303" t="str">
        <f t="shared" si="3"/>
        <v/>
      </c>
      <c r="G117" s="304" t="s">
        <v>952</v>
      </c>
      <c r="H117" s="304"/>
      <c r="I117" s="305"/>
      <c r="J117" s="305"/>
      <c r="K117" s="305"/>
      <c r="L117" s="306" t="str">
        <f t="shared" ca="1" si="4"/>
        <v>41-Jul-23 to 31-Dec-23</v>
      </c>
      <c r="M117" s="307" t="s">
        <v>1610</v>
      </c>
      <c r="N117" s="692"/>
      <c r="O117" s="112"/>
      <c r="P117" s="112"/>
      <c r="Q117" s="112"/>
      <c r="AD117" s="693"/>
      <c r="AE117" s="693"/>
      <c r="AF117" s="693"/>
      <c r="AG117" s="693"/>
      <c r="AM117" s="5"/>
      <c r="AN117" s="5"/>
    </row>
    <row r="118" spans="1:40" ht="31" x14ac:dyDescent="0.35">
      <c r="A118" s="276">
        <v>5</v>
      </c>
      <c r="B118" s="277" t="str">
        <f t="shared" si="2"/>
        <v/>
      </c>
      <c r="C118" s="278" t="str">
        <f ca="1">TEXT(IFERROR(INDEX('Overview - Section A'!$A$46:$A$53,MATCH(G118,'Overview - Section A'!$U$46:$U$53,0)),""),"d-mmm-yy") &amp;" to " &amp; TEXT(IFERROR(INDEX('Overview - Section A'!$E$46:$E$53,MATCH(G118,'Overview - Section A'!$U$46:$U$53,0)),""),"d-mmm-yy")</f>
        <v>1-Jan-21 to 30-Jun-21</v>
      </c>
      <c r="D118" s="302"/>
      <c r="E118" s="302"/>
      <c r="F118" s="303" t="str">
        <f t="shared" si="3"/>
        <v/>
      </c>
      <c r="G118" s="304" t="s">
        <v>942</v>
      </c>
      <c r="H118" s="304"/>
      <c r="I118" s="305"/>
      <c r="J118" s="305"/>
      <c r="K118" s="305"/>
      <c r="L118" s="306" t="str">
        <f t="shared" ca="1" si="4"/>
        <v>51-Jan-21 to 30-Jun-21</v>
      </c>
      <c r="M118" s="307" t="s">
        <v>1611</v>
      </c>
      <c r="N118" s="692"/>
      <c r="O118" s="112"/>
      <c r="P118" s="112"/>
      <c r="Q118" s="112"/>
      <c r="AD118" s="693"/>
      <c r="AE118" s="693"/>
      <c r="AF118" s="693"/>
      <c r="AG118" s="693"/>
      <c r="AM118" s="5"/>
      <c r="AN118" s="5"/>
    </row>
    <row r="119" spans="1:40" ht="31" x14ac:dyDescent="0.35">
      <c r="A119" s="276">
        <v>5</v>
      </c>
      <c r="B119" s="277" t="str">
        <f t="shared" si="2"/>
        <v/>
      </c>
      <c r="C119" s="278" t="str">
        <f ca="1">TEXT(IFERROR(INDEX('Overview - Section A'!$A$46:$A$53,MATCH(G119,'Overview - Section A'!$U$46:$U$53,0)),""),"d-mmm-yy") &amp;" to " &amp; TEXT(IFERROR(INDEX('Overview - Section A'!$E$46:$E$53,MATCH(G119,'Overview - Section A'!$U$46:$U$53,0)),""),"d-mmm-yy")</f>
        <v>1-Jul-21 to 31-Dec-21</v>
      </c>
      <c r="D119" s="302"/>
      <c r="E119" s="302"/>
      <c r="F119" s="303" t="str">
        <f t="shared" si="3"/>
        <v/>
      </c>
      <c r="G119" s="304" t="s">
        <v>944</v>
      </c>
      <c r="H119" s="304"/>
      <c r="I119" s="305"/>
      <c r="J119" s="305"/>
      <c r="K119" s="305"/>
      <c r="L119" s="306" t="str">
        <f t="shared" ca="1" si="4"/>
        <v>51-Jul-21 to 31-Dec-21</v>
      </c>
      <c r="M119" s="307" t="s">
        <v>1612</v>
      </c>
      <c r="N119" s="692"/>
      <c r="O119" s="112"/>
      <c r="P119" s="112"/>
      <c r="Q119" s="112"/>
      <c r="AD119" s="693"/>
      <c r="AE119" s="693"/>
      <c r="AF119" s="693"/>
      <c r="AG119" s="693"/>
      <c r="AM119" s="5"/>
      <c r="AN119" s="5"/>
    </row>
    <row r="120" spans="1:40" ht="31" x14ac:dyDescent="0.35">
      <c r="A120" s="276">
        <v>5</v>
      </c>
      <c r="B120" s="277" t="str">
        <f t="shared" si="2"/>
        <v/>
      </c>
      <c r="C120" s="278" t="str">
        <f ca="1">TEXT(IFERROR(INDEX('Overview - Section A'!$A$46:$A$53,MATCH(G120,'Overview - Section A'!$U$46:$U$53,0)),""),"d-mmm-yy") &amp;" to " &amp; TEXT(IFERROR(INDEX('Overview - Section A'!$E$46:$E$53,MATCH(G120,'Overview - Section A'!$U$46:$U$53,0)),""),"d-mmm-yy")</f>
        <v>1-Jan-22 to 30-Jun-22</v>
      </c>
      <c r="D120" s="302"/>
      <c r="E120" s="302"/>
      <c r="F120" s="303" t="str">
        <f t="shared" si="3"/>
        <v/>
      </c>
      <c r="G120" s="304" t="s">
        <v>946</v>
      </c>
      <c r="H120" s="304"/>
      <c r="I120" s="305"/>
      <c r="J120" s="305"/>
      <c r="K120" s="305"/>
      <c r="L120" s="306" t="str">
        <f t="shared" ca="1" si="4"/>
        <v>51-Jan-22 to 30-Jun-22</v>
      </c>
      <c r="M120" s="307" t="s">
        <v>1613</v>
      </c>
      <c r="N120" s="692"/>
      <c r="O120" s="112"/>
      <c r="P120" s="112"/>
      <c r="Q120" s="112"/>
      <c r="AD120" s="693"/>
      <c r="AE120" s="693"/>
      <c r="AF120" s="693"/>
      <c r="AG120" s="693"/>
      <c r="AM120" s="5"/>
      <c r="AN120" s="5"/>
    </row>
    <row r="121" spans="1:40" ht="31" x14ac:dyDescent="0.35">
      <c r="A121" s="276">
        <v>5</v>
      </c>
      <c r="B121" s="277" t="str">
        <f t="shared" si="2"/>
        <v/>
      </c>
      <c r="C121" s="278" t="str">
        <f ca="1">TEXT(IFERROR(INDEX('Overview - Section A'!$A$46:$A$53,MATCH(G121,'Overview - Section A'!$U$46:$U$53,0)),""),"d-mmm-yy") &amp;" to " &amp; TEXT(IFERROR(INDEX('Overview - Section A'!$E$46:$E$53,MATCH(G121,'Overview - Section A'!$U$46:$U$53,0)),""),"d-mmm-yy")</f>
        <v>1-Jul-22 to 31-Dec-22</v>
      </c>
      <c r="D121" s="302"/>
      <c r="E121" s="302"/>
      <c r="F121" s="303" t="str">
        <f t="shared" si="3"/>
        <v/>
      </c>
      <c r="G121" s="304" t="s">
        <v>948</v>
      </c>
      <c r="H121" s="304"/>
      <c r="I121" s="305"/>
      <c r="J121" s="305"/>
      <c r="K121" s="305"/>
      <c r="L121" s="306" t="str">
        <f t="shared" ca="1" si="4"/>
        <v>51-Jul-22 to 31-Dec-22</v>
      </c>
      <c r="M121" s="307" t="s">
        <v>1614</v>
      </c>
      <c r="N121" s="692"/>
      <c r="O121" s="112"/>
      <c r="P121" s="112"/>
      <c r="Q121" s="112"/>
      <c r="AD121" s="693"/>
      <c r="AE121" s="693"/>
      <c r="AF121" s="693"/>
      <c r="AG121" s="693"/>
      <c r="AM121" s="5"/>
      <c r="AN121" s="5"/>
    </row>
    <row r="122" spans="1:40" ht="31" x14ac:dyDescent="0.35">
      <c r="A122" s="276">
        <v>5</v>
      </c>
      <c r="B122" s="277" t="str">
        <f t="shared" si="2"/>
        <v/>
      </c>
      <c r="C122" s="278" t="str">
        <f ca="1">TEXT(IFERROR(INDEX('Overview - Section A'!$A$46:$A$53,MATCH(G122,'Overview - Section A'!$U$46:$U$53,0)),""),"d-mmm-yy") &amp;" to " &amp; TEXT(IFERROR(INDEX('Overview - Section A'!$E$46:$E$53,MATCH(G122,'Overview - Section A'!$U$46:$U$53,0)),""),"d-mmm-yy")</f>
        <v>1-Jan-23 to 30-Jun-23</v>
      </c>
      <c r="D122" s="302"/>
      <c r="E122" s="302"/>
      <c r="F122" s="303" t="str">
        <f t="shared" si="3"/>
        <v/>
      </c>
      <c r="G122" s="304" t="s">
        <v>950</v>
      </c>
      <c r="H122" s="304"/>
      <c r="I122" s="305"/>
      <c r="J122" s="305"/>
      <c r="K122" s="305"/>
      <c r="L122" s="306" t="str">
        <f t="shared" ca="1" si="4"/>
        <v>51-Jan-23 to 30-Jun-23</v>
      </c>
      <c r="M122" s="307" t="s">
        <v>1615</v>
      </c>
      <c r="N122" s="692"/>
      <c r="O122" s="112"/>
      <c r="P122" s="112"/>
      <c r="Q122" s="112"/>
      <c r="AD122" s="693"/>
      <c r="AE122" s="693"/>
      <c r="AF122" s="693"/>
      <c r="AG122" s="693"/>
      <c r="AM122" s="5"/>
      <c r="AN122" s="5"/>
    </row>
    <row r="123" spans="1:40" ht="31" x14ac:dyDescent="0.35">
      <c r="A123" s="276">
        <v>5</v>
      </c>
      <c r="B123" s="277" t="str">
        <f t="shared" si="2"/>
        <v/>
      </c>
      <c r="C123" s="278" t="str">
        <f ca="1">TEXT(IFERROR(INDEX('Overview - Section A'!$A$46:$A$53,MATCH(G123,'Overview - Section A'!$U$46:$U$53,0)),""),"d-mmm-yy") &amp;" to " &amp; TEXT(IFERROR(INDEX('Overview - Section A'!$E$46:$E$53,MATCH(G123,'Overview - Section A'!$U$46:$U$53,0)),""),"d-mmm-yy")</f>
        <v>1-Jul-23 to 31-Dec-23</v>
      </c>
      <c r="D123" s="302"/>
      <c r="E123" s="302"/>
      <c r="F123" s="303" t="str">
        <f t="shared" si="3"/>
        <v/>
      </c>
      <c r="G123" s="304" t="s">
        <v>952</v>
      </c>
      <c r="H123" s="304"/>
      <c r="I123" s="305"/>
      <c r="J123" s="305"/>
      <c r="K123" s="305"/>
      <c r="L123" s="306" t="str">
        <f t="shared" ca="1" si="4"/>
        <v>51-Jul-23 to 31-Dec-23</v>
      </c>
      <c r="M123" s="307" t="s">
        <v>1616</v>
      </c>
      <c r="N123" s="692"/>
      <c r="O123" s="112"/>
      <c r="P123" s="112"/>
      <c r="Q123" s="112"/>
      <c r="AD123" s="693"/>
      <c r="AE123" s="693"/>
      <c r="AF123" s="693"/>
      <c r="AG123" s="693"/>
      <c r="AM123" s="5"/>
      <c r="AN123" s="5"/>
    </row>
    <row r="124" spans="1:40" ht="31" x14ac:dyDescent="0.35">
      <c r="A124" s="276">
        <v>6</v>
      </c>
      <c r="B124" s="277" t="str">
        <f t="shared" si="2"/>
        <v/>
      </c>
      <c r="C124" s="278" t="str">
        <f ca="1">TEXT(IFERROR(INDEX('Overview - Section A'!$A$46:$A$53,MATCH(G124,'Overview - Section A'!$U$46:$U$53,0)),""),"d-mmm-yy") &amp;" to " &amp; TEXT(IFERROR(INDEX('Overview - Section A'!$E$46:$E$53,MATCH(G124,'Overview - Section A'!$U$46:$U$53,0)),""),"d-mmm-yy")</f>
        <v>1-Jan-21 to 30-Jun-21</v>
      </c>
      <c r="D124" s="302"/>
      <c r="E124" s="302"/>
      <c r="F124" s="303" t="str">
        <f t="shared" si="3"/>
        <v/>
      </c>
      <c r="G124" s="304" t="s">
        <v>942</v>
      </c>
      <c r="H124" s="304"/>
      <c r="I124" s="305"/>
      <c r="J124" s="305"/>
      <c r="K124" s="305"/>
      <c r="L124" s="306" t="str">
        <f t="shared" ca="1" si="4"/>
        <v>61-Jan-21 to 30-Jun-21</v>
      </c>
      <c r="M124" s="307" t="s">
        <v>1617</v>
      </c>
      <c r="N124" s="692"/>
      <c r="O124" s="112"/>
      <c r="P124" s="112"/>
      <c r="Q124" s="112"/>
      <c r="AD124" s="693"/>
      <c r="AE124" s="693"/>
      <c r="AF124" s="693"/>
      <c r="AG124" s="693"/>
      <c r="AM124" s="5"/>
      <c r="AN124" s="5"/>
    </row>
    <row r="125" spans="1:40" ht="31" x14ac:dyDescent="0.35">
      <c r="A125" s="276">
        <v>6</v>
      </c>
      <c r="B125" s="277" t="str">
        <f t="shared" si="2"/>
        <v/>
      </c>
      <c r="C125" s="278" t="str">
        <f ca="1">TEXT(IFERROR(INDEX('Overview - Section A'!$A$46:$A$53,MATCH(G125,'Overview - Section A'!$U$46:$U$53,0)),""),"d-mmm-yy") &amp;" to " &amp; TEXT(IFERROR(INDEX('Overview - Section A'!$E$46:$E$53,MATCH(G125,'Overview - Section A'!$U$46:$U$53,0)),""),"d-mmm-yy")</f>
        <v>1-Jul-21 to 31-Dec-21</v>
      </c>
      <c r="D125" s="302"/>
      <c r="E125" s="302"/>
      <c r="F125" s="303" t="str">
        <f t="shared" si="3"/>
        <v/>
      </c>
      <c r="G125" s="304" t="s">
        <v>944</v>
      </c>
      <c r="H125" s="304"/>
      <c r="I125" s="305"/>
      <c r="J125" s="305"/>
      <c r="K125" s="305"/>
      <c r="L125" s="306" t="str">
        <f t="shared" ca="1" si="4"/>
        <v>61-Jul-21 to 31-Dec-21</v>
      </c>
      <c r="M125" s="307" t="s">
        <v>1618</v>
      </c>
      <c r="N125" s="692"/>
      <c r="O125" s="112"/>
      <c r="P125" s="112"/>
      <c r="Q125" s="112"/>
      <c r="AD125" s="693"/>
      <c r="AE125" s="693"/>
      <c r="AF125" s="693"/>
      <c r="AG125" s="693"/>
      <c r="AM125" s="5"/>
      <c r="AN125" s="5"/>
    </row>
    <row r="126" spans="1:40" ht="31" x14ac:dyDescent="0.35">
      <c r="A126" s="276">
        <v>6</v>
      </c>
      <c r="B126" s="277" t="str">
        <f t="shared" si="2"/>
        <v/>
      </c>
      <c r="C126" s="278" t="str">
        <f ca="1">TEXT(IFERROR(INDEX('Overview - Section A'!$A$46:$A$53,MATCH(G126,'Overview - Section A'!$U$46:$U$53,0)),""),"d-mmm-yy") &amp;" to " &amp; TEXT(IFERROR(INDEX('Overview - Section A'!$E$46:$E$53,MATCH(G126,'Overview - Section A'!$U$46:$U$53,0)),""),"d-mmm-yy")</f>
        <v>1-Jan-22 to 30-Jun-22</v>
      </c>
      <c r="D126" s="302"/>
      <c r="E126" s="302"/>
      <c r="F126" s="303" t="str">
        <f t="shared" si="3"/>
        <v/>
      </c>
      <c r="G126" s="304" t="s">
        <v>946</v>
      </c>
      <c r="H126" s="304"/>
      <c r="I126" s="305"/>
      <c r="J126" s="305"/>
      <c r="K126" s="305"/>
      <c r="L126" s="306" t="str">
        <f t="shared" ca="1" si="4"/>
        <v>61-Jan-22 to 30-Jun-22</v>
      </c>
      <c r="M126" s="307" t="s">
        <v>1619</v>
      </c>
      <c r="N126" s="692"/>
      <c r="O126" s="112"/>
      <c r="P126" s="112"/>
      <c r="Q126" s="112"/>
      <c r="AD126" s="693"/>
      <c r="AE126" s="693"/>
      <c r="AF126" s="693"/>
      <c r="AG126" s="693"/>
      <c r="AM126" s="5"/>
      <c r="AN126" s="5"/>
    </row>
    <row r="127" spans="1:40" ht="31" x14ac:dyDescent="0.35">
      <c r="A127" s="276">
        <v>6</v>
      </c>
      <c r="B127" s="277" t="str">
        <f t="shared" si="2"/>
        <v/>
      </c>
      <c r="C127" s="278" t="str">
        <f ca="1">TEXT(IFERROR(INDEX('Overview - Section A'!$A$46:$A$53,MATCH(G127,'Overview - Section A'!$U$46:$U$53,0)),""),"d-mmm-yy") &amp;" to " &amp; TEXT(IFERROR(INDEX('Overview - Section A'!$E$46:$E$53,MATCH(G127,'Overview - Section A'!$U$46:$U$53,0)),""),"d-mmm-yy")</f>
        <v>1-Jul-22 to 31-Dec-22</v>
      </c>
      <c r="D127" s="302"/>
      <c r="E127" s="302"/>
      <c r="F127" s="303" t="str">
        <f t="shared" si="3"/>
        <v/>
      </c>
      <c r="G127" s="304" t="s">
        <v>948</v>
      </c>
      <c r="H127" s="304"/>
      <c r="I127" s="305"/>
      <c r="J127" s="305"/>
      <c r="K127" s="305"/>
      <c r="L127" s="306" t="str">
        <f t="shared" ca="1" si="4"/>
        <v>61-Jul-22 to 31-Dec-22</v>
      </c>
      <c r="M127" s="307" t="s">
        <v>1620</v>
      </c>
      <c r="N127" s="692"/>
      <c r="O127" s="112"/>
      <c r="P127" s="112"/>
      <c r="Q127" s="112"/>
      <c r="AD127" s="693"/>
      <c r="AE127" s="693"/>
      <c r="AF127" s="693"/>
      <c r="AG127" s="693"/>
      <c r="AM127" s="5"/>
      <c r="AN127" s="5"/>
    </row>
    <row r="128" spans="1:40" ht="31" x14ac:dyDescent="0.35">
      <c r="A128" s="276">
        <v>6</v>
      </c>
      <c r="B128" s="277" t="str">
        <f t="shared" si="2"/>
        <v/>
      </c>
      <c r="C128" s="278" t="str">
        <f ca="1">TEXT(IFERROR(INDEX('Overview - Section A'!$A$46:$A$53,MATCH(G128,'Overview - Section A'!$U$46:$U$53,0)),""),"d-mmm-yy") &amp;" to " &amp; TEXT(IFERROR(INDEX('Overview - Section A'!$E$46:$E$53,MATCH(G128,'Overview - Section A'!$U$46:$U$53,0)),""),"d-mmm-yy")</f>
        <v>1-Jan-23 to 30-Jun-23</v>
      </c>
      <c r="D128" s="302"/>
      <c r="E128" s="302"/>
      <c r="F128" s="303" t="str">
        <f t="shared" si="3"/>
        <v/>
      </c>
      <c r="G128" s="304" t="s">
        <v>950</v>
      </c>
      <c r="H128" s="304"/>
      <c r="I128" s="305"/>
      <c r="J128" s="305"/>
      <c r="K128" s="305"/>
      <c r="L128" s="306" t="str">
        <f t="shared" ca="1" si="4"/>
        <v>61-Jan-23 to 30-Jun-23</v>
      </c>
      <c r="M128" s="307" t="s">
        <v>1621</v>
      </c>
      <c r="N128" s="692"/>
      <c r="O128" s="112"/>
      <c r="P128" s="112"/>
      <c r="Q128" s="112"/>
      <c r="AD128" s="693"/>
      <c r="AE128" s="693"/>
      <c r="AF128" s="693"/>
      <c r="AG128" s="693"/>
      <c r="AM128" s="5"/>
      <c r="AN128" s="5"/>
    </row>
    <row r="129" spans="1:40" ht="31" x14ac:dyDescent="0.35">
      <c r="A129" s="276">
        <v>6</v>
      </c>
      <c r="B129" s="277" t="str">
        <f t="shared" si="2"/>
        <v/>
      </c>
      <c r="C129" s="278" t="str">
        <f ca="1">TEXT(IFERROR(INDEX('Overview - Section A'!$A$46:$A$53,MATCH(G129,'Overview - Section A'!$U$46:$U$53,0)),""),"d-mmm-yy") &amp;" to " &amp; TEXT(IFERROR(INDEX('Overview - Section A'!$E$46:$E$53,MATCH(G129,'Overview - Section A'!$U$46:$U$53,0)),""),"d-mmm-yy")</f>
        <v>1-Jul-23 to 31-Dec-23</v>
      </c>
      <c r="D129" s="302"/>
      <c r="E129" s="302"/>
      <c r="F129" s="303" t="str">
        <f t="shared" si="3"/>
        <v/>
      </c>
      <c r="G129" s="304" t="s">
        <v>952</v>
      </c>
      <c r="H129" s="304"/>
      <c r="I129" s="305"/>
      <c r="J129" s="305"/>
      <c r="K129" s="305"/>
      <c r="L129" s="306" t="str">
        <f t="shared" ca="1" si="4"/>
        <v>61-Jul-23 to 31-Dec-23</v>
      </c>
      <c r="M129" s="307" t="s">
        <v>1622</v>
      </c>
      <c r="N129" s="692"/>
      <c r="O129" s="112"/>
      <c r="P129" s="112"/>
      <c r="Q129" s="112"/>
      <c r="AD129" s="693"/>
      <c r="AE129" s="693"/>
      <c r="AF129" s="693"/>
      <c r="AG129" s="693"/>
      <c r="AM129" s="5"/>
      <c r="AN129" s="5"/>
    </row>
    <row r="130" spans="1:40" ht="31" x14ac:dyDescent="0.35">
      <c r="A130" s="276">
        <v>7</v>
      </c>
      <c r="B130" s="277" t="str">
        <f t="shared" si="2"/>
        <v/>
      </c>
      <c r="C130" s="278" t="str">
        <f ca="1">TEXT(IFERROR(INDEX('Overview - Section A'!$A$46:$A$53,MATCH(G130,'Overview - Section A'!$U$46:$U$53,0)),""),"d-mmm-yy") &amp;" to " &amp; TEXT(IFERROR(INDEX('Overview - Section A'!$E$46:$E$53,MATCH(G130,'Overview - Section A'!$U$46:$U$53,0)),""),"d-mmm-yy")</f>
        <v>1-Jan-21 to 30-Jun-21</v>
      </c>
      <c r="D130" s="302"/>
      <c r="E130" s="302"/>
      <c r="F130" s="303" t="str">
        <f t="shared" si="3"/>
        <v/>
      </c>
      <c r="G130" s="304" t="s">
        <v>942</v>
      </c>
      <c r="H130" s="304"/>
      <c r="I130" s="305"/>
      <c r="J130" s="305"/>
      <c r="K130" s="305"/>
      <c r="L130" s="306" t="str">
        <f t="shared" ca="1" si="4"/>
        <v>71-Jan-21 to 30-Jun-21</v>
      </c>
      <c r="M130" s="307" t="s">
        <v>1623</v>
      </c>
      <c r="N130" s="692"/>
      <c r="O130" s="112"/>
      <c r="P130" s="112"/>
      <c r="Q130" s="112"/>
      <c r="AD130" s="693"/>
      <c r="AE130" s="693"/>
      <c r="AF130" s="693"/>
      <c r="AG130" s="693"/>
      <c r="AM130" s="5"/>
      <c r="AN130" s="5"/>
    </row>
    <row r="131" spans="1:40" ht="31" x14ac:dyDescent="0.35">
      <c r="A131" s="276">
        <v>7</v>
      </c>
      <c r="B131" s="277" t="str">
        <f t="shared" si="2"/>
        <v/>
      </c>
      <c r="C131" s="278" t="str">
        <f ca="1">TEXT(IFERROR(INDEX('Overview - Section A'!$A$46:$A$53,MATCH(G131,'Overview - Section A'!$U$46:$U$53,0)),""),"d-mmm-yy") &amp;" to " &amp; TEXT(IFERROR(INDEX('Overview - Section A'!$E$46:$E$53,MATCH(G131,'Overview - Section A'!$U$46:$U$53,0)),""),"d-mmm-yy")</f>
        <v>1-Jul-21 to 31-Dec-21</v>
      </c>
      <c r="D131" s="302"/>
      <c r="E131" s="302"/>
      <c r="F131" s="303" t="str">
        <f t="shared" si="3"/>
        <v/>
      </c>
      <c r="G131" s="304" t="s">
        <v>944</v>
      </c>
      <c r="H131" s="304"/>
      <c r="I131" s="305"/>
      <c r="J131" s="305"/>
      <c r="K131" s="305"/>
      <c r="L131" s="306" t="str">
        <f t="shared" ca="1" si="4"/>
        <v>71-Jul-21 to 31-Dec-21</v>
      </c>
      <c r="M131" s="307" t="s">
        <v>1624</v>
      </c>
      <c r="N131" s="692"/>
      <c r="O131" s="112"/>
      <c r="P131" s="112"/>
      <c r="Q131" s="112"/>
      <c r="AD131" s="693"/>
      <c r="AE131" s="693"/>
      <c r="AF131" s="693"/>
      <c r="AG131" s="693"/>
      <c r="AM131" s="5"/>
      <c r="AN131" s="5"/>
    </row>
    <row r="132" spans="1:40" ht="31" x14ac:dyDescent="0.35">
      <c r="A132" s="276">
        <v>7</v>
      </c>
      <c r="B132" s="277" t="str">
        <f t="shared" si="2"/>
        <v/>
      </c>
      <c r="C132" s="278" t="str">
        <f ca="1">TEXT(IFERROR(INDEX('Overview - Section A'!$A$46:$A$53,MATCH(G132,'Overview - Section A'!$U$46:$U$53,0)),""),"d-mmm-yy") &amp;" to " &amp; TEXT(IFERROR(INDEX('Overview - Section A'!$E$46:$E$53,MATCH(G132,'Overview - Section A'!$U$46:$U$53,0)),""),"d-mmm-yy")</f>
        <v>1-Jan-22 to 30-Jun-22</v>
      </c>
      <c r="D132" s="302"/>
      <c r="E132" s="302"/>
      <c r="F132" s="303" t="str">
        <f t="shared" si="3"/>
        <v/>
      </c>
      <c r="G132" s="304" t="s">
        <v>946</v>
      </c>
      <c r="H132" s="304"/>
      <c r="I132" s="305"/>
      <c r="J132" s="305"/>
      <c r="K132" s="305"/>
      <c r="L132" s="306" t="str">
        <f t="shared" ca="1" si="4"/>
        <v>71-Jan-22 to 30-Jun-22</v>
      </c>
      <c r="M132" s="307" t="s">
        <v>1625</v>
      </c>
      <c r="N132" s="692"/>
      <c r="O132" s="112"/>
      <c r="P132" s="112"/>
      <c r="Q132" s="112"/>
      <c r="AD132" s="693"/>
      <c r="AE132" s="693"/>
      <c r="AF132" s="693"/>
      <c r="AG132" s="693"/>
      <c r="AM132" s="5"/>
      <c r="AN132" s="5"/>
    </row>
    <row r="133" spans="1:40" ht="31" x14ac:dyDescent="0.35">
      <c r="A133" s="276">
        <v>7</v>
      </c>
      <c r="B133" s="277" t="str">
        <f t="shared" si="2"/>
        <v/>
      </c>
      <c r="C133" s="278" t="str">
        <f ca="1">TEXT(IFERROR(INDEX('Overview - Section A'!$A$46:$A$53,MATCH(G133,'Overview - Section A'!$U$46:$U$53,0)),""),"d-mmm-yy") &amp;" to " &amp; TEXT(IFERROR(INDEX('Overview - Section A'!$E$46:$E$53,MATCH(G133,'Overview - Section A'!$U$46:$U$53,0)),""),"d-mmm-yy")</f>
        <v>1-Jul-22 to 31-Dec-22</v>
      </c>
      <c r="D133" s="302"/>
      <c r="E133" s="302"/>
      <c r="F133" s="303" t="str">
        <f t="shared" si="3"/>
        <v/>
      </c>
      <c r="G133" s="304" t="s">
        <v>948</v>
      </c>
      <c r="H133" s="304"/>
      <c r="I133" s="305"/>
      <c r="J133" s="305"/>
      <c r="K133" s="305"/>
      <c r="L133" s="306" t="str">
        <f t="shared" ca="1" si="4"/>
        <v>71-Jul-22 to 31-Dec-22</v>
      </c>
      <c r="M133" s="307" t="s">
        <v>1626</v>
      </c>
      <c r="N133" s="692"/>
      <c r="O133" s="112"/>
      <c r="P133" s="112"/>
      <c r="Q133" s="112"/>
      <c r="AD133" s="693"/>
      <c r="AE133" s="693"/>
      <c r="AF133" s="693"/>
      <c r="AG133" s="693"/>
      <c r="AM133" s="5"/>
      <c r="AN133" s="5"/>
    </row>
    <row r="134" spans="1:40" ht="31" x14ac:dyDescent="0.35">
      <c r="A134" s="276">
        <v>7</v>
      </c>
      <c r="B134" s="277" t="str">
        <f t="shared" si="2"/>
        <v/>
      </c>
      <c r="C134" s="278" t="str">
        <f ca="1">TEXT(IFERROR(INDEX('Overview - Section A'!$A$46:$A$53,MATCH(G134,'Overview - Section A'!$U$46:$U$53,0)),""),"d-mmm-yy") &amp;" to " &amp; TEXT(IFERROR(INDEX('Overview - Section A'!$E$46:$E$53,MATCH(G134,'Overview - Section A'!$U$46:$U$53,0)),""),"d-mmm-yy")</f>
        <v>1-Jan-23 to 30-Jun-23</v>
      </c>
      <c r="D134" s="302"/>
      <c r="E134" s="302"/>
      <c r="F134" s="303" t="str">
        <f t="shared" si="3"/>
        <v/>
      </c>
      <c r="G134" s="304" t="s">
        <v>950</v>
      </c>
      <c r="H134" s="304"/>
      <c r="I134" s="305"/>
      <c r="J134" s="305"/>
      <c r="K134" s="305"/>
      <c r="L134" s="306" t="str">
        <f t="shared" ca="1" si="4"/>
        <v>71-Jan-23 to 30-Jun-23</v>
      </c>
      <c r="M134" s="307" t="s">
        <v>1627</v>
      </c>
      <c r="N134" s="692"/>
      <c r="O134" s="112"/>
      <c r="P134" s="112"/>
      <c r="Q134" s="112"/>
      <c r="AD134" s="693"/>
      <c r="AE134" s="693"/>
      <c r="AF134" s="693"/>
      <c r="AG134" s="693"/>
      <c r="AM134" s="5"/>
      <c r="AN134" s="5"/>
    </row>
    <row r="135" spans="1:40" ht="31" x14ac:dyDescent="0.35">
      <c r="A135" s="276">
        <v>7</v>
      </c>
      <c r="B135" s="277" t="str">
        <f t="shared" si="2"/>
        <v/>
      </c>
      <c r="C135" s="278" t="str">
        <f ca="1">TEXT(IFERROR(INDEX('Overview - Section A'!$A$46:$A$53,MATCH(G135,'Overview - Section A'!$U$46:$U$53,0)),""),"d-mmm-yy") &amp;" to " &amp; TEXT(IFERROR(INDEX('Overview - Section A'!$E$46:$E$53,MATCH(G135,'Overview - Section A'!$U$46:$U$53,0)),""),"d-mmm-yy")</f>
        <v>1-Jul-23 to 31-Dec-23</v>
      </c>
      <c r="D135" s="302"/>
      <c r="E135" s="302"/>
      <c r="F135" s="303" t="str">
        <f t="shared" si="3"/>
        <v/>
      </c>
      <c r="G135" s="304" t="s">
        <v>952</v>
      </c>
      <c r="H135" s="304"/>
      <c r="I135" s="305"/>
      <c r="J135" s="305"/>
      <c r="K135" s="305"/>
      <c r="L135" s="306" t="str">
        <f t="shared" ca="1" si="4"/>
        <v>71-Jul-23 to 31-Dec-23</v>
      </c>
      <c r="M135" s="307" t="s">
        <v>1628</v>
      </c>
      <c r="N135" s="692"/>
      <c r="O135" s="112"/>
      <c r="P135" s="112"/>
      <c r="Q135" s="112"/>
      <c r="AD135" s="693"/>
      <c r="AE135" s="693"/>
      <c r="AF135" s="693"/>
      <c r="AG135" s="693"/>
      <c r="AM135" s="5"/>
      <c r="AN135" s="5"/>
    </row>
    <row r="136" spans="1:40" ht="31" x14ac:dyDescent="0.35">
      <c r="A136" s="276">
        <v>8</v>
      </c>
      <c r="B136" s="277" t="str">
        <f t="shared" si="2"/>
        <v/>
      </c>
      <c r="C136" s="278" t="str">
        <f ca="1">TEXT(IFERROR(INDEX('Overview - Section A'!$A$46:$A$53,MATCH(G136,'Overview - Section A'!$U$46:$U$53,0)),""),"d-mmm-yy") &amp;" to " &amp; TEXT(IFERROR(INDEX('Overview - Section A'!$E$46:$E$53,MATCH(G136,'Overview - Section A'!$U$46:$U$53,0)),""),"d-mmm-yy")</f>
        <v>1-Jan-21 to 30-Jun-21</v>
      </c>
      <c r="D136" s="302"/>
      <c r="E136" s="302"/>
      <c r="F136" s="303" t="str">
        <f t="shared" si="3"/>
        <v/>
      </c>
      <c r="G136" s="304" t="s">
        <v>942</v>
      </c>
      <c r="H136" s="304"/>
      <c r="I136" s="305"/>
      <c r="J136" s="305"/>
      <c r="K136" s="305"/>
      <c r="L136" s="306" t="str">
        <f t="shared" ca="1" si="4"/>
        <v>81-Jan-21 to 30-Jun-21</v>
      </c>
      <c r="M136" s="307" t="s">
        <v>1629</v>
      </c>
      <c r="N136" s="692"/>
      <c r="O136" s="112"/>
      <c r="P136" s="112"/>
      <c r="Q136" s="112"/>
      <c r="AD136" s="693"/>
      <c r="AE136" s="693"/>
      <c r="AF136" s="693"/>
      <c r="AG136" s="693"/>
      <c r="AM136" s="5"/>
      <c r="AN136" s="5"/>
    </row>
    <row r="137" spans="1:40" ht="31" x14ac:dyDescent="0.35">
      <c r="A137" s="276">
        <v>8</v>
      </c>
      <c r="B137" s="277" t="str">
        <f t="shared" si="2"/>
        <v/>
      </c>
      <c r="C137" s="278" t="str">
        <f ca="1">TEXT(IFERROR(INDEX('Overview - Section A'!$A$46:$A$53,MATCH(G137,'Overview - Section A'!$U$46:$U$53,0)),""),"d-mmm-yy") &amp;" to " &amp; TEXT(IFERROR(INDEX('Overview - Section A'!$E$46:$E$53,MATCH(G137,'Overview - Section A'!$U$46:$U$53,0)),""),"d-mmm-yy")</f>
        <v>1-Jul-21 to 31-Dec-21</v>
      </c>
      <c r="D137" s="302"/>
      <c r="E137" s="302"/>
      <c r="F137" s="303" t="str">
        <f t="shared" si="3"/>
        <v/>
      </c>
      <c r="G137" s="304" t="s">
        <v>944</v>
      </c>
      <c r="H137" s="304"/>
      <c r="I137" s="305"/>
      <c r="J137" s="305"/>
      <c r="K137" s="305"/>
      <c r="L137" s="306" t="str">
        <f t="shared" ca="1" si="4"/>
        <v>81-Jul-21 to 31-Dec-21</v>
      </c>
      <c r="M137" s="307" t="s">
        <v>1630</v>
      </c>
      <c r="N137" s="692"/>
      <c r="O137" s="112"/>
      <c r="P137" s="112"/>
      <c r="Q137" s="112"/>
      <c r="AD137" s="693"/>
      <c r="AE137" s="693"/>
      <c r="AF137" s="693"/>
      <c r="AG137" s="693"/>
      <c r="AM137" s="5"/>
      <c r="AN137" s="5"/>
    </row>
    <row r="138" spans="1:40" ht="31" x14ac:dyDescent="0.35">
      <c r="A138" s="276">
        <v>8</v>
      </c>
      <c r="B138" s="277" t="str">
        <f t="shared" si="2"/>
        <v/>
      </c>
      <c r="C138" s="278" t="str">
        <f ca="1">TEXT(IFERROR(INDEX('Overview - Section A'!$A$46:$A$53,MATCH(G138,'Overview - Section A'!$U$46:$U$53,0)),""),"d-mmm-yy") &amp;" to " &amp; TEXT(IFERROR(INDEX('Overview - Section A'!$E$46:$E$53,MATCH(G138,'Overview - Section A'!$U$46:$U$53,0)),""),"d-mmm-yy")</f>
        <v>1-Jan-22 to 30-Jun-22</v>
      </c>
      <c r="D138" s="302"/>
      <c r="E138" s="302"/>
      <c r="F138" s="303" t="str">
        <f t="shared" si="3"/>
        <v/>
      </c>
      <c r="G138" s="304" t="s">
        <v>946</v>
      </c>
      <c r="H138" s="304"/>
      <c r="I138" s="305"/>
      <c r="J138" s="305"/>
      <c r="K138" s="305"/>
      <c r="L138" s="306" t="str">
        <f t="shared" ca="1" si="4"/>
        <v>81-Jan-22 to 30-Jun-22</v>
      </c>
      <c r="M138" s="307" t="s">
        <v>1631</v>
      </c>
      <c r="N138" s="692"/>
      <c r="O138" s="112"/>
      <c r="P138" s="112"/>
      <c r="Q138" s="112"/>
      <c r="AD138" s="693"/>
      <c r="AE138" s="693"/>
      <c r="AF138" s="693"/>
      <c r="AG138" s="693"/>
      <c r="AM138" s="5"/>
      <c r="AN138" s="5"/>
    </row>
    <row r="139" spans="1:40" ht="31" x14ac:dyDescent="0.35">
      <c r="A139" s="276">
        <v>8</v>
      </c>
      <c r="B139" s="277" t="str">
        <f t="shared" si="2"/>
        <v/>
      </c>
      <c r="C139" s="278" t="str">
        <f ca="1">TEXT(IFERROR(INDEX('Overview - Section A'!$A$46:$A$53,MATCH(G139,'Overview - Section A'!$U$46:$U$53,0)),""),"d-mmm-yy") &amp;" to " &amp; TEXT(IFERROR(INDEX('Overview - Section A'!$E$46:$E$53,MATCH(G139,'Overview - Section A'!$U$46:$U$53,0)),""),"d-mmm-yy")</f>
        <v>1-Jul-22 to 31-Dec-22</v>
      </c>
      <c r="D139" s="302"/>
      <c r="E139" s="302"/>
      <c r="F139" s="303" t="str">
        <f t="shared" si="3"/>
        <v/>
      </c>
      <c r="G139" s="304" t="s">
        <v>948</v>
      </c>
      <c r="H139" s="304"/>
      <c r="I139" s="305"/>
      <c r="J139" s="305"/>
      <c r="K139" s="305"/>
      <c r="L139" s="306" t="str">
        <f t="shared" ca="1" si="4"/>
        <v>81-Jul-22 to 31-Dec-22</v>
      </c>
      <c r="M139" s="307" t="s">
        <v>1632</v>
      </c>
      <c r="N139" s="692"/>
      <c r="O139" s="112"/>
      <c r="P139" s="112"/>
      <c r="Q139" s="112"/>
      <c r="AD139" s="693"/>
      <c r="AE139" s="693"/>
      <c r="AF139" s="693"/>
      <c r="AG139" s="693"/>
      <c r="AM139" s="5"/>
      <c r="AN139" s="5"/>
    </row>
    <row r="140" spans="1:40" ht="31" x14ac:dyDescent="0.35">
      <c r="A140" s="276">
        <v>8</v>
      </c>
      <c r="B140" s="277" t="str">
        <f t="shared" si="2"/>
        <v/>
      </c>
      <c r="C140" s="278" t="str">
        <f ca="1">TEXT(IFERROR(INDEX('Overview - Section A'!$A$46:$A$53,MATCH(G140,'Overview - Section A'!$U$46:$U$53,0)),""),"d-mmm-yy") &amp;" to " &amp; TEXT(IFERROR(INDEX('Overview - Section A'!$E$46:$E$53,MATCH(G140,'Overview - Section A'!$U$46:$U$53,0)),""),"d-mmm-yy")</f>
        <v>1-Jan-23 to 30-Jun-23</v>
      </c>
      <c r="D140" s="302"/>
      <c r="E140" s="302"/>
      <c r="F140" s="303" t="str">
        <f t="shared" si="3"/>
        <v/>
      </c>
      <c r="G140" s="304" t="s">
        <v>950</v>
      </c>
      <c r="H140" s="304"/>
      <c r="I140" s="305"/>
      <c r="J140" s="305"/>
      <c r="K140" s="305"/>
      <c r="L140" s="306" t="str">
        <f t="shared" ca="1" si="4"/>
        <v>81-Jan-23 to 30-Jun-23</v>
      </c>
      <c r="M140" s="307" t="s">
        <v>1633</v>
      </c>
      <c r="N140" s="692"/>
      <c r="O140" s="112"/>
      <c r="P140" s="112"/>
      <c r="Q140" s="112"/>
      <c r="AD140" s="693"/>
      <c r="AE140" s="693"/>
      <c r="AF140" s="693"/>
      <c r="AG140" s="693"/>
      <c r="AM140" s="5"/>
      <c r="AN140" s="5"/>
    </row>
    <row r="141" spans="1:40" ht="31" x14ac:dyDescent="0.35">
      <c r="A141" s="276">
        <v>8</v>
      </c>
      <c r="B141" s="277" t="str">
        <f t="shared" si="2"/>
        <v/>
      </c>
      <c r="C141" s="278" t="str">
        <f ca="1">TEXT(IFERROR(INDEX('Overview - Section A'!$A$46:$A$53,MATCH(G141,'Overview - Section A'!$U$46:$U$53,0)),""),"d-mmm-yy") &amp;" to " &amp; TEXT(IFERROR(INDEX('Overview - Section A'!$E$46:$E$53,MATCH(G141,'Overview - Section A'!$U$46:$U$53,0)),""),"d-mmm-yy")</f>
        <v>1-Jul-23 to 31-Dec-23</v>
      </c>
      <c r="D141" s="302"/>
      <c r="E141" s="302"/>
      <c r="F141" s="303" t="str">
        <f t="shared" si="3"/>
        <v/>
      </c>
      <c r="G141" s="304" t="s">
        <v>952</v>
      </c>
      <c r="H141" s="304"/>
      <c r="I141" s="305"/>
      <c r="J141" s="305"/>
      <c r="K141" s="305"/>
      <c r="L141" s="306" t="str">
        <f t="shared" ca="1" si="4"/>
        <v>81-Jul-23 to 31-Dec-23</v>
      </c>
      <c r="M141" s="307" t="s">
        <v>1634</v>
      </c>
      <c r="N141" s="692"/>
      <c r="O141" s="112"/>
      <c r="P141" s="112"/>
      <c r="Q141" s="112"/>
      <c r="AD141" s="693"/>
      <c r="AE141" s="693"/>
      <c r="AF141" s="693"/>
      <c r="AG141" s="693"/>
      <c r="AM141" s="5"/>
      <c r="AN141" s="5"/>
    </row>
    <row r="142" spans="1:40" ht="31" x14ac:dyDescent="0.35">
      <c r="A142" s="276">
        <v>9</v>
      </c>
      <c r="B142" s="277" t="str">
        <f t="shared" si="2"/>
        <v/>
      </c>
      <c r="C142" s="278" t="str">
        <f ca="1">TEXT(IFERROR(INDEX('Overview - Section A'!$A$46:$A$53,MATCH(G142,'Overview - Section A'!$U$46:$U$53,0)),""),"d-mmm-yy") &amp;" to " &amp; TEXT(IFERROR(INDEX('Overview - Section A'!$E$46:$E$53,MATCH(G142,'Overview - Section A'!$U$46:$U$53,0)),""),"d-mmm-yy")</f>
        <v>1-Jan-21 to 30-Jun-21</v>
      </c>
      <c r="D142" s="302"/>
      <c r="E142" s="302"/>
      <c r="F142" s="303" t="str">
        <f t="shared" si="3"/>
        <v/>
      </c>
      <c r="G142" s="304" t="s">
        <v>942</v>
      </c>
      <c r="H142" s="304"/>
      <c r="I142" s="305"/>
      <c r="J142" s="305"/>
      <c r="K142" s="305"/>
      <c r="L142" s="306" t="str">
        <f t="shared" ca="1" si="4"/>
        <v>91-Jan-21 to 30-Jun-21</v>
      </c>
      <c r="M142" s="307" t="s">
        <v>1635</v>
      </c>
      <c r="N142" s="692"/>
      <c r="O142" s="112"/>
      <c r="P142" s="112"/>
      <c r="Q142" s="112"/>
      <c r="AD142" s="693"/>
      <c r="AE142" s="693"/>
      <c r="AF142" s="693"/>
      <c r="AG142" s="693"/>
      <c r="AM142" s="5"/>
      <c r="AN142" s="5"/>
    </row>
    <row r="143" spans="1:40" ht="31" x14ac:dyDescent="0.35">
      <c r="A143" s="276">
        <v>9</v>
      </c>
      <c r="B143" s="277" t="str">
        <f t="shared" si="2"/>
        <v/>
      </c>
      <c r="C143" s="278" t="str">
        <f ca="1">TEXT(IFERROR(INDEX('Overview - Section A'!$A$46:$A$53,MATCH(G143,'Overview - Section A'!$U$46:$U$53,0)),""),"d-mmm-yy") &amp;" to " &amp; TEXT(IFERROR(INDEX('Overview - Section A'!$E$46:$E$53,MATCH(G143,'Overview - Section A'!$U$46:$U$53,0)),""),"d-mmm-yy")</f>
        <v>1-Jul-21 to 31-Dec-21</v>
      </c>
      <c r="D143" s="302"/>
      <c r="E143" s="302"/>
      <c r="F143" s="303" t="str">
        <f t="shared" si="3"/>
        <v/>
      </c>
      <c r="G143" s="304" t="s">
        <v>944</v>
      </c>
      <c r="H143" s="304"/>
      <c r="I143" s="305"/>
      <c r="J143" s="305"/>
      <c r="K143" s="305"/>
      <c r="L143" s="306" t="str">
        <f t="shared" ca="1" si="4"/>
        <v>91-Jul-21 to 31-Dec-21</v>
      </c>
      <c r="M143" s="307" t="s">
        <v>1636</v>
      </c>
      <c r="N143" s="692"/>
      <c r="O143" s="112"/>
      <c r="P143" s="112"/>
      <c r="Q143" s="112"/>
      <c r="AD143" s="693"/>
      <c r="AE143" s="693"/>
      <c r="AF143" s="693"/>
      <c r="AG143" s="693"/>
      <c r="AM143" s="5"/>
      <c r="AN143" s="5"/>
    </row>
    <row r="144" spans="1:40" ht="31" x14ac:dyDescent="0.35">
      <c r="A144" s="276">
        <v>9</v>
      </c>
      <c r="B144" s="277" t="str">
        <f t="shared" si="2"/>
        <v/>
      </c>
      <c r="C144" s="278" t="str">
        <f ca="1">TEXT(IFERROR(INDEX('Overview - Section A'!$A$46:$A$53,MATCH(G144,'Overview - Section A'!$U$46:$U$53,0)),""),"d-mmm-yy") &amp;" to " &amp; TEXT(IFERROR(INDEX('Overview - Section A'!$E$46:$E$53,MATCH(G144,'Overview - Section A'!$U$46:$U$53,0)),""),"d-mmm-yy")</f>
        <v>1-Jan-22 to 30-Jun-22</v>
      </c>
      <c r="D144" s="302"/>
      <c r="E144" s="302"/>
      <c r="F144" s="303" t="str">
        <f t="shared" si="3"/>
        <v/>
      </c>
      <c r="G144" s="304" t="s">
        <v>946</v>
      </c>
      <c r="H144" s="304"/>
      <c r="I144" s="305"/>
      <c r="J144" s="305"/>
      <c r="K144" s="305"/>
      <c r="L144" s="306" t="str">
        <f t="shared" ca="1" si="4"/>
        <v>91-Jan-22 to 30-Jun-22</v>
      </c>
      <c r="M144" s="307" t="s">
        <v>1637</v>
      </c>
      <c r="N144" s="692"/>
      <c r="O144" s="112"/>
      <c r="P144" s="112"/>
      <c r="Q144" s="112"/>
      <c r="AD144" s="693"/>
      <c r="AE144" s="693"/>
      <c r="AF144" s="693"/>
      <c r="AG144" s="693"/>
      <c r="AM144" s="5"/>
      <c r="AN144" s="5"/>
    </row>
    <row r="145" spans="1:40" ht="31" x14ac:dyDescent="0.35">
      <c r="A145" s="276">
        <v>9</v>
      </c>
      <c r="B145" s="277" t="str">
        <f t="shared" si="2"/>
        <v/>
      </c>
      <c r="C145" s="278" t="str">
        <f ca="1">TEXT(IFERROR(INDEX('Overview - Section A'!$A$46:$A$53,MATCH(G145,'Overview - Section A'!$U$46:$U$53,0)),""),"d-mmm-yy") &amp;" to " &amp; TEXT(IFERROR(INDEX('Overview - Section A'!$E$46:$E$53,MATCH(G145,'Overview - Section A'!$U$46:$U$53,0)),""),"d-mmm-yy")</f>
        <v>1-Jul-22 to 31-Dec-22</v>
      </c>
      <c r="D145" s="302"/>
      <c r="E145" s="302"/>
      <c r="F145" s="303" t="str">
        <f t="shared" si="3"/>
        <v/>
      </c>
      <c r="G145" s="304" t="s">
        <v>948</v>
      </c>
      <c r="H145" s="304"/>
      <c r="I145" s="305"/>
      <c r="J145" s="305"/>
      <c r="K145" s="305"/>
      <c r="L145" s="306" t="str">
        <f t="shared" ca="1" si="4"/>
        <v>91-Jul-22 to 31-Dec-22</v>
      </c>
      <c r="M145" s="307" t="s">
        <v>1638</v>
      </c>
      <c r="N145" s="692"/>
      <c r="O145" s="112"/>
      <c r="P145" s="112"/>
      <c r="Q145" s="112"/>
      <c r="AD145" s="693"/>
      <c r="AE145" s="693"/>
      <c r="AF145" s="693"/>
      <c r="AG145" s="693"/>
      <c r="AM145" s="5"/>
      <c r="AN145" s="5"/>
    </row>
    <row r="146" spans="1:40" ht="31" x14ac:dyDescent="0.35">
      <c r="A146" s="276">
        <v>9</v>
      </c>
      <c r="B146" s="277" t="str">
        <f t="shared" si="2"/>
        <v/>
      </c>
      <c r="C146" s="278" t="str">
        <f ca="1">TEXT(IFERROR(INDEX('Overview - Section A'!$A$46:$A$53,MATCH(G146,'Overview - Section A'!$U$46:$U$53,0)),""),"d-mmm-yy") &amp;" to " &amp; TEXT(IFERROR(INDEX('Overview - Section A'!$E$46:$E$53,MATCH(G146,'Overview - Section A'!$U$46:$U$53,0)),""),"d-mmm-yy")</f>
        <v>1-Jan-23 to 30-Jun-23</v>
      </c>
      <c r="D146" s="302"/>
      <c r="E146" s="302"/>
      <c r="F146" s="303" t="str">
        <f t="shared" si="3"/>
        <v/>
      </c>
      <c r="G146" s="304" t="s">
        <v>950</v>
      </c>
      <c r="H146" s="304"/>
      <c r="I146" s="305"/>
      <c r="J146" s="305"/>
      <c r="K146" s="305"/>
      <c r="L146" s="306" t="str">
        <f t="shared" ca="1" si="4"/>
        <v>91-Jan-23 to 30-Jun-23</v>
      </c>
      <c r="M146" s="307" t="s">
        <v>1639</v>
      </c>
      <c r="N146" s="692"/>
      <c r="O146" s="112"/>
      <c r="P146" s="112"/>
      <c r="Q146" s="112"/>
      <c r="AD146" s="693"/>
      <c r="AE146" s="693"/>
      <c r="AF146" s="693"/>
      <c r="AG146" s="693"/>
      <c r="AM146" s="5"/>
      <c r="AN146" s="5"/>
    </row>
    <row r="147" spans="1:40" ht="31" x14ac:dyDescent="0.35">
      <c r="A147" s="276">
        <v>9</v>
      </c>
      <c r="B147" s="277" t="str">
        <f t="shared" si="2"/>
        <v/>
      </c>
      <c r="C147" s="278" t="str">
        <f ca="1">TEXT(IFERROR(INDEX('Overview - Section A'!$A$46:$A$53,MATCH(G147,'Overview - Section A'!$U$46:$U$53,0)),""),"d-mmm-yy") &amp;" to " &amp; TEXT(IFERROR(INDEX('Overview - Section A'!$E$46:$E$53,MATCH(G147,'Overview - Section A'!$U$46:$U$53,0)),""),"d-mmm-yy")</f>
        <v>1-Jul-23 to 31-Dec-23</v>
      </c>
      <c r="D147" s="302"/>
      <c r="E147" s="302"/>
      <c r="F147" s="303" t="str">
        <f t="shared" si="3"/>
        <v/>
      </c>
      <c r="G147" s="304" t="s">
        <v>952</v>
      </c>
      <c r="H147" s="304"/>
      <c r="I147" s="305"/>
      <c r="J147" s="305"/>
      <c r="K147" s="305"/>
      <c r="L147" s="306" t="str">
        <f t="shared" ca="1" si="4"/>
        <v>91-Jul-23 to 31-Dec-23</v>
      </c>
      <c r="M147" s="307" t="s">
        <v>1640</v>
      </c>
      <c r="N147" s="692"/>
      <c r="O147" s="112"/>
      <c r="P147" s="112"/>
      <c r="Q147" s="112"/>
      <c r="AD147" s="693"/>
      <c r="AE147" s="693"/>
      <c r="AF147" s="693"/>
      <c r="AG147" s="693"/>
      <c r="AM147" s="5"/>
      <c r="AN147" s="5"/>
    </row>
    <row r="148" spans="1:40" ht="31" x14ac:dyDescent="0.35">
      <c r="A148" s="276">
        <v>10</v>
      </c>
      <c r="B148" s="277" t="str">
        <f t="shared" si="2"/>
        <v/>
      </c>
      <c r="C148" s="278" t="str">
        <f ca="1">TEXT(IFERROR(INDEX('Overview - Section A'!$A$46:$A$53,MATCH(G148,'Overview - Section A'!$U$46:$U$53,0)),""),"d-mmm-yy") &amp;" to " &amp; TEXT(IFERROR(INDEX('Overview - Section A'!$E$46:$E$53,MATCH(G148,'Overview - Section A'!$U$46:$U$53,0)),""),"d-mmm-yy")</f>
        <v>1-Jan-21 to 30-Jun-21</v>
      </c>
      <c r="D148" s="302"/>
      <c r="E148" s="302"/>
      <c r="F148" s="303" t="str">
        <f t="shared" si="3"/>
        <v/>
      </c>
      <c r="G148" s="304" t="s">
        <v>942</v>
      </c>
      <c r="H148" s="304"/>
      <c r="I148" s="305"/>
      <c r="J148" s="305"/>
      <c r="K148" s="305"/>
      <c r="L148" s="306" t="str">
        <f t="shared" ca="1" si="4"/>
        <v>101-Jan-21 to 30-Jun-21</v>
      </c>
      <c r="M148" s="307" t="s">
        <v>1641</v>
      </c>
      <c r="N148" s="692"/>
      <c r="O148" s="112"/>
      <c r="P148" s="112"/>
      <c r="Q148" s="112"/>
      <c r="AD148" s="693"/>
      <c r="AE148" s="693"/>
      <c r="AF148" s="693"/>
      <c r="AG148" s="693"/>
      <c r="AM148" s="5"/>
      <c r="AN148" s="5"/>
    </row>
    <row r="149" spans="1:40" ht="31" x14ac:dyDescent="0.35">
      <c r="A149" s="276">
        <v>10</v>
      </c>
      <c r="B149" s="277" t="str">
        <f t="shared" si="2"/>
        <v/>
      </c>
      <c r="C149" s="278" t="str">
        <f ca="1">TEXT(IFERROR(INDEX('Overview - Section A'!$A$46:$A$53,MATCH(G149,'Overview - Section A'!$U$46:$U$53,0)),""),"d-mmm-yy") &amp;" to " &amp; TEXT(IFERROR(INDEX('Overview - Section A'!$E$46:$E$53,MATCH(G149,'Overview - Section A'!$U$46:$U$53,0)),""),"d-mmm-yy")</f>
        <v>1-Jul-21 to 31-Dec-21</v>
      </c>
      <c r="D149" s="302"/>
      <c r="E149" s="302"/>
      <c r="F149" s="303" t="str">
        <f t="shared" si="3"/>
        <v/>
      </c>
      <c r="G149" s="304" t="s">
        <v>944</v>
      </c>
      <c r="H149" s="304"/>
      <c r="I149" s="305"/>
      <c r="J149" s="305"/>
      <c r="K149" s="305"/>
      <c r="L149" s="306" t="str">
        <f t="shared" ca="1" si="4"/>
        <v>101-Jul-21 to 31-Dec-21</v>
      </c>
      <c r="M149" s="307" t="s">
        <v>1642</v>
      </c>
      <c r="N149" s="692"/>
      <c r="O149" s="112"/>
      <c r="P149" s="112"/>
      <c r="Q149" s="112"/>
      <c r="AD149" s="693"/>
      <c r="AE149" s="693"/>
      <c r="AF149" s="693"/>
      <c r="AG149" s="693"/>
      <c r="AM149" s="5"/>
      <c r="AN149" s="5"/>
    </row>
    <row r="150" spans="1:40" ht="31" x14ac:dyDescent="0.35">
      <c r="A150" s="276">
        <v>10</v>
      </c>
      <c r="B150" s="277" t="str">
        <f t="shared" si="2"/>
        <v/>
      </c>
      <c r="C150" s="278" t="str">
        <f ca="1">TEXT(IFERROR(INDEX('Overview - Section A'!$A$46:$A$53,MATCH(G150,'Overview - Section A'!$U$46:$U$53,0)),""),"d-mmm-yy") &amp;" to " &amp; TEXT(IFERROR(INDEX('Overview - Section A'!$E$46:$E$53,MATCH(G150,'Overview - Section A'!$U$46:$U$53,0)),""),"d-mmm-yy")</f>
        <v>1-Jan-22 to 30-Jun-22</v>
      </c>
      <c r="D150" s="302"/>
      <c r="E150" s="302"/>
      <c r="F150" s="303" t="str">
        <f t="shared" si="3"/>
        <v/>
      </c>
      <c r="G150" s="304" t="s">
        <v>946</v>
      </c>
      <c r="H150" s="304"/>
      <c r="I150" s="305"/>
      <c r="J150" s="305"/>
      <c r="K150" s="305"/>
      <c r="L150" s="306" t="str">
        <f t="shared" ca="1" si="4"/>
        <v>101-Jan-22 to 30-Jun-22</v>
      </c>
      <c r="M150" s="307" t="s">
        <v>1643</v>
      </c>
      <c r="N150" s="692"/>
      <c r="O150" s="112"/>
      <c r="P150" s="112"/>
      <c r="Q150" s="112"/>
      <c r="AD150" s="693"/>
      <c r="AE150" s="693"/>
      <c r="AF150" s="693"/>
      <c r="AG150" s="693"/>
      <c r="AM150" s="5"/>
      <c r="AN150" s="5"/>
    </row>
    <row r="151" spans="1:40" ht="31" x14ac:dyDescent="0.35">
      <c r="A151" s="276">
        <v>10</v>
      </c>
      <c r="B151" s="277" t="str">
        <f t="shared" si="2"/>
        <v/>
      </c>
      <c r="C151" s="278" t="str">
        <f ca="1">TEXT(IFERROR(INDEX('Overview - Section A'!$A$46:$A$53,MATCH(G151,'Overview - Section A'!$U$46:$U$53,0)),""),"d-mmm-yy") &amp;" to " &amp; TEXT(IFERROR(INDEX('Overview - Section A'!$E$46:$E$53,MATCH(G151,'Overview - Section A'!$U$46:$U$53,0)),""),"d-mmm-yy")</f>
        <v>1-Jul-22 to 31-Dec-22</v>
      </c>
      <c r="D151" s="302"/>
      <c r="E151" s="302"/>
      <c r="F151" s="303" t="str">
        <f t="shared" si="3"/>
        <v/>
      </c>
      <c r="G151" s="304" t="s">
        <v>948</v>
      </c>
      <c r="H151" s="304"/>
      <c r="I151" s="305"/>
      <c r="J151" s="305"/>
      <c r="K151" s="305"/>
      <c r="L151" s="306" t="str">
        <f t="shared" ca="1" si="4"/>
        <v>101-Jul-22 to 31-Dec-22</v>
      </c>
      <c r="M151" s="307" t="s">
        <v>1644</v>
      </c>
      <c r="N151" s="692"/>
      <c r="O151" s="112"/>
      <c r="P151" s="112"/>
      <c r="Q151" s="112"/>
      <c r="AD151" s="693"/>
      <c r="AE151" s="693"/>
      <c r="AF151" s="693"/>
      <c r="AG151" s="693"/>
      <c r="AM151" s="5"/>
      <c r="AN151" s="5"/>
    </row>
    <row r="152" spans="1:40" ht="31" x14ac:dyDescent="0.35">
      <c r="A152" s="276">
        <v>10</v>
      </c>
      <c r="B152" s="277" t="str">
        <f t="shared" si="2"/>
        <v/>
      </c>
      <c r="C152" s="278" t="str">
        <f ca="1">TEXT(IFERROR(INDEX('Overview - Section A'!$A$46:$A$53,MATCH(G152,'Overview - Section A'!$U$46:$U$53,0)),""),"d-mmm-yy") &amp;" to " &amp; TEXT(IFERROR(INDEX('Overview - Section A'!$E$46:$E$53,MATCH(G152,'Overview - Section A'!$U$46:$U$53,0)),""),"d-mmm-yy")</f>
        <v>1-Jan-23 to 30-Jun-23</v>
      </c>
      <c r="D152" s="302"/>
      <c r="E152" s="302"/>
      <c r="F152" s="303" t="str">
        <f t="shared" si="3"/>
        <v/>
      </c>
      <c r="G152" s="304" t="s">
        <v>950</v>
      </c>
      <c r="H152" s="304"/>
      <c r="I152" s="305"/>
      <c r="J152" s="305"/>
      <c r="K152" s="305"/>
      <c r="L152" s="306" t="str">
        <f t="shared" ca="1" si="4"/>
        <v>101-Jan-23 to 30-Jun-23</v>
      </c>
      <c r="M152" s="307" t="s">
        <v>1645</v>
      </c>
      <c r="N152" s="692"/>
      <c r="O152" s="112"/>
      <c r="P152" s="112"/>
      <c r="Q152" s="112"/>
      <c r="AD152" s="693"/>
      <c r="AE152" s="693"/>
      <c r="AF152" s="693"/>
      <c r="AG152" s="693"/>
      <c r="AM152" s="5"/>
      <c r="AN152" s="5"/>
    </row>
    <row r="153" spans="1:40" ht="31" x14ac:dyDescent="0.35">
      <c r="A153" s="276">
        <v>10</v>
      </c>
      <c r="B153" s="277" t="str">
        <f t="shared" si="2"/>
        <v/>
      </c>
      <c r="C153" s="278" t="str">
        <f ca="1">TEXT(IFERROR(INDEX('Overview - Section A'!$A$46:$A$53,MATCH(G153,'Overview - Section A'!$U$46:$U$53,0)),""),"d-mmm-yy") &amp;" to " &amp; TEXT(IFERROR(INDEX('Overview - Section A'!$E$46:$E$53,MATCH(G153,'Overview - Section A'!$U$46:$U$53,0)),""),"d-mmm-yy")</f>
        <v>1-Jul-23 to 31-Dec-23</v>
      </c>
      <c r="D153" s="302"/>
      <c r="E153" s="302"/>
      <c r="F153" s="303" t="str">
        <f t="shared" si="3"/>
        <v/>
      </c>
      <c r="G153" s="304" t="s">
        <v>952</v>
      </c>
      <c r="H153" s="304"/>
      <c r="I153" s="305"/>
      <c r="J153" s="305"/>
      <c r="K153" s="305"/>
      <c r="L153" s="306" t="str">
        <f t="shared" ca="1" si="4"/>
        <v>101-Jul-23 to 31-Dec-23</v>
      </c>
      <c r="M153" s="307" t="s">
        <v>1646</v>
      </c>
      <c r="N153" s="692"/>
      <c r="O153" s="112"/>
      <c r="P153" s="112"/>
      <c r="Q153" s="112"/>
      <c r="AD153" s="693"/>
      <c r="AE153" s="693"/>
      <c r="AF153" s="693"/>
      <c r="AG153" s="693"/>
      <c r="AM153" s="5"/>
      <c r="AN153" s="5"/>
    </row>
    <row r="154" spans="1:40" ht="31" x14ac:dyDescent="0.35">
      <c r="A154" s="276">
        <v>11</v>
      </c>
      <c r="B154" s="277" t="str">
        <f t="shared" si="2"/>
        <v/>
      </c>
      <c r="C154" s="278" t="str">
        <f ca="1">TEXT(IFERROR(INDEX('Overview - Section A'!$A$46:$A$53,MATCH(G154,'Overview - Section A'!$U$46:$U$53,0)),""),"d-mmm-yy") &amp;" to " &amp; TEXT(IFERROR(INDEX('Overview - Section A'!$E$46:$E$53,MATCH(G154,'Overview - Section A'!$U$46:$U$53,0)),""),"d-mmm-yy")</f>
        <v>1-Jan-21 to 30-Jun-21</v>
      </c>
      <c r="D154" s="302"/>
      <c r="E154" s="302"/>
      <c r="F154" s="303" t="str">
        <f t="shared" si="3"/>
        <v/>
      </c>
      <c r="G154" s="304" t="s">
        <v>942</v>
      </c>
      <c r="H154" s="304"/>
      <c r="I154" s="305"/>
      <c r="J154" s="305"/>
      <c r="K154" s="305"/>
      <c r="L154" s="306" t="str">
        <f t="shared" ca="1" si="4"/>
        <v>111-Jan-21 to 30-Jun-21</v>
      </c>
      <c r="M154" s="307" t="s">
        <v>1647</v>
      </c>
      <c r="N154" s="692"/>
      <c r="O154" s="112"/>
      <c r="P154" s="112"/>
      <c r="Q154" s="112"/>
      <c r="AD154" s="693"/>
      <c r="AE154" s="693"/>
      <c r="AF154" s="693"/>
      <c r="AG154" s="693"/>
      <c r="AM154" s="5"/>
      <c r="AN154" s="5"/>
    </row>
    <row r="155" spans="1:40" ht="31" x14ac:dyDescent="0.35">
      <c r="A155" s="276">
        <v>11</v>
      </c>
      <c r="B155" s="277" t="str">
        <f t="shared" si="2"/>
        <v/>
      </c>
      <c r="C155" s="278" t="str">
        <f ca="1">TEXT(IFERROR(INDEX('Overview - Section A'!$A$46:$A$53,MATCH(G155,'Overview - Section A'!$U$46:$U$53,0)),""),"d-mmm-yy") &amp;" to " &amp; TEXT(IFERROR(INDEX('Overview - Section A'!$E$46:$E$53,MATCH(G155,'Overview - Section A'!$U$46:$U$53,0)),""),"d-mmm-yy")</f>
        <v>1-Jul-21 to 31-Dec-21</v>
      </c>
      <c r="D155" s="302"/>
      <c r="E155" s="302"/>
      <c r="F155" s="303" t="str">
        <f t="shared" si="3"/>
        <v/>
      </c>
      <c r="G155" s="304" t="s">
        <v>944</v>
      </c>
      <c r="H155" s="304"/>
      <c r="I155" s="305"/>
      <c r="J155" s="305"/>
      <c r="K155" s="305"/>
      <c r="L155" s="306" t="str">
        <f t="shared" ca="1" si="4"/>
        <v>111-Jul-21 to 31-Dec-21</v>
      </c>
      <c r="M155" s="307" t="s">
        <v>1648</v>
      </c>
      <c r="N155" s="692"/>
      <c r="O155" s="112"/>
      <c r="P155" s="112"/>
      <c r="Q155" s="112"/>
      <c r="AD155" s="693"/>
      <c r="AE155" s="693"/>
      <c r="AF155" s="693"/>
      <c r="AG155" s="693"/>
      <c r="AM155" s="5"/>
      <c r="AN155" s="5"/>
    </row>
    <row r="156" spans="1:40" ht="31" x14ac:dyDescent="0.35">
      <c r="A156" s="276">
        <v>11</v>
      </c>
      <c r="B156" s="277" t="str">
        <f t="shared" si="2"/>
        <v/>
      </c>
      <c r="C156" s="278" t="str">
        <f ca="1">TEXT(IFERROR(INDEX('Overview - Section A'!$A$46:$A$53,MATCH(G156,'Overview - Section A'!$U$46:$U$53,0)),""),"d-mmm-yy") &amp;" to " &amp; TEXT(IFERROR(INDEX('Overview - Section A'!$E$46:$E$53,MATCH(G156,'Overview - Section A'!$U$46:$U$53,0)),""),"d-mmm-yy")</f>
        <v>1-Jan-22 to 30-Jun-22</v>
      </c>
      <c r="D156" s="302"/>
      <c r="E156" s="302"/>
      <c r="F156" s="303" t="str">
        <f t="shared" si="3"/>
        <v/>
      </c>
      <c r="G156" s="304" t="s">
        <v>946</v>
      </c>
      <c r="H156" s="304"/>
      <c r="I156" s="305"/>
      <c r="J156" s="305"/>
      <c r="K156" s="305"/>
      <c r="L156" s="306" t="str">
        <f t="shared" ca="1" si="4"/>
        <v>111-Jan-22 to 30-Jun-22</v>
      </c>
      <c r="M156" s="307" t="s">
        <v>1649</v>
      </c>
      <c r="N156" s="692"/>
      <c r="O156" s="112"/>
      <c r="P156" s="112"/>
      <c r="Q156" s="112"/>
      <c r="AD156" s="693"/>
      <c r="AE156" s="693"/>
      <c r="AF156" s="693"/>
      <c r="AG156" s="693"/>
      <c r="AM156" s="5"/>
      <c r="AN156" s="5"/>
    </row>
    <row r="157" spans="1:40" ht="31" x14ac:dyDescent="0.35">
      <c r="A157" s="276">
        <v>11</v>
      </c>
      <c r="B157" s="277" t="str">
        <f t="shared" si="2"/>
        <v/>
      </c>
      <c r="C157" s="278" t="str">
        <f ca="1">TEXT(IFERROR(INDEX('Overview - Section A'!$A$46:$A$53,MATCH(G157,'Overview - Section A'!$U$46:$U$53,0)),""),"d-mmm-yy") &amp;" to " &amp; TEXT(IFERROR(INDEX('Overview - Section A'!$E$46:$E$53,MATCH(G157,'Overview - Section A'!$U$46:$U$53,0)),""),"d-mmm-yy")</f>
        <v>1-Jul-22 to 31-Dec-22</v>
      </c>
      <c r="D157" s="302"/>
      <c r="E157" s="302"/>
      <c r="F157" s="303" t="str">
        <f t="shared" si="3"/>
        <v/>
      </c>
      <c r="G157" s="304" t="s">
        <v>948</v>
      </c>
      <c r="H157" s="304"/>
      <c r="I157" s="305"/>
      <c r="J157" s="305"/>
      <c r="K157" s="305"/>
      <c r="L157" s="306" t="str">
        <f t="shared" ca="1" si="4"/>
        <v>111-Jul-22 to 31-Dec-22</v>
      </c>
      <c r="M157" s="307" t="s">
        <v>1650</v>
      </c>
      <c r="N157" s="692"/>
      <c r="O157" s="112"/>
      <c r="P157" s="112"/>
      <c r="Q157" s="112"/>
      <c r="AD157" s="693"/>
      <c r="AE157" s="693"/>
      <c r="AF157" s="693"/>
      <c r="AG157" s="693"/>
      <c r="AM157" s="5"/>
      <c r="AN157" s="5"/>
    </row>
    <row r="158" spans="1:40" ht="31" x14ac:dyDescent="0.35">
      <c r="A158" s="276">
        <v>11</v>
      </c>
      <c r="B158" s="277" t="str">
        <f t="shared" ref="B158:B221" si="5">IF(A158=A157,"",IF(VLOOKUP(A158,$A$8:$D$90,4,FALSE)=0,"",VLOOKUP(A158,$A$8:$D$90,4,FALSE)))</f>
        <v/>
      </c>
      <c r="C158" s="278" t="str">
        <f ca="1">TEXT(IFERROR(INDEX('Overview - Section A'!$A$46:$A$53,MATCH(G158,'Overview - Section A'!$U$46:$U$53,0)),""),"d-mmm-yy") &amp;" to " &amp; TEXT(IFERROR(INDEX('Overview - Section A'!$E$46:$E$53,MATCH(G158,'Overview - Section A'!$U$46:$U$53,0)),""),"d-mmm-yy")</f>
        <v>1-Jan-23 to 30-Jun-23</v>
      </c>
      <c r="D158" s="302"/>
      <c r="E158" s="302"/>
      <c r="F158" s="303" t="str">
        <f t="shared" ref="F158:F221" si="6">IF(VLOOKUP(A158,$A$8:$D$90,4,FALSE)=0,"",VLOOKUP(A158,$A$8:$D$90,4,FALSE))</f>
        <v/>
      </c>
      <c r="G158" s="304" t="s">
        <v>950</v>
      </c>
      <c r="H158" s="304"/>
      <c r="I158" s="305"/>
      <c r="J158" s="305"/>
      <c r="K158" s="305"/>
      <c r="L158" s="306" t="str">
        <f t="shared" ref="L158:L221" ca="1" si="7">CONCATENATE(A158,C158)</f>
        <v>111-Jan-23 to 30-Jun-23</v>
      </c>
      <c r="M158" s="307" t="s">
        <v>1651</v>
      </c>
      <c r="N158" s="692"/>
      <c r="O158" s="112"/>
      <c r="P158" s="112"/>
      <c r="Q158" s="112"/>
      <c r="AD158" s="693"/>
      <c r="AE158" s="693"/>
      <c r="AF158" s="693"/>
      <c r="AG158" s="693"/>
      <c r="AM158" s="5"/>
      <c r="AN158" s="5"/>
    </row>
    <row r="159" spans="1:40" ht="31" x14ac:dyDescent="0.35">
      <c r="A159" s="276">
        <v>11</v>
      </c>
      <c r="B159" s="277" t="str">
        <f t="shared" si="5"/>
        <v/>
      </c>
      <c r="C159" s="278" t="str">
        <f ca="1">TEXT(IFERROR(INDEX('Overview - Section A'!$A$46:$A$53,MATCH(G159,'Overview - Section A'!$U$46:$U$53,0)),""),"d-mmm-yy") &amp;" to " &amp; TEXT(IFERROR(INDEX('Overview - Section A'!$E$46:$E$53,MATCH(G159,'Overview - Section A'!$U$46:$U$53,0)),""),"d-mmm-yy")</f>
        <v>1-Jul-23 to 31-Dec-23</v>
      </c>
      <c r="D159" s="302"/>
      <c r="E159" s="302"/>
      <c r="F159" s="303" t="str">
        <f t="shared" si="6"/>
        <v/>
      </c>
      <c r="G159" s="304" t="s">
        <v>952</v>
      </c>
      <c r="H159" s="304"/>
      <c r="I159" s="305"/>
      <c r="J159" s="305"/>
      <c r="K159" s="305"/>
      <c r="L159" s="306" t="str">
        <f t="shared" ca="1" si="7"/>
        <v>111-Jul-23 to 31-Dec-23</v>
      </c>
      <c r="M159" s="307" t="s">
        <v>1652</v>
      </c>
      <c r="N159" s="692"/>
      <c r="O159" s="112"/>
      <c r="P159" s="112"/>
      <c r="Q159" s="112"/>
      <c r="AD159" s="693"/>
      <c r="AE159" s="693"/>
      <c r="AF159" s="693"/>
      <c r="AG159" s="693"/>
      <c r="AM159" s="5"/>
      <c r="AN159" s="5"/>
    </row>
    <row r="160" spans="1:40" ht="31" x14ac:dyDescent="0.35">
      <c r="A160" s="276">
        <v>12</v>
      </c>
      <c r="B160" s="277" t="str">
        <f t="shared" si="5"/>
        <v/>
      </c>
      <c r="C160" s="278" t="str">
        <f ca="1">TEXT(IFERROR(INDEX('Overview - Section A'!$A$46:$A$53,MATCH(G160,'Overview - Section A'!$U$46:$U$53,0)),""),"d-mmm-yy") &amp;" to " &amp; TEXT(IFERROR(INDEX('Overview - Section A'!$E$46:$E$53,MATCH(G160,'Overview - Section A'!$U$46:$U$53,0)),""),"d-mmm-yy")</f>
        <v>1-Jan-21 to 30-Jun-21</v>
      </c>
      <c r="D160" s="302"/>
      <c r="E160" s="302"/>
      <c r="F160" s="303" t="str">
        <f t="shared" si="6"/>
        <v/>
      </c>
      <c r="G160" s="304" t="s">
        <v>942</v>
      </c>
      <c r="H160" s="304"/>
      <c r="I160" s="305"/>
      <c r="J160" s="305"/>
      <c r="K160" s="305"/>
      <c r="L160" s="306" t="str">
        <f t="shared" ca="1" si="7"/>
        <v>121-Jan-21 to 30-Jun-21</v>
      </c>
      <c r="M160" s="307" t="s">
        <v>1653</v>
      </c>
      <c r="N160" s="692"/>
      <c r="O160" s="112"/>
      <c r="P160" s="112"/>
      <c r="Q160" s="112"/>
      <c r="AD160" s="693"/>
      <c r="AE160" s="693"/>
      <c r="AF160" s="693"/>
      <c r="AG160" s="693"/>
      <c r="AM160" s="5"/>
      <c r="AN160" s="5"/>
    </row>
    <row r="161" spans="1:40" ht="31" x14ac:dyDescent="0.35">
      <c r="A161" s="276">
        <v>12</v>
      </c>
      <c r="B161" s="277" t="str">
        <f t="shared" si="5"/>
        <v/>
      </c>
      <c r="C161" s="278" t="str">
        <f ca="1">TEXT(IFERROR(INDEX('Overview - Section A'!$A$46:$A$53,MATCH(G161,'Overview - Section A'!$U$46:$U$53,0)),""),"d-mmm-yy") &amp;" to " &amp; TEXT(IFERROR(INDEX('Overview - Section A'!$E$46:$E$53,MATCH(G161,'Overview - Section A'!$U$46:$U$53,0)),""),"d-mmm-yy")</f>
        <v>1-Jul-21 to 31-Dec-21</v>
      </c>
      <c r="D161" s="302"/>
      <c r="E161" s="302"/>
      <c r="F161" s="303" t="str">
        <f t="shared" si="6"/>
        <v/>
      </c>
      <c r="G161" s="304" t="s">
        <v>944</v>
      </c>
      <c r="H161" s="304"/>
      <c r="I161" s="305"/>
      <c r="J161" s="305"/>
      <c r="K161" s="305"/>
      <c r="L161" s="306" t="str">
        <f t="shared" ca="1" si="7"/>
        <v>121-Jul-21 to 31-Dec-21</v>
      </c>
      <c r="M161" s="307" t="s">
        <v>1654</v>
      </c>
      <c r="N161" s="692"/>
      <c r="O161" s="112"/>
      <c r="P161" s="112"/>
      <c r="Q161" s="112"/>
      <c r="AD161" s="693"/>
      <c r="AE161" s="693"/>
      <c r="AF161" s="693"/>
      <c r="AG161" s="693"/>
      <c r="AM161" s="5"/>
      <c r="AN161" s="5"/>
    </row>
    <row r="162" spans="1:40" ht="31" x14ac:dyDescent="0.35">
      <c r="A162" s="276">
        <v>12</v>
      </c>
      <c r="B162" s="277" t="str">
        <f t="shared" si="5"/>
        <v/>
      </c>
      <c r="C162" s="278" t="str">
        <f ca="1">TEXT(IFERROR(INDEX('Overview - Section A'!$A$46:$A$53,MATCH(G162,'Overview - Section A'!$U$46:$U$53,0)),""),"d-mmm-yy") &amp;" to " &amp; TEXT(IFERROR(INDEX('Overview - Section A'!$E$46:$E$53,MATCH(G162,'Overview - Section A'!$U$46:$U$53,0)),""),"d-mmm-yy")</f>
        <v>1-Jan-22 to 30-Jun-22</v>
      </c>
      <c r="D162" s="302"/>
      <c r="E162" s="302"/>
      <c r="F162" s="303" t="str">
        <f t="shared" si="6"/>
        <v/>
      </c>
      <c r="G162" s="304" t="s">
        <v>946</v>
      </c>
      <c r="H162" s="304"/>
      <c r="I162" s="305"/>
      <c r="J162" s="305"/>
      <c r="K162" s="305"/>
      <c r="L162" s="306" t="str">
        <f t="shared" ca="1" si="7"/>
        <v>121-Jan-22 to 30-Jun-22</v>
      </c>
      <c r="M162" s="307" t="s">
        <v>1655</v>
      </c>
      <c r="N162" s="692"/>
      <c r="O162" s="112"/>
      <c r="P162" s="112"/>
      <c r="Q162" s="112"/>
      <c r="AD162" s="693"/>
      <c r="AE162" s="693"/>
      <c r="AF162" s="693"/>
      <c r="AG162" s="693"/>
      <c r="AM162" s="5"/>
      <c r="AN162" s="5"/>
    </row>
    <row r="163" spans="1:40" ht="31" x14ac:dyDescent="0.35">
      <c r="A163" s="276">
        <v>12</v>
      </c>
      <c r="B163" s="277" t="str">
        <f t="shared" si="5"/>
        <v/>
      </c>
      <c r="C163" s="278" t="str">
        <f ca="1">TEXT(IFERROR(INDEX('Overview - Section A'!$A$46:$A$53,MATCH(G163,'Overview - Section A'!$U$46:$U$53,0)),""),"d-mmm-yy") &amp;" to " &amp; TEXT(IFERROR(INDEX('Overview - Section A'!$E$46:$E$53,MATCH(G163,'Overview - Section A'!$U$46:$U$53,0)),""),"d-mmm-yy")</f>
        <v>1-Jul-22 to 31-Dec-22</v>
      </c>
      <c r="D163" s="302"/>
      <c r="E163" s="302"/>
      <c r="F163" s="303" t="str">
        <f t="shared" si="6"/>
        <v/>
      </c>
      <c r="G163" s="304" t="s">
        <v>948</v>
      </c>
      <c r="H163" s="304"/>
      <c r="I163" s="305"/>
      <c r="J163" s="305"/>
      <c r="K163" s="305"/>
      <c r="L163" s="306" t="str">
        <f t="shared" ca="1" si="7"/>
        <v>121-Jul-22 to 31-Dec-22</v>
      </c>
      <c r="M163" s="307" t="s">
        <v>1656</v>
      </c>
      <c r="N163" s="692"/>
      <c r="O163" s="112"/>
      <c r="P163" s="112"/>
      <c r="Q163" s="112"/>
      <c r="AD163" s="693"/>
      <c r="AE163" s="693"/>
      <c r="AF163" s="693"/>
      <c r="AG163" s="693"/>
      <c r="AM163" s="5"/>
      <c r="AN163" s="5"/>
    </row>
    <row r="164" spans="1:40" ht="31" x14ac:dyDescent="0.35">
      <c r="A164" s="276">
        <v>12</v>
      </c>
      <c r="B164" s="277" t="str">
        <f t="shared" si="5"/>
        <v/>
      </c>
      <c r="C164" s="278" t="str">
        <f ca="1">TEXT(IFERROR(INDEX('Overview - Section A'!$A$46:$A$53,MATCH(G164,'Overview - Section A'!$U$46:$U$53,0)),""),"d-mmm-yy") &amp;" to " &amp; TEXT(IFERROR(INDEX('Overview - Section A'!$E$46:$E$53,MATCH(G164,'Overview - Section A'!$U$46:$U$53,0)),""),"d-mmm-yy")</f>
        <v>1-Jan-23 to 30-Jun-23</v>
      </c>
      <c r="D164" s="302"/>
      <c r="E164" s="302"/>
      <c r="F164" s="303" t="str">
        <f t="shared" si="6"/>
        <v/>
      </c>
      <c r="G164" s="304" t="s">
        <v>950</v>
      </c>
      <c r="H164" s="304"/>
      <c r="I164" s="305"/>
      <c r="J164" s="305"/>
      <c r="K164" s="305"/>
      <c r="L164" s="306" t="str">
        <f t="shared" ca="1" si="7"/>
        <v>121-Jan-23 to 30-Jun-23</v>
      </c>
      <c r="M164" s="307" t="s">
        <v>1657</v>
      </c>
      <c r="N164" s="692"/>
      <c r="O164" s="112"/>
      <c r="P164" s="112"/>
      <c r="Q164" s="112"/>
      <c r="AD164" s="693"/>
      <c r="AE164" s="693"/>
      <c r="AF164" s="693"/>
      <c r="AG164" s="693"/>
      <c r="AM164" s="5"/>
      <c r="AN164" s="5"/>
    </row>
    <row r="165" spans="1:40" ht="31" x14ac:dyDescent="0.35">
      <c r="A165" s="276">
        <v>12</v>
      </c>
      <c r="B165" s="277" t="str">
        <f t="shared" si="5"/>
        <v/>
      </c>
      <c r="C165" s="278" t="str">
        <f ca="1">TEXT(IFERROR(INDEX('Overview - Section A'!$A$46:$A$53,MATCH(G165,'Overview - Section A'!$U$46:$U$53,0)),""),"d-mmm-yy") &amp;" to " &amp; TEXT(IFERROR(INDEX('Overview - Section A'!$E$46:$E$53,MATCH(G165,'Overview - Section A'!$U$46:$U$53,0)),""),"d-mmm-yy")</f>
        <v>1-Jul-23 to 31-Dec-23</v>
      </c>
      <c r="D165" s="302"/>
      <c r="E165" s="302"/>
      <c r="F165" s="303" t="str">
        <f t="shared" si="6"/>
        <v/>
      </c>
      <c r="G165" s="304" t="s">
        <v>952</v>
      </c>
      <c r="H165" s="304"/>
      <c r="I165" s="305"/>
      <c r="J165" s="305"/>
      <c r="K165" s="305"/>
      <c r="L165" s="306" t="str">
        <f t="shared" ca="1" si="7"/>
        <v>121-Jul-23 to 31-Dec-23</v>
      </c>
      <c r="M165" s="307" t="s">
        <v>1658</v>
      </c>
      <c r="N165" s="692"/>
      <c r="O165" s="112"/>
      <c r="P165" s="112"/>
      <c r="Q165" s="112"/>
      <c r="AD165" s="693"/>
      <c r="AE165" s="693"/>
      <c r="AF165" s="693"/>
      <c r="AG165" s="693"/>
      <c r="AM165" s="5"/>
      <c r="AN165" s="5"/>
    </row>
    <row r="166" spans="1:40" ht="31" x14ac:dyDescent="0.35">
      <c r="A166" s="276">
        <v>13</v>
      </c>
      <c r="B166" s="277" t="str">
        <f t="shared" si="5"/>
        <v/>
      </c>
      <c r="C166" s="278" t="str">
        <f ca="1">TEXT(IFERROR(INDEX('Overview - Section A'!$A$46:$A$53,MATCH(G166,'Overview - Section A'!$U$46:$U$53,0)),""),"d-mmm-yy") &amp;" to " &amp; TEXT(IFERROR(INDEX('Overview - Section A'!$E$46:$E$53,MATCH(G166,'Overview - Section A'!$U$46:$U$53,0)),""),"d-mmm-yy")</f>
        <v>1-Jan-21 to 30-Jun-21</v>
      </c>
      <c r="D166" s="302"/>
      <c r="E166" s="302"/>
      <c r="F166" s="303" t="str">
        <f t="shared" si="6"/>
        <v/>
      </c>
      <c r="G166" s="304" t="s">
        <v>942</v>
      </c>
      <c r="H166" s="304"/>
      <c r="I166" s="305"/>
      <c r="J166" s="305"/>
      <c r="K166" s="305"/>
      <c r="L166" s="306" t="str">
        <f t="shared" ca="1" si="7"/>
        <v>131-Jan-21 to 30-Jun-21</v>
      </c>
      <c r="M166" s="307" t="s">
        <v>1659</v>
      </c>
      <c r="N166" s="692"/>
      <c r="O166" s="112"/>
      <c r="P166" s="112"/>
      <c r="Q166" s="112"/>
      <c r="AD166" s="693"/>
      <c r="AE166" s="693"/>
      <c r="AF166" s="693"/>
      <c r="AG166" s="693"/>
      <c r="AM166" s="5"/>
      <c r="AN166" s="5"/>
    </row>
    <row r="167" spans="1:40" ht="31" x14ac:dyDescent="0.35">
      <c r="A167" s="276">
        <v>13</v>
      </c>
      <c r="B167" s="277" t="str">
        <f t="shared" si="5"/>
        <v/>
      </c>
      <c r="C167" s="278" t="str">
        <f ca="1">TEXT(IFERROR(INDEX('Overview - Section A'!$A$46:$A$53,MATCH(G167,'Overview - Section A'!$U$46:$U$53,0)),""),"d-mmm-yy") &amp;" to " &amp; TEXT(IFERROR(INDEX('Overview - Section A'!$E$46:$E$53,MATCH(G167,'Overview - Section A'!$U$46:$U$53,0)),""),"d-mmm-yy")</f>
        <v>1-Jul-21 to 31-Dec-21</v>
      </c>
      <c r="D167" s="302"/>
      <c r="E167" s="302"/>
      <c r="F167" s="303" t="str">
        <f t="shared" si="6"/>
        <v/>
      </c>
      <c r="G167" s="304" t="s">
        <v>944</v>
      </c>
      <c r="H167" s="304"/>
      <c r="I167" s="305"/>
      <c r="J167" s="305"/>
      <c r="K167" s="305"/>
      <c r="L167" s="306" t="str">
        <f t="shared" ca="1" si="7"/>
        <v>131-Jul-21 to 31-Dec-21</v>
      </c>
      <c r="M167" s="307" t="s">
        <v>1660</v>
      </c>
      <c r="N167" s="692"/>
      <c r="O167" s="112"/>
      <c r="P167" s="112"/>
      <c r="Q167" s="112"/>
      <c r="AD167" s="693"/>
      <c r="AE167" s="693"/>
      <c r="AF167" s="693"/>
      <c r="AG167" s="693"/>
      <c r="AM167" s="5"/>
      <c r="AN167" s="5"/>
    </row>
    <row r="168" spans="1:40" ht="31" x14ac:dyDescent="0.35">
      <c r="A168" s="276">
        <v>13</v>
      </c>
      <c r="B168" s="277" t="str">
        <f t="shared" si="5"/>
        <v/>
      </c>
      <c r="C168" s="278" t="str">
        <f ca="1">TEXT(IFERROR(INDEX('Overview - Section A'!$A$46:$A$53,MATCH(G168,'Overview - Section A'!$U$46:$U$53,0)),""),"d-mmm-yy") &amp;" to " &amp; TEXT(IFERROR(INDEX('Overview - Section A'!$E$46:$E$53,MATCH(G168,'Overview - Section A'!$U$46:$U$53,0)),""),"d-mmm-yy")</f>
        <v>1-Jan-22 to 30-Jun-22</v>
      </c>
      <c r="D168" s="302"/>
      <c r="E168" s="302"/>
      <c r="F168" s="303" t="str">
        <f t="shared" si="6"/>
        <v/>
      </c>
      <c r="G168" s="304" t="s">
        <v>946</v>
      </c>
      <c r="H168" s="304"/>
      <c r="I168" s="305"/>
      <c r="J168" s="305"/>
      <c r="K168" s="305"/>
      <c r="L168" s="306" t="str">
        <f t="shared" ca="1" si="7"/>
        <v>131-Jan-22 to 30-Jun-22</v>
      </c>
      <c r="M168" s="307" t="s">
        <v>1661</v>
      </c>
      <c r="N168" s="692"/>
      <c r="O168" s="112"/>
      <c r="P168" s="112"/>
      <c r="Q168" s="112"/>
      <c r="AD168" s="693"/>
      <c r="AE168" s="693"/>
      <c r="AF168" s="693"/>
      <c r="AG168" s="693"/>
      <c r="AM168" s="5"/>
      <c r="AN168" s="5"/>
    </row>
    <row r="169" spans="1:40" ht="31" x14ac:dyDescent="0.35">
      <c r="A169" s="276">
        <v>13</v>
      </c>
      <c r="B169" s="277" t="str">
        <f t="shared" si="5"/>
        <v/>
      </c>
      <c r="C169" s="278" t="str">
        <f ca="1">TEXT(IFERROR(INDEX('Overview - Section A'!$A$46:$A$53,MATCH(G169,'Overview - Section A'!$U$46:$U$53,0)),""),"d-mmm-yy") &amp;" to " &amp; TEXT(IFERROR(INDEX('Overview - Section A'!$E$46:$E$53,MATCH(G169,'Overview - Section A'!$U$46:$U$53,0)),""),"d-mmm-yy")</f>
        <v>1-Jul-22 to 31-Dec-22</v>
      </c>
      <c r="D169" s="302"/>
      <c r="E169" s="302"/>
      <c r="F169" s="303" t="str">
        <f t="shared" si="6"/>
        <v/>
      </c>
      <c r="G169" s="304" t="s">
        <v>948</v>
      </c>
      <c r="H169" s="304"/>
      <c r="I169" s="305"/>
      <c r="J169" s="305"/>
      <c r="K169" s="305"/>
      <c r="L169" s="306" t="str">
        <f t="shared" ca="1" si="7"/>
        <v>131-Jul-22 to 31-Dec-22</v>
      </c>
      <c r="M169" s="307" t="s">
        <v>1662</v>
      </c>
      <c r="N169" s="692"/>
      <c r="O169" s="112"/>
      <c r="P169" s="112"/>
      <c r="Q169" s="112"/>
      <c r="AD169" s="693"/>
      <c r="AE169" s="693"/>
      <c r="AF169" s="693"/>
      <c r="AG169" s="693"/>
      <c r="AM169" s="5"/>
      <c r="AN169" s="5"/>
    </row>
    <row r="170" spans="1:40" ht="31" x14ac:dyDescent="0.35">
      <c r="A170" s="276">
        <v>13</v>
      </c>
      <c r="B170" s="277" t="str">
        <f t="shared" si="5"/>
        <v/>
      </c>
      <c r="C170" s="278" t="str">
        <f ca="1">TEXT(IFERROR(INDEX('Overview - Section A'!$A$46:$A$53,MATCH(G170,'Overview - Section A'!$U$46:$U$53,0)),""),"d-mmm-yy") &amp;" to " &amp; TEXT(IFERROR(INDEX('Overview - Section A'!$E$46:$E$53,MATCH(G170,'Overview - Section A'!$U$46:$U$53,0)),""),"d-mmm-yy")</f>
        <v>1-Jan-23 to 30-Jun-23</v>
      </c>
      <c r="D170" s="302"/>
      <c r="E170" s="302"/>
      <c r="F170" s="303" t="str">
        <f t="shared" si="6"/>
        <v/>
      </c>
      <c r="G170" s="304" t="s">
        <v>950</v>
      </c>
      <c r="H170" s="304"/>
      <c r="I170" s="305"/>
      <c r="J170" s="305"/>
      <c r="K170" s="305"/>
      <c r="L170" s="306" t="str">
        <f t="shared" ca="1" si="7"/>
        <v>131-Jan-23 to 30-Jun-23</v>
      </c>
      <c r="M170" s="307" t="s">
        <v>1663</v>
      </c>
      <c r="N170" s="692"/>
      <c r="O170" s="112"/>
      <c r="P170" s="112"/>
      <c r="Q170" s="112"/>
      <c r="AD170" s="693"/>
      <c r="AE170" s="693"/>
      <c r="AF170" s="693"/>
      <c r="AG170" s="693"/>
      <c r="AM170" s="5"/>
      <c r="AN170" s="5"/>
    </row>
    <row r="171" spans="1:40" ht="31" x14ac:dyDescent="0.35">
      <c r="A171" s="276">
        <v>13</v>
      </c>
      <c r="B171" s="277" t="str">
        <f t="shared" si="5"/>
        <v/>
      </c>
      <c r="C171" s="278" t="str">
        <f ca="1">TEXT(IFERROR(INDEX('Overview - Section A'!$A$46:$A$53,MATCH(G171,'Overview - Section A'!$U$46:$U$53,0)),""),"d-mmm-yy") &amp;" to " &amp; TEXT(IFERROR(INDEX('Overview - Section A'!$E$46:$E$53,MATCH(G171,'Overview - Section A'!$U$46:$U$53,0)),""),"d-mmm-yy")</f>
        <v>1-Jul-23 to 31-Dec-23</v>
      </c>
      <c r="D171" s="302"/>
      <c r="E171" s="302"/>
      <c r="F171" s="303" t="str">
        <f t="shared" si="6"/>
        <v/>
      </c>
      <c r="G171" s="304" t="s">
        <v>952</v>
      </c>
      <c r="H171" s="304"/>
      <c r="I171" s="305"/>
      <c r="J171" s="305"/>
      <c r="K171" s="305"/>
      <c r="L171" s="306" t="str">
        <f t="shared" ca="1" si="7"/>
        <v>131-Jul-23 to 31-Dec-23</v>
      </c>
      <c r="M171" s="307" t="s">
        <v>1664</v>
      </c>
      <c r="N171" s="692"/>
      <c r="O171" s="112"/>
      <c r="P171" s="112"/>
      <c r="Q171" s="112"/>
      <c r="AD171" s="693"/>
      <c r="AE171" s="693"/>
      <c r="AF171" s="693"/>
      <c r="AG171" s="693"/>
      <c r="AM171" s="5"/>
      <c r="AN171" s="5"/>
    </row>
    <row r="172" spans="1:40" ht="31" x14ac:dyDescent="0.35">
      <c r="A172" s="276">
        <v>14</v>
      </c>
      <c r="B172" s="277" t="str">
        <f t="shared" si="5"/>
        <v/>
      </c>
      <c r="C172" s="278" t="str">
        <f ca="1">TEXT(IFERROR(INDEX('Overview - Section A'!$A$46:$A$53,MATCH(G172,'Overview - Section A'!$U$46:$U$53,0)),""),"d-mmm-yy") &amp;" to " &amp; TEXT(IFERROR(INDEX('Overview - Section A'!$E$46:$E$53,MATCH(G172,'Overview - Section A'!$U$46:$U$53,0)),""),"d-mmm-yy")</f>
        <v>1-Jan-21 to 30-Jun-21</v>
      </c>
      <c r="D172" s="302"/>
      <c r="E172" s="302"/>
      <c r="F172" s="303" t="str">
        <f t="shared" si="6"/>
        <v/>
      </c>
      <c r="G172" s="304" t="s">
        <v>942</v>
      </c>
      <c r="H172" s="304"/>
      <c r="I172" s="305"/>
      <c r="J172" s="305"/>
      <c r="K172" s="305"/>
      <c r="L172" s="306" t="str">
        <f t="shared" ca="1" si="7"/>
        <v>141-Jan-21 to 30-Jun-21</v>
      </c>
      <c r="M172" s="307" t="s">
        <v>1665</v>
      </c>
      <c r="N172" s="692"/>
      <c r="O172" s="112"/>
      <c r="P172" s="112"/>
      <c r="Q172" s="112"/>
      <c r="AD172" s="693"/>
      <c r="AE172" s="693"/>
      <c r="AF172" s="693"/>
      <c r="AG172" s="693"/>
      <c r="AM172" s="5"/>
      <c r="AN172" s="5"/>
    </row>
    <row r="173" spans="1:40" ht="31" x14ac:dyDescent="0.35">
      <c r="A173" s="276">
        <v>14</v>
      </c>
      <c r="B173" s="277" t="str">
        <f t="shared" si="5"/>
        <v/>
      </c>
      <c r="C173" s="278" t="str">
        <f ca="1">TEXT(IFERROR(INDEX('Overview - Section A'!$A$46:$A$53,MATCH(G173,'Overview - Section A'!$U$46:$U$53,0)),""),"d-mmm-yy") &amp;" to " &amp; TEXT(IFERROR(INDEX('Overview - Section A'!$E$46:$E$53,MATCH(G173,'Overview - Section A'!$U$46:$U$53,0)),""),"d-mmm-yy")</f>
        <v>1-Jul-21 to 31-Dec-21</v>
      </c>
      <c r="D173" s="302"/>
      <c r="E173" s="302"/>
      <c r="F173" s="303" t="str">
        <f t="shared" si="6"/>
        <v/>
      </c>
      <c r="G173" s="304" t="s">
        <v>944</v>
      </c>
      <c r="H173" s="304"/>
      <c r="I173" s="305"/>
      <c r="J173" s="305"/>
      <c r="K173" s="305"/>
      <c r="L173" s="306" t="str">
        <f t="shared" ca="1" si="7"/>
        <v>141-Jul-21 to 31-Dec-21</v>
      </c>
      <c r="M173" s="307" t="s">
        <v>1666</v>
      </c>
      <c r="N173" s="692"/>
      <c r="O173" s="112"/>
      <c r="P173" s="112"/>
      <c r="Q173" s="112"/>
      <c r="AD173" s="693"/>
      <c r="AE173" s="693"/>
      <c r="AF173" s="693"/>
      <c r="AG173" s="693"/>
      <c r="AM173" s="5"/>
      <c r="AN173" s="5"/>
    </row>
    <row r="174" spans="1:40" ht="31" x14ac:dyDescent="0.35">
      <c r="A174" s="276">
        <v>14</v>
      </c>
      <c r="B174" s="277" t="str">
        <f t="shared" si="5"/>
        <v/>
      </c>
      <c r="C174" s="278" t="str">
        <f ca="1">TEXT(IFERROR(INDEX('Overview - Section A'!$A$46:$A$53,MATCH(G174,'Overview - Section A'!$U$46:$U$53,0)),""),"d-mmm-yy") &amp;" to " &amp; TEXT(IFERROR(INDEX('Overview - Section A'!$E$46:$E$53,MATCH(G174,'Overview - Section A'!$U$46:$U$53,0)),""),"d-mmm-yy")</f>
        <v>1-Jan-22 to 30-Jun-22</v>
      </c>
      <c r="D174" s="302"/>
      <c r="E174" s="302"/>
      <c r="F174" s="303" t="str">
        <f t="shared" si="6"/>
        <v/>
      </c>
      <c r="G174" s="304" t="s">
        <v>946</v>
      </c>
      <c r="H174" s="304"/>
      <c r="I174" s="305"/>
      <c r="J174" s="305"/>
      <c r="K174" s="305"/>
      <c r="L174" s="306" t="str">
        <f t="shared" ca="1" si="7"/>
        <v>141-Jan-22 to 30-Jun-22</v>
      </c>
      <c r="M174" s="307" t="s">
        <v>1667</v>
      </c>
      <c r="N174" s="692"/>
      <c r="O174" s="112"/>
      <c r="P174" s="112"/>
      <c r="Q174" s="112"/>
      <c r="AD174" s="693"/>
      <c r="AE174" s="693"/>
      <c r="AF174" s="693"/>
      <c r="AG174" s="693"/>
      <c r="AM174" s="5"/>
      <c r="AN174" s="5"/>
    </row>
    <row r="175" spans="1:40" ht="31" x14ac:dyDescent="0.35">
      <c r="A175" s="276">
        <v>14</v>
      </c>
      <c r="B175" s="277" t="str">
        <f t="shared" si="5"/>
        <v/>
      </c>
      <c r="C175" s="278" t="str">
        <f ca="1">TEXT(IFERROR(INDEX('Overview - Section A'!$A$46:$A$53,MATCH(G175,'Overview - Section A'!$U$46:$U$53,0)),""),"d-mmm-yy") &amp;" to " &amp; TEXT(IFERROR(INDEX('Overview - Section A'!$E$46:$E$53,MATCH(G175,'Overview - Section A'!$U$46:$U$53,0)),""),"d-mmm-yy")</f>
        <v>1-Jul-22 to 31-Dec-22</v>
      </c>
      <c r="D175" s="302"/>
      <c r="E175" s="302"/>
      <c r="F175" s="303" t="str">
        <f t="shared" si="6"/>
        <v/>
      </c>
      <c r="G175" s="304" t="s">
        <v>948</v>
      </c>
      <c r="H175" s="304"/>
      <c r="I175" s="305"/>
      <c r="J175" s="305"/>
      <c r="K175" s="305"/>
      <c r="L175" s="306" t="str">
        <f t="shared" ca="1" si="7"/>
        <v>141-Jul-22 to 31-Dec-22</v>
      </c>
      <c r="M175" s="307" t="s">
        <v>1668</v>
      </c>
      <c r="N175" s="692"/>
      <c r="O175" s="112"/>
      <c r="P175" s="112"/>
      <c r="Q175" s="112"/>
      <c r="AD175" s="693"/>
      <c r="AE175" s="693"/>
      <c r="AF175" s="693"/>
      <c r="AG175" s="693"/>
      <c r="AM175" s="5"/>
      <c r="AN175" s="5"/>
    </row>
    <row r="176" spans="1:40" ht="31" x14ac:dyDescent="0.35">
      <c r="A176" s="276">
        <v>14</v>
      </c>
      <c r="B176" s="277" t="str">
        <f t="shared" si="5"/>
        <v/>
      </c>
      <c r="C176" s="278" t="str">
        <f ca="1">TEXT(IFERROR(INDEX('Overview - Section A'!$A$46:$A$53,MATCH(G176,'Overview - Section A'!$U$46:$U$53,0)),""),"d-mmm-yy") &amp;" to " &amp; TEXT(IFERROR(INDEX('Overview - Section A'!$E$46:$E$53,MATCH(G176,'Overview - Section A'!$U$46:$U$53,0)),""),"d-mmm-yy")</f>
        <v>1-Jan-23 to 30-Jun-23</v>
      </c>
      <c r="D176" s="302"/>
      <c r="E176" s="302"/>
      <c r="F176" s="303" t="str">
        <f t="shared" si="6"/>
        <v/>
      </c>
      <c r="G176" s="304" t="s">
        <v>950</v>
      </c>
      <c r="H176" s="304"/>
      <c r="I176" s="305"/>
      <c r="J176" s="305"/>
      <c r="K176" s="305"/>
      <c r="L176" s="306" t="str">
        <f t="shared" ca="1" si="7"/>
        <v>141-Jan-23 to 30-Jun-23</v>
      </c>
      <c r="M176" s="307" t="s">
        <v>1669</v>
      </c>
      <c r="N176" s="692"/>
      <c r="O176" s="112"/>
      <c r="P176" s="112"/>
      <c r="Q176" s="112"/>
      <c r="AD176" s="693"/>
      <c r="AE176" s="693"/>
      <c r="AF176" s="693"/>
      <c r="AG176" s="693"/>
      <c r="AM176" s="5"/>
      <c r="AN176" s="5"/>
    </row>
    <row r="177" spans="1:40" ht="31" x14ac:dyDescent="0.35">
      <c r="A177" s="276">
        <v>14</v>
      </c>
      <c r="B177" s="277" t="str">
        <f t="shared" si="5"/>
        <v/>
      </c>
      <c r="C177" s="278" t="str">
        <f ca="1">TEXT(IFERROR(INDEX('Overview - Section A'!$A$46:$A$53,MATCH(G177,'Overview - Section A'!$U$46:$U$53,0)),""),"d-mmm-yy") &amp;" to " &amp; TEXT(IFERROR(INDEX('Overview - Section A'!$E$46:$E$53,MATCH(G177,'Overview - Section A'!$U$46:$U$53,0)),""),"d-mmm-yy")</f>
        <v>1-Jul-23 to 31-Dec-23</v>
      </c>
      <c r="D177" s="302"/>
      <c r="E177" s="302"/>
      <c r="F177" s="303" t="str">
        <f t="shared" si="6"/>
        <v/>
      </c>
      <c r="G177" s="304" t="s">
        <v>952</v>
      </c>
      <c r="H177" s="304"/>
      <c r="I177" s="305"/>
      <c r="J177" s="305"/>
      <c r="K177" s="305"/>
      <c r="L177" s="306" t="str">
        <f t="shared" ca="1" si="7"/>
        <v>141-Jul-23 to 31-Dec-23</v>
      </c>
      <c r="M177" s="307" t="s">
        <v>1670</v>
      </c>
      <c r="N177" s="692"/>
      <c r="O177" s="112"/>
      <c r="P177" s="112"/>
      <c r="Q177" s="112"/>
      <c r="AD177" s="693"/>
      <c r="AE177" s="693"/>
      <c r="AF177" s="693"/>
      <c r="AG177" s="693"/>
      <c r="AM177" s="5"/>
      <c r="AN177" s="5"/>
    </row>
    <row r="178" spans="1:40" ht="31" x14ac:dyDescent="0.35">
      <c r="A178" s="276">
        <v>15</v>
      </c>
      <c r="B178" s="277" t="str">
        <f t="shared" si="5"/>
        <v/>
      </c>
      <c r="C178" s="278" t="str">
        <f ca="1">TEXT(IFERROR(INDEX('Overview - Section A'!$A$46:$A$53,MATCH(G178,'Overview - Section A'!$U$46:$U$53,0)),""),"d-mmm-yy") &amp;" to " &amp; TEXT(IFERROR(INDEX('Overview - Section A'!$E$46:$E$53,MATCH(G178,'Overview - Section A'!$U$46:$U$53,0)),""),"d-mmm-yy")</f>
        <v>1-Jan-21 to 30-Jun-21</v>
      </c>
      <c r="D178" s="302"/>
      <c r="E178" s="302"/>
      <c r="F178" s="303" t="str">
        <f t="shared" si="6"/>
        <v/>
      </c>
      <c r="G178" s="304" t="s">
        <v>942</v>
      </c>
      <c r="H178" s="304"/>
      <c r="I178" s="305"/>
      <c r="J178" s="305"/>
      <c r="K178" s="305"/>
      <c r="L178" s="306" t="str">
        <f t="shared" ca="1" si="7"/>
        <v>151-Jan-21 to 30-Jun-21</v>
      </c>
      <c r="M178" s="307" t="s">
        <v>1671</v>
      </c>
      <c r="N178" s="692"/>
      <c r="O178" s="112"/>
      <c r="P178" s="112"/>
      <c r="Q178" s="112"/>
      <c r="AD178" s="693"/>
      <c r="AE178" s="693"/>
      <c r="AF178" s="693"/>
      <c r="AG178" s="693"/>
      <c r="AM178" s="5"/>
      <c r="AN178" s="5"/>
    </row>
    <row r="179" spans="1:40" ht="31" x14ac:dyDescent="0.35">
      <c r="A179" s="276">
        <v>15</v>
      </c>
      <c r="B179" s="277" t="str">
        <f t="shared" si="5"/>
        <v/>
      </c>
      <c r="C179" s="278" t="str">
        <f ca="1">TEXT(IFERROR(INDEX('Overview - Section A'!$A$46:$A$53,MATCH(G179,'Overview - Section A'!$U$46:$U$53,0)),""),"d-mmm-yy") &amp;" to " &amp; TEXT(IFERROR(INDEX('Overview - Section A'!$E$46:$E$53,MATCH(G179,'Overview - Section A'!$U$46:$U$53,0)),""),"d-mmm-yy")</f>
        <v>1-Jul-21 to 31-Dec-21</v>
      </c>
      <c r="D179" s="302"/>
      <c r="E179" s="302"/>
      <c r="F179" s="303" t="str">
        <f t="shared" si="6"/>
        <v/>
      </c>
      <c r="G179" s="304" t="s">
        <v>944</v>
      </c>
      <c r="H179" s="304"/>
      <c r="I179" s="305"/>
      <c r="J179" s="305"/>
      <c r="K179" s="305"/>
      <c r="L179" s="306" t="str">
        <f t="shared" ca="1" si="7"/>
        <v>151-Jul-21 to 31-Dec-21</v>
      </c>
      <c r="M179" s="307" t="s">
        <v>1672</v>
      </c>
      <c r="N179" s="692"/>
      <c r="O179" s="112"/>
      <c r="P179" s="112"/>
      <c r="Q179" s="112"/>
      <c r="AD179" s="693"/>
      <c r="AE179" s="693"/>
      <c r="AF179" s="693"/>
      <c r="AG179" s="693"/>
      <c r="AM179" s="5"/>
      <c r="AN179" s="5"/>
    </row>
    <row r="180" spans="1:40" ht="31" x14ac:dyDescent="0.35">
      <c r="A180" s="276">
        <v>15</v>
      </c>
      <c r="B180" s="277" t="str">
        <f t="shared" si="5"/>
        <v/>
      </c>
      <c r="C180" s="278" t="str">
        <f ca="1">TEXT(IFERROR(INDEX('Overview - Section A'!$A$46:$A$53,MATCH(G180,'Overview - Section A'!$U$46:$U$53,0)),""),"d-mmm-yy") &amp;" to " &amp; TEXT(IFERROR(INDEX('Overview - Section A'!$E$46:$E$53,MATCH(G180,'Overview - Section A'!$U$46:$U$53,0)),""),"d-mmm-yy")</f>
        <v>1-Jan-22 to 30-Jun-22</v>
      </c>
      <c r="D180" s="302"/>
      <c r="E180" s="302"/>
      <c r="F180" s="303" t="str">
        <f t="shared" si="6"/>
        <v/>
      </c>
      <c r="G180" s="304" t="s">
        <v>946</v>
      </c>
      <c r="H180" s="304"/>
      <c r="I180" s="305"/>
      <c r="J180" s="305"/>
      <c r="K180" s="305"/>
      <c r="L180" s="306" t="str">
        <f t="shared" ca="1" si="7"/>
        <v>151-Jan-22 to 30-Jun-22</v>
      </c>
      <c r="M180" s="307" t="s">
        <v>1673</v>
      </c>
      <c r="N180" s="692"/>
      <c r="O180" s="112"/>
      <c r="P180" s="112"/>
      <c r="Q180" s="112"/>
      <c r="AD180" s="693"/>
      <c r="AE180" s="693"/>
      <c r="AF180" s="693"/>
      <c r="AG180" s="693"/>
      <c r="AM180" s="5"/>
      <c r="AN180" s="5"/>
    </row>
    <row r="181" spans="1:40" ht="31" x14ac:dyDescent="0.35">
      <c r="A181" s="276">
        <v>15</v>
      </c>
      <c r="B181" s="277" t="str">
        <f t="shared" si="5"/>
        <v/>
      </c>
      <c r="C181" s="278" t="str">
        <f ca="1">TEXT(IFERROR(INDEX('Overview - Section A'!$A$46:$A$53,MATCH(G181,'Overview - Section A'!$U$46:$U$53,0)),""),"d-mmm-yy") &amp;" to " &amp; TEXT(IFERROR(INDEX('Overview - Section A'!$E$46:$E$53,MATCH(G181,'Overview - Section A'!$U$46:$U$53,0)),""),"d-mmm-yy")</f>
        <v>1-Jul-22 to 31-Dec-22</v>
      </c>
      <c r="D181" s="302"/>
      <c r="E181" s="302"/>
      <c r="F181" s="303" t="str">
        <f t="shared" si="6"/>
        <v/>
      </c>
      <c r="G181" s="304" t="s">
        <v>948</v>
      </c>
      <c r="H181" s="304"/>
      <c r="I181" s="305"/>
      <c r="J181" s="305"/>
      <c r="K181" s="305"/>
      <c r="L181" s="306" t="str">
        <f t="shared" ca="1" si="7"/>
        <v>151-Jul-22 to 31-Dec-22</v>
      </c>
      <c r="M181" s="307" t="s">
        <v>1674</v>
      </c>
      <c r="N181" s="692"/>
      <c r="O181" s="112"/>
      <c r="P181" s="112"/>
      <c r="Q181" s="112"/>
      <c r="AD181" s="693"/>
      <c r="AE181" s="693"/>
      <c r="AF181" s="693"/>
      <c r="AG181" s="693"/>
      <c r="AM181" s="5"/>
      <c r="AN181" s="5"/>
    </row>
    <row r="182" spans="1:40" ht="31" x14ac:dyDescent="0.35">
      <c r="A182" s="276">
        <v>15</v>
      </c>
      <c r="B182" s="277" t="str">
        <f t="shared" si="5"/>
        <v/>
      </c>
      <c r="C182" s="278" t="str">
        <f ca="1">TEXT(IFERROR(INDEX('Overview - Section A'!$A$46:$A$53,MATCH(G182,'Overview - Section A'!$U$46:$U$53,0)),""),"d-mmm-yy") &amp;" to " &amp; TEXT(IFERROR(INDEX('Overview - Section A'!$E$46:$E$53,MATCH(G182,'Overview - Section A'!$U$46:$U$53,0)),""),"d-mmm-yy")</f>
        <v>1-Jan-23 to 30-Jun-23</v>
      </c>
      <c r="D182" s="302"/>
      <c r="E182" s="302"/>
      <c r="F182" s="303" t="str">
        <f t="shared" si="6"/>
        <v/>
      </c>
      <c r="G182" s="304" t="s">
        <v>950</v>
      </c>
      <c r="H182" s="304"/>
      <c r="I182" s="305"/>
      <c r="J182" s="305"/>
      <c r="K182" s="305"/>
      <c r="L182" s="306" t="str">
        <f t="shared" ca="1" si="7"/>
        <v>151-Jan-23 to 30-Jun-23</v>
      </c>
      <c r="M182" s="307" t="s">
        <v>1675</v>
      </c>
      <c r="N182" s="692"/>
      <c r="O182" s="112"/>
      <c r="P182" s="112"/>
      <c r="Q182" s="112"/>
      <c r="AD182" s="693"/>
      <c r="AE182" s="693"/>
      <c r="AF182" s="693"/>
      <c r="AG182" s="693"/>
      <c r="AM182" s="5"/>
      <c r="AN182" s="5"/>
    </row>
    <row r="183" spans="1:40" ht="31" x14ac:dyDescent="0.35">
      <c r="A183" s="276">
        <v>15</v>
      </c>
      <c r="B183" s="277" t="str">
        <f t="shared" si="5"/>
        <v/>
      </c>
      <c r="C183" s="278" t="str">
        <f ca="1">TEXT(IFERROR(INDEX('Overview - Section A'!$A$46:$A$53,MATCH(G183,'Overview - Section A'!$U$46:$U$53,0)),""),"d-mmm-yy") &amp;" to " &amp; TEXT(IFERROR(INDEX('Overview - Section A'!$E$46:$E$53,MATCH(G183,'Overview - Section A'!$U$46:$U$53,0)),""),"d-mmm-yy")</f>
        <v>1-Jul-23 to 31-Dec-23</v>
      </c>
      <c r="D183" s="302"/>
      <c r="E183" s="302"/>
      <c r="F183" s="303" t="str">
        <f t="shared" si="6"/>
        <v/>
      </c>
      <c r="G183" s="304" t="s">
        <v>952</v>
      </c>
      <c r="H183" s="304"/>
      <c r="I183" s="305"/>
      <c r="J183" s="305"/>
      <c r="K183" s="305"/>
      <c r="L183" s="306" t="str">
        <f t="shared" ca="1" si="7"/>
        <v>151-Jul-23 to 31-Dec-23</v>
      </c>
      <c r="M183" s="307" t="s">
        <v>1676</v>
      </c>
      <c r="N183" s="692"/>
      <c r="O183" s="112"/>
      <c r="P183" s="112"/>
      <c r="Q183" s="112"/>
      <c r="AD183" s="693"/>
      <c r="AE183" s="693"/>
      <c r="AF183" s="693"/>
      <c r="AG183" s="693"/>
      <c r="AM183" s="5"/>
      <c r="AN183" s="5"/>
    </row>
    <row r="184" spans="1:40" ht="31" x14ac:dyDescent="0.35">
      <c r="A184" s="276">
        <v>16</v>
      </c>
      <c r="B184" s="277" t="str">
        <f t="shared" si="5"/>
        <v/>
      </c>
      <c r="C184" s="278" t="str">
        <f ca="1">TEXT(IFERROR(INDEX('Overview - Section A'!$A$46:$A$53,MATCH(G184,'Overview - Section A'!$U$46:$U$53,0)),""),"d-mmm-yy") &amp;" to " &amp; TEXT(IFERROR(INDEX('Overview - Section A'!$E$46:$E$53,MATCH(G184,'Overview - Section A'!$U$46:$U$53,0)),""),"d-mmm-yy")</f>
        <v>1-Jan-21 to 30-Jun-21</v>
      </c>
      <c r="D184" s="302"/>
      <c r="E184" s="302"/>
      <c r="F184" s="303" t="str">
        <f t="shared" si="6"/>
        <v/>
      </c>
      <c r="G184" s="304" t="s">
        <v>942</v>
      </c>
      <c r="H184" s="304"/>
      <c r="I184" s="305"/>
      <c r="J184" s="305"/>
      <c r="K184" s="305"/>
      <c r="L184" s="306" t="str">
        <f t="shared" ca="1" si="7"/>
        <v>161-Jan-21 to 30-Jun-21</v>
      </c>
      <c r="M184" s="307" t="s">
        <v>1677</v>
      </c>
      <c r="N184" s="692"/>
      <c r="O184" s="112"/>
      <c r="P184" s="112"/>
      <c r="Q184" s="112"/>
      <c r="AD184" s="693"/>
      <c r="AE184" s="693"/>
      <c r="AF184" s="693"/>
      <c r="AG184" s="693"/>
      <c r="AM184" s="5"/>
      <c r="AN184" s="5"/>
    </row>
    <row r="185" spans="1:40" ht="31" x14ac:dyDescent="0.35">
      <c r="A185" s="276">
        <v>16</v>
      </c>
      <c r="B185" s="277" t="str">
        <f t="shared" si="5"/>
        <v/>
      </c>
      <c r="C185" s="278" t="str">
        <f ca="1">TEXT(IFERROR(INDEX('Overview - Section A'!$A$46:$A$53,MATCH(G185,'Overview - Section A'!$U$46:$U$53,0)),""),"d-mmm-yy") &amp;" to " &amp; TEXT(IFERROR(INDEX('Overview - Section A'!$E$46:$E$53,MATCH(G185,'Overview - Section A'!$U$46:$U$53,0)),""),"d-mmm-yy")</f>
        <v>1-Jul-21 to 31-Dec-21</v>
      </c>
      <c r="D185" s="302"/>
      <c r="E185" s="302"/>
      <c r="F185" s="303" t="str">
        <f t="shared" si="6"/>
        <v/>
      </c>
      <c r="G185" s="304" t="s">
        <v>944</v>
      </c>
      <c r="H185" s="304"/>
      <c r="I185" s="305"/>
      <c r="J185" s="305"/>
      <c r="K185" s="305"/>
      <c r="L185" s="306" t="str">
        <f t="shared" ca="1" si="7"/>
        <v>161-Jul-21 to 31-Dec-21</v>
      </c>
      <c r="M185" s="307" t="s">
        <v>1678</v>
      </c>
      <c r="N185" s="692"/>
      <c r="O185" s="112"/>
      <c r="P185" s="112"/>
      <c r="Q185" s="112"/>
      <c r="AD185" s="693"/>
      <c r="AE185" s="693"/>
      <c r="AF185" s="693"/>
      <c r="AG185" s="693"/>
      <c r="AM185" s="5"/>
      <c r="AN185" s="5"/>
    </row>
    <row r="186" spans="1:40" ht="31" x14ac:dyDescent="0.35">
      <c r="A186" s="276">
        <v>16</v>
      </c>
      <c r="B186" s="277" t="str">
        <f t="shared" si="5"/>
        <v/>
      </c>
      <c r="C186" s="278" t="str">
        <f ca="1">TEXT(IFERROR(INDEX('Overview - Section A'!$A$46:$A$53,MATCH(G186,'Overview - Section A'!$U$46:$U$53,0)),""),"d-mmm-yy") &amp;" to " &amp; TEXT(IFERROR(INDEX('Overview - Section A'!$E$46:$E$53,MATCH(G186,'Overview - Section A'!$U$46:$U$53,0)),""),"d-mmm-yy")</f>
        <v>1-Jan-22 to 30-Jun-22</v>
      </c>
      <c r="D186" s="302"/>
      <c r="E186" s="302"/>
      <c r="F186" s="303" t="str">
        <f t="shared" si="6"/>
        <v/>
      </c>
      <c r="G186" s="304" t="s">
        <v>946</v>
      </c>
      <c r="H186" s="304"/>
      <c r="I186" s="305"/>
      <c r="J186" s="305"/>
      <c r="K186" s="305"/>
      <c r="L186" s="306" t="str">
        <f t="shared" ca="1" si="7"/>
        <v>161-Jan-22 to 30-Jun-22</v>
      </c>
      <c r="M186" s="307" t="s">
        <v>1679</v>
      </c>
      <c r="N186" s="692"/>
      <c r="O186" s="112"/>
      <c r="P186" s="112"/>
      <c r="Q186" s="112"/>
      <c r="AD186" s="693"/>
      <c r="AE186" s="693"/>
      <c r="AF186" s="693"/>
      <c r="AG186" s="693"/>
      <c r="AM186" s="5"/>
      <c r="AN186" s="5"/>
    </row>
    <row r="187" spans="1:40" ht="31" x14ac:dyDescent="0.35">
      <c r="A187" s="276">
        <v>16</v>
      </c>
      <c r="B187" s="277" t="str">
        <f t="shared" si="5"/>
        <v/>
      </c>
      <c r="C187" s="278" t="str">
        <f ca="1">TEXT(IFERROR(INDEX('Overview - Section A'!$A$46:$A$53,MATCH(G187,'Overview - Section A'!$U$46:$U$53,0)),""),"d-mmm-yy") &amp;" to " &amp; TEXT(IFERROR(INDEX('Overview - Section A'!$E$46:$E$53,MATCH(G187,'Overview - Section A'!$U$46:$U$53,0)),""),"d-mmm-yy")</f>
        <v>1-Jul-22 to 31-Dec-22</v>
      </c>
      <c r="D187" s="302"/>
      <c r="E187" s="302"/>
      <c r="F187" s="303" t="str">
        <f t="shared" si="6"/>
        <v/>
      </c>
      <c r="G187" s="304" t="s">
        <v>948</v>
      </c>
      <c r="H187" s="304"/>
      <c r="I187" s="305"/>
      <c r="J187" s="305"/>
      <c r="K187" s="305"/>
      <c r="L187" s="306" t="str">
        <f t="shared" ca="1" si="7"/>
        <v>161-Jul-22 to 31-Dec-22</v>
      </c>
      <c r="M187" s="307" t="s">
        <v>1680</v>
      </c>
      <c r="N187" s="692"/>
      <c r="O187" s="112"/>
      <c r="P187" s="112"/>
      <c r="Q187" s="112"/>
      <c r="AD187" s="693"/>
      <c r="AE187" s="693"/>
      <c r="AF187" s="693"/>
      <c r="AG187" s="693"/>
      <c r="AM187" s="5"/>
      <c r="AN187" s="5"/>
    </row>
    <row r="188" spans="1:40" ht="31" x14ac:dyDescent="0.35">
      <c r="A188" s="276">
        <v>16</v>
      </c>
      <c r="B188" s="277" t="str">
        <f t="shared" si="5"/>
        <v/>
      </c>
      <c r="C188" s="278" t="str">
        <f ca="1">TEXT(IFERROR(INDEX('Overview - Section A'!$A$46:$A$53,MATCH(G188,'Overview - Section A'!$U$46:$U$53,0)),""),"d-mmm-yy") &amp;" to " &amp; TEXT(IFERROR(INDEX('Overview - Section A'!$E$46:$E$53,MATCH(G188,'Overview - Section A'!$U$46:$U$53,0)),""),"d-mmm-yy")</f>
        <v>1-Jan-23 to 30-Jun-23</v>
      </c>
      <c r="D188" s="302"/>
      <c r="E188" s="302"/>
      <c r="F188" s="303" t="str">
        <f t="shared" si="6"/>
        <v/>
      </c>
      <c r="G188" s="304" t="s">
        <v>950</v>
      </c>
      <c r="H188" s="304"/>
      <c r="I188" s="305"/>
      <c r="J188" s="305"/>
      <c r="K188" s="305"/>
      <c r="L188" s="306" t="str">
        <f t="shared" ca="1" si="7"/>
        <v>161-Jan-23 to 30-Jun-23</v>
      </c>
      <c r="M188" s="307" t="s">
        <v>1681</v>
      </c>
      <c r="N188" s="692"/>
      <c r="O188" s="112"/>
      <c r="P188" s="112"/>
      <c r="Q188" s="112"/>
      <c r="AD188" s="693"/>
      <c r="AE188" s="693"/>
      <c r="AF188" s="693"/>
      <c r="AG188" s="693"/>
      <c r="AM188" s="5"/>
      <c r="AN188" s="5"/>
    </row>
    <row r="189" spans="1:40" ht="31" x14ac:dyDescent="0.35">
      <c r="A189" s="276">
        <v>16</v>
      </c>
      <c r="B189" s="277" t="str">
        <f t="shared" si="5"/>
        <v/>
      </c>
      <c r="C189" s="278" t="str">
        <f ca="1">TEXT(IFERROR(INDEX('Overview - Section A'!$A$46:$A$53,MATCH(G189,'Overview - Section A'!$U$46:$U$53,0)),""),"d-mmm-yy") &amp;" to " &amp; TEXT(IFERROR(INDEX('Overview - Section A'!$E$46:$E$53,MATCH(G189,'Overview - Section A'!$U$46:$U$53,0)),""),"d-mmm-yy")</f>
        <v>1-Jul-23 to 31-Dec-23</v>
      </c>
      <c r="D189" s="302"/>
      <c r="E189" s="302"/>
      <c r="F189" s="303" t="str">
        <f t="shared" si="6"/>
        <v/>
      </c>
      <c r="G189" s="304" t="s">
        <v>952</v>
      </c>
      <c r="H189" s="304"/>
      <c r="I189" s="305"/>
      <c r="J189" s="305"/>
      <c r="K189" s="305"/>
      <c r="L189" s="306" t="str">
        <f t="shared" ca="1" si="7"/>
        <v>161-Jul-23 to 31-Dec-23</v>
      </c>
      <c r="M189" s="307" t="s">
        <v>1682</v>
      </c>
      <c r="N189" s="692"/>
      <c r="O189" s="112"/>
      <c r="P189" s="112"/>
      <c r="Q189" s="112"/>
      <c r="AD189" s="693"/>
      <c r="AE189" s="693"/>
      <c r="AF189" s="693"/>
      <c r="AG189" s="693"/>
      <c r="AM189" s="5"/>
      <c r="AN189" s="5"/>
    </row>
    <row r="190" spans="1:40" ht="31" x14ac:dyDescent="0.35">
      <c r="A190" s="276">
        <v>17</v>
      </c>
      <c r="B190" s="277" t="str">
        <f t="shared" si="5"/>
        <v/>
      </c>
      <c r="C190" s="278" t="str">
        <f ca="1">TEXT(IFERROR(INDEX('Overview - Section A'!$A$46:$A$53,MATCH(G190,'Overview - Section A'!$U$46:$U$53,0)),""),"d-mmm-yy") &amp;" to " &amp; TEXT(IFERROR(INDEX('Overview - Section A'!$E$46:$E$53,MATCH(G190,'Overview - Section A'!$U$46:$U$53,0)),""),"d-mmm-yy")</f>
        <v>1-Jan-21 to 30-Jun-21</v>
      </c>
      <c r="D190" s="302"/>
      <c r="E190" s="302"/>
      <c r="F190" s="303" t="str">
        <f t="shared" si="6"/>
        <v/>
      </c>
      <c r="G190" s="304" t="s">
        <v>942</v>
      </c>
      <c r="H190" s="304"/>
      <c r="I190" s="305"/>
      <c r="J190" s="305"/>
      <c r="K190" s="305"/>
      <c r="L190" s="306" t="str">
        <f t="shared" ca="1" si="7"/>
        <v>171-Jan-21 to 30-Jun-21</v>
      </c>
      <c r="M190" s="307" t="s">
        <v>1683</v>
      </c>
      <c r="N190" s="692"/>
      <c r="O190" s="112"/>
      <c r="P190" s="112"/>
      <c r="Q190" s="112"/>
      <c r="AD190" s="693"/>
      <c r="AE190" s="693"/>
      <c r="AF190" s="693"/>
      <c r="AG190" s="693"/>
      <c r="AM190" s="5"/>
      <c r="AN190" s="5"/>
    </row>
    <row r="191" spans="1:40" ht="31" x14ac:dyDescent="0.35">
      <c r="A191" s="276">
        <v>17</v>
      </c>
      <c r="B191" s="277" t="str">
        <f t="shared" si="5"/>
        <v/>
      </c>
      <c r="C191" s="278" t="str">
        <f ca="1">TEXT(IFERROR(INDEX('Overview - Section A'!$A$46:$A$53,MATCH(G191,'Overview - Section A'!$U$46:$U$53,0)),""),"d-mmm-yy") &amp;" to " &amp; TEXT(IFERROR(INDEX('Overview - Section A'!$E$46:$E$53,MATCH(G191,'Overview - Section A'!$U$46:$U$53,0)),""),"d-mmm-yy")</f>
        <v>1-Jul-21 to 31-Dec-21</v>
      </c>
      <c r="D191" s="302"/>
      <c r="E191" s="302"/>
      <c r="F191" s="303" t="str">
        <f t="shared" si="6"/>
        <v/>
      </c>
      <c r="G191" s="304" t="s">
        <v>944</v>
      </c>
      <c r="H191" s="304"/>
      <c r="I191" s="305"/>
      <c r="J191" s="305"/>
      <c r="K191" s="305"/>
      <c r="L191" s="306" t="str">
        <f t="shared" ca="1" si="7"/>
        <v>171-Jul-21 to 31-Dec-21</v>
      </c>
      <c r="M191" s="307" t="s">
        <v>1684</v>
      </c>
      <c r="N191" s="692"/>
      <c r="O191" s="112"/>
      <c r="P191" s="112"/>
      <c r="Q191" s="112"/>
      <c r="AD191" s="693"/>
      <c r="AE191" s="693"/>
      <c r="AF191" s="693"/>
      <c r="AG191" s="693"/>
      <c r="AM191" s="5"/>
      <c r="AN191" s="5"/>
    </row>
    <row r="192" spans="1:40" ht="31" x14ac:dyDescent="0.35">
      <c r="A192" s="276">
        <v>17</v>
      </c>
      <c r="B192" s="277" t="str">
        <f t="shared" si="5"/>
        <v/>
      </c>
      <c r="C192" s="278" t="str">
        <f ca="1">TEXT(IFERROR(INDEX('Overview - Section A'!$A$46:$A$53,MATCH(G192,'Overview - Section A'!$U$46:$U$53,0)),""),"d-mmm-yy") &amp;" to " &amp; TEXT(IFERROR(INDEX('Overview - Section A'!$E$46:$E$53,MATCH(G192,'Overview - Section A'!$U$46:$U$53,0)),""),"d-mmm-yy")</f>
        <v>1-Jan-22 to 30-Jun-22</v>
      </c>
      <c r="D192" s="302"/>
      <c r="E192" s="302"/>
      <c r="F192" s="303" t="str">
        <f t="shared" si="6"/>
        <v/>
      </c>
      <c r="G192" s="304" t="s">
        <v>946</v>
      </c>
      <c r="H192" s="304"/>
      <c r="I192" s="305"/>
      <c r="J192" s="305"/>
      <c r="K192" s="305"/>
      <c r="L192" s="306" t="str">
        <f t="shared" ca="1" si="7"/>
        <v>171-Jan-22 to 30-Jun-22</v>
      </c>
      <c r="M192" s="307" t="s">
        <v>1685</v>
      </c>
      <c r="N192" s="692"/>
      <c r="O192" s="112"/>
      <c r="P192" s="112"/>
      <c r="Q192" s="112"/>
      <c r="AD192" s="693"/>
      <c r="AE192" s="693"/>
      <c r="AF192" s="693"/>
      <c r="AG192" s="693"/>
      <c r="AM192" s="5"/>
      <c r="AN192" s="5"/>
    </row>
    <row r="193" spans="1:40" ht="31" x14ac:dyDescent="0.35">
      <c r="A193" s="276">
        <v>17</v>
      </c>
      <c r="B193" s="277" t="str">
        <f t="shared" si="5"/>
        <v/>
      </c>
      <c r="C193" s="278" t="str">
        <f ca="1">TEXT(IFERROR(INDEX('Overview - Section A'!$A$46:$A$53,MATCH(G193,'Overview - Section A'!$U$46:$U$53,0)),""),"d-mmm-yy") &amp;" to " &amp; TEXT(IFERROR(INDEX('Overview - Section A'!$E$46:$E$53,MATCH(G193,'Overview - Section A'!$U$46:$U$53,0)),""),"d-mmm-yy")</f>
        <v>1-Jul-22 to 31-Dec-22</v>
      </c>
      <c r="D193" s="302"/>
      <c r="E193" s="302"/>
      <c r="F193" s="303" t="str">
        <f t="shared" si="6"/>
        <v/>
      </c>
      <c r="G193" s="304" t="s">
        <v>948</v>
      </c>
      <c r="H193" s="304"/>
      <c r="I193" s="305"/>
      <c r="J193" s="305"/>
      <c r="K193" s="305"/>
      <c r="L193" s="306" t="str">
        <f t="shared" ca="1" si="7"/>
        <v>171-Jul-22 to 31-Dec-22</v>
      </c>
      <c r="M193" s="307" t="s">
        <v>1686</v>
      </c>
      <c r="N193" s="692"/>
      <c r="O193" s="112"/>
      <c r="P193" s="112"/>
      <c r="Q193" s="112"/>
      <c r="AD193" s="693"/>
      <c r="AE193" s="693"/>
      <c r="AF193" s="693"/>
      <c r="AG193" s="693"/>
      <c r="AM193" s="5"/>
      <c r="AN193" s="5"/>
    </row>
    <row r="194" spans="1:40" ht="31" x14ac:dyDescent="0.35">
      <c r="A194" s="276">
        <v>17</v>
      </c>
      <c r="B194" s="277" t="str">
        <f t="shared" si="5"/>
        <v/>
      </c>
      <c r="C194" s="278" t="str">
        <f ca="1">TEXT(IFERROR(INDEX('Overview - Section A'!$A$46:$A$53,MATCH(G194,'Overview - Section A'!$U$46:$U$53,0)),""),"d-mmm-yy") &amp;" to " &amp; TEXT(IFERROR(INDEX('Overview - Section A'!$E$46:$E$53,MATCH(G194,'Overview - Section A'!$U$46:$U$53,0)),""),"d-mmm-yy")</f>
        <v>1-Jan-23 to 30-Jun-23</v>
      </c>
      <c r="D194" s="302"/>
      <c r="E194" s="302"/>
      <c r="F194" s="303" t="str">
        <f t="shared" si="6"/>
        <v/>
      </c>
      <c r="G194" s="304" t="s">
        <v>950</v>
      </c>
      <c r="H194" s="304"/>
      <c r="I194" s="305"/>
      <c r="J194" s="305"/>
      <c r="K194" s="305"/>
      <c r="L194" s="306" t="str">
        <f t="shared" ca="1" si="7"/>
        <v>171-Jan-23 to 30-Jun-23</v>
      </c>
      <c r="M194" s="307" t="s">
        <v>1687</v>
      </c>
      <c r="N194" s="692"/>
      <c r="O194" s="112"/>
      <c r="P194" s="112"/>
      <c r="Q194" s="112"/>
      <c r="AD194" s="693"/>
      <c r="AE194" s="693"/>
      <c r="AF194" s="693"/>
      <c r="AG194" s="693"/>
      <c r="AM194" s="5"/>
      <c r="AN194" s="5"/>
    </row>
    <row r="195" spans="1:40" ht="31" x14ac:dyDescent="0.35">
      <c r="A195" s="276">
        <v>17</v>
      </c>
      <c r="B195" s="277" t="str">
        <f t="shared" si="5"/>
        <v/>
      </c>
      <c r="C195" s="278" t="str">
        <f ca="1">TEXT(IFERROR(INDEX('Overview - Section A'!$A$46:$A$53,MATCH(G195,'Overview - Section A'!$U$46:$U$53,0)),""),"d-mmm-yy") &amp;" to " &amp; TEXT(IFERROR(INDEX('Overview - Section A'!$E$46:$E$53,MATCH(G195,'Overview - Section A'!$U$46:$U$53,0)),""),"d-mmm-yy")</f>
        <v>1-Jul-23 to 31-Dec-23</v>
      </c>
      <c r="D195" s="302"/>
      <c r="E195" s="302"/>
      <c r="F195" s="303" t="str">
        <f t="shared" si="6"/>
        <v/>
      </c>
      <c r="G195" s="304" t="s">
        <v>952</v>
      </c>
      <c r="H195" s="304"/>
      <c r="I195" s="305"/>
      <c r="J195" s="305"/>
      <c r="K195" s="305"/>
      <c r="L195" s="306" t="str">
        <f t="shared" ca="1" si="7"/>
        <v>171-Jul-23 to 31-Dec-23</v>
      </c>
      <c r="M195" s="307" t="s">
        <v>1688</v>
      </c>
      <c r="N195" s="692"/>
      <c r="O195" s="112"/>
      <c r="P195" s="112"/>
      <c r="Q195" s="112"/>
      <c r="AD195" s="693"/>
      <c r="AE195" s="693"/>
      <c r="AF195" s="693"/>
      <c r="AG195" s="693"/>
      <c r="AM195" s="5"/>
      <c r="AN195" s="5"/>
    </row>
    <row r="196" spans="1:40" ht="31" x14ac:dyDescent="0.35">
      <c r="A196" s="276">
        <v>18</v>
      </c>
      <c r="B196" s="277" t="str">
        <f t="shared" si="5"/>
        <v/>
      </c>
      <c r="C196" s="278" t="str">
        <f ca="1">TEXT(IFERROR(INDEX('Overview - Section A'!$A$46:$A$53,MATCH(G196,'Overview - Section A'!$U$46:$U$53,0)),""),"d-mmm-yy") &amp;" to " &amp; TEXT(IFERROR(INDEX('Overview - Section A'!$E$46:$E$53,MATCH(G196,'Overview - Section A'!$U$46:$U$53,0)),""),"d-mmm-yy")</f>
        <v>1-Jan-21 to 30-Jun-21</v>
      </c>
      <c r="D196" s="302"/>
      <c r="E196" s="302"/>
      <c r="F196" s="303" t="str">
        <f t="shared" si="6"/>
        <v/>
      </c>
      <c r="G196" s="304" t="s">
        <v>942</v>
      </c>
      <c r="H196" s="304"/>
      <c r="I196" s="305"/>
      <c r="J196" s="305"/>
      <c r="K196" s="305"/>
      <c r="L196" s="306" t="str">
        <f t="shared" ca="1" si="7"/>
        <v>181-Jan-21 to 30-Jun-21</v>
      </c>
      <c r="M196" s="307" t="s">
        <v>1689</v>
      </c>
      <c r="N196" s="692"/>
      <c r="O196" s="112"/>
      <c r="P196" s="112"/>
      <c r="Q196" s="112"/>
      <c r="AD196" s="693"/>
      <c r="AE196" s="693"/>
      <c r="AF196" s="693"/>
      <c r="AG196" s="693"/>
      <c r="AM196" s="5"/>
      <c r="AN196" s="5"/>
    </row>
    <row r="197" spans="1:40" ht="31" x14ac:dyDescent="0.35">
      <c r="A197" s="276">
        <v>18</v>
      </c>
      <c r="B197" s="277" t="str">
        <f t="shared" si="5"/>
        <v/>
      </c>
      <c r="C197" s="278" t="str">
        <f ca="1">TEXT(IFERROR(INDEX('Overview - Section A'!$A$46:$A$53,MATCH(G197,'Overview - Section A'!$U$46:$U$53,0)),""),"d-mmm-yy") &amp;" to " &amp; TEXT(IFERROR(INDEX('Overview - Section A'!$E$46:$E$53,MATCH(G197,'Overview - Section A'!$U$46:$U$53,0)),""),"d-mmm-yy")</f>
        <v>1-Jul-21 to 31-Dec-21</v>
      </c>
      <c r="D197" s="302"/>
      <c r="E197" s="302"/>
      <c r="F197" s="303" t="str">
        <f t="shared" si="6"/>
        <v/>
      </c>
      <c r="G197" s="304" t="s">
        <v>944</v>
      </c>
      <c r="H197" s="304"/>
      <c r="I197" s="305"/>
      <c r="J197" s="305"/>
      <c r="K197" s="305"/>
      <c r="L197" s="306" t="str">
        <f t="shared" ca="1" si="7"/>
        <v>181-Jul-21 to 31-Dec-21</v>
      </c>
      <c r="M197" s="307" t="s">
        <v>1690</v>
      </c>
      <c r="N197" s="692"/>
      <c r="O197" s="112"/>
      <c r="P197" s="112"/>
      <c r="Q197" s="112"/>
      <c r="AD197" s="693"/>
      <c r="AE197" s="693"/>
      <c r="AF197" s="693"/>
      <c r="AG197" s="693"/>
      <c r="AM197" s="5"/>
      <c r="AN197" s="5"/>
    </row>
    <row r="198" spans="1:40" ht="31" x14ac:dyDescent="0.35">
      <c r="A198" s="276">
        <v>18</v>
      </c>
      <c r="B198" s="277" t="str">
        <f t="shared" si="5"/>
        <v/>
      </c>
      <c r="C198" s="278" t="str">
        <f ca="1">TEXT(IFERROR(INDEX('Overview - Section A'!$A$46:$A$53,MATCH(G198,'Overview - Section A'!$U$46:$U$53,0)),""),"d-mmm-yy") &amp;" to " &amp; TEXT(IFERROR(INDEX('Overview - Section A'!$E$46:$E$53,MATCH(G198,'Overview - Section A'!$U$46:$U$53,0)),""),"d-mmm-yy")</f>
        <v>1-Jan-22 to 30-Jun-22</v>
      </c>
      <c r="D198" s="302"/>
      <c r="E198" s="302"/>
      <c r="F198" s="303" t="str">
        <f t="shared" si="6"/>
        <v/>
      </c>
      <c r="G198" s="304" t="s">
        <v>946</v>
      </c>
      <c r="H198" s="304"/>
      <c r="I198" s="305"/>
      <c r="J198" s="305"/>
      <c r="K198" s="305"/>
      <c r="L198" s="306" t="str">
        <f t="shared" ca="1" si="7"/>
        <v>181-Jan-22 to 30-Jun-22</v>
      </c>
      <c r="M198" s="307" t="s">
        <v>1691</v>
      </c>
      <c r="N198" s="692"/>
      <c r="O198" s="112"/>
      <c r="P198" s="112"/>
      <c r="Q198" s="112"/>
      <c r="AD198" s="693"/>
      <c r="AE198" s="693"/>
      <c r="AF198" s="693"/>
      <c r="AG198" s="693"/>
      <c r="AM198" s="5"/>
      <c r="AN198" s="5"/>
    </row>
    <row r="199" spans="1:40" ht="31" x14ac:dyDescent="0.35">
      <c r="A199" s="276">
        <v>18</v>
      </c>
      <c r="B199" s="277" t="str">
        <f t="shared" si="5"/>
        <v/>
      </c>
      <c r="C199" s="278" t="str">
        <f ca="1">TEXT(IFERROR(INDEX('Overview - Section A'!$A$46:$A$53,MATCH(G199,'Overview - Section A'!$U$46:$U$53,0)),""),"d-mmm-yy") &amp;" to " &amp; TEXT(IFERROR(INDEX('Overview - Section A'!$E$46:$E$53,MATCH(G199,'Overview - Section A'!$U$46:$U$53,0)),""),"d-mmm-yy")</f>
        <v>1-Jul-22 to 31-Dec-22</v>
      </c>
      <c r="D199" s="302"/>
      <c r="E199" s="302"/>
      <c r="F199" s="303" t="str">
        <f t="shared" si="6"/>
        <v/>
      </c>
      <c r="G199" s="304" t="s">
        <v>948</v>
      </c>
      <c r="H199" s="304"/>
      <c r="I199" s="305"/>
      <c r="J199" s="305"/>
      <c r="K199" s="305"/>
      <c r="L199" s="306" t="str">
        <f t="shared" ca="1" si="7"/>
        <v>181-Jul-22 to 31-Dec-22</v>
      </c>
      <c r="M199" s="307" t="s">
        <v>1692</v>
      </c>
      <c r="N199" s="692"/>
      <c r="O199" s="112"/>
      <c r="P199" s="112"/>
      <c r="Q199" s="112"/>
      <c r="AD199" s="693"/>
      <c r="AE199" s="693"/>
      <c r="AF199" s="693"/>
      <c r="AG199" s="693"/>
      <c r="AM199" s="5"/>
      <c r="AN199" s="5"/>
    </row>
    <row r="200" spans="1:40" ht="31" x14ac:dyDescent="0.35">
      <c r="A200" s="276">
        <v>18</v>
      </c>
      <c r="B200" s="277" t="str">
        <f t="shared" si="5"/>
        <v/>
      </c>
      <c r="C200" s="278" t="str">
        <f ca="1">TEXT(IFERROR(INDEX('Overview - Section A'!$A$46:$A$53,MATCH(G200,'Overview - Section A'!$U$46:$U$53,0)),""),"d-mmm-yy") &amp;" to " &amp; TEXT(IFERROR(INDEX('Overview - Section A'!$E$46:$E$53,MATCH(G200,'Overview - Section A'!$U$46:$U$53,0)),""),"d-mmm-yy")</f>
        <v>1-Jan-23 to 30-Jun-23</v>
      </c>
      <c r="D200" s="302"/>
      <c r="E200" s="302"/>
      <c r="F200" s="303" t="str">
        <f t="shared" si="6"/>
        <v/>
      </c>
      <c r="G200" s="304" t="s">
        <v>950</v>
      </c>
      <c r="H200" s="304"/>
      <c r="I200" s="305"/>
      <c r="J200" s="305"/>
      <c r="K200" s="305"/>
      <c r="L200" s="306" t="str">
        <f t="shared" ca="1" si="7"/>
        <v>181-Jan-23 to 30-Jun-23</v>
      </c>
      <c r="M200" s="307" t="s">
        <v>1693</v>
      </c>
      <c r="N200" s="692"/>
      <c r="O200" s="112"/>
      <c r="P200" s="112"/>
      <c r="Q200" s="112"/>
      <c r="AD200" s="693"/>
      <c r="AE200" s="693"/>
      <c r="AF200" s="693"/>
      <c r="AG200" s="693"/>
      <c r="AM200" s="5"/>
      <c r="AN200" s="5"/>
    </row>
    <row r="201" spans="1:40" ht="31" x14ac:dyDescent="0.35">
      <c r="A201" s="276">
        <v>18</v>
      </c>
      <c r="B201" s="277" t="str">
        <f t="shared" si="5"/>
        <v/>
      </c>
      <c r="C201" s="278" t="str">
        <f ca="1">TEXT(IFERROR(INDEX('Overview - Section A'!$A$46:$A$53,MATCH(G201,'Overview - Section A'!$U$46:$U$53,0)),""),"d-mmm-yy") &amp;" to " &amp; TEXT(IFERROR(INDEX('Overview - Section A'!$E$46:$E$53,MATCH(G201,'Overview - Section A'!$U$46:$U$53,0)),""),"d-mmm-yy")</f>
        <v>1-Jul-23 to 31-Dec-23</v>
      </c>
      <c r="D201" s="302"/>
      <c r="E201" s="302"/>
      <c r="F201" s="303" t="str">
        <f t="shared" si="6"/>
        <v/>
      </c>
      <c r="G201" s="304" t="s">
        <v>952</v>
      </c>
      <c r="H201" s="304"/>
      <c r="I201" s="305"/>
      <c r="J201" s="305"/>
      <c r="K201" s="305"/>
      <c r="L201" s="306" t="str">
        <f t="shared" ca="1" si="7"/>
        <v>181-Jul-23 to 31-Dec-23</v>
      </c>
      <c r="M201" s="307" t="s">
        <v>1694</v>
      </c>
      <c r="N201" s="692"/>
      <c r="O201" s="112"/>
      <c r="P201" s="112"/>
      <c r="Q201" s="112"/>
      <c r="AD201" s="693"/>
      <c r="AE201" s="693"/>
      <c r="AF201" s="693"/>
      <c r="AG201" s="693"/>
      <c r="AM201" s="5"/>
      <c r="AN201" s="5"/>
    </row>
    <row r="202" spans="1:40" ht="31" x14ac:dyDescent="0.35">
      <c r="A202" s="276">
        <v>19</v>
      </c>
      <c r="B202" s="277" t="str">
        <f t="shared" si="5"/>
        <v/>
      </c>
      <c r="C202" s="278" t="str">
        <f ca="1">TEXT(IFERROR(INDEX('Overview - Section A'!$A$46:$A$53,MATCH(G202,'Overview - Section A'!$U$46:$U$53,0)),""),"d-mmm-yy") &amp;" to " &amp; TEXT(IFERROR(INDEX('Overview - Section A'!$E$46:$E$53,MATCH(G202,'Overview - Section A'!$U$46:$U$53,0)),""),"d-mmm-yy")</f>
        <v>1-Jan-21 to 30-Jun-21</v>
      </c>
      <c r="D202" s="302"/>
      <c r="E202" s="302"/>
      <c r="F202" s="303" t="str">
        <f t="shared" si="6"/>
        <v/>
      </c>
      <c r="G202" s="304" t="s">
        <v>942</v>
      </c>
      <c r="H202" s="304"/>
      <c r="I202" s="305"/>
      <c r="J202" s="305"/>
      <c r="K202" s="305"/>
      <c r="L202" s="306" t="str">
        <f t="shared" ca="1" si="7"/>
        <v>191-Jan-21 to 30-Jun-21</v>
      </c>
      <c r="M202" s="307" t="s">
        <v>1695</v>
      </c>
      <c r="N202" s="692"/>
      <c r="O202" s="112"/>
      <c r="P202" s="112"/>
      <c r="Q202" s="112"/>
      <c r="AD202" s="693"/>
      <c r="AE202" s="693"/>
      <c r="AF202" s="693"/>
      <c r="AG202" s="693"/>
      <c r="AM202" s="5"/>
      <c r="AN202" s="5"/>
    </row>
    <row r="203" spans="1:40" ht="31" x14ac:dyDescent="0.35">
      <c r="A203" s="276">
        <v>19</v>
      </c>
      <c r="B203" s="277" t="str">
        <f t="shared" si="5"/>
        <v/>
      </c>
      <c r="C203" s="278" t="str">
        <f ca="1">TEXT(IFERROR(INDEX('Overview - Section A'!$A$46:$A$53,MATCH(G203,'Overview - Section A'!$U$46:$U$53,0)),""),"d-mmm-yy") &amp;" to " &amp; TEXT(IFERROR(INDEX('Overview - Section A'!$E$46:$E$53,MATCH(G203,'Overview - Section A'!$U$46:$U$53,0)),""),"d-mmm-yy")</f>
        <v>1-Jul-21 to 31-Dec-21</v>
      </c>
      <c r="D203" s="302"/>
      <c r="E203" s="302"/>
      <c r="F203" s="303" t="str">
        <f t="shared" si="6"/>
        <v/>
      </c>
      <c r="G203" s="304" t="s">
        <v>944</v>
      </c>
      <c r="H203" s="304"/>
      <c r="I203" s="305"/>
      <c r="J203" s="305"/>
      <c r="K203" s="305"/>
      <c r="L203" s="306" t="str">
        <f t="shared" ca="1" si="7"/>
        <v>191-Jul-21 to 31-Dec-21</v>
      </c>
      <c r="M203" s="307" t="s">
        <v>1696</v>
      </c>
      <c r="N203" s="692"/>
      <c r="O203" s="112"/>
      <c r="P203" s="112"/>
      <c r="Q203" s="112"/>
      <c r="AD203" s="693"/>
      <c r="AE203" s="693"/>
      <c r="AF203" s="693"/>
      <c r="AG203" s="693"/>
      <c r="AM203" s="5"/>
      <c r="AN203" s="5"/>
    </row>
    <row r="204" spans="1:40" ht="31" x14ac:dyDescent="0.35">
      <c r="A204" s="276">
        <v>19</v>
      </c>
      <c r="B204" s="277" t="str">
        <f t="shared" si="5"/>
        <v/>
      </c>
      <c r="C204" s="278" t="str">
        <f ca="1">TEXT(IFERROR(INDEX('Overview - Section A'!$A$46:$A$53,MATCH(G204,'Overview - Section A'!$U$46:$U$53,0)),""),"d-mmm-yy") &amp;" to " &amp; TEXT(IFERROR(INDEX('Overview - Section A'!$E$46:$E$53,MATCH(G204,'Overview - Section A'!$U$46:$U$53,0)),""),"d-mmm-yy")</f>
        <v>1-Jan-22 to 30-Jun-22</v>
      </c>
      <c r="D204" s="302"/>
      <c r="E204" s="302"/>
      <c r="F204" s="303" t="str">
        <f t="shared" si="6"/>
        <v/>
      </c>
      <c r="G204" s="304" t="s">
        <v>946</v>
      </c>
      <c r="H204" s="304"/>
      <c r="I204" s="305"/>
      <c r="J204" s="305"/>
      <c r="K204" s="305"/>
      <c r="L204" s="306" t="str">
        <f t="shared" ca="1" si="7"/>
        <v>191-Jan-22 to 30-Jun-22</v>
      </c>
      <c r="M204" s="307" t="s">
        <v>1697</v>
      </c>
      <c r="N204" s="692"/>
      <c r="O204" s="112"/>
      <c r="P204" s="112"/>
      <c r="Q204" s="112"/>
      <c r="AD204" s="693"/>
      <c r="AE204" s="693"/>
      <c r="AF204" s="693"/>
      <c r="AG204" s="693"/>
      <c r="AM204" s="5"/>
      <c r="AN204" s="5"/>
    </row>
    <row r="205" spans="1:40" ht="31" x14ac:dyDescent="0.35">
      <c r="A205" s="276">
        <v>19</v>
      </c>
      <c r="B205" s="277" t="str">
        <f t="shared" si="5"/>
        <v/>
      </c>
      <c r="C205" s="278" t="str">
        <f ca="1">TEXT(IFERROR(INDEX('Overview - Section A'!$A$46:$A$53,MATCH(G205,'Overview - Section A'!$U$46:$U$53,0)),""),"d-mmm-yy") &amp;" to " &amp; TEXT(IFERROR(INDEX('Overview - Section A'!$E$46:$E$53,MATCH(G205,'Overview - Section A'!$U$46:$U$53,0)),""),"d-mmm-yy")</f>
        <v>1-Jul-22 to 31-Dec-22</v>
      </c>
      <c r="D205" s="302"/>
      <c r="E205" s="302"/>
      <c r="F205" s="303" t="str">
        <f t="shared" si="6"/>
        <v/>
      </c>
      <c r="G205" s="304" t="s">
        <v>948</v>
      </c>
      <c r="H205" s="304"/>
      <c r="I205" s="305"/>
      <c r="J205" s="305"/>
      <c r="K205" s="305"/>
      <c r="L205" s="306" t="str">
        <f t="shared" ca="1" si="7"/>
        <v>191-Jul-22 to 31-Dec-22</v>
      </c>
      <c r="M205" s="307" t="s">
        <v>1698</v>
      </c>
      <c r="N205" s="692"/>
      <c r="O205" s="112"/>
      <c r="P205" s="112"/>
      <c r="Q205" s="112"/>
      <c r="AD205" s="693"/>
      <c r="AE205" s="693"/>
      <c r="AF205" s="693"/>
      <c r="AG205" s="693"/>
      <c r="AM205" s="5"/>
      <c r="AN205" s="5"/>
    </row>
    <row r="206" spans="1:40" ht="31" x14ac:dyDescent="0.35">
      <c r="A206" s="276">
        <v>19</v>
      </c>
      <c r="B206" s="277" t="str">
        <f t="shared" si="5"/>
        <v/>
      </c>
      <c r="C206" s="278" t="str">
        <f ca="1">TEXT(IFERROR(INDEX('Overview - Section A'!$A$46:$A$53,MATCH(G206,'Overview - Section A'!$U$46:$U$53,0)),""),"d-mmm-yy") &amp;" to " &amp; TEXT(IFERROR(INDEX('Overview - Section A'!$E$46:$E$53,MATCH(G206,'Overview - Section A'!$U$46:$U$53,0)),""),"d-mmm-yy")</f>
        <v>1-Jan-23 to 30-Jun-23</v>
      </c>
      <c r="D206" s="302"/>
      <c r="E206" s="302"/>
      <c r="F206" s="303" t="str">
        <f t="shared" si="6"/>
        <v/>
      </c>
      <c r="G206" s="304" t="s">
        <v>950</v>
      </c>
      <c r="H206" s="304"/>
      <c r="I206" s="305"/>
      <c r="J206" s="305"/>
      <c r="K206" s="305"/>
      <c r="L206" s="306" t="str">
        <f t="shared" ca="1" si="7"/>
        <v>191-Jan-23 to 30-Jun-23</v>
      </c>
      <c r="M206" s="307" t="s">
        <v>1699</v>
      </c>
      <c r="N206" s="692"/>
      <c r="O206" s="112"/>
      <c r="P206" s="112"/>
      <c r="Q206" s="112"/>
      <c r="AD206" s="693"/>
      <c r="AE206" s="693"/>
      <c r="AF206" s="693"/>
      <c r="AG206" s="693"/>
      <c r="AM206" s="5"/>
      <c r="AN206" s="5"/>
    </row>
    <row r="207" spans="1:40" ht="31" x14ac:dyDescent="0.35">
      <c r="A207" s="276">
        <v>19</v>
      </c>
      <c r="B207" s="277" t="str">
        <f t="shared" si="5"/>
        <v/>
      </c>
      <c r="C207" s="278" t="str">
        <f ca="1">TEXT(IFERROR(INDEX('Overview - Section A'!$A$46:$A$53,MATCH(G207,'Overview - Section A'!$U$46:$U$53,0)),""),"d-mmm-yy") &amp;" to " &amp; TEXT(IFERROR(INDEX('Overview - Section A'!$E$46:$E$53,MATCH(G207,'Overview - Section A'!$U$46:$U$53,0)),""),"d-mmm-yy")</f>
        <v>1-Jul-23 to 31-Dec-23</v>
      </c>
      <c r="D207" s="302"/>
      <c r="E207" s="302"/>
      <c r="F207" s="303" t="str">
        <f t="shared" si="6"/>
        <v/>
      </c>
      <c r="G207" s="304" t="s">
        <v>952</v>
      </c>
      <c r="H207" s="304"/>
      <c r="I207" s="305"/>
      <c r="J207" s="305"/>
      <c r="K207" s="305"/>
      <c r="L207" s="306" t="str">
        <f t="shared" ca="1" si="7"/>
        <v>191-Jul-23 to 31-Dec-23</v>
      </c>
      <c r="M207" s="307" t="s">
        <v>1700</v>
      </c>
      <c r="N207" s="692"/>
      <c r="O207" s="112"/>
      <c r="P207" s="112"/>
      <c r="Q207" s="112"/>
      <c r="AD207" s="693"/>
      <c r="AE207" s="693"/>
      <c r="AF207" s="693"/>
      <c r="AG207" s="693"/>
      <c r="AM207" s="5"/>
      <c r="AN207" s="5"/>
    </row>
    <row r="208" spans="1:40" ht="31" x14ac:dyDescent="0.35">
      <c r="A208" s="276">
        <v>20</v>
      </c>
      <c r="B208" s="277" t="str">
        <f t="shared" si="5"/>
        <v/>
      </c>
      <c r="C208" s="278" t="str">
        <f ca="1">TEXT(IFERROR(INDEX('Overview - Section A'!$A$46:$A$53,MATCH(G208,'Overview - Section A'!$U$46:$U$53,0)),""),"d-mmm-yy") &amp;" to " &amp; TEXT(IFERROR(INDEX('Overview - Section A'!$E$46:$E$53,MATCH(G208,'Overview - Section A'!$U$46:$U$53,0)),""),"d-mmm-yy")</f>
        <v>1-Jan-21 to 30-Jun-21</v>
      </c>
      <c r="D208" s="302"/>
      <c r="E208" s="302"/>
      <c r="F208" s="303" t="str">
        <f t="shared" si="6"/>
        <v/>
      </c>
      <c r="G208" s="304" t="s">
        <v>942</v>
      </c>
      <c r="H208" s="304"/>
      <c r="I208" s="305"/>
      <c r="J208" s="305"/>
      <c r="K208" s="305"/>
      <c r="L208" s="306" t="str">
        <f t="shared" ca="1" si="7"/>
        <v>201-Jan-21 to 30-Jun-21</v>
      </c>
      <c r="M208" s="307" t="s">
        <v>1701</v>
      </c>
      <c r="N208" s="692"/>
      <c r="O208" s="112"/>
      <c r="P208" s="112"/>
      <c r="Q208" s="112"/>
      <c r="AD208" s="693"/>
      <c r="AE208" s="693"/>
      <c r="AF208" s="693"/>
      <c r="AG208" s="693"/>
      <c r="AM208" s="5"/>
      <c r="AN208" s="5"/>
    </row>
    <row r="209" spans="1:40" ht="31" x14ac:dyDescent="0.35">
      <c r="A209" s="276">
        <v>20</v>
      </c>
      <c r="B209" s="277" t="str">
        <f t="shared" si="5"/>
        <v/>
      </c>
      <c r="C209" s="278" t="str">
        <f ca="1">TEXT(IFERROR(INDEX('Overview - Section A'!$A$46:$A$53,MATCH(G209,'Overview - Section A'!$U$46:$U$53,0)),""),"d-mmm-yy") &amp;" to " &amp; TEXT(IFERROR(INDEX('Overview - Section A'!$E$46:$E$53,MATCH(G209,'Overview - Section A'!$U$46:$U$53,0)),""),"d-mmm-yy")</f>
        <v>1-Jul-21 to 31-Dec-21</v>
      </c>
      <c r="D209" s="302"/>
      <c r="E209" s="302"/>
      <c r="F209" s="303" t="str">
        <f t="shared" si="6"/>
        <v/>
      </c>
      <c r="G209" s="304" t="s">
        <v>944</v>
      </c>
      <c r="H209" s="304"/>
      <c r="I209" s="305"/>
      <c r="J209" s="305"/>
      <c r="K209" s="305"/>
      <c r="L209" s="306" t="str">
        <f t="shared" ca="1" si="7"/>
        <v>201-Jul-21 to 31-Dec-21</v>
      </c>
      <c r="M209" s="307" t="s">
        <v>1702</v>
      </c>
      <c r="N209" s="692"/>
      <c r="O209" s="112"/>
      <c r="P209" s="112"/>
      <c r="Q209" s="112"/>
      <c r="AD209" s="693"/>
      <c r="AE209" s="693"/>
      <c r="AF209" s="693"/>
      <c r="AG209" s="693"/>
      <c r="AM209" s="5"/>
      <c r="AN209" s="5"/>
    </row>
    <row r="210" spans="1:40" ht="31" x14ac:dyDescent="0.35">
      <c r="A210" s="276">
        <v>20</v>
      </c>
      <c r="B210" s="277" t="str">
        <f t="shared" si="5"/>
        <v/>
      </c>
      <c r="C210" s="278" t="str">
        <f ca="1">TEXT(IFERROR(INDEX('Overview - Section A'!$A$46:$A$53,MATCH(G210,'Overview - Section A'!$U$46:$U$53,0)),""),"d-mmm-yy") &amp;" to " &amp; TEXT(IFERROR(INDEX('Overview - Section A'!$E$46:$E$53,MATCH(G210,'Overview - Section A'!$U$46:$U$53,0)),""),"d-mmm-yy")</f>
        <v>1-Jan-22 to 30-Jun-22</v>
      </c>
      <c r="D210" s="302"/>
      <c r="E210" s="302"/>
      <c r="F210" s="303" t="str">
        <f t="shared" si="6"/>
        <v/>
      </c>
      <c r="G210" s="304" t="s">
        <v>946</v>
      </c>
      <c r="H210" s="304"/>
      <c r="I210" s="305"/>
      <c r="J210" s="305"/>
      <c r="K210" s="305"/>
      <c r="L210" s="306" t="str">
        <f t="shared" ca="1" si="7"/>
        <v>201-Jan-22 to 30-Jun-22</v>
      </c>
      <c r="M210" s="307" t="s">
        <v>1703</v>
      </c>
      <c r="N210" s="692"/>
      <c r="O210" s="112"/>
      <c r="P210" s="112"/>
      <c r="Q210" s="112"/>
      <c r="AD210" s="693"/>
      <c r="AE210" s="693"/>
      <c r="AF210" s="693"/>
      <c r="AG210" s="693"/>
      <c r="AM210" s="5"/>
      <c r="AN210" s="5"/>
    </row>
    <row r="211" spans="1:40" ht="31" x14ac:dyDescent="0.35">
      <c r="A211" s="276">
        <v>20</v>
      </c>
      <c r="B211" s="277" t="str">
        <f t="shared" si="5"/>
        <v/>
      </c>
      <c r="C211" s="278" t="str">
        <f ca="1">TEXT(IFERROR(INDEX('Overview - Section A'!$A$46:$A$53,MATCH(G211,'Overview - Section A'!$U$46:$U$53,0)),""),"d-mmm-yy") &amp;" to " &amp; TEXT(IFERROR(INDEX('Overview - Section A'!$E$46:$E$53,MATCH(G211,'Overview - Section A'!$U$46:$U$53,0)),""),"d-mmm-yy")</f>
        <v>1-Jul-22 to 31-Dec-22</v>
      </c>
      <c r="D211" s="302"/>
      <c r="E211" s="302"/>
      <c r="F211" s="303" t="str">
        <f t="shared" si="6"/>
        <v/>
      </c>
      <c r="G211" s="304" t="s">
        <v>948</v>
      </c>
      <c r="H211" s="304"/>
      <c r="I211" s="305"/>
      <c r="J211" s="305"/>
      <c r="K211" s="305"/>
      <c r="L211" s="306" t="str">
        <f t="shared" ca="1" si="7"/>
        <v>201-Jul-22 to 31-Dec-22</v>
      </c>
      <c r="M211" s="307" t="s">
        <v>1704</v>
      </c>
      <c r="N211" s="692"/>
      <c r="O211" s="112"/>
      <c r="P211" s="112"/>
      <c r="Q211" s="112"/>
      <c r="AD211" s="693"/>
      <c r="AE211" s="693"/>
      <c r="AF211" s="693"/>
      <c r="AG211" s="693"/>
      <c r="AM211" s="5"/>
      <c r="AN211" s="5"/>
    </row>
    <row r="212" spans="1:40" ht="31" x14ac:dyDescent="0.35">
      <c r="A212" s="276">
        <v>20</v>
      </c>
      <c r="B212" s="277" t="str">
        <f t="shared" si="5"/>
        <v/>
      </c>
      <c r="C212" s="278" t="str">
        <f ca="1">TEXT(IFERROR(INDEX('Overview - Section A'!$A$46:$A$53,MATCH(G212,'Overview - Section A'!$U$46:$U$53,0)),""),"d-mmm-yy") &amp;" to " &amp; TEXT(IFERROR(INDEX('Overview - Section A'!$E$46:$E$53,MATCH(G212,'Overview - Section A'!$U$46:$U$53,0)),""),"d-mmm-yy")</f>
        <v>1-Jan-23 to 30-Jun-23</v>
      </c>
      <c r="D212" s="302"/>
      <c r="E212" s="302"/>
      <c r="F212" s="303" t="str">
        <f t="shared" si="6"/>
        <v/>
      </c>
      <c r="G212" s="304" t="s">
        <v>950</v>
      </c>
      <c r="H212" s="304"/>
      <c r="I212" s="305"/>
      <c r="J212" s="305"/>
      <c r="K212" s="305"/>
      <c r="L212" s="306" t="str">
        <f t="shared" ca="1" si="7"/>
        <v>201-Jan-23 to 30-Jun-23</v>
      </c>
      <c r="M212" s="307" t="s">
        <v>1705</v>
      </c>
      <c r="N212" s="692"/>
      <c r="O212" s="112"/>
      <c r="P212" s="112"/>
      <c r="Q212" s="112"/>
      <c r="AD212" s="693"/>
      <c r="AE212" s="693"/>
      <c r="AF212" s="693"/>
      <c r="AG212" s="693"/>
      <c r="AM212" s="5"/>
      <c r="AN212" s="5"/>
    </row>
    <row r="213" spans="1:40" ht="31" x14ac:dyDescent="0.35">
      <c r="A213" s="276">
        <v>20</v>
      </c>
      <c r="B213" s="277" t="str">
        <f t="shared" si="5"/>
        <v/>
      </c>
      <c r="C213" s="278" t="str">
        <f ca="1">TEXT(IFERROR(INDEX('Overview - Section A'!$A$46:$A$53,MATCH(G213,'Overview - Section A'!$U$46:$U$53,0)),""),"d-mmm-yy") &amp;" to " &amp; TEXT(IFERROR(INDEX('Overview - Section A'!$E$46:$E$53,MATCH(G213,'Overview - Section A'!$U$46:$U$53,0)),""),"d-mmm-yy")</f>
        <v>1-Jul-23 to 31-Dec-23</v>
      </c>
      <c r="D213" s="302"/>
      <c r="E213" s="302"/>
      <c r="F213" s="303" t="str">
        <f t="shared" si="6"/>
        <v/>
      </c>
      <c r="G213" s="304" t="s">
        <v>952</v>
      </c>
      <c r="H213" s="304"/>
      <c r="I213" s="305"/>
      <c r="J213" s="305"/>
      <c r="K213" s="305"/>
      <c r="L213" s="306" t="str">
        <f t="shared" ca="1" si="7"/>
        <v>201-Jul-23 to 31-Dec-23</v>
      </c>
      <c r="M213" s="307" t="s">
        <v>1706</v>
      </c>
      <c r="N213" s="692"/>
      <c r="O213" s="112"/>
      <c r="P213" s="112"/>
      <c r="Q213" s="112"/>
      <c r="AD213" s="693"/>
      <c r="AE213" s="693"/>
      <c r="AF213" s="693"/>
      <c r="AG213" s="693"/>
      <c r="AM213" s="5"/>
      <c r="AN213" s="5"/>
    </row>
    <row r="214" spans="1:40" ht="31" x14ac:dyDescent="0.35">
      <c r="A214" s="276">
        <v>21</v>
      </c>
      <c r="B214" s="277" t="str">
        <f t="shared" si="5"/>
        <v/>
      </c>
      <c r="C214" s="278" t="str">
        <f ca="1">TEXT(IFERROR(INDEX('Overview - Section A'!$A$46:$A$53,MATCH(G214,'Overview - Section A'!$U$46:$U$53,0)),""),"d-mmm-yy") &amp;" to " &amp; TEXT(IFERROR(INDEX('Overview - Section A'!$E$46:$E$53,MATCH(G214,'Overview - Section A'!$U$46:$U$53,0)),""),"d-mmm-yy")</f>
        <v>1-Jan-21 to 30-Jun-21</v>
      </c>
      <c r="D214" s="302"/>
      <c r="E214" s="302"/>
      <c r="F214" s="303" t="str">
        <f t="shared" si="6"/>
        <v/>
      </c>
      <c r="G214" s="304" t="s">
        <v>942</v>
      </c>
      <c r="H214" s="304"/>
      <c r="I214" s="305"/>
      <c r="J214" s="305"/>
      <c r="K214" s="305"/>
      <c r="L214" s="306" t="str">
        <f t="shared" ca="1" si="7"/>
        <v>211-Jan-21 to 30-Jun-21</v>
      </c>
      <c r="M214" s="307" t="s">
        <v>1707</v>
      </c>
      <c r="N214" s="692"/>
      <c r="O214" s="112"/>
      <c r="P214" s="112"/>
      <c r="Q214" s="112"/>
      <c r="AD214" s="693"/>
      <c r="AE214" s="693"/>
      <c r="AF214" s="693"/>
      <c r="AG214" s="693"/>
      <c r="AM214" s="5"/>
      <c r="AN214" s="5"/>
    </row>
    <row r="215" spans="1:40" ht="31" x14ac:dyDescent="0.35">
      <c r="A215" s="276">
        <v>21</v>
      </c>
      <c r="B215" s="277" t="str">
        <f t="shared" si="5"/>
        <v/>
      </c>
      <c r="C215" s="278" t="str">
        <f ca="1">TEXT(IFERROR(INDEX('Overview - Section A'!$A$46:$A$53,MATCH(G215,'Overview - Section A'!$U$46:$U$53,0)),""),"d-mmm-yy") &amp;" to " &amp; TEXT(IFERROR(INDEX('Overview - Section A'!$E$46:$E$53,MATCH(G215,'Overview - Section A'!$U$46:$U$53,0)),""),"d-mmm-yy")</f>
        <v>1-Jul-21 to 31-Dec-21</v>
      </c>
      <c r="D215" s="302"/>
      <c r="E215" s="302"/>
      <c r="F215" s="303" t="str">
        <f t="shared" si="6"/>
        <v/>
      </c>
      <c r="G215" s="304" t="s">
        <v>944</v>
      </c>
      <c r="H215" s="304"/>
      <c r="I215" s="305"/>
      <c r="J215" s="305"/>
      <c r="K215" s="305"/>
      <c r="L215" s="306" t="str">
        <f t="shared" ca="1" si="7"/>
        <v>211-Jul-21 to 31-Dec-21</v>
      </c>
      <c r="M215" s="307" t="s">
        <v>1708</v>
      </c>
      <c r="N215" s="692"/>
      <c r="O215" s="112"/>
      <c r="P215" s="112"/>
      <c r="Q215" s="112"/>
      <c r="AD215" s="693"/>
      <c r="AE215" s="693"/>
      <c r="AF215" s="693"/>
      <c r="AG215" s="693"/>
      <c r="AM215" s="5"/>
      <c r="AN215" s="5"/>
    </row>
    <row r="216" spans="1:40" ht="31" x14ac:dyDescent="0.35">
      <c r="A216" s="276">
        <v>21</v>
      </c>
      <c r="B216" s="277" t="str">
        <f t="shared" si="5"/>
        <v/>
      </c>
      <c r="C216" s="278" t="str">
        <f ca="1">TEXT(IFERROR(INDEX('Overview - Section A'!$A$46:$A$53,MATCH(G216,'Overview - Section A'!$U$46:$U$53,0)),""),"d-mmm-yy") &amp;" to " &amp; TEXT(IFERROR(INDEX('Overview - Section A'!$E$46:$E$53,MATCH(G216,'Overview - Section A'!$U$46:$U$53,0)),""),"d-mmm-yy")</f>
        <v>1-Jan-22 to 30-Jun-22</v>
      </c>
      <c r="D216" s="302"/>
      <c r="E216" s="302"/>
      <c r="F216" s="303" t="str">
        <f t="shared" si="6"/>
        <v/>
      </c>
      <c r="G216" s="304" t="s">
        <v>946</v>
      </c>
      <c r="H216" s="304"/>
      <c r="I216" s="305"/>
      <c r="J216" s="305"/>
      <c r="K216" s="305"/>
      <c r="L216" s="306" t="str">
        <f t="shared" ca="1" si="7"/>
        <v>211-Jan-22 to 30-Jun-22</v>
      </c>
      <c r="M216" s="307" t="s">
        <v>1709</v>
      </c>
      <c r="N216" s="692"/>
      <c r="O216" s="112"/>
      <c r="P216" s="112"/>
      <c r="Q216" s="112"/>
      <c r="AD216" s="693"/>
      <c r="AE216" s="693"/>
      <c r="AF216" s="693"/>
      <c r="AG216" s="693"/>
      <c r="AM216" s="5"/>
      <c r="AN216" s="5"/>
    </row>
    <row r="217" spans="1:40" ht="31" x14ac:dyDescent="0.35">
      <c r="A217" s="276">
        <v>21</v>
      </c>
      <c r="B217" s="277" t="str">
        <f t="shared" si="5"/>
        <v/>
      </c>
      <c r="C217" s="278" t="str">
        <f ca="1">TEXT(IFERROR(INDEX('Overview - Section A'!$A$46:$A$53,MATCH(G217,'Overview - Section A'!$U$46:$U$53,0)),""),"d-mmm-yy") &amp;" to " &amp; TEXT(IFERROR(INDEX('Overview - Section A'!$E$46:$E$53,MATCH(G217,'Overview - Section A'!$U$46:$U$53,0)),""),"d-mmm-yy")</f>
        <v>1-Jul-22 to 31-Dec-22</v>
      </c>
      <c r="D217" s="302"/>
      <c r="E217" s="302"/>
      <c r="F217" s="303" t="str">
        <f t="shared" si="6"/>
        <v/>
      </c>
      <c r="G217" s="304" t="s">
        <v>948</v>
      </c>
      <c r="H217" s="304"/>
      <c r="I217" s="305"/>
      <c r="J217" s="305"/>
      <c r="K217" s="305"/>
      <c r="L217" s="306" t="str">
        <f t="shared" ca="1" si="7"/>
        <v>211-Jul-22 to 31-Dec-22</v>
      </c>
      <c r="M217" s="307" t="s">
        <v>1710</v>
      </c>
      <c r="N217" s="692"/>
      <c r="O217" s="112"/>
      <c r="P217" s="112"/>
      <c r="Q217" s="112"/>
      <c r="AD217" s="693"/>
      <c r="AE217" s="693"/>
      <c r="AF217" s="693"/>
      <c r="AG217" s="693"/>
      <c r="AM217" s="5"/>
      <c r="AN217" s="5"/>
    </row>
    <row r="218" spans="1:40" ht="31" x14ac:dyDescent="0.35">
      <c r="A218" s="276">
        <v>21</v>
      </c>
      <c r="B218" s="277" t="str">
        <f t="shared" si="5"/>
        <v/>
      </c>
      <c r="C218" s="278" t="str">
        <f ca="1">TEXT(IFERROR(INDEX('Overview - Section A'!$A$46:$A$53,MATCH(G218,'Overview - Section A'!$U$46:$U$53,0)),""),"d-mmm-yy") &amp;" to " &amp; TEXT(IFERROR(INDEX('Overview - Section A'!$E$46:$E$53,MATCH(G218,'Overview - Section A'!$U$46:$U$53,0)),""),"d-mmm-yy")</f>
        <v>1-Jan-23 to 30-Jun-23</v>
      </c>
      <c r="D218" s="302"/>
      <c r="E218" s="302"/>
      <c r="F218" s="303" t="str">
        <f t="shared" si="6"/>
        <v/>
      </c>
      <c r="G218" s="304" t="s">
        <v>950</v>
      </c>
      <c r="H218" s="304"/>
      <c r="I218" s="305"/>
      <c r="J218" s="305"/>
      <c r="K218" s="305"/>
      <c r="L218" s="306" t="str">
        <f t="shared" ca="1" si="7"/>
        <v>211-Jan-23 to 30-Jun-23</v>
      </c>
      <c r="M218" s="307" t="s">
        <v>1711</v>
      </c>
      <c r="N218" s="692"/>
      <c r="O218" s="112"/>
      <c r="P218" s="112"/>
      <c r="Q218" s="112"/>
      <c r="AD218" s="693"/>
      <c r="AE218" s="693"/>
      <c r="AF218" s="693"/>
      <c r="AG218" s="693"/>
      <c r="AM218" s="5"/>
      <c r="AN218" s="5"/>
    </row>
    <row r="219" spans="1:40" ht="31" x14ac:dyDescent="0.35">
      <c r="A219" s="276">
        <v>21</v>
      </c>
      <c r="B219" s="277" t="str">
        <f t="shared" si="5"/>
        <v/>
      </c>
      <c r="C219" s="278" t="str">
        <f ca="1">TEXT(IFERROR(INDEX('Overview - Section A'!$A$46:$A$53,MATCH(G219,'Overview - Section A'!$U$46:$U$53,0)),""),"d-mmm-yy") &amp;" to " &amp; TEXT(IFERROR(INDEX('Overview - Section A'!$E$46:$E$53,MATCH(G219,'Overview - Section A'!$U$46:$U$53,0)),""),"d-mmm-yy")</f>
        <v>1-Jul-23 to 31-Dec-23</v>
      </c>
      <c r="D219" s="302"/>
      <c r="E219" s="302"/>
      <c r="F219" s="303" t="str">
        <f t="shared" si="6"/>
        <v/>
      </c>
      <c r="G219" s="304" t="s">
        <v>952</v>
      </c>
      <c r="H219" s="304"/>
      <c r="I219" s="305"/>
      <c r="J219" s="305"/>
      <c r="K219" s="305"/>
      <c r="L219" s="306" t="str">
        <f t="shared" ca="1" si="7"/>
        <v>211-Jul-23 to 31-Dec-23</v>
      </c>
      <c r="M219" s="307" t="s">
        <v>1712</v>
      </c>
      <c r="N219" s="692"/>
      <c r="O219" s="112"/>
      <c r="P219" s="112"/>
      <c r="Q219" s="112"/>
      <c r="AD219" s="693"/>
      <c r="AE219" s="693"/>
      <c r="AF219" s="693"/>
      <c r="AG219" s="693"/>
      <c r="AM219" s="5"/>
      <c r="AN219" s="5"/>
    </row>
    <row r="220" spans="1:40" ht="31" x14ac:dyDescent="0.35">
      <c r="A220" s="276">
        <v>22</v>
      </c>
      <c r="B220" s="277" t="str">
        <f t="shared" si="5"/>
        <v/>
      </c>
      <c r="C220" s="278" t="str">
        <f ca="1">TEXT(IFERROR(INDEX('Overview - Section A'!$A$46:$A$53,MATCH(G220,'Overview - Section A'!$U$46:$U$53,0)),""),"d-mmm-yy") &amp;" to " &amp; TEXT(IFERROR(INDEX('Overview - Section A'!$E$46:$E$53,MATCH(G220,'Overview - Section A'!$U$46:$U$53,0)),""),"d-mmm-yy")</f>
        <v>1-Jan-21 to 30-Jun-21</v>
      </c>
      <c r="D220" s="302"/>
      <c r="E220" s="302"/>
      <c r="F220" s="303" t="str">
        <f t="shared" si="6"/>
        <v/>
      </c>
      <c r="G220" s="304" t="s">
        <v>942</v>
      </c>
      <c r="H220" s="304"/>
      <c r="I220" s="305"/>
      <c r="J220" s="305"/>
      <c r="K220" s="305"/>
      <c r="L220" s="306" t="str">
        <f t="shared" ca="1" si="7"/>
        <v>221-Jan-21 to 30-Jun-21</v>
      </c>
      <c r="M220" s="307" t="s">
        <v>1713</v>
      </c>
      <c r="N220" s="692"/>
      <c r="O220" s="112"/>
      <c r="P220" s="112"/>
      <c r="Q220" s="112"/>
      <c r="AD220" s="693"/>
      <c r="AE220" s="693"/>
      <c r="AF220" s="693"/>
      <c r="AG220" s="693"/>
      <c r="AM220" s="5"/>
      <c r="AN220" s="5"/>
    </row>
    <row r="221" spans="1:40" ht="31" x14ac:dyDescent="0.35">
      <c r="A221" s="276">
        <v>22</v>
      </c>
      <c r="B221" s="277" t="str">
        <f t="shared" si="5"/>
        <v/>
      </c>
      <c r="C221" s="278" t="str">
        <f ca="1">TEXT(IFERROR(INDEX('Overview - Section A'!$A$46:$A$53,MATCH(G221,'Overview - Section A'!$U$46:$U$53,0)),""),"d-mmm-yy") &amp;" to " &amp; TEXT(IFERROR(INDEX('Overview - Section A'!$E$46:$E$53,MATCH(G221,'Overview - Section A'!$U$46:$U$53,0)),""),"d-mmm-yy")</f>
        <v>1-Jul-21 to 31-Dec-21</v>
      </c>
      <c r="D221" s="302"/>
      <c r="E221" s="302"/>
      <c r="F221" s="303" t="str">
        <f t="shared" si="6"/>
        <v/>
      </c>
      <c r="G221" s="304" t="s">
        <v>944</v>
      </c>
      <c r="H221" s="304"/>
      <c r="I221" s="305"/>
      <c r="J221" s="305"/>
      <c r="K221" s="305"/>
      <c r="L221" s="306" t="str">
        <f t="shared" ca="1" si="7"/>
        <v>221-Jul-21 to 31-Dec-21</v>
      </c>
      <c r="M221" s="307" t="s">
        <v>1714</v>
      </c>
      <c r="N221" s="692"/>
      <c r="O221" s="112"/>
      <c r="P221" s="112"/>
      <c r="Q221" s="112"/>
      <c r="AD221" s="693"/>
      <c r="AE221" s="693"/>
      <c r="AF221" s="693"/>
      <c r="AG221" s="693"/>
      <c r="AM221" s="5"/>
      <c r="AN221" s="5"/>
    </row>
    <row r="222" spans="1:40" ht="31" x14ac:dyDescent="0.35">
      <c r="A222" s="276">
        <v>22</v>
      </c>
      <c r="B222" s="277" t="str">
        <f t="shared" ref="B222:B285" si="8">IF(A222=A221,"",IF(VLOOKUP(A222,$A$8:$D$90,4,FALSE)=0,"",VLOOKUP(A222,$A$8:$D$90,4,FALSE)))</f>
        <v/>
      </c>
      <c r="C222" s="278" t="str">
        <f ca="1">TEXT(IFERROR(INDEX('Overview - Section A'!$A$46:$A$53,MATCH(G222,'Overview - Section A'!$U$46:$U$53,0)),""),"d-mmm-yy") &amp;" to " &amp; TEXT(IFERROR(INDEX('Overview - Section A'!$E$46:$E$53,MATCH(G222,'Overview - Section A'!$U$46:$U$53,0)),""),"d-mmm-yy")</f>
        <v>1-Jan-22 to 30-Jun-22</v>
      </c>
      <c r="D222" s="302"/>
      <c r="E222" s="302"/>
      <c r="F222" s="303" t="str">
        <f t="shared" ref="F222:F285" si="9">IF(VLOOKUP(A222,$A$8:$D$90,4,FALSE)=0,"",VLOOKUP(A222,$A$8:$D$90,4,FALSE))</f>
        <v/>
      </c>
      <c r="G222" s="304" t="s">
        <v>946</v>
      </c>
      <c r="H222" s="304"/>
      <c r="I222" s="305"/>
      <c r="J222" s="305"/>
      <c r="K222" s="305"/>
      <c r="L222" s="306" t="str">
        <f t="shared" ref="L222:L285" ca="1" si="10">CONCATENATE(A222,C222)</f>
        <v>221-Jan-22 to 30-Jun-22</v>
      </c>
      <c r="M222" s="307" t="s">
        <v>1715</v>
      </c>
      <c r="N222" s="692"/>
      <c r="O222" s="112"/>
      <c r="P222" s="112"/>
      <c r="Q222" s="112"/>
      <c r="AD222" s="693"/>
      <c r="AE222" s="693"/>
      <c r="AF222" s="693"/>
      <c r="AG222" s="693"/>
      <c r="AM222" s="5"/>
      <c r="AN222" s="5"/>
    </row>
    <row r="223" spans="1:40" ht="31" x14ac:dyDescent="0.35">
      <c r="A223" s="276">
        <v>22</v>
      </c>
      <c r="B223" s="277" t="str">
        <f t="shared" si="8"/>
        <v/>
      </c>
      <c r="C223" s="278" t="str">
        <f ca="1">TEXT(IFERROR(INDEX('Overview - Section A'!$A$46:$A$53,MATCH(G223,'Overview - Section A'!$U$46:$U$53,0)),""),"d-mmm-yy") &amp;" to " &amp; TEXT(IFERROR(INDEX('Overview - Section A'!$E$46:$E$53,MATCH(G223,'Overview - Section A'!$U$46:$U$53,0)),""),"d-mmm-yy")</f>
        <v>1-Jul-22 to 31-Dec-22</v>
      </c>
      <c r="D223" s="302"/>
      <c r="E223" s="302"/>
      <c r="F223" s="303" t="str">
        <f t="shared" si="9"/>
        <v/>
      </c>
      <c r="G223" s="304" t="s">
        <v>948</v>
      </c>
      <c r="H223" s="304"/>
      <c r="I223" s="305"/>
      <c r="J223" s="305"/>
      <c r="K223" s="305"/>
      <c r="L223" s="306" t="str">
        <f t="shared" ca="1" si="10"/>
        <v>221-Jul-22 to 31-Dec-22</v>
      </c>
      <c r="M223" s="307" t="s">
        <v>1716</v>
      </c>
      <c r="N223" s="692"/>
      <c r="O223" s="112"/>
      <c r="P223" s="112"/>
      <c r="Q223" s="112"/>
      <c r="AD223" s="693"/>
      <c r="AE223" s="693"/>
      <c r="AF223" s="693"/>
      <c r="AG223" s="693"/>
      <c r="AM223" s="5"/>
      <c r="AN223" s="5"/>
    </row>
    <row r="224" spans="1:40" ht="31" x14ac:dyDescent="0.35">
      <c r="A224" s="276">
        <v>22</v>
      </c>
      <c r="B224" s="277" t="str">
        <f t="shared" si="8"/>
        <v/>
      </c>
      <c r="C224" s="278" t="str">
        <f ca="1">TEXT(IFERROR(INDEX('Overview - Section A'!$A$46:$A$53,MATCH(G224,'Overview - Section A'!$U$46:$U$53,0)),""),"d-mmm-yy") &amp;" to " &amp; TEXT(IFERROR(INDEX('Overview - Section A'!$E$46:$E$53,MATCH(G224,'Overview - Section A'!$U$46:$U$53,0)),""),"d-mmm-yy")</f>
        <v>1-Jan-23 to 30-Jun-23</v>
      </c>
      <c r="D224" s="302"/>
      <c r="E224" s="302"/>
      <c r="F224" s="303" t="str">
        <f t="shared" si="9"/>
        <v/>
      </c>
      <c r="G224" s="304" t="s">
        <v>950</v>
      </c>
      <c r="H224" s="304"/>
      <c r="I224" s="305"/>
      <c r="J224" s="305"/>
      <c r="K224" s="305"/>
      <c r="L224" s="306" t="str">
        <f t="shared" ca="1" si="10"/>
        <v>221-Jan-23 to 30-Jun-23</v>
      </c>
      <c r="M224" s="307" t="s">
        <v>1717</v>
      </c>
      <c r="N224" s="692"/>
      <c r="O224" s="112"/>
      <c r="P224" s="112"/>
      <c r="Q224" s="112"/>
      <c r="AD224" s="693"/>
      <c r="AE224" s="693"/>
      <c r="AF224" s="693"/>
      <c r="AG224" s="693"/>
      <c r="AM224" s="5"/>
      <c r="AN224" s="5"/>
    </row>
    <row r="225" spans="1:40" ht="31" x14ac:dyDescent="0.35">
      <c r="A225" s="276">
        <v>22</v>
      </c>
      <c r="B225" s="277" t="str">
        <f t="shared" si="8"/>
        <v/>
      </c>
      <c r="C225" s="278" t="str">
        <f ca="1">TEXT(IFERROR(INDEX('Overview - Section A'!$A$46:$A$53,MATCH(G225,'Overview - Section A'!$U$46:$U$53,0)),""),"d-mmm-yy") &amp;" to " &amp; TEXT(IFERROR(INDEX('Overview - Section A'!$E$46:$E$53,MATCH(G225,'Overview - Section A'!$U$46:$U$53,0)),""),"d-mmm-yy")</f>
        <v>1-Jul-23 to 31-Dec-23</v>
      </c>
      <c r="D225" s="302"/>
      <c r="E225" s="302"/>
      <c r="F225" s="303" t="str">
        <f t="shared" si="9"/>
        <v/>
      </c>
      <c r="G225" s="304" t="s">
        <v>952</v>
      </c>
      <c r="H225" s="304"/>
      <c r="I225" s="305"/>
      <c r="J225" s="305"/>
      <c r="K225" s="305"/>
      <c r="L225" s="306" t="str">
        <f t="shared" ca="1" si="10"/>
        <v>221-Jul-23 to 31-Dec-23</v>
      </c>
      <c r="M225" s="307" t="s">
        <v>1718</v>
      </c>
      <c r="N225" s="692"/>
      <c r="O225" s="112"/>
      <c r="P225" s="112"/>
      <c r="Q225" s="112"/>
      <c r="AD225" s="693"/>
      <c r="AE225" s="693"/>
      <c r="AF225" s="693"/>
      <c r="AG225" s="693"/>
      <c r="AM225" s="5"/>
      <c r="AN225" s="5"/>
    </row>
    <row r="226" spans="1:40" ht="31" x14ac:dyDescent="0.35">
      <c r="A226" s="276">
        <v>23</v>
      </c>
      <c r="B226" s="277" t="str">
        <f t="shared" si="8"/>
        <v/>
      </c>
      <c r="C226" s="278" t="str">
        <f ca="1">TEXT(IFERROR(INDEX('Overview - Section A'!$A$46:$A$53,MATCH(G226,'Overview - Section A'!$U$46:$U$53,0)),""),"d-mmm-yy") &amp;" to " &amp; TEXT(IFERROR(INDEX('Overview - Section A'!$E$46:$E$53,MATCH(G226,'Overview - Section A'!$U$46:$U$53,0)),""),"d-mmm-yy")</f>
        <v>1-Jan-21 to 30-Jun-21</v>
      </c>
      <c r="D226" s="302"/>
      <c r="E226" s="302"/>
      <c r="F226" s="303" t="str">
        <f t="shared" si="9"/>
        <v/>
      </c>
      <c r="G226" s="304" t="s">
        <v>942</v>
      </c>
      <c r="H226" s="304"/>
      <c r="I226" s="305"/>
      <c r="J226" s="305"/>
      <c r="K226" s="305"/>
      <c r="L226" s="306" t="str">
        <f t="shared" ca="1" si="10"/>
        <v>231-Jan-21 to 30-Jun-21</v>
      </c>
      <c r="M226" s="307" t="s">
        <v>1719</v>
      </c>
      <c r="N226" s="692"/>
      <c r="O226" s="112"/>
      <c r="P226" s="112"/>
      <c r="Q226" s="112"/>
      <c r="AD226" s="693"/>
      <c r="AE226" s="693"/>
      <c r="AF226" s="693"/>
      <c r="AG226" s="693"/>
      <c r="AM226" s="5"/>
      <c r="AN226" s="5"/>
    </row>
    <row r="227" spans="1:40" ht="31" x14ac:dyDescent="0.35">
      <c r="A227" s="276">
        <v>23</v>
      </c>
      <c r="B227" s="277" t="str">
        <f t="shared" si="8"/>
        <v/>
      </c>
      <c r="C227" s="278" t="str">
        <f ca="1">TEXT(IFERROR(INDEX('Overview - Section A'!$A$46:$A$53,MATCH(G227,'Overview - Section A'!$U$46:$U$53,0)),""),"d-mmm-yy") &amp;" to " &amp; TEXT(IFERROR(INDEX('Overview - Section A'!$E$46:$E$53,MATCH(G227,'Overview - Section A'!$U$46:$U$53,0)),""),"d-mmm-yy")</f>
        <v>1-Jul-21 to 31-Dec-21</v>
      </c>
      <c r="D227" s="302"/>
      <c r="E227" s="302"/>
      <c r="F227" s="303" t="str">
        <f t="shared" si="9"/>
        <v/>
      </c>
      <c r="G227" s="304" t="s">
        <v>944</v>
      </c>
      <c r="H227" s="304"/>
      <c r="I227" s="305"/>
      <c r="J227" s="305"/>
      <c r="K227" s="305"/>
      <c r="L227" s="306" t="str">
        <f t="shared" ca="1" si="10"/>
        <v>231-Jul-21 to 31-Dec-21</v>
      </c>
      <c r="M227" s="307" t="s">
        <v>1720</v>
      </c>
      <c r="N227" s="692"/>
      <c r="O227" s="112"/>
      <c r="P227" s="112"/>
      <c r="Q227" s="112"/>
      <c r="AD227" s="693"/>
      <c r="AE227" s="693"/>
      <c r="AF227" s="693"/>
      <c r="AG227" s="693"/>
      <c r="AM227" s="5"/>
      <c r="AN227" s="5"/>
    </row>
    <row r="228" spans="1:40" ht="31" x14ac:dyDescent="0.35">
      <c r="A228" s="276">
        <v>23</v>
      </c>
      <c r="B228" s="277" t="str">
        <f t="shared" si="8"/>
        <v/>
      </c>
      <c r="C228" s="278" t="str">
        <f ca="1">TEXT(IFERROR(INDEX('Overview - Section A'!$A$46:$A$53,MATCH(G228,'Overview - Section A'!$U$46:$U$53,0)),""),"d-mmm-yy") &amp;" to " &amp; TEXT(IFERROR(INDEX('Overview - Section A'!$E$46:$E$53,MATCH(G228,'Overview - Section A'!$U$46:$U$53,0)),""),"d-mmm-yy")</f>
        <v>1-Jan-22 to 30-Jun-22</v>
      </c>
      <c r="D228" s="302"/>
      <c r="E228" s="302"/>
      <c r="F228" s="303" t="str">
        <f t="shared" si="9"/>
        <v/>
      </c>
      <c r="G228" s="304" t="s">
        <v>946</v>
      </c>
      <c r="H228" s="304"/>
      <c r="I228" s="305"/>
      <c r="J228" s="305"/>
      <c r="K228" s="305"/>
      <c r="L228" s="306" t="str">
        <f t="shared" ca="1" si="10"/>
        <v>231-Jan-22 to 30-Jun-22</v>
      </c>
      <c r="M228" s="307" t="s">
        <v>1721</v>
      </c>
      <c r="N228" s="692"/>
      <c r="O228" s="112"/>
      <c r="P228" s="112"/>
      <c r="Q228" s="112"/>
      <c r="AD228" s="693"/>
      <c r="AE228" s="693"/>
      <c r="AF228" s="693"/>
      <c r="AG228" s="693"/>
      <c r="AM228" s="5"/>
      <c r="AN228" s="5"/>
    </row>
    <row r="229" spans="1:40" ht="31" x14ac:dyDescent="0.35">
      <c r="A229" s="276">
        <v>23</v>
      </c>
      <c r="B229" s="277" t="str">
        <f t="shared" si="8"/>
        <v/>
      </c>
      <c r="C229" s="278" t="str">
        <f ca="1">TEXT(IFERROR(INDEX('Overview - Section A'!$A$46:$A$53,MATCH(G229,'Overview - Section A'!$U$46:$U$53,0)),""),"d-mmm-yy") &amp;" to " &amp; TEXT(IFERROR(INDEX('Overview - Section A'!$E$46:$E$53,MATCH(G229,'Overview - Section A'!$U$46:$U$53,0)),""),"d-mmm-yy")</f>
        <v>1-Jul-22 to 31-Dec-22</v>
      </c>
      <c r="D229" s="302"/>
      <c r="E229" s="302"/>
      <c r="F229" s="303" t="str">
        <f t="shared" si="9"/>
        <v/>
      </c>
      <c r="G229" s="304" t="s">
        <v>948</v>
      </c>
      <c r="H229" s="304"/>
      <c r="I229" s="305"/>
      <c r="J229" s="305"/>
      <c r="K229" s="305"/>
      <c r="L229" s="306" t="str">
        <f t="shared" ca="1" si="10"/>
        <v>231-Jul-22 to 31-Dec-22</v>
      </c>
      <c r="M229" s="307" t="s">
        <v>1722</v>
      </c>
      <c r="N229" s="692"/>
      <c r="O229" s="112"/>
      <c r="P229" s="112"/>
      <c r="Q229" s="112"/>
      <c r="AD229" s="693"/>
      <c r="AE229" s="693"/>
      <c r="AF229" s="693"/>
      <c r="AG229" s="693"/>
      <c r="AM229" s="5"/>
      <c r="AN229" s="5"/>
    </row>
    <row r="230" spans="1:40" ht="31" x14ac:dyDescent="0.35">
      <c r="A230" s="276">
        <v>23</v>
      </c>
      <c r="B230" s="277" t="str">
        <f t="shared" si="8"/>
        <v/>
      </c>
      <c r="C230" s="278" t="str">
        <f ca="1">TEXT(IFERROR(INDEX('Overview - Section A'!$A$46:$A$53,MATCH(G230,'Overview - Section A'!$U$46:$U$53,0)),""),"d-mmm-yy") &amp;" to " &amp; TEXT(IFERROR(INDEX('Overview - Section A'!$E$46:$E$53,MATCH(G230,'Overview - Section A'!$U$46:$U$53,0)),""),"d-mmm-yy")</f>
        <v>1-Jan-23 to 30-Jun-23</v>
      </c>
      <c r="D230" s="302"/>
      <c r="E230" s="302"/>
      <c r="F230" s="303" t="str">
        <f t="shared" si="9"/>
        <v/>
      </c>
      <c r="G230" s="304" t="s">
        <v>950</v>
      </c>
      <c r="H230" s="304"/>
      <c r="I230" s="305"/>
      <c r="J230" s="305"/>
      <c r="K230" s="305"/>
      <c r="L230" s="306" t="str">
        <f t="shared" ca="1" si="10"/>
        <v>231-Jan-23 to 30-Jun-23</v>
      </c>
      <c r="M230" s="307" t="s">
        <v>1723</v>
      </c>
      <c r="N230" s="692"/>
      <c r="O230" s="112"/>
      <c r="P230" s="112"/>
      <c r="Q230" s="112"/>
      <c r="AD230" s="693"/>
      <c r="AE230" s="693"/>
      <c r="AF230" s="693"/>
      <c r="AG230" s="693"/>
      <c r="AM230" s="5"/>
      <c r="AN230" s="5"/>
    </row>
    <row r="231" spans="1:40" ht="31" x14ac:dyDescent="0.35">
      <c r="A231" s="276">
        <v>23</v>
      </c>
      <c r="B231" s="277" t="str">
        <f t="shared" si="8"/>
        <v/>
      </c>
      <c r="C231" s="278" t="str">
        <f ca="1">TEXT(IFERROR(INDEX('Overview - Section A'!$A$46:$A$53,MATCH(G231,'Overview - Section A'!$U$46:$U$53,0)),""),"d-mmm-yy") &amp;" to " &amp; TEXT(IFERROR(INDEX('Overview - Section A'!$E$46:$E$53,MATCH(G231,'Overview - Section A'!$U$46:$U$53,0)),""),"d-mmm-yy")</f>
        <v>1-Jul-23 to 31-Dec-23</v>
      </c>
      <c r="D231" s="302"/>
      <c r="E231" s="302"/>
      <c r="F231" s="303" t="str">
        <f t="shared" si="9"/>
        <v/>
      </c>
      <c r="G231" s="304" t="s">
        <v>952</v>
      </c>
      <c r="H231" s="304"/>
      <c r="I231" s="305"/>
      <c r="J231" s="305"/>
      <c r="K231" s="305"/>
      <c r="L231" s="306" t="str">
        <f t="shared" ca="1" si="10"/>
        <v>231-Jul-23 to 31-Dec-23</v>
      </c>
      <c r="M231" s="307" t="s">
        <v>1724</v>
      </c>
      <c r="N231" s="692"/>
      <c r="O231" s="112"/>
      <c r="P231" s="112"/>
      <c r="Q231" s="112"/>
      <c r="AD231" s="693"/>
      <c r="AE231" s="693"/>
      <c r="AF231" s="693"/>
      <c r="AG231" s="693"/>
      <c r="AM231" s="5"/>
      <c r="AN231" s="5"/>
    </row>
    <row r="232" spans="1:40" ht="31" x14ac:dyDescent="0.35">
      <c r="A232" s="276">
        <v>24</v>
      </c>
      <c r="B232" s="277" t="str">
        <f t="shared" si="8"/>
        <v/>
      </c>
      <c r="C232" s="278" t="str">
        <f ca="1">TEXT(IFERROR(INDEX('Overview - Section A'!$A$46:$A$53,MATCH(G232,'Overview - Section A'!$U$46:$U$53,0)),""),"d-mmm-yy") &amp;" to " &amp; TEXT(IFERROR(INDEX('Overview - Section A'!$E$46:$E$53,MATCH(G232,'Overview - Section A'!$U$46:$U$53,0)),""),"d-mmm-yy")</f>
        <v>1-Jan-21 to 30-Jun-21</v>
      </c>
      <c r="D232" s="302"/>
      <c r="E232" s="302"/>
      <c r="F232" s="303" t="str">
        <f t="shared" si="9"/>
        <v/>
      </c>
      <c r="G232" s="304" t="s">
        <v>942</v>
      </c>
      <c r="H232" s="304"/>
      <c r="I232" s="305"/>
      <c r="J232" s="305"/>
      <c r="K232" s="305"/>
      <c r="L232" s="306" t="str">
        <f t="shared" ca="1" si="10"/>
        <v>241-Jan-21 to 30-Jun-21</v>
      </c>
      <c r="M232" s="307" t="s">
        <v>1725</v>
      </c>
      <c r="N232" s="692"/>
      <c r="O232" s="112"/>
      <c r="P232" s="112"/>
      <c r="Q232" s="112"/>
      <c r="AD232" s="693"/>
      <c r="AE232" s="693"/>
      <c r="AF232" s="693"/>
      <c r="AG232" s="693"/>
      <c r="AM232" s="5"/>
      <c r="AN232" s="5"/>
    </row>
    <row r="233" spans="1:40" ht="31" x14ac:dyDescent="0.35">
      <c r="A233" s="276">
        <v>24</v>
      </c>
      <c r="B233" s="277" t="str">
        <f t="shared" si="8"/>
        <v/>
      </c>
      <c r="C233" s="278" t="str">
        <f ca="1">TEXT(IFERROR(INDEX('Overview - Section A'!$A$46:$A$53,MATCH(G233,'Overview - Section A'!$U$46:$U$53,0)),""),"d-mmm-yy") &amp;" to " &amp; TEXT(IFERROR(INDEX('Overview - Section A'!$E$46:$E$53,MATCH(G233,'Overview - Section A'!$U$46:$U$53,0)),""),"d-mmm-yy")</f>
        <v>1-Jul-21 to 31-Dec-21</v>
      </c>
      <c r="D233" s="302"/>
      <c r="E233" s="302"/>
      <c r="F233" s="303" t="str">
        <f t="shared" si="9"/>
        <v/>
      </c>
      <c r="G233" s="304" t="s">
        <v>944</v>
      </c>
      <c r="H233" s="304"/>
      <c r="I233" s="305"/>
      <c r="J233" s="305"/>
      <c r="K233" s="305"/>
      <c r="L233" s="306" t="str">
        <f t="shared" ca="1" si="10"/>
        <v>241-Jul-21 to 31-Dec-21</v>
      </c>
      <c r="M233" s="307" t="s">
        <v>1726</v>
      </c>
      <c r="N233" s="692"/>
      <c r="O233" s="112"/>
      <c r="P233" s="112"/>
      <c r="Q233" s="112"/>
      <c r="AD233" s="693"/>
      <c r="AE233" s="693"/>
      <c r="AF233" s="693"/>
      <c r="AG233" s="693"/>
      <c r="AM233" s="5"/>
      <c r="AN233" s="5"/>
    </row>
    <row r="234" spans="1:40" ht="31" x14ac:dyDescent="0.35">
      <c r="A234" s="276">
        <v>24</v>
      </c>
      <c r="B234" s="277" t="str">
        <f t="shared" si="8"/>
        <v/>
      </c>
      <c r="C234" s="278" t="str">
        <f ca="1">TEXT(IFERROR(INDEX('Overview - Section A'!$A$46:$A$53,MATCH(G234,'Overview - Section A'!$U$46:$U$53,0)),""),"d-mmm-yy") &amp;" to " &amp; TEXT(IFERROR(INDEX('Overview - Section A'!$E$46:$E$53,MATCH(G234,'Overview - Section A'!$U$46:$U$53,0)),""),"d-mmm-yy")</f>
        <v>1-Jan-22 to 30-Jun-22</v>
      </c>
      <c r="D234" s="302"/>
      <c r="E234" s="302"/>
      <c r="F234" s="303" t="str">
        <f t="shared" si="9"/>
        <v/>
      </c>
      <c r="G234" s="304" t="s">
        <v>946</v>
      </c>
      <c r="H234" s="304"/>
      <c r="I234" s="305"/>
      <c r="J234" s="305"/>
      <c r="K234" s="305"/>
      <c r="L234" s="306" t="str">
        <f t="shared" ca="1" si="10"/>
        <v>241-Jan-22 to 30-Jun-22</v>
      </c>
      <c r="M234" s="307" t="s">
        <v>1727</v>
      </c>
      <c r="N234" s="692"/>
      <c r="O234" s="112"/>
      <c r="P234" s="112"/>
      <c r="Q234" s="112"/>
      <c r="AD234" s="693"/>
      <c r="AE234" s="693"/>
      <c r="AF234" s="693"/>
      <c r="AG234" s="693"/>
      <c r="AM234" s="5"/>
      <c r="AN234" s="5"/>
    </row>
    <row r="235" spans="1:40" ht="31" x14ac:dyDescent="0.35">
      <c r="A235" s="276">
        <v>24</v>
      </c>
      <c r="B235" s="277" t="str">
        <f t="shared" si="8"/>
        <v/>
      </c>
      <c r="C235" s="278" t="str">
        <f ca="1">TEXT(IFERROR(INDEX('Overview - Section A'!$A$46:$A$53,MATCH(G235,'Overview - Section A'!$U$46:$U$53,0)),""),"d-mmm-yy") &amp;" to " &amp; TEXT(IFERROR(INDEX('Overview - Section A'!$E$46:$E$53,MATCH(G235,'Overview - Section A'!$U$46:$U$53,0)),""),"d-mmm-yy")</f>
        <v>1-Jul-22 to 31-Dec-22</v>
      </c>
      <c r="D235" s="302"/>
      <c r="E235" s="302"/>
      <c r="F235" s="303" t="str">
        <f t="shared" si="9"/>
        <v/>
      </c>
      <c r="G235" s="304" t="s">
        <v>948</v>
      </c>
      <c r="H235" s="304"/>
      <c r="I235" s="305"/>
      <c r="J235" s="305"/>
      <c r="K235" s="305"/>
      <c r="L235" s="306" t="str">
        <f t="shared" ca="1" si="10"/>
        <v>241-Jul-22 to 31-Dec-22</v>
      </c>
      <c r="M235" s="307" t="s">
        <v>1728</v>
      </c>
      <c r="N235" s="692"/>
      <c r="O235" s="112"/>
      <c r="P235" s="112"/>
      <c r="Q235" s="112"/>
      <c r="AD235" s="693"/>
      <c r="AE235" s="693"/>
      <c r="AF235" s="693"/>
      <c r="AG235" s="693"/>
      <c r="AM235" s="5"/>
      <c r="AN235" s="5"/>
    </row>
    <row r="236" spans="1:40" ht="31" x14ac:dyDescent="0.35">
      <c r="A236" s="276">
        <v>24</v>
      </c>
      <c r="B236" s="277" t="str">
        <f t="shared" si="8"/>
        <v/>
      </c>
      <c r="C236" s="278" t="str">
        <f ca="1">TEXT(IFERROR(INDEX('Overview - Section A'!$A$46:$A$53,MATCH(G236,'Overview - Section A'!$U$46:$U$53,0)),""),"d-mmm-yy") &amp;" to " &amp; TEXT(IFERROR(INDEX('Overview - Section A'!$E$46:$E$53,MATCH(G236,'Overview - Section A'!$U$46:$U$53,0)),""),"d-mmm-yy")</f>
        <v>1-Jan-23 to 30-Jun-23</v>
      </c>
      <c r="D236" s="302"/>
      <c r="E236" s="302"/>
      <c r="F236" s="303" t="str">
        <f t="shared" si="9"/>
        <v/>
      </c>
      <c r="G236" s="304" t="s">
        <v>950</v>
      </c>
      <c r="H236" s="304"/>
      <c r="I236" s="305"/>
      <c r="J236" s="305"/>
      <c r="K236" s="305"/>
      <c r="L236" s="306" t="str">
        <f t="shared" ca="1" si="10"/>
        <v>241-Jan-23 to 30-Jun-23</v>
      </c>
      <c r="M236" s="307" t="s">
        <v>1729</v>
      </c>
      <c r="N236" s="692"/>
      <c r="O236" s="112"/>
      <c r="P236" s="112"/>
      <c r="Q236" s="112"/>
      <c r="AD236" s="693"/>
      <c r="AE236" s="693"/>
      <c r="AF236" s="693"/>
      <c r="AG236" s="693"/>
      <c r="AM236" s="5"/>
      <c r="AN236" s="5"/>
    </row>
    <row r="237" spans="1:40" ht="31" x14ac:dyDescent="0.35">
      <c r="A237" s="276">
        <v>24</v>
      </c>
      <c r="B237" s="277" t="str">
        <f t="shared" si="8"/>
        <v/>
      </c>
      <c r="C237" s="278" t="str">
        <f ca="1">TEXT(IFERROR(INDEX('Overview - Section A'!$A$46:$A$53,MATCH(G237,'Overview - Section A'!$U$46:$U$53,0)),""),"d-mmm-yy") &amp;" to " &amp; TEXT(IFERROR(INDEX('Overview - Section A'!$E$46:$E$53,MATCH(G237,'Overview - Section A'!$U$46:$U$53,0)),""),"d-mmm-yy")</f>
        <v>1-Jul-23 to 31-Dec-23</v>
      </c>
      <c r="D237" s="302"/>
      <c r="E237" s="302"/>
      <c r="F237" s="303" t="str">
        <f t="shared" si="9"/>
        <v/>
      </c>
      <c r="G237" s="304" t="s">
        <v>952</v>
      </c>
      <c r="H237" s="304"/>
      <c r="I237" s="305"/>
      <c r="J237" s="305"/>
      <c r="K237" s="305"/>
      <c r="L237" s="306" t="str">
        <f t="shared" ca="1" si="10"/>
        <v>241-Jul-23 to 31-Dec-23</v>
      </c>
      <c r="M237" s="307" t="s">
        <v>1730</v>
      </c>
      <c r="N237" s="692"/>
      <c r="O237" s="112"/>
      <c r="P237" s="112"/>
      <c r="Q237" s="112"/>
      <c r="AD237" s="693"/>
      <c r="AE237" s="693"/>
      <c r="AF237" s="693"/>
      <c r="AG237" s="693"/>
      <c r="AM237" s="5"/>
      <c r="AN237" s="5"/>
    </row>
    <row r="238" spans="1:40" ht="31" x14ac:dyDescent="0.35">
      <c r="A238" s="276">
        <v>25</v>
      </c>
      <c r="B238" s="277" t="str">
        <f t="shared" si="8"/>
        <v/>
      </c>
      <c r="C238" s="278" t="str">
        <f ca="1">TEXT(IFERROR(INDEX('Overview - Section A'!$A$46:$A$53,MATCH(G238,'Overview - Section A'!$U$46:$U$53,0)),""),"d-mmm-yy") &amp;" to " &amp; TEXT(IFERROR(INDEX('Overview - Section A'!$E$46:$E$53,MATCH(G238,'Overview - Section A'!$U$46:$U$53,0)),""),"d-mmm-yy")</f>
        <v>1-Jan-21 to 30-Jun-21</v>
      </c>
      <c r="D238" s="302"/>
      <c r="E238" s="302"/>
      <c r="F238" s="303" t="str">
        <f t="shared" si="9"/>
        <v/>
      </c>
      <c r="G238" s="304" t="s">
        <v>942</v>
      </c>
      <c r="H238" s="304"/>
      <c r="I238" s="305"/>
      <c r="J238" s="305"/>
      <c r="K238" s="305"/>
      <c r="L238" s="306" t="str">
        <f t="shared" ca="1" si="10"/>
        <v>251-Jan-21 to 30-Jun-21</v>
      </c>
      <c r="M238" s="307" t="s">
        <v>1731</v>
      </c>
      <c r="N238" s="692"/>
      <c r="O238" s="112"/>
      <c r="P238" s="112"/>
      <c r="Q238" s="112"/>
      <c r="AD238" s="693"/>
      <c r="AE238" s="693"/>
      <c r="AF238" s="693"/>
      <c r="AG238" s="693"/>
      <c r="AM238" s="5"/>
      <c r="AN238" s="5"/>
    </row>
    <row r="239" spans="1:40" ht="31" x14ac:dyDescent="0.35">
      <c r="A239" s="276">
        <v>25</v>
      </c>
      <c r="B239" s="277" t="str">
        <f t="shared" si="8"/>
        <v/>
      </c>
      <c r="C239" s="278" t="str">
        <f ca="1">TEXT(IFERROR(INDEX('Overview - Section A'!$A$46:$A$53,MATCH(G239,'Overview - Section A'!$U$46:$U$53,0)),""),"d-mmm-yy") &amp;" to " &amp; TEXT(IFERROR(INDEX('Overview - Section A'!$E$46:$E$53,MATCH(G239,'Overview - Section A'!$U$46:$U$53,0)),""),"d-mmm-yy")</f>
        <v>1-Jul-21 to 31-Dec-21</v>
      </c>
      <c r="D239" s="302"/>
      <c r="E239" s="302"/>
      <c r="F239" s="303" t="str">
        <f t="shared" si="9"/>
        <v/>
      </c>
      <c r="G239" s="304" t="s">
        <v>944</v>
      </c>
      <c r="H239" s="304"/>
      <c r="I239" s="305"/>
      <c r="J239" s="305"/>
      <c r="K239" s="305"/>
      <c r="L239" s="306" t="str">
        <f t="shared" ca="1" si="10"/>
        <v>251-Jul-21 to 31-Dec-21</v>
      </c>
      <c r="M239" s="307" t="s">
        <v>1732</v>
      </c>
      <c r="N239" s="692"/>
      <c r="O239" s="112"/>
      <c r="P239" s="112"/>
      <c r="Q239" s="112"/>
      <c r="AD239" s="693"/>
      <c r="AE239" s="693"/>
      <c r="AF239" s="693"/>
      <c r="AG239" s="693"/>
      <c r="AM239" s="5"/>
      <c r="AN239" s="5"/>
    </row>
    <row r="240" spans="1:40" ht="31" x14ac:dyDescent="0.35">
      <c r="A240" s="276">
        <v>25</v>
      </c>
      <c r="B240" s="277" t="str">
        <f t="shared" si="8"/>
        <v/>
      </c>
      <c r="C240" s="278" t="str">
        <f ca="1">TEXT(IFERROR(INDEX('Overview - Section A'!$A$46:$A$53,MATCH(G240,'Overview - Section A'!$U$46:$U$53,0)),""),"d-mmm-yy") &amp;" to " &amp; TEXT(IFERROR(INDEX('Overview - Section A'!$E$46:$E$53,MATCH(G240,'Overview - Section A'!$U$46:$U$53,0)),""),"d-mmm-yy")</f>
        <v>1-Jan-22 to 30-Jun-22</v>
      </c>
      <c r="D240" s="302"/>
      <c r="E240" s="302"/>
      <c r="F240" s="303" t="str">
        <f t="shared" si="9"/>
        <v/>
      </c>
      <c r="G240" s="304" t="s">
        <v>946</v>
      </c>
      <c r="H240" s="304"/>
      <c r="I240" s="305"/>
      <c r="J240" s="305"/>
      <c r="K240" s="305"/>
      <c r="L240" s="306" t="str">
        <f t="shared" ca="1" si="10"/>
        <v>251-Jan-22 to 30-Jun-22</v>
      </c>
      <c r="M240" s="307" t="s">
        <v>1733</v>
      </c>
      <c r="N240" s="692"/>
      <c r="O240" s="112"/>
      <c r="P240" s="112"/>
      <c r="Q240" s="112"/>
      <c r="AD240" s="693"/>
      <c r="AE240" s="693"/>
      <c r="AF240" s="693"/>
      <c r="AG240" s="693"/>
      <c r="AM240" s="5"/>
      <c r="AN240" s="5"/>
    </row>
    <row r="241" spans="1:40" ht="31" x14ac:dyDescent="0.35">
      <c r="A241" s="276">
        <v>25</v>
      </c>
      <c r="B241" s="277" t="str">
        <f t="shared" si="8"/>
        <v/>
      </c>
      <c r="C241" s="278" t="str">
        <f ca="1">TEXT(IFERROR(INDEX('Overview - Section A'!$A$46:$A$53,MATCH(G241,'Overview - Section A'!$U$46:$U$53,0)),""),"d-mmm-yy") &amp;" to " &amp; TEXT(IFERROR(INDEX('Overview - Section A'!$E$46:$E$53,MATCH(G241,'Overview - Section A'!$U$46:$U$53,0)),""),"d-mmm-yy")</f>
        <v>1-Jul-22 to 31-Dec-22</v>
      </c>
      <c r="D241" s="302"/>
      <c r="E241" s="302"/>
      <c r="F241" s="303" t="str">
        <f t="shared" si="9"/>
        <v/>
      </c>
      <c r="G241" s="304" t="s">
        <v>948</v>
      </c>
      <c r="H241" s="304"/>
      <c r="I241" s="305"/>
      <c r="J241" s="305"/>
      <c r="K241" s="305"/>
      <c r="L241" s="306" t="str">
        <f t="shared" ca="1" si="10"/>
        <v>251-Jul-22 to 31-Dec-22</v>
      </c>
      <c r="M241" s="307" t="s">
        <v>1734</v>
      </c>
      <c r="N241" s="692"/>
      <c r="O241" s="112"/>
      <c r="P241" s="112"/>
      <c r="Q241" s="112"/>
      <c r="AD241" s="693"/>
      <c r="AE241" s="693"/>
      <c r="AF241" s="693"/>
      <c r="AG241" s="693"/>
      <c r="AM241" s="5"/>
      <c r="AN241" s="5"/>
    </row>
    <row r="242" spans="1:40" ht="31" x14ac:dyDescent="0.35">
      <c r="A242" s="276">
        <v>25</v>
      </c>
      <c r="B242" s="277" t="str">
        <f t="shared" si="8"/>
        <v/>
      </c>
      <c r="C242" s="278" t="str">
        <f ca="1">TEXT(IFERROR(INDEX('Overview - Section A'!$A$46:$A$53,MATCH(G242,'Overview - Section A'!$U$46:$U$53,0)),""),"d-mmm-yy") &amp;" to " &amp; TEXT(IFERROR(INDEX('Overview - Section A'!$E$46:$E$53,MATCH(G242,'Overview - Section A'!$U$46:$U$53,0)),""),"d-mmm-yy")</f>
        <v>1-Jan-23 to 30-Jun-23</v>
      </c>
      <c r="D242" s="302"/>
      <c r="E242" s="302"/>
      <c r="F242" s="303" t="str">
        <f t="shared" si="9"/>
        <v/>
      </c>
      <c r="G242" s="304" t="s">
        <v>950</v>
      </c>
      <c r="H242" s="304"/>
      <c r="I242" s="305"/>
      <c r="J242" s="305"/>
      <c r="K242" s="305"/>
      <c r="L242" s="306" t="str">
        <f t="shared" ca="1" si="10"/>
        <v>251-Jan-23 to 30-Jun-23</v>
      </c>
      <c r="M242" s="307" t="s">
        <v>1735</v>
      </c>
      <c r="N242" s="692"/>
      <c r="O242" s="112"/>
      <c r="P242" s="112"/>
      <c r="Q242" s="112"/>
      <c r="AD242" s="693"/>
      <c r="AE242" s="693"/>
      <c r="AF242" s="693"/>
      <c r="AG242" s="693"/>
      <c r="AM242" s="5"/>
      <c r="AN242" s="5"/>
    </row>
    <row r="243" spans="1:40" ht="31" x14ac:dyDescent="0.35">
      <c r="A243" s="276">
        <v>25</v>
      </c>
      <c r="B243" s="277" t="str">
        <f t="shared" si="8"/>
        <v/>
      </c>
      <c r="C243" s="278" t="str">
        <f ca="1">TEXT(IFERROR(INDEX('Overview - Section A'!$A$46:$A$53,MATCH(G243,'Overview - Section A'!$U$46:$U$53,0)),""),"d-mmm-yy") &amp;" to " &amp; TEXT(IFERROR(INDEX('Overview - Section A'!$E$46:$E$53,MATCH(G243,'Overview - Section A'!$U$46:$U$53,0)),""),"d-mmm-yy")</f>
        <v>1-Jul-23 to 31-Dec-23</v>
      </c>
      <c r="D243" s="302"/>
      <c r="E243" s="302"/>
      <c r="F243" s="303" t="str">
        <f t="shared" si="9"/>
        <v/>
      </c>
      <c r="G243" s="304" t="s">
        <v>952</v>
      </c>
      <c r="H243" s="304"/>
      <c r="I243" s="305"/>
      <c r="J243" s="305"/>
      <c r="K243" s="305"/>
      <c r="L243" s="306" t="str">
        <f t="shared" ca="1" si="10"/>
        <v>251-Jul-23 to 31-Dec-23</v>
      </c>
      <c r="M243" s="307" t="s">
        <v>1736</v>
      </c>
      <c r="N243" s="692"/>
      <c r="O243" s="112"/>
      <c r="P243" s="112"/>
      <c r="Q243" s="112"/>
      <c r="AD243" s="693"/>
      <c r="AE243" s="693"/>
      <c r="AF243" s="693"/>
      <c r="AG243" s="693"/>
      <c r="AM243" s="5"/>
      <c r="AN243" s="5"/>
    </row>
    <row r="244" spans="1:40" ht="31" x14ac:dyDescent="0.35">
      <c r="A244" s="276">
        <v>26</v>
      </c>
      <c r="B244" s="277" t="str">
        <f t="shared" si="8"/>
        <v/>
      </c>
      <c r="C244" s="278" t="str">
        <f ca="1">TEXT(IFERROR(INDEX('Overview - Section A'!$A$46:$A$53,MATCH(G244,'Overview - Section A'!$U$46:$U$53,0)),""),"d-mmm-yy") &amp;" to " &amp; TEXT(IFERROR(INDEX('Overview - Section A'!$E$46:$E$53,MATCH(G244,'Overview - Section A'!$U$46:$U$53,0)),""),"d-mmm-yy")</f>
        <v>1-Jan-21 to 30-Jun-21</v>
      </c>
      <c r="D244" s="302"/>
      <c r="E244" s="302"/>
      <c r="F244" s="303" t="str">
        <f t="shared" si="9"/>
        <v/>
      </c>
      <c r="G244" s="304" t="s">
        <v>942</v>
      </c>
      <c r="H244" s="304"/>
      <c r="I244" s="305"/>
      <c r="J244" s="305"/>
      <c r="K244" s="305"/>
      <c r="L244" s="306" t="str">
        <f t="shared" ca="1" si="10"/>
        <v>261-Jan-21 to 30-Jun-21</v>
      </c>
      <c r="M244" s="307" t="s">
        <v>1737</v>
      </c>
      <c r="N244" s="692"/>
      <c r="O244" s="112"/>
      <c r="P244" s="112"/>
      <c r="Q244" s="112"/>
      <c r="AD244" s="693"/>
      <c r="AE244" s="693"/>
      <c r="AF244" s="693"/>
      <c r="AG244" s="693"/>
      <c r="AM244" s="5"/>
      <c r="AN244" s="5"/>
    </row>
    <row r="245" spans="1:40" ht="31" x14ac:dyDescent="0.35">
      <c r="A245" s="276">
        <v>26</v>
      </c>
      <c r="B245" s="277" t="str">
        <f t="shared" si="8"/>
        <v/>
      </c>
      <c r="C245" s="278" t="str">
        <f ca="1">TEXT(IFERROR(INDEX('Overview - Section A'!$A$46:$A$53,MATCH(G245,'Overview - Section A'!$U$46:$U$53,0)),""),"d-mmm-yy") &amp;" to " &amp; TEXT(IFERROR(INDEX('Overview - Section A'!$E$46:$E$53,MATCH(G245,'Overview - Section A'!$U$46:$U$53,0)),""),"d-mmm-yy")</f>
        <v>1-Jul-21 to 31-Dec-21</v>
      </c>
      <c r="D245" s="302"/>
      <c r="E245" s="302"/>
      <c r="F245" s="303" t="str">
        <f t="shared" si="9"/>
        <v/>
      </c>
      <c r="G245" s="304" t="s">
        <v>944</v>
      </c>
      <c r="H245" s="304"/>
      <c r="I245" s="305"/>
      <c r="J245" s="305"/>
      <c r="K245" s="305"/>
      <c r="L245" s="306" t="str">
        <f t="shared" ca="1" si="10"/>
        <v>261-Jul-21 to 31-Dec-21</v>
      </c>
      <c r="M245" s="307" t="s">
        <v>1738</v>
      </c>
      <c r="N245" s="692"/>
      <c r="O245" s="112"/>
      <c r="P245" s="112"/>
      <c r="Q245" s="112"/>
      <c r="AD245" s="693"/>
      <c r="AE245" s="693"/>
      <c r="AF245" s="693"/>
      <c r="AG245" s="693"/>
      <c r="AM245" s="5"/>
      <c r="AN245" s="5"/>
    </row>
    <row r="246" spans="1:40" ht="31" x14ac:dyDescent="0.35">
      <c r="A246" s="276">
        <v>26</v>
      </c>
      <c r="B246" s="277" t="str">
        <f t="shared" si="8"/>
        <v/>
      </c>
      <c r="C246" s="278" t="str">
        <f ca="1">TEXT(IFERROR(INDEX('Overview - Section A'!$A$46:$A$53,MATCH(G246,'Overview - Section A'!$U$46:$U$53,0)),""),"d-mmm-yy") &amp;" to " &amp; TEXT(IFERROR(INDEX('Overview - Section A'!$E$46:$E$53,MATCH(G246,'Overview - Section A'!$U$46:$U$53,0)),""),"d-mmm-yy")</f>
        <v>1-Jan-22 to 30-Jun-22</v>
      </c>
      <c r="D246" s="302"/>
      <c r="E246" s="302"/>
      <c r="F246" s="303" t="str">
        <f t="shared" si="9"/>
        <v/>
      </c>
      <c r="G246" s="304" t="s">
        <v>946</v>
      </c>
      <c r="H246" s="304"/>
      <c r="I246" s="305"/>
      <c r="J246" s="305"/>
      <c r="K246" s="305"/>
      <c r="L246" s="306" t="str">
        <f t="shared" ca="1" si="10"/>
        <v>261-Jan-22 to 30-Jun-22</v>
      </c>
      <c r="M246" s="307" t="s">
        <v>1739</v>
      </c>
      <c r="N246" s="692"/>
      <c r="O246" s="112"/>
      <c r="P246" s="112"/>
      <c r="Q246" s="112"/>
      <c r="AD246" s="693"/>
      <c r="AE246" s="693"/>
      <c r="AF246" s="693"/>
      <c r="AG246" s="693"/>
      <c r="AM246" s="5"/>
      <c r="AN246" s="5"/>
    </row>
    <row r="247" spans="1:40" ht="31" x14ac:dyDescent="0.35">
      <c r="A247" s="276">
        <v>26</v>
      </c>
      <c r="B247" s="277" t="str">
        <f t="shared" si="8"/>
        <v/>
      </c>
      <c r="C247" s="278" t="str">
        <f ca="1">TEXT(IFERROR(INDEX('Overview - Section A'!$A$46:$A$53,MATCH(G247,'Overview - Section A'!$U$46:$U$53,0)),""),"d-mmm-yy") &amp;" to " &amp; TEXT(IFERROR(INDEX('Overview - Section A'!$E$46:$E$53,MATCH(G247,'Overview - Section A'!$U$46:$U$53,0)),""),"d-mmm-yy")</f>
        <v>1-Jul-22 to 31-Dec-22</v>
      </c>
      <c r="D247" s="302"/>
      <c r="E247" s="302"/>
      <c r="F247" s="303" t="str">
        <f t="shared" si="9"/>
        <v/>
      </c>
      <c r="G247" s="304" t="s">
        <v>948</v>
      </c>
      <c r="H247" s="304"/>
      <c r="I247" s="305"/>
      <c r="J247" s="305"/>
      <c r="K247" s="305"/>
      <c r="L247" s="306" t="str">
        <f t="shared" ca="1" si="10"/>
        <v>261-Jul-22 to 31-Dec-22</v>
      </c>
      <c r="M247" s="307" t="s">
        <v>1740</v>
      </c>
      <c r="N247" s="692"/>
      <c r="O247" s="112"/>
      <c r="P247" s="112"/>
      <c r="Q247" s="112"/>
      <c r="AD247" s="693"/>
      <c r="AE247" s="693"/>
      <c r="AF247" s="693"/>
      <c r="AG247" s="693"/>
      <c r="AM247" s="5"/>
      <c r="AN247" s="5"/>
    </row>
    <row r="248" spans="1:40" ht="31" x14ac:dyDescent="0.35">
      <c r="A248" s="276">
        <v>26</v>
      </c>
      <c r="B248" s="277" t="str">
        <f t="shared" si="8"/>
        <v/>
      </c>
      <c r="C248" s="278" t="str">
        <f ca="1">TEXT(IFERROR(INDEX('Overview - Section A'!$A$46:$A$53,MATCH(G248,'Overview - Section A'!$U$46:$U$53,0)),""),"d-mmm-yy") &amp;" to " &amp; TEXT(IFERROR(INDEX('Overview - Section A'!$E$46:$E$53,MATCH(G248,'Overview - Section A'!$U$46:$U$53,0)),""),"d-mmm-yy")</f>
        <v>1-Jan-23 to 30-Jun-23</v>
      </c>
      <c r="D248" s="302"/>
      <c r="E248" s="302"/>
      <c r="F248" s="303" t="str">
        <f t="shared" si="9"/>
        <v/>
      </c>
      <c r="G248" s="304" t="s">
        <v>950</v>
      </c>
      <c r="H248" s="304"/>
      <c r="I248" s="305"/>
      <c r="J248" s="305"/>
      <c r="K248" s="305"/>
      <c r="L248" s="306" t="str">
        <f t="shared" ca="1" si="10"/>
        <v>261-Jan-23 to 30-Jun-23</v>
      </c>
      <c r="M248" s="307" t="s">
        <v>1741</v>
      </c>
      <c r="N248" s="692"/>
      <c r="O248" s="112"/>
      <c r="P248" s="112"/>
      <c r="Q248" s="112"/>
      <c r="AD248" s="693"/>
      <c r="AE248" s="693"/>
      <c r="AF248" s="693"/>
      <c r="AG248" s="693"/>
      <c r="AM248" s="5"/>
      <c r="AN248" s="5"/>
    </row>
    <row r="249" spans="1:40" ht="31" x14ac:dyDescent="0.35">
      <c r="A249" s="276">
        <v>26</v>
      </c>
      <c r="B249" s="277" t="str">
        <f t="shared" si="8"/>
        <v/>
      </c>
      <c r="C249" s="278" t="str">
        <f ca="1">TEXT(IFERROR(INDEX('Overview - Section A'!$A$46:$A$53,MATCH(G249,'Overview - Section A'!$U$46:$U$53,0)),""),"d-mmm-yy") &amp;" to " &amp; TEXT(IFERROR(INDEX('Overview - Section A'!$E$46:$E$53,MATCH(G249,'Overview - Section A'!$U$46:$U$53,0)),""),"d-mmm-yy")</f>
        <v>1-Jul-23 to 31-Dec-23</v>
      </c>
      <c r="D249" s="302"/>
      <c r="E249" s="302"/>
      <c r="F249" s="303" t="str">
        <f t="shared" si="9"/>
        <v/>
      </c>
      <c r="G249" s="304" t="s">
        <v>952</v>
      </c>
      <c r="H249" s="304"/>
      <c r="I249" s="305"/>
      <c r="J249" s="305"/>
      <c r="K249" s="305"/>
      <c r="L249" s="306" t="str">
        <f t="shared" ca="1" si="10"/>
        <v>261-Jul-23 to 31-Dec-23</v>
      </c>
      <c r="M249" s="307" t="s">
        <v>1742</v>
      </c>
      <c r="N249" s="692"/>
      <c r="O249" s="112"/>
      <c r="P249" s="112"/>
      <c r="Q249" s="112"/>
      <c r="AD249" s="693"/>
      <c r="AE249" s="693"/>
      <c r="AF249" s="693"/>
      <c r="AG249" s="693"/>
      <c r="AM249" s="5"/>
      <c r="AN249" s="5"/>
    </row>
    <row r="250" spans="1:40" ht="31" x14ac:dyDescent="0.35">
      <c r="A250" s="276">
        <v>27</v>
      </c>
      <c r="B250" s="277" t="str">
        <f t="shared" si="8"/>
        <v/>
      </c>
      <c r="C250" s="278" t="str">
        <f ca="1">TEXT(IFERROR(INDEX('Overview - Section A'!$A$46:$A$53,MATCH(G250,'Overview - Section A'!$U$46:$U$53,0)),""),"d-mmm-yy") &amp;" to " &amp; TEXT(IFERROR(INDEX('Overview - Section A'!$E$46:$E$53,MATCH(G250,'Overview - Section A'!$U$46:$U$53,0)),""),"d-mmm-yy")</f>
        <v>1-Jan-21 to 30-Jun-21</v>
      </c>
      <c r="D250" s="302"/>
      <c r="E250" s="302"/>
      <c r="F250" s="303" t="str">
        <f t="shared" si="9"/>
        <v/>
      </c>
      <c r="G250" s="304" t="s">
        <v>942</v>
      </c>
      <c r="H250" s="304"/>
      <c r="I250" s="305"/>
      <c r="J250" s="305"/>
      <c r="K250" s="305"/>
      <c r="L250" s="306" t="str">
        <f t="shared" ca="1" si="10"/>
        <v>271-Jan-21 to 30-Jun-21</v>
      </c>
      <c r="M250" s="307" t="s">
        <v>1743</v>
      </c>
      <c r="N250" s="692"/>
      <c r="O250" s="112"/>
      <c r="P250" s="112"/>
      <c r="Q250" s="112"/>
      <c r="AD250" s="693"/>
      <c r="AE250" s="693"/>
      <c r="AF250" s="693"/>
      <c r="AG250" s="693"/>
      <c r="AM250" s="5"/>
      <c r="AN250" s="5"/>
    </row>
    <row r="251" spans="1:40" ht="31" x14ac:dyDescent="0.35">
      <c r="A251" s="276">
        <v>27</v>
      </c>
      <c r="B251" s="277" t="str">
        <f t="shared" si="8"/>
        <v/>
      </c>
      <c r="C251" s="278" t="str">
        <f ca="1">TEXT(IFERROR(INDEX('Overview - Section A'!$A$46:$A$53,MATCH(G251,'Overview - Section A'!$U$46:$U$53,0)),""),"d-mmm-yy") &amp;" to " &amp; TEXT(IFERROR(INDEX('Overview - Section A'!$E$46:$E$53,MATCH(G251,'Overview - Section A'!$U$46:$U$53,0)),""),"d-mmm-yy")</f>
        <v>1-Jul-21 to 31-Dec-21</v>
      </c>
      <c r="D251" s="302"/>
      <c r="E251" s="302"/>
      <c r="F251" s="303" t="str">
        <f t="shared" si="9"/>
        <v/>
      </c>
      <c r="G251" s="304" t="s">
        <v>944</v>
      </c>
      <c r="H251" s="304"/>
      <c r="I251" s="305"/>
      <c r="J251" s="305"/>
      <c r="K251" s="305"/>
      <c r="L251" s="306" t="str">
        <f t="shared" ca="1" si="10"/>
        <v>271-Jul-21 to 31-Dec-21</v>
      </c>
      <c r="M251" s="307" t="s">
        <v>1744</v>
      </c>
      <c r="N251" s="692"/>
      <c r="O251" s="112"/>
      <c r="P251" s="112"/>
      <c r="Q251" s="112"/>
      <c r="AD251" s="693"/>
      <c r="AE251" s="693"/>
      <c r="AF251" s="693"/>
      <c r="AG251" s="693"/>
      <c r="AM251" s="5"/>
      <c r="AN251" s="5"/>
    </row>
    <row r="252" spans="1:40" ht="31" x14ac:dyDescent="0.35">
      <c r="A252" s="276">
        <v>27</v>
      </c>
      <c r="B252" s="277" t="str">
        <f t="shared" si="8"/>
        <v/>
      </c>
      <c r="C252" s="278" t="str">
        <f ca="1">TEXT(IFERROR(INDEX('Overview - Section A'!$A$46:$A$53,MATCH(G252,'Overview - Section A'!$U$46:$U$53,0)),""),"d-mmm-yy") &amp;" to " &amp; TEXT(IFERROR(INDEX('Overview - Section A'!$E$46:$E$53,MATCH(G252,'Overview - Section A'!$U$46:$U$53,0)),""),"d-mmm-yy")</f>
        <v>1-Jan-22 to 30-Jun-22</v>
      </c>
      <c r="D252" s="302"/>
      <c r="E252" s="302"/>
      <c r="F252" s="303" t="str">
        <f t="shared" si="9"/>
        <v/>
      </c>
      <c r="G252" s="304" t="s">
        <v>946</v>
      </c>
      <c r="H252" s="304"/>
      <c r="I252" s="305"/>
      <c r="J252" s="305"/>
      <c r="K252" s="305"/>
      <c r="L252" s="306" t="str">
        <f t="shared" ca="1" si="10"/>
        <v>271-Jan-22 to 30-Jun-22</v>
      </c>
      <c r="M252" s="307" t="s">
        <v>1745</v>
      </c>
      <c r="N252" s="692"/>
      <c r="O252" s="112"/>
      <c r="P252" s="112"/>
      <c r="Q252" s="112"/>
      <c r="AD252" s="693"/>
      <c r="AE252" s="693"/>
      <c r="AF252" s="693"/>
      <c r="AG252" s="693"/>
      <c r="AM252" s="5"/>
      <c r="AN252" s="5"/>
    </row>
    <row r="253" spans="1:40" ht="31" x14ac:dyDescent="0.35">
      <c r="A253" s="276">
        <v>27</v>
      </c>
      <c r="B253" s="277" t="str">
        <f t="shared" si="8"/>
        <v/>
      </c>
      <c r="C253" s="278" t="str">
        <f ca="1">TEXT(IFERROR(INDEX('Overview - Section A'!$A$46:$A$53,MATCH(G253,'Overview - Section A'!$U$46:$U$53,0)),""),"d-mmm-yy") &amp;" to " &amp; TEXT(IFERROR(INDEX('Overview - Section A'!$E$46:$E$53,MATCH(G253,'Overview - Section A'!$U$46:$U$53,0)),""),"d-mmm-yy")</f>
        <v>1-Jul-22 to 31-Dec-22</v>
      </c>
      <c r="D253" s="302"/>
      <c r="E253" s="302"/>
      <c r="F253" s="303" t="str">
        <f t="shared" si="9"/>
        <v/>
      </c>
      <c r="G253" s="304" t="s">
        <v>948</v>
      </c>
      <c r="H253" s="304"/>
      <c r="I253" s="305"/>
      <c r="J253" s="305"/>
      <c r="K253" s="305"/>
      <c r="L253" s="306" t="str">
        <f t="shared" ca="1" si="10"/>
        <v>271-Jul-22 to 31-Dec-22</v>
      </c>
      <c r="M253" s="307" t="s">
        <v>1746</v>
      </c>
      <c r="N253" s="692"/>
      <c r="O253" s="112"/>
      <c r="P253" s="112"/>
      <c r="Q253" s="112"/>
      <c r="AD253" s="693"/>
      <c r="AE253" s="693"/>
      <c r="AF253" s="693"/>
      <c r="AG253" s="693"/>
      <c r="AM253" s="5"/>
      <c r="AN253" s="5"/>
    </row>
    <row r="254" spans="1:40" ht="31" x14ac:dyDescent="0.35">
      <c r="A254" s="276">
        <v>27</v>
      </c>
      <c r="B254" s="277" t="str">
        <f t="shared" si="8"/>
        <v/>
      </c>
      <c r="C254" s="278" t="str">
        <f ca="1">TEXT(IFERROR(INDEX('Overview - Section A'!$A$46:$A$53,MATCH(G254,'Overview - Section A'!$U$46:$U$53,0)),""),"d-mmm-yy") &amp;" to " &amp; TEXT(IFERROR(INDEX('Overview - Section A'!$E$46:$E$53,MATCH(G254,'Overview - Section A'!$U$46:$U$53,0)),""),"d-mmm-yy")</f>
        <v>1-Jan-23 to 30-Jun-23</v>
      </c>
      <c r="D254" s="302"/>
      <c r="E254" s="302"/>
      <c r="F254" s="303" t="str">
        <f t="shared" si="9"/>
        <v/>
      </c>
      <c r="G254" s="304" t="s">
        <v>950</v>
      </c>
      <c r="H254" s="304"/>
      <c r="I254" s="305"/>
      <c r="J254" s="305"/>
      <c r="K254" s="305"/>
      <c r="L254" s="306" t="str">
        <f t="shared" ca="1" si="10"/>
        <v>271-Jan-23 to 30-Jun-23</v>
      </c>
      <c r="M254" s="307" t="s">
        <v>1747</v>
      </c>
      <c r="N254" s="692"/>
      <c r="O254" s="112"/>
      <c r="P254" s="112"/>
      <c r="Q254" s="112"/>
      <c r="AD254" s="693"/>
      <c r="AE254" s="693"/>
      <c r="AF254" s="693"/>
      <c r="AG254" s="693"/>
      <c r="AM254" s="5"/>
      <c r="AN254" s="5"/>
    </row>
    <row r="255" spans="1:40" ht="31" x14ac:dyDescent="0.35">
      <c r="A255" s="276">
        <v>27</v>
      </c>
      <c r="B255" s="277" t="str">
        <f t="shared" si="8"/>
        <v/>
      </c>
      <c r="C255" s="278" t="str">
        <f ca="1">TEXT(IFERROR(INDEX('Overview - Section A'!$A$46:$A$53,MATCH(G255,'Overview - Section A'!$U$46:$U$53,0)),""),"d-mmm-yy") &amp;" to " &amp; TEXT(IFERROR(INDEX('Overview - Section A'!$E$46:$E$53,MATCH(G255,'Overview - Section A'!$U$46:$U$53,0)),""),"d-mmm-yy")</f>
        <v>1-Jul-23 to 31-Dec-23</v>
      </c>
      <c r="D255" s="302"/>
      <c r="E255" s="302"/>
      <c r="F255" s="303" t="str">
        <f t="shared" si="9"/>
        <v/>
      </c>
      <c r="G255" s="304" t="s">
        <v>952</v>
      </c>
      <c r="H255" s="304"/>
      <c r="I255" s="305"/>
      <c r="J255" s="305"/>
      <c r="K255" s="305"/>
      <c r="L255" s="306" t="str">
        <f t="shared" ca="1" si="10"/>
        <v>271-Jul-23 to 31-Dec-23</v>
      </c>
      <c r="M255" s="307" t="s">
        <v>1748</v>
      </c>
      <c r="N255" s="692"/>
      <c r="O255" s="112"/>
      <c r="P255" s="112"/>
      <c r="Q255" s="112"/>
      <c r="AD255" s="693"/>
      <c r="AE255" s="693"/>
      <c r="AF255" s="693"/>
      <c r="AG255" s="693"/>
      <c r="AM255" s="5"/>
      <c r="AN255" s="5"/>
    </row>
    <row r="256" spans="1:40" ht="31" x14ac:dyDescent="0.35">
      <c r="A256" s="276">
        <v>28</v>
      </c>
      <c r="B256" s="277" t="str">
        <f t="shared" si="8"/>
        <v/>
      </c>
      <c r="C256" s="278" t="str">
        <f ca="1">TEXT(IFERROR(INDEX('Overview - Section A'!$A$46:$A$53,MATCH(G256,'Overview - Section A'!$U$46:$U$53,0)),""),"d-mmm-yy") &amp;" to " &amp; TEXT(IFERROR(INDEX('Overview - Section A'!$E$46:$E$53,MATCH(G256,'Overview - Section A'!$U$46:$U$53,0)),""),"d-mmm-yy")</f>
        <v>1-Jan-21 to 30-Jun-21</v>
      </c>
      <c r="D256" s="302"/>
      <c r="E256" s="302"/>
      <c r="F256" s="303" t="str">
        <f t="shared" si="9"/>
        <v/>
      </c>
      <c r="G256" s="304" t="s">
        <v>942</v>
      </c>
      <c r="H256" s="304"/>
      <c r="I256" s="305"/>
      <c r="J256" s="305"/>
      <c r="K256" s="305"/>
      <c r="L256" s="306" t="str">
        <f t="shared" ca="1" si="10"/>
        <v>281-Jan-21 to 30-Jun-21</v>
      </c>
      <c r="M256" s="307" t="s">
        <v>1749</v>
      </c>
      <c r="N256" s="692"/>
      <c r="O256" s="112"/>
      <c r="P256" s="112"/>
      <c r="Q256" s="112"/>
      <c r="AD256" s="693"/>
      <c r="AE256" s="693"/>
      <c r="AF256" s="693"/>
      <c r="AG256" s="693"/>
      <c r="AM256" s="5"/>
      <c r="AN256" s="5"/>
    </row>
    <row r="257" spans="1:40" ht="31" x14ac:dyDescent="0.35">
      <c r="A257" s="276">
        <v>28</v>
      </c>
      <c r="B257" s="277" t="str">
        <f t="shared" si="8"/>
        <v/>
      </c>
      <c r="C257" s="278" t="str">
        <f ca="1">TEXT(IFERROR(INDEX('Overview - Section A'!$A$46:$A$53,MATCH(G257,'Overview - Section A'!$U$46:$U$53,0)),""),"d-mmm-yy") &amp;" to " &amp; TEXT(IFERROR(INDEX('Overview - Section A'!$E$46:$E$53,MATCH(G257,'Overview - Section A'!$U$46:$U$53,0)),""),"d-mmm-yy")</f>
        <v>1-Jul-21 to 31-Dec-21</v>
      </c>
      <c r="D257" s="302"/>
      <c r="E257" s="302"/>
      <c r="F257" s="303" t="str">
        <f t="shared" si="9"/>
        <v/>
      </c>
      <c r="G257" s="304" t="s">
        <v>944</v>
      </c>
      <c r="H257" s="304"/>
      <c r="I257" s="305"/>
      <c r="J257" s="305"/>
      <c r="K257" s="305"/>
      <c r="L257" s="306" t="str">
        <f t="shared" ca="1" si="10"/>
        <v>281-Jul-21 to 31-Dec-21</v>
      </c>
      <c r="M257" s="307" t="s">
        <v>1750</v>
      </c>
      <c r="N257" s="692"/>
      <c r="O257" s="112"/>
      <c r="P257" s="112"/>
      <c r="Q257" s="112"/>
      <c r="AD257" s="693"/>
      <c r="AE257" s="693"/>
      <c r="AF257" s="693"/>
      <c r="AG257" s="693"/>
      <c r="AM257" s="5"/>
      <c r="AN257" s="5"/>
    </row>
    <row r="258" spans="1:40" ht="31" x14ac:dyDescent="0.35">
      <c r="A258" s="276">
        <v>28</v>
      </c>
      <c r="B258" s="277" t="str">
        <f t="shared" si="8"/>
        <v/>
      </c>
      <c r="C258" s="278" t="str">
        <f ca="1">TEXT(IFERROR(INDEX('Overview - Section A'!$A$46:$A$53,MATCH(G258,'Overview - Section A'!$U$46:$U$53,0)),""),"d-mmm-yy") &amp;" to " &amp; TEXT(IFERROR(INDEX('Overview - Section A'!$E$46:$E$53,MATCH(G258,'Overview - Section A'!$U$46:$U$53,0)),""),"d-mmm-yy")</f>
        <v>1-Jan-22 to 30-Jun-22</v>
      </c>
      <c r="D258" s="302"/>
      <c r="E258" s="302"/>
      <c r="F258" s="303" t="str">
        <f t="shared" si="9"/>
        <v/>
      </c>
      <c r="G258" s="304" t="s">
        <v>946</v>
      </c>
      <c r="H258" s="304"/>
      <c r="I258" s="305"/>
      <c r="J258" s="305"/>
      <c r="K258" s="305"/>
      <c r="L258" s="306" t="str">
        <f t="shared" ca="1" si="10"/>
        <v>281-Jan-22 to 30-Jun-22</v>
      </c>
      <c r="M258" s="307" t="s">
        <v>1751</v>
      </c>
      <c r="N258" s="692"/>
      <c r="O258" s="112"/>
      <c r="P258" s="112"/>
      <c r="Q258" s="112"/>
      <c r="AD258" s="693"/>
      <c r="AE258" s="693"/>
      <c r="AF258" s="693"/>
      <c r="AG258" s="693"/>
      <c r="AM258" s="5"/>
      <c r="AN258" s="5"/>
    </row>
    <row r="259" spans="1:40" ht="31" x14ac:dyDescent="0.35">
      <c r="A259" s="276">
        <v>28</v>
      </c>
      <c r="B259" s="277" t="str">
        <f t="shared" si="8"/>
        <v/>
      </c>
      <c r="C259" s="278" t="str">
        <f ca="1">TEXT(IFERROR(INDEX('Overview - Section A'!$A$46:$A$53,MATCH(G259,'Overview - Section A'!$U$46:$U$53,0)),""),"d-mmm-yy") &amp;" to " &amp; TEXT(IFERROR(INDEX('Overview - Section A'!$E$46:$E$53,MATCH(G259,'Overview - Section A'!$U$46:$U$53,0)),""),"d-mmm-yy")</f>
        <v>1-Jul-22 to 31-Dec-22</v>
      </c>
      <c r="D259" s="302"/>
      <c r="E259" s="302"/>
      <c r="F259" s="303" t="str">
        <f t="shared" si="9"/>
        <v/>
      </c>
      <c r="G259" s="304" t="s">
        <v>948</v>
      </c>
      <c r="H259" s="304"/>
      <c r="I259" s="305"/>
      <c r="J259" s="305"/>
      <c r="K259" s="305"/>
      <c r="L259" s="306" t="str">
        <f t="shared" ca="1" si="10"/>
        <v>281-Jul-22 to 31-Dec-22</v>
      </c>
      <c r="M259" s="307" t="s">
        <v>1752</v>
      </c>
      <c r="N259" s="692"/>
      <c r="O259" s="112"/>
      <c r="P259" s="112"/>
      <c r="Q259" s="112"/>
      <c r="AD259" s="693"/>
      <c r="AE259" s="693"/>
      <c r="AF259" s="693"/>
      <c r="AG259" s="693"/>
      <c r="AM259" s="5"/>
      <c r="AN259" s="5"/>
    </row>
    <row r="260" spans="1:40" ht="31" x14ac:dyDescent="0.35">
      <c r="A260" s="276">
        <v>28</v>
      </c>
      <c r="B260" s="277" t="str">
        <f t="shared" si="8"/>
        <v/>
      </c>
      <c r="C260" s="278" t="str">
        <f ca="1">TEXT(IFERROR(INDEX('Overview - Section A'!$A$46:$A$53,MATCH(G260,'Overview - Section A'!$U$46:$U$53,0)),""),"d-mmm-yy") &amp;" to " &amp; TEXT(IFERROR(INDEX('Overview - Section A'!$E$46:$E$53,MATCH(G260,'Overview - Section A'!$U$46:$U$53,0)),""),"d-mmm-yy")</f>
        <v>1-Jan-23 to 30-Jun-23</v>
      </c>
      <c r="D260" s="302"/>
      <c r="E260" s="302"/>
      <c r="F260" s="303" t="str">
        <f t="shared" si="9"/>
        <v/>
      </c>
      <c r="G260" s="304" t="s">
        <v>950</v>
      </c>
      <c r="H260" s="304"/>
      <c r="I260" s="305"/>
      <c r="J260" s="305"/>
      <c r="K260" s="305"/>
      <c r="L260" s="306" t="str">
        <f t="shared" ca="1" si="10"/>
        <v>281-Jan-23 to 30-Jun-23</v>
      </c>
      <c r="M260" s="307" t="s">
        <v>1753</v>
      </c>
      <c r="N260" s="692"/>
      <c r="O260" s="112"/>
      <c r="P260" s="112"/>
      <c r="Q260" s="112"/>
      <c r="AD260" s="693"/>
      <c r="AE260" s="693"/>
      <c r="AF260" s="693"/>
      <c r="AG260" s="693"/>
      <c r="AM260" s="5"/>
      <c r="AN260" s="5"/>
    </row>
    <row r="261" spans="1:40" ht="31" x14ac:dyDescent="0.35">
      <c r="A261" s="276">
        <v>28</v>
      </c>
      <c r="B261" s="277" t="str">
        <f t="shared" si="8"/>
        <v/>
      </c>
      <c r="C261" s="278" t="str">
        <f ca="1">TEXT(IFERROR(INDEX('Overview - Section A'!$A$46:$A$53,MATCH(G261,'Overview - Section A'!$U$46:$U$53,0)),""),"d-mmm-yy") &amp;" to " &amp; TEXT(IFERROR(INDEX('Overview - Section A'!$E$46:$E$53,MATCH(G261,'Overview - Section A'!$U$46:$U$53,0)),""),"d-mmm-yy")</f>
        <v>1-Jul-23 to 31-Dec-23</v>
      </c>
      <c r="D261" s="302"/>
      <c r="E261" s="302"/>
      <c r="F261" s="303" t="str">
        <f t="shared" si="9"/>
        <v/>
      </c>
      <c r="G261" s="304" t="s">
        <v>952</v>
      </c>
      <c r="H261" s="304"/>
      <c r="I261" s="305"/>
      <c r="J261" s="305"/>
      <c r="K261" s="305"/>
      <c r="L261" s="306" t="str">
        <f t="shared" ca="1" si="10"/>
        <v>281-Jul-23 to 31-Dec-23</v>
      </c>
      <c r="M261" s="307" t="s">
        <v>1754</v>
      </c>
      <c r="N261" s="692"/>
      <c r="O261" s="112"/>
      <c r="P261" s="112"/>
      <c r="Q261" s="112"/>
      <c r="AD261" s="693"/>
      <c r="AE261" s="693"/>
      <c r="AF261" s="693"/>
      <c r="AG261" s="693"/>
      <c r="AM261" s="5"/>
      <c r="AN261" s="5"/>
    </row>
    <row r="262" spans="1:40" ht="31" x14ac:dyDescent="0.35">
      <c r="A262" s="276">
        <v>29</v>
      </c>
      <c r="B262" s="277" t="str">
        <f t="shared" si="8"/>
        <v/>
      </c>
      <c r="C262" s="278" t="str">
        <f ca="1">TEXT(IFERROR(INDEX('Overview - Section A'!$A$46:$A$53,MATCH(G262,'Overview - Section A'!$U$46:$U$53,0)),""),"d-mmm-yy") &amp;" to " &amp; TEXT(IFERROR(INDEX('Overview - Section A'!$E$46:$E$53,MATCH(G262,'Overview - Section A'!$U$46:$U$53,0)),""),"d-mmm-yy")</f>
        <v>1-Jan-21 to 30-Jun-21</v>
      </c>
      <c r="D262" s="302"/>
      <c r="E262" s="302"/>
      <c r="F262" s="303" t="str">
        <f t="shared" si="9"/>
        <v/>
      </c>
      <c r="G262" s="304" t="s">
        <v>942</v>
      </c>
      <c r="H262" s="304"/>
      <c r="I262" s="305"/>
      <c r="J262" s="305"/>
      <c r="K262" s="305"/>
      <c r="L262" s="306" t="str">
        <f t="shared" ca="1" si="10"/>
        <v>291-Jan-21 to 30-Jun-21</v>
      </c>
      <c r="M262" s="307" t="s">
        <v>1755</v>
      </c>
      <c r="N262" s="692"/>
      <c r="O262" s="112"/>
      <c r="P262" s="112"/>
      <c r="Q262" s="112"/>
      <c r="AD262" s="693"/>
      <c r="AE262" s="693"/>
      <c r="AF262" s="693"/>
      <c r="AG262" s="693"/>
      <c r="AM262" s="5"/>
      <c r="AN262" s="5"/>
    </row>
    <row r="263" spans="1:40" ht="31" x14ac:dyDescent="0.35">
      <c r="A263" s="276">
        <v>29</v>
      </c>
      <c r="B263" s="277" t="str">
        <f t="shared" si="8"/>
        <v/>
      </c>
      <c r="C263" s="278" t="str">
        <f ca="1">TEXT(IFERROR(INDEX('Overview - Section A'!$A$46:$A$53,MATCH(G263,'Overview - Section A'!$U$46:$U$53,0)),""),"d-mmm-yy") &amp;" to " &amp; TEXT(IFERROR(INDEX('Overview - Section A'!$E$46:$E$53,MATCH(G263,'Overview - Section A'!$U$46:$U$53,0)),""),"d-mmm-yy")</f>
        <v>1-Jul-21 to 31-Dec-21</v>
      </c>
      <c r="D263" s="302"/>
      <c r="E263" s="302"/>
      <c r="F263" s="303" t="str">
        <f t="shared" si="9"/>
        <v/>
      </c>
      <c r="G263" s="304" t="s">
        <v>944</v>
      </c>
      <c r="H263" s="304"/>
      <c r="I263" s="305"/>
      <c r="J263" s="305"/>
      <c r="K263" s="305"/>
      <c r="L263" s="306" t="str">
        <f t="shared" ca="1" si="10"/>
        <v>291-Jul-21 to 31-Dec-21</v>
      </c>
      <c r="M263" s="307" t="s">
        <v>1756</v>
      </c>
      <c r="N263" s="692"/>
      <c r="O263" s="112"/>
      <c r="P263" s="112"/>
      <c r="Q263" s="112"/>
      <c r="AD263" s="693"/>
      <c r="AE263" s="693"/>
      <c r="AF263" s="693"/>
      <c r="AG263" s="693"/>
      <c r="AM263" s="5"/>
      <c r="AN263" s="5"/>
    </row>
    <row r="264" spans="1:40" ht="31" x14ac:dyDescent="0.35">
      <c r="A264" s="276">
        <v>29</v>
      </c>
      <c r="B264" s="277" t="str">
        <f t="shared" si="8"/>
        <v/>
      </c>
      <c r="C264" s="278" t="str">
        <f ca="1">TEXT(IFERROR(INDEX('Overview - Section A'!$A$46:$A$53,MATCH(G264,'Overview - Section A'!$U$46:$U$53,0)),""),"d-mmm-yy") &amp;" to " &amp; TEXT(IFERROR(INDEX('Overview - Section A'!$E$46:$E$53,MATCH(G264,'Overview - Section A'!$U$46:$U$53,0)),""),"d-mmm-yy")</f>
        <v>1-Jan-22 to 30-Jun-22</v>
      </c>
      <c r="D264" s="302"/>
      <c r="E264" s="302"/>
      <c r="F264" s="303" t="str">
        <f t="shared" si="9"/>
        <v/>
      </c>
      <c r="G264" s="304" t="s">
        <v>946</v>
      </c>
      <c r="H264" s="304"/>
      <c r="I264" s="305"/>
      <c r="J264" s="305"/>
      <c r="K264" s="305"/>
      <c r="L264" s="306" t="str">
        <f t="shared" ca="1" si="10"/>
        <v>291-Jan-22 to 30-Jun-22</v>
      </c>
      <c r="M264" s="307" t="s">
        <v>1757</v>
      </c>
      <c r="N264" s="692"/>
      <c r="O264" s="112"/>
      <c r="P264" s="112"/>
      <c r="Q264" s="112"/>
      <c r="AD264" s="693"/>
      <c r="AE264" s="693"/>
      <c r="AF264" s="693"/>
      <c r="AG264" s="693"/>
      <c r="AM264" s="5"/>
      <c r="AN264" s="5"/>
    </row>
    <row r="265" spans="1:40" ht="31" x14ac:dyDescent="0.35">
      <c r="A265" s="276">
        <v>29</v>
      </c>
      <c r="B265" s="277" t="str">
        <f t="shared" si="8"/>
        <v/>
      </c>
      <c r="C265" s="278" t="str">
        <f ca="1">TEXT(IFERROR(INDEX('Overview - Section A'!$A$46:$A$53,MATCH(G265,'Overview - Section A'!$U$46:$U$53,0)),""),"d-mmm-yy") &amp;" to " &amp; TEXT(IFERROR(INDEX('Overview - Section A'!$E$46:$E$53,MATCH(G265,'Overview - Section A'!$U$46:$U$53,0)),""),"d-mmm-yy")</f>
        <v>1-Jul-22 to 31-Dec-22</v>
      </c>
      <c r="D265" s="302"/>
      <c r="E265" s="302"/>
      <c r="F265" s="303" t="str">
        <f t="shared" si="9"/>
        <v/>
      </c>
      <c r="G265" s="304" t="s">
        <v>948</v>
      </c>
      <c r="H265" s="304"/>
      <c r="I265" s="305"/>
      <c r="J265" s="305"/>
      <c r="K265" s="305"/>
      <c r="L265" s="306" t="str">
        <f t="shared" ca="1" si="10"/>
        <v>291-Jul-22 to 31-Dec-22</v>
      </c>
      <c r="M265" s="307" t="s">
        <v>1758</v>
      </c>
      <c r="N265" s="692"/>
      <c r="O265" s="112"/>
      <c r="P265" s="112"/>
      <c r="Q265" s="112"/>
      <c r="AD265" s="693"/>
      <c r="AE265" s="693"/>
      <c r="AF265" s="693"/>
      <c r="AG265" s="693"/>
      <c r="AM265" s="5"/>
      <c r="AN265" s="5"/>
    </row>
    <row r="266" spans="1:40" ht="31" x14ac:dyDescent="0.35">
      <c r="A266" s="276">
        <v>29</v>
      </c>
      <c r="B266" s="277" t="str">
        <f t="shared" si="8"/>
        <v/>
      </c>
      <c r="C266" s="278" t="str">
        <f ca="1">TEXT(IFERROR(INDEX('Overview - Section A'!$A$46:$A$53,MATCH(G266,'Overview - Section A'!$U$46:$U$53,0)),""),"d-mmm-yy") &amp;" to " &amp; TEXT(IFERROR(INDEX('Overview - Section A'!$E$46:$E$53,MATCH(G266,'Overview - Section A'!$U$46:$U$53,0)),""),"d-mmm-yy")</f>
        <v>1-Jan-23 to 30-Jun-23</v>
      </c>
      <c r="D266" s="302"/>
      <c r="E266" s="302"/>
      <c r="F266" s="303" t="str">
        <f t="shared" si="9"/>
        <v/>
      </c>
      <c r="G266" s="304" t="s">
        <v>950</v>
      </c>
      <c r="H266" s="304"/>
      <c r="I266" s="305"/>
      <c r="J266" s="305"/>
      <c r="K266" s="305"/>
      <c r="L266" s="306" t="str">
        <f t="shared" ca="1" si="10"/>
        <v>291-Jan-23 to 30-Jun-23</v>
      </c>
      <c r="M266" s="307" t="s">
        <v>1759</v>
      </c>
      <c r="N266" s="692"/>
      <c r="O266" s="112"/>
      <c r="P266" s="112"/>
      <c r="Q266" s="112"/>
      <c r="AD266" s="693"/>
      <c r="AE266" s="693"/>
      <c r="AF266" s="693"/>
      <c r="AG266" s="693"/>
      <c r="AM266" s="5"/>
      <c r="AN266" s="5"/>
    </row>
    <row r="267" spans="1:40" ht="31" x14ac:dyDescent="0.35">
      <c r="A267" s="276">
        <v>29</v>
      </c>
      <c r="B267" s="277" t="str">
        <f t="shared" si="8"/>
        <v/>
      </c>
      <c r="C267" s="278" t="str">
        <f ca="1">TEXT(IFERROR(INDEX('Overview - Section A'!$A$46:$A$53,MATCH(G267,'Overview - Section A'!$U$46:$U$53,0)),""),"d-mmm-yy") &amp;" to " &amp; TEXT(IFERROR(INDEX('Overview - Section A'!$E$46:$E$53,MATCH(G267,'Overview - Section A'!$U$46:$U$53,0)),""),"d-mmm-yy")</f>
        <v>1-Jul-23 to 31-Dec-23</v>
      </c>
      <c r="D267" s="302"/>
      <c r="E267" s="302"/>
      <c r="F267" s="303" t="str">
        <f t="shared" si="9"/>
        <v/>
      </c>
      <c r="G267" s="304" t="s">
        <v>952</v>
      </c>
      <c r="H267" s="304"/>
      <c r="I267" s="305"/>
      <c r="J267" s="305"/>
      <c r="K267" s="305"/>
      <c r="L267" s="306" t="str">
        <f t="shared" ca="1" si="10"/>
        <v>291-Jul-23 to 31-Dec-23</v>
      </c>
      <c r="M267" s="307" t="s">
        <v>1760</v>
      </c>
      <c r="N267" s="692"/>
      <c r="O267" s="112"/>
      <c r="P267" s="112"/>
      <c r="Q267" s="112"/>
      <c r="AD267" s="693"/>
      <c r="AE267" s="693"/>
      <c r="AF267" s="693"/>
      <c r="AG267" s="693"/>
      <c r="AM267" s="5"/>
      <c r="AN267" s="5"/>
    </row>
    <row r="268" spans="1:40" ht="31" x14ac:dyDescent="0.35">
      <c r="A268" s="276">
        <v>30</v>
      </c>
      <c r="B268" s="277" t="str">
        <f t="shared" si="8"/>
        <v/>
      </c>
      <c r="C268" s="278" t="str">
        <f ca="1">TEXT(IFERROR(INDEX('Overview - Section A'!$A$46:$A$53,MATCH(G268,'Overview - Section A'!$U$46:$U$53,0)),""),"d-mmm-yy") &amp;" to " &amp; TEXT(IFERROR(INDEX('Overview - Section A'!$E$46:$E$53,MATCH(G268,'Overview - Section A'!$U$46:$U$53,0)),""),"d-mmm-yy")</f>
        <v>1-Jan-21 to 30-Jun-21</v>
      </c>
      <c r="D268" s="302"/>
      <c r="E268" s="302"/>
      <c r="F268" s="303" t="str">
        <f t="shared" si="9"/>
        <v/>
      </c>
      <c r="G268" s="304" t="s">
        <v>942</v>
      </c>
      <c r="H268" s="304"/>
      <c r="I268" s="305"/>
      <c r="J268" s="305"/>
      <c r="K268" s="305"/>
      <c r="L268" s="306" t="str">
        <f t="shared" ca="1" si="10"/>
        <v>301-Jan-21 to 30-Jun-21</v>
      </c>
      <c r="M268" s="307" t="s">
        <v>1761</v>
      </c>
      <c r="N268" s="692"/>
      <c r="O268" s="112"/>
      <c r="P268" s="112"/>
      <c r="Q268" s="112"/>
      <c r="AD268" s="693"/>
      <c r="AE268" s="693"/>
      <c r="AF268" s="693"/>
      <c r="AG268" s="693"/>
      <c r="AM268" s="5"/>
      <c r="AN268" s="5"/>
    </row>
    <row r="269" spans="1:40" ht="31" x14ac:dyDescent="0.35">
      <c r="A269" s="276">
        <v>30</v>
      </c>
      <c r="B269" s="277" t="str">
        <f t="shared" si="8"/>
        <v/>
      </c>
      <c r="C269" s="278" t="str">
        <f ca="1">TEXT(IFERROR(INDEX('Overview - Section A'!$A$46:$A$53,MATCH(G269,'Overview - Section A'!$U$46:$U$53,0)),""),"d-mmm-yy") &amp;" to " &amp; TEXT(IFERROR(INDEX('Overview - Section A'!$E$46:$E$53,MATCH(G269,'Overview - Section A'!$U$46:$U$53,0)),""),"d-mmm-yy")</f>
        <v>1-Jul-21 to 31-Dec-21</v>
      </c>
      <c r="D269" s="302"/>
      <c r="E269" s="302"/>
      <c r="F269" s="303" t="str">
        <f t="shared" si="9"/>
        <v/>
      </c>
      <c r="G269" s="304" t="s">
        <v>944</v>
      </c>
      <c r="H269" s="304"/>
      <c r="I269" s="305"/>
      <c r="J269" s="305"/>
      <c r="K269" s="305"/>
      <c r="L269" s="306" t="str">
        <f t="shared" ca="1" si="10"/>
        <v>301-Jul-21 to 31-Dec-21</v>
      </c>
      <c r="M269" s="307" t="s">
        <v>1762</v>
      </c>
      <c r="N269" s="692"/>
      <c r="O269" s="112"/>
      <c r="P269" s="112"/>
      <c r="Q269" s="112"/>
      <c r="AD269" s="693"/>
      <c r="AE269" s="693"/>
      <c r="AF269" s="693"/>
      <c r="AG269" s="693"/>
      <c r="AM269" s="5"/>
      <c r="AN269" s="5"/>
    </row>
    <row r="270" spans="1:40" ht="31" x14ac:dyDescent="0.35">
      <c r="A270" s="276">
        <v>30</v>
      </c>
      <c r="B270" s="277" t="str">
        <f t="shared" si="8"/>
        <v/>
      </c>
      <c r="C270" s="278" t="str">
        <f ca="1">TEXT(IFERROR(INDEX('Overview - Section A'!$A$46:$A$53,MATCH(G270,'Overview - Section A'!$U$46:$U$53,0)),""),"d-mmm-yy") &amp;" to " &amp; TEXT(IFERROR(INDEX('Overview - Section A'!$E$46:$E$53,MATCH(G270,'Overview - Section A'!$U$46:$U$53,0)),""),"d-mmm-yy")</f>
        <v>1-Jan-22 to 30-Jun-22</v>
      </c>
      <c r="D270" s="302"/>
      <c r="E270" s="302"/>
      <c r="F270" s="303" t="str">
        <f t="shared" si="9"/>
        <v/>
      </c>
      <c r="G270" s="304" t="s">
        <v>946</v>
      </c>
      <c r="H270" s="304"/>
      <c r="I270" s="305"/>
      <c r="J270" s="305"/>
      <c r="K270" s="305"/>
      <c r="L270" s="306" t="str">
        <f t="shared" ca="1" si="10"/>
        <v>301-Jan-22 to 30-Jun-22</v>
      </c>
      <c r="M270" s="307" t="s">
        <v>1763</v>
      </c>
      <c r="N270" s="692"/>
      <c r="O270" s="112"/>
      <c r="P270" s="112"/>
      <c r="Q270" s="112"/>
      <c r="AD270" s="693"/>
      <c r="AE270" s="693"/>
      <c r="AF270" s="693"/>
      <c r="AG270" s="693"/>
      <c r="AM270" s="5"/>
      <c r="AN270" s="5"/>
    </row>
    <row r="271" spans="1:40" ht="31" x14ac:dyDescent="0.35">
      <c r="A271" s="276">
        <v>30</v>
      </c>
      <c r="B271" s="277" t="str">
        <f t="shared" si="8"/>
        <v/>
      </c>
      <c r="C271" s="278" t="str">
        <f ca="1">TEXT(IFERROR(INDEX('Overview - Section A'!$A$46:$A$53,MATCH(G271,'Overview - Section A'!$U$46:$U$53,0)),""),"d-mmm-yy") &amp;" to " &amp; TEXT(IFERROR(INDEX('Overview - Section A'!$E$46:$E$53,MATCH(G271,'Overview - Section A'!$U$46:$U$53,0)),""),"d-mmm-yy")</f>
        <v>1-Jul-22 to 31-Dec-22</v>
      </c>
      <c r="D271" s="302"/>
      <c r="E271" s="302"/>
      <c r="F271" s="303" t="str">
        <f t="shared" si="9"/>
        <v/>
      </c>
      <c r="G271" s="304" t="s">
        <v>948</v>
      </c>
      <c r="H271" s="304"/>
      <c r="I271" s="305"/>
      <c r="J271" s="305"/>
      <c r="K271" s="305"/>
      <c r="L271" s="306" t="str">
        <f t="shared" ca="1" si="10"/>
        <v>301-Jul-22 to 31-Dec-22</v>
      </c>
      <c r="M271" s="307" t="s">
        <v>1764</v>
      </c>
      <c r="N271" s="692"/>
      <c r="O271" s="112"/>
      <c r="P271" s="112"/>
      <c r="Q271" s="112"/>
      <c r="AD271" s="693"/>
      <c r="AE271" s="693"/>
      <c r="AF271" s="693"/>
      <c r="AG271" s="693"/>
      <c r="AM271" s="5"/>
      <c r="AN271" s="5"/>
    </row>
    <row r="272" spans="1:40" ht="31" x14ac:dyDescent="0.35">
      <c r="A272" s="276">
        <v>30</v>
      </c>
      <c r="B272" s="277" t="str">
        <f t="shared" si="8"/>
        <v/>
      </c>
      <c r="C272" s="278" t="str">
        <f ca="1">TEXT(IFERROR(INDEX('Overview - Section A'!$A$46:$A$53,MATCH(G272,'Overview - Section A'!$U$46:$U$53,0)),""),"d-mmm-yy") &amp;" to " &amp; TEXT(IFERROR(INDEX('Overview - Section A'!$E$46:$E$53,MATCH(G272,'Overview - Section A'!$U$46:$U$53,0)),""),"d-mmm-yy")</f>
        <v>1-Jan-23 to 30-Jun-23</v>
      </c>
      <c r="D272" s="302"/>
      <c r="E272" s="302"/>
      <c r="F272" s="303" t="str">
        <f t="shared" si="9"/>
        <v/>
      </c>
      <c r="G272" s="304" t="s">
        <v>950</v>
      </c>
      <c r="H272" s="304"/>
      <c r="I272" s="305"/>
      <c r="J272" s="305"/>
      <c r="K272" s="305"/>
      <c r="L272" s="306" t="str">
        <f t="shared" ca="1" si="10"/>
        <v>301-Jan-23 to 30-Jun-23</v>
      </c>
      <c r="M272" s="307" t="s">
        <v>1765</v>
      </c>
      <c r="N272" s="692"/>
      <c r="O272" s="112"/>
      <c r="P272" s="112"/>
      <c r="Q272" s="112"/>
      <c r="AD272" s="693"/>
      <c r="AE272" s="693"/>
      <c r="AF272" s="693"/>
      <c r="AG272" s="693"/>
      <c r="AM272" s="5"/>
      <c r="AN272" s="5"/>
    </row>
    <row r="273" spans="1:40" ht="31" x14ac:dyDescent="0.35">
      <c r="A273" s="276">
        <v>30</v>
      </c>
      <c r="B273" s="277" t="str">
        <f t="shared" si="8"/>
        <v/>
      </c>
      <c r="C273" s="278" t="str">
        <f ca="1">TEXT(IFERROR(INDEX('Overview - Section A'!$A$46:$A$53,MATCH(G273,'Overview - Section A'!$U$46:$U$53,0)),""),"d-mmm-yy") &amp;" to " &amp; TEXT(IFERROR(INDEX('Overview - Section A'!$E$46:$E$53,MATCH(G273,'Overview - Section A'!$U$46:$U$53,0)),""),"d-mmm-yy")</f>
        <v>1-Jul-23 to 31-Dec-23</v>
      </c>
      <c r="D273" s="302"/>
      <c r="E273" s="302"/>
      <c r="F273" s="303" t="str">
        <f t="shared" si="9"/>
        <v/>
      </c>
      <c r="G273" s="304" t="s">
        <v>952</v>
      </c>
      <c r="H273" s="304"/>
      <c r="I273" s="305"/>
      <c r="J273" s="305"/>
      <c r="K273" s="305"/>
      <c r="L273" s="306" t="str">
        <f t="shared" ca="1" si="10"/>
        <v>301-Jul-23 to 31-Dec-23</v>
      </c>
      <c r="M273" s="307" t="s">
        <v>1766</v>
      </c>
      <c r="N273" s="692"/>
      <c r="O273" s="112"/>
      <c r="P273" s="112"/>
      <c r="Q273" s="112"/>
      <c r="AD273" s="693"/>
      <c r="AE273" s="693"/>
      <c r="AF273" s="693"/>
      <c r="AG273" s="693"/>
      <c r="AM273" s="5"/>
      <c r="AN273" s="5"/>
    </row>
    <row r="274" spans="1:40" ht="31" x14ac:dyDescent="0.35">
      <c r="A274" s="276">
        <v>31</v>
      </c>
      <c r="B274" s="277" t="str">
        <f t="shared" si="8"/>
        <v/>
      </c>
      <c r="C274" s="278" t="str">
        <f ca="1">TEXT(IFERROR(INDEX('Overview - Section A'!$A$46:$A$53,MATCH(G274,'Overview - Section A'!$U$46:$U$53,0)),""),"d-mmm-yy") &amp;" to " &amp; TEXT(IFERROR(INDEX('Overview - Section A'!$E$46:$E$53,MATCH(G274,'Overview - Section A'!$U$46:$U$53,0)),""),"d-mmm-yy")</f>
        <v>1-Jan-21 to 30-Jun-21</v>
      </c>
      <c r="D274" s="302"/>
      <c r="E274" s="302"/>
      <c r="F274" s="303" t="str">
        <f t="shared" si="9"/>
        <v/>
      </c>
      <c r="G274" s="304" t="s">
        <v>942</v>
      </c>
      <c r="H274" s="304"/>
      <c r="I274" s="305"/>
      <c r="J274" s="305"/>
      <c r="K274" s="305"/>
      <c r="L274" s="306" t="str">
        <f t="shared" ca="1" si="10"/>
        <v>311-Jan-21 to 30-Jun-21</v>
      </c>
      <c r="M274" s="307" t="s">
        <v>1767</v>
      </c>
      <c r="N274" s="692"/>
      <c r="O274" s="112"/>
      <c r="P274" s="112"/>
      <c r="Q274" s="112"/>
      <c r="AD274" s="693"/>
      <c r="AE274" s="693"/>
      <c r="AF274" s="693"/>
      <c r="AG274" s="693"/>
      <c r="AM274" s="5"/>
      <c r="AN274" s="5"/>
    </row>
    <row r="275" spans="1:40" ht="31" x14ac:dyDescent="0.35">
      <c r="A275" s="276">
        <v>31</v>
      </c>
      <c r="B275" s="277" t="str">
        <f t="shared" si="8"/>
        <v/>
      </c>
      <c r="C275" s="278" t="str">
        <f ca="1">TEXT(IFERROR(INDEX('Overview - Section A'!$A$46:$A$53,MATCH(G275,'Overview - Section A'!$U$46:$U$53,0)),""),"d-mmm-yy") &amp;" to " &amp; TEXT(IFERROR(INDEX('Overview - Section A'!$E$46:$E$53,MATCH(G275,'Overview - Section A'!$U$46:$U$53,0)),""),"d-mmm-yy")</f>
        <v>1-Jul-21 to 31-Dec-21</v>
      </c>
      <c r="D275" s="302"/>
      <c r="E275" s="302"/>
      <c r="F275" s="303" t="str">
        <f t="shared" si="9"/>
        <v/>
      </c>
      <c r="G275" s="304" t="s">
        <v>944</v>
      </c>
      <c r="H275" s="304"/>
      <c r="I275" s="305"/>
      <c r="J275" s="305"/>
      <c r="K275" s="305"/>
      <c r="L275" s="306" t="str">
        <f t="shared" ca="1" si="10"/>
        <v>311-Jul-21 to 31-Dec-21</v>
      </c>
      <c r="M275" s="307" t="s">
        <v>1768</v>
      </c>
      <c r="N275" s="692"/>
      <c r="O275" s="112"/>
      <c r="P275" s="112"/>
      <c r="Q275" s="112"/>
      <c r="AD275" s="693"/>
      <c r="AE275" s="693"/>
      <c r="AF275" s="693"/>
      <c r="AG275" s="693"/>
      <c r="AM275" s="5"/>
      <c r="AN275" s="5"/>
    </row>
    <row r="276" spans="1:40" ht="31" x14ac:dyDescent="0.35">
      <c r="A276" s="276">
        <v>31</v>
      </c>
      <c r="B276" s="277" t="str">
        <f t="shared" si="8"/>
        <v/>
      </c>
      <c r="C276" s="278" t="str">
        <f ca="1">TEXT(IFERROR(INDEX('Overview - Section A'!$A$46:$A$53,MATCH(G276,'Overview - Section A'!$U$46:$U$53,0)),""),"d-mmm-yy") &amp;" to " &amp; TEXT(IFERROR(INDEX('Overview - Section A'!$E$46:$E$53,MATCH(G276,'Overview - Section A'!$U$46:$U$53,0)),""),"d-mmm-yy")</f>
        <v>1-Jan-22 to 30-Jun-22</v>
      </c>
      <c r="D276" s="302"/>
      <c r="E276" s="302"/>
      <c r="F276" s="303" t="str">
        <f t="shared" si="9"/>
        <v/>
      </c>
      <c r="G276" s="304" t="s">
        <v>946</v>
      </c>
      <c r="H276" s="304"/>
      <c r="I276" s="305"/>
      <c r="J276" s="305"/>
      <c r="K276" s="305"/>
      <c r="L276" s="306" t="str">
        <f t="shared" ca="1" si="10"/>
        <v>311-Jan-22 to 30-Jun-22</v>
      </c>
      <c r="M276" s="307" t="s">
        <v>1769</v>
      </c>
      <c r="N276" s="692"/>
      <c r="O276" s="112"/>
      <c r="P276" s="112"/>
      <c r="Q276" s="112"/>
      <c r="AD276" s="693"/>
      <c r="AE276" s="693"/>
      <c r="AF276" s="693"/>
      <c r="AG276" s="693"/>
      <c r="AM276" s="5"/>
      <c r="AN276" s="5"/>
    </row>
    <row r="277" spans="1:40" ht="31" x14ac:dyDescent="0.35">
      <c r="A277" s="276">
        <v>31</v>
      </c>
      <c r="B277" s="277" t="str">
        <f t="shared" si="8"/>
        <v/>
      </c>
      <c r="C277" s="278" t="str">
        <f ca="1">TEXT(IFERROR(INDEX('Overview - Section A'!$A$46:$A$53,MATCH(G277,'Overview - Section A'!$U$46:$U$53,0)),""),"d-mmm-yy") &amp;" to " &amp; TEXT(IFERROR(INDEX('Overview - Section A'!$E$46:$E$53,MATCH(G277,'Overview - Section A'!$U$46:$U$53,0)),""),"d-mmm-yy")</f>
        <v>1-Jul-22 to 31-Dec-22</v>
      </c>
      <c r="D277" s="302"/>
      <c r="E277" s="302"/>
      <c r="F277" s="303" t="str">
        <f t="shared" si="9"/>
        <v/>
      </c>
      <c r="G277" s="304" t="s">
        <v>948</v>
      </c>
      <c r="H277" s="304"/>
      <c r="I277" s="305"/>
      <c r="J277" s="305"/>
      <c r="K277" s="305"/>
      <c r="L277" s="306" t="str">
        <f t="shared" ca="1" si="10"/>
        <v>311-Jul-22 to 31-Dec-22</v>
      </c>
      <c r="M277" s="307" t="s">
        <v>1770</v>
      </c>
      <c r="N277" s="692"/>
      <c r="O277" s="112"/>
      <c r="P277" s="112"/>
      <c r="Q277" s="112"/>
      <c r="AD277" s="693"/>
      <c r="AE277" s="693"/>
      <c r="AF277" s="693"/>
      <c r="AG277" s="693"/>
      <c r="AM277" s="5"/>
      <c r="AN277" s="5"/>
    </row>
    <row r="278" spans="1:40" ht="31" x14ac:dyDescent="0.35">
      <c r="A278" s="276">
        <v>31</v>
      </c>
      <c r="B278" s="277" t="str">
        <f t="shared" si="8"/>
        <v/>
      </c>
      <c r="C278" s="278" t="str">
        <f ca="1">TEXT(IFERROR(INDEX('Overview - Section A'!$A$46:$A$53,MATCH(G278,'Overview - Section A'!$U$46:$U$53,0)),""),"d-mmm-yy") &amp;" to " &amp; TEXT(IFERROR(INDEX('Overview - Section A'!$E$46:$E$53,MATCH(G278,'Overview - Section A'!$U$46:$U$53,0)),""),"d-mmm-yy")</f>
        <v>1-Jan-23 to 30-Jun-23</v>
      </c>
      <c r="D278" s="302"/>
      <c r="E278" s="302"/>
      <c r="F278" s="303" t="str">
        <f t="shared" si="9"/>
        <v/>
      </c>
      <c r="G278" s="304" t="s">
        <v>950</v>
      </c>
      <c r="H278" s="304"/>
      <c r="I278" s="305"/>
      <c r="J278" s="305"/>
      <c r="K278" s="305"/>
      <c r="L278" s="306" t="str">
        <f t="shared" ca="1" si="10"/>
        <v>311-Jan-23 to 30-Jun-23</v>
      </c>
      <c r="M278" s="307" t="s">
        <v>1771</v>
      </c>
      <c r="N278" s="692"/>
      <c r="O278" s="112"/>
      <c r="P278" s="112"/>
      <c r="Q278" s="112"/>
      <c r="AD278" s="693"/>
      <c r="AE278" s="693"/>
      <c r="AF278" s="693"/>
      <c r="AG278" s="693"/>
      <c r="AM278" s="5"/>
      <c r="AN278" s="5"/>
    </row>
    <row r="279" spans="1:40" ht="31" x14ac:dyDescent="0.35">
      <c r="A279" s="276">
        <v>31</v>
      </c>
      <c r="B279" s="277" t="str">
        <f t="shared" si="8"/>
        <v/>
      </c>
      <c r="C279" s="278" t="str">
        <f ca="1">TEXT(IFERROR(INDEX('Overview - Section A'!$A$46:$A$53,MATCH(G279,'Overview - Section A'!$U$46:$U$53,0)),""),"d-mmm-yy") &amp;" to " &amp; TEXT(IFERROR(INDEX('Overview - Section A'!$E$46:$E$53,MATCH(G279,'Overview - Section A'!$U$46:$U$53,0)),""),"d-mmm-yy")</f>
        <v>1-Jul-23 to 31-Dec-23</v>
      </c>
      <c r="D279" s="302"/>
      <c r="E279" s="302"/>
      <c r="F279" s="303" t="str">
        <f t="shared" si="9"/>
        <v/>
      </c>
      <c r="G279" s="304" t="s">
        <v>952</v>
      </c>
      <c r="H279" s="304"/>
      <c r="I279" s="305"/>
      <c r="J279" s="305"/>
      <c r="K279" s="305"/>
      <c r="L279" s="306" t="str">
        <f t="shared" ca="1" si="10"/>
        <v>311-Jul-23 to 31-Dec-23</v>
      </c>
      <c r="M279" s="307" t="s">
        <v>1772</v>
      </c>
      <c r="N279" s="692"/>
      <c r="O279" s="112"/>
      <c r="P279" s="112"/>
      <c r="Q279" s="112"/>
      <c r="AD279" s="693"/>
      <c r="AE279" s="693"/>
      <c r="AF279" s="693"/>
      <c r="AG279" s="693"/>
      <c r="AM279" s="5"/>
      <c r="AN279" s="5"/>
    </row>
    <row r="280" spans="1:40" ht="31" x14ac:dyDescent="0.35">
      <c r="A280" s="276">
        <v>32</v>
      </c>
      <c r="B280" s="277" t="str">
        <f t="shared" si="8"/>
        <v/>
      </c>
      <c r="C280" s="278" t="str">
        <f ca="1">TEXT(IFERROR(INDEX('Overview - Section A'!$A$46:$A$53,MATCH(G280,'Overview - Section A'!$U$46:$U$53,0)),""),"d-mmm-yy") &amp;" to " &amp; TEXT(IFERROR(INDEX('Overview - Section A'!$E$46:$E$53,MATCH(G280,'Overview - Section A'!$U$46:$U$53,0)),""),"d-mmm-yy")</f>
        <v>1-Jan-21 to 30-Jun-21</v>
      </c>
      <c r="D280" s="302"/>
      <c r="E280" s="302"/>
      <c r="F280" s="303" t="str">
        <f t="shared" si="9"/>
        <v/>
      </c>
      <c r="G280" s="304" t="s">
        <v>942</v>
      </c>
      <c r="H280" s="304"/>
      <c r="I280" s="305"/>
      <c r="J280" s="305"/>
      <c r="K280" s="305"/>
      <c r="L280" s="306" t="str">
        <f t="shared" ca="1" si="10"/>
        <v>321-Jan-21 to 30-Jun-21</v>
      </c>
      <c r="M280" s="307" t="s">
        <v>1773</v>
      </c>
      <c r="N280" s="692"/>
      <c r="O280" s="112"/>
      <c r="P280" s="112"/>
      <c r="Q280" s="112"/>
      <c r="AD280" s="693"/>
      <c r="AE280" s="693"/>
      <c r="AF280" s="693"/>
      <c r="AG280" s="693"/>
      <c r="AM280" s="5"/>
      <c r="AN280" s="5"/>
    </row>
    <row r="281" spans="1:40" ht="31" x14ac:dyDescent="0.35">
      <c r="A281" s="276">
        <v>32</v>
      </c>
      <c r="B281" s="277" t="str">
        <f t="shared" si="8"/>
        <v/>
      </c>
      <c r="C281" s="278" t="str">
        <f ca="1">TEXT(IFERROR(INDEX('Overview - Section A'!$A$46:$A$53,MATCH(G281,'Overview - Section A'!$U$46:$U$53,0)),""),"d-mmm-yy") &amp;" to " &amp; TEXT(IFERROR(INDEX('Overview - Section A'!$E$46:$E$53,MATCH(G281,'Overview - Section A'!$U$46:$U$53,0)),""),"d-mmm-yy")</f>
        <v>1-Jul-21 to 31-Dec-21</v>
      </c>
      <c r="D281" s="302"/>
      <c r="E281" s="302"/>
      <c r="F281" s="303" t="str">
        <f t="shared" si="9"/>
        <v/>
      </c>
      <c r="G281" s="304" t="s">
        <v>944</v>
      </c>
      <c r="H281" s="304"/>
      <c r="I281" s="305"/>
      <c r="J281" s="305"/>
      <c r="K281" s="305"/>
      <c r="L281" s="306" t="str">
        <f t="shared" ca="1" si="10"/>
        <v>321-Jul-21 to 31-Dec-21</v>
      </c>
      <c r="M281" s="307" t="s">
        <v>1774</v>
      </c>
      <c r="N281" s="692"/>
      <c r="O281" s="112"/>
      <c r="P281" s="112"/>
      <c r="Q281" s="112"/>
      <c r="AD281" s="693"/>
      <c r="AE281" s="693"/>
      <c r="AF281" s="693"/>
      <c r="AG281" s="693"/>
      <c r="AM281" s="5"/>
      <c r="AN281" s="5"/>
    </row>
    <row r="282" spans="1:40" ht="31" x14ac:dyDescent="0.35">
      <c r="A282" s="276">
        <v>32</v>
      </c>
      <c r="B282" s="277" t="str">
        <f t="shared" si="8"/>
        <v/>
      </c>
      <c r="C282" s="278" t="str">
        <f ca="1">TEXT(IFERROR(INDEX('Overview - Section A'!$A$46:$A$53,MATCH(G282,'Overview - Section A'!$U$46:$U$53,0)),""),"d-mmm-yy") &amp;" to " &amp; TEXT(IFERROR(INDEX('Overview - Section A'!$E$46:$E$53,MATCH(G282,'Overview - Section A'!$U$46:$U$53,0)),""),"d-mmm-yy")</f>
        <v>1-Jan-22 to 30-Jun-22</v>
      </c>
      <c r="D282" s="302"/>
      <c r="E282" s="302"/>
      <c r="F282" s="303" t="str">
        <f t="shared" si="9"/>
        <v/>
      </c>
      <c r="G282" s="304" t="s">
        <v>946</v>
      </c>
      <c r="H282" s="304"/>
      <c r="I282" s="305"/>
      <c r="J282" s="305"/>
      <c r="K282" s="305"/>
      <c r="L282" s="306" t="str">
        <f t="shared" ca="1" si="10"/>
        <v>321-Jan-22 to 30-Jun-22</v>
      </c>
      <c r="M282" s="307" t="s">
        <v>1775</v>
      </c>
      <c r="N282" s="692"/>
      <c r="O282" s="112"/>
      <c r="P282" s="112"/>
      <c r="Q282" s="112"/>
      <c r="AD282" s="693"/>
      <c r="AE282" s="693"/>
      <c r="AF282" s="693"/>
      <c r="AG282" s="693"/>
      <c r="AM282" s="5"/>
      <c r="AN282" s="5"/>
    </row>
    <row r="283" spans="1:40" ht="31" x14ac:dyDescent="0.35">
      <c r="A283" s="276">
        <v>32</v>
      </c>
      <c r="B283" s="277" t="str">
        <f t="shared" si="8"/>
        <v/>
      </c>
      <c r="C283" s="278" t="str">
        <f ca="1">TEXT(IFERROR(INDEX('Overview - Section A'!$A$46:$A$53,MATCH(G283,'Overview - Section A'!$U$46:$U$53,0)),""),"d-mmm-yy") &amp;" to " &amp; TEXT(IFERROR(INDEX('Overview - Section A'!$E$46:$E$53,MATCH(G283,'Overview - Section A'!$U$46:$U$53,0)),""),"d-mmm-yy")</f>
        <v>1-Jul-22 to 31-Dec-22</v>
      </c>
      <c r="D283" s="302"/>
      <c r="E283" s="302"/>
      <c r="F283" s="303" t="str">
        <f t="shared" si="9"/>
        <v/>
      </c>
      <c r="G283" s="304" t="s">
        <v>948</v>
      </c>
      <c r="H283" s="304"/>
      <c r="I283" s="305"/>
      <c r="J283" s="305"/>
      <c r="K283" s="305"/>
      <c r="L283" s="306" t="str">
        <f t="shared" ca="1" si="10"/>
        <v>321-Jul-22 to 31-Dec-22</v>
      </c>
      <c r="M283" s="307" t="s">
        <v>1776</v>
      </c>
      <c r="N283" s="692"/>
      <c r="O283" s="112"/>
      <c r="P283" s="112"/>
      <c r="Q283" s="112"/>
      <c r="AD283" s="693"/>
      <c r="AE283" s="693"/>
      <c r="AF283" s="693"/>
      <c r="AG283" s="693"/>
      <c r="AM283" s="5"/>
      <c r="AN283" s="5"/>
    </row>
    <row r="284" spans="1:40" ht="31" x14ac:dyDescent="0.35">
      <c r="A284" s="276">
        <v>32</v>
      </c>
      <c r="B284" s="277" t="str">
        <f t="shared" si="8"/>
        <v/>
      </c>
      <c r="C284" s="278" t="str">
        <f ca="1">TEXT(IFERROR(INDEX('Overview - Section A'!$A$46:$A$53,MATCH(G284,'Overview - Section A'!$U$46:$U$53,0)),""),"d-mmm-yy") &amp;" to " &amp; TEXT(IFERROR(INDEX('Overview - Section A'!$E$46:$E$53,MATCH(G284,'Overview - Section A'!$U$46:$U$53,0)),""),"d-mmm-yy")</f>
        <v>1-Jan-23 to 30-Jun-23</v>
      </c>
      <c r="D284" s="302"/>
      <c r="E284" s="302"/>
      <c r="F284" s="303" t="str">
        <f t="shared" si="9"/>
        <v/>
      </c>
      <c r="G284" s="304" t="s">
        <v>950</v>
      </c>
      <c r="H284" s="304"/>
      <c r="I284" s="305"/>
      <c r="J284" s="305"/>
      <c r="K284" s="305"/>
      <c r="L284" s="306" t="str">
        <f t="shared" ca="1" si="10"/>
        <v>321-Jan-23 to 30-Jun-23</v>
      </c>
      <c r="M284" s="307" t="s">
        <v>1777</v>
      </c>
      <c r="N284" s="692"/>
      <c r="O284" s="112"/>
      <c r="P284" s="112"/>
      <c r="Q284" s="112"/>
      <c r="AD284" s="693"/>
      <c r="AE284" s="693"/>
      <c r="AF284" s="693"/>
      <c r="AG284" s="693"/>
      <c r="AM284" s="5"/>
      <c r="AN284" s="5"/>
    </row>
    <row r="285" spans="1:40" ht="31" x14ac:dyDescent="0.35">
      <c r="A285" s="276">
        <v>32</v>
      </c>
      <c r="B285" s="277" t="str">
        <f t="shared" si="8"/>
        <v/>
      </c>
      <c r="C285" s="278" t="str">
        <f ca="1">TEXT(IFERROR(INDEX('Overview - Section A'!$A$46:$A$53,MATCH(G285,'Overview - Section A'!$U$46:$U$53,0)),""),"d-mmm-yy") &amp;" to " &amp; TEXT(IFERROR(INDEX('Overview - Section A'!$E$46:$E$53,MATCH(G285,'Overview - Section A'!$U$46:$U$53,0)),""),"d-mmm-yy")</f>
        <v>1-Jul-23 to 31-Dec-23</v>
      </c>
      <c r="D285" s="302"/>
      <c r="E285" s="302"/>
      <c r="F285" s="303" t="str">
        <f t="shared" si="9"/>
        <v/>
      </c>
      <c r="G285" s="304" t="s">
        <v>952</v>
      </c>
      <c r="H285" s="304"/>
      <c r="I285" s="305"/>
      <c r="J285" s="305"/>
      <c r="K285" s="305"/>
      <c r="L285" s="306" t="str">
        <f t="shared" ca="1" si="10"/>
        <v>321-Jul-23 to 31-Dec-23</v>
      </c>
      <c r="M285" s="307" t="s">
        <v>1778</v>
      </c>
      <c r="N285" s="692"/>
      <c r="O285" s="112"/>
      <c r="P285" s="112"/>
      <c r="Q285" s="112"/>
      <c r="AD285" s="693"/>
      <c r="AE285" s="693"/>
      <c r="AF285" s="693"/>
      <c r="AG285" s="693"/>
      <c r="AM285" s="5"/>
      <c r="AN285" s="5"/>
    </row>
    <row r="286" spans="1:40" ht="31" x14ac:dyDescent="0.35">
      <c r="A286" s="276">
        <v>33</v>
      </c>
      <c r="B286" s="277" t="str">
        <f t="shared" ref="B286:B349" si="11">IF(A286=A285,"",IF(VLOOKUP(A286,$A$8:$D$90,4,FALSE)=0,"",VLOOKUP(A286,$A$8:$D$90,4,FALSE)))</f>
        <v/>
      </c>
      <c r="C286" s="278" t="str">
        <f ca="1">TEXT(IFERROR(INDEX('Overview - Section A'!$A$46:$A$53,MATCH(G286,'Overview - Section A'!$U$46:$U$53,0)),""),"d-mmm-yy") &amp;" to " &amp; TEXT(IFERROR(INDEX('Overview - Section A'!$E$46:$E$53,MATCH(G286,'Overview - Section A'!$U$46:$U$53,0)),""),"d-mmm-yy")</f>
        <v>1-Jan-21 to 30-Jun-21</v>
      </c>
      <c r="D286" s="302"/>
      <c r="E286" s="302"/>
      <c r="F286" s="303" t="str">
        <f t="shared" ref="F286:F349" si="12">IF(VLOOKUP(A286,$A$8:$D$90,4,FALSE)=0,"",VLOOKUP(A286,$A$8:$D$90,4,FALSE))</f>
        <v/>
      </c>
      <c r="G286" s="304" t="s">
        <v>942</v>
      </c>
      <c r="H286" s="304"/>
      <c r="I286" s="305"/>
      <c r="J286" s="305"/>
      <c r="K286" s="305"/>
      <c r="L286" s="306" t="str">
        <f t="shared" ref="L286:L349" ca="1" si="13">CONCATENATE(A286,C286)</f>
        <v>331-Jan-21 to 30-Jun-21</v>
      </c>
      <c r="M286" s="307" t="s">
        <v>1779</v>
      </c>
      <c r="N286" s="692"/>
      <c r="O286" s="112"/>
      <c r="P286" s="112"/>
      <c r="Q286" s="112"/>
      <c r="AD286" s="693"/>
      <c r="AE286" s="693"/>
      <c r="AF286" s="693"/>
      <c r="AG286" s="693"/>
      <c r="AM286" s="5"/>
      <c r="AN286" s="5"/>
    </row>
    <row r="287" spans="1:40" ht="31" x14ac:dyDescent="0.35">
      <c r="A287" s="276">
        <v>33</v>
      </c>
      <c r="B287" s="277" t="str">
        <f t="shared" si="11"/>
        <v/>
      </c>
      <c r="C287" s="278" t="str">
        <f ca="1">TEXT(IFERROR(INDEX('Overview - Section A'!$A$46:$A$53,MATCH(G287,'Overview - Section A'!$U$46:$U$53,0)),""),"d-mmm-yy") &amp;" to " &amp; TEXT(IFERROR(INDEX('Overview - Section A'!$E$46:$E$53,MATCH(G287,'Overview - Section A'!$U$46:$U$53,0)),""),"d-mmm-yy")</f>
        <v>1-Jul-21 to 31-Dec-21</v>
      </c>
      <c r="D287" s="302"/>
      <c r="E287" s="302"/>
      <c r="F287" s="303" t="str">
        <f t="shared" si="12"/>
        <v/>
      </c>
      <c r="G287" s="304" t="s">
        <v>944</v>
      </c>
      <c r="H287" s="304"/>
      <c r="I287" s="305"/>
      <c r="J287" s="305"/>
      <c r="K287" s="305"/>
      <c r="L287" s="306" t="str">
        <f t="shared" ca="1" si="13"/>
        <v>331-Jul-21 to 31-Dec-21</v>
      </c>
      <c r="M287" s="307" t="s">
        <v>1780</v>
      </c>
      <c r="N287" s="692"/>
      <c r="O287" s="112"/>
      <c r="P287" s="112"/>
      <c r="Q287" s="112"/>
      <c r="AD287" s="693"/>
      <c r="AE287" s="693"/>
      <c r="AF287" s="693"/>
      <c r="AG287" s="693"/>
      <c r="AM287" s="5"/>
      <c r="AN287" s="5"/>
    </row>
    <row r="288" spans="1:40" ht="31" x14ac:dyDescent="0.35">
      <c r="A288" s="276">
        <v>33</v>
      </c>
      <c r="B288" s="277" t="str">
        <f t="shared" si="11"/>
        <v/>
      </c>
      <c r="C288" s="278" t="str">
        <f ca="1">TEXT(IFERROR(INDEX('Overview - Section A'!$A$46:$A$53,MATCH(G288,'Overview - Section A'!$U$46:$U$53,0)),""),"d-mmm-yy") &amp;" to " &amp; TEXT(IFERROR(INDEX('Overview - Section A'!$E$46:$E$53,MATCH(G288,'Overview - Section A'!$U$46:$U$53,0)),""),"d-mmm-yy")</f>
        <v>1-Jan-22 to 30-Jun-22</v>
      </c>
      <c r="D288" s="302"/>
      <c r="E288" s="302"/>
      <c r="F288" s="303" t="str">
        <f t="shared" si="12"/>
        <v/>
      </c>
      <c r="G288" s="304" t="s">
        <v>946</v>
      </c>
      <c r="H288" s="304"/>
      <c r="I288" s="305"/>
      <c r="J288" s="305"/>
      <c r="K288" s="305"/>
      <c r="L288" s="306" t="str">
        <f t="shared" ca="1" si="13"/>
        <v>331-Jan-22 to 30-Jun-22</v>
      </c>
      <c r="M288" s="307" t="s">
        <v>1781</v>
      </c>
      <c r="N288" s="692"/>
      <c r="O288" s="112"/>
      <c r="P288" s="112"/>
      <c r="Q288" s="112"/>
      <c r="AD288" s="693"/>
      <c r="AE288" s="693"/>
      <c r="AF288" s="693"/>
      <c r="AG288" s="693"/>
      <c r="AM288" s="5"/>
      <c r="AN288" s="5"/>
    </row>
    <row r="289" spans="1:40" ht="31" x14ac:dyDescent="0.35">
      <c r="A289" s="276">
        <v>33</v>
      </c>
      <c r="B289" s="277" t="str">
        <f t="shared" si="11"/>
        <v/>
      </c>
      <c r="C289" s="278" t="str">
        <f ca="1">TEXT(IFERROR(INDEX('Overview - Section A'!$A$46:$A$53,MATCH(G289,'Overview - Section A'!$U$46:$U$53,0)),""),"d-mmm-yy") &amp;" to " &amp; TEXT(IFERROR(INDEX('Overview - Section A'!$E$46:$E$53,MATCH(G289,'Overview - Section A'!$U$46:$U$53,0)),""),"d-mmm-yy")</f>
        <v>1-Jul-22 to 31-Dec-22</v>
      </c>
      <c r="D289" s="302"/>
      <c r="E289" s="302"/>
      <c r="F289" s="303" t="str">
        <f t="shared" si="12"/>
        <v/>
      </c>
      <c r="G289" s="304" t="s">
        <v>948</v>
      </c>
      <c r="H289" s="304"/>
      <c r="I289" s="305"/>
      <c r="J289" s="305"/>
      <c r="K289" s="305"/>
      <c r="L289" s="306" t="str">
        <f t="shared" ca="1" si="13"/>
        <v>331-Jul-22 to 31-Dec-22</v>
      </c>
      <c r="M289" s="307" t="s">
        <v>1782</v>
      </c>
      <c r="N289" s="692"/>
      <c r="O289" s="112"/>
      <c r="P289" s="112"/>
      <c r="Q289" s="112"/>
      <c r="AD289" s="693"/>
      <c r="AE289" s="693"/>
      <c r="AF289" s="693"/>
      <c r="AG289" s="693"/>
      <c r="AM289" s="5"/>
      <c r="AN289" s="5"/>
    </row>
    <row r="290" spans="1:40" ht="31" x14ac:dyDescent="0.35">
      <c r="A290" s="276">
        <v>33</v>
      </c>
      <c r="B290" s="277" t="str">
        <f t="shared" si="11"/>
        <v/>
      </c>
      <c r="C290" s="278" t="str">
        <f ca="1">TEXT(IFERROR(INDEX('Overview - Section A'!$A$46:$A$53,MATCH(G290,'Overview - Section A'!$U$46:$U$53,0)),""),"d-mmm-yy") &amp;" to " &amp; TEXT(IFERROR(INDEX('Overview - Section A'!$E$46:$E$53,MATCH(G290,'Overview - Section A'!$U$46:$U$53,0)),""),"d-mmm-yy")</f>
        <v>1-Jan-23 to 30-Jun-23</v>
      </c>
      <c r="D290" s="302"/>
      <c r="E290" s="302"/>
      <c r="F290" s="303" t="str">
        <f t="shared" si="12"/>
        <v/>
      </c>
      <c r="G290" s="304" t="s">
        <v>950</v>
      </c>
      <c r="H290" s="304"/>
      <c r="I290" s="305"/>
      <c r="J290" s="305"/>
      <c r="K290" s="305"/>
      <c r="L290" s="306" t="str">
        <f t="shared" ca="1" si="13"/>
        <v>331-Jan-23 to 30-Jun-23</v>
      </c>
      <c r="M290" s="307" t="s">
        <v>1783</v>
      </c>
      <c r="N290" s="692"/>
      <c r="O290" s="112"/>
      <c r="P290" s="112"/>
      <c r="Q290" s="112"/>
      <c r="AD290" s="693"/>
      <c r="AE290" s="693"/>
      <c r="AF290" s="693"/>
      <c r="AG290" s="693"/>
      <c r="AM290" s="5"/>
      <c r="AN290" s="5"/>
    </row>
    <row r="291" spans="1:40" ht="31" x14ac:dyDescent="0.35">
      <c r="A291" s="276">
        <v>33</v>
      </c>
      <c r="B291" s="277" t="str">
        <f t="shared" si="11"/>
        <v/>
      </c>
      <c r="C291" s="278" t="str">
        <f ca="1">TEXT(IFERROR(INDEX('Overview - Section A'!$A$46:$A$53,MATCH(G291,'Overview - Section A'!$U$46:$U$53,0)),""),"d-mmm-yy") &amp;" to " &amp; TEXT(IFERROR(INDEX('Overview - Section A'!$E$46:$E$53,MATCH(G291,'Overview - Section A'!$U$46:$U$53,0)),""),"d-mmm-yy")</f>
        <v>1-Jul-23 to 31-Dec-23</v>
      </c>
      <c r="D291" s="302"/>
      <c r="E291" s="302"/>
      <c r="F291" s="303" t="str">
        <f t="shared" si="12"/>
        <v/>
      </c>
      <c r="G291" s="304" t="s">
        <v>952</v>
      </c>
      <c r="H291" s="304"/>
      <c r="I291" s="305"/>
      <c r="J291" s="305"/>
      <c r="K291" s="305"/>
      <c r="L291" s="306" t="str">
        <f t="shared" ca="1" si="13"/>
        <v>331-Jul-23 to 31-Dec-23</v>
      </c>
      <c r="M291" s="307" t="s">
        <v>1784</v>
      </c>
      <c r="N291" s="692"/>
      <c r="O291" s="112"/>
      <c r="P291" s="112"/>
      <c r="Q291" s="112"/>
      <c r="AD291" s="693"/>
      <c r="AE291" s="693"/>
      <c r="AF291" s="693"/>
      <c r="AG291" s="693"/>
      <c r="AM291" s="5"/>
      <c r="AN291" s="5"/>
    </row>
    <row r="292" spans="1:40" ht="31" x14ac:dyDescent="0.35">
      <c r="A292" s="276">
        <v>34</v>
      </c>
      <c r="B292" s="277" t="str">
        <f t="shared" si="11"/>
        <v/>
      </c>
      <c r="C292" s="278" t="str">
        <f ca="1">TEXT(IFERROR(INDEX('Overview - Section A'!$A$46:$A$53,MATCH(G292,'Overview - Section A'!$U$46:$U$53,0)),""),"d-mmm-yy") &amp;" to " &amp; TEXT(IFERROR(INDEX('Overview - Section A'!$E$46:$E$53,MATCH(G292,'Overview - Section A'!$U$46:$U$53,0)),""),"d-mmm-yy")</f>
        <v>1-Jan-21 to 30-Jun-21</v>
      </c>
      <c r="D292" s="302"/>
      <c r="E292" s="302"/>
      <c r="F292" s="303" t="str">
        <f t="shared" si="12"/>
        <v/>
      </c>
      <c r="G292" s="304" t="s">
        <v>942</v>
      </c>
      <c r="H292" s="304"/>
      <c r="I292" s="305"/>
      <c r="J292" s="305"/>
      <c r="K292" s="305"/>
      <c r="L292" s="306" t="str">
        <f t="shared" ca="1" si="13"/>
        <v>341-Jan-21 to 30-Jun-21</v>
      </c>
      <c r="M292" s="307" t="s">
        <v>1785</v>
      </c>
      <c r="N292" s="692"/>
      <c r="O292" s="112"/>
      <c r="P292" s="112"/>
      <c r="Q292" s="112"/>
      <c r="AD292" s="693"/>
      <c r="AE292" s="693"/>
      <c r="AF292" s="693"/>
      <c r="AG292" s="693"/>
      <c r="AM292" s="5"/>
      <c r="AN292" s="5"/>
    </row>
    <row r="293" spans="1:40" ht="31" x14ac:dyDescent="0.35">
      <c r="A293" s="276">
        <v>34</v>
      </c>
      <c r="B293" s="277" t="str">
        <f t="shared" si="11"/>
        <v/>
      </c>
      <c r="C293" s="278" t="str">
        <f ca="1">TEXT(IFERROR(INDEX('Overview - Section A'!$A$46:$A$53,MATCH(G293,'Overview - Section A'!$U$46:$U$53,0)),""),"d-mmm-yy") &amp;" to " &amp; TEXT(IFERROR(INDEX('Overview - Section A'!$E$46:$E$53,MATCH(G293,'Overview - Section A'!$U$46:$U$53,0)),""),"d-mmm-yy")</f>
        <v>1-Jul-21 to 31-Dec-21</v>
      </c>
      <c r="D293" s="302"/>
      <c r="E293" s="302"/>
      <c r="F293" s="303" t="str">
        <f t="shared" si="12"/>
        <v/>
      </c>
      <c r="G293" s="304" t="s">
        <v>944</v>
      </c>
      <c r="H293" s="304"/>
      <c r="I293" s="305"/>
      <c r="J293" s="305"/>
      <c r="K293" s="305"/>
      <c r="L293" s="306" t="str">
        <f t="shared" ca="1" si="13"/>
        <v>341-Jul-21 to 31-Dec-21</v>
      </c>
      <c r="M293" s="307" t="s">
        <v>1786</v>
      </c>
      <c r="N293" s="692"/>
      <c r="O293" s="112"/>
      <c r="P293" s="112"/>
      <c r="Q293" s="112"/>
      <c r="AD293" s="693"/>
      <c r="AE293" s="693"/>
      <c r="AF293" s="693"/>
      <c r="AG293" s="693"/>
      <c r="AM293" s="5"/>
      <c r="AN293" s="5"/>
    </row>
    <row r="294" spans="1:40" ht="31" x14ac:dyDescent="0.35">
      <c r="A294" s="276">
        <v>34</v>
      </c>
      <c r="B294" s="277" t="str">
        <f t="shared" si="11"/>
        <v/>
      </c>
      <c r="C294" s="278" t="str">
        <f ca="1">TEXT(IFERROR(INDEX('Overview - Section A'!$A$46:$A$53,MATCH(G294,'Overview - Section A'!$U$46:$U$53,0)),""),"d-mmm-yy") &amp;" to " &amp; TEXT(IFERROR(INDEX('Overview - Section A'!$E$46:$E$53,MATCH(G294,'Overview - Section A'!$U$46:$U$53,0)),""),"d-mmm-yy")</f>
        <v>1-Jan-22 to 30-Jun-22</v>
      </c>
      <c r="D294" s="302"/>
      <c r="E294" s="302"/>
      <c r="F294" s="303" t="str">
        <f t="shared" si="12"/>
        <v/>
      </c>
      <c r="G294" s="304" t="s">
        <v>946</v>
      </c>
      <c r="H294" s="304"/>
      <c r="I294" s="305"/>
      <c r="J294" s="305"/>
      <c r="K294" s="305"/>
      <c r="L294" s="306" t="str">
        <f t="shared" ca="1" si="13"/>
        <v>341-Jan-22 to 30-Jun-22</v>
      </c>
      <c r="M294" s="307" t="s">
        <v>1787</v>
      </c>
      <c r="N294" s="692"/>
      <c r="O294" s="112"/>
      <c r="P294" s="112"/>
      <c r="Q294" s="112"/>
      <c r="AD294" s="693"/>
      <c r="AE294" s="693"/>
      <c r="AF294" s="693"/>
      <c r="AG294" s="693"/>
      <c r="AM294" s="5"/>
      <c r="AN294" s="5"/>
    </row>
    <row r="295" spans="1:40" ht="31" x14ac:dyDescent="0.35">
      <c r="A295" s="276">
        <v>34</v>
      </c>
      <c r="B295" s="277" t="str">
        <f t="shared" si="11"/>
        <v/>
      </c>
      <c r="C295" s="278" t="str">
        <f ca="1">TEXT(IFERROR(INDEX('Overview - Section A'!$A$46:$A$53,MATCH(G295,'Overview - Section A'!$U$46:$U$53,0)),""),"d-mmm-yy") &amp;" to " &amp; TEXT(IFERROR(INDEX('Overview - Section A'!$E$46:$E$53,MATCH(G295,'Overview - Section A'!$U$46:$U$53,0)),""),"d-mmm-yy")</f>
        <v>1-Jul-22 to 31-Dec-22</v>
      </c>
      <c r="D295" s="302"/>
      <c r="E295" s="302"/>
      <c r="F295" s="303" t="str">
        <f t="shared" si="12"/>
        <v/>
      </c>
      <c r="G295" s="304" t="s">
        <v>948</v>
      </c>
      <c r="H295" s="304"/>
      <c r="I295" s="305"/>
      <c r="J295" s="305"/>
      <c r="K295" s="305"/>
      <c r="L295" s="306" t="str">
        <f t="shared" ca="1" si="13"/>
        <v>341-Jul-22 to 31-Dec-22</v>
      </c>
      <c r="M295" s="307" t="s">
        <v>1788</v>
      </c>
      <c r="N295" s="692"/>
      <c r="O295" s="112"/>
      <c r="P295" s="112"/>
      <c r="Q295" s="112"/>
      <c r="AD295" s="693"/>
      <c r="AE295" s="693"/>
      <c r="AF295" s="693"/>
      <c r="AG295" s="693"/>
      <c r="AM295" s="5"/>
      <c r="AN295" s="5"/>
    </row>
    <row r="296" spans="1:40" ht="31" x14ac:dyDescent="0.35">
      <c r="A296" s="276">
        <v>34</v>
      </c>
      <c r="B296" s="277" t="str">
        <f t="shared" si="11"/>
        <v/>
      </c>
      <c r="C296" s="278" t="str">
        <f ca="1">TEXT(IFERROR(INDEX('Overview - Section A'!$A$46:$A$53,MATCH(G296,'Overview - Section A'!$U$46:$U$53,0)),""),"d-mmm-yy") &amp;" to " &amp; TEXT(IFERROR(INDEX('Overview - Section A'!$E$46:$E$53,MATCH(G296,'Overview - Section A'!$U$46:$U$53,0)),""),"d-mmm-yy")</f>
        <v>1-Jan-23 to 30-Jun-23</v>
      </c>
      <c r="D296" s="302"/>
      <c r="E296" s="302"/>
      <c r="F296" s="303" t="str">
        <f t="shared" si="12"/>
        <v/>
      </c>
      <c r="G296" s="304" t="s">
        <v>950</v>
      </c>
      <c r="H296" s="304"/>
      <c r="I296" s="305"/>
      <c r="J296" s="305"/>
      <c r="K296" s="305"/>
      <c r="L296" s="306" t="str">
        <f t="shared" ca="1" si="13"/>
        <v>341-Jan-23 to 30-Jun-23</v>
      </c>
      <c r="M296" s="307" t="s">
        <v>1789</v>
      </c>
      <c r="N296" s="692"/>
      <c r="O296" s="112"/>
      <c r="P296" s="112"/>
      <c r="Q296" s="112"/>
      <c r="AD296" s="693"/>
      <c r="AE296" s="693"/>
      <c r="AF296" s="693"/>
      <c r="AG296" s="693"/>
      <c r="AM296" s="5"/>
      <c r="AN296" s="5"/>
    </row>
    <row r="297" spans="1:40" ht="31" x14ac:dyDescent="0.35">
      <c r="A297" s="276">
        <v>34</v>
      </c>
      <c r="B297" s="277" t="str">
        <f t="shared" si="11"/>
        <v/>
      </c>
      <c r="C297" s="278" t="str">
        <f ca="1">TEXT(IFERROR(INDEX('Overview - Section A'!$A$46:$A$53,MATCH(G297,'Overview - Section A'!$U$46:$U$53,0)),""),"d-mmm-yy") &amp;" to " &amp; TEXT(IFERROR(INDEX('Overview - Section A'!$E$46:$E$53,MATCH(G297,'Overview - Section A'!$U$46:$U$53,0)),""),"d-mmm-yy")</f>
        <v>1-Jul-23 to 31-Dec-23</v>
      </c>
      <c r="D297" s="302"/>
      <c r="E297" s="302"/>
      <c r="F297" s="303" t="str">
        <f t="shared" si="12"/>
        <v/>
      </c>
      <c r="G297" s="304" t="s">
        <v>952</v>
      </c>
      <c r="H297" s="304"/>
      <c r="I297" s="305"/>
      <c r="J297" s="305"/>
      <c r="K297" s="305"/>
      <c r="L297" s="306" t="str">
        <f t="shared" ca="1" si="13"/>
        <v>341-Jul-23 to 31-Dec-23</v>
      </c>
      <c r="M297" s="307" t="s">
        <v>1790</v>
      </c>
      <c r="N297" s="692"/>
      <c r="O297" s="112"/>
      <c r="P297" s="112"/>
      <c r="Q297" s="112"/>
      <c r="AD297" s="693"/>
      <c r="AE297" s="693"/>
      <c r="AF297" s="693"/>
      <c r="AG297" s="693"/>
      <c r="AM297" s="5"/>
      <c r="AN297" s="5"/>
    </row>
    <row r="298" spans="1:40" ht="31" x14ac:dyDescent="0.35">
      <c r="A298" s="276">
        <v>35</v>
      </c>
      <c r="B298" s="277" t="str">
        <f t="shared" si="11"/>
        <v/>
      </c>
      <c r="C298" s="278" t="str">
        <f ca="1">TEXT(IFERROR(INDEX('Overview - Section A'!$A$46:$A$53,MATCH(G298,'Overview - Section A'!$U$46:$U$53,0)),""),"d-mmm-yy") &amp;" to " &amp; TEXT(IFERROR(INDEX('Overview - Section A'!$E$46:$E$53,MATCH(G298,'Overview - Section A'!$U$46:$U$53,0)),""),"d-mmm-yy")</f>
        <v>1-Jan-21 to 30-Jun-21</v>
      </c>
      <c r="D298" s="302"/>
      <c r="E298" s="302"/>
      <c r="F298" s="303" t="str">
        <f t="shared" si="12"/>
        <v/>
      </c>
      <c r="G298" s="304" t="s">
        <v>942</v>
      </c>
      <c r="H298" s="304"/>
      <c r="I298" s="305"/>
      <c r="J298" s="305"/>
      <c r="K298" s="305"/>
      <c r="L298" s="306" t="str">
        <f t="shared" ca="1" si="13"/>
        <v>351-Jan-21 to 30-Jun-21</v>
      </c>
      <c r="M298" s="307" t="s">
        <v>1791</v>
      </c>
      <c r="N298" s="692"/>
      <c r="O298" s="112"/>
      <c r="P298" s="112"/>
      <c r="Q298" s="112"/>
      <c r="AD298" s="693"/>
      <c r="AE298" s="693"/>
      <c r="AF298" s="693"/>
      <c r="AG298" s="693"/>
      <c r="AM298" s="5"/>
      <c r="AN298" s="5"/>
    </row>
    <row r="299" spans="1:40" ht="31" x14ac:dyDescent="0.35">
      <c r="A299" s="276">
        <v>35</v>
      </c>
      <c r="B299" s="277" t="str">
        <f t="shared" si="11"/>
        <v/>
      </c>
      <c r="C299" s="278" t="str">
        <f ca="1">TEXT(IFERROR(INDEX('Overview - Section A'!$A$46:$A$53,MATCH(G299,'Overview - Section A'!$U$46:$U$53,0)),""),"d-mmm-yy") &amp;" to " &amp; TEXT(IFERROR(INDEX('Overview - Section A'!$E$46:$E$53,MATCH(G299,'Overview - Section A'!$U$46:$U$53,0)),""),"d-mmm-yy")</f>
        <v>1-Jul-21 to 31-Dec-21</v>
      </c>
      <c r="D299" s="302"/>
      <c r="E299" s="302"/>
      <c r="F299" s="303" t="str">
        <f t="shared" si="12"/>
        <v/>
      </c>
      <c r="G299" s="304" t="s">
        <v>944</v>
      </c>
      <c r="H299" s="304"/>
      <c r="I299" s="305"/>
      <c r="J299" s="305"/>
      <c r="K299" s="305"/>
      <c r="L299" s="306" t="str">
        <f t="shared" ca="1" si="13"/>
        <v>351-Jul-21 to 31-Dec-21</v>
      </c>
      <c r="M299" s="307" t="s">
        <v>1792</v>
      </c>
      <c r="N299" s="692"/>
      <c r="O299" s="112"/>
      <c r="P299" s="112"/>
      <c r="Q299" s="112"/>
      <c r="AD299" s="693"/>
      <c r="AE299" s="693"/>
      <c r="AF299" s="693"/>
      <c r="AG299" s="693"/>
      <c r="AM299" s="5"/>
      <c r="AN299" s="5"/>
    </row>
    <row r="300" spans="1:40" ht="31" x14ac:dyDescent="0.35">
      <c r="A300" s="276">
        <v>35</v>
      </c>
      <c r="B300" s="277" t="str">
        <f t="shared" si="11"/>
        <v/>
      </c>
      <c r="C300" s="278" t="str">
        <f ca="1">TEXT(IFERROR(INDEX('Overview - Section A'!$A$46:$A$53,MATCH(G300,'Overview - Section A'!$U$46:$U$53,0)),""),"d-mmm-yy") &amp;" to " &amp; TEXT(IFERROR(INDEX('Overview - Section A'!$E$46:$E$53,MATCH(G300,'Overview - Section A'!$U$46:$U$53,0)),""),"d-mmm-yy")</f>
        <v>1-Jan-22 to 30-Jun-22</v>
      </c>
      <c r="D300" s="302"/>
      <c r="E300" s="302"/>
      <c r="F300" s="303" t="str">
        <f t="shared" si="12"/>
        <v/>
      </c>
      <c r="G300" s="304" t="s">
        <v>946</v>
      </c>
      <c r="H300" s="304"/>
      <c r="I300" s="305"/>
      <c r="J300" s="305"/>
      <c r="K300" s="305"/>
      <c r="L300" s="306" t="str">
        <f t="shared" ca="1" si="13"/>
        <v>351-Jan-22 to 30-Jun-22</v>
      </c>
      <c r="M300" s="307" t="s">
        <v>1793</v>
      </c>
      <c r="N300" s="692"/>
      <c r="O300" s="112"/>
      <c r="P300" s="112"/>
      <c r="Q300" s="112"/>
      <c r="AD300" s="693"/>
      <c r="AE300" s="693"/>
      <c r="AF300" s="693"/>
      <c r="AG300" s="693"/>
      <c r="AM300" s="5"/>
      <c r="AN300" s="5"/>
    </row>
    <row r="301" spans="1:40" ht="31" x14ac:dyDescent="0.35">
      <c r="A301" s="276">
        <v>35</v>
      </c>
      <c r="B301" s="277" t="str">
        <f t="shared" si="11"/>
        <v/>
      </c>
      <c r="C301" s="278" t="str">
        <f ca="1">TEXT(IFERROR(INDEX('Overview - Section A'!$A$46:$A$53,MATCH(G301,'Overview - Section A'!$U$46:$U$53,0)),""),"d-mmm-yy") &amp;" to " &amp; TEXT(IFERROR(INDEX('Overview - Section A'!$E$46:$E$53,MATCH(G301,'Overview - Section A'!$U$46:$U$53,0)),""),"d-mmm-yy")</f>
        <v>1-Jul-22 to 31-Dec-22</v>
      </c>
      <c r="D301" s="302"/>
      <c r="E301" s="302"/>
      <c r="F301" s="303" t="str">
        <f t="shared" si="12"/>
        <v/>
      </c>
      <c r="G301" s="304" t="s">
        <v>948</v>
      </c>
      <c r="H301" s="304"/>
      <c r="I301" s="305"/>
      <c r="J301" s="305"/>
      <c r="K301" s="305"/>
      <c r="L301" s="306" t="str">
        <f t="shared" ca="1" si="13"/>
        <v>351-Jul-22 to 31-Dec-22</v>
      </c>
      <c r="M301" s="307" t="s">
        <v>1794</v>
      </c>
      <c r="N301" s="692"/>
      <c r="O301" s="112"/>
      <c r="P301" s="112"/>
      <c r="Q301" s="112"/>
      <c r="AD301" s="693"/>
      <c r="AE301" s="693"/>
      <c r="AF301" s="693"/>
      <c r="AG301" s="693"/>
      <c r="AM301" s="5"/>
      <c r="AN301" s="5"/>
    </row>
    <row r="302" spans="1:40" ht="31" x14ac:dyDescent="0.35">
      <c r="A302" s="276">
        <v>35</v>
      </c>
      <c r="B302" s="277" t="str">
        <f t="shared" si="11"/>
        <v/>
      </c>
      <c r="C302" s="278" t="str">
        <f ca="1">TEXT(IFERROR(INDEX('Overview - Section A'!$A$46:$A$53,MATCH(G302,'Overview - Section A'!$U$46:$U$53,0)),""),"d-mmm-yy") &amp;" to " &amp; TEXT(IFERROR(INDEX('Overview - Section A'!$E$46:$E$53,MATCH(G302,'Overview - Section A'!$U$46:$U$53,0)),""),"d-mmm-yy")</f>
        <v>1-Jan-23 to 30-Jun-23</v>
      </c>
      <c r="D302" s="302"/>
      <c r="E302" s="302"/>
      <c r="F302" s="303" t="str">
        <f t="shared" si="12"/>
        <v/>
      </c>
      <c r="G302" s="304" t="s">
        <v>950</v>
      </c>
      <c r="H302" s="304"/>
      <c r="I302" s="305"/>
      <c r="J302" s="305"/>
      <c r="K302" s="305"/>
      <c r="L302" s="306" t="str">
        <f t="shared" ca="1" si="13"/>
        <v>351-Jan-23 to 30-Jun-23</v>
      </c>
      <c r="M302" s="307" t="s">
        <v>1795</v>
      </c>
      <c r="N302" s="692"/>
      <c r="O302" s="112"/>
      <c r="P302" s="112"/>
      <c r="Q302" s="112"/>
      <c r="AD302" s="693"/>
      <c r="AE302" s="693"/>
      <c r="AF302" s="693"/>
      <c r="AG302" s="693"/>
      <c r="AM302" s="5"/>
      <c r="AN302" s="5"/>
    </row>
    <row r="303" spans="1:40" ht="31" x14ac:dyDescent="0.35">
      <c r="A303" s="276">
        <v>35</v>
      </c>
      <c r="B303" s="277" t="str">
        <f t="shared" si="11"/>
        <v/>
      </c>
      <c r="C303" s="278" t="str">
        <f ca="1">TEXT(IFERROR(INDEX('Overview - Section A'!$A$46:$A$53,MATCH(G303,'Overview - Section A'!$U$46:$U$53,0)),""),"d-mmm-yy") &amp;" to " &amp; TEXT(IFERROR(INDEX('Overview - Section A'!$E$46:$E$53,MATCH(G303,'Overview - Section A'!$U$46:$U$53,0)),""),"d-mmm-yy")</f>
        <v>1-Jul-23 to 31-Dec-23</v>
      </c>
      <c r="D303" s="302"/>
      <c r="E303" s="302"/>
      <c r="F303" s="303" t="str">
        <f t="shared" si="12"/>
        <v/>
      </c>
      <c r="G303" s="304" t="s">
        <v>952</v>
      </c>
      <c r="H303" s="304"/>
      <c r="I303" s="305"/>
      <c r="J303" s="305"/>
      <c r="K303" s="305"/>
      <c r="L303" s="306" t="str">
        <f t="shared" ca="1" si="13"/>
        <v>351-Jul-23 to 31-Dec-23</v>
      </c>
      <c r="M303" s="307" t="s">
        <v>1796</v>
      </c>
      <c r="N303" s="692"/>
      <c r="O303" s="112"/>
      <c r="P303" s="112"/>
      <c r="Q303" s="112"/>
      <c r="AD303" s="693"/>
      <c r="AE303" s="693"/>
      <c r="AF303" s="693"/>
      <c r="AG303" s="693"/>
      <c r="AM303" s="5"/>
      <c r="AN303" s="5"/>
    </row>
    <row r="304" spans="1:40" ht="31" x14ac:dyDescent="0.35">
      <c r="A304" s="276">
        <v>36</v>
      </c>
      <c r="B304" s="277" t="str">
        <f t="shared" si="11"/>
        <v/>
      </c>
      <c r="C304" s="278" t="str">
        <f ca="1">TEXT(IFERROR(INDEX('Overview - Section A'!$A$46:$A$53,MATCH(G304,'Overview - Section A'!$U$46:$U$53,0)),""),"d-mmm-yy") &amp;" to " &amp; TEXT(IFERROR(INDEX('Overview - Section A'!$E$46:$E$53,MATCH(G304,'Overview - Section A'!$U$46:$U$53,0)),""),"d-mmm-yy")</f>
        <v>1-Jan-21 to 30-Jun-21</v>
      </c>
      <c r="D304" s="302"/>
      <c r="E304" s="302"/>
      <c r="F304" s="303" t="str">
        <f t="shared" si="12"/>
        <v/>
      </c>
      <c r="G304" s="304" t="s">
        <v>942</v>
      </c>
      <c r="H304" s="304"/>
      <c r="I304" s="305"/>
      <c r="J304" s="305"/>
      <c r="K304" s="305"/>
      <c r="L304" s="306" t="str">
        <f t="shared" ca="1" si="13"/>
        <v>361-Jan-21 to 30-Jun-21</v>
      </c>
      <c r="M304" s="307" t="s">
        <v>1797</v>
      </c>
      <c r="N304" s="692"/>
      <c r="O304" s="112"/>
      <c r="P304" s="112"/>
      <c r="Q304" s="112"/>
      <c r="AD304" s="693"/>
      <c r="AE304" s="693"/>
      <c r="AF304" s="693"/>
      <c r="AG304" s="693"/>
      <c r="AM304" s="5"/>
      <c r="AN304" s="5"/>
    </row>
    <row r="305" spans="1:40" ht="31" x14ac:dyDescent="0.35">
      <c r="A305" s="276">
        <v>36</v>
      </c>
      <c r="B305" s="277" t="str">
        <f t="shared" si="11"/>
        <v/>
      </c>
      <c r="C305" s="278" t="str">
        <f ca="1">TEXT(IFERROR(INDEX('Overview - Section A'!$A$46:$A$53,MATCH(G305,'Overview - Section A'!$U$46:$U$53,0)),""),"d-mmm-yy") &amp;" to " &amp; TEXT(IFERROR(INDEX('Overview - Section A'!$E$46:$E$53,MATCH(G305,'Overview - Section A'!$U$46:$U$53,0)),""),"d-mmm-yy")</f>
        <v>1-Jul-21 to 31-Dec-21</v>
      </c>
      <c r="D305" s="302"/>
      <c r="E305" s="302"/>
      <c r="F305" s="303" t="str">
        <f t="shared" si="12"/>
        <v/>
      </c>
      <c r="G305" s="304" t="s">
        <v>944</v>
      </c>
      <c r="H305" s="304"/>
      <c r="I305" s="305"/>
      <c r="J305" s="305"/>
      <c r="K305" s="305"/>
      <c r="L305" s="306" t="str">
        <f t="shared" ca="1" si="13"/>
        <v>361-Jul-21 to 31-Dec-21</v>
      </c>
      <c r="M305" s="307" t="s">
        <v>1798</v>
      </c>
      <c r="N305" s="692"/>
      <c r="O305" s="112"/>
      <c r="P305" s="112"/>
      <c r="Q305" s="112"/>
      <c r="AD305" s="693"/>
      <c r="AE305" s="693"/>
      <c r="AF305" s="693"/>
      <c r="AG305" s="693"/>
      <c r="AM305" s="5"/>
      <c r="AN305" s="5"/>
    </row>
    <row r="306" spans="1:40" ht="31" x14ac:dyDescent="0.35">
      <c r="A306" s="276">
        <v>36</v>
      </c>
      <c r="B306" s="277" t="str">
        <f t="shared" si="11"/>
        <v/>
      </c>
      <c r="C306" s="278" t="str">
        <f ca="1">TEXT(IFERROR(INDEX('Overview - Section A'!$A$46:$A$53,MATCH(G306,'Overview - Section A'!$U$46:$U$53,0)),""),"d-mmm-yy") &amp;" to " &amp; TEXT(IFERROR(INDEX('Overview - Section A'!$E$46:$E$53,MATCH(G306,'Overview - Section A'!$U$46:$U$53,0)),""),"d-mmm-yy")</f>
        <v>1-Jan-22 to 30-Jun-22</v>
      </c>
      <c r="D306" s="302"/>
      <c r="E306" s="302"/>
      <c r="F306" s="303" t="str">
        <f t="shared" si="12"/>
        <v/>
      </c>
      <c r="G306" s="304" t="s">
        <v>946</v>
      </c>
      <c r="H306" s="304"/>
      <c r="I306" s="305"/>
      <c r="J306" s="305"/>
      <c r="K306" s="305"/>
      <c r="L306" s="306" t="str">
        <f t="shared" ca="1" si="13"/>
        <v>361-Jan-22 to 30-Jun-22</v>
      </c>
      <c r="M306" s="307" t="s">
        <v>1799</v>
      </c>
      <c r="N306" s="692"/>
      <c r="O306" s="112"/>
      <c r="P306" s="112"/>
      <c r="Q306" s="112"/>
      <c r="AD306" s="693"/>
      <c r="AE306" s="693"/>
      <c r="AF306" s="693"/>
      <c r="AG306" s="693"/>
      <c r="AM306" s="5"/>
      <c r="AN306" s="5"/>
    </row>
    <row r="307" spans="1:40" ht="31" x14ac:dyDescent="0.35">
      <c r="A307" s="276">
        <v>36</v>
      </c>
      <c r="B307" s="277" t="str">
        <f t="shared" si="11"/>
        <v/>
      </c>
      <c r="C307" s="278" t="str">
        <f ca="1">TEXT(IFERROR(INDEX('Overview - Section A'!$A$46:$A$53,MATCH(G307,'Overview - Section A'!$U$46:$U$53,0)),""),"d-mmm-yy") &amp;" to " &amp; TEXT(IFERROR(INDEX('Overview - Section A'!$E$46:$E$53,MATCH(G307,'Overview - Section A'!$U$46:$U$53,0)),""),"d-mmm-yy")</f>
        <v>1-Jul-22 to 31-Dec-22</v>
      </c>
      <c r="D307" s="302"/>
      <c r="E307" s="302"/>
      <c r="F307" s="303" t="str">
        <f t="shared" si="12"/>
        <v/>
      </c>
      <c r="G307" s="304" t="s">
        <v>948</v>
      </c>
      <c r="H307" s="304"/>
      <c r="I307" s="305"/>
      <c r="J307" s="305"/>
      <c r="K307" s="305"/>
      <c r="L307" s="306" t="str">
        <f t="shared" ca="1" si="13"/>
        <v>361-Jul-22 to 31-Dec-22</v>
      </c>
      <c r="M307" s="307" t="s">
        <v>1800</v>
      </c>
      <c r="N307" s="692"/>
      <c r="O307" s="112"/>
      <c r="P307" s="112"/>
      <c r="Q307" s="112"/>
      <c r="AD307" s="693"/>
      <c r="AE307" s="693"/>
      <c r="AF307" s="693"/>
      <c r="AG307" s="693"/>
      <c r="AM307" s="5"/>
      <c r="AN307" s="5"/>
    </row>
    <row r="308" spans="1:40" ht="31" x14ac:dyDescent="0.35">
      <c r="A308" s="276">
        <v>36</v>
      </c>
      <c r="B308" s="277" t="str">
        <f t="shared" si="11"/>
        <v/>
      </c>
      <c r="C308" s="278" t="str">
        <f ca="1">TEXT(IFERROR(INDEX('Overview - Section A'!$A$46:$A$53,MATCH(G308,'Overview - Section A'!$U$46:$U$53,0)),""),"d-mmm-yy") &amp;" to " &amp; TEXT(IFERROR(INDEX('Overview - Section A'!$E$46:$E$53,MATCH(G308,'Overview - Section A'!$U$46:$U$53,0)),""),"d-mmm-yy")</f>
        <v>1-Jan-23 to 30-Jun-23</v>
      </c>
      <c r="D308" s="302"/>
      <c r="E308" s="302"/>
      <c r="F308" s="303" t="str">
        <f t="shared" si="12"/>
        <v/>
      </c>
      <c r="G308" s="304" t="s">
        <v>950</v>
      </c>
      <c r="H308" s="304"/>
      <c r="I308" s="305"/>
      <c r="J308" s="305"/>
      <c r="K308" s="305"/>
      <c r="L308" s="306" t="str">
        <f t="shared" ca="1" si="13"/>
        <v>361-Jan-23 to 30-Jun-23</v>
      </c>
      <c r="M308" s="307" t="s">
        <v>1801</v>
      </c>
      <c r="N308" s="692"/>
      <c r="O308" s="112"/>
      <c r="P308" s="112"/>
      <c r="Q308" s="112"/>
      <c r="AD308" s="693"/>
      <c r="AE308" s="693"/>
      <c r="AF308" s="693"/>
      <c r="AG308" s="693"/>
      <c r="AM308" s="5"/>
      <c r="AN308" s="5"/>
    </row>
    <row r="309" spans="1:40" ht="31" x14ac:dyDescent="0.35">
      <c r="A309" s="276">
        <v>36</v>
      </c>
      <c r="B309" s="277" t="str">
        <f t="shared" si="11"/>
        <v/>
      </c>
      <c r="C309" s="278" t="str">
        <f ca="1">TEXT(IFERROR(INDEX('Overview - Section A'!$A$46:$A$53,MATCH(G309,'Overview - Section A'!$U$46:$U$53,0)),""),"d-mmm-yy") &amp;" to " &amp; TEXT(IFERROR(INDEX('Overview - Section A'!$E$46:$E$53,MATCH(G309,'Overview - Section A'!$U$46:$U$53,0)),""),"d-mmm-yy")</f>
        <v>1-Jul-23 to 31-Dec-23</v>
      </c>
      <c r="D309" s="302"/>
      <c r="E309" s="302"/>
      <c r="F309" s="303" t="str">
        <f t="shared" si="12"/>
        <v/>
      </c>
      <c r="G309" s="304" t="s">
        <v>952</v>
      </c>
      <c r="H309" s="304"/>
      <c r="I309" s="305"/>
      <c r="J309" s="305"/>
      <c r="K309" s="305"/>
      <c r="L309" s="306" t="str">
        <f t="shared" ca="1" si="13"/>
        <v>361-Jul-23 to 31-Dec-23</v>
      </c>
      <c r="M309" s="307" t="s">
        <v>1802</v>
      </c>
      <c r="N309" s="692"/>
      <c r="O309" s="112"/>
      <c r="P309" s="112"/>
      <c r="Q309" s="112"/>
      <c r="AD309" s="693"/>
      <c r="AE309" s="693"/>
      <c r="AF309" s="693"/>
      <c r="AG309" s="693"/>
      <c r="AM309" s="5"/>
      <c r="AN309" s="5"/>
    </row>
    <row r="310" spans="1:40" ht="31" x14ac:dyDescent="0.35">
      <c r="A310" s="276">
        <v>37</v>
      </c>
      <c r="B310" s="277" t="str">
        <f t="shared" si="11"/>
        <v/>
      </c>
      <c r="C310" s="278" t="str">
        <f ca="1">TEXT(IFERROR(INDEX('Overview - Section A'!$A$46:$A$53,MATCH(G310,'Overview - Section A'!$U$46:$U$53,0)),""),"d-mmm-yy") &amp;" to " &amp; TEXT(IFERROR(INDEX('Overview - Section A'!$E$46:$E$53,MATCH(G310,'Overview - Section A'!$U$46:$U$53,0)),""),"d-mmm-yy")</f>
        <v>1-Jan-21 to 30-Jun-21</v>
      </c>
      <c r="D310" s="302"/>
      <c r="E310" s="302"/>
      <c r="F310" s="303" t="str">
        <f t="shared" si="12"/>
        <v/>
      </c>
      <c r="G310" s="304" t="s">
        <v>942</v>
      </c>
      <c r="H310" s="304"/>
      <c r="I310" s="305"/>
      <c r="J310" s="305"/>
      <c r="K310" s="305"/>
      <c r="L310" s="306" t="str">
        <f t="shared" ca="1" si="13"/>
        <v>371-Jan-21 to 30-Jun-21</v>
      </c>
      <c r="M310" s="307" t="s">
        <v>1803</v>
      </c>
      <c r="N310" s="692"/>
      <c r="O310" s="112"/>
      <c r="P310" s="112"/>
      <c r="Q310" s="112"/>
      <c r="AD310" s="693"/>
      <c r="AE310" s="693"/>
      <c r="AF310" s="693"/>
      <c r="AG310" s="693"/>
      <c r="AM310" s="5"/>
      <c r="AN310" s="5"/>
    </row>
    <row r="311" spans="1:40" ht="31" x14ac:dyDescent="0.35">
      <c r="A311" s="276">
        <v>37</v>
      </c>
      <c r="B311" s="277" t="str">
        <f t="shared" si="11"/>
        <v/>
      </c>
      <c r="C311" s="278" t="str">
        <f ca="1">TEXT(IFERROR(INDEX('Overview - Section A'!$A$46:$A$53,MATCH(G311,'Overview - Section A'!$U$46:$U$53,0)),""),"d-mmm-yy") &amp;" to " &amp; TEXT(IFERROR(INDEX('Overview - Section A'!$E$46:$E$53,MATCH(G311,'Overview - Section A'!$U$46:$U$53,0)),""),"d-mmm-yy")</f>
        <v>1-Jul-21 to 31-Dec-21</v>
      </c>
      <c r="D311" s="302"/>
      <c r="E311" s="302"/>
      <c r="F311" s="303" t="str">
        <f t="shared" si="12"/>
        <v/>
      </c>
      <c r="G311" s="304" t="s">
        <v>944</v>
      </c>
      <c r="H311" s="304"/>
      <c r="I311" s="305"/>
      <c r="J311" s="305"/>
      <c r="K311" s="305"/>
      <c r="L311" s="306" t="str">
        <f t="shared" ca="1" si="13"/>
        <v>371-Jul-21 to 31-Dec-21</v>
      </c>
      <c r="M311" s="307" t="s">
        <v>1804</v>
      </c>
      <c r="N311" s="692"/>
      <c r="O311" s="112"/>
      <c r="P311" s="112"/>
      <c r="Q311" s="112"/>
      <c r="AD311" s="693"/>
      <c r="AE311" s="693"/>
      <c r="AF311" s="693"/>
      <c r="AG311" s="693"/>
      <c r="AM311" s="5"/>
      <c r="AN311" s="5"/>
    </row>
    <row r="312" spans="1:40" ht="31" x14ac:dyDescent="0.35">
      <c r="A312" s="276">
        <v>37</v>
      </c>
      <c r="B312" s="277" t="str">
        <f t="shared" si="11"/>
        <v/>
      </c>
      <c r="C312" s="278" t="str">
        <f ca="1">TEXT(IFERROR(INDEX('Overview - Section A'!$A$46:$A$53,MATCH(G312,'Overview - Section A'!$U$46:$U$53,0)),""),"d-mmm-yy") &amp;" to " &amp; TEXT(IFERROR(INDEX('Overview - Section A'!$E$46:$E$53,MATCH(G312,'Overview - Section A'!$U$46:$U$53,0)),""),"d-mmm-yy")</f>
        <v>1-Jan-22 to 30-Jun-22</v>
      </c>
      <c r="D312" s="302"/>
      <c r="E312" s="302"/>
      <c r="F312" s="303" t="str">
        <f t="shared" si="12"/>
        <v/>
      </c>
      <c r="G312" s="304" t="s">
        <v>946</v>
      </c>
      <c r="H312" s="304"/>
      <c r="I312" s="305"/>
      <c r="J312" s="305"/>
      <c r="K312" s="305"/>
      <c r="L312" s="306" t="str">
        <f t="shared" ca="1" si="13"/>
        <v>371-Jan-22 to 30-Jun-22</v>
      </c>
      <c r="M312" s="307" t="s">
        <v>1805</v>
      </c>
      <c r="N312" s="692"/>
      <c r="O312" s="112"/>
      <c r="P312" s="112"/>
      <c r="Q312" s="112"/>
      <c r="AD312" s="693"/>
      <c r="AE312" s="693"/>
      <c r="AF312" s="693"/>
      <c r="AG312" s="693"/>
      <c r="AM312" s="5"/>
      <c r="AN312" s="5"/>
    </row>
    <row r="313" spans="1:40" ht="31" x14ac:dyDescent="0.35">
      <c r="A313" s="276">
        <v>37</v>
      </c>
      <c r="B313" s="277" t="str">
        <f t="shared" si="11"/>
        <v/>
      </c>
      <c r="C313" s="278" t="str">
        <f ca="1">TEXT(IFERROR(INDEX('Overview - Section A'!$A$46:$A$53,MATCH(G313,'Overview - Section A'!$U$46:$U$53,0)),""),"d-mmm-yy") &amp;" to " &amp; TEXT(IFERROR(INDEX('Overview - Section A'!$E$46:$E$53,MATCH(G313,'Overview - Section A'!$U$46:$U$53,0)),""),"d-mmm-yy")</f>
        <v>1-Jul-22 to 31-Dec-22</v>
      </c>
      <c r="D313" s="302"/>
      <c r="E313" s="302"/>
      <c r="F313" s="303" t="str">
        <f t="shared" si="12"/>
        <v/>
      </c>
      <c r="G313" s="304" t="s">
        <v>948</v>
      </c>
      <c r="H313" s="304"/>
      <c r="I313" s="305"/>
      <c r="J313" s="305"/>
      <c r="K313" s="305"/>
      <c r="L313" s="306" t="str">
        <f t="shared" ca="1" si="13"/>
        <v>371-Jul-22 to 31-Dec-22</v>
      </c>
      <c r="M313" s="307" t="s">
        <v>1806</v>
      </c>
      <c r="N313" s="692"/>
      <c r="O313" s="112"/>
      <c r="P313" s="112"/>
      <c r="Q313" s="112"/>
      <c r="AD313" s="693"/>
      <c r="AE313" s="693"/>
      <c r="AF313" s="693"/>
      <c r="AG313" s="693"/>
      <c r="AM313" s="5"/>
      <c r="AN313" s="5"/>
    </row>
    <row r="314" spans="1:40" ht="31" x14ac:dyDescent="0.35">
      <c r="A314" s="276">
        <v>37</v>
      </c>
      <c r="B314" s="277" t="str">
        <f t="shared" si="11"/>
        <v/>
      </c>
      <c r="C314" s="278" t="str">
        <f ca="1">TEXT(IFERROR(INDEX('Overview - Section A'!$A$46:$A$53,MATCH(G314,'Overview - Section A'!$U$46:$U$53,0)),""),"d-mmm-yy") &amp;" to " &amp; TEXT(IFERROR(INDEX('Overview - Section A'!$E$46:$E$53,MATCH(G314,'Overview - Section A'!$U$46:$U$53,0)),""),"d-mmm-yy")</f>
        <v>1-Jan-23 to 30-Jun-23</v>
      </c>
      <c r="D314" s="302"/>
      <c r="E314" s="302"/>
      <c r="F314" s="303" t="str">
        <f t="shared" si="12"/>
        <v/>
      </c>
      <c r="G314" s="304" t="s">
        <v>950</v>
      </c>
      <c r="H314" s="304"/>
      <c r="I314" s="305"/>
      <c r="J314" s="305"/>
      <c r="K314" s="305"/>
      <c r="L314" s="306" t="str">
        <f t="shared" ca="1" si="13"/>
        <v>371-Jan-23 to 30-Jun-23</v>
      </c>
      <c r="M314" s="307" t="s">
        <v>1807</v>
      </c>
      <c r="N314" s="692"/>
      <c r="O314" s="112"/>
      <c r="P314" s="112"/>
      <c r="Q314" s="112"/>
      <c r="AD314" s="693"/>
      <c r="AE314" s="693"/>
      <c r="AF314" s="693"/>
      <c r="AG314" s="693"/>
      <c r="AM314" s="5"/>
      <c r="AN314" s="5"/>
    </row>
    <row r="315" spans="1:40" ht="31" x14ac:dyDescent="0.35">
      <c r="A315" s="276">
        <v>37</v>
      </c>
      <c r="B315" s="277" t="str">
        <f t="shared" si="11"/>
        <v/>
      </c>
      <c r="C315" s="278" t="str">
        <f ca="1">TEXT(IFERROR(INDEX('Overview - Section A'!$A$46:$A$53,MATCH(G315,'Overview - Section A'!$U$46:$U$53,0)),""),"d-mmm-yy") &amp;" to " &amp; TEXT(IFERROR(INDEX('Overview - Section A'!$E$46:$E$53,MATCH(G315,'Overview - Section A'!$U$46:$U$53,0)),""),"d-mmm-yy")</f>
        <v>1-Jul-23 to 31-Dec-23</v>
      </c>
      <c r="D315" s="302"/>
      <c r="E315" s="302"/>
      <c r="F315" s="303" t="str">
        <f t="shared" si="12"/>
        <v/>
      </c>
      <c r="G315" s="304" t="s">
        <v>952</v>
      </c>
      <c r="H315" s="304"/>
      <c r="I315" s="305"/>
      <c r="J315" s="305"/>
      <c r="K315" s="305"/>
      <c r="L315" s="306" t="str">
        <f t="shared" ca="1" si="13"/>
        <v>371-Jul-23 to 31-Dec-23</v>
      </c>
      <c r="M315" s="307" t="s">
        <v>1808</v>
      </c>
      <c r="N315" s="692"/>
      <c r="O315" s="112"/>
      <c r="P315" s="112"/>
      <c r="Q315" s="112"/>
      <c r="AD315" s="693"/>
      <c r="AE315" s="693"/>
      <c r="AF315" s="693"/>
      <c r="AG315" s="693"/>
      <c r="AM315" s="5"/>
      <c r="AN315" s="5"/>
    </row>
    <row r="316" spans="1:40" ht="31" x14ac:dyDescent="0.35">
      <c r="A316" s="276">
        <v>38</v>
      </c>
      <c r="B316" s="277" t="str">
        <f t="shared" si="11"/>
        <v/>
      </c>
      <c r="C316" s="278" t="str">
        <f ca="1">TEXT(IFERROR(INDEX('Overview - Section A'!$A$46:$A$53,MATCH(G316,'Overview - Section A'!$U$46:$U$53,0)),""),"d-mmm-yy") &amp;" to " &amp; TEXT(IFERROR(INDEX('Overview - Section A'!$E$46:$E$53,MATCH(G316,'Overview - Section A'!$U$46:$U$53,0)),""),"d-mmm-yy")</f>
        <v>1-Jan-21 to 30-Jun-21</v>
      </c>
      <c r="D316" s="302"/>
      <c r="E316" s="302"/>
      <c r="F316" s="303" t="str">
        <f t="shared" si="12"/>
        <v/>
      </c>
      <c r="G316" s="304" t="s">
        <v>942</v>
      </c>
      <c r="H316" s="304"/>
      <c r="I316" s="305"/>
      <c r="J316" s="305"/>
      <c r="K316" s="305"/>
      <c r="L316" s="306" t="str">
        <f t="shared" ca="1" si="13"/>
        <v>381-Jan-21 to 30-Jun-21</v>
      </c>
      <c r="M316" s="307" t="s">
        <v>1809</v>
      </c>
      <c r="N316" s="692"/>
      <c r="O316" s="112"/>
      <c r="P316" s="112"/>
      <c r="Q316" s="112"/>
      <c r="AD316" s="693"/>
      <c r="AE316" s="693"/>
      <c r="AF316" s="693"/>
      <c r="AG316" s="693"/>
      <c r="AM316" s="5"/>
      <c r="AN316" s="5"/>
    </row>
    <row r="317" spans="1:40" ht="31" x14ac:dyDescent="0.35">
      <c r="A317" s="276">
        <v>38</v>
      </c>
      <c r="B317" s="277" t="str">
        <f t="shared" si="11"/>
        <v/>
      </c>
      <c r="C317" s="278" t="str">
        <f ca="1">TEXT(IFERROR(INDEX('Overview - Section A'!$A$46:$A$53,MATCH(G317,'Overview - Section A'!$U$46:$U$53,0)),""),"d-mmm-yy") &amp;" to " &amp; TEXT(IFERROR(INDEX('Overview - Section A'!$E$46:$E$53,MATCH(G317,'Overview - Section A'!$U$46:$U$53,0)),""),"d-mmm-yy")</f>
        <v>1-Jul-21 to 31-Dec-21</v>
      </c>
      <c r="D317" s="302"/>
      <c r="E317" s="302"/>
      <c r="F317" s="303" t="str">
        <f t="shared" si="12"/>
        <v/>
      </c>
      <c r="G317" s="304" t="s">
        <v>944</v>
      </c>
      <c r="H317" s="304"/>
      <c r="I317" s="305"/>
      <c r="J317" s="305"/>
      <c r="K317" s="305"/>
      <c r="L317" s="306" t="str">
        <f t="shared" ca="1" si="13"/>
        <v>381-Jul-21 to 31-Dec-21</v>
      </c>
      <c r="M317" s="307" t="s">
        <v>1810</v>
      </c>
      <c r="N317" s="692"/>
      <c r="O317" s="112"/>
      <c r="P317" s="112"/>
      <c r="Q317" s="112"/>
      <c r="AD317" s="693"/>
      <c r="AE317" s="693"/>
      <c r="AF317" s="693"/>
      <c r="AG317" s="693"/>
      <c r="AM317" s="5"/>
      <c r="AN317" s="5"/>
    </row>
    <row r="318" spans="1:40" ht="31" x14ac:dyDescent="0.35">
      <c r="A318" s="276">
        <v>38</v>
      </c>
      <c r="B318" s="277" t="str">
        <f t="shared" si="11"/>
        <v/>
      </c>
      <c r="C318" s="278" t="str">
        <f ca="1">TEXT(IFERROR(INDEX('Overview - Section A'!$A$46:$A$53,MATCH(G318,'Overview - Section A'!$U$46:$U$53,0)),""),"d-mmm-yy") &amp;" to " &amp; TEXT(IFERROR(INDEX('Overview - Section A'!$E$46:$E$53,MATCH(G318,'Overview - Section A'!$U$46:$U$53,0)),""),"d-mmm-yy")</f>
        <v>1-Jan-22 to 30-Jun-22</v>
      </c>
      <c r="D318" s="302"/>
      <c r="E318" s="302"/>
      <c r="F318" s="303" t="str">
        <f t="shared" si="12"/>
        <v/>
      </c>
      <c r="G318" s="304" t="s">
        <v>946</v>
      </c>
      <c r="H318" s="304"/>
      <c r="I318" s="305"/>
      <c r="J318" s="305"/>
      <c r="K318" s="305"/>
      <c r="L318" s="306" t="str">
        <f t="shared" ca="1" si="13"/>
        <v>381-Jan-22 to 30-Jun-22</v>
      </c>
      <c r="M318" s="307" t="s">
        <v>1811</v>
      </c>
      <c r="N318" s="692"/>
      <c r="O318" s="112"/>
      <c r="P318" s="112"/>
      <c r="Q318" s="112"/>
      <c r="AD318" s="693"/>
      <c r="AE318" s="693"/>
      <c r="AF318" s="693"/>
      <c r="AG318" s="693"/>
      <c r="AM318" s="5"/>
      <c r="AN318" s="5"/>
    </row>
    <row r="319" spans="1:40" ht="31" x14ac:dyDescent="0.35">
      <c r="A319" s="276">
        <v>38</v>
      </c>
      <c r="B319" s="277" t="str">
        <f t="shared" si="11"/>
        <v/>
      </c>
      <c r="C319" s="278" t="str">
        <f ca="1">TEXT(IFERROR(INDEX('Overview - Section A'!$A$46:$A$53,MATCH(G319,'Overview - Section A'!$U$46:$U$53,0)),""),"d-mmm-yy") &amp;" to " &amp; TEXT(IFERROR(INDEX('Overview - Section A'!$E$46:$E$53,MATCH(G319,'Overview - Section A'!$U$46:$U$53,0)),""),"d-mmm-yy")</f>
        <v>1-Jul-22 to 31-Dec-22</v>
      </c>
      <c r="D319" s="302"/>
      <c r="E319" s="302"/>
      <c r="F319" s="303" t="str">
        <f t="shared" si="12"/>
        <v/>
      </c>
      <c r="G319" s="304" t="s">
        <v>948</v>
      </c>
      <c r="H319" s="304"/>
      <c r="I319" s="305"/>
      <c r="J319" s="305"/>
      <c r="K319" s="305"/>
      <c r="L319" s="306" t="str">
        <f t="shared" ca="1" si="13"/>
        <v>381-Jul-22 to 31-Dec-22</v>
      </c>
      <c r="M319" s="307" t="s">
        <v>1812</v>
      </c>
      <c r="N319" s="692"/>
      <c r="O319" s="112"/>
      <c r="P319" s="112"/>
      <c r="Q319" s="112"/>
      <c r="AD319" s="693"/>
      <c r="AE319" s="693"/>
      <c r="AF319" s="693"/>
      <c r="AG319" s="693"/>
      <c r="AM319" s="5"/>
      <c r="AN319" s="5"/>
    </row>
    <row r="320" spans="1:40" ht="31" x14ac:dyDescent="0.35">
      <c r="A320" s="276">
        <v>38</v>
      </c>
      <c r="B320" s="277" t="str">
        <f t="shared" si="11"/>
        <v/>
      </c>
      <c r="C320" s="278" t="str">
        <f ca="1">TEXT(IFERROR(INDEX('Overview - Section A'!$A$46:$A$53,MATCH(G320,'Overview - Section A'!$U$46:$U$53,0)),""),"d-mmm-yy") &amp;" to " &amp; TEXT(IFERROR(INDEX('Overview - Section A'!$E$46:$E$53,MATCH(G320,'Overview - Section A'!$U$46:$U$53,0)),""),"d-mmm-yy")</f>
        <v>1-Jan-23 to 30-Jun-23</v>
      </c>
      <c r="D320" s="302"/>
      <c r="E320" s="302"/>
      <c r="F320" s="303" t="str">
        <f t="shared" si="12"/>
        <v/>
      </c>
      <c r="G320" s="304" t="s">
        <v>950</v>
      </c>
      <c r="H320" s="304"/>
      <c r="I320" s="305"/>
      <c r="J320" s="305"/>
      <c r="K320" s="305"/>
      <c r="L320" s="306" t="str">
        <f t="shared" ca="1" si="13"/>
        <v>381-Jan-23 to 30-Jun-23</v>
      </c>
      <c r="M320" s="307" t="s">
        <v>1813</v>
      </c>
      <c r="N320" s="692"/>
      <c r="O320" s="112"/>
      <c r="P320" s="112"/>
      <c r="Q320" s="112"/>
      <c r="AD320" s="693"/>
      <c r="AE320" s="693"/>
      <c r="AF320" s="693"/>
      <c r="AG320" s="693"/>
      <c r="AM320" s="5"/>
      <c r="AN320" s="5"/>
    </row>
    <row r="321" spans="1:40" ht="31" x14ac:dyDescent="0.35">
      <c r="A321" s="276">
        <v>38</v>
      </c>
      <c r="B321" s="277" t="str">
        <f t="shared" si="11"/>
        <v/>
      </c>
      <c r="C321" s="278" t="str">
        <f ca="1">TEXT(IFERROR(INDEX('Overview - Section A'!$A$46:$A$53,MATCH(G321,'Overview - Section A'!$U$46:$U$53,0)),""),"d-mmm-yy") &amp;" to " &amp; TEXT(IFERROR(INDEX('Overview - Section A'!$E$46:$E$53,MATCH(G321,'Overview - Section A'!$U$46:$U$53,0)),""),"d-mmm-yy")</f>
        <v>1-Jul-23 to 31-Dec-23</v>
      </c>
      <c r="D321" s="302"/>
      <c r="E321" s="302"/>
      <c r="F321" s="303" t="str">
        <f t="shared" si="12"/>
        <v/>
      </c>
      <c r="G321" s="304" t="s">
        <v>952</v>
      </c>
      <c r="H321" s="304"/>
      <c r="I321" s="305"/>
      <c r="J321" s="305"/>
      <c r="K321" s="305"/>
      <c r="L321" s="306" t="str">
        <f t="shared" ca="1" si="13"/>
        <v>381-Jul-23 to 31-Dec-23</v>
      </c>
      <c r="M321" s="307" t="s">
        <v>1814</v>
      </c>
      <c r="N321" s="692"/>
      <c r="O321" s="112"/>
      <c r="P321" s="112"/>
      <c r="Q321" s="112"/>
      <c r="AD321" s="693"/>
      <c r="AE321" s="693"/>
      <c r="AF321" s="693"/>
      <c r="AG321" s="693"/>
      <c r="AM321" s="5"/>
      <c r="AN321" s="5"/>
    </row>
    <row r="322" spans="1:40" ht="31" x14ac:dyDescent="0.35">
      <c r="A322" s="276">
        <v>39</v>
      </c>
      <c r="B322" s="277" t="str">
        <f t="shared" si="11"/>
        <v/>
      </c>
      <c r="C322" s="278" t="str">
        <f ca="1">TEXT(IFERROR(INDEX('Overview - Section A'!$A$46:$A$53,MATCH(G322,'Overview - Section A'!$U$46:$U$53,0)),""),"d-mmm-yy") &amp;" to " &amp; TEXT(IFERROR(INDEX('Overview - Section A'!$E$46:$E$53,MATCH(G322,'Overview - Section A'!$U$46:$U$53,0)),""),"d-mmm-yy")</f>
        <v>1-Jan-21 to 30-Jun-21</v>
      </c>
      <c r="D322" s="302"/>
      <c r="E322" s="302"/>
      <c r="F322" s="303" t="str">
        <f t="shared" si="12"/>
        <v/>
      </c>
      <c r="G322" s="304" t="s">
        <v>942</v>
      </c>
      <c r="H322" s="304"/>
      <c r="I322" s="305"/>
      <c r="J322" s="305"/>
      <c r="K322" s="305"/>
      <c r="L322" s="306" t="str">
        <f t="shared" ca="1" si="13"/>
        <v>391-Jan-21 to 30-Jun-21</v>
      </c>
      <c r="M322" s="307" t="s">
        <v>1815</v>
      </c>
      <c r="N322" s="692"/>
      <c r="O322" s="112"/>
      <c r="P322" s="112"/>
      <c r="Q322" s="112"/>
      <c r="AD322" s="693"/>
      <c r="AE322" s="693"/>
      <c r="AF322" s="693"/>
      <c r="AG322" s="693"/>
      <c r="AM322" s="5"/>
      <c r="AN322" s="5"/>
    </row>
    <row r="323" spans="1:40" ht="31" x14ac:dyDescent="0.35">
      <c r="A323" s="276">
        <v>39</v>
      </c>
      <c r="B323" s="277" t="str">
        <f t="shared" si="11"/>
        <v/>
      </c>
      <c r="C323" s="278" t="str">
        <f ca="1">TEXT(IFERROR(INDEX('Overview - Section A'!$A$46:$A$53,MATCH(G323,'Overview - Section A'!$U$46:$U$53,0)),""),"d-mmm-yy") &amp;" to " &amp; TEXT(IFERROR(INDEX('Overview - Section A'!$E$46:$E$53,MATCH(G323,'Overview - Section A'!$U$46:$U$53,0)),""),"d-mmm-yy")</f>
        <v>1-Jul-21 to 31-Dec-21</v>
      </c>
      <c r="D323" s="302"/>
      <c r="E323" s="302"/>
      <c r="F323" s="303" t="str">
        <f t="shared" si="12"/>
        <v/>
      </c>
      <c r="G323" s="304" t="s">
        <v>944</v>
      </c>
      <c r="H323" s="304"/>
      <c r="I323" s="305"/>
      <c r="J323" s="305"/>
      <c r="K323" s="305"/>
      <c r="L323" s="306" t="str">
        <f t="shared" ca="1" si="13"/>
        <v>391-Jul-21 to 31-Dec-21</v>
      </c>
      <c r="M323" s="307" t="s">
        <v>1816</v>
      </c>
      <c r="N323" s="692"/>
      <c r="O323" s="112"/>
      <c r="P323" s="112"/>
      <c r="Q323" s="112"/>
      <c r="AD323" s="693"/>
      <c r="AE323" s="693"/>
      <c r="AF323" s="693"/>
      <c r="AG323" s="693"/>
      <c r="AM323" s="5"/>
      <c r="AN323" s="5"/>
    </row>
    <row r="324" spans="1:40" ht="31" x14ac:dyDescent="0.35">
      <c r="A324" s="276">
        <v>39</v>
      </c>
      <c r="B324" s="277" t="str">
        <f t="shared" si="11"/>
        <v/>
      </c>
      <c r="C324" s="278" t="str">
        <f ca="1">TEXT(IFERROR(INDEX('Overview - Section A'!$A$46:$A$53,MATCH(G324,'Overview - Section A'!$U$46:$U$53,0)),""),"d-mmm-yy") &amp;" to " &amp; TEXT(IFERROR(INDEX('Overview - Section A'!$E$46:$E$53,MATCH(G324,'Overview - Section A'!$U$46:$U$53,0)),""),"d-mmm-yy")</f>
        <v>1-Jan-22 to 30-Jun-22</v>
      </c>
      <c r="D324" s="302"/>
      <c r="E324" s="302"/>
      <c r="F324" s="303" t="str">
        <f t="shared" si="12"/>
        <v/>
      </c>
      <c r="G324" s="304" t="s">
        <v>946</v>
      </c>
      <c r="H324" s="304"/>
      <c r="I324" s="305"/>
      <c r="J324" s="305"/>
      <c r="K324" s="305"/>
      <c r="L324" s="306" t="str">
        <f t="shared" ca="1" si="13"/>
        <v>391-Jan-22 to 30-Jun-22</v>
      </c>
      <c r="M324" s="307" t="s">
        <v>1817</v>
      </c>
      <c r="N324" s="692"/>
      <c r="O324" s="112"/>
      <c r="P324" s="112"/>
      <c r="Q324" s="112"/>
      <c r="AD324" s="693"/>
      <c r="AE324" s="693"/>
      <c r="AF324" s="693"/>
      <c r="AG324" s="693"/>
      <c r="AM324" s="5"/>
      <c r="AN324" s="5"/>
    </row>
    <row r="325" spans="1:40" ht="31" x14ac:dyDescent="0.35">
      <c r="A325" s="276">
        <v>39</v>
      </c>
      <c r="B325" s="277" t="str">
        <f t="shared" si="11"/>
        <v/>
      </c>
      <c r="C325" s="278" t="str">
        <f ca="1">TEXT(IFERROR(INDEX('Overview - Section A'!$A$46:$A$53,MATCH(G325,'Overview - Section A'!$U$46:$U$53,0)),""),"d-mmm-yy") &amp;" to " &amp; TEXT(IFERROR(INDEX('Overview - Section A'!$E$46:$E$53,MATCH(G325,'Overview - Section A'!$U$46:$U$53,0)),""),"d-mmm-yy")</f>
        <v>1-Jul-22 to 31-Dec-22</v>
      </c>
      <c r="D325" s="302"/>
      <c r="E325" s="302"/>
      <c r="F325" s="303" t="str">
        <f t="shared" si="12"/>
        <v/>
      </c>
      <c r="G325" s="304" t="s">
        <v>948</v>
      </c>
      <c r="H325" s="304"/>
      <c r="I325" s="305"/>
      <c r="J325" s="305"/>
      <c r="K325" s="305"/>
      <c r="L325" s="306" t="str">
        <f t="shared" ca="1" si="13"/>
        <v>391-Jul-22 to 31-Dec-22</v>
      </c>
      <c r="M325" s="307" t="s">
        <v>1818</v>
      </c>
      <c r="N325" s="692"/>
      <c r="O325" s="112"/>
      <c r="P325" s="112"/>
      <c r="Q325" s="112"/>
      <c r="AD325" s="693"/>
      <c r="AE325" s="693"/>
      <c r="AF325" s="693"/>
      <c r="AG325" s="693"/>
      <c r="AM325" s="5"/>
      <c r="AN325" s="5"/>
    </row>
    <row r="326" spans="1:40" ht="31" x14ac:dyDescent="0.35">
      <c r="A326" s="276">
        <v>39</v>
      </c>
      <c r="B326" s="277" t="str">
        <f t="shared" si="11"/>
        <v/>
      </c>
      <c r="C326" s="278" t="str">
        <f ca="1">TEXT(IFERROR(INDEX('Overview - Section A'!$A$46:$A$53,MATCH(G326,'Overview - Section A'!$U$46:$U$53,0)),""),"d-mmm-yy") &amp;" to " &amp; TEXT(IFERROR(INDEX('Overview - Section A'!$E$46:$E$53,MATCH(G326,'Overview - Section A'!$U$46:$U$53,0)),""),"d-mmm-yy")</f>
        <v>1-Jan-23 to 30-Jun-23</v>
      </c>
      <c r="D326" s="302"/>
      <c r="E326" s="302"/>
      <c r="F326" s="303" t="str">
        <f t="shared" si="12"/>
        <v/>
      </c>
      <c r="G326" s="304" t="s">
        <v>950</v>
      </c>
      <c r="H326" s="304"/>
      <c r="I326" s="305"/>
      <c r="J326" s="305"/>
      <c r="K326" s="305"/>
      <c r="L326" s="306" t="str">
        <f t="shared" ca="1" si="13"/>
        <v>391-Jan-23 to 30-Jun-23</v>
      </c>
      <c r="M326" s="307" t="s">
        <v>1819</v>
      </c>
      <c r="N326" s="692"/>
      <c r="O326" s="112"/>
      <c r="P326" s="112"/>
      <c r="Q326" s="112"/>
      <c r="AD326" s="693"/>
      <c r="AE326" s="693"/>
      <c r="AF326" s="693"/>
      <c r="AG326" s="693"/>
      <c r="AM326" s="5"/>
      <c r="AN326" s="5"/>
    </row>
    <row r="327" spans="1:40" ht="31" x14ac:dyDescent="0.35">
      <c r="A327" s="276">
        <v>39</v>
      </c>
      <c r="B327" s="277" t="str">
        <f t="shared" si="11"/>
        <v/>
      </c>
      <c r="C327" s="278" t="str">
        <f ca="1">TEXT(IFERROR(INDEX('Overview - Section A'!$A$46:$A$53,MATCH(G327,'Overview - Section A'!$U$46:$U$53,0)),""),"d-mmm-yy") &amp;" to " &amp; TEXT(IFERROR(INDEX('Overview - Section A'!$E$46:$E$53,MATCH(G327,'Overview - Section A'!$U$46:$U$53,0)),""),"d-mmm-yy")</f>
        <v>1-Jul-23 to 31-Dec-23</v>
      </c>
      <c r="D327" s="302"/>
      <c r="E327" s="302"/>
      <c r="F327" s="303" t="str">
        <f t="shared" si="12"/>
        <v/>
      </c>
      <c r="G327" s="304" t="s">
        <v>952</v>
      </c>
      <c r="H327" s="304"/>
      <c r="I327" s="305"/>
      <c r="J327" s="305"/>
      <c r="K327" s="305"/>
      <c r="L327" s="306" t="str">
        <f t="shared" ca="1" si="13"/>
        <v>391-Jul-23 to 31-Dec-23</v>
      </c>
      <c r="M327" s="307" t="s">
        <v>1820</v>
      </c>
      <c r="N327" s="692"/>
      <c r="O327" s="112"/>
      <c r="P327" s="112"/>
      <c r="Q327" s="112"/>
      <c r="AD327" s="693"/>
      <c r="AE327" s="693"/>
      <c r="AF327" s="693"/>
      <c r="AG327" s="693"/>
      <c r="AM327" s="5"/>
      <c r="AN327" s="5"/>
    </row>
    <row r="328" spans="1:40" ht="31" x14ac:dyDescent="0.35">
      <c r="A328" s="276">
        <v>40</v>
      </c>
      <c r="B328" s="277" t="str">
        <f t="shared" si="11"/>
        <v/>
      </c>
      <c r="C328" s="278" t="str">
        <f ca="1">TEXT(IFERROR(INDEX('Overview - Section A'!$A$46:$A$53,MATCH(G328,'Overview - Section A'!$U$46:$U$53,0)),""),"d-mmm-yy") &amp;" to " &amp; TEXT(IFERROR(INDEX('Overview - Section A'!$E$46:$E$53,MATCH(G328,'Overview - Section A'!$U$46:$U$53,0)),""),"d-mmm-yy")</f>
        <v>1-Jan-21 to 30-Jun-21</v>
      </c>
      <c r="D328" s="302"/>
      <c r="E328" s="302"/>
      <c r="F328" s="303" t="str">
        <f t="shared" si="12"/>
        <v/>
      </c>
      <c r="G328" s="304" t="s">
        <v>942</v>
      </c>
      <c r="H328" s="304"/>
      <c r="I328" s="305"/>
      <c r="J328" s="305"/>
      <c r="K328" s="305"/>
      <c r="L328" s="306" t="str">
        <f t="shared" ca="1" si="13"/>
        <v>401-Jan-21 to 30-Jun-21</v>
      </c>
      <c r="M328" s="307" t="s">
        <v>1821</v>
      </c>
      <c r="N328" s="692"/>
      <c r="O328" s="112"/>
      <c r="P328" s="112"/>
      <c r="Q328" s="112"/>
      <c r="AD328" s="693"/>
      <c r="AE328" s="693"/>
      <c r="AF328" s="693"/>
      <c r="AG328" s="693"/>
      <c r="AM328" s="5"/>
      <c r="AN328" s="5"/>
    </row>
    <row r="329" spans="1:40" ht="31" x14ac:dyDescent="0.35">
      <c r="A329" s="276">
        <v>40</v>
      </c>
      <c r="B329" s="277" t="str">
        <f t="shared" si="11"/>
        <v/>
      </c>
      <c r="C329" s="278" t="str">
        <f ca="1">TEXT(IFERROR(INDEX('Overview - Section A'!$A$46:$A$53,MATCH(G329,'Overview - Section A'!$U$46:$U$53,0)),""),"d-mmm-yy") &amp;" to " &amp; TEXT(IFERROR(INDEX('Overview - Section A'!$E$46:$E$53,MATCH(G329,'Overview - Section A'!$U$46:$U$53,0)),""),"d-mmm-yy")</f>
        <v>1-Jul-21 to 31-Dec-21</v>
      </c>
      <c r="D329" s="302"/>
      <c r="E329" s="302"/>
      <c r="F329" s="303" t="str">
        <f t="shared" si="12"/>
        <v/>
      </c>
      <c r="G329" s="304" t="s">
        <v>944</v>
      </c>
      <c r="H329" s="304"/>
      <c r="I329" s="305"/>
      <c r="J329" s="305"/>
      <c r="K329" s="305"/>
      <c r="L329" s="306" t="str">
        <f t="shared" ca="1" si="13"/>
        <v>401-Jul-21 to 31-Dec-21</v>
      </c>
      <c r="M329" s="307" t="s">
        <v>1822</v>
      </c>
      <c r="N329" s="692"/>
      <c r="O329" s="112"/>
      <c r="P329" s="112"/>
      <c r="Q329" s="112"/>
      <c r="AD329" s="693"/>
      <c r="AE329" s="693"/>
      <c r="AF329" s="693"/>
      <c r="AG329" s="693"/>
      <c r="AM329" s="5"/>
      <c r="AN329" s="5"/>
    </row>
    <row r="330" spans="1:40" ht="31" x14ac:dyDescent="0.35">
      <c r="A330" s="276">
        <v>40</v>
      </c>
      <c r="B330" s="277" t="str">
        <f t="shared" si="11"/>
        <v/>
      </c>
      <c r="C330" s="278" t="str">
        <f ca="1">TEXT(IFERROR(INDEX('Overview - Section A'!$A$46:$A$53,MATCH(G330,'Overview - Section A'!$U$46:$U$53,0)),""),"d-mmm-yy") &amp;" to " &amp; TEXT(IFERROR(INDEX('Overview - Section A'!$E$46:$E$53,MATCH(G330,'Overview - Section A'!$U$46:$U$53,0)),""),"d-mmm-yy")</f>
        <v>1-Jan-22 to 30-Jun-22</v>
      </c>
      <c r="D330" s="302"/>
      <c r="E330" s="302"/>
      <c r="F330" s="303" t="str">
        <f t="shared" si="12"/>
        <v/>
      </c>
      <c r="G330" s="304" t="s">
        <v>946</v>
      </c>
      <c r="H330" s="304"/>
      <c r="I330" s="305"/>
      <c r="J330" s="305"/>
      <c r="K330" s="305"/>
      <c r="L330" s="306" t="str">
        <f t="shared" ca="1" si="13"/>
        <v>401-Jan-22 to 30-Jun-22</v>
      </c>
      <c r="M330" s="307" t="s">
        <v>1823</v>
      </c>
      <c r="N330" s="692"/>
      <c r="O330" s="112"/>
      <c r="P330" s="112"/>
      <c r="Q330" s="112"/>
      <c r="AD330" s="693"/>
      <c r="AE330" s="693"/>
      <c r="AF330" s="693"/>
      <c r="AG330" s="693"/>
      <c r="AM330" s="5"/>
      <c r="AN330" s="5"/>
    </row>
    <row r="331" spans="1:40" ht="31" x14ac:dyDescent="0.35">
      <c r="A331" s="276">
        <v>40</v>
      </c>
      <c r="B331" s="277" t="str">
        <f t="shared" si="11"/>
        <v/>
      </c>
      <c r="C331" s="278" t="str">
        <f ca="1">TEXT(IFERROR(INDEX('Overview - Section A'!$A$46:$A$53,MATCH(G331,'Overview - Section A'!$U$46:$U$53,0)),""),"d-mmm-yy") &amp;" to " &amp; TEXT(IFERROR(INDEX('Overview - Section A'!$E$46:$E$53,MATCH(G331,'Overview - Section A'!$U$46:$U$53,0)),""),"d-mmm-yy")</f>
        <v>1-Jul-22 to 31-Dec-22</v>
      </c>
      <c r="D331" s="302"/>
      <c r="E331" s="302"/>
      <c r="F331" s="303" t="str">
        <f t="shared" si="12"/>
        <v/>
      </c>
      <c r="G331" s="304" t="s">
        <v>948</v>
      </c>
      <c r="H331" s="304"/>
      <c r="I331" s="305"/>
      <c r="J331" s="305"/>
      <c r="K331" s="305"/>
      <c r="L331" s="306" t="str">
        <f t="shared" ca="1" si="13"/>
        <v>401-Jul-22 to 31-Dec-22</v>
      </c>
      <c r="M331" s="307" t="s">
        <v>1824</v>
      </c>
      <c r="N331" s="692"/>
      <c r="O331" s="112"/>
      <c r="P331" s="112"/>
      <c r="Q331" s="112"/>
      <c r="AD331" s="693"/>
      <c r="AE331" s="693"/>
      <c r="AF331" s="693"/>
      <c r="AG331" s="693"/>
      <c r="AM331" s="5"/>
      <c r="AN331" s="5"/>
    </row>
    <row r="332" spans="1:40" ht="31" x14ac:dyDescent="0.35">
      <c r="A332" s="276">
        <v>40</v>
      </c>
      <c r="B332" s="277" t="str">
        <f t="shared" si="11"/>
        <v/>
      </c>
      <c r="C332" s="278" t="str">
        <f ca="1">TEXT(IFERROR(INDEX('Overview - Section A'!$A$46:$A$53,MATCH(G332,'Overview - Section A'!$U$46:$U$53,0)),""),"d-mmm-yy") &amp;" to " &amp; TEXT(IFERROR(INDEX('Overview - Section A'!$E$46:$E$53,MATCH(G332,'Overview - Section A'!$U$46:$U$53,0)),""),"d-mmm-yy")</f>
        <v>1-Jan-23 to 30-Jun-23</v>
      </c>
      <c r="D332" s="302"/>
      <c r="E332" s="302"/>
      <c r="F332" s="303" t="str">
        <f t="shared" si="12"/>
        <v/>
      </c>
      <c r="G332" s="304" t="s">
        <v>950</v>
      </c>
      <c r="H332" s="304"/>
      <c r="I332" s="305"/>
      <c r="J332" s="305"/>
      <c r="K332" s="305"/>
      <c r="L332" s="306" t="str">
        <f t="shared" ca="1" si="13"/>
        <v>401-Jan-23 to 30-Jun-23</v>
      </c>
      <c r="M332" s="307" t="s">
        <v>1825</v>
      </c>
      <c r="N332" s="692"/>
      <c r="O332" s="112"/>
      <c r="P332" s="112"/>
      <c r="Q332" s="112"/>
      <c r="AD332" s="693"/>
      <c r="AE332" s="693"/>
      <c r="AF332" s="693"/>
      <c r="AG332" s="693"/>
      <c r="AM332" s="5"/>
      <c r="AN332" s="5"/>
    </row>
    <row r="333" spans="1:40" ht="31" x14ac:dyDescent="0.35">
      <c r="A333" s="276">
        <v>40</v>
      </c>
      <c r="B333" s="277" t="str">
        <f t="shared" si="11"/>
        <v/>
      </c>
      <c r="C333" s="278" t="str">
        <f ca="1">TEXT(IFERROR(INDEX('Overview - Section A'!$A$46:$A$53,MATCH(G333,'Overview - Section A'!$U$46:$U$53,0)),""),"d-mmm-yy") &amp;" to " &amp; TEXT(IFERROR(INDEX('Overview - Section A'!$E$46:$E$53,MATCH(G333,'Overview - Section A'!$U$46:$U$53,0)),""),"d-mmm-yy")</f>
        <v>1-Jul-23 to 31-Dec-23</v>
      </c>
      <c r="D333" s="302"/>
      <c r="E333" s="302"/>
      <c r="F333" s="303" t="str">
        <f t="shared" si="12"/>
        <v/>
      </c>
      <c r="G333" s="304" t="s">
        <v>952</v>
      </c>
      <c r="H333" s="304"/>
      <c r="I333" s="305"/>
      <c r="J333" s="305"/>
      <c r="K333" s="305"/>
      <c r="L333" s="306" t="str">
        <f t="shared" ca="1" si="13"/>
        <v>401-Jul-23 to 31-Dec-23</v>
      </c>
      <c r="M333" s="307" t="s">
        <v>1826</v>
      </c>
      <c r="N333" s="692"/>
      <c r="O333" s="112"/>
      <c r="P333" s="112"/>
      <c r="Q333" s="112"/>
      <c r="AD333" s="693"/>
      <c r="AE333" s="693"/>
      <c r="AF333" s="693"/>
      <c r="AG333" s="693"/>
      <c r="AM333" s="5"/>
      <c r="AN333" s="5"/>
    </row>
    <row r="334" spans="1:40" ht="31" x14ac:dyDescent="0.35">
      <c r="A334" s="276">
        <v>41</v>
      </c>
      <c r="B334" s="277" t="str">
        <f t="shared" si="11"/>
        <v/>
      </c>
      <c r="C334" s="278" t="str">
        <f ca="1">TEXT(IFERROR(INDEX('Overview - Section A'!$A$46:$A$53,MATCH(G334,'Overview - Section A'!$U$46:$U$53,0)),""),"d-mmm-yy") &amp;" to " &amp; TEXT(IFERROR(INDEX('Overview - Section A'!$E$46:$E$53,MATCH(G334,'Overview - Section A'!$U$46:$U$53,0)),""),"d-mmm-yy")</f>
        <v>1-Jan-21 to 30-Jun-21</v>
      </c>
      <c r="D334" s="302"/>
      <c r="E334" s="302"/>
      <c r="F334" s="303" t="str">
        <f t="shared" si="12"/>
        <v/>
      </c>
      <c r="G334" s="304" t="s">
        <v>942</v>
      </c>
      <c r="H334" s="304"/>
      <c r="I334" s="305"/>
      <c r="J334" s="305"/>
      <c r="K334" s="305"/>
      <c r="L334" s="306" t="str">
        <f t="shared" ca="1" si="13"/>
        <v>411-Jan-21 to 30-Jun-21</v>
      </c>
      <c r="M334" s="307" t="s">
        <v>1827</v>
      </c>
      <c r="N334" s="692"/>
      <c r="O334" s="112"/>
      <c r="P334" s="112"/>
      <c r="Q334" s="112"/>
      <c r="AD334" s="693"/>
      <c r="AE334" s="693"/>
      <c r="AF334" s="693"/>
      <c r="AG334" s="693"/>
      <c r="AM334" s="5"/>
      <c r="AN334" s="5"/>
    </row>
    <row r="335" spans="1:40" ht="31" x14ac:dyDescent="0.35">
      <c r="A335" s="276">
        <v>41</v>
      </c>
      <c r="B335" s="277" t="str">
        <f t="shared" si="11"/>
        <v/>
      </c>
      <c r="C335" s="278" t="str">
        <f ca="1">TEXT(IFERROR(INDEX('Overview - Section A'!$A$46:$A$53,MATCH(G335,'Overview - Section A'!$U$46:$U$53,0)),""),"d-mmm-yy") &amp;" to " &amp; TEXT(IFERROR(INDEX('Overview - Section A'!$E$46:$E$53,MATCH(G335,'Overview - Section A'!$U$46:$U$53,0)),""),"d-mmm-yy")</f>
        <v>1-Jul-21 to 31-Dec-21</v>
      </c>
      <c r="D335" s="302"/>
      <c r="E335" s="302"/>
      <c r="F335" s="303" t="str">
        <f t="shared" si="12"/>
        <v/>
      </c>
      <c r="G335" s="304" t="s">
        <v>944</v>
      </c>
      <c r="H335" s="304"/>
      <c r="I335" s="305"/>
      <c r="J335" s="305"/>
      <c r="K335" s="305"/>
      <c r="L335" s="306" t="str">
        <f t="shared" ca="1" si="13"/>
        <v>411-Jul-21 to 31-Dec-21</v>
      </c>
      <c r="M335" s="307" t="s">
        <v>1828</v>
      </c>
      <c r="N335" s="692"/>
      <c r="O335" s="112"/>
      <c r="P335" s="112"/>
      <c r="Q335" s="112"/>
      <c r="AD335" s="693"/>
      <c r="AE335" s="693"/>
      <c r="AF335" s="693"/>
      <c r="AG335" s="693"/>
      <c r="AM335" s="5"/>
      <c r="AN335" s="5"/>
    </row>
    <row r="336" spans="1:40" ht="31" x14ac:dyDescent="0.35">
      <c r="A336" s="276">
        <v>41</v>
      </c>
      <c r="B336" s="277" t="str">
        <f t="shared" si="11"/>
        <v/>
      </c>
      <c r="C336" s="278" t="str">
        <f ca="1">TEXT(IFERROR(INDEX('Overview - Section A'!$A$46:$A$53,MATCH(G336,'Overview - Section A'!$U$46:$U$53,0)),""),"d-mmm-yy") &amp;" to " &amp; TEXT(IFERROR(INDEX('Overview - Section A'!$E$46:$E$53,MATCH(G336,'Overview - Section A'!$U$46:$U$53,0)),""),"d-mmm-yy")</f>
        <v>1-Jan-22 to 30-Jun-22</v>
      </c>
      <c r="D336" s="302"/>
      <c r="E336" s="302"/>
      <c r="F336" s="303" t="str">
        <f t="shared" si="12"/>
        <v/>
      </c>
      <c r="G336" s="304" t="s">
        <v>946</v>
      </c>
      <c r="H336" s="304"/>
      <c r="I336" s="305"/>
      <c r="J336" s="305"/>
      <c r="K336" s="305"/>
      <c r="L336" s="306" t="str">
        <f t="shared" ca="1" si="13"/>
        <v>411-Jan-22 to 30-Jun-22</v>
      </c>
      <c r="M336" s="307" t="s">
        <v>1829</v>
      </c>
      <c r="N336" s="692"/>
      <c r="O336" s="112"/>
      <c r="P336" s="112"/>
      <c r="Q336" s="112"/>
      <c r="AD336" s="693"/>
      <c r="AE336" s="693"/>
      <c r="AF336" s="693"/>
      <c r="AG336" s="693"/>
      <c r="AM336" s="5"/>
      <c r="AN336" s="5"/>
    </row>
    <row r="337" spans="1:40" ht="31" x14ac:dyDescent="0.35">
      <c r="A337" s="276">
        <v>41</v>
      </c>
      <c r="B337" s="277" t="str">
        <f t="shared" si="11"/>
        <v/>
      </c>
      <c r="C337" s="278" t="str">
        <f ca="1">TEXT(IFERROR(INDEX('Overview - Section A'!$A$46:$A$53,MATCH(G337,'Overview - Section A'!$U$46:$U$53,0)),""),"d-mmm-yy") &amp;" to " &amp; TEXT(IFERROR(INDEX('Overview - Section A'!$E$46:$E$53,MATCH(G337,'Overview - Section A'!$U$46:$U$53,0)),""),"d-mmm-yy")</f>
        <v>1-Jul-22 to 31-Dec-22</v>
      </c>
      <c r="D337" s="302"/>
      <c r="E337" s="302"/>
      <c r="F337" s="303" t="str">
        <f t="shared" si="12"/>
        <v/>
      </c>
      <c r="G337" s="304" t="s">
        <v>948</v>
      </c>
      <c r="H337" s="304"/>
      <c r="I337" s="305"/>
      <c r="J337" s="305"/>
      <c r="K337" s="305"/>
      <c r="L337" s="306" t="str">
        <f t="shared" ca="1" si="13"/>
        <v>411-Jul-22 to 31-Dec-22</v>
      </c>
      <c r="M337" s="307" t="s">
        <v>1830</v>
      </c>
      <c r="N337" s="692"/>
      <c r="O337" s="112"/>
      <c r="P337" s="112"/>
      <c r="Q337" s="112"/>
      <c r="AD337" s="693"/>
      <c r="AE337" s="693"/>
      <c r="AF337" s="693"/>
      <c r="AG337" s="693"/>
      <c r="AM337" s="5"/>
      <c r="AN337" s="5"/>
    </row>
    <row r="338" spans="1:40" ht="31" x14ac:dyDescent="0.35">
      <c r="A338" s="276">
        <v>41</v>
      </c>
      <c r="B338" s="277" t="str">
        <f t="shared" si="11"/>
        <v/>
      </c>
      <c r="C338" s="278" t="str">
        <f ca="1">TEXT(IFERROR(INDEX('Overview - Section A'!$A$46:$A$53,MATCH(G338,'Overview - Section A'!$U$46:$U$53,0)),""),"d-mmm-yy") &amp;" to " &amp; TEXT(IFERROR(INDEX('Overview - Section A'!$E$46:$E$53,MATCH(G338,'Overview - Section A'!$U$46:$U$53,0)),""),"d-mmm-yy")</f>
        <v>1-Jan-23 to 30-Jun-23</v>
      </c>
      <c r="D338" s="302"/>
      <c r="E338" s="302"/>
      <c r="F338" s="303" t="str">
        <f t="shared" si="12"/>
        <v/>
      </c>
      <c r="G338" s="304" t="s">
        <v>950</v>
      </c>
      <c r="H338" s="304"/>
      <c r="I338" s="305"/>
      <c r="J338" s="305"/>
      <c r="K338" s="305"/>
      <c r="L338" s="306" t="str">
        <f t="shared" ca="1" si="13"/>
        <v>411-Jan-23 to 30-Jun-23</v>
      </c>
      <c r="M338" s="307" t="s">
        <v>1831</v>
      </c>
      <c r="N338" s="692"/>
      <c r="O338" s="112"/>
      <c r="P338" s="112"/>
      <c r="Q338" s="112"/>
      <c r="AD338" s="693"/>
      <c r="AE338" s="693"/>
      <c r="AF338" s="693"/>
      <c r="AG338" s="693"/>
      <c r="AM338" s="5"/>
      <c r="AN338" s="5"/>
    </row>
    <row r="339" spans="1:40" ht="31" x14ac:dyDescent="0.35">
      <c r="A339" s="276">
        <v>41</v>
      </c>
      <c r="B339" s="277" t="str">
        <f t="shared" si="11"/>
        <v/>
      </c>
      <c r="C339" s="278" t="str">
        <f ca="1">TEXT(IFERROR(INDEX('Overview - Section A'!$A$46:$A$53,MATCH(G339,'Overview - Section A'!$U$46:$U$53,0)),""),"d-mmm-yy") &amp;" to " &amp; TEXT(IFERROR(INDEX('Overview - Section A'!$E$46:$E$53,MATCH(G339,'Overview - Section A'!$U$46:$U$53,0)),""),"d-mmm-yy")</f>
        <v>1-Jul-23 to 31-Dec-23</v>
      </c>
      <c r="D339" s="302"/>
      <c r="E339" s="302"/>
      <c r="F339" s="303" t="str">
        <f t="shared" si="12"/>
        <v/>
      </c>
      <c r="G339" s="304" t="s">
        <v>952</v>
      </c>
      <c r="H339" s="304"/>
      <c r="I339" s="305"/>
      <c r="J339" s="305"/>
      <c r="K339" s="305"/>
      <c r="L339" s="306" t="str">
        <f t="shared" ca="1" si="13"/>
        <v>411-Jul-23 to 31-Dec-23</v>
      </c>
      <c r="M339" s="307" t="s">
        <v>1832</v>
      </c>
      <c r="N339" s="692"/>
      <c r="O339" s="112"/>
      <c r="P339" s="112"/>
      <c r="Q339" s="112"/>
      <c r="AD339" s="693"/>
      <c r="AE339" s="693"/>
      <c r="AF339" s="693"/>
      <c r="AG339" s="693"/>
      <c r="AM339" s="5"/>
      <c r="AN339" s="5"/>
    </row>
    <row r="340" spans="1:40" ht="31" x14ac:dyDescent="0.35">
      <c r="A340" s="276">
        <v>42</v>
      </c>
      <c r="B340" s="277" t="str">
        <f t="shared" si="11"/>
        <v/>
      </c>
      <c r="C340" s="278" t="str">
        <f ca="1">TEXT(IFERROR(INDEX('Overview - Section A'!$A$46:$A$53,MATCH(G340,'Overview - Section A'!$U$46:$U$53,0)),""),"d-mmm-yy") &amp;" to " &amp; TEXT(IFERROR(INDEX('Overview - Section A'!$E$46:$E$53,MATCH(G340,'Overview - Section A'!$U$46:$U$53,0)),""),"d-mmm-yy")</f>
        <v>1-Jan-21 to 30-Jun-21</v>
      </c>
      <c r="D340" s="302"/>
      <c r="E340" s="302"/>
      <c r="F340" s="303" t="str">
        <f t="shared" si="12"/>
        <v/>
      </c>
      <c r="G340" s="304" t="s">
        <v>942</v>
      </c>
      <c r="H340" s="304"/>
      <c r="I340" s="305"/>
      <c r="J340" s="305"/>
      <c r="K340" s="305"/>
      <c r="L340" s="306" t="str">
        <f t="shared" ca="1" si="13"/>
        <v>421-Jan-21 to 30-Jun-21</v>
      </c>
      <c r="M340" s="307" t="s">
        <v>1833</v>
      </c>
      <c r="N340" s="692"/>
      <c r="O340" s="112"/>
      <c r="P340" s="112"/>
      <c r="Q340" s="112"/>
      <c r="AD340" s="693"/>
      <c r="AE340" s="693"/>
      <c r="AF340" s="693"/>
      <c r="AG340" s="693"/>
      <c r="AM340" s="5"/>
      <c r="AN340" s="5"/>
    </row>
    <row r="341" spans="1:40" ht="31" x14ac:dyDescent="0.35">
      <c r="A341" s="276">
        <v>42</v>
      </c>
      <c r="B341" s="277" t="str">
        <f t="shared" si="11"/>
        <v/>
      </c>
      <c r="C341" s="278" t="str">
        <f ca="1">TEXT(IFERROR(INDEX('Overview - Section A'!$A$46:$A$53,MATCH(G341,'Overview - Section A'!$U$46:$U$53,0)),""),"d-mmm-yy") &amp;" to " &amp; TEXT(IFERROR(INDEX('Overview - Section A'!$E$46:$E$53,MATCH(G341,'Overview - Section A'!$U$46:$U$53,0)),""),"d-mmm-yy")</f>
        <v>1-Jul-21 to 31-Dec-21</v>
      </c>
      <c r="D341" s="302"/>
      <c r="E341" s="302"/>
      <c r="F341" s="303" t="str">
        <f t="shared" si="12"/>
        <v/>
      </c>
      <c r="G341" s="304" t="s">
        <v>944</v>
      </c>
      <c r="H341" s="304"/>
      <c r="I341" s="305"/>
      <c r="J341" s="305"/>
      <c r="K341" s="305"/>
      <c r="L341" s="306" t="str">
        <f t="shared" ca="1" si="13"/>
        <v>421-Jul-21 to 31-Dec-21</v>
      </c>
      <c r="M341" s="307" t="s">
        <v>1834</v>
      </c>
      <c r="N341" s="692"/>
      <c r="O341" s="112"/>
      <c r="P341" s="112"/>
      <c r="Q341" s="112"/>
      <c r="AD341" s="693"/>
      <c r="AE341" s="693"/>
      <c r="AF341" s="693"/>
      <c r="AG341" s="693"/>
      <c r="AM341" s="5"/>
      <c r="AN341" s="5"/>
    </row>
    <row r="342" spans="1:40" ht="31" x14ac:dyDescent="0.35">
      <c r="A342" s="276">
        <v>42</v>
      </c>
      <c r="B342" s="277" t="str">
        <f t="shared" si="11"/>
        <v/>
      </c>
      <c r="C342" s="278" t="str">
        <f ca="1">TEXT(IFERROR(INDEX('Overview - Section A'!$A$46:$A$53,MATCH(G342,'Overview - Section A'!$U$46:$U$53,0)),""),"d-mmm-yy") &amp;" to " &amp; TEXT(IFERROR(INDEX('Overview - Section A'!$E$46:$E$53,MATCH(G342,'Overview - Section A'!$U$46:$U$53,0)),""),"d-mmm-yy")</f>
        <v>1-Jan-22 to 30-Jun-22</v>
      </c>
      <c r="D342" s="302"/>
      <c r="E342" s="302"/>
      <c r="F342" s="303" t="str">
        <f t="shared" si="12"/>
        <v/>
      </c>
      <c r="G342" s="304" t="s">
        <v>946</v>
      </c>
      <c r="H342" s="304"/>
      <c r="I342" s="305"/>
      <c r="J342" s="305"/>
      <c r="K342" s="305"/>
      <c r="L342" s="306" t="str">
        <f t="shared" ca="1" si="13"/>
        <v>421-Jan-22 to 30-Jun-22</v>
      </c>
      <c r="M342" s="307" t="s">
        <v>1835</v>
      </c>
      <c r="N342" s="692"/>
      <c r="O342" s="112"/>
      <c r="P342" s="112"/>
      <c r="Q342" s="112"/>
      <c r="AD342" s="693"/>
      <c r="AE342" s="693"/>
      <c r="AF342" s="693"/>
      <c r="AG342" s="693"/>
      <c r="AM342" s="5"/>
      <c r="AN342" s="5"/>
    </row>
    <row r="343" spans="1:40" ht="31" x14ac:dyDescent="0.35">
      <c r="A343" s="276">
        <v>42</v>
      </c>
      <c r="B343" s="277" t="str">
        <f t="shared" si="11"/>
        <v/>
      </c>
      <c r="C343" s="278" t="str">
        <f ca="1">TEXT(IFERROR(INDEX('Overview - Section A'!$A$46:$A$53,MATCH(G343,'Overview - Section A'!$U$46:$U$53,0)),""),"d-mmm-yy") &amp;" to " &amp; TEXT(IFERROR(INDEX('Overview - Section A'!$E$46:$E$53,MATCH(G343,'Overview - Section A'!$U$46:$U$53,0)),""),"d-mmm-yy")</f>
        <v>1-Jul-22 to 31-Dec-22</v>
      </c>
      <c r="D343" s="302"/>
      <c r="E343" s="302"/>
      <c r="F343" s="303" t="str">
        <f t="shared" si="12"/>
        <v/>
      </c>
      <c r="G343" s="304" t="s">
        <v>948</v>
      </c>
      <c r="H343" s="304"/>
      <c r="I343" s="305"/>
      <c r="J343" s="305"/>
      <c r="K343" s="305"/>
      <c r="L343" s="306" t="str">
        <f t="shared" ca="1" si="13"/>
        <v>421-Jul-22 to 31-Dec-22</v>
      </c>
      <c r="M343" s="307" t="s">
        <v>1836</v>
      </c>
      <c r="N343" s="692"/>
      <c r="O343" s="112"/>
      <c r="P343" s="112"/>
      <c r="Q343" s="112"/>
      <c r="AD343" s="693"/>
      <c r="AE343" s="693"/>
      <c r="AF343" s="693"/>
      <c r="AG343" s="693"/>
      <c r="AM343" s="5"/>
      <c r="AN343" s="5"/>
    </row>
    <row r="344" spans="1:40" ht="31" x14ac:dyDescent="0.35">
      <c r="A344" s="276">
        <v>42</v>
      </c>
      <c r="B344" s="277" t="str">
        <f t="shared" si="11"/>
        <v/>
      </c>
      <c r="C344" s="278" t="str">
        <f ca="1">TEXT(IFERROR(INDEX('Overview - Section A'!$A$46:$A$53,MATCH(G344,'Overview - Section A'!$U$46:$U$53,0)),""),"d-mmm-yy") &amp;" to " &amp; TEXT(IFERROR(INDEX('Overview - Section A'!$E$46:$E$53,MATCH(G344,'Overview - Section A'!$U$46:$U$53,0)),""),"d-mmm-yy")</f>
        <v>1-Jan-23 to 30-Jun-23</v>
      </c>
      <c r="D344" s="302"/>
      <c r="E344" s="302"/>
      <c r="F344" s="303" t="str">
        <f t="shared" si="12"/>
        <v/>
      </c>
      <c r="G344" s="304" t="s">
        <v>950</v>
      </c>
      <c r="H344" s="304"/>
      <c r="I344" s="305"/>
      <c r="J344" s="305"/>
      <c r="K344" s="305"/>
      <c r="L344" s="306" t="str">
        <f t="shared" ca="1" si="13"/>
        <v>421-Jan-23 to 30-Jun-23</v>
      </c>
      <c r="M344" s="307" t="s">
        <v>1837</v>
      </c>
      <c r="N344" s="692"/>
      <c r="O344" s="112"/>
      <c r="P344" s="112"/>
      <c r="Q344" s="112"/>
      <c r="AD344" s="693"/>
      <c r="AE344" s="693"/>
      <c r="AF344" s="693"/>
      <c r="AG344" s="693"/>
      <c r="AM344" s="5"/>
      <c r="AN344" s="5"/>
    </row>
    <row r="345" spans="1:40" ht="31" x14ac:dyDescent="0.35">
      <c r="A345" s="276">
        <v>42</v>
      </c>
      <c r="B345" s="277" t="str">
        <f t="shared" si="11"/>
        <v/>
      </c>
      <c r="C345" s="278" t="str">
        <f ca="1">TEXT(IFERROR(INDEX('Overview - Section A'!$A$46:$A$53,MATCH(G345,'Overview - Section A'!$U$46:$U$53,0)),""),"d-mmm-yy") &amp;" to " &amp; TEXT(IFERROR(INDEX('Overview - Section A'!$E$46:$E$53,MATCH(G345,'Overview - Section A'!$U$46:$U$53,0)),""),"d-mmm-yy")</f>
        <v>1-Jul-23 to 31-Dec-23</v>
      </c>
      <c r="D345" s="302"/>
      <c r="E345" s="302"/>
      <c r="F345" s="303" t="str">
        <f t="shared" si="12"/>
        <v/>
      </c>
      <c r="G345" s="304" t="s">
        <v>952</v>
      </c>
      <c r="H345" s="304"/>
      <c r="I345" s="305"/>
      <c r="J345" s="305"/>
      <c r="K345" s="305"/>
      <c r="L345" s="306" t="str">
        <f t="shared" ca="1" si="13"/>
        <v>421-Jul-23 to 31-Dec-23</v>
      </c>
      <c r="M345" s="307" t="s">
        <v>1838</v>
      </c>
      <c r="N345" s="692"/>
      <c r="O345" s="112"/>
      <c r="P345" s="112"/>
      <c r="Q345" s="112"/>
      <c r="AD345" s="693"/>
      <c r="AE345" s="693"/>
      <c r="AF345" s="693"/>
      <c r="AG345" s="693"/>
      <c r="AM345" s="5"/>
      <c r="AN345" s="5"/>
    </row>
    <row r="346" spans="1:40" ht="31" x14ac:dyDescent="0.35">
      <c r="A346" s="276">
        <v>43</v>
      </c>
      <c r="B346" s="277" t="str">
        <f t="shared" si="11"/>
        <v/>
      </c>
      <c r="C346" s="278" t="str">
        <f ca="1">TEXT(IFERROR(INDEX('Overview - Section A'!$A$46:$A$53,MATCH(G346,'Overview - Section A'!$U$46:$U$53,0)),""),"d-mmm-yy") &amp;" to " &amp; TEXT(IFERROR(INDEX('Overview - Section A'!$E$46:$E$53,MATCH(G346,'Overview - Section A'!$U$46:$U$53,0)),""),"d-mmm-yy")</f>
        <v>1-Jan-21 to 30-Jun-21</v>
      </c>
      <c r="D346" s="302"/>
      <c r="E346" s="302"/>
      <c r="F346" s="303" t="str">
        <f t="shared" si="12"/>
        <v/>
      </c>
      <c r="G346" s="304" t="s">
        <v>942</v>
      </c>
      <c r="H346" s="304"/>
      <c r="I346" s="305"/>
      <c r="J346" s="305"/>
      <c r="K346" s="305"/>
      <c r="L346" s="306" t="str">
        <f t="shared" ca="1" si="13"/>
        <v>431-Jan-21 to 30-Jun-21</v>
      </c>
      <c r="M346" s="307" t="s">
        <v>1839</v>
      </c>
      <c r="N346" s="692"/>
      <c r="O346" s="112"/>
      <c r="P346" s="112"/>
      <c r="Q346" s="112"/>
      <c r="AD346" s="693"/>
      <c r="AE346" s="693"/>
      <c r="AF346" s="693"/>
      <c r="AG346" s="693"/>
      <c r="AM346" s="5"/>
      <c r="AN346" s="5"/>
    </row>
    <row r="347" spans="1:40" ht="31" x14ac:dyDescent="0.35">
      <c r="A347" s="276">
        <v>43</v>
      </c>
      <c r="B347" s="277" t="str">
        <f t="shared" si="11"/>
        <v/>
      </c>
      <c r="C347" s="278" t="str">
        <f ca="1">TEXT(IFERROR(INDEX('Overview - Section A'!$A$46:$A$53,MATCH(G347,'Overview - Section A'!$U$46:$U$53,0)),""),"d-mmm-yy") &amp;" to " &amp; TEXT(IFERROR(INDEX('Overview - Section A'!$E$46:$E$53,MATCH(G347,'Overview - Section A'!$U$46:$U$53,0)),""),"d-mmm-yy")</f>
        <v>1-Jul-21 to 31-Dec-21</v>
      </c>
      <c r="D347" s="302"/>
      <c r="E347" s="302"/>
      <c r="F347" s="303" t="str">
        <f t="shared" si="12"/>
        <v/>
      </c>
      <c r="G347" s="304" t="s">
        <v>944</v>
      </c>
      <c r="H347" s="304"/>
      <c r="I347" s="305"/>
      <c r="J347" s="305"/>
      <c r="K347" s="305"/>
      <c r="L347" s="306" t="str">
        <f t="shared" ca="1" si="13"/>
        <v>431-Jul-21 to 31-Dec-21</v>
      </c>
      <c r="M347" s="307" t="s">
        <v>1840</v>
      </c>
      <c r="N347" s="692"/>
      <c r="O347" s="112"/>
      <c r="P347" s="112"/>
      <c r="Q347" s="112"/>
      <c r="AD347" s="693"/>
      <c r="AE347" s="693"/>
      <c r="AF347" s="693"/>
      <c r="AG347" s="693"/>
      <c r="AM347" s="5"/>
      <c r="AN347" s="5"/>
    </row>
    <row r="348" spans="1:40" ht="31" x14ac:dyDescent="0.35">
      <c r="A348" s="276">
        <v>43</v>
      </c>
      <c r="B348" s="277" t="str">
        <f t="shared" si="11"/>
        <v/>
      </c>
      <c r="C348" s="278" t="str">
        <f ca="1">TEXT(IFERROR(INDEX('Overview - Section A'!$A$46:$A$53,MATCH(G348,'Overview - Section A'!$U$46:$U$53,0)),""),"d-mmm-yy") &amp;" to " &amp; TEXT(IFERROR(INDEX('Overview - Section A'!$E$46:$E$53,MATCH(G348,'Overview - Section A'!$U$46:$U$53,0)),""),"d-mmm-yy")</f>
        <v>1-Jan-22 to 30-Jun-22</v>
      </c>
      <c r="D348" s="302"/>
      <c r="E348" s="302"/>
      <c r="F348" s="303" t="str">
        <f t="shared" si="12"/>
        <v/>
      </c>
      <c r="G348" s="304" t="s">
        <v>946</v>
      </c>
      <c r="H348" s="304"/>
      <c r="I348" s="305"/>
      <c r="J348" s="305"/>
      <c r="K348" s="305"/>
      <c r="L348" s="306" t="str">
        <f t="shared" ca="1" si="13"/>
        <v>431-Jan-22 to 30-Jun-22</v>
      </c>
      <c r="M348" s="307" t="s">
        <v>1841</v>
      </c>
      <c r="N348" s="692"/>
      <c r="O348" s="112"/>
      <c r="P348" s="112"/>
      <c r="Q348" s="112"/>
      <c r="AD348" s="693"/>
      <c r="AE348" s="693"/>
      <c r="AF348" s="693"/>
      <c r="AG348" s="693"/>
      <c r="AM348" s="5"/>
      <c r="AN348" s="5"/>
    </row>
    <row r="349" spans="1:40" ht="31" x14ac:dyDescent="0.35">
      <c r="A349" s="276">
        <v>43</v>
      </c>
      <c r="B349" s="277" t="str">
        <f t="shared" si="11"/>
        <v/>
      </c>
      <c r="C349" s="278" t="str">
        <f ca="1">TEXT(IFERROR(INDEX('Overview - Section A'!$A$46:$A$53,MATCH(G349,'Overview - Section A'!$U$46:$U$53,0)),""),"d-mmm-yy") &amp;" to " &amp; TEXT(IFERROR(INDEX('Overview - Section A'!$E$46:$E$53,MATCH(G349,'Overview - Section A'!$U$46:$U$53,0)),""),"d-mmm-yy")</f>
        <v>1-Jul-22 to 31-Dec-22</v>
      </c>
      <c r="D349" s="302"/>
      <c r="E349" s="302"/>
      <c r="F349" s="303" t="str">
        <f t="shared" si="12"/>
        <v/>
      </c>
      <c r="G349" s="304" t="s">
        <v>948</v>
      </c>
      <c r="H349" s="304"/>
      <c r="I349" s="305"/>
      <c r="J349" s="305"/>
      <c r="K349" s="305"/>
      <c r="L349" s="306" t="str">
        <f t="shared" ca="1" si="13"/>
        <v>431-Jul-22 to 31-Dec-22</v>
      </c>
      <c r="M349" s="307" t="s">
        <v>1842</v>
      </c>
      <c r="N349" s="692"/>
      <c r="O349" s="112"/>
      <c r="P349" s="112"/>
      <c r="Q349" s="112"/>
      <c r="AD349" s="693"/>
      <c r="AE349" s="693"/>
      <c r="AF349" s="693"/>
      <c r="AG349" s="693"/>
      <c r="AM349" s="5"/>
      <c r="AN349" s="5"/>
    </row>
    <row r="350" spans="1:40" ht="31" x14ac:dyDescent="0.35">
      <c r="A350" s="276">
        <v>43</v>
      </c>
      <c r="B350" s="277" t="str">
        <f t="shared" ref="B350:B413" si="14">IF(A350=A349,"",IF(VLOOKUP(A350,$A$8:$D$90,4,FALSE)=0,"",VLOOKUP(A350,$A$8:$D$90,4,FALSE)))</f>
        <v/>
      </c>
      <c r="C350" s="278" t="str">
        <f ca="1">TEXT(IFERROR(INDEX('Overview - Section A'!$A$46:$A$53,MATCH(G350,'Overview - Section A'!$U$46:$U$53,0)),""),"d-mmm-yy") &amp;" to " &amp; TEXT(IFERROR(INDEX('Overview - Section A'!$E$46:$E$53,MATCH(G350,'Overview - Section A'!$U$46:$U$53,0)),""),"d-mmm-yy")</f>
        <v>1-Jan-23 to 30-Jun-23</v>
      </c>
      <c r="D350" s="302"/>
      <c r="E350" s="302"/>
      <c r="F350" s="303" t="str">
        <f t="shared" ref="F350:F413" si="15">IF(VLOOKUP(A350,$A$8:$D$90,4,FALSE)=0,"",VLOOKUP(A350,$A$8:$D$90,4,FALSE))</f>
        <v/>
      </c>
      <c r="G350" s="304" t="s">
        <v>950</v>
      </c>
      <c r="H350" s="304"/>
      <c r="I350" s="305"/>
      <c r="J350" s="305"/>
      <c r="K350" s="305"/>
      <c r="L350" s="306" t="str">
        <f t="shared" ref="L350:L413" ca="1" si="16">CONCATENATE(A350,C350)</f>
        <v>431-Jan-23 to 30-Jun-23</v>
      </c>
      <c r="M350" s="307" t="s">
        <v>1843</v>
      </c>
      <c r="N350" s="692"/>
      <c r="O350" s="112"/>
      <c r="P350" s="112"/>
      <c r="Q350" s="112"/>
      <c r="AD350" s="693"/>
      <c r="AE350" s="693"/>
      <c r="AF350" s="693"/>
      <c r="AG350" s="693"/>
      <c r="AM350" s="5"/>
      <c r="AN350" s="5"/>
    </row>
    <row r="351" spans="1:40" ht="31" x14ac:dyDescent="0.35">
      <c r="A351" s="276">
        <v>43</v>
      </c>
      <c r="B351" s="277" t="str">
        <f t="shared" si="14"/>
        <v/>
      </c>
      <c r="C351" s="278" t="str">
        <f ca="1">TEXT(IFERROR(INDEX('Overview - Section A'!$A$46:$A$53,MATCH(G351,'Overview - Section A'!$U$46:$U$53,0)),""),"d-mmm-yy") &amp;" to " &amp; TEXT(IFERROR(INDEX('Overview - Section A'!$E$46:$E$53,MATCH(G351,'Overview - Section A'!$U$46:$U$53,0)),""),"d-mmm-yy")</f>
        <v>1-Jul-23 to 31-Dec-23</v>
      </c>
      <c r="D351" s="302"/>
      <c r="E351" s="302"/>
      <c r="F351" s="303" t="str">
        <f t="shared" si="15"/>
        <v/>
      </c>
      <c r="G351" s="304" t="s">
        <v>952</v>
      </c>
      <c r="H351" s="304"/>
      <c r="I351" s="305"/>
      <c r="J351" s="305"/>
      <c r="K351" s="305"/>
      <c r="L351" s="306" t="str">
        <f t="shared" ca="1" si="16"/>
        <v>431-Jul-23 to 31-Dec-23</v>
      </c>
      <c r="M351" s="307" t="s">
        <v>1844</v>
      </c>
      <c r="N351" s="692"/>
      <c r="O351" s="112"/>
      <c r="P351" s="112"/>
      <c r="Q351" s="112"/>
      <c r="AD351" s="693"/>
      <c r="AE351" s="693"/>
      <c r="AF351" s="693"/>
      <c r="AG351" s="693"/>
      <c r="AM351" s="5"/>
      <c r="AN351" s="5"/>
    </row>
    <row r="352" spans="1:40" ht="31" x14ac:dyDescent="0.35">
      <c r="A352" s="276">
        <v>44</v>
      </c>
      <c r="B352" s="277" t="str">
        <f t="shared" si="14"/>
        <v/>
      </c>
      <c r="C352" s="278" t="str">
        <f ca="1">TEXT(IFERROR(INDEX('Overview - Section A'!$A$46:$A$53,MATCH(G352,'Overview - Section A'!$U$46:$U$53,0)),""),"d-mmm-yy") &amp;" to " &amp; TEXT(IFERROR(INDEX('Overview - Section A'!$E$46:$E$53,MATCH(G352,'Overview - Section A'!$U$46:$U$53,0)),""),"d-mmm-yy")</f>
        <v>1-Jan-21 to 30-Jun-21</v>
      </c>
      <c r="D352" s="302"/>
      <c r="E352" s="302"/>
      <c r="F352" s="303" t="str">
        <f t="shared" si="15"/>
        <v/>
      </c>
      <c r="G352" s="304" t="s">
        <v>942</v>
      </c>
      <c r="H352" s="304"/>
      <c r="I352" s="305"/>
      <c r="J352" s="305"/>
      <c r="K352" s="305"/>
      <c r="L352" s="306" t="str">
        <f t="shared" ca="1" si="16"/>
        <v>441-Jan-21 to 30-Jun-21</v>
      </c>
      <c r="M352" s="307" t="s">
        <v>1845</v>
      </c>
      <c r="N352" s="692"/>
      <c r="O352" s="112"/>
      <c r="P352" s="112"/>
      <c r="Q352" s="112"/>
      <c r="AD352" s="693"/>
      <c r="AE352" s="693"/>
      <c r="AF352" s="693"/>
      <c r="AG352" s="693"/>
      <c r="AM352" s="5"/>
      <c r="AN352" s="5"/>
    </row>
    <row r="353" spans="1:40" ht="31" x14ac:dyDescent="0.35">
      <c r="A353" s="276">
        <v>44</v>
      </c>
      <c r="B353" s="277" t="str">
        <f t="shared" si="14"/>
        <v/>
      </c>
      <c r="C353" s="278" t="str">
        <f ca="1">TEXT(IFERROR(INDEX('Overview - Section A'!$A$46:$A$53,MATCH(G353,'Overview - Section A'!$U$46:$U$53,0)),""),"d-mmm-yy") &amp;" to " &amp; TEXT(IFERROR(INDEX('Overview - Section A'!$E$46:$E$53,MATCH(G353,'Overview - Section A'!$U$46:$U$53,0)),""),"d-mmm-yy")</f>
        <v>1-Jul-21 to 31-Dec-21</v>
      </c>
      <c r="D353" s="302"/>
      <c r="E353" s="302"/>
      <c r="F353" s="303" t="str">
        <f t="shared" si="15"/>
        <v/>
      </c>
      <c r="G353" s="304" t="s">
        <v>944</v>
      </c>
      <c r="H353" s="304"/>
      <c r="I353" s="305"/>
      <c r="J353" s="305"/>
      <c r="K353" s="305"/>
      <c r="L353" s="306" t="str">
        <f t="shared" ca="1" si="16"/>
        <v>441-Jul-21 to 31-Dec-21</v>
      </c>
      <c r="M353" s="307" t="s">
        <v>1846</v>
      </c>
      <c r="N353" s="692"/>
      <c r="O353" s="112"/>
      <c r="P353" s="112"/>
      <c r="Q353" s="112"/>
      <c r="AD353" s="693"/>
      <c r="AE353" s="693"/>
      <c r="AF353" s="693"/>
      <c r="AG353" s="693"/>
      <c r="AM353" s="5"/>
      <c r="AN353" s="5"/>
    </row>
    <row r="354" spans="1:40" ht="31" x14ac:dyDescent="0.35">
      <c r="A354" s="276">
        <v>44</v>
      </c>
      <c r="B354" s="277" t="str">
        <f t="shared" si="14"/>
        <v/>
      </c>
      <c r="C354" s="278" t="str">
        <f ca="1">TEXT(IFERROR(INDEX('Overview - Section A'!$A$46:$A$53,MATCH(G354,'Overview - Section A'!$U$46:$U$53,0)),""),"d-mmm-yy") &amp;" to " &amp; TEXT(IFERROR(INDEX('Overview - Section A'!$E$46:$E$53,MATCH(G354,'Overview - Section A'!$U$46:$U$53,0)),""),"d-mmm-yy")</f>
        <v>1-Jan-22 to 30-Jun-22</v>
      </c>
      <c r="D354" s="302"/>
      <c r="E354" s="302"/>
      <c r="F354" s="303" t="str">
        <f t="shared" si="15"/>
        <v/>
      </c>
      <c r="G354" s="304" t="s">
        <v>946</v>
      </c>
      <c r="H354" s="304"/>
      <c r="I354" s="305"/>
      <c r="J354" s="305"/>
      <c r="K354" s="305"/>
      <c r="L354" s="306" t="str">
        <f t="shared" ca="1" si="16"/>
        <v>441-Jan-22 to 30-Jun-22</v>
      </c>
      <c r="M354" s="307" t="s">
        <v>1847</v>
      </c>
      <c r="N354" s="692"/>
      <c r="O354" s="112"/>
      <c r="P354" s="112"/>
      <c r="Q354" s="112"/>
      <c r="AD354" s="693"/>
      <c r="AE354" s="693"/>
      <c r="AF354" s="693"/>
      <c r="AG354" s="693"/>
      <c r="AM354" s="5"/>
      <c r="AN354" s="5"/>
    </row>
    <row r="355" spans="1:40" ht="31" x14ac:dyDescent="0.35">
      <c r="A355" s="276">
        <v>44</v>
      </c>
      <c r="B355" s="277" t="str">
        <f t="shared" si="14"/>
        <v/>
      </c>
      <c r="C355" s="278" t="str">
        <f ca="1">TEXT(IFERROR(INDEX('Overview - Section A'!$A$46:$A$53,MATCH(G355,'Overview - Section A'!$U$46:$U$53,0)),""),"d-mmm-yy") &amp;" to " &amp; TEXT(IFERROR(INDEX('Overview - Section A'!$E$46:$E$53,MATCH(G355,'Overview - Section A'!$U$46:$U$53,0)),""),"d-mmm-yy")</f>
        <v>1-Jul-22 to 31-Dec-22</v>
      </c>
      <c r="D355" s="302"/>
      <c r="E355" s="302"/>
      <c r="F355" s="303" t="str">
        <f t="shared" si="15"/>
        <v/>
      </c>
      <c r="G355" s="304" t="s">
        <v>948</v>
      </c>
      <c r="H355" s="304"/>
      <c r="I355" s="305"/>
      <c r="J355" s="305"/>
      <c r="K355" s="305"/>
      <c r="L355" s="306" t="str">
        <f t="shared" ca="1" si="16"/>
        <v>441-Jul-22 to 31-Dec-22</v>
      </c>
      <c r="M355" s="307" t="s">
        <v>1848</v>
      </c>
      <c r="N355" s="692"/>
      <c r="O355" s="112"/>
      <c r="P355" s="112"/>
      <c r="Q355" s="112"/>
      <c r="AD355" s="693"/>
      <c r="AE355" s="693"/>
      <c r="AF355" s="693"/>
      <c r="AG355" s="693"/>
      <c r="AM355" s="5"/>
      <c r="AN355" s="5"/>
    </row>
    <row r="356" spans="1:40" ht="31" x14ac:dyDescent="0.35">
      <c r="A356" s="276">
        <v>44</v>
      </c>
      <c r="B356" s="277" t="str">
        <f t="shared" si="14"/>
        <v/>
      </c>
      <c r="C356" s="278" t="str">
        <f ca="1">TEXT(IFERROR(INDEX('Overview - Section A'!$A$46:$A$53,MATCH(G356,'Overview - Section A'!$U$46:$U$53,0)),""),"d-mmm-yy") &amp;" to " &amp; TEXT(IFERROR(INDEX('Overview - Section A'!$E$46:$E$53,MATCH(G356,'Overview - Section A'!$U$46:$U$53,0)),""),"d-mmm-yy")</f>
        <v>1-Jan-23 to 30-Jun-23</v>
      </c>
      <c r="D356" s="302"/>
      <c r="E356" s="302"/>
      <c r="F356" s="303" t="str">
        <f t="shared" si="15"/>
        <v/>
      </c>
      <c r="G356" s="304" t="s">
        <v>950</v>
      </c>
      <c r="H356" s="304"/>
      <c r="I356" s="305"/>
      <c r="J356" s="305"/>
      <c r="K356" s="305"/>
      <c r="L356" s="306" t="str">
        <f t="shared" ca="1" si="16"/>
        <v>441-Jan-23 to 30-Jun-23</v>
      </c>
      <c r="M356" s="307" t="s">
        <v>1849</v>
      </c>
      <c r="N356" s="692"/>
      <c r="O356" s="112"/>
      <c r="P356" s="112"/>
      <c r="Q356" s="112"/>
      <c r="AD356" s="693"/>
      <c r="AE356" s="693"/>
      <c r="AF356" s="693"/>
      <c r="AG356" s="693"/>
      <c r="AM356" s="5"/>
      <c r="AN356" s="5"/>
    </row>
    <row r="357" spans="1:40" ht="31" x14ac:dyDescent="0.35">
      <c r="A357" s="276">
        <v>44</v>
      </c>
      <c r="B357" s="277" t="str">
        <f t="shared" si="14"/>
        <v/>
      </c>
      <c r="C357" s="278" t="str">
        <f ca="1">TEXT(IFERROR(INDEX('Overview - Section A'!$A$46:$A$53,MATCH(G357,'Overview - Section A'!$U$46:$U$53,0)),""),"d-mmm-yy") &amp;" to " &amp; TEXT(IFERROR(INDEX('Overview - Section A'!$E$46:$E$53,MATCH(G357,'Overview - Section A'!$U$46:$U$53,0)),""),"d-mmm-yy")</f>
        <v>1-Jul-23 to 31-Dec-23</v>
      </c>
      <c r="D357" s="302"/>
      <c r="E357" s="302"/>
      <c r="F357" s="303" t="str">
        <f t="shared" si="15"/>
        <v/>
      </c>
      <c r="G357" s="304" t="s">
        <v>952</v>
      </c>
      <c r="H357" s="304"/>
      <c r="I357" s="305"/>
      <c r="J357" s="305"/>
      <c r="K357" s="305"/>
      <c r="L357" s="306" t="str">
        <f t="shared" ca="1" si="16"/>
        <v>441-Jul-23 to 31-Dec-23</v>
      </c>
      <c r="M357" s="307" t="s">
        <v>1850</v>
      </c>
      <c r="N357" s="692"/>
      <c r="O357" s="112"/>
      <c r="P357" s="112"/>
      <c r="Q357" s="112"/>
      <c r="AD357" s="693"/>
      <c r="AE357" s="693"/>
      <c r="AF357" s="693"/>
      <c r="AG357" s="693"/>
      <c r="AM357" s="5"/>
      <c r="AN357" s="5"/>
    </row>
    <row r="358" spans="1:40" ht="31" x14ac:dyDescent="0.35">
      <c r="A358" s="276">
        <v>45</v>
      </c>
      <c r="B358" s="277" t="str">
        <f t="shared" si="14"/>
        <v/>
      </c>
      <c r="C358" s="278" t="str">
        <f ca="1">TEXT(IFERROR(INDEX('Overview - Section A'!$A$46:$A$53,MATCH(G358,'Overview - Section A'!$U$46:$U$53,0)),""),"d-mmm-yy") &amp;" to " &amp; TEXT(IFERROR(INDEX('Overview - Section A'!$E$46:$E$53,MATCH(G358,'Overview - Section A'!$U$46:$U$53,0)),""),"d-mmm-yy")</f>
        <v>1-Jan-21 to 30-Jun-21</v>
      </c>
      <c r="D358" s="302"/>
      <c r="E358" s="302"/>
      <c r="F358" s="303" t="str">
        <f t="shared" si="15"/>
        <v/>
      </c>
      <c r="G358" s="304" t="s">
        <v>942</v>
      </c>
      <c r="H358" s="304"/>
      <c r="I358" s="305"/>
      <c r="J358" s="305"/>
      <c r="K358" s="305"/>
      <c r="L358" s="306" t="str">
        <f t="shared" ca="1" si="16"/>
        <v>451-Jan-21 to 30-Jun-21</v>
      </c>
      <c r="M358" s="307" t="s">
        <v>1851</v>
      </c>
      <c r="N358" s="692"/>
      <c r="O358" s="112"/>
      <c r="P358" s="112"/>
      <c r="Q358" s="112"/>
      <c r="AD358" s="693"/>
      <c r="AE358" s="693"/>
      <c r="AF358" s="693"/>
      <c r="AG358" s="693"/>
      <c r="AM358" s="5"/>
      <c r="AN358" s="5"/>
    </row>
    <row r="359" spans="1:40" ht="31" x14ac:dyDescent="0.35">
      <c r="A359" s="276">
        <v>45</v>
      </c>
      <c r="B359" s="277" t="str">
        <f t="shared" si="14"/>
        <v/>
      </c>
      <c r="C359" s="278" t="str">
        <f ca="1">TEXT(IFERROR(INDEX('Overview - Section A'!$A$46:$A$53,MATCH(G359,'Overview - Section A'!$U$46:$U$53,0)),""),"d-mmm-yy") &amp;" to " &amp; TEXT(IFERROR(INDEX('Overview - Section A'!$E$46:$E$53,MATCH(G359,'Overview - Section A'!$U$46:$U$53,0)),""),"d-mmm-yy")</f>
        <v>1-Jul-21 to 31-Dec-21</v>
      </c>
      <c r="D359" s="302"/>
      <c r="E359" s="302"/>
      <c r="F359" s="303" t="str">
        <f t="shared" si="15"/>
        <v/>
      </c>
      <c r="G359" s="304" t="s">
        <v>944</v>
      </c>
      <c r="H359" s="304"/>
      <c r="I359" s="305"/>
      <c r="J359" s="305"/>
      <c r="K359" s="305"/>
      <c r="L359" s="306" t="str">
        <f t="shared" ca="1" si="16"/>
        <v>451-Jul-21 to 31-Dec-21</v>
      </c>
      <c r="M359" s="307" t="s">
        <v>1852</v>
      </c>
      <c r="N359" s="692"/>
      <c r="O359" s="112"/>
      <c r="P359" s="112"/>
      <c r="Q359" s="112"/>
      <c r="AD359" s="693"/>
      <c r="AE359" s="693"/>
      <c r="AF359" s="693"/>
      <c r="AG359" s="693"/>
      <c r="AM359" s="5"/>
      <c r="AN359" s="5"/>
    </row>
    <row r="360" spans="1:40" ht="31" x14ac:dyDescent="0.35">
      <c r="A360" s="276">
        <v>45</v>
      </c>
      <c r="B360" s="277" t="str">
        <f t="shared" si="14"/>
        <v/>
      </c>
      <c r="C360" s="278" t="str">
        <f ca="1">TEXT(IFERROR(INDEX('Overview - Section A'!$A$46:$A$53,MATCH(G360,'Overview - Section A'!$U$46:$U$53,0)),""),"d-mmm-yy") &amp;" to " &amp; TEXT(IFERROR(INDEX('Overview - Section A'!$E$46:$E$53,MATCH(G360,'Overview - Section A'!$U$46:$U$53,0)),""),"d-mmm-yy")</f>
        <v>1-Jan-22 to 30-Jun-22</v>
      </c>
      <c r="D360" s="302"/>
      <c r="E360" s="302"/>
      <c r="F360" s="303" t="str">
        <f t="shared" si="15"/>
        <v/>
      </c>
      <c r="G360" s="304" t="s">
        <v>946</v>
      </c>
      <c r="H360" s="304"/>
      <c r="I360" s="305"/>
      <c r="J360" s="305"/>
      <c r="K360" s="305"/>
      <c r="L360" s="306" t="str">
        <f t="shared" ca="1" si="16"/>
        <v>451-Jan-22 to 30-Jun-22</v>
      </c>
      <c r="M360" s="307" t="s">
        <v>1853</v>
      </c>
      <c r="N360" s="692"/>
      <c r="O360" s="112"/>
      <c r="P360" s="112"/>
      <c r="Q360" s="112"/>
      <c r="AD360" s="693"/>
      <c r="AE360" s="693"/>
      <c r="AF360" s="693"/>
      <c r="AG360" s="693"/>
      <c r="AM360" s="5"/>
      <c r="AN360" s="5"/>
    </row>
    <row r="361" spans="1:40" ht="31" x14ac:dyDescent="0.35">
      <c r="A361" s="276">
        <v>45</v>
      </c>
      <c r="B361" s="277" t="str">
        <f t="shared" si="14"/>
        <v/>
      </c>
      <c r="C361" s="278" t="str">
        <f ca="1">TEXT(IFERROR(INDEX('Overview - Section A'!$A$46:$A$53,MATCH(G361,'Overview - Section A'!$U$46:$U$53,0)),""),"d-mmm-yy") &amp;" to " &amp; TEXT(IFERROR(INDEX('Overview - Section A'!$E$46:$E$53,MATCH(G361,'Overview - Section A'!$U$46:$U$53,0)),""),"d-mmm-yy")</f>
        <v>1-Jul-22 to 31-Dec-22</v>
      </c>
      <c r="D361" s="302"/>
      <c r="E361" s="302"/>
      <c r="F361" s="303" t="str">
        <f t="shared" si="15"/>
        <v/>
      </c>
      <c r="G361" s="304" t="s">
        <v>948</v>
      </c>
      <c r="H361" s="304"/>
      <c r="I361" s="305"/>
      <c r="J361" s="305"/>
      <c r="K361" s="305"/>
      <c r="L361" s="306" t="str">
        <f t="shared" ca="1" si="16"/>
        <v>451-Jul-22 to 31-Dec-22</v>
      </c>
      <c r="M361" s="307" t="s">
        <v>1854</v>
      </c>
      <c r="N361" s="692"/>
      <c r="O361" s="112"/>
      <c r="P361" s="112"/>
      <c r="Q361" s="112"/>
      <c r="AD361" s="693"/>
      <c r="AE361" s="693"/>
      <c r="AF361" s="693"/>
      <c r="AG361" s="693"/>
      <c r="AM361" s="5"/>
      <c r="AN361" s="5"/>
    </row>
    <row r="362" spans="1:40" ht="31" x14ac:dyDescent="0.35">
      <c r="A362" s="276">
        <v>45</v>
      </c>
      <c r="B362" s="277" t="str">
        <f t="shared" si="14"/>
        <v/>
      </c>
      <c r="C362" s="278" t="str">
        <f ca="1">TEXT(IFERROR(INDEX('Overview - Section A'!$A$46:$A$53,MATCH(G362,'Overview - Section A'!$U$46:$U$53,0)),""),"d-mmm-yy") &amp;" to " &amp; TEXT(IFERROR(INDEX('Overview - Section A'!$E$46:$E$53,MATCH(G362,'Overview - Section A'!$U$46:$U$53,0)),""),"d-mmm-yy")</f>
        <v>1-Jan-23 to 30-Jun-23</v>
      </c>
      <c r="D362" s="302"/>
      <c r="E362" s="302"/>
      <c r="F362" s="303" t="str">
        <f t="shared" si="15"/>
        <v/>
      </c>
      <c r="G362" s="304" t="s">
        <v>950</v>
      </c>
      <c r="H362" s="304"/>
      <c r="I362" s="305"/>
      <c r="J362" s="305"/>
      <c r="K362" s="305"/>
      <c r="L362" s="306" t="str">
        <f t="shared" ca="1" si="16"/>
        <v>451-Jan-23 to 30-Jun-23</v>
      </c>
      <c r="M362" s="307" t="s">
        <v>1855</v>
      </c>
      <c r="N362" s="692"/>
      <c r="O362" s="112"/>
      <c r="P362" s="112"/>
      <c r="Q362" s="112"/>
      <c r="AD362" s="693"/>
      <c r="AE362" s="693"/>
      <c r="AF362" s="693"/>
      <c r="AG362" s="693"/>
      <c r="AM362" s="5"/>
      <c r="AN362" s="5"/>
    </row>
    <row r="363" spans="1:40" ht="31" x14ac:dyDescent="0.35">
      <c r="A363" s="276">
        <v>45</v>
      </c>
      <c r="B363" s="277" t="str">
        <f t="shared" si="14"/>
        <v/>
      </c>
      <c r="C363" s="278" t="str">
        <f ca="1">TEXT(IFERROR(INDEX('Overview - Section A'!$A$46:$A$53,MATCH(G363,'Overview - Section A'!$U$46:$U$53,0)),""),"d-mmm-yy") &amp;" to " &amp; TEXT(IFERROR(INDEX('Overview - Section A'!$E$46:$E$53,MATCH(G363,'Overview - Section A'!$U$46:$U$53,0)),""),"d-mmm-yy")</f>
        <v>1-Jul-23 to 31-Dec-23</v>
      </c>
      <c r="D363" s="302"/>
      <c r="E363" s="302"/>
      <c r="F363" s="303" t="str">
        <f t="shared" si="15"/>
        <v/>
      </c>
      <c r="G363" s="304" t="s">
        <v>952</v>
      </c>
      <c r="H363" s="304"/>
      <c r="I363" s="305"/>
      <c r="J363" s="305"/>
      <c r="K363" s="305"/>
      <c r="L363" s="306" t="str">
        <f t="shared" ca="1" si="16"/>
        <v>451-Jul-23 to 31-Dec-23</v>
      </c>
      <c r="M363" s="307" t="s">
        <v>1856</v>
      </c>
      <c r="N363" s="692"/>
      <c r="O363" s="112"/>
      <c r="P363" s="112"/>
      <c r="Q363" s="112"/>
      <c r="AD363" s="693"/>
      <c r="AE363" s="693"/>
      <c r="AF363" s="693"/>
      <c r="AG363" s="693"/>
      <c r="AM363" s="5"/>
      <c r="AN363" s="5"/>
    </row>
    <row r="364" spans="1:40" ht="31" x14ac:dyDescent="0.35">
      <c r="A364" s="276">
        <v>46</v>
      </c>
      <c r="B364" s="277" t="str">
        <f t="shared" si="14"/>
        <v/>
      </c>
      <c r="C364" s="278" t="str">
        <f ca="1">TEXT(IFERROR(INDEX('Overview - Section A'!$A$46:$A$53,MATCH(G364,'Overview - Section A'!$U$46:$U$53,0)),""),"d-mmm-yy") &amp;" to " &amp; TEXT(IFERROR(INDEX('Overview - Section A'!$E$46:$E$53,MATCH(G364,'Overview - Section A'!$U$46:$U$53,0)),""),"d-mmm-yy")</f>
        <v>1-Jan-21 to 30-Jun-21</v>
      </c>
      <c r="D364" s="302"/>
      <c r="E364" s="302"/>
      <c r="F364" s="303" t="str">
        <f t="shared" si="15"/>
        <v/>
      </c>
      <c r="G364" s="304" t="s">
        <v>942</v>
      </c>
      <c r="H364" s="304"/>
      <c r="I364" s="305"/>
      <c r="J364" s="305"/>
      <c r="K364" s="305"/>
      <c r="L364" s="306" t="str">
        <f t="shared" ca="1" si="16"/>
        <v>461-Jan-21 to 30-Jun-21</v>
      </c>
      <c r="M364" s="307" t="s">
        <v>1857</v>
      </c>
      <c r="N364" s="692"/>
      <c r="O364" s="112"/>
      <c r="P364" s="112"/>
      <c r="Q364" s="112"/>
      <c r="AD364" s="693"/>
      <c r="AE364" s="693"/>
      <c r="AF364" s="693"/>
      <c r="AG364" s="693"/>
      <c r="AM364" s="5"/>
      <c r="AN364" s="5"/>
    </row>
    <row r="365" spans="1:40" ht="31" x14ac:dyDescent="0.35">
      <c r="A365" s="276">
        <v>46</v>
      </c>
      <c r="B365" s="277" t="str">
        <f t="shared" si="14"/>
        <v/>
      </c>
      <c r="C365" s="278" t="str">
        <f ca="1">TEXT(IFERROR(INDEX('Overview - Section A'!$A$46:$A$53,MATCH(G365,'Overview - Section A'!$U$46:$U$53,0)),""),"d-mmm-yy") &amp;" to " &amp; TEXT(IFERROR(INDEX('Overview - Section A'!$E$46:$E$53,MATCH(G365,'Overview - Section A'!$U$46:$U$53,0)),""),"d-mmm-yy")</f>
        <v>1-Jul-21 to 31-Dec-21</v>
      </c>
      <c r="D365" s="302"/>
      <c r="E365" s="302"/>
      <c r="F365" s="303" t="str">
        <f t="shared" si="15"/>
        <v/>
      </c>
      <c r="G365" s="304" t="s">
        <v>944</v>
      </c>
      <c r="H365" s="304"/>
      <c r="I365" s="305"/>
      <c r="J365" s="305"/>
      <c r="K365" s="305"/>
      <c r="L365" s="306" t="str">
        <f t="shared" ca="1" si="16"/>
        <v>461-Jul-21 to 31-Dec-21</v>
      </c>
      <c r="M365" s="307" t="s">
        <v>1858</v>
      </c>
      <c r="N365" s="692"/>
      <c r="O365" s="112"/>
      <c r="P365" s="112"/>
      <c r="Q365" s="112"/>
      <c r="AD365" s="693"/>
      <c r="AE365" s="693"/>
      <c r="AF365" s="693"/>
      <c r="AG365" s="693"/>
      <c r="AM365" s="5"/>
      <c r="AN365" s="5"/>
    </row>
    <row r="366" spans="1:40" ht="31" x14ac:dyDescent="0.35">
      <c r="A366" s="276">
        <v>46</v>
      </c>
      <c r="B366" s="277" t="str">
        <f t="shared" si="14"/>
        <v/>
      </c>
      <c r="C366" s="278" t="str">
        <f ca="1">TEXT(IFERROR(INDEX('Overview - Section A'!$A$46:$A$53,MATCH(G366,'Overview - Section A'!$U$46:$U$53,0)),""),"d-mmm-yy") &amp;" to " &amp; TEXT(IFERROR(INDEX('Overview - Section A'!$E$46:$E$53,MATCH(G366,'Overview - Section A'!$U$46:$U$53,0)),""),"d-mmm-yy")</f>
        <v>1-Jan-22 to 30-Jun-22</v>
      </c>
      <c r="D366" s="302"/>
      <c r="E366" s="302"/>
      <c r="F366" s="303" t="str">
        <f t="shared" si="15"/>
        <v/>
      </c>
      <c r="G366" s="304" t="s">
        <v>946</v>
      </c>
      <c r="H366" s="304"/>
      <c r="I366" s="305"/>
      <c r="J366" s="305"/>
      <c r="K366" s="305"/>
      <c r="L366" s="306" t="str">
        <f t="shared" ca="1" si="16"/>
        <v>461-Jan-22 to 30-Jun-22</v>
      </c>
      <c r="M366" s="307" t="s">
        <v>1859</v>
      </c>
      <c r="N366" s="692"/>
      <c r="O366" s="112"/>
      <c r="P366" s="112"/>
      <c r="Q366" s="112"/>
      <c r="AD366" s="693"/>
      <c r="AE366" s="693"/>
      <c r="AF366" s="693"/>
      <c r="AG366" s="693"/>
      <c r="AM366" s="5"/>
      <c r="AN366" s="5"/>
    </row>
    <row r="367" spans="1:40" ht="31" x14ac:dyDescent="0.35">
      <c r="A367" s="276">
        <v>46</v>
      </c>
      <c r="B367" s="277" t="str">
        <f t="shared" si="14"/>
        <v/>
      </c>
      <c r="C367" s="278" t="str">
        <f ca="1">TEXT(IFERROR(INDEX('Overview - Section A'!$A$46:$A$53,MATCH(G367,'Overview - Section A'!$U$46:$U$53,0)),""),"d-mmm-yy") &amp;" to " &amp; TEXT(IFERROR(INDEX('Overview - Section A'!$E$46:$E$53,MATCH(G367,'Overview - Section A'!$U$46:$U$53,0)),""),"d-mmm-yy")</f>
        <v>1-Jul-22 to 31-Dec-22</v>
      </c>
      <c r="D367" s="302"/>
      <c r="E367" s="302"/>
      <c r="F367" s="303" t="str">
        <f t="shared" si="15"/>
        <v/>
      </c>
      <c r="G367" s="304" t="s">
        <v>948</v>
      </c>
      <c r="H367" s="304"/>
      <c r="I367" s="305"/>
      <c r="J367" s="305"/>
      <c r="K367" s="305"/>
      <c r="L367" s="306" t="str">
        <f t="shared" ca="1" si="16"/>
        <v>461-Jul-22 to 31-Dec-22</v>
      </c>
      <c r="M367" s="307" t="s">
        <v>1860</v>
      </c>
      <c r="N367" s="692"/>
      <c r="O367" s="112"/>
      <c r="P367" s="112"/>
      <c r="Q367" s="112"/>
      <c r="AD367" s="693"/>
      <c r="AE367" s="693"/>
      <c r="AF367" s="693"/>
      <c r="AG367" s="693"/>
      <c r="AM367" s="5"/>
      <c r="AN367" s="5"/>
    </row>
    <row r="368" spans="1:40" ht="31" x14ac:dyDescent="0.35">
      <c r="A368" s="276">
        <v>46</v>
      </c>
      <c r="B368" s="277" t="str">
        <f t="shared" si="14"/>
        <v/>
      </c>
      <c r="C368" s="278" t="str">
        <f ca="1">TEXT(IFERROR(INDEX('Overview - Section A'!$A$46:$A$53,MATCH(G368,'Overview - Section A'!$U$46:$U$53,0)),""),"d-mmm-yy") &amp;" to " &amp; TEXT(IFERROR(INDEX('Overview - Section A'!$E$46:$E$53,MATCH(G368,'Overview - Section A'!$U$46:$U$53,0)),""),"d-mmm-yy")</f>
        <v>1-Jan-23 to 30-Jun-23</v>
      </c>
      <c r="D368" s="302"/>
      <c r="E368" s="302"/>
      <c r="F368" s="303" t="str">
        <f t="shared" si="15"/>
        <v/>
      </c>
      <c r="G368" s="304" t="s">
        <v>950</v>
      </c>
      <c r="H368" s="304"/>
      <c r="I368" s="305"/>
      <c r="J368" s="305"/>
      <c r="K368" s="305"/>
      <c r="L368" s="306" t="str">
        <f t="shared" ca="1" si="16"/>
        <v>461-Jan-23 to 30-Jun-23</v>
      </c>
      <c r="M368" s="307" t="s">
        <v>1861</v>
      </c>
      <c r="N368" s="692"/>
      <c r="O368" s="112"/>
      <c r="P368" s="112"/>
      <c r="Q368" s="112"/>
      <c r="AD368" s="693"/>
      <c r="AE368" s="693"/>
      <c r="AF368" s="693"/>
      <c r="AG368" s="693"/>
      <c r="AM368" s="5"/>
      <c r="AN368" s="5"/>
    </row>
    <row r="369" spans="1:40" ht="31" x14ac:dyDescent="0.35">
      <c r="A369" s="276">
        <v>46</v>
      </c>
      <c r="B369" s="277" t="str">
        <f t="shared" si="14"/>
        <v/>
      </c>
      <c r="C369" s="278" t="str">
        <f ca="1">TEXT(IFERROR(INDEX('Overview - Section A'!$A$46:$A$53,MATCH(G369,'Overview - Section A'!$U$46:$U$53,0)),""),"d-mmm-yy") &amp;" to " &amp; TEXT(IFERROR(INDEX('Overview - Section A'!$E$46:$E$53,MATCH(G369,'Overview - Section A'!$U$46:$U$53,0)),""),"d-mmm-yy")</f>
        <v>1-Jul-23 to 31-Dec-23</v>
      </c>
      <c r="D369" s="302"/>
      <c r="E369" s="302"/>
      <c r="F369" s="303" t="str">
        <f t="shared" si="15"/>
        <v/>
      </c>
      <c r="G369" s="304" t="s">
        <v>952</v>
      </c>
      <c r="H369" s="304"/>
      <c r="I369" s="305"/>
      <c r="J369" s="305"/>
      <c r="K369" s="305"/>
      <c r="L369" s="306" t="str">
        <f t="shared" ca="1" si="16"/>
        <v>461-Jul-23 to 31-Dec-23</v>
      </c>
      <c r="M369" s="307" t="s">
        <v>1862</v>
      </c>
      <c r="N369" s="692"/>
      <c r="O369" s="112"/>
      <c r="P369" s="112"/>
      <c r="Q369" s="112"/>
      <c r="AD369" s="693"/>
      <c r="AE369" s="693"/>
      <c r="AF369" s="693"/>
      <c r="AG369" s="693"/>
      <c r="AM369" s="5"/>
      <c r="AN369" s="5"/>
    </row>
    <row r="370" spans="1:40" ht="31" x14ac:dyDescent="0.35">
      <c r="A370" s="276">
        <v>47</v>
      </c>
      <c r="B370" s="277" t="str">
        <f t="shared" si="14"/>
        <v/>
      </c>
      <c r="C370" s="278" t="str">
        <f ca="1">TEXT(IFERROR(INDEX('Overview - Section A'!$A$46:$A$53,MATCH(G370,'Overview - Section A'!$U$46:$U$53,0)),""),"d-mmm-yy") &amp;" to " &amp; TEXT(IFERROR(INDEX('Overview - Section A'!$E$46:$E$53,MATCH(G370,'Overview - Section A'!$U$46:$U$53,0)),""),"d-mmm-yy")</f>
        <v>1-Jan-21 to 30-Jun-21</v>
      </c>
      <c r="D370" s="302"/>
      <c r="E370" s="302"/>
      <c r="F370" s="303" t="str">
        <f t="shared" si="15"/>
        <v/>
      </c>
      <c r="G370" s="304" t="s">
        <v>942</v>
      </c>
      <c r="H370" s="304"/>
      <c r="I370" s="305"/>
      <c r="J370" s="305"/>
      <c r="K370" s="305"/>
      <c r="L370" s="306" t="str">
        <f t="shared" ca="1" si="16"/>
        <v>471-Jan-21 to 30-Jun-21</v>
      </c>
      <c r="M370" s="307" t="s">
        <v>1863</v>
      </c>
      <c r="N370" s="692"/>
      <c r="O370" s="112"/>
      <c r="P370" s="112"/>
      <c r="Q370" s="112"/>
      <c r="AD370" s="693"/>
      <c r="AE370" s="693"/>
      <c r="AF370" s="693"/>
      <c r="AG370" s="693"/>
      <c r="AM370" s="5"/>
      <c r="AN370" s="5"/>
    </row>
    <row r="371" spans="1:40" ht="31" x14ac:dyDescent="0.35">
      <c r="A371" s="276">
        <v>47</v>
      </c>
      <c r="B371" s="277" t="str">
        <f t="shared" si="14"/>
        <v/>
      </c>
      <c r="C371" s="278" t="str">
        <f ca="1">TEXT(IFERROR(INDEX('Overview - Section A'!$A$46:$A$53,MATCH(G371,'Overview - Section A'!$U$46:$U$53,0)),""),"d-mmm-yy") &amp;" to " &amp; TEXT(IFERROR(INDEX('Overview - Section A'!$E$46:$E$53,MATCH(G371,'Overview - Section A'!$U$46:$U$53,0)),""),"d-mmm-yy")</f>
        <v>1-Jul-21 to 31-Dec-21</v>
      </c>
      <c r="D371" s="302"/>
      <c r="E371" s="302"/>
      <c r="F371" s="303" t="str">
        <f t="shared" si="15"/>
        <v/>
      </c>
      <c r="G371" s="304" t="s">
        <v>944</v>
      </c>
      <c r="H371" s="304"/>
      <c r="I371" s="305"/>
      <c r="J371" s="305"/>
      <c r="K371" s="305"/>
      <c r="L371" s="306" t="str">
        <f t="shared" ca="1" si="16"/>
        <v>471-Jul-21 to 31-Dec-21</v>
      </c>
      <c r="M371" s="307" t="s">
        <v>1864</v>
      </c>
      <c r="N371" s="692"/>
      <c r="O371" s="112"/>
      <c r="P371" s="112"/>
      <c r="Q371" s="112"/>
      <c r="AD371" s="693"/>
      <c r="AE371" s="693"/>
      <c r="AF371" s="693"/>
      <c r="AG371" s="693"/>
      <c r="AM371" s="5"/>
      <c r="AN371" s="5"/>
    </row>
    <row r="372" spans="1:40" ht="31" x14ac:dyDescent="0.35">
      <c r="A372" s="276">
        <v>47</v>
      </c>
      <c r="B372" s="277" t="str">
        <f t="shared" si="14"/>
        <v/>
      </c>
      <c r="C372" s="278" t="str">
        <f ca="1">TEXT(IFERROR(INDEX('Overview - Section A'!$A$46:$A$53,MATCH(G372,'Overview - Section A'!$U$46:$U$53,0)),""),"d-mmm-yy") &amp;" to " &amp; TEXT(IFERROR(INDEX('Overview - Section A'!$E$46:$E$53,MATCH(G372,'Overview - Section A'!$U$46:$U$53,0)),""),"d-mmm-yy")</f>
        <v>1-Jan-22 to 30-Jun-22</v>
      </c>
      <c r="D372" s="302"/>
      <c r="E372" s="302"/>
      <c r="F372" s="303" t="str">
        <f t="shared" si="15"/>
        <v/>
      </c>
      <c r="G372" s="304" t="s">
        <v>946</v>
      </c>
      <c r="H372" s="304"/>
      <c r="I372" s="305"/>
      <c r="J372" s="305"/>
      <c r="K372" s="305"/>
      <c r="L372" s="306" t="str">
        <f t="shared" ca="1" si="16"/>
        <v>471-Jan-22 to 30-Jun-22</v>
      </c>
      <c r="M372" s="307" t="s">
        <v>1865</v>
      </c>
      <c r="N372" s="692"/>
      <c r="O372" s="112"/>
      <c r="P372" s="112"/>
      <c r="Q372" s="112"/>
      <c r="AD372" s="693"/>
      <c r="AE372" s="693"/>
      <c r="AF372" s="693"/>
      <c r="AG372" s="693"/>
      <c r="AM372" s="5"/>
      <c r="AN372" s="5"/>
    </row>
    <row r="373" spans="1:40" ht="31" x14ac:dyDescent="0.35">
      <c r="A373" s="276">
        <v>47</v>
      </c>
      <c r="B373" s="277" t="str">
        <f t="shared" si="14"/>
        <v/>
      </c>
      <c r="C373" s="278" t="str">
        <f ca="1">TEXT(IFERROR(INDEX('Overview - Section A'!$A$46:$A$53,MATCH(G373,'Overview - Section A'!$U$46:$U$53,0)),""),"d-mmm-yy") &amp;" to " &amp; TEXT(IFERROR(INDEX('Overview - Section A'!$E$46:$E$53,MATCH(G373,'Overview - Section A'!$U$46:$U$53,0)),""),"d-mmm-yy")</f>
        <v>1-Jul-22 to 31-Dec-22</v>
      </c>
      <c r="D373" s="302"/>
      <c r="E373" s="302"/>
      <c r="F373" s="303" t="str">
        <f t="shared" si="15"/>
        <v/>
      </c>
      <c r="G373" s="304" t="s">
        <v>948</v>
      </c>
      <c r="H373" s="304"/>
      <c r="I373" s="305"/>
      <c r="J373" s="305"/>
      <c r="K373" s="305"/>
      <c r="L373" s="306" t="str">
        <f t="shared" ca="1" si="16"/>
        <v>471-Jul-22 to 31-Dec-22</v>
      </c>
      <c r="M373" s="307" t="s">
        <v>1866</v>
      </c>
      <c r="N373" s="692"/>
      <c r="O373" s="112"/>
      <c r="P373" s="112"/>
      <c r="Q373" s="112"/>
      <c r="AD373" s="693"/>
      <c r="AE373" s="693"/>
      <c r="AF373" s="693"/>
      <c r="AG373" s="693"/>
      <c r="AM373" s="5"/>
      <c r="AN373" s="5"/>
    </row>
    <row r="374" spans="1:40" ht="31" x14ac:dyDescent="0.35">
      <c r="A374" s="276">
        <v>47</v>
      </c>
      <c r="B374" s="277" t="str">
        <f t="shared" si="14"/>
        <v/>
      </c>
      <c r="C374" s="278" t="str">
        <f ca="1">TEXT(IFERROR(INDEX('Overview - Section A'!$A$46:$A$53,MATCH(G374,'Overview - Section A'!$U$46:$U$53,0)),""),"d-mmm-yy") &amp;" to " &amp; TEXT(IFERROR(INDEX('Overview - Section A'!$E$46:$E$53,MATCH(G374,'Overview - Section A'!$U$46:$U$53,0)),""),"d-mmm-yy")</f>
        <v>1-Jan-23 to 30-Jun-23</v>
      </c>
      <c r="D374" s="302"/>
      <c r="E374" s="302"/>
      <c r="F374" s="303" t="str">
        <f t="shared" si="15"/>
        <v/>
      </c>
      <c r="G374" s="304" t="s">
        <v>950</v>
      </c>
      <c r="H374" s="304"/>
      <c r="I374" s="305"/>
      <c r="J374" s="305"/>
      <c r="K374" s="305"/>
      <c r="L374" s="306" t="str">
        <f t="shared" ca="1" si="16"/>
        <v>471-Jan-23 to 30-Jun-23</v>
      </c>
      <c r="M374" s="307" t="s">
        <v>1867</v>
      </c>
      <c r="N374" s="692"/>
      <c r="O374" s="112"/>
      <c r="P374" s="112"/>
      <c r="Q374" s="112"/>
      <c r="AD374" s="693"/>
      <c r="AE374" s="693"/>
      <c r="AF374" s="693"/>
      <c r="AG374" s="693"/>
      <c r="AM374" s="5"/>
      <c r="AN374" s="5"/>
    </row>
    <row r="375" spans="1:40" ht="31" x14ac:dyDescent="0.35">
      <c r="A375" s="276">
        <v>47</v>
      </c>
      <c r="B375" s="277" t="str">
        <f t="shared" si="14"/>
        <v/>
      </c>
      <c r="C375" s="278" t="str">
        <f ca="1">TEXT(IFERROR(INDEX('Overview - Section A'!$A$46:$A$53,MATCH(G375,'Overview - Section A'!$U$46:$U$53,0)),""),"d-mmm-yy") &amp;" to " &amp; TEXT(IFERROR(INDEX('Overview - Section A'!$E$46:$E$53,MATCH(G375,'Overview - Section A'!$U$46:$U$53,0)),""),"d-mmm-yy")</f>
        <v>1-Jul-23 to 31-Dec-23</v>
      </c>
      <c r="D375" s="302"/>
      <c r="E375" s="302"/>
      <c r="F375" s="303" t="str">
        <f t="shared" si="15"/>
        <v/>
      </c>
      <c r="G375" s="304" t="s">
        <v>952</v>
      </c>
      <c r="H375" s="304"/>
      <c r="I375" s="305"/>
      <c r="J375" s="305"/>
      <c r="K375" s="305"/>
      <c r="L375" s="306" t="str">
        <f t="shared" ca="1" si="16"/>
        <v>471-Jul-23 to 31-Dec-23</v>
      </c>
      <c r="M375" s="307" t="s">
        <v>1868</v>
      </c>
      <c r="N375" s="692"/>
      <c r="O375" s="112"/>
      <c r="P375" s="112"/>
      <c r="Q375" s="112"/>
      <c r="AD375" s="693"/>
      <c r="AE375" s="693"/>
      <c r="AF375" s="693"/>
      <c r="AG375" s="693"/>
      <c r="AM375" s="5"/>
      <c r="AN375" s="5"/>
    </row>
    <row r="376" spans="1:40" ht="31" x14ac:dyDescent="0.35">
      <c r="A376" s="276">
        <v>48</v>
      </c>
      <c r="B376" s="277" t="str">
        <f t="shared" si="14"/>
        <v/>
      </c>
      <c r="C376" s="278" t="str">
        <f ca="1">TEXT(IFERROR(INDEX('Overview - Section A'!$A$46:$A$53,MATCH(G376,'Overview - Section A'!$U$46:$U$53,0)),""),"d-mmm-yy") &amp;" to " &amp; TEXT(IFERROR(INDEX('Overview - Section A'!$E$46:$E$53,MATCH(G376,'Overview - Section A'!$U$46:$U$53,0)),""),"d-mmm-yy")</f>
        <v>1-Jan-21 to 30-Jun-21</v>
      </c>
      <c r="D376" s="302"/>
      <c r="E376" s="302"/>
      <c r="F376" s="303" t="str">
        <f t="shared" si="15"/>
        <v/>
      </c>
      <c r="G376" s="304" t="s">
        <v>942</v>
      </c>
      <c r="H376" s="304"/>
      <c r="I376" s="305"/>
      <c r="J376" s="305"/>
      <c r="K376" s="305"/>
      <c r="L376" s="306" t="str">
        <f t="shared" ca="1" si="16"/>
        <v>481-Jan-21 to 30-Jun-21</v>
      </c>
      <c r="M376" s="307" t="s">
        <v>1869</v>
      </c>
      <c r="N376" s="692"/>
      <c r="O376" s="112"/>
      <c r="P376" s="112"/>
      <c r="Q376" s="112"/>
      <c r="AD376" s="693"/>
      <c r="AE376" s="693"/>
      <c r="AF376" s="693"/>
      <c r="AG376" s="693"/>
      <c r="AM376" s="5"/>
      <c r="AN376" s="5"/>
    </row>
    <row r="377" spans="1:40" ht="31" x14ac:dyDescent="0.35">
      <c r="A377" s="276">
        <v>48</v>
      </c>
      <c r="B377" s="277" t="str">
        <f t="shared" si="14"/>
        <v/>
      </c>
      <c r="C377" s="278" t="str">
        <f ca="1">TEXT(IFERROR(INDEX('Overview - Section A'!$A$46:$A$53,MATCH(G377,'Overview - Section A'!$U$46:$U$53,0)),""),"d-mmm-yy") &amp;" to " &amp; TEXT(IFERROR(INDEX('Overview - Section A'!$E$46:$E$53,MATCH(G377,'Overview - Section A'!$U$46:$U$53,0)),""),"d-mmm-yy")</f>
        <v>1-Jul-21 to 31-Dec-21</v>
      </c>
      <c r="D377" s="302"/>
      <c r="E377" s="302"/>
      <c r="F377" s="303" t="str">
        <f t="shared" si="15"/>
        <v/>
      </c>
      <c r="G377" s="304" t="s">
        <v>944</v>
      </c>
      <c r="H377" s="304"/>
      <c r="I377" s="305"/>
      <c r="J377" s="305"/>
      <c r="K377" s="305"/>
      <c r="L377" s="306" t="str">
        <f t="shared" ca="1" si="16"/>
        <v>481-Jul-21 to 31-Dec-21</v>
      </c>
      <c r="M377" s="307" t="s">
        <v>1870</v>
      </c>
      <c r="N377" s="692"/>
      <c r="O377" s="112"/>
      <c r="P377" s="112"/>
      <c r="Q377" s="112"/>
      <c r="AD377" s="693"/>
      <c r="AE377" s="693"/>
      <c r="AF377" s="693"/>
      <c r="AG377" s="693"/>
      <c r="AM377" s="5"/>
      <c r="AN377" s="5"/>
    </row>
    <row r="378" spans="1:40" ht="31" x14ac:dyDescent="0.35">
      <c r="A378" s="276">
        <v>48</v>
      </c>
      <c r="B378" s="277" t="str">
        <f t="shared" si="14"/>
        <v/>
      </c>
      <c r="C378" s="278" t="str">
        <f ca="1">TEXT(IFERROR(INDEX('Overview - Section A'!$A$46:$A$53,MATCH(G378,'Overview - Section A'!$U$46:$U$53,0)),""),"d-mmm-yy") &amp;" to " &amp; TEXT(IFERROR(INDEX('Overview - Section A'!$E$46:$E$53,MATCH(G378,'Overview - Section A'!$U$46:$U$53,0)),""),"d-mmm-yy")</f>
        <v>1-Jan-22 to 30-Jun-22</v>
      </c>
      <c r="D378" s="302"/>
      <c r="E378" s="302"/>
      <c r="F378" s="303" t="str">
        <f t="shared" si="15"/>
        <v/>
      </c>
      <c r="G378" s="304" t="s">
        <v>946</v>
      </c>
      <c r="H378" s="304"/>
      <c r="I378" s="305"/>
      <c r="J378" s="305"/>
      <c r="K378" s="305"/>
      <c r="L378" s="306" t="str">
        <f t="shared" ca="1" si="16"/>
        <v>481-Jan-22 to 30-Jun-22</v>
      </c>
      <c r="M378" s="307" t="s">
        <v>1871</v>
      </c>
      <c r="N378" s="692"/>
      <c r="O378" s="112"/>
      <c r="P378" s="112"/>
      <c r="Q378" s="112"/>
      <c r="AD378" s="693"/>
      <c r="AE378" s="693"/>
      <c r="AF378" s="693"/>
      <c r="AG378" s="693"/>
      <c r="AM378" s="5"/>
      <c r="AN378" s="5"/>
    </row>
    <row r="379" spans="1:40" ht="31" x14ac:dyDescent="0.35">
      <c r="A379" s="276">
        <v>48</v>
      </c>
      <c r="B379" s="277" t="str">
        <f t="shared" si="14"/>
        <v/>
      </c>
      <c r="C379" s="278" t="str">
        <f ca="1">TEXT(IFERROR(INDEX('Overview - Section A'!$A$46:$A$53,MATCH(G379,'Overview - Section A'!$U$46:$U$53,0)),""),"d-mmm-yy") &amp;" to " &amp; TEXT(IFERROR(INDEX('Overview - Section A'!$E$46:$E$53,MATCH(G379,'Overview - Section A'!$U$46:$U$53,0)),""),"d-mmm-yy")</f>
        <v>1-Jul-22 to 31-Dec-22</v>
      </c>
      <c r="D379" s="302"/>
      <c r="E379" s="302"/>
      <c r="F379" s="303" t="str">
        <f t="shared" si="15"/>
        <v/>
      </c>
      <c r="G379" s="304" t="s">
        <v>948</v>
      </c>
      <c r="H379" s="304"/>
      <c r="I379" s="305"/>
      <c r="J379" s="305"/>
      <c r="K379" s="305"/>
      <c r="L379" s="306" t="str">
        <f t="shared" ca="1" si="16"/>
        <v>481-Jul-22 to 31-Dec-22</v>
      </c>
      <c r="M379" s="307" t="s">
        <v>1872</v>
      </c>
      <c r="N379" s="692"/>
      <c r="O379" s="112"/>
      <c r="P379" s="112"/>
      <c r="Q379" s="112"/>
      <c r="AD379" s="693"/>
      <c r="AE379" s="693"/>
      <c r="AF379" s="693"/>
      <c r="AG379" s="693"/>
      <c r="AM379" s="5"/>
      <c r="AN379" s="5"/>
    </row>
    <row r="380" spans="1:40" ht="31" x14ac:dyDescent="0.35">
      <c r="A380" s="276">
        <v>48</v>
      </c>
      <c r="B380" s="277" t="str">
        <f t="shared" si="14"/>
        <v/>
      </c>
      <c r="C380" s="278" t="str">
        <f ca="1">TEXT(IFERROR(INDEX('Overview - Section A'!$A$46:$A$53,MATCH(G380,'Overview - Section A'!$U$46:$U$53,0)),""),"d-mmm-yy") &amp;" to " &amp; TEXT(IFERROR(INDEX('Overview - Section A'!$E$46:$E$53,MATCH(G380,'Overview - Section A'!$U$46:$U$53,0)),""),"d-mmm-yy")</f>
        <v>1-Jan-23 to 30-Jun-23</v>
      </c>
      <c r="D380" s="302"/>
      <c r="E380" s="302"/>
      <c r="F380" s="303" t="str">
        <f t="shared" si="15"/>
        <v/>
      </c>
      <c r="G380" s="304" t="s">
        <v>950</v>
      </c>
      <c r="H380" s="304"/>
      <c r="I380" s="305"/>
      <c r="J380" s="305"/>
      <c r="K380" s="305"/>
      <c r="L380" s="306" t="str">
        <f t="shared" ca="1" si="16"/>
        <v>481-Jan-23 to 30-Jun-23</v>
      </c>
      <c r="M380" s="307" t="s">
        <v>1873</v>
      </c>
      <c r="N380" s="692"/>
      <c r="O380" s="112"/>
      <c r="P380" s="112"/>
      <c r="Q380" s="112"/>
      <c r="AD380" s="693"/>
      <c r="AE380" s="693"/>
      <c r="AF380" s="693"/>
      <c r="AG380" s="693"/>
      <c r="AM380" s="5"/>
      <c r="AN380" s="5"/>
    </row>
    <row r="381" spans="1:40" ht="31" x14ac:dyDescent="0.35">
      <c r="A381" s="276">
        <v>48</v>
      </c>
      <c r="B381" s="277" t="str">
        <f t="shared" si="14"/>
        <v/>
      </c>
      <c r="C381" s="278" t="str">
        <f ca="1">TEXT(IFERROR(INDEX('Overview - Section A'!$A$46:$A$53,MATCH(G381,'Overview - Section A'!$U$46:$U$53,0)),""),"d-mmm-yy") &amp;" to " &amp; TEXT(IFERROR(INDEX('Overview - Section A'!$E$46:$E$53,MATCH(G381,'Overview - Section A'!$U$46:$U$53,0)),""),"d-mmm-yy")</f>
        <v>1-Jul-23 to 31-Dec-23</v>
      </c>
      <c r="D381" s="302"/>
      <c r="E381" s="302"/>
      <c r="F381" s="303" t="str">
        <f t="shared" si="15"/>
        <v/>
      </c>
      <c r="G381" s="304" t="s">
        <v>952</v>
      </c>
      <c r="H381" s="304"/>
      <c r="I381" s="305"/>
      <c r="J381" s="305"/>
      <c r="K381" s="305"/>
      <c r="L381" s="306" t="str">
        <f t="shared" ca="1" si="16"/>
        <v>481-Jul-23 to 31-Dec-23</v>
      </c>
      <c r="M381" s="307" t="s">
        <v>1874</v>
      </c>
      <c r="N381" s="692"/>
      <c r="O381" s="112"/>
      <c r="P381" s="112"/>
      <c r="Q381" s="112"/>
      <c r="AD381" s="693"/>
      <c r="AE381" s="693"/>
      <c r="AF381" s="693"/>
      <c r="AG381" s="693"/>
      <c r="AM381" s="5"/>
      <c r="AN381" s="5"/>
    </row>
    <row r="382" spans="1:40" ht="31" x14ac:dyDescent="0.35">
      <c r="A382" s="276">
        <v>49</v>
      </c>
      <c r="B382" s="277" t="str">
        <f t="shared" si="14"/>
        <v/>
      </c>
      <c r="C382" s="278" t="str">
        <f ca="1">TEXT(IFERROR(INDEX('Overview - Section A'!$A$46:$A$53,MATCH(G382,'Overview - Section A'!$U$46:$U$53,0)),""),"d-mmm-yy") &amp;" to " &amp; TEXT(IFERROR(INDEX('Overview - Section A'!$E$46:$E$53,MATCH(G382,'Overview - Section A'!$U$46:$U$53,0)),""),"d-mmm-yy")</f>
        <v>1-Jan-21 to 30-Jun-21</v>
      </c>
      <c r="D382" s="302"/>
      <c r="E382" s="302"/>
      <c r="F382" s="303" t="str">
        <f t="shared" si="15"/>
        <v/>
      </c>
      <c r="G382" s="304" t="s">
        <v>942</v>
      </c>
      <c r="H382" s="304"/>
      <c r="I382" s="305"/>
      <c r="J382" s="305"/>
      <c r="K382" s="305"/>
      <c r="L382" s="306" t="str">
        <f t="shared" ca="1" si="16"/>
        <v>491-Jan-21 to 30-Jun-21</v>
      </c>
      <c r="M382" s="307" t="s">
        <v>1875</v>
      </c>
      <c r="N382" s="692"/>
      <c r="O382" s="112"/>
      <c r="P382" s="112"/>
      <c r="Q382" s="112"/>
      <c r="AD382" s="693"/>
      <c r="AE382" s="693"/>
      <c r="AF382" s="693"/>
      <c r="AG382" s="693"/>
      <c r="AM382" s="5"/>
      <c r="AN382" s="5"/>
    </row>
    <row r="383" spans="1:40" ht="31" x14ac:dyDescent="0.35">
      <c r="A383" s="276">
        <v>49</v>
      </c>
      <c r="B383" s="277" t="str">
        <f t="shared" si="14"/>
        <v/>
      </c>
      <c r="C383" s="278" t="str">
        <f ca="1">TEXT(IFERROR(INDEX('Overview - Section A'!$A$46:$A$53,MATCH(G383,'Overview - Section A'!$U$46:$U$53,0)),""),"d-mmm-yy") &amp;" to " &amp; TEXT(IFERROR(INDEX('Overview - Section A'!$E$46:$E$53,MATCH(G383,'Overview - Section A'!$U$46:$U$53,0)),""),"d-mmm-yy")</f>
        <v>1-Jul-21 to 31-Dec-21</v>
      </c>
      <c r="D383" s="302"/>
      <c r="E383" s="302"/>
      <c r="F383" s="303" t="str">
        <f t="shared" si="15"/>
        <v/>
      </c>
      <c r="G383" s="304" t="s">
        <v>944</v>
      </c>
      <c r="H383" s="304"/>
      <c r="I383" s="305"/>
      <c r="J383" s="305"/>
      <c r="K383" s="305"/>
      <c r="L383" s="306" t="str">
        <f t="shared" ca="1" si="16"/>
        <v>491-Jul-21 to 31-Dec-21</v>
      </c>
      <c r="M383" s="307" t="s">
        <v>1876</v>
      </c>
      <c r="N383" s="692"/>
      <c r="O383" s="112"/>
      <c r="P383" s="112"/>
      <c r="Q383" s="112"/>
      <c r="AD383" s="693"/>
      <c r="AE383" s="693"/>
      <c r="AF383" s="693"/>
      <c r="AG383" s="693"/>
      <c r="AM383" s="5"/>
      <c r="AN383" s="5"/>
    </row>
    <row r="384" spans="1:40" ht="31" x14ac:dyDescent="0.35">
      <c r="A384" s="276">
        <v>49</v>
      </c>
      <c r="B384" s="277" t="str">
        <f t="shared" si="14"/>
        <v/>
      </c>
      <c r="C384" s="278" t="str">
        <f ca="1">TEXT(IFERROR(INDEX('Overview - Section A'!$A$46:$A$53,MATCH(G384,'Overview - Section A'!$U$46:$U$53,0)),""),"d-mmm-yy") &amp;" to " &amp; TEXT(IFERROR(INDEX('Overview - Section A'!$E$46:$E$53,MATCH(G384,'Overview - Section A'!$U$46:$U$53,0)),""),"d-mmm-yy")</f>
        <v>1-Jan-22 to 30-Jun-22</v>
      </c>
      <c r="D384" s="302"/>
      <c r="E384" s="302"/>
      <c r="F384" s="303" t="str">
        <f t="shared" si="15"/>
        <v/>
      </c>
      <c r="G384" s="304" t="s">
        <v>946</v>
      </c>
      <c r="H384" s="304"/>
      <c r="I384" s="305"/>
      <c r="J384" s="305"/>
      <c r="K384" s="305"/>
      <c r="L384" s="306" t="str">
        <f t="shared" ca="1" si="16"/>
        <v>491-Jan-22 to 30-Jun-22</v>
      </c>
      <c r="M384" s="307" t="s">
        <v>1877</v>
      </c>
      <c r="N384" s="692"/>
      <c r="O384" s="112"/>
      <c r="P384" s="112"/>
      <c r="Q384" s="112"/>
      <c r="AD384" s="693"/>
      <c r="AE384" s="693"/>
      <c r="AF384" s="693"/>
      <c r="AG384" s="693"/>
      <c r="AM384" s="5"/>
      <c r="AN384" s="5"/>
    </row>
    <row r="385" spans="1:40" ht="31" x14ac:dyDescent="0.35">
      <c r="A385" s="276">
        <v>49</v>
      </c>
      <c r="B385" s="277" t="str">
        <f t="shared" si="14"/>
        <v/>
      </c>
      <c r="C385" s="278" t="str">
        <f ca="1">TEXT(IFERROR(INDEX('Overview - Section A'!$A$46:$A$53,MATCH(G385,'Overview - Section A'!$U$46:$U$53,0)),""),"d-mmm-yy") &amp;" to " &amp; TEXT(IFERROR(INDEX('Overview - Section A'!$E$46:$E$53,MATCH(G385,'Overview - Section A'!$U$46:$U$53,0)),""),"d-mmm-yy")</f>
        <v>1-Jul-22 to 31-Dec-22</v>
      </c>
      <c r="D385" s="302"/>
      <c r="E385" s="302"/>
      <c r="F385" s="303" t="str">
        <f t="shared" si="15"/>
        <v/>
      </c>
      <c r="G385" s="304" t="s">
        <v>948</v>
      </c>
      <c r="H385" s="304"/>
      <c r="I385" s="305"/>
      <c r="J385" s="305"/>
      <c r="K385" s="305"/>
      <c r="L385" s="306" t="str">
        <f t="shared" ca="1" si="16"/>
        <v>491-Jul-22 to 31-Dec-22</v>
      </c>
      <c r="M385" s="307" t="s">
        <v>1878</v>
      </c>
      <c r="N385" s="692"/>
      <c r="O385" s="112"/>
      <c r="P385" s="112"/>
      <c r="Q385" s="112"/>
      <c r="AD385" s="693"/>
      <c r="AE385" s="693"/>
      <c r="AF385" s="693"/>
      <c r="AG385" s="693"/>
      <c r="AM385" s="5"/>
      <c r="AN385" s="5"/>
    </row>
    <row r="386" spans="1:40" ht="31" x14ac:dyDescent="0.35">
      <c r="A386" s="276">
        <v>49</v>
      </c>
      <c r="B386" s="277" t="str">
        <f t="shared" si="14"/>
        <v/>
      </c>
      <c r="C386" s="278" t="str">
        <f ca="1">TEXT(IFERROR(INDEX('Overview - Section A'!$A$46:$A$53,MATCH(G386,'Overview - Section A'!$U$46:$U$53,0)),""),"d-mmm-yy") &amp;" to " &amp; TEXT(IFERROR(INDEX('Overview - Section A'!$E$46:$E$53,MATCH(G386,'Overview - Section A'!$U$46:$U$53,0)),""),"d-mmm-yy")</f>
        <v>1-Jan-23 to 30-Jun-23</v>
      </c>
      <c r="D386" s="302"/>
      <c r="E386" s="302"/>
      <c r="F386" s="303" t="str">
        <f t="shared" si="15"/>
        <v/>
      </c>
      <c r="G386" s="304" t="s">
        <v>950</v>
      </c>
      <c r="H386" s="304"/>
      <c r="I386" s="305"/>
      <c r="J386" s="305"/>
      <c r="K386" s="305"/>
      <c r="L386" s="306" t="str">
        <f t="shared" ca="1" si="16"/>
        <v>491-Jan-23 to 30-Jun-23</v>
      </c>
      <c r="M386" s="307" t="s">
        <v>1879</v>
      </c>
      <c r="N386" s="692"/>
      <c r="O386" s="112"/>
      <c r="P386" s="112"/>
      <c r="Q386" s="112"/>
      <c r="AD386" s="693"/>
      <c r="AE386" s="693"/>
      <c r="AF386" s="693"/>
      <c r="AG386" s="693"/>
      <c r="AM386" s="5"/>
      <c r="AN386" s="5"/>
    </row>
    <row r="387" spans="1:40" ht="31" x14ac:dyDescent="0.35">
      <c r="A387" s="276">
        <v>49</v>
      </c>
      <c r="B387" s="277" t="str">
        <f t="shared" si="14"/>
        <v/>
      </c>
      <c r="C387" s="278" t="str">
        <f ca="1">TEXT(IFERROR(INDEX('Overview - Section A'!$A$46:$A$53,MATCH(G387,'Overview - Section A'!$U$46:$U$53,0)),""),"d-mmm-yy") &amp;" to " &amp; TEXT(IFERROR(INDEX('Overview - Section A'!$E$46:$E$53,MATCH(G387,'Overview - Section A'!$U$46:$U$53,0)),""),"d-mmm-yy")</f>
        <v>1-Jul-23 to 31-Dec-23</v>
      </c>
      <c r="D387" s="302"/>
      <c r="E387" s="302"/>
      <c r="F387" s="303" t="str">
        <f t="shared" si="15"/>
        <v/>
      </c>
      <c r="G387" s="304" t="s">
        <v>952</v>
      </c>
      <c r="H387" s="304"/>
      <c r="I387" s="305"/>
      <c r="J387" s="305"/>
      <c r="K387" s="305"/>
      <c r="L387" s="306" t="str">
        <f t="shared" ca="1" si="16"/>
        <v>491-Jul-23 to 31-Dec-23</v>
      </c>
      <c r="M387" s="307" t="s">
        <v>1880</v>
      </c>
      <c r="N387" s="692"/>
      <c r="O387" s="112"/>
      <c r="P387" s="112"/>
      <c r="Q387" s="112"/>
      <c r="AD387" s="693"/>
      <c r="AE387" s="693"/>
      <c r="AF387" s="693"/>
      <c r="AG387" s="693"/>
      <c r="AM387" s="5"/>
      <c r="AN387" s="5"/>
    </row>
    <row r="388" spans="1:40" ht="31" x14ac:dyDescent="0.35">
      <c r="A388" s="276">
        <v>50</v>
      </c>
      <c r="B388" s="277" t="str">
        <f t="shared" si="14"/>
        <v/>
      </c>
      <c r="C388" s="278" t="str">
        <f ca="1">TEXT(IFERROR(INDEX('Overview - Section A'!$A$46:$A$53,MATCH(G388,'Overview - Section A'!$U$46:$U$53,0)),""),"d-mmm-yy") &amp;" to " &amp; TEXT(IFERROR(INDEX('Overview - Section A'!$E$46:$E$53,MATCH(G388,'Overview - Section A'!$U$46:$U$53,0)),""),"d-mmm-yy")</f>
        <v>1-Jan-21 to 30-Jun-21</v>
      </c>
      <c r="D388" s="302"/>
      <c r="E388" s="302"/>
      <c r="F388" s="303" t="str">
        <f t="shared" si="15"/>
        <v/>
      </c>
      <c r="G388" s="304" t="s">
        <v>942</v>
      </c>
      <c r="H388" s="304"/>
      <c r="I388" s="305"/>
      <c r="J388" s="305"/>
      <c r="K388" s="305"/>
      <c r="L388" s="306" t="str">
        <f t="shared" ca="1" si="16"/>
        <v>501-Jan-21 to 30-Jun-21</v>
      </c>
      <c r="M388" s="307" t="s">
        <v>1881</v>
      </c>
      <c r="N388" s="692"/>
      <c r="O388" s="112"/>
      <c r="P388" s="112"/>
      <c r="Q388" s="112"/>
      <c r="AD388" s="693"/>
      <c r="AE388" s="693"/>
      <c r="AF388" s="693"/>
      <c r="AG388" s="693"/>
      <c r="AM388" s="5"/>
      <c r="AN388" s="5"/>
    </row>
    <row r="389" spans="1:40" ht="31" x14ac:dyDescent="0.35">
      <c r="A389" s="276">
        <v>50</v>
      </c>
      <c r="B389" s="277" t="str">
        <f t="shared" si="14"/>
        <v/>
      </c>
      <c r="C389" s="278" t="str">
        <f ca="1">TEXT(IFERROR(INDEX('Overview - Section A'!$A$46:$A$53,MATCH(G389,'Overview - Section A'!$U$46:$U$53,0)),""),"d-mmm-yy") &amp;" to " &amp; TEXT(IFERROR(INDEX('Overview - Section A'!$E$46:$E$53,MATCH(G389,'Overview - Section A'!$U$46:$U$53,0)),""),"d-mmm-yy")</f>
        <v>1-Jul-21 to 31-Dec-21</v>
      </c>
      <c r="D389" s="302"/>
      <c r="E389" s="302"/>
      <c r="F389" s="303" t="str">
        <f t="shared" si="15"/>
        <v/>
      </c>
      <c r="G389" s="304" t="s">
        <v>944</v>
      </c>
      <c r="H389" s="304"/>
      <c r="I389" s="305"/>
      <c r="J389" s="305"/>
      <c r="K389" s="305"/>
      <c r="L389" s="306" t="str">
        <f t="shared" ca="1" si="16"/>
        <v>501-Jul-21 to 31-Dec-21</v>
      </c>
      <c r="M389" s="307" t="s">
        <v>1882</v>
      </c>
      <c r="N389" s="692"/>
      <c r="O389" s="112"/>
      <c r="P389" s="112"/>
      <c r="Q389" s="112"/>
      <c r="AD389" s="693"/>
      <c r="AE389" s="693"/>
      <c r="AF389" s="693"/>
      <c r="AG389" s="693"/>
      <c r="AM389" s="5"/>
      <c r="AN389" s="5"/>
    </row>
    <row r="390" spans="1:40" ht="31" x14ac:dyDescent="0.35">
      <c r="A390" s="276">
        <v>50</v>
      </c>
      <c r="B390" s="277" t="str">
        <f t="shared" si="14"/>
        <v/>
      </c>
      <c r="C390" s="278" t="str">
        <f ca="1">TEXT(IFERROR(INDEX('Overview - Section A'!$A$46:$A$53,MATCH(G390,'Overview - Section A'!$U$46:$U$53,0)),""),"d-mmm-yy") &amp;" to " &amp; TEXT(IFERROR(INDEX('Overview - Section A'!$E$46:$E$53,MATCH(G390,'Overview - Section A'!$U$46:$U$53,0)),""),"d-mmm-yy")</f>
        <v>1-Jan-22 to 30-Jun-22</v>
      </c>
      <c r="D390" s="302"/>
      <c r="E390" s="302"/>
      <c r="F390" s="303" t="str">
        <f t="shared" si="15"/>
        <v/>
      </c>
      <c r="G390" s="304" t="s">
        <v>946</v>
      </c>
      <c r="H390" s="304"/>
      <c r="I390" s="305"/>
      <c r="J390" s="305"/>
      <c r="K390" s="305"/>
      <c r="L390" s="306" t="str">
        <f t="shared" ca="1" si="16"/>
        <v>501-Jan-22 to 30-Jun-22</v>
      </c>
      <c r="M390" s="307" t="s">
        <v>1883</v>
      </c>
      <c r="N390" s="692"/>
      <c r="O390" s="112"/>
      <c r="P390" s="112"/>
      <c r="Q390" s="112"/>
      <c r="AD390" s="693"/>
      <c r="AE390" s="693"/>
      <c r="AF390" s="693"/>
      <c r="AG390" s="693"/>
      <c r="AM390" s="5"/>
      <c r="AN390" s="5"/>
    </row>
    <row r="391" spans="1:40" ht="31" x14ac:dyDescent="0.35">
      <c r="A391" s="276">
        <v>50</v>
      </c>
      <c r="B391" s="277" t="str">
        <f t="shared" si="14"/>
        <v/>
      </c>
      <c r="C391" s="278" t="str">
        <f ca="1">TEXT(IFERROR(INDEX('Overview - Section A'!$A$46:$A$53,MATCH(G391,'Overview - Section A'!$U$46:$U$53,0)),""),"d-mmm-yy") &amp;" to " &amp; TEXT(IFERROR(INDEX('Overview - Section A'!$E$46:$E$53,MATCH(G391,'Overview - Section A'!$U$46:$U$53,0)),""),"d-mmm-yy")</f>
        <v>1-Jul-22 to 31-Dec-22</v>
      </c>
      <c r="D391" s="302"/>
      <c r="E391" s="302"/>
      <c r="F391" s="303" t="str">
        <f t="shared" si="15"/>
        <v/>
      </c>
      <c r="G391" s="304" t="s">
        <v>948</v>
      </c>
      <c r="H391" s="304"/>
      <c r="I391" s="305"/>
      <c r="J391" s="305"/>
      <c r="K391" s="305"/>
      <c r="L391" s="306" t="str">
        <f t="shared" ca="1" si="16"/>
        <v>501-Jul-22 to 31-Dec-22</v>
      </c>
      <c r="M391" s="307" t="s">
        <v>1884</v>
      </c>
      <c r="N391" s="692"/>
      <c r="O391" s="112"/>
      <c r="P391" s="112"/>
      <c r="Q391" s="112"/>
      <c r="AD391" s="693"/>
      <c r="AE391" s="693"/>
      <c r="AF391" s="693"/>
      <c r="AG391" s="693"/>
      <c r="AM391" s="5"/>
      <c r="AN391" s="5"/>
    </row>
    <row r="392" spans="1:40" ht="31" x14ac:dyDescent="0.35">
      <c r="A392" s="276">
        <v>50</v>
      </c>
      <c r="B392" s="277" t="str">
        <f t="shared" si="14"/>
        <v/>
      </c>
      <c r="C392" s="278" t="str">
        <f ca="1">TEXT(IFERROR(INDEX('Overview - Section A'!$A$46:$A$53,MATCH(G392,'Overview - Section A'!$U$46:$U$53,0)),""),"d-mmm-yy") &amp;" to " &amp; TEXT(IFERROR(INDEX('Overview - Section A'!$E$46:$E$53,MATCH(G392,'Overview - Section A'!$U$46:$U$53,0)),""),"d-mmm-yy")</f>
        <v>1-Jan-23 to 30-Jun-23</v>
      </c>
      <c r="D392" s="302"/>
      <c r="E392" s="302"/>
      <c r="F392" s="303" t="str">
        <f t="shared" si="15"/>
        <v/>
      </c>
      <c r="G392" s="304" t="s">
        <v>950</v>
      </c>
      <c r="H392" s="304"/>
      <c r="I392" s="305"/>
      <c r="J392" s="305"/>
      <c r="K392" s="305"/>
      <c r="L392" s="306" t="str">
        <f t="shared" ca="1" si="16"/>
        <v>501-Jan-23 to 30-Jun-23</v>
      </c>
      <c r="M392" s="307" t="s">
        <v>1885</v>
      </c>
      <c r="N392" s="692"/>
      <c r="O392" s="112"/>
      <c r="P392" s="112"/>
      <c r="Q392" s="112"/>
      <c r="AD392" s="693"/>
      <c r="AE392" s="693"/>
      <c r="AF392" s="693"/>
      <c r="AG392" s="693"/>
      <c r="AM392" s="5"/>
      <c r="AN392" s="5"/>
    </row>
    <row r="393" spans="1:40" ht="31" x14ac:dyDescent="0.35">
      <c r="A393" s="276">
        <v>50</v>
      </c>
      <c r="B393" s="277" t="str">
        <f t="shared" si="14"/>
        <v/>
      </c>
      <c r="C393" s="278" t="str">
        <f ca="1">TEXT(IFERROR(INDEX('Overview - Section A'!$A$46:$A$53,MATCH(G393,'Overview - Section A'!$U$46:$U$53,0)),""),"d-mmm-yy") &amp;" to " &amp; TEXT(IFERROR(INDEX('Overview - Section A'!$E$46:$E$53,MATCH(G393,'Overview - Section A'!$U$46:$U$53,0)),""),"d-mmm-yy")</f>
        <v>1-Jul-23 to 31-Dec-23</v>
      </c>
      <c r="D393" s="302"/>
      <c r="E393" s="302"/>
      <c r="F393" s="303" t="str">
        <f t="shared" si="15"/>
        <v/>
      </c>
      <c r="G393" s="304" t="s">
        <v>952</v>
      </c>
      <c r="H393" s="304"/>
      <c r="I393" s="305"/>
      <c r="J393" s="305"/>
      <c r="K393" s="305"/>
      <c r="L393" s="306" t="str">
        <f t="shared" ca="1" si="16"/>
        <v>501-Jul-23 to 31-Dec-23</v>
      </c>
      <c r="M393" s="307" t="s">
        <v>1886</v>
      </c>
      <c r="N393" s="692"/>
      <c r="O393" s="112"/>
      <c r="P393" s="112"/>
      <c r="Q393" s="112"/>
      <c r="AD393" s="693"/>
      <c r="AE393" s="693"/>
      <c r="AF393" s="693"/>
      <c r="AG393" s="693"/>
      <c r="AM393" s="5"/>
      <c r="AN393" s="5"/>
    </row>
    <row r="394" spans="1:40" ht="31" x14ac:dyDescent="0.35">
      <c r="A394" s="276">
        <v>51</v>
      </c>
      <c r="B394" s="277" t="str">
        <f t="shared" si="14"/>
        <v/>
      </c>
      <c r="C394" s="278" t="str">
        <f ca="1">TEXT(IFERROR(INDEX('Overview - Section A'!$A$46:$A$53,MATCH(G394,'Overview - Section A'!$U$46:$U$53,0)),""),"d-mmm-yy") &amp;" to " &amp; TEXT(IFERROR(INDEX('Overview - Section A'!$E$46:$E$53,MATCH(G394,'Overview - Section A'!$U$46:$U$53,0)),""),"d-mmm-yy")</f>
        <v>1-Jan-21 to 30-Jun-21</v>
      </c>
      <c r="D394" s="302"/>
      <c r="E394" s="302"/>
      <c r="F394" s="303" t="str">
        <f t="shared" si="15"/>
        <v/>
      </c>
      <c r="G394" s="304" t="s">
        <v>942</v>
      </c>
      <c r="H394" s="304"/>
      <c r="I394" s="305"/>
      <c r="J394" s="305"/>
      <c r="K394" s="305"/>
      <c r="L394" s="306" t="str">
        <f t="shared" ca="1" si="16"/>
        <v>511-Jan-21 to 30-Jun-21</v>
      </c>
      <c r="M394" s="307" t="s">
        <v>1887</v>
      </c>
      <c r="N394" s="692"/>
      <c r="O394" s="112"/>
      <c r="P394" s="112"/>
      <c r="Q394" s="112"/>
      <c r="AD394" s="693"/>
      <c r="AE394" s="693"/>
      <c r="AF394" s="693"/>
      <c r="AG394" s="693"/>
      <c r="AM394" s="5"/>
      <c r="AN394" s="5"/>
    </row>
    <row r="395" spans="1:40" ht="31" x14ac:dyDescent="0.35">
      <c r="A395" s="276">
        <v>51</v>
      </c>
      <c r="B395" s="277" t="str">
        <f t="shared" si="14"/>
        <v/>
      </c>
      <c r="C395" s="278" t="str">
        <f ca="1">TEXT(IFERROR(INDEX('Overview - Section A'!$A$46:$A$53,MATCH(G395,'Overview - Section A'!$U$46:$U$53,0)),""),"d-mmm-yy") &amp;" to " &amp; TEXT(IFERROR(INDEX('Overview - Section A'!$E$46:$E$53,MATCH(G395,'Overview - Section A'!$U$46:$U$53,0)),""),"d-mmm-yy")</f>
        <v>1-Jul-21 to 31-Dec-21</v>
      </c>
      <c r="D395" s="302"/>
      <c r="E395" s="302"/>
      <c r="F395" s="303" t="str">
        <f t="shared" si="15"/>
        <v/>
      </c>
      <c r="G395" s="304" t="s">
        <v>944</v>
      </c>
      <c r="H395" s="304"/>
      <c r="I395" s="305"/>
      <c r="J395" s="305"/>
      <c r="K395" s="305"/>
      <c r="L395" s="306" t="str">
        <f t="shared" ca="1" si="16"/>
        <v>511-Jul-21 to 31-Dec-21</v>
      </c>
      <c r="M395" s="307" t="s">
        <v>1888</v>
      </c>
      <c r="N395" s="692"/>
      <c r="O395" s="112"/>
      <c r="P395" s="112"/>
      <c r="Q395" s="112"/>
      <c r="AD395" s="693"/>
      <c r="AE395" s="693"/>
      <c r="AF395" s="693"/>
      <c r="AG395" s="693"/>
      <c r="AM395" s="5"/>
      <c r="AN395" s="5"/>
    </row>
    <row r="396" spans="1:40" ht="31" x14ac:dyDescent="0.35">
      <c r="A396" s="276">
        <v>51</v>
      </c>
      <c r="B396" s="277" t="str">
        <f t="shared" si="14"/>
        <v/>
      </c>
      <c r="C396" s="278" t="str">
        <f ca="1">TEXT(IFERROR(INDEX('Overview - Section A'!$A$46:$A$53,MATCH(G396,'Overview - Section A'!$U$46:$U$53,0)),""),"d-mmm-yy") &amp;" to " &amp; TEXT(IFERROR(INDEX('Overview - Section A'!$E$46:$E$53,MATCH(G396,'Overview - Section A'!$U$46:$U$53,0)),""),"d-mmm-yy")</f>
        <v>1-Jan-22 to 30-Jun-22</v>
      </c>
      <c r="D396" s="302"/>
      <c r="E396" s="302"/>
      <c r="F396" s="303" t="str">
        <f t="shared" si="15"/>
        <v/>
      </c>
      <c r="G396" s="304" t="s">
        <v>946</v>
      </c>
      <c r="H396" s="304"/>
      <c r="I396" s="305"/>
      <c r="J396" s="305"/>
      <c r="K396" s="305"/>
      <c r="L396" s="306" t="str">
        <f t="shared" ca="1" si="16"/>
        <v>511-Jan-22 to 30-Jun-22</v>
      </c>
      <c r="M396" s="307" t="s">
        <v>1889</v>
      </c>
      <c r="N396" s="692"/>
      <c r="O396" s="112"/>
      <c r="P396" s="112"/>
      <c r="Q396" s="112"/>
      <c r="AD396" s="693"/>
      <c r="AE396" s="693"/>
      <c r="AF396" s="693"/>
      <c r="AG396" s="693"/>
      <c r="AM396" s="5"/>
      <c r="AN396" s="5"/>
    </row>
    <row r="397" spans="1:40" ht="31" x14ac:dyDescent="0.35">
      <c r="A397" s="276">
        <v>51</v>
      </c>
      <c r="B397" s="277" t="str">
        <f t="shared" si="14"/>
        <v/>
      </c>
      <c r="C397" s="278" t="str">
        <f ca="1">TEXT(IFERROR(INDEX('Overview - Section A'!$A$46:$A$53,MATCH(G397,'Overview - Section A'!$U$46:$U$53,0)),""),"d-mmm-yy") &amp;" to " &amp; TEXT(IFERROR(INDEX('Overview - Section A'!$E$46:$E$53,MATCH(G397,'Overview - Section A'!$U$46:$U$53,0)),""),"d-mmm-yy")</f>
        <v>1-Jul-22 to 31-Dec-22</v>
      </c>
      <c r="D397" s="302"/>
      <c r="E397" s="302"/>
      <c r="F397" s="303" t="str">
        <f t="shared" si="15"/>
        <v/>
      </c>
      <c r="G397" s="304" t="s">
        <v>948</v>
      </c>
      <c r="H397" s="304"/>
      <c r="I397" s="305"/>
      <c r="J397" s="305"/>
      <c r="K397" s="305"/>
      <c r="L397" s="306" t="str">
        <f t="shared" ca="1" si="16"/>
        <v>511-Jul-22 to 31-Dec-22</v>
      </c>
      <c r="M397" s="307" t="s">
        <v>1890</v>
      </c>
      <c r="N397" s="692"/>
      <c r="O397" s="112"/>
      <c r="P397" s="112"/>
      <c r="Q397" s="112"/>
      <c r="AD397" s="693"/>
      <c r="AE397" s="693"/>
      <c r="AF397" s="693"/>
      <c r="AG397" s="693"/>
      <c r="AM397" s="5"/>
      <c r="AN397" s="5"/>
    </row>
    <row r="398" spans="1:40" ht="31" x14ac:dyDescent="0.35">
      <c r="A398" s="276">
        <v>51</v>
      </c>
      <c r="B398" s="277" t="str">
        <f t="shared" si="14"/>
        <v/>
      </c>
      <c r="C398" s="278" t="str">
        <f ca="1">TEXT(IFERROR(INDEX('Overview - Section A'!$A$46:$A$53,MATCH(G398,'Overview - Section A'!$U$46:$U$53,0)),""),"d-mmm-yy") &amp;" to " &amp; TEXT(IFERROR(INDEX('Overview - Section A'!$E$46:$E$53,MATCH(G398,'Overview - Section A'!$U$46:$U$53,0)),""),"d-mmm-yy")</f>
        <v>1-Jan-23 to 30-Jun-23</v>
      </c>
      <c r="D398" s="302"/>
      <c r="E398" s="302"/>
      <c r="F398" s="303" t="str">
        <f t="shared" si="15"/>
        <v/>
      </c>
      <c r="G398" s="304" t="s">
        <v>950</v>
      </c>
      <c r="H398" s="304"/>
      <c r="I398" s="305"/>
      <c r="J398" s="305"/>
      <c r="K398" s="305"/>
      <c r="L398" s="306" t="str">
        <f t="shared" ca="1" si="16"/>
        <v>511-Jan-23 to 30-Jun-23</v>
      </c>
      <c r="M398" s="307" t="s">
        <v>1891</v>
      </c>
      <c r="N398" s="692"/>
      <c r="O398" s="112"/>
      <c r="P398" s="112"/>
      <c r="Q398" s="112"/>
      <c r="AD398" s="693"/>
      <c r="AE398" s="693"/>
      <c r="AF398" s="693"/>
      <c r="AG398" s="693"/>
      <c r="AM398" s="5"/>
      <c r="AN398" s="5"/>
    </row>
    <row r="399" spans="1:40" ht="31" x14ac:dyDescent="0.35">
      <c r="A399" s="276">
        <v>51</v>
      </c>
      <c r="B399" s="277" t="str">
        <f t="shared" si="14"/>
        <v/>
      </c>
      <c r="C399" s="278" t="str">
        <f ca="1">TEXT(IFERROR(INDEX('Overview - Section A'!$A$46:$A$53,MATCH(G399,'Overview - Section A'!$U$46:$U$53,0)),""),"d-mmm-yy") &amp;" to " &amp; TEXT(IFERROR(INDEX('Overview - Section A'!$E$46:$E$53,MATCH(G399,'Overview - Section A'!$U$46:$U$53,0)),""),"d-mmm-yy")</f>
        <v>1-Jul-23 to 31-Dec-23</v>
      </c>
      <c r="D399" s="302"/>
      <c r="E399" s="302"/>
      <c r="F399" s="303" t="str">
        <f t="shared" si="15"/>
        <v/>
      </c>
      <c r="G399" s="304" t="s">
        <v>952</v>
      </c>
      <c r="H399" s="304"/>
      <c r="I399" s="305"/>
      <c r="J399" s="305"/>
      <c r="K399" s="305"/>
      <c r="L399" s="306" t="str">
        <f t="shared" ca="1" si="16"/>
        <v>511-Jul-23 to 31-Dec-23</v>
      </c>
      <c r="M399" s="307" t="s">
        <v>1892</v>
      </c>
      <c r="N399" s="692"/>
      <c r="O399" s="112"/>
      <c r="P399" s="112"/>
      <c r="Q399" s="112"/>
      <c r="AD399" s="693"/>
      <c r="AE399" s="693"/>
      <c r="AF399" s="693"/>
      <c r="AG399" s="693"/>
      <c r="AM399" s="5"/>
      <c r="AN399" s="5"/>
    </row>
    <row r="400" spans="1:40" ht="31" x14ac:dyDescent="0.35">
      <c r="A400" s="276">
        <v>52</v>
      </c>
      <c r="B400" s="277" t="str">
        <f t="shared" si="14"/>
        <v/>
      </c>
      <c r="C400" s="278" t="str">
        <f ca="1">TEXT(IFERROR(INDEX('Overview - Section A'!$A$46:$A$53,MATCH(G400,'Overview - Section A'!$U$46:$U$53,0)),""),"d-mmm-yy") &amp;" to " &amp; TEXT(IFERROR(INDEX('Overview - Section A'!$E$46:$E$53,MATCH(G400,'Overview - Section A'!$U$46:$U$53,0)),""),"d-mmm-yy")</f>
        <v>1-Jan-21 to 30-Jun-21</v>
      </c>
      <c r="D400" s="302"/>
      <c r="E400" s="302"/>
      <c r="F400" s="303" t="str">
        <f t="shared" si="15"/>
        <v/>
      </c>
      <c r="G400" s="304" t="s">
        <v>942</v>
      </c>
      <c r="H400" s="304"/>
      <c r="I400" s="305"/>
      <c r="J400" s="305"/>
      <c r="K400" s="305"/>
      <c r="L400" s="306" t="str">
        <f t="shared" ca="1" si="16"/>
        <v>521-Jan-21 to 30-Jun-21</v>
      </c>
      <c r="M400" s="307" t="s">
        <v>1893</v>
      </c>
      <c r="N400" s="692"/>
      <c r="O400" s="112"/>
      <c r="P400" s="112"/>
      <c r="Q400" s="112"/>
      <c r="AD400" s="693"/>
      <c r="AE400" s="693"/>
      <c r="AF400" s="693"/>
      <c r="AG400" s="693"/>
      <c r="AM400" s="5"/>
      <c r="AN400" s="5"/>
    </row>
    <row r="401" spans="1:40" ht="31" x14ac:dyDescent="0.35">
      <c r="A401" s="276">
        <v>52</v>
      </c>
      <c r="B401" s="277" t="str">
        <f t="shared" si="14"/>
        <v/>
      </c>
      <c r="C401" s="278" t="str">
        <f ca="1">TEXT(IFERROR(INDEX('Overview - Section A'!$A$46:$A$53,MATCH(G401,'Overview - Section A'!$U$46:$U$53,0)),""),"d-mmm-yy") &amp;" to " &amp; TEXT(IFERROR(INDEX('Overview - Section A'!$E$46:$E$53,MATCH(G401,'Overview - Section A'!$U$46:$U$53,0)),""),"d-mmm-yy")</f>
        <v>1-Jul-21 to 31-Dec-21</v>
      </c>
      <c r="D401" s="302"/>
      <c r="E401" s="302"/>
      <c r="F401" s="303" t="str">
        <f t="shared" si="15"/>
        <v/>
      </c>
      <c r="G401" s="304" t="s">
        <v>944</v>
      </c>
      <c r="H401" s="304"/>
      <c r="I401" s="305"/>
      <c r="J401" s="305"/>
      <c r="K401" s="305"/>
      <c r="L401" s="306" t="str">
        <f t="shared" ca="1" si="16"/>
        <v>521-Jul-21 to 31-Dec-21</v>
      </c>
      <c r="M401" s="307" t="s">
        <v>1894</v>
      </c>
      <c r="N401" s="692"/>
      <c r="O401" s="112"/>
      <c r="P401" s="112"/>
      <c r="Q401" s="112"/>
      <c r="AD401" s="693"/>
      <c r="AE401" s="693"/>
      <c r="AF401" s="693"/>
      <c r="AG401" s="693"/>
      <c r="AM401" s="5"/>
      <c r="AN401" s="5"/>
    </row>
    <row r="402" spans="1:40" ht="31" x14ac:dyDescent="0.35">
      <c r="A402" s="276">
        <v>52</v>
      </c>
      <c r="B402" s="277" t="str">
        <f t="shared" si="14"/>
        <v/>
      </c>
      <c r="C402" s="278" t="str">
        <f ca="1">TEXT(IFERROR(INDEX('Overview - Section A'!$A$46:$A$53,MATCH(G402,'Overview - Section A'!$U$46:$U$53,0)),""),"d-mmm-yy") &amp;" to " &amp; TEXT(IFERROR(INDEX('Overview - Section A'!$E$46:$E$53,MATCH(G402,'Overview - Section A'!$U$46:$U$53,0)),""),"d-mmm-yy")</f>
        <v>1-Jan-22 to 30-Jun-22</v>
      </c>
      <c r="D402" s="302"/>
      <c r="E402" s="302"/>
      <c r="F402" s="303" t="str">
        <f t="shared" si="15"/>
        <v/>
      </c>
      <c r="G402" s="304" t="s">
        <v>946</v>
      </c>
      <c r="H402" s="304"/>
      <c r="I402" s="305"/>
      <c r="J402" s="305"/>
      <c r="K402" s="305"/>
      <c r="L402" s="306" t="str">
        <f t="shared" ca="1" si="16"/>
        <v>521-Jan-22 to 30-Jun-22</v>
      </c>
      <c r="M402" s="307" t="s">
        <v>1895</v>
      </c>
      <c r="N402" s="692"/>
      <c r="O402" s="112"/>
      <c r="P402" s="112"/>
      <c r="Q402" s="112"/>
      <c r="AD402" s="693"/>
      <c r="AE402" s="693"/>
      <c r="AF402" s="693"/>
      <c r="AG402" s="693"/>
      <c r="AM402" s="5"/>
      <c r="AN402" s="5"/>
    </row>
    <row r="403" spans="1:40" ht="31" x14ac:dyDescent="0.35">
      <c r="A403" s="276">
        <v>52</v>
      </c>
      <c r="B403" s="277" t="str">
        <f t="shared" si="14"/>
        <v/>
      </c>
      <c r="C403" s="278" t="str">
        <f ca="1">TEXT(IFERROR(INDEX('Overview - Section A'!$A$46:$A$53,MATCH(G403,'Overview - Section A'!$U$46:$U$53,0)),""),"d-mmm-yy") &amp;" to " &amp; TEXT(IFERROR(INDEX('Overview - Section A'!$E$46:$E$53,MATCH(G403,'Overview - Section A'!$U$46:$U$53,0)),""),"d-mmm-yy")</f>
        <v>1-Jul-22 to 31-Dec-22</v>
      </c>
      <c r="D403" s="302"/>
      <c r="E403" s="302"/>
      <c r="F403" s="303" t="str">
        <f t="shared" si="15"/>
        <v/>
      </c>
      <c r="G403" s="304" t="s">
        <v>948</v>
      </c>
      <c r="H403" s="304"/>
      <c r="I403" s="305"/>
      <c r="J403" s="305"/>
      <c r="K403" s="305"/>
      <c r="L403" s="306" t="str">
        <f t="shared" ca="1" si="16"/>
        <v>521-Jul-22 to 31-Dec-22</v>
      </c>
      <c r="M403" s="307" t="s">
        <v>1896</v>
      </c>
      <c r="N403" s="692"/>
      <c r="O403" s="112"/>
      <c r="P403" s="112"/>
      <c r="Q403" s="112"/>
      <c r="AD403" s="693"/>
      <c r="AE403" s="693"/>
      <c r="AF403" s="693"/>
      <c r="AG403" s="693"/>
      <c r="AM403" s="5"/>
      <c r="AN403" s="5"/>
    </row>
    <row r="404" spans="1:40" ht="31" x14ac:dyDescent="0.35">
      <c r="A404" s="276">
        <v>52</v>
      </c>
      <c r="B404" s="277" t="str">
        <f t="shared" si="14"/>
        <v/>
      </c>
      <c r="C404" s="278" t="str">
        <f ca="1">TEXT(IFERROR(INDEX('Overview - Section A'!$A$46:$A$53,MATCH(G404,'Overview - Section A'!$U$46:$U$53,0)),""),"d-mmm-yy") &amp;" to " &amp; TEXT(IFERROR(INDEX('Overview - Section A'!$E$46:$E$53,MATCH(G404,'Overview - Section A'!$U$46:$U$53,0)),""),"d-mmm-yy")</f>
        <v>1-Jan-23 to 30-Jun-23</v>
      </c>
      <c r="D404" s="302"/>
      <c r="E404" s="302"/>
      <c r="F404" s="303" t="str">
        <f t="shared" si="15"/>
        <v/>
      </c>
      <c r="G404" s="304" t="s">
        <v>950</v>
      </c>
      <c r="H404" s="304"/>
      <c r="I404" s="305"/>
      <c r="J404" s="305"/>
      <c r="K404" s="305"/>
      <c r="L404" s="306" t="str">
        <f t="shared" ca="1" si="16"/>
        <v>521-Jan-23 to 30-Jun-23</v>
      </c>
      <c r="M404" s="307" t="s">
        <v>1897</v>
      </c>
      <c r="N404" s="692"/>
      <c r="O404" s="112"/>
      <c r="P404" s="112"/>
      <c r="Q404" s="112"/>
      <c r="AD404" s="693"/>
      <c r="AE404" s="693"/>
      <c r="AF404" s="693"/>
      <c r="AG404" s="693"/>
      <c r="AM404" s="5"/>
      <c r="AN404" s="5"/>
    </row>
    <row r="405" spans="1:40" ht="31" x14ac:dyDescent="0.35">
      <c r="A405" s="276">
        <v>52</v>
      </c>
      <c r="B405" s="277" t="str">
        <f t="shared" si="14"/>
        <v/>
      </c>
      <c r="C405" s="278" t="str">
        <f ca="1">TEXT(IFERROR(INDEX('Overview - Section A'!$A$46:$A$53,MATCH(G405,'Overview - Section A'!$U$46:$U$53,0)),""),"d-mmm-yy") &amp;" to " &amp; TEXT(IFERROR(INDEX('Overview - Section A'!$E$46:$E$53,MATCH(G405,'Overview - Section A'!$U$46:$U$53,0)),""),"d-mmm-yy")</f>
        <v>1-Jul-23 to 31-Dec-23</v>
      </c>
      <c r="D405" s="302"/>
      <c r="E405" s="302"/>
      <c r="F405" s="303" t="str">
        <f t="shared" si="15"/>
        <v/>
      </c>
      <c r="G405" s="304" t="s">
        <v>952</v>
      </c>
      <c r="H405" s="304"/>
      <c r="I405" s="305"/>
      <c r="J405" s="305"/>
      <c r="K405" s="305"/>
      <c r="L405" s="306" t="str">
        <f t="shared" ca="1" si="16"/>
        <v>521-Jul-23 to 31-Dec-23</v>
      </c>
      <c r="M405" s="307" t="s">
        <v>1898</v>
      </c>
      <c r="N405" s="692"/>
      <c r="O405" s="112"/>
      <c r="P405" s="112"/>
      <c r="Q405" s="112"/>
      <c r="AD405" s="693"/>
      <c r="AE405" s="693"/>
      <c r="AF405" s="693"/>
      <c r="AG405" s="693"/>
      <c r="AM405" s="5"/>
      <c r="AN405" s="5"/>
    </row>
    <row r="406" spans="1:40" ht="31" x14ac:dyDescent="0.35">
      <c r="A406" s="276">
        <v>53</v>
      </c>
      <c r="B406" s="277" t="str">
        <f t="shared" si="14"/>
        <v/>
      </c>
      <c r="C406" s="278" t="str">
        <f ca="1">TEXT(IFERROR(INDEX('Overview - Section A'!$A$46:$A$53,MATCH(G406,'Overview - Section A'!$U$46:$U$53,0)),""),"d-mmm-yy") &amp;" to " &amp; TEXT(IFERROR(INDEX('Overview - Section A'!$E$46:$E$53,MATCH(G406,'Overview - Section A'!$U$46:$U$53,0)),""),"d-mmm-yy")</f>
        <v>1-Jan-21 to 30-Jun-21</v>
      </c>
      <c r="D406" s="302"/>
      <c r="E406" s="302"/>
      <c r="F406" s="303" t="str">
        <f t="shared" si="15"/>
        <v/>
      </c>
      <c r="G406" s="304" t="s">
        <v>942</v>
      </c>
      <c r="H406" s="304"/>
      <c r="I406" s="305"/>
      <c r="J406" s="305"/>
      <c r="K406" s="305"/>
      <c r="L406" s="306" t="str">
        <f t="shared" ca="1" si="16"/>
        <v>531-Jan-21 to 30-Jun-21</v>
      </c>
      <c r="M406" s="307" t="s">
        <v>1899</v>
      </c>
      <c r="N406" s="692"/>
      <c r="O406" s="112"/>
      <c r="P406" s="112"/>
      <c r="Q406" s="112"/>
      <c r="AD406" s="693"/>
      <c r="AE406" s="693"/>
      <c r="AF406" s="693"/>
      <c r="AG406" s="693"/>
      <c r="AM406" s="5"/>
      <c r="AN406" s="5"/>
    </row>
    <row r="407" spans="1:40" ht="31" x14ac:dyDescent="0.35">
      <c r="A407" s="276">
        <v>53</v>
      </c>
      <c r="B407" s="277" t="str">
        <f t="shared" si="14"/>
        <v/>
      </c>
      <c r="C407" s="278" t="str">
        <f ca="1">TEXT(IFERROR(INDEX('Overview - Section A'!$A$46:$A$53,MATCH(G407,'Overview - Section A'!$U$46:$U$53,0)),""),"d-mmm-yy") &amp;" to " &amp; TEXT(IFERROR(INDEX('Overview - Section A'!$E$46:$E$53,MATCH(G407,'Overview - Section A'!$U$46:$U$53,0)),""),"d-mmm-yy")</f>
        <v>1-Jul-21 to 31-Dec-21</v>
      </c>
      <c r="D407" s="302"/>
      <c r="E407" s="302"/>
      <c r="F407" s="303" t="str">
        <f t="shared" si="15"/>
        <v/>
      </c>
      <c r="G407" s="304" t="s">
        <v>944</v>
      </c>
      <c r="H407" s="304"/>
      <c r="I407" s="305"/>
      <c r="J407" s="305"/>
      <c r="K407" s="305"/>
      <c r="L407" s="306" t="str">
        <f t="shared" ca="1" si="16"/>
        <v>531-Jul-21 to 31-Dec-21</v>
      </c>
      <c r="M407" s="307" t="s">
        <v>1900</v>
      </c>
      <c r="N407" s="692"/>
      <c r="O407" s="112"/>
      <c r="P407" s="112"/>
      <c r="Q407" s="112"/>
      <c r="AD407" s="693"/>
      <c r="AE407" s="693"/>
      <c r="AF407" s="693"/>
      <c r="AG407" s="693"/>
      <c r="AM407" s="5"/>
      <c r="AN407" s="5"/>
    </row>
    <row r="408" spans="1:40" ht="31" x14ac:dyDescent="0.35">
      <c r="A408" s="276">
        <v>53</v>
      </c>
      <c r="B408" s="277" t="str">
        <f t="shared" si="14"/>
        <v/>
      </c>
      <c r="C408" s="278" t="str">
        <f ca="1">TEXT(IFERROR(INDEX('Overview - Section A'!$A$46:$A$53,MATCH(G408,'Overview - Section A'!$U$46:$U$53,0)),""),"d-mmm-yy") &amp;" to " &amp; TEXT(IFERROR(INDEX('Overview - Section A'!$E$46:$E$53,MATCH(G408,'Overview - Section A'!$U$46:$U$53,0)),""),"d-mmm-yy")</f>
        <v>1-Jan-22 to 30-Jun-22</v>
      </c>
      <c r="D408" s="302"/>
      <c r="E408" s="302"/>
      <c r="F408" s="303" t="str">
        <f t="shared" si="15"/>
        <v/>
      </c>
      <c r="G408" s="304" t="s">
        <v>946</v>
      </c>
      <c r="H408" s="304"/>
      <c r="I408" s="305"/>
      <c r="J408" s="305"/>
      <c r="K408" s="305"/>
      <c r="L408" s="306" t="str">
        <f t="shared" ca="1" si="16"/>
        <v>531-Jan-22 to 30-Jun-22</v>
      </c>
      <c r="M408" s="307" t="s">
        <v>1901</v>
      </c>
      <c r="N408" s="692"/>
      <c r="O408" s="112"/>
      <c r="P408" s="112"/>
      <c r="Q408" s="112"/>
      <c r="AD408" s="693"/>
      <c r="AE408" s="693"/>
      <c r="AF408" s="693"/>
      <c r="AG408" s="693"/>
      <c r="AM408" s="5"/>
      <c r="AN408" s="5"/>
    </row>
    <row r="409" spans="1:40" ht="31" x14ac:dyDescent="0.35">
      <c r="A409" s="276">
        <v>53</v>
      </c>
      <c r="B409" s="277" t="str">
        <f t="shared" si="14"/>
        <v/>
      </c>
      <c r="C409" s="278" t="str">
        <f ca="1">TEXT(IFERROR(INDEX('Overview - Section A'!$A$46:$A$53,MATCH(G409,'Overview - Section A'!$U$46:$U$53,0)),""),"d-mmm-yy") &amp;" to " &amp; TEXT(IFERROR(INDEX('Overview - Section A'!$E$46:$E$53,MATCH(G409,'Overview - Section A'!$U$46:$U$53,0)),""),"d-mmm-yy")</f>
        <v>1-Jul-22 to 31-Dec-22</v>
      </c>
      <c r="D409" s="302"/>
      <c r="E409" s="302"/>
      <c r="F409" s="303" t="str">
        <f t="shared" si="15"/>
        <v/>
      </c>
      <c r="G409" s="304" t="s">
        <v>948</v>
      </c>
      <c r="H409" s="304"/>
      <c r="I409" s="305"/>
      <c r="J409" s="305"/>
      <c r="K409" s="305"/>
      <c r="L409" s="306" t="str">
        <f t="shared" ca="1" si="16"/>
        <v>531-Jul-22 to 31-Dec-22</v>
      </c>
      <c r="M409" s="307" t="s">
        <v>1902</v>
      </c>
      <c r="N409" s="692"/>
      <c r="O409" s="112"/>
      <c r="P409" s="112"/>
      <c r="Q409" s="112"/>
      <c r="AD409" s="693"/>
      <c r="AE409" s="693"/>
      <c r="AF409" s="693"/>
      <c r="AG409" s="693"/>
      <c r="AM409" s="5"/>
      <c r="AN409" s="5"/>
    </row>
    <row r="410" spans="1:40" ht="31" x14ac:dyDescent="0.35">
      <c r="A410" s="276">
        <v>53</v>
      </c>
      <c r="B410" s="277" t="str">
        <f t="shared" si="14"/>
        <v/>
      </c>
      <c r="C410" s="278" t="str">
        <f ca="1">TEXT(IFERROR(INDEX('Overview - Section A'!$A$46:$A$53,MATCH(G410,'Overview - Section A'!$U$46:$U$53,0)),""),"d-mmm-yy") &amp;" to " &amp; TEXT(IFERROR(INDEX('Overview - Section A'!$E$46:$E$53,MATCH(G410,'Overview - Section A'!$U$46:$U$53,0)),""),"d-mmm-yy")</f>
        <v>1-Jan-23 to 30-Jun-23</v>
      </c>
      <c r="D410" s="302"/>
      <c r="E410" s="302"/>
      <c r="F410" s="303" t="str">
        <f t="shared" si="15"/>
        <v/>
      </c>
      <c r="G410" s="304" t="s">
        <v>950</v>
      </c>
      <c r="H410" s="304"/>
      <c r="I410" s="305"/>
      <c r="J410" s="305"/>
      <c r="K410" s="305"/>
      <c r="L410" s="306" t="str">
        <f t="shared" ca="1" si="16"/>
        <v>531-Jan-23 to 30-Jun-23</v>
      </c>
      <c r="M410" s="307" t="s">
        <v>1903</v>
      </c>
      <c r="N410" s="692"/>
      <c r="O410" s="112"/>
      <c r="P410" s="112"/>
      <c r="Q410" s="112"/>
      <c r="AD410" s="693"/>
      <c r="AE410" s="693"/>
      <c r="AF410" s="693"/>
      <c r="AG410" s="693"/>
      <c r="AM410" s="5"/>
      <c r="AN410" s="5"/>
    </row>
    <row r="411" spans="1:40" ht="31" x14ac:dyDescent="0.35">
      <c r="A411" s="276">
        <v>53</v>
      </c>
      <c r="B411" s="277" t="str">
        <f t="shared" si="14"/>
        <v/>
      </c>
      <c r="C411" s="278" t="str">
        <f ca="1">TEXT(IFERROR(INDEX('Overview - Section A'!$A$46:$A$53,MATCH(G411,'Overview - Section A'!$U$46:$U$53,0)),""),"d-mmm-yy") &amp;" to " &amp; TEXT(IFERROR(INDEX('Overview - Section A'!$E$46:$E$53,MATCH(G411,'Overview - Section A'!$U$46:$U$53,0)),""),"d-mmm-yy")</f>
        <v>1-Jul-23 to 31-Dec-23</v>
      </c>
      <c r="D411" s="302"/>
      <c r="E411" s="302"/>
      <c r="F411" s="303" t="str">
        <f t="shared" si="15"/>
        <v/>
      </c>
      <c r="G411" s="304" t="s">
        <v>952</v>
      </c>
      <c r="H411" s="304"/>
      <c r="I411" s="305"/>
      <c r="J411" s="305"/>
      <c r="K411" s="305"/>
      <c r="L411" s="306" t="str">
        <f t="shared" ca="1" si="16"/>
        <v>531-Jul-23 to 31-Dec-23</v>
      </c>
      <c r="M411" s="307" t="s">
        <v>1904</v>
      </c>
      <c r="N411" s="692"/>
      <c r="O411" s="112"/>
      <c r="P411" s="112"/>
      <c r="Q411" s="112"/>
      <c r="AD411" s="693"/>
      <c r="AE411" s="693"/>
      <c r="AF411" s="693"/>
      <c r="AG411" s="693"/>
      <c r="AM411" s="5"/>
      <c r="AN411" s="5"/>
    </row>
    <row r="412" spans="1:40" ht="31" x14ac:dyDescent="0.35">
      <c r="A412" s="276">
        <v>54</v>
      </c>
      <c r="B412" s="277" t="str">
        <f t="shared" si="14"/>
        <v/>
      </c>
      <c r="C412" s="278" t="str">
        <f ca="1">TEXT(IFERROR(INDEX('Overview - Section A'!$A$46:$A$53,MATCH(G412,'Overview - Section A'!$U$46:$U$53,0)),""),"d-mmm-yy") &amp;" to " &amp; TEXT(IFERROR(INDEX('Overview - Section A'!$E$46:$E$53,MATCH(G412,'Overview - Section A'!$U$46:$U$53,0)),""),"d-mmm-yy")</f>
        <v>1-Jan-21 to 30-Jun-21</v>
      </c>
      <c r="D412" s="302"/>
      <c r="E412" s="302"/>
      <c r="F412" s="303" t="str">
        <f t="shared" si="15"/>
        <v/>
      </c>
      <c r="G412" s="304" t="s">
        <v>942</v>
      </c>
      <c r="H412" s="304"/>
      <c r="I412" s="305"/>
      <c r="J412" s="305"/>
      <c r="K412" s="305"/>
      <c r="L412" s="306" t="str">
        <f t="shared" ca="1" si="16"/>
        <v>541-Jan-21 to 30-Jun-21</v>
      </c>
      <c r="M412" s="307" t="s">
        <v>1905</v>
      </c>
      <c r="N412" s="692"/>
      <c r="O412" s="112"/>
      <c r="P412" s="112"/>
      <c r="Q412" s="112"/>
      <c r="AD412" s="693"/>
      <c r="AE412" s="693"/>
      <c r="AF412" s="693"/>
      <c r="AG412" s="693"/>
      <c r="AM412" s="5"/>
      <c r="AN412" s="5"/>
    </row>
    <row r="413" spans="1:40" ht="31" x14ac:dyDescent="0.35">
      <c r="A413" s="276">
        <v>54</v>
      </c>
      <c r="B413" s="277" t="str">
        <f t="shared" si="14"/>
        <v/>
      </c>
      <c r="C413" s="278" t="str">
        <f ca="1">TEXT(IFERROR(INDEX('Overview - Section A'!$A$46:$A$53,MATCH(G413,'Overview - Section A'!$U$46:$U$53,0)),""),"d-mmm-yy") &amp;" to " &amp; TEXT(IFERROR(INDEX('Overview - Section A'!$E$46:$E$53,MATCH(G413,'Overview - Section A'!$U$46:$U$53,0)),""),"d-mmm-yy")</f>
        <v>1-Jul-21 to 31-Dec-21</v>
      </c>
      <c r="D413" s="302"/>
      <c r="E413" s="302"/>
      <c r="F413" s="303" t="str">
        <f t="shared" si="15"/>
        <v/>
      </c>
      <c r="G413" s="304" t="s">
        <v>944</v>
      </c>
      <c r="H413" s="304"/>
      <c r="I413" s="305"/>
      <c r="J413" s="305"/>
      <c r="K413" s="305"/>
      <c r="L413" s="306" t="str">
        <f t="shared" ca="1" si="16"/>
        <v>541-Jul-21 to 31-Dec-21</v>
      </c>
      <c r="M413" s="307" t="s">
        <v>1906</v>
      </c>
      <c r="N413" s="692"/>
      <c r="O413" s="112"/>
      <c r="P413" s="112"/>
      <c r="Q413" s="112"/>
      <c r="AD413" s="693"/>
      <c r="AE413" s="693"/>
      <c r="AF413" s="693"/>
      <c r="AG413" s="693"/>
      <c r="AM413" s="5"/>
      <c r="AN413" s="5"/>
    </row>
    <row r="414" spans="1:40" ht="31" x14ac:dyDescent="0.35">
      <c r="A414" s="276">
        <v>54</v>
      </c>
      <c r="B414" s="277" t="str">
        <f t="shared" ref="B414:B477" si="17">IF(A414=A413,"",IF(VLOOKUP(A414,$A$8:$D$90,4,FALSE)=0,"",VLOOKUP(A414,$A$8:$D$90,4,FALSE)))</f>
        <v/>
      </c>
      <c r="C414" s="278" t="str">
        <f ca="1">TEXT(IFERROR(INDEX('Overview - Section A'!$A$46:$A$53,MATCH(G414,'Overview - Section A'!$U$46:$U$53,0)),""),"d-mmm-yy") &amp;" to " &amp; TEXT(IFERROR(INDEX('Overview - Section A'!$E$46:$E$53,MATCH(G414,'Overview - Section A'!$U$46:$U$53,0)),""),"d-mmm-yy")</f>
        <v>1-Jan-22 to 30-Jun-22</v>
      </c>
      <c r="D414" s="302"/>
      <c r="E414" s="302"/>
      <c r="F414" s="303" t="str">
        <f t="shared" ref="F414:F477" si="18">IF(VLOOKUP(A414,$A$8:$D$90,4,FALSE)=0,"",VLOOKUP(A414,$A$8:$D$90,4,FALSE))</f>
        <v/>
      </c>
      <c r="G414" s="304" t="s">
        <v>946</v>
      </c>
      <c r="H414" s="304"/>
      <c r="I414" s="305"/>
      <c r="J414" s="305"/>
      <c r="K414" s="305"/>
      <c r="L414" s="306" t="str">
        <f t="shared" ref="L414:L477" ca="1" si="19">CONCATENATE(A414,C414)</f>
        <v>541-Jan-22 to 30-Jun-22</v>
      </c>
      <c r="M414" s="307" t="s">
        <v>1907</v>
      </c>
      <c r="N414" s="692"/>
      <c r="O414" s="112"/>
      <c r="P414" s="112"/>
      <c r="Q414" s="112"/>
      <c r="AD414" s="693"/>
      <c r="AE414" s="693"/>
      <c r="AF414" s="693"/>
      <c r="AG414" s="693"/>
      <c r="AM414" s="5"/>
      <c r="AN414" s="5"/>
    </row>
    <row r="415" spans="1:40" ht="31" x14ac:dyDescent="0.35">
      <c r="A415" s="276">
        <v>54</v>
      </c>
      <c r="B415" s="277" t="str">
        <f t="shared" si="17"/>
        <v/>
      </c>
      <c r="C415" s="278" t="str">
        <f ca="1">TEXT(IFERROR(INDEX('Overview - Section A'!$A$46:$A$53,MATCH(G415,'Overview - Section A'!$U$46:$U$53,0)),""),"d-mmm-yy") &amp;" to " &amp; TEXT(IFERROR(INDEX('Overview - Section A'!$E$46:$E$53,MATCH(G415,'Overview - Section A'!$U$46:$U$53,0)),""),"d-mmm-yy")</f>
        <v>1-Jul-22 to 31-Dec-22</v>
      </c>
      <c r="D415" s="302"/>
      <c r="E415" s="302"/>
      <c r="F415" s="303" t="str">
        <f t="shared" si="18"/>
        <v/>
      </c>
      <c r="G415" s="304" t="s">
        <v>948</v>
      </c>
      <c r="H415" s="304"/>
      <c r="I415" s="305"/>
      <c r="J415" s="305"/>
      <c r="K415" s="305"/>
      <c r="L415" s="306" t="str">
        <f t="shared" ca="1" si="19"/>
        <v>541-Jul-22 to 31-Dec-22</v>
      </c>
      <c r="M415" s="307" t="s">
        <v>1908</v>
      </c>
      <c r="N415" s="692"/>
      <c r="O415" s="112"/>
      <c r="P415" s="112"/>
      <c r="Q415" s="112"/>
      <c r="AD415" s="693"/>
      <c r="AE415" s="693"/>
      <c r="AF415" s="693"/>
      <c r="AG415" s="693"/>
      <c r="AM415" s="5"/>
      <c r="AN415" s="5"/>
    </row>
    <row r="416" spans="1:40" ht="31" x14ac:dyDescent="0.35">
      <c r="A416" s="276">
        <v>54</v>
      </c>
      <c r="B416" s="277" t="str">
        <f t="shared" si="17"/>
        <v/>
      </c>
      <c r="C416" s="278" t="str">
        <f ca="1">TEXT(IFERROR(INDEX('Overview - Section A'!$A$46:$A$53,MATCH(G416,'Overview - Section A'!$U$46:$U$53,0)),""),"d-mmm-yy") &amp;" to " &amp; TEXT(IFERROR(INDEX('Overview - Section A'!$E$46:$E$53,MATCH(G416,'Overview - Section A'!$U$46:$U$53,0)),""),"d-mmm-yy")</f>
        <v>1-Jan-23 to 30-Jun-23</v>
      </c>
      <c r="D416" s="302"/>
      <c r="E416" s="302"/>
      <c r="F416" s="303" t="str">
        <f t="shared" si="18"/>
        <v/>
      </c>
      <c r="G416" s="304" t="s">
        <v>950</v>
      </c>
      <c r="H416" s="304"/>
      <c r="I416" s="305"/>
      <c r="J416" s="305"/>
      <c r="K416" s="305"/>
      <c r="L416" s="306" t="str">
        <f t="shared" ca="1" si="19"/>
        <v>541-Jan-23 to 30-Jun-23</v>
      </c>
      <c r="M416" s="307" t="s">
        <v>1909</v>
      </c>
      <c r="N416" s="692"/>
      <c r="O416" s="112"/>
      <c r="P416" s="112"/>
      <c r="Q416" s="112"/>
      <c r="AD416" s="693"/>
      <c r="AE416" s="693"/>
      <c r="AF416" s="693"/>
      <c r="AG416" s="693"/>
      <c r="AM416" s="5"/>
      <c r="AN416" s="5"/>
    </row>
    <row r="417" spans="1:40" ht="31" x14ac:dyDescent="0.35">
      <c r="A417" s="276">
        <v>54</v>
      </c>
      <c r="B417" s="277" t="str">
        <f t="shared" si="17"/>
        <v/>
      </c>
      <c r="C417" s="278" t="str">
        <f ca="1">TEXT(IFERROR(INDEX('Overview - Section A'!$A$46:$A$53,MATCH(G417,'Overview - Section A'!$U$46:$U$53,0)),""),"d-mmm-yy") &amp;" to " &amp; TEXT(IFERROR(INDEX('Overview - Section A'!$E$46:$E$53,MATCH(G417,'Overview - Section A'!$U$46:$U$53,0)),""),"d-mmm-yy")</f>
        <v>1-Jul-23 to 31-Dec-23</v>
      </c>
      <c r="D417" s="302"/>
      <c r="E417" s="302"/>
      <c r="F417" s="303" t="str">
        <f t="shared" si="18"/>
        <v/>
      </c>
      <c r="G417" s="304" t="s">
        <v>952</v>
      </c>
      <c r="H417" s="304"/>
      <c r="I417" s="305"/>
      <c r="J417" s="305"/>
      <c r="K417" s="305"/>
      <c r="L417" s="306" t="str">
        <f t="shared" ca="1" si="19"/>
        <v>541-Jul-23 to 31-Dec-23</v>
      </c>
      <c r="M417" s="307" t="s">
        <v>1910</v>
      </c>
      <c r="N417" s="692"/>
      <c r="O417" s="112"/>
      <c r="P417" s="112"/>
      <c r="Q417" s="112"/>
      <c r="AD417" s="693"/>
      <c r="AE417" s="693"/>
      <c r="AF417" s="693"/>
      <c r="AG417" s="693"/>
      <c r="AM417" s="5"/>
      <c r="AN417" s="5"/>
    </row>
    <row r="418" spans="1:40" ht="31" x14ac:dyDescent="0.35">
      <c r="A418" s="276">
        <v>55</v>
      </c>
      <c r="B418" s="277" t="str">
        <f t="shared" si="17"/>
        <v/>
      </c>
      <c r="C418" s="278" t="str">
        <f ca="1">TEXT(IFERROR(INDEX('Overview - Section A'!$A$46:$A$53,MATCH(G418,'Overview - Section A'!$U$46:$U$53,0)),""),"d-mmm-yy") &amp;" to " &amp; TEXT(IFERROR(INDEX('Overview - Section A'!$E$46:$E$53,MATCH(G418,'Overview - Section A'!$U$46:$U$53,0)),""),"d-mmm-yy")</f>
        <v>1-Jan-21 to 30-Jun-21</v>
      </c>
      <c r="D418" s="302"/>
      <c r="E418" s="302"/>
      <c r="F418" s="303" t="str">
        <f t="shared" si="18"/>
        <v/>
      </c>
      <c r="G418" s="304" t="s">
        <v>942</v>
      </c>
      <c r="H418" s="304"/>
      <c r="I418" s="305"/>
      <c r="J418" s="305"/>
      <c r="K418" s="305"/>
      <c r="L418" s="306" t="str">
        <f t="shared" ca="1" si="19"/>
        <v>551-Jan-21 to 30-Jun-21</v>
      </c>
      <c r="M418" s="307" t="s">
        <v>1911</v>
      </c>
      <c r="N418" s="692"/>
      <c r="O418" s="112"/>
      <c r="P418" s="112"/>
      <c r="Q418" s="112"/>
      <c r="AD418" s="693"/>
      <c r="AE418" s="693"/>
      <c r="AF418" s="693"/>
      <c r="AG418" s="693"/>
      <c r="AM418" s="5"/>
      <c r="AN418" s="5"/>
    </row>
    <row r="419" spans="1:40" ht="31" x14ac:dyDescent="0.35">
      <c r="A419" s="276">
        <v>55</v>
      </c>
      <c r="B419" s="277" t="str">
        <f t="shared" si="17"/>
        <v/>
      </c>
      <c r="C419" s="278" t="str">
        <f ca="1">TEXT(IFERROR(INDEX('Overview - Section A'!$A$46:$A$53,MATCH(G419,'Overview - Section A'!$U$46:$U$53,0)),""),"d-mmm-yy") &amp;" to " &amp; TEXT(IFERROR(INDEX('Overview - Section A'!$E$46:$E$53,MATCH(G419,'Overview - Section A'!$U$46:$U$53,0)),""),"d-mmm-yy")</f>
        <v>1-Jul-21 to 31-Dec-21</v>
      </c>
      <c r="D419" s="302"/>
      <c r="E419" s="302"/>
      <c r="F419" s="303" t="str">
        <f t="shared" si="18"/>
        <v/>
      </c>
      <c r="G419" s="304" t="s">
        <v>944</v>
      </c>
      <c r="H419" s="304"/>
      <c r="I419" s="305"/>
      <c r="J419" s="305"/>
      <c r="K419" s="305"/>
      <c r="L419" s="306" t="str">
        <f t="shared" ca="1" si="19"/>
        <v>551-Jul-21 to 31-Dec-21</v>
      </c>
      <c r="M419" s="307" t="s">
        <v>1912</v>
      </c>
      <c r="N419" s="692"/>
      <c r="O419" s="112"/>
      <c r="P419" s="112"/>
      <c r="Q419" s="112"/>
      <c r="AD419" s="693"/>
      <c r="AE419" s="693"/>
      <c r="AF419" s="693"/>
      <c r="AG419" s="693"/>
      <c r="AM419" s="5"/>
      <c r="AN419" s="5"/>
    </row>
    <row r="420" spans="1:40" ht="31" x14ac:dyDescent="0.35">
      <c r="A420" s="276">
        <v>55</v>
      </c>
      <c r="B420" s="277" t="str">
        <f t="shared" si="17"/>
        <v/>
      </c>
      <c r="C420" s="278" t="str">
        <f ca="1">TEXT(IFERROR(INDEX('Overview - Section A'!$A$46:$A$53,MATCH(G420,'Overview - Section A'!$U$46:$U$53,0)),""),"d-mmm-yy") &amp;" to " &amp; TEXT(IFERROR(INDEX('Overview - Section A'!$E$46:$E$53,MATCH(G420,'Overview - Section A'!$U$46:$U$53,0)),""),"d-mmm-yy")</f>
        <v>1-Jan-22 to 30-Jun-22</v>
      </c>
      <c r="D420" s="302"/>
      <c r="E420" s="302"/>
      <c r="F420" s="303" t="str">
        <f t="shared" si="18"/>
        <v/>
      </c>
      <c r="G420" s="304" t="s">
        <v>946</v>
      </c>
      <c r="H420" s="304"/>
      <c r="I420" s="305"/>
      <c r="J420" s="305"/>
      <c r="K420" s="305"/>
      <c r="L420" s="306" t="str">
        <f t="shared" ca="1" si="19"/>
        <v>551-Jan-22 to 30-Jun-22</v>
      </c>
      <c r="M420" s="307" t="s">
        <v>1913</v>
      </c>
      <c r="N420" s="692"/>
      <c r="O420" s="112"/>
      <c r="P420" s="112"/>
      <c r="Q420" s="112"/>
      <c r="AD420" s="693"/>
      <c r="AE420" s="693"/>
      <c r="AF420" s="693"/>
      <c r="AG420" s="693"/>
      <c r="AM420" s="5"/>
      <c r="AN420" s="5"/>
    </row>
    <row r="421" spans="1:40" ht="31" x14ac:dyDescent="0.35">
      <c r="A421" s="276">
        <v>55</v>
      </c>
      <c r="B421" s="277" t="str">
        <f t="shared" si="17"/>
        <v/>
      </c>
      <c r="C421" s="278" t="str">
        <f ca="1">TEXT(IFERROR(INDEX('Overview - Section A'!$A$46:$A$53,MATCH(G421,'Overview - Section A'!$U$46:$U$53,0)),""),"d-mmm-yy") &amp;" to " &amp; TEXT(IFERROR(INDEX('Overview - Section A'!$E$46:$E$53,MATCH(G421,'Overview - Section A'!$U$46:$U$53,0)),""),"d-mmm-yy")</f>
        <v>1-Jul-22 to 31-Dec-22</v>
      </c>
      <c r="D421" s="302"/>
      <c r="E421" s="302"/>
      <c r="F421" s="303" t="str">
        <f t="shared" si="18"/>
        <v/>
      </c>
      <c r="G421" s="304" t="s">
        <v>948</v>
      </c>
      <c r="H421" s="304"/>
      <c r="I421" s="305"/>
      <c r="J421" s="305"/>
      <c r="K421" s="305"/>
      <c r="L421" s="306" t="str">
        <f t="shared" ca="1" si="19"/>
        <v>551-Jul-22 to 31-Dec-22</v>
      </c>
      <c r="M421" s="307" t="s">
        <v>1914</v>
      </c>
      <c r="N421" s="692"/>
      <c r="O421" s="112"/>
      <c r="P421" s="112"/>
      <c r="Q421" s="112"/>
      <c r="AD421" s="693"/>
      <c r="AE421" s="693"/>
      <c r="AF421" s="693"/>
      <c r="AG421" s="693"/>
      <c r="AM421" s="5"/>
      <c r="AN421" s="5"/>
    </row>
    <row r="422" spans="1:40" ht="31" x14ac:dyDescent="0.35">
      <c r="A422" s="276">
        <v>55</v>
      </c>
      <c r="B422" s="277" t="str">
        <f t="shared" si="17"/>
        <v/>
      </c>
      <c r="C422" s="278" t="str">
        <f ca="1">TEXT(IFERROR(INDEX('Overview - Section A'!$A$46:$A$53,MATCH(G422,'Overview - Section A'!$U$46:$U$53,0)),""),"d-mmm-yy") &amp;" to " &amp; TEXT(IFERROR(INDEX('Overview - Section A'!$E$46:$E$53,MATCH(G422,'Overview - Section A'!$U$46:$U$53,0)),""),"d-mmm-yy")</f>
        <v>1-Jan-23 to 30-Jun-23</v>
      </c>
      <c r="D422" s="302"/>
      <c r="E422" s="302"/>
      <c r="F422" s="303" t="str">
        <f t="shared" si="18"/>
        <v/>
      </c>
      <c r="G422" s="304" t="s">
        <v>950</v>
      </c>
      <c r="H422" s="304"/>
      <c r="I422" s="305"/>
      <c r="J422" s="305"/>
      <c r="K422" s="305"/>
      <c r="L422" s="306" t="str">
        <f t="shared" ca="1" si="19"/>
        <v>551-Jan-23 to 30-Jun-23</v>
      </c>
      <c r="M422" s="307" t="s">
        <v>1915</v>
      </c>
      <c r="N422" s="692"/>
      <c r="O422" s="112"/>
      <c r="P422" s="112"/>
      <c r="Q422" s="112"/>
      <c r="AD422" s="693"/>
      <c r="AE422" s="693"/>
      <c r="AF422" s="693"/>
      <c r="AG422" s="693"/>
      <c r="AM422" s="5"/>
      <c r="AN422" s="5"/>
    </row>
    <row r="423" spans="1:40" ht="31" x14ac:dyDescent="0.35">
      <c r="A423" s="276">
        <v>55</v>
      </c>
      <c r="B423" s="277" t="str">
        <f t="shared" si="17"/>
        <v/>
      </c>
      <c r="C423" s="278" t="str">
        <f ca="1">TEXT(IFERROR(INDEX('Overview - Section A'!$A$46:$A$53,MATCH(G423,'Overview - Section A'!$U$46:$U$53,0)),""),"d-mmm-yy") &amp;" to " &amp; TEXT(IFERROR(INDEX('Overview - Section A'!$E$46:$E$53,MATCH(G423,'Overview - Section A'!$U$46:$U$53,0)),""),"d-mmm-yy")</f>
        <v>1-Jul-23 to 31-Dec-23</v>
      </c>
      <c r="D423" s="302"/>
      <c r="E423" s="302"/>
      <c r="F423" s="303" t="str">
        <f t="shared" si="18"/>
        <v/>
      </c>
      <c r="G423" s="304" t="s">
        <v>952</v>
      </c>
      <c r="H423" s="304"/>
      <c r="I423" s="305"/>
      <c r="J423" s="305"/>
      <c r="K423" s="305"/>
      <c r="L423" s="306" t="str">
        <f t="shared" ca="1" si="19"/>
        <v>551-Jul-23 to 31-Dec-23</v>
      </c>
      <c r="M423" s="307" t="s">
        <v>1916</v>
      </c>
      <c r="N423" s="692"/>
      <c r="O423" s="112"/>
      <c r="P423" s="112"/>
      <c r="Q423" s="112"/>
      <c r="AD423" s="693"/>
      <c r="AE423" s="693"/>
      <c r="AF423" s="693"/>
      <c r="AG423" s="693"/>
      <c r="AM423" s="5"/>
      <c r="AN423" s="5"/>
    </row>
    <row r="424" spans="1:40" ht="31" x14ac:dyDescent="0.35">
      <c r="A424" s="276">
        <v>56</v>
      </c>
      <c r="B424" s="277" t="str">
        <f t="shared" si="17"/>
        <v/>
      </c>
      <c r="C424" s="278" t="str">
        <f ca="1">TEXT(IFERROR(INDEX('Overview - Section A'!$A$46:$A$53,MATCH(G424,'Overview - Section A'!$U$46:$U$53,0)),""),"d-mmm-yy") &amp;" to " &amp; TEXT(IFERROR(INDEX('Overview - Section A'!$E$46:$E$53,MATCH(G424,'Overview - Section A'!$U$46:$U$53,0)),""),"d-mmm-yy")</f>
        <v>1-Jan-21 to 30-Jun-21</v>
      </c>
      <c r="D424" s="302"/>
      <c r="E424" s="302"/>
      <c r="F424" s="303" t="str">
        <f t="shared" si="18"/>
        <v/>
      </c>
      <c r="G424" s="304" t="s">
        <v>942</v>
      </c>
      <c r="H424" s="304"/>
      <c r="I424" s="305"/>
      <c r="J424" s="305"/>
      <c r="K424" s="305"/>
      <c r="L424" s="306" t="str">
        <f t="shared" ca="1" si="19"/>
        <v>561-Jan-21 to 30-Jun-21</v>
      </c>
      <c r="M424" s="307" t="s">
        <v>1917</v>
      </c>
      <c r="N424" s="692"/>
      <c r="O424" s="112"/>
      <c r="P424" s="112"/>
      <c r="Q424" s="112"/>
      <c r="AD424" s="693"/>
      <c r="AE424" s="693"/>
      <c r="AF424" s="693"/>
      <c r="AG424" s="693"/>
      <c r="AM424" s="5"/>
      <c r="AN424" s="5"/>
    </row>
    <row r="425" spans="1:40" ht="31" x14ac:dyDescent="0.35">
      <c r="A425" s="276">
        <v>56</v>
      </c>
      <c r="B425" s="277" t="str">
        <f t="shared" si="17"/>
        <v/>
      </c>
      <c r="C425" s="278" t="str">
        <f ca="1">TEXT(IFERROR(INDEX('Overview - Section A'!$A$46:$A$53,MATCH(G425,'Overview - Section A'!$U$46:$U$53,0)),""),"d-mmm-yy") &amp;" to " &amp; TEXT(IFERROR(INDEX('Overview - Section A'!$E$46:$E$53,MATCH(G425,'Overview - Section A'!$U$46:$U$53,0)),""),"d-mmm-yy")</f>
        <v>1-Jul-21 to 31-Dec-21</v>
      </c>
      <c r="D425" s="302"/>
      <c r="E425" s="302"/>
      <c r="F425" s="303" t="str">
        <f t="shared" si="18"/>
        <v/>
      </c>
      <c r="G425" s="304" t="s">
        <v>944</v>
      </c>
      <c r="H425" s="304"/>
      <c r="I425" s="305"/>
      <c r="J425" s="305"/>
      <c r="K425" s="305"/>
      <c r="L425" s="306" t="str">
        <f t="shared" ca="1" si="19"/>
        <v>561-Jul-21 to 31-Dec-21</v>
      </c>
      <c r="M425" s="307" t="s">
        <v>1918</v>
      </c>
      <c r="N425" s="692"/>
      <c r="O425" s="112"/>
      <c r="P425" s="112"/>
      <c r="Q425" s="112"/>
      <c r="AD425" s="693"/>
      <c r="AE425" s="693"/>
      <c r="AF425" s="693"/>
      <c r="AG425" s="693"/>
      <c r="AM425" s="5"/>
      <c r="AN425" s="5"/>
    </row>
    <row r="426" spans="1:40" ht="31" x14ac:dyDescent="0.35">
      <c r="A426" s="276">
        <v>56</v>
      </c>
      <c r="B426" s="277" t="str">
        <f t="shared" si="17"/>
        <v/>
      </c>
      <c r="C426" s="278" t="str">
        <f ca="1">TEXT(IFERROR(INDEX('Overview - Section A'!$A$46:$A$53,MATCH(G426,'Overview - Section A'!$U$46:$U$53,0)),""),"d-mmm-yy") &amp;" to " &amp; TEXT(IFERROR(INDEX('Overview - Section A'!$E$46:$E$53,MATCH(G426,'Overview - Section A'!$U$46:$U$53,0)),""),"d-mmm-yy")</f>
        <v>1-Jan-22 to 30-Jun-22</v>
      </c>
      <c r="D426" s="302"/>
      <c r="E426" s="302"/>
      <c r="F426" s="303" t="str">
        <f t="shared" si="18"/>
        <v/>
      </c>
      <c r="G426" s="304" t="s">
        <v>946</v>
      </c>
      <c r="H426" s="304"/>
      <c r="I426" s="305"/>
      <c r="J426" s="305"/>
      <c r="K426" s="305"/>
      <c r="L426" s="306" t="str">
        <f t="shared" ca="1" si="19"/>
        <v>561-Jan-22 to 30-Jun-22</v>
      </c>
      <c r="M426" s="307" t="s">
        <v>1919</v>
      </c>
      <c r="N426" s="692"/>
      <c r="O426" s="112"/>
      <c r="P426" s="112"/>
      <c r="Q426" s="112"/>
      <c r="AD426" s="693"/>
      <c r="AE426" s="693"/>
      <c r="AF426" s="693"/>
      <c r="AG426" s="693"/>
      <c r="AM426" s="5"/>
      <c r="AN426" s="5"/>
    </row>
    <row r="427" spans="1:40" ht="31" x14ac:dyDescent="0.35">
      <c r="A427" s="276">
        <v>56</v>
      </c>
      <c r="B427" s="277" t="str">
        <f t="shared" si="17"/>
        <v/>
      </c>
      <c r="C427" s="278" t="str">
        <f ca="1">TEXT(IFERROR(INDEX('Overview - Section A'!$A$46:$A$53,MATCH(G427,'Overview - Section A'!$U$46:$U$53,0)),""),"d-mmm-yy") &amp;" to " &amp; TEXT(IFERROR(INDEX('Overview - Section A'!$E$46:$E$53,MATCH(G427,'Overview - Section A'!$U$46:$U$53,0)),""),"d-mmm-yy")</f>
        <v>1-Jul-22 to 31-Dec-22</v>
      </c>
      <c r="D427" s="302"/>
      <c r="E427" s="302"/>
      <c r="F427" s="303" t="str">
        <f t="shared" si="18"/>
        <v/>
      </c>
      <c r="G427" s="304" t="s">
        <v>948</v>
      </c>
      <c r="H427" s="304"/>
      <c r="I427" s="305"/>
      <c r="J427" s="305"/>
      <c r="K427" s="305"/>
      <c r="L427" s="306" t="str">
        <f t="shared" ca="1" si="19"/>
        <v>561-Jul-22 to 31-Dec-22</v>
      </c>
      <c r="M427" s="307" t="s">
        <v>1920</v>
      </c>
      <c r="N427" s="692"/>
      <c r="O427" s="112"/>
      <c r="P427" s="112"/>
      <c r="Q427" s="112"/>
      <c r="AD427" s="693"/>
      <c r="AE427" s="693"/>
      <c r="AF427" s="693"/>
      <c r="AG427" s="693"/>
      <c r="AM427" s="5"/>
      <c r="AN427" s="5"/>
    </row>
    <row r="428" spans="1:40" ht="31" x14ac:dyDescent="0.35">
      <c r="A428" s="276">
        <v>56</v>
      </c>
      <c r="B428" s="277" t="str">
        <f t="shared" si="17"/>
        <v/>
      </c>
      <c r="C428" s="278" t="str">
        <f ca="1">TEXT(IFERROR(INDEX('Overview - Section A'!$A$46:$A$53,MATCH(G428,'Overview - Section A'!$U$46:$U$53,0)),""),"d-mmm-yy") &amp;" to " &amp; TEXT(IFERROR(INDEX('Overview - Section A'!$E$46:$E$53,MATCH(G428,'Overview - Section A'!$U$46:$U$53,0)),""),"d-mmm-yy")</f>
        <v>1-Jan-23 to 30-Jun-23</v>
      </c>
      <c r="D428" s="302"/>
      <c r="E428" s="302"/>
      <c r="F428" s="303" t="str">
        <f t="shared" si="18"/>
        <v/>
      </c>
      <c r="G428" s="304" t="s">
        <v>950</v>
      </c>
      <c r="H428" s="304"/>
      <c r="I428" s="305"/>
      <c r="J428" s="305"/>
      <c r="K428" s="305"/>
      <c r="L428" s="306" t="str">
        <f t="shared" ca="1" si="19"/>
        <v>561-Jan-23 to 30-Jun-23</v>
      </c>
      <c r="M428" s="307" t="s">
        <v>1921</v>
      </c>
      <c r="N428" s="692"/>
      <c r="O428" s="112"/>
      <c r="P428" s="112"/>
      <c r="Q428" s="112"/>
      <c r="AD428" s="693"/>
      <c r="AE428" s="693"/>
      <c r="AF428" s="693"/>
      <c r="AG428" s="693"/>
      <c r="AM428" s="5"/>
      <c r="AN428" s="5"/>
    </row>
    <row r="429" spans="1:40" ht="31" x14ac:dyDescent="0.35">
      <c r="A429" s="276">
        <v>56</v>
      </c>
      <c r="B429" s="277" t="str">
        <f t="shared" si="17"/>
        <v/>
      </c>
      <c r="C429" s="278" t="str">
        <f ca="1">TEXT(IFERROR(INDEX('Overview - Section A'!$A$46:$A$53,MATCH(G429,'Overview - Section A'!$U$46:$U$53,0)),""),"d-mmm-yy") &amp;" to " &amp; TEXT(IFERROR(INDEX('Overview - Section A'!$E$46:$E$53,MATCH(G429,'Overview - Section A'!$U$46:$U$53,0)),""),"d-mmm-yy")</f>
        <v>1-Jul-23 to 31-Dec-23</v>
      </c>
      <c r="D429" s="302"/>
      <c r="E429" s="302"/>
      <c r="F429" s="303" t="str">
        <f t="shared" si="18"/>
        <v/>
      </c>
      <c r="G429" s="304" t="s">
        <v>952</v>
      </c>
      <c r="H429" s="304"/>
      <c r="I429" s="305"/>
      <c r="J429" s="305"/>
      <c r="K429" s="305"/>
      <c r="L429" s="306" t="str">
        <f t="shared" ca="1" si="19"/>
        <v>561-Jul-23 to 31-Dec-23</v>
      </c>
      <c r="M429" s="307" t="s">
        <v>1922</v>
      </c>
      <c r="N429" s="692"/>
      <c r="O429" s="112"/>
      <c r="P429" s="112"/>
      <c r="Q429" s="112"/>
      <c r="AD429" s="693"/>
      <c r="AE429" s="693"/>
      <c r="AF429" s="693"/>
      <c r="AG429" s="693"/>
      <c r="AM429" s="5"/>
      <c r="AN429" s="5"/>
    </row>
    <row r="430" spans="1:40" ht="31" x14ac:dyDescent="0.35">
      <c r="A430" s="276">
        <v>57</v>
      </c>
      <c r="B430" s="277" t="str">
        <f t="shared" si="17"/>
        <v/>
      </c>
      <c r="C430" s="278" t="str">
        <f ca="1">TEXT(IFERROR(INDEX('Overview - Section A'!$A$46:$A$53,MATCH(G430,'Overview - Section A'!$U$46:$U$53,0)),""),"d-mmm-yy") &amp;" to " &amp; TEXT(IFERROR(INDEX('Overview - Section A'!$E$46:$E$53,MATCH(G430,'Overview - Section A'!$U$46:$U$53,0)),""),"d-mmm-yy")</f>
        <v>1-Jan-21 to 30-Jun-21</v>
      </c>
      <c r="D430" s="302"/>
      <c r="E430" s="302"/>
      <c r="F430" s="303" t="str">
        <f t="shared" si="18"/>
        <v/>
      </c>
      <c r="G430" s="304" t="s">
        <v>942</v>
      </c>
      <c r="H430" s="304"/>
      <c r="I430" s="305"/>
      <c r="J430" s="305"/>
      <c r="K430" s="305"/>
      <c r="L430" s="306" t="str">
        <f t="shared" ca="1" si="19"/>
        <v>571-Jan-21 to 30-Jun-21</v>
      </c>
      <c r="M430" s="307" t="s">
        <v>1923</v>
      </c>
      <c r="N430" s="692"/>
      <c r="O430" s="112"/>
      <c r="P430" s="112"/>
      <c r="Q430" s="112"/>
      <c r="AD430" s="693"/>
      <c r="AE430" s="693"/>
      <c r="AF430" s="693"/>
      <c r="AG430" s="693"/>
      <c r="AM430" s="5"/>
      <c r="AN430" s="5"/>
    </row>
    <row r="431" spans="1:40" ht="31" x14ac:dyDescent="0.35">
      <c r="A431" s="276">
        <v>57</v>
      </c>
      <c r="B431" s="277" t="str">
        <f t="shared" si="17"/>
        <v/>
      </c>
      <c r="C431" s="278" t="str">
        <f ca="1">TEXT(IFERROR(INDEX('Overview - Section A'!$A$46:$A$53,MATCH(G431,'Overview - Section A'!$U$46:$U$53,0)),""),"d-mmm-yy") &amp;" to " &amp; TEXT(IFERROR(INDEX('Overview - Section A'!$E$46:$E$53,MATCH(G431,'Overview - Section A'!$U$46:$U$53,0)),""),"d-mmm-yy")</f>
        <v>1-Jul-21 to 31-Dec-21</v>
      </c>
      <c r="D431" s="302"/>
      <c r="E431" s="302"/>
      <c r="F431" s="303" t="str">
        <f t="shared" si="18"/>
        <v/>
      </c>
      <c r="G431" s="304" t="s">
        <v>944</v>
      </c>
      <c r="H431" s="304"/>
      <c r="I431" s="305"/>
      <c r="J431" s="305"/>
      <c r="K431" s="305"/>
      <c r="L431" s="306" t="str">
        <f t="shared" ca="1" si="19"/>
        <v>571-Jul-21 to 31-Dec-21</v>
      </c>
      <c r="M431" s="307" t="s">
        <v>1924</v>
      </c>
      <c r="N431" s="692"/>
      <c r="O431" s="112"/>
      <c r="P431" s="112"/>
      <c r="Q431" s="112"/>
      <c r="AD431" s="693"/>
      <c r="AE431" s="693"/>
      <c r="AF431" s="693"/>
      <c r="AG431" s="693"/>
      <c r="AM431" s="5"/>
      <c r="AN431" s="5"/>
    </row>
    <row r="432" spans="1:40" ht="31" x14ac:dyDescent="0.35">
      <c r="A432" s="276">
        <v>57</v>
      </c>
      <c r="B432" s="277" t="str">
        <f t="shared" si="17"/>
        <v/>
      </c>
      <c r="C432" s="278" t="str">
        <f ca="1">TEXT(IFERROR(INDEX('Overview - Section A'!$A$46:$A$53,MATCH(G432,'Overview - Section A'!$U$46:$U$53,0)),""),"d-mmm-yy") &amp;" to " &amp; TEXT(IFERROR(INDEX('Overview - Section A'!$E$46:$E$53,MATCH(G432,'Overview - Section A'!$U$46:$U$53,0)),""),"d-mmm-yy")</f>
        <v>1-Jan-22 to 30-Jun-22</v>
      </c>
      <c r="D432" s="302"/>
      <c r="E432" s="302"/>
      <c r="F432" s="303" t="str">
        <f t="shared" si="18"/>
        <v/>
      </c>
      <c r="G432" s="304" t="s">
        <v>946</v>
      </c>
      <c r="H432" s="304"/>
      <c r="I432" s="305"/>
      <c r="J432" s="305"/>
      <c r="K432" s="305"/>
      <c r="L432" s="306" t="str">
        <f t="shared" ca="1" si="19"/>
        <v>571-Jan-22 to 30-Jun-22</v>
      </c>
      <c r="M432" s="307" t="s">
        <v>1925</v>
      </c>
      <c r="N432" s="692"/>
      <c r="O432" s="112"/>
      <c r="P432" s="112"/>
      <c r="Q432" s="112"/>
      <c r="AD432" s="693"/>
      <c r="AE432" s="693"/>
      <c r="AF432" s="693"/>
      <c r="AG432" s="693"/>
      <c r="AM432" s="5"/>
      <c r="AN432" s="5"/>
    </row>
    <row r="433" spans="1:40" ht="31" x14ac:dyDescent="0.35">
      <c r="A433" s="276">
        <v>57</v>
      </c>
      <c r="B433" s="277" t="str">
        <f t="shared" si="17"/>
        <v/>
      </c>
      <c r="C433" s="278" t="str">
        <f ca="1">TEXT(IFERROR(INDEX('Overview - Section A'!$A$46:$A$53,MATCH(G433,'Overview - Section A'!$U$46:$U$53,0)),""),"d-mmm-yy") &amp;" to " &amp; TEXT(IFERROR(INDEX('Overview - Section A'!$E$46:$E$53,MATCH(G433,'Overview - Section A'!$U$46:$U$53,0)),""),"d-mmm-yy")</f>
        <v>1-Jul-22 to 31-Dec-22</v>
      </c>
      <c r="D433" s="302"/>
      <c r="E433" s="302"/>
      <c r="F433" s="303" t="str">
        <f t="shared" si="18"/>
        <v/>
      </c>
      <c r="G433" s="304" t="s">
        <v>948</v>
      </c>
      <c r="H433" s="304"/>
      <c r="I433" s="305"/>
      <c r="J433" s="305"/>
      <c r="K433" s="305"/>
      <c r="L433" s="306" t="str">
        <f t="shared" ca="1" si="19"/>
        <v>571-Jul-22 to 31-Dec-22</v>
      </c>
      <c r="M433" s="307" t="s">
        <v>1926</v>
      </c>
      <c r="N433" s="692"/>
      <c r="O433" s="112"/>
      <c r="P433" s="112"/>
      <c r="Q433" s="112"/>
      <c r="AD433" s="693"/>
      <c r="AE433" s="693"/>
      <c r="AF433" s="693"/>
      <c r="AG433" s="693"/>
      <c r="AM433" s="5"/>
      <c r="AN433" s="5"/>
    </row>
    <row r="434" spans="1:40" ht="31" x14ac:dyDescent="0.35">
      <c r="A434" s="276">
        <v>57</v>
      </c>
      <c r="B434" s="277" t="str">
        <f t="shared" si="17"/>
        <v/>
      </c>
      <c r="C434" s="278" t="str">
        <f ca="1">TEXT(IFERROR(INDEX('Overview - Section A'!$A$46:$A$53,MATCH(G434,'Overview - Section A'!$U$46:$U$53,0)),""),"d-mmm-yy") &amp;" to " &amp; TEXT(IFERROR(INDEX('Overview - Section A'!$E$46:$E$53,MATCH(G434,'Overview - Section A'!$U$46:$U$53,0)),""),"d-mmm-yy")</f>
        <v>1-Jan-23 to 30-Jun-23</v>
      </c>
      <c r="D434" s="302"/>
      <c r="E434" s="302"/>
      <c r="F434" s="303" t="str">
        <f t="shared" si="18"/>
        <v/>
      </c>
      <c r="G434" s="304" t="s">
        <v>950</v>
      </c>
      <c r="H434" s="304"/>
      <c r="I434" s="305"/>
      <c r="J434" s="305"/>
      <c r="K434" s="305"/>
      <c r="L434" s="306" t="str">
        <f t="shared" ca="1" si="19"/>
        <v>571-Jan-23 to 30-Jun-23</v>
      </c>
      <c r="M434" s="307" t="s">
        <v>1927</v>
      </c>
      <c r="N434" s="692"/>
      <c r="O434" s="112"/>
      <c r="P434" s="112"/>
      <c r="Q434" s="112"/>
      <c r="AD434" s="693"/>
      <c r="AE434" s="693"/>
      <c r="AF434" s="693"/>
      <c r="AG434" s="693"/>
      <c r="AM434" s="5"/>
      <c r="AN434" s="5"/>
    </row>
    <row r="435" spans="1:40" ht="31" x14ac:dyDescent="0.35">
      <c r="A435" s="276">
        <v>57</v>
      </c>
      <c r="B435" s="277" t="str">
        <f t="shared" si="17"/>
        <v/>
      </c>
      <c r="C435" s="278" t="str">
        <f ca="1">TEXT(IFERROR(INDEX('Overview - Section A'!$A$46:$A$53,MATCH(G435,'Overview - Section A'!$U$46:$U$53,0)),""),"d-mmm-yy") &amp;" to " &amp; TEXT(IFERROR(INDEX('Overview - Section A'!$E$46:$E$53,MATCH(G435,'Overview - Section A'!$U$46:$U$53,0)),""),"d-mmm-yy")</f>
        <v>1-Jul-23 to 31-Dec-23</v>
      </c>
      <c r="D435" s="302"/>
      <c r="E435" s="302"/>
      <c r="F435" s="303" t="str">
        <f t="shared" si="18"/>
        <v/>
      </c>
      <c r="G435" s="304" t="s">
        <v>952</v>
      </c>
      <c r="H435" s="304"/>
      <c r="I435" s="305"/>
      <c r="J435" s="305"/>
      <c r="K435" s="305"/>
      <c r="L435" s="306" t="str">
        <f t="shared" ca="1" si="19"/>
        <v>571-Jul-23 to 31-Dec-23</v>
      </c>
      <c r="M435" s="307" t="s">
        <v>1928</v>
      </c>
      <c r="N435" s="692"/>
      <c r="O435" s="112"/>
      <c r="P435" s="112"/>
      <c r="Q435" s="112"/>
      <c r="AD435" s="693"/>
      <c r="AE435" s="693"/>
      <c r="AF435" s="693"/>
      <c r="AG435" s="693"/>
      <c r="AM435" s="5"/>
      <c r="AN435" s="5"/>
    </row>
    <row r="436" spans="1:40" ht="31" x14ac:dyDescent="0.35">
      <c r="A436" s="276">
        <v>58</v>
      </c>
      <c r="B436" s="277" t="str">
        <f t="shared" si="17"/>
        <v/>
      </c>
      <c r="C436" s="278" t="str">
        <f ca="1">TEXT(IFERROR(INDEX('Overview - Section A'!$A$46:$A$53,MATCH(G436,'Overview - Section A'!$U$46:$U$53,0)),""),"d-mmm-yy") &amp;" to " &amp; TEXT(IFERROR(INDEX('Overview - Section A'!$E$46:$E$53,MATCH(G436,'Overview - Section A'!$U$46:$U$53,0)),""),"d-mmm-yy")</f>
        <v>1-Jan-21 to 30-Jun-21</v>
      </c>
      <c r="D436" s="302"/>
      <c r="E436" s="302"/>
      <c r="F436" s="303" t="str">
        <f t="shared" si="18"/>
        <v/>
      </c>
      <c r="G436" s="304" t="s">
        <v>942</v>
      </c>
      <c r="H436" s="304"/>
      <c r="I436" s="305"/>
      <c r="J436" s="305"/>
      <c r="K436" s="305"/>
      <c r="L436" s="306" t="str">
        <f t="shared" ca="1" si="19"/>
        <v>581-Jan-21 to 30-Jun-21</v>
      </c>
      <c r="M436" s="307" t="s">
        <v>1929</v>
      </c>
      <c r="N436" s="692"/>
      <c r="O436" s="112"/>
      <c r="P436" s="112"/>
      <c r="Q436" s="112"/>
      <c r="AD436" s="693"/>
      <c r="AE436" s="693"/>
      <c r="AF436" s="693"/>
      <c r="AG436" s="693"/>
      <c r="AM436" s="5"/>
      <c r="AN436" s="5"/>
    </row>
    <row r="437" spans="1:40" ht="31" x14ac:dyDescent="0.35">
      <c r="A437" s="276">
        <v>58</v>
      </c>
      <c r="B437" s="277" t="str">
        <f t="shared" si="17"/>
        <v/>
      </c>
      <c r="C437" s="278" t="str">
        <f ca="1">TEXT(IFERROR(INDEX('Overview - Section A'!$A$46:$A$53,MATCH(G437,'Overview - Section A'!$U$46:$U$53,0)),""),"d-mmm-yy") &amp;" to " &amp; TEXT(IFERROR(INDEX('Overview - Section A'!$E$46:$E$53,MATCH(G437,'Overview - Section A'!$U$46:$U$53,0)),""),"d-mmm-yy")</f>
        <v>1-Jul-21 to 31-Dec-21</v>
      </c>
      <c r="D437" s="302"/>
      <c r="E437" s="302"/>
      <c r="F437" s="303" t="str">
        <f t="shared" si="18"/>
        <v/>
      </c>
      <c r="G437" s="304" t="s">
        <v>944</v>
      </c>
      <c r="H437" s="304"/>
      <c r="I437" s="305"/>
      <c r="J437" s="305"/>
      <c r="K437" s="305"/>
      <c r="L437" s="306" t="str">
        <f t="shared" ca="1" si="19"/>
        <v>581-Jul-21 to 31-Dec-21</v>
      </c>
      <c r="M437" s="307" t="s">
        <v>1930</v>
      </c>
      <c r="N437" s="692"/>
      <c r="O437" s="112"/>
      <c r="P437" s="112"/>
      <c r="Q437" s="112"/>
      <c r="AD437" s="693"/>
      <c r="AE437" s="693"/>
      <c r="AF437" s="693"/>
      <c r="AG437" s="693"/>
      <c r="AM437" s="5"/>
      <c r="AN437" s="5"/>
    </row>
    <row r="438" spans="1:40" ht="31" x14ac:dyDescent="0.35">
      <c r="A438" s="276">
        <v>58</v>
      </c>
      <c r="B438" s="277" t="str">
        <f t="shared" si="17"/>
        <v/>
      </c>
      <c r="C438" s="278" t="str">
        <f ca="1">TEXT(IFERROR(INDEX('Overview - Section A'!$A$46:$A$53,MATCH(G438,'Overview - Section A'!$U$46:$U$53,0)),""),"d-mmm-yy") &amp;" to " &amp; TEXT(IFERROR(INDEX('Overview - Section A'!$E$46:$E$53,MATCH(G438,'Overview - Section A'!$U$46:$U$53,0)),""),"d-mmm-yy")</f>
        <v>1-Jan-22 to 30-Jun-22</v>
      </c>
      <c r="D438" s="302"/>
      <c r="E438" s="302"/>
      <c r="F438" s="303" t="str">
        <f t="shared" si="18"/>
        <v/>
      </c>
      <c r="G438" s="304" t="s">
        <v>946</v>
      </c>
      <c r="H438" s="304"/>
      <c r="I438" s="305"/>
      <c r="J438" s="305"/>
      <c r="K438" s="305"/>
      <c r="L438" s="306" t="str">
        <f t="shared" ca="1" si="19"/>
        <v>581-Jan-22 to 30-Jun-22</v>
      </c>
      <c r="M438" s="307" t="s">
        <v>1931</v>
      </c>
      <c r="N438" s="692"/>
      <c r="O438" s="112"/>
      <c r="P438" s="112"/>
      <c r="Q438" s="112"/>
      <c r="AD438" s="693"/>
      <c r="AE438" s="693"/>
      <c r="AF438" s="693"/>
      <c r="AG438" s="693"/>
      <c r="AM438" s="5"/>
      <c r="AN438" s="5"/>
    </row>
    <row r="439" spans="1:40" ht="31" x14ac:dyDescent="0.35">
      <c r="A439" s="276">
        <v>58</v>
      </c>
      <c r="B439" s="277" t="str">
        <f t="shared" si="17"/>
        <v/>
      </c>
      <c r="C439" s="278" t="str">
        <f ca="1">TEXT(IFERROR(INDEX('Overview - Section A'!$A$46:$A$53,MATCH(G439,'Overview - Section A'!$U$46:$U$53,0)),""),"d-mmm-yy") &amp;" to " &amp; TEXT(IFERROR(INDEX('Overview - Section A'!$E$46:$E$53,MATCH(G439,'Overview - Section A'!$U$46:$U$53,0)),""),"d-mmm-yy")</f>
        <v>1-Jul-22 to 31-Dec-22</v>
      </c>
      <c r="D439" s="302"/>
      <c r="E439" s="302"/>
      <c r="F439" s="303" t="str">
        <f t="shared" si="18"/>
        <v/>
      </c>
      <c r="G439" s="304" t="s">
        <v>948</v>
      </c>
      <c r="H439" s="304"/>
      <c r="I439" s="305"/>
      <c r="J439" s="305"/>
      <c r="K439" s="305"/>
      <c r="L439" s="306" t="str">
        <f t="shared" ca="1" si="19"/>
        <v>581-Jul-22 to 31-Dec-22</v>
      </c>
      <c r="M439" s="307" t="s">
        <v>1932</v>
      </c>
      <c r="N439" s="692"/>
      <c r="O439" s="112"/>
      <c r="P439" s="112"/>
      <c r="Q439" s="112"/>
      <c r="AD439" s="693"/>
      <c r="AE439" s="693"/>
      <c r="AF439" s="693"/>
      <c r="AG439" s="693"/>
      <c r="AM439" s="5"/>
      <c r="AN439" s="5"/>
    </row>
    <row r="440" spans="1:40" ht="31" x14ac:dyDescent="0.35">
      <c r="A440" s="276">
        <v>58</v>
      </c>
      <c r="B440" s="277" t="str">
        <f t="shared" si="17"/>
        <v/>
      </c>
      <c r="C440" s="278" t="str">
        <f ca="1">TEXT(IFERROR(INDEX('Overview - Section A'!$A$46:$A$53,MATCH(G440,'Overview - Section A'!$U$46:$U$53,0)),""),"d-mmm-yy") &amp;" to " &amp; TEXT(IFERROR(INDEX('Overview - Section A'!$E$46:$E$53,MATCH(G440,'Overview - Section A'!$U$46:$U$53,0)),""),"d-mmm-yy")</f>
        <v>1-Jan-23 to 30-Jun-23</v>
      </c>
      <c r="D440" s="302"/>
      <c r="E440" s="302"/>
      <c r="F440" s="303" t="str">
        <f t="shared" si="18"/>
        <v/>
      </c>
      <c r="G440" s="304" t="s">
        <v>950</v>
      </c>
      <c r="H440" s="304"/>
      <c r="I440" s="305"/>
      <c r="J440" s="305"/>
      <c r="K440" s="305"/>
      <c r="L440" s="306" t="str">
        <f t="shared" ca="1" si="19"/>
        <v>581-Jan-23 to 30-Jun-23</v>
      </c>
      <c r="M440" s="307" t="s">
        <v>1933</v>
      </c>
      <c r="N440" s="692"/>
      <c r="O440" s="112"/>
      <c r="P440" s="112"/>
      <c r="Q440" s="112"/>
      <c r="AD440" s="693"/>
      <c r="AE440" s="693"/>
      <c r="AF440" s="693"/>
      <c r="AG440" s="693"/>
      <c r="AM440" s="5"/>
      <c r="AN440" s="5"/>
    </row>
    <row r="441" spans="1:40" ht="31" x14ac:dyDescent="0.35">
      <c r="A441" s="276">
        <v>58</v>
      </c>
      <c r="B441" s="277" t="str">
        <f t="shared" si="17"/>
        <v/>
      </c>
      <c r="C441" s="278" t="str">
        <f ca="1">TEXT(IFERROR(INDEX('Overview - Section A'!$A$46:$A$53,MATCH(G441,'Overview - Section A'!$U$46:$U$53,0)),""),"d-mmm-yy") &amp;" to " &amp; TEXT(IFERROR(INDEX('Overview - Section A'!$E$46:$E$53,MATCH(G441,'Overview - Section A'!$U$46:$U$53,0)),""),"d-mmm-yy")</f>
        <v>1-Jul-23 to 31-Dec-23</v>
      </c>
      <c r="D441" s="302"/>
      <c r="E441" s="302"/>
      <c r="F441" s="303" t="str">
        <f t="shared" si="18"/>
        <v/>
      </c>
      <c r="G441" s="304" t="s">
        <v>952</v>
      </c>
      <c r="H441" s="304"/>
      <c r="I441" s="305"/>
      <c r="J441" s="305"/>
      <c r="K441" s="305"/>
      <c r="L441" s="306" t="str">
        <f t="shared" ca="1" si="19"/>
        <v>581-Jul-23 to 31-Dec-23</v>
      </c>
      <c r="M441" s="307" t="s">
        <v>1934</v>
      </c>
      <c r="N441" s="692"/>
      <c r="O441" s="112"/>
      <c r="P441" s="112"/>
      <c r="Q441" s="112"/>
      <c r="AD441" s="693"/>
      <c r="AE441" s="693"/>
      <c r="AF441" s="693"/>
      <c r="AG441" s="693"/>
      <c r="AM441" s="5"/>
      <c r="AN441" s="5"/>
    </row>
    <row r="442" spans="1:40" ht="31" x14ac:dyDescent="0.35">
      <c r="A442" s="276">
        <v>59</v>
      </c>
      <c r="B442" s="277" t="str">
        <f t="shared" si="17"/>
        <v/>
      </c>
      <c r="C442" s="278" t="str">
        <f ca="1">TEXT(IFERROR(INDEX('Overview - Section A'!$A$46:$A$53,MATCH(G442,'Overview - Section A'!$U$46:$U$53,0)),""),"d-mmm-yy") &amp;" to " &amp; TEXT(IFERROR(INDEX('Overview - Section A'!$E$46:$E$53,MATCH(G442,'Overview - Section A'!$U$46:$U$53,0)),""),"d-mmm-yy")</f>
        <v>1-Jan-21 to 30-Jun-21</v>
      </c>
      <c r="D442" s="302"/>
      <c r="E442" s="302"/>
      <c r="F442" s="303" t="str">
        <f t="shared" si="18"/>
        <v/>
      </c>
      <c r="G442" s="304" t="s">
        <v>942</v>
      </c>
      <c r="H442" s="304"/>
      <c r="I442" s="305"/>
      <c r="J442" s="305"/>
      <c r="K442" s="305"/>
      <c r="L442" s="306" t="str">
        <f t="shared" ca="1" si="19"/>
        <v>591-Jan-21 to 30-Jun-21</v>
      </c>
      <c r="M442" s="307" t="s">
        <v>1935</v>
      </c>
      <c r="N442" s="692"/>
      <c r="O442" s="112"/>
      <c r="P442" s="112"/>
      <c r="Q442" s="112"/>
      <c r="AD442" s="693"/>
      <c r="AE442" s="693"/>
      <c r="AF442" s="693"/>
      <c r="AG442" s="693"/>
      <c r="AM442" s="5"/>
      <c r="AN442" s="5"/>
    </row>
    <row r="443" spans="1:40" ht="31" x14ac:dyDescent="0.35">
      <c r="A443" s="276">
        <v>59</v>
      </c>
      <c r="B443" s="277" t="str">
        <f t="shared" si="17"/>
        <v/>
      </c>
      <c r="C443" s="278" t="str">
        <f ca="1">TEXT(IFERROR(INDEX('Overview - Section A'!$A$46:$A$53,MATCH(G443,'Overview - Section A'!$U$46:$U$53,0)),""),"d-mmm-yy") &amp;" to " &amp; TEXT(IFERROR(INDEX('Overview - Section A'!$E$46:$E$53,MATCH(G443,'Overview - Section A'!$U$46:$U$53,0)),""),"d-mmm-yy")</f>
        <v>1-Jul-21 to 31-Dec-21</v>
      </c>
      <c r="D443" s="302"/>
      <c r="E443" s="302"/>
      <c r="F443" s="303" t="str">
        <f t="shared" si="18"/>
        <v/>
      </c>
      <c r="G443" s="304" t="s">
        <v>944</v>
      </c>
      <c r="H443" s="304"/>
      <c r="I443" s="305"/>
      <c r="J443" s="305"/>
      <c r="K443" s="305"/>
      <c r="L443" s="306" t="str">
        <f t="shared" ca="1" si="19"/>
        <v>591-Jul-21 to 31-Dec-21</v>
      </c>
      <c r="M443" s="307" t="s">
        <v>1936</v>
      </c>
      <c r="N443" s="692"/>
      <c r="O443" s="112"/>
      <c r="P443" s="112"/>
      <c r="Q443" s="112"/>
      <c r="AD443" s="693"/>
      <c r="AE443" s="693"/>
      <c r="AF443" s="693"/>
      <c r="AG443" s="693"/>
      <c r="AM443" s="5"/>
      <c r="AN443" s="5"/>
    </row>
    <row r="444" spans="1:40" ht="31" x14ac:dyDescent="0.35">
      <c r="A444" s="276">
        <v>59</v>
      </c>
      <c r="B444" s="277" t="str">
        <f t="shared" si="17"/>
        <v/>
      </c>
      <c r="C444" s="278" t="str">
        <f ca="1">TEXT(IFERROR(INDEX('Overview - Section A'!$A$46:$A$53,MATCH(G444,'Overview - Section A'!$U$46:$U$53,0)),""),"d-mmm-yy") &amp;" to " &amp; TEXT(IFERROR(INDEX('Overview - Section A'!$E$46:$E$53,MATCH(G444,'Overview - Section A'!$U$46:$U$53,0)),""),"d-mmm-yy")</f>
        <v>1-Jan-22 to 30-Jun-22</v>
      </c>
      <c r="D444" s="302"/>
      <c r="E444" s="302"/>
      <c r="F444" s="303" t="str">
        <f t="shared" si="18"/>
        <v/>
      </c>
      <c r="G444" s="304" t="s">
        <v>946</v>
      </c>
      <c r="H444" s="304"/>
      <c r="I444" s="305"/>
      <c r="J444" s="305"/>
      <c r="K444" s="305"/>
      <c r="L444" s="306" t="str">
        <f t="shared" ca="1" si="19"/>
        <v>591-Jan-22 to 30-Jun-22</v>
      </c>
      <c r="M444" s="307" t="s">
        <v>1937</v>
      </c>
      <c r="N444" s="692"/>
      <c r="O444" s="112"/>
      <c r="P444" s="112"/>
      <c r="Q444" s="112"/>
      <c r="AD444" s="693"/>
      <c r="AE444" s="693"/>
      <c r="AF444" s="693"/>
      <c r="AG444" s="693"/>
      <c r="AM444" s="5"/>
      <c r="AN444" s="5"/>
    </row>
    <row r="445" spans="1:40" ht="31" x14ac:dyDescent="0.35">
      <c r="A445" s="276">
        <v>59</v>
      </c>
      <c r="B445" s="277" t="str">
        <f t="shared" si="17"/>
        <v/>
      </c>
      <c r="C445" s="278" t="str">
        <f ca="1">TEXT(IFERROR(INDEX('Overview - Section A'!$A$46:$A$53,MATCH(G445,'Overview - Section A'!$U$46:$U$53,0)),""),"d-mmm-yy") &amp;" to " &amp; TEXT(IFERROR(INDEX('Overview - Section A'!$E$46:$E$53,MATCH(G445,'Overview - Section A'!$U$46:$U$53,0)),""),"d-mmm-yy")</f>
        <v>1-Jul-22 to 31-Dec-22</v>
      </c>
      <c r="D445" s="302"/>
      <c r="E445" s="302"/>
      <c r="F445" s="303" t="str">
        <f t="shared" si="18"/>
        <v/>
      </c>
      <c r="G445" s="304" t="s">
        <v>948</v>
      </c>
      <c r="H445" s="304"/>
      <c r="I445" s="305"/>
      <c r="J445" s="305"/>
      <c r="K445" s="305"/>
      <c r="L445" s="306" t="str">
        <f t="shared" ca="1" si="19"/>
        <v>591-Jul-22 to 31-Dec-22</v>
      </c>
      <c r="M445" s="307" t="s">
        <v>1938</v>
      </c>
      <c r="N445" s="692"/>
      <c r="O445" s="112"/>
      <c r="P445" s="112"/>
      <c r="Q445" s="112"/>
      <c r="AD445" s="693"/>
      <c r="AE445" s="693"/>
      <c r="AF445" s="693"/>
      <c r="AG445" s="693"/>
      <c r="AM445" s="5"/>
      <c r="AN445" s="5"/>
    </row>
    <row r="446" spans="1:40" ht="31" x14ac:dyDescent="0.35">
      <c r="A446" s="276">
        <v>59</v>
      </c>
      <c r="B446" s="277" t="str">
        <f t="shared" si="17"/>
        <v/>
      </c>
      <c r="C446" s="278" t="str">
        <f ca="1">TEXT(IFERROR(INDEX('Overview - Section A'!$A$46:$A$53,MATCH(G446,'Overview - Section A'!$U$46:$U$53,0)),""),"d-mmm-yy") &amp;" to " &amp; TEXT(IFERROR(INDEX('Overview - Section A'!$E$46:$E$53,MATCH(G446,'Overview - Section A'!$U$46:$U$53,0)),""),"d-mmm-yy")</f>
        <v>1-Jan-23 to 30-Jun-23</v>
      </c>
      <c r="D446" s="302"/>
      <c r="E446" s="302"/>
      <c r="F446" s="303" t="str">
        <f t="shared" si="18"/>
        <v/>
      </c>
      <c r="G446" s="304" t="s">
        <v>950</v>
      </c>
      <c r="H446" s="304"/>
      <c r="I446" s="305"/>
      <c r="J446" s="305"/>
      <c r="K446" s="305"/>
      <c r="L446" s="306" t="str">
        <f t="shared" ca="1" si="19"/>
        <v>591-Jan-23 to 30-Jun-23</v>
      </c>
      <c r="M446" s="307" t="s">
        <v>1939</v>
      </c>
      <c r="N446" s="692"/>
      <c r="O446" s="112"/>
      <c r="P446" s="112"/>
      <c r="Q446" s="112"/>
      <c r="AD446" s="693"/>
      <c r="AE446" s="693"/>
      <c r="AF446" s="693"/>
      <c r="AG446" s="693"/>
      <c r="AM446" s="5"/>
      <c r="AN446" s="5"/>
    </row>
    <row r="447" spans="1:40" ht="31" x14ac:dyDescent="0.35">
      <c r="A447" s="276">
        <v>59</v>
      </c>
      <c r="B447" s="277" t="str">
        <f t="shared" si="17"/>
        <v/>
      </c>
      <c r="C447" s="278" t="str">
        <f ca="1">TEXT(IFERROR(INDEX('Overview - Section A'!$A$46:$A$53,MATCH(G447,'Overview - Section A'!$U$46:$U$53,0)),""),"d-mmm-yy") &amp;" to " &amp; TEXT(IFERROR(INDEX('Overview - Section A'!$E$46:$E$53,MATCH(G447,'Overview - Section A'!$U$46:$U$53,0)),""),"d-mmm-yy")</f>
        <v>1-Jul-23 to 31-Dec-23</v>
      </c>
      <c r="D447" s="302"/>
      <c r="E447" s="302"/>
      <c r="F447" s="303" t="str">
        <f t="shared" si="18"/>
        <v/>
      </c>
      <c r="G447" s="304" t="s">
        <v>952</v>
      </c>
      <c r="H447" s="304"/>
      <c r="I447" s="305"/>
      <c r="J447" s="305"/>
      <c r="K447" s="305"/>
      <c r="L447" s="306" t="str">
        <f t="shared" ca="1" si="19"/>
        <v>591-Jul-23 to 31-Dec-23</v>
      </c>
      <c r="M447" s="307" t="s">
        <v>1940</v>
      </c>
      <c r="N447" s="692"/>
      <c r="O447" s="112"/>
      <c r="P447" s="112"/>
      <c r="Q447" s="112"/>
      <c r="AD447" s="693"/>
      <c r="AE447" s="693"/>
      <c r="AF447" s="693"/>
      <c r="AG447" s="693"/>
      <c r="AM447" s="5"/>
      <c r="AN447" s="5"/>
    </row>
    <row r="448" spans="1:40" ht="31" x14ac:dyDescent="0.35">
      <c r="A448" s="276">
        <v>60</v>
      </c>
      <c r="B448" s="277" t="str">
        <f t="shared" si="17"/>
        <v/>
      </c>
      <c r="C448" s="278" t="str">
        <f ca="1">TEXT(IFERROR(INDEX('Overview - Section A'!$A$46:$A$53,MATCH(G448,'Overview - Section A'!$U$46:$U$53,0)),""),"d-mmm-yy") &amp;" to " &amp; TEXT(IFERROR(INDEX('Overview - Section A'!$E$46:$E$53,MATCH(G448,'Overview - Section A'!$U$46:$U$53,0)),""),"d-mmm-yy")</f>
        <v>1-Jan-21 to 30-Jun-21</v>
      </c>
      <c r="D448" s="302"/>
      <c r="E448" s="302"/>
      <c r="F448" s="303" t="str">
        <f t="shared" si="18"/>
        <v/>
      </c>
      <c r="G448" s="304" t="s">
        <v>942</v>
      </c>
      <c r="H448" s="304"/>
      <c r="I448" s="305"/>
      <c r="J448" s="305"/>
      <c r="K448" s="305"/>
      <c r="L448" s="306" t="str">
        <f t="shared" ca="1" si="19"/>
        <v>601-Jan-21 to 30-Jun-21</v>
      </c>
      <c r="M448" s="307" t="s">
        <v>1941</v>
      </c>
      <c r="N448" s="692"/>
      <c r="O448" s="112"/>
      <c r="P448" s="112"/>
      <c r="Q448" s="112"/>
      <c r="AD448" s="693"/>
      <c r="AE448" s="693"/>
      <c r="AF448" s="693"/>
      <c r="AG448" s="693"/>
      <c r="AM448" s="5"/>
      <c r="AN448" s="5"/>
    </row>
    <row r="449" spans="1:40" ht="31" x14ac:dyDescent="0.35">
      <c r="A449" s="276">
        <v>60</v>
      </c>
      <c r="B449" s="277" t="str">
        <f t="shared" si="17"/>
        <v/>
      </c>
      <c r="C449" s="278" t="str">
        <f ca="1">TEXT(IFERROR(INDEX('Overview - Section A'!$A$46:$A$53,MATCH(G449,'Overview - Section A'!$U$46:$U$53,0)),""),"d-mmm-yy") &amp;" to " &amp; TEXT(IFERROR(INDEX('Overview - Section A'!$E$46:$E$53,MATCH(G449,'Overview - Section A'!$U$46:$U$53,0)),""),"d-mmm-yy")</f>
        <v>1-Jul-21 to 31-Dec-21</v>
      </c>
      <c r="D449" s="302"/>
      <c r="E449" s="302"/>
      <c r="F449" s="303" t="str">
        <f t="shared" si="18"/>
        <v/>
      </c>
      <c r="G449" s="304" t="s">
        <v>944</v>
      </c>
      <c r="H449" s="304"/>
      <c r="I449" s="305"/>
      <c r="J449" s="305"/>
      <c r="K449" s="305"/>
      <c r="L449" s="306" t="str">
        <f t="shared" ca="1" si="19"/>
        <v>601-Jul-21 to 31-Dec-21</v>
      </c>
      <c r="M449" s="307" t="s">
        <v>1942</v>
      </c>
      <c r="N449" s="692"/>
      <c r="O449" s="112"/>
      <c r="P449" s="112"/>
      <c r="Q449" s="112"/>
      <c r="AD449" s="693"/>
      <c r="AE449" s="693"/>
      <c r="AF449" s="693"/>
      <c r="AG449" s="693"/>
      <c r="AM449" s="5"/>
      <c r="AN449" s="5"/>
    </row>
    <row r="450" spans="1:40" ht="31" x14ac:dyDescent="0.35">
      <c r="A450" s="276">
        <v>60</v>
      </c>
      <c r="B450" s="277" t="str">
        <f t="shared" si="17"/>
        <v/>
      </c>
      <c r="C450" s="278" t="str">
        <f ca="1">TEXT(IFERROR(INDEX('Overview - Section A'!$A$46:$A$53,MATCH(G450,'Overview - Section A'!$U$46:$U$53,0)),""),"d-mmm-yy") &amp;" to " &amp; TEXT(IFERROR(INDEX('Overview - Section A'!$E$46:$E$53,MATCH(G450,'Overview - Section A'!$U$46:$U$53,0)),""),"d-mmm-yy")</f>
        <v>1-Jan-22 to 30-Jun-22</v>
      </c>
      <c r="D450" s="302"/>
      <c r="E450" s="302"/>
      <c r="F450" s="303" t="str">
        <f t="shared" si="18"/>
        <v/>
      </c>
      <c r="G450" s="304" t="s">
        <v>946</v>
      </c>
      <c r="H450" s="304"/>
      <c r="I450" s="305"/>
      <c r="J450" s="305"/>
      <c r="K450" s="305"/>
      <c r="L450" s="306" t="str">
        <f t="shared" ca="1" si="19"/>
        <v>601-Jan-22 to 30-Jun-22</v>
      </c>
      <c r="M450" s="307" t="s">
        <v>1943</v>
      </c>
      <c r="N450" s="692"/>
      <c r="O450" s="112"/>
      <c r="P450" s="112"/>
      <c r="Q450" s="112"/>
      <c r="AD450" s="693"/>
      <c r="AE450" s="693"/>
      <c r="AF450" s="693"/>
      <c r="AG450" s="693"/>
      <c r="AM450" s="5"/>
      <c r="AN450" s="5"/>
    </row>
    <row r="451" spans="1:40" ht="31" x14ac:dyDescent="0.35">
      <c r="A451" s="276">
        <v>60</v>
      </c>
      <c r="B451" s="277" t="str">
        <f t="shared" si="17"/>
        <v/>
      </c>
      <c r="C451" s="278" t="str">
        <f ca="1">TEXT(IFERROR(INDEX('Overview - Section A'!$A$46:$A$53,MATCH(G451,'Overview - Section A'!$U$46:$U$53,0)),""),"d-mmm-yy") &amp;" to " &amp; TEXT(IFERROR(INDEX('Overview - Section A'!$E$46:$E$53,MATCH(G451,'Overview - Section A'!$U$46:$U$53,0)),""),"d-mmm-yy")</f>
        <v>1-Jul-22 to 31-Dec-22</v>
      </c>
      <c r="D451" s="302"/>
      <c r="E451" s="302"/>
      <c r="F451" s="303" t="str">
        <f t="shared" si="18"/>
        <v/>
      </c>
      <c r="G451" s="304" t="s">
        <v>948</v>
      </c>
      <c r="H451" s="304"/>
      <c r="I451" s="305"/>
      <c r="J451" s="305"/>
      <c r="K451" s="305"/>
      <c r="L451" s="306" t="str">
        <f t="shared" ca="1" si="19"/>
        <v>601-Jul-22 to 31-Dec-22</v>
      </c>
      <c r="M451" s="307" t="s">
        <v>1944</v>
      </c>
      <c r="N451" s="692"/>
      <c r="O451" s="112"/>
      <c r="P451" s="112"/>
      <c r="Q451" s="112"/>
      <c r="AD451" s="693"/>
      <c r="AE451" s="693"/>
      <c r="AF451" s="693"/>
      <c r="AG451" s="693"/>
      <c r="AM451" s="5"/>
      <c r="AN451" s="5"/>
    </row>
    <row r="452" spans="1:40" ht="31" x14ac:dyDescent="0.35">
      <c r="A452" s="276">
        <v>60</v>
      </c>
      <c r="B452" s="277" t="str">
        <f t="shared" si="17"/>
        <v/>
      </c>
      <c r="C452" s="278" t="str">
        <f ca="1">TEXT(IFERROR(INDEX('Overview - Section A'!$A$46:$A$53,MATCH(G452,'Overview - Section A'!$U$46:$U$53,0)),""),"d-mmm-yy") &amp;" to " &amp; TEXT(IFERROR(INDEX('Overview - Section A'!$E$46:$E$53,MATCH(G452,'Overview - Section A'!$U$46:$U$53,0)),""),"d-mmm-yy")</f>
        <v>1-Jan-23 to 30-Jun-23</v>
      </c>
      <c r="D452" s="302"/>
      <c r="E452" s="302"/>
      <c r="F452" s="303" t="str">
        <f t="shared" si="18"/>
        <v/>
      </c>
      <c r="G452" s="304" t="s">
        <v>950</v>
      </c>
      <c r="H452" s="304"/>
      <c r="I452" s="305"/>
      <c r="J452" s="305"/>
      <c r="K452" s="305"/>
      <c r="L452" s="306" t="str">
        <f t="shared" ca="1" si="19"/>
        <v>601-Jan-23 to 30-Jun-23</v>
      </c>
      <c r="M452" s="307" t="s">
        <v>1945</v>
      </c>
      <c r="N452" s="692"/>
      <c r="O452" s="112"/>
      <c r="P452" s="112"/>
      <c r="Q452" s="112"/>
      <c r="AD452" s="693"/>
      <c r="AE452" s="693"/>
      <c r="AF452" s="693"/>
      <c r="AG452" s="693"/>
      <c r="AM452" s="5"/>
      <c r="AN452" s="5"/>
    </row>
    <row r="453" spans="1:40" ht="31" x14ac:dyDescent="0.35">
      <c r="A453" s="276">
        <v>60</v>
      </c>
      <c r="B453" s="277" t="str">
        <f t="shared" si="17"/>
        <v/>
      </c>
      <c r="C453" s="278" t="str">
        <f ca="1">TEXT(IFERROR(INDEX('Overview - Section A'!$A$46:$A$53,MATCH(G453,'Overview - Section A'!$U$46:$U$53,0)),""),"d-mmm-yy") &amp;" to " &amp; TEXT(IFERROR(INDEX('Overview - Section A'!$E$46:$E$53,MATCH(G453,'Overview - Section A'!$U$46:$U$53,0)),""),"d-mmm-yy")</f>
        <v>1-Jul-23 to 31-Dec-23</v>
      </c>
      <c r="D453" s="302"/>
      <c r="E453" s="302"/>
      <c r="F453" s="303" t="str">
        <f t="shared" si="18"/>
        <v/>
      </c>
      <c r="G453" s="304" t="s">
        <v>952</v>
      </c>
      <c r="H453" s="304"/>
      <c r="I453" s="305"/>
      <c r="J453" s="305"/>
      <c r="K453" s="305"/>
      <c r="L453" s="306" t="str">
        <f t="shared" ca="1" si="19"/>
        <v>601-Jul-23 to 31-Dec-23</v>
      </c>
      <c r="M453" s="307" t="s">
        <v>1946</v>
      </c>
      <c r="N453" s="692"/>
      <c r="O453" s="112"/>
      <c r="P453" s="112"/>
      <c r="Q453" s="112"/>
      <c r="AD453" s="693"/>
      <c r="AE453" s="693"/>
      <c r="AF453" s="693"/>
      <c r="AG453" s="693"/>
      <c r="AM453" s="5"/>
      <c r="AN453" s="5"/>
    </row>
    <row r="454" spans="1:40" ht="31" x14ac:dyDescent="0.35">
      <c r="A454" s="276">
        <v>61</v>
      </c>
      <c r="B454" s="277" t="str">
        <f t="shared" si="17"/>
        <v/>
      </c>
      <c r="C454" s="278" t="str">
        <f ca="1">TEXT(IFERROR(INDEX('Overview - Section A'!$A$46:$A$53,MATCH(G454,'Overview - Section A'!$U$46:$U$53,0)),""),"d-mmm-yy") &amp;" to " &amp; TEXT(IFERROR(INDEX('Overview - Section A'!$E$46:$E$53,MATCH(G454,'Overview - Section A'!$U$46:$U$53,0)),""),"d-mmm-yy")</f>
        <v>1-Jan-21 to 30-Jun-21</v>
      </c>
      <c r="D454" s="302"/>
      <c r="E454" s="302"/>
      <c r="F454" s="303" t="str">
        <f t="shared" si="18"/>
        <v/>
      </c>
      <c r="G454" s="304" t="s">
        <v>942</v>
      </c>
      <c r="H454" s="304"/>
      <c r="I454" s="305"/>
      <c r="J454" s="305"/>
      <c r="K454" s="305"/>
      <c r="L454" s="306" t="str">
        <f t="shared" ca="1" si="19"/>
        <v>611-Jan-21 to 30-Jun-21</v>
      </c>
      <c r="M454" s="307" t="s">
        <v>1947</v>
      </c>
      <c r="N454" s="692"/>
      <c r="O454" s="112"/>
      <c r="P454" s="112"/>
      <c r="Q454" s="112"/>
      <c r="AD454" s="693"/>
      <c r="AE454" s="693"/>
      <c r="AF454" s="693"/>
      <c r="AG454" s="693"/>
      <c r="AM454" s="5"/>
      <c r="AN454" s="5"/>
    </row>
    <row r="455" spans="1:40" ht="31" x14ac:dyDescent="0.35">
      <c r="A455" s="276">
        <v>61</v>
      </c>
      <c r="B455" s="277" t="str">
        <f t="shared" si="17"/>
        <v/>
      </c>
      <c r="C455" s="278" t="str">
        <f ca="1">TEXT(IFERROR(INDEX('Overview - Section A'!$A$46:$A$53,MATCH(G455,'Overview - Section A'!$U$46:$U$53,0)),""),"d-mmm-yy") &amp;" to " &amp; TEXT(IFERROR(INDEX('Overview - Section A'!$E$46:$E$53,MATCH(G455,'Overview - Section A'!$U$46:$U$53,0)),""),"d-mmm-yy")</f>
        <v>1-Jul-21 to 31-Dec-21</v>
      </c>
      <c r="D455" s="302"/>
      <c r="E455" s="302"/>
      <c r="F455" s="303" t="str">
        <f t="shared" si="18"/>
        <v/>
      </c>
      <c r="G455" s="304" t="s">
        <v>944</v>
      </c>
      <c r="H455" s="304"/>
      <c r="I455" s="305"/>
      <c r="J455" s="305"/>
      <c r="K455" s="305"/>
      <c r="L455" s="306" t="str">
        <f t="shared" ca="1" si="19"/>
        <v>611-Jul-21 to 31-Dec-21</v>
      </c>
      <c r="M455" s="307" t="s">
        <v>1948</v>
      </c>
      <c r="N455" s="692"/>
      <c r="O455" s="112"/>
      <c r="P455" s="112"/>
      <c r="Q455" s="112"/>
      <c r="AD455" s="693"/>
      <c r="AE455" s="693"/>
      <c r="AF455" s="693"/>
      <c r="AG455" s="693"/>
      <c r="AM455" s="5"/>
      <c r="AN455" s="5"/>
    </row>
    <row r="456" spans="1:40" ht="31" x14ac:dyDescent="0.35">
      <c r="A456" s="276">
        <v>61</v>
      </c>
      <c r="B456" s="277" t="str">
        <f t="shared" si="17"/>
        <v/>
      </c>
      <c r="C456" s="278" t="str">
        <f ca="1">TEXT(IFERROR(INDEX('Overview - Section A'!$A$46:$A$53,MATCH(G456,'Overview - Section A'!$U$46:$U$53,0)),""),"d-mmm-yy") &amp;" to " &amp; TEXT(IFERROR(INDEX('Overview - Section A'!$E$46:$E$53,MATCH(G456,'Overview - Section A'!$U$46:$U$53,0)),""),"d-mmm-yy")</f>
        <v>1-Jan-22 to 30-Jun-22</v>
      </c>
      <c r="D456" s="302"/>
      <c r="E456" s="302"/>
      <c r="F456" s="303" t="str">
        <f t="shared" si="18"/>
        <v/>
      </c>
      <c r="G456" s="304" t="s">
        <v>946</v>
      </c>
      <c r="H456" s="304"/>
      <c r="I456" s="305"/>
      <c r="J456" s="305"/>
      <c r="K456" s="305"/>
      <c r="L456" s="306" t="str">
        <f t="shared" ca="1" si="19"/>
        <v>611-Jan-22 to 30-Jun-22</v>
      </c>
      <c r="M456" s="307" t="s">
        <v>1949</v>
      </c>
      <c r="N456" s="692"/>
      <c r="O456" s="112"/>
      <c r="P456" s="112"/>
      <c r="Q456" s="112"/>
      <c r="AD456" s="693"/>
      <c r="AE456" s="693"/>
      <c r="AF456" s="693"/>
      <c r="AG456" s="693"/>
      <c r="AM456" s="5"/>
      <c r="AN456" s="5"/>
    </row>
    <row r="457" spans="1:40" ht="31" x14ac:dyDescent="0.35">
      <c r="A457" s="276">
        <v>61</v>
      </c>
      <c r="B457" s="277" t="str">
        <f t="shared" si="17"/>
        <v/>
      </c>
      <c r="C457" s="278" t="str">
        <f ca="1">TEXT(IFERROR(INDEX('Overview - Section A'!$A$46:$A$53,MATCH(G457,'Overview - Section A'!$U$46:$U$53,0)),""),"d-mmm-yy") &amp;" to " &amp; TEXT(IFERROR(INDEX('Overview - Section A'!$E$46:$E$53,MATCH(G457,'Overview - Section A'!$U$46:$U$53,0)),""),"d-mmm-yy")</f>
        <v>1-Jul-22 to 31-Dec-22</v>
      </c>
      <c r="D457" s="302"/>
      <c r="E457" s="302"/>
      <c r="F457" s="303" t="str">
        <f t="shared" si="18"/>
        <v/>
      </c>
      <c r="G457" s="304" t="s">
        <v>948</v>
      </c>
      <c r="H457" s="304"/>
      <c r="I457" s="305"/>
      <c r="J457" s="305"/>
      <c r="K457" s="305"/>
      <c r="L457" s="306" t="str">
        <f t="shared" ca="1" si="19"/>
        <v>611-Jul-22 to 31-Dec-22</v>
      </c>
      <c r="M457" s="307" t="s">
        <v>1950</v>
      </c>
      <c r="N457" s="692"/>
      <c r="O457" s="112"/>
      <c r="P457" s="112"/>
      <c r="Q457" s="112"/>
      <c r="AD457" s="693"/>
      <c r="AE457" s="693"/>
      <c r="AF457" s="693"/>
      <c r="AG457" s="693"/>
      <c r="AM457" s="5"/>
      <c r="AN457" s="5"/>
    </row>
    <row r="458" spans="1:40" ht="31" x14ac:dyDescent="0.35">
      <c r="A458" s="276">
        <v>61</v>
      </c>
      <c r="B458" s="277" t="str">
        <f t="shared" si="17"/>
        <v/>
      </c>
      <c r="C458" s="278" t="str">
        <f ca="1">TEXT(IFERROR(INDEX('Overview - Section A'!$A$46:$A$53,MATCH(G458,'Overview - Section A'!$U$46:$U$53,0)),""),"d-mmm-yy") &amp;" to " &amp; TEXT(IFERROR(INDEX('Overview - Section A'!$E$46:$E$53,MATCH(G458,'Overview - Section A'!$U$46:$U$53,0)),""),"d-mmm-yy")</f>
        <v>1-Jan-23 to 30-Jun-23</v>
      </c>
      <c r="D458" s="302"/>
      <c r="E458" s="302"/>
      <c r="F458" s="303" t="str">
        <f t="shared" si="18"/>
        <v/>
      </c>
      <c r="G458" s="304" t="s">
        <v>950</v>
      </c>
      <c r="H458" s="304"/>
      <c r="I458" s="305"/>
      <c r="J458" s="305"/>
      <c r="K458" s="305"/>
      <c r="L458" s="306" t="str">
        <f t="shared" ca="1" si="19"/>
        <v>611-Jan-23 to 30-Jun-23</v>
      </c>
      <c r="M458" s="307" t="s">
        <v>1951</v>
      </c>
      <c r="N458" s="692"/>
      <c r="O458" s="112"/>
      <c r="P458" s="112"/>
      <c r="Q458" s="112"/>
      <c r="AD458" s="693"/>
      <c r="AE458" s="693"/>
      <c r="AF458" s="693"/>
      <c r="AG458" s="693"/>
      <c r="AM458" s="5"/>
      <c r="AN458" s="5"/>
    </row>
    <row r="459" spans="1:40" ht="31" x14ac:dyDescent="0.35">
      <c r="A459" s="276">
        <v>61</v>
      </c>
      <c r="B459" s="277" t="str">
        <f t="shared" si="17"/>
        <v/>
      </c>
      <c r="C459" s="278" t="str">
        <f ca="1">TEXT(IFERROR(INDEX('Overview - Section A'!$A$46:$A$53,MATCH(G459,'Overview - Section A'!$U$46:$U$53,0)),""),"d-mmm-yy") &amp;" to " &amp; TEXT(IFERROR(INDEX('Overview - Section A'!$E$46:$E$53,MATCH(G459,'Overview - Section A'!$U$46:$U$53,0)),""),"d-mmm-yy")</f>
        <v>1-Jul-23 to 31-Dec-23</v>
      </c>
      <c r="D459" s="302"/>
      <c r="E459" s="302"/>
      <c r="F459" s="303" t="str">
        <f t="shared" si="18"/>
        <v/>
      </c>
      <c r="G459" s="304" t="s">
        <v>952</v>
      </c>
      <c r="H459" s="304"/>
      <c r="I459" s="305"/>
      <c r="J459" s="305"/>
      <c r="K459" s="305"/>
      <c r="L459" s="306" t="str">
        <f t="shared" ca="1" si="19"/>
        <v>611-Jul-23 to 31-Dec-23</v>
      </c>
      <c r="M459" s="307" t="s">
        <v>1952</v>
      </c>
      <c r="N459" s="692"/>
      <c r="O459" s="112"/>
      <c r="P459" s="112"/>
      <c r="Q459" s="112"/>
      <c r="AD459" s="693"/>
      <c r="AE459" s="693"/>
      <c r="AF459" s="693"/>
      <c r="AG459" s="693"/>
      <c r="AM459" s="5"/>
      <c r="AN459" s="5"/>
    </row>
    <row r="460" spans="1:40" ht="31" x14ac:dyDescent="0.35">
      <c r="A460" s="276">
        <v>62</v>
      </c>
      <c r="B460" s="277" t="str">
        <f t="shared" si="17"/>
        <v/>
      </c>
      <c r="C460" s="278" t="str">
        <f ca="1">TEXT(IFERROR(INDEX('Overview - Section A'!$A$46:$A$53,MATCH(G460,'Overview - Section A'!$U$46:$U$53,0)),""),"d-mmm-yy") &amp;" to " &amp; TEXT(IFERROR(INDEX('Overview - Section A'!$E$46:$E$53,MATCH(G460,'Overview - Section A'!$U$46:$U$53,0)),""),"d-mmm-yy")</f>
        <v>1-Jan-21 to 30-Jun-21</v>
      </c>
      <c r="D460" s="302"/>
      <c r="E460" s="302"/>
      <c r="F460" s="303" t="str">
        <f t="shared" si="18"/>
        <v/>
      </c>
      <c r="G460" s="304" t="s">
        <v>942</v>
      </c>
      <c r="H460" s="304"/>
      <c r="I460" s="305"/>
      <c r="J460" s="305"/>
      <c r="K460" s="305"/>
      <c r="L460" s="306" t="str">
        <f t="shared" ca="1" si="19"/>
        <v>621-Jan-21 to 30-Jun-21</v>
      </c>
      <c r="M460" s="307" t="s">
        <v>1953</v>
      </c>
      <c r="N460" s="692"/>
      <c r="O460" s="112"/>
      <c r="P460" s="112"/>
      <c r="Q460" s="112"/>
      <c r="AD460" s="693"/>
      <c r="AE460" s="693"/>
      <c r="AF460" s="693"/>
      <c r="AG460" s="693"/>
      <c r="AM460" s="5"/>
      <c r="AN460" s="5"/>
    </row>
    <row r="461" spans="1:40" ht="31" x14ac:dyDescent="0.35">
      <c r="A461" s="276">
        <v>62</v>
      </c>
      <c r="B461" s="277" t="str">
        <f t="shared" si="17"/>
        <v/>
      </c>
      <c r="C461" s="278" t="str">
        <f ca="1">TEXT(IFERROR(INDEX('Overview - Section A'!$A$46:$A$53,MATCH(G461,'Overview - Section A'!$U$46:$U$53,0)),""),"d-mmm-yy") &amp;" to " &amp; TEXT(IFERROR(INDEX('Overview - Section A'!$E$46:$E$53,MATCH(G461,'Overview - Section A'!$U$46:$U$53,0)),""),"d-mmm-yy")</f>
        <v>1-Jul-21 to 31-Dec-21</v>
      </c>
      <c r="D461" s="302"/>
      <c r="E461" s="302"/>
      <c r="F461" s="303" t="str">
        <f t="shared" si="18"/>
        <v/>
      </c>
      <c r="G461" s="304" t="s">
        <v>944</v>
      </c>
      <c r="H461" s="304"/>
      <c r="I461" s="305"/>
      <c r="J461" s="305"/>
      <c r="K461" s="305"/>
      <c r="L461" s="306" t="str">
        <f t="shared" ca="1" si="19"/>
        <v>621-Jul-21 to 31-Dec-21</v>
      </c>
      <c r="M461" s="307" t="s">
        <v>1954</v>
      </c>
      <c r="N461" s="692"/>
      <c r="O461" s="112"/>
      <c r="P461" s="112"/>
      <c r="Q461" s="112"/>
      <c r="AD461" s="693"/>
      <c r="AE461" s="693"/>
      <c r="AF461" s="693"/>
      <c r="AG461" s="693"/>
      <c r="AM461" s="5"/>
      <c r="AN461" s="5"/>
    </row>
    <row r="462" spans="1:40" ht="31" x14ac:dyDescent="0.35">
      <c r="A462" s="276">
        <v>62</v>
      </c>
      <c r="B462" s="277" t="str">
        <f t="shared" si="17"/>
        <v/>
      </c>
      <c r="C462" s="278" t="str">
        <f ca="1">TEXT(IFERROR(INDEX('Overview - Section A'!$A$46:$A$53,MATCH(G462,'Overview - Section A'!$U$46:$U$53,0)),""),"d-mmm-yy") &amp;" to " &amp; TEXT(IFERROR(INDEX('Overview - Section A'!$E$46:$E$53,MATCH(G462,'Overview - Section A'!$U$46:$U$53,0)),""),"d-mmm-yy")</f>
        <v>1-Jan-22 to 30-Jun-22</v>
      </c>
      <c r="D462" s="302"/>
      <c r="E462" s="302"/>
      <c r="F462" s="303" t="str">
        <f t="shared" si="18"/>
        <v/>
      </c>
      <c r="G462" s="304" t="s">
        <v>946</v>
      </c>
      <c r="H462" s="304"/>
      <c r="I462" s="305"/>
      <c r="J462" s="305"/>
      <c r="K462" s="305"/>
      <c r="L462" s="306" t="str">
        <f t="shared" ca="1" si="19"/>
        <v>621-Jan-22 to 30-Jun-22</v>
      </c>
      <c r="M462" s="307" t="s">
        <v>1955</v>
      </c>
      <c r="N462" s="692"/>
      <c r="O462" s="112"/>
      <c r="P462" s="112"/>
      <c r="Q462" s="112"/>
      <c r="AD462" s="693"/>
      <c r="AE462" s="693"/>
      <c r="AF462" s="693"/>
      <c r="AG462" s="693"/>
      <c r="AM462" s="5"/>
      <c r="AN462" s="5"/>
    </row>
    <row r="463" spans="1:40" ht="31" x14ac:dyDescent="0.35">
      <c r="A463" s="276">
        <v>62</v>
      </c>
      <c r="B463" s="277" t="str">
        <f t="shared" si="17"/>
        <v/>
      </c>
      <c r="C463" s="278" t="str">
        <f ca="1">TEXT(IFERROR(INDEX('Overview - Section A'!$A$46:$A$53,MATCH(G463,'Overview - Section A'!$U$46:$U$53,0)),""),"d-mmm-yy") &amp;" to " &amp; TEXT(IFERROR(INDEX('Overview - Section A'!$E$46:$E$53,MATCH(G463,'Overview - Section A'!$U$46:$U$53,0)),""),"d-mmm-yy")</f>
        <v>1-Jul-22 to 31-Dec-22</v>
      </c>
      <c r="D463" s="302"/>
      <c r="E463" s="302"/>
      <c r="F463" s="303" t="str">
        <f t="shared" si="18"/>
        <v/>
      </c>
      <c r="G463" s="304" t="s">
        <v>948</v>
      </c>
      <c r="H463" s="304"/>
      <c r="I463" s="305"/>
      <c r="J463" s="305"/>
      <c r="K463" s="305"/>
      <c r="L463" s="306" t="str">
        <f t="shared" ca="1" si="19"/>
        <v>621-Jul-22 to 31-Dec-22</v>
      </c>
      <c r="M463" s="307" t="s">
        <v>1956</v>
      </c>
      <c r="N463" s="692"/>
      <c r="O463" s="112"/>
      <c r="P463" s="112"/>
      <c r="Q463" s="112"/>
      <c r="AD463" s="693"/>
      <c r="AE463" s="693"/>
      <c r="AF463" s="693"/>
      <c r="AG463" s="693"/>
      <c r="AM463" s="5"/>
      <c r="AN463" s="5"/>
    </row>
    <row r="464" spans="1:40" ht="31" x14ac:dyDescent="0.35">
      <c r="A464" s="276">
        <v>62</v>
      </c>
      <c r="B464" s="277" t="str">
        <f t="shared" si="17"/>
        <v/>
      </c>
      <c r="C464" s="278" t="str">
        <f ca="1">TEXT(IFERROR(INDEX('Overview - Section A'!$A$46:$A$53,MATCH(G464,'Overview - Section A'!$U$46:$U$53,0)),""),"d-mmm-yy") &amp;" to " &amp; TEXT(IFERROR(INDEX('Overview - Section A'!$E$46:$E$53,MATCH(G464,'Overview - Section A'!$U$46:$U$53,0)),""),"d-mmm-yy")</f>
        <v>1-Jan-23 to 30-Jun-23</v>
      </c>
      <c r="D464" s="302"/>
      <c r="E464" s="302"/>
      <c r="F464" s="303" t="str">
        <f t="shared" si="18"/>
        <v/>
      </c>
      <c r="G464" s="304" t="s">
        <v>950</v>
      </c>
      <c r="H464" s="304"/>
      <c r="I464" s="305"/>
      <c r="J464" s="305"/>
      <c r="K464" s="305"/>
      <c r="L464" s="306" t="str">
        <f t="shared" ca="1" si="19"/>
        <v>621-Jan-23 to 30-Jun-23</v>
      </c>
      <c r="M464" s="307" t="s">
        <v>1957</v>
      </c>
      <c r="N464" s="692"/>
      <c r="O464" s="112"/>
      <c r="P464" s="112"/>
      <c r="Q464" s="112"/>
      <c r="AD464" s="693"/>
      <c r="AE464" s="693"/>
      <c r="AF464" s="693"/>
      <c r="AG464" s="693"/>
      <c r="AM464" s="5"/>
      <c r="AN464" s="5"/>
    </row>
    <row r="465" spans="1:40" ht="31" x14ac:dyDescent="0.35">
      <c r="A465" s="276">
        <v>62</v>
      </c>
      <c r="B465" s="277" t="str">
        <f t="shared" si="17"/>
        <v/>
      </c>
      <c r="C465" s="278" t="str">
        <f ca="1">TEXT(IFERROR(INDEX('Overview - Section A'!$A$46:$A$53,MATCH(G465,'Overview - Section A'!$U$46:$U$53,0)),""),"d-mmm-yy") &amp;" to " &amp; TEXT(IFERROR(INDEX('Overview - Section A'!$E$46:$E$53,MATCH(G465,'Overview - Section A'!$U$46:$U$53,0)),""),"d-mmm-yy")</f>
        <v>1-Jul-23 to 31-Dec-23</v>
      </c>
      <c r="D465" s="302"/>
      <c r="E465" s="302"/>
      <c r="F465" s="303" t="str">
        <f t="shared" si="18"/>
        <v/>
      </c>
      <c r="G465" s="304" t="s">
        <v>952</v>
      </c>
      <c r="H465" s="304"/>
      <c r="I465" s="305"/>
      <c r="J465" s="305"/>
      <c r="K465" s="305"/>
      <c r="L465" s="306" t="str">
        <f t="shared" ca="1" si="19"/>
        <v>621-Jul-23 to 31-Dec-23</v>
      </c>
      <c r="M465" s="307" t="s">
        <v>1958</v>
      </c>
      <c r="N465" s="692"/>
      <c r="O465" s="112"/>
      <c r="P465" s="112"/>
      <c r="Q465" s="112"/>
      <c r="AD465" s="693"/>
      <c r="AE465" s="693"/>
      <c r="AF465" s="693"/>
      <c r="AG465" s="693"/>
      <c r="AM465" s="5"/>
      <c r="AN465" s="5"/>
    </row>
    <row r="466" spans="1:40" ht="31" x14ac:dyDescent="0.35">
      <c r="A466" s="276">
        <v>63</v>
      </c>
      <c r="B466" s="277" t="str">
        <f t="shared" si="17"/>
        <v/>
      </c>
      <c r="C466" s="278" t="str">
        <f ca="1">TEXT(IFERROR(INDEX('Overview - Section A'!$A$46:$A$53,MATCH(G466,'Overview - Section A'!$U$46:$U$53,0)),""),"d-mmm-yy") &amp;" to " &amp; TEXT(IFERROR(INDEX('Overview - Section A'!$E$46:$E$53,MATCH(G466,'Overview - Section A'!$U$46:$U$53,0)),""),"d-mmm-yy")</f>
        <v>1-Jan-21 to 30-Jun-21</v>
      </c>
      <c r="D466" s="302"/>
      <c r="E466" s="302"/>
      <c r="F466" s="303" t="str">
        <f t="shared" si="18"/>
        <v/>
      </c>
      <c r="G466" s="304" t="s">
        <v>942</v>
      </c>
      <c r="H466" s="304"/>
      <c r="I466" s="305"/>
      <c r="J466" s="305"/>
      <c r="K466" s="305"/>
      <c r="L466" s="306" t="str">
        <f t="shared" ca="1" si="19"/>
        <v>631-Jan-21 to 30-Jun-21</v>
      </c>
      <c r="M466" s="307" t="s">
        <v>1959</v>
      </c>
      <c r="N466" s="692"/>
      <c r="O466" s="112"/>
      <c r="P466" s="112"/>
      <c r="Q466" s="112"/>
      <c r="AD466" s="693"/>
      <c r="AE466" s="693"/>
      <c r="AF466" s="693"/>
      <c r="AG466" s="693"/>
      <c r="AM466" s="5"/>
      <c r="AN466" s="5"/>
    </row>
    <row r="467" spans="1:40" ht="31" x14ac:dyDescent="0.35">
      <c r="A467" s="276">
        <v>63</v>
      </c>
      <c r="B467" s="277" t="str">
        <f t="shared" si="17"/>
        <v/>
      </c>
      <c r="C467" s="278" t="str">
        <f ca="1">TEXT(IFERROR(INDEX('Overview - Section A'!$A$46:$A$53,MATCH(G467,'Overview - Section A'!$U$46:$U$53,0)),""),"d-mmm-yy") &amp;" to " &amp; TEXT(IFERROR(INDEX('Overview - Section A'!$E$46:$E$53,MATCH(G467,'Overview - Section A'!$U$46:$U$53,0)),""),"d-mmm-yy")</f>
        <v>1-Jul-21 to 31-Dec-21</v>
      </c>
      <c r="D467" s="302"/>
      <c r="E467" s="302"/>
      <c r="F467" s="303" t="str">
        <f t="shared" si="18"/>
        <v/>
      </c>
      <c r="G467" s="304" t="s">
        <v>944</v>
      </c>
      <c r="H467" s="304"/>
      <c r="I467" s="305"/>
      <c r="J467" s="305"/>
      <c r="K467" s="305"/>
      <c r="L467" s="306" t="str">
        <f t="shared" ca="1" si="19"/>
        <v>631-Jul-21 to 31-Dec-21</v>
      </c>
      <c r="M467" s="307" t="s">
        <v>1960</v>
      </c>
      <c r="N467" s="692"/>
      <c r="O467" s="112"/>
      <c r="P467" s="112"/>
      <c r="Q467" s="112"/>
      <c r="AD467" s="693"/>
      <c r="AE467" s="693"/>
      <c r="AF467" s="693"/>
      <c r="AG467" s="693"/>
      <c r="AM467" s="5"/>
      <c r="AN467" s="5"/>
    </row>
    <row r="468" spans="1:40" ht="31" x14ac:dyDescent="0.35">
      <c r="A468" s="276">
        <v>63</v>
      </c>
      <c r="B468" s="277" t="str">
        <f t="shared" si="17"/>
        <v/>
      </c>
      <c r="C468" s="278" t="str">
        <f ca="1">TEXT(IFERROR(INDEX('Overview - Section A'!$A$46:$A$53,MATCH(G468,'Overview - Section A'!$U$46:$U$53,0)),""),"d-mmm-yy") &amp;" to " &amp; TEXT(IFERROR(INDEX('Overview - Section A'!$E$46:$E$53,MATCH(G468,'Overview - Section A'!$U$46:$U$53,0)),""),"d-mmm-yy")</f>
        <v>1-Jan-22 to 30-Jun-22</v>
      </c>
      <c r="D468" s="302"/>
      <c r="E468" s="302"/>
      <c r="F468" s="303" t="str">
        <f t="shared" si="18"/>
        <v/>
      </c>
      <c r="G468" s="304" t="s">
        <v>946</v>
      </c>
      <c r="H468" s="304"/>
      <c r="I468" s="305"/>
      <c r="J468" s="305"/>
      <c r="K468" s="305"/>
      <c r="L468" s="306" t="str">
        <f t="shared" ca="1" si="19"/>
        <v>631-Jan-22 to 30-Jun-22</v>
      </c>
      <c r="M468" s="307" t="s">
        <v>1961</v>
      </c>
      <c r="N468" s="692"/>
      <c r="O468" s="112"/>
      <c r="P468" s="112"/>
      <c r="Q468" s="112"/>
      <c r="AD468" s="693"/>
      <c r="AE468" s="693"/>
      <c r="AF468" s="693"/>
      <c r="AG468" s="693"/>
      <c r="AM468" s="5"/>
      <c r="AN468" s="5"/>
    </row>
    <row r="469" spans="1:40" ht="31" x14ac:dyDescent="0.35">
      <c r="A469" s="276">
        <v>63</v>
      </c>
      <c r="B469" s="277" t="str">
        <f t="shared" si="17"/>
        <v/>
      </c>
      <c r="C469" s="278" t="str">
        <f ca="1">TEXT(IFERROR(INDEX('Overview - Section A'!$A$46:$A$53,MATCH(G469,'Overview - Section A'!$U$46:$U$53,0)),""),"d-mmm-yy") &amp;" to " &amp; TEXT(IFERROR(INDEX('Overview - Section A'!$E$46:$E$53,MATCH(G469,'Overview - Section A'!$U$46:$U$53,0)),""),"d-mmm-yy")</f>
        <v>1-Jul-22 to 31-Dec-22</v>
      </c>
      <c r="D469" s="302"/>
      <c r="E469" s="302"/>
      <c r="F469" s="303" t="str">
        <f t="shared" si="18"/>
        <v/>
      </c>
      <c r="G469" s="304" t="s">
        <v>948</v>
      </c>
      <c r="H469" s="304"/>
      <c r="I469" s="305"/>
      <c r="J469" s="305"/>
      <c r="K469" s="305"/>
      <c r="L469" s="306" t="str">
        <f t="shared" ca="1" si="19"/>
        <v>631-Jul-22 to 31-Dec-22</v>
      </c>
      <c r="M469" s="307" t="s">
        <v>1962</v>
      </c>
      <c r="N469" s="692"/>
      <c r="O469" s="112"/>
      <c r="P469" s="112"/>
      <c r="Q469" s="112"/>
      <c r="AD469" s="693"/>
      <c r="AE469" s="693"/>
      <c r="AF469" s="693"/>
      <c r="AG469" s="693"/>
      <c r="AM469" s="5"/>
      <c r="AN469" s="5"/>
    </row>
    <row r="470" spans="1:40" ht="31" x14ac:dyDescent="0.35">
      <c r="A470" s="276">
        <v>63</v>
      </c>
      <c r="B470" s="277" t="str">
        <f t="shared" si="17"/>
        <v/>
      </c>
      <c r="C470" s="278" t="str">
        <f ca="1">TEXT(IFERROR(INDEX('Overview - Section A'!$A$46:$A$53,MATCH(G470,'Overview - Section A'!$U$46:$U$53,0)),""),"d-mmm-yy") &amp;" to " &amp; TEXT(IFERROR(INDEX('Overview - Section A'!$E$46:$E$53,MATCH(G470,'Overview - Section A'!$U$46:$U$53,0)),""),"d-mmm-yy")</f>
        <v>1-Jan-23 to 30-Jun-23</v>
      </c>
      <c r="D470" s="302"/>
      <c r="E470" s="302"/>
      <c r="F470" s="303" t="str">
        <f t="shared" si="18"/>
        <v/>
      </c>
      <c r="G470" s="304" t="s">
        <v>950</v>
      </c>
      <c r="H470" s="304"/>
      <c r="I470" s="305"/>
      <c r="J470" s="305"/>
      <c r="K470" s="305"/>
      <c r="L470" s="306" t="str">
        <f t="shared" ca="1" si="19"/>
        <v>631-Jan-23 to 30-Jun-23</v>
      </c>
      <c r="M470" s="307" t="s">
        <v>1963</v>
      </c>
      <c r="N470" s="692"/>
      <c r="O470" s="112"/>
      <c r="P470" s="112"/>
      <c r="Q470" s="112"/>
      <c r="AD470" s="693"/>
      <c r="AE470" s="693"/>
      <c r="AF470" s="693"/>
      <c r="AG470" s="693"/>
      <c r="AM470" s="5"/>
      <c r="AN470" s="5"/>
    </row>
    <row r="471" spans="1:40" ht="31" x14ac:dyDescent="0.35">
      <c r="A471" s="276">
        <v>63</v>
      </c>
      <c r="B471" s="277" t="str">
        <f t="shared" si="17"/>
        <v/>
      </c>
      <c r="C471" s="278" t="str">
        <f ca="1">TEXT(IFERROR(INDEX('Overview - Section A'!$A$46:$A$53,MATCH(G471,'Overview - Section A'!$U$46:$U$53,0)),""),"d-mmm-yy") &amp;" to " &amp; TEXT(IFERROR(INDEX('Overview - Section A'!$E$46:$E$53,MATCH(G471,'Overview - Section A'!$U$46:$U$53,0)),""),"d-mmm-yy")</f>
        <v>1-Jul-23 to 31-Dec-23</v>
      </c>
      <c r="D471" s="302"/>
      <c r="E471" s="302"/>
      <c r="F471" s="303" t="str">
        <f t="shared" si="18"/>
        <v/>
      </c>
      <c r="G471" s="304" t="s">
        <v>952</v>
      </c>
      <c r="H471" s="304"/>
      <c r="I471" s="305"/>
      <c r="J471" s="305"/>
      <c r="K471" s="305"/>
      <c r="L471" s="306" t="str">
        <f t="shared" ca="1" si="19"/>
        <v>631-Jul-23 to 31-Dec-23</v>
      </c>
      <c r="M471" s="307" t="s">
        <v>1964</v>
      </c>
      <c r="N471" s="692"/>
      <c r="O471" s="112"/>
      <c r="P471" s="112"/>
      <c r="Q471" s="112"/>
      <c r="AD471" s="693"/>
      <c r="AE471" s="693"/>
      <c r="AF471" s="693"/>
      <c r="AG471" s="693"/>
      <c r="AM471" s="5"/>
      <c r="AN471" s="5"/>
    </row>
    <row r="472" spans="1:40" ht="31" x14ac:dyDescent="0.35">
      <c r="A472" s="276">
        <v>64</v>
      </c>
      <c r="B472" s="277" t="str">
        <f t="shared" si="17"/>
        <v/>
      </c>
      <c r="C472" s="278" t="str">
        <f ca="1">TEXT(IFERROR(INDEX('Overview - Section A'!$A$46:$A$53,MATCH(G472,'Overview - Section A'!$U$46:$U$53,0)),""),"d-mmm-yy") &amp;" to " &amp; TEXT(IFERROR(INDEX('Overview - Section A'!$E$46:$E$53,MATCH(G472,'Overview - Section A'!$U$46:$U$53,0)),""),"d-mmm-yy")</f>
        <v>1-Jan-21 to 30-Jun-21</v>
      </c>
      <c r="D472" s="302"/>
      <c r="E472" s="302"/>
      <c r="F472" s="303" t="str">
        <f t="shared" si="18"/>
        <v/>
      </c>
      <c r="G472" s="304" t="s">
        <v>942</v>
      </c>
      <c r="H472" s="304"/>
      <c r="I472" s="305"/>
      <c r="J472" s="305"/>
      <c r="K472" s="305"/>
      <c r="L472" s="306" t="str">
        <f t="shared" ca="1" si="19"/>
        <v>641-Jan-21 to 30-Jun-21</v>
      </c>
      <c r="M472" s="307" t="s">
        <v>1965</v>
      </c>
      <c r="N472" s="692"/>
      <c r="O472" s="112"/>
      <c r="P472" s="112"/>
      <c r="Q472" s="112"/>
      <c r="AD472" s="693"/>
      <c r="AE472" s="693"/>
      <c r="AF472" s="693"/>
      <c r="AG472" s="693"/>
      <c r="AM472" s="5"/>
      <c r="AN472" s="5"/>
    </row>
    <row r="473" spans="1:40" ht="31" x14ac:dyDescent="0.35">
      <c r="A473" s="276">
        <v>64</v>
      </c>
      <c r="B473" s="277" t="str">
        <f t="shared" si="17"/>
        <v/>
      </c>
      <c r="C473" s="278" t="str">
        <f ca="1">TEXT(IFERROR(INDEX('Overview - Section A'!$A$46:$A$53,MATCH(G473,'Overview - Section A'!$U$46:$U$53,0)),""),"d-mmm-yy") &amp;" to " &amp; TEXT(IFERROR(INDEX('Overview - Section A'!$E$46:$E$53,MATCH(G473,'Overview - Section A'!$U$46:$U$53,0)),""),"d-mmm-yy")</f>
        <v>1-Jul-21 to 31-Dec-21</v>
      </c>
      <c r="D473" s="302"/>
      <c r="E473" s="302"/>
      <c r="F473" s="303" t="str">
        <f t="shared" si="18"/>
        <v/>
      </c>
      <c r="G473" s="304" t="s">
        <v>944</v>
      </c>
      <c r="H473" s="304"/>
      <c r="I473" s="305"/>
      <c r="J473" s="305"/>
      <c r="K473" s="305"/>
      <c r="L473" s="306" t="str">
        <f t="shared" ca="1" si="19"/>
        <v>641-Jul-21 to 31-Dec-21</v>
      </c>
      <c r="M473" s="307" t="s">
        <v>1966</v>
      </c>
      <c r="N473" s="692"/>
      <c r="O473" s="112"/>
      <c r="P473" s="112"/>
      <c r="Q473" s="112"/>
      <c r="AD473" s="693"/>
      <c r="AE473" s="693"/>
      <c r="AF473" s="693"/>
      <c r="AG473" s="693"/>
      <c r="AM473" s="5"/>
      <c r="AN473" s="5"/>
    </row>
    <row r="474" spans="1:40" ht="31" x14ac:dyDescent="0.35">
      <c r="A474" s="276">
        <v>64</v>
      </c>
      <c r="B474" s="277" t="str">
        <f t="shared" si="17"/>
        <v/>
      </c>
      <c r="C474" s="278" t="str">
        <f ca="1">TEXT(IFERROR(INDEX('Overview - Section A'!$A$46:$A$53,MATCH(G474,'Overview - Section A'!$U$46:$U$53,0)),""),"d-mmm-yy") &amp;" to " &amp; TEXT(IFERROR(INDEX('Overview - Section A'!$E$46:$E$53,MATCH(G474,'Overview - Section A'!$U$46:$U$53,0)),""),"d-mmm-yy")</f>
        <v>1-Jan-22 to 30-Jun-22</v>
      </c>
      <c r="D474" s="302"/>
      <c r="E474" s="302"/>
      <c r="F474" s="303" t="str">
        <f t="shared" si="18"/>
        <v/>
      </c>
      <c r="G474" s="304" t="s">
        <v>946</v>
      </c>
      <c r="H474" s="304"/>
      <c r="I474" s="305"/>
      <c r="J474" s="305"/>
      <c r="K474" s="305"/>
      <c r="L474" s="306" t="str">
        <f t="shared" ca="1" si="19"/>
        <v>641-Jan-22 to 30-Jun-22</v>
      </c>
      <c r="M474" s="307" t="s">
        <v>1967</v>
      </c>
      <c r="N474" s="692"/>
      <c r="O474" s="112"/>
      <c r="P474" s="112"/>
      <c r="Q474" s="112"/>
      <c r="AD474" s="693"/>
      <c r="AE474" s="693"/>
      <c r="AF474" s="693"/>
      <c r="AG474" s="693"/>
      <c r="AM474" s="5"/>
      <c r="AN474" s="5"/>
    </row>
    <row r="475" spans="1:40" ht="31" x14ac:dyDescent="0.35">
      <c r="A475" s="276">
        <v>64</v>
      </c>
      <c r="B475" s="277" t="str">
        <f t="shared" si="17"/>
        <v/>
      </c>
      <c r="C475" s="278" t="str">
        <f ca="1">TEXT(IFERROR(INDEX('Overview - Section A'!$A$46:$A$53,MATCH(G475,'Overview - Section A'!$U$46:$U$53,0)),""),"d-mmm-yy") &amp;" to " &amp; TEXT(IFERROR(INDEX('Overview - Section A'!$E$46:$E$53,MATCH(G475,'Overview - Section A'!$U$46:$U$53,0)),""),"d-mmm-yy")</f>
        <v>1-Jul-22 to 31-Dec-22</v>
      </c>
      <c r="D475" s="302"/>
      <c r="E475" s="302"/>
      <c r="F475" s="303" t="str">
        <f t="shared" si="18"/>
        <v/>
      </c>
      <c r="G475" s="304" t="s">
        <v>948</v>
      </c>
      <c r="H475" s="304"/>
      <c r="I475" s="305"/>
      <c r="J475" s="305"/>
      <c r="K475" s="305"/>
      <c r="L475" s="306" t="str">
        <f t="shared" ca="1" si="19"/>
        <v>641-Jul-22 to 31-Dec-22</v>
      </c>
      <c r="M475" s="307" t="s">
        <v>1968</v>
      </c>
      <c r="N475" s="692"/>
      <c r="O475" s="112"/>
      <c r="P475" s="112"/>
      <c r="Q475" s="112"/>
      <c r="AD475" s="693"/>
      <c r="AE475" s="693"/>
      <c r="AF475" s="693"/>
      <c r="AG475" s="693"/>
      <c r="AM475" s="5"/>
      <c r="AN475" s="5"/>
    </row>
    <row r="476" spans="1:40" ht="31" x14ac:dyDescent="0.35">
      <c r="A476" s="276">
        <v>64</v>
      </c>
      <c r="B476" s="277" t="str">
        <f t="shared" si="17"/>
        <v/>
      </c>
      <c r="C476" s="278" t="str">
        <f ca="1">TEXT(IFERROR(INDEX('Overview - Section A'!$A$46:$A$53,MATCH(G476,'Overview - Section A'!$U$46:$U$53,0)),""),"d-mmm-yy") &amp;" to " &amp; TEXT(IFERROR(INDEX('Overview - Section A'!$E$46:$E$53,MATCH(G476,'Overview - Section A'!$U$46:$U$53,0)),""),"d-mmm-yy")</f>
        <v>1-Jan-23 to 30-Jun-23</v>
      </c>
      <c r="D476" s="302"/>
      <c r="E476" s="302"/>
      <c r="F476" s="303" t="str">
        <f t="shared" si="18"/>
        <v/>
      </c>
      <c r="G476" s="304" t="s">
        <v>950</v>
      </c>
      <c r="H476" s="304"/>
      <c r="I476" s="305"/>
      <c r="J476" s="305"/>
      <c r="K476" s="305"/>
      <c r="L476" s="306" t="str">
        <f t="shared" ca="1" si="19"/>
        <v>641-Jan-23 to 30-Jun-23</v>
      </c>
      <c r="M476" s="307" t="s">
        <v>1969</v>
      </c>
      <c r="N476" s="692"/>
      <c r="O476" s="112"/>
      <c r="P476" s="112"/>
      <c r="Q476" s="112"/>
      <c r="AD476" s="693"/>
      <c r="AE476" s="693"/>
      <c r="AF476" s="693"/>
      <c r="AG476" s="693"/>
      <c r="AM476" s="5"/>
      <c r="AN476" s="5"/>
    </row>
    <row r="477" spans="1:40" ht="31" x14ac:dyDescent="0.35">
      <c r="A477" s="276">
        <v>64</v>
      </c>
      <c r="B477" s="277" t="str">
        <f t="shared" si="17"/>
        <v/>
      </c>
      <c r="C477" s="278" t="str">
        <f ca="1">TEXT(IFERROR(INDEX('Overview - Section A'!$A$46:$A$53,MATCH(G477,'Overview - Section A'!$U$46:$U$53,0)),""),"d-mmm-yy") &amp;" to " &amp; TEXT(IFERROR(INDEX('Overview - Section A'!$E$46:$E$53,MATCH(G477,'Overview - Section A'!$U$46:$U$53,0)),""),"d-mmm-yy")</f>
        <v>1-Jul-23 to 31-Dec-23</v>
      </c>
      <c r="D477" s="302"/>
      <c r="E477" s="302"/>
      <c r="F477" s="303" t="str">
        <f t="shared" si="18"/>
        <v/>
      </c>
      <c r="G477" s="304" t="s">
        <v>952</v>
      </c>
      <c r="H477" s="304"/>
      <c r="I477" s="305"/>
      <c r="J477" s="305"/>
      <c r="K477" s="305"/>
      <c r="L477" s="306" t="str">
        <f t="shared" ca="1" si="19"/>
        <v>641-Jul-23 to 31-Dec-23</v>
      </c>
      <c r="M477" s="307" t="s">
        <v>1970</v>
      </c>
      <c r="N477" s="692"/>
      <c r="O477" s="112"/>
      <c r="P477" s="112"/>
      <c r="Q477" s="112"/>
      <c r="AD477" s="693"/>
      <c r="AE477" s="693"/>
      <c r="AF477" s="693"/>
      <c r="AG477" s="693"/>
      <c r="AM477" s="5"/>
      <c r="AN477" s="5"/>
    </row>
    <row r="478" spans="1:40" ht="31" x14ac:dyDescent="0.35">
      <c r="A478" s="276">
        <v>65</v>
      </c>
      <c r="B478" s="277" t="str">
        <f t="shared" ref="B478:B541" si="20">IF(A478=A477,"",IF(VLOOKUP(A478,$A$8:$D$90,4,FALSE)=0,"",VLOOKUP(A478,$A$8:$D$90,4,FALSE)))</f>
        <v/>
      </c>
      <c r="C478" s="278" t="str">
        <f ca="1">TEXT(IFERROR(INDEX('Overview - Section A'!$A$46:$A$53,MATCH(G478,'Overview - Section A'!$U$46:$U$53,0)),""),"d-mmm-yy") &amp;" to " &amp; TEXT(IFERROR(INDEX('Overview - Section A'!$E$46:$E$53,MATCH(G478,'Overview - Section A'!$U$46:$U$53,0)),""),"d-mmm-yy")</f>
        <v>1-Jan-21 to 30-Jun-21</v>
      </c>
      <c r="D478" s="302"/>
      <c r="E478" s="302"/>
      <c r="F478" s="303" t="str">
        <f t="shared" ref="F478:F541" si="21">IF(VLOOKUP(A478,$A$8:$D$90,4,FALSE)=0,"",VLOOKUP(A478,$A$8:$D$90,4,FALSE))</f>
        <v/>
      </c>
      <c r="G478" s="304" t="s">
        <v>942</v>
      </c>
      <c r="H478" s="304"/>
      <c r="I478" s="305"/>
      <c r="J478" s="305"/>
      <c r="K478" s="305"/>
      <c r="L478" s="306" t="str">
        <f t="shared" ref="L478:L541" ca="1" si="22">CONCATENATE(A478,C478)</f>
        <v>651-Jan-21 to 30-Jun-21</v>
      </c>
      <c r="M478" s="307" t="s">
        <v>1971</v>
      </c>
      <c r="N478" s="692"/>
      <c r="O478" s="112"/>
      <c r="P478" s="112"/>
      <c r="Q478" s="112"/>
      <c r="AD478" s="693"/>
      <c r="AE478" s="693"/>
      <c r="AF478" s="693"/>
      <c r="AG478" s="693"/>
      <c r="AM478" s="5"/>
      <c r="AN478" s="5"/>
    </row>
    <row r="479" spans="1:40" ht="31" x14ac:dyDescent="0.35">
      <c r="A479" s="276">
        <v>65</v>
      </c>
      <c r="B479" s="277" t="str">
        <f t="shared" si="20"/>
        <v/>
      </c>
      <c r="C479" s="278" t="str">
        <f ca="1">TEXT(IFERROR(INDEX('Overview - Section A'!$A$46:$A$53,MATCH(G479,'Overview - Section A'!$U$46:$U$53,0)),""),"d-mmm-yy") &amp;" to " &amp; TEXT(IFERROR(INDEX('Overview - Section A'!$E$46:$E$53,MATCH(G479,'Overview - Section A'!$U$46:$U$53,0)),""),"d-mmm-yy")</f>
        <v>1-Jul-21 to 31-Dec-21</v>
      </c>
      <c r="D479" s="302"/>
      <c r="E479" s="302"/>
      <c r="F479" s="303" t="str">
        <f t="shared" si="21"/>
        <v/>
      </c>
      <c r="G479" s="304" t="s">
        <v>944</v>
      </c>
      <c r="H479" s="304"/>
      <c r="I479" s="305"/>
      <c r="J479" s="305"/>
      <c r="K479" s="305"/>
      <c r="L479" s="306" t="str">
        <f t="shared" ca="1" si="22"/>
        <v>651-Jul-21 to 31-Dec-21</v>
      </c>
      <c r="M479" s="307" t="s">
        <v>1972</v>
      </c>
      <c r="N479" s="692"/>
      <c r="O479" s="112"/>
      <c r="P479" s="112"/>
      <c r="Q479" s="112"/>
      <c r="AD479" s="693"/>
      <c r="AE479" s="693"/>
      <c r="AF479" s="693"/>
      <c r="AG479" s="693"/>
      <c r="AM479" s="5"/>
      <c r="AN479" s="5"/>
    </row>
    <row r="480" spans="1:40" ht="31" x14ac:dyDescent="0.35">
      <c r="A480" s="276">
        <v>65</v>
      </c>
      <c r="B480" s="277" t="str">
        <f t="shared" si="20"/>
        <v/>
      </c>
      <c r="C480" s="278" t="str">
        <f ca="1">TEXT(IFERROR(INDEX('Overview - Section A'!$A$46:$A$53,MATCH(G480,'Overview - Section A'!$U$46:$U$53,0)),""),"d-mmm-yy") &amp;" to " &amp; TEXT(IFERROR(INDEX('Overview - Section A'!$E$46:$E$53,MATCH(G480,'Overview - Section A'!$U$46:$U$53,0)),""),"d-mmm-yy")</f>
        <v>1-Jan-22 to 30-Jun-22</v>
      </c>
      <c r="D480" s="302"/>
      <c r="E480" s="302"/>
      <c r="F480" s="303" t="str">
        <f t="shared" si="21"/>
        <v/>
      </c>
      <c r="G480" s="304" t="s">
        <v>946</v>
      </c>
      <c r="H480" s="304"/>
      <c r="I480" s="305"/>
      <c r="J480" s="305"/>
      <c r="K480" s="305"/>
      <c r="L480" s="306" t="str">
        <f t="shared" ca="1" si="22"/>
        <v>651-Jan-22 to 30-Jun-22</v>
      </c>
      <c r="M480" s="307" t="s">
        <v>1973</v>
      </c>
      <c r="N480" s="692"/>
      <c r="O480" s="112"/>
      <c r="P480" s="112"/>
      <c r="Q480" s="112"/>
      <c r="AD480" s="693"/>
      <c r="AE480" s="693"/>
      <c r="AF480" s="693"/>
      <c r="AG480" s="693"/>
      <c r="AM480" s="5"/>
      <c r="AN480" s="5"/>
    </row>
    <row r="481" spans="1:40" ht="31" x14ac:dyDescent="0.35">
      <c r="A481" s="276">
        <v>65</v>
      </c>
      <c r="B481" s="277" t="str">
        <f t="shared" si="20"/>
        <v/>
      </c>
      <c r="C481" s="278" t="str">
        <f ca="1">TEXT(IFERROR(INDEX('Overview - Section A'!$A$46:$A$53,MATCH(G481,'Overview - Section A'!$U$46:$U$53,0)),""),"d-mmm-yy") &amp;" to " &amp; TEXT(IFERROR(INDEX('Overview - Section A'!$E$46:$E$53,MATCH(G481,'Overview - Section A'!$U$46:$U$53,0)),""),"d-mmm-yy")</f>
        <v>1-Jul-22 to 31-Dec-22</v>
      </c>
      <c r="D481" s="302"/>
      <c r="E481" s="302"/>
      <c r="F481" s="303" t="str">
        <f t="shared" si="21"/>
        <v/>
      </c>
      <c r="G481" s="304" t="s">
        <v>948</v>
      </c>
      <c r="H481" s="304"/>
      <c r="I481" s="305"/>
      <c r="J481" s="305"/>
      <c r="K481" s="305"/>
      <c r="L481" s="306" t="str">
        <f t="shared" ca="1" si="22"/>
        <v>651-Jul-22 to 31-Dec-22</v>
      </c>
      <c r="M481" s="307" t="s">
        <v>1974</v>
      </c>
      <c r="N481" s="692"/>
      <c r="O481" s="112"/>
      <c r="P481" s="112"/>
      <c r="Q481" s="112"/>
      <c r="AD481" s="693"/>
      <c r="AE481" s="693"/>
      <c r="AF481" s="693"/>
      <c r="AG481" s="693"/>
      <c r="AM481" s="5"/>
      <c r="AN481" s="5"/>
    </row>
    <row r="482" spans="1:40" ht="31" x14ac:dyDescent="0.35">
      <c r="A482" s="276">
        <v>65</v>
      </c>
      <c r="B482" s="277" t="str">
        <f t="shared" si="20"/>
        <v/>
      </c>
      <c r="C482" s="278" t="str">
        <f ca="1">TEXT(IFERROR(INDEX('Overview - Section A'!$A$46:$A$53,MATCH(G482,'Overview - Section A'!$U$46:$U$53,0)),""),"d-mmm-yy") &amp;" to " &amp; TEXT(IFERROR(INDEX('Overview - Section A'!$E$46:$E$53,MATCH(G482,'Overview - Section A'!$U$46:$U$53,0)),""),"d-mmm-yy")</f>
        <v>1-Jan-23 to 30-Jun-23</v>
      </c>
      <c r="D482" s="302"/>
      <c r="E482" s="302"/>
      <c r="F482" s="303" t="str">
        <f t="shared" si="21"/>
        <v/>
      </c>
      <c r="G482" s="304" t="s">
        <v>950</v>
      </c>
      <c r="H482" s="304"/>
      <c r="I482" s="305"/>
      <c r="J482" s="305"/>
      <c r="K482" s="305"/>
      <c r="L482" s="306" t="str">
        <f t="shared" ca="1" si="22"/>
        <v>651-Jan-23 to 30-Jun-23</v>
      </c>
      <c r="M482" s="307" t="s">
        <v>1975</v>
      </c>
      <c r="N482" s="692"/>
      <c r="O482" s="112"/>
      <c r="P482" s="112"/>
      <c r="Q482" s="112"/>
      <c r="AD482" s="693"/>
      <c r="AE482" s="693"/>
      <c r="AF482" s="693"/>
      <c r="AG482" s="693"/>
      <c r="AM482" s="5"/>
      <c r="AN482" s="5"/>
    </row>
    <row r="483" spans="1:40" ht="31" x14ac:dyDescent="0.35">
      <c r="A483" s="276">
        <v>65</v>
      </c>
      <c r="B483" s="277" t="str">
        <f t="shared" si="20"/>
        <v/>
      </c>
      <c r="C483" s="278" t="str">
        <f ca="1">TEXT(IFERROR(INDEX('Overview - Section A'!$A$46:$A$53,MATCH(G483,'Overview - Section A'!$U$46:$U$53,0)),""),"d-mmm-yy") &amp;" to " &amp; TEXT(IFERROR(INDEX('Overview - Section A'!$E$46:$E$53,MATCH(G483,'Overview - Section A'!$U$46:$U$53,0)),""),"d-mmm-yy")</f>
        <v>1-Jul-23 to 31-Dec-23</v>
      </c>
      <c r="D483" s="302"/>
      <c r="E483" s="302"/>
      <c r="F483" s="303" t="str">
        <f t="shared" si="21"/>
        <v/>
      </c>
      <c r="G483" s="304" t="s">
        <v>952</v>
      </c>
      <c r="H483" s="304"/>
      <c r="I483" s="305"/>
      <c r="J483" s="305"/>
      <c r="K483" s="305"/>
      <c r="L483" s="306" t="str">
        <f t="shared" ca="1" si="22"/>
        <v>651-Jul-23 to 31-Dec-23</v>
      </c>
      <c r="M483" s="307" t="s">
        <v>1976</v>
      </c>
      <c r="N483" s="692"/>
      <c r="O483" s="112"/>
      <c r="P483" s="112"/>
      <c r="Q483" s="112"/>
      <c r="AD483" s="693"/>
      <c r="AE483" s="693"/>
      <c r="AF483" s="693"/>
      <c r="AG483" s="693"/>
      <c r="AM483" s="5"/>
      <c r="AN483" s="5"/>
    </row>
    <row r="484" spans="1:40" ht="31" x14ac:dyDescent="0.35">
      <c r="A484" s="276">
        <v>66</v>
      </c>
      <c r="B484" s="277" t="str">
        <f t="shared" si="20"/>
        <v/>
      </c>
      <c r="C484" s="278" t="str">
        <f ca="1">TEXT(IFERROR(INDEX('Overview - Section A'!$A$46:$A$53,MATCH(G484,'Overview - Section A'!$U$46:$U$53,0)),""),"d-mmm-yy") &amp;" to " &amp; TEXT(IFERROR(INDEX('Overview - Section A'!$E$46:$E$53,MATCH(G484,'Overview - Section A'!$U$46:$U$53,0)),""),"d-mmm-yy")</f>
        <v>1-Jan-21 to 30-Jun-21</v>
      </c>
      <c r="D484" s="302"/>
      <c r="E484" s="302"/>
      <c r="F484" s="303" t="str">
        <f t="shared" si="21"/>
        <v/>
      </c>
      <c r="G484" s="304" t="s">
        <v>942</v>
      </c>
      <c r="H484" s="304"/>
      <c r="I484" s="305"/>
      <c r="J484" s="305"/>
      <c r="K484" s="305"/>
      <c r="L484" s="306" t="str">
        <f t="shared" ca="1" si="22"/>
        <v>661-Jan-21 to 30-Jun-21</v>
      </c>
      <c r="M484" s="307" t="s">
        <v>1977</v>
      </c>
      <c r="N484" s="692"/>
      <c r="O484" s="112"/>
      <c r="P484" s="112"/>
      <c r="Q484" s="112"/>
      <c r="AD484" s="693"/>
      <c r="AE484" s="693"/>
      <c r="AF484" s="693"/>
      <c r="AG484" s="693"/>
      <c r="AM484" s="5"/>
      <c r="AN484" s="5"/>
    </row>
    <row r="485" spans="1:40" ht="31" x14ac:dyDescent="0.35">
      <c r="A485" s="276">
        <v>66</v>
      </c>
      <c r="B485" s="277" t="str">
        <f t="shared" si="20"/>
        <v/>
      </c>
      <c r="C485" s="278" t="str">
        <f ca="1">TEXT(IFERROR(INDEX('Overview - Section A'!$A$46:$A$53,MATCH(G485,'Overview - Section A'!$U$46:$U$53,0)),""),"d-mmm-yy") &amp;" to " &amp; TEXT(IFERROR(INDEX('Overview - Section A'!$E$46:$E$53,MATCH(G485,'Overview - Section A'!$U$46:$U$53,0)),""),"d-mmm-yy")</f>
        <v>1-Jul-21 to 31-Dec-21</v>
      </c>
      <c r="D485" s="302"/>
      <c r="E485" s="302"/>
      <c r="F485" s="303" t="str">
        <f t="shared" si="21"/>
        <v/>
      </c>
      <c r="G485" s="304" t="s">
        <v>944</v>
      </c>
      <c r="H485" s="304"/>
      <c r="I485" s="305"/>
      <c r="J485" s="305"/>
      <c r="K485" s="305"/>
      <c r="L485" s="306" t="str">
        <f t="shared" ca="1" si="22"/>
        <v>661-Jul-21 to 31-Dec-21</v>
      </c>
      <c r="M485" s="307" t="s">
        <v>1978</v>
      </c>
      <c r="N485" s="692"/>
      <c r="O485" s="112"/>
      <c r="P485" s="112"/>
      <c r="Q485" s="112"/>
      <c r="AD485" s="693"/>
      <c r="AE485" s="693"/>
      <c r="AF485" s="693"/>
      <c r="AG485" s="693"/>
      <c r="AM485" s="5"/>
      <c r="AN485" s="5"/>
    </row>
    <row r="486" spans="1:40" ht="31" x14ac:dyDescent="0.35">
      <c r="A486" s="276">
        <v>66</v>
      </c>
      <c r="B486" s="277" t="str">
        <f t="shared" si="20"/>
        <v/>
      </c>
      <c r="C486" s="278" t="str">
        <f ca="1">TEXT(IFERROR(INDEX('Overview - Section A'!$A$46:$A$53,MATCH(G486,'Overview - Section A'!$U$46:$U$53,0)),""),"d-mmm-yy") &amp;" to " &amp; TEXT(IFERROR(INDEX('Overview - Section A'!$E$46:$E$53,MATCH(G486,'Overview - Section A'!$U$46:$U$53,0)),""),"d-mmm-yy")</f>
        <v>1-Jan-22 to 30-Jun-22</v>
      </c>
      <c r="D486" s="302"/>
      <c r="E486" s="302"/>
      <c r="F486" s="303" t="str">
        <f t="shared" si="21"/>
        <v/>
      </c>
      <c r="G486" s="304" t="s">
        <v>946</v>
      </c>
      <c r="H486" s="304"/>
      <c r="I486" s="305"/>
      <c r="J486" s="305"/>
      <c r="K486" s="305"/>
      <c r="L486" s="306" t="str">
        <f t="shared" ca="1" si="22"/>
        <v>661-Jan-22 to 30-Jun-22</v>
      </c>
      <c r="M486" s="307" t="s">
        <v>1979</v>
      </c>
      <c r="N486" s="692"/>
      <c r="O486" s="112"/>
      <c r="P486" s="112"/>
      <c r="Q486" s="112"/>
      <c r="AD486" s="693"/>
      <c r="AE486" s="693"/>
      <c r="AF486" s="693"/>
      <c r="AG486" s="693"/>
      <c r="AM486" s="5"/>
      <c r="AN486" s="5"/>
    </row>
    <row r="487" spans="1:40" ht="31" x14ac:dyDescent="0.35">
      <c r="A487" s="276">
        <v>66</v>
      </c>
      <c r="B487" s="277" t="str">
        <f t="shared" si="20"/>
        <v/>
      </c>
      <c r="C487" s="278" t="str">
        <f ca="1">TEXT(IFERROR(INDEX('Overview - Section A'!$A$46:$A$53,MATCH(G487,'Overview - Section A'!$U$46:$U$53,0)),""),"d-mmm-yy") &amp;" to " &amp; TEXT(IFERROR(INDEX('Overview - Section A'!$E$46:$E$53,MATCH(G487,'Overview - Section A'!$U$46:$U$53,0)),""),"d-mmm-yy")</f>
        <v>1-Jul-22 to 31-Dec-22</v>
      </c>
      <c r="D487" s="302"/>
      <c r="E487" s="302"/>
      <c r="F487" s="303" t="str">
        <f t="shared" si="21"/>
        <v/>
      </c>
      <c r="G487" s="304" t="s">
        <v>948</v>
      </c>
      <c r="H487" s="304"/>
      <c r="I487" s="305"/>
      <c r="J487" s="305"/>
      <c r="K487" s="305"/>
      <c r="L487" s="306" t="str">
        <f t="shared" ca="1" si="22"/>
        <v>661-Jul-22 to 31-Dec-22</v>
      </c>
      <c r="M487" s="307" t="s">
        <v>1980</v>
      </c>
      <c r="N487" s="692"/>
      <c r="O487" s="112"/>
      <c r="P487" s="112"/>
      <c r="Q487" s="112"/>
      <c r="AD487" s="693"/>
      <c r="AE487" s="693"/>
      <c r="AF487" s="693"/>
      <c r="AG487" s="693"/>
      <c r="AM487" s="5"/>
      <c r="AN487" s="5"/>
    </row>
    <row r="488" spans="1:40" ht="31" x14ac:dyDescent="0.35">
      <c r="A488" s="276">
        <v>66</v>
      </c>
      <c r="B488" s="277" t="str">
        <f t="shared" si="20"/>
        <v/>
      </c>
      <c r="C488" s="278" t="str">
        <f ca="1">TEXT(IFERROR(INDEX('Overview - Section A'!$A$46:$A$53,MATCH(G488,'Overview - Section A'!$U$46:$U$53,0)),""),"d-mmm-yy") &amp;" to " &amp; TEXT(IFERROR(INDEX('Overview - Section A'!$E$46:$E$53,MATCH(G488,'Overview - Section A'!$U$46:$U$53,0)),""),"d-mmm-yy")</f>
        <v>1-Jan-23 to 30-Jun-23</v>
      </c>
      <c r="D488" s="302"/>
      <c r="E488" s="302"/>
      <c r="F488" s="303" t="str">
        <f t="shared" si="21"/>
        <v/>
      </c>
      <c r="G488" s="304" t="s">
        <v>950</v>
      </c>
      <c r="H488" s="304"/>
      <c r="I488" s="305"/>
      <c r="J488" s="305"/>
      <c r="K488" s="305"/>
      <c r="L488" s="306" t="str">
        <f t="shared" ca="1" si="22"/>
        <v>661-Jan-23 to 30-Jun-23</v>
      </c>
      <c r="M488" s="307" t="s">
        <v>1981</v>
      </c>
      <c r="N488" s="692"/>
      <c r="O488" s="112"/>
      <c r="P488" s="112"/>
      <c r="Q488" s="112"/>
      <c r="AD488" s="693"/>
      <c r="AE488" s="693"/>
      <c r="AF488" s="693"/>
      <c r="AG488" s="693"/>
      <c r="AM488" s="5"/>
      <c r="AN488" s="5"/>
    </row>
    <row r="489" spans="1:40" ht="31" x14ac:dyDescent="0.35">
      <c r="A489" s="276">
        <v>66</v>
      </c>
      <c r="B489" s="277" t="str">
        <f t="shared" si="20"/>
        <v/>
      </c>
      <c r="C489" s="278" t="str">
        <f ca="1">TEXT(IFERROR(INDEX('Overview - Section A'!$A$46:$A$53,MATCH(G489,'Overview - Section A'!$U$46:$U$53,0)),""),"d-mmm-yy") &amp;" to " &amp; TEXT(IFERROR(INDEX('Overview - Section A'!$E$46:$E$53,MATCH(G489,'Overview - Section A'!$U$46:$U$53,0)),""),"d-mmm-yy")</f>
        <v>1-Jul-23 to 31-Dec-23</v>
      </c>
      <c r="D489" s="302"/>
      <c r="E489" s="302"/>
      <c r="F489" s="303" t="str">
        <f t="shared" si="21"/>
        <v/>
      </c>
      <c r="G489" s="304" t="s">
        <v>952</v>
      </c>
      <c r="H489" s="304"/>
      <c r="I489" s="305"/>
      <c r="J489" s="305"/>
      <c r="K489" s="305"/>
      <c r="L489" s="306" t="str">
        <f t="shared" ca="1" si="22"/>
        <v>661-Jul-23 to 31-Dec-23</v>
      </c>
      <c r="M489" s="307" t="s">
        <v>1982</v>
      </c>
      <c r="N489" s="692"/>
      <c r="O489" s="112"/>
      <c r="P489" s="112"/>
      <c r="Q489" s="112"/>
      <c r="AD489" s="693"/>
      <c r="AE489" s="693"/>
      <c r="AF489" s="693"/>
      <c r="AG489" s="693"/>
      <c r="AM489" s="5"/>
      <c r="AN489" s="5"/>
    </row>
    <row r="490" spans="1:40" ht="31" x14ac:dyDescent="0.35">
      <c r="A490" s="276">
        <v>67</v>
      </c>
      <c r="B490" s="277" t="str">
        <f t="shared" si="20"/>
        <v/>
      </c>
      <c r="C490" s="278" t="str">
        <f ca="1">TEXT(IFERROR(INDEX('Overview - Section A'!$A$46:$A$53,MATCH(G490,'Overview - Section A'!$U$46:$U$53,0)),""),"d-mmm-yy") &amp;" to " &amp; TEXT(IFERROR(INDEX('Overview - Section A'!$E$46:$E$53,MATCH(G490,'Overview - Section A'!$U$46:$U$53,0)),""),"d-mmm-yy")</f>
        <v>1-Jan-21 to 30-Jun-21</v>
      </c>
      <c r="D490" s="302"/>
      <c r="E490" s="302"/>
      <c r="F490" s="303" t="str">
        <f t="shared" si="21"/>
        <v/>
      </c>
      <c r="G490" s="304" t="s">
        <v>942</v>
      </c>
      <c r="H490" s="304"/>
      <c r="I490" s="305"/>
      <c r="J490" s="305"/>
      <c r="K490" s="305"/>
      <c r="L490" s="306" t="str">
        <f t="shared" ca="1" si="22"/>
        <v>671-Jan-21 to 30-Jun-21</v>
      </c>
      <c r="M490" s="307" t="s">
        <v>1983</v>
      </c>
      <c r="N490" s="692"/>
      <c r="O490" s="112"/>
      <c r="P490" s="112"/>
      <c r="Q490" s="112"/>
      <c r="AD490" s="693"/>
      <c r="AE490" s="693"/>
      <c r="AF490" s="693"/>
      <c r="AG490" s="693"/>
      <c r="AM490" s="5"/>
      <c r="AN490" s="5"/>
    </row>
    <row r="491" spans="1:40" ht="31" x14ac:dyDescent="0.35">
      <c r="A491" s="276">
        <v>67</v>
      </c>
      <c r="B491" s="277" t="str">
        <f t="shared" si="20"/>
        <v/>
      </c>
      <c r="C491" s="278" t="str">
        <f ca="1">TEXT(IFERROR(INDEX('Overview - Section A'!$A$46:$A$53,MATCH(G491,'Overview - Section A'!$U$46:$U$53,0)),""),"d-mmm-yy") &amp;" to " &amp; TEXT(IFERROR(INDEX('Overview - Section A'!$E$46:$E$53,MATCH(G491,'Overview - Section A'!$U$46:$U$53,0)),""),"d-mmm-yy")</f>
        <v>1-Jul-21 to 31-Dec-21</v>
      </c>
      <c r="D491" s="302"/>
      <c r="E491" s="302"/>
      <c r="F491" s="303" t="str">
        <f t="shared" si="21"/>
        <v/>
      </c>
      <c r="G491" s="304" t="s">
        <v>944</v>
      </c>
      <c r="H491" s="304"/>
      <c r="I491" s="305"/>
      <c r="J491" s="305"/>
      <c r="K491" s="305"/>
      <c r="L491" s="306" t="str">
        <f t="shared" ca="1" si="22"/>
        <v>671-Jul-21 to 31-Dec-21</v>
      </c>
      <c r="M491" s="307" t="s">
        <v>1984</v>
      </c>
      <c r="N491" s="692"/>
      <c r="O491" s="112"/>
      <c r="P491" s="112"/>
      <c r="Q491" s="112"/>
      <c r="AD491" s="693"/>
      <c r="AE491" s="693"/>
      <c r="AF491" s="693"/>
      <c r="AG491" s="693"/>
      <c r="AM491" s="5"/>
      <c r="AN491" s="5"/>
    </row>
    <row r="492" spans="1:40" ht="31" x14ac:dyDescent="0.35">
      <c r="A492" s="276">
        <v>67</v>
      </c>
      <c r="B492" s="277" t="str">
        <f t="shared" si="20"/>
        <v/>
      </c>
      <c r="C492" s="278" t="str">
        <f ca="1">TEXT(IFERROR(INDEX('Overview - Section A'!$A$46:$A$53,MATCH(G492,'Overview - Section A'!$U$46:$U$53,0)),""),"d-mmm-yy") &amp;" to " &amp; TEXT(IFERROR(INDEX('Overview - Section A'!$E$46:$E$53,MATCH(G492,'Overview - Section A'!$U$46:$U$53,0)),""),"d-mmm-yy")</f>
        <v>1-Jan-22 to 30-Jun-22</v>
      </c>
      <c r="D492" s="302"/>
      <c r="E492" s="302"/>
      <c r="F492" s="303" t="str">
        <f t="shared" si="21"/>
        <v/>
      </c>
      <c r="G492" s="304" t="s">
        <v>946</v>
      </c>
      <c r="H492" s="304"/>
      <c r="I492" s="305"/>
      <c r="J492" s="305"/>
      <c r="K492" s="305"/>
      <c r="L492" s="306" t="str">
        <f t="shared" ca="1" si="22"/>
        <v>671-Jan-22 to 30-Jun-22</v>
      </c>
      <c r="M492" s="307" t="s">
        <v>1985</v>
      </c>
      <c r="N492" s="692"/>
      <c r="O492" s="112"/>
      <c r="P492" s="112"/>
      <c r="Q492" s="112"/>
      <c r="AD492" s="693"/>
      <c r="AE492" s="693"/>
      <c r="AF492" s="693"/>
      <c r="AG492" s="693"/>
      <c r="AM492" s="5"/>
      <c r="AN492" s="5"/>
    </row>
    <row r="493" spans="1:40" ht="31" x14ac:dyDescent="0.35">
      <c r="A493" s="276">
        <v>67</v>
      </c>
      <c r="B493" s="277" t="str">
        <f t="shared" si="20"/>
        <v/>
      </c>
      <c r="C493" s="278" t="str">
        <f ca="1">TEXT(IFERROR(INDEX('Overview - Section A'!$A$46:$A$53,MATCH(G493,'Overview - Section A'!$U$46:$U$53,0)),""),"d-mmm-yy") &amp;" to " &amp; TEXT(IFERROR(INDEX('Overview - Section A'!$E$46:$E$53,MATCH(G493,'Overview - Section A'!$U$46:$U$53,0)),""),"d-mmm-yy")</f>
        <v>1-Jul-22 to 31-Dec-22</v>
      </c>
      <c r="D493" s="302"/>
      <c r="E493" s="302"/>
      <c r="F493" s="303" t="str">
        <f t="shared" si="21"/>
        <v/>
      </c>
      <c r="G493" s="304" t="s">
        <v>948</v>
      </c>
      <c r="H493" s="304"/>
      <c r="I493" s="305"/>
      <c r="J493" s="305"/>
      <c r="K493" s="305"/>
      <c r="L493" s="306" t="str">
        <f t="shared" ca="1" si="22"/>
        <v>671-Jul-22 to 31-Dec-22</v>
      </c>
      <c r="M493" s="307" t="s">
        <v>1986</v>
      </c>
      <c r="N493" s="692"/>
      <c r="O493" s="112"/>
      <c r="P493" s="112"/>
      <c r="Q493" s="112"/>
      <c r="AD493" s="693"/>
      <c r="AE493" s="693"/>
      <c r="AF493" s="693"/>
      <c r="AG493" s="693"/>
      <c r="AM493" s="5"/>
      <c r="AN493" s="5"/>
    </row>
    <row r="494" spans="1:40" ht="31" x14ac:dyDescent="0.35">
      <c r="A494" s="276">
        <v>67</v>
      </c>
      <c r="B494" s="277" t="str">
        <f t="shared" si="20"/>
        <v/>
      </c>
      <c r="C494" s="278" t="str">
        <f ca="1">TEXT(IFERROR(INDEX('Overview - Section A'!$A$46:$A$53,MATCH(G494,'Overview - Section A'!$U$46:$U$53,0)),""),"d-mmm-yy") &amp;" to " &amp; TEXT(IFERROR(INDEX('Overview - Section A'!$E$46:$E$53,MATCH(G494,'Overview - Section A'!$U$46:$U$53,0)),""),"d-mmm-yy")</f>
        <v>1-Jan-23 to 30-Jun-23</v>
      </c>
      <c r="D494" s="302"/>
      <c r="E494" s="302"/>
      <c r="F494" s="303" t="str">
        <f t="shared" si="21"/>
        <v/>
      </c>
      <c r="G494" s="304" t="s">
        <v>950</v>
      </c>
      <c r="H494" s="304"/>
      <c r="I494" s="305"/>
      <c r="J494" s="305"/>
      <c r="K494" s="305"/>
      <c r="L494" s="306" t="str">
        <f t="shared" ca="1" si="22"/>
        <v>671-Jan-23 to 30-Jun-23</v>
      </c>
      <c r="M494" s="307" t="s">
        <v>1987</v>
      </c>
      <c r="N494" s="692"/>
      <c r="O494" s="112"/>
      <c r="P494" s="112"/>
      <c r="Q494" s="112"/>
      <c r="AD494" s="693"/>
      <c r="AE494" s="693"/>
      <c r="AF494" s="693"/>
      <c r="AG494" s="693"/>
      <c r="AM494" s="5"/>
      <c r="AN494" s="5"/>
    </row>
    <row r="495" spans="1:40" ht="31" x14ac:dyDescent="0.35">
      <c r="A495" s="276">
        <v>67</v>
      </c>
      <c r="B495" s="277" t="str">
        <f t="shared" si="20"/>
        <v/>
      </c>
      <c r="C495" s="278" t="str">
        <f ca="1">TEXT(IFERROR(INDEX('Overview - Section A'!$A$46:$A$53,MATCH(G495,'Overview - Section A'!$U$46:$U$53,0)),""),"d-mmm-yy") &amp;" to " &amp; TEXT(IFERROR(INDEX('Overview - Section A'!$E$46:$E$53,MATCH(G495,'Overview - Section A'!$U$46:$U$53,0)),""),"d-mmm-yy")</f>
        <v>1-Jul-23 to 31-Dec-23</v>
      </c>
      <c r="D495" s="302"/>
      <c r="E495" s="302"/>
      <c r="F495" s="303" t="str">
        <f t="shared" si="21"/>
        <v/>
      </c>
      <c r="G495" s="304" t="s">
        <v>952</v>
      </c>
      <c r="H495" s="304"/>
      <c r="I495" s="305"/>
      <c r="J495" s="305"/>
      <c r="K495" s="305"/>
      <c r="L495" s="306" t="str">
        <f t="shared" ca="1" si="22"/>
        <v>671-Jul-23 to 31-Dec-23</v>
      </c>
      <c r="M495" s="307" t="s">
        <v>1988</v>
      </c>
      <c r="N495" s="692"/>
      <c r="O495" s="112"/>
      <c r="P495" s="112"/>
      <c r="Q495" s="112"/>
      <c r="AD495" s="693"/>
      <c r="AE495" s="693"/>
      <c r="AF495" s="693"/>
      <c r="AG495" s="693"/>
      <c r="AM495" s="5"/>
      <c r="AN495" s="5"/>
    </row>
    <row r="496" spans="1:40" ht="31" x14ac:dyDescent="0.35">
      <c r="A496" s="276">
        <v>68</v>
      </c>
      <c r="B496" s="277" t="str">
        <f t="shared" si="20"/>
        <v/>
      </c>
      <c r="C496" s="278" t="str">
        <f ca="1">TEXT(IFERROR(INDEX('Overview - Section A'!$A$46:$A$53,MATCH(G496,'Overview - Section A'!$U$46:$U$53,0)),""),"d-mmm-yy") &amp;" to " &amp; TEXT(IFERROR(INDEX('Overview - Section A'!$E$46:$E$53,MATCH(G496,'Overview - Section A'!$U$46:$U$53,0)),""),"d-mmm-yy")</f>
        <v>1-Jan-21 to 30-Jun-21</v>
      </c>
      <c r="D496" s="302"/>
      <c r="E496" s="302"/>
      <c r="F496" s="303" t="str">
        <f t="shared" si="21"/>
        <v/>
      </c>
      <c r="G496" s="304" t="s">
        <v>942</v>
      </c>
      <c r="H496" s="304"/>
      <c r="I496" s="305"/>
      <c r="J496" s="305"/>
      <c r="K496" s="305"/>
      <c r="L496" s="306" t="str">
        <f t="shared" ca="1" si="22"/>
        <v>681-Jan-21 to 30-Jun-21</v>
      </c>
      <c r="M496" s="307" t="s">
        <v>1989</v>
      </c>
      <c r="N496" s="692"/>
      <c r="O496" s="112"/>
      <c r="P496" s="112"/>
      <c r="Q496" s="112"/>
      <c r="AD496" s="693"/>
      <c r="AE496" s="693"/>
      <c r="AF496" s="693"/>
      <c r="AG496" s="693"/>
      <c r="AM496" s="5"/>
      <c r="AN496" s="5"/>
    </row>
    <row r="497" spans="1:40" ht="31" x14ac:dyDescent="0.35">
      <c r="A497" s="276">
        <v>68</v>
      </c>
      <c r="B497" s="277" t="str">
        <f t="shared" si="20"/>
        <v/>
      </c>
      <c r="C497" s="278" t="str">
        <f ca="1">TEXT(IFERROR(INDEX('Overview - Section A'!$A$46:$A$53,MATCH(G497,'Overview - Section A'!$U$46:$U$53,0)),""),"d-mmm-yy") &amp;" to " &amp; TEXT(IFERROR(INDEX('Overview - Section A'!$E$46:$E$53,MATCH(G497,'Overview - Section A'!$U$46:$U$53,0)),""),"d-mmm-yy")</f>
        <v>1-Jul-21 to 31-Dec-21</v>
      </c>
      <c r="D497" s="302"/>
      <c r="E497" s="302"/>
      <c r="F497" s="303" t="str">
        <f t="shared" si="21"/>
        <v/>
      </c>
      <c r="G497" s="304" t="s">
        <v>944</v>
      </c>
      <c r="H497" s="304"/>
      <c r="I497" s="305"/>
      <c r="J497" s="305"/>
      <c r="K497" s="305"/>
      <c r="L497" s="306" t="str">
        <f t="shared" ca="1" si="22"/>
        <v>681-Jul-21 to 31-Dec-21</v>
      </c>
      <c r="M497" s="307" t="s">
        <v>1990</v>
      </c>
      <c r="N497" s="692"/>
      <c r="O497" s="112"/>
      <c r="P497" s="112"/>
      <c r="Q497" s="112"/>
      <c r="AD497" s="693"/>
      <c r="AE497" s="693"/>
      <c r="AF497" s="693"/>
      <c r="AG497" s="693"/>
      <c r="AM497" s="5"/>
      <c r="AN497" s="5"/>
    </row>
    <row r="498" spans="1:40" ht="31" x14ac:dyDescent="0.35">
      <c r="A498" s="276">
        <v>68</v>
      </c>
      <c r="B498" s="277" t="str">
        <f t="shared" si="20"/>
        <v/>
      </c>
      <c r="C498" s="278" t="str">
        <f ca="1">TEXT(IFERROR(INDEX('Overview - Section A'!$A$46:$A$53,MATCH(G498,'Overview - Section A'!$U$46:$U$53,0)),""),"d-mmm-yy") &amp;" to " &amp; TEXT(IFERROR(INDEX('Overview - Section A'!$E$46:$E$53,MATCH(G498,'Overview - Section A'!$U$46:$U$53,0)),""),"d-mmm-yy")</f>
        <v>1-Jan-22 to 30-Jun-22</v>
      </c>
      <c r="D498" s="302"/>
      <c r="E498" s="302"/>
      <c r="F498" s="303" t="str">
        <f t="shared" si="21"/>
        <v/>
      </c>
      <c r="G498" s="304" t="s">
        <v>946</v>
      </c>
      <c r="H498" s="304"/>
      <c r="I498" s="305"/>
      <c r="J498" s="305"/>
      <c r="K498" s="305"/>
      <c r="L498" s="306" t="str">
        <f t="shared" ca="1" si="22"/>
        <v>681-Jan-22 to 30-Jun-22</v>
      </c>
      <c r="M498" s="307" t="s">
        <v>1991</v>
      </c>
      <c r="N498" s="692"/>
      <c r="O498" s="112"/>
      <c r="P498" s="112"/>
      <c r="Q498" s="112"/>
      <c r="AD498" s="693"/>
      <c r="AE498" s="693"/>
      <c r="AF498" s="693"/>
      <c r="AG498" s="693"/>
      <c r="AM498" s="5"/>
      <c r="AN498" s="5"/>
    </row>
    <row r="499" spans="1:40" ht="31" x14ac:dyDescent="0.35">
      <c r="A499" s="276">
        <v>68</v>
      </c>
      <c r="B499" s="277" t="str">
        <f t="shared" si="20"/>
        <v/>
      </c>
      <c r="C499" s="278" t="str">
        <f ca="1">TEXT(IFERROR(INDEX('Overview - Section A'!$A$46:$A$53,MATCH(G499,'Overview - Section A'!$U$46:$U$53,0)),""),"d-mmm-yy") &amp;" to " &amp; TEXT(IFERROR(INDEX('Overview - Section A'!$E$46:$E$53,MATCH(G499,'Overview - Section A'!$U$46:$U$53,0)),""),"d-mmm-yy")</f>
        <v>1-Jul-22 to 31-Dec-22</v>
      </c>
      <c r="D499" s="302"/>
      <c r="E499" s="302"/>
      <c r="F499" s="303" t="str">
        <f t="shared" si="21"/>
        <v/>
      </c>
      <c r="G499" s="304" t="s">
        <v>948</v>
      </c>
      <c r="H499" s="304"/>
      <c r="I499" s="305"/>
      <c r="J499" s="305"/>
      <c r="K499" s="305"/>
      <c r="L499" s="306" t="str">
        <f t="shared" ca="1" si="22"/>
        <v>681-Jul-22 to 31-Dec-22</v>
      </c>
      <c r="M499" s="307" t="s">
        <v>1992</v>
      </c>
      <c r="N499" s="692"/>
      <c r="O499" s="112"/>
      <c r="P499" s="112"/>
      <c r="Q499" s="112"/>
      <c r="AD499" s="693"/>
      <c r="AE499" s="693"/>
      <c r="AF499" s="693"/>
      <c r="AG499" s="693"/>
      <c r="AM499" s="5"/>
      <c r="AN499" s="5"/>
    </row>
    <row r="500" spans="1:40" ht="31" x14ac:dyDescent="0.35">
      <c r="A500" s="276">
        <v>68</v>
      </c>
      <c r="B500" s="277" t="str">
        <f t="shared" si="20"/>
        <v/>
      </c>
      <c r="C500" s="278" t="str">
        <f ca="1">TEXT(IFERROR(INDEX('Overview - Section A'!$A$46:$A$53,MATCH(G500,'Overview - Section A'!$U$46:$U$53,0)),""),"d-mmm-yy") &amp;" to " &amp; TEXT(IFERROR(INDEX('Overview - Section A'!$E$46:$E$53,MATCH(G500,'Overview - Section A'!$U$46:$U$53,0)),""),"d-mmm-yy")</f>
        <v>1-Jan-23 to 30-Jun-23</v>
      </c>
      <c r="D500" s="302"/>
      <c r="E500" s="302"/>
      <c r="F500" s="303" t="str">
        <f t="shared" si="21"/>
        <v/>
      </c>
      <c r="G500" s="304" t="s">
        <v>950</v>
      </c>
      <c r="H500" s="304"/>
      <c r="I500" s="305"/>
      <c r="J500" s="305"/>
      <c r="K500" s="305"/>
      <c r="L500" s="306" t="str">
        <f t="shared" ca="1" si="22"/>
        <v>681-Jan-23 to 30-Jun-23</v>
      </c>
      <c r="M500" s="307" t="s">
        <v>1993</v>
      </c>
      <c r="N500" s="692"/>
      <c r="O500" s="112"/>
      <c r="P500" s="112"/>
      <c r="Q500" s="112"/>
      <c r="AD500" s="693"/>
      <c r="AE500" s="693"/>
      <c r="AF500" s="693"/>
      <c r="AG500" s="693"/>
      <c r="AM500" s="5"/>
      <c r="AN500" s="5"/>
    </row>
    <row r="501" spans="1:40" ht="31" x14ac:dyDescent="0.35">
      <c r="A501" s="276">
        <v>68</v>
      </c>
      <c r="B501" s="277" t="str">
        <f t="shared" si="20"/>
        <v/>
      </c>
      <c r="C501" s="278" t="str">
        <f ca="1">TEXT(IFERROR(INDEX('Overview - Section A'!$A$46:$A$53,MATCH(G501,'Overview - Section A'!$U$46:$U$53,0)),""),"d-mmm-yy") &amp;" to " &amp; TEXT(IFERROR(INDEX('Overview - Section A'!$E$46:$E$53,MATCH(G501,'Overview - Section A'!$U$46:$U$53,0)),""),"d-mmm-yy")</f>
        <v>1-Jul-23 to 31-Dec-23</v>
      </c>
      <c r="D501" s="302"/>
      <c r="E501" s="302"/>
      <c r="F501" s="303" t="str">
        <f t="shared" si="21"/>
        <v/>
      </c>
      <c r="G501" s="304" t="s">
        <v>952</v>
      </c>
      <c r="H501" s="304"/>
      <c r="I501" s="305"/>
      <c r="J501" s="305"/>
      <c r="K501" s="305"/>
      <c r="L501" s="306" t="str">
        <f t="shared" ca="1" si="22"/>
        <v>681-Jul-23 to 31-Dec-23</v>
      </c>
      <c r="M501" s="307" t="s">
        <v>1994</v>
      </c>
      <c r="N501" s="692"/>
      <c r="O501" s="112"/>
      <c r="P501" s="112"/>
      <c r="Q501" s="112"/>
      <c r="AD501" s="693"/>
      <c r="AE501" s="693"/>
      <c r="AF501" s="693"/>
      <c r="AG501" s="693"/>
      <c r="AM501" s="5"/>
      <c r="AN501" s="5"/>
    </row>
    <row r="502" spans="1:40" ht="31" x14ac:dyDescent="0.35">
      <c r="A502" s="276">
        <v>69</v>
      </c>
      <c r="B502" s="277" t="str">
        <f t="shared" si="20"/>
        <v/>
      </c>
      <c r="C502" s="278" t="str">
        <f ca="1">TEXT(IFERROR(INDEX('Overview - Section A'!$A$46:$A$53,MATCH(G502,'Overview - Section A'!$U$46:$U$53,0)),""),"d-mmm-yy") &amp;" to " &amp; TEXT(IFERROR(INDEX('Overview - Section A'!$E$46:$E$53,MATCH(G502,'Overview - Section A'!$U$46:$U$53,0)),""),"d-mmm-yy")</f>
        <v>1-Jan-21 to 30-Jun-21</v>
      </c>
      <c r="D502" s="302"/>
      <c r="E502" s="302"/>
      <c r="F502" s="303" t="str">
        <f t="shared" si="21"/>
        <v/>
      </c>
      <c r="G502" s="304" t="s">
        <v>942</v>
      </c>
      <c r="H502" s="304"/>
      <c r="I502" s="305"/>
      <c r="J502" s="305"/>
      <c r="K502" s="305"/>
      <c r="L502" s="306" t="str">
        <f t="shared" ca="1" si="22"/>
        <v>691-Jan-21 to 30-Jun-21</v>
      </c>
      <c r="M502" s="307" t="s">
        <v>1995</v>
      </c>
      <c r="N502" s="692"/>
      <c r="O502" s="112"/>
      <c r="P502" s="112"/>
      <c r="Q502" s="112"/>
      <c r="AD502" s="693"/>
      <c r="AE502" s="693"/>
      <c r="AF502" s="693"/>
      <c r="AG502" s="693"/>
      <c r="AM502" s="5"/>
      <c r="AN502" s="5"/>
    </row>
    <row r="503" spans="1:40" ht="31" x14ac:dyDescent="0.35">
      <c r="A503" s="276">
        <v>69</v>
      </c>
      <c r="B503" s="277" t="str">
        <f t="shared" si="20"/>
        <v/>
      </c>
      <c r="C503" s="278" t="str">
        <f ca="1">TEXT(IFERROR(INDEX('Overview - Section A'!$A$46:$A$53,MATCH(G503,'Overview - Section A'!$U$46:$U$53,0)),""),"d-mmm-yy") &amp;" to " &amp; TEXT(IFERROR(INDEX('Overview - Section A'!$E$46:$E$53,MATCH(G503,'Overview - Section A'!$U$46:$U$53,0)),""),"d-mmm-yy")</f>
        <v>1-Jul-21 to 31-Dec-21</v>
      </c>
      <c r="D503" s="302"/>
      <c r="E503" s="302"/>
      <c r="F503" s="303" t="str">
        <f t="shared" si="21"/>
        <v/>
      </c>
      <c r="G503" s="304" t="s">
        <v>944</v>
      </c>
      <c r="H503" s="304"/>
      <c r="I503" s="305"/>
      <c r="J503" s="305"/>
      <c r="K503" s="305"/>
      <c r="L503" s="306" t="str">
        <f t="shared" ca="1" si="22"/>
        <v>691-Jul-21 to 31-Dec-21</v>
      </c>
      <c r="M503" s="307" t="s">
        <v>1996</v>
      </c>
      <c r="N503" s="692"/>
      <c r="O503" s="112"/>
      <c r="P503" s="112"/>
      <c r="Q503" s="112"/>
      <c r="AD503" s="693"/>
      <c r="AE503" s="693"/>
      <c r="AF503" s="693"/>
      <c r="AG503" s="693"/>
      <c r="AM503" s="5"/>
      <c r="AN503" s="5"/>
    </row>
    <row r="504" spans="1:40" ht="31" x14ac:dyDescent="0.35">
      <c r="A504" s="276">
        <v>69</v>
      </c>
      <c r="B504" s="277" t="str">
        <f t="shared" si="20"/>
        <v/>
      </c>
      <c r="C504" s="278" t="str">
        <f ca="1">TEXT(IFERROR(INDEX('Overview - Section A'!$A$46:$A$53,MATCH(G504,'Overview - Section A'!$U$46:$U$53,0)),""),"d-mmm-yy") &amp;" to " &amp; TEXT(IFERROR(INDEX('Overview - Section A'!$E$46:$E$53,MATCH(G504,'Overview - Section A'!$U$46:$U$53,0)),""),"d-mmm-yy")</f>
        <v>1-Jan-22 to 30-Jun-22</v>
      </c>
      <c r="D504" s="302"/>
      <c r="E504" s="302"/>
      <c r="F504" s="303" t="str">
        <f t="shared" si="21"/>
        <v/>
      </c>
      <c r="G504" s="304" t="s">
        <v>946</v>
      </c>
      <c r="H504" s="304"/>
      <c r="I504" s="305"/>
      <c r="J504" s="305"/>
      <c r="K504" s="305"/>
      <c r="L504" s="306" t="str">
        <f t="shared" ca="1" si="22"/>
        <v>691-Jan-22 to 30-Jun-22</v>
      </c>
      <c r="M504" s="307" t="s">
        <v>1997</v>
      </c>
      <c r="N504" s="692"/>
      <c r="O504" s="112"/>
      <c r="P504" s="112"/>
      <c r="Q504" s="112"/>
      <c r="AD504" s="693"/>
      <c r="AE504" s="693"/>
      <c r="AF504" s="693"/>
      <c r="AG504" s="693"/>
      <c r="AM504" s="5"/>
      <c r="AN504" s="5"/>
    </row>
    <row r="505" spans="1:40" ht="31" x14ac:dyDescent="0.35">
      <c r="A505" s="276">
        <v>69</v>
      </c>
      <c r="B505" s="277" t="str">
        <f t="shared" si="20"/>
        <v/>
      </c>
      <c r="C505" s="278" t="str">
        <f ca="1">TEXT(IFERROR(INDEX('Overview - Section A'!$A$46:$A$53,MATCH(G505,'Overview - Section A'!$U$46:$U$53,0)),""),"d-mmm-yy") &amp;" to " &amp; TEXT(IFERROR(INDEX('Overview - Section A'!$E$46:$E$53,MATCH(G505,'Overview - Section A'!$U$46:$U$53,0)),""),"d-mmm-yy")</f>
        <v>1-Jul-22 to 31-Dec-22</v>
      </c>
      <c r="D505" s="302"/>
      <c r="E505" s="302"/>
      <c r="F505" s="303" t="str">
        <f t="shared" si="21"/>
        <v/>
      </c>
      <c r="G505" s="304" t="s">
        <v>948</v>
      </c>
      <c r="H505" s="304"/>
      <c r="I505" s="305"/>
      <c r="J505" s="305"/>
      <c r="K505" s="305"/>
      <c r="L505" s="306" t="str">
        <f t="shared" ca="1" si="22"/>
        <v>691-Jul-22 to 31-Dec-22</v>
      </c>
      <c r="M505" s="307" t="s">
        <v>1998</v>
      </c>
      <c r="N505" s="692"/>
      <c r="O505" s="112"/>
      <c r="P505" s="112"/>
      <c r="Q505" s="112"/>
      <c r="AD505" s="693"/>
      <c r="AE505" s="693"/>
      <c r="AF505" s="693"/>
      <c r="AG505" s="693"/>
      <c r="AM505" s="5"/>
      <c r="AN505" s="5"/>
    </row>
    <row r="506" spans="1:40" ht="31" x14ac:dyDescent="0.35">
      <c r="A506" s="276">
        <v>69</v>
      </c>
      <c r="B506" s="277" t="str">
        <f t="shared" si="20"/>
        <v/>
      </c>
      <c r="C506" s="278" t="str">
        <f ca="1">TEXT(IFERROR(INDEX('Overview - Section A'!$A$46:$A$53,MATCH(G506,'Overview - Section A'!$U$46:$U$53,0)),""),"d-mmm-yy") &amp;" to " &amp; TEXT(IFERROR(INDEX('Overview - Section A'!$E$46:$E$53,MATCH(G506,'Overview - Section A'!$U$46:$U$53,0)),""),"d-mmm-yy")</f>
        <v>1-Jan-23 to 30-Jun-23</v>
      </c>
      <c r="D506" s="302"/>
      <c r="E506" s="302"/>
      <c r="F506" s="303" t="str">
        <f t="shared" si="21"/>
        <v/>
      </c>
      <c r="G506" s="304" t="s">
        <v>950</v>
      </c>
      <c r="H506" s="304"/>
      <c r="I506" s="305"/>
      <c r="J506" s="305"/>
      <c r="K506" s="305"/>
      <c r="L506" s="306" t="str">
        <f t="shared" ca="1" si="22"/>
        <v>691-Jan-23 to 30-Jun-23</v>
      </c>
      <c r="M506" s="307" t="s">
        <v>1999</v>
      </c>
      <c r="N506" s="692"/>
      <c r="O506" s="112"/>
      <c r="P506" s="112"/>
      <c r="Q506" s="112"/>
      <c r="AD506" s="693"/>
      <c r="AE506" s="693"/>
      <c r="AF506" s="693"/>
      <c r="AG506" s="693"/>
      <c r="AM506" s="5"/>
      <c r="AN506" s="5"/>
    </row>
    <row r="507" spans="1:40" ht="31" x14ac:dyDescent="0.35">
      <c r="A507" s="276">
        <v>69</v>
      </c>
      <c r="B507" s="277" t="str">
        <f t="shared" si="20"/>
        <v/>
      </c>
      <c r="C507" s="278" t="str">
        <f ca="1">TEXT(IFERROR(INDEX('Overview - Section A'!$A$46:$A$53,MATCH(G507,'Overview - Section A'!$U$46:$U$53,0)),""),"d-mmm-yy") &amp;" to " &amp; TEXT(IFERROR(INDEX('Overview - Section A'!$E$46:$E$53,MATCH(G507,'Overview - Section A'!$U$46:$U$53,0)),""),"d-mmm-yy")</f>
        <v>1-Jul-23 to 31-Dec-23</v>
      </c>
      <c r="D507" s="302"/>
      <c r="E507" s="302"/>
      <c r="F507" s="303" t="str">
        <f t="shared" si="21"/>
        <v/>
      </c>
      <c r="G507" s="304" t="s">
        <v>952</v>
      </c>
      <c r="H507" s="304"/>
      <c r="I507" s="305"/>
      <c r="J507" s="305"/>
      <c r="K507" s="305"/>
      <c r="L507" s="306" t="str">
        <f t="shared" ca="1" si="22"/>
        <v>691-Jul-23 to 31-Dec-23</v>
      </c>
      <c r="M507" s="307" t="s">
        <v>2000</v>
      </c>
      <c r="N507" s="692"/>
      <c r="O507" s="112"/>
      <c r="P507" s="112"/>
      <c r="Q507" s="112"/>
      <c r="AD507" s="693"/>
      <c r="AE507" s="693"/>
      <c r="AF507" s="693"/>
      <c r="AG507" s="693"/>
      <c r="AM507" s="5"/>
      <c r="AN507" s="5"/>
    </row>
    <row r="508" spans="1:40" ht="31" x14ac:dyDescent="0.35">
      <c r="A508" s="276">
        <v>70</v>
      </c>
      <c r="B508" s="277" t="str">
        <f t="shared" si="20"/>
        <v/>
      </c>
      <c r="C508" s="278" t="str">
        <f ca="1">TEXT(IFERROR(INDEX('Overview - Section A'!$A$46:$A$53,MATCH(G508,'Overview - Section A'!$U$46:$U$53,0)),""),"d-mmm-yy") &amp;" to " &amp; TEXT(IFERROR(INDEX('Overview - Section A'!$E$46:$E$53,MATCH(G508,'Overview - Section A'!$U$46:$U$53,0)),""),"d-mmm-yy")</f>
        <v>1-Jan-21 to 30-Jun-21</v>
      </c>
      <c r="D508" s="302"/>
      <c r="E508" s="302"/>
      <c r="F508" s="303" t="str">
        <f t="shared" si="21"/>
        <v/>
      </c>
      <c r="G508" s="304" t="s">
        <v>942</v>
      </c>
      <c r="H508" s="304"/>
      <c r="I508" s="305"/>
      <c r="J508" s="305"/>
      <c r="K508" s="305"/>
      <c r="L508" s="306" t="str">
        <f t="shared" ca="1" si="22"/>
        <v>701-Jan-21 to 30-Jun-21</v>
      </c>
      <c r="M508" s="307" t="s">
        <v>2001</v>
      </c>
      <c r="N508" s="692"/>
      <c r="O508" s="112"/>
      <c r="P508" s="112"/>
      <c r="Q508" s="112"/>
      <c r="AD508" s="693"/>
      <c r="AE508" s="693"/>
      <c r="AF508" s="693"/>
      <c r="AG508" s="693"/>
      <c r="AM508" s="5"/>
      <c r="AN508" s="5"/>
    </row>
    <row r="509" spans="1:40" ht="31" x14ac:dyDescent="0.35">
      <c r="A509" s="276">
        <v>70</v>
      </c>
      <c r="B509" s="277" t="str">
        <f t="shared" si="20"/>
        <v/>
      </c>
      <c r="C509" s="278" t="str">
        <f ca="1">TEXT(IFERROR(INDEX('Overview - Section A'!$A$46:$A$53,MATCH(G509,'Overview - Section A'!$U$46:$U$53,0)),""),"d-mmm-yy") &amp;" to " &amp; TEXT(IFERROR(INDEX('Overview - Section A'!$E$46:$E$53,MATCH(G509,'Overview - Section A'!$U$46:$U$53,0)),""),"d-mmm-yy")</f>
        <v>1-Jul-21 to 31-Dec-21</v>
      </c>
      <c r="D509" s="302"/>
      <c r="E509" s="302"/>
      <c r="F509" s="303" t="str">
        <f t="shared" si="21"/>
        <v/>
      </c>
      <c r="G509" s="304" t="s">
        <v>944</v>
      </c>
      <c r="H509" s="304"/>
      <c r="I509" s="305"/>
      <c r="J509" s="305"/>
      <c r="K509" s="305"/>
      <c r="L509" s="306" t="str">
        <f t="shared" ca="1" si="22"/>
        <v>701-Jul-21 to 31-Dec-21</v>
      </c>
      <c r="M509" s="307" t="s">
        <v>2002</v>
      </c>
      <c r="N509" s="692"/>
      <c r="O509" s="112"/>
      <c r="P509" s="112"/>
      <c r="Q509" s="112"/>
      <c r="AD509" s="693"/>
      <c r="AE509" s="693"/>
      <c r="AF509" s="693"/>
      <c r="AG509" s="693"/>
      <c r="AM509" s="5"/>
      <c r="AN509" s="5"/>
    </row>
    <row r="510" spans="1:40" ht="31" x14ac:dyDescent="0.35">
      <c r="A510" s="276">
        <v>70</v>
      </c>
      <c r="B510" s="277" t="str">
        <f t="shared" si="20"/>
        <v/>
      </c>
      <c r="C510" s="278" t="str">
        <f ca="1">TEXT(IFERROR(INDEX('Overview - Section A'!$A$46:$A$53,MATCH(G510,'Overview - Section A'!$U$46:$U$53,0)),""),"d-mmm-yy") &amp;" to " &amp; TEXT(IFERROR(INDEX('Overview - Section A'!$E$46:$E$53,MATCH(G510,'Overview - Section A'!$U$46:$U$53,0)),""),"d-mmm-yy")</f>
        <v>1-Jan-22 to 30-Jun-22</v>
      </c>
      <c r="D510" s="302"/>
      <c r="E510" s="302"/>
      <c r="F510" s="303" t="str">
        <f t="shared" si="21"/>
        <v/>
      </c>
      <c r="G510" s="304" t="s">
        <v>946</v>
      </c>
      <c r="H510" s="304"/>
      <c r="I510" s="305"/>
      <c r="J510" s="305"/>
      <c r="K510" s="305"/>
      <c r="L510" s="306" t="str">
        <f t="shared" ca="1" si="22"/>
        <v>701-Jan-22 to 30-Jun-22</v>
      </c>
      <c r="M510" s="307" t="s">
        <v>2003</v>
      </c>
      <c r="N510" s="692"/>
      <c r="O510" s="112"/>
      <c r="P510" s="112"/>
      <c r="Q510" s="112"/>
      <c r="AD510" s="693"/>
      <c r="AE510" s="693"/>
      <c r="AF510" s="693"/>
      <c r="AG510" s="693"/>
      <c r="AM510" s="5"/>
      <c r="AN510" s="5"/>
    </row>
    <row r="511" spans="1:40" ht="31" x14ac:dyDescent="0.35">
      <c r="A511" s="276">
        <v>70</v>
      </c>
      <c r="B511" s="277" t="str">
        <f t="shared" si="20"/>
        <v/>
      </c>
      <c r="C511" s="278" t="str">
        <f ca="1">TEXT(IFERROR(INDEX('Overview - Section A'!$A$46:$A$53,MATCH(G511,'Overview - Section A'!$U$46:$U$53,0)),""),"d-mmm-yy") &amp;" to " &amp; TEXT(IFERROR(INDEX('Overview - Section A'!$E$46:$E$53,MATCH(G511,'Overview - Section A'!$U$46:$U$53,0)),""),"d-mmm-yy")</f>
        <v>1-Jul-22 to 31-Dec-22</v>
      </c>
      <c r="D511" s="302"/>
      <c r="E511" s="302"/>
      <c r="F511" s="303" t="str">
        <f t="shared" si="21"/>
        <v/>
      </c>
      <c r="G511" s="304" t="s">
        <v>948</v>
      </c>
      <c r="H511" s="304"/>
      <c r="I511" s="305"/>
      <c r="J511" s="305"/>
      <c r="K511" s="305"/>
      <c r="L511" s="306" t="str">
        <f t="shared" ca="1" si="22"/>
        <v>701-Jul-22 to 31-Dec-22</v>
      </c>
      <c r="M511" s="307" t="s">
        <v>2004</v>
      </c>
      <c r="N511" s="692"/>
      <c r="O511" s="112"/>
      <c r="P511" s="112"/>
      <c r="Q511" s="112"/>
      <c r="AD511" s="693"/>
      <c r="AE511" s="693"/>
      <c r="AF511" s="693"/>
      <c r="AG511" s="693"/>
      <c r="AM511" s="5"/>
      <c r="AN511" s="5"/>
    </row>
    <row r="512" spans="1:40" ht="31" x14ac:dyDescent="0.35">
      <c r="A512" s="276">
        <v>70</v>
      </c>
      <c r="B512" s="277" t="str">
        <f t="shared" si="20"/>
        <v/>
      </c>
      <c r="C512" s="278" t="str">
        <f ca="1">TEXT(IFERROR(INDEX('Overview - Section A'!$A$46:$A$53,MATCH(G512,'Overview - Section A'!$U$46:$U$53,0)),""),"d-mmm-yy") &amp;" to " &amp; TEXT(IFERROR(INDEX('Overview - Section A'!$E$46:$E$53,MATCH(G512,'Overview - Section A'!$U$46:$U$53,0)),""),"d-mmm-yy")</f>
        <v>1-Jan-23 to 30-Jun-23</v>
      </c>
      <c r="D512" s="302"/>
      <c r="E512" s="302"/>
      <c r="F512" s="303" t="str">
        <f t="shared" si="21"/>
        <v/>
      </c>
      <c r="G512" s="304" t="s">
        <v>950</v>
      </c>
      <c r="H512" s="304"/>
      <c r="I512" s="305"/>
      <c r="J512" s="305"/>
      <c r="K512" s="305"/>
      <c r="L512" s="306" t="str">
        <f t="shared" ca="1" si="22"/>
        <v>701-Jan-23 to 30-Jun-23</v>
      </c>
      <c r="M512" s="307" t="s">
        <v>2005</v>
      </c>
      <c r="N512" s="692"/>
      <c r="O512" s="112"/>
      <c r="P512" s="112"/>
      <c r="Q512" s="112"/>
      <c r="AD512" s="693"/>
      <c r="AE512" s="693"/>
      <c r="AF512" s="693"/>
      <c r="AG512" s="693"/>
      <c r="AM512" s="5"/>
      <c r="AN512" s="5"/>
    </row>
    <row r="513" spans="1:40" ht="31" x14ac:dyDescent="0.35">
      <c r="A513" s="276">
        <v>70</v>
      </c>
      <c r="B513" s="277" t="str">
        <f t="shared" si="20"/>
        <v/>
      </c>
      <c r="C513" s="278" t="str">
        <f ca="1">TEXT(IFERROR(INDEX('Overview - Section A'!$A$46:$A$53,MATCH(G513,'Overview - Section A'!$U$46:$U$53,0)),""),"d-mmm-yy") &amp;" to " &amp; TEXT(IFERROR(INDEX('Overview - Section A'!$E$46:$E$53,MATCH(G513,'Overview - Section A'!$U$46:$U$53,0)),""),"d-mmm-yy")</f>
        <v>1-Jul-23 to 31-Dec-23</v>
      </c>
      <c r="D513" s="302"/>
      <c r="E513" s="302"/>
      <c r="F513" s="303" t="str">
        <f t="shared" si="21"/>
        <v/>
      </c>
      <c r="G513" s="304" t="s">
        <v>952</v>
      </c>
      <c r="H513" s="304"/>
      <c r="I513" s="305"/>
      <c r="J513" s="305"/>
      <c r="K513" s="305"/>
      <c r="L513" s="306" t="str">
        <f t="shared" ca="1" si="22"/>
        <v>701-Jul-23 to 31-Dec-23</v>
      </c>
      <c r="M513" s="307" t="s">
        <v>2006</v>
      </c>
      <c r="N513" s="692"/>
      <c r="O513" s="112"/>
      <c r="P513" s="112"/>
      <c r="Q513" s="112"/>
      <c r="AD513" s="693"/>
      <c r="AE513" s="693"/>
      <c r="AF513" s="693"/>
      <c r="AG513" s="693"/>
      <c r="AM513" s="5"/>
      <c r="AN513" s="5"/>
    </row>
    <row r="514" spans="1:40" ht="31" x14ac:dyDescent="0.35">
      <c r="A514" s="276">
        <v>71</v>
      </c>
      <c r="B514" s="277" t="str">
        <f t="shared" si="20"/>
        <v/>
      </c>
      <c r="C514" s="278" t="str">
        <f ca="1">TEXT(IFERROR(INDEX('Overview - Section A'!$A$46:$A$53,MATCH(G514,'Overview - Section A'!$U$46:$U$53,0)),""),"d-mmm-yy") &amp;" to " &amp; TEXT(IFERROR(INDEX('Overview - Section A'!$E$46:$E$53,MATCH(G514,'Overview - Section A'!$U$46:$U$53,0)),""),"d-mmm-yy")</f>
        <v>1-Jan-21 to 30-Jun-21</v>
      </c>
      <c r="D514" s="302"/>
      <c r="E514" s="302"/>
      <c r="F514" s="303" t="str">
        <f t="shared" si="21"/>
        <v/>
      </c>
      <c r="G514" s="304" t="s">
        <v>942</v>
      </c>
      <c r="H514" s="304"/>
      <c r="I514" s="305"/>
      <c r="J514" s="305"/>
      <c r="K514" s="305"/>
      <c r="L514" s="306" t="str">
        <f t="shared" ca="1" si="22"/>
        <v>711-Jan-21 to 30-Jun-21</v>
      </c>
      <c r="M514" s="307" t="s">
        <v>2007</v>
      </c>
      <c r="N514" s="692"/>
      <c r="O514" s="112"/>
      <c r="P514" s="112"/>
      <c r="Q514" s="112"/>
      <c r="AD514" s="693"/>
      <c r="AE514" s="693"/>
      <c r="AF514" s="693"/>
      <c r="AG514" s="693"/>
      <c r="AM514" s="5"/>
      <c r="AN514" s="5"/>
    </row>
    <row r="515" spans="1:40" ht="31" x14ac:dyDescent="0.35">
      <c r="A515" s="276">
        <v>71</v>
      </c>
      <c r="B515" s="277" t="str">
        <f t="shared" si="20"/>
        <v/>
      </c>
      <c r="C515" s="278" t="str">
        <f ca="1">TEXT(IFERROR(INDEX('Overview - Section A'!$A$46:$A$53,MATCH(G515,'Overview - Section A'!$U$46:$U$53,0)),""),"d-mmm-yy") &amp;" to " &amp; TEXT(IFERROR(INDEX('Overview - Section A'!$E$46:$E$53,MATCH(G515,'Overview - Section A'!$U$46:$U$53,0)),""),"d-mmm-yy")</f>
        <v>1-Jul-21 to 31-Dec-21</v>
      </c>
      <c r="D515" s="302"/>
      <c r="E515" s="302"/>
      <c r="F515" s="303" t="str">
        <f t="shared" si="21"/>
        <v/>
      </c>
      <c r="G515" s="304" t="s">
        <v>944</v>
      </c>
      <c r="H515" s="304"/>
      <c r="I515" s="305"/>
      <c r="J515" s="305"/>
      <c r="K515" s="305"/>
      <c r="L515" s="306" t="str">
        <f t="shared" ca="1" si="22"/>
        <v>711-Jul-21 to 31-Dec-21</v>
      </c>
      <c r="M515" s="307" t="s">
        <v>2008</v>
      </c>
      <c r="N515" s="692"/>
      <c r="O515" s="112"/>
      <c r="P515" s="112"/>
      <c r="Q515" s="112"/>
      <c r="AD515" s="693"/>
      <c r="AE515" s="693"/>
      <c r="AF515" s="693"/>
      <c r="AG515" s="693"/>
      <c r="AM515" s="5"/>
      <c r="AN515" s="5"/>
    </row>
    <row r="516" spans="1:40" ht="31" x14ac:dyDescent="0.35">
      <c r="A516" s="276">
        <v>71</v>
      </c>
      <c r="B516" s="277" t="str">
        <f t="shared" si="20"/>
        <v/>
      </c>
      <c r="C516" s="278" t="str">
        <f ca="1">TEXT(IFERROR(INDEX('Overview - Section A'!$A$46:$A$53,MATCH(G516,'Overview - Section A'!$U$46:$U$53,0)),""),"d-mmm-yy") &amp;" to " &amp; TEXT(IFERROR(INDEX('Overview - Section A'!$E$46:$E$53,MATCH(G516,'Overview - Section A'!$U$46:$U$53,0)),""),"d-mmm-yy")</f>
        <v>1-Jan-22 to 30-Jun-22</v>
      </c>
      <c r="D516" s="302"/>
      <c r="E516" s="302"/>
      <c r="F516" s="303" t="str">
        <f t="shared" si="21"/>
        <v/>
      </c>
      <c r="G516" s="304" t="s">
        <v>946</v>
      </c>
      <c r="H516" s="304"/>
      <c r="I516" s="305"/>
      <c r="J516" s="305"/>
      <c r="K516" s="305"/>
      <c r="L516" s="306" t="str">
        <f t="shared" ca="1" si="22"/>
        <v>711-Jan-22 to 30-Jun-22</v>
      </c>
      <c r="M516" s="307" t="s">
        <v>2009</v>
      </c>
      <c r="N516" s="692"/>
      <c r="O516" s="112"/>
      <c r="P516" s="112"/>
      <c r="Q516" s="112"/>
      <c r="AD516" s="693"/>
      <c r="AE516" s="693"/>
      <c r="AF516" s="693"/>
      <c r="AG516" s="693"/>
      <c r="AM516" s="5"/>
      <c r="AN516" s="5"/>
    </row>
    <row r="517" spans="1:40" ht="31" x14ac:dyDescent="0.35">
      <c r="A517" s="276">
        <v>71</v>
      </c>
      <c r="B517" s="277" t="str">
        <f t="shared" si="20"/>
        <v/>
      </c>
      <c r="C517" s="278" t="str">
        <f ca="1">TEXT(IFERROR(INDEX('Overview - Section A'!$A$46:$A$53,MATCH(G517,'Overview - Section A'!$U$46:$U$53,0)),""),"d-mmm-yy") &amp;" to " &amp; TEXT(IFERROR(INDEX('Overview - Section A'!$E$46:$E$53,MATCH(G517,'Overview - Section A'!$U$46:$U$53,0)),""),"d-mmm-yy")</f>
        <v>1-Jul-22 to 31-Dec-22</v>
      </c>
      <c r="D517" s="302"/>
      <c r="E517" s="302"/>
      <c r="F517" s="303" t="str">
        <f t="shared" si="21"/>
        <v/>
      </c>
      <c r="G517" s="304" t="s">
        <v>948</v>
      </c>
      <c r="H517" s="304"/>
      <c r="I517" s="305"/>
      <c r="J517" s="305"/>
      <c r="K517" s="305"/>
      <c r="L517" s="306" t="str">
        <f t="shared" ca="1" si="22"/>
        <v>711-Jul-22 to 31-Dec-22</v>
      </c>
      <c r="M517" s="307" t="s">
        <v>2010</v>
      </c>
      <c r="N517" s="692"/>
      <c r="O517" s="112"/>
      <c r="P517" s="112"/>
      <c r="Q517" s="112"/>
      <c r="AD517" s="693"/>
      <c r="AE517" s="693"/>
      <c r="AF517" s="693"/>
      <c r="AG517" s="693"/>
      <c r="AM517" s="5"/>
      <c r="AN517" s="5"/>
    </row>
    <row r="518" spans="1:40" ht="31" x14ac:dyDescent="0.35">
      <c r="A518" s="276">
        <v>71</v>
      </c>
      <c r="B518" s="277" t="str">
        <f t="shared" si="20"/>
        <v/>
      </c>
      <c r="C518" s="278" t="str">
        <f ca="1">TEXT(IFERROR(INDEX('Overview - Section A'!$A$46:$A$53,MATCH(G518,'Overview - Section A'!$U$46:$U$53,0)),""),"d-mmm-yy") &amp;" to " &amp; TEXT(IFERROR(INDEX('Overview - Section A'!$E$46:$E$53,MATCH(G518,'Overview - Section A'!$U$46:$U$53,0)),""),"d-mmm-yy")</f>
        <v>1-Jan-23 to 30-Jun-23</v>
      </c>
      <c r="D518" s="302"/>
      <c r="E518" s="302"/>
      <c r="F518" s="303" t="str">
        <f t="shared" si="21"/>
        <v/>
      </c>
      <c r="G518" s="304" t="s">
        <v>950</v>
      </c>
      <c r="H518" s="304"/>
      <c r="I518" s="305"/>
      <c r="J518" s="305"/>
      <c r="K518" s="305"/>
      <c r="L518" s="306" t="str">
        <f t="shared" ca="1" si="22"/>
        <v>711-Jan-23 to 30-Jun-23</v>
      </c>
      <c r="M518" s="307" t="s">
        <v>2011</v>
      </c>
      <c r="N518" s="692"/>
      <c r="O518" s="112"/>
      <c r="P518" s="112"/>
      <c r="Q518" s="112"/>
      <c r="AD518" s="693"/>
      <c r="AE518" s="693"/>
      <c r="AF518" s="693"/>
      <c r="AG518" s="693"/>
      <c r="AM518" s="5"/>
      <c r="AN518" s="5"/>
    </row>
    <row r="519" spans="1:40" ht="31" x14ac:dyDescent="0.35">
      <c r="A519" s="276">
        <v>71</v>
      </c>
      <c r="B519" s="277" t="str">
        <f t="shared" si="20"/>
        <v/>
      </c>
      <c r="C519" s="278" t="str">
        <f ca="1">TEXT(IFERROR(INDEX('Overview - Section A'!$A$46:$A$53,MATCH(G519,'Overview - Section A'!$U$46:$U$53,0)),""),"d-mmm-yy") &amp;" to " &amp; TEXT(IFERROR(INDEX('Overview - Section A'!$E$46:$E$53,MATCH(G519,'Overview - Section A'!$U$46:$U$53,0)),""),"d-mmm-yy")</f>
        <v>1-Jul-23 to 31-Dec-23</v>
      </c>
      <c r="D519" s="302"/>
      <c r="E519" s="302"/>
      <c r="F519" s="303" t="str">
        <f t="shared" si="21"/>
        <v/>
      </c>
      <c r="G519" s="304" t="s">
        <v>952</v>
      </c>
      <c r="H519" s="304"/>
      <c r="I519" s="305"/>
      <c r="J519" s="305"/>
      <c r="K519" s="305"/>
      <c r="L519" s="306" t="str">
        <f t="shared" ca="1" si="22"/>
        <v>711-Jul-23 to 31-Dec-23</v>
      </c>
      <c r="M519" s="307" t="s">
        <v>2012</v>
      </c>
      <c r="N519" s="692"/>
      <c r="O519" s="112"/>
      <c r="P519" s="112"/>
      <c r="Q519" s="112"/>
      <c r="AD519" s="693"/>
      <c r="AE519" s="693"/>
      <c r="AF519" s="693"/>
      <c r="AG519" s="693"/>
      <c r="AM519" s="5"/>
      <c r="AN519" s="5"/>
    </row>
    <row r="520" spans="1:40" ht="31" x14ac:dyDescent="0.35">
      <c r="A520" s="276">
        <v>72</v>
      </c>
      <c r="B520" s="277" t="str">
        <f t="shared" si="20"/>
        <v/>
      </c>
      <c r="C520" s="278" t="str">
        <f ca="1">TEXT(IFERROR(INDEX('Overview - Section A'!$A$46:$A$53,MATCH(G520,'Overview - Section A'!$U$46:$U$53,0)),""),"d-mmm-yy") &amp;" to " &amp; TEXT(IFERROR(INDEX('Overview - Section A'!$E$46:$E$53,MATCH(G520,'Overview - Section A'!$U$46:$U$53,0)),""),"d-mmm-yy")</f>
        <v>1-Jan-21 to 30-Jun-21</v>
      </c>
      <c r="D520" s="302"/>
      <c r="E520" s="302"/>
      <c r="F520" s="303" t="str">
        <f t="shared" si="21"/>
        <v/>
      </c>
      <c r="G520" s="304" t="s">
        <v>942</v>
      </c>
      <c r="H520" s="304"/>
      <c r="I520" s="305"/>
      <c r="J520" s="305"/>
      <c r="K520" s="305"/>
      <c r="L520" s="306" t="str">
        <f t="shared" ca="1" si="22"/>
        <v>721-Jan-21 to 30-Jun-21</v>
      </c>
      <c r="M520" s="307" t="s">
        <v>2013</v>
      </c>
      <c r="N520" s="692"/>
      <c r="O520" s="112"/>
      <c r="P520" s="112"/>
      <c r="Q520" s="112"/>
      <c r="AD520" s="693"/>
      <c r="AE520" s="693"/>
      <c r="AF520" s="693"/>
      <c r="AG520" s="693"/>
      <c r="AM520" s="5"/>
      <c r="AN520" s="5"/>
    </row>
    <row r="521" spans="1:40" ht="31" x14ac:dyDescent="0.35">
      <c r="A521" s="276">
        <v>72</v>
      </c>
      <c r="B521" s="277" t="str">
        <f t="shared" si="20"/>
        <v/>
      </c>
      <c r="C521" s="278" t="str">
        <f ca="1">TEXT(IFERROR(INDEX('Overview - Section A'!$A$46:$A$53,MATCH(G521,'Overview - Section A'!$U$46:$U$53,0)),""),"d-mmm-yy") &amp;" to " &amp; TEXT(IFERROR(INDEX('Overview - Section A'!$E$46:$E$53,MATCH(G521,'Overview - Section A'!$U$46:$U$53,0)),""),"d-mmm-yy")</f>
        <v>1-Jul-21 to 31-Dec-21</v>
      </c>
      <c r="D521" s="302"/>
      <c r="E521" s="302"/>
      <c r="F521" s="303" t="str">
        <f t="shared" si="21"/>
        <v/>
      </c>
      <c r="G521" s="304" t="s">
        <v>944</v>
      </c>
      <c r="H521" s="304"/>
      <c r="I521" s="305"/>
      <c r="J521" s="305"/>
      <c r="K521" s="305"/>
      <c r="L521" s="306" t="str">
        <f t="shared" ca="1" si="22"/>
        <v>721-Jul-21 to 31-Dec-21</v>
      </c>
      <c r="M521" s="307" t="s">
        <v>2014</v>
      </c>
      <c r="N521" s="692"/>
      <c r="O521" s="112"/>
      <c r="P521" s="112"/>
      <c r="Q521" s="112"/>
      <c r="AD521" s="693"/>
      <c r="AE521" s="693"/>
      <c r="AF521" s="693"/>
      <c r="AG521" s="693"/>
      <c r="AM521" s="5"/>
      <c r="AN521" s="5"/>
    </row>
    <row r="522" spans="1:40" ht="31" x14ac:dyDescent="0.35">
      <c r="A522" s="276">
        <v>72</v>
      </c>
      <c r="B522" s="277" t="str">
        <f t="shared" si="20"/>
        <v/>
      </c>
      <c r="C522" s="278" t="str">
        <f ca="1">TEXT(IFERROR(INDEX('Overview - Section A'!$A$46:$A$53,MATCH(G522,'Overview - Section A'!$U$46:$U$53,0)),""),"d-mmm-yy") &amp;" to " &amp; TEXT(IFERROR(INDEX('Overview - Section A'!$E$46:$E$53,MATCH(G522,'Overview - Section A'!$U$46:$U$53,0)),""),"d-mmm-yy")</f>
        <v>1-Jan-22 to 30-Jun-22</v>
      </c>
      <c r="D522" s="302"/>
      <c r="E522" s="302"/>
      <c r="F522" s="303" t="str">
        <f t="shared" si="21"/>
        <v/>
      </c>
      <c r="G522" s="304" t="s">
        <v>946</v>
      </c>
      <c r="H522" s="304"/>
      <c r="I522" s="305"/>
      <c r="J522" s="305"/>
      <c r="K522" s="305"/>
      <c r="L522" s="306" t="str">
        <f t="shared" ca="1" si="22"/>
        <v>721-Jan-22 to 30-Jun-22</v>
      </c>
      <c r="M522" s="307" t="s">
        <v>2015</v>
      </c>
      <c r="N522" s="692"/>
      <c r="O522" s="112"/>
      <c r="P522" s="112"/>
      <c r="Q522" s="112"/>
      <c r="AD522" s="693"/>
      <c r="AE522" s="693"/>
      <c r="AF522" s="693"/>
      <c r="AG522" s="693"/>
      <c r="AM522" s="5"/>
      <c r="AN522" s="5"/>
    </row>
    <row r="523" spans="1:40" ht="31" x14ac:dyDescent="0.35">
      <c r="A523" s="276">
        <v>72</v>
      </c>
      <c r="B523" s="277" t="str">
        <f t="shared" si="20"/>
        <v/>
      </c>
      <c r="C523" s="278" t="str">
        <f ca="1">TEXT(IFERROR(INDEX('Overview - Section A'!$A$46:$A$53,MATCH(G523,'Overview - Section A'!$U$46:$U$53,0)),""),"d-mmm-yy") &amp;" to " &amp; TEXT(IFERROR(INDEX('Overview - Section A'!$E$46:$E$53,MATCH(G523,'Overview - Section A'!$U$46:$U$53,0)),""),"d-mmm-yy")</f>
        <v>1-Jul-22 to 31-Dec-22</v>
      </c>
      <c r="D523" s="302"/>
      <c r="E523" s="302"/>
      <c r="F523" s="303" t="str">
        <f t="shared" si="21"/>
        <v/>
      </c>
      <c r="G523" s="304" t="s">
        <v>948</v>
      </c>
      <c r="H523" s="304"/>
      <c r="I523" s="305"/>
      <c r="J523" s="305"/>
      <c r="K523" s="305"/>
      <c r="L523" s="306" t="str">
        <f t="shared" ca="1" si="22"/>
        <v>721-Jul-22 to 31-Dec-22</v>
      </c>
      <c r="M523" s="307" t="s">
        <v>2016</v>
      </c>
      <c r="N523" s="692"/>
      <c r="O523" s="112"/>
      <c r="P523" s="112"/>
      <c r="Q523" s="112"/>
      <c r="AD523" s="693"/>
      <c r="AE523" s="693"/>
      <c r="AF523" s="693"/>
      <c r="AG523" s="693"/>
      <c r="AM523" s="5"/>
      <c r="AN523" s="5"/>
    </row>
    <row r="524" spans="1:40" ht="31" x14ac:dyDescent="0.35">
      <c r="A524" s="276">
        <v>72</v>
      </c>
      <c r="B524" s="277" t="str">
        <f t="shared" si="20"/>
        <v/>
      </c>
      <c r="C524" s="278" t="str">
        <f ca="1">TEXT(IFERROR(INDEX('Overview - Section A'!$A$46:$A$53,MATCH(G524,'Overview - Section A'!$U$46:$U$53,0)),""),"d-mmm-yy") &amp;" to " &amp; TEXT(IFERROR(INDEX('Overview - Section A'!$E$46:$E$53,MATCH(G524,'Overview - Section A'!$U$46:$U$53,0)),""),"d-mmm-yy")</f>
        <v>1-Jan-23 to 30-Jun-23</v>
      </c>
      <c r="D524" s="302"/>
      <c r="E524" s="302"/>
      <c r="F524" s="303" t="str">
        <f t="shared" si="21"/>
        <v/>
      </c>
      <c r="G524" s="304" t="s">
        <v>950</v>
      </c>
      <c r="H524" s="304"/>
      <c r="I524" s="305"/>
      <c r="J524" s="305"/>
      <c r="K524" s="305"/>
      <c r="L524" s="306" t="str">
        <f t="shared" ca="1" si="22"/>
        <v>721-Jan-23 to 30-Jun-23</v>
      </c>
      <c r="M524" s="307" t="s">
        <v>2017</v>
      </c>
      <c r="N524" s="692"/>
      <c r="O524" s="112"/>
      <c r="P524" s="112"/>
      <c r="Q524" s="112"/>
      <c r="AD524" s="693"/>
      <c r="AE524" s="693"/>
      <c r="AF524" s="693"/>
      <c r="AG524" s="693"/>
      <c r="AM524" s="5"/>
      <c r="AN524" s="5"/>
    </row>
    <row r="525" spans="1:40" ht="31" x14ac:dyDescent="0.35">
      <c r="A525" s="276">
        <v>72</v>
      </c>
      <c r="B525" s="277" t="str">
        <f t="shared" si="20"/>
        <v/>
      </c>
      <c r="C525" s="278" t="str">
        <f ca="1">TEXT(IFERROR(INDEX('Overview - Section A'!$A$46:$A$53,MATCH(G525,'Overview - Section A'!$U$46:$U$53,0)),""),"d-mmm-yy") &amp;" to " &amp; TEXT(IFERROR(INDEX('Overview - Section A'!$E$46:$E$53,MATCH(G525,'Overview - Section A'!$U$46:$U$53,0)),""),"d-mmm-yy")</f>
        <v>1-Jul-23 to 31-Dec-23</v>
      </c>
      <c r="D525" s="302"/>
      <c r="E525" s="302"/>
      <c r="F525" s="303" t="str">
        <f t="shared" si="21"/>
        <v/>
      </c>
      <c r="G525" s="304" t="s">
        <v>952</v>
      </c>
      <c r="H525" s="304"/>
      <c r="I525" s="305"/>
      <c r="J525" s="305"/>
      <c r="K525" s="305"/>
      <c r="L525" s="306" t="str">
        <f t="shared" ca="1" si="22"/>
        <v>721-Jul-23 to 31-Dec-23</v>
      </c>
      <c r="M525" s="307" t="s">
        <v>2018</v>
      </c>
      <c r="N525" s="692"/>
      <c r="O525" s="112"/>
      <c r="P525" s="112"/>
      <c r="Q525" s="112"/>
      <c r="AD525" s="693"/>
      <c r="AE525" s="693"/>
      <c r="AF525" s="693"/>
      <c r="AG525" s="693"/>
      <c r="AM525" s="5"/>
      <c r="AN525" s="5"/>
    </row>
    <row r="526" spans="1:40" ht="31" x14ac:dyDescent="0.35">
      <c r="A526" s="276">
        <v>73</v>
      </c>
      <c r="B526" s="277" t="str">
        <f t="shared" si="20"/>
        <v/>
      </c>
      <c r="C526" s="278" t="str">
        <f ca="1">TEXT(IFERROR(INDEX('Overview - Section A'!$A$46:$A$53,MATCH(G526,'Overview - Section A'!$U$46:$U$53,0)),""),"d-mmm-yy") &amp;" to " &amp; TEXT(IFERROR(INDEX('Overview - Section A'!$E$46:$E$53,MATCH(G526,'Overview - Section A'!$U$46:$U$53,0)),""),"d-mmm-yy")</f>
        <v>1-Jan-21 to 30-Jun-21</v>
      </c>
      <c r="D526" s="302"/>
      <c r="E526" s="302"/>
      <c r="F526" s="303" t="str">
        <f t="shared" si="21"/>
        <v/>
      </c>
      <c r="G526" s="304" t="s">
        <v>942</v>
      </c>
      <c r="H526" s="304"/>
      <c r="I526" s="305"/>
      <c r="J526" s="305"/>
      <c r="K526" s="305"/>
      <c r="L526" s="306" t="str">
        <f t="shared" ca="1" si="22"/>
        <v>731-Jan-21 to 30-Jun-21</v>
      </c>
      <c r="M526" s="307" t="s">
        <v>2019</v>
      </c>
      <c r="N526" s="692"/>
      <c r="O526" s="112"/>
      <c r="P526" s="112"/>
      <c r="Q526" s="112"/>
      <c r="AD526" s="693"/>
      <c r="AE526" s="693"/>
      <c r="AF526" s="693"/>
      <c r="AG526" s="693"/>
      <c r="AM526" s="5"/>
      <c r="AN526" s="5"/>
    </row>
    <row r="527" spans="1:40" ht="31" x14ac:dyDescent="0.35">
      <c r="A527" s="276">
        <v>73</v>
      </c>
      <c r="B527" s="277" t="str">
        <f t="shared" si="20"/>
        <v/>
      </c>
      <c r="C527" s="278" t="str">
        <f ca="1">TEXT(IFERROR(INDEX('Overview - Section A'!$A$46:$A$53,MATCH(G527,'Overview - Section A'!$U$46:$U$53,0)),""),"d-mmm-yy") &amp;" to " &amp; TEXT(IFERROR(INDEX('Overview - Section A'!$E$46:$E$53,MATCH(G527,'Overview - Section A'!$U$46:$U$53,0)),""),"d-mmm-yy")</f>
        <v>1-Jul-21 to 31-Dec-21</v>
      </c>
      <c r="D527" s="302"/>
      <c r="E527" s="302"/>
      <c r="F527" s="303" t="str">
        <f t="shared" si="21"/>
        <v/>
      </c>
      <c r="G527" s="304" t="s">
        <v>944</v>
      </c>
      <c r="H527" s="304"/>
      <c r="I527" s="305"/>
      <c r="J527" s="305"/>
      <c r="K527" s="305"/>
      <c r="L527" s="306" t="str">
        <f t="shared" ca="1" si="22"/>
        <v>731-Jul-21 to 31-Dec-21</v>
      </c>
      <c r="M527" s="307" t="s">
        <v>2020</v>
      </c>
      <c r="N527" s="692"/>
      <c r="O527" s="112"/>
      <c r="P527" s="112"/>
      <c r="Q527" s="112"/>
      <c r="AD527" s="693"/>
      <c r="AE527" s="693"/>
      <c r="AF527" s="693"/>
      <c r="AG527" s="693"/>
      <c r="AM527" s="5"/>
      <c r="AN527" s="5"/>
    </row>
    <row r="528" spans="1:40" ht="31" x14ac:dyDescent="0.35">
      <c r="A528" s="276">
        <v>73</v>
      </c>
      <c r="B528" s="277" t="str">
        <f t="shared" si="20"/>
        <v/>
      </c>
      <c r="C528" s="278" t="str">
        <f ca="1">TEXT(IFERROR(INDEX('Overview - Section A'!$A$46:$A$53,MATCH(G528,'Overview - Section A'!$U$46:$U$53,0)),""),"d-mmm-yy") &amp;" to " &amp; TEXT(IFERROR(INDEX('Overview - Section A'!$E$46:$E$53,MATCH(G528,'Overview - Section A'!$U$46:$U$53,0)),""),"d-mmm-yy")</f>
        <v>1-Jan-22 to 30-Jun-22</v>
      </c>
      <c r="D528" s="302"/>
      <c r="E528" s="302"/>
      <c r="F528" s="303" t="str">
        <f t="shared" si="21"/>
        <v/>
      </c>
      <c r="G528" s="304" t="s">
        <v>946</v>
      </c>
      <c r="H528" s="304"/>
      <c r="I528" s="305"/>
      <c r="J528" s="305"/>
      <c r="K528" s="305"/>
      <c r="L528" s="306" t="str">
        <f t="shared" ca="1" si="22"/>
        <v>731-Jan-22 to 30-Jun-22</v>
      </c>
      <c r="M528" s="307" t="s">
        <v>2021</v>
      </c>
      <c r="N528" s="692"/>
      <c r="O528" s="112"/>
      <c r="P528" s="112"/>
      <c r="Q528" s="112"/>
      <c r="AD528" s="693"/>
      <c r="AE528" s="693"/>
      <c r="AF528" s="693"/>
      <c r="AG528" s="693"/>
      <c r="AM528" s="5"/>
      <c r="AN528" s="5"/>
    </row>
    <row r="529" spans="1:40" ht="31" x14ac:dyDescent="0.35">
      <c r="A529" s="276">
        <v>73</v>
      </c>
      <c r="B529" s="277" t="str">
        <f t="shared" si="20"/>
        <v/>
      </c>
      <c r="C529" s="278" t="str">
        <f ca="1">TEXT(IFERROR(INDEX('Overview - Section A'!$A$46:$A$53,MATCH(G529,'Overview - Section A'!$U$46:$U$53,0)),""),"d-mmm-yy") &amp;" to " &amp; TEXT(IFERROR(INDEX('Overview - Section A'!$E$46:$E$53,MATCH(G529,'Overview - Section A'!$U$46:$U$53,0)),""),"d-mmm-yy")</f>
        <v>1-Jul-22 to 31-Dec-22</v>
      </c>
      <c r="D529" s="302"/>
      <c r="E529" s="302"/>
      <c r="F529" s="303" t="str">
        <f t="shared" si="21"/>
        <v/>
      </c>
      <c r="G529" s="304" t="s">
        <v>948</v>
      </c>
      <c r="H529" s="304"/>
      <c r="I529" s="305"/>
      <c r="J529" s="305"/>
      <c r="K529" s="305"/>
      <c r="L529" s="306" t="str">
        <f t="shared" ca="1" si="22"/>
        <v>731-Jul-22 to 31-Dec-22</v>
      </c>
      <c r="M529" s="307" t="s">
        <v>2022</v>
      </c>
      <c r="N529" s="692"/>
      <c r="O529" s="112"/>
      <c r="P529" s="112"/>
      <c r="Q529" s="112"/>
      <c r="AD529" s="693"/>
      <c r="AE529" s="693"/>
      <c r="AF529" s="693"/>
      <c r="AG529" s="693"/>
      <c r="AM529" s="5"/>
      <c r="AN529" s="5"/>
    </row>
    <row r="530" spans="1:40" ht="31" x14ac:dyDescent="0.35">
      <c r="A530" s="276">
        <v>73</v>
      </c>
      <c r="B530" s="277" t="str">
        <f t="shared" si="20"/>
        <v/>
      </c>
      <c r="C530" s="278" t="str">
        <f ca="1">TEXT(IFERROR(INDEX('Overview - Section A'!$A$46:$A$53,MATCH(G530,'Overview - Section A'!$U$46:$U$53,0)),""),"d-mmm-yy") &amp;" to " &amp; TEXT(IFERROR(INDEX('Overview - Section A'!$E$46:$E$53,MATCH(G530,'Overview - Section A'!$U$46:$U$53,0)),""),"d-mmm-yy")</f>
        <v>1-Jan-23 to 30-Jun-23</v>
      </c>
      <c r="D530" s="302"/>
      <c r="E530" s="302"/>
      <c r="F530" s="303" t="str">
        <f t="shared" si="21"/>
        <v/>
      </c>
      <c r="G530" s="304" t="s">
        <v>950</v>
      </c>
      <c r="H530" s="304"/>
      <c r="I530" s="305"/>
      <c r="J530" s="305"/>
      <c r="K530" s="305"/>
      <c r="L530" s="306" t="str">
        <f t="shared" ca="1" si="22"/>
        <v>731-Jan-23 to 30-Jun-23</v>
      </c>
      <c r="M530" s="307" t="s">
        <v>2023</v>
      </c>
      <c r="N530" s="692"/>
      <c r="O530" s="112"/>
      <c r="P530" s="112"/>
      <c r="Q530" s="112"/>
      <c r="AD530" s="693"/>
      <c r="AE530" s="693"/>
      <c r="AF530" s="693"/>
      <c r="AG530" s="693"/>
      <c r="AM530" s="5"/>
      <c r="AN530" s="5"/>
    </row>
    <row r="531" spans="1:40" ht="31" x14ac:dyDescent="0.35">
      <c r="A531" s="276">
        <v>73</v>
      </c>
      <c r="B531" s="277" t="str">
        <f t="shared" si="20"/>
        <v/>
      </c>
      <c r="C531" s="278" t="str">
        <f ca="1">TEXT(IFERROR(INDEX('Overview - Section A'!$A$46:$A$53,MATCH(G531,'Overview - Section A'!$U$46:$U$53,0)),""),"d-mmm-yy") &amp;" to " &amp; TEXT(IFERROR(INDEX('Overview - Section A'!$E$46:$E$53,MATCH(G531,'Overview - Section A'!$U$46:$U$53,0)),""),"d-mmm-yy")</f>
        <v>1-Jul-23 to 31-Dec-23</v>
      </c>
      <c r="D531" s="302"/>
      <c r="E531" s="302"/>
      <c r="F531" s="303" t="str">
        <f t="shared" si="21"/>
        <v/>
      </c>
      <c r="G531" s="304" t="s">
        <v>952</v>
      </c>
      <c r="H531" s="304"/>
      <c r="I531" s="305"/>
      <c r="J531" s="305"/>
      <c r="K531" s="305"/>
      <c r="L531" s="306" t="str">
        <f t="shared" ca="1" si="22"/>
        <v>731-Jul-23 to 31-Dec-23</v>
      </c>
      <c r="M531" s="307" t="s">
        <v>2024</v>
      </c>
      <c r="N531" s="692"/>
      <c r="O531" s="112"/>
      <c r="P531" s="112"/>
      <c r="Q531" s="112"/>
      <c r="AD531" s="693"/>
      <c r="AE531" s="693"/>
      <c r="AF531" s="693"/>
      <c r="AG531" s="693"/>
      <c r="AM531" s="5"/>
      <c r="AN531" s="5"/>
    </row>
    <row r="532" spans="1:40" ht="31" x14ac:dyDescent="0.35">
      <c r="A532" s="276">
        <v>74</v>
      </c>
      <c r="B532" s="277" t="str">
        <f t="shared" si="20"/>
        <v/>
      </c>
      <c r="C532" s="278" t="str">
        <f ca="1">TEXT(IFERROR(INDEX('Overview - Section A'!$A$46:$A$53,MATCH(G532,'Overview - Section A'!$U$46:$U$53,0)),""),"d-mmm-yy") &amp;" to " &amp; TEXT(IFERROR(INDEX('Overview - Section A'!$E$46:$E$53,MATCH(G532,'Overview - Section A'!$U$46:$U$53,0)),""),"d-mmm-yy")</f>
        <v>1-Jan-21 to 30-Jun-21</v>
      </c>
      <c r="D532" s="302"/>
      <c r="E532" s="302"/>
      <c r="F532" s="303" t="str">
        <f t="shared" si="21"/>
        <v/>
      </c>
      <c r="G532" s="304" t="s">
        <v>942</v>
      </c>
      <c r="H532" s="304"/>
      <c r="I532" s="305"/>
      <c r="J532" s="305"/>
      <c r="K532" s="305"/>
      <c r="L532" s="306" t="str">
        <f t="shared" ca="1" si="22"/>
        <v>741-Jan-21 to 30-Jun-21</v>
      </c>
      <c r="M532" s="307" t="s">
        <v>2025</v>
      </c>
      <c r="N532" s="692"/>
      <c r="O532" s="112"/>
      <c r="P532" s="112"/>
      <c r="Q532" s="112"/>
      <c r="AD532" s="693"/>
      <c r="AE532" s="693"/>
      <c r="AF532" s="693"/>
      <c r="AG532" s="693"/>
      <c r="AM532" s="5"/>
      <c r="AN532" s="5"/>
    </row>
    <row r="533" spans="1:40" ht="31" x14ac:dyDescent="0.35">
      <c r="A533" s="276">
        <v>74</v>
      </c>
      <c r="B533" s="277" t="str">
        <f t="shared" si="20"/>
        <v/>
      </c>
      <c r="C533" s="278" t="str">
        <f ca="1">TEXT(IFERROR(INDEX('Overview - Section A'!$A$46:$A$53,MATCH(G533,'Overview - Section A'!$U$46:$U$53,0)),""),"d-mmm-yy") &amp;" to " &amp; TEXT(IFERROR(INDEX('Overview - Section A'!$E$46:$E$53,MATCH(G533,'Overview - Section A'!$U$46:$U$53,0)),""),"d-mmm-yy")</f>
        <v>1-Jul-21 to 31-Dec-21</v>
      </c>
      <c r="D533" s="302"/>
      <c r="E533" s="302"/>
      <c r="F533" s="303" t="str">
        <f t="shared" si="21"/>
        <v/>
      </c>
      <c r="G533" s="304" t="s">
        <v>944</v>
      </c>
      <c r="H533" s="304"/>
      <c r="I533" s="305"/>
      <c r="J533" s="305"/>
      <c r="K533" s="305"/>
      <c r="L533" s="306" t="str">
        <f t="shared" ca="1" si="22"/>
        <v>741-Jul-21 to 31-Dec-21</v>
      </c>
      <c r="M533" s="307" t="s">
        <v>2026</v>
      </c>
      <c r="N533" s="692"/>
      <c r="O533" s="112"/>
      <c r="P533" s="112"/>
      <c r="Q533" s="112"/>
      <c r="AD533" s="693"/>
      <c r="AE533" s="693"/>
      <c r="AF533" s="693"/>
      <c r="AG533" s="693"/>
      <c r="AM533" s="5"/>
      <c r="AN533" s="5"/>
    </row>
    <row r="534" spans="1:40" ht="31" x14ac:dyDescent="0.35">
      <c r="A534" s="276">
        <v>74</v>
      </c>
      <c r="B534" s="277" t="str">
        <f t="shared" si="20"/>
        <v/>
      </c>
      <c r="C534" s="278" t="str">
        <f ca="1">TEXT(IFERROR(INDEX('Overview - Section A'!$A$46:$A$53,MATCH(G534,'Overview - Section A'!$U$46:$U$53,0)),""),"d-mmm-yy") &amp;" to " &amp; TEXT(IFERROR(INDEX('Overview - Section A'!$E$46:$E$53,MATCH(G534,'Overview - Section A'!$U$46:$U$53,0)),""),"d-mmm-yy")</f>
        <v>1-Jan-22 to 30-Jun-22</v>
      </c>
      <c r="D534" s="302"/>
      <c r="E534" s="302"/>
      <c r="F534" s="303" t="str">
        <f t="shared" si="21"/>
        <v/>
      </c>
      <c r="G534" s="304" t="s">
        <v>946</v>
      </c>
      <c r="H534" s="304"/>
      <c r="I534" s="305"/>
      <c r="J534" s="305"/>
      <c r="K534" s="305"/>
      <c r="L534" s="306" t="str">
        <f t="shared" ca="1" si="22"/>
        <v>741-Jan-22 to 30-Jun-22</v>
      </c>
      <c r="M534" s="307" t="s">
        <v>2027</v>
      </c>
      <c r="N534" s="692"/>
      <c r="O534" s="112"/>
      <c r="P534" s="112"/>
      <c r="Q534" s="112"/>
      <c r="AD534" s="693"/>
      <c r="AE534" s="693"/>
      <c r="AF534" s="693"/>
      <c r="AG534" s="693"/>
      <c r="AM534" s="5"/>
      <c r="AN534" s="5"/>
    </row>
    <row r="535" spans="1:40" ht="31" x14ac:dyDescent="0.35">
      <c r="A535" s="276">
        <v>74</v>
      </c>
      <c r="B535" s="277" t="str">
        <f t="shared" si="20"/>
        <v/>
      </c>
      <c r="C535" s="278" t="str">
        <f ca="1">TEXT(IFERROR(INDEX('Overview - Section A'!$A$46:$A$53,MATCH(G535,'Overview - Section A'!$U$46:$U$53,0)),""),"d-mmm-yy") &amp;" to " &amp; TEXT(IFERROR(INDEX('Overview - Section A'!$E$46:$E$53,MATCH(G535,'Overview - Section A'!$U$46:$U$53,0)),""),"d-mmm-yy")</f>
        <v>1-Jul-22 to 31-Dec-22</v>
      </c>
      <c r="D535" s="302"/>
      <c r="E535" s="302"/>
      <c r="F535" s="303" t="str">
        <f t="shared" si="21"/>
        <v/>
      </c>
      <c r="G535" s="304" t="s">
        <v>948</v>
      </c>
      <c r="H535" s="304"/>
      <c r="I535" s="305"/>
      <c r="J535" s="305"/>
      <c r="K535" s="305"/>
      <c r="L535" s="306" t="str">
        <f t="shared" ca="1" si="22"/>
        <v>741-Jul-22 to 31-Dec-22</v>
      </c>
      <c r="M535" s="307" t="s">
        <v>2028</v>
      </c>
      <c r="N535" s="692"/>
      <c r="O535" s="112"/>
      <c r="P535" s="112"/>
      <c r="Q535" s="112"/>
      <c r="AD535" s="693"/>
      <c r="AE535" s="693"/>
      <c r="AF535" s="693"/>
      <c r="AG535" s="693"/>
      <c r="AM535" s="5"/>
      <c r="AN535" s="5"/>
    </row>
    <row r="536" spans="1:40" ht="31" x14ac:dyDescent="0.35">
      <c r="A536" s="276">
        <v>74</v>
      </c>
      <c r="B536" s="277" t="str">
        <f t="shared" si="20"/>
        <v/>
      </c>
      <c r="C536" s="278" t="str">
        <f ca="1">TEXT(IFERROR(INDEX('Overview - Section A'!$A$46:$A$53,MATCH(G536,'Overview - Section A'!$U$46:$U$53,0)),""),"d-mmm-yy") &amp;" to " &amp; TEXT(IFERROR(INDEX('Overview - Section A'!$E$46:$E$53,MATCH(G536,'Overview - Section A'!$U$46:$U$53,0)),""),"d-mmm-yy")</f>
        <v>1-Jan-23 to 30-Jun-23</v>
      </c>
      <c r="D536" s="302"/>
      <c r="E536" s="302"/>
      <c r="F536" s="303" t="str">
        <f t="shared" si="21"/>
        <v/>
      </c>
      <c r="G536" s="304" t="s">
        <v>950</v>
      </c>
      <c r="H536" s="304"/>
      <c r="I536" s="305"/>
      <c r="J536" s="305"/>
      <c r="K536" s="305"/>
      <c r="L536" s="306" t="str">
        <f t="shared" ca="1" si="22"/>
        <v>741-Jan-23 to 30-Jun-23</v>
      </c>
      <c r="M536" s="307" t="s">
        <v>2029</v>
      </c>
      <c r="N536" s="692"/>
      <c r="O536" s="112"/>
      <c r="P536" s="112"/>
      <c r="Q536" s="112"/>
      <c r="AD536" s="693"/>
      <c r="AE536" s="693"/>
      <c r="AF536" s="693"/>
      <c r="AG536" s="693"/>
      <c r="AM536" s="5"/>
      <c r="AN536" s="5"/>
    </row>
    <row r="537" spans="1:40" ht="31" x14ac:dyDescent="0.35">
      <c r="A537" s="276">
        <v>74</v>
      </c>
      <c r="B537" s="277" t="str">
        <f t="shared" si="20"/>
        <v/>
      </c>
      <c r="C537" s="278" t="str">
        <f ca="1">TEXT(IFERROR(INDEX('Overview - Section A'!$A$46:$A$53,MATCH(G537,'Overview - Section A'!$U$46:$U$53,0)),""),"d-mmm-yy") &amp;" to " &amp; TEXT(IFERROR(INDEX('Overview - Section A'!$E$46:$E$53,MATCH(G537,'Overview - Section A'!$U$46:$U$53,0)),""),"d-mmm-yy")</f>
        <v>1-Jul-23 to 31-Dec-23</v>
      </c>
      <c r="D537" s="302"/>
      <c r="E537" s="302"/>
      <c r="F537" s="303" t="str">
        <f t="shared" si="21"/>
        <v/>
      </c>
      <c r="G537" s="304" t="s">
        <v>952</v>
      </c>
      <c r="H537" s="304"/>
      <c r="I537" s="305"/>
      <c r="J537" s="305"/>
      <c r="K537" s="305"/>
      <c r="L537" s="306" t="str">
        <f t="shared" ca="1" si="22"/>
        <v>741-Jul-23 to 31-Dec-23</v>
      </c>
      <c r="M537" s="307" t="s">
        <v>2030</v>
      </c>
      <c r="N537" s="692"/>
      <c r="O537" s="112"/>
      <c r="P537" s="112"/>
      <c r="Q537" s="112"/>
      <c r="AD537" s="693"/>
      <c r="AE537" s="693"/>
      <c r="AF537" s="693"/>
      <c r="AG537" s="693"/>
      <c r="AM537" s="5"/>
      <c r="AN537" s="5"/>
    </row>
    <row r="538" spans="1:40" ht="31" x14ac:dyDescent="0.35">
      <c r="A538" s="276">
        <v>75</v>
      </c>
      <c r="B538" s="277" t="str">
        <f t="shared" si="20"/>
        <v/>
      </c>
      <c r="C538" s="278" t="str">
        <f ca="1">TEXT(IFERROR(INDEX('Overview - Section A'!$A$46:$A$53,MATCH(G538,'Overview - Section A'!$U$46:$U$53,0)),""),"d-mmm-yy") &amp;" to " &amp; TEXT(IFERROR(INDEX('Overview - Section A'!$E$46:$E$53,MATCH(G538,'Overview - Section A'!$U$46:$U$53,0)),""),"d-mmm-yy")</f>
        <v>1-Jan-21 to 30-Jun-21</v>
      </c>
      <c r="D538" s="302"/>
      <c r="E538" s="302"/>
      <c r="F538" s="303" t="str">
        <f t="shared" si="21"/>
        <v/>
      </c>
      <c r="G538" s="304" t="s">
        <v>942</v>
      </c>
      <c r="H538" s="304"/>
      <c r="I538" s="305"/>
      <c r="J538" s="305"/>
      <c r="K538" s="305"/>
      <c r="L538" s="306" t="str">
        <f t="shared" ca="1" si="22"/>
        <v>751-Jan-21 to 30-Jun-21</v>
      </c>
      <c r="M538" s="307" t="s">
        <v>2031</v>
      </c>
      <c r="N538" s="692"/>
      <c r="O538" s="112"/>
      <c r="P538" s="112"/>
      <c r="Q538" s="112"/>
      <c r="AD538" s="693"/>
      <c r="AE538" s="693"/>
      <c r="AF538" s="693"/>
      <c r="AG538" s="693"/>
      <c r="AM538" s="5"/>
      <c r="AN538" s="5"/>
    </row>
    <row r="539" spans="1:40" ht="31" x14ac:dyDescent="0.35">
      <c r="A539" s="276">
        <v>75</v>
      </c>
      <c r="B539" s="277" t="str">
        <f t="shared" si="20"/>
        <v/>
      </c>
      <c r="C539" s="278" t="str">
        <f ca="1">TEXT(IFERROR(INDEX('Overview - Section A'!$A$46:$A$53,MATCH(G539,'Overview - Section A'!$U$46:$U$53,0)),""),"d-mmm-yy") &amp;" to " &amp; TEXT(IFERROR(INDEX('Overview - Section A'!$E$46:$E$53,MATCH(G539,'Overview - Section A'!$U$46:$U$53,0)),""),"d-mmm-yy")</f>
        <v>1-Jul-21 to 31-Dec-21</v>
      </c>
      <c r="D539" s="302"/>
      <c r="E539" s="302"/>
      <c r="F539" s="303" t="str">
        <f t="shared" si="21"/>
        <v/>
      </c>
      <c r="G539" s="304" t="s">
        <v>944</v>
      </c>
      <c r="H539" s="304"/>
      <c r="I539" s="305"/>
      <c r="J539" s="305"/>
      <c r="K539" s="305"/>
      <c r="L539" s="306" t="str">
        <f t="shared" ca="1" si="22"/>
        <v>751-Jul-21 to 31-Dec-21</v>
      </c>
      <c r="M539" s="307" t="s">
        <v>2032</v>
      </c>
      <c r="N539" s="692"/>
      <c r="O539" s="112"/>
      <c r="P539" s="112"/>
      <c r="Q539" s="112"/>
      <c r="AD539" s="693"/>
      <c r="AE539" s="693"/>
      <c r="AF539" s="693"/>
      <c r="AG539" s="693"/>
      <c r="AM539" s="5"/>
      <c r="AN539" s="5"/>
    </row>
    <row r="540" spans="1:40" ht="31" x14ac:dyDescent="0.35">
      <c r="A540" s="276">
        <v>75</v>
      </c>
      <c r="B540" s="277" t="str">
        <f t="shared" si="20"/>
        <v/>
      </c>
      <c r="C540" s="278" t="str">
        <f ca="1">TEXT(IFERROR(INDEX('Overview - Section A'!$A$46:$A$53,MATCH(G540,'Overview - Section A'!$U$46:$U$53,0)),""),"d-mmm-yy") &amp;" to " &amp; TEXT(IFERROR(INDEX('Overview - Section A'!$E$46:$E$53,MATCH(G540,'Overview - Section A'!$U$46:$U$53,0)),""),"d-mmm-yy")</f>
        <v>1-Jan-22 to 30-Jun-22</v>
      </c>
      <c r="D540" s="302"/>
      <c r="E540" s="302"/>
      <c r="F540" s="303" t="str">
        <f t="shared" si="21"/>
        <v/>
      </c>
      <c r="G540" s="304" t="s">
        <v>946</v>
      </c>
      <c r="H540" s="304"/>
      <c r="I540" s="305"/>
      <c r="J540" s="305"/>
      <c r="K540" s="305"/>
      <c r="L540" s="306" t="str">
        <f t="shared" ca="1" si="22"/>
        <v>751-Jan-22 to 30-Jun-22</v>
      </c>
      <c r="M540" s="307" t="s">
        <v>2033</v>
      </c>
      <c r="N540" s="692"/>
      <c r="O540" s="112"/>
      <c r="P540" s="112"/>
      <c r="Q540" s="112"/>
      <c r="AD540" s="693"/>
      <c r="AE540" s="693"/>
      <c r="AF540" s="693"/>
      <c r="AG540" s="693"/>
      <c r="AM540" s="5"/>
      <c r="AN540" s="5"/>
    </row>
    <row r="541" spans="1:40" ht="31" x14ac:dyDescent="0.35">
      <c r="A541" s="276">
        <v>75</v>
      </c>
      <c r="B541" s="277" t="str">
        <f t="shared" si="20"/>
        <v/>
      </c>
      <c r="C541" s="278" t="str">
        <f ca="1">TEXT(IFERROR(INDEX('Overview - Section A'!$A$46:$A$53,MATCH(G541,'Overview - Section A'!$U$46:$U$53,0)),""),"d-mmm-yy") &amp;" to " &amp; TEXT(IFERROR(INDEX('Overview - Section A'!$E$46:$E$53,MATCH(G541,'Overview - Section A'!$U$46:$U$53,0)),""),"d-mmm-yy")</f>
        <v>1-Jul-22 to 31-Dec-22</v>
      </c>
      <c r="D541" s="302"/>
      <c r="E541" s="302"/>
      <c r="F541" s="303" t="str">
        <f t="shared" si="21"/>
        <v/>
      </c>
      <c r="G541" s="304" t="s">
        <v>948</v>
      </c>
      <c r="H541" s="304"/>
      <c r="I541" s="305"/>
      <c r="J541" s="305"/>
      <c r="K541" s="305"/>
      <c r="L541" s="306" t="str">
        <f t="shared" ca="1" si="22"/>
        <v>751-Jul-22 to 31-Dec-22</v>
      </c>
      <c r="M541" s="307" t="s">
        <v>2034</v>
      </c>
      <c r="N541" s="692"/>
      <c r="O541" s="112"/>
      <c r="P541" s="112"/>
      <c r="Q541" s="112"/>
      <c r="AD541" s="693"/>
      <c r="AE541" s="693"/>
      <c r="AF541" s="693"/>
      <c r="AG541" s="693"/>
      <c r="AM541" s="5"/>
      <c r="AN541" s="5"/>
    </row>
    <row r="542" spans="1:40" ht="31" x14ac:dyDescent="0.35">
      <c r="A542" s="276">
        <v>75</v>
      </c>
      <c r="B542" s="277" t="str">
        <f t="shared" ref="B542:B573" si="23">IF(A542=A541,"",IF(VLOOKUP(A542,$A$8:$D$90,4,FALSE)=0,"",VLOOKUP(A542,$A$8:$D$90,4,FALSE)))</f>
        <v/>
      </c>
      <c r="C542" s="278" t="str">
        <f ca="1">TEXT(IFERROR(INDEX('Overview - Section A'!$A$46:$A$53,MATCH(G542,'Overview - Section A'!$U$46:$U$53,0)),""),"d-mmm-yy") &amp;" to " &amp; TEXT(IFERROR(INDEX('Overview - Section A'!$E$46:$E$53,MATCH(G542,'Overview - Section A'!$U$46:$U$53,0)),""),"d-mmm-yy")</f>
        <v>1-Jan-23 to 30-Jun-23</v>
      </c>
      <c r="D542" s="302"/>
      <c r="E542" s="302"/>
      <c r="F542" s="303" t="str">
        <f t="shared" ref="F542:F573" si="24">IF(VLOOKUP(A542,$A$8:$D$90,4,FALSE)=0,"",VLOOKUP(A542,$A$8:$D$90,4,FALSE))</f>
        <v/>
      </c>
      <c r="G542" s="304" t="s">
        <v>950</v>
      </c>
      <c r="H542" s="304"/>
      <c r="I542" s="305"/>
      <c r="J542" s="305"/>
      <c r="K542" s="305"/>
      <c r="L542" s="306" t="str">
        <f t="shared" ref="L542:L573" ca="1" si="25">CONCATENATE(A542,C542)</f>
        <v>751-Jan-23 to 30-Jun-23</v>
      </c>
      <c r="M542" s="307" t="s">
        <v>2035</v>
      </c>
      <c r="N542" s="692"/>
      <c r="O542" s="112"/>
      <c r="P542" s="112"/>
      <c r="Q542" s="112"/>
      <c r="AD542" s="693"/>
      <c r="AE542" s="693"/>
      <c r="AF542" s="693"/>
      <c r="AG542" s="693"/>
      <c r="AM542" s="5"/>
      <c r="AN542" s="5"/>
    </row>
    <row r="543" spans="1:40" ht="31" x14ac:dyDescent="0.35">
      <c r="A543" s="276">
        <v>75</v>
      </c>
      <c r="B543" s="277" t="str">
        <f t="shared" si="23"/>
        <v/>
      </c>
      <c r="C543" s="278" t="str">
        <f ca="1">TEXT(IFERROR(INDEX('Overview - Section A'!$A$46:$A$53,MATCH(G543,'Overview - Section A'!$U$46:$U$53,0)),""),"d-mmm-yy") &amp;" to " &amp; TEXT(IFERROR(INDEX('Overview - Section A'!$E$46:$E$53,MATCH(G543,'Overview - Section A'!$U$46:$U$53,0)),""),"d-mmm-yy")</f>
        <v>1-Jul-23 to 31-Dec-23</v>
      </c>
      <c r="D543" s="302"/>
      <c r="E543" s="302"/>
      <c r="F543" s="303" t="str">
        <f t="shared" si="24"/>
        <v/>
      </c>
      <c r="G543" s="304" t="s">
        <v>952</v>
      </c>
      <c r="H543" s="304"/>
      <c r="I543" s="305"/>
      <c r="J543" s="305"/>
      <c r="K543" s="305"/>
      <c r="L543" s="306" t="str">
        <f t="shared" ca="1" si="25"/>
        <v>751-Jul-23 to 31-Dec-23</v>
      </c>
      <c r="M543" s="307" t="s">
        <v>2036</v>
      </c>
      <c r="N543" s="692"/>
      <c r="O543" s="112"/>
      <c r="P543" s="112"/>
      <c r="Q543" s="112"/>
      <c r="AD543" s="693"/>
      <c r="AE543" s="693"/>
      <c r="AF543" s="693"/>
      <c r="AG543" s="693"/>
      <c r="AM543" s="5"/>
      <c r="AN543" s="5"/>
    </row>
    <row r="544" spans="1:40" ht="31" x14ac:dyDescent="0.35">
      <c r="A544" s="276">
        <v>76</v>
      </c>
      <c r="B544" s="277" t="str">
        <f t="shared" si="23"/>
        <v/>
      </c>
      <c r="C544" s="278" t="str">
        <f ca="1">TEXT(IFERROR(INDEX('Overview - Section A'!$A$46:$A$53,MATCH(G544,'Overview - Section A'!$U$46:$U$53,0)),""),"d-mmm-yy") &amp;" to " &amp; TEXT(IFERROR(INDEX('Overview - Section A'!$E$46:$E$53,MATCH(G544,'Overview - Section A'!$U$46:$U$53,0)),""),"d-mmm-yy")</f>
        <v>1-Jan-21 to 30-Jun-21</v>
      </c>
      <c r="D544" s="302"/>
      <c r="E544" s="302"/>
      <c r="F544" s="303" t="str">
        <f t="shared" si="24"/>
        <v/>
      </c>
      <c r="G544" s="304" t="s">
        <v>942</v>
      </c>
      <c r="H544" s="304"/>
      <c r="I544" s="305"/>
      <c r="J544" s="305"/>
      <c r="K544" s="305"/>
      <c r="L544" s="306" t="str">
        <f t="shared" ca="1" si="25"/>
        <v>761-Jan-21 to 30-Jun-21</v>
      </c>
      <c r="M544" s="307" t="s">
        <v>2037</v>
      </c>
      <c r="N544" s="692"/>
      <c r="O544" s="112"/>
      <c r="P544" s="112"/>
      <c r="Q544" s="112"/>
      <c r="AD544" s="693"/>
      <c r="AE544" s="693"/>
      <c r="AF544" s="693"/>
      <c r="AG544" s="693"/>
      <c r="AM544" s="5"/>
      <c r="AN544" s="5"/>
    </row>
    <row r="545" spans="1:40" ht="31" x14ac:dyDescent="0.35">
      <c r="A545" s="276">
        <v>76</v>
      </c>
      <c r="B545" s="277" t="str">
        <f t="shared" si="23"/>
        <v/>
      </c>
      <c r="C545" s="278" t="str">
        <f ca="1">TEXT(IFERROR(INDEX('Overview - Section A'!$A$46:$A$53,MATCH(G545,'Overview - Section A'!$U$46:$U$53,0)),""),"d-mmm-yy") &amp;" to " &amp; TEXT(IFERROR(INDEX('Overview - Section A'!$E$46:$E$53,MATCH(G545,'Overview - Section A'!$U$46:$U$53,0)),""),"d-mmm-yy")</f>
        <v>1-Jul-21 to 31-Dec-21</v>
      </c>
      <c r="D545" s="302"/>
      <c r="E545" s="302"/>
      <c r="F545" s="303" t="str">
        <f t="shared" si="24"/>
        <v/>
      </c>
      <c r="G545" s="304" t="s">
        <v>944</v>
      </c>
      <c r="H545" s="304"/>
      <c r="I545" s="305"/>
      <c r="J545" s="305"/>
      <c r="K545" s="305"/>
      <c r="L545" s="306" t="str">
        <f t="shared" ca="1" si="25"/>
        <v>761-Jul-21 to 31-Dec-21</v>
      </c>
      <c r="M545" s="307" t="s">
        <v>2038</v>
      </c>
      <c r="N545" s="692"/>
      <c r="O545" s="112"/>
      <c r="P545" s="112"/>
      <c r="Q545" s="112"/>
      <c r="AD545" s="693"/>
      <c r="AE545" s="693"/>
      <c r="AF545" s="693"/>
      <c r="AG545" s="693"/>
      <c r="AM545" s="5"/>
      <c r="AN545" s="5"/>
    </row>
    <row r="546" spans="1:40" ht="31" x14ac:dyDescent="0.35">
      <c r="A546" s="276">
        <v>76</v>
      </c>
      <c r="B546" s="277" t="str">
        <f t="shared" si="23"/>
        <v/>
      </c>
      <c r="C546" s="278" t="str">
        <f ca="1">TEXT(IFERROR(INDEX('Overview - Section A'!$A$46:$A$53,MATCH(G546,'Overview - Section A'!$U$46:$U$53,0)),""),"d-mmm-yy") &amp;" to " &amp; TEXT(IFERROR(INDEX('Overview - Section A'!$E$46:$E$53,MATCH(G546,'Overview - Section A'!$U$46:$U$53,0)),""),"d-mmm-yy")</f>
        <v>1-Jan-22 to 30-Jun-22</v>
      </c>
      <c r="D546" s="302"/>
      <c r="E546" s="302"/>
      <c r="F546" s="303" t="str">
        <f t="shared" si="24"/>
        <v/>
      </c>
      <c r="G546" s="304" t="s">
        <v>946</v>
      </c>
      <c r="H546" s="304"/>
      <c r="I546" s="305"/>
      <c r="J546" s="305"/>
      <c r="K546" s="305"/>
      <c r="L546" s="306" t="str">
        <f t="shared" ca="1" si="25"/>
        <v>761-Jan-22 to 30-Jun-22</v>
      </c>
      <c r="M546" s="307" t="s">
        <v>2039</v>
      </c>
      <c r="N546" s="692"/>
      <c r="O546" s="112"/>
      <c r="P546" s="112"/>
      <c r="Q546" s="112"/>
      <c r="AD546" s="693"/>
      <c r="AE546" s="693"/>
      <c r="AF546" s="693"/>
      <c r="AG546" s="693"/>
      <c r="AM546" s="5"/>
      <c r="AN546" s="5"/>
    </row>
    <row r="547" spans="1:40" ht="31" x14ac:dyDescent="0.35">
      <c r="A547" s="276">
        <v>76</v>
      </c>
      <c r="B547" s="277" t="str">
        <f t="shared" si="23"/>
        <v/>
      </c>
      <c r="C547" s="278" t="str">
        <f ca="1">TEXT(IFERROR(INDEX('Overview - Section A'!$A$46:$A$53,MATCH(G547,'Overview - Section A'!$U$46:$U$53,0)),""),"d-mmm-yy") &amp;" to " &amp; TEXT(IFERROR(INDEX('Overview - Section A'!$E$46:$E$53,MATCH(G547,'Overview - Section A'!$U$46:$U$53,0)),""),"d-mmm-yy")</f>
        <v>1-Jul-22 to 31-Dec-22</v>
      </c>
      <c r="D547" s="302"/>
      <c r="E547" s="302"/>
      <c r="F547" s="303" t="str">
        <f t="shared" si="24"/>
        <v/>
      </c>
      <c r="G547" s="304" t="s">
        <v>948</v>
      </c>
      <c r="H547" s="304"/>
      <c r="I547" s="305"/>
      <c r="J547" s="305"/>
      <c r="K547" s="305"/>
      <c r="L547" s="306" t="str">
        <f t="shared" ca="1" si="25"/>
        <v>761-Jul-22 to 31-Dec-22</v>
      </c>
      <c r="M547" s="307" t="s">
        <v>2040</v>
      </c>
      <c r="N547" s="692"/>
      <c r="O547" s="112"/>
      <c r="P547" s="112"/>
      <c r="Q547" s="112"/>
      <c r="AD547" s="693"/>
      <c r="AE547" s="693"/>
      <c r="AF547" s="693"/>
      <c r="AG547" s="693"/>
      <c r="AM547" s="5"/>
      <c r="AN547" s="5"/>
    </row>
    <row r="548" spans="1:40" ht="31" x14ac:dyDescent="0.35">
      <c r="A548" s="276">
        <v>76</v>
      </c>
      <c r="B548" s="277" t="str">
        <f t="shared" si="23"/>
        <v/>
      </c>
      <c r="C548" s="278" t="str">
        <f ca="1">TEXT(IFERROR(INDEX('Overview - Section A'!$A$46:$A$53,MATCH(G548,'Overview - Section A'!$U$46:$U$53,0)),""),"d-mmm-yy") &amp;" to " &amp; TEXT(IFERROR(INDEX('Overview - Section A'!$E$46:$E$53,MATCH(G548,'Overview - Section A'!$U$46:$U$53,0)),""),"d-mmm-yy")</f>
        <v>1-Jan-23 to 30-Jun-23</v>
      </c>
      <c r="D548" s="302"/>
      <c r="E548" s="302"/>
      <c r="F548" s="303" t="str">
        <f t="shared" si="24"/>
        <v/>
      </c>
      <c r="G548" s="304" t="s">
        <v>950</v>
      </c>
      <c r="H548" s="304"/>
      <c r="I548" s="305"/>
      <c r="J548" s="305"/>
      <c r="K548" s="305"/>
      <c r="L548" s="306" t="str">
        <f t="shared" ca="1" si="25"/>
        <v>761-Jan-23 to 30-Jun-23</v>
      </c>
      <c r="M548" s="307" t="s">
        <v>2041</v>
      </c>
      <c r="N548" s="692"/>
      <c r="O548" s="112"/>
      <c r="P548" s="112"/>
      <c r="Q548" s="112"/>
      <c r="AD548" s="693"/>
      <c r="AE548" s="693"/>
      <c r="AF548" s="693"/>
      <c r="AG548" s="693"/>
      <c r="AM548" s="5"/>
      <c r="AN548" s="5"/>
    </row>
    <row r="549" spans="1:40" ht="31" x14ac:dyDescent="0.35">
      <c r="A549" s="276">
        <v>76</v>
      </c>
      <c r="B549" s="277" t="str">
        <f t="shared" si="23"/>
        <v/>
      </c>
      <c r="C549" s="278" t="str">
        <f ca="1">TEXT(IFERROR(INDEX('Overview - Section A'!$A$46:$A$53,MATCH(G549,'Overview - Section A'!$U$46:$U$53,0)),""),"d-mmm-yy") &amp;" to " &amp; TEXT(IFERROR(INDEX('Overview - Section A'!$E$46:$E$53,MATCH(G549,'Overview - Section A'!$U$46:$U$53,0)),""),"d-mmm-yy")</f>
        <v>1-Jul-23 to 31-Dec-23</v>
      </c>
      <c r="D549" s="302"/>
      <c r="E549" s="302"/>
      <c r="F549" s="303" t="str">
        <f t="shared" si="24"/>
        <v/>
      </c>
      <c r="G549" s="304" t="s">
        <v>952</v>
      </c>
      <c r="H549" s="304"/>
      <c r="I549" s="305"/>
      <c r="J549" s="305"/>
      <c r="K549" s="305"/>
      <c r="L549" s="306" t="str">
        <f t="shared" ca="1" si="25"/>
        <v>761-Jul-23 to 31-Dec-23</v>
      </c>
      <c r="M549" s="307" t="s">
        <v>2042</v>
      </c>
      <c r="N549" s="692"/>
      <c r="O549" s="112"/>
      <c r="P549" s="112"/>
      <c r="Q549" s="112"/>
      <c r="AD549" s="693"/>
      <c r="AE549" s="693"/>
      <c r="AF549" s="693"/>
      <c r="AG549" s="693"/>
      <c r="AM549" s="5"/>
      <c r="AN549" s="5"/>
    </row>
    <row r="550" spans="1:40" ht="31" x14ac:dyDescent="0.35">
      <c r="A550" s="276">
        <v>77</v>
      </c>
      <c r="B550" s="277" t="str">
        <f t="shared" si="23"/>
        <v/>
      </c>
      <c r="C550" s="278" t="str">
        <f ca="1">TEXT(IFERROR(INDEX('Overview - Section A'!$A$46:$A$53,MATCH(G550,'Overview - Section A'!$U$46:$U$53,0)),""),"d-mmm-yy") &amp;" to " &amp; TEXT(IFERROR(INDEX('Overview - Section A'!$E$46:$E$53,MATCH(G550,'Overview - Section A'!$U$46:$U$53,0)),""),"d-mmm-yy")</f>
        <v>1-Jan-21 to 30-Jun-21</v>
      </c>
      <c r="D550" s="302"/>
      <c r="E550" s="302"/>
      <c r="F550" s="303" t="str">
        <f t="shared" si="24"/>
        <v/>
      </c>
      <c r="G550" s="304" t="s">
        <v>942</v>
      </c>
      <c r="H550" s="304"/>
      <c r="I550" s="305"/>
      <c r="J550" s="305"/>
      <c r="K550" s="305"/>
      <c r="L550" s="306" t="str">
        <f t="shared" ca="1" si="25"/>
        <v>771-Jan-21 to 30-Jun-21</v>
      </c>
      <c r="M550" s="307" t="s">
        <v>2043</v>
      </c>
      <c r="N550" s="692"/>
      <c r="O550" s="112"/>
      <c r="P550" s="112"/>
      <c r="Q550" s="112"/>
      <c r="AD550" s="693"/>
      <c r="AE550" s="693"/>
      <c r="AF550" s="693"/>
      <c r="AG550" s="693"/>
      <c r="AM550" s="5"/>
      <c r="AN550" s="5"/>
    </row>
    <row r="551" spans="1:40" ht="31" x14ac:dyDescent="0.35">
      <c r="A551" s="276">
        <v>77</v>
      </c>
      <c r="B551" s="277" t="str">
        <f t="shared" si="23"/>
        <v/>
      </c>
      <c r="C551" s="278" t="str">
        <f ca="1">TEXT(IFERROR(INDEX('Overview - Section A'!$A$46:$A$53,MATCH(G551,'Overview - Section A'!$U$46:$U$53,0)),""),"d-mmm-yy") &amp;" to " &amp; TEXT(IFERROR(INDEX('Overview - Section A'!$E$46:$E$53,MATCH(G551,'Overview - Section A'!$U$46:$U$53,0)),""),"d-mmm-yy")</f>
        <v>1-Jul-21 to 31-Dec-21</v>
      </c>
      <c r="D551" s="302"/>
      <c r="E551" s="302"/>
      <c r="F551" s="303" t="str">
        <f t="shared" si="24"/>
        <v/>
      </c>
      <c r="G551" s="304" t="s">
        <v>944</v>
      </c>
      <c r="H551" s="304"/>
      <c r="I551" s="305"/>
      <c r="J551" s="305"/>
      <c r="K551" s="305"/>
      <c r="L551" s="306" t="str">
        <f t="shared" ca="1" si="25"/>
        <v>771-Jul-21 to 31-Dec-21</v>
      </c>
      <c r="M551" s="307" t="s">
        <v>2044</v>
      </c>
      <c r="N551" s="692"/>
      <c r="O551" s="112"/>
      <c r="P551" s="112"/>
      <c r="Q551" s="112"/>
      <c r="AD551" s="693"/>
      <c r="AE551" s="693"/>
      <c r="AF551" s="693"/>
      <c r="AG551" s="693"/>
      <c r="AM551" s="5"/>
      <c r="AN551" s="5"/>
    </row>
    <row r="552" spans="1:40" ht="31" x14ac:dyDescent="0.35">
      <c r="A552" s="276">
        <v>77</v>
      </c>
      <c r="B552" s="277" t="str">
        <f t="shared" si="23"/>
        <v/>
      </c>
      <c r="C552" s="278" t="str">
        <f ca="1">TEXT(IFERROR(INDEX('Overview - Section A'!$A$46:$A$53,MATCH(G552,'Overview - Section A'!$U$46:$U$53,0)),""),"d-mmm-yy") &amp;" to " &amp; TEXT(IFERROR(INDEX('Overview - Section A'!$E$46:$E$53,MATCH(G552,'Overview - Section A'!$U$46:$U$53,0)),""),"d-mmm-yy")</f>
        <v>1-Jan-22 to 30-Jun-22</v>
      </c>
      <c r="D552" s="302"/>
      <c r="E552" s="302"/>
      <c r="F552" s="303" t="str">
        <f t="shared" si="24"/>
        <v/>
      </c>
      <c r="G552" s="304" t="s">
        <v>946</v>
      </c>
      <c r="H552" s="304"/>
      <c r="I552" s="305"/>
      <c r="J552" s="305"/>
      <c r="K552" s="305"/>
      <c r="L552" s="306" t="str">
        <f t="shared" ca="1" si="25"/>
        <v>771-Jan-22 to 30-Jun-22</v>
      </c>
      <c r="M552" s="307" t="s">
        <v>2045</v>
      </c>
      <c r="N552" s="692"/>
      <c r="O552" s="112"/>
      <c r="P552" s="112"/>
      <c r="Q552" s="112"/>
      <c r="AD552" s="693"/>
      <c r="AE552" s="693"/>
      <c r="AF552" s="693"/>
      <c r="AG552" s="693"/>
      <c r="AM552" s="5"/>
      <c r="AN552" s="5"/>
    </row>
    <row r="553" spans="1:40" ht="31" x14ac:dyDescent="0.35">
      <c r="A553" s="276">
        <v>77</v>
      </c>
      <c r="B553" s="277" t="str">
        <f t="shared" si="23"/>
        <v/>
      </c>
      <c r="C553" s="278" t="str">
        <f ca="1">TEXT(IFERROR(INDEX('Overview - Section A'!$A$46:$A$53,MATCH(G553,'Overview - Section A'!$U$46:$U$53,0)),""),"d-mmm-yy") &amp;" to " &amp; TEXT(IFERROR(INDEX('Overview - Section A'!$E$46:$E$53,MATCH(G553,'Overview - Section A'!$U$46:$U$53,0)),""),"d-mmm-yy")</f>
        <v>1-Jul-22 to 31-Dec-22</v>
      </c>
      <c r="D553" s="302"/>
      <c r="E553" s="302"/>
      <c r="F553" s="303" t="str">
        <f t="shared" si="24"/>
        <v/>
      </c>
      <c r="G553" s="304" t="s">
        <v>948</v>
      </c>
      <c r="H553" s="304"/>
      <c r="I553" s="305"/>
      <c r="J553" s="305"/>
      <c r="K553" s="305"/>
      <c r="L553" s="306" t="str">
        <f t="shared" ca="1" si="25"/>
        <v>771-Jul-22 to 31-Dec-22</v>
      </c>
      <c r="M553" s="307" t="s">
        <v>2046</v>
      </c>
      <c r="N553" s="692"/>
      <c r="O553" s="112"/>
      <c r="P553" s="112"/>
      <c r="Q553" s="112"/>
      <c r="AD553" s="693"/>
      <c r="AE553" s="693"/>
      <c r="AF553" s="693"/>
      <c r="AG553" s="693"/>
      <c r="AM553" s="5"/>
      <c r="AN553" s="5"/>
    </row>
    <row r="554" spans="1:40" ht="31" x14ac:dyDescent="0.35">
      <c r="A554" s="276">
        <v>77</v>
      </c>
      <c r="B554" s="277" t="str">
        <f t="shared" si="23"/>
        <v/>
      </c>
      <c r="C554" s="278" t="str">
        <f ca="1">TEXT(IFERROR(INDEX('Overview - Section A'!$A$46:$A$53,MATCH(G554,'Overview - Section A'!$U$46:$U$53,0)),""),"d-mmm-yy") &amp;" to " &amp; TEXT(IFERROR(INDEX('Overview - Section A'!$E$46:$E$53,MATCH(G554,'Overview - Section A'!$U$46:$U$53,0)),""),"d-mmm-yy")</f>
        <v>1-Jan-23 to 30-Jun-23</v>
      </c>
      <c r="D554" s="302"/>
      <c r="E554" s="302"/>
      <c r="F554" s="303" t="str">
        <f t="shared" si="24"/>
        <v/>
      </c>
      <c r="G554" s="304" t="s">
        <v>950</v>
      </c>
      <c r="H554" s="304"/>
      <c r="I554" s="305"/>
      <c r="J554" s="305"/>
      <c r="K554" s="305"/>
      <c r="L554" s="306" t="str">
        <f t="shared" ca="1" si="25"/>
        <v>771-Jan-23 to 30-Jun-23</v>
      </c>
      <c r="M554" s="307" t="s">
        <v>2047</v>
      </c>
      <c r="N554" s="692"/>
      <c r="O554" s="112"/>
      <c r="P554" s="112"/>
      <c r="Q554" s="112"/>
      <c r="AD554" s="693"/>
      <c r="AE554" s="693"/>
      <c r="AF554" s="693"/>
      <c r="AG554" s="693"/>
      <c r="AM554" s="5"/>
      <c r="AN554" s="5"/>
    </row>
    <row r="555" spans="1:40" ht="31" x14ac:dyDescent="0.35">
      <c r="A555" s="276">
        <v>77</v>
      </c>
      <c r="B555" s="277" t="str">
        <f t="shared" si="23"/>
        <v/>
      </c>
      <c r="C555" s="278" t="str">
        <f ca="1">TEXT(IFERROR(INDEX('Overview - Section A'!$A$46:$A$53,MATCH(G555,'Overview - Section A'!$U$46:$U$53,0)),""),"d-mmm-yy") &amp;" to " &amp; TEXT(IFERROR(INDEX('Overview - Section A'!$E$46:$E$53,MATCH(G555,'Overview - Section A'!$U$46:$U$53,0)),""),"d-mmm-yy")</f>
        <v>1-Jul-23 to 31-Dec-23</v>
      </c>
      <c r="D555" s="302"/>
      <c r="E555" s="302"/>
      <c r="F555" s="303" t="str">
        <f t="shared" si="24"/>
        <v/>
      </c>
      <c r="G555" s="304" t="s">
        <v>952</v>
      </c>
      <c r="H555" s="304"/>
      <c r="I555" s="305"/>
      <c r="J555" s="305"/>
      <c r="K555" s="305"/>
      <c r="L555" s="306" t="str">
        <f t="shared" ca="1" si="25"/>
        <v>771-Jul-23 to 31-Dec-23</v>
      </c>
      <c r="M555" s="307" t="s">
        <v>2048</v>
      </c>
      <c r="N555" s="692"/>
      <c r="O555" s="112"/>
      <c r="P555" s="112"/>
      <c r="Q555" s="112"/>
      <c r="AD555" s="693"/>
      <c r="AE555" s="693"/>
      <c r="AF555" s="693"/>
      <c r="AG555" s="693"/>
      <c r="AM555" s="5"/>
      <c r="AN555" s="5"/>
    </row>
    <row r="556" spans="1:40" ht="31" x14ac:dyDescent="0.35">
      <c r="A556" s="276">
        <v>78</v>
      </c>
      <c r="B556" s="277" t="str">
        <f t="shared" si="23"/>
        <v/>
      </c>
      <c r="C556" s="278" t="str">
        <f ca="1">TEXT(IFERROR(INDEX('Overview - Section A'!$A$46:$A$53,MATCH(G556,'Overview - Section A'!$U$46:$U$53,0)),""),"d-mmm-yy") &amp;" to " &amp; TEXT(IFERROR(INDEX('Overview - Section A'!$E$46:$E$53,MATCH(G556,'Overview - Section A'!$U$46:$U$53,0)),""),"d-mmm-yy")</f>
        <v>1-Jan-21 to 30-Jun-21</v>
      </c>
      <c r="D556" s="302"/>
      <c r="E556" s="302"/>
      <c r="F556" s="303" t="str">
        <f t="shared" si="24"/>
        <v/>
      </c>
      <c r="G556" s="304" t="s">
        <v>942</v>
      </c>
      <c r="H556" s="304"/>
      <c r="I556" s="305"/>
      <c r="J556" s="305"/>
      <c r="K556" s="305"/>
      <c r="L556" s="306" t="str">
        <f t="shared" ca="1" si="25"/>
        <v>781-Jan-21 to 30-Jun-21</v>
      </c>
      <c r="M556" s="307" t="s">
        <v>2049</v>
      </c>
      <c r="N556" s="692"/>
      <c r="O556" s="112"/>
      <c r="P556" s="112"/>
      <c r="Q556" s="112"/>
      <c r="AD556" s="693"/>
      <c r="AE556" s="693"/>
      <c r="AF556" s="693"/>
      <c r="AG556" s="693"/>
      <c r="AM556" s="5"/>
      <c r="AN556" s="5"/>
    </row>
    <row r="557" spans="1:40" ht="31" x14ac:dyDescent="0.35">
      <c r="A557" s="276">
        <v>78</v>
      </c>
      <c r="B557" s="277" t="str">
        <f t="shared" si="23"/>
        <v/>
      </c>
      <c r="C557" s="278" t="str">
        <f ca="1">TEXT(IFERROR(INDEX('Overview - Section A'!$A$46:$A$53,MATCH(G557,'Overview - Section A'!$U$46:$U$53,0)),""),"d-mmm-yy") &amp;" to " &amp; TEXT(IFERROR(INDEX('Overview - Section A'!$E$46:$E$53,MATCH(G557,'Overview - Section A'!$U$46:$U$53,0)),""),"d-mmm-yy")</f>
        <v>1-Jul-21 to 31-Dec-21</v>
      </c>
      <c r="D557" s="302"/>
      <c r="E557" s="302"/>
      <c r="F557" s="303" t="str">
        <f t="shared" si="24"/>
        <v/>
      </c>
      <c r="G557" s="304" t="s">
        <v>944</v>
      </c>
      <c r="H557" s="304"/>
      <c r="I557" s="305"/>
      <c r="J557" s="305"/>
      <c r="K557" s="305"/>
      <c r="L557" s="306" t="str">
        <f t="shared" ca="1" si="25"/>
        <v>781-Jul-21 to 31-Dec-21</v>
      </c>
      <c r="M557" s="307" t="s">
        <v>2050</v>
      </c>
      <c r="N557" s="692"/>
      <c r="O557" s="112"/>
      <c r="P557" s="112"/>
      <c r="Q557" s="112"/>
      <c r="AD557" s="693"/>
      <c r="AE557" s="693"/>
      <c r="AF557" s="693"/>
      <c r="AG557" s="693"/>
      <c r="AM557" s="5"/>
      <c r="AN557" s="5"/>
    </row>
    <row r="558" spans="1:40" ht="31" x14ac:dyDescent="0.35">
      <c r="A558" s="276">
        <v>78</v>
      </c>
      <c r="B558" s="277" t="str">
        <f t="shared" si="23"/>
        <v/>
      </c>
      <c r="C558" s="278" t="str">
        <f ca="1">TEXT(IFERROR(INDEX('Overview - Section A'!$A$46:$A$53,MATCH(G558,'Overview - Section A'!$U$46:$U$53,0)),""),"d-mmm-yy") &amp;" to " &amp; TEXT(IFERROR(INDEX('Overview - Section A'!$E$46:$E$53,MATCH(G558,'Overview - Section A'!$U$46:$U$53,0)),""),"d-mmm-yy")</f>
        <v>1-Jan-22 to 30-Jun-22</v>
      </c>
      <c r="D558" s="302"/>
      <c r="E558" s="302"/>
      <c r="F558" s="303" t="str">
        <f t="shared" si="24"/>
        <v/>
      </c>
      <c r="G558" s="304" t="s">
        <v>946</v>
      </c>
      <c r="H558" s="304"/>
      <c r="I558" s="305"/>
      <c r="J558" s="305"/>
      <c r="K558" s="305"/>
      <c r="L558" s="306" t="str">
        <f t="shared" ca="1" si="25"/>
        <v>781-Jan-22 to 30-Jun-22</v>
      </c>
      <c r="M558" s="307" t="s">
        <v>2051</v>
      </c>
      <c r="N558" s="692"/>
      <c r="O558" s="112"/>
      <c r="P558" s="112"/>
      <c r="Q558" s="112"/>
      <c r="AD558" s="693"/>
      <c r="AE558" s="693"/>
      <c r="AF558" s="693"/>
      <c r="AG558" s="693"/>
      <c r="AM558" s="5"/>
      <c r="AN558" s="5"/>
    </row>
    <row r="559" spans="1:40" ht="31" x14ac:dyDescent="0.35">
      <c r="A559" s="276">
        <v>78</v>
      </c>
      <c r="B559" s="277" t="str">
        <f t="shared" si="23"/>
        <v/>
      </c>
      <c r="C559" s="278" t="str">
        <f ca="1">TEXT(IFERROR(INDEX('Overview - Section A'!$A$46:$A$53,MATCH(G559,'Overview - Section A'!$U$46:$U$53,0)),""),"d-mmm-yy") &amp;" to " &amp; TEXT(IFERROR(INDEX('Overview - Section A'!$E$46:$E$53,MATCH(G559,'Overview - Section A'!$U$46:$U$53,0)),""),"d-mmm-yy")</f>
        <v>1-Jul-22 to 31-Dec-22</v>
      </c>
      <c r="D559" s="302"/>
      <c r="E559" s="302"/>
      <c r="F559" s="303" t="str">
        <f t="shared" si="24"/>
        <v/>
      </c>
      <c r="G559" s="304" t="s">
        <v>948</v>
      </c>
      <c r="H559" s="304"/>
      <c r="I559" s="305"/>
      <c r="J559" s="305"/>
      <c r="K559" s="305"/>
      <c r="L559" s="306" t="str">
        <f t="shared" ca="1" si="25"/>
        <v>781-Jul-22 to 31-Dec-22</v>
      </c>
      <c r="M559" s="307" t="s">
        <v>2052</v>
      </c>
      <c r="N559" s="692"/>
      <c r="O559" s="112"/>
      <c r="P559" s="112"/>
      <c r="Q559" s="112"/>
      <c r="AD559" s="693"/>
      <c r="AE559" s="693"/>
      <c r="AF559" s="693"/>
      <c r="AG559" s="693"/>
      <c r="AM559" s="5"/>
      <c r="AN559" s="5"/>
    </row>
    <row r="560" spans="1:40" ht="31" x14ac:dyDescent="0.35">
      <c r="A560" s="276">
        <v>78</v>
      </c>
      <c r="B560" s="277" t="str">
        <f t="shared" si="23"/>
        <v/>
      </c>
      <c r="C560" s="278" t="str">
        <f ca="1">TEXT(IFERROR(INDEX('Overview - Section A'!$A$46:$A$53,MATCH(G560,'Overview - Section A'!$U$46:$U$53,0)),""),"d-mmm-yy") &amp;" to " &amp; TEXT(IFERROR(INDEX('Overview - Section A'!$E$46:$E$53,MATCH(G560,'Overview - Section A'!$U$46:$U$53,0)),""),"d-mmm-yy")</f>
        <v>1-Jan-23 to 30-Jun-23</v>
      </c>
      <c r="D560" s="302"/>
      <c r="E560" s="302"/>
      <c r="F560" s="303" t="str">
        <f t="shared" si="24"/>
        <v/>
      </c>
      <c r="G560" s="304" t="s">
        <v>950</v>
      </c>
      <c r="H560" s="304"/>
      <c r="I560" s="305"/>
      <c r="J560" s="305"/>
      <c r="K560" s="305"/>
      <c r="L560" s="306" t="str">
        <f t="shared" ca="1" si="25"/>
        <v>781-Jan-23 to 30-Jun-23</v>
      </c>
      <c r="M560" s="307" t="s">
        <v>2053</v>
      </c>
      <c r="N560" s="692"/>
      <c r="O560" s="112"/>
      <c r="P560" s="112"/>
      <c r="Q560" s="112"/>
      <c r="AD560" s="693"/>
      <c r="AE560" s="693"/>
      <c r="AF560" s="693"/>
      <c r="AG560" s="693"/>
      <c r="AM560" s="5"/>
      <c r="AN560" s="5"/>
    </row>
    <row r="561" spans="1:40" ht="31" x14ac:dyDescent="0.35">
      <c r="A561" s="276">
        <v>78</v>
      </c>
      <c r="B561" s="277" t="str">
        <f t="shared" si="23"/>
        <v/>
      </c>
      <c r="C561" s="278" t="str">
        <f ca="1">TEXT(IFERROR(INDEX('Overview - Section A'!$A$46:$A$53,MATCH(G561,'Overview - Section A'!$U$46:$U$53,0)),""),"d-mmm-yy") &amp;" to " &amp; TEXT(IFERROR(INDEX('Overview - Section A'!$E$46:$E$53,MATCH(G561,'Overview - Section A'!$U$46:$U$53,0)),""),"d-mmm-yy")</f>
        <v>1-Jul-23 to 31-Dec-23</v>
      </c>
      <c r="D561" s="302"/>
      <c r="E561" s="302"/>
      <c r="F561" s="303" t="str">
        <f t="shared" si="24"/>
        <v/>
      </c>
      <c r="G561" s="304" t="s">
        <v>952</v>
      </c>
      <c r="H561" s="304"/>
      <c r="I561" s="305"/>
      <c r="J561" s="305"/>
      <c r="K561" s="305"/>
      <c r="L561" s="306" t="str">
        <f t="shared" ca="1" si="25"/>
        <v>781-Jul-23 to 31-Dec-23</v>
      </c>
      <c r="M561" s="307" t="s">
        <v>2054</v>
      </c>
      <c r="N561" s="692"/>
      <c r="O561" s="112"/>
      <c r="P561" s="112"/>
      <c r="Q561" s="112"/>
      <c r="AD561" s="693"/>
      <c r="AE561" s="693"/>
      <c r="AF561" s="693"/>
      <c r="AG561" s="693"/>
      <c r="AM561" s="5"/>
      <c r="AN561" s="5"/>
    </row>
    <row r="562" spans="1:40" ht="31" x14ac:dyDescent="0.35">
      <c r="A562" s="276">
        <v>79</v>
      </c>
      <c r="B562" s="277" t="str">
        <f t="shared" si="23"/>
        <v/>
      </c>
      <c r="C562" s="278" t="str">
        <f ca="1">TEXT(IFERROR(INDEX('Overview - Section A'!$A$46:$A$53,MATCH(G562,'Overview - Section A'!$U$46:$U$53,0)),""),"d-mmm-yy") &amp;" to " &amp; TEXT(IFERROR(INDEX('Overview - Section A'!$E$46:$E$53,MATCH(G562,'Overview - Section A'!$U$46:$U$53,0)),""),"d-mmm-yy")</f>
        <v>1-Jan-21 to 30-Jun-21</v>
      </c>
      <c r="D562" s="302"/>
      <c r="E562" s="302"/>
      <c r="F562" s="303" t="str">
        <f t="shared" si="24"/>
        <v/>
      </c>
      <c r="G562" s="304" t="s">
        <v>942</v>
      </c>
      <c r="H562" s="304"/>
      <c r="I562" s="305"/>
      <c r="J562" s="305"/>
      <c r="K562" s="305"/>
      <c r="L562" s="306" t="str">
        <f t="shared" ca="1" si="25"/>
        <v>791-Jan-21 to 30-Jun-21</v>
      </c>
      <c r="M562" s="307" t="s">
        <v>2055</v>
      </c>
      <c r="N562" s="692"/>
      <c r="O562" s="112"/>
      <c r="P562" s="112"/>
      <c r="Q562" s="112"/>
      <c r="AD562" s="693"/>
      <c r="AE562" s="693"/>
      <c r="AF562" s="693"/>
      <c r="AG562" s="693"/>
      <c r="AM562" s="5"/>
      <c r="AN562" s="5"/>
    </row>
    <row r="563" spans="1:40" ht="31" x14ac:dyDescent="0.35">
      <c r="A563" s="276">
        <v>79</v>
      </c>
      <c r="B563" s="277" t="str">
        <f t="shared" si="23"/>
        <v/>
      </c>
      <c r="C563" s="278" t="str">
        <f ca="1">TEXT(IFERROR(INDEX('Overview - Section A'!$A$46:$A$53,MATCH(G563,'Overview - Section A'!$U$46:$U$53,0)),""),"d-mmm-yy") &amp;" to " &amp; TEXT(IFERROR(INDEX('Overview - Section A'!$E$46:$E$53,MATCH(G563,'Overview - Section A'!$U$46:$U$53,0)),""),"d-mmm-yy")</f>
        <v>1-Jul-21 to 31-Dec-21</v>
      </c>
      <c r="D563" s="302"/>
      <c r="E563" s="302"/>
      <c r="F563" s="303" t="str">
        <f t="shared" si="24"/>
        <v/>
      </c>
      <c r="G563" s="304" t="s">
        <v>944</v>
      </c>
      <c r="H563" s="304"/>
      <c r="I563" s="305"/>
      <c r="J563" s="305"/>
      <c r="K563" s="305"/>
      <c r="L563" s="306" t="str">
        <f t="shared" ca="1" si="25"/>
        <v>791-Jul-21 to 31-Dec-21</v>
      </c>
      <c r="M563" s="307" t="s">
        <v>2056</v>
      </c>
      <c r="N563" s="692"/>
      <c r="O563" s="112"/>
      <c r="P563" s="112"/>
      <c r="Q563" s="112"/>
      <c r="AD563" s="693"/>
      <c r="AE563" s="693"/>
      <c r="AF563" s="693"/>
      <c r="AG563" s="693"/>
      <c r="AM563" s="5"/>
      <c r="AN563" s="5"/>
    </row>
    <row r="564" spans="1:40" ht="31" x14ac:dyDescent="0.35">
      <c r="A564" s="276">
        <v>79</v>
      </c>
      <c r="B564" s="277" t="str">
        <f t="shared" si="23"/>
        <v/>
      </c>
      <c r="C564" s="278" t="str">
        <f ca="1">TEXT(IFERROR(INDEX('Overview - Section A'!$A$46:$A$53,MATCH(G564,'Overview - Section A'!$U$46:$U$53,0)),""),"d-mmm-yy") &amp;" to " &amp; TEXT(IFERROR(INDEX('Overview - Section A'!$E$46:$E$53,MATCH(G564,'Overview - Section A'!$U$46:$U$53,0)),""),"d-mmm-yy")</f>
        <v>1-Jan-22 to 30-Jun-22</v>
      </c>
      <c r="D564" s="302"/>
      <c r="E564" s="302"/>
      <c r="F564" s="303" t="str">
        <f t="shared" si="24"/>
        <v/>
      </c>
      <c r="G564" s="304" t="s">
        <v>946</v>
      </c>
      <c r="H564" s="304"/>
      <c r="I564" s="305"/>
      <c r="J564" s="305"/>
      <c r="K564" s="305"/>
      <c r="L564" s="306" t="str">
        <f t="shared" ca="1" si="25"/>
        <v>791-Jan-22 to 30-Jun-22</v>
      </c>
      <c r="M564" s="307" t="s">
        <v>2057</v>
      </c>
      <c r="N564" s="692"/>
      <c r="O564" s="112"/>
      <c r="P564" s="112"/>
      <c r="Q564" s="112"/>
      <c r="AD564" s="693"/>
      <c r="AE564" s="693"/>
      <c r="AF564" s="693"/>
      <c r="AG564" s="693"/>
      <c r="AM564" s="5"/>
      <c r="AN564" s="5"/>
    </row>
    <row r="565" spans="1:40" ht="31" x14ac:dyDescent="0.35">
      <c r="A565" s="276">
        <v>79</v>
      </c>
      <c r="B565" s="277" t="str">
        <f t="shared" si="23"/>
        <v/>
      </c>
      <c r="C565" s="278" t="str">
        <f ca="1">TEXT(IFERROR(INDEX('Overview - Section A'!$A$46:$A$53,MATCH(G565,'Overview - Section A'!$U$46:$U$53,0)),""),"d-mmm-yy") &amp;" to " &amp; TEXT(IFERROR(INDEX('Overview - Section A'!$E$46:$E$53,MATCH(G565,'Overview - Section A'!$U$46:$U$53,0)),""),"d-mmm-yy")</f>
        <v>1-Jul-22 to 31-Dec-22</v>
      </c>
      <c r="D565" s="302"/>
      <c r="E565" s="302"/>
      <c r="F565" s="303" t="str">
        <f t="shared" si="24"/>
        <v/>
      </c>
      <c r="G565" s="304" t="s">
        <v>948</v>
      </c>
      <c r="H565" s="304"/>
      <c r="I565" s="305"/>
      <c r="J565" s="305"/>
      <c r="K565" s="305"/>
      <c r="L565" s="306" t="str">
        <f t="shared" ca="1" si="25"/>
        <v>791-Jul-22 to 31-Dec-22</v>
      </c>
      <c r="M565" s="307" t="s">
        <v>2058</v>
      </c>
      <c r="N565" s="692"/>
      <c r="O565" s="112"/>
      <c r="P565" s="112"/>
      <c r="Q565" s="112"/>
      <c r="AD565" s="693"/>
      <c r="AE565" s="693"/>
      <c r="AF565" s="693"/>
      <c r="AG565" s="693"/>
      <c r="AM565" s="5"/>
      <c r="AN565" s="5"/>
    </row>
    <row r="566" spans="1:40" ht="31" x14ac:dyDescent="0.35">
      <c r="A566" s="276">
        <v>79</v>
      </c>
      <c r="B566" s="277" t="str">
        <f t="shared" si="23"/>
        <v/>
      </c>
      <c r="C566" s="278" t="str">
        <f ca="1">TEXT(IFERROR(INDEX('Overview - Section A'!$A$46:$A$53,MATCH(G566,'Overview - Section A'!$U$46:$U$53,0)),""),"d-mmm-yy") &amp;" to " &amp; TEXT(IFERROR(INDEX('Overview - Section A'!$E$46:$E$53,MATCH(G566,'Overview - Section A'!$U$46:$U$53,0)),""),"d-mmm-yy")</f>
        <v>1-Jan-23 to 30-Jun-23</v>
      </c>
      <c r="D566" s="302"/>
      <c r="E566" s="302"/>
      <c r="F566" s="303" t="str">
        <f t="shared" si="24"/>
        <v/>
      </c>
      <c r="G566" s="304" t="s">
        <v>950</v>
      </c>
      <c r="H566" s="304"/>
      <c r="I566" s="305"/>
      <c r="J566" s="305"/>
      <c r="K566" s="305"/>
      <c r="L566" s="306" t="str">
        <f t="shared" ca="1" si="25"/>
        <v>791-Jan-23 to 30-Jun-23</v>
      </c>
      <c r="M566" s="307" t="s">
        <v>2059</v>
      </c>
      <c r="N566" s="692"/>
      <c r="O566" s="112"/>
      <c r="P566" s="112"/>
      <c r="Q566" s="112"/>
      <c r="AD566" s="693"/>
      <c r="AE566" s="693"/>
      <c r="AF566" s="693"/>
      <c r="AG566" s="693"/>
      <c r="AM566" s="5"/>
      <c r="AN566" s="5"/>
    </row>
    <row r="567" spans="1:40" ht="31" x14ac:dyDescent="0.35">
      <c r="A567" s="276">
        <v>79</v>
      </c>
      <c r="B567" s="277" t="str">
        <f t="shared" si="23"/>
        <v/>
      </c>
      <c r="C567" s="278" t="str">
        <f ca="1">TEXT(IFERROR(INDEX('Overview - Section A'!$A$46:$A$53,MATCH(G567,'Overview - Section A'!$U$46:$U$53,0)),""),"d-mmm-yy") &amp;" to " &amp; TEXT(IFERROR(INDEX('Overview - Section A'!$E$46:$E$53,MATCH(G567,'Overview - Section A'!$U$46:$U$53,0)),""),"d-mmm-yy")</f>
        <v>1-Jul-23 to 31-Dec-23</v>
      </c>
      <c r="D567" s="302"/>
      <c r="E567" s="302"/>
      <c r="F567" s="303" t="str">
        <f t="shared" si="24"/>
        <v/>
      </c>
      <c r="G567" s="304" t="s">
        <v>952</v>
      </c>
      <c r="H567" s="304"/>
      <c r="I567" s="305"/>
      <c r="J567" s="305"/>
      <c r="K567" s="305"/>
      <c r="L567" s="306" t="str">
        <f t="shared" ca="1" si="25"/>
        <v>791-Jul-23 to 31-Dec-23</v>
      </c>
      <c r="M567" s="307" t="s">
        <v>2060</v>
      </c>
      <c r="N567" s="692"/>
      <c r="O567" s="112"/>
      <c r="P567" s="112"/>
      <c r="Q567" s="112"/>
      <c r="AD567" s="693"/>
      <c r="AE567" s="693"/>
      <c r="AF567" s="693"/>
      <c r="AG567" s="693"/>
      <c r="AM567" s="5"/>
      <c r="AN567" s="5"/>
    </row>
    <row r="568" spans="1:40" ht="31" x14ac:dyDescent="0.35">
      <c r="A568" s="276">
        <v>80</v>
      </c>
      <c r="B568" s="277" t="str">
        <f t="shared" si="23"/>
        <v/>
      </c>
      <c r="C568" s="278" t="str">
        <f ca="1">TEXT(IFERROR(INDEX('Overview - Section A'!$A$46:$A$53,MATCH(G568,'Overview - Section A'!$U$46:$U$53,0)),""),"d-mmm-yy") &amp;" to " &amp; TEXT(IFERROR(INDEX('Overview - Section A'!$E$46:$E$53,MATCH(G568,'Overview - Section A'!$U$46:$U$53,0)),""),"d-mmm-yy")</f>
        <v>1-Jan-21 to 30-Jun-21</v>
      </c>
      <c r="D568" s="302"/>
      <c r="E568" s="302"/>
      <c r="F568" s="303" t="str">
        <f t="shared" si="24"/>
        <v/>
      </c>
      <c r="G568" s="304" t="s">
        <v>942</v>
      </c>
      <c r="H568" s="304"/>
      <c r="I568" s="305"/>
      <c r="J568" s="305"/>
      <c r="K568" s="305"/>
      <c r="L568" s="306" t="str">
        <f t="shared" ca="1" si="25"/>
        <v>801-Jan-21 to 30-Jun-21</v>
      </c>
      <c r="M568" s="307" t="s">
        <v>2061</v>
      </c>
      <c r="N568" s="692"/>
      <c r="O568" s="112"/>
      <c r="P568" s="112"/>
      <c r="Q568" s="112"/>
      <c r="AD568" s="693"/>
      <c r="AE568" s="693"/>
      <c r="AF568" s="693"/>
      <c r="AG568" s="693"/>
      <c r="AM568" s="5"/>
      <c r="AN568" s="5"/>
    </row>
    <row r="569" spans="1:40" ht="31" x14ac:dyDescent="0.35">
      <c r="A569" s="276">
        <v>80</v>
      </c>
      <c r="B569" s="277" t="str">
        <f t="shared" si="23"/>
        <v/>
      </c>
      <c r="C569" s="278" t="str">
        <f ca="1">TEXT(IFERROR(INDEX('Overview - Section A'!$A$46:$A$53,MATCH(G569,'Overview - Section A'!$U$46:$U$53,0)),""),"d-mmm-yy") &amp;" to " &amp; TEXT(IFERROR(INDEX('Overview - Section A'!$E$46:$E$53,MATCH(G569,'Overview - Section A'!$U$46:$U$53,0)),""),"d-mmm-yy")</f>
        <v>1-Jul-21 to 31-Dec-21</v>
      </c>
      <c r="D569" s="302"/>
      <c r="E569" s="302"/>
      <c r="F569" s="303" t="str">
        <f t="shared" si="24"/>
        <v/>
      </c>
      <c r="G569" s="304" t="s">
        <v>944</v>
      </c>
      <c r="H569" s="304"/>
      <c r="I569" s="305"/>
      <c r="J569" s="305"/>
      <c r="K569" s="305"/>
      <c r="L569" s="306" t="str">
        <f t="shared" ca="1" si="25"/>
        <v>801-Jul-21 to 31-Dec-21</v>
      </c>
      <c r="M569" s="307" t="s">
        <v>2062</v>
      </c>
      <c r="N569" s="692"/>
      <c r="O569" s="112"/>
      <c r="P569" s="112"/>
      <c r="Q569" s="112"/>
      <c r="AD569" s="693"/>
      <c r="AE569" s="693"/>
      <c r="AF569" s="693"/>
      <c r="AG569" s="693"/>
      <c r="AM569" s="5"/>
      <c r="AN569" s="5"/>
    </row>
    <row r="570" spans="1:40" ht="31" x14ac:dyDescent="0.35">
      <c r="A570" s="276">
        <v>80</v>
      </c>
      <c r="B570" s="277" t="str">
        <f t="shared" si="23"/>
        <v/>
      </c>
      <c r="C570" s="278" t="str">
        <f ca="1">TEXT(IFERROR(INDEX('Overview - Section A'!$A$46:$A$53,MATCH(G570,'Overview - Section A'!$U$46:$U$53,0)),""),"d-mmm-yy") &amp;" to " &amp; TEXT(IFERROR(INDEX('Overview - Section A'!$E$46:$E$53,MATCH(G570,'Overview - Section A'!$U$46:$U$53,0)),""),"d-mmm-yy")</f>
        <v>1-Jan-22 to 30-Jun-22</v>
      </c>
      <c r="D570" s="302"/>
      <c r="E570" s="302"/>
      <c r="F570" s="303" t="str">
        <f t="shared" si="24"/>
        <v/>
      </c>
      <c r="G570" s="304" t="s">
        <v>946</v>
      </c>
      <c r="H570" s="304"/>
      <c r="I570" s="305"/>
      <c r="J570" s="305"/>
      <c r="K570" s="305"/>
      <c r="L570" s="306" t="str">
        <f t="shared" ca="1" si="25"/>
        <v>801-Jan-22 to 30-Jun-22</v>
      </c>
      <c r="M570" s="307" t="s">
        <v>2063</v>
      </c>
      <c r="N570" s="692"/>
      <c r="O570" s="112"/>
      <c r="P570" s="112"/>
      <c r="Q570" s="112"/>
      <c r="AD570" s="693"/>
      <c r="AE570" s="693"/>
      <c r="AF570" s="693"/>
      <c r="AG570" s="693"/>
      <c r="AM570" s="5"/>
      <c r="AN570" s="5"/>
    </row>
    <row r="571" spans="1:40" ht="31" x14ac:dyDescent="0.35">
      <c r="A571" s="276">
        <v>80</v>
      </c>
      <c r="B571" s="277" t="str">
        <f t="shared" si="23"/>
        <v/>
      </c>
      <c r="C571" s="278" t="str">
        <f ca="1">TEXT(IFERROR(INDEX('Overview - Section A'!$A$46:$A$53,MATCH(G571,'Overview - Section A'!$U$46:$U$53,0)),""),"d-mmm-yy") &amp;" to " &amp; TEXT(IFERROR(INDEX('Overview - Section A'!$E$46:$E$53,MATCH(G571,'Overview - Section A'!$U$46:$U$53,0)),""),"d-mmm-yy")</f>
        <v>1-Jul-22 to 31-Dec-22</v>
      </c>
      <c r="D571" s="302"/>
      <c r="E571" s="302"/>
      <c r="F571" s="303" t="str">
        <f t="shared" si="24"/>
        <v/>
      </c>
      <c r="G571" s="304" t="s">
        <v>948</v>
      </c>
      <c r="H571" s="304"/>
      <c r="I571" s="305"/>
      <c r="J571" s="305"/>
      <c r="K571" s="305"/>
      <c r="L571" s="306" t="str">
        <f t="shared" ca="1" si="25"/>
        <v>801-Jul-22 to 31-Dec-22</v>
      </c>
      <c r="M571" s="307" t="s">
        <v>2064</v>
      </c>
      <c r="N571" s="692"/>
      <c r="O571" s="112"/>
      <c r="P571" s="112"/>
      <c r="Q571" s="112"/>
      <c r="AD571" s="693"/>
      <c r="AE571" s="693"/>
      <c r="AF571" s="693"/>
      <c r="AG571" s="693"/>
      <c r="AM571" s="5"/>
      <c r="AN571" s="5"/>
    </row>
    <row r="572" spans="1:40" ht="31" x14ac:dyDescent="0.35">
      <c r="A572" s="276">
        <v>80</v>
      </c>
      <c r="B572" s="277" t="str">
        <f t="shared" si="23"/>
        <v/>
      </c>
      <c r="C572" s="278" t="str">
        <f ca="1">TEXT(IFERROR(INDEX('Overview - Section A'!$A$46:$A$53,MATCH(G572,'Overview - Section A'!$U$46:$U$53,0)),""),"d-mmm-yy") &amp;" to " &amp; TEXT(IFERROR(INDEX('Overview - Section A'!$E$46:$E$53,MATCH(G572,'Overview - Section A'!$U$46:$U$53,0)),""),"d-mmm-yy")</f>
        <v>1-Jan-23 to 30-Jun-23</v>
      </c>
      <c r="D572" s="302"/>
      <c r="E572" s="302"/>
      <c r="F572" s="303" t="str">
        <f t="shared" si="24"/>
        <v/>
      </c>
      <c r="G572" s="304" t="s">
        <v>950</v>
      </c>
      <c r="H572" s="304"/>
      <c r="I572" s="305"/>
      <c r="J572" s="305"/>
      <c r="K572" s="305"/>
      <c r="L572" s="306" t="str">
        <f t="shared" ca="1" si="25"/>
        <v>801-Jan-23 to 30-Jun-23</v>
      </c>
      <c r="M572" s="307" t="s">
        <v>2065</v>
      </c>
      <c r="N572" s="692"/>
      <c r="O572" s="112"/>
      <c r="P572" s="112"/>
      <c r="Q572" s="112"/>
      <c r="AD572" s="693"/>
      <c r="AE572" s="693"/>
      <c r="AF572" s="693"/>
      <c r="AG572" s="693"/>
      <c r="AM572" s="5"/>
      <c r="AN572" s="5"/>
    </row>
    <row r="573" spans="1:40" ht="31" x14ac:dyDescent="0.35">
      <c r="A573" s="276">
        <v>80</v>
      </c>
      <c r="B573" s="277" t="str">
        <f t="shared" si="23"/>
        <v/>
      </c>
      <c r="C573" s="278" t="str">
        <f ca="1">TEXT(IFERROR(INDEX('Overview - Section A'!$A$46:$A$53,MATCH(G573,'Overview - Section A'!$U$46:$U$53,0)),""),"d-mmm-yy") &amp;" to " &amp; TEXT(IFERROR(INDEX('Overview - Section A'!$E$46:$E$53,MATCH(G573,'Overview - Section A'!$U$46:$U$53,0)),""),"d-mmm-yy")</f>
        <v>1-Jul-23 to 31-Dec-23</v>
      </c>
      <c r="D573" s="302"/>
      <c r="E573" s="302"/>
      <c r="F573" s="303" t="str">
        <f t="shared" si="24"/>
        <v/>
      </c>
      <c r="G573" s="304" t="s">
        <v>952</v>
      </c>
      <c r="H573" s="304"/>
      <c r="I573" s="305"/>
      <c r="J573" s="305"/>
      <c r="K573" s="305"/>
      <c r="L573" s="306" t="str">
        <f t="shared" ca="1" si="25"/>
        <v>801-Jul-23 to 31-Dec-23</v>
      </c>
      <c r="M573" s="307" t="s">
        <v>2066</v>
      </c>
      <c r="N573" s="692"/>
      <c r="O573" s="112"/>
      <c r="P573" s="112"/>
      <c r="Q573" s="112"/>
      <c r="AD573" s="693"/>
      <c r="AE573" s="693"/>
      <c r="AF573" s="693"/>
      <c r="AG573" s="693"/>
      <c r="AM573" s="5"/>
      <c r="AN573" s="5"/>
    </row>
    <row r="574" spans="1:40" ht="27" hidden="1" customHeight="1" thickBot="1" x14ac:dyDescent="0.4">
      <c r="A574" s="56"/>
      <c r="B574" s="57"/>
      <c r="C574" s="57"/>
      <c r="D574" s="57"/>
      <c r="E574" s="57"/>
      <c r="F574" s="57"/>
      <c r="G574" s="57"/>
      <c r="H574" s="57"/>
      <c r="I574" s="57"/>
      <c r="J574" s="57"/>
      <c r="K574" s="57"/>
      <c r="L574" s="57"/>
      <c r="M574" s="52"/>
    </row>
    <row r="577" spans="1:5" x14ac:dyDescent="0.35">
      <c r="D577" s="90"/>
      <c r="E577" s="90"/>
    </row>
    <row r="578" spans="1:5" x14ac:dyDescent="0.35">
      <c r="D578" s="130"/>
      <c r="E578" s="130"/>
    </row>
    <row r="579" spans="1:5" x14ac:dyDescent="0.35">
      <c r="D579" s="90"/>
      <c r="E579" s="90"/>
    </row>
    <row r="580" spans="1:5" x14ac:dyDescent="0.35">
      <c r="A580" s="58" t="s">
        <v>127</v>
      </c>
    </row>
  </sheetData>
  <sheetProtection formatCells="0" formatRows="0" sort="0" autoFilter="0"/>
  <dataConsolidate/>
  <mergeCells count="5">
    <mergeCell ref="AD92:AG92"/>
    <mergeCell ref="A91:E91"/>
    <mergeCell ref="A6:O6"/>
    <mergeCell ref="A1:O2"/>
    <mergeCell ref="AD93:AG93"/>
  </mergeCells>
  <conditionalFormatting sqref="A93:C573">
    <cfRule type="expression" dxfId="589" priority="32">
      <formula>MOD($A93,2)=0</formula>
    </cfRule>
    <cfRule type="expression" dxfId="588" priority="33">
      <formula>MOD($A93,2)=1</formula>
    </cfRule>
  </conditionalFormatting>
  <conditionalFormatting sqref="D93:E573 AD93:AD573 N93:Q573">
    <cfRule type="expression" dxfId="587" priority="28">
      <formula>AND(INDEX($P$8:$P$8,MATCH($A93,$A$8:$A$8,0))="Deactivate")</formula>
    </cfRule>
  </conditionalFormatting>
  <conditionalFormatting sqref="E8:O88">
    <cfRule type="expression" dxfId="586" priority="27">
      <formula>$P$8="Deactivate"</formula>
    </cfRule>
  </conditionalFormatting>
  <conditionalFormatting sqref="A8:P12">
    <cfRule type="expression" dxfId="585" priority="147">
      <formula>$T8:$T89="[Record ID]"</formula>
    </cfRule>
  </conditionalFormatting>
  <conditionalFormatting sqref="AD93:AD573 N93:Q573 A93:E573">
    <cfRule type="expression" dxfId="584" priority="168">
      <formula>$G93:$G574="[Record ID]"</formula>
    </cfRule>
  </conditionalFormatting>
  <conditionalFormatting sqref="A13:P88">
    <cfRule type="expression" dxfId="583" priority="2172">
      <formula>$T13:$T574="[Record ID]"</formula>
    </cfRule>
  </conditionalFormatting>
  <dataValidations count="11">
    <dataValidation type="list" allowBlank="1" showInputMessage="1" showErrorMessage="1" sqref="B8:B88">
      <formula1>Coverage_Module</formula1>
    </dataValidation>
    <dataValidation type="list" allowBlank="1" showInputMessage="1" showErrorMessage="1" sqref="E8:E88">
      <formula1>ResponsiblePR</formula1>
    </dataValidation>
    <dataValidation type="list" allowBlank="1" showInputMessage="1" showErrorMessage="1" sqref="N8:N88">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formula1>-1000000000000000000</formula1>
      <formula2>1000000000000000000</formula2>
    </dataValidation>
    <dataValidation type="list" allowBlank="1" showInputMessage="1" showErrorMessage="1" errorTitle="X-Author for Excel" error="Please select a value from the drop-down." promptTitle="X-Author for Excel" sqref="P8:P88">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formula1>"TRUE,FALSE"</formula1>
    </dataValidation>
    <dataValidation type="custom" allowBlank="1" showInputMessage="1" showErrorMessage="1" errorTitle="X-Author for Excel" error="Id and Lookup fields are not editable." promptTitle="X-Author for Excel" sqref="Z8:Z88 T8:V88 K93:K573 G93:G573 M93:M573">
      <formula1>""</formula1>
    </dataValidation>
    <dataValidation type="list" allowBlank="1" showInputMessage="1" showErrorMessage="1" sqref="C8:C88">
      <formula1>OFFSET(KeyActivityStart,MATCH(B8,KeyActivityColumn,0)-1,1,COUNTIF(KeyActivityColumn,B8),1)</formula1>
    </dataValidation>
    <dataValidation type="date" allowBlank="1" showInputMessage="1" showErrorMessage="1" errorTitle="X-Author for Excel" error="Please enter a valid date." promptTitle="X-Author for Excel" sqref="H93:H573">
      <formula1>1</formula1>
      <formula2>767376</formula2>
    </dataValidation>
  </dataValidations>
  <hyperlinks>
    <hyperlink ref="B4" location="'WPTM - Section F'!A6" display="Work Plan tracking Measures"/>
    <hyperlink ref="C4" location="_d8b44ed0_a865_499e_aa2c_09925ed64c24" display="Milestone targets"/>
    <hyperlink ref="A580" location="'WPTM - Section F'!A4" display="'WPTM - Section F'!A4"/>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30" id="{BA358AE9-FD49-48F9-860F-392AF5E900A6}">
            <xm:f>OR('Overview - Section A'!$AN$5="Grant Making", 'Overview - Section A'!$AN$5="Grant Revision")</xm:f>
            <x14:dxf>
              <font>
                <color theme="4" tint="0.79998168889431442"/>
              </font>
              <fill>
                <patternFill patternType="solid">
                  <fgColor theme="1" tint="0.499984740745262"/>
                  <bgColor theme="4" tint="0.79998168889431442"/>
                </patternFill>
              </fill>
              <border>
                <left/>
                <right/>
                <top/>
                <bottom/>
              </border>
            </x14:dxf>
          </x14:cfRule>
          <xm:sqref>E8:E88</xm:sqref>
        </x14:conditionalFormatting>
        <x14:conditionalFormatting xmlns:xm="http://schemas.microsoft.com/office/excel/2006/main">
          <x14:cfRule type="expression" priority="29" id="{CB64D8FC-03E6-4B32-9B67-3C92012C57AD}">
            <xm:f>OR('Overview - Section A'!$AN$5="Grant Making", 'Overview - Section A'!$AN$5="Funding Request")</xm:f>
            <x14:dxf>
              <font>
                <color theme="4" tint="0.79998168889431442"/>
              </font>
              <fill>
                <patternFill patternType="solid">
                  <fgColor theme="1" tint="0.499984740745262"/>
                  <bgColor theme="4" tint="0.79998168889431442"/>
                </patternFill>
              </fill>
            </x14:dxf>
          </x14:cfRule>
          <xm:sqref>P8:P88</xm:sqref>
        </x14:conditionalFormatting>
        <x14:conditionalFormatting xmlns:xm="http://schemas.microsoft.com/office/excel/2006/main">
          <x14:cfRule type="expression" priority="24" id="{76898748-98B1-4536-A253-AD9B5E91CFB7}">
            <xm:f>OR('Overview - Section A'!$AN$5="Grant Making", 'Overview - Section A'!$AN$5="Grant Revision")</xm:f>
            <x14:dxf>
              <font>
                <color rgb="FF8DB4E2"/>
              </font>
              <fill>
                <patternFill>
                  <bgColor rgb="FF8DB4E2"/>
                </patternFill>
              </fill>
            </x14:dxf>
          </x14:cfRule>
          <xm:sqref>E7</xm:sqref>
        </x14:conditionalFormatting>
        <x14:conditionalFormatting xmlns:xm="http://schemas.microsoft.com/office/excel/2006/main">
          <x14:cfRule type="expression" priority="21" id="{59D5F7D3-8226-424F-846A-2B464F902243}">
            <xm:f>OR('Overview - Section A'!$AN$5="Grant Making", 'Overview - Section A'!$AN$5="Funding Request")</xm:f>
            <x14:dxf>
              <font>
                <color rgb="FF8DB4E2"/>
              </font>
              <fill>
                <patternFill>
                  <bgColor rgb="FF8DB4E2"/>
                </patternFill>
              </fill>
            </x14:dxf>
          </x14:cfRule>
          <xm:sqref>P7</xm:sqref>
        </x14:conditionalFormatting>
        <x14:conditionalFormatting xmlns:xm="http://schemas.microsoft.com/office/excel/2006/main">
          <x14:cfRule type="expression" priority="837" id="{606BD51C-FAB7-456B-922B-5FAE5AC357B5}">
            <xm:f>INDEX('Overview - Section A'!$E$46:$E$54,MATCH($G93,'Overview - Section A'!$U$46:$U$54,0))&gt;'Overview - Section A'!$E$8</xm:f>
            <x14:dxf>
              <font>
                <color theme="4" tint="0.79998168889431442"/>
              </font>
              <fill>
                <patternFill patternType="solid">
                  <fgColor theme="1" tint="0.499984740745262"/>
                  <bgColor theme="4" tint="0.79998168889431442"/>
                </patternFill>
              </fill>
            </x14:dxf>
          </x14:cfRule>
          <xm:sqref>N93:Q573 AD93:AD573 A93:E574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A'!$AO$26:$AO$41</xm:f>
          </x14:formula1>
          <xm:sqref>G8:M88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D100"/>
  <sheetViews>
    <sheetView showGridLines="0" zoomScale="82" zoomScaleNormal="82" workbookViewId="0">
      <selection activeCell="A88" sqref="A88:AD88"/>
    </sheetView>
  </sheetViews>
  <sheetFormatPr defaultRowHeight="15.5" x14ac:dyDescent="0.35"/>
  <cols>
    <col min="1" max="1" width="14.75" customWidth="1"/>
    <col min="2" max="2" width="18" customWidth="1"/>
    <col min="3" max="3" width="23.5" customWidth="1"/>
    <col min="4" max="4" width="21.58203125" customWidth="1"/>
    <col min="5" max="5" width="20.25" customWidth="1"/>
    <col min="6" max="6" width="18.75" customWidth="1"/>
    <col min="7" max="7" width="32.75" customWidth="1"/>
    <col min="8" max="8" width="21.08203125" customWidth="1"/>
    <col min="9" max="9" width="19.58203125" customWidth="1"/>
    <col min="10" max="10" width="17" customWidth="1"/>
    <col min="11" max="11" width="15.75" customWidth="1"/>
    <col min="12" max="12" width="17.25" customWidth="1"/>
    <col min="13" max="13" width="16.5" customWidth="1"/>
    <col min="14" max="14" width="19.08203125" customWidth="1"/>
    <col min="15" max="16" width="17.25" customWidth="1"/>
    <col min="17" max="17" width="14.75" customWidth="1"/>
    <col min="18" max="18" width="21" customWidth="1"/>
    <col min="19" max="21" width="21" style="456" customWidth="1"/>
    <col min="22" max="23" width="20.75" customWidth="1"/>
    <col min="24" max="24" width="50.75" customWidth="1"/>
    <col min="25" max="30" width="10.58203125" hidden="1" customWidth="1"/>
    <col min="31" max="31" width="9" customWidth="1"/>
  </cols>
  <sheetData>
    <row r="1" spans="1:30" x14ac:dyDescent="0.35">
      <c r="A1" s="925" t="str">
        <f ca="1">Translations!A83</f>
        <v>Performance Framework - WPTM - Section F</v>
      </c>
      <c r="B1" s="926"/>
      <c r="C1" s="926"/>
      <c r="D1" s="926"/>
      <c r="E1" s="926"/>
      <c r="F1" s="926"/>
      <c r="G1" s="926"/>
    </row>
    <row r="2" spans="1:30" x14ac:dyDescent="0.35">
      <c r="A2" s="926"/>
      <c r="B2" s="926"/>
      <c r="C2" s="926"/>
      <c r="D2" s="926"/>
      <c r="E2" s="926"/>
      <c r="F2" s="926"/>
      <c r="G2" s="926"/>
    </row>
    <row r="4" spans="1:30" ht="16" thickBot="1" x14ac:dyDescent="0.4">
      <c r="A4" s="411"/>
      <c r="B4" s="411"/>
    </row>
    <row r="5" spans="1:30" ht="16" thickBot="1" x14ac:dyDescent="0.4">
      <c r="A5" s="410" t="str">
        <f ca="1">Translations!A12</f>
        <v>Page Navigation</v>
      </c>
      <c r="B5" s="412" t="s">
        <v>631</v>
      </c>
    </row>
    <row r="6" spans="1:30" x14ac:dyDescent="0.35">
      <c r="H6" s="198">
        <v>2</v>
      </c>
      <c r="J6" s="198">
        <v>3</v>
      </c>
      <c r="K6" s="198"/>
      <c r="L6" s="198">
        <v>4</v>
      </c>
      <c r="M6" s="198"/>
      <c r="N6" s="198">
        <v>5</v>
      </c>
      <c r="O6" s="198"/>
      <c r="P6" s="198">
        <v>6</v>
      </c>
      <c r="Q6" s="198"/>
      <c r="R6" s="198">
        <v>7</v>
      </c>
      <c r="S6" s="451"/>
      <c r="T6" s="451">
        <v>8</v>
      </c>
      <c r="U6" s="451"/>
    </row>
    <row r="7" spans="1:30" x14ac:dyDescent="0.35">
      <c r="A7" s="388"/>
      <c r="B7" s="388"/>
      <c r="C7" s="388"/>
      <c r="D7" s="388"/>
      <c r="E7" s="388"/>
      <c r="F7" s="388"/>
      <c r="G7" s="388"/>
      <c r="H7" s="922" t="str">
        <f ca="1">IFERROR(IF(YEAR(INDEX('Overview - Section A'!$A$46:$A$53,MATCH(H6,'Overview - Section A'!$B$46:$B$53,0)))&lt;=YEAR('Overview - Section A'!$E$11),TEXT(IFERROR(INDEX('Overview - Section A'!$A$46:$A$53,MATCH(H6,'Overview - Section A'!$B$46:$B$53,0)),""),Setup!$A$33) &amp;" to " &amp; TEXT(IFERROR(INDEX('Overview - Section A'!$E$46:$E$53,MATCH(H6,'Overview - Section A'!$B$46:$B$53,0)),""),Setup!$A$33),""),"")</f>
        <v>18-Dec-20 to 21-May-21</v>
      </c>
      <c r="I7" s="923"/>
      <c r="J7" s="922" t="str">
        <f ca="1">IFERROR(IF(YEAR(INDEX('Overview - Section A'!$A$46:$A$53,MATCH(J6,'Overview - Section A'!$B$46:$B$53,0)))&lt;=YEAR('Overview - Section A'!$E$11),TEXT(IFERROR(INDEX('Overview - Section A'!$A$46:$A$53,MATCH(J6,'Overview - Section A'!$B$46:$B$53,0)),""),Setup!$A$33) &amp;" to " &amp; TEXT(IFERROR(INDEX('Overview - Section A'!$E$46:$E$53,MATCH(J6,'Overview - Section A'!$B$46:$B$53,0)),""),Setup!$A$33),""),"")</f>
        <v>22-May-21 to 28-Nov-21</v>
      </c>
      <c r="K7" s="923"/>
      <c r="L7" s="922" t="str">
        <f ca="1">IFERROR(IF(YEAR(INDEX('Overview - Section A'!$A$46:$A$53,MATCH(L6,'Overview - Section A'!$B$46:$B$53,0)))&lt;=YEAR('Overview - Section A'!$E$11),TEXT(IFERROR(INDEX('Overview - Section A'!$A$46:$A$53,MATCH(L6,'Overview - Section A'!$B$46:$B$53,0)),""),Setup!$A$33) &amp;" to " &amp; TEXT(IFERROR(INDEX('Overview - Section A'!$E$46:$E$53,MATCH(L6,'Overview - Section A'!$B$46:$B$53,0)),""),Setup!$A$33),""),"")</f>
        <v>29-Nov-21 to 2-Jun-22</v>
      </c>
      <c r="M7" s="923"/>
      <c r="N7" s="922" t="str">
        <f ca="1">IFERROR(IF(YEAR(INDEX('Overview - Section A'!$A$46:$A$53,MATCH(N6,'Overview - Section A'!$B$46:$B$53,0)))&lt;=YEAR('Overview - Section A'!$E$11),TEXT(IFERROR(INDEX('Overview - Section A'!$A$46:$A$53,MATCH(N6,'Overview - Section A'!$B$46:$B$53,0)),""),Setup!$A$33) &amp;" to " &amp; TEXT(IFERROR(INDEX('Overview - Section A'!$E$46:$E$53,MATCH(N6,'Overview - Section A'!$B$46:$B$53,0)),""),Setup!$A$33),""),"")</f>
        <v>3-Jun-22 to 9-Dec-22</v>
      </c>
      <c r="O7" s="923"/>
      <c r="P7" s="922" t="str">
        <f ca="1">IFERROR(IF(YEAR(INDEX('Overview - Section A'!$A$46:$A$53,MATCH(P6,'Overview - Section A'!$B$46:$B$53,0)))&lt;=YEAR('Overview - Section A'!$E$11),TEXT(IFERROR(INDEX('Overview - Section A'!$A$46:$A$53,MATCH(P6,'Overview - Section A'!$B$46:$B$53,0)),""),Setup!$A$33) &amp;" to " &amp; TEXT(IFERROR(INDEX('Overview - Section A'!$E$46:$E$53,MATCH(P6,'Overview - Section A'!$B$46:$B$53,0)),""),Setup!$A$33),""),"")</f>
        <v>10-Dec-22 to 13-Jun-23</v>
      </c>
      <c r="Q7" s="923"/>
      <c r="R7" s="922" t="str">
        <f ca="1">IFERROR(IF(YEAR(INDEX('Overview - Section A'!$A$46:$A$53,MATCH(R6,'Overview - Section A'!$B$46:$B$53,0)))&lt;=YEAR('Overview - Section A'!$E$11),TEXT(IFERROR(INDEX('Overview - Section A'!$A$46:$A$53,MATCH(R6,'Overview - Section A'!$B$46:$B$53,0)),""),Setup!$A$33) &amp;" to " &amp; TEXT(IFERROR(INDEX('Overview - Section A'!$E$46:$E$53,MATCH(R6,'Overview - Section A'!$B$46:$B$53,0)),""),Setup!$A$33),""),"")</f>
        <v>14-Jun-23 to 19-Dec-23</v>
      </c>
      <c r="S7" s="924"/>
      <c r="T7" s="922" t="str">
        <f>IFERROR(IF(YEAR(INDEX('Overview - Section A'!$A$46:$A$53,MATCH(T6,'Overview - Section A'!$B$46:$B$53,0)))&lt;=YEAR('Overview - Section A'!$E$11),TEXT(IFERROR(INDEX('Overview - Section A'!$A$46:$A$53,MATCH(T6,'Overview - Section A'!$B$46:$B$53,0)),""),Setup!$A$33) &amp;" to " &amp; TEXT(IFERROR(INDEX('Overview - Section A'!$E$46:$E$53,MATCH(T6,'Overview - Section A'!$B$46:$B$53,0)),""),Setup!$A$33),""),"")</f>
        <v/>
      </c>
      <c r="U7" s="924"/>
      <c r="V7" s="922"/>
      <c r="W7" s="924"/>
      <c r="X7" s="486"/>
    </row>
    <row r="8" spans="1:30" ht="55.5" customHeight="1" x14ac:dyDescent="0.35">
      <c r="A8" s="239" t="str">
        <f ca="1">Translations!A84</f>
        <v>No</v>
      </c>
      <c r="B8" s="239" t="str">
        <f ca="1">Translations!A30</f>
        <v>Module Name</v>
      </c>
      <c r="C8" s="239" t="str">
        <f ca="1">Translations!A35</f>
        <v>Population</v>
      </c>
      <c r="D8" s="239" t="str">
        <f ca="1">Translations!A46</f>
        <v>Interventions</v>
      </c>
      <c r="E8" s="239" t="str">
        <f ca="1">Translations!A85</f>
        <v>Key Activity</v>
      </c>
      <c r="F8" s="239" t="str">
        <f ca="1">Translations!A52</f>
        <v>Responsible PR</v>
      </c>
      <c r="G8" s="239" t="str">
        <f ca="1">Translations!A53</f>
        <v>Country</v>
      </c>
      <c r="H8" s="239" t="str">
        <f ca="1">Translations!$A$86</f>
        <v>Milestone / Target Description</v>
      </c>
      <c r="I8" s="239" t="str">
        <f ca="1">Translations!$A$87</f>
        <v>Criteria for Completion</v>
      </c>
      <c r="J8" s="508" t="str">
        <f ca="1">Translations!$A$86</f>
        <v>Milestone / Target Description</v>
      </c>
      <c r="K8" s="508" t="str">
        <f ca="1">Translations!$A$87</f>
        <v>Criteria for Completion</v>
      </c>
      <c r="L8" s="508" t="str">
        <f ca="1">Translations!$A$86</f>
        <v>Milestone / Target Description</v>
      </c>
      <c r="M8" s="508" t="str">
        <f ca="1">Translations!$A$87</f>
        <v>Criteria for Completion</v>
      </c>
      <c r="N8" s="508" t="str">
        <f ca="1">Translations!$A$86</f>
        <v>Milestone / Target Description</v>
      </c>
      <c r="O8" s="508" t="str">
        <f ca="1">Translations!$A$87</f>
        <v>Criteria for Completion</v>
      </c>
      <c r="P8" s="508" t="str">
        <f ca="1">Translations!$A$86</f>
        <v>Milestone / Target Description</v>
      </c>
      <c r="Q8" s="508" t="str">
        <f ca="1">Translations!$A$87</f>
        <v>Criteria for Completion</v>
      </c>
      <c r="R8" s="508" t="str">
        <f ca="1">Translations!$A$86</f>
        <v>Milestone / Target Description</v>
      </c>
      <c r="S8" s="508" t="str">
        <f ca="1">Translations!$A$87</f>
        <v>Criteria for Completion</v>
      </c>
      <c r="T8" s="508" t="str">
        <f ca="1">Translations!$A$86</f>
        <v>Milestone / Target Description</v>
      </c>
      <c r="U8" s="508" t="str">
        <f ca="1">Translations!$A$87</f>
        <v>Criteria for Completion</v>
      </c>
      <c r="V8" s="508" t="str">
        <f ca="1">Translations!$A$86</f>
        <v>Milestone / Target Description</v>
      </c>
      <c r="W8" s="508" t="str">
        <f ca="1">Translations!$A$87</f>
        <v>Criteria for Completion</v>
      </c>
      <c r="X8" s="345" t="str">
        <f ca="1">Translations!A58</f>
        <v>Comments</v>
      </c>
      <c r="AC8" t="s">
        <v>714</v>
      </c>
    </row>
    <row r="9" spans="1:30" ht="60" customHeight="1" x14ac:dyDescent="0.35">
      <c r="A9" s="413">
        <f t="shared" ref="A9:A40" ca="1" si="0">IF(INDIRECT("'old - Section F'! A" &amp; ROW())=0,"",INDIRECT("'old - Section F'! A" &amp; ROW()))</f>
        <v>1</v>
      </c>
      <c r="B9" s="445"/>
      <c r="C9" s="445"/>
      <c r="D9" s="445"/>
      <c r="E9" s="445"/>
      <c r="F9" s="445"/>
      <c r="G9" s="446"/>
      <c r="H9" s="445"/>
      <c r="I9" s="445"/>
      <c r="J9" s="445"/>
      <c r="K9" s="445"/>
      <c r="L9" s="445"/>
      <c r="M9" s="445"/>
      <c r="N9" s="445"/>
      <c r="O9" s="445"/>
      <c r="P9" s="445"/>
      <c r="Q9" s="445"/>
      <c r="R9" s="445"/>
      <c r="S9" s="445"/>
      <c r="T9" s="445"/>
      <c r="U9" s="445"/>
      <c r="V9" s="445"/>
      <c r="W9" s="445"/>
      <c r="X9" s="445"/>
      <c r="Y9" s="430"/>
      <c r="Z9" s="429" t="str">
        <f>IFERROR(VLOOKUP(C9&amp;VLOOKUP(AD9,'Overview - Section A'!P123:S175,4,0),'Reference Records'!D$268:G$335,4,0),"")</f>
        <v/>
      </c>
      <c r="AA9" s="429" t="e">
        <f>MATCH($Z9,'Reference Records'!$E$268:$E$335,0)+ROW(Population_by_intervention) -1</f>
        <v>#N/A</v>
      </c>
      <c r="AB9" s="429" t="e">
        <f>MATCH($Z9,'Reference Records'!$E$268:$E$335,1)+ROW(Population_by_intervention) -1</f>
        <v>#N/A</v>
      </c>
      <c r="AC9" t="str">
        <f t="shared" ref="AC9:AC40" si="1">IF(B9&amp;D9="","|empty|",B9&amp;D9)</f>
        <v>|empty|</v>
      </c>
      <c r="AD9" t="str">
        <f>IF(AC9="","",VLOOKUP(AC9,'Overview - Section A'!AF$123:AG174,2,0))</f>
        <v>INT-116034</v>
      </c>
    </row>
    <row r="10" spans="1:30" ht="60" customHeight="1" x14ac:dyDescent="0.35">
      <c r="A10" s="413">
        <f t="shared" ca="1" si="0"/>
        <v>2</v>
      </c>
      <c r="B10" s="445"/>
      <c r="C10" s="445"/>
      <c r="D10" s="445"/>
      <c r="E10" s="445"/>
      <c r="F10" s="445"/>
      <c r="G10" s="446"/>
      <c r="H10" s="445"/>
      <c r="I10" s="445"/>
      <c r="J10" s="445"/>
      <c r="K10" s="445"/>
      <c r="L10" s="445"/>
      <c r="M10" s="445"/>
      <c r="N10" s="445"/>
      <c r="O10" s="445"/>
      <c r="P10" s="445"/>
      <c r="Q10" s="445"/>
      <c r="R10" s="445"/>
      <c r="S10" s="445"/>
      <c r="T10" s="445"/>
      <c r="U10" s="445"/>
      <c r="V10" s="445"/>
      <c r="W10" s="445"/>
      <c r="X10" s="445"/>
      <c r="Y10" s="430"/>
      <c r="Z10" s="507" t="str">
        <f>IFERROR(VLOOKUP(C10&amp;VLOOKUP(AD10,'Overview - Section A'!P124:S176,4,0),'Reference Records'!D$268:G$335,4,0),"")</f>
        <v/>
      </c>
      <c r="AA10" s="507" t="e">
        <f>MATCH($Z10,'Reference Records'!$E$268:$E$335,0)+ROW(Population_by_intervention) -1</f>
        <v>#N/A</v>
      </c>
      <c r="AB10" s="507" t="e">
        <f>MATCH($Z10,'Reference Records'!$E$268:$E$335,1)+ROW(Population_by_intervention) -1</f>
        <v>#N/A</v>
      </c>
      <c r="AC10" s="507" t="str">
        <f t="shared" si="1"/>
        <v>|empty|</v>
      </c>
      <c r="AD10" s="507" t="str">
        <f>IF(AC10="","",VLOOKUP(AC10,'Overview - Section A'!AF$123:AG175,2,0))</f>
        <v>INT-116034</v>
      </c>
    </row>
    <row r="11" spans="1:30" ht="60" customHeight="1" x14ac:dyDescent="0.35">
      <c r="A11" s="413">
        <f t="shared" ca="1" si="0"/>
        <v>3</v>
      </c>
      <c r="B11" s="445"/>
      <c r="C11" s="445"/>
      <c r="D11" s="445"/>
      <c r="E11" s="445"/>
      <c r="F11" s="445"/>
      <c r="G11" s="446"/>
      <c r="H11" s="445"/>
      <c r="I11" s="445"/>
      <c r="J11" s="445"/>
      <c r="K11" s="445"/>
      <c r="L11" s="445"/>
      <c r="M11" s="445"/>
      <c r="N11" s="445"/>
      <c r="O11" s="445"/>
      <c r="P11" s="445"/>
      <c r="Q11" s="445"/>
      <c r="R11" s="445"/>
      <c r="S11" s="445"/>
      <c r="T11" s="445"/>
      <c r="U11" s="445"/>
      <c r="V11" s="445"/>
      <c r="W11" s="445"/>
      <c r="X11" s="445"/>
      <c r="Y11" s="430"/>
      <c r="Z11" s="507" t="str">
        <f>IFERROR(VLOOKUP(C11&amp;VLOOKUP(AD11,'Overview - Section A'!P125:S177,4,0),'Reference Records'!D$268:G$335,4,0),"")</f>
        <v/>
      </c>
      <c r="AA11" s="507" t="e">
        <f>MATCH($Z11,'Reference Records'!$E$268:$E$335,0)+ROW(Population_by_intervention) -1</f>
        <v>#N/A</v>
      </c>
      <c r="AB11" s="507" t="e">
        <f>MATCH($Z11,'Reference Records'!$E$268:$E$335,1)+ROW(Population_by_intervention) -1</f>
        <v>#N/A</v>
      </c>
      <c r="AC11" s="507" t="str">
        <f t="shared" si="1"/>
        <v>|empty|</v>
      </c>
      <c r="AD11" s="507" t="str">
        <f>IF(AC11="","",VLOOKUP(AC11,'Overview - Section A'!AF$123:AG176,2,0))</f>
        <v>INT-116034</v>
      </c>
    </row>
    <row r="12" spans="1:30" ht="60" customHeight="1" x14ac:dyDescent="0.35">
      <c r="A12" s="413">
        <f t="shared" ca="1" si="0"/>
        <v>4</v>
      </c>
      <c r="B12" s="445"/>
      <c r="C12" s="445"/>
      <c r="D12" s="445"/>
      <c r="E12" s="445"/>
      <c r="F12" s="445"/>
      <c r="G12" s="446"/>
      <c r="H12" s="445"/>
      <c r="I12" s="445"/>
      <c r="J12" s="445"/>
      <c r="K12" s="445"/>
      <c r="L12" s="445"/>
      <c r="M12" s="445"/>
      <c r="N12" s="445"/>
      <c r="O12" s="445"/>
      <c r="P12" s="445"/>
      <c r="Q12" s="445"/>
      <c r="R12" s="445"/>
      <c r="S12" s="445"/>
      <c r="T12" s="445"/>
      <c r="U12" s="445"/>
      <c r="V12" s="445"/>
      <c r="W12" s="445"/>
      <c r="X12" s="445"/>
      <c r="Y12" s="430"/>
      <c r="Z12" s="507" t="str">
        <f>IFERROR(VLOOKUP(C12&amp;VLOOKUP(AD12,'Overview - Section A'!P126:S178,4,0),'Reference Records'!D$268:G$335,4,0),"")</f>
        <v/>
      </c>
      <c r="AA12" s="507" t="e">
        <f>MATCH($Z12,'Reference Records'!$E$268:$E$335,0)+ROW(Population_by_intervention) -1</f>
        <v>#N/A</v>
      </c>
      <c r="AB12" s="507" t="e">
        <f>MATCH($Z12,'Reference Records'!$E$268:$E$335,1)+ROW(Population_by_intervention) -1</f>
        <v>#N/A</v>
      </c>
      <c r="AC12" s="507" t="str">
        <f t="shared" si="1"/>
        <v>|empty|</v>
      </c>
      <c r="AD12" s="507" t="str">
        <f>IF(AC12="","",VLOOKUP(AC12,'Overview - Section A'!AF$123:AG177,2,0))</f>
        <v>INT-116034</v>
      </c>
    </row>
    <row r="13" spans="1:30" ht="60" customHeight="1" x14ac:dyDescent="0.35">
      <c r="A13" s="413">
        <f t="shared" ca="1" si="0"/>
        <v>5</v>
      </c>
      <c r="B13" s="445"/>
      <c r="C13" s="445"/>
      <c r="D13" s="445"/>
      <c r="E13" s="445"/>
      <c r="F13" s="445"/>
      <c r="G13" s="446"/>
      <c r="H13" s="445"/>
      <c r="I13" s="445"/>
      <c r="J13" s="445"/>
      <c r="K13" s="445"/>
      <c r="L13" s="445"/>
      <c r="M13" s="445"/>
      <c r="N13" s="445"/>
      <c r="O13" s="445"/>
      <c r="P13" s="445"/>
      <c r="Q13" s="445"/>
      <c r="R13" s="445"/>
      <c r="S13" s="445"/>
      <c r="T13" s="445"/>
      <c r="U13" s="445"/>
      <c r="V13" s="445"/>
      <c r="W13" s="445"/>
      <c r="X13" s="445"/>
      <c r="Y13" s="430"/>
      <c r="Z13" s="507" t="str">
        <f>IFERROR(VLOOKUP(C13&amp;VLOOKUP(AD13,'Overview - Section A'!P127:S179,4,0),'Reference Records'!D$268:G$335,4,0),"")</f>
        <v/>
      </c>
      <c r="AA13" s="507" t="e">
        <f>MATCH($Z13,'Reference Records'!$E$268:$E$335,0)+ROW(Population_by_intervention) -1</f>
        <v>#N/A</v>
      </c>
      <c r="AB13" s="507" t="e">
        <f>MATCH($Z13,'Reference Records'!$E$268:$E$335,1)+ROW(Population_by_intervention) -1</f>
        <v>#N/A</v>
      </c>
      <c r="AC13" s="507" t="str">
        <f t="shared" si="1"/>
        <v>|empty|</v>
      </c>
      <c r="AD13" s="507" t="str">
        <f>IF(AC13="","",VLOOKUP(AC13,'Overview - Section A'!AF$123:AG178,2,0))</f>
        <v>INT-116034</v>
      </c>
    </row>
    <row r="14" spans="1:30" ht="60" customHeight="1" x14ac:dyDescent="0.35">
      <c r="A14" s="413">
        <f t="shared" ca="1" si="0"/>
        <v>6</v>
      </c>
      <c r="B14" s="445"/>
      <c r="C14" s="445"/>
      <c r="D14" s="445"/>
      <c r="E14" s="445"/>
      <c r="F14" s="445"/>
      <c r="G14" s="446"/>
      <c r="H14" s="445"/>
      <c r="I14" s="445"/>
      <c r="J14" s="445"/>
      <c r="K14" s="445"/>
      <c r="L14" s="445"/>
      <c r="M14" s="445"/>
      <c r="N14" s="445"/>
      <c r="O14" s="445"/>
      <c r="P14" s="445"/>
      <c r="Q14" s="445"/>
      <c r="R14" s="445"/>
      <c r="S14" s="445"/>
      <c r="T14" s="445"/>
      <c r="U14" s="445"/>
      <c r="V14" s="445"/>
      <c r="W14" s="445"/>
      <c r="X14" s="445"/>
      <c r="Y14" s="430"/>
      <c r="Z14" s="507" t="str">
        <f>IFERROR(VLOOKUP(C14&amp;VLOOKUP(AD14,'Overview - Section A'!P128:S180,4,0),'Reference Records'!D$268:G$335,4,0),"")</f>
        <v/>
      </c>
      <c r="AA14" s="507" t="e">
        <f>MATCH($Z14,'Reference Records'!$E$268:$E$335,0)+ROW(Population_by_intervention) -1</f>
        <v>#N/A</v>
      </c>
      <c r="AB14" s="507" t="e">
        <f>MATCH($Z14,'Reference Records'!$E$268:$E$335,1)+ROW(Population_by_intervention) -1</f>
        <v>#N/A</v>
      </c>
      <c r="AC14" s="507" t="str">
        <f t="shared" si="1"/>
        <v>|empty|</v>
      </c>
      <c r="AD14" s="507" t="str">
        <f>IF(AC14="","",VLOOKUP(AC14,'Overview - Section A'!AF$123:AG179,2,0))</f>
        <v>INT-116034</v>
      </c>
    </row>
    <row r="15" spans="1:30" ht="60" customHeight="1" x14ac:dyDescent="0.35">
      <c r="A15" s="413">
        <f t="shared" ca="1" si="0"/>
        <v>7</v>
      </c>
      <c r="B15" s="445"/>
      <c r="C15" s="445"/>
      <c r="D15" s="445"/>
      <c r="E15" s="445"/>
      <c r="F15" s="445"/>
      <c r="G15" s="446"/>
      <c r="H15" s="445"/>
      <c r="I15" s="445"/>
      <c r="J15" s="445"/>
      <c r="K15" s="445"/>
      <c r="L15" s="445"/>
      <c r="M15" s="445"/>
      <c r="N15" s="445"/>
      <c r="O15" s="445"/>
      <c r="P15" s="445"/>
      <c r="Q15" s="445"/>
      <c r="R15" s="445"/>
      <c r="S15" s="445"/>
      <c r="T15" s="445"/>
      <c r="U15" s="445"/>
      <c r="V15" s="445"/>
      <c r="W15" s="445"/>
      <c r="X15" s="445"/>
      <c r="Y15" s="430"/>
      <c r="Z15" s="507" t="str">
        <f>IFERROR(VLOOKUP(C15&amp;VLOOKUP(AD15,'Overview - Section A'!P129:S181,4,0),'Reference Records'!D$268:G$335,4,0),"")</f>
        <v/>
      </c>
      <c r="AA15" s="507" t="e">
        <f>MATCH($Z15,'Reference Records'!$E$268:$E$335,0)+ROW(Population_by_intervention) -1</f>
        <v>#N/A</v>
      </c>
      <c r="AB15" s="507" t="e">
        <f>MATCH($Z15,'Reference Records'!$E$268:$E$335,1)+ROW(Population_by_intervention) -1</f>
        <v>#N/A</v>
      </c>
      <c r="AC15" s="507" t="str">
        <f t="shared" si="1"/>
        <v>|empty|</v>
      </c>
      <c r="AD15" s="507" t="str">
        <f>IF(AC15="","",VLOOKUP(AC15,'Overview - Section A'!AF$123:AG180,2,0))</f>
        <v>INT-116034</v>
      </c>
    </row>
    <row r="16" spans="1:30" ht="60" customHeight="1" x14ac:dyDescent="0.35">
      <c r="A16" s="413">
        <f t="shared" ca="1" si="0"/>
        <v>8</v>
      </c>
      <c r="B16" s="445"/>
      <c r="C16" s="445"/>
      <c r="D16" s="445"/>
      <c r="E16" s="445"/>
      <c r="F16" s="445"/>
      <c r="G16" s="446"/>
      <c r="H16" s="445"/>
      <c r="I16" s="445"/>
      <c r="J16" s="445"/>
      <c r="K16" s="445"/>
      <c r="L16" s="445"/>
      <c r="M16" s="445"/>
      <c r="N16" s="445"/>
      <c r="O16" s="445"/>
      <c r="P16" s="445"/>
      <c r="Q16" s="445"/>
      <c r="R16" s="445"/>
      <c r="S16" s="445"/>
      <c r="T16" s="445"/>
      <c r="U16" s="445"/>
      <c r="V16" s="445"/>
      <c r="W16" s="445"/>
      <c r="X16" s="445"/>
      <c r="Y16" s="430"/>
      <c r="Z16" s="507" t="str">
        <f>IFERROR(VLOOKUP(C16&amp;VLOOKUP(AD16,'Overview - Section A'!P130:S182,4,0),'Reference Records'!D$268:G$335,4,0),"")</f>
        <v/>
      </c>
      <c r="AA16" s="507" t="e">
        <f>MATCH($Z16,'Reference Records'!$E$268:$E$335,0)+ROW(Population_by_intervention) -1</f>
        <v>#N/A</v>
      </c>
      <c r="AB16" s="507" t="e">
        <f>MATCH($Z16,'Reference Records'!$E$268:$E$335,1)+ROW(Population_by_intervention) -1</f>
        <v>#N/A</v>
      </c>
      <c r="AC16" s="507" t="str">
        <f t="shared" si="1"/>
        <v>|empty|</v>
      </c>
      <c r="AD16" s="507" t="str">
        <f>IF(AC16="","",VLOOKUP(AC16,'Overview - Section A'!AF$123:AG181,2,0))</f>
        <v>INT-116034</v>
      </c>
    </row>
    <row r="17" spans="1:30" ht="60" customHeight="1" x14ac:dyDescent="0.35">
      <c r="A17" s="413">
        <f t="shared" ca="1" si="0"/>
        <v>9</v>
      </c>
      <c r="B17" s="445"/>
      <c r="C17" s="445"/>
      <c r="D17" s="445"/>
      <c r="E17" s="445"/>
      <c r="F17" s="445"/>
      <c r="G17" s="446"/>
      <c r="H17" s="445"/>
      <c r="I17" s="445"/>
      <c r="J17" s="445"/>
      <c r="K17" s="445"/>
      <c r="L17" s="445"/>
      <c r="M17" s="445"/>
      <c r="N17" s="445"/>
      <c r="O17" s="445"/>
      <c r="P17" s="445"/>
      <c r="Q17" s="445"/>
      <c r="R17" s="445"/>
      <c r="S17" s="445"/>
      <c r="T17" s="445"/>
      <c r="U17" s="445"/>
      <c r="V17" s="445"/>
      <c r="W17" s="445"/>
      <c r="X17" s="445"/>
      <c r="Y17" s="430"/>
      <c r="Z17" s="507" t="str">
        <f>IFERROR(VLOOKUP(C17&amp;VLOOKUP(AD17,'Overview - Section A'!P131:S183,4,0),'Reference Records'!D$268:G$335,4,0),"")</f>
        <v/>
      </c>
      <c r="AA17" s="507" t="e">
        <f>MATCH($Z17,'Reference Records'!$E$268:$E$335,0)+ROW(Population_by_intervention) -1</f>
        <v>#N/A</v>
      </c>
      <c r="AB17" s="507" t="e">
        <f>MATCH($Z17,'Reference Records'!$E$268:$E$335,1)+ROW(Population_by_intervention) -1</f>
        <v>#N/A</v>
      </c>
      <c r="AC17" s="507" t="str">
        <f t="shared" si="1"/>
        <v>|empty|</v>
      </c>
      <c r="AD17" s="507" t="str">
        <f>IF(AC17="","",VLOOKUP(AC17,'Overview - Section A'!AF$123:AG182,2,0))</f>
        <v>INT-116034</v>
      </c>
    </row>
    <row r="18" spans="1:30" ht="60" customHeight="1" x14ac:dyDescent="0.35">
      <c r="A18" s="413">
        <f t="shared" ca="1" si="0"/>
        <v>10</v>
      </c>
      <c r="B18" s="445"/>
      <c r="C18" s="445"/>
      <c r="D18" s="445"/>
      <c r="E18" s="445"/>
      <c r="F18" s="445"/>
      <c r="G18" s="446"/>
      <c r="H18" s="445"/>
      <c r="I18" s="445"/>
      <c r="J18" s="445"/>
      <c r="K18" s="445"/>
      <c r="L18" s="445"/>
      <c r="M18" s="445"/>
      <c r="N18" s="445"/>
      <c r="O18" s="445"/>
      <c r="P18" s="445"/>
      <c r="Q18" s="445"/>
      <c r="R18" s="445"/>
      <c r="S18" s="445"/>
      <c r="T18" s="445"/>
      <c r="U18" s="445"/>
      <c r="V18" s="445"/>
      <c r="W18" s="445"/>
      <c r="X18" s="445"/>
      <c r="Y18" s="430"/>
      <c r="Z18" s="507" t="str">
        <f>IFERROR(VLOOKUP(C18&amp;VLOOKUP(AD18,'Overview - Section A'!P132:S184,4,0),'Reference Records'!D$268:G$335,4,0),"")</f>
        <v/>
      </c>
      <c r="AA18" s="507" t="e">
        <f>MATCH($Z18,'Reference Records'!$E$268:$E$335,0)+ROW(Population_by_intervention) -1</f>
        <v>#N/A</v>
      </c>
      <c r="AB18" s="507" t="e">
        <f>MATCH($Z18,'Reference Records'!$E$268:$E$335,1)+ROW(Population_by_intervention) -1</f>
        <v>#N/A</v>
      </c>
      <c r="AC18" s="507" t="str">
        <f t="shared" si="1"/>
        <v>|empty|</v>
      </c>
      <c r="AD18" s="507" t="str">
        <f>IF(AC18="","",VLOOKUP(AC18,'Overview - Section A'!AF$123:AG183,2,0))</f>
        <v>INT-116034</v>
      </c>
    </row>
    <row r="19" spans="1:30" ht="60" customHeight="1" x14ac:dyDescent="0.35">
      <c r="A19" s="413">
        <f t="shared" ca="1" si="0"/>
        <v>11</v>
      </c>
      <c r="B19" s="445"/>
      <c r="C19" s="445"/>
      <c r="D19" s="445"/>
      <c r="E19" s="445"/>
      <c r="F19" s="445"/>
      <c r="G19" s="446"/>
      <c r="H19" s="445"/>
      <c r="I19" s="445"/>
      <c r="J19" s="445"/>
      <c r="K19" s="445"/>
      <c r="L19" s="445"/>
      <c r="M19" s="445"/>
      <c r="N19" s="445"/>
      <c r="O19" s="445"/>
      <c r="P19" s="445"/>
      <c r="Q19" s="445"/>
      <c r="R19" s="445"/>
      <c r="S19" s="445"/>
      <c r="T19" s="445"/>
      <c r="U19" s="445"/>
      <c r="V19" s="445"/>
      <c r="W19" s="445"/>
      <c r="X19" s="445"/>
      <c r="Y19" s="430"/>
      <c r="Z19" s="507" t="str">
        <f>IFERROR(VLOOKUP(C19&amp;VLOOKUP(AD19,'Overview - Section A'!P133:S185,4,0),'Reference Records'!D$268:G$335,4,0),"")</f>
        <v/>
      </c>
      <c r="AA19" s="507" t="e">
        <f>MATCH($Z19,'Reference Records'!$E$268:$E$335,0)+ROW(Population_by_intervention) -1</f>
        <v>#N/A</v>
      </c>
      <c r="AB19" s="507" t="e">
        <f>MATCH($Z19,'Reference Records'!$E$268:$E$335,1)+ROW(Population_by_intervention) -1</f>
        <v>#N/A</v>
      </c>
      <c r="AC19" s="507" t="str">
        <f t="shared" si="1"/>
        <v>|empty|</v>
      </c>
      <c r="AD19" s="507" t="str">
        <f>IF(AC19="","",VLOOKUP(AC19,'Overview - Section A'!AF$123:AG184,2,0))</f>
        <v>INT-116034</v>
      </c>
    </row>
    <row r="20" spans="1:30" ht="60" customHeight="1" x14ac:dyDescent="0.35">
      <c r="A20" s="413">
        <f t="shared" ca="1" si="0"/>
        <v>12</v>
      </c>
      <c r="B20" s="445"/>
      <c r="C20" s="445"/>
      <c r="D20" s="445"/>
      <c r="E20" s="445"/>
      <c r="F20" s="445"/>
      <c r="G20" s="446"/>
      <c r="H20" s="445"/>
      <c r="I20" s="445"/>
      <c r="J20" s="445"/>
      <c r="K20" s="445"/>
      <c r="L20" s="445"/>
      <c r="M20" s="445"/>
      <c r="N20" s="445"/>
      <c r="O20" s="445"/>
      <c r="P20" s="445"/>
      <c r="Q20" s="445"/>
      <c r="R20" s="445"/>
      <c r="S20" s="445"/>
      <c r="T20" s="445"/>
      <c r="U20" s="445"/>
      <c r="V20" s="445"/>
      <c r="W20" s="445"/>
      <c r="X20" s="445"/>
      <c r="Y20" s="430"/>
      <c r="Z20" s="507" t="str">
        <f>IFERROR(VLOOKUP(C20&amp;VLOOKUP(AD20,'Overview - Section A'!P134:S186,4,0),'Reference Records'!D$268:G$335,4,0),"")</f>
        <v/>
      </c>
      <c r="AA20" s="507" t="e">
        <f>MATCH($Z20,'Reference Records'!$E$268:$E$335,0)+ROW(Population_by_intervention) -1</f>
        <v>#N/A</v>
      </c>
      <c r="AB20" s="507" t="e">
        <f>MATCH($Z20,'Reference Records'!$E$268:$E$335,1)+ROW(Population_by_intervention) -1</f>
        <v>#N/A</v>
      </c>
      <c r="AC20" s="507" t="str">
        <f t="shared" si="1"/>
        <v>|empty|</v>
      </c>
      <c r="AD20" s="507" t="str">
        <f>IF(AC20="","",VLOOKUP(AC20,'Overview - Section A'!AF$123:AG185,2,0))</f>
        <v>INT-116034</v>
      </c>
    </row>
    <row r="21" spans="1:30" ht="60" customHeight="1" x14ac:dyDescent="0.35">
      <c r="A21" s="413">
        <f t="shared" ca="1" si="0"/>
        <v>13</v>
      </c>
      <c r="B21" s="445"/>
      <c r="C21" s="445"/>
      <c r="D21" s="445"/>
      <c r="E21" s="445"/>
      <c r="F21" s="445"/>
      <c r="G21" s="446"/>
      <c r="H21" s="445"/>
      <c r="I21" s="445"/>
      <c r="J21" s="445"/>
      <c r="K21" s="445"/>
      <c r="L21" s="445"/>
      <c r="M21" s="445"/>
      <c r="N21" s="445"/>
      <c r="O21" s="445"/>
      <c r="P21" s="445"/>
      <c r="Q21" s="445"/>
      <c r="R21" s="445"/>
      <c r="S21" s="445"/>
      <c r="T21" s="445"/>
      <c r="U21" s="445"/>
      <c r="V21" s="445"/>
      <c r="W21" s="445"/>
      <c r="X21" s="445"/>
      <c r="Y21" s="430"/>
      <c r="Z21" s="507" t="str">
        <f>IFERROR(VLOOKUP(C21&amp;VLOOKUP(AD21,'Overview - Section A'!P135:S187,4,0),'Reference Records'!D$268:G$335,4,0),"")</f>
        <v/>
      </c>
      <c r="AA21" s="507" t="e">
        <f>MATCH($Z21,'Reference Records'!$E$268:$E$335,0)+ROW(Population_by_intervention) -1</f>
        <v>#N/A</v>
      </c>
      <c r="AB21" s="507" t="e">
        <f>MATCH($Z21,'Reference Records'!$E$268:$E$335,1)+ROW(Population_by_intervention) -1</f>
        <v>#N/A</v>
      </c>
      <c r="AC21" s="507" t="str">
        <f t="shared" si="1"/>
        <v>|empty|</v>
      </c>
      <c r="AD21" s="507" t="str">
        <f>IF(AC21="","",VLOOKUP(AC21,'Overview - Section A'!AF$123:AG186,2,0))</f>
        <v>INT-116034</v>
      </c>
    </row>
    <row r="22" spans="1:30" ht="60" customHeight="1" x14ac:dyDescent="0.35">
      <c r="A22" s="413">
        <f t="shared" ca="1" si="0"/>
        <v>14</v>
      </c>
      <c r="B22" s="445"/>
      <c r="C22" s="445"/>
      <c r="D22" s="445"/>
      <c r="E22" s="445"/>
      <c r="F22" s="445"/>
      <c r="G22" s="446"/>
      <c r="H22" s="445"/>
      <c r="I22" s="445"/>
      <c r="J22" s="445"/>
      <c r="K22" s="445"/>
      <c r="L22" s="445"/>
      <c r="M22" s="445"/>
      <c r="N22" s="445"/>
      <c r="O22" s="445"/>
      <c r="P22" s="445"/>
      <c r="Q22" s="445"/>
      <c r="R22" s="445"/>
      <c r="S22" s="445"/>
      <c r="T22" s="445"/>
      <c r="U22" s="445"/>
      <c r="V22" s="445"/>
      <c r="W22" s="445"/>
      <c r="X22" s="445"/>
      <c r="Y22" s="430"/>
      <c r="Z22" s="507" t="str">
        <f>IFERROR(VLOOKUP(C22&amp;VLOOKUP(AD22,'Overview - Section A'!P136:S188,4,0),'Reference Records'!D$268:G$335,4,0),"")</f>
        <v/>
      </c>
      <c r="AA22" s="507" t="e">
        <f>MATCH($Z22,'Reference Records'!$E$268:$E$335,0)+ROW(Population_by_intervention) -1</f>
        <v>#N/A</v>
      </c>
      <c r="AB22" s="507" t="e">
        <f>MATCH($Z22,'Reference Records'!$E$268:$E$335,1)+ROW(Population_by_intervention) -1</f>
        <v>#N/A</v>
      </c>
      <c r="AC22" s="507" t="str">
        <f t="shared" si="1"/>
        <v>|empty|</v>
      </c>
      <c r="AD22" s="507" t="str">
        <f>IF(AC22="","",VLOOKUP(AC22,'Overview - Section A'!AF$123:AG187,2,0))</f>
        <v>INT-116034</v>
      </c>
    </row>
    <row r="23" spans="1:30" ht="60" customHeight="1" x14ac:dyDescent="0.35">
      <c r="A23" s="413">
        <f t="shared" ca="1" si="0"/>
        <v>15</v>
      </c>
      <c r="B23" s="445"/>
      <c r="C23" s="445"/>
      <c r="D23" s="445"/>
      <c r="E23" s="445"/>
      <c r="F23" s="445"/>
      <c r="G23" s="446"/>
      <c r="H23" s="445"/>
      <c r="I23" s="445"/>
      <c r="J23" s="445"/>
      <c r="K23" s="445"/>
      <c r="L23" s="445"/>
      <c r="M23" s="445"/>
      <c r="N23" s="445"/>
      <c r="O23" s="445"/>
      <c r="P23" s="445"/>
      <c r="Q23" s="445"/>
      <c r="R23" s="445"/>
      <c r="S23" s="445"/>
      <c r="T23" s="445"/>
      <c r="U23" s="445"/>
      <c r="V23" s="445"/>
      <c r="W23" s="445"/>
      <c r="X23" s="445"/>
      <c r="Y23" s="430"/>
      <c r="Z23" s="507" t="str">
        <f>IFERROR(VLOOKUP(C23&amp;VLOOKUP(AD23,'Overview - Section A'!P137:S189,4,0),'Reference Records'!D$268:G$335,4,0),"")</f>
        <v/>
      </c>
      <c r="AA23" s="507" t="e">
        <f>MATCH($Z23,'Reference Records'!$E$268:$E$335,0)+ROW(Population_by_intervention) -1</f>
        <v>#N/A</v>
      </c>
      <c r="AB23" s="507" t="e">
        <f>MATCH($Z23,'Reference Records'!$E$268:$E$335,1)+ROW(Population_by_intervention) -1</f>
        <v>#N/A</v>
      </c>
      <c r="AC23" s="507" t="str">
        <f t="shared" si="1"/>
        <v>|empty|</v>
      </c>
      <c r="AD23" s="507" t="str">
        <f>IF(AC23="","",VLOOKUP(AC23,'Overview - Section A'!AF$123:AG188,2,0))</f>
        <v>INT-116034</v>
      </c>
    </row>
    <row r="24" spans="1:30" ht="60" customHeight="1" x14ac:dyDescent="0.35">
      <c r="A24" s="413">
        <f t="shared" ca="1" si="0"/>
        <v>16</v>
      </c>
      <c r="B24" s="445"/>
      <c r="C24" s="445"/>
      <c r="D24" s="445"/>
      <c r="E24" s="445"/>
      <c r="F24" s="445"/>
      <c r="G24" s="446"/>
      <c r="H24" s="445"/>
      <c r="I24" s="445"/>
      <c r="J24" s="445"/>
      <c r="K24" s="445"/>
      <c r="L24" s="445"/>
      <c r="M24" s="445"/>
      <c r="N24" s="445"/>
      <c r="O24" s="445"/>
      <c r="P24" s="445"/>
      <c r="Q24" s="445"/>
      <c r="R24" s="445"/>
      <c r="S24" s="445"/>
      <c r="T24" s="445"/>
      <c r="U24" s="445"/>
      <c r="V24" s="445"/>
      <c r="W24" s="445"/>
      <c r="X24" s="445"/>
      <c r="Y24" s="430"/>
      <c r="Z24" s="507" t="str">
        <f>IFERROR(VLOOKUP(C24&amp;VLOOKUP(AD24,'Overview - Section A'!P138:S190,4,0),'Reference Records'!D$268:G$335,4,0),"")</f>
        <v/>
      </c>
      <c r="AA24" s="507" t="e">
        <f>MATCH($Z24,'Reference Records'!$E$268:$E$335,0)+ROW(Population_by_intervention) -1</f>
        <v>#N/A</v>
      </c>
      <c r="AB24" s="507" t="e">
        <f>MATCH($Z24,'Reference Records'!$E$268:$E$335,1)+ROW(Population_by_intervention) -1</f>
        <v>#N/A</v>
      </c>
      <c r="AC24" s="507" t="str">
        <f t="shared" si="1"/>
        <v>|empty|</v>
      </c>
      <c r="AD24" s="507" t="str">
        <f>IF(AC24="","",VLOOKUP(AC24,'Overview - Section A'!AF$123:AG189,2,0))</f>
        <v>INT-116034</v>
      </c>
    </row>
    <row r="25" spans="1:30" ht="60" customHeight="1" x14ac:dyDescent="0.35">
      <c r="A25" s="413">
        <f t="shared" ca="1" si="0"/>
        <v>17</v>
      </c>
      <c r="B25" s="445"/>
      <c r="C25" s="445"/>
      <c r="D25" s="445"/>
      <c r="E25" s="445"/>
      <c r="F25" s="445"/>
      <c r="G25" s="446"/>
      <c r="H25" s="445"/>
      <c r="I25" s="445"/>
      <c r="J25" s="445"/>
      <c r="K25" s="445"/>
      <c r="L25" s="445"/>
      <c r="M25" s="445"/>
      <c r="N25" s="445"/>
      <c r="O25" s="445"/>
      <c r="P25" s="445"/>
      <c r="Q25" s="445"/>
      <c r="R25" s="445"/>
      <c r="S25" s="445"/>
      <c r="T25" s="445"/>
      <c r="U25" s="445"/>
      <c r="V25" s="445"/>
      <c r="W25" s="445"/>
      <c r="X25" s="445"/>
      <c r="Y25" s="430"/>
      <c r="Z25" s="507" t="str">
        <f>IFERROR(VLOOKUP(C25&amp;VLOOKUP(AD25,'Overview - Section A'!P139:S191,4,0),'Reference Records'!D$268:G$335,4,0),"")</f>
        <v/>
      </c>
      <c r="AA25" s="507" t="e">
        <f>MATCH($Z25,'Reference Records'!$E$268:$E$335,0)+ROW(Population_by_intervention) -1</f>
        <v>#N/A</v>
      </c>
      <c r="AB25" s="507" t="e">
        <f>MATCH($Z25,'Reference Records'!$E$268:$E$335,1)+ROW(Population_by_intervention) -1</f>
        <v>#N/A</v>
      </c>
      <c r="AC25" s="507" t="str">
        <f t="shared" si="1"/>
        <v>|empty|</v>
      </c>
      <c r="AD25" s="507" t="str">
        <f>IF(AC25="","",VLOOKUP(AC25,'Overview - Section A'!AF$123:AG190,2,0))</f>
        <v>INT-116034</v>
      </c>
    </row>
    <row r="26" spans="1:30" ht="60" customHeight="1" x14ac:dyDescent="0.35">
      <c r="A26" s="413">
        <f t="shared" ca="1" si="0"/>
        <v>18</v>
      </c>
      <c r="B26" s="445"/>
      <c r="C26" s="445"/>
      <c r="D26" s="445"/>
      <c r="E26" s="445"/>
      <c r="F26" s="445"/>
      <c r="G26" s="446"/>
      <c r="H26" s="445"/>
      <c r="I26" s="445"/>
      <c r="J26" s="445"/>
      <c r="K26" s="445"/>
      <c r="L26" s="445"/>
      <c r="M26" s="445"/>
      <c r="N26" s="445"/>
      <c r="O26" s="445"/>
      <c r="P26" s="445"/>
      <c r="Q26" s="445"/>
      <c r="R26" s="445"/>
      <c r="S26" s="445"/>
      <c r="T26" s="445"/>
      <c r="U26" s="445"/>
      <c r="V26" s="445"/>
      <c r="W26" s="445"/>
      <c r="X26" s="445"/>
      <c r="Y26" s="430"/>
      <c r="Z26" s="507" t="str">
        <f>IFERROR(VLOOKUP(C26&amp;VLOOKUP(AD26,'Overview - Section A'!P140:S192,4,0),'Reference Records'!D$268:G$335,4,0),"")</f>
        <v/>
      </c>
      <c r="AA26" s="507" t="e">
        <f>MATCH($Z26,'Reference Records'!$E$268:$E$335,0)+ROW(Population_by_intervention) -1</f>
        <v>#N/A</v>
      </c>
      <c r="AB26" s="507" t="e">
        <f>MATCH($Z26,'Reference Records'!$E$268:$E$335,1)+ROW(Population_by_intervention) -1</f>
        <v>#N/A</v>
      </c>
      <c r="AC26" s="507" t="str">
        <f t="shared" si="1"/>
        <v>|empty|</v>
      </c>
      <c r="AD26" s="507" t="str">
        <f>IF(AC26="","",VLOOKUP(AC26,'Overview - Section A'!AF$123:AG191,2,0))</f>
        <v>INT-116034</v>
      </c>
    </row>
    <row r="27" spans="1:30" ht="60" customHeight="1" x14ac:dyDescent="0.35">
      <c r="A27" s="413">
        <f t="shared" ca="1" si="0"/>
        <v>19</v>
      </c>
      <c r="B27" s="445"/>
      <c r="C27" s="445"/>
      <c r="D27" s="445"/>
      <c r="E27" s="445"/>
      <c r="F27" s="445"/>
      <c r="G27" s="446"/>
      <c r="H27" s="445"/>
      <c r="I27" s="445"/>
      <c r="J27" s="445"/>
      <c r="K27" s="445"/>
      <c r="L27" s="445"/>
      <c r="M27" s="445"/>
      <c r="N27" s="445"/>
      <c r="O27" s="445"/>
      <c r="P27" s="445"/>
      <c r="Q27" s="445"/>
      <c r="R27" s="445"/>
      <c r="S27" s="445"/>
      <c r="T27" s="445"/>
      <c r="U27" s="445"/>
      <c r="V27" s="445"/>
      <c r="W27" s="445"/>
      <c r="X27" s="445"/>
      <c r="Y27" s="430"/>
      <c r="Z27" s="507" t="str">
        <f>IFERROR(VLOOKUP(C27&amp;VLOOKUP(AD27,'Overview - Section A'!P141:S193,4,0),'Reference Records'!D$268:G$335,4,0),"")</f>
        <v/>
      </c>
      <c r="AA27" s="507" t="e">
        <f>MATCH($Z27,'Reference Records'!$E$268:$E$335,0)+ROW(Population_by_intervention) -1</f>
        <v>#N/A</v>
      </c>
      <c r="AB27" s="507" t="e">
        <f>MATCH($Z27,'Reference Records'!$E$268:$E$335,1)+ROW(Population_by_intervention) -1</f>
        <v>#N/A</v>
      </c>
      <c r="AC27" s="507" t="str">
        <f t="shared" si="1"/>
        <v>|empty|</v>
      </c>
      <c r="AD27" s="507" t="str">
        <f>IF(AC27="","",VLOOKUP(AC27,'Overview - Section A'!AF$123:AG192,2,0))</f>
        <v>INT-116034</v>
      </c>
    </row>
    <row r="28" spans="1:30" ht="60" customHeight="1" x14ac:dyDescent="0.35">
      <c r="A28" s="413">
        <f t="shared" ca="1" si="0"/>
        <v>20</v>
      </c>
      <c r="B28" s="445"/>
      <c r="C28" s="445"/>
      <c r="D28" s="445"/>
      <c r="E28" s="445"/>
      <c r="F28" s="445"/>
      <c r="G28" s="446"/>
      <c r="H28" s="445"/>
      <c r="I28" s="445"/>
      <c r="J28" s="445"/>
      <c r="K28" s="445"/>
      <c r="L28" s="445"/>
      <c r="M28" s="445"/>
      <c r="N28" s="445"/>
      <c r="O28" s="445"/>
      <c r="P28" s="445"/>
      <c r="Q28" s="445"/>
      <c r="R28" s="445"/>
      <c r="S28" s="445"/>
      <c r="T28" s="445"/>
      <c r="U28" s="445"/>
      <c r="V28" s="445"/>
      <c r="W28" s="445"/>
      <c r="X28" s="445"/>
      <c r="Y28" s="430"/>
      <c r="Z28" s="507" t="str">
        <f>IFERROR(VLOOKUP(C28&amp;VLOOKUP(AD28,'Overview - Section A'!P142:S194,4,0),'Reference Records'!D$268:G$335,4,0),"")</f>
        <v/>
      </c>
      <c r="AA28" s="507" t="e">
        <f>MATCH($Z28,'Reference Records'!$E$268:$E$335,0)+ROW(Population_by_intervention) -1</f>
        <v>#N/A</v>
      </c>
      <c r="AB28" s="507" t="e">
        <f>MATCH($Z28,'Reference Records'!$E$268:$E$335,1)+ROW(Population_by_intervention) -1</f>
        <v>#N/A</v>
      </c>
      <c r="AC28" s="507" t="str">
        <f t="shared" si="1"/>
        <v>|empty|</v>
      </c>
      <c r="AD28" s="507" t="str">
        <f>IF(AC28="","",VLOOKUP(AC28,'Overview - Section A'!AF$123:AG193,2,0))</f>
        <v>INT-116034</v>
      </c>
    </row>
    <row r="29" spans="1:30" ht="60" customHeight="1" x14ac:dyDescent="0.35">
      <c r="A29" s="413">
        <f t="shared" ca="1" si="0"/>
        <v>21</v>
      </c>
      <c r="B29" s="445"/>
      <c r="C29" s="445"/>
      <c r="D29" s="445"/>
      <c r="E29" s="445"/>
      <c r="F29" s="445"/>
      <c r="G29" s="446"/>
      <c r="H29" s="445"/>
      <c r="I29" s="445"/>
      <c r="J29" s="445"/>
      <c r="K29" s="445"/>
      <c r="L29" s="445"/>
      <c r="M29" s="445"/>
      <c r="N29" s="445"/>
      <c r="O29" s="445"/>
      <c r="P29" s="445"/>
      <c r="Q29" s="445"/>
      <c r="R29" s="445"/>
      <c r="S29" s="445"/>
      <c r="T29" s="445"/>
      <c r="U29" s="445"/>
      <c r="V29" s="445"/>
      <c r="W29" s="445"/>
      <c r="X29" s="445"/>
      <c r="Y29" s="430"/>
      <c r="Z29" s="507" t="str">
        <f>IFERROR(VLOOKUP(C29&amp;VLOOKUP(AD29,'Overview - Section A'!P143:S195,4,0),'Reference Records'!D$268:G$335,4,0),"")</f>
        <v/>
      </c>
      <c r="AA29" s="507" t="e">
        <f>MATCH($Z29,'Reference Records'!$E$268:$E$335,0)+ROW(Population_by_intervention) -1</f>
        <v>#N/A</v>
      </c>
      <c r="AB29" s="507" t="e">
        <f>MATCH($Z29,'Reference Records'!$E$268:$E$335,1)+ROW(Population_by_intervention) -1</f>
        <v>#N/A</v>
      </c>
      <c r="AC29" s="507" t="str">
        <f t="shared" si="1"/>
        <v>|empty|</v>
      </c>
      <c r="AD29" s="507" t="str">
        <f>IF(AC29="","",VLOOKUP(AC29,'Overview - Section A'!AF$123:AG194,2,0))</f>
        <v>INT-116034</v>
      </c>
    </row>
    <row r="30" spans="1:30" ht="60" customHeight="1" x14ac:dyDescent="0.35">
      <c r="A30" s="413">
        <f t="shared" ca="1" si="0"/>
        <v>22</v>
      </c>
      <c r="B30" s="445"/>
      <c r="C30" s="445"/>
      <c r="D30" s="445"/>
      <c r="E30" s="445"/>
      <c r="F30" s="445"/>
      <c r="G30" s="446"/>
      <c r="H30" s="445"/>
      <c r="I30" s="445"/>
      <c r="J30" s="445"/>
      <c r="K30" s="445"/>
      <c r="L30" s="445"/>
      <c r="M30" s="445"/>
      <c r="N30" s="445"/>
      <c r="O30" s="445"/>
      <c r="P30" s="445"/>
      <c r="Q30" s="445"/>
      <c r="R30" s="445"/>
      <c r="S30" s="445"/>
      <c r="T30" s="445"/>
      <c r="U30" s="445"/>
      <c r="V30" s="445"/>
      <c r="W30" s="445"/>
      <c r="X30" s="445"/>
      <c r="Y30" s="430"/>
      <c r="Z30" s="507" t="str">
        <f>IFERROR(VLOOKUP(C30&amp;VLOOKUP(AD30,'Overview - Section A'!P144:S196,4,0),'Reference Records'!D$268:G$335,4,0),"")</f>
        <v/>
      </c>
      <c r="AA30" s="507" t="e">
        <f>MATCH($Z30,'Reference Records'!$E$268:$E$335,0)+ROW(Population_by_intervention) -1</f>
        <v>#N/A</v>
      </c>
      <c r="AB30" s="507" t="e">
        <f>MATCH($Z30,'Reference Records'!$E$268:$E$335,1)+ROW(Population_by_intervention) -1</f>
        <v>#N/A</v>
      </c>
      <c r="AC30" s="507" t="str">
        <f t="shared" si="1"/>
        <v>|empty|</v>
      </c>
      <c r="AD30" s="507" t="str">
        <f>IF(AC30="","",VLOOKUP(AC30,'Overview - Section A'!AF$123:AG195,2,0))</f>
        <v>INT-116034</v>
      </c>
    </row>
    <row r="31" spans="1:30" ht="60" customHeight="1" x14ac:dyDescent="0.35">
      <c r="A31" s="413">
        <f t="shared" ca="1" si="0"/>
        <v>23</v>
      </c>
      <c r="B31" s="445"/>
      <c r="C31" s="445"/>
      <c r="D31" s="445"/>
      <c r="E31" s="445"/>
      <c r="F31" s="445"/>
      <c r="G31" s="446"/>
      <c r="H31" s="445"/>
      <c r="I31" s="445"/>
      <c r="J31" s="445"/>
      <c r="K31" s="445"/>
      <c r="L31" s="445"/>
      <c r="M31" s="445"/>
      <c r="N31" s="445"/>
      <c r="O31" s="445"/>
      <c r="P31" s="445"/>
      <c r="Q31" s="445"/>
      <c r="R31" s="445"/>
      <c r="S31" s="445"/>
      <c r="T31" s="445"/>
      <c r="U31" s="445"/>
      <c r="V31" s="445"/>
      <c r="W31" s="445"/>
      <c r="X31" s="445"/>
      <c r="Y31" s="430"/>
      <c r="Z31" s="507" t="str">
        <f>IFERROR(VLOOKUP(C31&amp;VLOOKUP(AD31,'Overview - Section A'!P145:S197,4,0),'Reference Records'!D$268:G$335,4,0),"")</f>
        <v/>
      </c>
      <c r="AA31" s="507" t="e">
        <f>MATCH($Z31,'Reference Records'!$E$268:$E$335,0)+ROW(Population_by_intervention) -1</f>
        <v>#N/A</v>
      </c>
      <c r="AB31" s="507" t="e">
        <f>MATCH($Z31,'Reference Records'!$E$268:$E$335,1)+ROW(Population_by_intervention) -1</f>
        <v>#N/A</v>
      </c>
      <c r="AC31" s="507" t="str">
        <f t="shared" si="1"/>
        <v>|empty|</v>
      </c>
      <c r="AD31" s="507" t="str">
        <f>IF(AC31="","",VLOOKUP(AC31,'Overview - Section A'!AF$123:AG196,2,0))</f>
        <v>INT-116034</v>
      </c>
    </row>
    <row r="32" spans="1:30" ht="60" customHeight="1" x14ac:dyDescent="0.35">
      <c r="A32" s="413">
        <f t="shared" ca="1" si="0"/>
        <v>24</v>
      </c>
      <c r="B32" s="445"/>
      <c r="C32" s="445"/>
      <c r="D32" s="445"/>
      <c r="E32" s="445"/>
      <c r="F32" s="445"/>
      <c r="G32" s="446"/>
      <c r="H32" s="445"/>
      <c r="I32" s="445"/>
      <c r="J32" s="445"/>
      <c r="K32" s="445"/>
      <c r="L32" s="445"/>
      <c r="M32" s="445"/>
      <c r="N32" s="445"/>
      <c r="O32" s="445"/>
      <c r="P32" s="445"/>
      <c r="Q32" s="445"/>
      <c r="R32" s="445"/>
      <c r="S32" s="445"/>
      <c r="T32" s="445"/>
      <c r="U32" s="445"/>
      <c r="V32" s="445"/>
      <c r="W32" s="445"/>
      <c r="X32" s="445"/>
      <c r="Y32" s="430"/>
      <c r="Z32" s="507" t="str">
        <f>IFERROR(VLOOKUP(C32&amp;VLOOKUP(AD32,'Overview - Section A'!P146:S198,4,0),'Reference Records'!D$268:G$335,4,0),"")</f>
        <v/>
      </c>
      <c r="AA32" s="507" t="e">
        <f>MATCH($Z32,'Reference Records'!$E$268:$E$335,0)+ROW(Population_by_intervention) -1</f>
        <v>#N/A</v>
      </c>
      <c r="AB32" s="507" t="e">
        <f>MATCH($Z32,'Reference Records'!$E$268:$E$335,1)+ROW(Population_by_intervention) -1</f>
        <v>#N/A</v>
      </c>
      <c r="AC32" s="507" t="str">
        <f t="shared" si="1"/>
        <v>|empty|</v>
      </c>
      <c r="AD32" s="507" t="str">
        <f>IF(AC32="","",VLOOKUP(AC32,'Overview - Section A'!AF$123:AG197,2,0))</f>
        <v>INT-116034</v>
      </c>
    </row>
    <row r="33" spans="1:30" ht="60" customHeight="1" x14ac:dyDescent="0.35">
      <c r="A33" s="413">
        <f t="shared" ca="1" si="0"/>
        <v>25</v>
      </c>
      <c r="B33" s="445"/>
      <c r="C33" s="445"/>
      <c r="D33" s="445"/>
      <c r="E33" s="445"/>
      <c r="F33" s="445"/>
      <c r="G33" s="446"/>
      <c r="H33" s="445"/>
      <c r="I33" s="445"/>
      <c r="J33" s="445"/>
      <c r="K33" s="445"/>
      <c r="L33" s="445"/>
      <c r="M33" s="445"/>
      <c r="N33" s="445"/>
      <c r="O33" s="445"/>
      <c r="P33" s="445"/>
      <c r="Q33" s="445"/>
      <c r="R33" s="445"/>
      <c r="S33" s="445"/>
      <c r="T33" s="445"/>
      <c r="U33" s="445"/>
      <c r="V33" s="445"/>
      <c r="W33" s="445"/>
      <c r="X33" s="445"/>
      <c r="Y33" s="430"/>
      <c r="Z33" s="507" t="str">
        <f>IFERROR(VLOOKUP(C33&amp;VLOOKUP(AD33,'Overview - Section A'!P147:S199,4,0),'Reference Records'!D$268:G$335,4,0),"")</f>
        <v/>
      </c>
      <c r="AA33" s="507" t="e">
        <f>MATCH($Z33,'Reference Records'!$E$268:$E$335,0)+ROW(Population_by_intervention) -1</f>
        <v>#N/A</v>
      </c>
      <c r="AB33" s="507" t="e">
        <f>MATCH($Z33,'Reference Records'!$E$268:$E$335,1)+ROW(Population_by_intervention) -1</f>
        <v>#N/A</v>
      </c>
      <c r="AC33" s="507" t="str">
        <f t="shared" si="1"/>
        <v>|empty|</v>
      </c>
      <c r="AD33" s="507" t="str">
        <f>IF(AC33="","",VLOOKUP(AC33,'Overview - Section A'!AF$123:AG198,2,0))</f>
        <v>INT-116034</v>
      </c>
    </row>
    <row r="34" spans="1:30" ht="60" customHeight="1" x14ac:dyDescent="0.35">
      <c r="A34" s="413">
        <f t="shared" ca="1" si="0"/>
        <v>26</v>
      </c>
      <c r="B34" s="445"/>
      <c r="C34" s="445"/>
      <c r="D34" s="445"/>
      <c r="E34" s="445"/>
      <c r="F34" s="445"/>
      <c r="G34" s="446"/>
      <c r="H34" s="445"/>
      <c r="I34" s="445"/>
      <c r="J34" s="445"/>
      <c r="K34" s="445"/>
      <c r="L34" s="445"/>
      <c r="M34" s="445"/>
      <c r="N34" s="445"/>
      <c r="O34" s="445"/>
      <c r="P34" s="445"/>
      <c r="Q34" s="445"/>
      <c r="R34" s="445"/>
      <c r="S34" s="445"/>
      <c r="T34" s="445"/>
      <c r="U34" s="445"/>
      <c r="V34" s="445"/>
      <c r="W34" s="445"/>
      <c r="X34" s="445"/>
      <c r="Y34" s="430"/>
      <c r="Z34" s="507" t="str">
        <f>IFERROR(VLOOKUP(C34&amp;VLOOKUP(AD34,'Overview - Section A'!P148:S200,4,0),'Reference Records'!D$268:G$335,4,0),"")</f>
        <v/>
      </c>
      <c r="AA34" s="507" t="e">
        <f>MATCH($Z34,'Reference Records'!$E$268:$E$335,0)+ROW(Population_by_intervention) -1</f>
        <v>#N/A</v>
      </c>
      <c r="AB34" s="507" t="e">
        <f>MATCH($Z34,'Reference Records'!$E$268:$E$335,1)+ROW(Population_by_intervention) -1</f>
        <v>#N/A</v>
      </c>
      <c r="AC34" s="507" t="str">
        <f t="shared" si="1"/>
        <v>|empty|</v>
      </c>
      <c r="AD34" s="507" t="str">
        <f>IF(AC34="","",VLOOKUP(AC34,'Overview - Section A'!AF$123:AG199,2,0))</f>
        <v>INT-116034</v>
      </c>
    </row>
    <row r="35" spans="1:30" ht="60" customHeight="1" x14ac:dyDescent="0.35">
      <c r="A35" s="413">
        <f t="shared" ca="1" si="0"/>
        <v>27</v>
      </c>
      <c r="B35" s="445"/>
      <c r="C35" s="445"/>
      <c r="D35" s="445"/>
      <c r="E35" s="445"/>
      <c r="F35" s="445"/>
      <c r="G35" s="446"/>
      <c r="H35" s="445"/>
      <c r="I35" s="445"/>
      <c r="J35" s="445"/>
      <c r="K35" s="445"/>
      <c r="L35" s="445"/>
      <c r="M35" s="445"/>
      <c r="N35" s="445"/>
      <c r="O35" s="445"/>
      <c r="P35" s="445"/>
      <c r="Q35" s="445"/>
      <c r="R35" s="445"/>
      <c r="S35" s="445"/>
      <c r="T35" s="445"/>
      <c r="U35" s="445"/>
      <c r="V35" s="445"/>
      <c r="W35" s="445"/>
      <c r="X35" s="445"/>
      <c r="Y35" s="430"/>
      <c r="Z35" s="507" t="str">
        <f>IFERROR(VLOOKUP(C35&amp;VLOOKUP(AD35,'Overview - Section A'!P149:S201,4,0),'Reference Records'!D$268:G$335,4,0),"")</f>
        <v/>
      </c>
      <c r="AA35" s="507" t="e">
        <f>MATCH($Z35,'Reference Records'!$E$268:$E$335,0)+ROW(Population_by_intervention) -1</f>
        <v>#N/A</v>
      </c>
      <c r="AB35" s="507" t="e">
        <f>MATCH($Z35,'Reference Records'!$E$268:$E$335,1)+ROW(Population_by_intervention) -1</f>
        <v>#N/A</v>
      </c>
      <c r="AC35" s="507" t="str">
        <f t="shared" si="1"/>
        <v>|empty|</v>
      </c>
      <c r="AD35" s="507" t="str">
        <f>IF(AC35="","",VLOOKUP(AC35,'Overview - Section A'!AF$123:AG200,2,0))</f>
        <v>INT-116034</v>
      </c>
    </row>
    <row r="36" spans="1:30" ht="60" customHeight="1" x14ac:dyDescent="0.35">
      <c r="A36" s="413">
        <f t="shared" ca="1" si="0"/>
        <v>28</v>
      </c>
      <c r="B36" s="445"/>
      <c r="C36" s="445"/>
      <c r="D36" s="445"/>
      <c r="E36" s="445"/>
      <c r="F36" s="445"/>
      <c r="G36" s="446"/>
      <c r="H36" s="445"/>
      <c r="I36" s="445"/>
      <c r="J36" s="445"/>
      <c r="K36" s="445"/>
      <c r="L36" s="445"/>
      <c r="M36" s="445"/>
      <c r="N36" s="445"/>
      <c r="O36" s="445"/>
      <c r="P36" s="445"/>
      <c r="Q36" s="445"/>
      <c r="R36" s="445"/>
      <c r="S36" s="445"/>
      <c r="T36" s="445"/>
      <c r="U36" s="445"/>
      <c r="V36" s="445"/>
      <c r="W36" s="445"/>
      <c r="X36" s="445"/>
      <c r="Y36" s="430"/>
      <c r="Z36" s="507" t="str">
        <f>IFERROR(VLOOKUP(C36&amp;VLOOKUP(AD36,'Overview - Section A'!P150:S202,4,0),'Reference Records'!D$268:G$335,4,0),"")</f>
        <v/>
      </c>
      <c r="AA36" s="507" t="e">
        <f>MATCH($Z36,'Reference Records'!$E$268:$E$335,0)+ROW(Population_by_intervention) -1</f>
        <v>#N/A</v>
      </c>
      <c r="AB36" s="507" t="e">
        <f>MATCH($Z36,'Reference Records'!$E$268:$E$335,1)+ROW(Population_by_intervention) -1</f>
        <v>#N/A</v>
      </c>
      <c r="AC36" s="507" t="str">
        <f t="shared" si="1"/>
        <v>|empty|</v>
      </c>
      <c r="AD36" s="507" t="str">
        <f>IF(AC36="","",VLOOKUP(AC36,'Overview - Section A'!AF$123:AG201,2,0))</f>
        <v>INT-116034</v>
      </c>
    </row>
    <row r="37" spans="1:30" ht="60" customHeight="1" x14ac:dyDescent="0.35">
      <c r="A37" s="413">
        <f t="shared" ca="1" si="0"/>
        <v>29</v>
      </c>
      <c r="B37" s="445"/>
      <c r="C37" s="445"/>
      <c r="D37" s="445"/>
      <c r="E37" s="445"/>
      <c r="F37" s="445"/>
      <c r="G37" s="446"/>
      <c r="H37" s="445"/>
      <c r="I37" s="445"/>
      <c r="J37" s="445"/>
      <c r="K37" s="445"/>
      <c r="L37" s="445"/>
      <c r="M37" s="445"/>
      <c r="N37" s="445"/>
      <c r="O37" s="445"/>
      <c r="P37" s="445"/>
      <c r="Q37" s="445"/>
      <c r="R37" s="445"/>
      <c r="S37" s="445"/>
      <c r="T37" s="445"/>
      <c r="U37" s="445"/>
      <c r="V37" s="445"/>
      <c r="W37" s="445"/>
      <c r="X37" s="445"/>
      <c r="Y37" s="430"/>
      <c r="Z37" s="507" t="str">
        <f>IFERROR(VLOOKUP(C37&amp;VLOOKUP(AD37,'Overview - Section A'!P151:S203,4,0),'Reference Records'!D$268:G$335,4,0),"")</f>
        <v/>
      </c>
      <c r="AA37" s="507" t="e">
        <f>MATCH($Z37,'Reference Records'!$E$268:$E$335,0)+ROW(Population_by_intervention) -1</f>
        <v>#N/A</v>
      </c>
      <c r="AB37" s="507" t="e">
        <f>MATCH($Z37,'Reference Records'!$E$268:$E$335,1)+ROW(Population_by_intervention) -1</f>
        <v>#N/A</v>
      </c>
      <c r="AC37" s="507" t="str">
        <f t="shared" si="1"/>
        <v>|empty|</v>
      </c>
      <c r="AD37" s="507" t="str">
        <f>IF(AC37="","",VLOOKUP(AC37,'Overview - Section A'!AF$123:AG202,2,0))</f>
        <v>INT-116034</v>
      </c>
    </row>
    <row r="38" spans="1:30" ht="60" customHeight="1" x14ac:dyDescent="0.35">
      <c r="A38" s="413">
        <f t="shared" ca="1" si="0"/>
        <v>30</v>
      </c>
      <c r="B38" s="445"/>
      <c r="C38" s="445"/>
      <c r="D38" s="445"/>
      <c r="E38" s="445"/>
      <c r="F38" s="445"/>
      <c r="G38" s="446"/>
      <c r="H38" s="445"/>
      <c r="I38" s="445"/>
      <c r="J38" s="445"/>
      <c r="K38" s="445"/>
      <c r="L38" s="445"/>
      <c r="M38" s="445"/>
      <c r="N38" s="445"/>
      <c r="O38" s="445"/>
      <c r="P38" s="445"/>
      <c r="Q38" s="445"/>
      <c r="R38" s="445"/>
      <c r="S38" s="445"/>
      <c r="T38" s="445"/>
      <c r="U38" s="445"/>
      <c r="V38" s="445"/>
      <c r="W38" s="445"/>
      <c r="X38" s="445"/>
      <c r="Y38" s="430"/>
      <c r="Z38" s="507" t="str">
        <f>IFERROR(VLOOKUP(C38&amp;VLOOKUP(AD38,'Overview - Section A'!P152:S204,4,0),'Reference Records'!D$268:G$335,4,0),"")</f>
        <v/>
      </c>
      <c r="AA38" s="507" t="e">
        <f>MATCH($Z38,'Reference Records'!$E$268:$E$335,0)+ROW(Population_by_intervention) -1</f>
        <v>#N/A</v>
      </c>
      <c r="AB38" s="507" t="e">
        <f>MATCH($Z38,'Reference Records'!$E$268:$E$335,1)+ROW(Population_by_intervention) -1</f>
        <v>#N/A</v>
      </c>
      <c r="AC38" s="507" t="str">
        <f t="shared" si="1"/>
        <v>|empty|</v>
      </c>
      <c r="AD38" s="507" t="str">
        <f>IF(AC38="","",VLOOKUP(AC38,'Overview - Section A'!AF$123:AG203,2,0))</f>
        <v>INT-116034</v>
      </c>
    </row>
    <row r="39" spans="1:30" ht="60" customHeight="1" x14ac:dyDescent="0.35">
      <c r="A39" s="413">
        <f t="shared" ca="1" si="0"/>
        <v>31</v>
      </c>
      <c r="B39" s="445"/>
      <c r="C39" s="445"/>
      <c r="D39" s="445"/>
      <c r="E39" s="445"/>
      <c r="F39" s="445"/>
      <c r="G39" s="446"/>
      <c r="H39" s="445"/>
      <c r="I39" s="445"/>
      <c r="J39" s="445"/>
      <c r="K39" s="445"/>
      <c r="L39" s="445"/>
      <c r="M39" s="445"/>
      <c r="N39" s="445"/>
      <c r="O39" s="445"/>
      <c r="P39" s="445"/>
      <c r="Q39" s="445"/>
      <c r="R39" s="445"/>
      <c r="S39" s="445"/>
      <c r="T39" s="445"/>
      <c r="U39" s="445"/>
      <c r="V39" s="445"/>
      <c r="W39" s="445"/>
      <c r="X39" s="445"/>
      <c r="Y39" s="430"/>
      <c r="Z39" s="507" t="str">
        <f>IFERROR(VLOOKUP(C39&amp;VLOOKUP(AD39,'Overview - Section A'!P153:S205,4,0),'Reference Records'!D$268:G$335,4,0),"")</f>
        <v/>
      </c>
      <c r="AA39" s="507" t="e">
        <f>MATCH($Z39,'Reference Records'!$E$268:$E$335,0)+ROW(Population_by_intervention) -1</f>
        <v>#N/A</v>
      </c>
      <c r="AB39" s="507" t="e">
        <f>MATCH($Z39,'Reference Records'!$E$268:$E$335,1)+ROW(Population_by_intervention) -1</f>
        <v>#N/A</v>
      </c>
      <c r="AC39" s="507" t="str">
        <f t="shared" si="1"/>
        <v>|empty|</v>
      </c>
      <c r="AD39" s="507" t="str">
        <f>IF(AC39="","",VLOOKUP(AC39,'Overview - Section A'!AF$123:AG204,2,0))</f>
        <v>INT-116034</v>
      </c>
    </row>
    <row r="40" spans="1:30" ht="60" customHeight="1" x14ac:dyDescent="0.35">
      <c r="A40" s="413">
        <f t="shared" ca="1" si="0"/>
        <v>32</v>
      </c>
      <c r="B40" s="445"/>
      <c r="C40" s="445"/>
      <c r="D40" s="445"/>
      <c r="E40" s="445"/>
      <c r="F40" s="445"/>
      <c r="G40" s="446"/>
      <c r="H40" s="445"/>
      <c r="I40" s="445"/>
      <c r="J40" s="445"/>
      <c r="K40" s="445"/>
      <c r="L40" s="445"/>
      <c r="M40" s="445"/>
      <c r="N40" s="445"/>
      <c r="O40" s="445"/>
      <c r="P40" s="445"/>
      <c r="Q40" s="445"/>
      <c r="R40" s="445"/>
      <c r="S40" s="445"/>
      <c r="T40" s="445"/>
      <c r="U40" s="445"/>
      <c r="V40" s="445"/>
      <c r="W40" s="445"/>
      <c r="X40" s="445"/>
      <c r="Y40" s="430"/>
      <c r="Z40" s="507" t="str">
        <f>IFERROR(VLOOKUP(C40&amp;VLOOKUP(AD40,'Overview - Section A'!P154:S206,4,0),'Reference Records'!D$268:G$335,4,0),"")</f>
        <v/>
      </c>
      <c r="AA40" s="507" t="e">
        <f>MATCH($Z40,'Reference Records'!$E$268:$E$335,0)+ROW(Population_by_intervention) -1</f>
        <v>#N/A</v>
      </c>
      <c r="AB40" s="507" t="e">
        <f>MATCH($Z40,'Reference Records'!$E$268:$E$335,1)+ROW(Population_by_intervention) -1</f>
        <v>#N/A</v>
      </c>
      <c r="AC40" s="507" t="str">
        <f t="shared" si="1"/>
        <v>|empty|</v>
      </c>
      <c r="AD40" s="507" t="str">
        <f>IF(AC40="","",VLOOKUP(AC40,'Overview - Section A'!AF$123:AG205,2,0))</f>
        <v>INT-116034</v>
      </c>
    </row>
    <row r="41" spans="1:30" ht="60" customHeight="1" x14ac:dyDescent="0.35">
      <c r="A41" s="413">
        <f t="shared" ref="A41:A72" ca="1" si="2">IF(INDIRECT("'old - Section F'! A" &amp; ROW())=0,"",INDIRECT("'old - Section F'! A" &amp; ROW()))</f>
        <v>33</v>
      </c>
      <c r="B41" s="445"/>
      <c r="C41" s="445"/>
      <c r="D41" s="445"/>
      <c r="E41" s="445"/>
      <c r="F41" s="445"/>
      <c r="G41" s="446"/>
      <c r="H41" s="445"/>
      <c r="I41" s="445"/>
      <c r="J41" s="445"/>
      <c r="K41" s="445"/>
      <c r="L41" s="445"/>
      <c r="M41" s="445"/>
      <c r="N41" s="445"/>
      <c r="O41" s="445"/>
      <c r="P41" s="445"/>
      <c r="Q41" s="445"/>
      <c r="R41" s="445"/>
      <c r="S41" s="445"/>
      <c r="T41" s="445"/>
      <c r="U41" s="445"/>
      <c r="V41" s="445"/>
      <c r="W41" s="445"/>
      <c r="X41" s="445"/>
      <c r="Y41" s="430"/>
      <c r="Z41" s="507" t="str">
        <f>IFERROR(VLOOKUP(C41&amp;VLOOKUP(AD41,'Overview - Section A'!P155:S207,4,0),'Reference Records'!D$268:G$335,4,0),"")</f>
        <v/>
      </c>
      <c r="AA41" s="507" t="e">
        <f>MATCH($Z41,'Reference Records'!$E$268:$E$335,0)+ROW(Population_by_intervention) -1</f>
        <v>#N/A</v>
      </c>
      <c r="AB41" s="507" t="e">
        <f>MATCH($Z41,'Reference Records'!$E$268:$E$335,1)+ROW(Population_by_intervention) -1</f>
        <v>#N/A</v>
      </c>
      <c r="AC41" s="507" t="str">
        <f t="shared" ref="AC41:AC72" si="3">IF(B41&amp;D41="","|empty|",B41&amp;D41)</f>
        <v>|empty|</v>
      </c>
      <c r="AD41" s="507" t="str">
        <f>IF(AC41="","",VLOOKUP(AC41,'Overview - Section A'!AF$123:AG206,2,0))</f>
        <v>INT-116034</v>
      </c>
    </row>
    <row r="42" spans="1:30" ht="60" customHeight="1" x14ac:dyDescent="0.35">
      <c r="A42" s="413">
        <f t="shared" ca="1" si="2"/>
        <v>34</v>
      </c>
      <c r="B42" s="445"/>
      <c r="C42" s="445"/>
      <c r="D42" s="445"/>
      <c r="E42" s="445"/>
      <c r="F42" s="445"/>
      <c r="G42" s="446"/>
      <c r="H42" s="445"/>
      <c r="I42" s="445"/>
      <c r="J42" s="445"/>
      <c r="K42" s="445"/>
      <c r="L42" s="445"/>
      <c r="M42" s="445"/>
      <c r="N42" s="445"/>
      <c r="O42" s="445"/>
      <c r="P42" s="445"/>
      <c r="Q42" s="445"/>
      <c r="R42" s="445"/>
      <c r="S42" s="445"/>
      <c r="T42" s="445"/>
      <c r="U42" s="445"/>
      <c r="V42" s="445"/>
      <c r="W42" s="445"/>
      <c r="X42" s="445"/>
      <c r="Y42" s="430"/>
      <c r="Z42" s="507" t="str">
        <f>IFERROR(VLOOKUP(C42&amp;VLOOKUP(AD42,'Overview - Section A'!P156:S208,4,0),'Reference Records'!D$268:G$335,4,0),"")</f>
        <v/>
      </c>
      <c r="AA42" s="507" t="e">
        <f>MATCH($Z42,'Reference Records'!$E$268:$E$335,0)+ROW(Population_by_intervention) -1</f>
        <v>#N/A</v>
      </c>
      <c r="AB42" s="507" t="e">
        <f>MATCH($Z42,'Reference Records'!$E$268:$E$335,1)+ROW(Population_by_intervention) -1</f>
        <v>#N/A</v>
      </c>
      <c r="AC42" s="507" t="str">
        <f t="shared" si="3"/>
        <v>|empty|</v>
      </c>
      <c r="AD42" s="507" t="str">
        <f>IF(AC42="","",VLOOKUP(AC42,'Overview - Section A'!AF$123:AG207,2,0))</f>
        <v>INT-116034</v>
      </c>
    </row>
    <row r="43" spans="1:30" ht="60" customHeight="1" x14ac:dyDescent="0.35">
      <c r="A43" s="413">
        <f t="shared" ca="1" si="2"/>
        <v>35</v>
      </c>
      <c r="B43" s="445"/>
      <c r="C43" s="445"/>
      <c r="D43" s="445"/>
      <c r="E43" s="445"/>
      <c r="F43" s="445"/>
      <c r="G43" s="446"/>
      <c r="H43" s="445"/>
      <c r="I43" s="445"/>
      <c r="J43" s="445"/>
      <c r="K43" s="445"/>
      <c r="L43" s="445"/>
      <c r="M43" s="445"/>
      <c r="N43" s="445"/>
      <c r="O43" s="445"/>
      <c r="P43" s="445"/>
      <c r="Q43" s="445"/>
      <c r="R43" s="445"/>
      <c r="S43" s="445"/>
      <c r="T43" s="445"/>
      <c r="U43" s="445"/>
      <c r="V43" s="445"/>
      <c r="W43" s="445"/>
      <c r="X43" s="445"/>
      <c r="Y43" s="430"/>
      <c r="Z43" s="507" t="str">
        <f>IFERROR(VLOOKUP(C43&amp;VLOOKUP(AD43,'Overview - Section A'!P157:S209,4,0),'Reference Records'!D$268:G$335,4,0),"")</f>
        <v/>
      </c>
      <c r="AA43" s="507" t="e">
        <f>MATCH($Z43,'Reference Records'!$E$268:$E$335,0)+ROW(Population_by_intervention) -1</f>
        <v>#N/A</v>
      </c>
      <c r="AB43" s="507" t="e">
        <f>MATCH($Z43,'Reference Records'!$E$268:$E$335,1)+ROW(Population_by_intervention) -1</f>
        <v>#N/A</v>
      </c>
      <c r="AC43" s="507" t="str">
        <f t="shared" si="3"/>
        <v>|empty|</v>
      </c>
      <c r="AD43" s="507" t="str">
        <f>IF(AC43="","",VLOOKUP(AC43,'Overview - Section A'!AF$123:AG208,2,0))</f>
        <v>INT-116034</v>
      </c>
    </row>
    <row r="44" spans="1:30" ht="60" customHeight="1" x14ac:dyDescent="0.35">
      <c r="A44" s="413">
        <f t="shared" ca="1" si="2"/>
        <v>36</v>
      </c>
      <c r="B44" s="445"/>
      <c r="C44" s="445"/>
      <c r="D44" s="445"/>
      <c r="E44" s="445"/>
      <c r="F44" s="445"/>
      <c r="G44" s="446"/>
      <c r="H44" s="445"/>
      <c r="I44" s="445"/>
      <c r="J44" s="445"/>
      <c r="K44" s="445"/>
      <c r="L44" s="445"/>
      <c r="M44" s="445"/>
      <c r="N44" s="445"/>
      <c r="O44" s="445"/>
      <c r="P44" s="445"/>
      <c r="Q44" s="445"/>
      <c r="R44" s="445"/>
      <c r="S44" s="445"/>
      <c r="T44" s="445"/>
      <c r="U44" s="445"/>
      <c r="V44" s="445"/>
      <c r="W44" s="445"/>
      <c r="X44" s="445"/>
      <c r="Y44" s="430"/>
      <c r="Z44" s="507" t="str">
        <f>IFERROR(VLOOKUP(C44&amp;VLOOKUP(AD44,'Overview - Section A'!P158:S210,4,0),'Reference Records'!D$268:G$335,4,0),"")</f>
        <v/>
      </c>
      <c r="AA44" s="507" t="e">
        <f>MATCH($Z44,'Reference Records'!$E$268:$E$335,0)+ROW(Population_by_intervention) -1</f>
        <v>#N/A</v>
      </c>
      <c r="AB44" s="507" t="e">
        <f>MATCH($Z44,'Reference Records'!$E$268:$E$335,1)+ROW(Population_by_intervention) -1</f>
        <v>#N/A</v>
      </c>
      <c r="AC44" s="507" t="str">
        <f t="shared" si="3"/>
        <v>|empty|</v>
      </c>
      <c r="AD44" s="507" t="str">
        <f>IF(AC44="","",VLOOKUP(AC44,'Overview - Section A'!AF$123:AG209,2,0))</f>
        <v>INT-116034</v>
      </c>
    </row>
    <row r="45" spans="1:30" ht="60" customHeight="1" x14ac:dyDescent="0.35">
      <c r="A45" s="413">
        <f t="shared" ca="1" si="2"/>
        <v>37</v>
      </c>
      <c r="B45" s="445"/>
      <c r="C45" s="445"/>
      <c r="D45" s="445"/>
      <c r="E45" s="445"/>
      <c r="F45" s="445"/>
      <c r="G45" s="446"/>
      <c r="H45" s="445"/>
      <c r="I45" s="445"/>
      <c r="J45" s="445"/>
      <c r="K45" s="445"/>
      <c r="L45" s="445"/>
      <c r="M45" s="445"/>
      <c r="N45" s="445"/>
      <c r="O45" s="445"/>
      <c r="P45" s="445"/>
      <c r="Q45" s="445"/>
      <c r="R45" s="445"/>
      <c r="S45" s="445"/>
      <c r="T45" s="445"/>
      <c r="U45" s="445"/>
      <c r="V45" s="445"/>
      <c r="W45" s="445"/>
      <c r="X45" s="445"/>
      <c r="Y45" s="430"/>
      <c r="Z45" s="507" t="str">
        <f>IFERROR(VLOOKUP(C45&amp;VLOOKUP(AD45,'Overview - Section A'!P159:S211,4,0),'Reference Records'!D$268:G$335,4,0),"")</f>
        <v/>
      </c>
      <c r="AA45" s="507" t="e">
        <f>MATCH($Z45,'Reference Records'!$E$268:$E$335,0)+ROW(Population_by_intervention) -1</f>
        <v>#N/A</v>
      </c>
      <c r="AB45" s="507" t="e">
        <f>MATCH($Z45,'Reference Records'!$E$268:$E$335,1)+ROW(Population_by_intervention) -1</f>
        <v>#N/A</v>
      </c>
      <c r="AC45" s="507" t="str">
        <f t="shared" si="3"/>
        <v>|empty|</v>
      </c>
      <c r="AD45" s="507" t="str">
        <f>IF(AC45="","",VLOOKUP(AC45,'Overview - Section A'!AF$123:AG210,2,0))</f>
        <v>INT-116034</v>
      </c>
    </row>
    <row r="46" spans="1:30" ht="60" customHeight="1" x14ac:dyDescent="0.35">
      <c r="A46" s="413">
        <f t="shared" ca="1" si="2"/>
        <v>38</v>
      </c>
      <c r="B46" s="445"/>
      <c r="C46" s="445"/>
      <c r="D46" s="445"/>
      <c r="E46" s="445"/>
      <c r="F46" s="445"/>
      <c r="G46" s="446"/>
      <c r="H46" s="445"/>
      <c r="I46" s="445"/>
      <c r="J46" s="445"/>
      <c r="K46" s="445"/>
      <c r="L46" s="445"/>
      <c r="M46" s="445"/>
      <c r="N46" s="445"/>
      <c r="O46" s="445"/>
      <c r="P46" s="445"/>
      <c r="Q46" s="445"/>
      <c r="R46" s="445"/>
      <c r="S46" s="445"/>
      <c r="T46" s="445"/>
      <c r="U46" s="445"/>
      <c r="V46" s="445"/>
      <c r="W46" s="445"/>
      <c r="X46" s="445"/>
      <c r="Y46" s="430"/>
      <c r="Z46" s="507" t="str">
        <f>IFERROR(VLOOKUP(C46&amp;VLOOKUP(AD46,'Overview - Section A'!P160:S212,4,0),'Reference Records'!D$268:G$335,4,0),"")</f>
        <v/>
      </c>
      <c r="AA46" s="507" t="e">
        <f>MATCH($Z46,'Reference Records'!$E$268:$E$335,0)+ROW(Population_by_intervention) -1</f>
        <v>#N/A</v>
      </c>
      <c r="AB46" s="507" t="e">
        <f>MATCH($Z46,'Reference Records'!$E$268:$E$335,1)+ROW(Population_by_intervention) -1</f>
        <v>#N/A</v>
      </c>
      <c r="AC46" s="507" t="str">
        <f t="shared" si="3"/>
        <v>|empty|</v>
      </c>
      <c r="AD46" s="507" t="str">
        <f>IF(AC46="","",VLOOKUP(AC46,'Overview - Section A'!AF$123:AG211,2,0))</f>
        <v>INT-116034</v>
      </c>
    </row>
    <row r="47" spans="1:30" ht="60" customHeight="1" x14ac:dyDescent="0.35">
      <c r="A47" s="413">
        <f t="shared" ca="1" si="2"/>
        <v>39</v>
      </c>
      <c r="B47" s="445"/>
      <c r="C47" s="445"/>
      <c r="D47" s="445"/>
      <c r="E47" s="445"/>
      <c r="F47" s="445"/>
      <c r="G47" s="446"/>
      <c r="H47" s="445"/>
      <c r="I47" s="445"/>
      <c r="J47" s="445"/>
      <c r="K47" s="445"/>
      <c r="L47" s="445"/>
      <c r="M47" s="445"/>
      <c r="N47" s="445"/>
      <c r="O47" s="445"/>
      <c r="P47" s="445"/>
      <c r="Q47" s="445"/>
      <c r="R47" s="445"/>
      <c r="S47" s="445"/>
      <c r="T47" s="445"/>
      <c r="U47" s="445"/>
      <c r="V47" s="445"/>
      <c r="W47" s="445"/>
      <c r="X47" s="445"/>
      <c r="Y47" s="430"/>
      <c r="Z47" s="507" t="str">
        <f>IFERROR(VLOOKUP(C47&amp;VLOOKUP(AD47,'Overview - Section A'!P161:S213,4,0),'Reference Records'!D$268:G$335,4,0),"")</f>
        <v/>
      </c>
      <c r="AA47" s="507" t="e">
        <f>MATCH($Z47,'Reference Records'!$E$268:$E$335,0)+ROW(Population_by_intervention) -1</f>
        <v>#N/A</v>
      </c>
      <c r="AB47" s="507" t="e">
        <f>MATCH($Z47,'Reference Records'!$E$268:$E$335,1)+ROW(Population_by_intervention) -1</f>
        <v>#N/A</v>
      </c>
      <c r="AC47" s="507" t="str">
        <f t="shared" si="3"/>
        <v>|empty|</v>
      </c>
      <c r="AD47" s="507" t="str">
        <f>IF(AC47="","",VLOOKUP(AC47,'Overview - Section A'!AF$123:AG212,2,0))</f>
        <v>INT-116034</v>
      </c>
    </row>
    <row r="48" spans="1:30" ht="60" customHeight="1" x14ac:dyDescent="0.35">
      <c r="A48" s="413">
        <f t="shared" ca="1" si="2"/>
        <v>40</v>
      </c>
      <c r="B48" s="445"/>
      <c r="C48" s="445"/>
      <c r="D48" s="445"/>
      <c r="E48" s="445"/>
      <c r="F48" s="445"/>
      <c r="G48" s="446"/>
      <c r="H48" s="445"/>
      <c r="I48" s="445"/>
      <c r="J48" s="445"/>
      <c r="K48" s="445"/>
      <c r="L48" s="445"/>
      <c r="M48" s="445"/>
      <c r="N48" s="445"/>
      <c r="O48" s="445"/>
      <c r="P48" s="445"/>
      <c r="Q48" s="445"/>
      <c r="R48" s="445"/>
      <c r="S48" s="445"/>
      <c r="T48" s="445"/>
      <c r="U48" s="445"/>
      <c r="V48" s="445"/>
      <c r="W48" s="445"/>
      <c r="X48" s="445"/>
      <c r="Y48" s="430"/>
      <c r="Z48" s="507" t="str">
        <f>IFERROR(VLOOKUP(C48&amp;VLOOKUP(AD48,'Overview - Section A'!P162:S214,4,0),'Reference Records'!D$268:G$335,4,0),"")</f>
        <v/>
      </c>
      <c r="AA48" s="507" t="e">
        <f>MATCH($Z48,'Reference Records'!$E$268:$E$335,0)+ROW(Population_by_intervention) -1</f>
        <v>#N/A</v>
      </c>
      <c r="AB48" s="507" t="e">
        <f>MATCH($Z48,'Reference Records'!$E$268:$E$335,1)+ROW(Population_by_intervention) -1</f>
        <v>#N/A</v>
      </c>
      <c r="AC48" s="507" t="str">
        <f t="shared" si="3"/>
        <v>|empty|</v>
      </c>
      <c r="AD48" s="507" t="str">
        <f>IF(AC48="","",VLOOKUP(AC48,'Overview - Section A'!AF$123:AG213,2,0))</f>
        <v>INT-116034</v>
      </c>
    </row>
    <row r="49" spans="1:30" ht="60" customHeight="1" x14ac:dyDescent="0.35">
      <c r="A49" s="413">
        <f t="shared" ca="1" si="2"/>
        <v>41</v>
      </c>
      <c r="B49" s="445"/>
      <c r="C49" s="445"/>
      <c r="D49" s="445"/>
      <c r="E49" s="445"/>
      <c r="F49" s="445"/>
      <c r="G49" s="446"/>
      <c r="H49" s="445"/>
      <c r="I49" s="445"/>
      <c r="J49" s="445"/>
      <c r="K49" s="445"/>
      <c r="L49" s="445"/>
      <c r="M49" s="445"/>
      <c r="N49" s="445"/>
      <c r="O49" s="445"/>
      <c r="P49" s="445"/>
      <c r="Q49" s="445"/>
      <c r="R49" s="445"/>
      <c r="S49" s="445"/>
      <c r="T49" s="445"/>
      <c r="U49" s="445"/>
      <c r="V49" s="445"/>
      <c r="W49" s="445"/>
      <c r="X49" s="445"/>
      <c r="Y49" s="430"/>
      <c r="Z49" s="507" t="str">
        <f>IFERROR(VLOOKUP(C49&amp;VLOOKUP(AD49,'Overview - Section A'!P163:S215,4,0),'Reference Records'!D$268:G$335,4,0),"")</f>
        <v/>
      </c>
      <c r="AA49" s="507" t="e">
        <f>MATCH($Z49,'Reference Records'!$E$268:$E$335,0)+ROW(Population_by_intervention) -1</f>
        <v>#N/A</v>
      </c>
      <c r="AB49" s="507" t="e">
        <f>MATCH($Z49,'Reference Records'!$E$268:$E$335,1)+ROW(Population_by_intervention) -1</f>
        <v>#N/A</v>
      </c>
      <c r="AC49" s="507" t="str">
        <f t="shared" si="3"/>
        <v>|empty|</v>
      </c>
      <c r="AD49" s="507" t="str">
        <f>IF(AC49="","",VLOOKUP(AC49,'Overview - Section A'!AF$123:AG214,2,0))</f>
        <v>INT-116034</v>
      </c>
    </row>
    <row r="50" spans="1:30" ht="60" customHeight="1" x14ac:dyDescent="0.35">
      <c r="A50" s="413">
        <f t="shared" ca="1" si="2"/>
        <v>42</v>
      </c>
      <c r="B50" s="445"/>
      <c r="C50" s="445"/>
      <c r="D50" s="445"/>
      <c r="E50" s="445"/>
      <c r="F50" s="445"/>
      <c r="G50" s="446"/>
      <c r="H50" s="445"/>
      <c r="I50" s="445"/>
      <c r="J50" s="445"/>
      <c r="K50" s="445"/>
      <c r="L50" s="445"/>
      <c r="M50" s="445"/>
      <c r="N50" s="445"/>
      <c r="O50" s="445"/>
      <c r="P50" s="445"/>
      <c r="Q50" s="445"/>
      <c r="R50" s="445"/>
      <c r="S50" s="445"/>
      <c r="T50" s="445"/>
      <c r="U50" s="445"/>
      <c r="V50" s="445"/>
      <c r="W50" s="445"/>
      <c r="X50" s="445"/>
      <c r="Y50" s="430"/>
      <c r="Z50" s="507" t="str">
        <f>IFERROR(VLOOKUP(C50&amp;VLOOKUP(AD50,'Overview - Section A'!P164:S216,4,0),'Reference Records'!D$268:G$335,4,0),"")</f>
        <v/>
      </c>
      <c r="AA50" s="507" t="e">
        <f>MATCH($Z50,'Reference Records'!$E$268:$E$335,0)+ROW(Population_by_intervention) -1</f>
        <v>#N/A</v>
      </c>
      <c r="AB50" s="507" t="e">
        <f>MATCH($Z50,'Reference Records'!$E$268:$E$335,1)+ROW(Population_by_intervention) -1</f>
        <v>#N/A</v>
      </c>
      <c r="AC50" s="507" t="str">
        <f t="shared" si="3"/>
        <v>|empty|</v>
      </c>
      <c r="AD50" s="507" t="str">
        <f>IF(AC50="","",VLOOKUP(AC50,'Overview - Section A'!AF$123:AG215,2,0))</f>
        <v>INT-116034</v>
      </c>
    </row>
    <row r="51" spans="1:30" ht="60" customHeight="1" x14ac:dyDescent="0.35">
      <c r="A51" s="413">
        <f t="shared" ca="1" si="2"/>
        <v>43</v>
      </c>
      <c r="B51" s="445"/>
      <c r="C51" s="445"/>
      <c r="D51" s="445"/>
      <c r="E51" s="445"/>
      <c r="F51" s="445"/>
      <c r="G51" s="446"/>
      <c r="H51" s="445"/>
      <c r="I51" s="445"/>
      <c r="J51" s="445"/>
      <c r="K51" s="445"/>
      <c r="L51" s="445"/>
      <c r="M51" s="445"/>
      <c r="N51" s="445"/>
      <c r="O51" s="445"/>
      <c r="P51" s="445"/>
      <c r="Q51" s="445"/>
      <c r="R51" s="445"/>
      <c r="S51" s="445"/>
      <c r="T51" s="445"/>
      <c r="U51" s="445"/>
      <c r="V51" s="445"/>
      <c r="W51" s="445"/>
      <c r="X51" s="445"/>
      <c r="Y51" s="430"/>
      <c r="Z51" s="507" t="str">
        <f>IFERROR(VLOOKUP(C51&amp;VLOOKUP(AD51,'Overview - Section A'!P165:S217,4,0),'Reference Records'!D$268:G$335,4,0),"")</f>
        <v/>
      </c>
      <c r="AA51" s="507" t="e">
        <f>MATCH($Z51,'Reference Records'!$E$268:$E$335,0)+ROW(Population_by_intervention) -1</f>
        <v>#N/A</v>
      </c>
      <c r="AB51" s="507" t="e">
        <f>MATCH($Z51,'Reference Records'!$E$268:$E$335,1)+ROW(Population_by_intervention) -1</f>
        <v>#N/A</v>
      </c>
      <c r="AC51" s="507" t="str">
        <f t="shared" si="3"/>
        <v>|empty|</v>
      </c>
      <c r="AD51" s="507" t="str">
        <f>IF(AC51="","",VLOOKUP(AC51,'Overview - Section A'!AF$123:AG216,2,0))</f>
        <v>INT-116034</v>
      </c>
    </row>
    <row r="52" spans="1:30" ht="60" customHeight="1" x14ac:dyDescent="0.35">
      <c r="A52" s="413">
        <f t="shared" ca="1" si="2"/>
        <v>44</v>
      </c>
      <c r="B52" s="445"/>
      <c r="C52" s="445"/>
      <c r="D52" s="445"/>
      <c r="E52" s="445"/>
      <c r="F52" s="445"/>
      <c r="G52" s="446"/>
      <c r="H52" s="445"/>
      <c r="I52" s="445"/>
      <c r="J52" s="445"/>
      <c r="K52" s="445"/>
      <c r="L52" s="445"/>
      <c r="M52" s="445"/>
      <c r="N52" s="445"/>
      <c r="O52" s="445"/>
      <c r="P52" s="445"/>
      <c r="Q52" s="445"/>
      <c r="R52" s="445"/>
      <c r="S52" s="445"/>
      <c r="T52" s="445"/>
      <c r="U52" s="445"/>
      <c r="V52" s="445"/>
      <c r="W52" s="445"/>
      <c r="X52" s="445"/>
      <c r="Y52" s="430"/>
      <c r="Z52" s="507" t="str">
        <f>IFERROR(VLOOKUP(C52&amp;VLOOKUP(AD52,'Overview - Section A'!P166:S218,4,0),'Reference Records'!D$268:G$335,4,0),"")</f>
        <v/>
      </c>
      <c r="AA52" s="507" t="e">
        <f>MATCH($Z52,'Reference Records'!$E$268:$E$335,0)+ROW(Population_by_intervention) -1</f>
        <v>#N/A</v>
      </c>
      <c r="AB52" s="507" t="e">
        <f>MATCH($Z52,'Reference Records'!$E$268:$E$335,1)+ROW(Population_by_intervention) -1</f>
        <v>#N/A</v>
      </c>
      <c r="AC52" s="507" t="str">
        <f t="shared" si="3"/>
        <v>|empty|</v>
      </c>
      <c r="AD52" s="507" t="str">
        <f>IF(AC52="","",VLOOKUP(AC52,'Overview - Section A'!AF$123:AG217,2,0))</f>
        <v>INT-116034</v>
      </c>
    </row>
    <row r="53" spans="1:30" ht="60" customHeight="1" x14ac:dyDescent="0.35">
      <c r="A53" s="413">
        <f t="shared" ca="1" si="2"/>
        <v>45</v>
      </c>
      <c r="B53" s="445"/>
      <c r="C53" s="445"/>
      <c r="D53" s="445"/>
      <c r="E53" s="445"/>
      <c r="F53" s="445"/>
      <c r="G53" s="446"/>
      <c r="H53" s="445"/>
      <c r="I53" s="445"/>
      <c r="J53" s="445"/>
      <c r="K53" s="445"/>
      <c r="L53" s="445"/>
      <c r="M53" s="445"/>
      <c r="N53" s="445"/>
      <c r="O53" s="445"/>
      <c r="P53" s="445"/>
      <c r="Q53" s="445"/>
      <c r="R53" s="445"/>
      <c r="S53" s="445"/>
      <c r="T53" s="445"/>
      <c r="U53" s="445"/>
      <c r="V53" s="445"/>
      <c r="W53" s="445"/>
      <c r="X53" s="445"/>
      <c r="Y53" s="430"/>
      <c r="Z53" s="507" t="str">
        <f>IFERROR(VLOOKUP(C53&amp;VLOOKUP(AD53,'Overview - Section A'!P167:S219,4,0),'Reference Records'!D$268:G$335,4,0),"")</f>
        <v/>
      </c>
      <c r="AA53" s="507" t="e">
        <f>MATCH($Z53,'Reference Records'!$E$268:$E$335,0)+ROW(Population_by_intervention) -1</f>
        <v>#N/A</v>
      </c>
      <c r="AB53" s="507" t="e">
        <f>MATCH($Z53,'Reference Records'!$E$268:$E$335,1)+ROW(Population_by_intervention) -1</f>
        <v>#N/A</v>
      </c>
      <c r="AC53" s="507" t="str">
        <f t="shared" si="3"/>
        <v>|empty|</v>
      </c>
      <c r="AD53" s="507" t="str">
        <f>IF(AC53="","",VLOOKUP(AC53,'Overview - Section A'!AF$123:AG218,2,0))</f>
        <v>INT-116034</v>
      </c>
    </row>
    <row r="54" spans="1:30" ht="60" customHeight="1" x14ac:dyDescent="0.35">
      <c r="A54" s="413">
        <f t="shared" ca="1" si="2"/>
        <v>46</v>
      </c>
      <c r="B54" s="445"/>
      <c r="C54" s="445"/>
      <c r="D54" s="445"/>
      <c r="E54" s="445"/>
      <c r="F54" s="445"/>
      <c r="G54" s="446"/>
      <c r="H54" s="445"/>
      <c r="I54" s="445"/>
      <c r="J54" s="445"/>
      <c r="K54" s="445"/>
      <c r="L54" s="445"/>
      <c r="M54" s="445"/>
      <c r="N54" s="445"/>
      <c r="O54" s="445"/>
      <c r="P54" s="445"/>
      <c r="Q54" s="445"/>
      <c r="R54" s="445"/>
      <c r="S54" s="445"/>
      <c r="T54" s="445"/>
      <c r="U54" s="445"/>
      <c r="V54" s="445"/>
      <c r="W54" s="445"/>
      <c r="X54" s="445"/>
      <c r="Y54" s="430"/>
      <c r="Z54" s="507" t="str">
        <f>IFERROR(VLOOKUP(C54&amp;VLOOKUP(AD54,'Overview - Section A'!P168:S220,4,0),'Reference Records'!D$268:G$335,4,0),"")</f>
        <v/>
      </c>
      <c r="AA54" s="507" t="e">
        <f>MATCH($Z54,'Reference Records'!$E$268:$E$335,0)+ROW(Population_by_intervention) -1</f>
        <v>#N/A</v>
      </c>
      <c r="AB54" s="507" t="e">
        <f>MATCH($Z54,'Reference Records'!$E$268:$E$335,1)+ROW(Population_by_intervention) -1</f>
        <v>#N/A</v>
      </c>
      <c r="AC54" s="507" t="str">
        <f t="shared" si="3"/>
        <v>|empty|</v>
      </c>
      <c r="AD54" s="507" t="str">
        <f>IF(AC54="","",VLOOKUP(AC54,'Overview - Section A'!AF$123:AG219,2,0))</f>
        <v>INT-116034</v>
      </c>
    </row>
    <row r="55" spans="1:30" ht="60" customHeight="1" x14ac:dyDescent="0.35">
      <c r="A55" s="413">
        <f t="shared" ca="1" si="2"/>
        <v>47</v>
      </c>
      <c r="B55" s="445"/>
      <c r="C55" s="445"/>
      <c r="D55" s="445"/>
      <c r="E55" s="445"/>
      <c r="F55" s="445"/>
      <c r="G55" s="446"/>
      <c r="H55" s="445"/>
      <c r="I55" s="445"/>
      <c r="J55" s="445"/>
      <c r="K55" s="445"/>
      <c r="L55" s="445"/>
      <c r="M55" s="445"/>
      <c r="N55" s="445"/>
      <c r="O55" s="445"/>
      <c r="P55" s="445"/>
      <c r="Q55" s="445"/>
      <c r="R55" s="445"/>
      <c r="S55" s="445"/>
      <c r="T55" s="445"/>
      <c r="U55" s="445"/>
      <c r="V55" s="445"/>
      <c r="W55" s="445"/>
      <c r="X55" s="445"/>
      <c r="Y55" s="430"/>
      <c r="Z55" s="507" t="str">
        <f>IFERROR(VLOOKUP(C55&amp;VLOOKUP(AD55,'Overview - Section A'!P169:S221,4,0),'Reference Records'!D$268:G$335,4,0),"")</f>
        <v/>
      </c>
      <c r="AA55" s="507" t="e">
        <f>MATCH($Z55,'Reference Records'!$E$268:$E$335,0)+ROW(Population_by_intervention) -1</f>
        <v>#N/A</v>
      </c>
      <c r="AB55" s="507" t="e">
        <f>MATCH($Z55,'Reference Records'!$E$268:$E$335,1)+ROW(Population_by_intervention) -1</f>
        <v>#N/A</v>
      </c>
      <c r="AC55" s="507" t="str">
        <f t="shared" si="3"/>
        <v>|empty|</v>
      </c>
      <c r="AD55" s="507" t="str">
        <f>IF(AC55="","",VLOOKUP(AC55,'Overview - Section A'!AF$123:AG220,2,0))</f>
        <v>INT-116034</v>
      </c>
    </row>
    <row r="56" spans="1:30" ht="60" customHeight="1" x14ac:dyDescent="0.35">
      <c r="A56" s="413">
        <f t="shared" ca="1" si="2"/>
        <v>48</v>
      </c>
      <c r="B56" s="445"/>
      <c r="C56" s="445"/>
      <c r="D56" s="445"/>
      <c r="E56" s="445"/>
      <c r="F56" s="445"/>
      <c r="G56" s="446"/>
      <c r="H56" s="445"/>
      <c r="I56" s="445"/>
      <c r="J56" s="445"/>
      <c r="K56" s="445"/>
      <c r="L56" s="445"/>
      <c r="M56" s="445"/>
      <c r="N56" s="445"/>
      <c r="O56" s="445"/>
      <c r="P56" s="445"/>
      <c r="Q56" s="445"/>
      <c r="R56" s="445"/>
      <c r="S56" s="445"/>
      <c r="T56" s="445"/>
      <c r="U56" s="445"/>
      <c r="V56" s="445"/>
      <c r="W56" s="445"/>
      <c r="X56" s="445"/>
      <c r="Y56" s="430"/>
      <c r="Z56" s="507" t="str">
        <f>IFERROR(VLOOKUP(C56&amp;VLOOKUP(AD56,'Overview - Section A'!P170:S222,4,0),'Reference Records'!D$268:G$335,4,0),"")</f>
        <v/>
      </c>
      <c r="AA56" s="507" t="e">
        <f>MATCH($Z56,'Reference Records'!$E$268:$E$335,0)+ROW(Population_by_intervention) -1</f>
        <v>#N/A</v>
      </c>
      <c r="AB56" s="507" t="e">
        <f>MATCH($Z56,'Reference Records'!$E$268:$E$335,1)+ROW(Population_by_intervention) -1</f>
        <v>#N/A</v>
      </c>
      <c r="AC56" s="507" t="str">
        <f t="shared" si="3"/>
        <v>|empty|</v>
      </c>
      <c r="AD56" s="507" t="str">
        <f>IF(AC56="","",VLOOKUP(AC56,'Overview - Section A'!AF$123:AG221,2,0))</f>
        <v>INT-116034</v>
      </c>
    </row>
    <row r="57" spans="1:30" ht="60" customHeight="1" x14ac:dyDescent="0.35">
      <c r="A57" s="413">
        <f t="shared" ca="1" si="2"/>
        <v>49</v>
      </c>
      <c r="B57" s="445"/>
      <c r="C57" s="445"/>
      <c r="D57" s="445"/>
      <c r="E57" s="445"/>
      <c r="F57" s="445"/>
      <c r="G57" s="446"/>
      <c r="H57" s="445"/>
      <c r="I57" s="445"/>
      <c r="J57" s="445"/>
      <c r="K57" s="445"/>
      <c r="L57" s="445"/>
      <c r="M57" s="445"/>
      <c r="N57" s="445"/>
      <c r="O57" s="445"/>
      <c r="P57" s="445"/>
      <c r="Q57" s="445"/>
      <c r="R57" s="445"/>
      <c r="S57" s="445"/>
      <c r="T57" s="445"/>
      <c r="U57" s="445"/>
      <c r="V57" s="445"/>
      <c r="W57" s="445"/>
      <c r="X57" s="445"/>
      <c r="Y57" s="430"/>
      <c r="Z57" s="507" t="str">
        <f>IFERROR(VLOOKUP(C57&amp;VLOOKUP(AD57,'Overview - Section A'!P171:S223,4,0),'Reference Records'!D$268:G$335,4,0),"")</f>
        <v/>
      </c>
      <c r="AA57" s="507" t="e">
        <f>MATCH($Z57,'Reference Records'!$E$268:$E$335,0)+ROW(Population_by_intervention) -1</f>
        <v>#N/A</v>
      </c>
      <c r="AB57" s="507" t="e">
        <f>MATCH($Z57,'Reference Records'!$E$268:$E$335,1)+ROW(Population_by_intervention) -1</f>
        <v>#N/A</v>
      </c>
      <c r="AC57" s="507" t="str">
        <f t="shared" si="3"/>
        <v>|empty|</v>
      </c>
      <c r="AD57" s="507" t="str">
        <f>IF(AC57="","",VLOOKUP(AC57,'Overview - Section A'!AF$123:AG222,2,0))</f>
        <v>INT-116034</v>
      </c>
    </row>
    <row r="58" spans="1:30" ht="60" customHeight="1" x14ac:dyDescent="0.35">
      <c r="A58" s="413">
        <f t="shared" ca="1" si="2"/>
        <v>50</v>
      </c>
      <c r="B58" s="445"/>
      <c r="C58" s="445"/>
      <c r="D58" s="445"/>
      <c r="E58" s="445"/>
      <c r="F58" s="445"/>
      <c r="G58" s="446"/>
      <c r="H58" s="445"/>
      <c r="I58" s="445"/>
      <c r="J58" s="445"/>
      <c r="K58" s="445"/>
      <c r="L58" s="445"/>
      <c r="M58" s="445"/>
      <c r="N58" s="445"/>
      <c r="O58" s="445"/>
      <c r="P58" s="445"/>
      <c r="Q58" s="445"/>
      <c r="R58" s="445"/>
      <c r="S58" s="445"/>
      <c r="T58" s="445"/>
      <c r="U58" s="445"/>
      <c r="V58" s="445"/>
      <c r="W58" s="445"/>
      <c r="X58" s="445"/>
      <c r="Y58" s="430"/>
      <c r="Z58" s="507" t="str">
        <f>IFERROR(VLOOKUP(C58&amp;VLOOKUP(AD58,'Overview - Section A'!P172:S224,4,0),'Reference Records'!D$268:G$335,4,0),"")</f>
        <v/>
      </c>
      <c r="AA58" s="507" t="e">
        <f>MATCH($Z58,'Reference Records'!$E$268:$E$335,0)+ROW(Population_by_intervention) -1</f>
        <v>#N/A</v>
      </c>
      <c r="AB58" s="507" t="e">
        <f>MATCH($Z58,'Reference Records'!$E$268:$E$335,1)+ROW(Population_by_intervention) -1</f>
        <v>#N/A</v>
      </c>
      <c r="AC58" s="507" t="str">
        <f t="shared" si="3"/>
        <v>|empty|</v>
      </c>
      <c r="AD58" s="507" t="str">
        <f>IF(AC58="","",VLOOKUP(AC58,'Overview - Section A'!AF$123:AG223,2,0))</f>
        <v>INT-116034</v>
      </c>
    </row>
    <row r="59" spans="1:30" ht="60" customHeight="1" x14ac:dyDescent="0.35">
      <c r="A59" s="413">
        <f t="shared" ca="1" si="2"/>
        <v>51</v>
      </c>
      <c r="B59" s="445"/>
      <c r="C59" s="445"/>
      <c r="D59" s="445"/>
      <c r="E59" s="445"/>
      <c r="F59" s="445"/>
      <c r="G59" s="446"/>
      <c r="H59" s="445"/>
      <c r="I59" s="445"/>
      <c r="J59" s="445"/>
      <c r="K59" s="445"/>
      <c r="L59" s="445"/>
      <c r="M59" s="445"/>
      <c r="N59" s="445"/>
      <c r="O59" s="445"/>
      <c r="P59" s="445"/>
      <c r="Q59" s="445"/>
      <c r="R59" s="445"/>
      <c r="S59" s="445"/>
      <c r="T59" s="445"/>
      <c r="U59" s="445"/>
      <c r="V59" s="445"/>
      <c r="W59" s="445"/>
      <c r="X59" s="445"/>
      <c r="Y59" s="430"/>
      <c r="Z59" s="507" t="str">
        <f>IFERROR(VLOOKUP(C59&amp;VLOOKUP(AD59,'Overview - Section A'!P173:S225,4,0),'Reference Records'!D$268:G$335,4,0),"")</f>
        <v/>
      </c>
      <c r="AA59" s="507" t="e">
        <f>MATCH($Z59,'Reference Records'!$E$268:$E$335,0)+ROW(Population_by_intervention) -1</f>
        <v>#N/A</v>
      </c>
      <c r="AB59" s="507" t="e">
        <f>MATCH($Z59,'Reference Records'!$E$268:$E$335,1)+ROW(Population_by_intervention) -1</f>
        <v>#N/A</v>
      </c>
      <c r="AC59" s="507" t="str">
        <f t="shared" si="3"/>
        <v>|empty|</v>
      </c>
      <c r="AD59" s="507" t="str">
        <f>IF(AC59="","",VLOOKUP(AC59,'Overview - Section A'!AF$123:AG224,2,0))</f>
        <v>INT-116034</v>
      </c>
    </row>
    <row r="60" spans="1:30" ht="60" customHeight="1" x14ac:dyDescent="0.35">
      <c r="A60" s="413">
        <f t="shared" ca="1" si="2"/>
        <v>52</v>
      </c>
      <c r="B60" s="445"/>
      <c r="C60" s="445"/>
      <c r="D60" s="445"/>
      <c r="E60" s="445"/>
      <c r="F60" s="445"/>
      <c r="G60" s="446"/>
      <c r="H60" s="445"/>
      <c r="I60" s="445"/>
      <c r="J60" s="445"/>
      <c r="K60" s="445"/>
      <c r="L60" s="445"/>
      <c r="M60" s="445"/>
      <c r="N60" s="445"/>
      <c r="O60" s="445"/>
      <c r="P60" s="445"/>
      <c r="Q60" s="445"/>
      <c r="R60" s="445"/>
      <c r="S60" s="445"/>
      <c r="T60" s="445"/>
      <c r="U60" s="445"/>
      <c r="V60" s="445"/>
      <c r="W60" s="445"/>
      <c r="X60" s="445"/>
      <c r="Y60" s="430"/>
      <c r="Z60" s="507" t="str">
        <f>IFERROR(VLOOKUP(C60&amp;VLOOKUP(AD60,'Overview - Section A'!P174:S226,4,0),'Reference Records'!D$268:G$335,4,0),"")</f>
        <v/>
      </c>
      <c r="AA60" s="507" t="e">
        <f>MATCH($Z60,'Reference Records'!$E$268:$E$335,0)+ROW(Population_by_intervention) -1</f>
        <v>#N/A</v>
      </c>
      <c r="AB60" s="507" t="e">
        <f>MATCH($Z60,'Reference Records'!$E$268:$E$335,1)+ROW(Population_by_intervention) -1</f>
        <v>#N/A</v>
      </c>
      <c r="AC60" s="507" t="str">
        <f t="shared" si="3"/>
        <v>|empty|</v>
      </c>
      <c r="AD60" s="507" t="str">
        <f>IF(AC60="","",VLOOKUP(AC60,'Overview - Section A'!AF$123:AG225,2,0))</f>
        <v>INT-116034</v>
      </c>
    </row>
    <row r="61" spans="1:30" ht="60" customHeight="1" x14ac:dyDescent="0.35">
      <c r="A61" s="413">
        <f t="shared" ca="1" si="2"/>
        <v>53</v>
      </c>
      <c r="B61" s="445"/>
      <c r="C61" s="445"/>
      <c r="D61" s="445"/>
      <c r="E61" s="445"/>
      <c r="F61" s="445"/>
      <c r="G61" s="446"/>
      <c r="H61" s="445"/>
      <c r="I61" s="445"/>
      <c r="J61" s="445"/>
      <c r="K61" s="445"/>
      <c r="L61" s="445"/>
      <c r="M61" s="445"/>
      <c r="N61" s="445"/>
      <c r="O61" s="445"/>
      <c r="P61" s="445"/>
      <c r="Q61" s="445"/>
      <c r="R61" s="445"/>
      <c r="S61" s="445"/>
      <c r="T61" s="445"/>
      <c r="U61" s="445"/>
      <c r="V61" s="445"/>
      <c r="W61" s="445"/>
      <c r="X61" s="445"/>
      <c r="Y61" s="430"/>
      <c r="Z61" s="507" t="str">
        <f>IFERROR(VLOOKUP(C61&amp;VLOOKUP(AD61,'Overview - Section A'!P175:S227,4,0),'Reference Records'!D$268:G$335,4,0),"")</f>
        <v/>
      </c>
      <c r="AA61" s="507" t="e">
        <f>MATCH($Z61,'Reference Records'!$E$268:$E$335,0)+ROW(Population_by_intervention) -1</f>
        <v>#N/A</v>
      </c>
      <c r="AB61" s="507" t="e">
        <f>MATCH($Z61,'Reference Records'!$E$268:$E$335,1)+ROW(Population_by_intervention) -1</f>
        <v>#N/A</v>
      </c>
      <c r="AC61" s="507" t="str">
        <f t="shared" si="3"/>
        <v>|empty|</v>
      </c>
      <c r="AD61" s="507" t="str">
        <f>IF(AC61="","",VLOOKUP(AC61,'Overview - Section A'!AF$123:AG226,2,0))</f>
        <v>INT-116034</v>
      </c>
    </row>
    <row r="62" spans="1:30" ht="60" customHeight="1" x14ac:dyDescent="0.35">
      <c r="A62" s="413">
        <f t="shared" ca="1" si="2"/>
        <v>54</v>
      </c>
      <c r="B62" s="445"/>
      <c r="C62" s="445"/>
      <c r="D62" s="445"/>
      <c r="E62" s="445"/>
      <c r="F62" s="445"/>
      <c r="G62" s="446"/>
      <c r="H62" s="445"/>
      <c r="I62" s="445"/>
      <c r="J62" s="445"/>
      <c r="K62" s="445"/>
      <c r="L62" s="445"/>
      <c r="M62" s="445"/>
      <c r="N62" s="445"/>
      <c r="O62" s="445"/>
      <c r="P62" s="445"/>
      <c r="Q62" s="445"/>
      <c r="R62" s="445"/>
      <c r="S62" s="445"/>
      <c r="T62" s="445"/>
      <c r="U62" s="445"/>
      <c r="V62" s="445"/>
      <c r="W62" s="445"/>
      <c r="X62" s="445"/>
      <c r="Y62" s="430"/>
      <c r="Z62" s="507" t="str">
        <f>IFERROR(VLOOKUP(C62&amp;VLOOKUP(AD62,'Overview - Section A'!P176:S228,4,0),'Reference Records'!D$268:G$335,4,0),"")</f>
        <v/>
      </c>
      <c r="AA62" s="507" t="e">
        <f>MATCH($Z62,'Reference Records'!$E$268:$E$335,0)+ROW(Population_by_intervention) -1</f>
        <v>#N/A</v>
      </c>
      <c r="AB62" s="507" t="e">
        <f>MATCH($Z62,'Reference Records'!$E$268:$E$335,1)+ROW(Population_by_intervention) -1</f>
        <v>#N/A</v>
      </c>
      <c r="AC62" s="507" t="str">
        <f t="shared" si="3"/>
        <v>|empty|</v>
      </c>
      <c r="AD62" s="507" t="str">
        <f>IF(AC62="","",VLOOKUP(AC62,'Overview - Section A'!AF$123:AG227,2,0))</f>
        <v>INT-116034</v>
      </c>
    </row>
    <row r="63" spans="1:30" ht="60" customHeight="1" x14ac:dyDescent="0.35">
      <c r="A63" s="413">
        <f t="shared" ca="1" si="2"/>
        <v>55</v>
      </c>
      <c r="B63" s="445"/>
      <c r="C63" s="445"/>
      <c r="D63" s="445"/>
      <c r="E63" s="445"/>
      <c r="F63" s="445"/>
      <c r="G63" s="446"/>
      <c r="H63" s="445"/>
      <c r="I63" s="445"/>
      <c r="J63" s="445"/>
      <c r="K63" s="445"/>
      <c r="L63" s="445"/>
      <c r="M63" s="445"/>
      <c r="N63" s="445"/>
      <c r="O63" s="445"/>
      <c r="P63" s="445"/>
      <c r="Q63" s="445"/>
      <c r="R63" s="445"/>
      <c r="S63" s="445"/>
      <c r="T63" s="445"/>
      <c r="U63" s="445"/>
      <c r="V63" s="445"/>
      <c r="W63" s="445"/>
      <c r="X63" s="445"/>
      <c r="Y63" s="430"/>
      <c r="Z63" s="507" t="str">
        <f>IFERROR(VLOOKUP(C63&amp;VLOOKUP(AD63,'Overview - Section A'!P177:S229,4,0),'Reference Records'!D$268:G$335,4,0),"")</f>
        <v/>
      </c>
      <c r="AA63" s="507" t="e">
        <f>MATCH($Z63,'Reference Records'!$E$268:$E$335,0)+ROW(Population_by_intervention) -1</f>
        <v>#N/A</v>
      </c>
      <c r="AB63" s="507" t="e">
        <f>MATCH($Z63,'Reference Records'!$E$268:$E$335,1)+ROW(Population_by_intervention) -1</f>
        <v>#N/A</v>
      </c>
      <c r="AC63" s="507" t="str">
        <f t="shared" si="3"/>
        <v>|empty|</v>
      </c>
      <c r="AD63" s="507" t="str">
        <f>IF(AC63="","",VLOOKUP(AC63,'Overview - Section A'!AF$123:AG228,2,0))</f>
        <v>INT-116034</v>
      </c>
    </row>
    <row r="64" spans="1:30" ht="60" customHeight="1" x14ac:dyDescent="0.35">
      <c r="A64" s="413">
        <f t="shared" ca="1" si="2"/>
        <v>56</v>
      </c>
      <c r="B64" s="445"/>
      <c r="C64" s="445"/>
      <c r="D64" s="445"/>
      <c r="E64" s="445"/>
      <c r="F64" s="445"/>
      <c r="G64" s="446"/>
      <c r="H64" s="445"/>
      <c r="I64" s="445"/>
      <c r="J64" s="445"/>
      <c r="K64" s="445"/>
      <c r="L64" s="445"/>
      <c r="M64" s="445"/>
      <c r="N64" s="445"/>
      <c r="O64" s="445"/>
      <c r="P64" s="445"/>
      <c r="Q64" s="445"/>
      <c r="R64" s="445"/>
      <c r="S64" s="445"/>
      <c r="T64" s="445"/>
      <c r="U64" s="445"/>
      <c r="V64" s="445"/>
      <c r="W64" s="445"/>
      <c r="X64" s="445"/>
      <c r="Y64" s="430"/>
      <c r="Z64" s="507" t="str">
        <f>IFERROR(VLOOKUP(C64&amp;VLOOKUP(AD64,'Overview - Section A'!P178:S230,4,0),'Reference Records'!D$268:G$335,4,0),"")</f>
        <v/>
      </c>
      <c r="AA64" s="507" t="e">
        <f>MATCH($Z64,'Reference Records'!$E$268:$E$335,0)+ROW(Population_by_intervention) -1</f>
        <v>#N/A</v>
      </c>
      <c r="AB64" s="507" t="e">
        <f>MATCH($Z64,'Reference Records'!$E$268:$E$335,1)+ROW(Population_by_intervention) -1</f>
        <v>#N/A</v>
      </c>
      <c r="AC64" s="507" t="str">
        <f t="shared" si="3"/>
        <v>|empty|</v>
      </c>
      <c r="AD64" s="507" t="str">
        <f>IF(AC64="","",VLOOKUP(AC64,'Overview - Section A'!AF$123:AG229,2,0))</f>
        <v>INT-116034</v>
      </c>
    </row>
    <row r="65" spans="1:30" ht="60" customHeight="1" x14ac:dyDescent="0.35">
      <c r="A65" s="413">
        <f t="shared" ca="1" si="2"/>
        <v>57</v>
      </c>
      <c r="B65" s="445"/>
      <c r="C65" s="445"/>
      <c r="D65" s="445"/>
      <c r="E65" s="445"/>
      <c r="F65" s="445"/>
      <c r="G65" s="446"/>
      <c r="H65" s="445"/>
      <c r="I65" s="445"/>
      <c r="J65" s="445"/>
      <c r="K65" s="445"/>
      <c r="L65" s="445"/>
      <c r="M65" s="445"/>
      <c r="N65" s="445"/>
      <c r="O65" s="445"/>
      <c r="P65" s="445"/>
      <c r="Q65" s="445"/>
      <c r="R65" s="445"/>
      <c r="S65" s="445"/>
      <c r="T65" s="445"/>
      <c r="U65" s="445"/>
      <c r="V65" s="445"/>
      <c r="W65" s="445"/>
      <c r="X65" s="445"/>
      <c r="Y65" s="430"/>
      <c r="Z65" s="507" t="str">
        <f>IFERROR(VLOOKUP(C65&amp;VLOOKUP(AD65,'Overview - Section A'!P179:S231,4,0),'Reference Records'!D$268:G$335,4,0),"")</f>
        <v/>
      </c>
      <c r="AA65" s="507" t="e">
        <f>MATCH($Z65,'Reference Records'!$E$268:$E$335,0)+ROW(Population_by_intervention) -1</f>
        <v>#N/A</v>
      </c>
      <c r="AB65" s="507" t="e">
        <f>MATCH($Z65,'Reference Records'!$E$268:$E$335,1)+ROW(Population_by_intervention) -1</f>
        <v>#N/A</v>
      </c>
      <c r="AC65" s="507" t="str">
        <f t="shared" si="3"/>
        <v>|empty|</v>
      </c>
      <c r="AD65" s="507" t="str">
        <f>IF(AC65="","",VLOOKUP(AC65,'Overview - Section A'!AF$123:AG230,2,0))</f>
        <v>INT-116034</v>
      </c>
    </row>
    <row r="66" spans="1:30" ht="60" customHeight="1" x14ac:dyDescent="0.35">
      <c r="A66" s="413">
        <f t="shared" ca="1" si="2"/>
        <v>58</v>
      </c>
      <c r="B66" s="445"/>
      <c r="C66" s="445"/>
      <c r="D66" s="445"/>
      <c r="E66" s="445"/>
      <c r="F66" s="445"/>
      <c r="G66" s="446"/>
      <c r="H66" s="445"/>
      <c r="I66" s="445"/>
      <c r="J66" s="445"/>
      <c r="K66" s="445"/>
      <c r="L66" s="445"/>
      <c r="M66" s="445"/>
      <c r="N66" s="445"/>
      <c r="O66" s="445"/>
      <c r="P66" s="445"/>
      <c r="Q66" s="445"/>
      <c r="R66" s="445"/>
      <c r="S66" s="445"/>
      <c r="T66" s="445"/>
      <c r="U66" s="445"/>
      <c r="V66" s="445"/>
      <c r="W66" s="445"/>
      <c r="X66" s="445"/>
      <c r="Y66" s="430"/>
      <c r="Z66" s="507" t="str">
        <f>IFERROR(VLOOKUP(C66&amp;VLOOKUP(AD66,'Overview - Section A'!P180:S232,4,0),'Reference Records'!D$268:G$335,4,0),"")</f>
        <v/>
      </c>
      <c r="AA66" s="507" t="e">
        <f>MATCH($Z66,'Reference Records'!$E$268:$E$335,0)+ROW(Population_by_intervention) -1</f>
        <v>#N/A</v>
      </c>
      <c r="AB66" s="507" t="e">
        <f>MATCH($Z66,'Reference Records'!$E$268:$E$335,1)+ROW(Population_by_intervention) -1</f>
        <v>#N/A</v>
      </c>
      <c r="AC66" s="507" t="str">
        <f t="shared" si="3"/>
        <v>|empty|</v>
      </c>
      <c r="AD66" s="507" t="str">
        <f>IF(AC66="","",VLOOKUP(AC66,'Overview - Section A'!AF$123:AG231,2,0))</f>
        <v>INT-116034</v>
      </c>
    </row>
    <row r="67" spans="1:30" ht="60" customHeight="1" x14ac:dyDescent="0.35">
      <c r="A67" s="413">
        <f t="shared" ca="1" si="2"/>
        <v>59</v>
      </c>
      <c r="B67" s="445"/>
      <c r="C67" s="445"/>
      <c r="D67" s="445"/>
      <c r="E67" s="445"/>
      <c r="F67" s="445"/>
      <c r="G67" s="446"/>
      <c r="H67" s="445"/>
      <c r="I67" s="445"/>
      <c r="J67" s="445"/>
      <c r="K67" s="445"/>
      <c r="L67" s="445"/>
      <c r="M67" s="445"/>
      <c r="N67" s="445"/>
      <c r="O67" s="445"/>
      <c r="P67" s="445"/>
      <c r="Q67" s="445"/>
      <c r="R67" s="445"/>
      <c r="S67" s="445"/>
      <c r="T67" s="445"/>
      <c r="U67" s="445"/>
      <c r="V67" s="445"/>
      <c r="W67" s="445"/>
      <c r="X67" s="445"/>
      <c r="Y67" s="430"/>
      <c r="Z67" s="507" t="str">
        <f>IFERROR(VLOOKUP(C67&amp;VLOOKUP(AD67,'Overview - Section A'!P181:S233,4,0),'Reference Records'!D$268:G$335,4,0),"")</f>
        <v/>
      </c>
      <c r="AA67" s="507" t="e">
        <f>MATCH($Z67,'Reference Records'!$E$268:$E$335,0)+ROW(Population_by_intervention) -1</f>
        <v>#N/A</v>
      </c>
      <c r="AB67" s="507" t="e">
        <f>MATCH($Z67,'Reference Records'!$E$268:$E$335,1)+ROW(Population_by_intervention) -1</f>
        <v>#N/A</v>
      </c>
      <c r="AC67" s="507" t="str">
        <f t="shared" si="3"/>
        <v>|empty|</v>
      </c>
      <c r="AD67" s="507" t="str">
        <f>IF(AC67="","",VLOOKUP(AC67,'Overview - Section A'!AF$123:AG232,2,0))</f>
        <v>INT-116034</v>
      </c>
    </row>
    <row r="68" spans="1:30" ht="60" customHeight="1" x14ac:dyDescent="0.35">
      <c r="A68" s="413">
        <f t="shared" ca="1" si="2"/>
        <v>60</v>
      </c>
      <c r="B68" s="445"/>
      <c r="C68" s="445"/>
      <c r="D68" s="445"/>
      <c r="E68" s="445"/>
      <c r="F68" s="445"/>
      <c r="G68" s="446"/>
      <c r="H68" s="445"/>
      <c r="I68" s="445"/>
      <c r="J68" s="445"/>
      <c r="K68" s="445"/>
      <c r="L68" s="445"/>
      <c r="M68" s="445"/>
      <c r="N68" s="445"/>
      <c r="O68" s="445"/>
      <c r="P68" s="445"/>
      <c r="Q68" s="445"/>
      <c r="R68" s="445"/>
      <c r="S68" s="445"/>
      <c r="T68" s="445"/>
      <c r="U68" s="445"/>
      <c r="V68" s="445"/>
      <c r="W68" s="445"/>
      <c r="X68" s="445"/>
      <c r="Y68" s="430"/>
      <c r="Z68" s="507" t="str">
        <f>IFERROR(VLOOKUP(C68&amp;VLOOKUP(AD68,'Overview - Section A'!P182:S234,4,0),'Reference Records'!D$268:G$335,4,0),"")</f>
        <v/>
      </c>
      <c r="AA68" s="507" t="e">
        <f>MATCH($Z68,'Reference Records'!$E$268:$E$335,0)+ROW(Population_by_intervention) -1</f>
        <v>#N/A</v>
      </c>
      <c r="AB68" s="507" t="e">
        <f>MATCH($Z68,'Reference Records'!$E$268:$E$335,1)+ROW(Population_by_intervention) -1</f>
        <v>#N/A</v>
      </c>
      <c r="AC68" s="507" t="str">
        <f t="shared" si="3"/>
        <v>|empty|</v>
      </c>
      <c r="AD68" s="507" t="str">
        <f>IF(AC68="","",VLOOKUP(AC68,'Overview - Section A'!AF$123:AG233,2,0))</f>
        <v>INT-116034</v>
      </c>
    </row>
    <row r="69" spans="1:30" ht="60" customHeight="1" x14ac:dyDescent="0.35">
      <c r="A69" s="413">
        <f t="shared" ca="1" si="2"/>
        <v>61</v>
      </c>
      <c r="B69" s="445"/>
      <c r="C69" s="445"/>
      <c r="D69" s="445"/>
      <c r="E69" s="445"/>
      <c r="F69" s="445"/>
      <c r="G69" s="446"/>
      <c r="H69" s="445"/>
      <c r="I69" s="445"/>
      <c r="J69" s="445"/>
      <c r="K69" s="445"/>
      <c r="L69" s="445"/>
      <c r="M69" s="445"/>
      <c r="N69" s="445"/>
      <c r="O69" s="445"/>
      <c r="P69" s="445"/>
      <c r="Q69" s="445"/>
      <c r="R69" s="445"/>
      <c r="S69" s="445"/>
      <c r="T69" s="445"/>
      <c r="U69" s="445"/>
      <c r="V69" s="445"/>
      <c r="W69" s="445"/>
      <c r="X69" s="445"/>
      <c r="Y69" s="430"/>
      <c r="Z69" s="507" t="str">
        <f>IFERROR(VLOOKUP(C69&amp;VLOOKUP(AD69,'Overview - Section A'!P183:S235,4,0),'Reference Records'!D$268:G$335,4,0),"")</f>
        <v/>
      </c>
      <c r="AA69" s="507" t="e">
        <f>MATCH($Z69,'Reference Records'!$E$268:$E$335,0)+ROW(Population_by_intervention) -1</f>
        <v>#N/A</v>
      </c>
      <c r="AB69" s="507" t="e">
        <f>MATCH($Z69,'Reference Records'!$E$268:$E$335,1)+ROW(Population_by_intervention) -1</f>
        <v>#N/A</v>
      </c>
      <c r="AC69" s="507" t="str">
        <f t="shared" si="3"/>
        <v>|empty|</v>
      </c>
      <c r="AD69" s="507" t="str">
        <f>IF(AC69="","",VLOOKUP(AC69,'Overview - Section A'!AF$123:AG234,2,0))</f>
        <v>INT-116034</v>
      </c>
    </row>
    <row r="70" spans="1:30" ht="60" customHeight="1" x14ac:dyDescent="0.35">
      <c r="A70" s="413">
        <f t="shared" ca="1" si="2"/>
        <v>62</v>
      </c>
      <c r="B70" s="445"/>
      <c r="C70" s="445"/>
      <c r="D70" s="445"/>
      <c r="E70" s="445"/>
      <c r="F70" s="445"/>
      <c r="G70" s="446"/>
      <c r="H70" s="445"/>
      <c r="I70" s="445"/>
      <c r="J70" s="445"/>
      <c r="K70" s="445"/>
      <c r="L70" s="445"/>
      <c r="M70" s="445"/>
      <c r="N70" s="445"/>
      <c r="O70" s="445"/>
      <c r="P70" s="445"/>
      <c r="Q70" s="445"/>
      <c r="R70" s="445"/>
      <c r="S70" s="445"/>
      <c r="T70" s="445"/>
      <c r="U70" s="445"/>
      <c r="V70" s="445"/>
      <c r="W70" s="445"/>
      <c r="X70" s="445"/>
      <c r="Y70" s="430"/>
      <c r="Z70" s="507" t="str">
        <f>IFERROR(VLOOKUP(C70&amp;VLOOKUP(AD70,'Overview - Section A'!P184:S236,4,0),'Reference Records'!D$268:G$335,4,0),"")</f>
        <v/>
      </c>
      <c r="AA70" s="507" t="e">
        <f>MATCH($Z70,'Reference Records'!$E$268:$E$335,0)+ROW(Population_by_intervention) -1</f>
        <v>#N/A</v>
      </c>
      <c r="AB70" s="507" t="e">
        <f>MATCH($Z70,'Reference Records'!$E$268:$E$335,1)+ROW(Population_by_intervention) -1</f>
        <v>#N/A</v>
      </c>
      <c r="AC70" s="507" t="str">
        <f t="shared" si="3"/>
        <v>|empty|</v>
      </c>
      <c r="AD70" s="507" t="str">
        <f>IF(AC70="","",VLOOKUP(AC70,'Overview - Section A'!AF$123:AG235,2,0))</f>
        <v>INT-116034</v>
      </c>
    </row>
    <row r="71" spans="1:30" ht="60" customHeight="1" x14ac:dyDescent="0.35">
      <c r="A71" s="413">
        <f t="shared" ca="1" si="2"/>
        <v>63</v>
      </c>
      <c r="B71" s="445"/>
      <c r="C71" s="445"/>
      <c r="D71" s="445"/>
      <c r="E71" s="445"/>
      <c r="F71" s="445"/>
      <c r="G71" s="446"/>
      <c r="H71" s="445"/>
      <c r="I71" s="445"/>
      <c r="J71" s="445"/>
      <c r="K71" s="445"/>
      <c r="L71" s="445"/>
      <c r="M71" s="445"/>
      <c r="N71" s="445"/>
      <c r="O71" s="445"/>
      <c r="P71" s="445"/>
      <c r="Q71" s="445"/>
      <c r="R71" s="445"/>
      <c r="S71" s="445"/>
      <c r="T71" s="445"/>
      <c r="U71" s="445"/>
      <c r="V71" s="445"/>
      <c r="W71" s="445"/>
      <c r="X71" s="445"/>
      <c r="Y71" s="430"/>
      <c r="Z71" s="507" t="str">
        <f>IFERROR(VLOOKUP(C71&amp;VLOOKUP(AD71,'Overview - Section A'!P185:S237,4,0),'Reference Records'!D$268:G$335,4,0),"")</f>
        <v/>
      </c>
      <c r="AA71" s="507" t="e">
        <f>MATCH($Z71,'Reference Records'!$E$268:$E$335,0)+ROW(Population_by_intervention) -1</f>
        <v>#N/A</v>
      </c>
      <c r="AB71" s="507" t="e">
        <f>MATCH($Z71,'Reference Records'!$E$268:$E$335,1)+ROW(Population_by_intervention) -1</f>
        <v>#N/A</v>
      </c>
      <c r="AC71" s="507" t="str">
        <f t="shared" si="3"/>
        <v>|empty|</v>
      </c>
      <c r="AD71" s="507" t="str">
        <f>IF(AC71="","",VLOOKUP(AC71,'Overview - Section A'!AF$123:AG236,2,0))</f>
        <v>INT-116034</v>
      </c>
    </row>
    <row r="72" spans="1:30" ht="60" customHeight="1" x14ac:dyDescent="0.35">
      <c r="A72" s="413">
        <f t="shared" ca="1" si="2"/>
        <v>64</v>
      </c>
      <c r="B72" s="445"/>
      <c r="C72" s="445"/>
      <c r="D72" s="445"/>
      <c r="E72" s="445"/>
      <c r="F72" s="445"/>
      <c r="G72" s="446"/>
      <c r="H72" s="445"/>
      <c r="I72" s="445"/>
      <c r="J72" s="445"/>
      <c r="K72" s="445"/>
      <c r="L72" s="445"/>
      <c r="M72" s="445"/>
      <c r="N72" s="445"/>
      <c r="O72" s="445"/>
      <c r="P72" s="445"/>
      <c r="Q72" s="445"/>
      <c r="R72" s="445"/>
      <c r="S72" s="445"/>
      <c r="T72" s="445"/>
      <c r="U72" s="445"/>
      <c r="V72" s="445"/>
      <c r="W72" s="445"/>
      <c r="X72" s="445"/>
      <c r="Y72" s="430"/>
      <c r="Z72" s="507" t="str">
        <f>IFERROR(VLOOKUP(C72&amp;VLOOKUP(AD72,'Overview - Section A'!P186:S238,4,0),'Reference Records'!D$268:G$335,4,0),"")</f>
        <v/>
      </c>
      <c r="AA72" s="507" t="e">
        <f>MATCH($Z72,'Reference Records'!$E$268:$E$335,0)+ROW(Population_by_intervention) -1</f>
        <v>#N/A</v>
      </c>
      <c r="AB72" s="507" t="e">
        <f>MATCH($Z72,'Reference Records'!$E$268:$E$335,1)+ROW(Population_by_intervention) -1</f>
        <v>#N/A</v>
      </c>
      <c r="AC72" s="507" t="str">
        <f t="shared" si="3"/>
        <v>|empty|</v>
      </c>
      <c r="AD72" s="507" t="str">
        <f>IF(AC72="","",VLOOKUP(AC72,'Overview - Section A'!AF$123:AG237,2,0))</f>
        <v>INT-116034</v>
      </c>
    </row>
    <row r="73" spans="1:30" ht="60" customHeight="1" x14ac:dyDescent="0.35">
      <c r="A73" s="413">
        <f t="shared" ref="A73:A88" ca="1" si="4">IF(INDIRECT("'old - Section F'! A" &amp; ROW())=0,"",INDIRECT("'old - Section F'! A" &amp; ROW()))</f>
        <v>65</v>
      </c>
      <c r="B73" s="445"/>
      <c r="C73" s="445"/>
      <c r="D73" s="445"/>
      <c r="E73" s="445"/>
      <c r="F73" s="445"/>
      <c r="G73" s="446"/>
      <c r="H73" s="445"/>
      <c r="I73" s="445"/>
      <c r="J73" s="445"/>
      <c r="K73" s="445"/>
      <c r="L73" s="445"/>
      <c r="M73" s="445"/>
      <c r="N73" s="445"/>
      <c r="O73" s="445"/>
      <c r="P73" s="445"/>
      <c r="Q73" s="445"/>
      <c r="R73" s="445"/>
      <c r="S73" s="445"/>
      <c r="T73" s="445"/>
      <c r="U73" s="445"/>
      <c r="V73" s="445"/>
      <c r="W73" s="445"/>
      <c r="X73" s="445"/>
      <c r="Y73" s="430"/>
      <c r="Z73" s="507" t="str">
        <f>IFERROR(VLOOKUP(C73&amp;VLOOKUP(AD73,'Overview - Section A'!P187:S239,4,0),'Reference Records'!D$268:G$335,4,0),"")</f>
        <v/>
      </c>
      <c r="AA73" s="507" t="e">
        <f>MATCH($Z73,'Reference Records'!$E$268:$E$335,0)+ROW(Population_by_intervention) -1</f>
        <v>#N/A</v>
      </c>
      <c r="AB73" s="507" t="e">
        <f>MATCH($Z73,'Reference Records'!$E$268:$E$335,1)+ROW(Population_by_intervention) -1</f>
        <v>#N/A</v>
      </c>
      <c r="AC73" s="507" t="str">
        <f t="shared" ref="AC73:AC88" si="5">IF(B73&amp;D73="","|empty|",B73&amp;D73)</f>
        <v>|empty|</v>
      </c>
      <c r="AD73" s="507" t="str">
        <f>IF(AC73="","",VLOOKUP(AC73,'Overview - Section A'!AF$123:AG238,2,0))</f>
        <v>INT-116034</v>
      </c>
    </row>
    <row r="74" spans="1:30" ht="60" customHeight="1" x14ac:dyDescent="0.35">
      <c r="A74" s="413">
        <f t="shared" ca="1" si="4"/>
        <v>66</v>
      </c>
      <c r="B74" s="445"/>
      <c r="C74" s="445"/>
      <c r="D74" s="445"/>
      <c r="E74" s="445"/>
      <c r="F74" s="445"/>
      <c r="G74" s="446"/>
      <c r="H74" s="445"/>
      <c r="I74" s="445"/>
      <c r="J74" s="445"/>
      <c r="K74" s="445"/>
      <c r="L74" s="445"/>
      <c r="M74" s="445"/>
      <c r="N74" s="445"/>
      <c r="O74" s="445"/>
      <c r="P74" s="445"/>
      <c r="Q74" s="445"/>
      <c r="R74" s="445"/>
      <c r="S74" s="445"/>
      <c r="T74" s="445"/>
      <c r="U74" s="445"/>
      <c r="V74" s="445"/>
      <c r="W74" s="445"/>
      <c r="X74" s="445"/>
      <c r="Y74" s="430"/>
      <c r="Z74" s="507" t="str">
        <f>IFERROR(VLOOKUP(C74&amp;VLOOKUP(AD74,'Overview - Section A'!P188:S240,4,0),'Reference Records'!D$268:G$335,4,0),"")</f>
        <v/>
      </c>
      <c r="AA74" s="507" t="e">
        <f>MATCH($Z74,'Reference Records'!$E$268:$E$335,0)+ROW(Population_by_intervention) -1</f>
        <v>#N/A</v>
      </c>
      <c r="AB74" s="507" t="e">
        <f>MATCH($Z74,'Reference Records'!$E$268:$E$335,1)+ROW(Population_by_intervention) -1</f>
        <v>#N/A</v>
      </c>
      <c r="AC74" s="507" t="str">
        <f t="shared" si="5"/>
        <v>|empty|</v>
      </c>
      <c r="AD74" s="507" t="str">
        <f>IF(AC74="","",VLOOKUP(AC74,'Overview - Section A'!AF$123:AG239,2,0))</f>
        <v>INT-116034</v>
      </c>
    </row>
    <row r="75" spans="1:30" ht="60" customHeight="1" x14ac:dyDescent="0.35">
      <c r="A75" s="413">
        <f t="shared" ca="1" si="4"/>
        <v>67</v>
      </c>
      <c r="B75" s="445"/>
      <c r="C75" s="445"/>
      <c r="D75" s="445"/>
      <c r="E75" s="445"/>
      <c r="F75" s="445"/>
      <c r="G75" s="446"/>
      <c r="H75" s="445"/>
      <c r="I75" s="445"/>
      <c r="J75" s="445"/>
      <c r="K75" s="445"/>
      <c r="L75" s="445"/>
      <c r="M75" s="445"/>
      <c r="N75" s="445"/>
      <c r="O75" s="445"/>
      <c r="P75" s="445"/>
      <c r="Q75" s="445"/>
      <c r="R75" s="445"/>
      <c r="S75" s="445"/>
      <c r="T75" s="445"/>
      <c r="U75" s="445"/>
      <c r="V75" s="445"/>
      <c r="W75" s="445"/>
      <c r="X75" s="445"/>
      <c r="Y75" s="430"/>
      <c r="Z75" s="507" t="str">
        <f>IFERROR(VLOOKUP(C75&amp;VLOOKUP(AD75,'Overview - Section A'!P189:S241,4,0),'Reference Records'!D$268:G$335,4,0),"")</f>
        <v/>
      </c>
      <c r="AA75" s="507" t="e">
        <f>MATCH($Z75,'Reference Records'!$E$268:$E$335,0)+ROW(Population_by_intervention) -1</f>
        <v>#N/A</v>
      </c>
      <c r="AB75" s="507" t="e">
        <f>MATCH($Z75,'Reference Records'!$E$268:$E$335,1)+ROW(Population_by_intervention) -1</f>
        <v>#N/A</v>
      </c>
      <c r="AC75" s="507" t="str">
        <f t="shared" si="5"/>
        <v>|empty|</v>
      </c>
      <c r="AD75" s="507" t="str">
        <f>IF(AC75="","",VLOOKUP(AC75,'Overview - Section A'!AF$123:AG240,2,0))</f>
        <v>INT-116034</v>
      </c>
    </row>
    <row r="76" spans="1:30" ht="60" customHeight="1" x14ac:dyDescent="0.35">
      <c r="A76" s="413">
        <f t="shared" ca="1" si="4"/>
        <v>68</v>
      </c>
      <c r="B76" s="445"/>
      <c r="C76" s="445"/>
      <c r="D76" s="445"/>
      <c r="E76" s="445"/>
      <c r="F76" s="445"/>
      <c r="G76" s="446"/>
      <c r="H76" s="445"/>
      <c r="I76" s="445"/>
      <c r="J76" s="445"/>
      <c r="K76" s="445"/>
      <c r="L76" s="445"/>
      <c r="M76" s="445"/>
      <c r="N76" s="445"/>
      <c r="O76" s="445"/>
      <c r="P76" s="445"/>
      <c r="Q76" s="445"/>
      <c r="R76" s="445"/>
      <c r="S76" s="445"/>
      <c r="T76" s="445"/>
      <c r="U76" s="445"/>
      <c r="V76" s="445"/>
      <c r="W76" s="445"/>
      <c r="X76" s="445"/>
      <c r="Y76" s="430"/>
      <c r="Z76" s="507" t="str">
        <f>IFERROR(VLOOKUP(C76&amp;VLOOKUP(AD76,'Overview - Section A'!P190:S242,4,0),'Reference Records'!D$268:G$335,4,0),"")</f>
        <v/>
      </c>
      <c r="AA76" s="507" t="e">
        <f>MATCH($Z76,'Reference Records'!$E$268:$E$335,0)+ROW(Population_by_intervention) -1</f>
        <v>#N/A</v>
      </c>
      <c r="AB76" s="507" t="e">
        <f>MATCH($Z76,'Reference Records'!$E$268:$E$335,1)+ROW(Population_by_intervention) -1</f>
        <v>#N/A</v>
      </c>
      <c r="AC76" s="507" t="str">
        <f t="shared" si="5"/>
        <v>|empty|</v>
      </c>
      <c r="AD76" s="507" t="str">
        <f>IF(AC76="","",VLOOKUP(AC76,'Overview - Section A'!AF$123:AG241,2,0))</f>
        <v>INT-116034</v>
      </c>
    </row>
    <row r="77" spans="1:30" ht="60" customHeight="1" x14ac:dyDescent="0.35">
      <c r="A77" s="413">
        <f t="shared" ca="1" si="4"/>
        <v>69</v>
      </c>
      <c r="B77" s="445"/>
      <c r="C77" s="445"/>
      <c r="D77" s="445"/>
      <c r="E77" s="445"/>
      <c r="F77" s="445"/>
      <c r="G77" s="446"/>
      <c r="H77" s="445"/>
      <c r="I77" s="445"/>
      <c r="J77" s="445"/>
      <c r="K77" s="445"/>
      <c r="L77" s="445"/>
      <c r="M77" s="445"/>
      <c r="N77" s="445"/>
      <c r="O77" s="445"/>
      <c r="P77" s="445"/>
      <c r="Q77" s="445"/>
      <c r="R77" s="445"/>
      <c r="S77" s="445"/>
      <c r="T77" s="445"/>
      <c r="U77" s="445"/>
      <c r="V77" s="445"/>
      <c r="W77" s="445"/>
      <c r="X77" s="445"/>
      <c r="Y77" s="430"/>
      <c r="Z77" s="507" t="str">
        <f>IFERROR(VLOOKUP(C77&amp;VLOOKUP(AD77,'Overview - Section A'!P191:S243,4,0),'Reference Records'!D$268:G$335,4,0),"")</f>
        <v/>
      </c>
      <c r="AA77" s="507" t="e">
        <f>MATCH($Z77,'Reference Records'!$E$268:$E$335,0)+ROW(Population_by_intervention) -1</f>
        <v>#N/A</v>
      </c>
      <c r="AB77" s="507" t="e">
        <f>MATCH($Z77,'Reference Records'!$E$268:$E$335,1)+ROW(Population_by_intervention) -1</f>
        <v>#N/A</v>
      </c>
      <c r="AC77" s="507" t="str">
        <f t="shared" si="5"/>
        <v>|empty|</v>
      </c>
      <c r="AD77" s="507" t="str">
        <f>IF(AC77="","",VLOOKUP(AC77,'Overview - Section A'!AF$123:AG242,2,0))</f>
        <v>INT-116034</v>
      </c>
    </row>
    <row r="78" spans="1:30" ht="60" customHeight="1" x14ac:dyDescent="0.35">
      <c r="A78" s="413">
        <f t="shared" ca="1" si="4"/>
        <v>70</v>
      </c>
      <c r="B78" s="445"/>
      <c r="C78" s="445"/>
      <c r="D78" s="445"/>
      <c r="E78" s="445"/>
      <c r="F78" s="445"/>
      <c r="G78" s="446"/>
      <c r="H78" s="445"/>
      <c r="I78" s="445"/>
      <c r="J78" s="445"/>
      <c r="K78" s="445"/>
      <c r="L78" s="445"/>
      <c r="M78" s="445"/>
      <c r="N78" s="445"/>
      <c r="O78" s="445"/>
      <c r="P78" s="445"/>
      <c r="Q78" s="445"/>
      <c r="R78" s="445"/>
      <c r="S78" s="445"/>
      <c r="T78" s="445"/>
      <c r="U78" s="445"/>
      <c r="V78" s="445"/>
      <c r="W78" s="445"/>
      <c r="X78" s="445"/>
      <c r="Y78" s="430"/>
      <c r="Z78" s="507" t="str">
        <f>IFERROR(VLOOKUP(C78&amp;VLOOKUP(AD78,'Overview - Section A'!P192:S244,4,0),'Reference Records'!D$268:G$335,4,0),"")</f>
        <v/>
      </c>
      <c r="AA78" s="507" t="e">
        <f>MATCH($Z78,'Reference Records'!$E$268:$E$335,0)+ROW(Population_by_intervention) -1</f>
        <v>#N/A</v>
      </c>
      <c r="AB78" s="507" t="e">
        <f>MATCH($Z78,'Reference Records'!$E$268:$E$335,1)+ROW(Population_by_intervention) -1</f>
        <v>#N/A</v>
      </c>
      <c r="AC78" s="507" t="str">
        <f t="shared" si="5"/>
        <v>|empty|</v>
      </c>
      <c r="AD78" s="507" t="str">
        <f>IF(AC78="","",VLOOKUP(AC78,'Overview - Section A'!AF$123:AG243,2,0))</f>
        <v>INT-116034</v>
      </c>
    </row>
    <row r="79" spans="1:30" ht="60" customHeight="1" x14ac:dyDescent="0.35">
      <c r="A79" s="413">
        <f t="shared" ca="1" si="4"/>
        <v>71</v>
      </c>
      <c r="B79" s="445"/>
      <c r="C79" s="445"/>
      <c r="D79" s="445"/>
      <c r="E79" s="445"/>
      <c r="F79" s="445"/>
      <c r="G79" s="446"/>
      <c r="H79" s="445"/>
      <c r="I79" s="445"/>
      <c r="J79" s="445"/>
      <c r="K79" s="445"/>
      <c r="L79" s="445"/>
      <c r="M79" s="445"/>
      <c r="N79" s="445"/>
      <c r="O79" s="445"/>
      <c r="P79" s="445"/>
      <c r="Q79" s="445"/>
      <c r="R79" s="445"/>
      <c r="S79" s="445"/>
      <c r="T79" s="445"/>
      <c r="U79" s="445"/>
      <c r="V79" s="445"/>
      <c r="W79" s="445"/>
      <c r="X79" s="445"/>
      <c r="Y79" s="430"/>
      <c r="Z79" s="507" t="str">
        <f>IFERROR(VLOOKUP(C79&amp;VLOOKUP(AD79,'Overview - Section A'!P193:S245,4,0),'Reference Records'!D$268:G$335,4,0),"")</f>
        <v/>
      </c>
      <c r="AA79" s="507" t="e">
        <f>MATCH($Z79,'Reference Records'!$E$268:$E$335,0)+ROW(Population_by_intervention) -1</f>
        <v>#N/A</v>
      </c>
      <c r="AB79" s="507" t="e">
        <f>MATCH($Z79,'Reference Records'!$E$268:$E$335,1)+ROW(Population_by_intervention) -1</f>
        <v>#N/A</v>
      </c>
      <c r="AC79" s="507" t="str">
        <f t="shared" si="5"/>
        <v>|empty|</v>
      </c>
      <c r="AD79" s="507" t="str">
        <f>IF(AC79="","",VLOOKUP(AC79,'Overview - Section A'!AF$123:AG244,2,0))</f>
        <v>INT-116034</v>
      </c>
    </row>
    <row r="80" spans="1:30" ht="60" customHeight="1" x14ac:dyDescent="0.35">
      <c r="A80" s="413">
        <f t="shared" ca="1" si="4"/>
        <v>72</v>
      </c>
      <c r="B80" s="445"/>
      <c r="C80" s="445"/>
      <c r="D80" s="445"/>
      <c r="E80" s="445"/>
      <c r="F80" s="445"/>
      <c r="G80" s="446"/>
      <c r="H80" s="445"/>
      <c r="I80" s="445"/>
      <c r="J80" s="445"/>
      <c r="K80" s="445"/>
      <c r="L80" s="445"/>
      <c r="M80" s="445"/>
      <c r="N80" s="445"/>
      <c r="O80" s="445"/>
      <c r="P80" s="445"/>
      <c r="Q80" s="445"/>
      <c r="R80" s="445"/>
      <c r="S80" s="445"/>
      <c r="T80" s="445"/>
      <c r="U80" s="445"/>
      <c r="V80" s="445"/>
      <c r="W80" s="445"/>
      <c r="X80" s="445"/>
      <c r="Y80" s="430"/>
      <c r="Z80" s="507" t="str">
        <f>IFERROR(VLOOKUP(C80&amp;VLOOKUP(AD80,'Overview - Section A'!P194:S246,4,0),'Reference Records'!D$268:G$335,4,0),"")</f>
        <v/>
      </c>
      <c r="AA80" s="507" t="e">
        <f>MATCH($Z80,'Reference Records'!$E$268:$E$335,0)+ROW(Population_by_intervention) -1</f>
        <v>#N/A</v>
      </c>
      <c r="AB80" s="507" t="e">
        <f>MATCH($Z80,'Reference Records'!$E$268:$E$335,1)+ROW(Population_by_intervention) -1</f>
        <v>#N/A</v>
      </c>
      <c r="AC80" s="507" t="str">
        <f t="shared" si="5"/>
        <v>|empty|</v>
      </c>
      <c r="AD80" s="507" t="str">
        <f>IF(AC80="","",VLOOKUP(AC80,'Overview - Section A'!AF$123:AG245,2,0))</f>
        <v>INT-116034</v>
      </c>
    </row>
    <row r="81" spans="1:30" ht="60" customHeight="1" x14ac:dyDescent="0.35">
      <c r="A81" s="413">
        <f t="shared" ca="1" si="4"/>
        <v>73</v>
      </c>
      <c r="B81" s="445"/>
      <c r="C81" s="445"/>
      <c r="D81" s="445"/>
      <c r="E81" s="445"/>
      <c r="F81" s="445"/>
      <c r="G81" s="446"/>
      <c r="H81" s="445"/>
      <c r="I81" s="445"/>
      <c r="J81" s="445"/>
      <c r="K81" s="445"/>
      <c r="L81" s="445"/>
      <c r="M81" s="445"/>
      <c r="N81" s="445"/>
      <c r="O81" s="445"/>
      <c r="P81" s="445"/>
      <c r="Q81" s="445"/>
      <c r="R81" s="445"/>
      <c r="S81" s="445"/>
      <c r="T81" s="445"/>
      <c r="U81" s="445"/>
      <c r="V81" s="445"/>
      <c r="W81" s="445"/>
      <c r="X81" s="445"/>
      <c r="Y81" s="430"/>
      <c r="Z81" s="507" t="str">
        <f>IFERROR(VLOOKUP(C81&amp;VLOOKUP(AD81,'Overview - Section A'!P195:S247,4,0),'Reference Records'!D$268:G$335,4,0),"")</f>
        <v/>
      </c>
      <c r="AA81" s="507" t="e">
        <f>MATCH($Z81,'Reference Records'!$E$268:$E$335,0)+ROW(Population_by_intervention) -1</f>
        <v>#N/A</v>
      </c>
      <c r="AB81" s="507" t="e">
        <f>MATCH($Z81,'Reference Records'!$E$268:$E$335,1)+ROW(Population_by_intervention) -1</f>
        <v>#N/A</v>
      </c>
      <c r="AC81" s="507" t="str">
        <f t="shared" si="5"/>
        <v>|empty|</v>
      </c>
      <c r="AD81" s="507" t="str">
        <f>IF(AC81="","",VLOOKUP(AC81,'Overview - Section A'!AF$123:AG246,2,0))</f>
        <v>INT-116034</v>
      </c>
    </row>
    <row r="82" spans="1:30" ht="60" customHeight="1" x14ac:dyDescent="0.35">
      <c r="A82" s="413">
        <f t="shared" ca="1" si="4"/>
        <v>74</v>
      </c>
      <c r="B82" s="445"/>
      <c r="C82" s="445"/>
      <c r="D82" s="445"/>
      <c r="E82" s="445"/>
      <c r="F82" s="445"/>
      <c r="G82" s="446"/>
      <c r="H82" s="445"/>
      <c r="I82" s="445"/>
      <c r="J82" s="445"/>
      <c r="K82" s="445"/>
      <c r="L82" s="445"/>
      <c r="M82" s="445"/>
      <c r="N82" s="445"/>
      <c r="O82" s="445"/>
      <c r="P82" s="445"/>
      <c r="Q82" s="445"/>
      <c r="R82" s="445"/>
      <c r="S82" s="445"/>
      <c r="T82" s="445"/>
      <c r="U82" s="445"/>
      <c r="V82" s="445"/>
      <c r="W82" s="445"/>
      <c r="X82" s="445"/>
      <c r="Y82" s="430"/>
      <c r="Z82" s="507" t="str">
        <f>IFERROR(VLOOKUP(C82&amp;VLOOKUP(AD82,'Overview - Section A'!P196:S248,4,0),'Reference Records'!D$268:G$335,4,0),"")</f>
        <v/>
      </c>
      <c r="AA82" s="507" t="e">
        <f>MATCH($Z82,'Reference Records'!$E$268:$E$335,0)+ROW(Population_by_intervention) -1</f>
        <v>#N/A</v>
      </c>
      <c r="AB82" s="507" t="e">
        <f>MATCH($Z82,'Reference Records'!$E$268:$E$335,1)+ROW(Population_by_intervention) -1</f>
        <v>#N/A</v>
      </c>
      <c r="AC82" s="507" t="str">
        <f t="shared" si="5"/>
        <v>|empty|</v>
      </c>
      <c r="AD82" s="507" t="str">
        <f>IF(AC82="","",VLOOKUP(AC82,'Overview - Section A'!AF$123:AG247,2,0))</f>
        <v>INT-116034</v>
      </c>
    </row>
    <row r="83" spans="1:30" ht="60" customHeight="1" x14ac:dyDescent="0.35">
      <c r="A83" s="413">
        <f t="shared" ca="1" si="4"/>
        <v>75</v>
      </c>
      <c r="B83" s="445"/>
      <c r="C83" s="445"/>
      <c r="D83" s="445"/>
      <c r="E83" s="445"/>
      <c r="F83" s="445"/>
      <c r="G83" s="446"/>
      <c r="H83" s="445"/>
      <c r="I83" s="445"/>
      <c r="J83" s="445"/>
      <c r="K83" s="445"/>
      <c r="L83" s="445"/>
      <c r="M83" s="445"/>
      <c r="N83" s="445"/>
      <c r="O83" s="445"/>
      <c r="P83" s="445"/>
      <c r="Q83" s="445"/>
      <c r="R83" s="445"/>
      <c r="S83" s="445"/>
      <c r="T83" s="445"/>
      <c r="U83" s="445"/>
      <c r="V83" s="445"/>
      <c r="W83" s="445"/>
      <c r="X83" s="445"/>
      <c r="Y83" s="430"/>
      <c r="Z83" s="507" t="str">
        <f>IFERROR(VLOOKUP(C83&amp;VLOOKUP(AD83,'Overview - Section A'!P197:S249,4,0),'Reference Records'!D$268:G$335,4,0),"")</f>
        <v/>
      </c>
      <c r="AA83" s="507" t="e">
        <f>MATCH($Z83,'Reference Records'!$E$268:$E$335,0)+ROW(Population_by_intervention) -1</f>
        <v>#N/A</v>
      </c>
      <c r="AB83" s="507" t="e">
        <f>MATCH($Z83,'Reference Records'!$E$268:$E$335,1)+ROW(Population_by_intervention) -1</f>
        <v>#N/A</v>
      </c>
      <c r="AC83" s="507" t="str">
        <f t="shared" si="5"/>
        <v>|empty|</v>
      </c>
      <c r="AD83" s="507" t="str">
        <f>IF(AC83="","",VLOOKUP(AC83,'Overview - Section A'!AF$123:AG248,2,0))</f>
        <v>INT-116034</v>
      </c>
    </row>
    <row r="84" spans="1:30" ht="60" customHeight="1" x14ac:dyDescent="0.35">
      <c r="A84" s="413">
        <f t="shared" ca="1" si="4"/>
        <v>76</v>
      </c>
      <c r="B84" s="445"/>
      <c r="C84" s="445"/>
      <c r="D84" s="445"/>
      <c r="E84" s="445"/>
      <c r="F84" s="445"/>
      <c r="G84" s="446"/>
      <c r="H84" s="445"/>
      <c r="I84" s="445"/>
      <c r="J84" s="445"/>
      <c r="K84" s="445"/>
      <c r="L84" s="445"/>
      <c r="M84" s="445"/>
      <c r="N84" s="445"/>
      <c r="O84" s="445"/>
      <c r="P84" s="445"/>
      <c r="Q84" s="445"/>
      <c r="R84" s="445"/>
      <c r="S84" s="445"/>
      <c r="T84" s="445"/>
      <c r="U84" s="445"/>
      <c r="V84" s="445"/>
      <c r="W84" s="445"/>
      <c r="X84" s="445"/>
      <c r="Y84" s="430"/>
      <c r="Z84" s="507" t="str">
        <f>IFERROR(VLOOKUP(C84&amp;VLOOKUP(AD84,'Overview - Section A'!P198:S250,4,0),'Reference Records'!D$268:G$335,4,0),"")</f>
        <v/>
      </c>
      <c r="AA84" s="507" t="e">
        <f>MATCH($Z84,'Reference Records'!$E$268:$E$335,0)+ROW(Population_by_intervention) -1</f>
        <v>#N/A</v>
      </c>
      <c r="AB84" s="507" t="e">
        <f>MATCH($Z84,'Reference Records'!$E$268:$E$335,1)+ROW(Population_by_intervention) -1</f>
        <v>#N/A</v>
      </c>
      <c r="AC84" s="507" t="str">
        <f t="shared" si="5"/>
        <v>|empty|</v>
      </c>
      <c r="AD84" s="507" t="str">
        <f>IF(AC84="","",VLOOKUP(AC84,'Overview - Section A'!AF$123:AG249,2,0))</f>
        <v>INT-116034</v>
      </c>
    </row>
    <row r="85" spans="1:30" ht="60" customHeight="1" x14ac:dyDescent="0.35">
      <c r="A85" s="413">
        <f t="shared" ca="1" si="4"/>
        <v>77</v>
      </c>
      <c r="B85" s="445"/>
      <c r="C85" s="445"/>
      <c r="D85" s="445"/>
      <c r="E85" s="445"/>
      <c r="F85" s="445"/>
      <c r="G85" s="446"/>
      <c r="H85" s="445"/>
      <c r="I85" s="445"/>
      <c r="J85" s="445"/>
      <c r="K85" s="445"/>
      <c r="L85" s="445"/>
      <c r="M85" s="445"/>
      <c r="N85" s="445"/>
      <c r="O85" s="445"/>
      <c r="P85" s="445"/>
      <c r="Q85" s="445"/>
      <c r="R85" s="445"/>
      <c r="S85" s="445"/>
      <c r="T85" s="445"/>
      <c r="U85" s="445"/>
      <c r="V85" s="445"/>
      <c r="W85" s="445"/>
      <c r="X85" s="445"/>
      <c r="Y85" s="430"/>
      <c r="Z85" s="507" t="str">
        <f>IFERROR(VLOOKUP(C85&amp;VLOOKUP(AD85,'Overview - Section A'!P199:S251,4,0),'Reference Records'!D$268:G$335,4,0),"")</f>
        <v/>
      </c>
      <c r="AA85" s="507" t="e">
        <f>MATCH($Z85,'Reference Records'!$E$268:$E$335,0)+ROW(Population_by_intervention) -1</f>
        <v>#N/A</v>
      </c>
      <c r="AB85" s="507" t="e">
        <f>MATCH($Z85,'Reference Records'!$E$268:$E$335,1)+ROW(Population_by_intervention) -1</f>
        <v>#N/A</v>
      </c>
      <c r="AC85" s="507" t="str">
        <f t="shared" si="5"/>
        <v>|empty|</v>
      </c>
      <c r="AD85" s="507" t="str">
        <f>IF(AC85="","",VLOOKUP(AC85,'Overview - Section A'!AF$123:AG250,2,0))</f>
        <v>INT-116034</v>
      </c>
    </row>
    <row r="86" spans="1:30" ht="60" customHeight="1" x14ac:dyDescent="0.35">
      <c r="A86" s="413">
        <f t="shared" ca="1" si="4"/>
        <v>78</v>
      </c>
      <c r="B86" s="445"/>
      <c r="C86" s="445"/>
      <c r="D86" s="445"/>
      <c r="E86" s="445"/>
      <c r="F86" s="445"/>
      <c r="G86" s="446"/>
      <c r="H86" s="445"/>
      <c r="I86" s="445"/>
      <c r="J86" s="445"/>
      <c r="K86" s="445"/>
      <c r="L86" s="445"/>
      <c r="M86" s="445"/>
      <c r="N86" s="445"/>
      <c r="O86" s="445"/>
      <c r="P86" s="445"/>
      <c r="Q86" s="445"/>
      <c r="R86" s="445"/>
      <c r="S86" s="445"/>
      <c r="T86" s="445"/>
      <c r="U86" s="445"/>
      <c r="V86" s="445"/>
      <c r="W86" s="445"/>
      <c r="X86" s="445"/>
      <c r="Y86" s="430"/>
      <c r="Z86" s="507" t="str">
        <f>IFERROR(VLOOKUP(C86&amp;VLOOKUP(AD86,'Overview - Section A'!P200:S252,4,0),'Reference Records'!D$268:G$335,4,0),"")</f>
        <v/>
      </c>
      <c r="AA86" s="507" t="e">
        <f>MATCH($Z86,'Reference Records'!$E$268:$E$335,0)+ROW(Population_by_intervention) -1</f>
        <v>#N/A</v>
      </c>
      <c r="AB86" s="507" t="e">
        <f>MATCH($Z86,'Reference Records'!$E$268:$E$335,1)+ROW(Population_by_intervention) -1</f>
        <v>#N/A</v>
      </c>
      <c r="AC86" s="507" t="str">
        <f t="shared" si="5"/>
        <v>|empty|</v>
      </c>
      <c r="AD86" s="507" t="str">
        <f>IF(AC86="","",VLOOKUP(AC86,'Overview - Section A'!AF$123:AG251,2,0))</f>
        <v>INT-116034</v>
      </c>
    </row>
    <row r="87" spans="1:30" ht="60" customHeight="1" x14ac:dyDescent="0.35">
      <c r="A87" s="413">
        <f t="shared" ca="1" si="4"/>
        <v>79</v>
      </c>
      <c r="B87" s="445"/>
      <c r="C87" s="445"/>
      <c r="D87" s="445"/>
      <c r="E87" s="445"/>
      <c r="F87" s="445"/>
      <c r="G87" s="446"/>
      <c r="H87" s="445"/>
      <c r="I87" s="445"/>
      <c r="J87" s="445"/>
      <c r="K87" s="445"/>
      <c r="L87" s="445"/>
      <c r="M87" s="445"/>
      <c r="N87" s="445"/>
      <c r="O87" s="445"/>
      <c r="P87" s="445"/>
      <c r="Q87" s="445"/>
      <c r="R87" s="445"/>
      <c r="S87" s="445"/>
      <c r="T87" s="445"/>
      <c r="U87" s="445"/>
      <c r="V87" s="445"/>
      <c r="W87" s="445"/>
      <c r="X87" s="445"/>
      <c r="Y87" s="430"/>
      <c r="Z87" s="507" t="str">
        <f>IFERROR(VLOOKUP(C87&amp;VLOOKUP(AD87,'Overview - Section A'!P201:S253,4,0),'Reference Records'!D$268:G$335,4,0),"")</f>
        <v/>
      </c>
      <c r="AA87" s="507" t="e">
        <f>MATCH($Z87,'Reference Records'!$E$268:$E$335,0)+ROW(Population_by_intervention) -1</f>
        <v>#N/A</v>
      </c>
      <c r="AB87" s="507" t="e">
        <f>MATCH($Z87,'Reference Records'!$E$268:$E$335,1)+ROW(Population_by_intervention) -1</f>
        <v>#N/A</v>
      </c>
      <c r="AC87" s="507" t="str">
        <f t="shared" si="5"/>
        <v>|empty|</v>
      </c>
      <c r="AD87" s="507" t="str">
        <f>IF(AC87="","",VLOOKUP(AC87,'Overview - Section A'!AF$123:AG252,2,0))</f>
        <v>INT-116034</v>
      </c>
    </row>
    <row r="88" spans="1:30" ht="60" customHeight="1" x14ac:dyDescent="0.35">
      <c r="A88" s="413">
        <f t="shared" ca="1" si="4"/>
        <v>80</v>
      </c>
      <c r="B88" s="445"/>
      <c r="C88" s="445"/>
      <c r="D88" s="445"/>
      <c r="E88" s="445"/>
      <c r="F88" s="445"/>
      <c r="G88" s="446"/>
      <c r="H88" s="445"/>
      <c r="I88" s="445"/>
      <c r="J88" s="445"/>
      <c r="K88" s="445"/>
      <c r="L88" s="445"/>
      <c r="M88" s="445"/>
      <c r="N88" s="445"/>
      <c r="O88" s="445"/>
      <c r="P88" s="445"/>
      <c r="Q88" s="445"/>
      <c r="R88" s="445"/>
      <c r="S88" s="445"/>
      <c r="T88" s="445"/>
      <c r="U88" s="445"/>
      <c r="V88" s="445"/>
      <c r="W88" s="445"/>
      <c r="X88" s="445"/>
      <c r="Y88" s="430"/>
      <c r="Z88" s="507" t="str">
        <f>IFERROR(VLOOKUP(C88&amp;VLOOKUP(AD88,'Overview - Section A'!P202:S254,4,0),'Reference Records'!D$268:G$335,4,0),"")</f>
        <v/>
      </c>
      <c r="AA88" s="507" t="e">
        <f>MATCH($Z88,'Reference Records'!$E$268:$E$335,0)+ROW(Population_by_intervention) -1</f>
        <v>#N/A</v>
      </c>
      <c r="AB88" s="507" t="e">
        <f>MATCH($Z88,'Reference Records'!$E$268:$E$335,1)+ROW(Population_by_intervention) -1</f>
        <v>#N/A</v>
      </c>
      <c r="AC88" s="507" t="str">
        <f t="shared" si="5"/>
        <v>|empty|</v>
      </c>
      <c r="AD88" s="507" t="str">
        <f>IF(AC88="","",VLOOKUP(AC88,'Overview - Section A'!AF$123:AG253,2,0))</f>
        <v>INT-116034</v>
      </c>
    </row>
    <row r="89" spans="1:30" ht="60" customHeight="1" x14ac:dyDescent="0.35"/>
    <row r="90" spans="1:30" ht="60" customHeight="1" x14ac:dyDescent="0.35"/>
    <row r="91" spans="1:30" ht="60" customHeight="1" x14ac:dyDescent="0.35"/>
    <row r="92" spans="1:30" ht="60" customHeight="1" x14ac:dyDescent="0.35"/>
    <row r="93" spans="1:30" ht="60" customHeight="1" x14ac:dyDescent="0.35"/>
    <row r="94" spans="1:30" ht="60" customHeight="1" x14ac:dyDescent="0.35"/>
    <row r="95" spans="1:30" ht="60" customHeight="1" x14ac:dyDescent="0.35"/>
    <row r="96" spans="1:30" ht="60" customHeight="1" x14ac:dyDescent="0.35"/>
    <row r="97" ht="60" customHeight="1" x14ac:dyDescent="0.35"/>
    <row r="98" ht="60" customHeight="1" x14ac:dyDescent="0.35"/>
    <row r="99" ht="60" customHeight="1" x14ac:dyDescent="0.35"/>
    <row r="100" ht="60" customHeight="1" x14ac:dyDescent="0.35"/>
  </sheetData>
  <sheetProtection password="FB8C" sheet="1" objects="1" scenarios="1" formatCells="0" formatColumns="0" formatRows="0"/>
  <mergeCells count="9">
    <mergeCell ref="P7:Q7"/>
    <mergeCell ref="R7:S7"/>
    <mergeCell ref="V7:W7"/>
    <mergeCell ref="A1:G2"/>
    <mergeCell ref="H7:I7"/>
    <mergeCell ref="J7:K7"/>
    <mergeCell ref="L7:M7"/>
    <mergeCell ref="N7:O7"/>
    <mergeCell ref="T7:U7"/>
  </mergeCells>
  <dataValidations count="3">
    <dataValidation type="list" allowBlank="1" showInputMessage="1" showErrorMessage="1" sqref="B9:B88">
      <formula1>Coverage_Module</formula1>
    </dataValidation>
    <dataValidation type="list" allowBlank="1" showInputMessage="1" showErrorMessage="1" sqref="F9:F88">
      <formula1>ResponsiblePR</formula1>
    </dataValidation>
    <dataValidation type="list" allowBlank="1" showInputMessage="1" showErrorMessage="1" sqref="G9:G88">
      <formula1>Country</formula1>
    </dataValidation>
  </dataValidations>
  <hyperlinks>
    <hyperlink ref="B5" location="InstructionsSectionF" display="Instruction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OFFSET(Setup!$P$2,MATCH($B9,Setup!$O$2:$O$50,0)-1,1,COUNTIF(Setup!$O$2:$O$50,$B9),1)</xm:f>
          </x14:formula1>
          <xm:sqref>D9:D88</xm:sqref>
        </x14:dataValidation>
        <x14:dataValidation type="list" allowBlank="1" showInputMessage="1" showErrorMessage="1">
          <x14:formula1>
            <xm:f>IF(AND(OR(D9=0,B9=0)),INDIRECT("FAKE RANGE"),OFFSET('Overview - Section A'!$AN$123,MATCH(B9&amp;D9,'Overview - Section A'!$AN$123:$AN$174,0)-1,-1,COUNTIF('Overview - Section A'!$AN$123:$AN$174,B9&amp;D9),1))</xm:f>
          </x14:formula1>
          <xm:sqref>C9:C88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F366"/>
  <sheetViews>
    <sheetView view="pageBreakPreview" topLeftCell="A76" zoomScale="68" zoomScaleNormal="25" zoomScaleSheetLayoutView="68" workbookViewId="0">
      <selection activeCell="A77" sqref="A77:A78"/>
    </sheetView>
  </sheetViews>
  <sheetFormatPr defaultColWidth="9" defaultRowHeight="15.5" x14ac:dyDescent="0.35"/>
  <cols>
    <col min="1" max="1" width="11.08203125" style="184" customWidth="1"/>
    <col min="2" max="2" width="41.25" style="184" customWidth="1"/>
    <col min="3" max="3" width="62.83203125" style="184" customWidth="1"/>
    <col min="4" max="4" width="42.08203125" style="184" customWidth="1"/>
    <col min="5" max="5" width="30.25" style="184" customWidth="1"/>
    <col min="6" max="6" width="31.33203125" style="184" customWidth="1"/>
    <col min="7" max="7" width="37.75" style="184" customWidth="1"/>
    <col min="8" max="8" width="25.25" style="184" customWidth="1"/>
    <col min="9" max="9" width="32.58203125" style="184" customWidth="1"/>
    <col min="10" max="10" width="46.08203125" style="184" customWidth="1"/>
    <col min="11" max="11" width="36.25" style="184" customWidth="1"/>
    <col min="12" max="12" width="27.75" style="184" customWidth="1"/>
    <col min="13" max="13" width="29.83203125" style="184" customWidth="1"/>
    <col min="14" max="14" width="26" style="184" customWidth="1"/>
    <col min="15" max="18" width="26.08203125" style="184" customWidth="1"/>
    <col min="19" max="19" width="23.75" style="184" customWidth="1"/>
    <col min="20" max="20" width="20.58203125" style="184" customWidth="1"/>
    <col min="21" max="21" width="28.75" style="184" customWidth="1"/>
    <col min="22" max="22" width="22.75" style="184" customWidth="1"/>
    <col min="23" max="23" width="28.33203125" style="184" customWidth="1"/>
    <col min="24" max="24" width="29.75" style="184" customWidth="1"/>
    <col min="25" max="25" width="23.5" style="184" customWidth="1"/>
    <col min="26" max="26" width="22.75" style="184" customWidth="1"/>
    <col min="27" max="27" width="30.33203125" style="184" customWidth="1"/>
    <col min="28" max="28" width="29.08203125" style="184" customWidth="1"/>
    <col min="29" max="29" width="23.5" style="184" customWidth="1"/>
    <col min="30" max="30" width="31.25" style="180" customWidth="1"/>
    <col min="31" max="32" width="19.58203125" style="180" customWidth="1"/>
    <col min="33" max="33" width="29.58203125" style="180" customWidth="1"/>
    <col min="34" max="34" width="28.58203125" style="180" customWidth="1"/>
    <col min="35" max="35" width="30.58203125" style="180" customWidth="1"/>
    <col min="36" max="36" width="30.25" style="180" customWidth="1"/>
    <col min="37" max="37" width="19.58203125" style="180" customWidth="1"/>
    <col min="38" max="38" width="56.33203125" style="180" customWidth="1"/>
    <col min="39" max="39" width="130" style="180" customWidth="1"/>
    <col min="40" max="40" width="46.58203125" style="207" customWidth="1"/>
    <col min="41" max="41" width="33.58203125" style="180" customWidth="1"/>
    <col min="42" max="42" width="35.08203125" style="180" customWidth="1"/>
    <col min="43" max="43" width="44" style="180" customWidth="1"/>
    <col min="44" max="44" width="9" style="198" customWidth="1"/>
    <col min="45" max="48" width="9" style="209" hidden="1" customWidth="1"/>
    <col min="49" max="49" width="9.25" style="209" hidden="1" customWidth="1"/>
    <col min="50" max="51" width="9" style="209" hidden="1" customWidth="1"/>
    <col min="52" max="53" width="9" style="209"/>
    <col min="54" max="16384" width="9" style="180"/>
  </cols>
  <sheetData>
    <row r="1" spans="1:53" ht="36.5" thickBot="1" x14ac:dyDescent="0.4">
      <c r="A1" s="1030" t="str">
        <f ca="1">Translations!A88</f>
        <v>Performance Framework</v>
      </c>
      <c r="B1" s="1031"/>
      <c r="C1" s="1031"/>
      <c r="D1" s="1031"/>
      <c r="E1" s="1031"/>
      <c r="F1" s="1031"/>
      <c r="G1" s="1031"/>
      <c r="H1" s="1031"/>
      <c r="I1" s="1031"/>
      <c r="J1" s="1031"/>
      <c r="K1" s="1031"/>
      <c r="L1" s="1031"/>
      <c r="M1" s="1031"/>
      <c r="N1" s="1031"/>
      <c r="O1" s="1031"/>
      <c r="P1" s="1031"/>
      <c r="Q1" s="1031"/>
      <c r="R1" s="1031"/>
      <c r="S1" s="1031"/>
      <c r="T1" s="442"/>
      <c r="U1" s="442"/>
      <c r="V1" s="442"/>
      <c r="W1" s="442"/>
      <c r="X1" s="442"/>
      <c r="Y1" s="442"/>
      <c r="Z1" s="442"/>
      <c r="AA1" s="442"/>
      <c r="AB1" s="442"/>
      <c r="AC1" s="442"/>
      <c r="AD1" s="442"/>
      <c r="AE1" s="442"/>
      <c r="AF1" s="442"/>
      <c r="AG1" s="442"/>
      <c r="AH1" s="442"/>
      <c r="AI1" s="442"/>
      <c r="AJ1" s="442"/>
      <c r="AK1" s="442"/>
      <c r="AL1" s="442"/>
      <c r="AM1" s="442"/>
      <c r="AO1" s="207"/>
      <c r="AP1" s="207"/>
      <c r="AQ1" s="207"/>
    </row>
    <row r="2" spans="1:53" ht="27.5" x14ac:dyDescent="0.35">
      <c r="A2" s="1032"/>
      <c r="B2" s="1033"/>
      <c r="C2" s="1033"/>
      <c r="D2" s="1033"/>
      <c r="E2" s="1032"/>
      <c r="F2" s="1033"/>
      <c r="G2" s="1033"/>
      <c r="H2" s="1033"/>
      <c r="I2" s="1032"/>
      <c r="J2" s="1033"/>
      <c r="K2" s="1033"/>
      <c r="L2" s="1033"/>
      <c r="M2" s="1032"/>
      <c r="N2" s="1033"/>
      <c r="O2" s="1033"/>
      <c r="P2" s="1033"/>
      <c r="Q2" s="1032"/>
      <c r="R2" s="1033"/>
      <c r="S2" s="1032"/>
      <c r="T2" s="1033"/>
      <c r="U2" s="442"/>
      <c r="V2" s="442"/>
      <c r="W2" s="442"/>
      <c r="X2" s="442"/>
      <c r="Y2" s="442"/>
      <c r="Z2" s="442"/>
      <c r="AA2" s="442"/>
      <c r="AB2" s="442"/>
      <c r="AC2" s="442"/>
      <c r="AD2" s="442"/>
      <c r="AE2" s="442"/>
      <c r="AF2" s="442"/>
      <c r="AG2" s="442"/>
      <c r="AH2" s="442"/>
      <c r="AI2" s="442"/>
      <c r="AJ2" s="442"/>
      <c r="AK2" s="442"/>
      <c r="AL2" s="442"/>
      <c r="AM2" s="442"/>
      <c r="AO2" s="207"/>
      <c r="AP2" s="207"/>
      <c r="AQ2" s="207"/>
    </row>
    <row r="3" spans="1:53" s="207" customFormat="1" ht="27.5" x14ac:dyDescent="0.35">
      <c r="A3" s="442"/>
      <c r="B3" s="442"/>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R3" s="208"/>
      <c r="AS3" s="443"/>
      <c r="AT3" s="443"/>
      <c r="AU3" s="443"/>
      <c r="AV3" s="443"/>
      <c r="AW3" s="443"/>
      <c r="AX3" s="443"/>
      <c r="AY3" s="443"/>
      <c r="AZ3" s="443"/>
      <c r="BA3" s="443"/>
    </row>
    <row r="4" spans="1:53" s="207" customFormat="1" ht="27.5" x14ac:dyDescent="0.35">
      <c r="A4" s="442"/>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R4" s="208"/>
      <c r="AS4" s="443"/>
      <c r="AT4" s="443"/>
      <c r="AU4" s="443"/>
      <c r="AV4" s="443"/>
      <c r="AW4" s="443"/>
      <c r="AX4" s="443"/>
      <c r="AY4" s="443"/>
      <c r="AZ4" s="443"/>
      <c r="BA4" s="443"/>
    </row>
    <row r="5" spans="1:53" s="207" customFormat="1" ht="27.5" x14ac:dyDescent="0.35">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R5" s="208"/>
      <c r="AS5" s="443"/>
      <c r="AT5" s="443"/>
      <c r="AU5" s="443"/>
      <c r="AV5" s="443"/>
      <c r="AW5" s="443"/>
      <c r="AX5" s="443"/>
      <c r="AY5" s="443"/>
      <c r="AZ5" s="443"/>
      <c r="BA5" s="443"/>
    </row>
    <row r="6" spans="1:53" ht="16" thickBot="1" x14ac:dyDescent="0.4">
      <c r="A6" s="181"/>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207"/>
      <c r="AE6" s="207"/>
      <c r="AF6" s="207"/>
      <c r="AG6" s="207"/>
      <c r="AH6" s="207"/>
      <c r="AI6" s="207"/>
      <c r="AJ6" s="207"/>
      <c r="AK6" s="207"/>
      <c r="AL6" s="207"/>
      <c r="AM6" s="207"/>
      <c r="AO6" s="207"/>
      <c r="AP6" s="207"/>
      <c r="AQ6" s="207"/>
    </row>
    <row r="7" spans="1:53" ht="77.5" customHeight="1" x14ac:dyDescent="0.35">
      <c r="A7" s="1034" t="str">
        <f ca="1">Translations!A5</f>
        <v>Country/Geography</v>
      </c>
      <c r="B7" s="1033"/>
      <c r="C7" s="1035"/>
      <c r="D7" s="1036" t="str">
        <f>'Overview - Section A'!E5</f>
        <v>Bangladesh</v>
      </c>
      <c r="E7" s="1037"/>
      <c r="F7" s="207"/>
      <c r="G7" s="1041" t="str">
        <f ca="1">Translations!A15</f>
        <v>Principal Recipient Name</v>
      </c>
      <c r="H7" s="1042"/>
      <c r="I7" s="1042"/>
      <c r="J7" s="1043"/>
      <c r="K7" s="462"/>
      <c r="L7" s="462"/>
      <c r="M7" s="462"/>
      <c r="N7" s="462"/>
      <c r="O7" s="462"/>
      <c r="P7" s="462"/>
      <c r="Q7" s="207"/>
      <c r="R7" s="207"/>
      <c r="S7" s="207"/>
      <c r="T7" s="207"/>
      <c r="U7" s="207"/>
      <c r="V7" s="181"/>
      <c r="W7" s="181"/>
      <c r="X7" s="181"/>
      <c r="Y7" s="181"/>
      <c r="Z7" s="181"/>
      <c r="AA7" s="181"/>
      <c r="AB7" s="181"/>
      <c r="AC7" s="181"/>
      <c r="AD7" s="207"/>
      <c r="AE7" s="207"/>
      <c r="AF7" s="207"/>
      <c r="AG7" s="207"/>
      <c r="AH7" s="207"/>
      <c r="AI7" s="207"/>
      <c r="AJ7" s="207"/>
      <c r="AK7" s="207"/>
      <c r="AL7" s="207"/>
      <c r="AM7" s="207"/>
      <c r="AO7" s="207"/>
      <c r="AP7" s="207"/>
      <c r="AQ7" s="207"/>
    </row>
    <row r="8" spans="1:53" ht="30" customHeight="1" x14ac:dyDescent="0.35">
      <c r="A8" s="1038" t="str">
        <f ca="1">Translations!A6</f>
        <v>Grant Name/Funding Request Name</v>
      </c>
      <c r="B8" s="1039"/>
      <c r="C8" s="1040"/>
      <c r="D8" s="1036" t="str">
        <f>'Overview - Section A'!E6</f>
        <v>FR709-BGD-M</v>
      </c>
      <c r="E8" s="1037"/>
      <c r="F8" s="463">
        <v>1</v>
      </c>
      <c r="G8" s="1044" t="str">
        <f ca="1">IFERROR(IF('Overview - Section A'!$AN$5&lt;&gt;"Funding Request",OFFSET('Overview - Section A'!D26,1,0),IF(INDEX('Overview - Section A'!D$26:D$40,MATCH(F8,'Overview - Section A'!$A$26:$A$40,0))&lt;&gt;0,(INDEX('Overview - Section A'!$D$26:$D$40,MATCH(F8,'Overview - Section A'!$A$26:$A$40,0))),"")),"")</f>
        <v>Economic Relations Division, Ministry of Finance of the People's Republic of Bangladesh</v>
      </c>
      <c r="H8" s="1045"/>
      <c r="I8" s="1045"/>
      <c r="J8" s="1046"/>
      <c r="K8" s="462"/>
      <c r="L8" s="462"/>
      <c r="M8" s="462"/>
      <c r="N8" s="462"/>
      <c r="O8" s="462"/>
      <c r="P8" s="462"/>
      <c r="Q8" s="207"/>
      <c r="R8" s="207"/>
      <c r="S8" s="207"/>
      <c r="T8" s="207"/>
      <c r="U8" s="207"/>
      <c r="V8" s="181"/>
      <c r="W8" s="181"/>
      <c r="X8" s="181"/>
      <c r="Y8" s="181"/>
      <c r="Z8" s="181"/>
      <c r="AA8" s="181"/>
      <c r="AB8" s="181"/>
      <c r="AC8" s="181"/>
      <c r="AD8" s="207"/>
      <c r="AE8" s="207"/>
      <c r="AF8" s="207"/>
      <c r="AG8" s="207"/>
      <c r="AH8" s="207"/>
      <c r="AI8" s="207"/>
      <c r="AJ8" s="207"/>
      <c r="AK8" s="207"/>
      <c r="AL8" s="207"/>
      <c r="AM8" s="207"/>
      <c r="AO8" s="207"/>
      <c r="AP8" s="207"/>
      <c r="AQ8" s="207"/>
    </row>
    <row r="9" spans="1:53" ht="30" customHeight="1" x14ac:dyDescent="0.35">
      <c r="A9" s="1038" t="str">
        <f ca="1">Translations!A7</f>
        <v>Implementation Period Start Date</v>
      </c>
      <c r="B9" s="1039"/>
      <c r="C9" s="1040"/>
      <c r="D9" s="1036">
        <f>'Overview - Section A'!E7</f>
        <v>44197</v>
      </c>
      <c r="E9" s="1037"/>
      <c r="F9" s="463">
        <v>2</v>
      </c>
      <c r="G9" s="1044" t="str">
        <f ca="1">IFERROR(IF('Overview - Section A'!$AN$5&lt;&gt;"Funding Request",OFFSET('Overview - Section A'!D27,1,0),IF(INDEX('Overview - Section A'!D$26:D$40,MATCH(F9,'Overview - Section A'!$A$26:$A$40,0))&lt;&gt;0,(INDEX('Overview - Section A'!$D$26:$D$40,MATCH(F9,'Overview - Section A'!$A$26:$A$40,0))),"")),"")</f>
        <v>BRAC</v>
      </c>
      <c r="H9" s="1045"/>
      <c r="I9" s="1045"/>
      <c r="J9" s="1046"/>
      <c r="K9" s="462"/>
      <c r="L9" s="462"/>
      <c r="M9" s="462"/>
      <c r="N9" s="462"/>
      <c r="O9" s="462"/>
      <c r="P9" s="462"/>
      <c r="Q9" s="207"/>
      <c r="R9" s="207"/>
      <c r="S9" s="207"/>
      <c r="T9" s="207"/>
      <c r="U9" s="207"/>
      <c r="V9" s="181"/>
      <c r="W9" s="181"/>
      <c r="X9" s="181"/>
      <c r="Y9" s="181"/>
      <c r="Z9" s="181"/>
      <c r="AA9" s="181"/>
      <c r="AB9" s="181"/>
      <c r="AC9" s="181"/>
      <c r="AD9" s="207"/>
      <c r="AE9" s="207"/>
      <c r="AF9" s="207"/>
      <c r="AG9" s="207"/>
      <c r="AH9" s="207"/>
      <c r="AI9" s="207"/>
      <c r="AJ9" s="207"/>
      <c r="AK9" s="207"/>
      <c r="AL9" s="207"/>
      <c r="AM9" s="207"/>
      <c r="AO9" s="207"/>
      <c r="AP9" s="207"/>
      <c r="AQ9" s="207"/>
    </row>
    <row r="10" spans="1:53" ht="30" customHeight="1" x14ac:dyDescent="0.35">
      <c r="A10" s="1038" t="str">
        <f ca="1">Translations!A8</f>
        <v>Implementation Period End Date</v>
      </c>
      <c r="B10" s="1039"/>
      <c r="C10" s="1040"/>
      <c r="D10" s="1036">
        <f>'Overview - Section A'!E8</f>
        <v>45291</v>
      </c>
      <c r="E10" s="1037"/>
      <c r="F10" s="463">
        <v>3</v>
      </c>
      <c r="G10" s="1044" t="str">
        <f ca="1">IFERROR(IF('Overview - Section A'!$AN$5&lt;&gt;"Funding Request",OFFSET('Overview - Section A'!D28,1,0),IF(INDEX('Overview - Section A'!D$26:D$40,MATCH(F10,'Overview - Section A'!$A$26:$A$40,0))&lt;&gt;0,(INDEX('Overview - Section A'!$D$26:$D$40,MATCH(F10,'Overview - Section A'!$A$26:$A$40,0))),"")),"")</f>
        <v/>
      </c>
      <c r="H10" s="1045"/>
      <c r="I10" s="1045"/>
      <c r="J10" s="1046"/>
      <c r="K10" s="462"/>
      <c r="L10" s="462"/>
      <c r="M10" s="462"/>
      <c r="N10" s="462"/>
      <c r="O10" s="462"/>
      <c r="P10" s="462"/>
      <c r="Q10" s="207"/>
      <c r="R10" s="207"/>
      <c r="S10" s="207"/>
      <c r="T10" s="207"/>
      <c r="U10" s="207"/>
      <c r="V10" s="181"/>
      <c r="W10" s="181"/>
      <c r="X10" s="181"/>
      <c r="Y10" s="181"/>
      <c r="Z10" s="181"/>
      <c r="AA10" s="181"/>
      <c r="AB10" s="181"/>
      <c r="AC10" s="181"/>
      <c r="AD10" s="207"/>
      <c r="AE10" s="207"/>
      <c r="AF10" s="207"/>
      <c r="AG10" s="207"/>
      <c r="AH10" s="207"/>
      <c r="AI10" s="207"/>
      <c r="AJ10" s="207"/>
      <c r="AK10" s="207"/>
      <c r="AL10" s="207"/>
      <c r="AM10" s="207"/>
      <c r="AO10" s="207"/>
      <c r="AP10" s="207"/>
      <c r="AQ10" s="207"/>
    </row>
    <row r="11" spans="1:53" ht="30" customHeight="1" x14ac:dyDescent="0.35">
      <c r="A11" s="1038" t="str">
        <f ca="1">Translations!A9</f>
        <v>Reporting Frequency</v>
      </c>
      <c r="B11" s="1039"/>
      <c r="C11" s="1040"/>
      <c r="D11" s="1074">
        <f>'Overview - Section A'!E9</f>
        <v>6</v>
      </c>
      <c r="E11" s="1075"/>
      <c r="F11" s="463">
        <v>4</v>
      </c>
      <c r="G11" s="1044" t="str">
        <f ca="1">IFERROR(IF('Overview - Section A'!$AN$5&lt;&gt;"Funding Request",OFFSET('Overview - Section A'!D29,1,0),IF(INDEX('Overview - Section A'!D$26:D$40,MATCH(F11,'Overview - Section A'!$A$26:$A$40,0))&lt;&gt;0,(INDEX('Overview - Section A'!$D$26:$D$40,MATCH(F11,'Overview - Section A'!$A$26:$A$40,0))),"")),"")</f>
        <v/>
      </c>
      <c r="H11" s="1045"/>
      <c r="I11" s="1045"/>
      <c r="J11" s="1046"/>
      <c r="K11" s="462"/>
      <c r="L11" s="462"/>
      <c r="M11" s="462"/>
      <c r="N11" s="462"/>
      <c r="O11" s="462"/>
      <c r="P11" s="462"/>
      <c r="Q11" s="207"/>
      <c r="R11" s="207"/>
      <c r="S11" s="207"/>
      <c r="T11" s="207"/>
      <c r="U11" s="207"/>
      <c r="V11" s="181"/>
      <c r="W11" s="181"/>
      <c r="X11" s="181"/>
      <c r="Y11" s="181"/>
      <c r="Z11" s="181"/>
      <c r="AA11" s="181"/>
      <c r="AB11" s="181"/>
      <c r="AC11" s="181"/>
      <c r="AD11" s="207"/>
      <c r="AE11" s="207"/>
      <c r="AF11" s="207"/>
      <c r="AG11" s="207"/>
      <c r="AH11" s="207"/>
      <c r="AI11" s="207"/>
      <c r="AJ11" s="207"/>
      <c r="AK11" s="207"/>
      <c r="AL11" s="207"/>
      <c r="AM11" s="207"/>
      <c r="AO11" s="207"/>
      <c r="AP11" s="207"/>
      <c r="AQ11" s="207"/>
    </row>
    <row r="12" spans="1:53" ht="30" customHeight="1" x14ac:dyDescent="0.35">
      <c r="A12" s="1038" t="str">
        <f ca="1">Translations!A10</f>
        <v>Allocation Utilization Period Start Date</v>
      </c>
      <c r="B12" s="1039"/>
      <c r="C12" s="1040"/>
      <c r="D12" s="1036">
        <f>IF('Overview - Section A'!E10&lt;&gt;"",'Overview - Section A'!E10,"")</f>
        <v>44197</v>
      </c>
      <c r="E12" s="1037"/>
      <c r="F12" s="463">
        <v>5</v>
      </c>
      <c r="G12" s="1044" t="str">
        <f ca="1">IFERROR(IF('Overview - Section A'!$AN$5&lt;&gt;"Funding Request",OFFSET('Overview - Section A'!D30,1,0),IF(INDEX('Overview - Section A'!D$26:D$40,MATCH(F12,'Overview - Section A'!$A$26:$A$40,0))&lt;&gt;0,(INDEX('Overview - Section A'!$D$26:$D$40,MATCH(F12,'Overview - Section A'!$A$26:$A$40,0))),"")),"")</f>
        <v/>
      </c>
      <c r="H12" s="1045"/>
      <c r="I12" s="1045"/>
      <c r="J12" s="1046"/>
      <c r="K12" s="462"/>
      <c r="L12" s="462"/>
      <c r="M12" s="462"/>
      <c r="N12" s="462"/>
      <c r="O12" s="462"/>
      <c r="P12" s="462"/>
      <c r="Q12" s="207"/>
      <c r="R12" s="207"/>
      <c r="S12" s="207"/>
      <c r="T12" s="207"/>
      <c r="U12" s="207"/>
      <c r="V12" s="181"/>
      <c r="W12" s="181"/>
      <c r="X12" s="181"/>
      <c r="Y12" s="181"/>
      <c r="Z12" s="181"/>
      <c r="AA12" s="181"/>
      <c r="AB12" s="181"/>
      <c r="AC12" s="181"/>
      <c r="AD12" s="207"/>
      <c r="AE12" s="207"/>
      <c r="AF12" s="207"/>
      <c r="AG12" s="207"/>
      <c r="AH12" s="207"/>
      <c r="AI12" s="207"/>
      <c r="AJ12" s="207"/>
      <c r="AK12" s="207"/>
      <c r="AL12" s="207"/>
      <c r="AM12" s="207"/>
      <c r="AO12" s="207"/>
      <c r="AP12" s="207"/>
      <c r="AQ12" s="207"/>
    </row>
    <row r="13" spans="1:53" ht="30" customHeight="1" thickBot="1" x14ac:dyDescent="0.4">
      <c r="A13" s="1076" t="str">
        <f ca="1">Translations!A11</f>
        <v>Allocation Utilization Period End Date</v>
      </c>
      <c r="B13" s="1077"/>
      <c r="C13" s="1078"/>
      <c r="D13" s="1036">
        <f>IF('Overview - Section A'!E11&lt;&gt;"",'Overview - Section A'!E11,"")</f>
        <v>45291</v>
      </c>
      <c r="E13" s="1037"/>
      <c r="F13" s="463">
        <v>6</v>
      </c>
      <c r="G13" s="1044" t="str">
        <f ca="1">IFERROR(IF('Overview - Section A'!$AN$5&lt;&gt;"Funding Request",OFFSET('Overview - Section A'!D40,1,0),IF(INDEX('Overview - Section A'!D$26:D$40,MATCH(F13,'Overview - Section A'!$A$26:$A$40,0))&lt;&gt;0,(INDEX('Overview - Section A'!$D$26:$D$40,MATCH(F13,'Overview - Section A'!$A$26:$A$40,0))),"")),"")</f>
        <v/>
      </c>
      <c r="H13" s="1045"/>
      <c r="I13" s="1045"/>
      <c r="J13" s="1046"/>
      <c r="K13" s="462"/>
      <c r="L13" s="462"/>
      <c r="M13" s="462"/>
      <c r="N13" s="462"/>
      <c r="O13" s="462"/>
      <c r="P13" s="462"/>
      <c r="Q13" s="207"/>
      <c r="R13" s="207"/>
      <c r="S13" s="207"/>
      <c r="T13" s="207"/>
      <c r="U13" s="207"/>
      <c r="V13" s="181"/>
      <c r="W13" s="181"/>
      <c r="X13" s="181"/>
      <c r="Y13" s="181"/>
      <c r="Z13" s="181"/>
      <c r="AA13" s="181"/>
      <c r="AB13" s="181"/>
      <c r="AC13" s="181"/>
      <c r="AD13" s="207"/>
      <c r="AE13" s="207"/>
      <c r="AF13" s="207"/>
      <c r="AG13" s="207"/>
      <c r="AH13" s="207"/>
      <c r="AI13" s="207"/>
      <c r="AJ13" s="207"/>
      <c r="AK13" s="207"/>
      <c r="AL13" s="207"/>
      <c r="AM13" s="207"/>
      <c r="AO13" s="207"/>
      <c r="AP13" s="207"/>
      <c r="AQ13" s="207"/>
    </row>
    <row r="14" spans="1:53" ht="27" customHeight="1" x14ac:dyDescent="0.35">
      <c r="A14" s="181"/>
      <c r="B14" s="181"/>
      <c r="C14" s="181"/>
      <c r="D14" s="207"/>
      <c r="E14" s="207"/>
      <c r="F14" s="207"/>
      <c r="G14" s="464"/>
      <c r="H14" s="464"/>
      <c r="I14" s="464"/>
      <c r="J14" s="464"/>
      <c r="K14" s="462"/>
      <c r="L14" s="462"/>
      <c r="M14" s="462"/>
      <c r="N14" s="462"/>
      <c r="O14" s="462"/>
      <c r="P14" s="462"/>
      <c r="Q14" s="207"/>
      <c r="R14" s="207"/>
      <c r="S14" s="207"/>
      <c r="T14" s="207"/>
      <c r="U14" s="207"/>
      <c r="V14" s="181"/>
      <c r="W14" s="181"/>
      <c r="X14" s="181"/>
      <c r="Y14" s="181"/>
      <c r="Z14" s="181"/>
      <c r="AA14" s="181"/>
      <c r="AB14" s="181"/>
      <c r="AC14" s="181"/>
      <c r="AD14" s="207"/>
      <c r="AE14" s="207"/>
      <c r="AF14" s="207"/>
      <c r="AG14" s="207"/>
      <c r="AH14" s="207"/>
      <c r="AI14" s="207"/>
      <c r="AJ14" s="207"/>
      <c r="AK14" s="207"/>
      <c r="AL14" s="207"/>
      <c r="AM14" s="207"/>
      <c r="AO14" s="207"/>
      <c r="AP14" s="207"/>
      <c r="AQ14" s="207"/>
    </row>
    <row r="15" spans="1:53" ht="27" customHeight="1" x14ac:dyDescent="0.35">
      <c r="A15" s="181"/>
      <c r="B15" s="181"/>
      <c r="C15" s="181"/>
      <c r="D15" s="207"/>
      <c r="E15" s="207"/>
      <c r="F15" s="207"/>
      <c r="G15" s="464"/>
      <c r="H15" s="464"/>
      <c r="I15" s="464"/>
      <c r="J15" s="464"/>
      <c r="K15" s="462"/>
      <c r="L15" s="462"/>
      <c r="M15" s="462"/>
      <c r="N15" s="462"/>
      <c r="O15" s="462"/>
      <c r="P15" s="462"/>
      <c r="Q15" s="207"/>
      <c r="R15" s="207"/>
      <c r="S15" s="207"/>
      <c r="T15" s="207"/>
      <c r="U15" s="207"/>
      <c r="V15" s="181"/>
      <c r="W15" s="181"/>
      <c r="X15" s="181"/>
      <c r="Y15" s="181"/>
      <c r="Z15" s="181"/>
      <c r="AA15" s="181"/>
      <c r="AB15" s="181"/>
      <c r="AC15" s="181"/>
      <c r="AD15" s="207"/>
      <c r="AE15" s="207"/>
      <c r="AF15" s="207"/>
      <c r="AG15" s="207"/>
      <c r="AH15" s="207"/>
      <c r="AI15" s="207"/>
      <c r="AJ15" s="207"/>
      <c r="AK15" s="207"/>
      <c r="AL15" s="207"/>
      <c r="AM15" s="207"/>
      <c r="AO15" s="207"/>
      <c r="AP15" s="207"/>
      <c r="AQ15" s="207"/>
    </row>
    <row r="16" spans="1:53" ht="27" customHeight="1" x14ac:dyDescent="0.35">
      <c r="A16" s="181"/>
      <c r="B16" s="181"/>
      <c r="C16" s="181"/>
      <c r="D16" s="207"/>
      <c r="E16" s="207"/>
      <c r="F16" s="207"/>
      <c r="G16" s="464"/>
      <c r="H16" s="464"/>
      <c r="I16" s="464"/>
      <c r="J16" s="464"/>
      <c r="K16" s="462"/>
      <c r="L16" s="462"/>
      <c r="M16" s="462"/>
      <c r="N16" s="462"/>
      <c r="O16" s="462"/>
      <c r="P16" s="462"/>
      <c r="Q16" s="207"/>
      <c r="R16" s="207"/>
      <c r="S16" s="207"/>
      <c r="T16" s="207"/>
      <c r="U16" s="207"/>
      <c r="V16" s="181"/>
      <c r="W16" s="181"/>
      <c r="X16" s="181"/>
      <c r="Y16" s="181"/>
      <c r="Z16" s="181"/>
      <c r="AA16" s="181"/>
      <c r="AB16" s="181"/>
      <c r="AC16" s="181"/>
      <c r="AD16" s="207"/>
      <c r="AE16" s="207"/>
      <c r="AF16" s="207"/>
      <c r="AG16" s="207"/>
      <c r="AH16" s="207"/>
      <c r="AI16" s="207"/>
      <c r="AJ16" s="207"/>
      <c r="AK16" s="207"/>
      <c r="AL16" s="207"/>
      <c r="AM16" s="207"/>
      <c r="AO16" s="207"/>
      <c r="AP16" s="207"/>
      <c r="AQ16" s="207"/>
    </row>
    <row r="17" spans="1:44" ht="28" thickBot="1" x14ac:dyDescent="0.4">
      <c r="A17" s="181"/>
      <c r="B17" s="181"/>
      <c r="C17" s="181"/>
      <c r="D17" s="181"/>
      <c r="E17" s="181"/>
      <c r="F17" s="181"/>
      <c r="G17" s="181"/>
      <c r="H17" s="181"/>
      <c r="I17" s="181"/>
      <c r="J17" s="181"/>
      <c r="K17" s="462"/>
      <c r="L17" s="462"/>
      <c r="M17" s="180"/>
      <c r="N17" s="180"/>
      <c r="O17" s="180"/>
      <c r="P17" s="180"/>
      <c r="Q17" s="207"/>
      <c r="R17" s="207"/>
      <c r="S17" s="207"/>
      <c r="T17" s="181"/>
      <c r="U17" s="181"/>
      <c r="V17" s="181"/>
      <c r="W17" s="181"/>
      <c r="X17" s="181"/>
      <c r="Y17" s="181"/>
      <c r="Z17" s="181"/>
      <c r="AA17" s="181"/>
      <c r="AB17" s="181"/>
      <c r="AC17" s="181"/>
      <c r="AD17" s="207"/>
      <c r="AE17" s="207"/>
      <c r="AF17" s="207"/>
      <c r="AG17" s="207"/>
      <c r="AH17" s="207"/>
      <c r="AI17" s="207"/>
      <c r="AJ17" s="207"/>
      <c r="AK17" s="207"/>
      <c r="AL17" s="207"/>
      <c r="AM17" s="207"/>
      <c r="AO17" s="207"/>
      <c r="AP17" s="207"/>
      <c r="AQ17" s="207"/>
    </row>
    <row r="18" spans="1:44" ht="138" customHeight="1" thickBot="1" x14ac:dyDescent="0.4">
      <c r="A18" s="1047" t="str">
        <f ca="1">Translations!A17</f>
        <v xml:space="preserve">Reporting Period </v>
      </c>
      <c r="B18" s="1048"/>
      <c r="C18" s="1049"/>
      <c r="D18" s="482"/>
      <c r="E18" s="461"/>
      <c r="F18" s="207"/>
      <c r="G18" s="181"/>
      <c r="H18" s="207"/>
      <c r="I18" s="207"/>
      <c r="J18" s="207"/>
      <c r="K18" s="207"/>
      <c r="L18" s="207"/>
      <c r="M18" s="207"/>
      <c r="N18" s="207"/>
      <c r="O18" s="207"/>
      <c r="P18" s="207"/>
      <c r="Q18" s="207"/>
      <c r="R18" s="207"/>
      <c r="S18" s="207"/>
      <c r="T18" s="181"/>
      <c r="U18" s="181"/>
      <c r="V18" s="181"/>
      <c r="W18" s="181"/>
      <c r="X18" s="181"/>
      <c r="Y18" s="181"/>
      <c r="Z18" s="181"/>
      <c r="AA18" s="181"/>
      <c r="AB18" s="181"/>
      <c r="AC18" s="181"/>
      <c r="AD18" s="207"/>
      <c r="AE18" s="207"/>
      <c r="AF18" s="207"/>
      <c r="AG18" s="207"/>
      <c r="AH18" s="207"/>
      <c r="AI18" s="207"/>
      <c r="AJ18" s="207"/>
      <c r="AK18" s="207"/>
      <c r="AL18" s="207"/>
      <c r="AM18" s="207"/>
      <c r="AO18" s="207"/>
      <c r="AP18" s="207"/>
      <c r="AQ18" s="207"/>
    </row>
    <row r="19" spans="1:44" ht="27.5" x14ac:dyDescent="0.35">
      <c r="A19" s="1050" t="s">
        <v>705</v>
      </c>
      <c r="B19" s="1051"/>
      <c r="C19" s="576" t="s">
        <v>706</v>
      </c>
      <c r="D19" s="484"/>
      <c r="E19" s="463"/>
      <c r="F19" s="208" t="str">
        <f>IFERROR(IF(INDEX('Overview - Section A'!U$75:U$94,MATCH(#REF!,'Overview - Section A'!$B$75:$B$94,0))&lt;&gt;0,(INDEX('Overview - Section A'!U$75:U$94,MATCH(#REF!,'Overview - Section A'!$B$75:$B$94,0))),""),"")</f>
        <v/>
      </c>
      <c r="G19" s="181"/>
      <c r="H19" s="207"/>
      <c r="I19" s="207"/>
      <c r="J19" s="207"/>
      <c r="K19" s="207"/>
      <c r="L19" s="207"/>
      <c r="M19" s="207"/>
      <c r="N19" s="207"/>
      <c r="O19" s="207"/>
      <c r="P19" s="207"/>
      <c r="Q19" s="207"/>
      <c r="R19" s="207"/>
      <c r="S19" s="207"/>
      <c r="T19" s="181"/>
      <c r="U19" s="181"/>
      <c r="V19" s="181"/>
      <c r="W19" s="181"/>
      <c r="X19" s="181"/>
      <c r="Y19" s="181"/>
      <c r="Z19" s="181"/>
      <c r="AA19" s="181"/>
      <c r="AB19" s="181"/>
      <c r="AC19" s="181"/>
      <c r="AD19" s="207"/>
      <c r="AE19" s="207"/>
      <c r="AF19" s="207"/>
      <c r="AG19" s="207"/>
      <c r="AH19" s="207"/>
      <c r="AI19" s="207"/>
      <c r="AJ19" s="207"/>
      <c r="AK19" s="207"/>
      <c r="AL19" s="207"/>
      <c r="AM19" s="207"/>
      <c r="AO19" s="207"/>
      <c r="AP19" s="207"/>
      <c r="AQ19" s="207"/>
    </row>
    <row r="20" spans="1:44" ht="27" customHeight="1" x14ac:dyDescent="0.35">
      <c r="A20" s="1052">
        <f ca="1">IFERROR(IF(INDEX('Overview - Section A'!A$45:A$53,MATCH($D20,'Overview - Section A'!$B$45:$B$53,0))&lt;&gt;0,(INDEX('Overview - Section A'!A$45:A$53,MATCH($D20,'Overview - Section A'!$B$45:$B$53,0))),""),"")</f>
        <v>44197</v>
      </c>
      <c r="B20" s="1053"/>
      <c r="C20" s="483">
        <f ca="1">IFERROR(IF(INDEX('Overview - Section A'!E$45:E$53,MATCH($D20,'Overview - Section A'!$B$45:$B$53,0))&lt;&gt;0,(INDEX('Overview - Section A'!E$45:E$53,MATCH($D20,'Overview - Section A'!$B$45:$B$53,0))),""),"")</f>
        <v>44377</v>
      </c>
      <c r="D20" s="484">
        <v>2</v>
      </c>
      <c r="E20" s="463"/>
      <c r="F20" s="208" t="str">
        <f>IFERROR(IF(INDEX('Overview - Section A'!U$75:U$94,MATCH(#REF!,'Overview - Section A'!$B$75:$B$94,0))&lt;&gt;0,(INDEX('Overview - Section A'!U$75:U$94,MATCH(#REF!,'Overview - Section A'!$B$75:$B$94,0))),""),"")</f>
        <v/>
      </c>
      <c r="G20" s="181"/>
      <c r="H20" s="207"/>
      <c r="I20" s="207"/>
      <c r="J20" s="207"/>
      <c r="K20" s="207"/>
      <c r="L20" s="207"/>
      <c r="M20" s="207"/>
      <c r="N20" s="207"/>
      <c r="O20" s="207"/>
      <c r="P20" s="207"/>
      <c r="Q20" s="207"/>
      <c r="R20" s="207"/>
      <c r="S20" s="207"/>
      <c r="T20" s="181"/>
      <c r="U20" s="181"/>
      <c r="V20" s="181"/>
      <c r="W20" s="181"/>
      <c r="X20" s="181"/>
      <c r="Y20" s="181"/>
      <c r="Z20" s="181"/>
      <c r="AA20" s="181"/>
      <c r="AB20" s="181"/>
      <c r="AC20" s="181"/>
      <c r="AD20" s="207"/>
      <c r="AE20" s="207"/>
      <c r="AF20" s="207"/>
      <c r="AG20" s="207"/>
      <c r="AH20" s="207"/>
      <c r="AI20" s="207"/>
      <c r="AJ20" s="207"/>
      <c r="AK20" s="207"/>
      <c r="AL20" s="207"/>
      <c r="AM20" s="207"/>
      <c r="AO20" s="207"/>
      <c r="AP20" s="207"/>
      <c r="AQ20" s="207"/>
    </row>
    <row r="21" spans="1:44" ht="27" customHeight="1" x14ac:dyDescent="0.35">
      <c r="A21" s="1054">
        <f ca="1">IFERROR(IF(INDEX('Overview - Section A'!A$45:A$53,MATCH($D21,'Overview - Section A'!$B$45:$B$53,0))&lt;&gt;0,(INDEX('Overview - Section A'!A$45:A$53,MATCH($D21,'Overview - Section A'!$B$45:$B$53,0))),""),"")</f>
        <v>44378</v>
      </c>
      <c r="B21" s="1055"/>
      <c r="C21" s="483">
        <f ca="1">IFERROR(IF(INDEX('Overview - Section A'!E$45:E$53,MATCH($D21,'Overview - Section A'!$B$45:$B$53,0))&lt;&gt;0,(INDEX('Overview - Section A'!E$45:E$53,MATCH($D21,'Overview - Section A'!$B$45:$B$53,0))),""),"")</f>
        <v>44561</v>
      </c>
      <c r="D21" s="484">
        <v>3</v>
      </c>
      <c r="E21" s="463"/>
      <c r="F21" s="208" t="str">
        <f>IFERROR(IF(INDEX('Overview - Section A'!U$75:U$94,MATCH(#REF!,'Overview - Section A'!$B$75:$B$94,0))&lt;&gt;0,(INDEX('Overview - Section A'!U$75:U$94,MATCH(#REF!,'Overview - Section A'!$B$75:$B$94,0))),""),"")</f>
        <v/>
      </c>
      <c r="G21" s="181"/>
      <c r="H21" s="207"/>
      <c r="I21" s="207"/>
      <c r="J21" s="207"/>
      <c r="K21" s="207"/>
      <c r="L21" s="207"/>
      <c r="M21" s="207"/>
      <c r="N21" s="207"/>
      <c r="O21" s="207"/>
      <c r="P21" s="207"/>
      <c r="Q21" s="207"/>
      <c r="R21" s="207"/>
      <c r="S21" s="207"/>
      <c r="T21" s="181"/>
      <c r="U21" s="181"/>
      <c r="V21" s="181"/>
      <c r="W21" s="181"/>
      <c r="X21" s="181"/>
      <c r="Y21" s="181"/>
      <c r="Z21" s="181"/>
      <c r="AA21" s="181"/>
      <c r="AB21" s="181"/>
      <c r="AC21" s="181"/>
      <c r="AD21" s="207"/>
      <c r="AE21" s="207"/>
      <c r="AF21" s="207"/>
      <c r="AG21" s="207"/>
      <c r="AH21" s="207"/>
      <c r="AI21" s="207"/>
      <c r="AJ21" s="207"/>
      <c r="AK21" s="207"/>
      <c r="AL21" s="207"/>
      <c r="AM21" s="207"/>
      <c r="AO21" s="207"/>
      <c r="AP21" s="207"/>
      <c r="AQ21" s="207"/>
    </row>
    <row r="22" spans="1:44" ht="27" customHeight="1" x14ac:dyDescent="0.35">
      <c r="A22" s="1054">
        <f ca="1">IFERROR(IF(INDEX('Overview - Section A'!A$45:A$53,MATCH($D22,'Overview - Section A'!$B$45:$B$53,0))&lt;&gt;0,(INDEX('Overview - Section A'!A$45:A$53,MATCH($D22,'Overview - Section A'!$B$45:$B$53,0))),""),"")</f>
        <v>44562</v>
      </c>
      <c r="B22" s="1055"/>
      <c r="C22" s="483">
        <f ca="1">IFERROR(IF(INDEX('Overview - Section A'!E$45:E$53,MATCH($D22,'Overview - Section A'!$B$45:$B$53,0))&lt;&gt;0,(INDEX('Overview - Section A'!E$45:E$53,MATCH($D22,'Overview - Section A'!$B$45:$B$53,0))),""),"")</f>
        <v>44742</v>
      </c>
      <c r="D22" s="484">
        <v>4</v>
      </c>
      <c r="E22" s="463"/>
      <c r="F22" s="208" t="str">
        <f>IFERROR(IF(INDEX('Overview - Section A'!U$75:U$94,MATCH(#REF!,'Overview - Section A'!$B$75:$B$94,0))&lt;&gt;0,(INDEX('Overview - Section A'!U$75:U$94,MATCH(#REF!,'Overview - Section A'!$B$75:$B$94,0))),""),"")</f>
        <v/>
      </c>
      <c r="G22" s="181"/>
      <c r="H22" s="207"/>
      <c r="I22" s="207"/>
      <c r="J22" s="207"/>
      <c r="K22" s="207"/>
      <c r="L22" s="207"/>
      <c r="M22" s="207"/>
      <c r="N22" s="207"/>
      <c r="O22" s="207"/>
      <c r="P22" s="207"/>
      <c r="Q22" s="207"/>
      <c r="R22" s="207"/>
      <c r="S22" s="207"/>
      <c r="T22" s="181"/>
      <c r="U22" s="181"/>
      <c r="V22" s="181"/>
      <c r="W22" s="181"/>
      <c r="X22" s="181"/>
      <c r="Y22" s="181"/>
      <c r="Z22" s="181"/>
      <c r="AA22" s="181"/>
      <c r="AB22" s="181"/>
      <c r="AC22" s="181"/>
      <c r="AD22" s="207"/>
      <c r="AE22" s="207"/>
      <c r="AF22" s="207"/>
      <c r="AG22" s="207"/>
      <c r="AH22" s="207"/>
      <c r="AI22" s="207"/>
      <c r="AJ22" s="207"/>
      <c r="AK22" s="207"/>
      <c r="AL22" s="207"/>
      <c r="AM22" s="207"/>
      <c r="AO22" s="207"/>
      <c r="AP22" s="207"/>
      <c r="AQ22" s="207"/>
    </row>
    <row r="23" spans="1:44" ht="27" customHeight="1" x14ac:dyDescent="0.35">
      <c r="A23" s="1054">
        <f ca="1">IFERROR(IF(INDEX('Overview - Section A'!A$45:A$53,MATCH($D23,'Overview - Section A'!$B$45:$B$53,0))&lt;&gt;0,(INDEX('Overview - Section A'!A$45:A$53,MATCH($D23,'Overview - Section A'!$B$45:$B$53,0))),""),"")</f>
        <v>44743</v>
      </c>
      <c r="B23" s="1055"/>
      <c r="C23" s="483">
        <f ca="1">IFERROR(IF(INDEX('Overview - Section A'!E$45:E$53,MATCH($D23,'Overview - Section A'!$B$45:$B$53,0))&lt;&gt;0,(INDEX('Overview - Section A'!E$45:E$53,MATCH($D23,'Overview - Section A'!$B$45:$B$53,0))),""),"")</f>
        <v>44926</v>
      </c>
      <c r="D23" s="484">
        <v>5</v>
      </c>
      <c r="E23" s="463"/>
      <c r="F23" s="208" t="str">
        <f>IFERROR(IF(INDEX('Overview - Section A'!U$75:U$94,MATCH(#REF!,'Overview - Section A'!$B$75:$B$94,0))&lt;&gt;0,(INDEX('Overview - Section A'!U$75:U$94,MATCH(#REF!,'Overview - Section A'!$B$75:$B$94,0))),""),"")</f>
        <v/>
      </c>
      <c r="G23" s="181"/>
      <c r="H23" s="207"/>
      <c r="I23" s="207"/>
      <c r="J23" s="207"/>
      <c r="K23" s="207"/>
      <c r="L23" s="207"/>
      <c r="M23" s="207"/>
      <c r="N23" s="207"/>
      <c r="O23" s="207"/>
      <c r="P23" s="207"/>
      <c r="Q23" s="207"/>
      <c r="R23" s="207"/>
      <c r="S23" s="207"/>
      <c r="T23" s="181"/>
      <c r="U23" s="181"/>
      <c r="V23" s="181"/>
      <c r="W23" s="181"/>
      <c r="X23" s="181"/>
      <c r="Y23" s="181"/>
      <c r="Z23" s="181"/>
      <c r="AA23" s="181"/>
      <c r="AB23" s="181"/>
      <c r="AC23" s="181"/>
      <c r="AD23" s="207"/>
      <c r="AE23" s="207"/>
      <c r="AF23" s="207"/>
      <c r="AG23" s="207"/>
      <c r="AH23" s="207"/>
      <c r="AI23" s="207"/>
      <c r="AJ23" s="207"/>
      <c r="AK23" s="207"/>
      <c r="AL23" s="207"/>
      <c r="AM23" s="207"/>
      <c r="AO23" s="207"/>
      <c r="AP23" s="207"/>
      <c r="AQ23" s="207"/>
    </row>
    <row r="24" spans="1:44" ht="27" customHeight="1" x14ac:dyDescent="0.35">
      <c r="A24" s="1054">
        <f ca="1">IFERROR(IF(INDEX('Overview - Section A'!A$45:A$53,MATCH($D24,'Overview - Section A'!$B$45:$B$53,0))&lt;&gt;0,(INDEX('Overview - Section A'!A$45:A$53,MATCH($D24,'Overview - Section A'!$B$45:$B$53,0))),""),"")</f>
        <v>44927</v>
      </c>
      <c r="B24" s="1055"/>
      <c r="C24" s="483">
        <f ca="1">IFERROR(IF(INDEX('Overview - Section A'!E$45:E$53,MATCH($D24,'Overview - Section A'!$B$45:$B$53,0))&lt;&gt;0,(INDEX('Overview - Section A'!E$45:E$53,MATCH($D24,'Overview - Section A'!$B$45:$B$53,0))),""),"")</f>
        <v>45107</v>
      </c>
      <c r="D24" s="484">
        <v>6</v>
      </c>
      <c r="E24" s="463"/>
      <c r="F24" s="208" t="str">
        <f>IFERROR(IF(INDEX('Overview - Section A'!U$75:U$94,MATCH(#REF!,'Overview - Section A'!$B$75:$B$94,0))&lt;&gt;0,(INDEX('Overview - Section A'!U$75:U$94,MATCH(#REF!,'Overview - Section A'!$B$75:$B$94,0))),""),"")</f>
        <v/>
      </c>
      <c r="G24" s="181"/>
      <c r="H24" s="207"/>
      <c r="I24" s="207"/>
      <c r="J24" s="207"/>
      <c r="K24" s="207"/>
      <c r="L24" s="207"/>
      <c r="M24" s="207"/>
      <c r="N24" s="207"/>
      <c r="O24" s="207"/>
      <c r="P24" s="207"/>
      <c r="Q24" s="207"/>
      <c r="R24" s="207"/>
      <c r="S24" s="207"/>
      <c r="T24" s="181"/>
      <c r="U24" s="181"/>
      <c r="V24" s="181"/>
      <c r="W24" s="181"/>
      <c r="X24" s="181"/>
      <c r="Y24" s="181"/>
      <c r="Z24" s="181"/>
      <c r="AA24" s="181"/>
      <c r="AB24" s="181"/>
      <c r="AC24" s="181"/>
      <c r="AD24" s="207"/>
      <c r="AE24" s="207"/>
      <c r="AF24" s="207"/>
      <c r="AG24" s="207"/>
      <c r="AH24" s="207"/>
      <c r="AI24" s="207"/>
      <c r="AJ24" s="207"/>
      <c r="AK24" s="207"/>
      <c r="AL24" s="207"/>
      <c r="AM24" s="207"/>
      <c r="AO24" s="207"/>
      <c r="AP24" s="207"/>
      <c r="AQ24" s="207"/>
    </row>
    <row r="25" spans="1:44" ht="27" customHeight="1" x14ac:dyDescent="0.35">
      <c r="A25" s="1054">
        <f ca="1">IFERROR(IF(INDEX('Overview - Section A'!A$45:A$53,MATCH($D25,'Overview - Section A'!$B$45:$B$53,0))&lt;&gt;0,(INDEX('Overview - Section A'!A$45:A$53,MATCH($D25,'Overview - Section A'!$B$45:$B$53,0))),""),"")</f>
        <v>45108</v>
      </c>
      <c r="B25" s="1055"/>
      <c r="C25" s="483">
        <f ca="1">IFERROR(IF(INDEX('Overview - Section A'!E$45:E$53,MATCH($D25,'Overview - Section A'!$B$45:$B$53,0))&lt;&gt;0,(INDEX('Overview - Section A'!E$45:E$53,MATCH($D25,'Overview - Section A'!$B$45:$B$53,0))),""),"")</f>
        <v>45291</v>
      </c>
      <c r="D25" s="484">
        <v>7</v>
      </c>
      <c r="E25" s="463"/>
      <c r="F25" s="208" t="str">
        <f>IFERROR(IF(INDEX('Overview - Section A'!U$75:U$94,MATCH(#REF!,'Overview - Section A'!$B$75:$B$94,0))&lt;&gt;0,(INDEX('Overview - Section A'!U$75:U$94,MATCH(#REF!,'Overview - Section A'!$B$75:$B$94,0))),""),"")</f>
        <v/>
      </c>
      <c r="G25" s="181"/>
      <c r="H25" s="207"/>
      <c r="I25" s="207"/>
      <c r="J25" s="207"/>
      <c r="K25" s="207"/>
      <c r="L25" s="207"/>
      <c r="M25" s="207"/>
      <c r="N25" s="207"/>
      <c r="O25" s="207"/>
      <c r="P25" s="207"/>
      <c r="Q25" s="207"/>
      <c r="R25" s="207"/>
      <c r="S25" s="207"/>
      <c r="T25" s="181"/>
      <c r="U25" s="181"/>
      <c r="V25" s="181"/>
      <c r="W25" s="181"/>
      <c r="X25" s="181"/>
      <c r="Y25" s="181"/>
      <c r="Z25" s="181"/>
      <c r="AA25" s="181"/>
      <c r="AB25" s="181"/>
      <c r="AC25" s="181"/>
      <c r="AD25" s="207"/>
      <c r="AE25" s="207"/>
      <c r="AF25" s="207"/>
      <c r="AG25" s="207"/>
      <c r="AH25" s="207"/>
      <c r="AI25" s="207"/>
      <c r="AJ25" s="207"/>
      <c r="AK25" s="207"/>
      <c r="AL25" s="207"/>
      <c r="AM25" s="207"/>
      <c r="AO25" s="207"/>
      <c r="AP25" s="207"/>
      <c r="AQ25" s="207"/>
    </row>
    <row r="26" spans="1:44" ht="27" customHeight="1" x14ac:dyDescent="0.35">
      <c r="A26" s="1056" t="str">
        <f>IFERROR(IF(INDEX('Overview - Section A'!A$45:A$53,MATCH($D26,'Overview - Section A'!$B$45:$B$53,0))&lt;&gt;0,(INDEX('Overview - Section A'!A$45:A$53,MATCH($D26,'Overview - Section A'!$B$45:$B$53,0))),""),"")</f>
        <v/>
      </c>
      <c r="B26" s="1057"/>
      <c r="C26" s="483" t="str">
        <f>IFERROR(IF(INDEX('Overview - Section A'!E$45:E$53,MATCH($D26,'Overview - Section A'!$B$45:$B$53,0))&lt;&gt;0,(INDEX('Overview - Section A'!E$45:E$53,MATCH($D26,'Overview - Section A'!$B$45:$B$53,0))),""),"")</f>
        <v/>
      </c>
      <c r="D26" s="484">
        <v>8</v>
      </c>
      <c r="E26" s="463"/>
      <c r="F26" s="208" t="str">
        <f>IFERROR(IF(INDEX('Overview - Section A'!U$75:U$94,MATCH(#REF!,'Overview - Section A'!$B$75:$B$94,0))&lt;&gt;0,(INDEX('Overview - Section A'!U$75:U$94,MATCH(#REF!,'Overview - Section A'!$B$75:$B$94,0))),""),"")</f>
        <v/>
      </c>
      <c r="G26" s="181"/>
      <c r="H26" s="207"/>
      <c r="I26" s="207"/>
      <c r="J26" s="207"/>
      <c r="K26" s="207"/>
      <c r="L26" s="207"/>
      <c r="M26" s="207"/>
      <c r="N26" s="207"/>
      <c r="O26" s="207"/>
      <c r="P26" s="207"/>
      <c r="Q26" s="207"/>
      <c r="R26" s="207"/>
      <c r="S26" s="207"/>
      <c r="T26" s="181"/>
      <c r="U26" s="181"/>
      <c r="V26" s="181"/>
      <c r="W26" s="181"/>
      <c r="X26" s="181"/>
      <c r="Y26" s="181"/>
      <c r="Z26" s="181"/>
      <c r="AA26" s="181"/>
      <c r="AB26" s="181"/>
      <c r="AC26" s="181"/>
      <c r="AD26" s="207"/>
      <c r="AE26" s="207"/>
      <c r="AF26" s="207"/>
      <c r="AG26" s="207"/>
      <c r="AH26" s="207"/>
      <c r="AI26" s="207"/>
      <c r="AJ26" s="207"/>
      <c r="AK26" s="207"/>
      <c r="AL26" s="207"/>
      <c r="AM26" s="207"/>
      <c r="AO26" s="207"/>
      <c r="AP26" s="207"/>
      <c r="AQ26" s="207"/>
    </row>
    <row r="27" spans="1:44" ht="27" customHeight="1" x14ac:dyDescent="0.35">
      <c r="A27" s="1056" t="str">
        <f>IFERROR(IF(INDEX('Overview - Section A'!A$45:A$53,MATCH($D27,'Overview - Section A'!$B$45:$B$53,0))&lt;&gt;0,(INDEX('Overview - Section A'!A$45:A$53,MATCH($D27,'Overview - Section A'!$B$45:$B$53,0))),""),"")</f>
        <v/>
      </c>
      <c r="B27" s="1057"/>
      <c r="C27" s="483" t="str">
        <f>IFERROR(IF(INDEX('Overview - Section A'!E$45:E$53,MATCH($D27,'Overview - Section A'!$B$45:$B$53,0))&lt;&gt;0,(INDEX('Overview - Section A'!E$45:E$53,MATCH($D27,'Overview - Section A'!$B$45:$B$53,0))),""),"")</f>
        <v/>
      </c>
      <c r="D27" s="484">
        <v>9</v>
      </c>
      <c r="E27" s="463"/>
      <c r="F27" s="463"/>
      <c r="G27" s="464"/>
      <c r="H27" s="461"/>
      <c r="I27" s="461"/>
      <c r="J27" s="461"/>
      <c r="K27" s="461"/>
      <c r="L27" s="461"/>
      <c r="M27" s="461"/>
      <c r="N27" s="461"/>
      <c r="O27" s="461"/>
      <c r="P27" s="461"/>
      <c r="Q27" s="461"/>
      <c r="R27" s="461"/>
      <c r="S27" s="461"/>
      <c r="T27" s="464"/>
      <c r="U27" s="464"/>
      <c r="V27" s="464"/>
      <c r="W27" s="464"/>
      <c r="X27" s="464"/>
      <c r="Y27" s="464"/>
      <c r="Z27" s="464"/>
      <c r="AA27" s="464"/>
      <c r="AB27" s="464"/>
      <c r="AC27" s="464"/>
      <c r="AD27" s="461"/>
      <c r="AE27" s="461"/>
      <c r="AF27" s="461"/>
      <c r="AG27" s="461"/>
      <c r="AH27" s="461"/>
      <c r="AI27" s="461"/>
      <c r="AJ27" s="461"/>
      <c r="AK27" s="461"/>
      <c r="AL27" s="461"/>
      <c r="AM27" s="461"/>
      <c r="AN27" s="461"/>
      <c r="AO27" s="461"/>
      <c r="AP27" s="461"/>
      <c r="AQ27" s="461"/>
      <c r="AR27" s="451"/>
    </row>
    <row r="28" spans="1:44" ht="23.5" x14ac:dyDescent="0.35">
      <c r="A28" s="482"/>
      <c r="B28" s="485"/>
      <c r="C28" s="485"/>
      <c r="D28" s="485"/>
      <c r="E28" s="186"/>
      <c r="F28" s="207"/>
      <c r="G28" s="181"/>
      <c r="H28" s="207"/>
      <c r="I28" s="207"/>
      <c r="J28" s="207"/>
      <c r="K28" s="207"/>
      <c r="L28" s="207"/>
      <c r="M28" s="207"/>
      <c r="N28" s="207"/>
      <c r="O28" s="207"/>
      <c r="P28" s="207"/>
      <c r="Q28" s="207"/>
      <c r="R28" s="207"/>
      <c r="S28" s="207"/>
      <c r="T28" s="181"/>
      <c r="U28" s="181"/>
      <c r="V28" s="181"/>
      <c r="W28" s="181"/>
      <c r="X28" s="181"/>
      <c r="Y28" s="181"/>
      <c r="Z28" s="181"/>
      <c r="AA28" s="181"/>
      <c r="AB28" s="181"/>
      <c r="AC28" s="181"/>
      <c r="AD28" s="207"/>
      <c r="AE28" s="207"/>
      <c r="AF28" s="207"/>
      <c r="AG28" s="207"/>
      <c r="AH28" s="207"/>
      <c r="AI28" s="207"/>
      <c r="AJ28" s="207"/>
      <c r="AK28" s="207"/>
      <c r="AL28" s="207"/>
      <c r="AM28" s="207"/>
      <c r="AO28" s="207"/>
      <c r="AP28" s="207"/>
      <c r="AQ28" s="207"/>
    </row>
    <row r="29" spans="1:44" ht="55.15" customHeight="1" thickBot="1" x14ac:dyDescent="0.4">
      <c r="A29" s="464"/>
      <c r="B29" s="464"/>
      <c r="C29" s="464"/>
      <c r="D29" s="464"/>
      <c r="E29" s="464"/>
      <c r="F29" s="464"/>
      <c r="G29" s="464"/>
      <c r="H29" s="464"/>
      <c r="I29" s="464"/>
      <c r="J29" s="464"/>
      <c r="K29" s="464"/>
      <c r="L29" s="464"/>
      <c r="M29" s="464"/>
      <c r="N29" s="464"/>
      <c r="O29" s="464"/>
      <c r="P29" s="464"/>
      <c r="Q29" s="464"/>
      <c r="R29" s="464"/>
      <c r="S29" s="181"/>
      <c r="T29" s="181"/>
      <c r="U29" s="181"/>
      <c r="V29" s="181"/>
      <c r="W29" s="181"/>
      <c r="X29" s="181"/>
      <c r="Y29" s="181"/>
      <c r="Z29" s="181"/>
      <c r="AA29" s="181"/>
      <c r="AB29" s="181"/>
      <c r="AC29" s="181"/>
      <c r="AD29" s="207"/>
      <c r="AE29" s="207"/>
      <c r="AF29" s="207"/>
      <c r="AG29" s="207"/>
      <c r="AH29" s="207"/>
      <c r="AI29" s="207"/>
      <c r="AJ29" s="207"/>
      <c r="AK29" s="207"/>
      <c r="AL29" s="207"/>
      <c r="AM29" s="207"/>
      <c r="AO29" s="207"/>
      <c r="AP29" s="207"/>
      <c r="AQ29" s="207"/>
    </row>
    <row r="30" spans="1:44" ht="46.5" customHeight="1" thickBot="1" x14ac:dyDescent="0.4">
      <c r="A30" s="1070" t="str">
        <f ca="1">Translations!A22</f>
        <v>Goals</v>
      </c>
      <c r="B30" s="1071"/>
      <c r="C30" s="1071"/>
      <c r="D30" s="1071"/>
      <c r="E30" s="1071"/>
      <c r="F30" s="1071"/>
      <c r="G30" s="1071"/>
      <c r="H30" s="1071"/>
      <c r="I30" s="1071"/>
      <c r="J30" s="1071"/>
      <c r="K30" s="1071"/>
      <c r="L30" s="1071"/>
      <c r="M30" s="1071"/>
      <c r="N30" s="1071"/>
      <c r="O30" s="1071"/>
      <c r="P30" s="1071"/>
      <c r="Q30" s="1071"/>
      <c r="R30" s="1071"/>
      <c r="S30" s="1072"/>
      <c r="T30" s="464"/>
      <c r="U30" s="464"/>
      <c r="V30" s="464"/>
      <c r="W30" s="464"/>
      <c r="X30" s="464"/>
      <c r="Y30" s="464"/>
      <c r="Z30" s="464"/>
      <c r="AA30" s="464"/>
      <c r="AB30" s="181"/>
      <c r="AC30" s="181"/>
      <c r="AD30" s="207"/>
      <c r="AE30" s="207"/>
      <c r="AF30" s="207"/>
      <c r="AG30" s="207"/>
      <c r="AH30" s="207"/>
      <c r="AI30" s="207"/>
      <c r="AJ30" s="207"/>
      <c r="AK30" s="207"/>
      <c r="AL30" s="207"/>
      <c r="AM30" s="207"/>
      <c r="AO30" s="207"/>
      <c r="AP30" s="207"/>
      <c r="AQ30" s="207"/>
    </row>
    <row r="31" spans="1:44" ht="49.5" customHeight="1" x14ac:dyDescent="0.35">
      <c r="A31" s="575">
        <v>1</v>
      </c>
      <c r="B31" s="1073" t="str">
        <f ca="1">IFERROR(IF(INDEX('Overview - Section A'!$E$58:$E$72,MATCH($A31,'Overview - Section A'!$A$58:$A$72,0))&lt;&gt;0,INDEX('Overview - Section A'!$E$58:$E$72,MATCH($A31,'Overview - Section A'!$A$58:$A$72,0)),""),"")</f>
        <v>By 2025, reduce malaria annual parasite incidence (API) less than 1/1,000 population at risk per year from CHT districts, eliminate indigenous malaria in phased manner from 10 other endemic districts, and determine malaria-free status of remaining 51 districts.</v>
      </c>
      <c r="C31" s="1073"/>
      <c r="D31" s="1073"/>
      <c r="E31" s="1073"/>
      <c r="F31" s="1073"/>
      <c r="G31" s="1073"/>
      <c r="H31" s="1073"/>
      <c r="I31" s="1073"/>
      <c r="J31" s="1073"/>
      <c r="K31" s="1073"/>
      <c r="L31" s="1073"/>
      <c r="M31" s="1073"/>
      <c r="N31" s="1073"/>
      <c r="O31" s="1073"/>
      <c r="P31" s="1073"/>
      <c r="Q31" s="1073"/>
      <c r="R31" s="1073"/>
      <c r="S31" s="1073"/>
      <c r="T31" s="464"/>
      <c r="U31" s="464"/>
      <c r="V31" s="464"/>
      <c r="W31" s="464"/>
      <c r="X31" s="464"/>
      <c r="Y31" s="464"/>
      <c r="Z31" s="464"/>
      <c r="AA31" s="464"/>
      <c r="AB31" s="181"/>
      <c r="AC31" s="181"/>
      <c r="AD31" s="207"/>
      <c r="AE31" s="207"/>
      <c r="AF31" s="207"/>
      <c r="AG31" s="207"/>
      <c r="AH31" s="207"/>
      <c r="AI31" s="207"/>
      <c r="AJ31" s="207"/>
      <c r="AK31" s="207"/>
      <c r="AL31" s="207"/>
      <c r="AM31" s="207"/>
      <c r="AO31" s="207"/>
      <c r="AP31" s="207"/>
      <c r="AQ31" s="207"/>
    </row>
    <row r="32" spans="1:44" ht="49.5" customHeight="1" x14ac:dyDescent="0.35">
      <c r="A32" s="523">
        <v>2</v>
      </c>
      <c r="B32" s="954" t="str">
        <f ca="1">IFERROR(IF(INDEX('Overview - Section A'!$E$58:$E$72,MATCH($A32,'Overview - Section A'!$A$58:$A$72,0))&lt;&gt;0,INDEX('Overview - Section A'!$E$58:$E$72,MATCH($A32,'Overview - Section A'!$A$58:$A$72,0)),""),"")</f>
        <v/>
      </c>
      <c r="C32" s="954"/>
      <c r="D32" s="954"/>
      <c r="E32" s="954"/>
      <c r="F32" s="954"/>
      <c r="G32" s="954"/>
      <c r="H32" s="954"/>
      <c r="I32" s="954"/>
      <c r="J32" s="954"/>
      <c r="K32" s="954"/>
      <c r="L32" s="954"/>
      <c r="M32" s="954"/>
      <c r="N32" s="954"/>
      <c r="O32" s="954"/>
      <c r="P32" s="954"/>
      <c r="Q32" s="954"/>
      <c r="R32" s="954"/>
      <c r="S32" s="954"/>
      <c r="T32" s="464"/>
      <c r="U32" s="464"/>
      <c r="V32" s="464"/>
      <c r="W32" s="464"/>
      <c r="X32" s="464"/>
      <c r="Y32" s="464"/>
      <c r="Z32" s="464"/>
      <c r="AA32" s="464"/>
      <c r="AB32" s="181"/>
      <c r="AC32" s="181"/>
      <c r="AD32" s="207"/>
      <c r="AE32" s="207"/>
      <c r="AF32" s="207"/>
      <c r="AG32" s="207"/>
      <c r="AH32" s="207"/>
      <c r="AI32" s="207"/>
      <c r="AJ32" s="207"/>
      <c r="AK32" s="207"/>
      <c r="AL32" s="207"/>
      <c r="AM32" s="207"/>
      <c r="AO32" s="207"/>
      <c r="AP32" s="207"/>
      <c r="AQ32" s="207"/>
    </row>
    <row r="33" spans="1:43" ht="49.5" customHeight="1" x14ac:dyDescent="0.35">
      <c r="A33" s="523">
        <v>3</v>
      </c>
      <c r="B33" s="954" t="str">
        <f ca="1">IFERROR(IF(INDEX('Overview - Section A'!$E$58:$E$72,MATCH($A33,'Overview - Section A'!$A$58:$A$72,0))&lt;&gt;0,INDEX('Overview - Section A'!$E$58:$E$72,MATCH($A33,'Overview - Section A'!$A$58:$A$72,0)),""),"")</f>
        <v/>
      </c>
      <c r="C33" s="954"/>
      <c r="D33" s="954"/>
      <c r="E33" s="954"/>
      <c r="F33" s="954"/>
      <c r="G33" s="954"/>
      <c r="H33" s="954"/>
      <c r="I33" s="954"/>
      <c r="J33" s="954"/>
      <c r="K33" s="954"/>
      <c r="L33" s="954"/>
      <c r="M33" s="954"/>
      <c r="N33" s="954"/>
      <c r="O33" s="954"/>
      <c r="P33" s="954"/>
      <c r="Q33" s="954"/>
      <c r="R33" s="954"/>
      <c r="S33" s="954"/>
      <c r="T33" s="464"/>
      <c r="U33" s="464"/>
      <c r="V33" s="464"/>
      <c r="W33" s="464"/>
      <c r="X33" s="464"/>
      <c r="Y33" s="464"/>
      <c r="Z33" s="464"/>
      <c r="AA33" s="464"/>
      <c r="AB33" s="181"/>
      <c r="AC33" s="181"/>
      <c r="AD33" s="207"/>
      <c r="AE33" s="207"/>
      <c r="AF33" s="207"/>
      <c r="AG33" s="207"/>
      <c r="AH33" s="207"/>
      <c r="AI33" s="207"/>
      <c r="AJ33" s="207"/>
      <c r="AK33" s="207"/>
      <c r="AL33" s="207"/>
      <c r="AM33" s="207"/>
      <c r="AO33" s="207"/>
      <c r="AP33" s="207"/>
      <c r="AQ33" s="207"/>
    </row>
    <row r="34" spans="1:43" ht="49.5" customHeight="1" x14ac:dyDescent="0.35">
      <c r="A34" s="523">
        <v>4</v>
      </c>
      <c r="B34" s="954" t="str">
        <f ca="1">IFERROR(IF(INDEX('Overview - Section A'!$E$58:$E$72,MATCH($A34,'Overview - Section A'!$A$58:$A$72,0))&lt;&gt;0,INDEX('Overview - Section A'!$E$58:$E$72,MATCH($A34,'Overview - Section A'!$A$58:$A$72,0)),""),"")</f>
        <v/>
      </c>
      <c r="C34" s="954"/>
      <c r="D34" s="954"/>
      <c r="E34" s="954"/>
      <c r="F34" s="954"/>
      <c r="G34" s="954"/>
      <c r="H34" s="954"/>
      <c r="I34" s="954"/>
      <c r="J34" s="954"/>
      <c r="K34" s="954"/>
      <c r="L34" s="954"/>
      <c r="M34" s="954"/>
      <c r="N34" s="954"/>
      <c r="O34" s="954"/>
      <c r="P34" s="954"/>
      <c r="Q34" s="954"/>
      <c r="R34" s="954"/>
      <c r="S34" s="954"/>
      <c r="T34" s="464"/>
      <c r="U34" s="464"/>
      <c r="V34" s="464"/>
      <c r="W34" s="464"/>
      <c r="X34" s="464"/>
      <c r="Y34" s="464"/>
      <c r="Z34" s="464"/>
      <c r="AA34" s="464"/>
      <c r="AB34" s="181"/>
      <c r="AC34" s="181"/>
      <c r="AD34" s="207"/>
      <c r="AE34" s="207"/>
      <c r="AF34" s="207"/>
      <c r="AG34" s="207"/>
      <c r="AH34" s="207"/>
      <c r="AI34" s="207"/>
      <c r="AJ34" s="207"/>
      <c r="AK34" s="207"/>
      <c r="AL34" s="207"/>
      <c r="AM34" s="207"/>
      <c r="AO34" s="207"/>
      <c r="AP34" s="207"/>
      <c r="AQ34" s="207"/>
    </row>
    <row r="35" spans="1:43" ht="49.5" customHeight="1" x14ac:dyDescent="0.35">
      <c r="A35" s="523">
        <v>5</v>
      </c>
      <c r="B35" s="954" t="str">
        <f ca="1">IFERROR(IF(INDEX('Overview - Section A'!$E$58:$E$72,MATCH($A35,'Overview - Section A'!$A$58:$A$72,0))&lt;&gt;0,INDEX('Overview - Section A'!$E$58:$E$72,MATCH($A35,'Overview - Section A'!$A$58:$A$72,0)),""),"")</f>
        <v/>
      </c>
      <c r="C35" s="954"/>
      <c r="D35" s="954"/>
      <c r="E35" s="954"/>
      <c r="F35" s="954"/>
      <c r="G35" s="954"/>
      <c r="H35" s="954"/>
      <c r="I35" s="954"/>
      <c r="J35" s="954"/>
      <c r="K35" s="954"/>
      <c r="L35" s="954"/>
      <c r="M35" s="954"/>
      <c r="N35" s="954"/>
      <c r="O35" s="954"/>
      <c r="P35" s="954"/>
      <c r="Q35" s="954"/>
      <c r="R35" s="954"/>
      <c r="S35" s="954"/>
      <c r="T35" s="464"/>
      <c r="U35" s="464"/>
      <c r="V35" s="464"/>
      <c r="W35" s="464"/>
      <c r="X35" s="464"/>
      <c r="Y35" s="464"/>
      <c r="Z35" s="464"/>
      <c r="AA35" s="464"/>
      <c r="AB35" s="181"/>
      <c r="AC35" s="181"/>
      <c r="AD35" s="207"/>
      <c r="AE35" s="207"/>
      <c r="AF35" s="207"/>
      <c r="AG35" s="207"/>
      <c r="AH35" s="207"/>
      <c r="AI35" s="207"/>
      <c r="AJ35" s="207"/>
      <c r="AK35" s="207"/>
      <c r="AL35" s="207"/>
      <c r="AM35" s="207"/>
      <c r="AO35" s="207"/>
      <c r="AP35" s="207"/>
      <c r="AQ35" s="207"/>
    </row>
    <row r="36" spans="1:43" ht="49.5" customHeight="1" x14ac:dyDescent="0.35">
      <c r="A36" s="523">
        <v>6</v>
      </c>
      <c r="B36" s="954" t="str">
        <f ca="1">IFERROR(IF(INDEX('Overview - Section A'!$E$58:$E$72,MATCH($A36,'Overview - Section A'!$A$58:$A$72,0))&lt;&gt;0,INDEX('Overview - Section A'!$E$58:$E$72,MATCH($A36,'Overview - Section A'!$A$58:$A$72,0)),""),"")</f>
        <v/>
      </c>
      <c r="C36" s="954"/>
      <c r="D36" s="954"/>
      <c r="E36" s="954"/>
      <c r="F36" s="954"/>
      <c r="G36" s="954"/>
      <c r="H36" s="954"/>
      <c r="I36" s="954"/>
      <c r="J36" s="954"/>
      <c r="K36" s="954"/>
      <c r="L36" s="954"/>
      <c r="M36" s="954"/>
      <c r="N36" s="954"/>
      <c r="O36" s="954"/>
      <c r="P36" s="954"/>
      <c r="Q36" s="954"/>
      <c r="R36" s="954"/>
      <c r="S36" s="954"/>
      <c r="T36" s="464"/>
      <c r="U36" s="464"/>
      <c r="V36" s="464"/>
      <c r="W36" s="464"/>
      <c r="X36" s="464"/>
      <c r="Y36" s="464"/>
      <c r="Z36" s="464"/>
      <c r="AA36" s="464"/>
      <c r="AB36" s="181"/>
      <c r="AC36" s="181"/>
      <c r="AD36" s="207"/>
      <c r="AE36" s="207"/>
      <c r="AF36" s="207"/>
      <c r="AG36" s="207"/>
      <c r="AH36" s="207"/>
      <c r="AI36" s="207"/>
      <c r="AJ36" s="207"/>
      <c r="AK36" s="207"/>
      <c r="AL36" s="207"/>
      <c r="AM36" s="207"/>
      <c r="AO36" s="207"/>
      <c r="AP36" s="207"/>
      <c r="AQ36" s="207"/>
    </row>
    <row r="37" spans="1:43" ht="49.5" customHeight="1" x14ac:dyDescent="0.35">
      <c r="A37" s="523">
        <v>7</v>
      </c>
      <c r="B37" s="954" t="str">
        <f ca="1">IFERROR(IF(INDEX('Overview - Section A'!$E$58:$E$72,MATCH($A37,'Overview - Section A'!$A$58:$A$72,0))&lt;&gt;0,INDEX('Overview - Section A'!$E$58:$E$72,MATCH($A37,'Overview - Section A'!$A$58:$A$72,0)),""),"")</f>
        <v/>
      </c>
      <c r="C37" s="954"/>
      <c r="D37" s="954"/>
      <c r="E37" s="954"/>
      <c r="F37" s="954"/>
      <c r="G37" s="954"/>
      <c r="H37" s="954"/>
      <c r="I37" s="954"/>
      <c r="J37" s="954"/>
      <c r="K37" s="954"/>
      <c r="L37" s="954"/>
      <c r="M37" s="954"/>
      <c r="N37" s="954"/>
      <c r="O37" s="954"/>
      <c r="P37" s="954"/>
      <c r="Q37" s="954"/>
      <c r="R37" s="954"/>
      <c r="S37" s="954"/>
      <c r="T37" s="464"/>
      <c r="U37" s="464"/>
      <c r="V37" s="464"/>
      <c r="W37" s="464"/>
      <c r="X37" s="464"/>
      <c r="Y37" s="464"/>
      <c r="Z37" s="464"/>
      <c r="AA37" s="464"/>
      <c r="AB37" s="181"/>
      <c r="AC37" s="181"/>
      <c r="AD37" s="207"/>
      <c r="AE37" s="207"/>
      <c r="AF37" s="207"/>
      <c r="AG37" s="207"/>
      <c r="AH37" s="207"/>
      <c r="AI37" s="207"/>
      <c r="AJ37" s="207"/>
      <c r="AK37" s="207"/>
      <c r="AL37" s="207"/>
      <c r="AM37" s="207"/>
      <c r="AO37" s="207"/>
      <c r="AP37" s="207"/>
      <c r="AQ37" s="207"/>
    </row>
    <row r="38" spans="1:43" ht="49.5" customHeight="1" x14ac:dyDescent="0.35">
      <c r="A38" s="523">
        <v>8</v>
      </c>
      <c r="B38" s="954" t="str">
        <f ca="1">IFERROR(IF(INDEX('Overview - Section A'!$E$58:$E$72,MATCH($A38,'Overview - Section A'!$A$58:$A$72,0))&lt;&gt;0,INDEX('Overview - Section A'!$E$58:$E$72,MATCH($A38,'Overview - Section A'!$A$58:$A$72,0)),""),"")</f>
        <v/>
      </c>
      <c r="C38" s="954"/>
      <c r="D38" s="954"/>
      <c r="E38" s="954"/>
      <c r="F38" s="954"/>
      <c r="G38" s="954"/>
      <c r="H38" s="954"/>
      <c r="I38" s="954"/>
      <c r="J38" s="954"/>
      <c r="K38" s="954"/>
      <c r="L38" s="954"/>
      <c r="M38" s="954"/>
      <c r="N38" s="954"/>
      <c r="O38" s="954"/>
      <c r="P38" s="954"/>
      <c r="Q38" s="954"/>
      <c r="R38" s="954"/>
      <c r="S38" s="954"/>
      <c r="T38" s="464"/>
      <c r="U38" s="464"/>
      <c r="V38" s="464"/>
      <c r="W38" s="464"/>
      <c r="X38" s="464"/>
      <c r="Y38" s="464"/>
      <c r="Z38" s="464"/>
      <c r="AA38" s="464"/>
      <c r="AB38" s="181"/>
      <c r="AC38" s="181"/>
      <c r="AD38" s="207"/>
      <c r="AE38" s="207"/>
      <c r="AF38" s="207"/>
      <c r="AG38" s="207"/>
      <c r="AH38" s="207"/>
      <c r="AI38" s="207"/>
      <c r="AJ38" s="207"/>
      <c r="AK38" s="207"/>
      <c r="AL38" s="207"/>
      <c r="AM38" s="207"/>
      <c r="AO38" s="207"/>
      <c r="AP38" s="207"/>
      <c r="AQ38" s="207"/>
    </row>
    <row r="39" spans="1:43" ht="49.5" customHeight="1" x14ac:dyDescent="0.35">
      <c r="A39" s="523">
        <v>9</v>
      </c>
      <c r="B39" s="954" t="str">
        <f ca="1">IFERROR(IF(INDEX('Overview - Section A'!$E$58:$E$72,MATCH($A39,'Overview - Section A'!$A$58:$A$72,0))&lt;&gt;0,INDEX('Overview - Section A'!$E$58:$E$72,MATCH($A39,'Overview - Section A'!$A$58:$A$72,0)),""),"")</f>
        <v/>
      </c>
      <c r="C39" s="954"/>
      <c r="D39" s="954"/>
      <c r="E39" s="954"/>
      <c r="F39" s="954"/>
      <c r="G39" s="954"/>
      <c r="H39" s="954"/>
      <c r="I39" s="954"/>
      <c r="J39" s="954"/>
      <c r="K39" s="954"/>
      <c r="L39" s="954"/>
      <c r="M39" s="954"/>
      <c r="N39" s="954"/>
      <c r="O39" s="954"/>
      <c r="P39" s="954"/>
      <c r="Q39" s="954"/>
      <c r="R39" s="954"/>
      <c r="S39" s="954"/>
      <c r="T39" s="464"/>
      <c r="U39" s="464"/>
      <c r="V39" s="464"/>
      <c r="W39" s="464"/>
      <c r="X39" s="464"/>
      <c r="Y39" s="464"/>
      <c r="Z39" s="464"/>
      <c r="AA39" s="464"/>
      <c r="AB39" s="181"/>
      <c r="AC39" s="181"/>
      <c r="AD39" s="207"/>
      <c r="AE39" s="207"/>
      <c r="AF39" s="207"/>
      <c r="AG39" s="207"/>
      <c r="AH39" s="207"/>
      <c r="AI39" s="207"/>
      <c r="AJ39" s="207"/>
      <c r="AK39" s="207"/>
      <c r="AL39" s="207"/>
      <c r="AM39" s="207"/>
      <c r="AO39" s="207"/>
      <c r="AP39" s="207"/>
      <c r="AQ39" s="207"/>
    </row>
    <row r="40" spans="1:43" ht="49.5" customHeight="1" x14ac:dyDescent="0.35">
      <c r="A40" s="523">
        <v>10</v>
      </c>
      <c r="B40" s="954" t="str">
        <f ca="1">IFERROR(IF(INDEX('Overview - Section A'!$E$58:$E$72,MATCH($A40,'Overview - Section A'!$A$58:$A$72,0))&lt;&gt;0,INDEX('Overview - Section A'!$E$58:$E$72,MATCH($A40,'Overview - Section A'!$A$58:$A$72,0)),""),"")</f>
        <v/>
      </c>
      <c r="C40" s="954"/>
      <c r="D40" s="954"/>
      <c r="E40" s="954"/>
      <c r="F40" s="954"/>
      <c r="G40" s="954"/>
      <c r="H40" s="954"/>
      <c r="I40" s="954"/>
      <c r="J40" s="954"/>
      <c r="K40" s="954"/>
      <c r="L40" s="954"/>
      <c r="M40" s="954"/>
      <c r="N40" s="954"/>
      <c r="O40" s="954"/>
      <c r="P40" s="954"/>
      <c r="Q40" s="954"/>
      <c r="R40" s="954"/>
      <c r="S40" s="954"/>
      <c r="T40" s="464"/>
      <c r="U40" s="464"/>
      <c r="V40" s="464"/>
      <c r="W40" s="464"/>
      <c r="X40" s="464"/>
      <c r="Y40" s="464"/>
      <c r="Z40" s="464"/>
      <c r="AA40" s="464"/>
      <c r="AB40" s="181"/>
      <c r="AC40" s="181"/>
      <c r="AD40" s="207"/>
      <c r="AE40" s="207"/>
      <c r="AF40" s="207"/>
      <c r="AG40" s="207"/>
      <c r="AH40" s="207"/>
      <c r="AI40" s="207"/>
      <c r="AJ40" s="207"/>
      <c r="AK40" s="207"/>
      <c r="AL40" s="207"/>
      <c r="AM40" s="207"/>
      <c r="AO40" s="207"/>
      <c r="AP40" s="207"/>
      <c r="AQ40" s="207"/>
    </row>
    <row r="41" spans="1:43" ht="49.5" customHeight="1" x14ac:dyDescent="0.35">
      <c r="A41" s="523">
        <v>11</v>
      </c>
      <c r="B41" s="954" t="str">
        <f ca="1">IFERROR(IF(INDEX('Overview - Section A'!$E$58:$E$72,MATCH($A41,'Overview - Section A'!$A$58:$A$72,0))&lt;&gt;0,INDEX('Overview - Section A'!$E$58:$E$72,MATCH($A41,'Overview - Section A'!$A$58:$A$72,0)),""),"")</f>
        <v/>
      </c>
      <c r="C41" s="954"/>
      <c r="D41" s="954"/>
      <c r="E41" s="954"/>
      <c r="F41" s="954"/>
      <c r="G41" s="954"/>
      <c r="H41" s="954"/>
      <c r="I41" s="954"/>
      <c r="J41" s="954"/>
      <c r="K41" s="954"/>
      <c r="L41" s="954"/>
      <c r="M41" s="954"/>
      <c r="N41" s="954"/>
      <c r="O41" s="954"/>
      <c r="P41" s="954"/>
      <c r="Q41" s="954"/>
      <c r="R41" s="954"/>
      <c r="S41" s="954"/>
      <c r="T41" s="464"/>
      <c r="U41" s="464"/>
      <c r="V41" s="464"/>
      <c r="W41" s="464"/>
      <c r="X41" s="464"/>
      <c r="Y41" s="464"/>
      <c r="Z41" s="464"/>
      <c r="AA41" s="464"/>
      <c r="AB41" s="181"/>
      <c r="AC41" s="181"/>
      <c r="AD41" s="207"/>
      <c r="AE41" s="207"/>
      <c r="AF41" s="207"/>
      <c r="AG41" s="207"/>
      <c r="AH41" s="207"/>
      <c r="AI41" s="207"/>
      <c r="AJ41" s="207"/>
      <c r="AK41" s="207"/>
      <c r="AL41" s="207"/>
      <c r="AM41" s="207"/>
      <c r="AO41" s="207"/>
      <c r="AP41" s="207"/>
      <c r="AQ41" s="207"/>
    </row>
    <row r="42" spans="1:43" ht="49.5" customHeight="1" x14ac:dyDescent="0.35">
      <c r="A42" s="523">
        <v>12</v>
      </c>
      <c r="B42" s="954" t="str">
        <f ca="1">IFERROR(IF(INDEX('Overview - Section A'!$E$58:$E$72,MATCH($A42,'Overview - Section A'!$A$58:$A$72,0))&lt;&gt;0,INDEX('Overview - Section A'!$E$58:$E$72,MATCH($A42,'Overview - Section A'!$A$58:$A$72,0)),""),"")</f>
        <v/>
      </c>
      <c r="C42" s="954"/>
      <c r="D42" s="954"/>
      <c r="E42" s="954"/>
      <c r="F42" s="954"/>
      <c r="G42" s="954"/>
      <c r="H42" s="954"/>
      <c r="I42" s="954"/>
      <c r="J42" s="954"/>
      <c r="K42" s="954"/>
      <c r="L42" s="954"/>
      <c r="M42" s="954"/>
      <c r="N42" s="954"/>
      <c r="O42" s="954"/>
      <c r="P42" s="954"/>
      <c r="Q42" s="954"/>
      <c r="R42" s="954"/>
      <c r="S42" s="954"/>
      <c r="T42" s="464"/>
      <c r="U42" s="464"/>
      <c r="V42" s="464"/>
      <c r="W42" s="464"/>
      <c r="X42" s="464"/>
      <c r="Y42" s="464"/>
      <c r="Z42" s="464"/>
      <c r="AA42" s="464"/>
      <c r="AB42" s="181"/>
      <c r="AC42" s="181"/>
      <c r="AD42" s="207"/>
      <c r="AE42" s="207"/>
      <c r="AF42" s="207"/>
      <c r="AG42" s="207"/>
      <c r="AH42" s="207"/>
      <c r="AI42" s="207"/>
      <c r="AJ42" s="207"/>
      <c r="AK42" s="207"/>
      <c r="AL42" s="207"/>
      <c r="AM42" s="207"/>
      <c r="AO42" s="207"/>
      <c r="AP42" s="207"/>
      <c r="AQ42" s="207"/>
    </row>
    <row r="43" spans="1:43" x14ac:dyDescent="0.35">
      <c r="A43" s="181"/>
      <c r="B43" s="181"/>
      <c r="C43" s="181"/>
      <c r="D43" s="181"/>
      <c r="E43" s="181"/>
      <c r="F43" s="181"/>
      <c r="G43" s="181"/>
      <c r="H43" s="181"/>
      <c r="I43" s="181"/>
      <c r="J43" s="181"/>
      <c r="K43" s="181"/>
      <c r="L43" s="181"/>
      <c r="M43" s="181"/>
      <c r="N43" s="181"/>
      <c r="O43" s="181"/>
      <c r="P43" s="181"/>
      <c r="Q43" s="181"/>
      <c r="R43" s="181"/>
      <c r="S43" s="464"/>
      <c r="T43" s="464"/>
      <c r="U43" s="464"/>
      <c r="V43" s="464"/>
      <c r="W43" s="464"/>
      <c r="X43" s="181"/>
      <c r="Y43" s="181"/>
      <c r="Z43" s="181"/>
      <c r="AA43" s="181"/>
      <c r="AB43" s="181"/>
      <c r="AC43" s="181"/>
      <c r="AD43" s="207"/>
      <c r="AE43" s="207"/>
      <c r="AF43" s="207"/>
      <c r="AG43" s="207"/>
      <c r="AH43" s="207"/>
      <c r="AI43" s="207"/>
      <c r="AJ43" s="207"/>
      <c r="AK43" s="207"/>
      <c r="AL43" s="207"/>
      <c r="AM43" s="207"/>
      <c r="AO43" s="207"/>
      <c r="AP43" s="207"/>
      <c r="AQ43" s="207"/>
    </row>
    <row r="44" spans="1:43" x14ac:dyDescent="0.35">
      <c r="A44" s="181"/>
      <c r="B44" s="181"/>
      <c r="C44" s="181"/>
      <c r="D44" s="181"/>
      <c r="E44" s="181"/>
      <c r="F44" s="181"/>
      <c r="G44" s="181"/>
      <c r="H44" s="181"/>
      <c r="I44" s="181"/>
      <c r="J44" s="181"/>
      <c r="K44" s="181"/>
      <c r="L44" s="181"/>
      <c r="M44" s="181"/>
      <c r="N44" s="181"/>
      <c r="O44" s="181"/>
      <c r="P44" s="181"/>
      <c r="Q44" s="181"/>
      <c r="R44" s="181"/>
      <c r="S44" s="464"/>
      <c r="T44" s="464"/>
      <c r="U44" s="464"/>
      <c r="V44" s="464"/>
      <c r="W44" s="464"/>
      <c r="X44" s="181"/>
      <c r="Y44" s="181"/>
      <c r="Z44" s="181"/>
      <c r="AA44" s="181"/>
      <c r="AB44" s="181"/>
      <c r="AC44" s="181"/>
      <c r="AD44" s="207"/>
      <c r="AE44" s="207"/>
      <c r="AF44" s="207"/>
      <c r="AG44" s="207"/>
      <c r="AH44" s="207"/>
      <c r="AI44" s="207"/>
      <c r="AJ44" s="207"/>
      <c r="AK44" s="207"/>
      <c r="AL44" s="207"/>
      <c r="AM44" s="207"/>
      <c r="AO44" s="207"/>
      <c r="AP44" s="207"/>
      <c r="AQ44" s="207"/>
    </row>
    <row r="45" spans="1:43" x14ac:dyDescent="0.35">
      <c r="A45" s="181"/>
      <c r="B45" s="181"/>
      <c r="C45" s="181"/>
      <c r="D45" s="181"/>
      <c r="E45" s="181"/>
      <c r="F45" s="181"/>
      <c r="G45" s="181"/>
      <c r="H45" s="181"/>
      <c r="I45" s="181"/>
      <c r="J45" s="181"/>
      <c r="K45" s="181"/>
      <c r="L45" s="181"/>
      <c r="M45" s="181"/>
      <c r="N45" s="181"/>
      <c r="O45" s="181"/>
      <c r="P45" s="181"/>
      <c r="Q45" s="181"/>
      <c r="R45" s="181"/>
      <c r="S45" s="464"/>
      <c r="T45" s="464"/>
      <c r="U45" s="464"/>
      <c r="V45" s="464"/>
      <c r="W45" s="464"/>
      <c r="X45" s="181"/>
      <c r="Y45" s="181"/>
      <c r="Z45" s="181"/>
      <c r="AA45" s="181"/>
      <c r="AB45" s="181"/>
      <c r="AC45" s="181"/>
      <c r="AD45" s="207"/>
      <c r="AE45" s="207"/>
      <c r="AF45" s="207"/>
      <c r="AG45" s="207"/>
      <c r="AH45" s="207"/>
      <c r="AI45" s="207"/>
      <c r="AJ45" s="207"/>
      <c r="AK45" s="207"/>
      <c r="AL45" s="207"/>
      <c r="AM45" s="207"/>
      <c r="AO45" s="207"/>
      <c r="AP45" s="207"/>
      <c r="AQ45" s="207"/>
    </row>
    <row r="46" spans="1:43" x14ac:dyDescent="0.35">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207"/>
      <c r="AE46" s="207"/>
      <c r="AF46" s="207"/>
      <c r="AG46" s="207"/>
      <c r="AH46" s="207"/>
      <c r="AI46" s="207"/>
      <c r="AJ46" s="207"/>
      <c r="AK46" s="207"/>
      <c r="AL46" s="207"/>
      <c r="AM46" s="207"/>
      <c r="AO46" s="207"/>
      <c r="AP46" s="207"/>
      <c r="AQ46" s="207"/>
    </row>
    <row r="47" spans="1:43" ht="47.25" customHeight="1" x14ac:dyDescent="0.35">
      <c r="A47" s="1019" t="str">
        <f ca="1">Translations!A90</f>
        <v>Impact Indicators</v>
      </c>
      <c r="B47" s="1020"/>
      <c r="C47" s="1020"/>
      <c r="D47" s="1020"/>
      <c r="E47" s="1020"/>
      <c r="F47" s="1020"/>
      <c r="G47" s="1020"/>
      <c r="H47" s="1020"/>
      <c r="I47" s="1020"/>
      <c r="J47" s="1020"/>
      <c r="K47" s="1020"/>
      <c r="L47" s="1020"/>
      <c r="M47" s="1020"/>
      <c r="N47" s="1020"/>
      <c r="O47" s="1020"/>
      <c r="P47" s="1020"/>
      <c r="Q47" s="1020"/>
      <c r="R47" s="1020"/>
      <c r="S47" s="1020"/>
      <c r="T47" s="181"/>
      <c r="U47" s="181"/>
      <c r="V47" s="181"/>
      <c r="W47" s="181"/>
      <c r="X47" s="181"/>
      <c r="Y47" s="181"/>
      <c r="Z47" s="181"/>
      <c r="AA47" s="181"/>
      <c r="AB47" s="181"/>
      <c r="AC47" s="181"/>
      <c r="AD47" s="207"/>
      <c r="AE47" s="207"/>
      <c r="AF47" s="207"/>
      <c r="AG47" s="207"/>
      <c r="AH47" s="207"/>
      <c r="AI47" s="207"/>
      <c r="AJ47" s="207"/>
      <c r="AK47" s="207"/>
      <c r="AL47" s="207"/>
      <c r="AM47" s="207"/>
      <c r="AO47" s="207"/>
      <c r="AP47" s="207"/>
      <c r="AQ47" s="207"/>
    </row>
    <row r="48" spans="1:43" ht="16" thickBot="1" x14ac:dyDescent="0.4">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207"/>
      <c r="AE48" s="207"/>
      <c r="AF48" s="207"/>
      <c r="AG48" s="207"/>
      <c r="AH48" s="207"/>
      <c r="AI48" s="207"/>
      <c r="AJ48" s="207"/>
      <c r="AK48" s="207"/>
      <c r="AL48" s="207"/>
      <c r="AM48" s="207"/>
      <c r="AO48" s="207"/>
      <c r="AP48" s="207"/>
      <c r="AQ48" s="207"/>
    </row>
    <row r="49" spans="1:53" ht="31.9" customHeight="1" thickBot="1" x14ac:dyDescent="0.4">
      <c r="A49" s="471"/>
      <c r="B49" s="472"/>
      <c r="C49" s="472"/>
      <c r="D49" s="472"/>
      <c r="E49" s="472"/>
      <c r="F49" s="472"/>
      <c r="G49" s="472"/>
      <c r="H49" s="472"/>
      <c r="I49" s="472"/>
      <c r="J49" s="472"/>
      <c r="K49" s="472"/>
      <c r="L49" s="472"/>
      <c r="M49" s="472"/>
      <c r="N49" s="472"/>
      <c r="O49" s="473"/>
      <c r="P49" s="481">
        <f ca="1">IFERROR(IF(YEAR(INDEX('Overview - Section A'!$A$46:$A$53,MATCH(D20,'Overview - Section A'!$B$46:$B$53,0)))&lt;=YEAR('Overview - Section A'!$E$11),YEAR(INDEX('Overview - Section A'!$A$46:$A$53,MATCH($D$20,'Overview - Section A'!$B$46:$B$53,0))),""),"")</f>
        <v>2021</v>
      </c>
      <c r="Q49" s="481">
        <f ca="1">IFERROR(IF(P49+1&lt;=YEAR('Overview - Section A'!$E$11),P49+1,""),"")</f>
        <v>2022</v>
      </c>
      <c r="R49" s="481">
        <f ca="1">IFERROR(IF(Q49+1&lt;=YEAR('Overview - Section A'!$E$11),Q49+1,""),"")</f>
        <v>2023</v>
      </c>
      <c r="S49" s="481" t="str">
        <f ca="1">IFERROR(IF(R49+1&lt;=YEAR('Overview - Section A'!$E$11),R49+1,""),"")</f>
        <v/>
      </c>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row>
    <row r="50" spans="1:53" ht="100.15" customHeight="1" thickBot="1" x14ac:dyDescent="0.4">
      <c r="A50" s="577" t="str">
        <f ca="1">Translations!$A$91</f>
        <v>No.</v>
      </c>
      <c r="B50" s="1058" t="str">
        <f ca="1">Translations!A38</f>
        <v>Standard Indicator</v>
      </c>
      <c r="C50" s="1011"/>
      <c r="D50" s="1012"/>
      <c r="E50" s="1010" t="str">
        <f ca="1">Translations!A92</f>
        <v>Custom Impact Indicator</v>
      </c>
      <c r="F50" s="1011"/>
      <c r="G50" s="1012"/>
      <c r="H50" s="580" t="str">
        <f ca="1">Translations!A93</f>
        <v>Baseline Value</v>
      </c>
      <c r="I50" s="581" t="str">
        <f ca="1">Translations!A94</f>
        <v>Baseline Year &amp; Source</v>
      </c>
      <c r="J50" s="1016" t="str">
        <f ca="1">Translations!A51</f>
        <v>Required Disaggregation</v>
      </c>
      <c r="K50" s="1017"/>
      <c r="L50" s="1017"/>
      <c r="M50" s="1018"/>
      <c r="N50" s="524" t="str">
        <f ca="1">Translations!A52</f>
        <v>Responsible PR</v>
      </c>
      <c r="O50" s="510" t="str">
        <f ca="1">Translations!A53</f>
        <v>Country</v>
      </c>
      <c r="P50" s="510" t="str">
        <f ca="1">Translations!$A$95</f>
        <v>Target Value</v>
      </c>
      <c r="Q50" s="510" t="str">
        <f ca="1">Translations!$A$95</f>
        <v>Target Value</v>
      </c>
      <c r="R50" s="510" t="str">
        <f ca="1">Translations!$A$95</f>
        <v>Target Value</v>
      </c>
      <c r="S50" s="510" t="str">
        <f ca="1">Translations!$A$95</f>
        <v>Target Value</v>
      </c>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row>
    <row r="51" spans="1:53" s="182" customFormat="1" ht="145.15" customHeight="1" x14ac:dyDescent="0.5">
      <c r="A51" s="1021">
        <v>1</v>
      </c>
      <c r="B51" s="1013" t="str">
        <f ca="1">IFERROR(IF(INDEX('Impact Indicators - Section B '!B$1:B$100,MATCH($A51,'Impact Indicators - Section B '!$A$1:$A$100,0))&lt;&gt;0,INDEX('Impact Indicators - Section B '!B$1:B$100,MATCH($A51,'Impact Indicators - Section B '!$A$1:$A$100,0)),""),"")</f>
        <v>Malaria I-2.1 Confirmed malaria cases (microscopy or RDT): rate per 1000 persons per year</v>
      </c>
      <c r="C51" s="1014"/>
      <c r="D51" s="1015"/>
      <c r="E51" s="1013" t="str">
        <f ca="1">IFERROR(IF(INDEX('Impact Indicators - Section B '!C$1:C$100,MATCH($A51,'Impact Indicators - Section B '!$A$1:$A$100,0))&lt;&gt;0,INDEX('Impact Indicators - Section B '!C$1:C$100,MATCH($A51,'Impact Indicators - Section B '!$A$1:$A$100,0)),""),"")</f>
        <v/>
      </c>
      <c r="F51" s="1014"/>
      <c r="G51" s="1015"/>
      <c r="H51" s="578" t="str">
        <f ca="1">IFERROR(IF(INDEX('Impact Indicators - Section B '!D$1:D$100,MATCH($A51,'Impact Indicators - Section B '!$A$1:$A$100,0))&lt;&gt;0,TEXT(INDEX('Impact Indicators - Section B '!D$1:D$100,MATCH($A51,'Impact Indicators - Section B '!$A$1:$A$100,0)),"#'##0.00"),""),"")&amp;"/"&amp;IFERROR(IF(INDEX('Impact Indicators - Section B '!D$1:D$100,MATCH($A51,'Impact Indicators - Section B '!$A$1:$A$100,0)+1)&lt;&gt;0,TEXT(INDEX('Impact Indicators - Section B '!D$1:D$100,MATCH($A51,'Impact Indicators - Section B '!$A$1:$A$100,0)+1),"#'##0.00"),""),"")&amp;CHAR(10)&amp;IFERROR(IF(INDEX('Impact Indicators - Section B '!E$1:E$100,MATCH($A51,'Impact Indicators - Section B '!$A$1:$A$100,0))&lt;&gt;0,TEXT(INDEX('Impact Indicators - Section B '!E$1:E$100,MATCH($A51,'Impact Indicators - Section B '!$A$1:$A$100,0)),"0.0%"),""),"")</f>
        <v xml:space="preserve">'0.92/
</v>
      </c>
      <c r="I51" s="579" t="str">
        <f ca="1">IFERROR(IF(INDEX('Impact Indicators - Section B '!F$1:F$100,MATCH($A51,'Impact Indicators - Section B '!$A$1:$A$100,0))&lt;&gt;0,INDEX('Impact Indicators - Section B '!F$1:F$100,MATCH($A51,'Impact Indicators - Section B '!$A$1:$A$100,0)),""),"")&amp;CHAR(10)&amp;IFERROR(IF(INDEX('Impact Indicators - Section B '!G$1:G$100,MATCH($A51,'Impact Indicators - Section B '!$A$1:$A$100,0))&lt;&gt;0,INDEX('Impact Indicators - Section B '!G$1:G$100,MATCH($A51,'Impact Indicators - Section B '!$A$1:$A$100,0)),""),"")</f>
        <v>2019
Malaria MIS</v>
      </c>
      <c r="J51" s="1022" t="str">
        <f ca="1">IFERROR(IF(INDEX('Impact Indicators - Section B '!P$1:P$100,MATCH($A51,'Impact Indicators - Section B '!$A$1:$A$100,0))&lt;&gt;0,INDEX('Impact Indicators - Section B '!P$1:P$100,MATCH($A51,'Impact Indicators - Section B '!$A$1:$A$100,0)),""),"")</f>
        <v>Age,Species</v>
      </c>
      <c r="K51" s="1023"/>
      <c r="L51" s="1023"/>
      <c r="M51" s="1024"/>
      <c r="N51" s="470" t="str">
        <f ca="1">IFERROR(IF(INDEX('Impact Indicators - Section B '!Q$1:Q$100,MATCH($A51,'Impact Indicators - Section B '!$A$1:$A$100,0))&lt;&gt;0,INDEX('Impact Indicators - Section B '!Q$1:Q$100,MATCH($A51,'Impact Indicators - Section B '!$A$1:$A$100,0)),""),"")</f>
        <v>Economic Relations Division, Ministry of Finance of the People's Republic of Bangladesh</v>
      </c>
      <c r="O51" s="477" t="str">
        <f ca="1">IFERROR(IF(INDEX('Impact Indicators - Section B '!R$1:R$100,MATCH($A51,'Impact Indicators - Section B '!$A$1:$A$100,0))&lt;&gt;0,INDEX('Impact Indicators - Section B '!R$1:R$100,MATCH($A51,'Impact Indicators - Section B '!$A$1:$A$100,0)),""),"")</f>
        <v>Bangladesh</v>
      </c>
      <c r="P51" s="478" t="str">
        <f ca="1">IFERROR(IF(INDEX('Impact Indicators - Section B '!T$1:T$100,MATCH($A51,'Impact Indicators - Section B '!$A$1:$A$100,0))&lt;&gt;0,TEXT(INDEX('Impact Indicators - Section B '!T$1:T$100,MATCH($A51,'Impact Indicators - Section B '!$A$1:$A$100,0)),"#'##0.00"),""),"")&amp;"/"&amp;IFERROR(IF(INDEX('Impact Indicators - Section B '!T$1:T$100,MATCH($A51,'Impact Indicators - Section B '!$A$1:$A$100,0)+1)&lt;&gt;0,TEXT(INDEX('Impact Indicators - Section B '!T$1:T$100,MATCH($A51,'Impact Indicators - Section B '!$A$1:$A$100,0)+1),"#'##0.00"),""),"")&amp;CHAR(10)&amp;IFERROR(IF(INDEX('Impact Indicators - Section B '!U$1:U$100,MATCH($A51,'Impact Indicators - Section B '!$A$1:$A$100,0))&lt;&gt;0,TEXT(INDEX('Impact Indicators - Section B '!U$1:U$100,MATCH($A51,'Impact Indicators - Section B '!$A$1:$A$100,0)),"0.0%"),""),"")&amp;CHAR(10)&amp;IFERROR(IF(INDEX('Impact Indicators - Section B '!W$1:W$100,MATCH($A51,'Impact Indicators - Section B '!$A$1:$A$100,0))&lt;&gt;0,INDEX('Impact Indicators - Section B '!W$1:W$100,MATCH($A51,'Impact Indicators - Section B '!$A$1:$A$100,0)),""),"")&amp;CHAR(10)&amp;IFERROR(IF(INDEX('Impact Indicators - Section B '!V$1:V$100,MATCH($A51,'Impact Indicators - Section B '!$A$1:$A$100,0))&lt;&gt;0,TEXT(INDEX('Impact Indicators - Section B '!V$1:V$100,MATCH($A51,'Impact Indicators - Section B '!$A$1:$A$100,0)),Setup!$A$33),""),"")</f>
        <v>'0.64/
29-Jan-22</v>
      </c>
      <c r="Q5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5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S51" s="478" t="str">
        <f ca="1">IFERROR(IF(INDEX('Impact Indicators - Section B '!AI$1:AI$100,MATCH($A51,'Impact Indicators - Section B '!$A$1:$A$100,0))&lt;&gt;0,TEXT(INDEX('Impact Indicators - Section B '!AI$1:AI$100,MATCH($A51,'Impact Indicators - Section B '!$A$1:$A$100,0)),"#'##0.00"),""),"")&amp;"/"&amp;IFERROR(IF(INDEX('Impact Indicators - Section B '!AI$1:AI$100,MATCH($A51,'Impact Indicators - Section B '!$A$1:$A$100,0)+1)&lt;&gt;0,TEXT(INDEX('Impact Indicators - Section B '!AI$1:AI$100,MATCH($A51,'Impact Indicators - Section B '!$A$1:$A$100,0)+1),"#'##0.00"),""),"")&amp;CHAR(10)&amp;IFERROR(IF(INDEX('Impact Indicators - Section B '!AJ$1:AJ$100,MATCH($A51,'Impact Indicators - Section B '!$A$1:$A$100,0))&lt;&gt;0,TEXT(INDEX('Impact Indicators - Section B '!AJ$1:AJ$100,MATCH($A51,'Impact Indicators - Section B '!$A$1:$A$100,0)),"0.0%"),""),"")&amp;CHAR(10)&amp;IFERROR(IF(INDEX('Impact Indicators - Section B '!AL$1:AL$100,MATCH($A51,'Impact Indicators - Section B '!$A$1:$A$100,0))&lt;&gt;0,INDEX('Impact Indicators - Section B '!AL$1:AL$100,MATCH($A51,'Impact Indicators - Section B '!$A$1:$A$100,0)),""),"")&amp;CHAR(10)&amp;IFERROR(IF(INDEX('Impact Indicators - Section B '!AK$1:AK$100,MATCH($A51,'Impact Indicators - Section B '!$A$1:$A$100,0))&lt;&gt;0,TEXT(INDEX('Impact Indicators - Section B '!AK$1:AK$100,MATCH($A51,'Impact Indicators - Section B '!$A$1:$A$100,0)),Setup!$A$33),""),"")</f>
        <v xml:space="preserve">/
</v>
      </c>
      <c r="T51" s="464"/>
      <c r="U51" s="464"/>
      <c r="V51" s="464"/>
      <c r="W51" s="464"/>
      <c r="X51" s="464"/>
      <c r="Y51" s="464"/>
      <c r="Z51" s="464"/>
      <c r="AA51" s="464"/>
      <c r="AB51" s="464"/>
      <c r="AC51" s="464"/>
      <c r="AD51" s="464"/>
      <c r="AE51" s="464"/>
      <c r="AF51" s="464"/>
      <c r="AG51" s="464"/>
      <c r="AH51" s="464"/>
      <c r="AI51" s="464"/>
      <c r="AJ51" s="464"/>
      <c r="AK51" s="464"/>
      <c r="AL51" s="464"/>
      <c r="AM51" s="464" t="str">
        <f ca="1">IFERROR(IF(INDEX('Impact Indicators - Section B '!AR$1:AR$100,MATCH($A51,'Impact Indicators - Section B '!$A$1:$A$100,0))&lt;&gt;0,INDEX('Impact Indicators - Section B '!AR$1:AR$100,MATCH($A51,'Impact Indicators - Section B '!$A$1:$A$100,0)),""),"")</f>
        <v>&gt; Data source: Malaria MIS of NMEP.                                                                                   
&gt; Baseline refers to Jan - Dec 2019; Baseline population: 18.74 million (Based on HW's routine HH visit in all 72 upazilas of 13 endemic districts). 
&gt;  Numerator for base line year (2019) is 27225 cases. Numerator for target years (2021, 2022 &amp; 2023) are  12432, 9403 and 6248 respectively.  
&gt; Denominator for target years (2021, 2022 &amp; 2023) are  19.37, 19.69 and 20.03 million respectively.                                                                                             
&gt; Denominator for grant period based on 72 upazilas, incorporating upazila wise population growth rate, obtained from Census 2011.
&gt; API modeling is presented in worksheet 'API' of workbook 'BAN quantification Calendar Year_29.02.20.xlsx'.
&gt; The data will be obtained from Routine Reporting of Malaria MIS. 
&gt; This indicator will be reported by both the PRs.
&gt; Required disaggregation will be reported.</v>
      </c>
      <c r="AN51" s="464"/>
      <c r="AO51" s="464"/>
      <c r="AP51" s="464"/>
      <c r="AQ51" s="464"/>
      <c r="AR51" s="464" t="str">
        <f>CONCATENATE($A51,J$49)</f>
        <v>1</v>
      </c>
      <c r="AS51" s="464" t="str">
        <f>CONCATENATE($A51,O$49)</f>
        <v>1</v>
      </c>
      <c r="AT51" s="464" t="str">
        <f ca="1">CONCATENATE($A51,S$49)</f>
        <v>1</v>
      </c>
      <c r="AU51" s="464" t="str">
        <f>CONCATENATE($A51,V$49)</f>
        <v>1</v>
      </c>
      <c r="AV51" s="464" t="str">
        <f>CONCATENATE($A51,Z$49)</f>
        <v>1</v>
      </c>
      <c r="AW51" s="464"/>
      <c r="AX51" s="464"/>
      <c r="AY51" s="464"/>
      <c r="AZ51" s="464"/>
      <c r="BA51" s="210"/>
    </row>
    <row r="52" spans="1:53" s="182" customFormat="1" ht="100.15" customHeight="1" x14ac:dyDescent="0.5">
      <c r="A52" s="1021"/>
      <c r="B52" s="965" t="str">
        <f ca="1">IFERROR(IF(INDEX('Impact Indicators - Section B '!AR$1:AR$100,MATCH($A51,'Impact Indicators - Section B '!$A$1:$A$100,0))&lt;&gt;0,INDEX('Impact Indicators - Section B '!AR$1:AR$100,MATCH($A51,'Impact Indicators - Section B '!$A$1:$A$100,0)),""),"")</f>
        <v>&gt; Data source: Malaria MIS of NMEP.                                                                                   
&gt; Baseline refers to Jan - Dec 2019; Baseline population: 18.74 million (Based on HW's routine HH visit in all 72 upazilas of 13 endemic districts). 
&gt;  Numerator for base line year (2019) is 27225 cases. Numerator for target years (2021, 2022 &amp; 2023) are  12432, 9403 and 6248 respectively.  
&gt; Denominator for target years (2021, 2022 &amp; 2023) are  19.37, 19.69 and 20.03 million respectively.                                                                                             
&gt; Denominator for grant period based on 72 upazilas, incorporating upazila wise population growth rate, obtained from Census 2011.
&gt; API modeling is presented in worksheet 'API' of workbook 'BAN quantification Calendar Year_29.02.20.xlsx'.
&gt; The data will be obtained from Routine Reporting of Malaria MIS. 
&gt; This indicator will be reported by both the PRs.
&gt; Required disaggregation will be reported.</v>
      </c>
      <c r="C52" s="966"/>
      <c r="D52" s="966"/>
      <c r="E52" s="966"/>
      <c r="F52" s="966"/>
      <c r="G52" s="966"/>
      <c r="H52" s="966"/>
      <c r="I52" s="966"/>
      <c r="J52" s="966"/>
      <c r="K52" s="966"/>
      <c r="L52" s="966"/>
      <c r="M52" s="966"/>
      <c r="N52" s="966"/>
      <c r="O52" s="966"/>
      <c r="P52" s="966"/>
      <c r="Q52" s="966"/>
      <c r="R52" s="966"/>
      <c r="S52" s="966"/>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210"/>
    </row>
    <row r="53" spans="1:53" s="182" customFormat="1" ht="145.15" customHeight="1" x14ac:dyDescent="0.5">
      <c r="A53" s="1021">
        <v>2</v>
      </c>
      <c r="B53" s="973" t="str">
        <f ca="1">IFERROR(IF(INDEX('Impact Indicators - Section B '!B$1:B$100,MATCH($A53,'Impact Indicators - Section B '!$A$1:$A$100,0))&lt;&gt;0,INDEX('Impact Indicators - Section B '!B$1:B$100,MATCH($A53,'Impact Indicators - Section B '!$A$1:$A$100,0)),""),"")</f>
        <v>Malaria I-3.1⁽ᴹ⁾ Inpatient malaria deaths per year: rate per 100,000 persons per year</v>
      </c>
      <c r="C53" s="974"/>
      <c r="D53" s="975"/>
      <c r="E53" s="973" t="str">
        <f ca="1">IFERROR(IF(INDEX('Impact Indicators - Section B '!C$1:C$100,MATCH($A53,'Impact Indicators - Section B '!$A$1:$A$100,0))&lt;&gt;0,INDEX('Impact Indicators - Section B '!C$1:C$100,MATCH($A53,'Impact Indicators - Section B '!$A$1:$A$100,0)),""),"")</f>
        <v/>
      </c>
      <c r="F53" s="974"/>
      <c r="G53" s="975"/>
      <c r="H53" s="480" t="str">
        <f ca="1">IFERROR(IF(INDEX('Impact Indicators - Section B '!D$1:D$100,MATCH($A53,'Impact Indicators - Section B '!$A$1:$A$100,0))&lt;&gt;0,TEXT(INDEX('Impact Indicators - Section B '!D$1:D$100,MATCH($A53,'Impact Indicators - Section B '!$A$1:$A$100,0)),"#'##0.00"),""),"")&amp;"/"&amp;IFERROR(IF(INDEX('Impact Indicators - Section B '!D$1:D$100,MATCH($A53,'Impact Indicators - Section B '!$A$1:$A$100,0)+1)&lt;&gt;0,TEXT(INDEX('Impact Indicators - Section B '!D$1:D$100,MATCH($A53,'Impact Indicators - Section B '!$A$1:$A$100,0)+1),"#'##0.00"),""),"")&amp;CHAR(10)&amp;IFERROR(IF(INDEX('Impact Indicators - Section B '!E$1:E$100,MATCH($A53,'Impact Indicators - Section B '!$A$1:$A$100,0))&lt;&gt;0,TEXT(INDEX('Impact Indicators - Section B '!E$1:E$100,MATCH($A53,'Impact Indicators - Section B '!$A$1:$A$100,0)),"0.0%"),""),"")</f>
        <v xml:space="preserve">'0.05/
</v>
      </c>
      <c r="I53" s="477" t="str">
        <f ca="1">IFERROR(IF(INDEX('Impact Indicators - Section B '!F$1:F$100,MATCH($A53,'Impact Indicators - Section B '!$A$1:$A$100,0))&lt;&gt;0,INDEX('Impact Indicators - Section B '!F$1:F$100,MATCH($A53,'Impact Indicators - Section B '!$A$1:$A$100,0)),""),"")&amp;CHAR(10)&amp;IFERROR(IF(INDEX('Impact Indicators - Section B '!G$1:G$100,MATCH($A53,'Impact Indicators - Section B '!$A$1:$A$100,0))&lt;&gt;0,INDEX('Impact Indicators - Section B '!G$1:G$100,MATCH($A53,'Impact Indicators - Section B '!$A$1:$A$100,0)),""),"")</f>
        <v>2019
Malaria MIS</v>
      </c>
      <c r="J53" s="962" t="str">
        <f ca="1">IFERROR(IF(INDEX('Impact Indicators - Section B '!P$1:P$100,MATCH($A53,'Impact Indicators - Section B '!$A$1:$A$100,0))&lt;&gt;0,INDEX('Impact Indicators - Section B '!P$1:P$100,MATCH($A53,'Impact Indicators - Section B '!$A$1:$A$100,0)),""),"")</f>
        <v>Age</v>
      </c>
      <c r="K53" s="963"/>
      <c r="L53" s="963"/>
      <c r="M53" s="964"/>
      <c r="N53" s="470" t="str">
        <f ca="1">IFERROR(IF(INDEX('Impact Indicators - Section B '!Q$1:Q$100,MATCH($A53,'Impact Indicators - Section B '!$A$1:$A$100,0))&lt;&gt;0,INDEX('Impact Indicators - Section B '!Q$1:Q$100,MATCH($A53,'Impact Indicators - Section B '!$A$1:$A$100,0)),""),"")</f>
        <v>Economic Relations Division, Ministry of Finance of the People's Republic of Bangladesh</v>
      </c>
      <c r="O53" s="477" t="str">
        <f ca="1">IFERROR(IF(INDEX('Impact Indicators - Section B '!R$1:R$100,MATCH($A53,'Impact Indicators - Section B '!$A$1:$A$100,0))&lt;&gt;0,INDEX('Impact Indicators - Section B '!R$1:R$100,MATCH($A53,'Impact Indicators - Section B '!$A$1:$A$100,0)),""),"")</f>
        <v>Bangladesh</v>
      </c>
      <c r="P53" s="478" t="str">
        <f ca="1">IFERROR(IF(INDEX('Impact Indicators - Section B '!T$1:T$100,MATCH($A53,'Impact Indicators - Section B '!$A$1:$A$100,0))&lt;&gt;0,TEXT(INDEX('Impact Indicators - Section B '!T$1:T$100,MATCH($A53,'Impact Indicators - Section B '!$A$1:$A$100,0)),"#'##0.00"),""),"")&amp;"/"&amp;IFERROR(IF(INDEX('Impact Indicators - Section B '!T$1:T$100,MATCH($A53,'Impact Indicators - Section B '!$A$1:$A$100,0)+1)&lt;&gt;0,TEXT(INDEX('Impact Indicators - Section B '!T$1:T$100,MATCH($A53,'Impact Indicators - Section B '!$A$1:$A$100,0)+1),"#'##0.00"),""),"")&amp;CHAR(10)&amp;IFERROR(IF(INDEX('Impact Indicators - Section B '!U$1:U$100,MATCH($A53,'Impact Indicators - Section B '!$A$1:$A$100,0))&lt;&gt;0,TEXT(INDEX('Impact Indicators - Section B '!U$1:U$100,MATCH($A53,'Impact Indicators - Section B '!$A$1:$A$100,0)),"0.0%"),""),"")&amp;CHAR(10)&amp;IFERROR(IF(INDEX('Impact Indicators - Section B '!W$1:W$100,MATCH($A53,'Impact Indicators - Section B '!$A$1:$A$100,0))&lt;&gt;0,INDEX('Impact Indicators - Section B '!W$1:W$100,MATCH($A53,'Impact Indicators - Section B '!$A$1:$A$100,0)),""),"")&amp;CHAR(10)&amp;IFERROR(IF(INDEX('Impact Indicators - Section B '!V$1:V$100,MATCH($A53,'Impact Indicators - Section B '!$A$1:$A$100,0))&lt;&gt;0,TEXT(INDEX('Impact Indicators - Section B '!V$1:V$100,MATCH($A53,'Impact Indicators - Section B '!$A$1:$A$100,0)),Setup!$A$33),""),"")</f>
        <v>'0.03/
29-Jan-22</v>
      </c>
      <c r="Q5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53" s="478" t="str">
        <f ca="1">IFERROR(IF(INDEX('Impact Indicators - Section B '!AD$1:AD$100,MATCH($A53,'Impact Indicators - Section B '!$A$1:$A$100,0))&lt;&gt;0,TEXT(INDEX('Impact Indicators - Section B '!AD$1:AD$100,MATCH($A53,'Impact Indicators - Section B '!$A$1:$A$100,0)),"#'##0.00"),""),"")&amp;"/"&amp;IFERROR(IF(INDEX('Impact Indicators - Section B '!AD$1:AD$100,MATCH($A53,'Impact Indicators - Section B '!$A$1:$A$100,0)+1)&lt;&gt;0,TEXT(INDEX('Impact Indicators - Section B '!AD$1:AD$100,MATCH($A53,'Impact Indicators - Section B '!$A$1:$A$100,0)+1),"#'##0.00"),""),"")&amp;CHAR(10)&amp;IFERROR(IF(INDEX('Impact Indicators - Section B '!AE$1:AE$100,MATCH($A53,'Impact Indicators - Section B '!$A$1:$A$100,0))&lt;&gt;0,TEXT(INDEX('Impact Indicators - Section B '!AE$1:AE$100,MATCH($A53,'Impact Indicators - Section B '!$A$1:$A$100,0)),"0.0%"),""),"")&amp;CHAR(10)&amp;IFERROR(IF(INDEX('Impact Indicators - Section B '!AG$1:AG$100,MATCH($A53,'Impact Indicators - Section B '!$A$1:$A$100,0))&lt;&gt;0,TEXT(INDEX('Impact Indicators - Section B '!AG$1:AG$100,MATCH($A53,'Impact Indicators - Section B '!$A$1:$A$100,0)),Setup!$A$33),""),"")&amp;CHAR(10)&amp;IFERROR(IF(INDEX('Impact Indicators - Section B '!AF$1:AF$100,MATCH($A53,'Impact Indicators - Section B '!$A$1:$A$100,0))&lt;&gt;0,TEXT(INDEX('Impact Indicators - Section B '!AF$1:AF$100,MATCH($A53,'Impact Indicators - Section B '!$A$1:$A$100,0)),Setup!$A$33),""),"")</f>
        <v>'0.02/
20-Jan-24</v>
      </c>
      <c r="S53" s="478" t="str">
        <f ca="1">IFERROR(IF(INDEX('Impact Indicators - Section B '!AI$1:AI$100,MATCH($A53,'Impact Indicators - Section B '!$A$1:$A$100,0))&lt;&gt;0,TEXT(INDEX('Impact Indicators - Section B '!AI$1:AI$100,MATCH($A53,'Impact Indicators - Section B '!$A$1:$A$100,0)),"#'##0.00"),""),"")&amp;"/"&amp;IFERROR(IF(INDEX('Impact Indicators - Section B '!AI$1:AI$100,MATCH($A53,'Impact Indicators - Section B '!$A$1:$A$100,0)+1)&lt;&gt;0,TEXT(INDEX('Impact Indicators - Section B '!AI$1:AI$100,MATCH($A53,'Impact Indicators - Section B '!$A$1:$A$100,0)+1),"#'##0.00"),""),"")&amp;CHAR(10)&amp;IFERROR(IF(INDEX('Impact Indicators - Section B '!AJ$1:AJ$100,MATCH($A53,'Impact Indicators - Section B '!$A$1:$A$100,0))&lt;&gt;0,TEXT(INDEX('Impact Indicators - Section B '!AJ$1:AJ$100,MATCH($A53,'Impact Indicators - Section B '!$A$1:$A$100,0)),"0.0%"),""),"")&amp;CHAR(10)&amp;IFERROR(IF(INDEX('Impact Indicators - Section B '!AL$1:AL$100,MATCH($A53,'Impact Indicators - Section B '!$A$1:$A$100,0))&lt;&gt;0,INDEX('Impact Indicators - Section B '!AL$1:AL$100,MATCH($A53,'Impact Indicators - Section B '!$A$1:$A$100,0)),""),"")&amp;CHAR(10)&amp;IFERROR(IF(INDEX('Impact Indicators - Section B '!AK$1:AK$100,MATCH($A53,'Impact Indicators - Section B '!$A$1:$A$100,0))&lt;&gt;0,TEXT(INDEX('Impact Indicators - Section B '!AK$1:AK$100,MATCH($A53,'Impact Indicators - Section B '!$A$1:$A$100,0)),Setup!$A$33),""),"")</f>
        <v xml:space="preserve">/
</v>
      </c>
      <c r="T53" s="464"/>
      <c r="U53" s="464"/>
      <c r="V53" s="464"/>
      <c r="W53" s="464"/>
      <c r="X53" s="464"/>
      <c r="Y53" s="464"/>
      <c r="Z53" s="464"/>
      <c r="AA53" s="464"/>
      <c r="AB53" s="464"/>
      <c r="AC53" s="464"/>
      <c r="AD53" s="464"/>
      <c r="AE53" s="464"/>
      <c r="AF53" s="464"/>
      <c r="AG53" s="464"/>
      <c r="AH53" s="464"/>
      <c r="AI53" s="464"/>
      <c r="AJ53" s="464"/>
      <c r="AK53" s="464"/>
      <c r="AL53" s="464"/>
      <c r="AM53" s="464" t="str">
        <f ca="1">IFERROR(IF(INDEX('Impact Indicators - Section B '!AR$1:AR$100,MATCH($A53,'Impact Indicators - Section B '!$A$1:$A$100,0))&lt;&gt;0,INDEX('Impact Indicators - Section B '!AR$1:AR$100,MATCH($A53,'Impact Indicators - Section B '!$A$1:$A$100,0)),""),"")</f>
        <v>&gt; Data source: Malaria MIS of NMEP.                                                                                   
&gt; Baseline refers to Jan - Dec 2019; Baseline population: 18.74 million (Based on HW's routine HH visit in all 72 upazilas of 13 endemic districts). 
&gt;  Numerator for base line year (2019) is 9 deaths. Numerator for target years (2021, 2022 &amp; 2023) are  7, 5 and 3 deaths respectively.  
&gt; Denominator for target years (2021, 2022 &amp; 2023) are  19.37, 19.69 and 20.03 million respectively.                                                                                             
&gt; Denominator for grant period based on 72 upazilas, incorporating upazila wise population growth rate, obtained from Census 2011.
&gt; Malaria Mortality modeling is presented in worksheet 'API' of workbook 'BAN quantification Calendar Year_29.02.20.xlsx'.
&gt; The data will be obtained from Routine Reporting of Malaria MIS. 
&gt;This indicator will be reported by both the PRs.
&gt; Required disaggregation will be reported.</v>
      </c>
      <c r="AN53" s="464"/>
      <c r="AO53" s="464"/>
      <c r="AP53" s="464"/>
      <c r="AQ53" s="464"/>
      <c r="AR53" s="464" t="str">
        <f>CONCATENATE($A53,J$49)</f>
        <v>2</v>
      </c>
      <c r="AS53" s="464" t="str">
        <f>CONCATENATE($A53,O$49)</f>
        <v>2</v>
      </c>
      <c r="AT53" s="464" t="str">
        <f ca="1">CONCATENATE($A53,S$49)</f>
        <v>2</v>
      </c>
      <c r="AU53" s="464" t="str">
        <f t="shared" ref="AU53" si="0">CONCATENATE($A53,V$49)</f>
        <v>2</v>
      </c>
      <c r="AV53" s="464" t="str">
        <f t="shared" ref="AV53" si="1">CONCATENATE($A53,Z$49)</f>
        <v>2</v>
      </c>
      <c r="AW53" s="464"/>
      <c r="AX53" s="464"/>
      <c r="AY53" s="464"/>
      <c r="AZ53" s="464"/>
      <c r="BA53" s="210"/>
    </row>
    <row r="54" spans="1:53" s="182" customFormat="1" ht="100.15" customHeight="1" x14ac:dyDescent="0.5">
      <c r="A54" s="1021"/>
      <c r="B54" s="1025" t="str">
        <f ca="1">IFERROR(IF(INDEX('Impact Indicators - Section B '!AR$1:AR$100,MATCH($A53,'Impact Indicators - Section B '!$A$1:$A$100,0))&lt;&gt;0,INDEX('Impact Indicators - Section B '!AR$1:AR$100,MATCH($A53,'Impact Indicators - Section B '!$A$1:$A$100,0)),""),"")</f>
        <v>&gt; Data source: Malaria MIS of NMEP.                                                                                   
&gt; Baseline refers to Jan - Dec 2019; Baseline population: 18.74 million (Based on HW's routine HH visit in all 72 upazilas of 13 endemic districts). 
&gt;  Numerator for base line year (2019) is 9 deaths. Numerator for target years (2021, 2022 &amp; 2023) are  7, 5 and 3 deaths respectively.  
&gt; Denominator for target years (2021, 2022 &amp; 2023) are  19.37, 19.69 and 20.03 million respectively.                                                                                             
&gt; Denominator for grant period based on 72 upazilas, incorporating upazila wise population growth rate, obtained from Census 2011.
&gt; Malaria Mortality modeling is presented in worksheet 'API' of workbook 'BAN quantification Calendar Year_29.02.20.xlsx'.
&gt; The data will be obtained from Routine Reporting of Malaria MIS. 
&gt;This indicator will be reported by both the PRs.
&gt; Required disaggregation will be reported.</v>
      </c>
      <c r="C54" s="1026"/>
      <c r="D54" s="1026"/>
      <c r="E54" s="1026"/>
      <c r="F54" s="1026"/>
      <c r="G54" s="1026"/>
      <c r="H54" s="1026"/>
      <c r="I54" s="1026"/>
      <c r="J54" s="1026"/>
      <c r="K54" s="1026"/>
      <c r="L54" s="1026"/>
      <c r="M54" s="1026"/>
      <c r="N54" s="1026"/>
      <c r="O54" s="1026"/>
      <c r="P54" s="1026"/>
      <c r="Q54" s="1026"/>
      <c r="R54" s="1026"/>
      <c r="S54" s="1026"/>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210"/>
    </row>
    <row r="55" spans="1:53" s="182" customFormat="1" ht="145.15" customHeight="1" x14ac:dyDescent="0.5">
      <c r="A55" s="1021">
        <v>3</v>
      </c>
      <c r="B55" s="973" t="str">
        <f ca="1">IFERROR(IF(INDEX('Impact Indicators - Section B '!B$1:B$100,MATCH($A55,'Impact Indicators - Section B '!$A$1:$A$100,0))&lt;&gt;0,INDEX('Impact Indicators - Section B '!B$1:B$100,MATCH($A55,'Impact Indicators - Section B '!$A$1:$A$100,0)),""),"")</f>
        <v>Malaria I-10⁽ᴹ⁾ Annual parasite incidence: Confirmed malaria cases (microscopy or RDT): rate per 1000 persons per year (Elimination settings)</v>
      </c>
      <c r="C55" s="974"/>
      <c r="D55" s="975"/>
      <c r="E55" s="973" t="str">
        <f ca="1">IFERROR(IF(INDEX('Impact Indicators - Section B '!C$1:C$100,MATCH($A55,'Impact Indicators - Section B '!$A$1:$A$100,0))&lt;&gt;0,INDEX('Impact Indicators - Section B '!C$1:C$100,MATCH($A55,'Impact Indicators - Section B '!$A$1:$A$100,0)),""),"")</f>
        <v/>
      </c>
      <c r="F55" s="974"/>
      <c r="G55" s="975"/>
      <c r="H55" s="480" t="str">
        <f ca="1">IFERROR(IF(INDEX('Impact Indicators - Section B '!D$1:D$100,MATCH($A55,'Impact Indicators - Section B '!$A$1:$A$100,0))&lt;&gt;0,TEXT(INDEX('Impact Indicators - Section B '!D$1:D$100,MATCH($A55,'Impact Indicators - Section B '!$A$1:$A$100,0)),"#'##0.00"),""),"")&amp;"/"&amp;IFERROR(IF(INDEX('Impact Indicators - Section B '!D$1:D$100,MATCH($A55,'Impact Indicators - Section B '!$A$1:$A$100,0)+1)&lt;&gt;0,TEXT(INDEX('Impact Indicators - Section B '!D$1:D$100,MATCH($A55,'Impact Indicators - Section B '!$A$1:$A$100,0)+1),"#'##0.00"),""),"")&amp;CHAR(10)&amp;IFERROR(IF(INDEX('Impact Indicators - Section B '!E$1:E$100,MATCH($A55,'Impact Indicators - Section B '!$A$1:$A$100,0))&lt;&gt;0,TEXT(INDEX('Impact Indicators - Section B '!E$1:E$100,MATCH($A55,'Impact Indicators - Section B '!$A$1:$A$100,0)),"0.0%"),""),"")</f>
        <v xml:space="preserve">'0.05/
</v>
      </c>
      <c r="I55" s="477" t="str">
        <f ca="1">IFERROR(IF(INDEX('Impact Indicators - Section B '!F$1:F$100,MATCH($A55,'Impact Indicators - Section B '!$A$1:$A$100,0))&lt;&gt;0,INDEX('Impact Indicators - Section B '!F$1:F$100,MATCH($A55,'Impact Indicators - Section B '!$A$1:$A$100,0)),""),"")&amp;CHAR(10)&amp;IFERROR(IF(INDEX('Impact Indicators - Section B '!G$1:G$100,MATCH($A55,'Impact Indicators - Section B '!$A$1:$A$100,0))&lt;&gt;0,INDEX('Impact Indicators - Section B '!G$1:G$100,MATCH($A55,'Impact Indicators - Section B '!$A$1:$A$100,0)),""),"")</f>
        <v>2019
Malaria MIS</v>
      </c>
      <c r="J55" s="1022" t="str">
        <f ca="1">IFERROR(IF(INDEX('Impact Indicators - Section B '!P$1:P$100,MATCH($A55,'Impact Indicators - Section B '!$A$1:$A$100,0))&lt;&gt;0,INDEX('Impact Indicators - Section B '!P$1:P$100,MATCH($A55,'Impact Indicators - Section B '!$A$1:$A$100,0)),""),"")</f>
        <v>Source of infection</v>
      </c>
      <c r="K55" s="1023"/>
      <c r="L55" s="1023"/>
      <c r="M55" s="1024"/>
      <c r="N55" s="470" t="str">
        <f ca="1">IFERROR(IF(INDEX('Impact Indicators - Section B '!Q$1:Q$100,MATCH($A55,'Impact Indicators - Section B '!$A$1:$A$100,0))&lt;&gt;0,INDEX('Impact Indicators - Section B '!Q$1:Q$100,MATCH($A55,'Impact Indicators - Section B '!$A$1:$A$100,0)),""),"")</f>
        <v>Economic Relations Division, Ministry of Finance of the People's Republic of Bangladesh</v>
      </c>
      <c r="O55" s="477" t="str">
        <f ca="1">IFERROR(IF(INDEX('Impact Indicators - Section B '!R$1:R$100,MATCH($A55,'Impact Indicators - Section B '!$A$1:$A$100,0))&lt;&gt;0,INDEX('Impact Indicators - Section B '!R$1:R$100,MATCH($A55,'Impact Indicators - Section B '!$A$1:$A$100,0)),""),"")</f>
        <v>Bangladesh</v>
      </c>
      <c r="P55" s="478" t="str">
        <f ca="1">IFERROR(IF(INDEX('Impact Indicators - Section B '!T$1:T$100,MATCH($A55,'Impact Indicators - Section B '!$A$1:$A$100,0))&lt;&gt;0,TEXT(INDEX('Impact Indicators - Section B '!T$1:T$100,MATCH($A55,'Impact Indicators - Section B '!$A$1:$A$100,0)),"#'##0.00"),""),"")&amp;"/"&amp;IFERROR(IF(INDEX('Impact Indicators - Section B '!T$1:T$100,MATCH($A55,'Impact Indicators - Section B '!$A$1:$A$100,0)+1)&lt;&gt;0,TEXT(INDEX('Impact Indicators - Section B '!T$1:T$100,MATCH($A55,'Impact Indicators - Section B '!$A$1:$A$100,0)+1),"#'##0.00"),""),"")&amp;CHAR(10)&amp;IFERROR(IF(INDEX('Impact Indicators - Section B '!U$1:U$100,MATCH($A55,'Impact Indicators - Section B '!$A$1:$A$100,0))&lt;&gt;0,TEXT(INDEX('Impact Indicators - Section B '!U$1:U$100,MATCH($A55,'Impact Indicators - Section B '!$A$1:$A$100,0)),"0.0%"),""),"")&amp;CHAR(10)&amp;IFERROR(IF(INDEX('Impact Indicators - Section B '!W$1:W$100,MATCH($A55,'Impact Indicators - Section B '!$A$1:$A$100,0))&lt;&gt;0,INDEX('Impact Indicators - Section B '!W$1:W$100,MATCH($A55,'Impact Indicators - Section B '!$A$1:$A$100,0)),""),"")&amp;CHAR(10)&amp;IFERROR(IF(INDEX('Impact Indicators - Section B '!V$1:V$100,MATCH($A55,'Impact Indicators - Section B '!$A$1:$A$100,0))&lt;&gt;0,TEXT(INDEX('Impact Indicators - Section B '!V$1:V$100,MATCH($A55,'Impact Indicators - Section B '!$A$1:$A$100,0)),Setup!$A$33),""),"")</f>
        <v>'0.03/
29-Jan-22</v>
      </c>
      <c r="Q5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55" s="478" t="str">
        <f ca="1">IFERROR(IF(INDEX('Impact Indicators - Section B '!AD$1:AD$100,MATCH($A55,'Impact Indicators - Section B '!$A$1:$A$100,0))&lt;&gt;0,TEXT(INDEX('Impact Indicators - Section B '!AD$1:AD$100,MATCH($A55,'Impact Indicators - Section B '!$A$1:$A$100,0)),"#'##0.00"),""),"")&amp;"/"&amp;IFERROR(IF(INDEX('Impact Indicators - Section B '!AD$1:AD$100,MATCH($A55,'Impact Indicators - Section B '!$A$1:$A$100,0)+1)&lt;&gt;0,TEXT(INDEX('Impact Indicators - Section B '!AD$1:AD$100,MATCH($A55,'Impact Indicators - Section B '!$A$1:$A$100,0)+1),"#'##0.00"),""),"")&amp;CHAR(10)&amp;IFERROR(IF(INDEX('Impact Indicators - Section B '!AE$1:AE$100,MATCH($A55,'Impact Indicators - Section B '!$A$1:$A$100,0))&lt;&gt;0,TEXT(INDEX('Impact Indicators - Section B '!AE$1:AE$100,MATCH($A55,'Impact Indicators - Section B '!$A$1:$A$100,0)),"0.0%"),""),"")&amp;CHAR(10)&amp;IFERROR(IF(INDEX('Impact Indicators - Section B '!AG$1:AG$100,MATCH($A55,'Impact Indicators - Section B '!$A$1:$A$100,0))&lt;&gt;0,TEXT(INDEX('Impact Indicators - Section B '!AG$1:AG$100,MATCH($A55,'Impact Indicators - Section B '!$A$1:$A$100,0)),Setup!$A$33),""),"")&amp;CHAR(10)&amp;IFERROR(IF(INDEX('Impact Indicators - Section B '!AF$1:AF$100,MATCH($A55,'Impact Indicators - Section B '!$A$1:$A$100,0))&lt;&gt;0,TEXT(INDEX('Impact Indicators - Section B '!AF$1:AF$100,MATCH($A55,'Impact Indicators - Section B '!$A$1:$A$100,0)),Setup!$A$33),""),"")</f>
        <v>'0.01/
20-Jan-24</v>
      </c>
      <c r="S55" s="478" t="str">
        <f ca="1">IFERROR(IF(INDEX('Impact Indicators - Section B '!AI$1:AI$100,MATCH($A55,'Impact Indicators - Section B '!$A$1:$A$100,0))&lt;&gt;0,TEXT(INDEX('Impact Indicators - Section B '!AI$1:AI$100,MATCH($A55,'Impact Indicators - Section B '!$A$1:$A$100,0)),"#'##0.00"),""),"")&amp;"/"&amp;IFERROR(IF(INDEX('Impact Indicators - Section B '!AI$1:AI$100,MATCH($A55,'Impact Indicators - Section B '!$A$1:$A$100,0)+1)&lt;&gt;0,TEXT(INDEX('Impact Indicators - Section B '!AI$1:AI$100,MATCH($A55,'Impact Indicators - Section B '!$A$1:$A$100,0)+1),"#'##0.00"),""),"")&amp;CHAR(10)&amp;IFERROR(IF(INDEX('Impact Indicators - Section B '!AJ$1:AJ$100,MATCH($A55,'Impact Indicators - Section B '!$A$1:$A$100,0))&lt;&gt;0,TEXT(INDEX('Impact Indicators - Section B '!AJ$1:AJ$100,MATCH($A55,'Impact Indicators - Section B '!$A$1:$A$100,0)),"0.0%"),""),"")&amp;CHAR(10)&amp;IFERROR(IF(INDEX('Impact Indicators - Section B '!AL$1:AL$100,MATCH($A55,'Impact Indicators - Section B '!$A$1:$A$100,0))&lt;&gt;0,INDEX('Impact Indicators - Section B '!AL$1:AL$100,MATCH($A55,'Impact Indicators - Section B '!$A$1:$A$100,0)),""),"")&amp;CHAR(10)&amp;IFERROR(IF(INDEX('Impact Indicators - Section B '!AK$1:AK$100,MATCH($A55,'Impact Indicators - Section B '!$A$1:$A$100,0))&lt;&gt;0,TEXT(INDEX('Impact Indicators - Section B '!AK$1:AK$100,MATCH($A55,'Impact Indicators - Section B '!$A$1:$A$100,0)),Setup!$A$33),""),"")</f>
        <v xml:space="preserve">/
</v>
      </c>
      <c r="T55" s="464"/>
      <c r="U55" s="464"/>
      <c r="V55" s="464"/>
      <c r="W55" s="464"/>
      <c r="X55" s="464"/>
      <c r="Y55" s="464"/>
      <c r="Z55" s="464"/>
      <c r="AA55" s="464"/>
      <c r="AB55" s="464"/>
      <c r="AC55" s="464"/>
      <c r="AD55" s="464"/>
      <c r="AE55" s="464"/>
      <c r="AF55" s="464"/>
      <c r="AG55" s="464"/>
      <c r="AH55" s="464"/>
      <c r="AI55" s="464"/>
      <c r="AJ55" s="464"/>
      <c r="AK55" s="464"/>
      <c r="AL55" s="464"/>
      <c r="AM55" s="464" t="str">
        <f ca="1">IFERROR(IF(INDEX('Impact Indicators - Section B '!AR$1:AR$100,MATCH($A55,'Impact Indicators - Section B '!$A$1:$A$100,0))&lt;&gt;0,INDEX('Impact Indicators - Section B '!AR$1:AR$100,MATCH($A55,'Impact Indicators - Section B '!$A$1:$A$100,0)),""),"")</f>
        <v>&gt; Data source: Malaria MIS of NMEP.                                                                                   
&gt; Chattogram and Cox'sbazar, in addition to 8 districts from Mymensingh and Sylhet zones (4 districts from each zone), will also be in elimination-settings since 2021, altogether 10 districts.
&gt; Baseline refers to Jan - Dec 2019; Baseline population: 16.59 million (Based on HW's routine HH visit in all 47 upazilas of 10 elimination-targeted districts).
&gt; Numerator for baseline year (2019) is 801 cases. 
 &gt; Numerator for target years (2021, 2022 &amp; 2023) are  573, 367 and 158 respectively (10 districts considered).  
&gt; Denominator for target years (2021, 2022 &amp; 2023) are  17.13, 17.41 and 17.69 million respectively (10 districts considered).                                                                                             
&gt; Denominator for grant period based on 47 upazilas of 10 districts, incorporating upazila wise population growth rate, obtained from Census 2011.
&gt; Case projection is presented in worksheet 'Case Summary' of workbook 'BAN quantification Calendar Year_29.02.20.xlsx'.
&gt; The data will be obtained from Routine Reporting of Malaria MIS. 
&gt;This indicator will be reported by both the PRs.
&gt; Required disaggregation will be reported.</v>
      </c>
      <c r="AN55" s="464"/>
      <c r="AO55" s="464"/>
      <c r="AP55" s="464"/>
      <c r="AQ55" s="464"/>
      <c r="AR55" s="464" t="str">
        <f>CONCATENATE($A55,J$49)</f>
        <v>3</v>
      </c>
      <c r="AS55" s="464" t="str">
        <f>CONCATENATE($A55,O$49)</f>
        <v>3</v>
      </c>
      <c r="AT55" s="464" t="str">
        <f ca="1">CONCATENATE($A55,S$49)</f>
        <v>3</v>
      </c>
      <c r="AU55" s="464" t="str">
        <f t="shared" ref="AU55" si="2">CONCATENATE($A55,V$49)</f>
        <v>3</v>
      </c>
      <c r="AV55" s="464" t="str">
        <f t="shared" ref="AV55" si="3">CONCATENATE($A55,Z$49)</f>
        <v>3</v>
      </c>
      <c r="AW55" s="464"/>
      <c r="AX55" s="464"/>
      <c r="AY55" s="464"/>
      <c r="AZ55" s="464"/>
      <c r="BA55" s="210"/>
    </row>
    <row r="56" spans="1:53" s="182" customFormat="1" ht="100.15" customHeight="1" x14ac:dyDescent="0.5">
      <c r="A56" s="1021"/>
      <c r="B56" s="965" t="str">
        <f ca="1">IFERROR(IF(INDEX('Impact Indicators - Section B '!AR$1:AR$100,MATCH($A55,'Impact Indicators - Section B '!$A$1:$A$100,0))&lt;&gt;0,INDEX('Impact Indicators - Section B '!AR$1:AR$100,MATCH($A55,'Impact Indicators - Section B '!$A$1:$A$100,0)),""),"")</f>
        <v>&gt; Data source: Malaria MIS of NMEP.                                                                                   
&gt; Chattogram and Cox'sbazar, in addition to 8 districts from Mymensingh and Sylhet zones (4 districts from each zone), will also be in elimination-settings since 2021, altogether 10 districts.
&gt; Baseline refers to Jan - Dec 2019; Baseline population: 16.59 million (Based on HW's routine HH visit in all 47 upazilas of 10 elimination-targeted districts).
&gt; Numerator for baseline year (2019) is 801 cases. 
 &gt; Numerator for target years (2021, 2022 &amp; 2023) are  573, 367 and 158 respectively (10 districts considered).  
&gt; Denominator for target years (2021, 2022 &amp; 2023) are  17.13, 17.41 and 17.69 million respectively (10 districts considered).                                                                                             
&gt; Denominator for grant period based on 47 upazilas of 10 districts, incorporating upazila wise population growth rate, obtained from Census 2011.
&gt; Case projection is presented in worksheet 'Case Summary' of workbook 'BAN quantification Calendar Year_29.02.20.xlsx'.
&gt; The data will be obtained from Routine Reporting of Malaria MIS. 
&gt;This indicator will be reported by both the PRs.
&gt; Required disaggregation will be reported.</v>
      </c>
      <c r="C56" s="966"/>
      <c r="D56" s="966"/>
      <c r="E56" s="966"/>
      <c r="F56" s="966"/>
      <c r="G56" s="966"/>
      <c r="H56" s="966"/>
      <c r="I56" s="966"/>
      <c r="J56" s="966"/>
      <c r="K56" s="966"/>
      <c r="L56" s="966"/>
      <c r="M56" s="966"/>
      <c r="N56" s="966"/>
      <c r="O56" s="966"/>
      <c r="P56" s="966"/>
      <c r="Q56" s="966"/>
      <c r="R56" s="966"/>
      <c r="S56" s="966"/>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210"/>
    </row>
    <row r="57" spans="1:53" s="182" customFormat="1" ht="145.15" customHeight="1" x14ac:dyDescent="0.5">
      <c r="A57" s="1021">
        <v>4</v>
      </c>
      <c r="B57" s="973" t="str">
        <f ca="1">IFERROR(IF(INDEX('Impact Indicators - Section B '!B$1:B$100,MATCH($A56,'Impact Indicators - Section B '!$A$1:$A$100,0))&lt;&gt;0,INDEX('Impact Indicators - Section B '!B$1:B$100,MATCH($A56,'Impact Indicators - Section B '!$A$1:$A$100,0)),""),"")</f>
        <v/>
      </c>
      <c r="C57" s="974"/>
      <c r="D57" s="975"/>
      <c r="E57" s="973" t="str">
        <f ca="1">IFERROR(IF(INDEX('Impact Indicators - Section B '!C$1:C$100,MATCH($A57,'Impact Indicators - Section B '!$A$1:$A$100,0))&lt;&gt;0,INDEX('Impact Indicators - Section B '!C$1:C$100,MATCH($A57,'Impact Indicators - Section B '!$A$1:$A$100,0)),""),"")</f>
        <v/>
      </c>
      <c r="F57" s="974"/>
      <c r="G57" s="975"/>
      <c r="H57" s="480" t="str">
        <f ca="1">IFERROR(IF(INDEX('Impact Indicators - Section B '!D$1:D$100,MATCH($A57,'Impact Indicators - Section B '!$A$1:$A$100,0))&lt;&gt;0,TEXT(INDEX('Impact Indicators - Section B '!D$1:D$100,MATCH($A57,'Impact Indicators - Section B '!$A$1:$A$100,0)),"#'##0.00"),""),"")&amp;"/"&amp;IFERROR(IF(INDEX('Impact Indicators - Section B '!D$1:D$100,MATCH($A57,'Impact Indicators - Section B '!$A$1:$A$100,0)+1)&lt;&gt;0,TEXT(INDEX('Impact Indicators - Section B '!D$1:D$100,MATCH($A57,'Impact Indicators - Section B '!$A$1:$A$100,0)+1),"#'##0.00"),""),"")&amp;CHAR(10)&amp;IFERROR(IF(INDEX('Impact Indicators - Section B '!E$1:E$100,MATCH($A57,'Impact Indicators - Section B '!$A$1:$A$100,0))&lt;&gt;0,TEXT(INDEX('Impact Indicators - Section B '!E$1:E$100,MATCH($A57,'Impact Indicators - Section B '!$A$1:$A$100,0)),"0.0%"),""),"")</f>
        <v xml:space="preserve">/
</v>
      </c>
      <c r="I57" s="477" t="str">
        <f ca="1">IFERROR(IF(INDEX('Impact Indicators - Section B '!F$1:F$100,MATCH($A57,'Impact Indicators - Section B '!$A$1:$A$100,0))&lt;&gt;0,INDEX('Impact Indicators - Section B '!F$1:F$100,MATCH($A57,'Impact Indicators - Section B '!$A$1:$A$100,0)),""),"")&amp;CHAR(10)&amp;IFERROR(IF(INDEX('Impact Indicators - Section B '!G$1:G$100,MATCH($A57,'Impact Indicators - Section B '!$A$1:$A$100,0))&lt;&gt;0,INDEX('Impact Indicators - Section B '!G$1:G$100,MATCH($A57,'Impact Indicators - Section B '!$A$1:$A$100,0)),""),"")</f>
        <v xml:space="preserve">
</v>
      </c>
      <c r="J57" s="962" t="str">
        <f ca="1">IFERROR(IF(INDEX('Impact Indicators - Section B '!P$1:P$100,MATCH($A57,'Impact Indicators - Section B '!$A$1:$A$100,0))&lt;&gt;0,INDEX('Impact Indicators - Section B '!P$1:P$100,MATCH($A57,'Impact Indicators - Section B '!$A$1:$A$100,0)),""),"")</f>
        <v/>
      </c>
      <c r="K57" s="963"/>
      <c r="L57" s="963"/>
      <c r="M57" s="964"/>
      <c r="N57" s="470" t="str">
        <f ca="1">IFERROR(IF(INDEX('Impact Indicators - Section B '!Q$1:Q$100,MATCH($A57,'Impact Indicators - Section B '!$A$1:$A$100,0))&lt;&gt;0,INDEX('Impact Indicators - Section B '!Q$1:Q$100,MATCH($A57,'Impact Indicators - Section B '!$A$1:$A$100,0)),""),"")</f>
        <v/>
      </c>
      <c r="O57" s="477" t="str">
        <f ca="1">IFERROR(IF(INDEX('Impact Indicators - Section B '!R$1:R$100,MATCH($A57,'Impact Indicators - Section B '!$A$1:$A$100,0))&lt;&gt;0,INDEX('Impact Indicators - Section B '!R$1:R$100,MATCH($A57,'Impact Indicators - Section B '!$A$1:$A$100,0)),""),"")</f>
        <v/>
      </c>
      <c r="P57" s="478" t="str">
        <f ca="1">IFERROR(IF(INDEX('Impact Indicators - Section B '!T$1:T$100,MATCH($A57,'Impact Indicators - Section B '!$A$1:$A$100,0))&lt;&gt;0,TEXT(INDEX('Impact Indicators - Section B '!T$1:T$100,MATCH($A57,'Impact Indicators - Section B '!$A$1:$A$100,0)),"#'##0.00"),""),"")&amp;"/"&amp;IFERROR(IF(INDEX('Impact Indicators - Section B '!T$1:T$100,MATCH($A57,'Impact Indicators - Section B '!$A$1:$A$100,0)+1)&lt;&gt;0,TEXT(INDEX('Impact Indicators - Section B '!T$1:T$100,MATCH($A57,'Impact Indicators - Section B '!$A$1:$A$100,0)+1),"#'##0.00"),""),"")&amp;CHAR(10)&amp;IFERROR(IF(INDEX('Impact Indicators - Section B '!U$1:U$100,MATCH($A57,'Impact Indicators - Section B '!$A$1:$A$100,0))&lt;&gt;0,TEXT(INDEX('Impact Indicators - Section B '!U$1:U$100,MATCH($A57,'Impact Indicators - Section B '!$A$1:$A$100,0)),"0.0%"),""),"")&amp;CHAR(10)&amp;IFERROR(IF(INDEX('Impact Indicators - Section B '!W$1:W$100,MATCH($A57,'Impact Indicators - Section B '!$A$1:$A$100,0))&lt;&gt;0,INDEX('Impact Indicators - Section B '!W$1:W$100,MATCH($A57,'Impact Indicators - Section B '!$A$1:$A$100,0)),""),"")&amp;CHAR(10)&amp;IFERROR(IF(INDEX('Impact Indicators - Section B '!V$1:V$100,MATCH($A57,'Impact Indicators - Section B '!$A$1:$A$100,0))&lt;&gt;0,TEXT(INDEX('Impact Indicators - Section B '!V$1:V$100,MATCH($A57,'Impact Indicators - Section B '!$A$1:$A$100,0)),Setup!$A$33),""),"")</f>
        <v xml:space="preserve">/
</v>
      </c>
      <c r="Q57" s="478" t="str">
        <f ca="1">IFERROR(IF(INDEX('Impact Indicators - Section B '!Y$1:Y$100,MATCH($A57,'Impact Indicators - Section B '!$A$1:$A$100,0))&lt;&gt;0,TEXT(INDEX('Impact Indicators - Section B '!Y$1:Y$100,MATCH($A57,'Impact Indicators - Section B '!$A$1:$A$100,0)),"#'##0.00"),""),"")&amp;"/"&amp;IFERROR(IF(INDEX('Impact Indicators - Section B '!Y$1:Y$100,MATCH($A57,'Impact Indicators - Section B '!$A$1:$A$100,0)+1)&lt;&gt;0,TEXT(INDEX('Impact Indicators - Section B '!Y$1:Y$100,MATCH($A57,'Impact Indicators - Section B '!$A$1:$A$100,0)+1),"#'##0.00"),""),"")&amp;CHAR(10)&amp;IFERROR(IF(INDEX('Impact Indicators - Section B '!Z$1:Z$100,MATCH($A57,'Impact Indicators - Section B '!$A$1:$A$100,0))&lt;&gt;0,TEXT(INDEX('Impact Indicators - Section B '!Z$1:Z$100,MATCH($A57,'Impact Indicators - Section B '!$A$1:$A$100,0)),"0.0%"),""),"")&amp;CHAR(10)&amp;IFERROR(IF(INDEX('Impact Indicators - Section B '!AB$1:AB$100,MATCH($A57,'Impact Indicators - Section B '!$A$1:$A$100,0))&lt;&gt;0,INDEX('Impact Indicators - Section B '!AB$1:AB$100,MATCH($A57,'Impact Indicators - Section B '!$A$1:$A$100,0)),""),"")&amp;CHAR(10)&amp;IFERROR(IF(INDEX('Impact Indicators - Section B '!AA$1:AA$100,MATCH($A57,'Impact Indicators - Section B '!$A$1:$A$100,0))&lt;&gt;0,TEXT(INDEX('Impact Indicators - Section B '!AA$1:AA$100,MATCH($A57,'Impact Indicators - Section B '!$A$1:$A$100,0)),Setup!$A$33),""),"")</f>
        <v xml:space="preserve">/
</v>
      </c>
      <c r="R57" s="478" t="str">
        <f ca="1">IFERROR(IF(INDEX('Impact Indicators - Section B '!AD$1:AD$100,MATCH($A57,'Impact Indicators - Section B '!$A$1:$A$100,0))&lt;&gt;0,TEXT(INDEX('Impact Indicators - Section B '!AD$1:AD$100,MATCH($A57,'Impact Indicators - Section B '!$A$1:$A$100,0)),"#'##0.00"),""),"")&amp;"/"&amp;IFERROR(IF(INDEX('Impact Indicators - Section B '!AD$1:AD$100,MATCH($A57,'Impact Indicators - Section B '!$A$1:$A$100,0)+1)&lt;&gt;0,TEXT(INDEX('Impact Indicators - Section B '!AD$1:AD$100,MATCH($A57,'Impact Indicators - Section B '!$A$1:$A$100,0)+1),"#'##0.00"),""),"")&amp;CHAR(10)&amp;IFERROR(IF(INDEX('Impact Indicators - Section B '!AE$1:AE$100,MATCH($A57,'Impact Indicators - Section B '!$A$1:$A$100,0))&lt;&gt;0,TEXT(INDEX('Impact Indicators - Section B '!AE$1:AE$100,MATCH($A57,'Impact Indicators - Section B '!$A$1:$A$100,0)),"0.0%"),""),"")&amp;CHAR(10)&amp;IFERROR(IF(INDEX('Impact Indicators - Section B '!AG$1:AG$100,MATCH($A57,'Impact Indicators - Section B '!$A$1:$A$100,0))&lt;&gt;0,TEXT(INDEX('Impact Indicators - Section B '!AG$1:AG$100,MATCH($A57,'Impact Indicators - Section B '!$A$1:$A$100,0)),Setup!$A$33),""),"")&amp;CHAR(10)&amp;IFERROR(IF(INDEX('Impact Indicators - Section B '!AF$1:AF$100,MATCH($A57,'Impact Indicators - Section B '!$A$1:$A$100,0))&lt;&gt;0,TEXT(INDEX('Impact Indicators - Section B '!AF$1:AF$100,MATCH($A57,'Impact Indicators - Section B '!$A$1:$A$100,0)),Setup!$A$33),""),"")</f>
        <v xml:space="preserve">/
</v>
      </c>
      <c r="S57" s="478" t="str">
        <f ca="1">IFERROR(IF(INDEX('Impact Indicators - Section B '!AI$1:AI$100,MATCH($A57,'Impact Indicators - Section B '!$A$1:$A$100,0))&lt;&gt;0,TEXT(INDEX('Impact Indicators - Section B '!AI$1:AI$100,MATCH($A57,'Impact Indicators - Section B '!$A$1:$A$100,0)),"#'##0.00"),""),"")&amp;"/"&amp;IFERROR(IF(INDEX('Impact Indicators - Section B '!AI$1:AI$100,MATCH($A57,'Impact Indicators - Section B '!$A$1:$A$100,0)+1)&lt;&gt;0,TEXT(INDEX('Impact Indicators - Section B '!AI$1:AI$100,MATCH($A57,'Impact Indicators - Section B '!$A$1:$A$100,0)+1),"#'##0.00"),""),"")&amp;CHAR(10)&amp;IFERROR(IF(INDEX('Impact Indicators - Section B '!AJ$1:AJ$100,MATCH($A57,'Impact Indicators - Section B '!$A$1:$A$100,0))&lt;&gt;0,TEXT(INDEX('Impact Indicators - Section B '!AJ$1:AJ$100,MATCH($A57,'Impact Indicators - Section B '!$A$1:$A$100,0)),"0.0%"),""),"")&amp;CHAR(10)&amp;IFERROR(IF(INDEX('Impact Indicators - Section B '!AL$1:AL$100,MATCH($A57,'Impact Indicators - Section B '!$A$1:$A$100,0))&lt;&gt;0,INDEX('Impact Indicators - Section B '!AL$1:AL$100,MATCH($A57,'Impact Indicators - Section B '!$A$1:$A$100,0)),""),"")&amp;CHAR(10)&amp;IFERROR(IF(INDEX('Impact Indicators - Section B '!AK$1:AK$100,MATCH($A57,'Impact Indicators - Section B '!$A$1:$A$100,0))&lt;&gt;0,TEXT(INDEX('Impact Indicators - Section B '!AK$1:AK$100,MATCH($A57,'Impact Indicators - Section B '!$A$1:$A$100,0)),Setup!$A$33),""),"")</f>
        <v xml:space="preserve">/
</v>
      </c>
      <c r="T57" s="464"/>
      <c r="U57" s="464"/>
      <c r="V57" s="464"/>
      <c r="W57" s="464"/>
      <c r="X57" s="464"/>
      <c r="Y57" s="464"/>
      <c r="Z57" s="464"/>
      <c r="AA57" s="464"/>
      <c r="AB57" s="464"/>
      <c r="AC57" s="464"/>
      <c r="AD57" s="464"/>
      <c r="AE57" s="464"/>
      <c r="AF57" s="464"/>
      <c r="AG57" s="464"/>
      <c r="AH57" s="464"/>
      <c r="AI57" s="464"/>
      <c r="AJ57" s="464"/>
      <c r="AK57" s="464"/>
      <c r="AL57" s="464"/>
      <c r="AM57" s="464" t="str">
        <f ca="1">IFERROR(IF(INDEX('Impact Indicators - Section B '!AR$1:AR$100,MATCH($A57,'Impact Indicators - Section B '!$A$1:$A$100,0))&lt;&gt;0,INDEX('Impact Indicators - Section B '!AR$1:AR$100,MATCH($A57,'Impact Indicators - Section B '!$A$1:$A$100,0)),""),"")</f>
        <v/>
      </c>
      <c r="AN57" s="464"/>
      <c r="AO57" s="464"/>
      <c r="AP57" s="464"/>
      <c r="AQ57" s="464"/>
      <c r="AR57" s="464" t="str">
        <f>CONCATENATE($A57,J$49)</f>
        <v>4</v>
      </c>
      <c r="AS57" s="464" t="str">
        <f>CONCATENATE($A57,O$49)</f>
        <v>4</v>
      </c>
      <c r="AT57" s="464" t="str">
        <f ca="1">CONCATENATE($A57,S$49)</f>
        <v>4</v>
      </c>
      <c r="AU57" s="464" t="str">
        <f t="shared" ref="AU57" si="4">CONCATENATE($A57,V$49)</f>
        <v>4</v>
      </c>
      <c r="AV57" s="464" t="str">
        <f t="shared" ref="AV57" si="5">CONCATENATE($A57,Z$49)</f>
        <v>4</v>
      </c>
      <c r="AW57" s="464"/>
      <c r="AX57" s="464"/>
      <c r="AY57" s="464"/>
      <c r="AZ57" s="464"/>
      <c r="BA57" s="210"/>
    </row>
    <row r="58" spans="1:53" s="182" customFormat="1" ht="100.15" customHeight="1" x14ac:dyDescent="0.5">
      <c r="A58" s="1021"/>
      <c r="B58" s="967" t="str">
        <f ca="1">IFERROR(IF(INDEX('Impact Indicators - Section B '!AR$1:AR$100,MATCH($A57,'Impact Indicators - Section B '!$A$1:$A$100,0))&lt;&gt;0,INDEX('Impact Indicators - Section B '!AR$1:AR$100,MATCH($A57,'Impact Indicators - Section B '!$A$1:$A$100,0)),""),"")</f>
        <v/>
      </c>
      <c r="C58" s="968"/>
      <c r="D58" s="968"/>
      <c r="E58" s="968"/>
      <c r="F58" s="968"/>
      <c r="G58" s="968"/>
      <c r="H58" s="968"/>
      <c r="I58" s="968"/>
      <c r="J58" s="968"/>
      <c r="K58" s="968"/>
      <c r="L58" s="968"/>
      <c r="M58" s="968"/>
      <c r="N58" s="968"/>
      <c r="O58" s="968"/>
      <c r="P58" s="968"/>
      <c r="Q58" s="968"/>
      <c r="R58" s="968"/>
      <c r="S58" s="968"/>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210"/>
    </row>
    <row r="59" spans="1:53" s="182" customFormat="1" ht="145.15" customHeight="1" x14ac:dyDescent="0.5">
      <c r="A59" s="1021">
        <v>5</v>
      </c>
      <c r="B59" s="973" t="str">
        <f ca="1">IFERROR(IF(INDEX('Impact Indicators - Section B '!B$1:B$100,MATCH($A59,'Impact Indicators - Section B '!$A$1:$A$100,0))&lt;&gt;0,INDEX('Impact Indicators - Section B '!B$1:B$100,MATCH($A59,'Impact Indicators - Section B '!$A$1:$A$100,0)),""),"")</f>
        <v/>
      </c>
      <c r="C59" s="974"/>
      <c r="D59" s="975"/>
      <c r="E59" s="973" t="str">
        <f ca="1">IFERROR(IF(INDEX('Impact Indicators - Section B '!C$1:C$100,MATCH($A59,'Impact Indicators - Section B '!$A$1:$A$100,0))&lt;&gt;0,INDEX('Impact Indicators - Section B '!C$1:C$100,MATCH($A59,'Impact Indicators - Section B '!$A$1:$A$100,0)),""),"")</f>
        <v/>
      </c>
      <c r="F59" s="974"/>
      <c r="G59" s="975"/>
      <c r="H59" s="480" t="str">
        <f ca="1">IFERROR(IF(INDEX('Impact Indicators - Section B '!D$1:D$100,MATCH($A59,'Impact Indicators - Section B '!$A$1:$A$100,0))&lt;&gt;0,TEXT(INDEX('Impact Indicators - Section B '!D$1:D$100,MATCH($A59,'Impact Indicators - Section B '!$A$1:$A$100,0)),"#'##0.00"),""),"")&amp;"/"&amp;IFERROR(IF(INDEX('Impact Indicators - Section B '!D$1:D$100,MATCH($A59,'Impact Indicators - Section B '!$A$1:$A$100,0)+1)&lt;&gt;0,TEXT(INDEX('Impact Indicators - Section B '!D$1:D$100,MATCH($A59,'Impact Indicators - Section B '!$A$1:$A$100,0)+1),"#'##0.00"),""),"")&amp;CHAR(10)&amp;IFERROR(IF(INDEX('Impact Indicators - Section B '!E$1:E$100,MATCH($A59,'Impact Indicators - Section B '!$A$1:$A$100,0))&lt;&gt;0,TEXT(INDEX('Impact Indicators - Section B '!E$1:E$100,MATCH($A59,'Impact Indicators - Section B '!$A$1:$A$100,0)),"0.0%"),""),"")</f>
        <v xml:space="preserve">/
</v>
      </c>
      <c r="I59" s="477" t="str">
        <f ca="1">IFERROR(IF(INDEX('Impact Indicators - Section B '!F$1:F$100,MATCH($A59,'Impact Indicators - Section B '!$A$1:$A$100,0))&lt;&gt;0,INDEX('Impact Indicators - Section B '!F$1:F$100,MATCH($A59,'Impact Indicators - Section B '!$A$1:$A$100,0)),""),"")&amp;CHAR(10)&amp;IFERROR(IF(INDEX('Impact Indicators - Section B '!G$1:G$100,MATCH($A59,'Impact Indicators - Section B '!$A$1:$A$100,0))&lt;&gt;0,INDEX('Impact Indicators - Section B '!G$1:G$100,MATCH($A59,'Impact Indicators - Section B '!$A$1:$A$100,0)),""),"")</f>
        <v xml:space="preserve">
</v>
      </c>
      <c r="J59" s="962" t="str">
        <f ca="1">IFERROR(IF(INDEX('Impact Indicators - Section B '!P$1:P$100,MATCH($A59,'Impact Indicators - Section B '!$A$1:$A$100,0))&lt;&gt;0,INDEX('Impact Indicators - Section B '!P$1:P$100,MATCH($A59,'Impact Indicators - Section B '!$A$1:$A$100,0)),""),"")</f>
        <v/>
      </c>
      <c r="K59" s="963"/>
      <c r="L59" s="963"/>
      <c r="M59" s="964"/>
      <c r="N59" s="470" t="str">
        <f ca="1">IFERROR(IF(INDEX('Impact Indicators - Section B '!Q$1:Q$100,MATCH($A59,'Impact Indicators - Section B '!$A$1:$A$100,0))&lt;&gt;0,INDEX('Impact Indicators - Section B '!Q$1:Q$100,MATCH($A59,'Impact Indicators - Section B '!$A$1:$A$100,0)),""),"")</f>
        <v/>
      </c>
      <c r="O59" s="477" t="str">
        <f ca="1">IFERROR(IF(INDEX('Impact Indicators - Section B '!R$1:R$100,MATCH($A59,'Impact Indicators - Section B '!$A$1:$A$100,0))&lt;&gt;0,INDEX('Impact Indicators - Section B '!R$1:R$100,MATCH($A59,'Impact Indicators - Section B '!$A$1:$A$100,0)),""),"")</f>
        <v/>
      </c>
      <c r="P59" s="478" t="str">
        <f ca="1">IFERROR(IF(INDEX('Impact Indicators - Section B '!T$1:T$100,MATCH($A59,'Impact Indicators - Section B '!$A$1:$A$100,0))&lt;&gt;0,TEXT(INDEX('Impact Indicators - Section B '!T$1:T$100,MATCH($A59,'Impact Indicators - Section B '!$A$1:$A$100,0)),"#'##0.00"),""),"")&amp;"/"&amp;IFERROR(IF(INDEX('Impact Indicators - Section B '!T$1:T$100,MATCH($A59,'Impact Indicators - Section B '!$A$1:$A$100,0)+1)&lt;&gt;0,TEXT(INDEX('Impact Indicators - Section B '!T$1:T$100,MATCH($A59,'Impact Indicators - Section B '!$A$1:$A$100,0)+1),"#'##0.00"),""),"")&amp;CHAR(10)&amp;IFERROR(IF(INDEX('Impact Indicators - Section B '!U$1:U$100,MATCH($A59,'Impact Indicators - Section B '!$A$1:$A$100,0))&lt;&gt;0,TEXT(INDEX('Impact Indicators - Section B '!U$1:U$100,MATCH($A59,'Impact Indicators - Section B '!$A$1:$A$100,0)),"0.0%"),""),"")&amp;CHAR(10)&amp;IFERROR(IF(INDEX('Impact Indicators - Section B '!W$1:W$100,MATCH($A59,'Impact Indicators - Section B '!$A$1:$A$100,0))&lt;&gt;0,INDEX('Impact Indicators - Section B '!W$1:W$100,MATCH($A59,'Impact Indicators - Section B '!$A$1:$A$100,0)),""),"")&amp;CHAR(10)&amp;IFERROR(IF(INDEX('Impact Indicators - Section B '!V$1:V$100,MATCH($A59,'Impact Indicators - Section B '!$A$1:$A$100,0))&lt;&gt;0,TEXT(INDEX('Impact Indicators - Section B '!V$1:V$100,MATCH($A59,'Impact Indicators - Section B '!$A$1:$A$100,0)),Setup!$A$33),""),"")</f>
        <v xml:space="preserve">/
</v>
      </c>
      <c r="Q59" s="478" t="str">
        <f ca="1">IFERROR(IF(INDEX('Impact Indicators - Section B '!Y$1:Y$100,MATCH($A59,'Impact Indicators - Section B '!$A$1:$A$100,0))&lt;&gt;0,TEXT(INDEX('Impact Indicators - Section B '!Y$1:Y$100,MATCH($A59,'Impact Indicators - Section B '!$A$1:$A$100,0)),"#'##0.00"),""),"")&amp;"/"&amp;IFERROR(IF(INDEX('Impact Indicators - Section B '!Y$1:Y$100,MATCH($A59,'Impact Indicators - Section B '!$A$1:$A$100,0)+1)&lt;&gt;0,TEXT(INDEX('Impact Indicators - Section B '!Y$1:Y$100,MATCH($A59,'Impact Indicators - Section B '!$A$1:$A$100,0)+1),"#'##0.00"),""),"")&amp;CHAR(10)&amp;IFERROR(IF(INDEX('Impact Indicators - Section B '!Z$1:Z$100,MATCH($A59,'Impact Indicators - Section B '!$A$1:$A$100,0))&lt;&gt;0,TEXT(INDEX('Impact Indicators - Section B '!Z$1:Z$100,MATCH($A59,'Impact Indicators - Section B '!$A$1:$A$100,0)),"0.0%"),""),"")&amp;CHAR(10)&amp;IFERROR(IF(INDEX('Impact Indicators - Section B '!AB$1:AB$100,MATCH($A59,'Impact Indicators - Section B '!$A$1:$A$100,0))&lt;&gt;0,INDEX('Impact Indicators - Section B '!AB$1:AB$100,MATCH($A59,'Impact Indicators - Section B '!$A$1:$A$100,0)),""),"")&amp;CHAR(10)&amp;IFERROR(IF(INDEX('Impact Indicators - Section B '!AA$1:AA$100,MATCH($A59,'Impact Indicators - Section B '!$A$1:$A$100,0))&lt;&gt;0,TEXT(INDEX('Impact Indicators - Section B '!AA$1:AA$100,MATCH($A59,'Impact Indicators - Section B '!$A$1:$A$100,0)),Setup!$A$33),""),"")</f>
        <v xml:space="preserve">/
</v>
      </c>
      <c r="R59" s="478" t="str">
        <f ca="1">IFERROR(IF(INDEX('Impact Indicators - Section B '!AD$1:AD$100,MATCH($A59,'Impact Indicators - Section B '!$A$1:$A$100,0))&lt;&gt;0,TEXT(INDEX('Impact Indicators - Section B '!AD$1:AD$100,MATCH($A59,'Impact Indicators - Section B '!$A$1:$A$100,0)),"#'##0.00"),""),"")&amp;"/"&amp;IFERROR(IF(INDEX('Impact Indicators - Section B '!AD$1:AD$100,MATCH($A59,'Impact Indicators - Section B '!$A$1:$A$100,0)+1)&lt;&gt;0,TEXT(INDEX('Impact Indicators - Section B '!AD$1:AD$100,MATCH($A59,'Impact Indicators - Section B '!$A$1:$A$100,0)+1),"#'##0.00"),""),"")&amp;CHAR(10)&amp;IFERROR(IF(INDEX('Impact Indicators - Section B '!AE$1:AE$100,MATCH($A59,'Impact Indicators - Section B '!$A$1:$A$100,0))&lt;&gt;0,TEXT(INDEX('Impact Indicators - Section B '!AE$1:AE$100,MATCH($A59,'Impact Indicators - Section B '!$A$1:$A$100,0)),"0.0%"),""),"")&amp;CHAR(10)&amp;IFERROR(IF(INDEX('Impact Indicators - Section B '!AG$1:AG$100,MATCH($A59,'Impact Indicators - Section B '!$A$1:$A$100,0))&lt;&gt;0,TEXT(INDEX('Impact Indicators - Section B '!AG$1:AG$100,MATCH($A59,'Impact Indicators - Section B '!$A$1:$A$100,0)),Setup!$A$33),""),"")&amp;CHAR(10)&amp;IFERROR(IF(INDEX('Impact Indicators - Section B '!AF$1:AF$100,MATCH($A59,'Impact Indicators - Section B '!$A$1:$A$100,0))&lt;&gt;0,TEXT(INDEX('Impact Indicators - Section B '!AF$1:AF$100,MATCH($A59,'Impact Indicators - Section B '!$A$1:$A$100,0)),Setup!$A$33),""),"")</f>
        <v xml:space="preserve">/
</v>
      </c>
      <c r="S59" s="478" t="str">
        <f ca="1">IFERROR(IF(INDEX('Impact Indicators - Section B '!AI$1:AI$100,MATCH($A59,'Impact Indicators - Section B '!$A$1:$A$100,0))&lt;&gt;0,TEXT(INDEX('Impact Indicators - Section B '!AI$1:AI$100,MATCH($A59,'Impact Indicators - Section B '!$A$1:$A$100,0)),"#'##0.00"),""),"")&amp;"/"&amp;IFERROR(IF(INDEX('Impact Indicators - Section B '!AI$1:AI$100,MATCH($A59,'Impact Indicators - Section B '!$A$1:$A$100,0)+1)&lt;&gt;0,TEXT(INDEX('Impact Indicators - Section B '!AI$1:AI$100,MATCH($A59,'Impact Indicators - Section B '!$A$1:$A$100,0)+1),"#'##0.00"),""),"")&amp;CHAR(10)&amp;IFERROR(IF(INDEX('Impact Indicators - Section B '!AJ$1:AJ$100,MATCH($A59,'Impact Indicators - Section B '!$A$1:$A$100,0))&lt;&gt;0,TEXT(INDEX('Impact Indicators - Section B '!AJ$1:AJ$100,MATCH($A59,'Impact Indicators - Section B '!$A$1:$A$100,0)),"0.0%"),""),"")&amp;CHAR(10)&amp;IFERROR(IF(INDEX('Impact Indicators - Section B '!AL$1:AL$100,MATCH($A59,'Impact Indicators - Section B '!$A$1:$A$100,0))&lt;&gt;0,INDEX('Impact Indicators - Section B '!AL$1:AL$100,MATCH($A59,'Impact Indicators - Section B '!$A$1:$A$100,0)),""),"")&amp;CHAR(10)&amp;IFERROR(IF(INDEX('Impact Indicators - Section B '!AK$1:AK$100,MATCH($A59,'Impact Indicators - Section B '!$A$1:$A$100,0))&lt;&gt;0,TEXT(INDEX('Impact Indicators - Section B '!AK$1:AK$100,MATCH($A59,'Impact Indicators - Section B '!$A$1:$A$100,0)),Setup!$A$33),""),"")</f>
        <v xml:space="preserve">/
</v>
      </c>
      <c r="T59" s="464"/>
      <c r="U59" s="464"/>
      <c r="V59" s="464"/>
      <c r="W59" s="464"/>
      <c r="X59" s="464"/>
      <c r="Y59" s="464"/>
      <c r="Z59" s="464"/>
      <c r="AA59" s="464"/>
      <c r="AB59" s="464"/>
      <c r="AC59" s="464"/>
      <c r="AD59" s="464"/>
      <c r="AE59" s="464"/>
      <c r="AF59" s="464"/>
      <c r="AG59" s="464"/>
      <c r="AH59" s="464"/>
      <c r="AI59" s="464"/>
      <c r="AJ59" s="464"/>
      <c r="AK59" s="464"/>
      <c r="AL59" s="464"/>
      <c r="AM59" s="464" t="str">
        <f ca="1">IFERROR(IF(INDEX('Impact Indicators - Section B '!AR$1:AR$100,MATCH($A59,'Impact Indicators - Section B '!$A$1:$A$100,0))&lt;&gt;0,INDEX('Impact Indicators - Section B '!AR$1:AR$100,MATCH($A59,'Impact Indicators - Section B '!$A$1:$A$100,0)),""),"")</f>
        <v/>
      </c>
      <c r="AN59" s="464"/>
      <c r="AO59" s="464"/>
      <c r="AP59" s="464"/>
      <c r="AQ59" s="464"/>
      <c r="AR59" s="464" t="str">
        <f>CONCATENATE($A59,J$49)</f>
        <v>5</v>
      </c>
      <c r="AS59" s="464" t="str">
        <f>CONCATENATE($A59,O$49)</f>
        <v>5</v>
      </c>
      <c r="AT59" s="464" t="str">
        <f ca="1">CONCATENATE($A59,S$49)</f>
        <v>5</v>
      </c>
      <c r="AU59" s="464" t="str">
        <f t="shared" ref="AU59" si="6">CONCATENATE($A59,V$49)</f>
        <v>5</v>
      </c>
      <c r="AV59" s="464" t="str">
        <f t="shared" ref="AV59" si="7">CONCATENATE($A59,Z$49)</f>
        <v>5</v>
      </c>
      <c r="AW59" s="464"/>
      <c r="AX59" s="464"/>
      <c r="AY59" s="464"/>
      <c r="AZ59" s="464"/>
      <c r="BA59" s="210"/>
    </row>
    <row r="60" spans="1:53" s="182" customFormat="1" ht="100.15" customHeight="1" x14ac:dyDescent="0.5">
      <c r="A60" s="1021"/>
      <c r="B60" s="965" t="str">
        <f ca="1">IFERROR(IF(INDEX('Impact Indicators - Section B '!AR$1:AR$100,MATCH($A59,'Impact Indicators - Section B '!$A$1:$A$100,0))&lt;&gt;0,INDEX('Impact Indicators - Section B '!AR$1:AR$100,MATCH($A59,'Impact Indicators - Section B '!$A$1:$A$100,0)),""),"")</f>
        <v/>
      </c>
      <c r="C60" s="966"/>
      <c r="D60" s="966"/>
      <c r="E60" s="966"/>
      <c r="F60" s="966"/>
      <c r="G60" s="966"/>
      <c r="H60" s="966"/>
      <c r="I60" s="966"/>
      <c r="J60" s="966"/>
      <c r="K60" s="966"/>
      <c r="L60" s="966"/>
      <c r="M60" s="966"/>
      <c r="N60" s="966"/>
      <c r="O60" s="966"/>
      <c r="P60" s="966"/>
      <c r="Q60" s="966"/>
      <c r="R60" s="966"/>
      <c r="S60" s="966"/>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210"/>
    </row>
    <row r="61" spans="1:53" s="182" customFormat="1" ht="145.15" customHeight="1" x14ac:dyDescent="0.5">
      <c r="A61" s="1021">
        <v>6</v>
      </c>
      <c r="B61" s="973" t="str">
        <f ca="1">IFERROR(IF(INDEX('Impact Indicators - Section B '!B$1:B$100,MATCH($A61,'Impact Indicators - Section B '!$A$1:$A$100,0))&lt;&gt;0,INDEX('Impact Indicators - Section B '!B$1:B$100,MATCH($A61,'Impact Indicators - Section B '!$A$1:$A$100,0)),""),"")</f>
        <v/>
      </c>
      <c r="C61" s="974"/>
      <c r="D61" s="975"/>
      <c r="E61" s="973" t="str">
        <f ca="1">IFERROR(IF(INDEX('Impact Indicators - Section B '!C$1:C$100,MATCH($A61,'Impact Indicators - Section B '!$A$1:$A$100,0))&lt;&gt;0,INDEX('Impact Indicators - Section B '!C$1:C$100,MATCH($A61,'Impact Indicators - Section B '!$A$1:$A$100,0)),""),"")</f>
        <v/>
      </c>
      <c r="F61" s="974"/>
      <c r="G61" s="975"/>
      <c r="H61" s="480" t="str">
        <f ca="1">IFERROR(IF(INDEX('Impact Indicators - Section B '!D$1:D$100,MATCH($A61,'Impact Indicators - Section B '!$A$1:$A$100,0))&lt;&gt;0,TEXT(INDEX('Impact Indicators - Section B '!D$1:D$100,MATCH($A61,'Impact Indicators - Section B '!$A$1:$A$100,0)),"#'##0.00"),""),"")&amp;"/"&amp;IFERROR(IF(INDEX('Impact Indicators - Section B '!D$1:D$100,MATCH($A61,'Impact Indicators - Section B '!$A$1:$A$100,0)+1)&lt;&gt;0,TEXT(INDEX('Impact Indicators - Section B '!D$1:D$100,MATCH($A61,'Impact Indicators - Section B '!$A$1:$A$100,0)+1),"#'##0.00"),""),"")&amp;CHAR(10)&amp;IFERROR(IF(INDEX('Impact Indicators - Section B '!E$1:E$100,MATCH($A61,'Impact Indicators - Section B '!$A$1:$A$100,0))&lt;&gt;0,TEXT(INDEX('Impact Indicators - Section B '!E$1:E$100,MATCH($A61,'Impact Indicators - Section B '!$A$1:$A$100,0)),"0.0%"),""),"")</f>
        <v xml:space="preserve">/
</v>
      </c>
      <c r="I61" s="477" t="str">
        <f ca="1">IFERROR(IF(INDEX('Impact Indicators - Section B '!F$1:F$100,MATCH($A61,'Impact Indicators - Section B '!$A$1:$A$100,0))&lt;&gt;0,INDEX('Impact Indicators - Section B '!F$1:F$100,MATCH($A61,'Impact Indicators - Section B '!$A$1:$A$100,0)),""),"")&amp;CHAR(10)&amp;IFERROR(IF(INDEX('Impact Indicators - Section B '!G$1:G$100,MATCH($A61,'Impact Indicators - Section B '!$A$1:$A$100,0))&lt;&gt;0,INDEX('Impact Indicators - Section B '!G$1:G$100,MATCH($A61,'Impact Indicators - Section B '!$A$1:$A$100,0)),""),"")</f>
        <v xml:space="preserve">
</v>
      </c>
      <c r="J61" s="962" t="str">
        <f ca="1">IFERROR(IF(INDEX('Impact Indicators - Section B '!P$1:P$100,MATCH($A61,'Impact Indicators - Section B '!$A$1:$A$100,0))&lt;&gt;0,INDEX('Impact Indicators - Section B '!P$1:P$100,MATCH($A61,'Impact Indicators - Section B '!$A$1:$A$100,0)),""),"")</f>
        <v/>
      </c>
      <c r="K61" s="963"/>
      <c r="L61" s="963"/>
      <c r="M61" s="964"/>
      <c r="N61" s="470" t="str">
        <f ca="1">IFERROR(IF(INDEX('Impact Indicators - Section B '!Q$1:Q$100,MATCH($A61,'Impact Indicators - Section B '!$A$1:$A$100,0))&lt;&gt;0,INDEX('Impact Indicators - Section B '!Q$1:Q$100,MATCH($A61,'Impact Indicators - Section B '!$A$1:$A$100,0)),""),"")</f>
        <v/>
      </c>
      <c r="O61" s="477" t="str">
        <f ca="1">IFERROR(IF(INDEX('Impact Indicators - Section B '!R$1:R$100,MATCH($A61,'Impact Indicators - Section B '!$A$1:$A$100,0))&lt;&gt;0,INDEX('Impact Indicators - Section B '!R$1:R$100,MATCH($A61,'Impact Indicators - Section B '!$A$1:$A$100,0)),""),"")</f>
        <v/>
      </c>
      <c r="P61" s="478" t="str">
        <f ca="1">IFERROR(IF(INDEX('Impact Indicators - Section B '!T$1:T$100,MATCH($A61,'Impact Indicators - Section B '!$A$1:$A$100,0))&lt;&gt;0,TEXT(INDEX('Impact Indicators - Section B '!T$1:T$100,MATCH($A61,'Impact Indicators - Section B '!$A$1:$A$100,0)),"#'##0.00"),""),"")&amp;"/"&amp;IFERROR(IF(INDEX('Impact Indicators - Section B '!T$1:T$100,MATCH($A61,'Impact Indicators - Section B '!$A$1:$A$100,0)+1)&lt;&gt;0,TEXT(INDEX('Impact Indicators - Section B '!T$1:T$100,MATCH($A61,'Impact Indicators - Section B '!$A$1:$A$100,0)+1),"#'##0.00"),""),"")&amp;CHAR(10)&amp;IFERROR(IF(INDEX('Impact Indicators - Section B '!U$1:U$100,MATCH($A61,'Impact Indicators - Section B '!$A$1:$A$100,0))&lt;&gt;0,TEXT(INDEX('Impact Indicators - Section B '!U$1:U$100,MATCH($A61,'Impact Indicators - Section B '!$A$1:$A$100,0)),"0.0%"),""),"")&amp;CHAR(10)&amp;IFERROR(IF(INDEX('Impact Indicators - Section B '!W$1:W$100,MATCH($A61,'Impact Indicators - Section B '!$A$1:$A$100,0))&lt;&gt;0,INDEX('Impact Indicators - Section B '!W$1:W$100,MATCH($A61,'Impact Indicators - Section B '!$A$1:$A$100,0)),""),"")&amp;CHAR(10)&amp;IFERROR(IF(INDEX('Impact Indicators - Section B '!V$1:V$100,MATCH($A61,'Impact Indicators - Section B '!$A$1:$A$100,0))&lt;&gt;0,TEXT(INDEX('Impact Indicators - Section B '!V$1:V$100,MATCH($A61,'Impact Indicators - Section B '!$A$1:$A$100,0)),Setup!$A$33),""),"")</f>
        <v xml:space="preserve">/
</v>
      </c>
      <c r="Q6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61" s="478" t="str">
        <f ca="1">IFERROR(IF(INDEX('Impact Indicators - Section B '!AD$1:AD$100,MATCH($A61,'Impact Indicators - Section B '!$A$1:$A$100,0))&lt;&gt;0,TEXT(INDEX('Impact Indicators - Section B '!AD$1:AD$100,MATCH($A61,'Impact Indicators - Section B '!$A$1:$A$100,0)),"#'##0.00"),""),"")&amp;"/"&amp;IFERROR(IF(INDEX('Impact Indicators - Section B '!AD$1:AD$100,MATCH($A61,'Impact Indicators - Section B '!$A$1:$A$100,0)+1)&lt;&gt;0,TEXT(INDEX('Impact Indicators - Section B '!AD$1:AD$100,MATCH($A61,'Impact Indicators - Section B '!$A$1:$A$100,0)+1),"#'##0.00"),""),"")&amp;CHAR(10)&amp;IFERROR(IF(INDEX('Impact Indicators - Section B '!AE$1:AE$100,MATCH($A61,'Impact Indicators - Section B '!$A$1:$A$100,0))&lt;&gt;0,TEXT(INDEX('Impact Indicators - Section B '!AE$1:AE$100,MATCH($A61,'Impact Indicators - Section B '!$A$1:$A$100,0)),"0.0%"),""),"")&amp;CHAR(10)&amp;IFERROR(IF(INDEX('Impact Indicators - Section B '!AG$1:AG$100,MATCH($A61,'Impact Indicators - Section B '!$A$1:$A$100,0))&lt;&gt;0,TEXT(INDEX('Impact Indicators - Section B '!AG$1:AG$100,MATCH($A61,'Impact Indicators - Section B '!$A$1:$A$100,0)),Setup!$A$33),""),"")&amp;CHAR(10)&amp;IFERROR(IF(INDEX('Impact Indicators - Section B '!AF$1:AF$100,MATCH($A61,'Impact Indicators - Section B '!$A$1:$A$100,0))&lt;&gt;0,TEXT(INDEX('Impact Indicators - Section B '!AF$1:AF$100,MATCH($A61,'Impact Indicators - Section B '!$A$1:$A$100,0)),Setup!$A$33),""),"")</f>
        <v xml:space="preserve">/
</v>
      </c>
      <c r="S61" s="478" t="str">
        <f ca="1">IFERROR(IF(INDEX('Impact Indicators - Section B '!AI$1:AI$100,MATCH($A61,'Impact Indicators - Section B '!$A$1:$A$100,0))&lt;&gt;0,TEXT(INDEX('Impact Indicators - Section B '!AI$1:AI$100,MATCH($A61,'Impact Indicators - Section B '!$A$1:$A$100,0)),"#'##0.00"),""),"")&amp;"/"&amp;IFERROR(IF(INDEX('Impact Indicators - Section B '!AI$1:AI$100,MATCH($A61,'Impact Indicators - Section B '!$A$1:$A$100,0)+1)&lt;&gt;0,TEXT(INDEX('Impact Indicators - Section B '!AI$1:AI$100,MATCH($A61,'Impact Indicators - Section B '!$A$1:$A$100,0)+1),"#'##0.00"),""),"")&amp;CHAR(10)&amp;IFERROR(IF(INDEX('Impact Indicators - Section B '!AJ$1:AJ$100,MATCH($A61,'Impact Indicators - Section B '!$A$1:$A$100,0))&lt;&gt;0,TEXT(INDEX('Impact Indicators - Section B '!AJ$1:AJ$100,MATCH($A61,'Impact Indicators - Section B '!$A$1:$A$100,0)),"0.0%"),""),"")&amp;CHAR(10)&amp;IFERROR(IF(INDEX('Impact Indicators - Section B '!AL$1:AL$100,MATCH($A61,'Impact Indicators - Section B '!$A$1:$A$100,0))&lt;&gt;0,INDEX('Impact Indicators - Section B '!AL$1:AL$100,MATCH($A61,'Impact Indicators - Section B '!$A$1:$A$100,0)),""),"")&amp;CHAR(10)&amp;IFERROR(IF(INDEX('Impact Indicators - Section B '!AK$1:AK$100,MATCH($A61,'Impact Indicators - Section B '!$A$1:$A$100,0))&lt;&gt;0,TEXT(INDEX('Impact Indicators - Section B '!AK$1:AK$100,MATCH($A61,'Impact Indicators - Section B '!$A$1:$A$100,0)),Setup!$A$33),""),"")</f>
        <v xml:space="preserve">/
</v>
      </c>
      <c r="T61" s="464"/>
      <c r="U61" s="464"/>
      <c r="V61" s="464"/>
      <c r="W61" s="464"/>
      <c r="X61" s="464"/>
      <c r="Y61" s="464"/>
      <c r="Z61" s="464"/>
      <c r="AA61" s="464"/>
      <c r="AB61" s="464"/>
      <c r="AC61" s="464"/>
      <c r="AD61" s="464"/>
      <c r="AE61" s="464"/>
      <c r="AF61" s="464"/>
      <c r="AG61" s="464"/>
      <c r="AH61" s="464"/>
      <c r="AI61" s="464"/>
      <c r="AJ61" s="464"/>
      <c r="AK61" s="464"/>
      <c r="AL61" s="464"/>
      <c r="AM61" s="464" t="str">
        <f ca="1">IFERROR(IF(INDEX('Impact Indicators - Section B '!AR$1:AR$100,MATCH($A61,'Impact Indicators - Section B '!$A$1:$A$100,0))&lt;&gt;0,INDEX('Impact Indicators - Section B '!AR$1:AR$100,MATCH($A61,'Impact Indicators - Section B '!$A$1:$A$100,0)),""),"")</f>
        <v/>
      </c>
      <c r="AN61" s="464"/>
      <c r="AO61" s="464"/>
      <c r="AP61" s="464"/>
      <c r="AQ61" s="464"/>
      <c r="AR61" s="464" t="str">
        <f>CONCATENATE($A61,J$49)</f>
        <v>6</v>
      </c>
      <c r="AS61" s="464" t="str">
        <f>CONCATENATE($A61,O$49)</f>
        <v>6</v>
      </c>
      <c r="AT61" s="464" t="str">
        <f ca="1">CONCATENATE($A61,S$49)</f>
        <v>6</v>
      </c>
      <c r="AU61" s="464" t="str">
        <f t="shared" ref="AU61" si="8">CONCATENATE($A61,V$49)</f>
        <v>6</v>
      </c>
      <c r="AV61" s="464" t="str">
        <f t="shared" ref="AV61" si="9">CONCATENATE($A61,Z$49)</f>
        <v>6</v>
      </c>
      <c r="AW61" s="464"/>
      <c r="AX61" s="464"/>
      <c r="AY61" s="464"/>
      <c r="AZ61" s="464"/>
      <c r="BA61" s="210"/>
    </row>
    <row r="62" spans="1:53" s="182" customFormat="1" ht="100.15" customHeight="1" x14ac:dyDescent="0.5">
      <c r="A62" s="1021"/>
      <c r="B62" s="967" t="str">
        <f ca="1">IFERROR(IF(INDEX('Impact Indicators - Section B '!AR$1:AR$100,MATCH($A61,'Impact Indicators - Section B '!$A$1:$A$100,0))&lt;&gt;0,INDEX('Impact Indicators - Section B '!AR$1:AR$100,MATCH($A61,'Impact Indicators - Section B '!$A$1:$A$100,0)),""),"")</f>
        <v/>
      </c>
      <c r="C62" s="968"/>
      <c r="D62" s="968"/>
      <c r="E62" s="968"/>
      <c r="F62" s="968"/>
      <c r="G62" s="968"/>
      <c r="H62" s="968"/>
      <c r="I62" s="968"/>
      <c r="J62" s="968"/>
      <c r="K62" s="968"/>
      <c r="L62" s="968"/>
      <c r="M62" s="968"/>
      <c r="N62" s="968"/>
      <c r="O62" s="968"/>
      <c r="P62" s="968"/>
      <c r="Q62" s="968"/>
      <c r="R62" s="968"/>
      <c r="S62" s="968"/>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210"/>
    </row>
    <row r="63" spans="1:53" s="182" customFormat="1" ht="145.15" customHeight="1" x14ac:dyDescent="0.5">
      <c r="A63" s="1021">
        <v>7</v>
      </c>
      <c r="B63" s="973" t="str">
        <f ca="1">IFERROR(IF(INDEX('Impact Indicators - Section B '!B$1:B$100,MATCH($A63,'Impact Indicators - Section B '!$A$1:$A$100,0))&lt;&gt;0,INDEX('Impact Indicators - Section B '!B$1:B$100,MATCH($A63,'Impact Indicators - Section B '!$A$1:$A$100,0)),""),"")</f>
        <v/>
      </c>
      <c r="C63" s="974"/>
      <c r="D63" s="975"/>
      <c r="E63" s="973" t="str">
        <f ca="1">IFERROR(IF(INDEX('Impact Indicators - Section B '!C$1:C$100,MATCH($A63,'Impact Indicators - Section B '!$A$1:$A$100,0))&lt;&gt;0,INDEX('Impact Indicators - Section B '!C$1:C$100,MATCH($A63,'Impact Indicators - Section B '!$A$1:$A$100,0)),""),"")</f>
        <v/>
      </c>
      <c r="F63" s="974"/>
      <c r="G63" s="975"/>
      <c r="H63" s="480" t="str">
        <f ca="1">IFERROR(IF(INDEX('Impact Indicators - Section B '!D$1:D$100,MATCH($A63,'Impact Indicators - Section B '!$A$1:$A$100,0))&lt;&gt;0,TEXT(INDEX('Impact Indicators - Section B '!D$1:D$100,MATCH($A63,'Impact Indicators - Section B '!$A$1:$A$100,0)),"#'##0.00"),""),"")&amp;"/"&amp;IFERROR(IF(INDEX('Impact Indicators - Section B '!D$1:D$100,MATCH($A63,'Impact Indicators - Section B '!$A$1:$A$100,0)+1)&lt;&gt;0,TEXT(INDEX('Impact Indicators - Section B '!D$1:D$100,MATCH($A63,'Impact Indicators - Section B '!$A$1:$A$100,0)+1),"#'##0.00"),""),"")&amp;CHAR(10)&amp;IFERROR(IF(INDEX('Impact Indicators - Section B '!E$1:E$100,MATCH($A63,'Impact Indicators - Section B '!$A$1:$A$100,0))&lt;&gt;0,TEXT(INDEX('Impact Indicators - Section B '!E$1:E$100,MATCH($A63,'Impact Indicators - Section B '!$A$1:$A$100,0)),"0.0%"),""),"")</f>
        <v xml:space="preserve">/
</v>
      </c>
      <c r="I63" s="477" t="str">
        <f ca="1">IFERROR(IF(INDEX('Impact Indicators - Section B '!F$1:F$100,MATCH($A63,'Impact Indicators - Section B '!$A$1:$A$100,0))&lt;&gt;0,INDEX('Impact Indicators - Section B '!F$1:F$100,MATCH($A63,'Impact Indicators - Section B '!$A$1:$A$100,0)),""),"")&amp;CHAR(10)&amp;IFERROR(IF(INDEX('Impact Indicators - Section B '!G$1:G$100,MATCH($A63,'Impact Indicators - Section B '!$A$1:$A$100,0))&lt;&gt;0,INDEX('Impact Indicators - Section B '!G$1:G$100,MATCH($A63,'Impact Indicators - Section B '!$A$1:$A$100,0)),""),"")</f>
        <v xml:space="preserve">
</v>
      </c>
      <c r="J63" s="962" t="str">
        <f ca="1">IFERROR(IF(INDEX('Impact Indicators - Section B '!P$1:P$100,MATCH($A63,'Impact Indicators - Section B '!$A$1:$A$100,0))&lt;&gt;0,INDEX('Impact Indicators - Section B '!P$1:P$100,MATCH($A63,'Impact Indicators - Section B '!$A$1:$A$100,0)),""),"")</f>
        <v/>
      </c>
      <c r="K63" s="963"/>
      <c r="L63" s="963"/>
      <c r="M63" s="964"/>
      <c r="N63" s="470" t="str">
        <f ca="1">IFERROR(IF(INDEX('Impact Indicators - Section B '!Q$1:Q$100,MATCH($A63,'Impact Indicators - Section B '!$A$1:$A$100,0))&lt;&gt;0,INDEX('Impact Indicators - Section B '!Q$1:Q$100,MATCH($A63,'Impact Indicators - Section B '!$A$1:$A$100,0)),""),"")</f>
        <v/>
      </c>
      <c r="O63" s="477" t="str">
        <f ca="1">IFERROR(IF(INDEX('Impact Indicators - Section B '!R$1:R$100,MATCH($A63,'Impact Indicators - Section B '!$A$1:$A$100,0))&lt;&gt;0,INDEX('Impact Indicators - Section B '!R$1:R$100,MATCH($A63,'Impact Indicators - Section B '!$A$1:$A$100,0)),""),"")</f>
        <v/>
      </c>
      <c r="P63" s="478" t="str">
        <f ca="1">IFERROR(IF(INDEX('Impact Indicators - Section B '!T$1:T$100,MATCH($A63,'Impact Indicators - Section B '!$A$1:$A$100,0))&lt;&gt;0,TEXT(INDEX('Impact Indicators - Section B '!T$1:T$100,MATCH($A63,'Impact Indicators - Section B '!$A$1:$A$100,0)),"#'##0.00"),""),"")&amp;"/"&amp;IFERROR(IF(INDEX('Impact Indicators - Section B '!T$1:T$100,MATCH($A63,'Impact Indicators - Section B '!$A$1:$A$100,0)+1)&lt;&gt;0,TEXT(INDEX('Impact Indicators - Section B '!T$1:T$100,MATCH($A63,'Impact Indicators - Section B '!$A$1:$A$100,0)+1),"#'##0.00"),""),"")&amp;CHAR(10)&amp;IFERROR(IF(INDEX('Impact Indicators - Section B '!U$1:U$100,MATCH($A63,'Impact Indicators - Section B '!$A$1:$A$100,0))&lt;&gt;0,TEXT(INDEX('Impact Indicators - Section B '!U$1:U$100,MATCH($A63,'Impact Indicators - Section B '!$A$1:$A$100,0)),"0.0%"),""),"")&amp;CHAR(10)&amp;IFERROR(IF(INDEX('Impact Indicators - Section B '!W$1:W$100,MATCH($A63,'Impact Indicators - Section B '!$A$1:$A$100,0))&lt;&gt;0,INDEX('Impact Indicators - Section B '!W$1:W$100,MATCH($A63,'Impact Indicators - Section B '!$A$1:$A$100,0)),""),"")&amp;CHAR(10)&amp;IFERROR(IF(INDEX('Impact Indicators - Section B '!V$1:V$100,MATCH($A63,'Impact Indicators - Section B '!$A$1:$A$100,0))&lt;&gt;0,TEXT(INDEX('Impact Indicators - Section B '!V$1:V$100,MATCH($A63,'Impact Indicators - Section B '!$A$1:$A$100,0)),Setup!$A$33),""),"")</f>
        <v xml:space="preserve">/
</v>
      </c>
      <c r="Q6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63" s="478" t="str">
        <f ca="1">IFERROR(IF(INDEX('Impact Indicators - Section B '!AD$1:AD$100,MATCH($A63,'Impact Indicators - Section B '!$A$1:$A$100,0))&lt;&gt;0,TEXT(INDEX('Impact Indicators - Section B '!AD$1:AD$100,MATCH($A63,'Impact Indicators - Section B '!$A$1:$A$100,0)),"#'##0.00"),""),"")&amp;"/"&amp;IFERROR(IF(INDEX('Impact Indicators - Section B '!AD$1:AD$100,MATCH($A63,'Impact Indicators - Section B '!$A$1:$A$100,0)+1)&lt;&gt;0,TEXT(INDEX('Impact Indicators - Section B '!AD$1:AD$100,MATCH($A63,'Impact Indicators - Section B '!$A$1:$A$100,0)+1),"#'##0.00"),""),"")&amp;CHAR(10)&amp;IFERROR(IF(INDEX('Impact Indicators - Section B '!AE$1:AE$100,MATCH($A63,'Impact Indicators - Section B '!$A$1:$A$100,0))&lt;&gt;0,TEXT(INDEX('Impact Indicators - Section B '!AE$1:AE$100,MATCH($A63,'Impact Indicators - Section B '!$A$1:$A$100,0)),"0.0%"),""),"")&amp;CHAR(10)&amp;IFERROR(IF(INDEX('Impact Indicators - Section B '!AG$1:AG$100,MATCH($A63,'Impact Indicators - Section B '!$A$1:$A$100,0))&lt;&gt;0,TEXT(INDEX('Impact Indicators - Section B '!AG$1:AG$100,MATCH($A63,'Impact Indicators - Section B '!$A$1:$A$100,0)),Setup!$A$33),""),"")&amp;CHAR(10)&amp;IFERROR(IF(INDEX('Impact Indicators - Section B '!AF$1:AF$100,MATCH($A63,'Impact Indicators - Section B '!$A$1:$A$100,0))&lt;&gt;0,TEXT(INDEX('Impact Indicators - Section B '!AF$1:AF$100,MATCH($A63,'Impact Indicators - Section B '!$A$1:$A$100,0)),Setup!$A$33),""),"")</f>
        <v xml:space="preserve">/
</v>
      </c>
      <c r="S63" s="478" t="str">
        <f ca="1">IFERROR(IF(INDEX('Impact Indicators - Section B '!AI$1:AI$100,MATCH($A63,'Impact Indicators - Section B '!$A$1:$A$100,0))&lt;&gt;0,TEXT(INDEX('Impact Indicators - Section B '!AI$1:AI$100,MATCH($A63,'Impact Indicators - Section B '!$A$1:$A$100,0)),"#'##0.00"),""),"")&amp;"/"&amp;IFERROR(IF(INDEX('Impact Indicators - Section B '!AI$1:AI$100,MATCH($A63,'Impact Indicators - Section B '!$A$1:$A$100,0)+1)&lt;&gt;0,TEXT(INDEX('Impact Indicators - Section B '!AI$1:AI$100,MATCH($A63,'Impact Indicators - Section B '!$A$1:$A$100,0)+1),"#'##0.00"),""),"")&amp;CHAR(10)&amp;IFERROR(IF(INDEX('Impact Indicators - Section B '!AJ$1:AJ$100,MATCH($A63,'Impact Indicators - Section B '!$A$1:$A$100,0))&lt;&gt;0,TEXT(INDEX('Impact Indicators - Section B '!AJ$1:AJ$100,MATCH($A63,'Impact Indicators - Section B '!$A$1:$A$100,0)),"0.0%"),""),"")&amp;CHAR(10)&amp;IFERROR(IF(INDEX('Impact Indicators - Section B '!AL$1:AL$100,MATCH($A63,'Impact Indicators - Section B '!$A$1:$A$100,0))&lt;&gt;0,INDEX('Impact Indicators - Section B '!AL$1:AL$100,MATCH($A63,'Impact Indicators - Section B '!$A$1:$A$100,0)),""),"")&amp;CHAR(10)&amp;IFERROR(IF(INDEX('Impact Indicators - Section B '!AK$1:AK$100,MATCH($A63,'Impact Indicators - Section B '!$A$1:$A$100,0))&lt;&gt;0,TEXT(INDEX('Impact Indicators - Section B '!AK$1:AK$100,MATCH($A63,'Impact Indicators - Section B '!$A$1:$A$100,0)),Setup!$A$33),""),"")</f>
        <v xml:space="preserve">/
</v>
      </c>
      <c r="T63" s="464"/>
      <c r="U63" s="464"/>
      <c r="V63" s="464"/>
      <c r="W63" s="464"/>
      <c r="X63" s="464"/>
      <c r="Y63" s="464"/>
      <c r="Z63" s="464"/>
      <c r="AA63" s="464"/>
      <c r="AB63" s="464"/>
      <c r="AC63" s="464"/>
      <c r="AD63" s="464"/>
      <c r="AE63" s="464"/>
      <c r="AF63" s="464"/>
      <c r="AG63" s="464"/>
      <c r="AH63" s="464"/>
      <c r="AI63" s="464"/>
      <c r="AJ63" s="464"/>
      <c r="AK63" s="464"/>
      <c r="AL63" s="464"/>
      <c r="AM63" s="464" t="str">
        <f ca="1">IFERROR(IF(INDEX('Impact Indicators - Section B '!AR$1:AR$100,MATCH($A63,'Impact Indicators - Section B '!$A$1:$A$100,0))&lt;&gt;0,INDEX('Impact Indicators - Section B '!AR$1:AR$100,MATCH($A63,'Impact Indicators - Section B '!$A$1:$A$100,0)),""),"")</f>
        <v/>
      </c>
      <c r="AN63" s="464"/>
      <c r="AO63" s="464"/>
      <c r="AP63" s="464"/>
      <c r="AQ63" s="464"/>
      <c r="AR63" s="464" t="str">
        <f>CONCATENATE($A63,J$49)</f>
        <v>7</v>
      </c>
      <c r="AS63" s="464" t="str">
        <f>CONCATENATE($A63,O$49)</f>
        <v>7</v>
      </c>
      <c r="AT63" s="464" t="str">
        <f ca="1">CONCATENATE($A63,S$49)</f>
        <v>7</v>
      </c>
      <c r="AU63" s="464" t="str">
        <f t="shared" ref="AU63" si="10">CONCATENATE($A63,V$49)</f>
        <v>7</v>
      </c>
      <c r="AV63" s="464" t="str">
        <f t="shared" ref="AV63" si="11">CONCATENATE($A63,Z$49)</f>
        <v>7</v>
      </c>
      <c r="AW63" s="464"/>
      <c r="AX63" s="464"/>
      <c r="AY63" s="464"/>
      <c r="AZ63" s="464"/>
      <c r="BA63" s="210"/>
    </row>
    <row r="64" spans="1:53" s="182" customFormat="1" ht="100.15" customHeight="1" x14ac:dyDescent="0.5">
      <c r="A64" s="1021"/>
      <c r="B64" s="965" t="str">
        <f ca="1">IFERROR(IF(INDEX('Impact Indicators - Section B '!AR$1:AR$100,MATCH($A63,'Impact Indicators - Section B '!$A$1:$A$100,0))&lt;&gt;0,INDEX('Impact Indicators - Section B '!AR$1:AR$100,MATCH($A63,'Impact Indicators - Section B '!$A$1:$A$100,0)),""),"")</f>
        <v/>
      </c>
      <c r="C64" s="966"/>
      <c r="D64" s="966"/>
      <c r="E64" s="966"/>
      <c r="F64" s="966"/>
      <c r="G64" s="966"/>
      <c r="H64" s="966"/>
      <c r="I64" s="966"/>
      <c r="J64" s="966"/>
      <c r="K64" s="966"/>
      <c r="L64" s="966"/>
      <c r="M64" s="966"/>
      <c r="N64" s="966"/>
      <c r="O64" s="966"/>
      <c r="P64" s="966"/>
      <c r="Q64" s="966"/>
      <c r="R64" s="966"/>
      <c r="S64" s="966"/>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210"/>
    </row>
    <row r="65" spans="1:53" s="182" customFormat="1" ht="145.15" customHeight="1" x14ac:dyDescent="0.5">
      <c r="A65" s="1021">
        <v>8</v>
      </c>
      <c r="B65" s="973" t="str">
        <f ca="1">IFERROR(IF(INDEX('Impact Indicators - Section B '!B$1:B$100,MATCH($A65,'Impact Indicators - Section B '!$A$1:$A$100,0))&lt;&gt;0,INDEX('Impact Indicators - Section B '!B$1:B$100,MATCH($A65,'Impact Indicators - Section B '!$A$1:$A$100,0)),""),"")</f>
        <v/>
      </c>
      <c r="C65" s="974"/>
      <c r="D65" s="975"/>
      <c r="E65" s="973" t="str">
        <f ca="1">IFERROR(IF(INDEX('Impact Indicators - Section B '!C$1:C$100,MATCH($A65,'Impact Indicators - Section B '!$A$1:$A$100,0))&lt;&gt;0,INDEX('Impact Indicators - Section B '!C$1:C$100,MATCH($A65,'Impact Indicators - Section B '!$A$1:$A$100,0)),""),"")</f>
        <v/>
      </c>
      <c r="F65" s="974"/>
      <c r="G65" s="975"/>
      <c r="H65" s="480" t="str">
        <f ca="1">IFERROR(IF(INDEX('Impact Indicators - Section B '!D$1:D$100,MATCH($A65,'Impact Indicators - Section B '!$A$1:$A$100,0))&lt;&gt;0,TEXT(INDEX('Impact Indicators - Section B '!D$1:D$100,MATCH($A65,'Impact Indicators - Section B '!$A$1:$A$100,0)),"#'##0.00"),""),"")&amp;"/"&amp;IFERROR(IF(INDEX('Impact Indicators - Section B '!D$1:D$100,MATCH($A65,'Impact Indicators - Section B '!$A$1:$A$100,0)+1)&lt;&gt;0,TEXT(INDEX('Impact Indicators - Section B '!D$1:D$100,MATCH($A65,'Impact Indicators - Section B '!$A$1:$A$100,0)+1),"#'##0.00"),""),"")&amp;CHAR(10)&amp;IFERROR(IF(INDEX('Impact Indicators - Section B '!E$1:E$100,MATCH($A65,'Impact Indicators - Section B '!$A$1:$A$100,0))&lt;&gt;0,TEXT(INDEX('Impact Indicators - Section B '!E$1:E$100,MATCH($A65,'Impact Indicators - Section B '!$A$1:$A$100,0)),"0.0%"),""),"")</f>
        <v xml:space="preserve">/
</v>
      </c>
      <c r="I65" s="477" t="str">
        <f ca="1">IFERROR(IF(INDEX('Impact Indicators - Section B '!F$1:F$100,MATCH($A65,'Impact Indicators - Section B '!$A$1:$A$100,0))&lt;&gt;0,INDEX('Impact Indicators - Section B '!F$1:F$100,MATCH($A65,'Impact Indicators - Section B '!$A$1:$A$100,0)),""),"")&amp;CHAR(10)&amp;IFERROR(IF(INDEX('Impact Indicators - Section B '!G$1:G$100,MATCH($A65,'Impact Indicators - Section B '!$A$1:$A$100,0))&lt;&gt;0,INDEX('Impact Indicators - Section B '!G$1:G$100,MATCH($A65,'Impact Indicators - Section B '!$A$1:$A$100,0)),""),"")</f>
        <v xml:space="preserve">
</v>
      </c>
      <c r="J65" s="962" t="str">
        <f ca="1">IFERROR(IF(INDEX('Impact Indicators - Section B '!P$1:P$100,MATCH($A65,'Impact Indicators - Section B '!$A$1:$A$100,0))&lt;&gt;0,INDEX('Impact Indicators - Section B '!P$1:P$100,MATCH($A65,'Impact Indicators - Section B '!$A$1:$A$100,0)),""),"")</f>
        <v/>
      </c>
      <c r="K65" s="963"/>
      <c r="L65" s="963"/>
      <c r="M65" s="964"/>
      <c r="N65" s="470" t="str">
        <f ca="1">IFERROR(IF(INDEX('Impact Indicators - Section B '!Q$1:Q$100,MATCH($A65,'Impact Indicators - Section B '!$A$1:$A$100,0))&lt;&gt;0,INDEX('Impact Indicators - Section B '!Q$1:Q$100,MATCH($A65,'Impact Indicators - Section B '!$A$1:$A$100,0)),""),"")</f>
        <v/>
      </c>
      <c r="O65" s="477" t="str">
        <f ca="1">IFERROR(IF(INDEX('Impact Indicators - Section B '!R$1:R$100,MATCH($A65,'Impact Indicators - Section B '!$A$1:$A$100,0))&lt;&gt;0,INDEX('Impact Indicators - Section B '!R$1:R$100,MATCH($A65,'Impact Indicators - Section B '!$A$1:$A$100,0)),""),"")</f>
        <v/>
      </c>
      <c r="P65" s="478" t="str">
        <f ca="1">IFERROR(IF(INDEX('Impact Indicators - Section B '!T$1:T$100,MATCH($A65,'Impact Indicators - Section B '!$A$1:$A$100,0))&lt;&gt;0,TEXT(INDEX('Impact Indicators - Section B '!T$1:T$100,MATCH($A65,'Impact Indicators - Section B '!$A$1:$A$100,0)),"#'##0.00"),""),"")&amp;"/"&amp;IFERROR(IF(INDEX('Impact Indicators - Section B '!T$1:T$100,MATCH($A65,'Impact Indicators - Section B '!$A$1:$A$100,0)+1)&lt;&gt;0,TEXT(INDEX('Impact Indicators - Section B '!T$1:T$100,MATCH($A65,'Impact Indicators - Section B '!$A$1:$A$100,0)+1),"#'##0.00"),""),"")&amp;CHAR(10)&amp;IFERROR(IF(INDEX('Impact Indicators - Section B '!U$1:U$100,MATCH($A65,'Impact Indicators - Section B '!$A$1:$A$100,0))&lt;&gt;0,TEXT(INDEX('Impact Indicators - Section B '!U$1:U$100,MATCH($A65,'Impact Indicators - Section B '!$A$1:$A$100,0)),"0.0%"),""),"")&amp;CHAR(10)&amp;IFERROR(IF(INDEX('Impact Indicators - Section B '!W$1:W$100,MATCH($A65,'Impact Indicators - Section B '!$A$1:$A$100,0))&lt;&gt;0,INDEX('Impact Indicators - Section B '!W$1:W$100,MATCH($A65,'Impact Indicators - Section B '!$A$1:$A$100,0)),""),"")&amp;CHAR(10)&amp;IFERROR(IF(INDEX('Impact Indicators - Section B '!V$1:V$100,MATCH($A65,'Impact Indicators - Section B '!$A$1:$A$100,0))&lt;&gt;0,TEXT(INDEX('Impact Indicators - Section B '!V$1:V$100,MATCH($A65,'Impact Indicators - Section B '!$A$1:$A$100,0)),Setup!$A$33),""),"")</f>
        <v xml:space="preserve">/
</v>
      </c>
      <c r="Q6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65" s="478" t="str">
        <f ca="1">IFERROR(IF(INDEX('Impact Indicators - Section B '!AD$1:AD$100,MATCH($A65,'Impact Indicators - Section B '!$A$1:$A$100,0))&lt;&gt;0,TEXT(INDEX('Impact Indicators - Section B '!AD$1:AD$100,MATCH($A65,'Impact Indicators - Section B '!$A$1:$A$100,0)),"#'##0.00"),""),"")&amp;"/"&amp;IFERROR(IF(INDEX('Impact Indicators - Section B '!AD$1:AD$100,MATCH($A65,'Impact Indicators - Section B '!$A$1:$A$100,0)+1)&lt;&gt;0,TEXT(INDEX('Impact Indicators - Section B '!AD$1:AD$100,MATCH($A65,'Impact Indicators - Section B '!$A$1:$A$100,0)+1),"#'##0.00"),""),"")&amp;CHAR(10)&amp;IFERROR(IF(INDEX('Impact Indicators - Section B '!AE$1:AE$100,MATCH($A65,'Impact Indicators - Section B '!$A$1:$A$100,0))&lt;&gt;0,TEXT(INDEX('Impact Indicators - Section B '!AE$1:AE$100,MATCH($A65,'Impact Indicators - Section B '!$A$1:$A$100,0)),"0.0%"),""),"")&amp;CHAR(10)&amp;IFERROR(IF(INDEX('Impact Indicators - Section B '!AG$1:AG$100,MATCH($A65,'Impact Indicators - Section B '!$A$1:$A$100,0))&lt;&gt;0,TEXT(INDEX('Impact Indicators - Section B '!AG$1:AG$100,MATCH($A65,'Impact Indicators - Section B '!$A$1:$A$100,0)),Setup!$A$33),""),"")&amp;CHAR(10)&amp;IFERROR(IF(INDEX('Impact Indicators - Section B '!AF$1:AF$100,MATCH($A65,'Impact Indicators - Section B '!$A$1:$A$100,0))&lt;&gt;0,TEXT(INDEX('Impact Indicators - Section B '!AF$1:AF$100,MATCH($A65,'Impact Indicators - Section B '!$A$1:$A$100,0)),Setup!$A$33),""),"")</f>
        <v xml:space="preserve">/
</v>
      </c>
      <c r="S65" s="478" t="str">
        <f ca="1">IFERROR(IF(INDEX('Impact Indicators - Section B '!AI$1:AI$100,MATCH($A65,'Impact Indicators - Section B '!$A$1:$A$100,0))&lt;&gt;0,TEXT(INDEX('Impact Indicators - Section B '!AI$1:AI$100,MATCH($A65,'Impact Indicators - Section B '!$A$1:$A$100,0)),"#'##0.00"),""),"")&amp;"/"&amp;IFERROR(IF(INDEX('Impact Indicators - Section B '!AI$1:AI$100,MATCH($A65,'Impact Indicators - Section B '!$A$1:$A$100,0)+1)&lt;&gt;0,TEXT(INDEX('Impact Indicators - Section B '!AI$1:AI$100,MATCH($A65,'Impact Indicators - Section B '!$A$1:$A$100,0)+1),"#'##0.00"),""),"")&amp;CHAR(10)&amp;IFERROR(IF(INDEX('Impact Indicators - Section B '!AJ$1:AJ$100,MATCH($A65,'Impact Indicators - Section B '!$A$1:$A$100,0))&lt;&gt;0,TEXT(INDEX('Impact Indicators - Section B '!AJ$1:AJ$100,MATCH($A65,'Impact Indicators - Section B '!$A$1:$A$100,0)),"0.0%"),""),"")&amp;CHAR(10)&amp;IFERROR(IF(INDEX('Impact Indicators - Section B '!AL$1:AL$100,MATCH($A65,'Impact Indicators - Section B '!$A$1:$A$100,0))&lt;&gt;0,INDEX('Impact Indicators - Section B '!AL$1:AL$100,MATCH($A65,'Impact Indicators - Section B '!$A$1:$A$100,0)),""),"")&amp;CHAR(10)&amp;IFERROR(IF(INDEX('Impact Indicators - Section B '!AK$1:AK$100,MATCH($A65,'Impact Indicators - Section B '!$A$1:$A$100,0))&lt;&gt;0,TEXT(INDEX('Impact Indicators - Section B '!AK$1:AK$100,MATCH($A65,'Impact Indicators - Section B '!$A$1:$A$100,0)),Setup!$A$33),""),"")</f>
        <v xml:space="preserve">/
</v>
      </c>
      <c r="T65" s="464"/>
      <c r="U65" s="464"/>
      <c r="V65" s="464"/>
      <c r="W65" s="464"/>
      <c r="X65" s="464"/>
      <c r="Y65" s="464"/>
      <c r="Z65" s="464"/>
      <c r="AA65" s="464"/>
      <c r="AB65" s="464"/>
      <c r="AC65" s="464"/>
      <c r="AD65" s="464"/>
      <c r="AE65" s="464"/>
      <c r="AF65" s="464"/>
      <c r="AG65" s="464"/>
      <c r="AH65" s="464"/>
      <c r="AI65" s="464"/>
      <c r="AJ65" s="464"/>
      <c r="AK65" s="464"/>
      <c r="AL65" s="464"/>
      <c r="AM65" s="464" t="str">
        <f ca="1">IFERROR(IF(INDEX('Impact Indicators - Section B '!AR$1:AR$100,MATCH($A65,'Impact Indicators - Section B '!$A$1:$A$100,0))&lt;&gt;0,INDEX('Impact Indicators - Section B '!AR$1:AR$100,MATCH($A65,'Impact Indicators - Section B '!$A$1:$A$100,0)),""),"")</f>
        <v/>
      </c>
      <c r="AN65" s="464"/>
      <c r="AO65" s="464"/>
      <c r="AP65" s="464"/>
      <c r="AQ65" s="464"/>
      <c r="AR65" s="464" t="str">
        <f>CONCATENATE($A65,J$49)</f>
        <v>8</v>
      </c>
      <c r="AS65" s="464" t="str">
        <f>CONCATENATE($A65,O$49)</f>
        <v>8</v>
      </c>
      <c r="AT65" s="464" t="str">
        <f ca="1">CONCATENATE($A65,S$49)</f>
        <v>8</v>
      </c>
      <c r="AU65" s="464" t="str">
        <f t="shared" ref="AU65" si="12">CONCATENATE($A65,V$49)</f>
        <v>8</v>
      </c>
      <c r="AV65" s="464" t="str">
        <f t="shared" ref="AV65" si="13">CONCATENATE($A65,Z$49)</f>
        <v>8</v>
      </c>
      <c r="AW65" s="464"/>
      <c r="AX65" s="464"/>
      <c r="AY65" s="464"/>
      <c r="AZ65" s="464"/>
      <c r="BA65" s="210"/>
    </row>
    <row r="66" spans="1:53" s="182" customFormat="1" ht="100.15" customHeight="1" x14ac:dyDescent="0.5">
      <c r="A66" s="1021"/>
      <c r="B66" s="965" t="str">
        <f ca="1">IFERROR(IF(INDEX('Impact Indicators - Section B '!AR$1:AR$100,MATCH($A65,'Impact Indicators - Section B '!$A$1:$A$100,0))&lt;&gt;0,INDEX('Impact Indicators - Section B '!AR$1:AR$100,MATCH($A65,'Impact Indicators - Section B '!$A$1:$A$100,0)),""),"")</f>
        <v/>
      </c>
      <c r="C66" s="966"/>
      <c r="D66" s="966"/>
      <c r="E66" s="966"/>
      <c r="F66" s="966"/>
      <c r="G66" s="966"/>
      <c r="H66" s="966"/>
      <c r="I66" s="966"/>
      <c r="J66" s="966"/>
      <c r="K66" s="966"/>
      <c r="L66" s="966"/>
      <c r="M66" s="966"/>
      <c r="N66" s="966"/>
      <c r="O66" s="966"/>
      <c r="P66" s="966"/>
      <c r="Q66" s="966"/>
      <c r="R66" s="966"/>
      <c r="S66" s="966"/>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210"/>
    </row>
    <row r="67" spans="1:53" s="182" customFormat="1" ht="145.15" customHeight="1" x14ac:dyDescent="0.5">
      <c r="A67" s="1021">
        <v>9</v>
      </c>
      <c r="B67" s="973" t="str">
        <f ca="1">IFERROR(IF(INDEX('Impact Indicators - Section B '!B$1:B$100,MATCH($A67,'Impact Indicators - Section B '!$A$1:$A$100,0))&lt;&gt;0,INDEX('Impact Indicators - Section B '!B$1:B$100,MATCH($A67,'Impact Indicators - Section B '!$A$1:$A$100,0)),""),"")</f>
        <v/>
      </c>
      <c r="C67" s="974"/>
      <c r="D67" s="975"/>
      <c r="E67" s="973" t="str">
        <f ca="1">IFERROR(IF(INDEX('Impact Indicators - Section B '!C$1:C$100,MATCH($A67,'Impact Indicators - Section B '!$A$1:$A$100,0))&lt;&gt;0,INDEX('Impact Indicators - Section B '!C$1:C$100,MATCH($A67,'Impact Indicators - Section B '!$A$1:$A$100,0)),""),"")</f>
        <v/>
      </c>
      <c r="F67" s="974"/>
      <c r="G67" s="975"/>
      <c r="H67" s="480" t="str">
        <f ca="1">IFERROR(IF(INDEX('Impact Indicators - Section B '!D$1:D$100,MATCH($A67,'Impact Indicators - Section B '!$A$1:$A$100,0))&lt;&gt;0,TEXT(INDEX('Impact Indicators - Section B '!D$1:D$100,MATCH($A67,'Impact Indicators - Section B '!$A$1:$A$100,0)),"#'##0.00"),""),"")&amp;"/"&amp;IFERROR(IF(INDEX('Impact Indicators - Section B '!D$1:D$100,MATCH($A67,'Impact Indicators - Section B '!$A$1:$A$100,0)+1)&lt;&gt;0,TEXT(INDEX('Impact Indicators - Section B '!D$1:D$100,MATCH($A67,'Impact Indicators - Section B '!$A$1:$A$100,0)+1),"#'##0.00"),""),"")&amp;CHAR(10)&amp;IFERROR(IF(INDEX('Impact Indicators - Section B '!E$1:E$100,MATCH($A67,'Impact Indicators - Section B '!$A$1:$A$100,0))&lt;&gt;0,TEXT(INDEX('Impact Indicators - Section B '!E$1:E$100,MATCH($A67,'Impact Indicators - Section B '!$A$1:$A$100,0)),"0.0%"),""),"")</f>
        <v xml:space="preserve">/
</v>
      </c>
      <c r="I67" s="477" t="str">
        <f ca="1">IFERROR(IF(INDEX('Impact Indicators - Section B '!F$1:F$100,MATCH($A67,'Impact Indicators - Section B '!$A$1:$A$100,0))&lt;&gt;0,INDEX('Impact Indicators - Section B '!F$1:F$100,MATCH($A67,'Impact Indicators - Section B '!$A$1:$A$100,0)),""),"")&amp;CHAR(10)&amp;IFERROR(IF(INDEX('Impact Indicators - Section B '!G$1:G$100,MATCH($A67,'Impact Indicators - Section B '!$A$1:$A$100,0))&lt;&gt;0,INDEX('Impact Indicators - Section B '!G$1:G$100,MATCH($A67,'Impact Indicators - Section B '!$A$1:$A$100,0)),""),"")</f>
        <v xml:space="preserve">
</v>
      </c>
      <c r="J67" s="962" t="str">
        <f ca="1">IFERROR(IF(INDEX('Impact Indicators - Section B '!P$1:P$100,MATCH($A67,'Impact Indicators - Section B '!$A$1:$A$100,0))&lt;&gt;0,INDEX('Impact Indicators - Section B '!P$1:P$100,MATCH($A67,'Impact Indicators - Section B '!$A$1:$A$100,0)),""),"")</f>
        <v/>
      </c>
      <c r="K67" s="963"/>
      <c r="L67" s="963"/>
      <c r="M67" s="964"/>
      <c r="N67" s="470" t="str">
        <f ca="1">IFERROR(IF(INDEX('Impact Indicators - Section B '!Q$1:Q$100,MATCH($A67,'Impact Indicators - Section B '!$A$1:$A$100,0))&lt;&gt;0,INDEX('Impact Indicators - Section B '!Q$1:Q$100,MATCH($A67,'Impact Indicators - Section B '!$A$1:$A$100,0)),""),"")</f>
        <v/>
      </c>
      <c r="O67" s="477" t="str">
        <f ca="1">IFERROR(IF(INDEX('Impact Indicators - Section B '!R$1:R$100,MATCH($A67,'Impact Indicators - Section B '!$A$1:$A$100,0))&lt;&gt;0,INDEX('Impact Indicators - Section B '!R$1:R$100,MATCH($A67,'Impact Indicators - Section B '!$A$1:$A$100,0)),""),"")</f>
        <v/>
      </c>
      <c r="P67" s="478" t="str">
        <f ca="1">IFERROR(IF(INDEX('Impact Indicators - Section B '!T$1:T$100,MATCH($A67,'Impact Indicators - Section B '!$A$1:$A$100,0))&lt;&gt;0,TEXT(INDEX('Impact Indicators - Section B '!T$1:T$100,MATCH($A67,'Impact Indicators - Section B '!$A$1:$A$100,0)),"#'##0.00"),""),"")&amp;"/"&amp;IFERROR(IF(INDEX('Impact Indicators - Section B '!T$1:T$100,MATCH($A67,'Impact Indicators - Section B '!$A$1:$A$100,0)+1)&lt;&gt;0,TEXT(INDEX('Impact Indicators - Section B '!T$1:T$100,MATCH($A67,'Impact Indicators - Section B '!$A$1:$A$100,0)+1),"#'##0.00"),""),"")&amp;CHAR(10)&amp;IFERROR(IF(INDEX('Impact Indicators - Section B '!U$1:U$100,MATCH($A67,'Impact Indicators - Section B '!$A$1:$A$100,0))&lt;&gt;0,TEXT(INDEX('Impact Indicators - Section B '!U$1:U$100,MATCH($A67,'Impact Indicators - Section B '!$A$1:$A$100,0)),"0.0%"),""),"")&amp;CHAR(10)&amp;IFERROR(IF(INDEX('Impact Indicators - Section B '!W$1:W$100,MATCH($A67,'Impact Indicators - Section B '!$A$1:$A$100,0))&lt;&gt;0,INDEX('Impact Indicators - Section B '!W$1:W$100,MATCH($A67,'Impact Indicators - Section B '!$A$1:$A$100,0)),""),"")&amp;CHAR(10)&amp;IFERROR(IF(INDEX('Impact Indicators - Section B '!V$1:V$100,MATCH($A67,'Impact Indicators - Section B '!$A$1:$A$100,0))&lt;&gt;0,TEXT(INDEX('Impact Indicators - Section B '!V$1:V$100,MATCH($A67,'Impact Indicators - Section B '!$A$1:$A$100,0)),Setup!$A$33),""),"")</f>
        <v xml:space="preserve">/
</v>
      </c>
      <c r="Q67"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67" s="478" t="str">
        <f ca="1">IFERROR(IF(INDEX('Impact Indicators - Section B '!AD$1:AD$100,MATCH($A67,'Impact Indicators - Section B '!$A$1:$A$100,0))&lt;&gt;0,TEXT(INDEX('Impact Indicators - Section B '!AD$1:AD$100,MATCH($A67,'Impact Indicators - Section B '!$A$1:$A$100,0)),"#'##0.00"),""),"")&amp;"/"&amp;IFERROR(IF(INDEX('Impact Indicators - Section B '!AD$1:AD$100,MATCH($A67,'Impact Indicators - Section B '!$A$1:$A$100,0)+1)&lt;&gt;0,TEXT(INDEX('Impact Indicators - Section B '!AD$1:AD$100,MATCH($A67,'Impact Indicators - Section B '!$A$1:$A$100,0)+1),"#'##0.00"),""),"")&amp;CHAR(10)&amp;IFERROR(IF(INDEX('Impact Indicators - Section B '!AE$1:AE$100,MATCH($A67,'Impact Indicators - Section B '!$A$1:$A$100,0))&lt;&gt;0,TEXT(INDEX('Impact Indicators - Section B '!AE$1:AE$100,MATCH($A67,'Impact Indicators - Section B '!$A$1:$A$100,0)),"0.0%"),""),"")&amp;CHAR(10)&amp;IFERROR(IF(INDEX('Impact Indicators - Section B '!AG$1:AG$100,MATCH($A67,'Impact Indicators - Section B '!$A$1:$A$100,0))&lt;&gt;0,TEXT(INDEX('Impact Indicators - Section B '!AG$1:AG$100,MATCH($A67,'Impact Indicators - Section B '!$A$1:$A$100,0)),Setup!$A$33),""),"")&amp;CHAR(10)&amp;IFERROR(IF(INDEX('Impact Indicators - Section B '!AF$1:AF$100,MATCH($A67,'Impact Indicators - Section B '!$A$1:$A$100,0))&lt;&gt;0,TEXT(INDEX('Impact Indicators - Section B '!AF$1:AF$100,MATCH($A67,'Impact Indicators - Section B '!$A$1:$A$100,0)),Setup!$A$33),""),"")</f>
        <v xml:space="preserve">/
</v>
      </c>
      <c r="S67" s="478" t="str">
        <f ca="1">IFERROR(IF(INDEX('Impact Indicators - Section B '!AI$1:AI$100,MATCH($A67,'Impact Indicators - Section B '!$A$1:$A$100,0))&lt;&gt;0,TEXT(INDEX('Impact Indicators - Section B '!AI$1:AI$100,MATCH($A67,'Impact Indicators - Section B '!$A$1:$A$100,0)),"#'##0.00"),""),"")&amp;"/"&amp;IFERROR(IF(INDEX('Impact Indicators - Section B '!AI$1:AI$100,MATCH($A67,'Impact Indicators - Section B '!$A$1:$A$100,0)+1)&lt;&gt;0,TEXT(INDEX('Impact Indicators - Section B '!AI$1:AI$100,MATCH($A67,'Impact Indicators - Section B '!$A$1:$A$100,0)+1),"#'##0.00"),""),"")&amp;CHAR(10)&amp;IFERROR(IF(INDEX('Impact Indicators - Section B '!AJ$1:AJ$100,MATCH($A67,'Impact Indicators - Section B '!$A$1:$A$100,0))&lt;&gt;0,TEXT(INDEX('Impact Indicators - Section B '!AJ$1:AJ$100,MATCH($A67,'Impact Indicators - Section B '!$A$1:$A$100,0)),"0.0%"),""),"")&amp;CHAR(10)&amp;IFERROR(IF(INDEX('Impact Indicators - Section B '!AL$1:AL$100,MATCH($A67,'Impact Indicators - Section B '!$A$1:$A$100,0))&lt;&gt;0,INDEX('Impact Indicators - Section B '!AL$1:AL$100,MATCH($A67,'Impact Indicators - Section B '!$A$1:$A$100,0)),""),"")&amp;CHAR(10)&amp;IFERROR(IF(INDEX('Impact Indicators - Section B '!AK$1:AK$100,MATCH($A67,'Impact Indicators - Section B '!$A$1:$A$100,0))&lt;&gt;0,TEXT(INDEX('Impact Indicators - Section B '!AK$1:AK$100,MATCH($A67,'Impact Indicators - Section B '!$A$1:$A$100,0)),Setup!$A$33),""),"")</f>
        <v xml:space="preserve">/
</v>
      </c>
      <c r="T67" s="464"/>
      <c r="U67" s="464"/>
      <c r="V67" s="464"/>
      <c r="W67" s="464"/>
      <c r="X67" s="464"/>
      <c r="Y67" s="464"/>
      <c r="Z67" s="464"/>
      <c r="AA67" s="464"/>
      <c r="AB67" s="464"/>
      <c r="AC67" s="464"/>
      <c r="AD67" s="464"/>
      <c r="AE67" s="464"/>
      <c r="AF67" s="464"/>
      <c r="AG67" s="464"/>
      <c r="AH67" s="464"/>
      <c r="AI67" s="464"/>
      <c r="AJ67" s="464"/>
      <c r="AK67" s="464"/>
      <c r="AL67" s="464"/>
      <c r="AM67" s="464" t="str">
        <f ca="1">IFERROR(IF(INDEX('Impact Indicators - Section B '!AR$1:AR$100,MATCH($A67,'Impact Indicators - Section B '!$A$1:$A$100,0))&lt;&gt;0,INDEX('Impact Indicators - Section B '!AR$1:AR$100,MATCH($A67,'Impact Indicators - Section B '!$A$1:$A$100,0)),""),"")</f>
        <v/>
      </c>
      <c r="AN67" s="464"/>
      <c r="AO67" s="464"/>
      <c r="AP67" s="464"/>
      <c r="AQ67" s="464"/>
      <c r="AR67" s="464" t="str">
        <f>CONCATENATE($A67,J$49)</f>
        <v>9</v>
      </c>
      <c r="AS67" s="464" t="str">
        <f>CONCATENATE($A67,O$49)</f>
        <v>9</v>
      </c>
      <c r="AT67" s="464" t="str">
        <f ca="1">CONCATENATE($A67,S$49)</f>
        <v>9</v>
      </c>
      <c r="AU67" s="464" t="str">
        <f t="shared" ref="AU67" si="14">CONCATENATE($A67,V$49)</f>
        <v>9</v>
      </c>
      <c r="AV67" s="464" t="str">
        <f t="shared" ref="AV67" si="15">CONCATENATE($A67,Z$49)</f>
        <v>9</v>
      </c>
      <c r="AW67" s="464"/>
      <c r="AX67" s="464"/>
      <c r="AY67" s="464"/>
      <c r="AZ67" s="464"/>
      <c r="BA67" s="210"/>
    </row>
    <row r="68" spans="1:53" s="182" customFormat="1" ht="100.15" customHeight="1" x14ac:dyDescent="0.5">
      <c r="A68" s="1021"/>
      <c r="B68" s="965" t="str">
        <f ca="1">IFERROR(IF(INDEX('Impact Indicators - Section B '!AR$1:AR$100,MATCH($A67,'Impact Indicators - Section B '!$A$1:$A$100,0))&lt;&gt;0,INDEX('Impact Indicators - Section B '!AR$1:AR$100,MATCH($A67,'Impact Indicators - Section B '!$A$1:$A$100,0)),""),"")</f>
        <v/>
      </c>
      <c r="C68" s="966"/>
      <c r="D68" s="966"/>
      <c r="E68" s="966"/>
      <c r="F68" s="966"/>
      <c r="G68" s="966"/>
      <c r="H68" s="966"/>
      <c r="I68" s="966"/>
      <c r="J68" s="966"/>
      <c r="K68" s="966"/>
      <c r="L68" s="966"/>
      <c r="M68" s="966"/>
      <c r="N68" s="966"/>
      <c r="O68" s="966"/>
      <c r="P68" s="966"/>
      <c r="Q68" s="966"/>
      <c r="R68" s="966"/>
      <c r="S68" s="966"/>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210"/>
    </row>
    <row r="69" spans="1:53" s="182" customFormat="1" ht="145.15" customHeight="1" x14ac:dyDescent="0.5">
      <c r="A69" s="1021">
        <v>10</v>
      </c>
      <c r="B69" s="973" t="str">
        <f ca="1">IFERROR(IF(INDEX('Impact Indicators - Section B '!B$1:B$100,MATCH($A69,'Impact Indicators - Section B '!$A$1:$A$100,0))&lt;&gt;0,INDEX('Impact Indicators - Section B '!B$1:B$100,MATCH($A69,'Impact Indicators - Section B '!$A$1:$A$100,0)),""),"")</f>
        <v/>
      </c>
      <c r="C69" s="974"/>
      <c r="D69" s="975"/>
      <c r="E69" s="973" t="str">
        <f ca="1">IFERROR(IF(INDEX('Impact Indicators - Section B '!C$1:C$100,MATCH($A69,'Impact Indicators - Section B '!$A$1:$A$100,0))&lt;&gt;0,INDEX('Impact Indicators - Section B '!C$1:C$100,MATCH($A69,'Impact Indicators - Section B '!$A$1:$A$100,0)),""),"")</f>
        <v/>
      </c>
      <c r="F69" s="974"/>
      <c r="G69" s="975"/>
      <c r="H69" s="480" t="str">
        <f ca="1">IFERROR(IF(INDEX('Impact Indicators - Section B '!D$1:D$100,MATCH($A69,'Impact Indicators - Section B '!$A$1:$A$100,0))&lt;&gt;0,TEXT(INDEX('Impact Indicators - Section B '!D$1:D$100,MATCH($A69,'Impact Indicators - Section B '!$A$1:$A$100,0)),"#'##0.00"),""),"")&amp;"/"&amp;IFERROR(IF(INDEX('Impact Indicators - Section B '!D$1:D$100,MATCH($A69,'Impact Indicators - Section B '!$A$1:$A$100,0)+1)&lt;&gt;0,TEXT(INDEX('Impact Indicators - Section B '!D$1:D$100,MATCH($A69,'Impact Indicators - Section B '!$A$1:$A$100,0)+1),"#'##0.00"),""),"")&amp;CHAR(10)&amp;IFERROR(IF(INDEX('Impact Indicators - Section B '!E$1:E$100,MATCH($A69,'Impact Indicators - Section B '!$A$1:$A$100,0))&lt;&gt;0,TEXT(INDEX('Impact Indicators - Section B '!E$1:E$100,MATCH($A69,'Impact Indicators - Section B '!$A$1:$A$100,0)),"0.0%"),""),"")</f>
        <v xml:space="preserve">/
</v>
      </c>
      <c r="I69" s="477" t="str">
        <f ca="1">IFERROR(IF(INDEX('Impact Indicators - Section B '!F$1:F$100,MATCH($A69,'Impact Indicators - Section B '!$A$1:$A$100,0))&lt;&gt;0,INDEX('Impact Indicators - Section B '!F$1:F$100,MATCH($A69,'Impact Indicators - Section B '!$A$1:$A$100,0)),""),"")&amp;CHAR(10)&amp;IFERROR(IF(INDEX('Impact Indicators - Section B '!G$1:G$100,MATCH($A69,'Impact Indicators - Section B '!$A$1:$A$100,0))&lt;&gt;0,INDEX('Impact Indicators - Section B '!G$1:G$100,MATCH($A69,'Impact Indicators - Section B '!$A$1:$A$100,0)),""),"")</f>
        <v xml:space="preserve">
</v>
      </c>
      <c r="J69" s="962" t="str">
        <f ca="1">IFERROR(IF(INDEX('Impact Indicators - Section B '!P$1:P$100,MATCH($A69,'Impact Indicators - Section B '!$A$1:$A$100,0))&lt;&gt;0,INDEX('Impact Indicators - Section B '!P$1:P$100,MATCH($A69,'Impact Indicators - Section B '!$A$1:$A$100,0)),""),"")</f>
        <v/>
      </c>
      <c r="K69" s="963"/>
      <c r="L69" s="963"/>
      <c r="M69" s="964"/>
      <c r="N69" s="470" t="str">
        <f ca="1">IFERROR(IF(INDEX('Impact Indicators - Section B '!Q$1:Q$100,MATCH($A69,'Impact Indicators - Section B '!$A$1:$A$100,0))&lt;&gt;0,INDEX('Impact Indicators - Section B '!Q$1:Q$100,MATCH($A69,'Impact Indicators - Section B '!$A$1:$A$100,0)),""),"")</f>
        <v/>
      </c>
      <c r="O69" s="477" t="str">
        <f ca="1">IFERROR(IF(INDEX('Impact Indicators - Section B '!R$1:R$100,MATCH($A69,'Impact Indicators - Section B '!$A$1:$A$100,0))&lt;&gt;0,INDEX('Impact Indicators - Section B '!R$1:R$100,MATCH($A69,'Impact Indicators - Section B '!$A$1:$A$100,0)),""),"")</f>
        <v/>
      </c>
      <c r="P69" s="478" t="str">
        <f ca="1">IFERROR(IF(INDEX('Impact Indicators - Section B '!T$1:T$100,MATCH($A69,'Impact Indicators - Section B '!$A$1:$A$100,0))&lt;&gt;0,TEXT(INDEX('Impact Indicators - Section B '!T$1:T$100,MATCH($A69,'Impact Indicators - Section B '!$A$1:$A$100,0)),"#'##0.00"),""),"")&amp;"/"&amp;IFERROR(IF(INDEX('Impact Indicators - Section B '!T$1:T$100,MATCH($A69,'Impact Indicators - Section B '!$A$1:$A$100,0)+1)&lt;&gt;0,TEXT(INDEX('Impact Indicators - Section B '!T$1:T$100,MATCH($A69,'Impact Indicators - Section B '!$A$1:$A$100,0)+1),"#'##0.00"),""),"")&amp;CHAR(10)&amp;IFERROR(IF(INDEX('Impact Indicators - Section B '!U$1:U$100,MATCH($A69,'Impact Indicators - Section B '!$A$1:$A$100,0))&lt;&gt;0,TEXT(INDEX('Impact Indicators - Section B '!U$1:U$100,MATCH($A69,'Impact Indicators - Section B '!$A$1:$A$100,0)),"0.0%"),""),"")&amp;CHAR(10)&amp;IFERROR(IF(INDEX('Impact Indicators - Section B '!W$1:W$100,MATCH($A69,'Impact Indicators - Section B '!$A$1:$A$100,0))&lt;&gt;0,INDEX('Impact Indicators - Section B '!W$1:W$100,MATCH($A69,'Impact Indicators - Section B '!$A$1:$A$100,0)),""),"")&amp;CHAR(10)&amp;IFERROR(IF(INDEX('Impact Indicators - Section B '!V$1:V$100,MATCH($A69,'Impact Indicators - Section B '!$A$1:$A$100,0))&lt;&gt;0,TEXT(INDEX('Impact Indicators - Section B '!V$1:V$100,MATCH($A69,'Impact Indicators - Section B '!$A$1:$A$100,0)),Setup!$A$33),""),"")</f>
        <v xml:space="preserve">/
</v>
      </c>
      <c r="Q69"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69" s="478" t="str">
        <f ca="1">IFERROR(IF(INDEX('Impact Indicators - Section B '!AD$1:AD$100,MATCH($A69,'Impact Indicators - Section B '!$A$1:$A$100,0))&lt;&gt;0,TEXT(INDEX('Impact Indicators - Section B '!AD$1:AD$100,MATCH($A69,'Impact Indicators - Section B '!$A$1:$A$100,0)),"#'##0.00"),""),"")&amp;"/"&amp;IFERROR(IF(INDEX('Impact Indicators - Section B '!AD$1:AD$100,MATCH($A69,'Impact Indicators - Section B '!$A$1:$A$100,0)+1)&lt;&gt;0,TEXT(INDEX('Impact Indicators - Section B '!AD$1:AD$100,MATCH($A69,'Impact Indicators - Section B '!$A$1:$A$100,0)+1),"#'##0.00"),""),"")&amp;CHAR(10)&amp;IFERROR(IF(INDEX('Impact Indicators - Section B '!AE$1:AE$100,MATCH($A69,'Impact Indicators - Section B '!$A$1:$A$100,0))&lt;&gt;0,TEXT(INDEX('Impact Indicators - Section B '!AE$1:AE$100,MATCH($A69,'Impact Indicators - Section B '!$A$1:$A$100,0)),"0.0%"),""),"")&amp;CHAR(10)&amp;IFERROR(IF(INDEX('Impact Indicators - Section B '!AG$1:AG$100,MATCH($A69,'Impact Indicators - Section B '!$A$1:$A$100,0))&lt;&gt;0,TEXT(INDEX('Impact Indicators - Section B '!AG$1:AG$100,MATCH($A69,'Impact Indicators - Section B '!$A$1:$A$100,0)),Setup!$A$33),""),"")&amp;CHAR(10)&amp;IFERROR(IF(INDEX('Impact Indicators - Section B '!AF$1:AF$100,MATCH($A69,'Impact Indicators - Section B '!$A$1:$A$100,0))&lt;&gt;0,TEXT(INDEX('Impact Indicators - Section B '!AF$1:AF$100,MATCH($A69,'Impact Indicators - Section B '!$A$1:$A$100,0)),Setup!$A$33),""),"")</f>
        <v xml:space="preserve">/
</v>
      </c>
      <c r="S69" s="478" t="str">
        <f ca="1">IFERROR(IF(INDEX('Impact Indicators - Section B '!AI$1:AI$100,MATCH($A69,'Impact Indicators - Section B '!$A$1:$A$100,0))&lt;&gt;0,TEXT(INDEX('Impact Indicators - Section B '!AI$1:AI$100,MATCH($A69,'Impact Indicators - Section B '!$A$1:$A$100,0)),"#'##0.00"),""),"")&amp;"/"&amp;IFERROR(IF(INDEX('Impact Indicators - Section B '!AI$1:AI$100,MATCH($A69,'Impact Indicators - Section B '!$A$1:$A$100,0)+1)&lt;&gt;0,TEXT(INDEX('Impact Indicators - Section B '!AI$1:AI$100,MATCH($A69,'Impact Indicators - Section B '!$A$1:$A$100,0)+1),"#'##0.00"),""),"")&amp;CHAR(10)&amp;IFERROR(IF(INDEX('Impact Indicators - Section B '!AJ$1:AJ$100,MATCH($A69,'Impact Indicators - Section B '!$A$1:$A$100,0))&lt;&gt;0,TEXT(INDEX('Impact Indicators - Section B '!AJ$1:AJ$100,MATCH($A69,'Impact Indicators - Section B '!$A$1:$A$100,0)),"0.0%"),""),"")&amp;CHAR(10)&amp;IFERROR(IF(INDEX('Impact Indicators - Section B '!AL$1:AL$100,MATCH($A69,'Impact Indicators - Section B '!$A$1:$A$100,0))&lt;&gt;0,INDEX('Impact Indicators - Section B '!AL$1:AL$100,MATCH($A69,'Impact Indicators - Section B '!$A$1:$A$100,0)),""),"")&amp;CHAR(10)&amp;IFERROR(IF(INDEX('Impact Indicators - Section B '!AK$1:AK$100,MATCH($A69,'Impact Indicators - Section B '!$A$1:$A$100,0))&lt;&gt;0,TEXT(INDEX('Impact Indicators - Section B '!AK$1:AK$100,MATCH($A69,'Impact Indicators - Section B '!$A$1:$A$100,0)),Setup!$A$33),""),"")</f>
        <v xml:space="preserve">/
</v>
      </c>
      <c r="T69" s="464"/>
      <c r="U69" s="464"/>
      <c r="V69" s="464"/>
      <c r="W69" s="464"/>
      <c r="X69" s="464"/>
      <c r="Y69" s="464"/>
      <c r="Z69" s="464"/>
      <c r="AA69" s="464"/>
      <c r="AB69" s="464"/>
      <c r="AC69" s="464"/>
      <c r="AD69" s="464"/>
      <c r="AE69" s="464"/>
      <c r="AF69" s="464"/>
      <c r="AG69" s="464"/>
      <c r="AH69" s="464"/>
      <c r="AI69" s="464"/>
      <c r="AJ69" s="464"/>
      <c r="AK69" s="464"/>
      <c r="AL69" s="464"/>
      <c r="AM69" s="464" t="str">
        <f ca="1">IFERROR(IF(INDEX('Impact Indicators - Section B '!AR$1:AR$100,MATCH($A69,'Impact Indicators - Section B '!$A$1:$A$100,0))&lt;&gt;0,INDEX('Impact Indicators - Section B '!AR$1:AR$100,MATCH($A69,'Impact Indicators - Section B '!$A$1:$A$100,0)),""),"")</f>
        <v/>
      </c>
      <c r="AN69" s="464"/>
      <c r="AO69" s="464"/>
      <c r="AP69" s="464"/>
      <c r="AQ69" s="464"/>
      <c r="AR69" s="464" t="str">
        <f>CONCATENATE($A69,J$49)</f>
        <v>10</v>
      </c>
      <c r="AS69" s="464" t="str">
        <f>CONCATENATE($A69,O$49)</f>
        <v>10</v>
      </c>
      <c r="AT69" s="464" t="str">
        <f ca="1">CONCATENATE($A69,S$49)</f>
        <v>10</v>
      </c>
      <c r="AU69" s="464" t="str">
        <f t="shared" ref="AU69" si="16">CONCATENATE($A69,V$49)</f>
        <v>10</v>
      </c>
      <c r="AV69" s="464" t="str">
        <f t="shared" ref="AV69" si="17">CONCATENATE($A69,Z$49)</f>
        <v>10</v>
      </c>
      <c r="AW69" s="464"/>
      <c r="AX69" s="464"/>
      <c r="AY69" s="464"/>
      <c r="AZ69" s="464"/>
      <c r="BA69" s="210"/>
    </row>
    <row r="70" spans="1:53" s="182" customFormat="1" ht="100.15" customHeight="1" x14ac:dyDescent="0.5">
      <c r="A70" s="1021"/>
      <c r="B70" s="969" t="str">
        <f ca="1">IFERROR(IF(INDEX('Impact Indicators - Section B '!AR$1:AR$100,MATCH($A69,'Impact Indicators - Section B '!$A$1:$A$100,0))&lt;&gt;0,INDEX('Impact Indicators - Section B '!AR$1:AR$100,MATCH($A69,'Impact Indicators - Section B '!$A$1:$A$100,0)),""),"")</f>
        <v/>
      </c>
      <c r="C70" s="970"/>
      <c r="D70" s="970"/>
      <c r="E70" s="970"/>
      <c r="F70" s="970"/>
      <c r="G70" s="970"/>
      <c r="H70" s="970"/>
      <c r="I70" s="970"/>
      <c r="J70" s="970"/>
      <c r="K70" s="970"/>
      <c r="L70" s="970"/>
      <c r="M70" s="970"/>
      <c r="N70" s="970"/>
      <c r="O70" s="970"/>
      <c r="P70" s="970"/>
      <c r="Q70" s="970"/>
      <c r="R70" s="970"/>
      <c r="S70" s="970"/>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210"/>
    </row>
    <row r="71" spans="1:53" s="182" customFormat="1" ht="145.15" customHeight="1" x14ac:dyDescent="0.5">
      <c r="A71" s="1021">
        <v>11</v>
      </c>
      <c r="B71" s="973" t="str">
        <f ca="1">IFERROR(IF(INDEX('Impact Indicators - Section B '!B$1:B$100,MATCH($A71,'Impact Indicators - Section B '!$A$1:$A$100,0))&lt;&gt;0,INDEX('Impact Indicators - Section B '!B$1:B$100,MATCH($A71,'Impact Indicators - Section B '!$A$1:$A$100,0)),""),"")</f>
        <v/>
      </c>
      <c r="C71" s="974"/>
      <c r="D71" s="975"/>
      <c r="E71" s="973" t="str">
        <f ca="1">IFERROR(IF(INDEX('Impact Indicators - Section B '!C$1:C$100,MATCH($A71,'Impact Indicators - Section B '!$A$1:$A$100,0))&lt;&gt;0,INDEX('Impact Indicators - Section B '!C$1:C$100,MATCH($A71,'Impact Indicators - Section B '!$A$1:$A$100,0)),""),"")</f>
        <v/>
      </c>
      <c r="F71" s="974"/>
      <c r="G71" s="975"/>
      <c r="H71" s="480" t="str">
        <f ca="1">IFERROR(IF(INDEX('Impact Indicators - Section B '!D$1:D$100,MATCH($A71,'Impact Indicators - Section B '!$A$1:$A$100,0))&lt;&gt;0,TEXT(INDEX('Impact Indicators - Section B '!D$1:D$100,MATCH($A71,'Impact Indicators - Section B '!$A$1:$A$100,0)),"#'##0.00"),""),"")&amp;"/"&amp;IFERROR(IF(INDEX('Impact Indicators - Section B '!D$1:D$100,MATCH($A71,'Impact Indicators - Section B '!$A$1:$A$100,0)+1)&lt;&gt;0,TEXT(INDEX('Impact Indicators - Section B '!D$1:D$100,MATCH($A71,'Impact Indicators - Section B '!$A$1:$A$100,0)+1),"#'##0.00"),""),"")&amp;CHAR(10)&amp;IFERROR(IF(INDEX('Impact Indicators - Section B '!E$1:E$100,MATCH($A71,'Impact Indicators - Section B '!$A$1:$A$100,0))&lt;&gt;0,TEXT(INDEX('Impact Indicators - Section B '!E$1:E$100,MATCH($A71,'Impact Indicators - Section B '!$A$1:$A$100,0)),"0.0%"),""),"")</f>
        <v xml:space="preserve">/
</v>
      </c>
      <c r="I71" s="477" t="str">
        <f ca="1">IFERROR(IF(INDEX('Impact Indicators - Section B '!F$1:F$100,MATCH($A71,'Impact Indicators - Section B '!$A$1:$A$100,0))&lt;&gt;0,INDEX('Impact Indicators - Section B '!F$1:F$100,MATCH($A71,'Impact Indicators - Section B '!$A$1:$A$100,0)),""),"")&amp;CHAR(10)&amp;IFERROR(IF(INDEX('Impact Indicators - Section B '!G$1:G$100,MATCH($A71,'Impact Indicators - Section B '!$A$1:$A$100,0))&lt;&gt;0,INDEX('Impact Indicators - Section B '!G$1:G$100,MATCH($A71,'Impact Indicators - Section B '!$A$1:$A$100,0)),""),"")</f>
        <v xml:space="preserve">
</v>
      </c>
      <c r="J71" s="962" t="str">
        <f ca="1">IFERROR(IF(INDEX('Impact Indicators - Section B '!P$1:P$100,MATCH($A71,'Impact Indicators - Section B '!$A$1:$A$100,0))&lt;&gt;0,INDEX('Impact Indicators - Section B '!P$1:P$100,MATCH($A71,'Impact Indicators - Section B '!$A$1:$A$100,0)),""),"")</f>
        <v/>
      </c>
      <c r="K71" s="963"/>
      <c r="L71" s="963"/>
      <c r="M71" s="964"/>
      <c r="N71" s="470" t="str">
        <f ca="1">IFERROR(IF(INDEX('Impact Indicators - Section B '!Q$1:Q$100,MATCH($A71,'Impact Indicators - Section B '!$A$1:$A$100,0))&lt;&gt;0,INDEX('Impact Indicators - Section B '!Q$1:Q$100,MATCH($A71,'Impact Indicators - Section B '!$A$1:$A$100,0)),""),"")</f>
        <v/>
      </c>
      <c r="O71" s="477" t="str">
        <f ca="1">IFERROR(IF(INDEX('Impact Indicators - Section B '!R$1:R$100,MATCH($A71,'Impact Indicators - Section B '!$A$1:$A$100,0))&lt;&gt;0,INDEX('Impact Indicators - Section B '!R$1:R$100,MATCH($A71,'Impact Indicators - Section B '!$A$1:$A$100,0)),""),"")</f>
        <v/>
      </c>
      <c r="P71" s="478" t="str">
        <f ca="1">IFERROR(IF(INDEX('Impact Indicators - Section B '!T$1:T$100,MATCH($A71,'Impact Indicators - Section B '!$A$1:$A$100,0))&lt;&gt;0,TEXT(INDEX('Impact Indicators - Section B '!T$1:T$100,MATCH($A71,'Impact Indicators - Section B '!$A$1:$A$100,0)),"#'##0.00"),""),"")&amp;"/"&amp;IFERROR(IF(INDEX('Impact Indicators - Section B '!T$1:T$100,MATCH($A71,'Impact Indicators - Section B '!$A$1:$A$100,0)+1)&lt;&gt;0,TEXT(INDEX('Impact Indicators - Section B '!T$1:T$100,MATCH($A71,'Impact Indicators - Section B '!$A$1:$A$100,0)+1),"#'##0.00"),""),"")&amp;CHAR(10)&amp;IFERROR(IF(INDEX('Impact Indicators - Section B '!U$1:U$100,MATCH($A71,'Impact Indicators - Section B '!$A$1:$A$100,0))&lt;&gt;0,TEXT(INDEX('Impact Indicators - Section B '!U$1:U$100,MATCH($A71,'Impact Indicators - Section B '!$A$1:$A$100,0)),"0.0%"),""),"")&amp;CHAR(10)&amp;IFERROR(IF(INDEX('Impact Indicators - Section B '!W$1:W$100,MATCH($A71,'Impact Indicators - Section B '!$A$1:$A$100,0))&lt;&gt;0,INDEX('Impact Indicators - Section B '!W$1:W$100,MATCH($A71,'Impact Indicators - Section B '!$A$1:$A$100,0)),""),"")&amp;CHAR(10)&amp;IFERROR(IF(INDEX('Impact Indicators - Section B '!V$1:V$100,MATCH($A71,'Impact Indicators - Section B '!$A$1:$A$100,0))&lt;&gt;0,TEXT(INDEX('Impact Indicators - Section B '!V$1:V$100,MATCH($A71,'Impact Indicators - Section B '!$A$1:$A$100,0)),Setup!$A$33),""),"")</f>
        <v xml:space="preserve">/
</v>
      </c>
      <c r="Q7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71" s="478" t="str">
        <f ca="1">IFERROR(IF(INDEX('Impact Indicators - Section B '!AD$1:AD$100,MATCH($A71,'Impact Indicators - Section B '!$A$1:$A$100,0))&lt;&gt;0,TEXT(INDEX('Impact Indicators - Section B '!AD$1:AD$100,MATCH($A71,'Impact Indicators - Section B '!$A$1:$A$100,0)),"#'##0.00"),""),"")&amp;"/"&amp;IFERROR(IF(INDEX('Impact Indicators - Section B '!AD$1:AD$100,MATCH($A71,'Impact Indicators - Section B '!$A$1:$A$100,0)+1)&lt;&gt;0,TEXT(INDEX('Impact Indicators - Section B '!AD$1:AD$100,MATCH($A71,'Impact Indicators - Section B '!$A$1:$A$100,0)+1),"#'##0.00"),""),"")&amp;CHAR(10)&amp;IFERROR(IF(INDEX('Impact Indicators - Section B '!AE$1:AE$100,MATCH($A71,'Impact Indicators - Section B '!$A$1:$A$100,0))&lt;&gt;0,TEXT(INDEX('Impact Indicators - Section B '!AE$1:AE$100,MATCH($A71,'Impact Indicators - Section B '!$A$1:$A$100,0)),"0.0%"),""),"")&amp;CHAR(10)&amp;IFERROR(IF(INDEX('Impact Indicators - Section B '!AG$1:AG$100,MATCH($A71,'Impact Indicators - Section B '!$A$1:$A$100,0))&lt;&gt;0,TEXT(INDEX('Impact Indicators - Section B '!AG$1:AG$100,MATCH($A71,'Impact Indicators - Section B '!$A$1:$A$100,0)),Setup!$A$33),""),"")&amp;CHAR(10)&amp;IFERROR(IF(INDEX('Impact Indicators - Section B '!AF$1:AF$100,MATCH($A71,'Impact Indicators - Section B '!$A$1:$A$100,0))&lt;&gt;0,TEXT(INDEX('Impact Indicators - Section B '!AF$1:AF$100,MATCH($A71,'Impact Indicators - Section B '!$A$1:$A$100,0)),Setup!$A$33),""),"")</f>
        <v xml:space="preserve">/
</v>
      </c>
      <c r="S71" s="478" t="str">
        <f ca="1">IFERROR(IF(INDEX('Impact Indicators - Section B '!AI$1:AI$100,MATCH($A71,'Impact Indicators - Section B '!$A$1:$A$100,0))&lt;&gt;0,TEXT(INDEX('Impact Indicators - Section B '!AI$1:AI$100,MATCH($A71,'Impact Indicators - Section B '!$A$1:$A$100,0)),"#'##0.00"),""),"")&amp;"/"&amp;IFERROR(IF(INDEX('Impact Indicators - Section B '!AI$1:AI$100,MATCH($A71,'Impact Indicators - Section B '!$A$1:$A$100,0)+1)&lt;&gt;0,TEXT(INDEX('Impact Indicators - Section B '!AI$1:AI$100,MATCH($A71,'Impact Indicators - Section B '!$A$1:$A$100,0)+1),"#'##0.00"),""),"")&amp;CHAR(10)&amp;IFERROR(IF(INDEX('Impact Indicators - Section B '!AJ$1:AJ$100,MATCH($A71,'Impact Indicators - Section B '!$A$1:$A$100,0))&lt;&gt;0,TEXT(INDEX('Impact Indicators - Section B '!AJ$1:AJ$100,MATCH($A71,'Impact Indicators - Section B '!$A$1:$A$100,0)),"0.0%"),""),"")&amp;CHAR(10)&amp;IFERROR(IF(INDEX('Impact Indicators - Section B '!AL$1:AL$100,MATCH($A71,'Impact Indicators - Section B '!$A$1:$A$100,0))&lt;&gt;0,INDEX('Impact Indicators - Section B '!AL$1:AL$100,MATCH($A71,'Impact Indicators - Section B '!$A$1:$A$100,0)),""),"")&amp;CHAR(10)&amp;IFERROR(IF(INDEX('Impact Indicators - Section B '!AK$1:AK$100,MATCH($A71,'Impact Indicators - Section B '!$A$1:$A$100,0))&lt;&gt;0,TEXT(INDEX('Impact Indicators - Section B '!AK$1:AK$100,MATCH($A71,'Impact Indicators - Section B '!$A$1:$A$100,0)),Setup!$A$33),""),"")</f>
        <v xml:space="preserve">/
</v>
      </c>
      <c r="T71" s="464"/>
      <c r="U71" s="464"/>
      <c r="V71" s="464"/>
      <c r="W71" s="464"/>
      <c r="X71" s="464"/>
      <c r="Y71" s="464"/>
      <c r="Z71" s="464"/>
      <c r="AA71" s="464"/>
      <c r="AB71" s="464"/>
      <c r="AC71" s="464"/>
      <c r="AD71" s="464"/>
      <c r="AE71" s="464"/>
      <c r="AF71" s="464"/>
      <c r="AG71" s="464"/>
      <c r="AH71" s="464"/>
      <c r="AI71" s="464"/>
      <c r="AJ71" s="464"/>
      <c r="AK71" s="464"/>
      <c r="AL71" s="464"/>
      <c r="AM71" s="464" t="str">
        <f ca="1">IFERROR(IF(INDEX('Impact Indicators - Section B '!AR$1:AR$100,MATCH($A71,'Impact Indicators - Section B '!$A$1:$A$100,0))&lt;&gt;0,INDEX('Impact Indicators - Section B '!AR$1:AR$100,MATCH($A71,'Impact Indicators - Section B '!$A$1:$A$100,0)),""),"")</f>
        <v/>
      </c>
      <c r="AN71" s="464"/>
      <c r="AO71" s="464"/>
      <c r="AP71" s="464"/>
      <c r="AQ71" s="464"/>
      <c r="AR71" s="464" t="str">
        <f>CONCATENATE($A71,J$49)</f>
        <v>11</v>
      </c>
      <c r="AS71" s="464" t="str">
        <f>CONCATENATE($A71,O$49)</f>
        <v>11</v>
      </c>
      <c r="AT71" s="464" t="str">
        <f ca="1">CONCATENATE($A71,S$49)</f>
        <v>11</v>
      </c>
      <c r="AU71" s="464" t="str">
        <f t="shared" ref="AU71" si="18">CONCATENATE($A71,V$49)</f>
        <v>11</v>
      </c>
      <c r="AV71" s="464" t="str">
        <f t="shared" ref="AV71" si="19">CONCATENATE($A71,Z$49)</f>
        <v>11</v>
      </c>
      <c r="AW71" s="464"/>
      <c r="AX71" s="464"/>
      <c r="AY71" s="464"/>
      <c r="AZ71" s="464"/>
      <c r="BA71" s="210"/>
    </row>
    <row r="72" spans="1:53" s="182" customFormat="1" ht="100.15" customHeight="1" x14ac:dyDescent="0.5">
      <c r="A72" s="1021"/>
      <c r="B72" s="971" t="str">
        <f ca="1">IFERROR(IF(INDEX('Impact Indicators - Section B '!AR$1:AR$100,MATCH($A71,'Impact Indicators - Section B '!$A$1:$A$100,0))&lt;&gt;0,INDEX('Impact Indicators - Section B '!AR$1:AR$100,MATCH($A71,'Impact Indicators - Section B '!$A$1:$A$100,0)),""),"")</f>
        <v/>
      </c>
      <c r="C72" s="972"/>
      <c r="D72" s="972"/>
      <c r="E72" s="972"/>
      <c r="F72" s="972"/>
      <c r="G72" s="972"/>
      <c r="H72" s="972"/>
      <c r="I72" s="972"/>
      <c r="J72" s="972"/>
      <c r="K72" s="972"/>
      <c r="L72" s="972"/>
      <c r="M72" s="972"/>
      <c r="N72" s="972"/>
      <c r="O72" s="972"/>
      <c r="P72" s="972"/>
      <c r="Q72" s="972"/>
      <c r="R72" s="972"/>
      <c r="S72" s="972"/>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210"/>
    </row>
    <row r="73" spans="1:53" s="182" customFormat="1" ht="145.15" customHeight="1" x14ac:dyDescent="0.5">
      <c r="A73" s="1021">
        <v>12</v>
      </c>
      <c r="B73" s="973" t="str">
        <f ca="1">IFERROR(IF(INDEX('Impact Indicators - Section B '!B$1:B$100,MATCH($A73,'Impact Indicators - Section B '!$A$1:$A$100,0))&lt;&gt;0,INDEX('Impact Indicators - Section B '!B$1:B$100,MATCH($A73,'Impact Indicators - Section B '!$A$1:$A$100,0)),""),"")</f>
        <v/>
      </c>
      <c r="C73" s="974"/>
      <c r="D73" s="975"/>
      <c r="E73" s="973" t="str">
        <f ca="1">IFERROR(IF(INDEX('Impact Indicators - Section B '!C$1:C$100,MATCH($A73,'Impact Indicators - Section B '!$A$1:$A$100,0))&lt;&gt;0,INDEX('Impact Indicators - Section B '!C$1:C$100,MATCH($A73,'Impact Indicators - Section B '!$A$1:$A$100,0)),""),"")</f>
        <v/>
      </c>
      <c r="F73" s="974"/>
      <c r="G73" s="975"/>
      <c r="H73" s="480" t="str">
        <f ca="1">IFERROR(IF(INDEX('Impact Indicators - Section B '!D$1:D$100,MATCH($A73,'Impact Indicators - Section B '!$A$1:$A$100,0))&lt;&gt;0,TEXT(INDEX('Impact Indicators - Section B '!D$1:D$100,MATCH($A73,'Impact Indicators - Section B '!$A$1:$A$100,0)),"#'##0.00"),""),"")&amp;"/"&amp;IFERROR(IF(INDEX('Impact Indicators - Section B '!D$1:D$100,MATCH($A73,'Impact Indicators - Section B '!$A$1:$A$100,0)+1)&lt;&gt;0,TEXT(INDEX('Impact Indicators - Section B '!D$1:D$100,MATCH($A73,'Impact Indicators - Section B '!$A$1:$A$100,0)+1),"#'##0.00"),""),"")&amp;CHAR(10)&amp;IFERROR(IF(INDEX('Impact Indicators - Section B '!E$1:E$100,MATCH($A73,'Impact Indicators - Section B '!$A$1:$A$100,0))&lt;&gt;0,TEXT(INDEX('Impact Indicators - Section B '!E$1:E$100,MATCH($A73,'Impact Indicators - Section B '!$A$1:$A$100,0)),"0.0%"),""),"")</f>
        <v xml:space="preserve">/
</v>
      </c>
      <c r="I73" s="477" t="str">
        <f ca="1">IFERROR(IF(INDEX('Impact Indicators - Section B '!F$1:F$100,MATCH($A73,'Impact Indicators - Section B '!$A$1:$A$100,0))&lt;&gt;0,INDEX('Impact Indicators - Section B '!F$1:F$100,MATCH($A73,'Impact Indicators - Section B '!$A$1:$A$100,0)),""),"")&amp;CHAR(10)&amp;IFERROR(IF(INDEX('Impact Indicators - Section B '!G$1:G$100,MATCH($A73,'Impact Indicators - Section B '!$A$1:$A$100,0))&lt;&gt;0,INDEX('Impact Indicators - Section B '!G$1:G$100,MATCH($A73,'Impact Indicators - Section B '!$A$1:$A$100,0)),""),"")</f>
        <v xml:space="preserve">
</v>
      </c>
      <c r="J73" s="962" t="str">
        <f ca="1">IFERROR(IF(INDEX('Impact Indicators - Section B '!P$1:P$100,MATCH($A73,'Impact Indicators - Section B '!$A$1:$A$100,0))&lt;&gt;0,INDEX('Impact Indicators - Section B '!P$1:P$100,MATCH($A73,'Impact Indicators - Section B '!$A$1:$A$100,0)),""),"")</f>
        <v/>
      </c>
      <c r="K73" s="963"/>
      <c r="L73" s="963"/>
      <c r="M73" s="964"/>
      <c r="N73" s="470" t="str">
        <f ca="1">IFERROR(IF(INDEX('Impact Indicators - Section B '!Q$1:Q$100,MATCH($A73,'Impact Indicators - Section B '!$A$1:$A$100,0))&lt;&gt;0,INDEX('Impact Indicators - Section B '!Q$1:Q$100,MATCH($A73,'Impact Indicators - Section B '!$A$1:$A$100,0)),""),"")</f>
        <v/>
      </c>
      <c r="O73" s="477" t="str">
        <f ca="1">IFERROR(IF(INDEX('Impact Indicators - Section B '!R$1:R$100,MATCH($A73,'Impact Indicators - Section B '!$A$1:$A$100,0))&lt;&gt;0,INDEX('Impact Indicators - Section B '!R$1:R$100,MATCH($A73,'Impact Indicators - Section B '!$A$1:$A$100,0)),""),"")</f>
        <v/>
      </c>
      <c r="P73" s="478" t="str">
        <f ca="1">IFERROR(IF(INDEX('Impact Indicators - Section B '!T$1:T$100,MATCH($A73,'Impact Indicators - Section B '!$A$1:$A$100,0))&lt;&gt;0,TEXT(INDEX('Impact Indicators - Section B '!T$1:T$100,MATCH($A73,'Impact Indicators - Section B '!$A$1:$A$100,0)),"#'##0.00"),""),"")&amp;"/"&amp;IFERROR(IF(INDEX('Impact Indicators - Section B '!T$1:T$100,MATCH($A73,'Impact Indicators - Section B '!$A$1:$A$100,0)+1)&lt;&gt;0,TEXT(INDEX('Impact Indicators - Section B '!T$1:T$100,MATCH($A73,'Impact Indicators - Section B '!$A$1:$A$100,0)+1),"#'##0.00"),""),"")&amp;CHAR(10)&amp;IFERROR(IF(INDEX('Impact Indicators - Section B '!U$1:U$100,MATCH($A73,'Impact Indicators - Section B '!$A$1:$A$100,0))&lt;&gt;0,TEXT(INDEX('Impact Indicators - Section B '!U$1:U$100,MATCH($A73,'Impact Indicators - Section B '!$A$1:$A$100,0)),"0.0%"),""),"")&amp;CHAR(10)&amp;IFERROR(IF(INDEX('Impact Indicators - Section B '!W$1:W$100,MATCH($A73,'Impact Indicators - Section B '!$A$1:$A$100,0))&lt;&gt;0,INDEX('Impact Indicators - Section B '!W$1:W$100,MATCH($A73,'Impact Indicators - Section B '!$A$1:$A$100,0)),""),"")&amp;CHAR(10)&amp;IFERROR(IF(INDEX('Impact Indicators - Section B '!V$1:V$100,MATCH($A73,'Impact Indicators - Section B '!$A$1:$A$100,0))&lt;&gt;0,TEXT(INDEX('Impact Indicators - Section B '!V$1:V$100,MATCH($A73,'Impact Indicators - Section B '!$A$1:$A$100,0)),Setup!$A$33),""),"")</f>
        <v xml:space="preserve">/
</v>
      </c>
      <c r="Q7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73" s="478" t="str">
        <f ca="1">IFERROR(IF(INDEX('Impact Indicators - Section B '!AD$1:AD$100,MATCH($A73,'Impact Indicators - Section B '!$A$1:$A$100,0))&lt;&gt;0,TEXT(INDEX('Impact Indicators - Section B '!AD$1:AD$100,MATCH($A73,'Impact Indicators - Section B '!$A$1:$A$100,0)),"#'##0.00"),""),"")&amp;"/"&amp;IFERROR(IF(INDEX('Impact Indicators - Section B '!AD$1:AD$100,MATCH($A73,'Impact Indicators - Section B '!$A$1:$A$100,0)+1)&lt;&gt;0,TEXT(INDEX('Impact Indicators - Section B '!AD$1:AD$100,MATCH($A73,'Impact Indicators - Section B '!$A$1:$A$100,0)+1),"#'##0.00"),""),"")&amp;CHAR(10)&amp;IFERROR(IF(INDEX('Impact Indicators - Section B '!AE$1:AE$100,MATCH($A73,'Impact Indicators - Section B '!$A$1:$A$100,0))&lt;&gt;0,TEXT(INDEX('Impact Indicators - Section B '!AE$1:AE$100,MATCH($A73,'Impact Indicators - Section B '!$A$1:$A$100,0)),"0.0%"),""),"")&amp;CHAR(10)&amp;IFERROR(IF(INDEX('Impact Indicators - Section B '!AG$1:AG$100,MATCH($A73,'Impact Indicators - Section B '!$A$1:$A$100,0))&lt;&gt;0,TEXT(INDEX('Impact Indicators - Section B '!AG$1:AG$100,MATCH($A73,'Impact Indicators - Section B '!$A$1:$A$100,0)),Setup!$A$33),""),"")&amp;CHAR(10)&amp;IFERROR(IF(INDEX('Impact Indicators - Section B '!AF$1:AF$100,MATCH($A73,'Impact Indicators - Section B '!$A$1:$A$100,0))&lt;&gt;0,TEXT(INDEX('Impact Indicators - Section B '!AF$1:AF$100,MATCH($A73,'Impact Indicators - Section B '!$A$1:$A$100,0)),Setup!$A$33),""),"")</f>
        <v xml:space="preserve">/
</v>
      </c>
      <c r="S73" s="478" t="str">
        <f ca="1">IFERROR(IF(INDEX('Impact Indicators - Section B '!AI$1:AI$100,MATCH($A73,'Impact Indicators - Section B '!$A$1:$A$100,0))&lt;&gt;0,TEXT(INDEX('Impact Indicators - Section B '!AI$1:AI$100,MATCH($A73,'Impact Indicators - Section B '!$A$1:$A$100,0)),"#'##0.00"),""),"")&amp;"/"&amp;IFERROR(IF(INDEX('Impact Indicators - Section B '!AI$1:AI$100,MATCH($A73,'Impact Indicators - Section B '!$A$1:$A$100,0)+1)&lt;&gt;0,TEXT(INDEX('Impact Indicators - Section B '!AI$1:AI$100,MATCH($A73,'Impact Indicators - Section B '!$A$1:$A$100,0)+1),"#'##0.00"),""),"")&amp;CHAR(10)&amp;IFERROR(IF(INDEX('Impact Indicators - Section B '!AJ$1:AJ$100,MATCH($A73,'Impact Indicators - Section B '!$A$1:$A$100,0))&lt;&gt;0,TEXT(INDEX('Impact Indicators - Section B '!AJ$1:AJ$100,MATCH($A73,'Impact Indicators - Section B '!$A$1:$A$100,0)),"0.0%"),""),"")&amp;CHAR(10)&amp;IFERROR(IF(INDEX('Impact Indicators - Section B '!AL$1:AL$100,MATCH($A73,'Impact Indicators - Section B '!$A$1:$A$100,0))&lt;&gt;0,INDEX('Impact Indicators - Section B '!AL$1:AL$100,MATCH($A73,'Impact Indicators - Section B '!$A$1:$A$100,0)),""),"")&amp;CHAR(10)&amp;IFERROR(IF(INDEX('Impact Indicators - Section B '!AK$1:AK$100,MATCH($A73,'Impact Indicators - Section B '!$A$1:$A$100,0))&lt;&gt;0,TEXT(INDEX('Impact Indicators - Section B '!AK$1:AK$100,MATCH($A73,'Impact Indicators - Section B '!$A$1:$A$100,0)),Setup!$A$33),""),"")</f>
        <v xml:space="preserve">/
</v>
      </c>
      <c r="T73" s="464"/>
      <c r="U73" s="464"/>
      <c r="V73" s="464"/>
      <c r="W73" s="464"/>
      <c r="X73" s="464"/>
      <c r="Y73" s="464"/>
      <c r="Z73" s="464"/>
      <c r="AA73" s="464"/>
      <c r="AB73" s="464"/>
      <c r="AC73" s="464"/>
      <c r="AD73" s="464"/>
      <c r="AE73" s="464"/>
      <c r="AF73" s="464"/>
      <c r="AG73" s="464"/>
      <c r="AH73" s="464"/>
      <c r="AI73" s="464"/>
      <c r="AJ73" s="464"/>
      <c r="AK73" s="464"/>
      <c r="AL73" s="464"/>
      <c r="AM73" s="464" t="str">
        <f ca="1">IFERROR(IF(INDEX('Impact Indicators - Section B '!AR$1:AR$100,MATCH($A73,'Impact Indicators - Section B '!$A$1:$A$100,0))&lt;&gt;0,INDEX('Impact Indicators - Section B '!AR$1:AR$100,MATCH($A73,'Impact Indicators - Section B '!$A$1:$A$100,0)),""),"")</f>
        <v/>
      </c>
      <c r="AN73" s="464"/>
      <c r="AO73" s="464"/>
      <c r="AP73" s="464"/>
      <c r="AQ73" s="464"/>
      <c r="AR73" s="464" t="str">
        <f>CONCATENATE($A73,J$49)</f>
        <v>12</v>
      </c>
      <c r="AS73" s="464" t="str">
        <f>CONCATENATE($A73,O$49)</f>
        <v>12</v>
      </c>
      <c r="AT73" s="464" t="str">
        <f ca="1">CONCATENATE($A73,S$49)</f>
        <v>12</v>
      </c>
      <c r="AU73" s="464" t="str">
        <f t="shared" ref="AU73" si="20">CONCATENATE($A73,V$49)</f>
        <v>12</v>
      </c>
      <c r="AV73" s="464" t="str">
        <f t="shared" ref="AV73" si="21">CONCATENATE($A73,Z$49)</f>
        <v>12</v>
      </c>
      <c r="AW73" s="464"/>
      <c r="AX73" s="464"/>
      <c r="AY73" s="464"/>
      <c r="AZ73" s="464"/>
      <c r="BA73" s="210"/>
    </row>
    <row r="74" spans="1:53" s="182" customFormat="1" ht="100.15" customHeight="1" x14ac:dyDescent="0.5">
      <c r="A74" s="1021"/>
      <c r="B74" s="967" t="str">
        <f ca="1">IFERROR(IF(INDEX('Impact Indicators - Section B '!AR$1:AR$100,MATCH($A73,'Impact Indicators - Section B '!$A$1:$A$100,0))&lt;&gt;0,INDEX('Impact Indicators - Section B '!AR$1:AR$100,MATCH($A73,'Impact Indicators - Section B '!$A$1:$A$100,0)),""),"")</f>
        <v/>
      </c>
      <c r="C74" s="968"/>
      <c r="D74" s="968"/>
      <c r="E74" s="968"/>
      <c r="F74" s="968"/>
      <c r="G74" s="968"/>
      <c r="H74" s="968"/>
      <c r="I74" s="968"/>
      <c r="J74" s="968"/>
      <c r="K74" s="968"/>
      <c r="L74" s="968"/>
      <c r="M74" s="968"/>
      <c r="N74" s="968"/>
      <c r="O74" s="968"/>
      <c r="P74" s="968"/>
      <c r="Q74" s="968"/>
      <c r="R74" s="968"/>
      <c r="S74" s="968"/>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210"/>
    </row>
    <row r="75" spans="1:53" s="182" customFormat="1" ht="145.15" customHeight="1" x14ac:dyDescent="0.5">
      <c r="A75" s="1021">
        <v>13</v>
      </c>
      <c r="B75" s="973" t="str">
        <f ca="1">IFERROR(IF(INDEX('Impact Indicators - Section B '!B$1:B$100,MATCH($A75,'Impact Indicators - Section B '!$A$1:$A$100,0))&lt;&gt;0,INDEX('Impact Indicators - Section B '!B$1:B$100,MATCH($A75,'Impact Indicators - Section B '!$A$1:$A$100,0)),""),"")</f>
        <v/>
      </c>
      <c r="C75" s="974"/>
      <c r="D75" s="975"/>
      <c r="E75" s="973" t="str">
        <f ca="1">IFERROR(IF(INDEX('Impact Indicators - Section B '!C$1:C$100,MATCH($A75,'Impact Indicators - Section B '!$A$1:$A$100,0))&lt;&gt;0,INDEX('Impact Indicators - Section B '!C$1:C$100,MATCH($A75,'Impact Indicators - Section B '!$A$1:$A$100,0)),""),"")</f>
        <v/>
      </c>
      <c r="F75" s="974"/>
      <c r="G75" s="975"/>
      <c r="H75" s="480" t="str">
        <f ca="1">IFERROR(IF(INDEX('Impact Indicators - Section B '!D$1:D$100,MATCH($A75,'Impact Indicators - Section B '!$A$1:$A$100,0))&lt;&gt;0,TEXT(INDEX('Impact Indicators - Section B '!D$1:D$100,MATCH($A75,'Impact Indicators - Section B '!$A$1:$A$100,0)),"#'##0.00"),""),"")&amp;"/"&amp;IFERROR(IF(INDEX('Impact Indicators - Section B '!D$1:D$100,MATCH($A75,'Impact Indicators - Section B '!$A$1:$A$100,0)+1)&lt;&gt;0,TEXT(INDEX('Impact Indicators - Section B '!D$1:D$100,MATCH($A75,'Impact Indicators - Section B '!$A$1:$A$100,0)+1),"#'##0.00"),""),"")&amp;CHAR(10)&amp;IFERROR(IF(INDEX('Impact Indicators - Section B '!E$1:E$100,MATCH($A75,'Impact Indicators - Section B '!$A$1:$A$100,0))&lt;&gt;0,TEXT(INDEX('Impact Indicators - Section B '!E$1:E$100,MATCH($A75,'Impact Indicators - Section B '!$A$1:$A$100,0)),"0.0%"),""),"")</f>
        <v xml:space="preserve">/
</v>
      </c>
      <c r="I75" s="477" t="str">
        <f ca="1">IFERROR(IF(INDEX('Impact Indicators - Section B '!F$1:F$100,MATCH($A75,'Impact Indicators - Section B '!$A$1:$A$100,0))&lt;&gt;0,INDEX('Impact Indicators - Section B '!F$1:F$100,MATCH($A75,'Impact Indicators - Section B '!$A$1:$A$100,0)),""),"")&amp;CHAR(10)&amp;IFERROR(IF(INDEX('Impact Indicators - Section B '!G$1:G$100,MATCH($A75,'Impact Indicators - Section B '!$A$1:$A$100,0))&lt;&gt;0,INDEX('Impact Indicators - Section B '!G$1:G$100,MATCH($A75,'Impact Indicators - Section B '!$A$1:$A$100,0)),""),"")</f>
        <v xml:space="preserve">
</v>
      </c>
      <c r="J75" s="962" t="str">
        <f ca="1">IFERROR(IF(INDEX('Impact Indicators - Section B '!P$1:P$100,MATCH($A75,'Impact Indicators - Section B '!$A$1:$A$100,0))&lt;&gt;0,INDEX('Impact Indicators - Section B '!P$1:P$100,MATCH($A75,'Impact Indicators - Section B '!$A$1:$A$100,0)),""),"")</f>
        <v/>
      </c>
      <c r="K75" s="963"/>
      <c r="L75" s="963"/>
      <c r="M75" s="964"/>
      <c r="N75" s="470" t="str">
        <f ca="1">IFERROR(IF(INDEX('Impact Indicators - Section B '!Q$1:Q$100,MATCH($A75,'Impact Indicators - Section B '!$A$1:$A$100,0))&lt;&gt;0,INDEX('Impact Indicators - Section B '!Q$1:Q$100,MATCH($A75,'Impact Indicators - Section B '!$A$1:$A$100,0)),""),"")</f>
        <v/>
      </c>
      <c r="O75" s="477" t="str">
        <f ca="1">IFERROR(IF(INDEX('Impact Indicators - Section B '!R$1:R$100,MATCH($A75,'Impact Indicators - Section B '!$A$1:$A$100,0))&lt;&gt;0,INDEX('Impact Indicators - Section B '!R$1:R$100,MATCH($A75,'Impact Indicators - Section B '!$A$1:$A$100,0)),""),"")</f>
        <v/>
      </c>
      <c r="P75" s="478" t="str">
        <f ca="1">IFERROR(IF(INDEX('Impact Indicators - Section B '!T$1:T$100,MATCH($A75,'Impact Indicators - Section B '!$A$1:$A$100,0))&lt;&gt;0,TEXT(INDEX('Impact Indicators - Section B '!T$1:T$100,MATCH($A75,'Impact Indicators - Section B '!$A$1:$A$100,0)),"#'##0.00"),""),"")&amp;"/"&amp;IFERROR(IF(INDEX('Impact Indicators - Section B '!T$1:T$100,MATCH($A75,'Impact Indicators - Section B '!$A$1:$A$100,0)+1)&lt;&gt;0,TEXT(INDEX('Impact Indicators - Section B '!T$1:T$100,MATCH($A75,'Impact Indicators - Section B '!$A$1:$A$100,0)+1),"#'##0.00"),""),"")&amp;CHAR(10)&amp;IFERROR(IF(INDEX('Impact Indicators - Section B '!U$1:U$100,MATCH($A75,'Impact Indicators - Section B '!$A$1:$A$100,0))&lt;&gt;0,TEXT(INDEX('Impact Indicators - Section B '!U$1:U$100,MATCH($A75,'Impact Indicators - Section B '!$A$1:$A$100,0)),"0.0%"),""),"")&amp;CHAR(10)&amp;IFERROR(IF(INDEX('Impact Indicators - Section B '!W$1:W$100,MATCH($A75,'Impact Indicators - Section B '!$A$1:$A$100,0))&lt;&gt;0,INDEX('Impact Indicators - Section B '!W$1:W$100,MATCH($A75,'Impact Indicators - Section B '!$A$1:$A$100,0)),""),"")&amp;CHAR(10)&amp;IFERROR(IF(INDEX('Impact Indicators - Section B '!V$1:V$100,MATCH($A75,'Impact Indicators - Section B '!$A$1:$A$100,0))&lt;&gt;0,TEXT(INDEX('Impact Indicators - Section B '!V$1:V$100,MATCH($A75,'Impact Indicators - Section B '!$A$1:$A$100,0)),Setup!$A$33),""),"")</f>
        <v xml:space="preserve">/
</v>
      </c>
      <c r="Q7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75" s="478" t="str">
        <f ca="1">IFERROR(IF(INDEX('Impact Indicators - Section B '!AD$1:AD$100,MATCH($A75,'Impact Indicators - Section B '!$A$1:$A$100,0))&lt;&gt;0,TEXT(INDEX('Impact Indicators - Section B '!AD$1:AD$100,MATCH($A75,'Impact Indicators - Section B '!$A$1:$A$100,0)),"#'##0.00"),""),"")&amp;"/"&amp;IFERROR(IF(INDEX('Impact Indicators - Section B '!AD$1:AD$100,MATCH($A75,'Impact Indicators - Section B '!$A$1:$A$100,0)+1)&lt;&gt;0,TEXT(INDEX('Impact Indicators - Section B '!AD$1:AD$100,MATCH($A75,'Impact Indicators - Section B '!$A$1:$A$100,0)+1),"#'##0.00"),""),"")&amp;CHAR(10)&amp;IFERROR(IF(INDEX('Impact Indicators - Section B '!AE$1:AE$100,MATCH($A75,'Impact Indicators - Section B '!$A$1:$A$100,0))&lt;&gt;0,TEXT(INDEX('Impact Indicators - Section B '!AE$1:AE$100,MATCH($A75,'Impact Indicators - Section B '!$A$1:$A$100,0)),"0.0%"),""),"")&amp;CHAR(10)&amp;IFERROR(IF(INDEX('Impact Indicators - Section B '!AG$1:AG$100,MATCH($A75,'Impact Indicators - Section B '!$A$1:$A$100,0))&lt;&gt;0,TEXT(INDEX('Impact Indicators - Section B '!AG$1:AG$100,MATCH($A75,'Impact Indicators - Section B '!$A$1:$A$100,0)),Setup!$A$33),""),"")&amp;CHAR(10)&amp;IFERROR(IF(INDEX('Impact Indicators - Section B '!AF$1:AF$100,MATCH($A75,'Impact Indicators - Section B '!$A$1:$A$100,0))&lt;&gt;0,TEXT(INDEX('Impact Indicators - Section B '!AF$1:AF$100,MATCH($A75,'Impact Indicators - Section B '!$A$1:$A$100,0)),Setup!$A$33),""),"")</f>
        <v xml:space="preserve">/
</v>
      </c>
      <c r="S75" s="478" t="str">
        <f ca="1">IFERROR(IF(INDEX('Impact Indicators - Section B '!AI$1:AI$100,MATCH($A75,'Impact Indicators - Section B '!$A$1:$A$100,0))&lt;&gt;0,TEXT(INDEX('Impact Indicators - Section B '!AI$1:AI$100,MATCH($A75,'Impact Indicators - Section B '!$A$1:$A$100,0)),"#'##0.00"),""),"")&amp;"/"&amp;IFERROR(IF(INDEX('Impact Indicators - Section B '!AI$1:AI$100,MATCH($A75,'Impact Indicators - Section B '!$A$1:$A$100,0)+1)&lt;&gt;0,TEXT(INDEX('Impact Indicators - Section B '!AI$1:AI$100,MATCH($A75,'Impact Indicators - Section B '!$A$1:$A$100,0)+1),"#'##0.00"),""),"")&amp;CHAR(10)&amp;IFERROR(IF(INDEX('Impact Indicators - Section B '!AJ$1:AJ$100,MATCH($A75,'Impact Indicators - Section B '!$A$1:$A$100,0))&lt;&gt;0,TEXT(INDEX('Impact Indicators - Section B '!AJ$1:AJ$100,MATCH($A75,'Impact Indicators - Section B '!$A$1:$A$100,0)),"0.0%"),""),"")&amp;CHAR(10)&amp;IFERROR(IF(INDEX('Impact Indicators - Section B '!AL$1:AL$100,MATCH($A75,'Impact Indicators - Section B '!$A$1:$A$100,0))&lt;&gt;0,INDEX('Impact Indicators - Section B '!AL$1:AL$100,MATCH($A75,'Impact Indicators - Section B '!$A$1:$A$100,0)),""),"")&amp;CHAR(10)&amp;IFERROR(IF(INDEX('Impact Indicators - Section B '!AK$1:AK$100,MATCH($A75,'Impact Indicators - Section B '!$A$1:$A$100,0))&lt;&gt;0,TEXT(INDEX('Impact Indicators - Section B '!AK$1:AK$100,MATCH($A75,'Impact Indicators - Section B '!$A$1:$A$100,0)),Setup!$A$33),""),"")</f>
        <v xml:space="preserve">/
</v>
      </c>
      <c r="T75" s="464"/>
      <c r="U75" s="464"/>
      <c r="V75" s="464"/>
      <c r="W75" s="464"/>
      <c r="X75" s="464"/>
      <c r="Y75" s="464"/>
      <c r="Z75" s="464"/>
      <c r="AA75" s="464"/>
      <c r="AB75" s="464"/>
      <c r="AC75" s="464"/>
      <c r="AD75" s="464"/>
      <c r="AE75" s="464"/>
      <c r="AF75" s="464"/>
      <c r="AG75" s="464"/>
      <c r="AH75" s="464"/>
      <c r="AI75" s="464"/>
      <c r="AJ75" s="464"/>
      <c r="AK75" s="464"/>
      <c r="AL75" s="464"/>
      <c r="AM75" s="464" t="str">
        <f ca="1">IFERROR(IF(INDEX('Impact Indicators - Section B '!AR$1:AR$100,MATCH($A75,'Impact Indicators - Section B '!$A$1:$A$100,0))&lt;&gt;0,INDEX('Impact Indicators - Section B '!AR$1:AR$100,MATCH($A75,'Impact Indicators - Section B '!$A$1:$A$100,0)),""),"")</f>
        <v/>
      </c>
      <c r="AN75" s="464"/>
      <c r="AO75" s="464"/>
      <c r="AP75" s="464"/>
      <c r="AQ75" s="464"/>
      <c r="AR75" s="464" t="str">
        <f>CONCATENATE($A75,J$49)</f>
        <v>13</v>
      </c>
      <c r="AS75" s="464" t="str">
        <f>CONCATENATE($A75,O$49)</f>
        <v>13</v>
      </c>
      <c r="AT75" s="464" t="str">
        <f ca="1">CONCATENATE($A75,S$49)</f>
        <v>13</v>
      </c>
      <c r="AU75" s="464" t="str">
        <f t="shared" ref="AU75" si="22">CONCATENATE($A75,V$49)</f>
        <v>13</v>
      </c>
      <c r="AV75" s="464" t="str">
        <f t="shared" ref="AV75" si="23">CONCATENATE($A75,Z$49)</f>
        <v>13</v>
      </c>
      <c r="AW75" s="464"/>
      <c r="AX75" s="464"/>
      <c r="AY75" s="464"/>
      <c r="AZ75" s="464"/>
      <c r="BA75" s="210"/>
    </row>
    <row r="76" spans="1:53" s="182" customFormat="1" ht="100.15" customHeight="1" x14ac:dyDescent="0.5">
      <c r="A76" s="1021"/>
      <c r="B76" s="965" t="str">
        <f ca="1">IFERROR(IF(INDEX('Impact Indicators - Section B '!AR$1:AR$100,MATCH($A75,'Impact Indicators - Section B '!$A$1:$A$100,0))&lt;&gt;0,INDEX('Impact Indicators - Section B '!AR$1:AR$100,MATCH($A75,'Impact Indicators - Section B '!$A$1:$A$100,0)),""),"")</f>
        <v/>
      </c>
      <c r="C76" s="966"/>
      <c r="D76" s="966"/>
      <c r="E76" s="966"/>
      <c r="F76" s="966"/>
      <c r="G76" s="966"/>
      <c r="H76" s="966"/>
      <c r="I76" s="966"/>
      <c r="J76" s="966"/>
      <c r="K76" s="966"/>
      <c r="L76" s="966"/>
      <c r="M76" s="966"/>
      <c r="N76" s="966"/>
      <c r="O76" s="966"/>
      <c r="P76" s="966"/>
      <c r="Q76" s="966"/>
      <c r="R76" s="966"/>
      <c r="S76" s="966"/>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210"/>
    </row>
    <row r="77" spans="1:53" s="182" customFormat="1" ht="145.15" customHeight="1" x14ac:dyDescent="0.5">
      <c r="A77" s="1021">
        <v>14</v>
      </c>
      <c r="B77" s="973" t="str">
        <f ca="1">IFERROR(IF(INDEX('Impact Indicators - Section B '!B$1:B$100,MATCH($A77,'Impact Indicators - Section B '!$A$1:$A$100,0))&lt;&gt;0,INDEX('Impact Indicators - Section B '!B$1:B$100,MATCH($A77,'Impact Indicators - Section B '!$A$1:$A$100,0)),""),"")</f>
        <v/>
      </c>
      <c r="C77" s="974"/>
      <c r="D77" s="975"/>
      <c r="E77" s="973" t="str">
        <f ca="1">IFERROR(IF(INDEX('Impact Indicators - Section B '!C$1:C$100,MATCH($A77,'Impact Indicators - Section B '!$A$1:$A$100,0))&lt;&gt;0,INDEX('Impact Indicators - Section B '!C$1:C$100,MATCH($A77,'Impact Indicators - Section B '!$A$1:$A$100,0)),""),"")</f>
        <v/>
      </c>
      <c r="F77" s="974"/>
      <c r="G77" s="975"/>
      <c r="H77" s="480" t="str">
        <f ca="1">IFERROR(IF(INDEX('Impact Indicators - Section B '!D$1:D$100,MATCH($A77,'Impact Indicators - Section B '!$A$1:$A$100,0))&lt;&gt;0,TEXT(INDEX('Impact Indicators - Section B '!D$1:D$100,MATCH($A77,'Impact Indicators - Section B '!$A$1:$A$100,0)),"#'##0.00"),""),"")&amp;"/"&amp;IFERROR(IF(INDEX('Impact Indicators - Section B '!D$1:D$100,MATCH($A77,'Impact Indicators - Section B '!$A$1:$A$100,0)+1)&lt;&gt;0,TEXT(INDEX('Impact Indicators - Section B '!D$1:D$100,MATCH($A77,'Impact Indicators - Section B '!$A$1:$A$100,0)+1),"#'##0.00"),""),"")&amp;CHAR(10)&amp;IFERROR(IF(INDEX('Impact Indicators - Section B '!E$1:E$100,MATCH($A77,'Impact Indicators - Section B '!$A$1:$A$100,0))&lt;&gt;0,TEXT(INDEX('Impact Indicators - Section B '!E$1:E$100,MATCH($A77,'Impact Indicators - Section B '!$A$1:$A$100,0)),"0.0%"),""),"")</f>
        <v xml:space="preserve">/
</v>
      </c>
      <c r="I77" s="477" t="str">
        <f ca="1">IFERROR(IF(INDEX('Impact Indicators - Section B '!F$1:F$100,MATCH($A77,'Impact Indicators - Section B '!$A$1:$A$100,0))&lt;&gt;0,INDEX('Impact Indicators - Section B '!F$1:F$100,MATCH($A77,'Impact Indicators - Section B '!$A$1:$A$100,0)),""),"")&amp;CHAR(10)&amp;IFERROR(IF(INDEX('Impact Indicators - Section B '!G$1:G$100,MATCH($A77,'Impact Indicators - Section B '!$A$1:$A$100,0))&lt;&gt;0,INDEX('Impact Indicators - Section B '!G$1:G$100,MATCH($A77,'Impact Indicators - Section B '!$A$1:$A$100,0)),""),"")</f>
        <v xml:space="preserve">
</v>
      </c>
      <c r="J77" s="962" t="str">
        <f ca="1">IFERROR(IF(INDEX('Impact Indicators - Section B '!P$1:P$100,MATCH($A77,'Impact Indicators - Section B '!$A$1:$A$100,0))&lt;&gt;0,INDEX('Impact Indicators - Section B '!P$1:P$100,MATCH($A77,'Impact Indicators - Section B '!$A$1:$A$100,0)),""),"")</f>
        <v/>
      </c>
      <c r="K77" s="963"/>
      <c r="L77" s="963"/>
      <c r="M77" s="964"/>
      <c r="N77" s="470" t="str">
        <f ca="1">IFERROR(IF(INDEX('Impact Indicators - Section B '!Q$1:Q$100,MATCH($A77,'Impact Indicators - Section B '!$A$1:$A$100,0))&lt;&gt;0,INDEX('Impact Indicators - Section B '!Q$1:Q$100,MATCH($A77,'Impact Indicators - Section B '!$A$1:$A$100,0)),""),"")</f>
        <v/>
      </c>
      <c r="O77" s="477" t="str">
        <f ca="1">IFERROR(IF(INDEX('Impact Indicators - Section B '!R$1:R$100,MATCH($A77,'Impact Indicators - Section B '!$A$1:$A$100,0))&lt;&gt;0,INDEX('Impact Indicators - Section B '!R$1:R$100,MATCH($A77,'Impact Indicators - Section B '!$A$1:$A$100,0)),""),"")</f>
        <v/>
      </c>
      <c r="P77" s="478" t="str">
        <f ca="1">IFERROR(IF(INDEX('Impact Indicators - Section B '!T$1:T$100,MATCH($A77,'Impact Indicators - Section B '!$A$1:$A$100,0))&lt;&gt;0,TEXT(INDEX('Impact Indicators - Section B '!T$1:T$100,MATCH($A77,'Impact Indicators - Section B '!$A$1:$A$100,0)),"#'##0.00"),""),"")&amp;"/"&amp;IFERROR(IF(INDEX('Impact Indicators - Section B '!T$1:T$100,MATCH($A77,'Impact Indicators - Section B '!$A$1:$A$100,0)+1)&lt;&gt;0,TEXT(INDEX('Impact Indicators - Section B '!T$1:T$100,MATCH($A77,'Impact Indicators - Section B '!$A$1:$A$100,0)+1),"#'##0.00"),""),"")&amp;CHAR(10)&amp;IFERROR(IF(INDEX('Impact Indicators - Section B '!U$1:U$100,MATCH($A77,'Impact Indicators - Section B '!$A$1:$A$100,0))&lt;&gt;0,TEXT(INDEX('Impact Indicators - Section B '!U$1:U$100,MATCH($A77,'Impact Indicators - Section B '!$A$1:$A$100,0)),"0.0%"),""),"")&amp;CHAR(10)&amp;IFERROR(IF(INDEX('Impact Indicators - Section B '!W$1:W$100,MATCH($A77,'Impact Indicators - Section B '!$A$1:$A$100,0))&lt;&gt;0,INDEX('Impact Indicators - Section B '!W$1:W$100,MATCH($A77,'Impact Indicators - Section B '!$A$1:$A$100,0)),""),"")&amp;CHAR(10)&amp;IFERROR(IF(INDEX('Impact Indicators - Section B '!V$1:V$100,MATCH($A77,'Impact Indicators - Section B '!$A$1:$A$100,0))&lt;&gt;0,TEXT(INDEX('Impact Indicators - Section B '!V$1:V$100,MATCH($A77,'Impact Indicators - Section B '!$A$1:$A$100,0)),Setup!$A$33),""),"")</f>
        <v xml:space="preserve">/
</v>
      </c>
      <c r="Q77"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77" s="478" t="str">
        <f ca="1">IFERROR(IF(INDEX('Impact Indicators - Section B '!AD$1:AD$100,MATCH($A77,'Impact Indicators - Section B '!$A$1:$A$100,0))&lt;&gt;0,TEXT(INDEX('Impact Indicators - Section B '!AD$1:AD$100,MATCH($A77,'Impact Indicators - Section B '!$A$1:$A$100,0)),"#'##0.00"),""),"")&amp;"/"&amp;IFERROR(IF(INDEX('Impact Indicators - Section B '!AD$1:AD$100,MATCH($A77,'Impact Indicators - Section B '!$A$1:$A$100,0)+1)&lt;&gt;0,TEXT(INDEX('Impact Indicators - Section B '!AD$1:AD$100,MATCH($A77,'Impact Indicators - Section B '!$A$1:$A$100,0)+1),"#'##0.00"),""),"")&amp;CHAR(10)&amp;IFERROR(IF(INDEX('Impact Indicators - Section B '!AE$1:AE$100,MATCH($A77,'Impact Indicators - Section B '!$A$1:$A$100,0))&lt;&gt;0,TEXT(INDEX('Impact Indicators - Section B '!AE$1:AE$100,MATCH($A77,'Impact Indicators - Section B '!$A$1:$A$100,0)),"0.0%"),""),"")&amp;CHAR(10)&amp;IFERROR(IF(INDEX('Impact Indicators - Section B '!AG$1:AG$100,MATCH($A77,'Impact Indicators - Section B '!$A$1:$A$100,0))&lt;&gt;0,TEXT(INDEX('Impact Indicators - Section B '!AG$1:AG$100,MATCH($A77,'Impact Indicators - Section B '!$A$1:$A$100,0)),Setup!$A$33),""),"")&amp;CHAR(10)&amp;IFERROR(IF(INDEX('Impact Indicators - Section B '!AF$1:AF$100,MATCH($A77,'Impact Indicators - Section B '!$A$1:$A$100,0))&lt;&gt;0,TEXT(INDEX('Impact Indicators - Section B '!AF$1:AF$100,MATCH($A77,'Impact Indicators - Section B '!$A$1:$A$100,0)),Setup!$A$33),""),"")</f>
        <v xml:space="preserve">/
</v>
      </c>
      <c r="S77" s="478" t="str">
        <f ca="1">IFERROR(IF(INDEX('Impact Indicators - Section B '!AI$1:AI$100,MATCH($A77,'Impact Indicators - Section B '!$A$1:$A$100,0))&lt;&gt;0,TEXT(INDEX('Impact Indicators - Section B '!AI$1:AI$100,MATCH($A77,'Impact Indicators - Section B '!$A$1:$A$100,0)),"#'##0.00"),""),"")&amp;"/"&amp;IFERROR(IF(INDEX('Impact Indicators - Section B '!AI$1:AI$100,MATCH($A77,'Impact Indicators - Section B '!$A$1:$A$100,0)+1)&lt;&gt;0,TEXT(INDEX('Impact Indicators - Section B '!AI$1:AI$100,MATCH($A77,'Impact Indicators - Section B '!$A$1:$A$100,0)+1),"#'##0.00"),""),"")&amp;CHAR(10)&amp;IFERROR(IF(INDEX('Impact Indicators - Section B '!AJ$1:AJ$100,MATCH($A77,'Impact Indicators - Section B '!$A$1:$A$100,0))&lt;&gt;0,TEXT(INDEX('Impact Indicators - Section B '!AJ$1:AJ$100,MATCH($A77,'Impact Indicators - Section B '!$A$1:$A$100,0)),"0.0%"),""),"")&amp;CHAR(10)&amp;IFERROR(IF(INDEX('Impact Indicators - Section B '!AL$1:AL$100,MATCH($A77,'Impact Indicators - Section B '!$A$1:$A$100,0))&lt;&gt;0,INDEX('Impact Indicators - Section B '!AL$1:AL$100,MATCH($A77,'Impact Indicators - Section B '!$A$1:$A$100,0)),""),"")&amp;CHAR(10)&amp;IFERROR(IF(INDEX('Impact Indicators - Section B '!AK$1:AK$100,MATCH($A77,'Impact Indicators - Section B '!$A$1:$A$100,0))&lt;&gt;0,TEXT(INDEX('Impact Indicators - Section B '!AK$1:AK$100,MATCH($A77,'Impact Indicators - Section B '!$A$1:$A$100,0)),Setup!$A$33),""),"")</f>
        <v xml:space="preserve">/
</v>
      </c>
      <c r="T77" s="464"/>
      <c r="U77" s="464"/>
      <c r="V77" s="464"/>
      <c r="W77" s="464"/>
      <c r="X77" s="464"/>
      <c r="Y77" s="464"/>
      <c r="Z77" s="464"/>
      <c r="AA77" s="464"/>
      <c r="AB77" s="464"/>
      <c r="AC77" s="464"/>
      <c r="AD77" s="464"/>
      <c r="AE77" s="464"/>
      <c r="AF77" s="464"/>
      <c r="AG77" s="464"/>
      <c r="AH77" s="464"/>
      <c r="AI77" s="464"/>
      <c r="AJ77" s="464"/>
      <c r="AK77" s="464"/>
      <c r="AL77" s="464"/>
      <c r="AM77" s="464" t="str">
        <f ca="1">IFERROR(IF(INDEX('Impact Indicators - Section B '!AR$1:AR$100,MATCH($A77,'Impact Indicators - Section B '!$A$1:$A$100,0))&lt;&gt;0,INDEX('Impact Indicators - Section B '!AR$1:AR$100,MATCH($A77,'Impact Indicators - Section B '!$A$1:$A$100,0)),""),"")</f>
        <v/>
      </c>
      <c r="AN77" s="464"/>
      <c r="AO77" s="464"/>
      <c r="AP77" s="464"/>
      <c r="AQ77" s="464"/>
      <c r="AR77" s="464" t="str">
        <f>CONCATENATE($A77,J$49)</f>
        <v>14</v>
      </c>
      <c r="AS77" s="464" t="str">
        <f>CONCATENATE($A77,O$49)</f>
        <v>14</v>
      </c>
      <c r="AT77" s="464" t="str">
        <f ca="1">CONCATENATE($A77,S$49)</f>
        <v>14</v>
      </c>
      <c r="AU77" s="464" t="str">
        <f t="shared" ref="AU77" si="24">CONCATENATE($A77,V$49)</f>
        <v>14</v>
      </c>
      <c r="AV77" s="464" t="str">
        <f t="shared" ref="AV77" si="25">CONCATENATE($A77,Z$49)</f>
        <v>14</v>
      </c>
      <c r="AW77" s="464"/>
      <c r="AX77" s="464"/>
      <c r="AY77" s="464"/>
      <c r="AZ77" s="464"/>
      <c r="BA77" s="210"/>
    </row>
    <row r="78" spans="1:53" s="182" customFormat="1" ht="100.15" customHeight="1" x14ac:dyDescent="0.5">
      <c r="A78" s="1021"/>
      <c r="B78" s="967" t="str">
        <f ca="1">IFERROR(IF(INDEX('Impact Indicators - Section B '!AR$1:AR$100,MATCH($A77,'Impact Indicators - Section B '!$A$1:$A$100,0))&lt;&gt;0,INDEX('Impact Indicators - Section B '!AR$1:AR$100,MATCH($A77,'Impact Indicators - Section B '!$A$1:$A$100,0)),""),"")</f>
        <v/>
      </c>
      <c r="C78" s="968"/>
      <c r="D78" s="968"/>
      <c r="E78" s="968"/>
      <c r="F78" s="968"/>
      <c r="G78" s="968"/>
      <c r="H78" s="968"/>
      <c r="I78" s="968"/>
      <c r="J78" s="968"/>
      <c r="K78" s="968"/>
      <c r="L78" s="968"/>
      <c r="M78" s="968"/>
      <c r="N78" s="968"/>
      <c r="O78" s="968"/>
      <c r="P78" s="968"/>
      <c r="Q78" s="968"/>
      <c r="R78" s="968"/>
      <c r="S78" s="968"/>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210"/>
    </row>
    <row r="79" spans="1:53" s="182" customFormat="1" ht="145.15" customHeight="1" x14ac:dyDescent="0.5">
      <c r="A79" s="1021">
        <v>15</v>
      </c>
      <c r="B79" s="1003" t="str">
        <f ca="1">IFERROR(IF(INDEX('Impact Indicators - Section B '!B$1:B$100,MATCH($A79,'Impact Indicators - Section B '!$A$1:$A$100,0))&lt;&gt;0,INDEX('Impact Indicators - Section B '!B$1:B$100,MATCH($A79,'Impact Indicators - Section B '!$A$1:$A$100,0)),""),"")</f>
        <v/>
      </c>
      <c r="C79" s="1004"/>
      <c r="D79" s="1005"/>
      <c r="E79" s="1003" t="str">
        <f ca="1">IFERROR(IF(INDEX('Impact Indicators - Section B '!C$1:C$100,MATCH($A79,'Impact Indicators - Section B '!$A$1:$A$100,0))&lt;&gt;0,INDEX('Impact Indicators - Section B '!C$1:C$100,MATCH($A79,'Impact Indicators - Section B '!$A$1:$A$100,0)),""),"")</f>
        <v/>
      </c>
      <c r="F79" s="1004"/>
      <c r="G79" s="1005"/>
      <c r="H79" s="525" t="str">
        <f ca="1">IFERROR(IF(INDEX('Impact Indicators - Section B '!D$1:D$100,MATCH($A79,'Impact Indicators - Section B '!$A$1:$A$100,0))&lt;&gt;0,TEXT(INDEX('Impact Indicators - Section B '!D$1:D$100,MATCH($A79,'Impact Indicators - Section B '!$A$1:$A$100,0)),"#'##0.00"),""),"")&amp;"/"&amp;IFERROR(IF(INDEX('Impact Indicators - Section B '!D$1:D$100,MATCH($A79,'Impact Indicators - Section B '!$A$1:$A$100,0)+1)&lt;&gt;0,TEXT(INDEX('Impact Indicators - Section B '!D$1:D$100,MATCH($A79,'Impact Indicators - Section B '!$A$1:$A$100,0)+1),"#'##0.00"),""),"")&amp;CHAR(10)&amp;IFERROR(IF(INDEX('Impact Indicators - Section B '!E$1:E$100,MATCH($A79,'Impact Indicators - Section B '!$A$1:$A$100,0))&lt;&gt;0,TEXT(INDEX('Impact Indicators - Section B '!E$1:E$100,MATCH($A79,'Impact Indicators - Section B '!$A$1:$A$100,0)),"0.0%"),""),"")</f>
        <v xml:space="preserve">/
</v>
      </c>
      <c r="I79" s="526" t="str">
        <f ca="1">IFERROR(IF(INDEX('Impact Indicators - Section B '!F$1:F$100,MATCH($A79,'Impact Indicators - Section B '!$A$1:$A$100,0))&lt;&gt;0,INDEX('Impact Indicators - Section B '!F$1:F$100,MATCH($A79,'Impact Indicators - Section B '!$A$1:$A$100,0)),""),"")&amp;CHAR(10)&amp;IFERROR(IF(INDEX('Impact Indicators - Section B '!G$1:G$100,MATCH($A79,'Impact Indicators - Section B '!$A$1:$A$100,0))&lt;&gt;0,INDEX('Impact Indicators - Section B '!G$1:G$100,MATCH($A79,'Impact Indicators - Section B '!$A$1:$A$100,0)),""),"")</f>
        <v xml:space="preserve">
</v>
      </c>
      <c r="J79" s="1006" t="str">
        <f ca="1">IFERROR(IF(INDEX('Impact Indicators - Section B '!P$1:P$100,MATCH($A79,'Impact Indicators - Section B '!$A$1:$A$100,0))&lt;&gt;0,INDEX('Impact Indicators - Section B '!P$1:P$100,MATCH($A79,'Impact Indicators - Section B '!$A$1:$A$100,0)),""),"")</f>
        <v/>
      </c>
      <c r="K79" s="1007"/>
      <c r="L79" s="1007"/>
      <c r="M79" s="1008"/>
      <c r="N79" s="527" t="str">
        <f ca="1">IFERROR(IF(INDEX('Impact Indicators - Section B '!Q$1:Q$100,MATCH($A79,'Impact Indicators - Section B '!$A$1:$A$100,0))&lt;&gt;0,INDEX('Impact Indicators - Section B '!Q$1:Q$100,MATCH($A79,'Impact Indicators - Section B '!$A$1:$A$100,0)),""),"")</f>
        <v/>
      </c>
      <c r="O79" s="526" t="str">
        <f ca="1">IFERROR(IF(INDEX('Impact Indicators - Section B '!R$1:R$100,MATCH($A79,'Impact Indicators - Section B '!$A$1:$A$100,0))&lt;&gt;0,INDEX('Impact Indicators - Section B '!R$1:R$100,MATCH($A79,'Impact Indicators - Section B '!$A$1:$A$100,0)),""),"")</f>
        <v/>
      </c>
      <c r="P79" s="528" t="str">
        <f ca="1">IFERROR(IF(INDEX('Impact Indicators - Section B '!T$1:T$100,MATCH($A79,'Impact Indicators - Section B '!$A$1:$A$100,0))&lt;&gt;0,TEXT(INDEX('Impact Indicators - Section B '!T$1:T$100,MATCH($A79,'Impact Indicators - Section B '!$A$1:$A$100,0)),"#'##0.00"),""),"")&amp;"/"&amp;IFERROR(IF(INDEX('Impact Indicators - Section B '!T$1:T$100,MATCH($A79,'Impact Indicators - Section B '!$A$1:$A$100,0)+1)&lt;&gt;0,TEXT(INDEX('Impact Indicators - Section B '!T$1:T$100,MATCH($A79,'Impact Indicators - Section B '!$A$1:$A$100,0)+1),"#'##0.00"),""),"")&amp;CHAR(10)&amp;IFERROR(IF(INDEX('Impact Indicators - Section B '!U$1:U$100,MATCH($A79,'Impact Indicators - Section B '!$A$1:$A$100,0))&lt;&gt;0,TEXT(INDEX('Impact Indicators - Section B '!U$1:U$100,MATCH($A79,'Impact Indicators - Section B '!$A$1:$A$100,0)),"0.0%"),""),"")&amp;CHAR(10)&amp;IFERROR(IF(INDEX('Impact Indicators - Section B '!W$1:W$100,MATCH($A79,'Impact Indicators - Section B '!$A$1:$A$100,0))&lt;&gt;0,INDEX('Impact Indicators - Section B '!W$1:W$100,MATCH($A79,'Impact Indicators - Section B '!$A$1:$A$100,0)),""),"")&amp;CHAR(10)&amp;IFERROR(IF(INDEX('Impact Indicators - Section B '!V$1:V$100,MATCH($A79,'Impact Indicators - Section B '!$A$1:$A$100,0))&lt;&gt;0,TEXT(INDEX('Impact Indicators - Section B '!V$1:V$100,MATCH($A79,'Impact Indicators - Section B '!$A$1:$A$100,0)),Setup!$A$33),""),"")</f>
        <v xml:space="preserve">/
</v>
      </c>
      <c r="Q79" s="52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'0.31/
20-Jan-24</v>
      </c>
      <c r="R79" s="478" t="str">
        <f ca="1">IFERROR(IF(INDEX('Impact Indicators - Section B '!AD$1:AD$100,MATCH($A79,'Impact Indicators - Section B '!$A$1:$A$100,0))&lt;&gt;0,TEXT(INDEX('Impact Indicators - Section B '!AD$1:AD$100,MATCH($A79,'Impact Indicators - Section B '!$A$1:$A$100,0)),"#'##0.00"),""),"")&amp;"/"&amp;IFERROR(IF(INDEX('Impact Indicators - Section B '!AD$1:AD$100,MATCH($A79,'Impact Indicators - Section B '!$A$1:$A$100,0)+1)&lt;&gt;0,TEXT(INDEX('Impact Indicators - Section B '!AD$1:AD$100,MATCH($A79,'Impact Indicators - Section B '!$A$1:$A$100,0)+1),"#'##0.00"),""),"")&amp;CHAR(10)&amp;IFERROR(IF(INDEX('Impact Indicators - Section B '!AE$1:AE$100,MATCH($A79,'Impact Indicators - Section B '!$A$1:$A$100,0))&lt;&gt;0,TEXT(INDEX('Impact Indicators - Section B '!AE$1:AE$100,MATCH($A79,'Impact Indicators - Section B '!$A$1:$A$100,0)),"0.0%"),""),"")&amp;CHAR(10)&amp;IFERROR(IF(INDEX('Impact Indicators - Section B '!AG$1:AG$100,MATCH($A79,'Impact Indicators - Section B '!$A$1:$A$100,0))&lt;&gt;0,TEXT(INDEX('Impact Indicators - Section B '!AG$1:AG$100,MATCH($A79,'Impact Indicators - Section B '!$A$1:$A$100,0)),Setup!$A$33),""),"")&amp;CHAR(10)&amp;IFERROR(IF(INDEX('Impact Indicators - Section B '!AF$1:AF$100,MATCH($A79,'Impact Indicators - Section B '!$A$1:$A$100,0))&lt;&gt;0,TEXT(INDEX('Impact Indicators - Section B '!AF$1:AF$100,MATCH($A79,'Impact Indicators - Section B '!$A$1:$A$100,0)),Setup!$A$33),""),"")</f>
        <v xml:space="preserve">/
</v>
      </c>
      <c r="S79" s="528" t="str">
        <f ca="1">IFERROR(IF(INDEX('Impact Indicators - Section B '!AI$1:AI$100,MATCH($A79,'Impact Indicators - Section B '!$A$1:$A$100,0))&lt;&gt;0,TEXT(INDEX('Impact Indicators - Section B '!AI$1:AI$100,MATCH($A79,'Impact Indicators - Section B '!$A$1:$A$100,0)),"#'##0.00"),""),"")&amp;"/"&amp;IFERROR(IF(INDEX('Impact Indicators - Section B '!AI$1:AI$100,MATCH($A79,'Impact Indicators - Section B '!$A$1:$A$100,0)+1)&lt;&gt;0,TEXT(INDEX('Impact Indicators - Section B '!AI$1:AI$100,MATCH($A79,'Impact Indicators - Section B '!$A$1:$A$100,0)+1),"#'##0.00"),""),"")&amp;CHAR(10)&amp;IFERROR(IF(INDEX('Impact Indicators - Section B '!AJ$1:AJ$100,MATCH($A79,'Impact Indicators - Section B '!$A$1:$A$100,0))&lt;&gt;0,TEXT(INDEX('Impact Indicators - Section B '!AJ$1:AJ$100,MATCH($A79,'Impact Indicators - Section B '!$A$1:$A$100,0)),"0.0%"),""),"")&amp;CHAR(10)&amp;IFERROR(IF(INDEX('Impact Indicators - Section B '!AL$1:AL$100,MATCH($A79,'Impact Indicators - Section B '!$A$1:$A$100,0))&lt;&gt;0,INDEX('Impact Indicators - Section B '!AL$1:AL$100,MATCH($A79,'Impact Indicators - Section B '!$A$1:$A$100,0)),""),"")&amp;CHAR(10)&amp;IFERROR(IF(INDEX('Impact Indicators - Section B '!AK$1:AK$100,MATCH($A79,'Impact Indicators - Section B '!$A$1:$A$100,0))&lt;&gt;0,TEXT(INDEX('Impact Indicators - Section B '!AK$1:AK$100,MATCH($A79,'Impact Indicators - Section B '!$A$1:$A$100,0)),Setup!$A$33),""),"")</f>
        <v xml:space="preserve">/
</v>
      </c>
      <c r="T79" s="464"/>
      <c r="U79" s="464"/>
      <c r="V79" s="464"/>
      <c r="W79" s="464"/>
      <c r="X79" s="464"/>
      <c r="Y79" s="464"/>
      <c r="Z79" s="464"/>
      <c r="AA79" s="464"/>
      <c r="AB79" s="464"/>
      <c r="AC79" s="464"/>
      <c r="AD79" s="464"/>
      <c r="AE79" s="464"/>
      <c r="AF79" s="464"/>
      <c r="AG79" s="464"/>
      <c r="AH79" s="464"/>
      <c r="AI79" s="464"/>
      <c r="AJ79" s="464"/>
      <c r="AK79" s="464"/>
      <c r="AL79" s="464"/>
      <c r="AM79" s="464" t="str">
        <f ca="1">IFERROR(IF(INDEX('Impact Indicators - Section B '!AR$1:AR$100,MATCH($A79,'Impact Indicators - Section B '!$A$1:$A$100,0))&lt;&gt;0,INDEX('Impact Indicators - Section B '!AR$1:AR$100,MATCH($A79,'Impact Indicators - Section B '!$A$1:$A$100,0)),""),"")</f>
        <v/>
      </c>
      <c r="AN79" s="464"/>
      <c r="AO79" s="464"/>
      <c r="AP79" s="464"/>
      <c r="AQ79" s="464"/>
      <c r="AR79" s="464" t="str">
        <f>CONCATENATE($A79,J$49)</f>
        <v>15</v>
      </c>
      <c r="AS79" s="464" t="str">
        <f>CONCATENATE($A79,O$49)</f>
        <v>15</v>
      </c>
      <c r="AT79" s="464" t="str">
        <f ca="1">CONCATENATE($A79,S$49)</f>
        <v>15</v>
      </c>
      <c r="AU79" s="464" t="str">
        <f t="shared" ref="AU79" si="26">CONCATENATE($A79,V$49)</f>
        <v>15</v>
      </c>
      <c r="AV79" s="464" t="str">
        <f t="shared" ref="AV79" si="27">CONCATENATE($A79,Z$49)</f>
        <v>15</v>
      </c>
      <c r="AW79" s="464"/>
      <c r="AX79" s="464"/>
      <c r="AY79" s="464"/>
      <c r="AZ79" s="464"/>
      <c r="BA79" s="210"/>
    </row>
    <row r="80" spans="1:53" s="182" customFormat="1" ht="100.15" customHeight="1" x14ac:dyDescent="0.5">
      <c r="A80" s="1021"/>
      <c r="B80" s="1009" t="str">
        <f ca="1">IFERROR(IF(INDEX('Impact Indicators - Section B '!AR$1:AR$100,MATCH($A79,'Impact Indicators - Section B '!$A$1:$A$100,0))&lt;&gt;0,INDEX('Impact Indicators - Section B '!AR$1:AR$100,MATCH($A79,'Impact Indicators - Section B '!$A$1:$A$100,0)),""),"")</f>
        <v/>
      </c>
      <c r="C80" s="1009"/>
      <c r="D80" s="1009"/>
      <c r="E80" s="1009"/>
      <c r="F80" s="1009"/>
      <c r="G80" s="1009"/>
      <c r="H80" s="1009"/>
      <c r="I80" s="1009"/>
      <c r="J80" s="1009"/>
      <c r="K80" s="1009"/>
      <c r="L80" s="1009"/>
      <c r="M80" s="1009"/>
      <c r="N80" s="1009"/>
      <c r="O80" s="1009"/>
      <c r="P80" s="1009"/>
      <c r="Q80" s="1009"/>
      <c r="R80" s="1009"/>
      <c r="S80" s="1009"/>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210"/>
    </row>
    <row r="81" spans="1:52" x14ac:dyDescent="0.35">
      <c r="A81" s="474"/>
      <c r="B81" s="474"/>
      <c r="C81" s="474"/>
      <c r="D81" s="474"/>
      <c r="E81" s="474"/>
      <c r="F81" s="474"/>
      <c r="G81" s="474"/>
      <c r="H81" s="474"/>
      <c r="I81" s="474"/>
      <c r="J81" s="474"/>
      <c r="K81" s="474"/>
      <c r="L81" s="474"/>
      <c r="M81" s="474"/>
      <c r="N81" s="197"/>
      <c r="O81" s="474"/>
      <c r="P81" s="474"/>
      <c r="Q81" s="474"/>
      <c r="R81" s="47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row>
    <row r="82" spans="1:52" x14ac:dyDescent="0.35">
      <c r="A82" s="474"/>
      <c r="B82" s="474"/>
      <c r="C82" s="474"/>
      <c r="D82" s="474"/>
      <c r="E82" s="474"/>
      <c r="F82" s="474"/>
      <c r="G82" s="474"/>
      <c r="H82" s="474"/>
      <c r="I82" s="474"/>
      <c r="J82" s="474"/>
      <c r="K82" s="474"/>
      <c r="L82" s="474"/>
      <c r="M82" s="474"/>
      <c r="N82" s="197"/>
      <c r="O82" s="474"/>
      <c r="P82" s="474"/>
      <c r="Q82" s="474"/>
      <c r="R82" s="47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row>
    <row r="83" spans="1:52" x14ac:dyDescent="0.35">
      <c r="A83" s="474"/>
      <c r="B83" s="474"/>
      <c r="C83" s="474"/>
      <c r="D83" s="474"/>
      <c r="E83" s="474"/>
      <c r="F83" s="474"/>
      <c r="G83" s="474"/>
      <c r="H83" s="474"/>
      <c r="I83" s="474"/>
      <c r="J83" s="474"/>
      <c r="K83" s="474"/>
      <c r="L83" s="474"/>
      <c r="M83" s="474"/>
      <c r="N83" s="197"/>
      <c r="O83" s="474"/>
      <c r="P83" s="474"/>
      <c r="Q83" s="474"/>
      <c r="R83" s="474"/>
      <c r="S83" s="181"/>
      <c r="T83" s="181"/>
      <c r="U83" s="181"/>
      <c r="V83" s="181"/>
      <c r="W83" s="181"/>
      <c r="X83" s="181"/>
      <c r="Y83" s="181"/>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row>
    <row r="84" spans="1:52" ht="27.65" customHeight="1" x14ac:dyDescent="0.35">
      <c r="A84" s="960" t="str">
        <f ca="1">Translations!A25</f>
        <v>Objectives</v>
      </c>
      <c r="B84" s="961"/>
      <c r="C84" s="961"/>
      <c r="D84" s="961"/>
      <c r="E84" s="961"/>
      <c r="F84" s="961"/>
      <c r="G84" s="961"/>
      <c r="H84" s="961"/>
      <c r="I84" s="961"/>
      <c r="J84" s="961"/>
      <c r="K84" s="961"/>
      <c r="L84" s="961"/>
      <c r="M84" s="961"/>
      <c r="N84" s="961"/>
      <c r="O84" s="961"/>
      <c r="P84" s="961"/>
      <c r="Q84" s="961"/>
      <c r="R84" s="961"/>
      <c r="S84" s="961"/>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row>
    <row r="85" spans="1:52" ht="28.5" x14ac:dyDescent="0.35">
      <c r="A85" s="522">
        <v>1</v>
      </c>
      <c r="B85" s="954" t="str">
        <f ca="1">IFERROR(IF(INDEX('Overview - Section A'!$E$76:$E$90,MATCH($A85,'Overview - Section A'!$A$76:$A$90,0))&lt;&gt;0,INDEX('Overview - Section A'!$E$76:$E$90,MATCH($A85,'Overview - Section A'!$A$76:$A$90,0)),""),"")</f>
        <v>To achieve and sustain universal coverage by case detection and prompt and complete treatment of all confirmed cases through 2025</v>
      </c>
      <c r="C85" s="954"/>
      <c r="D85" s="954"/>
      <c r="E85" s="954"/>
      <c r="F85" s="954"/>
      <c r="G85" s="954"/>
      <c r="H85" s="954"/>
      <c r="I85" s="954"/>
      <c r="J85" s="954"/>
      <c r="K85" s="954"/>
      <c r="L85" s="954"/>
      <c r="M85" s="954"/>
      <c r="N85" s="954"/>
      <c r="O85" s="954"/>
      <c r="P85" s="954"/>
      <c r="Q85" s="954"/>
      <c r="R85" s="954"/>
      <c r="S85" s="95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row>
    <row r="86" spans="1:52" ht="28.5" x14ac:dyDescent="0.35">
      <c r="A86" s="522">
        <v>2</v>
      </c>
      <c r="B86" s="954" t="str">
        <f ca="1">IFERROR(IF(INDEX('Overview - Section A'!$E$76:$E$90,MATCH($A86,'Overview - Section A'!$A$76:$A$90,0))&lt;&gt;0,INDEX('Overview - Section A'!$E$76:$E$90,MATCH($A86,'Overview - Section A'!$A$76:$A$90,0)),""),"")</f>
        <v>To achieve and sustain universal coverage of population at risk with appropriate preventive interventions through 2025</v>
      </c>
      <c r="C86" s="954"/>
      <c r="D86" s="954"/>
      <c r="E86" s="954"/>
      <c r="F86" s="954"/>
      <c r="G86" s="954"/>
      <c r="H86" s="954"/>
      <c r="I86" s="954"/>
      <c r="J86" s="954"/>
      <c r="K86" s="954"/>
      <c r="L86" s="954"/>
      <c r="M86" s="954"/>
      <c r="N86" s="954"/>
      <c r="O86" s="954"/>
      <c r="P86" s="954"/>
      <c r="Q86" s="954"/>
      <c r="R86" s="954"/>
      <c r="S86" s="954"/>
      <c r="T86" s="464"/>
      <c r="U86" s="464"/>
      <c r="V86" s="464"/>
      <c r="W86" s="464"/>
      <c r="X86" s="464"/>
      <c r="Y86" s="464"/>
      <c r="Z86" s="464"/>
      <c r="AA86" s="464"/>
      <c r="AB86" s="464"/>
      <c r="AC86" s="464"/>
      <c r="AD86" s="464"/>
      <c r="AE86" s="461"/>
      <c r="AF86" s="461"/>
      <c r="AG86" s="461"/>
      <c r="AH86" s="461"/>
      <c r="AI86" s="461"/>
      <c r="AJ86" s="461"/>
      <c r="AK86" s="461"/>
      <c r="AL86" s="461"/>
      <c r="AM86" s="461"/>
      <c r="AN86" s="461"/>
      <c r="AO86" s="461"/>
      <c r="AP86" s="461"/>
      <c r="AQ86" s="461"/>
      <c r="AR86" s="451"/>
    </row>
    <row r="87" spans="1:52" ht="28.5" x14ac:dyDescent="0.35">
      <c r="A87" s="522">
        <v>3</v>
      </c>
      <c r="B87" s="954" t="str">
        <f ca="1">IFERROR(IF(INDEX('Overview - Section A'!$E$76:$E$90,MATCH($A87,'Overview - Section A'!$A$76:$A$90,0))&lt;&gt;0,INDEX('Overview - Section A'!$E$76:$E$90,MATCH($A87,'Overview - Section A'!$A$76:$A$90,0)),""),"")</f>
        <v>To strengthen context-specific surveillance in all malaria settings and outbreak preparedness and response through 2025</v>
      </c>
      <c r="C87" s="954"/>
      <c r="D87" s="954"/>
      <c r="E87" s="954"/>
      <c r="F87" s="954"/>
      <c r="G87" s="954"/>
      <c r="H87" s="954"/>
      <c r="I87" s="954"/>
      <c r="J87" s="954"/>
      <c r="K87" s="954"/>
      <c r="L87" s="954"/>
      <c r="M87" s="954"/>
      <c r="N87" s="954"/>
      <c r="O87" s="954"/>
      <c r="P87" s="954"/>
      <c r="Q87" s="954"/>
      <c r="R87" s="954"/>
      <c r="S87" s="954"/>
      <c r="T87" s="464"/>
      <c r="U87" s="464"/>
      <c r="V87" s="464"/>
      <c r="W87" s="464"/>
      <c r="X87" s="464"/>
      <c r="Y87" s="464"/>
      <c r="Z87" s="464"/>
      <c r="AA87" s="464"/>
      <c r="AB87" s="464"/>
      <c r="AC87" s="464"/>
      <c r="AD87" s="464"/>
      <c r="AE87" s="461"/>
      <c r="AF87" s="461"/>
      <c r="AG87" s="461"/>
      <c r="AH87" s="461"/>
      <c r="AI87" s="461"/>
      <c r="AJ87" s="461"/>
      <c r="AK87" s="461"/>
      <c r="AL87" s="461"/>
      <c r="AM87" s="461"/>
      <c r="AN87" s="461"/>
      <c r="AO87" s="461"/>
      <c r="AP87" s="461"/>
      <c r="AQ87" s="461"/>
      <c r="AR87" s="451"/>
    </row>
    <row r="88" spans="1:52" ht="28.5" x14ac:dyDescent="0.35">
      <c r="A88" s="475">
        <v>4</v>
      </c>
      <c r="B88" s="954" t="str">
        <f ca="1">IFERROR(IF(INDEX('Overview - Section A'!$E$76:$E$90,MATCH($A88,'Overview - Section A'!$A$76:$A$90,0))&lt;&gt;0,INDEX('Overview - Section A'!$E$76:$E$90,MATCH($A88,'Overview - Section A'!$A$76:$A$90,0)),""),"")</f>
        <v>To achieve universal coverage by Advocacy, Communication and Social Mobilization (ACSM) activities for uptake of preventive and curative interventions, optimal community engagement for malaria elimination and enabling environment through 2025</v>
      </c>
      <c r="C88" s="954"/>
      <c r="D88" s="954"/>
      <c r="E88" s="954"/>
      <c r="F88" s="954"/>
      <c r="G88" s="954"/>
      <c r="H88" s="954"/>
      <c r="I88" s="954"/>
      <c r="J88" s="954"/>
      <c r="K88" s="954"/>
      <c r="L88" s="954"/>
      <c r="M88" s="954"/>
      <c r="N88" s="954"/>
      <c r="O88" s="954"/>
      <c r="P88" s="954"/>
      <c r="Q88" s="954"/>
      <c r="R88" s="954"/>
      <c r="S88" s="954"/>
      <c r="T88" s="464"/>
      <c r="U88" s="464"/>
      <c r="V88" s="464"/>
      <c r="W88" s="464"/>
      <c r="X88" s="464"/>
      <c r="Y88" s="464"/>
      <c r="Z88" s="464"/>
      <c r="AA88" s="464"/>
      <c r="AB88" s="464"/>
      <c r="AC88" s="464"/>
      <c r="AD88" s="464"/>
      <c r="AE88" s="461"/>
      <c r="AF88" s="461"/>
      <c r="AG88" s="461"/>
      <c r="AH88" s="461"/>
      <c r="AI88" s="461"/>
      <c r="AJ88" s="461"/>
      <c r="AK88" s="461"/>
      <c r="AL88" s="461"/>
      <c r="AM88" s="461"/>
      <c r="AN88" s="461"/>
      <c r="AO88" s="461"/>
      <c r="AP88" s="461"/>
      <c r="AQ88" s="461"/>
      <c r="AR88" s="451"/>
    </row>
    <row r="89" spans="1:52" ht="28.5" x14ac:dyDescent="0.35">
      <c r="A89" s="475">
        <v>5</v>
      </c>
      <c r="B89" s="954" t="str">
        <f ca="1">IFERROR(IF(INDEX('Overview - Section A'!$E$76:$E$90,MATCH($A89,'Overview - Section A'!$A$76:$A$90,0))&lt;&gt;0,INDEX('Overview - Section A'!$E$76:$E$90,MATCH($A89,'Overview - Section A'!$A$76:$A$90,0)),""),"")</f>
        <v>To strengthen program management, monitoring &amp; evaluation and coordination through 2025</v>
      </c>
      <c r="C89" s="954"/>
      <c r="D89" s="954"/>
      <c r="E89" s="954"/>
      <c r="F89" s="954"/>
      <c r="G89" s="954"/>
      <c r="H89" s="954"/>
      <c r="I89" s="954"/>
      <c r="J89" s="954"/>
      <c r="K89" s="954"/>
      <c r="L89" s="954"/>
      <c r="M89" s="954"/>
      <c r="N89" s="954"/>
      <c r="O89" s="954"/>
      <c r="P89" s="954"/>
      <c r="Q89" s="954"/>
      <c r="R89" s="954"/>
      <c r="S89" s="954"/>
      <c r="T89" s="464"/>
      <c r="U89" s="464"/>
      <c r="V89" s="464"/>
      <c r="W89" s="464"/>
      <c r="X89" s="464"/>
      <c r="Y89" s="464"/>
      <c r="Z89" s="464"/>
      <c r="AA89" s="464"/>
      <c r="AB89" s="464"/>
      <c r="AC89" s="464"/>
      <c r="AD89" s="464"/>
      <c r="AE89" s="461"/>
      <c r="AF89" s="461"/>
      <c r="AG89" s="461"/>
      <c r="AH89" s="461"/>
      <c r="AI89" s="461"/>
      <c r="AJ89" s="461"/>
      <c r="AK89" s="461"/>
      <c r="AL89" s="461"/>
      <c r="AM89" s="461"/>
      <c r="AN89" s="461"/>
      <c r="AO89" s="461"/>
      <c r="AP89" s="461"/>
      <c r="AQ89" s="461"/>
      <c r="AR89" s="451"/>
    </row>
    <row r="90" spans="1:52" ht="28.5" x14ac:dyDescent="0.35">
      <c r="A90" s="475">
        <v>6</v>
      </c>
      <c r="B90" s="954" t="str">
        <f ca="1">IFERROR(IF(INDEX('Overview - Section A'!$E$76:$E$90,MATCH($A90,'Overview - Section A'!$A$76:$A$90,0))&lt;&gt;0,INDEX('Overview - Section A'!$E$76:$E$90,MATCH($A90,'Overview - Section A'!$A$76:$A$90,0)),""),"")</f>
        <v>To strengthen supporting elements for research, innovation through 2025</v>
      </c>
      <c r="C90" s="954"/>
      <c r="D90" s="954"/>
      <c r="E90" s="954"/>
      <c r="F90" s="954"/>
      <c r="G90" s="954"/>
      <c r="H90" s="954"/>
      <c r="I90" s="954"/>
      <c r="J90" s="954"/>
      <c r="K90" s="954"/>
      <c r="L90" s="954"/>
      <c r="M90" s="954"/>
      <c r="N90" s="954"/>
      <c r="O90" s="954"/>
      <c r="P90" s="954"/>
      <c r="Q90" s="954"/>
      <c r="R90" s="954"/>
      <c r="S90" s="954"/>
      <c r="T90" s="464"/>
      <c r="U90" s="464"/>
      <c r="V90" s="464"/>
      <c r="W90" s="464"/>
      <c r="X90" s="464"/>
      <c r="Y90" s="464"/>
      <c r="Z90" s="464"/>
      <c r="AA90" s="464"/>
      <c r="AB90" s="464"/>
      <c r="AC90" s="464"/>
      <c r="AD90" s="464"/>
      <c r="AE90" s="461"/>
      <c r="AF90" s="461"/>
      <c r="AG90" s="461"/>
      <c r="AH90" s="461"/>
      <c r="AI90" s="461"/>
      <c r="AJ90" s="461"/>
      <c r="AK90" s="461"/>
      <c r="AL90" s="461"/>
      <c r="AM90" s="461"/>
      <c r="AN90" s="461"/>
      <c r="AO90" s="461"/>
      <c r="AP90" s="461"/>
      <c r="AQ90" s="461"/>
      <c r="AR90" s="451"/>
    </row>
    <row r="91" spans="1:52" ht="28.5" x14ac:dyDescent="0.35">
      <c r="A91" s="475">
        <v>7</v>
      </c>
      <c r="B91" s="954" t="str">
        <f ca="1">IFERROR(IF(INDEX('Overview - Section A'!$E$76:$E$90,MATCH($A91,'Overview - Section A'!$A$76:$A$90,0))&lt;&gt;0,INDEX('Overview - Section A'!$E$76:$E$90,MATCH($A91,'Overview - Section A'!$A$76:$A$90,0)),""),"")</f>
        <v/>
      </c>
      <c r="C91" s="954"/>
      <c r="D91" s="954"/>
      <c r="E91" s="954"/>
      <c r="F91" s="954"/>
      <c r="G91" s="954"/>
      <c r="H91" s="954"/>
      <c r="I91" s="954"/>
      <c r="J91" s="954"/>
      <c r="K91" s="954"/>
      <c r="L91" s="954"/>
      <c r="M91" s="954"/>
      <c r="N91" s="954"/>
      <c r="O91" s="954"/>
      <c r="P91" s="954"/>
      <c r="Q91" s="954"/>
      <c r="R91" s="954"/>
      <c r="S91" s="954"/>
      <c r="T91" s="464"/>
      <c r="U91" s="464"/>
      <c r="V91" s="464"/>
      <c r="W91" s="464"/>
      <c r="X91" s="464"/>
      <c r="Y91" s="464"/>
      <c r="Z91" s="464"/>
      <c r="AA91" s="464"/>
      <c r="AB91" s="464"/>
      <c r="AC91" s="464"/>
      <c r="AD91" s="464"/>
      <c r="AE91" s="461"/>
      <c r="AF91" s="461"/>
      <c r="AG91" s="461"/>
      <c r="AH91" s="461"/>
      <c r="AI91" s="461"/>
      <c r="AJ91" s="461"/>
      <c r="AK91" s="461"/>
      <c r="AL91" s="461"/>
      <c r="AM91" s="461"/>
      <c r="AN91" s="461"/>
      <c r="AO91" s="461"/>
      <c r="AP91" s="461"/>
      <c r="AQ91" s="461"/>
      <c r="AR91" s="451"/>
    </row>
    <row r="92" spans="1:52" ht="28.5" x14ac:dyDescent="0.35">
      <c r="A92" s="475">
        <v>8</v>
      </c>
      <c r="B92" s="954" t="str">
        <f ca="1">IFERROR(IF(INDEX('Overview - Section A'!$E$76:$E$90,MATCH($A92,'Overview - Section A'!$A$76:$A$90,0))&lt;&gt;0,INDEX('Overview - Section A'!$E$76:$E$90,MATCH($A92,'Overview - Section A'!$A$76:$A$90,0)),""),"")</f>
        <v/>
      </c>
      <c r="C92" s="954"/>
      <c r="D92" s="954"/>
      <c r="E92" s="954"/>
      <c r="F92" s="954"/>
      <c r="G92" s="954"/>
      <c r="H92" s="954"/>
      <c r="I92" s="954"/>
      <c r="J92" s="954"/>
      <c r="K92" s="954"/>
      <c r="L92" s="954"/>
      <c r="M92" s="954"/>
      <c r="N92" s="954"/>
      <c r="O92" s="954"/>
      <c r="P92" s="954"/>
      <c r="Q92" s="954"/>
      <c r="R92" s="954"/>
      <c r="S92" s="954"/>
      <c r="T92" s="464"/>
      <c r="U92" s="464"/>
      <c r="V92" s="464"/>
      <c r="W92" s="464"/>
      <c r="X92" s="464"/>
      <c r="Y92" s="464"/>
      <c r="Z92" s="464"/>
      <c r="AA92" s="464"/>
      <c r="AB92" s="464"/>
      <c r="AC92" s="464"/>
      <c r="AD92" s="464"/>
      <c r="AE92" s="461"/>
      <c r="AF92" s="461"/>
      <c r="AG92" s="461"/>
      <c r="AH92" s="461"/>
      <c r="AI92" s="461"/>
      <c r="AJ92" s="461"/>
      <c r="AK92" s="461"/>
      <c r="AL92" s="461"/>
      <c r="AM92" s="461"/>
      <c r="AN92" s="461"/>
      <c r="AO92" s="461"/>
      <c r="AP92" s="461"/>
      <c r="AQ92" s="461"/>
      <c r="AR92" s="451"/>
    </row>
    <row r="93" spans="1:52" ht="28.5" x14ac:dyDescent="0.35">
      <c r="A93" s="475">
        <v>9</v>
      </c>
      <c r="B93" s="954" t="str">
        <f ca="1">IFERROR(IF(INDEX('Overview - Section A'!$E$76:$E$90,MATCH($A93,'Overview - Section A'!$A$76:$A$90,0))&lt;&gt;0,INDEX('Overview - Section A'!$E$76:$E$90,MATCH($A93,'Overview - Section A'!$A$76:$A$90,0)),""),"")</f>
        <v/>
      </c>
      <c r="C93" s="954"/>
      <c r="D93" s="954"/>
      <c r="E93" s="954"/>
      <c r="F93" s="954"/>
      <c r="G93" s="954"/>
      <c r="H93" s="954"/>
      <c r="I93" s="954"/>
      <c r="J93" s="954"/>
      <c r="K93" s="954"/>
      <c r="L93" s="954"/>
      <c r="M93" s="954"/>
      <c r="N93" s="954"/>
      <c r="O93" s="954"/>
      <c r="P93" s="954"/>
      <c r="Q93" s="954"/>
      <c r="R93" s="954"/>
      <c r="S93" s="954"/>
      <c r="T93" s="464"/>
      <c r="U93" s="464"/>
      <c r="V93" s="464"/>
      <c r="W93" s="464"/>
      <c r="X93" s="464"/>
      <c r="Y93" s="464"/>
      <c r="Z93" s="464"/>
      <c r="AA93" s="464"/>
      <c r="AB93" s="464"/>
      <c r="AC93" s="464"/>
      <c r="AD93" s="464"/>
      <c r="AE93" s="461"/>
      <c r="AF93" s="461"/>
      <c r="AG93" s="461"/>
      <c r="AH93" s="461"/>
      <c r="AI93" s="461"/>
      <c r="AJ93" s="461"/>
      <c r="AK93" s="461"/>
      <c r="AL93" s="461"/>
      <c r="AM93" s="461"/>
      <c r="AN93" s="461"/>
      <c r="AO93" s="461"/>
      <c r="AP93" s="461"/>
      <c r="AQ93" s="461"/>
      <c r="AR93" s="451"/>
    </row>
    <row r="94" spans="1:52" ht="28.5" x14ac:dyDescent="0.35">
      <c r="A94" s="475">
        <v>10</v>
      </c>
      <c r="B94" s="954" t="str">
        <f ca="1">IFERROR(IF(INDEX('Overview - Section A'!$E$76:$E$90,MATCH($A94,'Overview - Section A'!$A$76:$A$90,0))&lt;&gt;0,INDEX('Overview - Section A'!$E$76:$E$90,MATCH($A94,'Overview - Section A'!$A$76:$A$90,0)),""),"")</f>
        <v/>
      </c>
      <c r="C94" s="954"/>
      <c r="D94" s="954"/>
      <c r="E94" s="954"/>
      <c r="F94" s="954"/>
      <c r="G94" s="954"/>
      <c r="H94" s="954"/>
      <c r="I94" s="954"/>
      <c r="J94" s="954"/>
      <c r="K94" s="954"/>
      <c r="L94" s="954"/>
      <c r="M94" s="954"/>
      <c r="N94" s="954"/>
      <c r="O94" s="954"/>
      <c r="P94" s="954"/>
      <c r="Q94" s="954"/>
      <c r="R94" s="954"/>
      <c r="S94" s="954"/>
      <c r="T94" s="464"/>
      <c r="U94" s="464"/>
      <c r="V94" s="464"/>
      <c r="W94" s="464"/>
      <c r="X94" s="464"/>
      <c r="Y94" s="464"/>
      <c r="Z94" s="464"/>
      <c r="AA94" s="464"/>
      <c r="AB94" s="464"/>
      <c r="AC94" s="464"/>
      <c r="AD94" s="464"/>
      <c r="AE94" s="461"/>
      <c r="AF94" s="461"/>
      <c r="AG94" s="461"/>
      <c r="AH94" s="461"/>
      <c r="AI94" s="461"/>
      <c r="AJ94" s="461"/>
      <c r="AK94" s="461"/>
      <c r="AL94" s="461"/>
      <c r="AM94" s="461"/>
      <c r="AN94" s="461"/>
      <c r="AO94" s="461"/>
      <c r="AP94" s="461"/>
      <c r="AQ94" s="461"/>
      <c r="AR94" s="451"/>
    </row>
    <row r="95" spans="1:52" ht="28.5" x14ac:dyDescent="0.35">
      <c r="A95" s="475">
        <v>11</v>
      </c>
      <c r="B95" s="954" t="str">
        <f ca="1">IFERROR(IF(INDEX('Overview - Section A'!$E$76:$E$90,MATCH($A95,'Overview - Section A'!$A$76:$A$90,0))&lt;&gt;0,INDEX('Overview - Section A'!$E$76:$E$90,MATCH($A95,'Overview - Section A'!$A$76:$A$90,0)),""),"")</f>
        <v/>
      </c>
      <c r="C95" s="954"/>
      <c r="D95" s="954"/>
      <c r="E95" s="954"/>
      <c r="F95" s="954"/>
      <c r="G95" s="954"/>
      <c r="H95" s="954"/>
      <c r="I95" s="954"/>
      <c r="J95" s="954"/>
      <c r="K95" s="954"/>
      <c r="L95" s="954"/>
      <c r="M95" s="954"/>
      <c r="N95" s="954"/>
      <c r="O95" s="954"/>
      <c r="P95" s="954"/>
      <c r="Q95" s="954"/>
      <c r="R95" s="954"/>
      <c r="S95" s="954"/>
      <c r="T95" s="464"/>
      <c r="U95" s="464"/>
      <c r="V95" s="464"/>
      <c r="W95" s="464"/>
      <c r="X95" s="464"/>
      <c r="Y95" s="464"/>
      <c r="Z95" s="464"/>
      <c r="AA95" s="464"/>
      <c r="AB95" s="464"/>
      <c r="AC95" s="464"/>
      <c r="AD95" s="464"/>
      <c r="AE95" s="461"/>
      <c r="AF95" s="461"/>
      <c r="AG95" s="461"/>
      <c r="AH95" s="461"/>
      <c r="AI95" s="461"/>
      <c r="AJ95" s="461"/>
      <c r="AK95" s="461"/>
      <c r="AL95" s="461"/>
      <c r="AM95" s="461"/>
      <c r="AN95" s="461"/>
      <c r="AO95" s="461"/>
      <c r="AP95" s="461"/>
      <c r="AQ95" s="461"/>
      <c r="AR95" s="451"/>
    </row>
    <row r="96" spans="1:52" ht="28.5" x14ac:dyDescent="0.35">
      <c r="A96" s="475">
        <v>12</v>
      </c>
      <c r="B96" s="954" t="str">
        <f ca="1">IFERROR(IF(INDEX('Overview - Section A'!$E$76:$E$90,MATCH($A96,'Overview - Section A'!$A$76:$A$90,0))&lt;&gt;0,INDEX('Overview - Section A'!$E$76:$E$90,MATCH($A96,'Overview - Section A'!$A$76:$A$90,0)),""),"")</f>
        <v/>
      </c>
      <c r="C96" s="954"/>
      <c r="D96" s="954"/>
      <c r="E96" s="954"/>
      <c r="F96" s="954"/>
      <c r="G96" s="954"/>
      <c r="H96" s="954"/>
      <c r="I96" s="954"/>
      <c r="J96" s="954"/>
      <c r="K96" s="954"/>
      <c r="L96" s="954"/>
      <c r="M96" s="954"/>
      <c r="N96" s="954"/>
      <c r="O96" s="954"/>
      <c r="P96" s="954"/>
      <c r="Q96" s="954"/>
      <c r="R96" s="954"/>
      <c r="S96" s="954"/>
      <c r="T96" s="464"/>
      <c r="U96" s="464"/>
      <c r="V96" s="464"/>
      <c r="W96" s="464"/>
      <c r="X96" s="464"/>
      <c r="Y96" s="464"/>
      <c r="Z96" s="464"/>
      <c r="AA96" s="464"/>
      <c r="AB96" s="464"/>
      <c r="AC96" s="464"/>
      <c r="AD96" s="464"/>
      <c r="AE96" s="461"/>
      <c r="AF96" s="461"/>
      <c r="AG96" s="461"/>
      <c r="AH96" s="461"/>
      <c r="AI96" s="461"/>
      <c r="AJ96" s="461"/>
      <c r="AK96" s="461"/>
      <c r="AL96" s="461"/>
      <c r="AM96" s="461"/>
      <c r="AN96" s="461"/>
      <c r="AO96" s="461"/>
      <c r="AP96" s="461"/>
      <c r="AQ96" s="461"/>
      <c r="AR96" s="451"/>
    </row>
    <row r="97" spans="1:48" x14ac:dyDescent="0.35">
      <c r="A97" s="474"/>
      <c r="B97" s="474"/>
      <c r="C97" s="474"/>
      <c r="D97" s="474"/>
      <c r="E97" s="474"/>
      <c r="F97" s="474"/>
      <c r="G97" s="474"/>
      <c r="H97" s="474"/>
      <c r="I97" s="474"/>
      <c r="J97" s="474"/>
      <c r="K97" s="474"/>
      <c r="L97" s="474"/>
      <c r="M97" s="474"/>
      <c r="N97" s="197"/>
      <c r="O97" s="474"/>
      <c r="P97" s="474"/>
      <c r="Q97" s="474"/>
      <c r="R97" s="474"/>
      <c r="S97" s="464"/>
      <c r="T97" s="464"/>
      <c r="U97" s="464"/>
      <c r="V97" s="464"/>
      <c r="W97" s="464"/>
      <c r="X97" s="464"/>
      <c r="Y97" s="464"/>
      <c r="Z97" s="464"/>
      <c r="AA97" s="464"/>
      <c r="AB97" s="464"/>
      <c r="AC97" s="464"/>
      <c r="AD97" s="464"/>
      <c r="AE97" s="461"/>
      <c r="AF97" s="461"/>
      <c r="AG97" s="461"/>
      <c r="AH97" s="461"/>
      <c r="AI97" s="461"/>
      <c r="AJ97" s="461"/>
      <c r="AK97" s="461"/>
      <c r="AL97" s="461"/>
      <c r="AM97" s="461"/>
      <c r="AN97" s="461"/>
      <c r="AO97" s="461"/>
      <c r="AP97" s="461"/>
      <c r="AQ97" s="461"/>
      <c r="AR97" s="451"/>
    </row>
    <row r="98" spans="1:48" x14ac:dyDescent="0.35">
      <c r="A98" s="474"/>
      <c r="B98" s="474"/>
      <c r="C98" s="474"/>
      <c r="D98" s="474"/>
      <c r="E98" s="474"/>
      <c r="F98" s="474"/>
      <c r="G98" s="474"/>
      <c r="H98" s="474"/>
      <c r="I98" s="474"/>
      <c r="J98" s="474"/>
      <c r="K98" s="474"/>
      <c r="L98" s="474"/>
      <c r="M98" s="474"/>
      <c r="N98" s="197"/>
      <c r="O98" s="474"/>
      <c r="P98" s="474"/>
      <c r="Q98" s="474"/>
      <c r="R98" s="474"/>
      <c r="S98" s="464"/>
      <c r="T98" s="464"/>
      <c r="U98" s="464"/>
      <c r="V98" s="464"/>
      <c r="W98" s="464"/>
      <c r="X98" s="464"/>
      <c r="Y98" s="464"/>
      <c r="Z98" s="464"/>
      <c r="AA98" s="464"/>
      <c r="AB98" s="464"/>
      <c r="AC98" s="464"/>
      <c r="AD98" s="464"/>
      <c r="AE98" s="461"/>
      <c r="AF98" s="461"/>
      <c r="AG98" s="461"/>
      <c r="AH98" s="461"/>
      <c r="AI98" s="461"/>
      <c r="AJ98" s="461"/>
      <c r="AK98" s="461"/>
      <c r="AL98" s="461"/>
      <c r="AM98" s="461"/>
      <c r="AN98" s="461"/>
      <c r="AO98" s="461"/>
      <c r="AP98" s="461"/>
      <c r="AQ98" s="461"/>
      <c r="AR98" s="451"/>
    </row>
    <row r="99" spans="1:48" ht="8.5" customHeight="1" x14ac:dyDescent="0.35">
      <c r="A99" s="474"/>
      <c r="B99" s="474"/>
      <c r="C99" s="474"/>
      <c r="D99" s="474"/>
      <c r="E99" s="474"/>
      <c r="F99" s="474"/>
      <c r="G99" s="474"/>
      <c r="H99" s="474"/>
      <c r="I99" s="474"/>
      <c r="J99" s="474"/>
      <c r="K99" s="474"/>
      <c r="L99" s="474"/>
      <c r="M99" s="474"/>
      <c r="N99" s="197"/>
      <c r="O99" s="474"/>
      <c r="P99" s="474"/>
      <c r="Q99" s="474"/>
      <c r="R99" s="474"/>
      <c r="S99" s="464"/>
      <c r="T99" s="464"/>
      <c r="U99" s="464"/>
      <c r="V99" s="464"/>
      <c r="W99" s="464"/>
      <c r="X99" s="464"/>
      <c r="Y99" s="464"/>
      <c r="Z99" s="464"/>
      <c r="AA99" s="464"/>
      <c r="AB99" s="464"/>
      <c r="AC99" s="464"/>
      <c r="AD99" s="464"/>
      <c r="AE99" s="461"/>
      <c r="AF99" s="461"/>
      <c r="AG99" s="461"/>
      <c r="AH99" s="461"/>
      <c r="AI99" s="461"/>
      <c r="AJ99" s="461"/>
      <c r="AK99" s="461"/>
      <c r="AL99" s="461"/>
      <c r="AM99" s="461"/>
      <c r="AN99" s="461"/>
      <c r="AO99" s="461"/>
      <c r="AP99" s="461"/>
      <c r="AQ99" s="461"/>
      <c r="AR99" s="451"/>
    </row>
    <row r="100" spans="1:48" ht="16" thickBot="1" x14ac:dyDescent="0.4">
      <c r="A100" s="474"/>
      <c r="B100" s="474"/>
      <c r="C100" s="474"/>
      <c r="D100" s="474"/>
      <c r="E100" s="474"/>
      <c r="F100" s="474"/>
      <c r="G100" s="474"/>
      <c r="H100" s="474"/>
      <c r="I100" s="474"/>
      <c r="J100" s="474"/>
      <c r="K100" s="474"/>
      <c r="L100" s="474"/>
      <c r="M100" s="474"/>
      <c r="N100" s="197"/>
      <c r="O100" s="474"/>
      <c r="P100" s="474"/>
      <c r="Q100" s="474"/>
      <c r="R100" s="474"/>
      <c r="S100" s="181"/>
      <c r="T100" s="181"/>
      <c r="U100" s="181"/>
      <c r="V100" s="181"/>
      <c r="W100" s="181"/>
      <c r="X100" s="181"/>
      <c r="Y100" s="181"/>
      <c r="Z100" s="181"/>
      <c r="AA100" s="181"/>
      <c r="AB100" s="181"/>
      <c r="AC100" s="181"/>
      <c r="AD100" s="181"/>
      <c r="AE100" s="207"/>
      <c r="AF100" s="207"/>
      <c r="AG100" s="207"/>
      <c r="AH100" s="207"/>
      <c r="AI100" s="207"/>
      <c r="AJ100" s="207"/>
      <c r="AK100" s="207"/>
      <c r="AL100" s="207"/>
      <c r="AM100" s="207"/>
      <c r="AO100" s="207"/>
      <c r="AP100" s="207"/>
      <c r="AQ100" s="207"/>
    </row>
    <row r="101" spans="1:48" ht="47.25" customHeight="1" thickBot="1" x14ac:dyDescent="0.4">
      <c r="A101" s="957" t="str">
        <f ca="1">Translations!A96</f>
        <v>Outcome Indicators</v>
      </c>
      <c r="B101" s="958"/>
      <c r="C101" s="958"/>
      <c r="D101" s="958"/>
      <c r="E101" s="958"/>
      <c r="F101" s="958"/>
      <c r="G101" s="958"/>
      <c r="H101" s="958"/>
      <c r="I101" s="958"/>
      <c r="J101" s="958"/>
      <c r="K101" s="958"/>
      <c r="L101" s="958"/>
      <c r="M101" s="958"/>
      <c r="N101" s="958"/>
      <c r="O101" s="958"/>
      <c r="P101" s="958"/>
      <c r="Q101" s="958"/>
      <c r="R101" s="958"/>
      <c r="S101" s="959"/>
      <c r="T101" s="181"/>
      <c r="U101" s="181"/>
      <c r="V101" s="181"/>
      <c r="W101" s="181"/>
      <c r="X101" s="181"/>
      <c r="Y101" s="181"/>
      <c r="Z101" s="181"/>
      <c r="AA101" s="181"/>
      <c r="AB101" s="181"/>
      <c r="AC101" s="181"/>
      <c r="AD101" s="181"/>
      <c r="AE101" s="207"/>
      <c r="AF101" s="207"/>
      <c r="AG101" s="207"/>
      <c r="AH101" s="207"/>
      <c r="AI101" s="207"/>
      <c r="AJ101" s="207"/>
      <c r="AK101" s="207"/>
      <c r="AL101" s="207"/>
      <c r="AM101" s="207"/>
      <c r="AO101" s="207"/>
      <c r="AP101" s="207"/>
      <c r="AQ101" s="207"/>
    </row>
    <row r="102" spans="1:48" ht="16" thickBot="1" x14ac:dyDescent="0.4">
      <c r="A102" s="474"/>
      <c r="B102" s="474"/>
      <c r="C102" s="474"/>
      <c r="D102" s="474"/>
      <c r="E102" s="474"/>
      <c r="F102" s="474"/>
      <c r="G102" s="474"/>
      <c r="H102" s="474"/>
      <c r="I102" s="474"/>
      <c r="J102" s="474"/>
      <c r="K102" s="474"/>
      <c r="L102" s="474"/>
      <c r="M102" s="474"/>
      <c r="N102" s="197"/>
      <c r="O102" s="474"/>
      <c r="P102" s="474"/>
      <c r="Q102" s="474"/>
      <c r="R102" s="474"/>
      <c r="S102" s="181"/>
      <c r="T102" s="181"/>
      <c r="U102" s="181"/>
      <c r="V102" s="181"/>
      <c r="W102" s="181"/>
      <c r="X102" s="181"/>
      <c r="Y102" s="181"/>
      <c r="Z102" s="181"/>
      <c r="AA102" s="181"/>
      <c r="AB102" s="181"/>
      <c r="AC102" s="181"/>
      <c r="AD102" s="181"/>
      <c r="AE102" s="207"/>
      <c r="AF102" s="207"/>
      <c r="AG102" s="207"/>
      <c r="AH102" s="207"/>
      <c r="AI102" s="207"/>
      <c r="AJ102" s="207"/>
      <c r="AK102" s="207"/>
      <c r="AL102" s="207"/>
      <c r="AM102" s="207"/>
      <c r="AO102" s="207"/>
      <c r="AP102" s="207"/>
      <c r="AQ102" s="207"/>
    </row>
    <row r="103" spans="1:48" ht="31.9" customHeight="1" thickBot="1" x14ac:dyDescent="0.4">
      <c r="A103" s="553"/>
      <c r="B103" s="554"/>
      <c r="C103" s="554"/>
      <c r="D103" s="554"/>
      <c r="E103" s="554"/>
      <c r="F103" s="554"/>
      <c r="G103" s="554"/>
      <c r="H103" s="554"/>
      <c r="I103" s="554"/>
      <c r="J103" s="554"/>
      <c r="K103" s="554"/>
      <c r="L103" s="554"/>
      <c r="M103" s="554"/>
      <c r="N103" s="554"/>
      <c r="O103" s="554"/>
      <c r="P103" s="555">
        <f ca="1">IFERROR(IF(YEAR(INDEX('Overview - Section A'!$A$46:$A$53,MATCH(D20,'Overview - Section A'!$B$46:$B$53,0)))&lt;=YEAR('Overview - Section A'!$E$11),YEAR(INDEX('Overview - Section A'!$A$46:$A$53,MATCH($D$20,'Overview - Section A'!$B$46:$B$53,0))),""),"")</f>
        <v>2021</v>
      </c>
      <c r="Q103" s="555">
        <f ca="1">IFERROR(IF(YEAR(INDEX('Overview - Section A'!$A$46:$A$53,MATCH(D21,'Overview - Section A'!$B$46:$B$53,0)))&lt;=YEAR('Overview - Section A'!$E$11),YEAR(INDEX('Overview - Section A'!$A$46:$A$53,MATCH($D$21,'Overview - Section A'!$B$46:$B$53,0))),""),"")</f>
        <v>2021</v>
      </c>
      <c r="R103" s="555">
        <f ca="1">IFERROR(IF(YEAR(INDEX('Overview - Section A'!$A$46:$A$53,MATCH(D22,'Overview - Section A'!$B$46:$B$53,0)))&lt;=YEAR('Overview - Section A'!$E$11),YEAR(INDEX('Overview - Section A'!$A$46:$A$53,MATCH($D$22,'Overview - Section A'!$B$46:$B$53,0))),""),"")</f>
        <v>2022</v>
      </c>
      <c r="S103" s="556">
        <f ca="1">IFERROR(IF(YEAR(INDEX('Overview - Section A'!$A$46:$A$53,MATCH(D23,'Overview - Section A'!$B$46:$B$53,0)))&lt;=YEAR('Overview - Section A'!$E$11),YEAR(INDEX('Overview - Section A'!$A$46:$A$53,MATCH($D$23,'Overview - Section A'!$B$46:$B$53,0))),""),"")</f>
        <v>2022</v>
      </c>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row>
    <row r="104" spans="1:48" ht="82.9" customHeight="1" x14ac:dyDescent="0.35">
      <c r="A104" s="551" t="str">
        <f ca="1">Translations!$A$91</f>
        <v>No.</v>
      </c>
      <c r="B104" s="1029" t="str">
        <f ca="1">Translations!A38</f>
        <v>Standard Indicator</v>
      </c>
      <c r="C104" s="1029"/>
      <c r="D104" s="1029"/>
      <c r="E104" s="956" t="str">
        <f ca="1">Translations!A92</f>
        <v>Custom Impact Indicator</v>
      </c>
      <c r="F104" s="956"/>
      <c r="G104" s="956"/>
      <c r="H104" s="552" t="str">
        <f ca="1">Translations!A93</f>
        <v>Baseline Value</v>
      </c>
      <c r="I104" s="551" t="str">
        <f ca="1">Translations!A94</f>
        <v>Baseline Year &amp; Source</v>
      </c>
      <c r="J104" s="956" t="str">
        <f ca="1">Translations!A51</f>
        <v>Required Disaggregation</v>
      </c>
      <c r="K104" s="956"/>
      <c r="L104" s="956"/>
      <c r="M104" s="956"/>
      <c r="N104" s="551" t="str">
        <f ca="1">Translations!A52</f>
        <v>Responsible PR</v>
      </c>
      <c r="O104" s="551" t="str">
        <f ca="1">Translations!A53</f>
        <v>Country</v>
      </c>
      <c r="P104" s="551" t="str">
        <f ca="1">Translations!$A$95</f>
        <v>Target Value</v>
      </c>
      <c r="Q104" s="551" t="str">
        <f ca="1">Translations!$A$95</f>
        <v>Target Value</v>
      </c>
      <c r="R104" s="551" t="str">
        <f ca="1">Translations!$A$95</f>
        <v>Target Value</v>
      </c>
      <c r="S104" s="551" t="str">
        <f ca="1">Translations!$A$95</f>
        <v>Target Value</v>
      </c>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row>
    <row r="105" spans="1:48" ht="172.15" customHeight="1" x14ac:dyDescent="0.35">
      <c r="A105" s="950">
        <v>1</v>
      </c>
      <c r="B105" s="949" t="str">
        <f ca="1">IFERROR(IF(INDEX('Outcome Indicators - Section C '!B$1:B$100,MATCH($A105,'Outcome Indicators - Section C '!$A$1:$A$100,0))&lt;&gt;0,INDEX('Outcome Indicators - Section C '!B$1:B$100,MATCH($A105,'Outcome Indicators - Section C '!$A$1:$A$100,0)),""),"")</f>
        <v>Malaria O-1a Proportion of population that slept under an insecticide-treated net the previous night</v>
      </c>
      <c r="C105" s="949"/>
      <c r="D105" s="949"/>
      <c r="E105" s="949" t="str">
        <f ca="1">IFERROR(IF(INDEX('Outcome Indicators - Section C '!C$1:C$100,MATCH($A105,'Outcome Indicators - Section C '!$A$1:$A$100,0))&lt;&gt;0,INDEX('Outcome Indicators - Section C '!C$1:C$100,MATCH($A105,'Outcome Indicators - Section C '!$A$1:$A$100,0)),""),"")</f>
        <v/>
      </c>
      <c r="F105" s="949"/>
      <c r="G105" s="949"/>
      <c r="H105" s="545" t="str">
        <f ca="1">IFERROR(IF(INDEX('Outcome Indicators - Section C '!D$1:D$100,MATCH($A105,'Outcome Indicators - Section C '!$A$1:$A$100,0))&lt;&gt;0,TEXT(INDEX('Outcome Indicators - Section C '!D$1:D$100,MATCH($A105,'Outcome Indicators - Section C '!$A$1:$A$100,0)),"#'##0.00"),""),"")&amp;"/"&amp;IFERROR(IF(INDEX('Outcome Indicators - Section C '!D$1:D$100,MATCH($A105,'Outcome Indicators - Section C '!$A$1:$A$100,0)+1)&lt;&gt;0,TEXT(INDEX('Outcome Indicators - Section C '!D$1:D$100,MATCH($A105,'Outcome Indicators - Section C '!$A$1:$A$100,0)+1),"#'##0.00"),""),"")&amp;CHAR(10)&amp;IFERROR(IF(INDEX('Outcome Indicators - Section C '!E$1:E$100,MATCH($A105,'Outcome Indicators - Section C '!$A$1:$A$100,0))&lt;&gt;0,TEXT(INDEX('Outcome Indicators - Section C '!E$1:E$100,MATCH($A105,'Outcome Indicators - Section C '!$A$1:$A$100,0)),"0.0%"),""),"")</f>
        <v xml:space="preserve">'0.91/
</v>
      </c>
      <c r="I105" s="545" t="str">
        <f ca="1">IFERROR(IF(INDEX('Outcome Indicators - Section C '!F$1:F$100,MATCH($A105,'Outcome Indicators - Section C '!$A$1:$A$100,0))&lt;&gt;0,INDEX('Outcome Indicators - Section C '!F$1:F$100,MATCH($A105,'Outcome Indicators - Section C '!$A$1:$A$100,0)),""),"")&amp;CHAR(10)&amp;IFERROR(IF(INDEX('Outcome Indicators - Section C '!G$1:G$100,MATCH($A105,'Outcome Indicators - Section C '!$A$1:$A$100,0))&lt;&gt;0,INDEX('Outcome Indicators - Section C '!G$1:G$100,MATCH($A105,'Outcome Indicators - Section C '!$A$1:$A$100,0)),""),"")</f>
        <v>2018
LLIN utilization survey</v>
      </c>
      <c r="J105" s="947" t="str">
        <f ca="1">IFERROR(IF(INDEX('Outcome Indicators - Section C '!H$1:H$100,MATCH($A105,'Outcome Indicators - Section C '!$A$1:$A$100,0))&lt;&gt;0,INDEX('Outcome Indicators - Section C '!H$1:H$100,MATCH($A105,'Outcome Indicators - Section C '!$A$1:$A$100,0)),""),"")</f>
        <v>Gender</v>
      </c>
      <c r="K105" s="947"/>
      <c r="L105" s="947"/>
      <c r="M105" s="947"/>
      <c r="N105" s="546" t="str">
        <f ca="1">IFERROR(IF(INDEX('Outcome Indicators - Section C '!I$1:I$100,MATCH($A105,'Outcome Indicators - Section C '!$A$1:$A$100,0))&lt;&gt;0,INDEX('Outcome Indicators - Section C '!I$1:I$100,MATCH($A105,'Outcome Indicators - Section C '!$A$1:$A$100,0)),""),"")</f>
        <v>Economic Relations Division, Ministry of Finance of the People's Republic of Bangladesh</v>
      </c>
      <c r="O105" s="546" t="str">
        <f ca="1">IFERROR(IF(INDEX('Outcome Indicators - Section C '!K$1:K$100,MATCH($A105,'Outcome Indicators - Section C '!$A$1:$A$100,0))&lt;&gt;0,INDEX('Outcome Indicators - Section C '!K$1:K$100,MATCH($A105,'Outcome Indicators - Section C '!$A$1:$A$100,0)),""),"")</f>
        <v/>
      </c>
      <c r="P105" s="547" t="str">
        <f ca="1">IFERROR(IF(INDEX('Outcome Indicators - Section C '!L$1:L$100,MATCH($A105,'Outcome Indicators - Section C '!$A$1:$A$100,0))&lt;&gt;0,TEXT(INDEX('Outcome Indicators - Section C '!L$1:L$100,MATCH($A105,'Outcome Indicators - Section C '!$A$1:$A$100,0)),"#'##0.00"),""),"")&amp;"/"&amp;IFERROR(IF(INDEX('Outcome Indicators - Section C '!L$1:L$100,MATCH($A105,'Outcome Indicators - Section C '!$A$1:$A$100,0)+1)&lt;&gt;0,TEXT(INDEX('Outcome Indicators - Section C '!L$1:L$100,MATCH($A105,'Outcome Indicators - Section C '!$A$1:$A$100,0)+1),"#'##0.00"),""),"")&amp;CHAR(10)&amp;IFERROR(IF(INDEX('Outcome Indicators - Section C '!M$1:M$100,MATCH($A105,'Outcome Indicators - Section C '!$A$1:$A$100,0))&lt;&gt;0,TEXT(INDEX('Outcome Indicators - Section C '!M$1:M$100,MATCH($A105,'Outcome Indicators - Section C '!$A$1:$A$100,0)),"0.0%"),""),"")&amp;CHAR(10)&amp;IFERROR(IF(INDEX('Outcome Indicators - Section C '!O$1:O$100,MATCH($A105,'Outcome Indicators - Section C '!$A$1:$A$100,0))&lt;&gt;0,INDEX('Outcome Indicators - Section C '!O$1:O$100,MATCH($A105,'Outcome Indicators - Section C '!$A$1:$A$100,0)),""),"")&amp;CHAR(10)&amp;IFERROR(IF(INDEX('Outcome Indicators - Section C '!N$1:N$100,MATCH($A105,'Outcome Indicators - Section C '!$A$1:$A$100,0))&lt;&gt;0,TEXT(INDEX('Outcome Indicators - Section C '!N$1:N$100,MATCH($A105,'Outcome Indicators - Section C '!$A$1:$A$100,0)),Setup!$A$33),""),"")</f>
        <v>'0.92/
29-Jan-22</v>
      </c>
      <c r="Q105" s="545" t="str">
        <f ca="1">IFERROR(IF(INDEX('Outcome Indicators - Section C '!Q$1:Q$100,MATCH($A105,'Outcome Indicators - Section C '!$A$1:$A$100,0))&lt;&gt;0,INDEX('Outcome Indicators - Section C '!Q$1:Q$100,MATCH($A105,'Outcome Indicators - Section C '!$A$1:$A$100,0)),""),"")&amp;"/"&amp;IFERROR(IF(INDEX('Outcome Indicators - Section C '!Q$1:Q$100,MATCH($A105,'Outcome Indicators - Section C '!$A$1:$A$100,0)+1)&lt;&gt;0,INDEX('Outcome Indicators - Section C '!Q$1:Q$100,MATCH($A105,'Outcome Indicators - Section C '!$A$1:$A$100,0)+1),""),"")&amp;CHAR(10)&amp;IFERROR(IF(INDEX('Outcome Indicators - Section C '!R$1:R$100,MATCH($A105,'Outcome Indicators - Section C '!$A$1:$A$100,0))&lt;&gt;0,INDEX('Outcome Indicators - Section C '!R$1:R$100,MATCH($A105,'Outcome Indicators - Section C '!$A$1:$A$100,0)),""),"")&amp;CHAR(10)&amp;IFERROR(IF(INDEX('Outcome Indicators - Section C '!T$1:T$100,MATCH($A105,'Outcome Indicators - Section C '!$A$1:$A$100,0))&lt;&gt;0,INDEX('Outcome Indicators - Section C '!T$1:T$100,MATCH($A105,'Outcome Indicators - Section C '!$A$1:$A$100,0)),""),"")&amp;CHAR(10)&amp;IFERROR(IF(INDEX('Outcome Indicators - Section C '!S$1:S$100,MATCH($A105,'Outcome Indicators - Section C '!$A$1:$A$100,0))&lt;&gt;0,TEXT(INDEX('Outcome Indicators - Section C '!S$1:S$100,MATCH($A105,'Outcome Indicators - Section C '!$A$1:$A$100,0)),Setup!$A$33),""),"")</f>
        <v>0.92/
10-Feb-23</v>
      </c>
      <c r="R105" s="545" t="str">
        <f ca="1">IFERROR(IF(INDEX('Outcome Indicators - Section C '!AA$1:AA$100,MATCH($A105,'Outcome Indicators - Section C '!$A$1:$A$100,0))&lt;&gt;0,INDEX('Outcome Indicators - Section C '!AA$1:AA$100,MATCH($A105,'Outcome Indicators - Section C '!$A$1:$A$100,0)),""),"")&amp;"/"&amp;IFERROR(IF(INDEX('Outcome Indicators - Section C '!AA$1:AA$100,MATCH($A105,'Outcome Indicators - Section C '!$A$1:$A$100,0)+1)&lt;&gt;0,INDEX('Outcome Indicators - Section C '!AA$1:AA$100,MATCH($A105,'Outcome Indicators - Section C '!$A$1:$A$100,0)+1),""),"")&amp;CHAR(10)&amp;IFERROR(IF(INDEX('Outcome Indicators - Section C '!AB$1:AB$100,MATCH($A105,'Outcome Indicators - Section C '!$A$1:$A$100,0))&lt;&gt;0,INDEX('Outcome Indicators - Section C '!AB$1:AB$100,MATCH($A105,'Outcome Indicators - Section C '!$A$1:$A$100,0)),""),"")&amp;CHAR(10)&amp;IFERROR(IF(INDEX('Outcome Indicators - Section C '!AD$1:AD$100,MATCH($A105,'Outcome Indicators - Section C '!$A$1:$A$100,0))&lt;&gt;0,INDEX('Outcome Indicators - Section C '!AD$1:AD$100,MATCH($A105,'Outcome Indicators - Section C '!$A$1:$A$100,0)),""),"")&amp;CHAR(10)&amp;IFERROR(IF(INDEX('Outcome Indicators - Section C '!AC$1:AC$100,MATCH($A105,'Outcome Indicators - Section C '!$A$1:$A$100,0))&lt;&gt;0,TEXT(INDEX('Outcome Indicators - Section C '!AC$1:AC$100,MATCH($A105,'Outcome Indicators - Section C '!$A$1:$A$100,0)),Setup!$A$33),""),"")</f>
        <v xml:space="preserve">/
</v>
      </c>
      <c r="S105" s="545" t="str">
        <f ca="1">IFERROR(IF(INDEX('Outcome Indicators - Section C '!AF$1:AF$100,MATCH($A105,'Outcome Indicators - Section C '!$A$1:$A$100,0))&lt;&gt;0,INDEX('Outcome Indicators - Section C '!AF$1:AF$100,MATCH($A105,'Outcome Indicators - Section C '!$A$1:$A$100,0)),""),"")&amp;"/"&amp;IFERROR(IF(INDEX('Outcome Indicators - Section C '!AF$1:AF$100,MATCH($A105,'Outcome Indicators - Section C '!$A$1:$A$100,0)+1)&lt;&gt;0,INDEX('Outcome Indicators - Section C '!AF$1:AF$100,MATCH($A105,'Outcome Indicators - Section C '!$A$1:$A$100,0)+1),""),"")&amp;CHAR(10)&amp;IFERROR(IF(INDEX('Outcome Indicators - Section C '!AG$1:AG$100,MATCH($A105,'Outcome Indicators - Section C '!$A$1:$A$100,0))&lt;&gt;0,INDEX('Outcome Indicators - Section C '!AG$1:AG$100,MATCH($A105,'Outcome Indicators - Section C '!$A$1:$A$100,0)),""),"")&amp;CHAR(10)&amp;IFERROR(IF(INDEX('Outcome Indicators - Section C '!AI$1:AI$100,MATCH($A105,'Outcome Indicators - Section C '!$A$1:$A$100,0))&lt;&gt;0,INDEX('Outcome Indicators - Section C '!AI$1:AI$100,MATCH($A105,'Outcome Indicators - Section C '!$A$1:$A$100,0)),""),"")&amp;CHAR(10)&amp;IFERROR(IF(INDEX('Outcome Indicators - Section C '!AH$1:AH$100,MATCH($A105,'Outcome Indicators - Section C '!$A$1:$A$100,0))&lt;&gt;0,TEXT(INDEX('Outcome Indicators - Section C '!AH$1:AH$100,MATCH($A105,'Outcome Indicators - Section C '!$A$1:$A$100,0)),Setup!$A$33),""),"")</f>
        <v xml:space="preserve">/
</v>
      </c>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1059"/>
      <c r="AT105" s="1059"/>
      <c r="AU105" s="1059"/>
      <c r="AV105" s="1059"/>
    </row>
    <row r="106" spans="1:48" ht="96" customHeight="1" x14ac:dyDescent="0.35">
      <c r="A106" s="950">
        <v>2</v>
      </c>
      <c r="B106" s="948" t="str">
        <f ca="1">IFERROR(IF(INDEX('Outcome Indicators - Section C '!AJ$1:AJ$100,MATCH($A105,'Outcome Indicators - Section C '!$A$1:$A$100,0))&lt;&gt;0,INDEX('Outcome Indicators - Section C '!AJ$1:AJ$100,MATCH($A105,'Outcome Indicators - Section C '!$A$1:$A$100,0)),""),"")</f>
        <v>&gt; The baseline data has been reported from the survey "Exploring utilization, use gaps of Long Lasting Insecticidal Nets (LLINs), and health-seeking of the malaria patients of malaria endemic districts in Bangladesh - 2018", conducted by the Research &amp; Evaluation Division, BRAC.
&gt; The baseline achievement of this indicator is already a huge success. Continuous efforts will be made to sustain this achievement. So, the targets of this indicator for all the 3 years of this grant have been kept same as the baseline data.
&gt; Both of the PRs will report this indicator.
&gt; Necessary disaggregation will be reported.</v>
      </c>
      <c r="C106" s="948"/>
      <c r="D106" s="948"/>
      <c r="E106" s="948"/>
      <c r="F106" s="948"/>
      <c r="G106" s="948"/>
      <c r="H106" s="948"/>
      <c r="I106" s="948"/>
      <c r="J106" s="948"/>
      <c r="K106" s="948"/>
      <c r="L106" s="948"/>
      <c r="M106" s="948"/>
      <c r="N106" s="948"/>
      <c r="O106" s="948"/>
      <c r="P106" s="948"/>
      <c r="Q106" s="948"/>
      <c r="R106" s="948"/>
      <c r="S106" s="948"/>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1059"/>
      <c r="AT106" s="1059"/>
      <c r="AU106" s="1059"/>
      <c r="AV106" s="1059"/>
    </row>
    <row r="107" spans="1:48" ht="172.15" customHeight="1" x14ac:dyDescent="0.35">
      <c r="A107" s="950">
        <v>2</v>
      </c>
      <c r="B107" s="949" t="str">
        <f ca="1">IFERROR(IF(INDEX('Outcome Indicators - Section C '!B$1:B$100,MATCH($A107,'Outcome Indicators - Section C '!$A$1:$A$100,0))&lt;&gt;0,INDEX('Outcome Indicators - Section C '!B$1:B$100,MATCH($A107,'Outcome Indicators - Section C '!$A$1:$A$100,0)),""),"")</f>
        <v>Malaria O-1b Proportion of children under five years old who slept under an insecticide-treated net the previous night</v>
      </c>
      <c r="C107" s="949"/>
      <c r="D107" s="949"/>
      <c r="E107" s="949" t="str">
        <f ca="1">IFERROR(IF(INDEX('Outcome Indicators - Section C '!C$1:C$100,MATCH($A107,'Outcome Indicators - Section C '!$A$1:$A$100,0))&lt;&gt;0,INDEX('Outcome Indicators - Section C '!C$1:C$100,MATCH($A107,'Outcome Indicators - Section C '!$A$1:$A$100,0)),""),"")</f>
        <v/>
      </c>
      <c r="F107" s="949"/>
      <c r="G107" s="949"/>
      <c r="H107" s="545" t="str">
        <f ca="1">IFERROR(IF(INDEX('Outcome Indicators - Section C '!D$1:D$100,MATCH($A107,'Outcome Indicators - Section C '!$A$1:$A$100,0))&lt;&gt;0,TEXT(INDEX('Outcome Indicators - Section C '!D$1:D$100,MATCH($A107,'Outcome Indicators - Section C '!$A$1:$A$100,0)),"#'##0.00"),""),"")&amp;"/"&amp;IFERROR(IF(INDEX('Outcome Indicators - Section C '!D$1:D$100,MATCH($A107,'Outcome Indicators - Section C '!$A$1:$A$100,0)+1)&lt;&gt;0,TEXT(INDEX('Outcome Indicators - Section C '!D$1:D$100,MATCH($A107,'Outcome Indicators - Section C '!$A$1:$A$100,0)+1),"#'##0.00"),""),"")&amp;CHAR(10)&amp;IFERROR(IF(INDEX('Outcome Indicators - Section C '!E$1:E$100,MATCH($A107,'Outcome Indicators - Section C '!$A$1:$A$100,0))&lt;&gt;0,TEXT(INDEX('Outcome Indicators - Section C '!E$1:E$100,MATCH($A107,'Outcome Indicators - Section C '!$A$1:$A$100,0)),"0.0%"),""),"")</f>
        <v xml:space="preserve">'0.96/
</v>
      </c>
      <c r="I107" s="545" t="str">
        <f ca="1">IFERROR(IF(INDEX('Outcome Indicators - Section C '!F$1:F$100,MATCH($A107,'Outcome Indicators - Section C '!$A$1:$A$100,0))&lt;&gt;0,INDEX('Outcome Indicators - Section C '!F$1:F$100,MATCH($A107,'Outcome Indicators - Section C '!$A$1:$A$100,0)),""),"")&amp;CHAR(10)&amp;IFERROR(IF(INDEX('Outcome Indicators - Section C '!G$1:G$100,MATCH($A107,'Outcome Indicators - Section C '!$A$1:$A$100,0))&lt;&gt;0,INDEX('Outcome Indicators - Section C '!G$1:G$100,MATCH($A107,'Outcome Indicators - Section C '!$A$1:$A$100,0)),""),"")</f>
        <v>2018
LLIN utilization survey</v>
      </c>
      <c r="J107" s="947" t="str">
        <f ca="1">IFERROR(IF(INDEX('Outcome Indicators - Section C '!H$1:H$100,MATCH($A107,'Outcome Indicators - Section C '!$A$1:$A$100,0))&lt;&gt;0,INDEX('Outcome Indicators - Section C '!H$1:H$100,MATCH($A107,'Outcome Indicators - Section C '!$A$1:$A$100,0)),""),"")</f>
        <v/>
      </c>
      <c r="K107" s="947"/>
      <c r="L107" s="947"/>
      <c r="M107" s="947"/>
      <c r="N107" s="546" t="str">
        <f ca="1">IFERROR(IF(INDEX('Outcome Indicators - Section C '!I$1:I$100,MATCH($A107,'Outcome Indicators - Section C '!$A$1:$A$100,0))&lt;&gt;0,INDEX('Outcome Indicators - Section C '!I$1:I$100,MATCH($A107,'Outcome Indicators - Section C '!$A$1:$A$100,0)),""),"")</f>
        <v>Economic Relations Division, Ministry of Finance of the People's Republic of Bangladesh</v>
      </c>
      <c r="O107" s="546" t="str">
        <f ca="1">IFERROR(IF(INDEX('Outcome Indicators - Section C '!K$1:K$100,MATCH($A107,'Outcome Indicators - Section C '!$A$1:$A$100,0))&lt;&gt;0,INDEX('Outcome Indicators - Section C '!K$1:K$100,MATCH($A107,'Outcome Indicators - Section C '!$A$1:$A$100,0)),""),"")</f>
        <v/>
      </c>
      <c r="P107" s="547" t="str">
        <f ca="1">IFERROR(IF(INDEX('Outcome Indicators - Section C '!L$1:L$100,MATCH($A107,'Outcome Indicators - Section C '!$A$1:$A$100,0))&lt;&gt;0,TEXT(INDEX('Outcome Indicators - Section C '!L$1:L$100,MATCH($A107,'Outcome Indicators - Section C '!$A$1:$A$100,0)),"#'##0.00"),""),"")&amp;"/"&amp;IFERROR(IF(INDEX('Outcome Indicators - Section C '!L$1:L$100,MATCH($A107,'Outcome Indicators - Section C '!$A$1:$A$100,0)+1)&lt;&gt;0,TEXT(INDEX('Outcome Indicators - Section C '!L$1:L$100,MATCH($A107,'Outcome Indicators - Section C '!$A$1:$A$100,0)+1),"#'##0.00"),""),"")&amp;CHAR(10)&amp;IFERROR(IF(INDEX('Outcome Indicators - Section C '!M$1:M$100,MATCH($A107,'Outcome Indicators - Section C '!$A$1:$A$100,0))&lt;&gt;0,TEXT(INDEX('Outcome Indicators - Section C '!M$1:M$100,MATCH($A107,'Outcome Indicators - Section C '!$A$1:$A$100,0)),"0.0%"),""),"")&amp;CHAR(10)&amp;IFERROR(IF(INDEX('Outcome Indicators - Section C '!O$1:O$100,MATCH($A107,'Outcome Indicators - Section C '!$A$1:$A$100,0))&lt;&gt;0,INDEX('Outcome Indicators - Section C '!O$1:O$100,MATCH($A107,'Outcome Indicators - Section C '!$A$1:$A$100,0)),""),"")&amp;CHAR(10)&amp;IFERROR(IF(INDEX('Outcome Indicators - Section C '!N$1:N$100,MATCH($A107,'Outcome Indicators - Section C '!$A$1:$A$100,0))&lt;&gt;0,TEXT(INDEX('Outcome Indicators - Section C '!N$1:N$100,MATCH($A107,'Outcome Indicators - Section C '!$A$1:$A$100,0)),Setup!$A$33),""),"")</f>
        <v>'0.96/
29-Jan-22</v>
      </c>
      <c r="Q107" s="545" t="str">
        <f ca="1">IFERROR(IF(INDEX('Outcome Indicators - Section C '!Q$1:Q$100,MATCH($A107,'Outcome Indicators - Section C '!$A$1:$A$100,0))&lt;&gt;0,INDEX('Outcome Indicators - Section C '!Q$1:Q$100,MATCH($A107,'Outcome Indicators - Section C '!$A$1:$A$100,0)),""),"")&amp;"/"&amp;IFERROR(IF(INDEX('Outcome Indicators - Section C '!Q$1:Q$100,MATCH($A107,'Outcome Indicators - Section C '!$A$1:$A$100,0)+1)&lt;&gt;0,INDEX('Outcome Indicators - Section C '!Q$1:Q$100,MATCH($A107,'Outcome Indicators - Section C '!$A$1:$A$100,0)+1),""),"")&amp;CHAR(10)&amp;IFERROR(IF(INDEX('Outcome Indicators - Section C '!R$1:R$100,MATCH($A107,'Outcome Indicators - Section C '!$A$1:$A$100,0))&lt;&gt;0,INDEX('Outcome Indicators - Section C '!R$1:R$100,MATCH($A107,'Outcome Indicators - Section C '!$A$1:$A$100,0)),""),"")&amp;CHAR(10)&amp;IFERROR(IF(INDEX('Outcome Indicators - Section C '!T$1:T$100,MATCH($A107,'Outcome Indicators - Section C '!$A$1:$A$100,0))&lt;&gt;0,INDEX('Outcome Indicators - Section C '!T$1:T$100,MATCH($A107,'Outcome Indicators - Section C '!$A$1:$A$100,0)),""),"")&amp;CHAR(10)&amp;IFERROR(IF(INDEX('Outcome Indicators - Section C '!S$1:S$100,MATCH($A107,'Outcome Indicators - Section C '!$A$1:$A$100,0))&lt;&gt;0,TEXT(INDEX('Outcome Indicators - Section C '!S$1:S$100,MATCH($A107,'Outcome Indicators - Section C '!$A$1:$A$100,0)),Setup!$A$33),""),"")</f>
        <v>0.96/
10-Feb-23</v>
      </c>
      <c r="R107" s="545" t="str">
        <f ca="1">IFERROR(IF(INDEX('Outcome Indicators - Section C '!AA$1:AA$100,MATCH($A107,'Outcome Indicators - Section C '!$A$1:$A$100,0))&lt;&gt;0,INDEX('Outcome Indicators - Section C '!AA$1:AA$100,MATCH($A107,'Outcome Indicators - Section C '!$A$1:$A$100,0)),""),"")&amp;"/"&amp;IFERROR(IF(INDEX('Outcome Indicators - Section C '!AA$1:AA$100,MATCH($A107,'Outcome Indicators - Section C '!$A$1:$A$100,0)+1)&lt;&gt;0,INDEX('Outcome Indicators - Section C '!AA$1:AA$100,MATCH($A107,'Outcome Indicators - Section C '!$A$1:$A$100,0)+1),""),"")&amp;CHAR(10)&amp;IFERROR(IF(INDEX('Outcome Indicators - Section C '!AB$1:AB$100,MATCH($A107,'Outcome Indicators - Section C '!$A$1:$A$100,0))&lt;&gt;0,INDEX('Outcome Indicators - Section C '!AB$1:AB$100,MATCH($A107,'Outcome Indicators - Section C '!$A$1:$A$100,0)),""),"")&amp;CHAR(10)&amp;IFERROR(IF(INDEX('Outcome Indicators - Section C '!AD$1:AD$100,MATCH($A107,'Outcome Indicators - Section C '!$A$1:$A$100,0))&lt;&gt;0,INDEX('Outcome Indicators - Section C '!AD$1:AD$100,MATCH($A107,'Outcome Indicators - Section C '!$A$1:$A$100,0)),""),"")&amp;CHAR(10)&amp;IFERROR(IF(INDEX('Outcome Indicators - Section C '!AC$1:AC$100,MATCH($A107,'Outcome Indicators - Section C '!$A$1:$A$100,0))&lt;&gt;0,TEXT(INDEX('Outcome Indicators - Section C '!AC$1:AC$100,MATCH($A107,'Outcome Indicators - Section C '!$A$1:$A$100,0)),Setup!$A$33),""),"")</f>
        <v xml:space="preserve">/
</v>
      </c>
      <c r="S107" s="545" t="str">
        <f ca="1">IFERROR(IF(INDEX('Outcome Indicators - Section C '!AF$1:AF$100,MATCH($A107,'Outcome Indicators - Section C '!$A$1:$A$100,0))&lt;&gt;0,INDEX('Outcome Indicators - Section C '!AF$1:AF$100,MATCH($A107,'Outcome Indicators - Section C '!$A$1:$A$100,0)),""),"")&amp;"/"&amp;IFERROR(IF(INDEX('Outcome Indicators - Section C '!AF$1:AF$100,MATCH($A107,'Outcome Indicators - Section C '!$A$1:$A$100,0)+1)&lt;&gt;0,INDEX('Outcome Indicators - Section C '!AF$1:AF$100,MATCH($A107,'Outcome Indicators - Section C '!$A$1:$A$100,0)+1),""),"")&amp;CHAR(10)&amp;IFERROR(IF(INDEX('Outcome Indicators - Section C '!AG$1:AG$100,MATCH($A107,'Outcome Indicators - Section C '!$A$1:$A$100,0))&lt;&gt;0,INDEX('Outcome Indicators - Section C '!AG$1:AG$100,MATCH($A107,'Outcome Indicators - Section C '!$A$1:$A$100,0)),""),"")&amp;CHAR(10)&amp;IFERROR(IF(INDEX('Outcome Indicators - Section C '!AI$1:AI$100,MATCH($A107,'Outcome Indicators - Section C '!$A$1:$A$100,0))&lt;&gt;0,INDEX('Outcome Indicators - Section C '!AI$1:AI$100,MATCH($A107,'Outcome Indicators - Section C '!$A$1:$A$100,0)),""),"")&amp;CHAR(10)&amp;IFERROR(IF(INDEX('Outcome Indicators - Section C '!AH$1:AH$100,MATCH($A107,'Outcome Indicators - Section C '!$A$1:$A$100,0))&lt;&gt;0,TEXT(INDEX('Outcome Indicators - Section C '!AH$1:AH$100,MATCH($A107,'Outcome Indicators - Section C '!$A$1:$A$100,0)),Setup!$A$33),""),"")</f>
        <v xml:space="preserve">/
</v>
      </c>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1059"/>
      <c r="AT107" s="1059"/>
      <c r="AU107" s="1059"/>
      <c r="AV107" s="1059"/>
    </row>
    <row r="108" spans="1:48" ht="96" customHeight="1" x14ac:dyDescent="0.35">
      <c r="A108" s="950">
        <v>4</v>
      </c>
      <c r="B108" s="955" t="str">
        <f ca="1">IFERROR(IF(INDEX('Outcome Indicators - Section C '!AJ$1:AJ$100,MATCH($A107,'Outcome Indicators - Section C '!$A$1:$A$100,0))&lt;&gt;0,INDEX('Outcome Indicators - Section C '!AJ$1:AJ$100,MATCH($A107,'Outcome Indicators - Section C '!$A$1:$A$100,0)),""),"")</f>
        <v>&gt; The baseline data has been reported from the survey "Exploring utilization, use gaps of Long Lasting Insecticidal Nets (LLINs), and health-seeking of the malaria patients of malaria endemic districts in Bangladesh - 2018", conducted by the Research &amp; Evaluation Division, BRAC.
&gt; The baseline achievement of this indicator is already a huge success. Continuous efforts will be made to sustain this achievement. So, the targets of this indicator for all the 3 years of this grant have been kept same as the baseline data.
&gt; Both of the PRs will report this indicator.</v>
      </c>
      <c r="C108" s="955"/>
      <c r="D108" s="955"/>
      <c r="E108" s="955"/>
      <c r="F108" s="955"/>
      <c r="G108" s="955"/>
      <c r="H108" s="955"/>
      <c r="I108" s="955"/>
      <c r="J108" s="955"/>
      <c r="K108" s="955"/>
      <c r="L108" s="955"/>
      <c r="M108" s="955"/>
      <c r="N108" s="955"/>
      <c r="O108" s="955"/>
      <c r="P108" s="955"/>
      <c r="Q108" s="955"/>
      <c r="R108" s="955"/>
      <c r="S108" s="955"/>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1059"/>
      <c r="AT108" s="1059"/>
      <c r="AU108" s="1059"/>
      <c r="AV108" s="1059"/>
    </row>
    <row r="109" spans="1:48" ht="172.15" customHeight="1" x14ac:dyDescent="0.35">
      <c r="A109" s="950">
        <v>3</v>
      </c>
      <c r="B109" s="949" t="str">
        <f ca="1">IFERROR(IF(INDEX('Outcome Indicators - Section C '!B$1:B$100,MATCH($A109,'Outcome Indicators - Section C '!$A$1:$A$100,0))&lt;&gt;0,INDEX('Outcome Indicators - Section C '!B$1:B$100,MATCH($A109,'Outcome Indicators - Section C '!$A$1:$A$100,0)),""),"")</f>
        <v>Malaria O-1c Proportion of pregnant women who slept under an insecticide-treated net the previous night</v>
      </c>
      <c r="C109" s="949"/>
      <c r="D109" s="949"/>
      <c r="E109" s="949" t="str">
        <f ca="1">IFERROR(IF(INDEX('Outcome Indicators - Section C '!C$1:C$100,MATCH($A109,'Outcome Indicators - Section C '!$A$1:$A$100,0))&lt;&gt;0,INDEX('Outcome Indicators - Section C '!C$1:C$100,MATCH($A109,'Outcome Indicators - Section C '!$A$1:$A$100,0)),""),"")</f>
        <v/>
      </c>
      <c r="F109" s="949"/>
      <c r="G109" s="949"/>
      <c r="H109" s="545" t="str">
        <f ca="1">IFERROR(IF(INDEX('Outcome Indicators - Section C '!D$1:D$100,MATCH($A109,'Outcome Indicators - Section C '!$A$1:$A$100,0))&lt;&gt;0,TEXT(INDEX('Outcome Indicators - Section C '!D$1:D$100,MATCH($A109,'Outcome Indicators - Section C '!$A$1:$A$100,0)),"#'##0.00"),""),"")&amp;"/"&amp;IFERROR(IF(INDEX('Outcome Indicators - Section C '!D$1:D$100,MATCH($A109,'Outcome Indicators - Section C '!$A$1:$A$100,0)+1)&lt;&gt;0,TEXT(INDEX('Outcome Indicators - Section C '!D$1:D$100,MATCH($A109,'Outcome Indicators - Section C '!$A$1:$A$100,0)+1),"#'##0.00"),""),"")&amp;CHAR(10)&amp;IFERROR(IF(INDEX('Outcome Indicators - Section C '!E$1:E$100,MATCH($A109,'Outcome Indicators - Section C '!$A$1:$A$100,0))&lt;&gt;0,TEXT(INDEX('Outcome Indicators - Section C '!E$1:E$100,MATCH($A109,'Outcome Indicators - Section C '!$A$1:$A$100,0)),"0.0%"),""),"")</f>
        <v xml:space="preserve">'0.95/
</v>
      </c>
      <c r="I109" s="545" t="str">
        <f ca="1">IFERROR(IF(INDEX('Outcome Indicators - Section C '!F$1:F$100,MATCH($A109,'Outcome Indicators - Section C '!$A$1:$A$100,0))&lt;&gt;0,INDEX('Outcome Indicators - Section C '!F$1:F$100,MATCH($A109,'Outcome Indicators - Section C '!$A$1:$A$100,0)),""),"")&amp;CHAR(10)&amp;IFERROR(IF(INDEX('Outcome Indicators - Section C '!G$1:G$100,MATCH($A109,'Outcome Indicators - Section C '!$A$1:$A$100,0))&lt;&gt;0,INDEX('Outcome Indicators - Section C '!G$1:G$100,MATCH($A109,'Outcome Indicators - Section C '!$A$1:$A$100,0)),""),"")</f>
        <v>2018
LLIN utilization survey</v>
      </c>
      <c r="J109" s="947" t="str">
        <f ca="1">IFERROR(IF(INDEX('Outcome Indicators - Section C '!H$1:H$100,MATCH($A109,'Outcome Indicators - Section C '!$A$1:$A$100,0))&lt;&gt;0,INDEX('Outcome Indicators - Section C '!H$1:H$100,MATCH($A109,'Outcome Indicators - Section C '!$A$1:$A$100,0)),""),"")</f>
        <v/>
      </c>
      <c r="K109" s="947"/>
      <c r="L109" s="947"/>
      <c r="M109" s="947"/>
      <c r="N109" s="546" t="str">
        <f ca="1">IFERROR(IF(INDEX('Outcome Indicators - Section C '!I$1:I$100,MATCH($A109,'Outcome Indicators - Section C '!$A$1:$A$100,0))&lt;&gt;0,INDEX('Outcome Indicators - Section C '!I$1:I$100,MATCH($A109,'Outcome Indicators - Section C '!$A$1:$A$100,0)),""),"")</f>
        <v>Economic Relations Division, Ministry of Finance of the People's Republic of Bangladesh</v>
      </c>
      <c r="O109" s="546" t="str">
        <f ca="1">IFERROR(IF(INDEX('Outcome Indicators - Section C '!K$1:K$100,MATCH($A109,'Outcome Indicators - Section C '!$A$1:$A$100,0))&lt;&gt;0,INDEX('Outcome Indicators - Section C '!K$1:K$100,MATCH($A109,'Outcome Indicators - Section C '!$A$1:$A$100,0)),""),"")</f>
        <v/>
      </c>
      <c r="P109" s="547" t="str">
        <f ca="1">IFERROR(IF(INDEX('Outcome Indicators - Section C '!L$1:L$100,MATCH($A109,'Outcome Indicators - Section C '!$A$1:$A$100,0))&lt;&gt;0,TEXT(INDEX('Outcome Indicators - Section C '!L$1:L$100,MATCH($A109,'Outcome Indicators - Section C '!$A$1:$A$100,0)),"#'##0.00"),""),"")&amp;"/"&amp;IFERROR(IF(INDEX('Outcome Indicators - Section C '!L$1:L$100,MATCH($A109,'Outcome Indicators - Section C '!$A$1:$A$100,0)+1)&lt;&gt;0,TEXT(INDEX('Outcome Indicators - Section C '!L$1:L$100,MATCH($A109,'Outcome Indicators - Section C '!$A$1:$A$100,0)+1),"#'##0.00"),""),"")&amp;CHAR(10)&amp;IFERROR(IF(INDEX('Outcome Indicators - Section C '!M$1:M$100,MATCH($A109,'Outcome Indicators - Section C '!$A$1:$A$100,0))&lt;&gt;0,TEXT(INDEX('Outcome Indicators - Section C '!M$1:M$100,MATCH($A109,'Outcome Indicators - Section C '!$A$1:$A$100,0)),"0.0%"),""),"")&amp;CHAR(10)&amp;IFERROR(IF(INDEX('Outcome Indicators - Section C '!O$1:O$100,MATCH($A109,'Outcome Indicators - Section C '!$A$1:$A$100,0))&lt;&gt;0,INDEX('Outcome Indicators - Section C '!O$1:O$100,MATCH($A109,'Outcome Indicators - Section C '!$A$1:$A$100,0)),""),"")&amp;CHAR(10)&amp;IFERROR(IF(INDEX('Outcome Indicators - Section C '!N$1:N$100,MATCH($A109,'Outcome Indicators - Section C '!$A$1:$A$100,0))&lt;&gt;0,TEXT(INDEX('Outcome Indicators - Section C '!N$1:N$100,MATCH($A109,'Outcome Indicators - Section C '!$A$1:$A$100,0)),Setup!$A$33),""),"")</f>
        <v>'0.95/
29-Jan-22</v>
      </c>
      <c r="Q109" s="545" t="str">
        <f ca="1">IFERROR(IF(INDEX('Outcome Indicators - Section C '!Q$1:Q$100,MATCH($A109,'Outcome Indicators - Section C '!$A$1:$A$100,0))&lt;&gt;0,INDEX('Outcome Indicators - Section C '!Q$1:Q$100,MATCH($A109,'Outcome Indicators - Section C '!$A$1:$A$100,0)),""),"")&amp;"/"&amp;IFERROR(IF(INDEX('Outcome Indicators - Section C '!Q$1:Q$100,MATCH($A109,'Outcome Indicators - Section C '!$A$1:$A$100,0)+1)&lt;&gt;0,INDEX('Outcome Indicators - Section C '!Q$1:Q$100,MATCH($A109,'Outcome Indicators - Section C '!$A$1:$A$100,0)+1),""),"")&amp;CHAR(10)&amp;IFERROR(IF(INDEX('Outcome Indicators - Section C '!R$1:R$100,MATCH($A109,'Outcome Indicators - Section C '!$A$1:$A$100,0))&lt;&gt;0,INDEX('Outcome Indicators - Section C '!R$1:R$100,MATCH($A109,'Outcome Indicators - Section C '!$A$1:$A$100,0)),""),"")&amp;CHAR(10)&amp;IFERROR(IF(INDEX('Outcome Indicators - Section C '!T$1:T$100,MATCH($A109,'Outcome Indicators - Section C '!$A$1:$A$100,0))&lt;&gt;0,INDEX('Outcome Indicators - Section C '!T$1:T$100,MATCH($A109,'Outcome Indicators - Section C '!$A$1:$A$100,0)),""),"")&amp;CHAR(10)&amp;IFERROR(IF(INDEX('Outcome Indicators - Section C '!S$1:S$100,MATCH($A109,'Outcome Indicators - Section C '!$A$1:$A$100,0))&lt;&gt;0,TEXT(INDEX('Outcome Indicators - Section C '!S$1:S$100,MATCH($A109,'Outcome Indicators - Section C '!$A$1:$A$100,0)),Setup!$A$33),""),"")</f>
        <v>0.95/
10-Feb-23</v>
      </c>
      <c r="R109" s="545" t="str">
        <f ca="1">IFERROR(IF(INDEX('Outcome Indicators - Section C '!AA$1:AA$100,MATCH($A109,'Outcome Indicators - Section C '!$A$1:$A$100,0))&lt;&gt;0,INDEX('Outcome Indicators - Section C '!AA$1:AA$100,MATCH($A109,'Outcome Indicators - Section C '!$A$1:$A$100,0)),""),"")&amp;"/"&amp;IFERROR(IF(INDEX('Outcome Indicators - Section C '!AA$1:AA$100,MATCH($A109,'Outcome Indicators - Section C '!$A$1:$A$100,0)+1)&lt;&gt;0,INDEX('Outcome Indicators - Section C '!AA$1:AA$100,MATCH($A109,'Outcome Indicators - Section C '!$A$1:$A$100,0)+1),""),"")&amp;CHAR(10)&amp;IFERROR(IF(INDEX('Outcome Indicators - Section C '!AB$1:AB$100,MATCH($A109,'Outcome Indicators - Section C '!$A$1:$A$100,0))&lt;&gt;0,INDEX('Outcome Indicators - Section C '!AB$1:AB$100,MATCH($A109,'Outcome Indicators - Section C '!$A$1:$A$100,0)),""),"")&amp;CHAR(10)&amp;IFERROR(IF(INDEX('Outcome Indicators - Section C '!AD$1:AD$100,MATCH($A109,'Outcome Indicators - Section C '!$A$1:$A$100,0))&lt;&gt;0,INDEX('Outcome Indicators - Section C '!AD$1:AD$100,MATCH($A109,'Outcome Indicators - Section C '!$A$1:$A$100,0)),""),"")&amp;CHAR(10)&amp;IFERROR(IF(INDEX('Outcome Indicators - Section C '!AC$1:AC$100,MATCH($A109,'Outcome Indicators - Section C '!$A$1:$A$100,0))&lt;&gt;0,TEXT(INDEX('Outcome Indicators - Section C '!AC$1:AC$100,MATCH($A109,'Outcome Indicators - Section C '!$A$1:$A$100,0)),Setup!$A$33),""),"")</f>
        <v xml:space="preserve">/
</v>
      </c>
      <c r="S109" s="545" t="str">
        <f ca="1">IFERROR(IF(INDEX('Outcome Indicators - Section C '!AF$1:AF$100,MATCH($A109,'Outcome Indicators - Section C '!$A$1:$A$100,0))&lt;&gt;0,INDEX('Outcome Indicators - Section C '!AF$1:AF$100,MATCH($A109,'Outcome Indicators - Section C '!$A$1:$A$100,0)),""),"")&amp;"/"&amp;IFERROR(IF(INDEX('Outcome Indicators - Section C '!AF$1:AF$100,MATCH($A109,'Outcome Indicators - Section C '!$A$1:$A$100,0)+1)&lt;&gt;0,INDEX('Outcome Indicators - Section C '!AF$1:AF$100,MATCH($A109,'Outcome Indicators - Section C '!$A$1:$A$100,0)+1),""),"")&amp;CHAR(10)&amp;IFERROR(IF(INDEX('Outcome Indicators - Section C '!AG$1:AG$100,MATCH($A109,'Outcome Indicators - Section C '!$A$1:$A$100,0))&lt;&gt;0,INDEX('Outcome Indicators - Section C '!AG$1:AG$100,MATCH($A109,'Outcome Indicators - Section C '!$A$1:$A$100,0)),""),"")&amp;CHAR(10)&amp;IFERROR(IF(INDEX('Outcome Indicators - Section C '!AI$1:AI$100,MATCH($A109,'Outcome Indicators - Section C '!$A$1:$A$100,0))&lt;&gt;0,INDEX('Outcome Indicators - Section C '!AI$1:AI$100,MATCH($A109,'Outcome Indicators - Section C '!$A$1:$A$100,0)),""),"")&amp;CHAR(10)&amp;IFERROR(IF(INDEX('Outcome Indicators - Section C '!AH$1:AH$100,MATCH($A109,'Outcome Indicators - Section C '!$A$1:$A$100,0))&lt;&gt;0,TEXT(INDEX('Outcome Indicators - Section C '!AH$1:AH$100,MATCH($A109,'Outcome Indicators - Section C '!$A$1:$A$100,0)),Setup!$A$33),""),"")</f>
        <v xml:space="preserve">/
</v>
      </c>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1059"/>
      <c r="AT109" s="1059"/>
      <c r="AU109" s="1059"/>
      <c r="AV109" s="1059"/>
    </row>
    <row r="110" spans="1:48" ht="96" customHeight="1" x14ac:dyDescent="0.35">
      <c r="A110" s="950">
        <v>6</v>
      </c>
      <c r="B110" s="948" t="str">
        <f ca="1">IFERROR(IF(INDEX('Outcome Indicators - Section C '!AJ$1:AJ$100,MATCH($A109,'Outcome Indicators - Section C '!$A$1:$A$100,0))&lt;&gt;0,INDEX('Outcome Indicators - Section C '!AJ$1:AJ$100,MATCH($A109,'Outcome Indicators - Section C '!$A$1:$A$100,0)),""),"")</f>
        <v>&gt; The baseline data has been reported from the survey "Exploring utilization, use gaps of Long Lasting Insecticidal Nets (LLINs), and health-seeking of the malaria patients of malaria endemic districts in Bangladesh - 2018", conducted by the Research &amp; Evaluation Division, BRAC.
&gt; The baseline achievement of this indicator is already a huge success. Continuous efforts will be made to sustain this achievement. So, the targets of this indicator for all the 3 years of this grant have been kept same as the baseline data.
&gt; Both of the PRs will report this indicator.</v>
      </c>
      <c r="C110" s="948"/>
      <c r="D110" s="948"/>
      <c r="E110" s="948"/>
      <c r="F110" s="948"/>
      <c r="G110" s="948"/>
      <c r="H110" s="948"/>
      <c r="I110" s="948"/>
      <c r="J110" s="948"/>
      <c r="K110" s="948"/>
      <c r="L110" s="948"/>
      <c r="M110" s="948"/>
      <c r="N110" s="948"/>
      <c r="O110" s="948"/>
      <c r="P110" s="948"/>
      <c r="Q110" s="948"/>
      <c r="R110" s="948"/>
      <c r="S110" s="948"/>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1059"/>
      <c r="AT110" s="1059"/>
      <c r="AU110" s="1059"/>
      <c r="AV110" s="1059"/>
    </row>
    <row r="111" spans="1:48" ht="172.15" customHeight="1" x14ac:dyDescent="0.35">
      <c r="A111" s="950">
        <v>4</v>
      </c>
      <c r="B111" s="949" t="str">
        <f ca="1">IFERROR(IF(INDEX('Outcome Indicators - Section C '!B$1:B$100,MATCH($A111,'Outcome Indicators - Section C '!$A$1:$A$100,0))&lt;&gt;0,INDEX('Outcome Indicators - Section C '!B$1:B$100,MATCH($A111,'Outcome Indicators - Section C '!$A$1:$A$100,0)),""),"")</f>
        <v/>
      </c>
      <c r="C111" s="949"/>
      <c r="D111" s="949"/>
      <c r="E111" s="949" t="str">
        <f ca="1">IFERROR(IF(INDEX('Outcome Indicators - Section C '!C$1:C$100,MATCH($A111,'Outcome Indicators - Section C '!$A$1:$A$100,0))&lt;&gt;0,INDEX('Outcome Indicators - Section C '!C$1:C$100,MATCH($A111,'Outcome Indicators - Section C '!$A$1:$A$100,0)),""),"")</f>
        <v/>
      </c>
      <c r="F111" s="949"/>
      <c r="G111" s="949"/>
      <c r="H111" s="545" t="str">
        <f ca="1">IFERROR(IF(INDEX('Outcome Indicators - Section C '!D$1:D$100,MATCH($A111,'Outcome Indicators - Section C '!$A$1:$A$100,0))&lt;&gt;0,TEXT(INDEX('Outcome Indicators - Section C '!D$1:D$100,MATCH($A111,'Outcome Indicators - Section C '!$A$1:$A$100,0)),"#'##0.00"),""),"")&amp;"/"&amp;IFERROR(IF(INDEX('Outcome Indicators - Section C '!D$1:D$100,MATCH($A111,'Outcome Indicators - Section C '!$A$1:$A$100,0)+1)&lt;&gt;0,TEXT(INDEX('Outcome Indicators - Section C '!D$1:D$100,MATCH($A111,'Outcome Indicators - Section C '!$A$1:$A$100,0)+1),"#'##0.00"),""),"")&amp;CHAR(10)&amp;IFERROR(IF(INDEX('Outcome Indicators - Section C '!E$1:E$100,MATCH($A111,'Outcome Indicators - Section C '!$A$1:$A$100,0))&lt;&gt;0,TEXT(INDEX('Outcome Indicators - Section C '!E$1:E$100,MATCH($A111,'Outcome Indicators - Section C '!$A$1:$A$100,0)),"0.0%"),""),"")</f>
        <v xml:space="preserve">/
</v>
      </c>
      <c r="I111" s="545" t="str">
        <f ca="1">IFERROR(IF(INDEX('Outcome Indicators - Section C '!F$1:F$100,MATCH($A111,'Outcome Indicators - Section C '!$A$1:$A$100,0))&lt;&gt;0,INDEX('Outcome Indicators - Section C '!F$1:F$100,MATCH($A111,'Outcome Indicators - Section C '!$A$1:$A$100,0)),""),"")&amp;CHAR(10)&amp;IFERROR(IF(INDEX('Outcome Indicators - Section C '!G$1:G$100,MATCH($A111,'Outcome Indicators - Section C '!$A$1:$A$100,0))&lt;&gt;0,INDEX('Outcome Indicators - Section C '!G$1:G$100,MATCH($A111,'Outcome Indicators - Section C '!$A$1:$A$100,0)),""),"")</f>
        <v xml:space="preserve">
</v>
      </c>
      <c r="J111" s="947" t="str">
        <f ca="1">IFERROR(IF(INDEX('Outcome Indicators - Section C '!H$1:H$100,MATCH($A111,'Outcome Indicators - Section C '!$A$1:$A$100,0))&lt;&gt;0,INDEX('Outcome Indicators - Section C '!H$1:H$100,MATCH($A111,'Outcome Indicators - Section C '!$A$1:$A$100,0)),""),"")</f>
        <v/>
      </c>
      <c r="K111" s="947"/>
      <c r="L111" s="947"/>
      <c r="M111" s="947"/>
      <c r="N111" s="546" t="str">
        <f ca="1">IFERROR(IF(INDEX('Outcome Indicators - Section C '!I$1:I$100,MATCH($A111,'Outcome Indicators - Section C '!$A$1:$A$100,0))&lt;&gt;0,INDEX('Outcome Indicators - Section C '!I$1:I$100,MATCH($A111,'Outcome Indicators - Section C '!$A$1:$A$100,0)),""),"")</f>
        <v/>
      </c>
      <c r="O111" s="546" t="str">
        <f ca="1">IFERROR(IF(INDEX('Outcome Indicators - Section C '!K$1:K$100,MATCH($A111,'Outcome Indicators - Section C '!$A$1:$A$100,0))&lt;&gt;0,INDEX('Outcome Indicators - Section C '!K$1:K$100,MATCH($A111,'Outcome Indicators - Section C '!$A$1:$A$100,0)),""),"")</f>
        <v/>
      </c>
      <c r="P111" s="547" t="str">
        <f ca="1">IFERROR(IF(INDEX('Outcome Indicators - Section C '!L$1:L$100,MATCH($A111,'Outcome Indicators - Section C '!$A$1:$A$100,0))&lt;&gt;0,TEXT(INDEX('Outcome Indicators - Section C '!L$1:L$100,MATCH($A111,'Outcome Indicators - Section C '!$A$1:$A$100,0)),"#'##0.00"),""),"")&amp;"/"&amp;IFERROR(IF(INDEX('Outcome Indicators - Section C '!L$1:L$100,MATCH($A111,'Outcome Indicators - Section C '!$A$1:$A$100,0)+1)&lt;&gt;0,TEXT(INDEX('Outcome Indicators - Section C '!L$1:L$100,MATCH($A111,'Outcome Indicators - Section C '!$A$1:$A$100,0)+1),"#'##0.00"),""),"")&amp;CHAR(10)&amp;IFERROR(IF(INDEX('Outcome Indicators - Section C '!M$1:M$100,MATCH($A111,'Outcome Indicators - Section C '!$A$1:$A$100,0))&lt;&gt;0,TEXT(INDEX('Outcome Indicators - Section C '!M$1:M$100,MATCH($A111,'Outcome Indicators - Section C '!$A$1:$A$100,0)),"0.0%"),""),"")&amp;CHAR(10)&amp;IFERROR(IF(INDEX('Outcome Indicators - Section C '!O$1:O$100,MATCH($A111,'Outcome Indicators - Section C '!$A$1:$A$100,0))&lt;&gt;0,INDEX('Outcome Indicators - Section C '!O$1:O$100,MATCH($A111,'Outcome Indicators - Section C '!$A$1:$A$100,0)),""),"")&amp;CHAR(10)&amp;IFERROR(IF(INDEX('Outcome Indicators - Section C '!N$1:N$100,MATCH($A111,'Outcome Indicators - Section C '!$A$1:$A$100,0))&lt;&gt;0,TEXT(INDEX('Outcome Indicators - Section C '!N$1:N$100,MATCH($A111,'Outcome Indicators - Section C '!$A$1:$A$100,0)),Setup!$A$33),""),"")</f>
        <v xml:space="preserve">/
</v>
      </c>
      <c r="Q111" s="545" t="str">
        <f ca="1">IFERROR(IF(INDEX('Outcome Indicators - Section C '!Q$1:Q$100,MATCH($A111,'Outcome Indicators - Section C '!$A$1:$A$100,0))&lt;&gt;0,INDEX('Outcome Indicators - Section C '!Q$1:Q$100,MATCH($A111,'Outcome Indicators - Section C '!$A$1:$A$100,0)),""),"")&amp;"/"&amp;IFERROR(IF(INDEX('Outcome Indicators - Section C '!Q$1:Q$100,MATCH($A111,'Outcome Indicators - Section C '!$A$1:$A$100,0)+1)&lt;&gt;0,INDEX('Outcome Indicators - Section C '!Q$1:Q$100,MATCH($A111,'Outcome Indicators - Section C '!$A$1:$A$100,0)+1),""),"")&amp;CHAR(10)&amp;IFERROR(IF(INDEX('Outcome Indicators - Section C '!R$1:R$100,MATCH($A111,'Outcome Indicators - Section C '!$A$1:$A$100,0))&lt;&gt;0,INDEX('Outcome Indicators - Section C '!R$1:R$100,MATCH($A111,'Outcome Indicators - Section C '!$A$1:$A$100,0)),""),"")&amp;CHAR(10)&amp;IFERROR(IF(INDEX('Outcome Indicators - Section C '!T$1:T$100,MATCH($A111,'Outcome Indicators - Section C '!$A$1:$A$100,0))&lt;&gt;0,INDEX('Outcome Indicators - Section C '!T$1:T$100,MATCH($A111,'Outcome Indicators - Section C '!$A$1:$A$100,0)),""),"")&amp;CHAR(10)&amp;IFERROR(IF(INDEX('Outcome Indicators - Section C '!S$1:S$100,MATCH($A111,'Outcome Indicators - Section C '!$A$1:$A$100,0))&lt;&gt;0,TEXT(INDEX('Outcome Indicators - Section C '!S$1:S$100,MATCH($A111,'Outcome Indicators - Section C '!$A$1:$A$100,0)),Setup!$A$33),""),"")</f>
        <v xml:space="preserve">/
</v>
      </c>
      <c r="R111" s="545" t="str">
        <f ca="1">IFERROR(IF(INDEX('Outcome Indicators - Section C '!AA$1:AA$100,MATCH($A111,'Outcome Indicators - Section C '!$A$1:$A$100,0))&lt;&gt;0,INDEX('Outcome Indicators - Section C '!AA$1:AA$100,MATCH($A111,'Outcome Indicators - Section C '!$A$1:$A$100,0)),""),"")&amp;"/"&amp;IFERROR(IF(INDEX('Outcome Indicators - Section C '!AA$1:AA$100,MATCH($A111,'Outcome Indicators - Section C '!$A$1:$A$100,0)+1)&lt;&gt;0,INDEX('Outcome Indicators - Section C '!AA$1:AA$100,MATCH($A111,'Outcome Indicators - Section C '!$A$1:$A$100,0)+1),""),"")&amp;CHAR(10)&amp;IFERROR(IF(INDEX('Outcome Indicators - Section C '!AB$1:AB$100,MATCH($A111,'Outcome Indicators - Section C '!$A$1:$A$100,0))&lt;&gt;0,INDEX('Outcome Indicators - Section C '!AB$1:AB$100,MATCH($A111,'Outcome Indicators - Section C '!$A$1:$A$100,0)),""),"")&amp;CHAR(10)&amp;IFERROR(IF(INDEX('Outcome Indicators - Section C '!AD$1:AD$100,MATCH($A111,'Outcome Indicators - Section C '!$A$1:$A$100,0))&lt;&gt;0,INDEX('Outcome Indicators - Section C '!AD$1:AD$100,MATCH($A111,'Outcome Indicators - Section C '!$A$1:$A$100,0)),""),"")&amp;CHAR(10)&amp;IFERROR(IF(INDEX('Outcome Indicators - Section C '!AC$1:AC$100,MATCH($A111,'Outcome Indicators - Section C '!$A$1:$A$100,0))&lt;&gt;0,TEXT(INDEX('Outcome Indicators - Section C '!AC$1:AC$100,MATCH($A111,'Outcome Indicators - Section C '!$A$1:$A$100,0)),Setup!$A$33),""),"")</f>
        <v xml:space="preserve">/
</v>
      </c>
      <c r="S111" s="545" t="str">
        <f ca="1">IFERROR(IF(INDEX('Outcome Indicators - Section C '!AF$1:AF$100,MATCH($A111,'Outcome Indicators - Section C '!$A$1:$A$100,0))&lt;&gt;0,INDEX('Outcome Indicators - Section C '!AF$1:AF$100,MATCH($A111,'Outcome Indicators - Section C '!$A$1:$A$100,0)),""),"")&amp;"/"&amp;IFERROR(IF(INDEX('Outcome Indicators - Section C '!AF$1:AF$100,MATCH($A111,'Outcome Indicators - Section C '!$A$1:$A$100,0)+1)&lt;&gt;0,INDEX('Outcome Indicators - Section C '!AF$1:AF$100,MATCH($A111,'Outcome Indicators - Section C '!$A$1:$A$100,0)+1),""),"")&amp;CHAR(10)&amp;IFERROR(IF(INDEX('Outcome Indicators - Section C '!AG$1:AG$100,MATCH($A111,'Outcome Indicators - Section C '!$A$1:$A$100,0))&lt;&gt;0,INDEX('Outcome Indicators - Section C '!AG$1:AG$100,MATCH($A111,'Outcome Indicators - Section C '!$A$1:$A$100,0)),""),"")&amp;CHAR(10)&amp;IFERROR(IF(INDEX('Outcome Indicators - Section C '!AI$1:AI$100,MATCH($A111,'Outcome Indicators - Section C '!$A$1:$A$100,0))&lt;&gt;0,INDEX('Outcome Indicators - Section C '!AI$1:AI$100,MATCH($A111,'Outcome Indicators - Section C '!$A$1:$A$100,0)),""),"")&amp;CHAR(10)&amp;IFERROR(IF(INDEX('Outcome Indicators - Section C '!AH$1:AH$100,MATCH($A111,'Outcome Indicators - Section C '!$A$1:$A$100,0))&lt;&gt;0,TEXT(INDEX('Outcome Indicators - Section C '!AH$1:AH$100,MATCH($A111,'Outcome Indicators - Section C '!$A$1:$A$100,0)),Setup!$A$33),""),"")</f>
        <v xml:space="preserve">/
</v>
      </c>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1059"/>
      <c r="AT111" s="1059"/>
      <c r="AU111" s="1059"/>
      <c r="AV111" s="1059"/>
    </row>
    <row r="112" spans="1:48" ht="96" customHeight="1" x14ac:dyDescent="0.35">
      <c r="A112" s="950">
        <v>8</v>
      </c>
      <c r="B112" s="1063" t="str">
        <f ca="1">IFERROR(IF(INDEX('Outcome Indicators - Section C '!AJ$1:AJ$100,MATCH($A111,'Outcome Indicators - Section C '!$A$1:$A$100,0))&lt;&gt;0,INDEX('Outcome Indicators - Section C '!AJ$1:AJ$100,MATCH($A111,'Outcome Indicators - Section C '!$A$1:$A$100,0)),""),"")</f>
        <v/>
      </c>
      <c r="C112" s="1064"/>
      <c r="D112" s="1064"/>
      <c r="E112" s="1064"/>
      <c r="F112" s="1064"/>
      <c r="G112" s="1064"/>
      <c r="H112" s="1064"/>
      <c r="I112" s="1064"/>
      <c r="J112" s="1064"/>
      <c r="K112" s="1064"/>
      <c r="L112" s="1064"/>
      <c r="M112" s="1064"/>
      <c r="N112" s="1064"/>
      <c r="O112" s="1064"/>
      <c r="P112" s="1064"/>
      <c r="Q112" s="1064"/>
      <c r="R112" s="1064"/>
      <c r="S112" s="1065"/>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1059"/>
      <c r="AT112" s="1059"/>
      <c r="AU112" s="1059"/>
      <c r="AV112" s="1059"/>
    </row>
    <row r="113" spans="1:48" ht="172.15" customHeight="1" x14ac:dyDescent="0.35">
      <c r="A113" s="950">
        <v>5</v>
      </c>
      <c r="B113" s="949" t="str">
        <f ca="1">IFERROR(IF(INDEX('Outcome Indicators - Section C '!B$1:B$100,MATCH($A113,'Outcome Indicators - Section C '!$A$1:$A$100,0))&lt;&gt;0,INDEX('Outcome Indicators - Section C '!B$1:B$100,MATCH($A113,'Outcome Indicators - Section C '!$A$1:$A$100,0)),""),"")</f>
        <v/>
      </c>
      <c r="C113" s="949"/>
      <c r="D113" s="949"/>
      <c r="E113" s="949" t="str">
        <f ca="1">IFERROR(IF(INDEX('Outcome Indicators - Section C '!C$1:C$100,MATCH($A113,'Outcome Indicators - Section C '!$A$1:$A$100,0))&lt;&gt;0,INDEX('Outcome Indicators - Section C '!C$1:C$100,MATCH($A113,'Outcome Indicators - Section C '!$A$1:$A$100,0)),""),"")</f>
        <v/>
      </c>
      <c r="F113" s="949"/>
      <c r="G113" s="949"/>
      <c r="H113" s="545" t="str">
        <f ca="1">IFERROR(IF(INDEX('Outcome Indicators - Section C '!D$1:D$100,MATCH($A113,'Outcome Indicators - Section C '!$A$1:$A$100,0))&lt;&gt;0,TEXT(INDEX('Outcome Indicators - Section C '!D$1:D$100,MATCH($A113,'Outcome Indicators - Section C '!$A$1:$A$100,0)),"#'##0.00"),""),"")&amp;"/"&amp;IFERROR(IF(INDEX('Outcome Indicators - Section C '!D$1:D$100,MATCH($A113,'Outcome Indicators - Section C '!$A$1:$A$100,0)+1)&lt;&gt;0,TEXT(INDEX('Outcome Indicators - Section C '!D$1:D$100,MATCH($A113,'Outcome Indicators - Section C '!$A$1:$A$100,0)+1),"#'##0.00"),""),"")&amp;CHAR(10)&amp;IFERROR(IF(INDEX('Outcome Indicators - Section C '!E$1:E$100,MATCH($A113,'Outcome Indicators - Section C '!$A$1:$A$100,0))&lt;&gt;0,TEXT(INDEX('Outcome Indicators - Section C '!E$1:E$100,MATCH($A113,'Outcome Indicators - Section C '!$A$1:$A$100,0)),"0.0%"),""),"")</f>
        <v xml:space="preserve">/
</v>
      </c>
      <c r="I113" s="545" t="str">
        <f ca="1">IFERROR(IF(INDEX('Outcome Indicators - Section C '!F$1:F$100,MATCH($A113,'Outcome Indicators - Section C '!$A$1:$A$100,0))&lt;&gt;0,INDEX('Outcome Indicators - Section C '!F$1:F$100,MATCH($A113,'Outcome Indicators - Section C '!$A$1:$A$100,0)),""),"")&amp;CHAR(10)&amp;IFERROR(IF(INDEX('Outcome Indicators - Section C '!G$1:G$100,MATCH($A113,'Outcome Indicators - Section C '!$A$1:$A$100,0))&lt;&gt;0,INDEX('Outcome Indicators - Section C '!G$1:G$100,MATCH($A113,'Outcome Indicators - Section C '!$A$1:$A$100,0)),""),"")</f>
        <v xml:space="preserve">
</v>
      </c>
      <c r="J113" s="947" t="str">
        <f ca="1">IFERROR(IF(INDEX('Outcome Indicators - Section C '!H$1:H$100,MATCH($A113,'Outcome Indicators - Section C '!$A$1:$A$100,0))&lt;&gt;0,INDEX('Outcome Indicators - Section C '!H$1:H$100,MATCH($A113,'Outcome Indicators - Section C '!$A$1:$A$100,0)),""),"")</f>
        <v/>
      </c>
      <c r="K113" s="947"/>
      <c r="L113" s="947"/>
      <c r="M113" s="947"/>
      <c r="N113" s="546" t="str">
        <f ca="1">IFERROR(IF(INDEX('Outcome Indicators - Section C '!I$1:I$100,MATCH($A113,'Outcome Indicators - Section C '!$A$1:$A$100,0))&lt;&gt;0,INDEX('Outcome Indicators - Section C '!I$1:I$100,MATCH($A113,'Outcome Indicators - Section C '!$A$1:$A$100,0)),""),"")</f>
        <v/>
      </c>
      <c r="O113" s="546" t="str">
        <f ca="1">IFERROR(IF(INDEX('Outcome Indicators - Section C '!K$1:K$100,MATCH($A113,'Outcome Indicators - Section C '!$A$1:$A$100,0))&lt;&gt;0,INDEX('Outcome Indicators - Section C '!K$1:K$100,MATCH($A113,'Outcome Indicators - Section C '!$A$1:$A$100,0)),""),"")</f>
        <v/>
      </c>
      <c r="P113" s="547" t="str">
        <f ca="1">IFERROR(IF(INDEX('Outcome Indicators - Section C '!L$1:L$100,MATCH($A113,'Outcome Indicators - Section C '!$A$1:$A$100,0))&lt;&gt;0,TEXT(INDEX('Outcome Indicators - Section C '!L$1:L$100,MATCH($A113,'Outcome Indicators - Section C '!$A$1:$A$100,0)),"#'##0.00"),""),"")&amp;"/"&amp;IFERROR(IF(INDEX('Outcome Indicators - Section C '!L$1:L$100,MATCH($A113,'Outcome Indicators - Section C '!$A$1:$A$100,0)+1)&lt;&gt;0,TEXT(INDEX('Outcome Indicators - Section C '!L$1:L$100,MATCH($A113,'Outcome Indicators - Section C '!$A$1:$A$100,0)+1),"#'##0.00"),""),"")&amp;CHAR(10)&amp;IFERROR(IF(INDEX('Outcome Indicators - Section C '!M$1:M$100,MATCH($A113,'Outcome Indicators - Section C '!$A$1:$A$100,0))&lt;&gt;0,TEXT(INDEX('Outcome Indicators - Section C '!M$1:M$100,MATCH($A113,'Outcome Indicators - Section C '!$A$1:$A$100,0)),"0.0%"),""),"")&amp;CHAR(10)&amp;IFERROR(IF(INDEX('Outcome Indicators - Section C '!O$1:O$100,MATCH($A113,'Outcome Indicators - Section C '!$A$1:$A$100,0))&lt;&gt;0,INDEX('Outcome Indicators - Section C '!O$1:O$100,MATCH($A113,'Outcome Indicators - Section C '!$A$1:$A$100,0)),""),"")&amp;CHAR(10)&amp;IFERROR(IF(INDEX('Outcome Indicators - Section C '!N$1:N$100,MATCH($A113,'Outcome Indicators - Section C '!$A$1:$A$100,0))&lt;&gt;0,TEXT(INDEX('Outcome Indicators - Section C '!N$1:N$100,MATCH($A113,'Outcome Indicators - Section C '!$A$1:$A$100,0)),Setup!$A$33),""),"")</f>
        <v xml:space="preserve">/
</v>
      </c>
      <c r="Q113" s="545" t="str">
        <f ca="1">IFERROR(IF(INDEX('Outcome Indicators - Section C '!Q$1:Q$100,MATCH($A113,'Outcome Indicators - Section C '!$A$1:$A$100,0))&lt;&gt;0,INDEX('Outcome Indicators - Section C '!Q$1:Q$100,MATCH($A113,'Outcome Indicators - Section C '!$A$1:$A$100,0)),""),"")&amp;"/"&amp;IFERROR(IF(INDEX('Outcome Indicators - Section C '!Q$1:Q$100,MATCH($A113,'Outcome Indicators - Section C '!$A$1:$A$100,0)+1)&lt;&gt;0,INDEX('Outcome Indicators - Section C '!Q$1:Q$100,MATCH($A113,'Outcome Indicators - Section C '!$A$1:$A$100,0)+1),""),"")&amp;CHAR(10)&amp;IFERROR(IF(INDEX('Outcome Indicators - Section C '!R$1:R$100,MATCH($A113,'Outcome Indicators - Section C '!$A$1:$A$100,0))&lt;&gt;0,INDEX('Outcome Indicators - Section C '!R$1:R$100,MATCH($A113,'Outcome Indicators - Section C '!$A$1:$A$100,0)),""),"")&amp;CHAR(10)&amp;IFERROR(IF(INDEX('Outcome Indicators - Section C '!T$1:T$100,MATCH($A113,'Outcome Indicators - Section C '!$A$1:$A$100,0))&lt;&gt;0,INDEX('Outcome Indicators - Section C '!T$1:T$100,MATCH($A113,'Outcome Indicators - Section C '!$A$1:$A$100,0)),""),"")&amp;CHAR(10)&amp;IFERROR(IF(INDEX('Outcome Indicators - Section C '!S$1:S$100,MATCH($A113,'Outcome Indicators - Section C '!$A$1:$A$100,0))&lt;&gt;0,TEXT(INDEX('Outcome Indicators - Section C '!S$1:S$100,MATCH($A113,'Outcome Indicators - Section C '!$A$1:$A$100,0)),Setup!$A$33),""),"")</f>
        <v xml:space="preserve">/
</v>
      </c>
      <c r="R113" s="545" t="str">
        <f ca="1">IFERROR(IF(INDEX('Outcome Indicators - Section C '!AA$1:AA$100,MATCH($A113,'Outcome Indicators - Section C '!$A$1:$A$100,0))&lt;&gt;0,INDEX('Outcome Indicators - Section C '!AA$1:AA$100,MATCH($A113,'Outcome Indicators - Section C '!$A$1:$A$100,0)),""),"")&amp;"/"&amp;IFERROR(IF(INDEX('Outcome Indicators - Section C '!AA$1:AA$100,MATCH($A113,'Outcome Indicators - Section C '!$A$1:$A$100,0)+1)&lt;&gt;0,INDEX('Outcome Indicators - Section C '!AA$1:AA$100,MATCH($A113,'Outcome Indicators - Section C '!$A$1:$A$100,0)+1),""),"")&amp;CHAR(10)&amp;IFERROR(IF(INDEX('Outcome Indicators - Section C '!AB$1:AB$100,MATCH($A113,'Outcome Indicators - Section C '!$A$1:$A$100,0))&lt;&gt;0,INDEX('Outcome Indicators - Section C '!AB$1:AB$100,MATCH($A113,'Outcome Indicators - Section C '!$A$1:$A$100,0)),""),"")&amp;CHAR(10)&amp;IFERROR(IF(INDEX('Outcome Indicators - Section C '!AD$1:AD$100,MATCH($A113,'Outcome Indicators - Section C '!$A$1:$A$100,0))&lt;&gt;0,INDEX('Outcome Indicators - Section C '!AD$1:AD$100,MATCH($A113,'Outcome Indicators - Section C '!$A$1:$A$100,0)),""),"")&amp;CHAR(10)&amp;IFERROR(IF(INDEX('Outcome Indicators - Section C '!AC$1:AC$100,MATCH($A113,'Outcome Indicators - Section C '!$A$1:$A$100,0))&lt;&gt;0,TEXT(INDEX('Outcome Indicators - Section C '!AC$1:AC$100,MATCH($A113,'Outcome Indicators - Section C '!$A$1:$A$100,0)),Setup!$A$33),""),"")</f>
        <v xml:space="preserve">/
</v>
      </c>
      <c r="S113" s="545" t="str">
        <f ca="1">IFERROR(IF(INDEX('Outcome Indicators - Section C '!AF$1:AF$100,MATCH($A113,'Outcome Indicators - Section C '!$A$1:$A$100,0))&lt;&gt;0,INDEX('Outcome Indicators - Section C '!AF$1:AF$100,MATCH($A113,'Outcome Indicators - Section C '!$A$1:$A$100,0)),""),"")&amp;"/"&amp;IFERROR(IF(INDEX('Outcome Indicators - Section C '!AF$1:AF$100,MATCH($A113,'Outcome Indicators - Section C '!$A$1:$A$100,0)+1)&lt;&gt;0,INDEX('Outcome Indicators - Section C '!AF$1:AF$100,MATCH($A113,'Outcome Indicators - Section C '!$A$1:$A$100,0)+1),""),"")&amp;CHAR(10)&amp;IFERROR(IF(INDEX('Outcome Indicators - Section C '!AG$1:AG$100,MATCH($A113,'Outcome Indicators - Section C '!$A$1:$A$100,0))&lt;&gt;0,INDEX('Outcome Indicators - Section C '!AG$1:AG$100,MATCH($A113,'Outcome Indicators - Section C '!$A$1:$A$100,0)),""),"")&amp;CHAR(10)&amp;IFERROR(IF(INDEX('Outcome Indicators - Section C '!AI$1:AI$100,MATCH($A113,'Outcome Indicators - Section C '!$A$1:$A$100,0))&lt;&gt;0,INDEX('Outcome Indicators - Section C '!AI$1:AI$100,MATCH($A113,'Outcome Indicators - Section C '!$A$1:$A$100,0)),""),"")&amp;CHAR(10)&amp;IFERROR(IF(INDEX('Outcome Indicators - Section C '!AH$1:AH$100,MATCH($A113,'Outcome Indicators - Section C '!$A$1:$A$100,0))&lt;&gt;0,TEXT(INDEX('Outcome Indicators - Section C '!AH$1:AH$100,MATCH($A113,'Outcome Indicators - Section C '!$A$1:$A$100,0)),Setup!$A$33),""),"")</f>
        <v xml:space="preserve">/
</v>
      </c>
      <c r="T113" s="464"/>
      <c r="U113" s="464"/>
      <c r="V113" s="464"/>
      <c r="W113" s="464"/>
      <c r="X113" s="464"/>
      <c r="Y113" s="464"/>
      <c r="Z113" s="464"/>
      <c r="AA113" s="464"/>
      <c r="AB113" s="464"/>
      <c r="AC113" s="464"/>
      <c r="AD113" s="464"/>
      <c r="AE113" s="464"/>
      <c r="AF113" s="464"/>
      <c r="AG113" s="464"/>
      <c r="AH113" s="464"/>
      <c r="AI113" s="464"/>
      <c r="AJ113" s="464"/>
      <c r="AK113" s="464"/>
      <c r="AL113" s="464"/>
      <c r="AM113" s="464"/>
      <c r="AN113" s="464"/>
      <c r="AO113" s="464"/>
      <c r="AP113" s="464"/>
      <c r="AQ113" s="464"/>
      <c r="AR113" s="464"/>
      <c r="AS113" s="1059"/>
      <c r="AT113" s="1059"/>
      <c r="AU113" s="1059"/>
      <c r="AV113" s="1059"/>
    </row>
    <row r="114" spans="1:48" ht="96" customHeight="1" x14ac:dyDescent="0.35">
      <c r="A114" s="950">
        <v>9.8000000000000007</v>
      </c>
      <c r="B114" s="1060" t="str">
        <f ca="1">IFERROR(IF(INDEX('Outcome Indicators - Section C '!AJ$1:AJ$100,MATCH($A113,'Outcome Indicators - Section C '!$A$1:$A$100,0))&lt;&gt;0,INDEX('Outcome Indicators - Section C '!AJ$1:AJ$100,MATCH($A113,'Outcome Indicators - Section C '!$A$1:$A$100,0)),""),"")</f>
        <v/>
      </c>
      <c r="C114" s="1061"/>
      <c r="D114" s="1061"/>
      <c r="E114" s="1061"/>
      <c r="F114" s="1061"/>
      <c r="G114" s="1061"/>
      <c r="H114" s="1061"/>
      <c r="I114" s="1061"/>
      <c r="J114" s="1061"/>
      <c r="K114" s="1061"/>
      <c r="L114" s="1061"/>
      <c r="M114" s="1061"/>
      <c r="N114" s="1061"/>
      <c r="O114" s="1061"/>
      <c r="P114" s="1061"/>
      <c r="Q114" s="1061"/>
      <c r="R114" s="1061"/>
      <c r="S114" s="1062"/>
      <c r="T114" s="464"/>
      <c r="U114" s="464"/>
      <c r="V114" s="464"/>
      <c r="W114" s="464"/>
      <c r="X114" s="464"/>
      <c r="Y114" s="464"/>
      <c r="Z114" s="464"/>
      <c r="AA114" s="464"/>
      <c r="AB114" s="464"/>
      <c r="AC114" s="464"/>
      <c r="AD114" s="464"/>
      <c r="AE114" s="464"/>
      <c r="AF114" s="464"/>
      <c r="AG114" s="464"/>
      <c r="AH114" s="464"/>
      <c r="AI114" s="464"/>
      <c r="AJ114" s="464"/>
      <c r="AK114" s="464"/>
      <c r="AL114" s="464"/>
      <c r="AM114" s="464"/>
      <c r="AN114" s="464"/>
      <c r="AO114" s="464"/>
      <c r="AP114" s="464"/>
      <c r="AQ114" s="464"/>
      <c r="AR114" s="464"/>
      <c r="AS114" s="1059"/>
      <c r="AT114" s="1059"/>
      <c r="AU114" s="1059"/>
      <c r="AV114" s="1059"/>
    </row>
    <row r="115" spans="1:48" ht="172.15" customHeight="1" x14ac:dyDescent="0.35">
      <c r="A115" s="950">
        <v>6</v>
      </c>
      <c r="B115" s="949" t="str">
        <f ca="1">IFERROR(IF(INDEX('Outcome Indicators - Section C '!B$1:B$100,MATCH($A115,'Outcome Indicators - Section C '!$A$1:$A$100,0))&lt;&gt;0,INDEX('Outcome Indicators - Section C '!B$1:B$100,MATCH($A115,'Outcome Indicators - Section C '!$A$1:$A$100,0)),""),"")</f>
        <v/>
      </c>
      <c r="C115" s="949"/>
      <c r="D115" s="949"/>
      <c r="E115" s="949" t="str">
        <f ca="1">IFERROR(IF(INDEX('Outcome Indicators - Section C '!C$1:C$100,MATCH($A115,'Outcome Indicators - Section C '!$A$1:$A$100,0))&lt;&gt;0,INDEX('Outcome Indicators - Section C '!C$1:C$100,MATCH($A115,'Outcome Indicators - Section C '!$A$1:$A$100,0)),""),"")</f>
        <v/>
      </c>
      <c r="F115" s="949"/>
      <c r="G115" s="949"/>
      <c r="H115" s="545" t="str">
        <f ca="1">IFERROR(IF(INDEX('Outcome Indicators - Section C '!D$1:D$100,MATCH($A115,'Outcome Indicators - Section C '!$A$1:$A$100,0))&lt;&gt;0,TEXT(INDEX('Outcome Indicators - Section C '!D$1:D$100,MATCH($A115,'Outcome Indicators - Section C '!$A$1:$A$100,0)),"#'##0.00"),""),"")&amp;"/"&amp;IFERROR(IF(INDEX('Outcome Indicators - Section C '!D$1:D$100,MATCH($A115,'Outcome Indicators - Section C '!$A$1:$A$100,0)+1)&lt;&gt;0,TEXT(INDEX('Outcome Indicators - Section C '!D$1:D$100,MATCH($A115,'Outcome Indicators - Section C '!$A$1:$A$100,0)+1),"#'##0.00"),""),"")&amp;CHAR(10)&amp;IFERROR(IF(INDEX('Outcome Indicators - Section C '!E$1:E$100,MATCH($A115,'Outcome Indicators - Section C '!$A$1:$A$100,0))&lt;&gt;0,TEXT(INDEX('Outcome Indicators - Section C '!E$1:E$100,MATCH($A115,'Outcome Indicators - Section C '!$A$1:$A$100,0)),"0.0%"),""),"")</f>
        <v xml:space="preserve">/
</v>
      </c>
      <c r="I115" s="545" t="str">
        <f ca="1">IFERROR(IF(INDEX('Outcome Indicators - Section C '!F$1:F$100,MATCH($A115,'Outcome Indicators - Section C '!$A$1:$A$100,0))&lt;&gt;0,INDEX('Outcome Indicators - Section C '!F$1:F$100,MATCH($A115,'Outcome Indicators - Section C '!$A$1:$A$100,0)),""),"")&amp;CHAR(10)&amp;IFERROR(IF(INDEX('Outcome Indicators - Section C '!G$1:G$100,MATCH($A115,'Outcome Indicators - Section C '!$A$1:$A$100,0))&lt;&gt;0,INDEX('Outcome Indicators - Section C '!G$1:G$100,MATCH($A115,'Outcome Indicators - Section C '!$A$1:$A$100,0)),""),"")</f>
        <v xml:space="preserve">
</v>
      </c>
      <c r="J115" s="947" t="str">
        <f ca="1">IFERROR(IF(INDEX('Outcome Indicators - Section C '!H$1:H$100,MATCH($A115,'Outcome Indicators - Section C '!$A$1:$A$100,0))&lt;&gt;0,INDEX('Outcome Indicators - Section C '!H$1:H$100,MATCH($A115,'Outcome Indicators - Section C '!$A$1:$A$100,0)),""),"")</f>
        <v/>
      </c>
      <c r="K115" s="947"/>
      <c r="L115" s="947"/>
      <c r="M115" s="947"/>
      <c r="N115" s="546" t="str">
        <f ca="1">IFERROR(IF(INDEX('Outcome Indicators - Section C '!I$1:I$100,MATCH($A115,'Outcome Indicators - Section C '!$A$1:$A$100,0))&lt;&gt;0,INDEX('Outcome Indicators - Section C '!I$1:I$100,MATCH($A115,'Outcome Indicators - Section C '!$A$1:$A$100,0)),""),"")</f>
        <v/>
      </c>
      <c r="O115" s="546" t="str">
        <f ca="1">IFERROR(IF(INDEX('Outcome Indicators - Section C '!K$1:K$100,MATCH($A115,'Outcome Indicators - Section C '!$A$1:$A$100,0))&lt;&gt;0,INDEX('Outcome Indicators - Section C '!K$1:K$100,MATCH($A115,'Outcome Indicators - Section C '!$A$1:$A$100,0)),""),"")</f>
        <v/>
      </c>
      <c r="P115" s="547" t="str">
        <f ca="1">IFERROR(IF(INDEX('Outcome Indicators - Section C '!L$1:L$100,MATCH($A115,'Outcome Indicators - Section C '!$A$1:$A$100,0))&lt;&gt;0,TEXT(INDEX('Outcome Indicators - Section C '!L$1:L$100,MATCH($A115,'Outcome Indicators - Section C '!$A$1:$A$100,0)),"#'##0.00"),""),"")&amp;"/"&amp;IFERROR(IF(INDEX('Outcome Indicators - Section C '!L$1:L$100,MATCH($A115,'Outcome Indicators - Section C '!$A$1:$A$100,0)+1)&lt;&gt;0,TEXT(INDEX('Outcome Indicators - Section C '!L$1:L$100,MATCH($A115,'Outcome Indicators - Section C '!$A$1:$A$100,0)+1),"#'##0.00"),""),"")&amp;CHAR(10)&amp;IFERROR(IF(INDEX('Outcome Indicators - Section C '!M$1:M$100,MATCH($A115,'Outcome Indicators - Section C '!$A$1:$A$100,0))&lt;&gt;0,TEXT(INDEX('Outcome Indicators - Section C '!M$1:M$100,MATCH($A115,'Outcome Indicators - Section C '!$A$1:$A$100,0)),"0.0%"),""),"")&amp;CHAR(10)&amp;IFERROR(IF(INDEX('Outcome Indicators - Section C '!O$1:O$100,MATCH($A115,'Outcome Indicators - Section C '!$A$1:$A$100,0))&lt;&gt;0,INDEX('Outcome Indicators - Section C '!O$1:O$100,MATCH($A115,'Outcome Indicators - Section C '!$A$1:$A$100,0)),""),"")&amp;CHAR(10)&amp;IFERROR(IF(INDEX('Outcome Indicators - Section C '!N$1:N$100,MATCH($A115,'Outcome Indicators - Section C '!$A$1:$A$100,0))&lt;&gt;0,TEXT(INDEX('Outcome Indicators - Section C '!N$1:N$100,MATCH($A115,'Outcome Indicators - Section C '!$A$1:$A$100,0)),Setup!$A$33),""),"")</f>
        <v xml:space="preserve">/
</v>
      </c>
      <c r="Q115" s="545" t="str">
        <f ca="1">IFERROR(IF(INDEX('Outcome Indicators - Section C '!Q$1:Q$100,MATCH($A115,'Outcome Indicators - Section C '!$A$1:$A$100,0))&lt;&gt;0,INDEX('Outcome Indicators - Section C '!Q$1:Q$100,MATCH($A115,'Outcome Indicators - Section C '!$A$1:$A$100,0)),""),"")&amp;"/"&amp;IFERROR(IF(INDEX('Outcome Indicators - Section C '!Q$1:Q$100,MATCH($A115,'Outcome Indicators - Section C '!$A$1:$A$100,0)+1)&lt;&gt;0,INDEX('Outcome Indicators - Section C '!Q$1:Q$100,MATCH($A115,'Outcome Indicators - Section C '!$A$1:$A$100,0)+1),""),"")&amp;CHAR(10)&amp;IFERROR(IF(INDEX('Outcome Indicators - Section C '!R$1:R$100,MATCH($A115,'Outcome Indicators - Section C '!$A$1:$A$100,0))&lt;&gt;0,INDEX('Outcome Indicators - Section C '!R$1:R$100,MATCH($A115,'Outcome Indicators - Section C '!$A$1:$A$100,0)),""),"")&amp;CHAR(10)&amp;IFERROR(IF(INDEX('Outcome Indicators - Section C '!T$1:T$100,MATCH($A115,'Outcome Indicators - Section C '!$A$1:$A$100,0))&lt;&gt;0,INDEX('Outcome Indicators - Section C '!T$1:T$100,MATCH($A115,'Outcome Indicators - Section C '!$A$1:$A$100,0)),""),"")&amp;CHAR(10)&amp;IFERROR(IF(INDEX('Outcome Indicators - Section C '!S$1:S$100,MATCH($A115,'Outcome Indicators - Section C '!$A$1:$A$100,0))&lt;&gt;0,TEXT(INDEX('Outcome Indicators - Section C '!S$1:S$100,MATCH($A115,'Outcome Indicators - Section C '!$A$1:$A$100,0)),Setup!$A$33),""),"")</f>
        <v xml:space="preserve">/
</v>
      </c>
      <c r="R115" s="545" t="str">
        <f ca="1">IFERROR(IF(INDEX('Outcome Indicators - Section C '!AA$1:AA$100,MATCH($A115,'Outcome Indicators - Section C '!$A$1:$A$100,0))&lt;&gt;0,INDEX('Outcome Indicators - Section C '!AA$1:AA$100,MATCH($A115,'Outcome Indicators - Section C '!$A$1:$A$100,0)),""),"")&amp;"/"&amp;IFERROR(IF(INDEX('Outcome Indicators - Section C '!AA$1:AA$100,MATCH($A115,'Outcome Indicators - Section C '!$A$1:$A$100,0)+1)&lt;&gt;0,INDEX('Outcome Indicators - Section C '!AA$1:AA$100,MATCH($A115,'Outcome Indicators - Section C '!$A$1:$A$100,0)+1),""),"")&amp;CHAR(10)&amp;IFERROR(IF(INDEX('Outcome Indicators - Section C '!AB$1:AB$100,MATCH($A115,'Outcome Indicators - Section C '!$A$1:$A$100,0))&lt;&gt;0,INDEX('Outcome Indicators - Section C '!AB$1:AB$100,MATCH($A115,'Outcome Indicators - Section C '!$A$1:$A$100,0)),""),"")&amp;CHAR(10)&amp;IFERROR(IF(INDEX('Outcome Indicators - Section C '!AD$1:AD$100,MATCH($A115,'Outcome Indicators - Section C '!$A$1:$A$100,0))&lt;&gt;0,INDEX('Outcome Indicators - Section C '!AD$1:AD$100,MATCH($A115,'Outcome Indicators - Section C '!$A$1:$A$100,0)),""),"")&amp;CHAR(10)&amp;IFERROR(IF(INDEX('Outcome Indicators - Section C '!AC$1:AC$100,MATCH($A115,'Outcome Indicators - Section C '!$A$1:$A$100,0))&lt;&gt;0,TEXT(INDEX('Outcome Indicators - Section C '!AC$1:AC$100,MATCH($A115,'Outcome Indicators - Section C '!$A$1:$A$100,0)),Setup!$A$33),""),"")</f>
        <v xml:space="preserve">/
</v>
      </c>
      <c r="S115" s="545" t="str">
        <f ca="1">IFERROR(IF(INDEX('Outcome Indicators - Section C '!AF$1:AF$100,MATCH($A115,'Outcome Indicators - Section C '!$A$1:$A$100,0))&lt;&gt;0,INDEX('Outcome Indicators - Section C '!AF$1:AF$100,MATCH($A115,'Outcome Indicators - Section C '!$A$1:$A$100,0)),""),"")&amp;"/"&amp;IFERROR(IF(INDEX('Outcome Indicators - Section C '!AF$1:AF$100,MATCH($A115,'Outcome Indicators - Section C '!$A$1:$A$100,0)+1)&lt;&gt;0,INDEX('Outcome Indicators - Section C '!AF$1:AF$100,MATCH($A115,'Outcome Indicators - Section C '!$A$1:$A$100,0)+1),""),"")&amp;CHAR(10)&amp;IFERROR(IF(INDEX('Outcome Indicators - Section C '!AG$1:AG$100,MATCH($A115,'Outcome Indicators - Section C '!$A$1:$A$100,0))&lt;&gt;0,INDEX('Outcome Indicators - Section C '!AG$1:AG$100,MATCH($A115,'Outcome Indicators - Section C '!$A$1:$A$100,0)),""),"")&amp;CHAR(10)&amp;IFERROR(IF(INDEX('Outcome Indicators - Section C '!AI$1:AI$100,MATCH($A115,'Outcome Indicators - Section C '!$A$1:$A$100,0))&lt;&gt;0,INDEX('Outcome Indicators - Section C '!AI$1:AI$100,MATCH($A115,'Outcome Indicators - Section C '!$A$1:$A$100,0)),""),"")&amp;CHAR(10)&amp;IFERROR(IF(INDEX('Outcome Indicators - Section C '!AH$1:AH$100,MATCH($A115,'Outcome Indicators - Section C '!$A$1:$A$100,0))&lt;&gt;0,TEXT(INDEX('Outcome Indicators - Section C '!AH$1:AH$100,MATCH($A115,'Outcome Indicators - Section C '!$A$1:$A$100,0)),Setup!$A$33),""),"")</f>
        <v xml:space="preserve">/
</v>
      </c>
      <c r="T115" s="464"/>
      <c r="U115" s="464"/>
      <c r="V115" s="464"/>
      <c r="W115" s="464"/>
      <c r="X115" s="464"/>
      <c r="Y115" s="464"/>
      <c r="Z115" s="464"/>
      <c r="AA115" s="464"/>
      <c r="AB115" s="464"/>
      <c r="AC115" s="464"/>
      <c r="AD115" s="464"/>
      <c r="AE115" s="464"/>
      <c r="AF115" s="464"/>
      <c r="AG115" s="464"/>
      <c r="AH115" s="464"/>
      <c r="AI115" s="464"/>
      <c r="AJ115" s="464"/>
      <c r="AK115" s="464"/>
      <c r="AL115" s="464"/>
      <c r="AM115" s="464"/>
      <c r="AN115" s="464"/>
      <c r="AO115" s="464"/>
      <c r="AP115" s="464"/>
      <c r="AQ115" s="464"/>
      <c r="AR115" s="464"/>
      <c r="AS115" s="1059"/>
      <c r="AT115" s="1059"/>
      <c r="AU115" s="1059"/>
      <c r="AV115" s="1059"/>
    </row>
    <row r="116" spans="1:48" ht="96" customHeight="1" x14ac:dyDescent="0.35">
      <c r="A116" s="950">
        <v>9.9999999999999893</v>
      </c>
      <c r="B116" s="955" t="str">
        <f ca="1">IFERROR(IF(INDEX('Outcome Indicators - Section C '!AJ$1:AJ$100,MATCH($A115,'Outcome Indicators - Section C '!$A$1:$A$100,0))&lt;&gt;0,INDEX('Outcome Indicators - Section C '!AJ$1:AJ$100,MATCH($A115,'Outcome Indicators - Section C '!$A$1:$A$100,0)),""),"")</f>
        <v/>
      </c>
      <c r="C116" s="955"/>
      <c r="D116" s="955"/>
      <c r="E116" s="955"/>
      <c r="F116" s="955"/>
      <c r="G116" s="955"/>
      <c r="H116" s="955"/>
      <c r="I116" s="955"/>
      <c r="J116" s="955"/>
      <c r="K116" s="955"/>
      <c r="L116" s="955"/>
      <c r="M116" s="955"/>
      <c r="N116" s="955"/>
      <c r="O116" s="955"/>
      <c r="P116" s="955"/>
      <c r="Q116" s="955"/>
      <c r="R116" s="955"/>
      <c r="S116" s="955"/>
      <c r="T116" s="464"/>
      <c r="U116" s="464"/>
      <c r="V116" s="464"/>
      <c r="W116" s="464"/>
      <c r="X116" s="464"/>
      <c r="Y116" s="464"/>
      <c r="Z116" s="464"/>
      <c r="AA116" s="464"/>
      <c r="AB116" s="464"/>
      <c r="AC116" s="464"/>
      <c r="AD116" s="464"/>
      <c r="AE116" s="464"/>
      <c r="AF116" s="464"/>
      <c r="AG116" s="464"/>
      <c r="AH116" s="464"/>
      <c r="AI116" s="464"/>
      <c r="AJ116" s="464"/>
      <c r="AK116" s="464"/>
      <c r="AL116" s="464"/>
      <c r="AM116" s="464"/>
      <c r="AN116" s="464"/>
      <c r="AO116" s="464"/>
      <c r="AP116" s="464"/>
      <c r="AQ116" s="464"/>
      <c r="AR116" s="464"/>
      <c r="AS116" s="1059"/>
      <c r="AT116" s="1059"/>
      <c r="AU116" s="1059"/>
      <c r="AV116" s="1059"/>
    </row>
    <row r="117" spans="1:48" ht="172.15" customHeight="1" x14ac:dyDescent="0.35">
      <c r="A117" s="950">
        <v>7</v>
      </c>
      <c r="B117" s="949" t="str">
        <f ca="1">IFERROR(IF(INDEX('Outcome Indicators - Section C '!B$1:B$100,MATCH($A117,'Outcome Indicators - Section C '!$A$1:$A$100,0))&lt;&gt;0,INDEX('Outcome Indicators - Section C '!B$1:B$100,MATCH($A117,'Outcome Indicators - Section C '!$A$1:$A$100,0)),""),"")</f>
        <v/>
      </c>
      <c r="C117" s="949"/>
      <c r="D117" s="949"/>
      <c r="E117" s="949" t="str">
        <f ca="1">IFERROR(IF(INDEX('Outcome Indicators - Section C '!C$1:C$100,MATCH($A117,'Outcome Indicators - Section C '!$A$1:$A$100,0))&lt;&gt;0,INDEX('Outcome Indicators - Section C '!C$1:C$100,MATCH($A117,'Outcome Indicators - Section C '!$A$1:$A$100,0)),""),"")</f>
        <v/>
      </c>
      <c r="F117" s="949"/>
      <c r="G117" s="949"/>
      <c r="H117" s="545" t="str">
        <f ca="1">IFERROR(IF(INDEX('Outcome Indicators - Section C '!D$1:D$100,MATCH($A117,'Outcome Indicators - Section C '!$A$1:$A$100,0))&lt;&gt;0,TEXT(INDEX('Outcome Indicators - Section C '!D$1:D$100,MATCH($A117,'Outcome Indicators - Section C '!$A$1:$A$100,0)),"#'##0.00"),""),"")&amp;"/"&amp;IFERROR(IF(INDEX('Outcome Indicators - Section C '!D$1:D$100,MATCH($A117,'Outcome Indicators - Section C '!$A$1:$A$100,0)+1)&lt;&gt;0,TEXT(INDEX('Outcome Indicators - Section C '!D$1:D$100,MATCH($A117,'Outcome Indicators - Section C '!$A$1:$A$100,0)+1),"#'##0.00"),""),"")&amp;CHAR(10)&amp;IFERROR(IF(INDEX('Outcome Indicators - Section C '!E$1:E$100,MATCH($A117,'Outcome Indicators - Section C '!$A$1:$A$100,0))&lt;&gt;0,TEXT(INDEX('Outcome Indicators - Section C '!E$1:E$100,MATCH($A117,'Outcome Indicators - Section C '!$A$1:$A$100,0)),"0.0%"),""),"")</f>
        <v xml:space="preserve">/
</v>
      </c>
      <c r="I117" s="545" t="str">
        <f ca="1">IFERROR(IF(INDEX('Outcome Indicators - Section C '!F$1:F$100,MATCH($A117,'Outcome Indicators - Section C '!$A$1:$A$100,0))&lt;&gt;0,INDEX('Outcome Indicators - Section C '!F$1:F$100,MATCH($A117,'Outcome Indicators - Section C '!$A$1:$A$100,0)),""),"")&amp;CHAR(10)&amp;IFERROR(IF(INDEX('Outcome Indicators - Section C '!G$1:G$100,MATCH($A117,'Outcome Indicators - Section C '!$A$1:$A$100,0))&lt;&gt;0,INDEX('Outcome Indicators - Section C '!G$1:G$100,MATCH($A117,'Outcome Indicators - Section C '!$A$1:$A$100,0)),""),"")</f>
        <v xml:space="preserve">
</v>
      </c>
      <c r="J117" s="947" t="str">
        <f ca="1">IFERROR(IF(INDEX('Outcome Indicators - Section C '!H$1:H$100,MATCH($A117,'Outcome Indicators - Section C '!$A$1:$A$100,0))&lt;&gt;0,INDEX('Outcome Indicators - Section C '!H$1:H$100,MATCH($A117,'Outcome Indicators - Section C '!$A$1:$A$100,0)),""),"")</f>
        <v/>
      </c>
      <c r="K117" s="947"/>
      <c r="L117" s="947"/>
      <c r="M117" s="947"/>
      <c r="N117" s="546" t="str">
        <f ca="1">IFERROR(IF(INDEX('Outcome Indicators - Section C '!I$1:I$100,MATCH($A117,'Outcome Indicators - Section C '!$A$1:$A$100,0))&lt;&gt;0,INDEX('Outcome Indicators - Section C '!I$1:I$100,MATCH($A117,'Outcome Indicators - Section C '!$A$1:$A$100,0)),""),"")</f>
        <v/>
      </c>
      <c r="O117" s="546" t="str">
        <f ca="1">IFERROR(IF(INDEX('Outcome Indicators - Section C '!K$1:K$100,MATCH($A117,'Outcome Indicators - Section C '!$A$1:$A$100,0))&lt;&gt;0,INDEX('Outcome Indicators - Section C '!K$1:K$100,MATCH($A117,'Outcome Indicators - Section C '!$A$1:$A$100,0)),""),"")</f>
        <v/>
      </c>
      <c r="P117" s="547" t="str">
        <f ca="1">IFERROR(IF(INDEX('Outcome Indicators - Section C '!L$1:L$100,MATCH($A117,'Outcome Indicators - Section C '!$A$1:$A$100,0))&lt;&gt;0,TEXT(INDEX('Outcome Indicators - Section C '!L$1:L$100,MATCH($A117,'Outcome Indicators - Section C '!$A$1:$A$100,0)),"#'##0.00"),""),"")&amp;"/"&amp;IFERROR(IF(INDEX('Outcome Indicators - Section C '!L$1:L$100,MATCH($A117,'Outcome Indicators - Section C '!$A$1:$A$100,0)+1)&lt;&gt;0,TEXT(INDEX('Outcome Indicators - Section C '!L$1:L$100,MATCH($A117,'Outcome Indicators - Section C '!$A$1:$A$100,0)+1),"#'##0.00"),""),"")&amp;CHAR(10)&amp;IFERROR(IF(INDEX('Outcome Indicators - Section C '!M$1:M$100,MATCH($A117,'Outcome Indicators - Section C '!$A$1:$A$100,0))&lt;&gt;0,TEXT(INDEX('Outcome Indicators - Section C '!M$1:M$100,MATCH($A117,'Outcome Indicators - Section C '!$A$1:$A$100,0)),"0.0%"),""),"")&amp;CHAR(10)&amp;IFERROR(IF(INDEX('Outcome Indicators - Section C '!O$1:O$100,MATCH($A117,'Outcome Indicators - Section C '!$A$1:$A$100,0))&lt;&gt;0,INDEX('Outcome Indicators - Section C '!O$1:O$100,MATCH($A117,'Outcome Indicators - Section C '!$A$1:$A$100,0)),""),"")&amp;CHAR(10)&amp;IFERROR(IF(INDEX('Outcome Indicators - Section C '!N$1:N$100,MATCH($A117,'Outcome Indicators - Section C '!$A$1:$A$100,0))&lt;&gt;0,TEXT(INDEX('Outcome Indicators - Section C '!N$1:N$100,MATCH($A117,'Outcome Indicators - Section C '!$A$1:$A$100,0)),Setup!$A$33),""),"")</f>
        <v xml:space="preserve">/
</v>
      </c>
      <c r="Q117" s="545" t="str">
        <f ca="1">IFERROR(IF(INDEX('Outcome Indicators - Section C '!Q$1:Q$100,MATCH($A117,'Outcome Indicators - Section C '!$A$1:$A$100,0))&lt;&gt;0,INDEX('Outcome Indicators - Section C '!Q$1:Q$100,MATCH($A117,'Outcome Indicators - Section C '!$A$1:$A$100,0)),""),"")&amp;"/"&amp;IFERROR(IF(INDEX('Outcome Indicators - Section C '!Q$1:Q$100,MATCH($A117,'Outcome Indicators - Section C '!$A$1:$A$100,0)+1)&lt;&gt;0,INDEX('Outcome Indicators - Section C '!Q$1:Q$100,MATCH($A117,'Outcome Indicators - Section C '!$A$1:$A$100,0)+1),""),"")&amp;CHAR(10)&amp;IFERROR(IF(INDEX('Outcome Indicators - Section C '!R$1:R$100,MATCH($A117,'Outcome Indicators - Section C '!$A$1:$A$100,0))&lt;&gt;0,INDEX('Outcome Indicators - Section C '!R$1:R$100,MATCH($A117,'Outcome Indicators - Section C '!$A$1:$A$100,0)),""),"")&amp;CHAR(10)&amp;IFERROR(IF(INDEX('Outcome Indicators - Section C '!T$1:T$100,MATCH($A117,'Outcome Indicators - Section C '!$A$1:$A$100,0))&lt;&gt;0,INDEX('Outcome Indicators - Section C '!T$1:T$100,MATCH($A117,'Outcome Indicators - Section C '!$A$1:$A$100,0)),""),"")&amp;CHAR(10)&amp;IFERROR(IF(INDEX('Outcome Indicators - Section C '!S$1:S$100,MATCH($A117,'Outcome Indicators - Section C '!$A$1:$A$100,0))&lt;&gt;0,TEXT(INDEX('Outcome Indicators - Section C '!S$1:S$100,MATCH($A117,'Outcome Indicators - Section C '!$A$1:$A$100,0)),Setup!$A$33),""),"")</f>
        <v xml:space="preserve">/
</v>
      </c>
      <c r="R117" s="545" t="str">
        <f ca="1">IFERROR(IF(INDEX('Outcome Indicators - Section C '!AA$1:AA$100,MATCH($A117,'Outcome Indicators - Section C '!$A$1:$A$100,0))&lt;&gt;0,INDEX('Outcome Indicators - Section C '!AA$1:AA$100,MATCH($A117,'Outcome Indicators - Section C '!$A$1:$A$100,0)),""),"")&amp;"/"&amp;IFERROR(IF(INDEX('Outcome Indicators - Section C '!AA$1:AA$100,MATCH($A117,'Outcome Indicators - Section C '!$A$1:$A$100,0)+1)&lt;&gt;0,INDEX('Outcome Indicators - Section C '!AA$1:AA$100,MATCH($A117,'Outcome Indicators - Section C '!$A$1:$A$100,0)+1),""),"")&amp;CHAR(10)&amp;IFERROR(IF(INDEX('Outcome Indicators - Section C '!AB$1:AB$100,MATCH($A117,'Outcome Indicators - Section C '!$A$1:$A$100,0))&lt;&gt;0,INDEX('Outcome Indicators - Section C '!AB$1:AB$100,MATCH($A117,'Outcome Indicators - Section C '!$A$1:$A$100,0)),""),"")&amp;CHAR(10)&amp;IFERROR(IF(INDEX('Outcome Indicators - Section C '!AD$1:AD$100,MATCH($A117,'Outcome Indicators - Section C '!$A$1:$A$100,0))&lt;&gt;0,INDEX('Outcome Indicators - Section C '!AD$1:AD$100,MATCH($A117,'Outcome Indicators - Section C '!$A$1:$A$100,0)),""),"")&amp;CHAR(10)&amp;IFERROR(IF(INDEX('Outcome Indicators - Section C '!AC$1:AC$100,MATCH($A117,'Outcome Indicators - Section C '!$A$1:$A$100,0))&lt;&gt;0,TEXT(INDEX('Outcome Indicators - Section C '!AC$1:AC$100,MATCH($A117,'Outcome Indicators - Section C '!$A$1:$A$100,0)),Setup!$A$33),""),"")</f>
        <v xml:space="preserve">/
</v>
      </c>
      <c r="S117" s="545" t="str">
        <f ca="1">IFERROR(IF(INDEX('Outcome Indicators - Section C '!AF$1:AF$100,MATCH($A117,'Outcome Indicators - Section C '!$A$1:$A$100,0))&lt;&gt;0,INDEX('Outcome Indicators - Section C '!AF$1:AF$100,MATCH($A117,'Outcome Indicators - Section C '!$A$1:$A$100,0)),""),"")&amp;"/"&amp;IFERROR(IF(INDEX('Outcome Indicators - Section C '!AF$1:AF$100,MATCH($A117,'Outcome Indicators - Section C '!$A$1:$A$100,0)+1)&lt;&gt;0,INDEX('Outcome Indicators - Section C '!AF$1:AF$100,MATCH($A117,'Outcome Indicators - Section C '!$A$1:$A$100,0)+1),""),"")&amp;CHAR(10)&amp;IFERROR(IF(INDEX('Outcome Indicators - Section C '!AG$1:AG$100,MATCH($A117,'Outcome Indicators - Section C '!$A$1:$A$100,0))&lt;&gt;0,INDEX('Outcome Indicators - Section C '!AG$1:AG$100,MATCH($A117,'Outcome Indicators - Section C '!$A$1:$A$100,0)),""),"")&amp;CHAR(10)&amp;IFERROR(IF(INDEX('Outcome Indicators - Section C '!AI$1:AI$100,MATCH($A117,'Outcome Indicators - Section C '!$A$1:$A$100,0))&lt;&gt;0,INDEX('Outcome Indicators - Section C '!AI$1:AI$100,MATCH($A117,'Outcome Indicators - Section C '!$A$1:$A$100,0)),""),"")&amp;CHAR(10)&amp;IFERROR(IF(INDEX('Outcome Indicators - Section C '!AH$1:AH$100,MATCH($A117,'Outcome Indicators - Section C '!$A$1:$A$100,0))&lt;&gt;0,TEXT(INDEX('Outcome Indicators - Section C '!AH$1:AH$100,MATCH($A117,'Outcome Indicators - Section C '!$A$1:$A$100,0)),Setup!$A$33),""),"")</f>
        <v xml:space="preserve">/
</v>
      </c>
      <c r="T117" s="464"/>
      <c r="U117" s="464"/>
      <c r="V117" s="464"/>
      <c r="W117" s="464"/>
      <c r="X117" s="464"/>
      <c r="Y117" s="464"/>
      <c r="Z117" s="464"/>
      <c r="AA117" s="464"/>
      <c r="AB117" s="464"/>
      <c r="AC117" s="464"/>
      <c r="AD117" s="464"/>
      <c r="AE117" s="464"/>
      <c r="AF117" s="464"/>
      <c r="AG117" s="464"/>
      <c r="AH117" s="464"/>
      <c r="AI117" s="464"/>
      <c r="AJ117" s="464"/>
      <c r="AK117" s="464"/>
      <c r="AL117" s="464"/>
      <c r="AM117" s="464"/>
      <c r="AN117" s="464"/>
      <c r="AO117" s="464"/>
      <c r="AP117" s="464"/>
      <c r="AQ117" s="464"/>
      <c r="AR117" s="464"/>
      <c r="AS117" s="1059"/>
      <c r="AT117" s="1059"/>
      <c r="AU117" s="1059"/>
      <c r="AV117" s="1059"/>
    </row>
    <row r="118" spans="1:48" ht="96" customHeight="1" x14ac:dyDescent="0.35">
      <c r="A118" s="950">
        <v>11.6666666666666</v>
      </c>
      <c r="B118" s="948" t="str">
        <f ca="1">IFERROR(IF(INDEX('Outcome Indicators - Section C '!AJ$1:AJ$100,MATCH($A117,'Outcome Indicators - Section C '!$A$1:$A$100,0))&lt;&gt;0,INDEX('Outcome Indicators - Section C '!AJ$1:AJ$100,MATCH($A117,'Outcome Indicators - Section C '!$A$1:$A$100,0)),""),"")</f>
        <v/>
      </c>
      <c r="C118" s="948"/>
      <c r="D118" s="948"/>
      <c r="E118" s="948"/>
      <c r="F118" s="948"/>
      <c r="G118" s="948"/>
      <c r="H118" s="948"/>
      <c r="I118" s="948"/>
      <c r="J118" s="948"/>
      <c r="K118" s="948"/>
      <c r="L118" s="948"/>
      <c r="M118" s="948"/>
      <c r="N118" s="948"/>
      <c r="O118" s="948"/>
      <c r="P118" s="948"/>
      <c r="Q118" s="948"/>
      <c r="R118" s="948"/>
      <c r="S118" s="948"/>
      <c r="T118" s="464"/>
      <c r="U118" s="464"/>
      <c r="V118" s="464"/>
      <c r="W118" s="464"/>
      <c r="X118" s="464"/>
      <c r="Y118" s="464"/>
      <c r="Z118" s="464"/>
      <c r="AA118" s="464"/>
      <c r="AB118" s="464"/>
      <c r="AC118" s="464"/>
      <c r="AD118" s="464"/>
      <c r="AE118" s="464"/>
      <c r="AF118" s="464"/>
      <c r="AG118" s="464"/>
      <c r="AH118" s="464"/>
      <c r="AI118" s="464"/>
      <c r="AJ118" s="464"/>
      <c r="AK118" s="464"/>
      <c r="AL118" s="464"/>
      <c r="AM118" s="464"/>
      <c r="AN118" s="464"/>
      <c r="AO118" s="464"/>
      <c r="AP118" s="464"/>
      <c r="AQ118" s="464"/>
      <c r="AR118" s="464"/>
      <c r="AS118" s="1059"/>
      <c r="AT118" s="1059"/>
      <c r="AU118" s="1059"/>
      <c r="AV118" s="1059"/>
    </row>
    <row r="119" spans="1:48" ht="172.15" customHeight="1" x14ac:dyDescent="0.35">
      <c r="A119" s="950">
        <v>8</v>
      </c>
      <c r="B119" s="949" t="str">
        <f ca="1">IFERROR(IF(INDEX('Outcome Indicators - Section C '!B$1:B$100,MATCH($A119,'Outcome Indicators - Section C '!$A$1:$A$100,0))&lt;&gt;0,INDEX('Outcome Indicators - Section C '!B$1:B$100,MATCH($A119,'Outcome Indicators - Section C '!$A$1:$A$100,0)),""),"")</f>
        <v/>
      </c>
      <c r="C119" s="949"/>
      <c r="D119" s="949"/>
      <c r="E119" s="949" t="str">
        <f ca="1">IFERROR(IF(INDEX('Outcome Indicators - Section C '!C$1:C$100,MATCH($A119,'Outcome Indicators - Section C '!$A$1:$A$100,0))&lt;&gt;0,INDEX('Outcome Indicators - Section C '!C$1:C$100,MATCH($A119,'Outcome Indicators - Section C '!$A$1:$A$100,0)),""),"")</f>
        <v/>
      </c>
      <c r="F119" s="949"/>
      <c r="G119" s="949"/>
      <c r="H119" s="545" t="str">
        <f ca="1">IFERROR(IF(INDEX('Outcome Indicators - Section C '!D$1:D$100,MATCH($A119,'Outcome Indicators - Section C '!$A$1:$A$100,0))&lt;&gt;0,TEXT(INDEX('Outcome Indicators - Section C '!D$1:D$100,MATCH($A119,'Outcome Indicators - Section C '!$A$1:$A$100,0)),"#'##0.00"),""),"")&amp;"/"&amp;IFERROR(IF(INDEX('Outcome Indicators - Section C '!D$1:D$100,MATCH($A119,'Outcome Indicators - Section C '!$A$1:$A$100,0)+1)&lt;&gt;0,TEXT(INDEX('Outcome Indicators - Section C '!D$1:D$100,MATCH($A119,'Outcome Indicators - Section C '!$A$1:$A$100,0)+1),"#'##0.00"),""),"")&amp;CHAR(10)&amp;IFERROR(IF(INDEX('Outcome Indicators - Section C '!E$1:E$100,MATCH($A119,'Outcome Indicators - Section C '!$A$1:$A$100,0))&lt;&gt;0,TEXT(INDEX('Outcome Indicators - Section C '!E$1:E$100,MATCH($A119,'Outcome Indicators - Section C '!$A$1:$A$100,0)),"0.0%"),""),"")</f>
        <v xml:space="preserve">/
</v>
      </c>
      <c r="I119" s="545" t="str">
        <f ca="1">IFERROR(IF(INDEX('Outcome Indicators - Section C '!F$1:F$100,MATCH($A119,'Outcome Indicators - Section C '!$A$1:$A$100,0))&lt;&gt;0,INDEX('Outcome Indicators - Section C '!F$1:F$100,MATCH($A119,'Outcome Indicators - Section C '!$A$1:$A$100,0)),""),"")&amp;CHAR(10)&amp;IFERROR(IF(INDEX('Outcome Indicators - Section C '!G$1:G$100,MATCH($A119,'Outcome Indicators - Section C '!$A$1:$A$100,0))&lt;&gt;0,INDEX('Outcome Indicators - Section C '!G$1:G$100,MATCH($A119,'Outcome Indicators - Section C '!$A$1:$A$100,0)),""),"")</f>
        <v xml:space="preserve">
</v>
      </c>
      <c r="J119" s="947" t="str">
        <f ca="1">IFERROR(IF(INDEX('Outcome Indicators - Section C '!H$1:H$100,MATCH($A119,'Outcome Indicators - Section C '!$A$1:$A$100,0))&lt;&gt;0,INDEX('Outcome Indicators - Section C '!H$1:H$100,MATCH($A119,'Outcome Indicators - Section C '!$A$1:$A$100,0)),""),"")</f>
        <v/>
      </c>
      <c r="K119" s="947"/>
      <c r="L119" s="947"/>
      <c r="M119" s="947"/>
      <c r="N119" s="546" t="str">
        <f ca="1">IFERROR(IF(INDEX('Outcome Indicators - Section C '!I$1:I$100,MATCH($A119,'Outcome Indicators - Section C '!$A$1:$A$100,0))&lt;&gt;0,INDEX('Outcome Indicators - Section C '!I$1:I$100,MATCH($A119,'Outcome Indicators - Section C '!$A$1:$A$100,0)),""),"")</f>
        <v/>
      </c>
      <c r="O119" s="546" t="str">
        <f ca="1">IFERROR(IF(INDEX('Outcome Indicators - Section C '!K$1:K$100,MATCH($A119,'Outcome Indicators - Section C '!$A$1:$A$100,0))&lt;&gt;0,INDEX('Outcome Indicators - Section C '!K$1:K$100,MATCH($A119,'Outcome Indicators - Section C '!$A$1:$A$100,0)),""),"")</f>
        <v/>
      </c>
      <c r="P119" s="547" t="str">
        <f ca="1">IFERROR(IF(INDEX('Outcome Indicators - Section C '!L$1:L$100,MATCH($A119,'Outcome Indicators - Section C '!$A$1:$A$100,0))&lt;&gt;0,TEXT(INDEX('Outcome Indicators - Section C '!L$1:L$100,MATCH($A119,'Outcome Indicators - Section C '!$A$1:$A$100,0)),"#'##0.00"),""),"")&amp;"/"&amp;IFERROR(IF(INDEX('Outcome Indicators - Section C '!L$1:L$100,MATCH($A119,'Outcome Indicators - Section C '!$A$1:$A$100,0)+1)&lt;&gt;0,TEXT(INDEX('Outcome Indicators - Section C '!L$1:L$100,MATCH($A119,'Outcome Indicators - Section C '!$A$1:$A$100,0)+1),"#'##0.00"),""),"")&amp;CHAR(10)&amp;IFERROR(IF(INDEX('Outcome Indicators - Section C '!M$1:M$100,MATCH($A119,'Outcome Indicators - Section C '!$A$1:$A$100,0))&lt;&gt;0,TEXT(INDEX('Outcome Indicators - Section C '!M$1:M$100,MATCH($A119,'Outcome Indicators - Section C '!$A$1:$A$100,0)),"0.0%"),""),"")&amp;CHAR(10)&amp;IFERROR(IF(INDEX('Outcome Indicators - Section C '!O$1:O$100,MATCH($A119,'Outcome Indicators - Section C '!$A$1:$A$100,0))&lt;&gt;0,INDEX('Outcome Indicators - Section C '!O$1:O$100,MATCH($A119,'Outcome Indicators - Section C '!$A$1:$A$100,0)),""),"")&amp;CHAR(10)&amp;IFERROR(IF(INDEX('Outcome Indicators - Section C '!N$1:N$100,MATCH($A119,'Outcome Indicators - Section C '!$A$1:$A$100,0))&lt;&gt;0,TEXT(INDEX('Outcome Indicators - Section C '!N$1:N$100,MATCH($A119,'Outcome Indicators - Section C '!$A$1:$A$100,0)),Setup!$A$33),""),"")</f>
        <v xml:space="preserve">/
</v>
      </c>
      <c r="Q119" s="545" t="str">
        <f ca="1">IFERROR(IF(INDEX('Outcome Indicators - Section C '!Q$1:Q$100,MATCH($A119,'Outcome Indicators - Section C '!$A$1:$A$100,0))&lt;&gt;0,INDEX('Outcome Indicators - Section C '!Q$1:Q$100,MATCH($A119,'Outcome Indicators - Section C '!$A$1:$A$100,0)),""),"")&amp;"/"&amp;IFERROR(IF(INDEX('Outcome Indicators - Section C '!Q$1:Q$100,MATCH($A119,'Outcome Indicators - Section C '!$A$1:$A$100,0)+1)&lt;&gt;0,INDEX('Outcome Indicators - Section C '!Q$1:Q$100,MATCH($A119,'Outcome Indicators - Section C '!$A$1:$A$100,0)+1),""),"")&amp;CHAR(10)&amp;IFERROR(IF(INDEX('Outcome Indicators - Section C '!R$1:R$100,MATCH($A119,'Outcome Indicators - Section C '!$A$1:$A$100,0))&lt;&gt;0,INDEX('Outcome Indicators - Section C '!R$1:R$100,MATCH($A119,'Outcome Indicators - Section C '!$A$1:$A$100,0)),""),"")&amp;CHAR(10)&amp;IFERROR(IF(INDEX('Outcome Indicators - Section C '!T$1:T$100,MATCH($A119,'Outcome Indicators - Section C '!$A$1:$A$100,0))&lt;&gt;0,INDEX('Outcome Indicators - Section C '!T$1:T$100,MATCH($A119,'Outcome Indicators - Section C '!$A$1:$A$100,0)),""),"")&amp;CHAR(10)&amp;IFERROR(IF(INDEX('Outcome Indicators - Section C '!S$1:S$100,MATCH($A119,'Outcome Indicators - Section C '!$A$1:$A$100,0))&lt;&gt;0,TEXT(INDEX('Outcome Indicators - Section C '!S$1:S$100,MATCH($A119,'Outcome Indicators - Section C '!$A$1:$A$100,0)),Setup!$A$33),""),"")</f>
        <v xml:space="preserve">/
</v>
      </c>
      <c r="R119" s="545" t="str">
        <f ca="1">IFERROR(IF(INDEX('Outcome Indicators - Section C '!AA$1:AA$100,MATCH($A119,'Outcome Indicators - Section C '!$A$1:$A$100,0))&lt;&gt;0,INDEX('Outcome Indicators - Section C '!AA$1:AA$100,MATCH($A119,'Outcome Indicators - Section C '!$A$1:$A$100,0)),""),"")&amp;"/"&amp;IFERROR(IF(INDEX('Outcome Indicators - Section C '!AA$1:AA$100,MATCH($A119,'Outcome Indicators - Section C '!$A$1:$A$100,0)+1)&lt;&gt;0,INDEX('Outcome Indicators - Section C '!AA$1:AA$100,MATCH($A119,'Outcome Indicators - Section C '!$A$1:$A$100,0)+1),""),"")&amp;CHAR(10)&amp;IFERROR(IF(INDEX('Outcome Indicators - Section C '!AB$1:AB$100,MATCH($A119,'Outcome Indicators - Section C '!$A$1:$A$100,0))&lt;&gt;0,INDEX('Outcome Indicators - Section C '!AB$1:AB$100,MATCH($A119,'Outcome Indicators - Section C '!$A$1:$A$100,0)),""),"")&amp;CHAR(10)&amp;IFERROR(IF(INDEX('Outcome Indicators - Section C '!AD$1:AD$100,MATCH($A119,'Outcome Indicators - Section C '!$A$1:$A$100,0))&lt;&gt;0,INDEX('Outcome Indicators - Section C '!AD$1:AD$100,MATCH($A119,'Outcome Indicators - Section C '!$A$1:$A$100,0)),""),"")&amp;CHAR(10)&amp;IFERROR(IF(INDEX('Outcome Indicators - Section C '!AC$1:AC$100,MATCH($A119,'Outcome Indicators - Section C '!$A$1:$A$100,0))&lt;&gt;0,TEXT(INDEX('Outcome Indicators - Section C '!AC$1:AC$100,MATCH($A119,'Outcome Indicators - Section C '!$A$1:$A$100,0)),Setup!$A$33),""),"")</f>
        <v xml:space="preserve">/
</v>
      </c>
      <c r="S119" s="545" t="str">
        <f ca="1">IFERROR(IF(INDEX('Outcome Indicators - Section C '!AF$1:AF$100,MATCH($A119,'Outcome Indicators - Section C '!$A$1:$A$100,0))&lt;&gt;0,INDEX('Outcome Indicators - Section C '!AF$1:AF$100,MATCH($A119,'Outcome Indicators - Section C '!$A$1:$A$100,0)),""),"")&amp;"/"&amp;IFERROR(IF(INDEX('Outcome Indicators - Section C '!AF$1:AF$100,MATCH($A119,'Outcome Indicators - Section C '!$A$1:$A$100,0)+1)&lt;&gt;0,INDEX('Outcome Indicators - Section C '!AF$1:AF$100,MATCH($A119,'Outcome Indicators - Section C '!$A$1:$A$100,0)+1),""),"")&amp;CHAR(10)&amp;IFERROR(IF(INDEX('Outcome Indicators - Section C '!AG$1:AG$100,MATCH($A119,'Outcome Indicators - Section C '!$A$1:$A$100,0))&lt;&gt;0,INDEX('Outcome Indicators - Section C '!AG$1:AG$100,MATCH($A119,'Outcome Indicators - Section C '!$A$1:$A$100,0)),""),"")&amp;CHAR(10)&amp;IFERROR(IF(INDEX('Outcome Indicators - Section C '!AI$1:AI$100,MATCH($A119,'Outcome Indicators - Section C '!$A$1:$A$100,0))&lt;&gt;0,INDEX('Outcome Indicators - Section C '!AI$1:AI$100,MATCH($A119,'Outcome Indicators - Section C '!$A$1:$A$100,0)),""),"")&amp;CHAR(10)&amp;IFERROR(IF(INDEX('Outcome Indicators - Section C '!AH$1:AH$100,MATCH($A119,'Outcome Indicators - Section C '!$A$1:$A$100,0))&lt;&gt;0,TEXT(INDEX('Outcome Indicators - Section C '!AH$1:AH$100,MATCH($A119,'Outcome Indicators - Section C '!$A$1:$A$100,0)),Setup!$A$33),""),"")</f>
        <v xml:space="preserve">/
</v>
      </c>
      <c r="T119" s="464"/>
      <c r="U119" s="464"/>
      <c r="V119" s="464"/>
      <c r="W119" s="464"/>
      <c r="X119" s="464"/>
      <c r="Y119" s="464"/>
      <c r="Z119" s="464"/>
      <c r="AA119" s="464"/>
      <c r="AB119" s="464"/>
      <c r="AC119" s="464"/>
      <c r="AD119" s="464"/>
      <c r="AE119" s="464"/>
      <c r="AF119" s="464"/>
      <c r="AG119" s="464"/>
      <c r="AH119" s="464"/>
      <c r="AI119" s="464"/>
      <c r="AJ119" s="464"/>
      <c r="AK119" s="464"/>
      <c r="AL119" s="464"/>
      <c r="AM119" s="464"/>
      <c r="AN119" s="464"/>
      <c r="AO119" s="464"/>
      <c r="AP119" s="464"/>
      <c r="AQ119" s="464"/>
      <c r="AR119" s="464"/>
      <c r="AS119" s="1059"/>
      <c r="AT119" s="1059"/>
      <c r="AU119" s="1059"/>
      <c r="AV119" s="1059"/>
    </row>
    <row r="120" spans="1:48" ht="96" customHeight="1" x14ac:dyDescent="0.35">
      <c r="A120" s="950"/>
      <c r="B120" s="955" t="str">
        <f ca="1">IFERROR(IF(INDEX('Outcome Indicators - Section C '!AJ$1:AJ$100,MATCH($A119,'Outcome Indicators - Section C '!$A$1:$A$100,0))&lt;&gt;0,INDEX('Outcome Indicators - Section C '!AJ$1:AJ$100,MATCH($A119,'Outcome Indicators - Section C '!$A$1:$A$100,0)),""),"")</f>
        <v/>
      </c>
      <c r="C120" s="955"/>
      <c r="D120" s="955"/>
      <c r="E120" s="955"/>
      <c r="F120" s="955"/>
      <c r="G120" s="955"/>
      <c r="H120" s="955"/>
      <c r="I120" s="955"/>
      <c r="J120" s="955"/>
      <c r="K120" s="955"/>
      <c r="L120" s="955"/>
      <c r="M120" s="955"/>
      <c r="N120" s="955"/>
      <c r="O120" s="955"/>
      <c r="P120" s="955"/>
      <c r="Q120" s="955"/>
      <c r="R120" s="955"/>
      <c r="S120" s="955"/>
      <c r="T120" s="464"/>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1059"/>
      <c r="AT120" s="1059"/>
      <c r="AU120" s="1059"/>
      <c r="AV120" s="1059"/>
    </row>
    <row r="121" spans="1:48" ht="172.15" customHeight="1" x14ac:dyDescent="0.35">
      <c r="A121" s="950">
        <v>9</v>
      </c>
      <c r="B121" s="949" t="str">
        <f ca="1">IFERROR(IF(INDEX('Outcome Indicators - Section C '!B$1:B$100,MATCH($A121,'Outcome Indicators - Section C '!$A$1:$A$100,0))&lt;&gt;0,INDEX('Outcome Indicators - Section C '!B$1:B$100,MATCH($A121,'Outcome Indicators - Section C '!$A$1:$A$100,0)),""),"")</f>
        <v/>
      </c>
      <c r="C121" s="949"/>
      <c r="D121" s="949"/>
      <c r="E121" s="949" t="str">
        <f ca="1">IFERROR(IF(INDEX('Outcome Indicators - Section C '!C$1:C$100,MATCH($A121,'Outcome Indicators - Section C '!$A$1:$A$100,0))&lt;&gt;0,INDEX('Outcome Indicators - Section C '!C$1:C$100,MATCH($A121,'Outcome Indicators - Section C '!$A$1:$A$100,0)),""),"")</f>
        <v/>
      </c>
      <c r="F121" s="949"/>
      <c r="G121" s="949"/>
      <c r="H121" s="545" t="str">
        <f ca="1">IFERROR(IF(INDEX('Outcome Indicators - Section C '!D$1:D$100,MATCH($A121,'Outcome Indicators - Section C '!$A$1:$A$100,0))&lt;&gt;0,TEXT(INDEX('Outcome Indicators - Section C '!D$1:D$100,MATCH($A121,'Outcome Indicators - Section C '!$A$1:$A$100,0)),"#'##0.00"),""),"")&amp;"/"&amp;IFERROR(IF(INDEX('Outcome Indicators - Section C '!D$1:D$100,MATCH($A121,'Outcome Indicators - Section C '!$A$1:$A$100,0)+1)&lt;&gt;0,TEXT(INDEX('Outcome Indicators - Section C '!D$1:D$100,MATCH($A121,'Outcome Indicators - Section C '!$A$1:$A$100,0)+1),"#'##0.00"),""),"")&amp;CHAR(10)&amp;IFERROR(IF(INDEX('Outcome Indicators - Section C '!E$1:E$100,MATCH($A121,'Outcome Indicators - Section C '!$A$1:$A$100,0))&lt;&gt;0,TEXT(INDEX('Outcome Indicators - Section C '!E$1:E$100,MATCH($A121,'Outcome Indicators - Section C '!$A$1:$A$100,0)),"0.0%"),""),"")</f>
        <v xml:space="preserve">/
</v>
      </c>
      <c r="I121" s="545" t="str">
        <f ca="1">IFERROR(IF(INDEX('Outcome Indicators - Section C '!F$1:F$100,MATCH($A121,'Outcome Indicators - Section C '!$A$1:$A$100,0))&lt;&gt;0,INDEX('Outcome Indicators - Section C '!F$1:F$100,MATCH($A121,'Outcome Indicators - Section C '!$A$1:$A$100,0)),""),"")&amp;CHAR(10)&amp;IFERROR(IF(INDEX('Outcome Indicators - Section C '!G$1:G$100,MATCH($A121,'Outcome Indicators - Section C '!$A$1:$A$100,0))&lt;&gt;0,INDEX('Outcome Indicators - Section C '!G$1:G$100,MATCH($A121,'Outcome Indicators - Section C '!$A$1:$A$100,0)),""),"")</f>
        <v xml:space="preserve">
</v>
      </c>
      <c r="J121" s="947" t="str">
        <f ca="1">IFERROR(IF(INDEX('Outcome Indicators - Section C '!H$1:H$100,MATCH($A121,'Outcome Indicators - Section C '!$A$1:$A$100,0))&lt;&gt;0,INDEX('Outcome Indicators - Section C '!H$1:H$100,MATCH($A121,'Outcome Indicators - Section C '!$A$1:$A$100,0)),""),"")</f>
        <v/>
      </c>
      <c r="K121" s="947"/>
      <c r="L121" s="947"/>
      <c r="M121" s="947"/>
      <c r="N121" s="546" t="str">
        <f ca="1">IFERROR(IF(INDEX('Outcome Indicators - Section C '!I$1:I$100,MATCH($A121,'Outcome Indicators - Section C '!$A$1:$A$100,0))&lt;&gt;0,INDEX('Outcome Indicators - Section C '!I$1:I$100,MATCH($A121,'Outcome Indicators - Section C '!$A$1:$A$100,0)),""),"")</f>
        <v/>
      </c>
      <c r="O121" s="546" t="str">
        <f ca="1">IFERROR(IF(INDEX('Outcome Indicators - Section C '!K$1:K$100,MATCH($A121,'Outcome Indicators - Section C '!$A$1:$A$100,0))&lt;&gt;0,INDEX('Outcome Indicators - Section C '!K$1:K$100,MATCH($A121,'Outcome Indicators - Section C '!$A$1:$A$100,0)),""),"")</f>
        <v/>
      </c>
      <c r="P121" s="547" t="str">
        <f ca="1">IFERROR(IF(INDEX('Outcome Indicators - Section C '!L$1:L$100,MATCH($A121,'Outcome Indicators - Section C '!$A$1:$A$100,0))&lt;&gt;0,TEXT(INDEX('Outcome Indicators - Section C '!L$1:L$100,MATCH($A121,'Outcome Indicators - Section C '!$A$1:$A$100,0)),"#'##0.00"),""),"")&amp;"/"&amp;IFERROR(IF(INDEX('Outcome Indicators - Section C '!L$1:L$100,MATCH($A121,'Outcome Indicators - Section C '!$A$1:$A$100,0)+1)&lt;&gt;0,TEXT(INDEX('Outcome Indicators - Section C '!L$1:L$100,MATCH($A121,'Outcome Indicators - Section C '!$A$1:$A$100,0)+1),"#'##0.00"),""),"")&amp;CHAR(10)&amp;IFERROR(IF(INDEX('Outcome Indicators - Section C '!M$1:M$100,MATCH($A121,'Outcome Indicators - Section C '!$A$1:$A$100,0))&lt;&gt;0,TEXT(INDEX('Outcome Indicators - Section C '!M$1:M$100,MATCH($A121,'Outcome Indicators - Section C '!$A$1:$A$100,0)),"0.0%"),""),"")&amp;CHAR(10)&amp;IFERROR(IF(INDEX('Outcome Indicators - Section C '!O$1:O$100,MATCH($A121,'Outcome Indicators - Section C '!$A$1:$A$100,0))&lt;&gt;0,INDEX('Outcome Indicators - Section C '!O$1:O$100,MATCH($A121,'Outcome Indicators - Section C '!$A$1:$A$100,0)),""),"")&amp;CHAR(10)&amp;IFERROR(IF(INDEX('Outcome Indicators - Section C '!N$1:N$100,MATCH($A121,'Outcome Indicators - Section C '!$A$1:$A$100,0))&lt;&gt;0,TEXT(INDEX('Outcome Indicators - Section C '!N$1:N$100,MATCH($A121,'Outcome Indicators - Section C '!$A$1:$A$100,0)),Setup!$A$33),""),"")</f>
        <v xml:space="preserve">/
</v>
      </c>
      <c r="Q121" s="545" t="str">
        <f ca="1">IFERROR(IF(INDEX('Outcome Indicators - Section C '!Q$1:Q$100,MATCH($A121,'Outcome Indicators - Section C '!$A$1:$A$100,0))&lt;&gt;0,INDEX('Outcome Indicators - Section C '!Q$1:Q$100,MATCH($A121,'Outcome Indicators - Section C '!$A$1:$A$100,0)),""),"")&amp;"/"&amp;IFERROR(IF(INDEX('Outcome Indicators - Section C '!Q$1:Q$100,MATCH($A121,'Outcome Indicators - Section C '!$A$1:$A$100,0)+1)&lt;&gt;0,INDEX('Outcome Indicators - Section C '!Q$1:Q$100,MATCH($A121,'Outcome Indicators - Section C '!$A$1:$A$100,0)+1),""),"")&amp;CHAR(10)&amp;IFERROR(IF(INDEX('Outcome Indicators - Section C '!R$1:R$100,MATCH($A121,'Outcome Indicators - Section C '!$A$1:$A$100,0))&lt;&gt;0,INDEX('Outcome Indicators - Section C '!R$1:R$100,MATCH($A121,'Outcome Indicators - Section C '!$A$1:$A$100,0)),""),"")&amp;CHAR(10)&amp;IFERROR(IF(INDEX('Outcome Indicators - Section C '!T$1:T$100,MATCH($A121,'Outcome Indicators - Section C '!$A$1:$A$100,0))&lt;&gt;0,INDEX('Outcome Indicators - Section C '!T$1:T$100,MATCH($A121,'Outcome Indicators - Section C '!$A$1:$A$100,0)),""),"")&amp;CHAR(10)&amp;IFERROR(IF(INDEX('Outcome Indicators - Section C '!S$1:S$100,MATCH($A121,'Outcome Indicators - Section C '!$A$1:$A$100,0))&lt;&gt;0,TEXT(INDEX('Outcome Indicators - Section C '!S$1:S$100,MATCH($A121,'Outcome Indicators - Section C '!$A$1:$A$100,0)),Setup!$A$33),""),"")</f>
        <v xml:space="preserve">/
</v>
      </c>
      <c r="R121" s="545" t="str">
        <f ca="1">IFERROR(IF(INDEX('Outcome Indicators - Section C '!AA$1:AA$100,MATCH($A121,'Outcome Indicators - Section C '!$A$1:$A$100,0))&lt;&gt;0,INDEX('Outcome Indicators - Section C '!AA$1:AA$100,MATCH($A121,'Outcome Indicators - Section C '!$A$1:$A$100,0)),""),"")&amp;"/"&amp;IFERROR(IF(INDEX('Outcome Indicators - Section C '!AA$1:AA$100,MATCH($A121,'Outcome Indicators - Section C '!$A$1:$A$100,0)+1)&lt;&gt;0,INDEX('Outcome Indicators - Section C '!AA$1:AA$100,MATCH($A121,'Outcome Indicators - Section C '!$A$1:$A$100,0)+1),""),"")&amp;CHAR(10)&amp;IFERROR(IF(INDEX('Outcome Indicators - Section C '!AB$1:AB$100,MATCH($A121,'Outcome Indicators - Section C '!$A$1:$A$100,0))&lt;&gt;0,INDEX('Outcome Indicators - Section C '!AB$1:AB$100,MATCH($A121,'Outcome Indicators - Section C '!$A$1:$A$100,0)),""),"")&amp;CHAR(10)&amp;IFERROR(IF(INDEX('Outcome Indicators - Section C '!AD$1:AD$100,MATCH($A121,'Outcome Indicators - Section C '!$A$1:$A$100,0))&lt;&gt;0,INDEX('Outcome Indicators - Section C '!AD$1:AD$100,MATCH($A121,'Outcome Indicators - Section C '!$A$1:$A$100,0)),""),"")&amp;CHAR(10)&amp;IFERROR(IF(INDEX('Outcome Indicators - Section C '!AC$1:AC$100,MATCH($A121,'Outcome Indicators - Section C '!$A$1:$A$100,0))&lt;&gt;0,TEXT(INDEX('Outcome Indicators - Section C '!AC$1:AC$100,MATCH($A121,'Outcome Indicators - Section C '!$A$1:$A$100,0)),Setup!$A$33),""),"")</f>
        <v xml:space="preserve">/
</v>
      </c>
      <c r="S121" s="545" t="str">
        <f ca="1">IFERROR(IF(INDEX('Outcome Indicators - Section C '!AF$1:AF$100,MATCH($A121,'Outcome Indicators - Section C '!$A$1:$A$100,0))&lt;&gt;0,INDEX('Outcome Indicators - Section C '!AF$1:AF$100,MATCH($A121,'Outcome Indicators - Section C '!$A$1:$A$100,0)),""),"")&amp;"/"&amp;IFERROR(IF(INDEX('Outcome Indicators - Section C '!AF$1:AF$100,MATCH($A121,'Outcome Indicators - Section C '!$A$1:$A$100,0)+1)&lt;&gt;0,INDEX('Outcome Indicators - Section C '!AF$1:AF$100,MATCH($A121,'Outcome Indicators - Section C '!$A$1:$A$100,0)+1),""),"")&amp;CHAR(10)&amp;IFERROR(IF(INDEX('Outcome Indicators - Section C '!AG$1:AG$100,MATCH($A121,'Outcome Indicators - Section C '!$A$1:$A$100,0))&lt;&gt;0,INDEX('Outcome Indicators - Section C '!AG$1:AG$100,MATCH($A121,'Outcome Indicators - Section C '!$A$1:$A$100,0)),""),"")&amp;CHAR(10)&amp;IFERROR(IF(INDEX('Outcome Indicators - Section C '!AI$1:AI$100,MATCH($A121,'Outcome Indicators - Section C '!$A$1:$A$100,0))&lt;&gt;0,INDEX('Outcome Indicators - Section C '!AI$1:AI$100,MATCH($A121,'Outcome Indicators - Section C '!$A$1:$A$100,0)),""),"")&amp;CHAR(10)&amp;IFERROR(IF(INDEX('Outcome Indicators - Section C '!AH$1:AH$100,MATCH($A121,'Outcome Indicators - Section C '!$A$1:$A$100,0))&lt;&gt;0,TEXT(INDEX('Outcome Indicators - Section C '!AH$1:AH$100,MATCH($A121,'Outcome Indicators - Section C '!$A$1:$A$100,0)),Setup!$A$33),""),"")</f>
        <v xml:space="preserve">/
</v>
      </c>
      <c r="T121" s="464"/>
      <c r="U121" s="464"/>
      <c r="V121" s="464"/>
      <c r="W121" s="464"/>
      <c r="X121" s="464"/>
      <c r="Y121" s="464"/>
      <c r="Z121" s="464"/>
      <c r="AA121" s="464"/>
      <c r="AB121" s="464"/>
      <c r="AC121" s="464"/>
      <c r="AD121" s="464"/>
      <c r="AE121" s="464"/>
      <c r="AF121" s="464"/>
      <c r="AG121" s="464"/>
      <c r="AH121" s="464"/>
      <c r="AI121" s="464"/>
      <c r="AJ121" s="464"/>
      <c r="AK121" s="464"/>
      <c r="AL121" s="464"/>
      <c r="AM121" s="464"/>
      <c r="AN121" s="464"/>
      <c r="AO121" s="464"/>
      <c r="AP121" s="464"/>
      <c r="AQ121" s="464"/>
      <c r="AR121" s="464"/>
      <c r="AS121" s="1059"/>
      <c r="AT121" s="1059"/>
      <c r="AU121" s="1059"/>
      <c r="AV121" s="1059"/>
    </row>
    <row r="122" spans="1:48" ht="96" customHeight="1" x14ac:dyDescent="0.35">
      <c r="A122" s="950"/>
      <c r="B122" s="1066" t="str">
        <f ca="1">IFERROR(IF(INDEX('Outcome Indicators - Section C '!AJ$1:AJ$100,MATCH($A121,'Outcome Indicators - Section C '!$A$1:$A$100,0))&lt;&gt;0,INDEX('Outcome Indicators - Section C '!AJ$1:AJ$100,MATCH($A121,'Outcome Indicators - Section C '!$A$1:$A$100,0)),""),"")</f>
        <v/>
      </c>
      <c r="C122" s="1067"/>
      <c r="D122" s="1067"/>
      <c r="E122" s="1067"/>
      <c r="F122" s="1067"/>
      <c r="G122" s="1067"/>
      <c r="H122" s="1067"/>
      <c r="I122" s="1067"/>
      <c r="J122" s="1067"/>
      <c r="K122" s="1067"/>
      <c r="L122" s="1067"/>
      <c r="M122" s="1067"/>
      <c r="N122" s="1067"/>
      <c r="O122" s="1067"/>
      <c r="P122" s="1067"/>
      <c r="Q122" s="1067"/>
      <c r="R122" s="1067"/>
      <c r="S122" s="1068"/>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1059"/>
      <c r="AT122" s="1059"/>
      <c r="AU122" s="1059"/>
      <c r="AV122" s="1059"/>
    </row>
    <row r="123" spans="1:48" ht="172.15" customHeight="1" x14ac:dyDescent="0.35">
      <c r="A123" s="950">
        <v>10</v>
      </c>
      <c r="B123" s="949" t="str">
        <f ca="1">IFERROR(IF(INDEX('Outcome Indicators - Section C '!B$1:B$100,MATCH($A123,'Outcome Indicators - Section C '!$A$1:$A$100,0))&lt;&gt;0,INDEX('Outcome Indicators - Section C '!B$1:B$100,MATCH($A123,'Outcome Indicators - Section C '!$A$1:$A$100,0)),""),"")</f>
        <v/>
      </c>
      <c r="C123" s="949"/>
      <c r="D123" s="949"/>
      <c r="E123" s="949" t="str">
        <f ca="1">IFERROR(IF(INDEX('Outcome Indicators - Section C '!C$1:C$100,MATCH($A123,'Outcome Indicators - Section C '!$A$1:$A$100,0))&lt;&gt;0,INDEX('Outcome Indicators - Section C '!C$1:C$100,MATCH($A123,'Outcome Indicators - Section C '!$A$1:$A$100,0)),""),"")</f>
        <v/>
      </c>
      <c r="F123" s="949"/>
      <c r="G123" s="949"/>
      <c r="H123" s="545" t="str">
        <f ca="1">IFERROR(IF(INDEX('Outcome Indicators - Section C '!D$1:D$100,MATCH($A123,'Outcome Indicators - Section C '!$A$1:$A$100,0))&lt;&gt;0,TEXT(INDEX('Outcome Indicators - Section C '!D$1:D$100,MATCH($A123,'Outcome Indicators - Section C '!$A$1:$A$100,0)),"#'##0.00"),""),"")&amp;"/"&amp;IFERROR(IF(INDEX('Outcome Indicators - Section C '!D$1:D$100,MATCH($A123,'Outcome Indicators - Section C '!$A$1:$A$100,0)+1)&lt;&gt;0,TEXT(INDEX('Outcome Indicators - Section C '!D$1:D$100,MATCH($A123,'Outcome Indicators - Section C '!$A$1:$A$100,0)+1),"#'##0.00"),""),"")&amp;CHAR(10)&amp;IFERROR(IF(INDEX('Outcome Indicators - Section C '!E$1:E$100,MATCH($A123,'Outcome Indicators - Section C '!$A$1:$A$100,0))&lt;&gt;0,TEXT(INDEX('Outcome Indicators - Section C '!E$1:E$100,MATCH($A123,'Outcome Indicators - Section C '!$A$1:$A$100,0)),"0.0%"),""),"")</f>
        <v xml:space="preserve">/
</v>
      </c>
      <c r="I123" s="545" t="str">
        <f ca="1">IFERROR(IF(INDEX('Outcome Indicators - Section C '!F$1:F$100,MATCH($A123,'Outcome Indicators - Section C '!$A$1:$A$100,0))&lt;&gt;0,INDEX('Outcome Indicators - Section C '!F$1:F$100,MATCH($A123,'Outcome Indicators - Section C '!$A$1:$A$100,0)),""),"")&amp;CHAR(10)&amp;IFERROR(IF(INDEX('Outcome Indicators - Section C '!G$1:G$100,MATCH($A123,'Outcome Indicators - Section C '!$A$1:$A$100,0))&lt;&gt;0,INDEX('Outcome Indicators - Section C '!G$1:G$100,MATCH($A123,'Outcome Indicators - Section C '!$A$1:$A$100,0)),""),"")</f>
        <v xml:space="preserve">
</v>
      </c>
      <c r="J123" s="947" t="str">
        <f ca="1">IFERROR(IF(INDEX('Outcome Indicators - Section C '!H$1:H$100,MATCH($A123,'Outcome Indicators - Section C '!$A$1:$A$100,0))&lt;&gt;0,INDEX('Outcome Indicators - Section C '!H$1:H$100,MATCH($A123,'Outcome Indicators - Section C '!$A$1:$A$100,0)),""),"")</f>
        <v/>
      </c>
      <c r="K123" s="947"/>
      <c r="L123" s="947"/>
      <c r="M123" s="947"/>
      <c r="N123" s="546" t="str">
        <f ca="1">IFERROR(IF(INDEX('Outcome Indicators - Section C '!I$1:I$100,MATCH($A123,'Outcome Indicators - Section C '!$A$1:$A$100,0))&lt;&gt;0,INDEX('Outcome Indicators - Section C '!I$1:I$100,MATCH($A123,'Outcome Indicators - Section C '!$A$1:$A$100,0)),""),"")</f>
        <v/>
      </c>
      <c r="O123" s="546" t="str">
        <f ca="1">IFERROR(IF(INDEX('Outcome Indicators - Section C '!K$1:K$100,MATCH($A123,'Outcome Indicators - Section C '!$A$1:$A$100,0))&lt;&gt;0,INDEX('Outcome Indicators - Section C '!K$1:K$100,MATCH($A123,'Outcome Indicators - Section C '!$A$1:$A$100,0)),""),"")</f>
        <v/>
      </c>
      <c r="P123" s="547" t="str">
        <f ca="1">IFERROR(IF(INDEX('Outcome Indicators - Section C '!L$1:L$100,MATCH($A123,'Outcome Indicators - Section C '!$A$1:$A$100,0))&lt;&gt;0,TEXT(INDEX('Outcome Indicators - Section C '!L$1:L$100,MATCH($A123,'Outcome Indicators - Section C '!$A$1:$A$100,0)),"#'##0.00"),""),"")&amp;"/"&amp;IFERROR(IF(INDEX('Outcome Indicators - Section C '!L$1:L$100,MATCH($A123,'Outcome Indicators - Section C '!$A$1:$A$100,0)+1)&lt;&gt;0,TEXT(INDEX('Outcome Indicators - Section C '!L$1:L$100,MATCH($A123,'Outcome Indicators - Section C '!$A$1:$A$100,0)+1),"#'##0.00"),""),"")&amp;CHAR(10)&amp;IFERROR(IF(INDEX('Outcome Indicators - Section C '!M$1:M$100,MATCH($A123,'Outcome Indicators - Section C '!$A$1:$A$100,0))&lt;&gt;0,TEXT(INDEX('Outcome Indicators - Section C '!M$1:M$100,MATCH($A123,'Outcome Indicators - Section C '!$A$1:$A$100,0)),"0.0%"),""),"")&amp;CHAR(10)&amp;IFERROR(IF(INDEX('Outcome Indicators - Section C '!O$1:O$100,MATCH($A123,'Outcome Indicators - Section C '!$A$1:$A$100,0))&lt;&gt;0,INDEX('Outcome Indicators - Section C '!O$1:O$100,MATCH($A123,'Outcome Indicators - Section C '!$A$1:$A$100,0)),""),"")&amp;CHAR(10)&amp;IFERROR(IF(INDEX('Outcome Indicators - Section C '!N$1:N$100,MATCH($A123,'Outcome Indicators - Section C '!$A$1:$A$100,0))&lt;&gt;0,TEXT(INDEX('Outcome Indicators - Section C '!N$1:N$100,MATCH($A123,'Outcome Indicators - Section C '!$A$1:$A$100,0)),Setup!$A$33),""),"")</f>
        <v xml:space="preserve">/
</v>
      </c>
      <c r="Q123" s="545" t="str">
        <f ca="1">IFERROR(IF(INDEX('Outcome Indicators - Section C '!Q$1:Q$100,MATCH($A123,'Outcome Indicators - Section C '!$A$1:$A$100,0))&lt;&gt;0,INDEX('Outcome Indicators - Section C '!Q$1:Q$100,MATCH($A123,'Outcome Indicators - Section C '!$A$1:$A$100,0)),""),"")&amp;"/"&amp;IFERROR(IF(INDEX('Outcome Indicators - Section C '!Q$1:Q$100,MATCH($A123,'Outcome Indicators - Section C '!$A$1:$A$100,0)+1)&lt;&gt;0,INDEX('Outcome Indicators - Section C '!Q$1:Q$100,MATCH($A123,'Outcome Indicators - Section C '!$A$1:$A$100,0)+1),""),"")&amp;CHAR(10)&amp;IFERROR(IF(INDEX('Outcome Indicators - Section C '!R$1:R$100,MATCH($A123,'Outcome Indicators - Section C '!$A$1:$A$100,0))&lt;&gt;0,INDEX('Outcome Indicators - Section C '!R$1:R$100,MATCH($A123,'Outcome Indicators - Section C '!$A$1:$A$100,0)),""),"")&amp;CHAR(10)&amp;IFERROR(IF(INDEX('Outcome Indicators - Section C '!T$1:T$100,MATCH($A123,'Outcome Indicators - Section C '!$A$1:$A$100,0))&lt;&gt;0,INDEX('Outcome Indicators - Section C '!T$1:T$100,MATCH($A123,'Outcome Indicators - Section C '!$A$1:$A$100,0)),""),"")&amp;CHAR(10)&amp;IFERROR(IF(INDEX('Outcome Indicators - Section C '!S$1:S$100,MATCH($A123,'Outcome Indicators - Section C '!$A$1:$A$100,0))&lt;&gt;0,TEXT(INDEX('Outcome Indicators - Section C '!S$1:S$100,MATCH($A123,'Outcome Indicators - Section C '!$A$1:$A$100,0)),Setup!$A$33),""),"")</f>
        <v xml:space="preserve">/
</v>
      </c>
      <c r="R123" s="545" t="str">
        <f ca="1">IFERROR(IF(INDEX('Outcome Indicators - Section C '!AA$1:AA$100,MATCH($A123,'Outcome Indicators - Section C '!$A$1:$A$100,0))&lt;&gt;0,INDEX('Outcome Indicators - Section C '!AA$1:AA$100,MATCH($A123,'Outcome Indicators - Section C '!$A$1:$A$100,0)),""),"")&amp;"/"&amp;IFERROR(IF(INDEX('Outcome Indicators - Section C '!AA$1:AA$100,MATCH($A123,'Outcome Indicators - Section C '!$A$1:$A$100,0)+1)&lt;&gt;0,INDEX('Outcome Indicators - Section C '!AA$1:AA$100,MATCH($A123,'Outcome Indicators - Section C '!$A$1:$A$100,0)+1),""),"")&amp;CHAR(10)&amp;IFERROR(IF(INDEX('Outcome Indicators - Section C '!AB$1:AB$100,MATCH($A123,'Outcome Indicators - Section C '!$A$1:$A$100,0))&lt;&gt;0,INDEX('Outcome Indicators - Section C '!AB$1:AB$100,MATCH($A123,'Outcome Indicators - Section C '!$A$1:$A$100,0)),""),"")&amp;CHAR(10)&amp;IFERROR(IF(INDEX('Outcome Indicators - Section C '!AD$1:AD$100,MATCH($A123,'Outcome Indicators - Section C '!$A$1:$A$100,0))&lt;&gt;0,INDEX('Outcome Indicators - Section C '!AD$1:AD$100,MATCH($A123,'Outcome Indicators - Section C '!$A$1:$A$100,0)),""),"")&amp;CHAR(10)&amp;IFERROR(IF(INDEX('Outcome Indicators - Section C '!AC$1:AC$100,MATCH($A123,'Outcome Indicators - Section C '!$A$1:$A$100,0))&lt;&gt;0,TEXT(INDEX('Outcome Indicators - Section C '!AC$1:AC$100,MATCH($A123,'Outcome Indicators - Section C '!$A$1:$A$100,0)),Setup!$A$33),""),"")</f>
        <v xml:space="preserve">/
</v>
      </c>
      <c r="S123" s="545" t="str">
        <f ca="1">IFERROR(IF(INDEX('Outcome Indicators - Section C '!AF$1:AF$100,MATCH($A123,'Outcome Indicators - Section C '!$A$1:$A$100,0))&lt;&gt;0,INDEX('Outcome Indicators - Section C '!AF$1:AF$100,MATCH($A123,'Outcome Indicators - Section C '!$A$1:$A$100,0)),""),"")&amp;"/"&amp;IFERROR(IF(INDEX('Outcome Indicators - Section C '!AF$1:AF$100,MATCH($A123,'Outcome Indicators - Section C '!$A$1:$A$100,0)+1)&lt;&gt;0,INDEX('Outcome Indicators - Section C '!AF$1:AF$100,MATCH($A123,'Outcome Indicators - Section C '!$A$1:$A$100,0)+1),""),"")&amp;CHAR(10)&amp;IFERROR(IF(INDEX('Outcome Indicators - Section C '!AG$1:AG$100,MATCH($A123,'Outcome Indicators - Section C '!$A$1:$A$100,0))&lt;&gt;0,INDEX('Outcome Indicators - Section C '!AG$1:AG$100,MATCH($A123,'Outcome Indicators - Section C '!$A$1:$A$100,0)),""),"")&amp;CHAR(10)&amp;IFERROR(IF(INDEX('Outcome Indicators - Section C '!AI$1:AI$100,MATCH($A123,'Outcome Indicators - Section C '!$A$1:$A$100,0))&lt;&gt;0,INDEX('Outcome Indicators - Section C '!AI$1:AI$100,MATCH($A123,'Outcome Indicators - Section C '!$A$1:$A$100,0)),""),"")&amp;CHAR(10)&amp;IFERROR(IF(INDEX('Outcome Indicators - Section C '!AH$1:AH$100,MATCH($A123,'Outcome Indicators - Section C '!$A$1:$A$100,0))&lt;&gt;0,TEXT(INDEX('Outcome Indicators - Section C '!AH$1:AH$100,MATCH($A123,'Outcome Indicators - Section C '!$A$1:$A$100,0)),Setup!$A$33),""),"")</f>
        <v xml:space="preserve">/
</v>
      </c>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1059"/>
      <c r="AT123" s="1059"/>
      <c r="AU123" s="1059"/>
      <c r="AV123" s="1059"/>
    </row>
    <row r="124" spans="1:48" ht="96" customHeight="1" x14ac:dyDescent="0.35">
      <c r="A124" s="950"/>
      <c r="B124" s="1063" t="str">
        <f ca="1">IFERROR(IF(INDEX('Outcome Indicators - Section C '!AJ$1:AJ$100,MATCH($A123,'Outcome Indicators - Section C '!$A$1:$A$100,0))&lt;&gt;0,INDEX('Outcome Indicators - Section C '!AJ$1:AJ$100,MATCH($A123,'Outcome Indicators - Section C '!$A$1:$A$100,0)),""),"")</f>
        <v/>
      </c>
      <c r="C124" s="1064"/>
      <c r="D124" s="1064"/>
      <c r="E124" s="1064"/>
      <c r="F124" s="1064"/>
      <c r="G124" s="1064"/>
      <c r="H124" s="1064"/>
      <c r="I124" s="1064"/>
      <c r="J124" s="1064"/>
      <c r="K124" s="1064"/>
      <c r="L124" s="1064"/>
      <c r="M124" s="1064"/>
      <c r="N124" s="1064"/>
      <c r="O124" s="1064"/>
      <c r="P124" s="1064"/>
      <c r="Q124" s="1064"/>
      <c r="R124" s="1064"/>
      <c r="S124" s="1065"/>
      <c r="T124" s="464"/>
      <c r="U124" s="464"/>
      <c r="V124" s="464"/>
      <c r="W124" s="464"/>
      <c r="X124" s="464"/>
      <c r="Y124" s="464"/>
      <c r="Z124" s="464"/>
      <c r="AA124" s="464"/>
      <c r="AB124" s="464"/>
      <c r="AC124" s="464"/>
      <c r="AD124" s="464"/>
      <c r="AE124" s="464"/>
      <c r="AF124" s="464"/>
      <c r="AG124" s="464"/>
      <c r="AH124" s="464"/>
      <c r="AI124" s="464"/>
      <c r="AJ124" s="464"/>
      <c r="AK124" s="464"/>
      <c r="AL124" s="464"/>
      <c r="AM124" s="464"/>
      <c r="AN124" s="464"/>
      <c r="AO124" s="464"/>
      <c r="AP124" s="464"/>
      <c r="AQ124" s="464"/>
      <c r="AR124" s="464"/>
      <c r="AS124" s="1059"/>
      <c r="AT124" s="1059"/>
      <c r="AU124" s="1059"/>
      <c r="AV124" s="1059"/>
    </row>
    <row r="125" spans="1:48" ht="172.15" customHeight="1" x14ac:dyDescent="0.35">
      <c r="A125" s="950">
        <v>11</v>
      </c>
      <c r="B125" s="949" t="str">
        <f ca="1">IFERROR(IF(INDEX('Outcome Indicators - Section C '!B$1:B$100,MATCH($A125,'Outcome Indicators - Section C '!$A$1:$A$100,0))&lt;&gt;0,INDEX('Outcome Indicators - Section C '!B$1:B$100,MATCH($A125,'Outcome Indicators - Section C '!$A$1:$A$100,0)),""),"")</f>
        <v/>
      </c>
      <c r="C125" s="949"/>
      <c r="D125" s="949"/>
      <c r="E125" s="949" t="str">
        <f ca="1">IFERROR(IF(INDEX('Outcome Indicators - Section C '!C$1:C$100,MATCH($A125,'Outcome Indicators - Section C '!$A$1:$A$100,0))&lt;&gt;0,INDEX('Outcome Indicators - Section C '!C$1:C$100,MATCH($A125,'Outcome Indicators - Section C '!$A$1:$A$100,0)),""),"")</f>
        <v/>
      </c>
      <c r="F125" s="949"/>
      <c r="G125" s="949"/>
      <c r="H125" s="545" t="str">
        <f ca="1">IFERROR(IF(INDEX('Outcome Indicators - Section C '!D$1:D$100,MATCH($A125,'Outcome Indicators - Section C '!$A$1:$A$100,0))&lt;&gt;0,TEXT(INDEX('Outcome Indicators - Section C '!D$1:D$100,MATCH($A125,'Outcome Indicators - Section C '!$A$1:$A$100,0)),"#'##0.00"),""),"")&amp;"/"&amp;IFERROR(IF(INDEX('Outcome Indicators - Section C '!D$1:D$100,MATCH($A125,'Outcome Indicators - Section C '!$A$1:$A$100,0)+1)&lt;&gt;0,TEXT(INDEX('Outcome Indicators - Section C '!D$1:D$100,MATCH($A125,'Outcome Indicators - Section C '!$A$1:$A$100,0)+1),"#'##0.00"),""),"")&amp;CHAR(10)&amp;IFERROR(IF(INDEX('Outcome Indicators - Section C '!E$1:E$100,MATCH($A125,'Outcome Indicators - Section C '!$A$1:$A$100,0))&lt;&gt;0,TEXT(INDEX('Outcome Indicators - Section C '!E$1:E$100,MATCH($A125,'Outcome Indicators - Section C '!$A$1:$A$100,0)),"0.0%"),""),"")</f>
        <v xml:space="preserve">/
</v>
      </c>
      <c r="I125" s="545" t="str">
        <f ca="1">IFERROR(IF(INDEX('Outcome Indicators - Section C '!F$1:F$100,MATCH($A125,'Outcome Indicators - Section C '!$A$1:$A$100,0))&lt;&gt;0,INDEX('Outcome Indicators - Section C '!F$1:F$100,MATCH($A125,'Outcome Indicators - Section C '!$A$1:$A$100,0)),""),"")&amp;CHAR(10)&amp;IFERROR(IF(INDEX('Outcome Indicators - Section C '!G$1:G$100,MATCH($A125,'Outcome Indicators - Section C '!$A$1:$A$100,0))&lt;&gt;0,INDEX('Outcome Indicators - Section C '!G$1:G$100,MATCH($A125,'Outcome Indicators - Section C '!$A$1:$A$100,0)),""),"")</f>
        <v xml:space="preserve">
</v>
      </c>
      <c r="J125" s="947" t="str">
        <f ca="1">IFERROR(IF(INDEX('Outcome Indicators - Section C '!H$1:H$100,MATCH($A125,'Outcome Indicators - Section C '!$A$1:$A$100,0))&lt;&gt;0,INDEX('Outcome Indicators - Section C '!H$1:H$100,MATCH($A125,'Outcome Indicators - Section C '!$A$1:$A$100,0)),""),"")</f>
        <v/>
      </c>
      <c r="K125" s="947"/>
      <c r="L125" s="947"/>
      <c r="M125" s="947"/>
      <c r="N125" s="546" t="str">
        <f ca="1">IFERROR(IF(INDEX('Outcome Indicators - Section C '!I$1:I$100,MATCH($A125,'Outcome Indicators - Section C '!$A$1:$A$100,0))&lt;&gt;0,INDEX('Outcome Indicators - Section C '!I$1:I$100,MATCH($A125,'Outcome Indicators - Section C '!$A$1:$A$100,0)),""),"")</f>
        <v/>
      </c>
      <c r="O125" s="546" t="str">
        <f ca="1">IFERROR(IF(INDEX('Outcome Indicators - Section C '!K$1:K$100,MATCH($A125,'Outcome Indicators - Section C '!$A$1:$A$100,0))&lt;&gt;0,INDEX('Outcome Indicators - Section C '!K$1:K$100,MATCH($A125,'Outcome Indicators - Section C '!$A$1:$A$100,0)),""),"")</f>
        <v/>
      </c>
      <c r="P125" s="547" t="str">
        <f ca="1">IFERROR(IF(INDEX('Outcome Indicators - Section C '!L$1:L$100,MATCH($A125,'Outcome Indicators - Section C '!$A$1:$A$100,0))&lt;&gt;0,TEXT(INDEX('Outcome Indicators - Section C '!L$1:L$100,MATCH($A125,'Outcome Indicators - Section C '!$A$1:$A$100,0)),"#'##0.00"),""),"")&amp;"/"&amp;IFERROR(IF(INDEX('Outcome Indicators - Section C '!L$1:L$100,MATCH($A125,'Outcome Indicators - Section C '!$A$1:$A$100,0)+1)&lt;&gt;0,TEXT(INDEX('Outcome Indicators - Section C '!L$1:L$100,MATCH($A125,'Outcome Indicators - Section C '!$A$1:$A$100,0)+1),"#'##0.00"),""),"")&amp;CHAR(10)&amp;IFERROR(IF(INDEX('Outcome Indicators - Section C '!M$1:M$100,MATCH($A125,'Outcome Indicators - Section C '!$A$1:$A$100,0))&lt;&gt;0,TEXT(INDEX('Outcome Indicators - Section C '!M$1:M$100,MATCH($A125,'Outcome Indicators - Section C '!$A$1:$A$100,0)),"0.0%"),""),"")&amp;CHAR(10)&amp;IFERROR(IF(INDEX('Outcome Indicators - Section C '!O$1:O$100,MATCH($A125,'Outcome Indicators - Section C '!$A$1:$A$100,0))&lt;&gt;0,INDEX('Outcome Indicators - Section C '!O$1:O$100,MATCH($A125,'Outcome Indicators - Section C '!$A$1:$A$100,0)),""),"")&amp;CHAR(10)&amp;IFERROR(IF(INDEX('Outcome Indicators - Section C '!N$1:N$100,MATCH($A125,'Outcome Indicators - Section C '!$A$1:$A$100,0))&lt;&gt;0,TEXT(INDEX('Outcome Indicators - Section C '!N$1:N$100,MATCH($A125,'Outcome Indicators - Section C '!$A$1:$A$100,0)),Setup!$A$33),""),"")</f>
        <v xml:space="preserve">/
</v>
      </c>
      <c r="Q125" s="545" t="str">
        <f ca="1">IFERROR(IF(INDEX('Outcome Indicators - Section C '!Q$1:Q$100,MATCH($A125,'Outcome Indicators - Section C '!$A$1:$A$100,0))&lt;&gt;0,INDEX('Outcome Indicators - Section C '!Q$1:Q$100,MATCH($A125,'Outcome Indicators - Section C '!$A$1:$A$100,0)),""),"")&amp;"/"&amp;IFERROR(IF(INDEX('Outcome Indicators - Section C '!Q$1:Q$100,MATCH($A125,'Outcome Indicators - Section C '!$A$1:$A$100,0)+1)&lt;&gt;0,INDEX('Outcome Indicators - Section C '!Q$1:Q$100,MATCH($A125,'Outcome Indicators - Section C '!$A$1:$A$100,0)+1),""),"")&amp;CHAR(10)&amp;IFERROR(IF(INDEX('Outcome Indicators - Section C '!R$1:R$100,MATCH($A125,'Outcome Indicators - Section C '!$A$1:$A$100,0))&lt;&gt;0,INDEX('Outcome Indicators - Section C '!R$1:R$100,MATCH($A125,'Outcome Indicators - Section C '!$A$1:$A$100,0)),""),"")&amp;CHAR(10)&amp;IFERROR(IF(INDEX('Outcome Indicators - Section C '!T$1:T$100,MATCH($A125,'Outcome Indicators - Section C '!$A$1:$A$100,0))&lt;&gt;0,INDEX('Outcome Indicators - Section C '!T$1:T$100,MATCH($A125,'Outcome Indicators - Section C '!$A$1:$A$100,0)),""),"")&amp;CHAR(10)&amp;IFERROR(IF(INDEX('Outcome Indicators - Section C '!S$1:S$100,MATCH($A125,'Outcome Indicators - Section C '!$A$1:$A$100,0))&lt;&gt;0,TEXT(INDEX('Outcome Indicators - Section C '!S$1:S$100,MATCH($A125,'Outcome Indicators - Section C '!$A$1:$A$100,0)),Setup!$A$33),""),"")</f>
        <v xml:space="preserve">/
</v>
      </c>
      <c r="R125" s="545" t="str">
        <f ca="1">IFERROR(IF(INDEX('Outcome Indicators - Section C '!AA$1:AA$100,MATCH($A125,'Outcome Indicators - Section C '!$A$1:$A$100,0))&lt;&gt;0,INDEX('Outcome Indicators - Section C '!AA$1:AA$100,MATCH($A125,'Outcome Indicators - Section C '!$A$1:$A$100,0)),""),"")&amp;"/"&amp;IFERROR(IF(INDEX('Outcome Indicators - Section C '!AA$1:AA$100,MATCH($A125,'Outcome Indicators - Section C '!$A$1:$A$100,0)+1)&lt;&gt;0,INDEX('Outcome Indicators - Section C '!AA$1:AA$100,MATCH($A125,'Outcome Indicators - Section C '!$A$1:$A$100,0)+1),""),"")&amp;CHAR(10)&amp;IFERROR(IF(INDEX('Outcome Indicators - Section C '!AB$1:AB$100,MATCH($A125,'Outcome Indicators - Section C '!$A$1:$A$100,0))&lt;&gt;0,INDEX('Outcome Indicators - Section C '!AB$1:AB$100,MATCH($A125,'Outcome Indicators - Section C '!$A$1:$A$100,0)),""),"")&amp;CHAR(10)&amp;IFERROR(IF(INDEX('Outcome Indicators - Section C '!AD$1:AD$100,MATCH($A125,'Outcome Indicators - Section C '!$A$1:$A$100,0))&lt;&gt;0,INDEX('Outcome Indicators - Section C '!AD$1:AD$100,MATCH($A125,'Outcome Indicators - Section C '!$A$1:$A$100,0)),""),"")&amp;CHAR(10)&amp;IFERROR(IF(INDEX('Outcome Indicators - Section C '!AC$1:AC$100,MATCH($A125,'Outcome Indicators - Section C '!$A$1:$A$100,0))&lt;&gt;0,TEXT(INDEX('Outcome Indicators - Section C '!AC$1:AC$100,MATCH($A125,'Outcome Indicators - Section C '!$A$1:$A$100,0)),Setup!$A$33),""),"")</f>
        <v xml:space="preserve">/
</v>
      </c>
      <c r="S125" s="545" t="str">
        <f ca="1">IFERROR(IF(INDEX('Outcome Indicators - Section C '!AF$1:AF$100,MATCH($A125,'Outcome Indicators - Section C '!$A$1:$A$100,0))&lt;&gt;0,INDEX('Outcome Indicators - Section C '!AF$1:AF$100,MATCH($A125,'Outcome Indicators - Section C '!$A$1:$A$100,0)),""),"")&amp;"/"&amp;IFERROR(IF(INDEX('Outcome Indicators - Section C '!AF$1:AF$100,MATCH($A125,'Outcome Indicators - Section C '!$A$1:$A$100,0)+1)&lt;&gt;0,INDEX('Outcome Indicators - Section C '!AF$1:AF$100,MATCH($A125,'Outcome Indicators - Section C '!$A$1:$A$100,0)+1),""),"")&amp;CHAR(10)&amp;IFERROR(IF(INDEX('Outcome Indicators - Section C '!AG$1:AG$100,MATCH($A125,'Outcome Indicators - Section C '!$A$1:$A$100,0))&lt;&gt;0,INDEX('Outcome Indicators - Section C '!AG$1:AG$100,MATCH($A125,'Outcome Indicators - Section C '!$A$1:$A$100,0)),""),"")&amp;CHAR(10)&amp;IFERROR(IF(INDEX('Outcome Indicators - Section C '!AI$1:AI$100,MATCH($A125,'Outcome Indicators - Section C '!$A$1:$A$100,0))&lt;&gt;0,INDEX('Outcome Indicators - Section C '!AI$1:AI$100,MATCH($A125,'Outcome Indicators - Section C '!$A$1:$A$100,0)),""),"")&amp;CHAR(10)&amp;IFERROR(IF(INDEX('Outcome Indicators - Section C '!AH$1:AH$100,MATCH($A125,'Outcome Indicators - Section C '!$A$1:$A$100,0))&lt;&gt;0,TEXT(INDEX('Outcome Indicators - Section C '!AH$1:AH$100,MATCH($A125,'Outcome Indicators - Section C '!$A$1:$A$100,0)),Setup!$A$33),""),"")</f>
        <v xml:space="preserve">/
</v>
      </c>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1059"/>
      <c r="AT125" s="1059"/>
      <c r="AU125" s="1059"/>
      <c r="AV125" s="1059"/>
    </row>
    <row r="126" spans="1:48" ht="96" customHeight="1" x14ac:dyDescent="0.35">
      <c r="A126" s="950"/>
      <c r="B126" s="1066" t="str">
        <f ca="1">IFERROR(IF(INDEX('Outcome Indicators - Section C '!AJ$1:AJ$100,MATCH($A125,'Outcome Indicators - Section C '!$A$1:$A$100,0))&lt;&gt;0,INDEX('Outcome Indicators - Section C '!AJ$1:AJ$100,MATCH($A125,'Outcome Indicators - Section C '!$A$1:$A$100,0)),""),"")</f>
        <v/>
      </c>
      <c r="C126" s="1067"/>
      <c r="D126" s="1067"/>
      <c r="E126" s="1067"/>
      <c r="F126" s="1067"/>
      <c r="G126" s="1067"/>
      <c r="H126" s="1067"/>
      <c r="I126" s="1067"/>
      <c r="J126" s="1067"/>
      <c r="K126" s="1067"/>
      <c r="L126" s="1067"/>
      <c r="M126" s="1067"/>
      <c r="N126" s="1067"/>
      <c r="O126" s="1067"/>
      <c r="P126" s="1067"/>
      <c r="Q126" s="1067"/>
      <c r="R126" s="1067"/>
      <c r="S126" s="1068"/>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1059"/>
      <c r="AT126" s="1059"/>
      <c r="AU126" s="1059"/>
      <c r="AV126" s="1059"/>
    </row>
    <row r="127" spans="1:48" ht="172.15" customHeight="1" x14ac:dyDescent="0.35">
      <c r="A127" s="950">
        <v>12</v>
      </c>
      <c r="B127" s="949" t="str">
        <f ca="1">IFERROR(IF(INDEX('Outcome Indicators - Section C '!B$1:B$100,MATCH($A127,'Outcome Indicators - Section C '!$A$1:$A$100,0))&lt;&gt;0,INDEX('Outcome Indicators - Section C '!B$1:B$100,MATCH($A127,'Outcome Indicators - Section C '!$A$1:$A$100,0)),""),"")</f>
        <v/>
      </c>
      <c r="C127" s="949"/>
      <c r="D127" s="949"/>
      <c r="E127" s="949" t="str">
        <f ca="1">IFERROR(IF(INDEX('Outcome Indicators - Section C '!C$1:C$100,MATCH($A127,'Outcome Indicators - Section C '!$A$1:$A$100,0))&lt;&gt;0,INDEX('Outcome Indicators - Section C '!C$1:C$100,MATCH($A127,'Outcome Indicators - Section C '!$A$1:$A$100,0)),""),"")</f>
        <v/>
      </c>
      <c r="F127" s="949"/>
      <c r="G127" s="949"/>
      <c r="H127" s="545" t="str">
        <f ca="1">IFERROR(IF(INDEX('Outcome Indicators - Section C '!D$1:D$100,MATCH($A127,'Outcome Indicators - Section C '!$A$1:$A$100,0))&lt;&gt;0,TEXT(INDEX('Outcome Indicators - Section C '!D$1:D$100,MATCH($A127,'Outcome Indicators - Section C '!$A$1:$A$100,0)),"#'##0.00"),""),"")&amp;"/"&amp;IFERROR(IF(INDEX('Outcome Indicators - Section C '!D$1:D$100,MATCH($A127,'Outcome Indicators - Section C '!$A$1:$A$100,0)+1)&lt;&gt;0,TEXT(INDEX('Outcome Indicators - Section C '!D$1:D$100,MATCH($A127,'Outcome Indicators - Section C '!$A$1:$A$100,0)+1),"#'##0.00"),""),"")&amp;CHAR(10)&amp;IFERROR(IF(INDEX('Outcome Indicators - Section C '!E$1:E$100,MATCH($A127,'Outcome Indicators - Section C '!$A$1:$A$100,0))&lt;&gt;0,TEXT(INDEX('Outcome Indicators - Section C '!E$1:E$100,MATCH($A127,'Outcome Indicators - Section C '!$A$1:$A$100,0)),"0.0%"),""),"")</f>
        <v xml:space="preserve">/
</v>
      </c>
      <c r="I127" s="545" t="str">
        <f ca="1">IFERROR(IF(INDEX('Outcome Indicators - Section C '!F$1:F$100,MATCH($A127,'Outcome Indicators - Section C '!$A$1:$A$100,0))&lt;&gt;0,INDEX('Outcome Indicators - Section C '!F$1:F$100,MATCH($A127,'Outcome Indicators - Section C '!$A$1:$A$100,0)),""),"")&amp;CHAR(10)&amp;IFERROR(IF(INDEX('Outcome Indicators - Section C '!G$1:G$100,MATCH($A127,'Outcome Indicators - Section C '!$A$1:$A$100,0))&lt;&gt;0,INDEX('Outcome Indicators - Section C '!G$1:G$100,MATCH($A127,'Outcome Indicators - Section C '!$A$1:$A$100,0)),""),"")</f>
        <v xml:space="preserve">
</v>
      </c>
      <c r="J127" s="947" t="str">
        <f ca="1">IFERROR(IF(INDEX('Outcome Indicators - Section C '!H$1:H$100,MATCH($A127,'Outcome Indicators - Section C '!$A$1:$A$100,0))&lt;&gt;0,INDEX('Outcome Indicators - Section C '!H$1:H$100,MATCH($A127,'Outcome Indicators - Section C '!$A$1:$A$100,0)),""),"")</f>
        <v/>
      </c>
      <c r="K127" s="947"/>
      <c r="L127" s="947"/>
      <c r="M127" s="947"/>
      <c r="N127" s="546" t="str">
        <f ca="1">IFERROR(IF(INDEX('Outcome Indicators - Section C '!I$1:I$100,MATCH($A127,'Outcome Indicators - Section C '!$A$1:$A$100,0))&lt;&gt;0,INDEX('Outcome Indicators - Section C '!I$1:I$100,MATCH($A127,'Outcome Indicators - Section C '!$A$1:$A$100,0)),""),"")</f>
        <v/>
      </c>
      <c r="O127" s="546" t="str">
        <f ca="1">IFERROR(IF(INDEX('Outcome Indicators - Section C '!K$1:K$100,MATCH($A127,'Outcome Indicators - Section C '!$A$1:$A$100,0))&lt;&gt;0,INDEX('Outcome Indicators - Section C '!K$1:K$100,MATCH($A127,'Outcome Indicators - Section C '!$A$1:$A$100,0)),""),"")</f>
        <v/>
      </c>
      <c r="P127" s="547" t="str">
        <f ca="1">IFERROR(IF(INDEX('Outcome Indicators - Section C '!L$1:L$100,MATCH($A127,'Outcome Indicators - Section C '!$A$1:$A$100,0))&lt;&gt;0,TEXT(INDEX('Outcome Indicators - Section C '!L$1:L$100,MATCH($A127,'Outcome Indicators - Section C '!$A$1:$A$100,0)),"#'##0.00"),""),"")&amp;"/"&amp;IFERROR(IF(INDEX('Outcome Indicators - Section C '!L$1:L$100,MATCH($A127,'Outcome Indicators - Section C '!$A$1:$A$100,0)+1)&lt;&gt;0,TEXT(INDEX('Outcome Indicators - Section C '!L$1:L$100,MATCH($A127,'Outcome Indicators - Section C '!$A$1:$A$100,0)+1),"#'##0.00"),""),"")&amp;CHAR(10)&amp;IFERROR(IF(INDEX('Outcome Indicators - Section C '!M$1:M$100,MATCH($A127,'Outcome Indicators - Section C '!$A$1:$A$100,0))&lt;&gt;0,TEXT(INDEX('Outcome Indicators - Section C '!M$1:M$100,MATCH($A127,'Outcome Indicators - Section C '!$A$1:$A$100,0)),"0.0%"),""),"")&amp;CHAR(10)&amp;IFERROR(IF(INDEX('Outcome Indicators - Section C '!O$1:O$100,MATCH($A127,'Outcome Indicators - Section C '!$A$1:$A$100,0))&lt;&gt;0,INDEX('Outcome Indicators - Section C '!O$1:O$100,MATCH($A127,'Outcome Indicators - Section C '!$A$1:$A$100,0)),""),"")&amp;CHAR(10)&amp;IFERROR(IF(INDEX('Outcome Indicators - Section C '!N$1:N$100,MATCH($A127,'Outcome Indicators - Section C '!$A$1:$A$100,0))&lt;&gt;0,TEXT(INDEX('Outcome Indicators - Section C '!N$1:N$100,MATCH($A127,'Outcome Indicators - Section C '!$A$1:$A$100,0)),Setup!$A$33),""),"")</f>
        <v xml:space="preserve">/
</v>
      </c>
      <c r="Q127" s="545" t="str">
        <f ca="1">IFERROR(IF(INDEX('Outcome Indicators - Section C '!Q$1:Q$100,MATCH($A127,'Outcome Indicators - Section C '!$A$1:$A$100,0))&lt;&gt;0,INDEX('Outcome Indicators - Section C '!Q$1:Q$100,MATCH($A127,'Outcome Indicators - Section C '!$A$1:$A$100,0)),""),"")&amp;"/"&amp;IFERROR(IF(INDEX('Outcome Indicators - Section C '!Q$1:Q$100,MATCH($A127,'Outcome Indicators - Section C '!$A$1:$A$100,0)+1)&lt;&gt;0,INDEX('Outcome Indicators - Section C '!Q$1:Q$100,MATCH($A127,'Outcome Indicators - Section C '!$A$1:$A$100,0)+1),""),"")&amp;CHAR(10)&amp;IFERROR(IF(INDEX('Outcome Indicators - Section C '!R$1:R$100,MATCH($A127,'Outcome Indicators - Section C '!$A$1:$A$100,0))&lt;&gt;0,INDEX('Outcome Indicators - Section C '!R$1:R$100,MATCH($A127,'Outcome Indicators - Section C '!$A$1:$A$100,0)),""),"")&amp;CHAR(10)&amp;IFERROR(IF(INDEX('Outcome Indicators - Section C '!T$1:T$100,MATCH($A127,'Outcome Indicators - Section C '!$A$1:$A$100,0))&lt;&gt;0,INDEX('Outcome Indicators - Section C '!T$1:T$100,MATCH($A127,'Outcome Indicators - Section C '!$A$1:$A$100,0)),""),"")&amp;CHAR(10)&amp;IFERROR(IF(INDEX('Outcome Indicators - Section C '!S$1:S$100,MATCH($A127,'Outcome Indicators - Section C '!$A$1:$A$100,0))&lt;&gt;0,TEXT(INDEX('Outcome Indicators - Section C '!S$1:S$100,MATCH($A127,'Outcome Indicators - Section C '!$A$1:$A$100,0)),Setup!$A$33),""),"")</f>
        <v xml:space="preserve">/
</v>
      </c>
      <c r="R127" s="545" t="str">
        <f ca="1">IFERROR(IF(INDEX('Outcome Indicators - Section C '!AA$1:AA$100,MATCH($A127,'Outcome Indicators - Section C '!$A$1:$A$100,0))&lt;&gt;0,INDEX('Outcome Indicators - Section C '!AA$1:AA$100,MATCH($A127,'Outcome Indicators - Section C '!$A$1:$A$100,0)),""),"")&amp;"/"&amp;IFERROR(IF(INDEX('Outcome Indicators - Section C '!AA$1:AA$100,MATCH($A127,'Outcome Indicators - Section C '!$A$1:$A$100,0)+1)&lt;&gt;0,INDEX('Outcome Indicators - Section C '!AA$1:AA$100,MATCH($A127,'Outcome Indicators - Section C '!$A$1:$A$100,0)+1),""),"")&amp;CHAR(10)&amp;IFERROR(IF(INDEX('Outcome Indicators - Section C '!AB$1:AB$100,MATCH($A127,'Outcome Indicators - Section C '!$A$1:$A$100,0))&lt;&gt;0,INDEX('Outcome Indicators - Section C '!AB$1:AB$100,MATCH($A127,'Outcome Indicators - Section C '!$A$1:$A$100,0)),""),"")&amp;CHAR(10)&amp;IFERROR(IF(INDEX('Outcome Indicators - Section C '!AD$1:AD$100,MATCH($A127,'Outcome Indicators - Section C '!$A$1:$A$100,0))&lt;&gt;0,INDEX('Outcome Indicators - Section C '!AD$1:AD$100,MATCH($A127,'Outcome Indicators - Section C '!$A$1:$A$100,0)),""),"")&amp;CHAR(10)&amp;IFERROR(IF(INDEX('Outcome Indicators - Section C '!AC$1:AC$100,MATCH($A127,'Outcome Indicators - Section C '!$A$1:$A$100,0))&lt;&gt;0,TEXT(INDEX('Outcome Indicators - Section C '!AC$1:AC$100,MATCH($A127,'Outcome Indicators - Section C '!$A$1:$A$100,0)),Setup!$A$33),""),"")</f>
        <v xml:space="preserve">/
</v>
      </c>
      <c r="S127" s="545" t="str">
        <f ca="1">IFERROR(IF(INDEX('Outcome Indicators - Section C '!AF$1:AF$100,MATCH($A127,'Outcome Indicators - Section C '!$A$1:$A$100,0))&lt;&gt;0,INDEX('Outcome Indicators - Section C '!AF$1:AF$100,MATCH($A127,'Outcome Indicators - Section C '!$A$1:$A$100,0)),""),"")&amp;"/"&amp;IFERROR(IF(INDEX('Outcome Indicators - Section C '!AF$1:AF$100,MATCH($A127,'Outcome Indicators - Section C '!$A$1:$A$100,0)+1)&lt;&gt;0,INDEX('Outcome Indicators - Section C '!AF$1:AF$100,MATCH($A127,'Outcome Indicators - Section C '!$A$1:$A$100,0)+1),""),"")&amp;CHAR(10)&amp;IFERROR(IF(INDEX('Outcome Indicators - Section C '!AG$1:AG$100,MATCH($A127,'Outcome Indicators - Section C '!$A$1:$A$100,0))&lt;&gt;0,INDEX('Outcome Indicators - Section C '!AG$1:AG$100,MATCH($A127,'Outcome Indicators - Section C '!$A$1:$A$100,0)),""),"")&amp;CHAR(10)&amp;IFERROR(IF(INDEX('Outcome Indicators - Section C '!AI$1:AI$100,MATCH($A127,'Outcome Indicators - Section C '!$A$1:$A$100,0))&lt;&gt;0,INDEX('Outcome Indicators - Section C '!AI$1:AI$100,MATCH($A127,'Outcome Indicators - Section C '!$A$1:$A$100,0)),""),"")&amp;CHAR(10)&amp;IFERROR(IF(INDEX('Outcome Indicators - Section C '!AH$1:AH$100,MATCH($A127,'Outcome Indicators - Section C '!$A$1:$A$100,0))&lt;&gt;0,TEXT(INDEX('Outcome Indicators - Section C '!AH$1:AH$100,MATCH($A127,'Outcome Indicators - Section C '!$A$1:$A$100,0)),Setup!$A$33),""),"")</f>
        <v xml:space="preserve">/
</v>
      </c>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1059"/>
      <c r="AT127" s="1059"/>
      <c r="AU127" s="1059"/>
      <c r="AV127" s="1059"/>
    </row>
    <row r="128" spans="1:48" ht="96" customHeight="1" x14ac:dyDescent="0.35">
      <c r="A128" s="950"/>
      <c r="B128" s="1063" t="str">
        <f ca="1">IFERROR(IF(INDEX('Outcome Indicators - Section C '!AJ$1:AJ$100,MATCH($A127,'Outcome Indicators - Section C '!$A$1:$A$100,0))&lt;&gt;0,INDEX('Outcome Indicators - Section C '!AJ$1:AJ$100,MATCH($A127,'Outcome Indicators - Section C '!$A$1:$A$100,0)),""),"")</f>
        <v/>
      </c>
      <c r="C128" s="1064"/>
      <c r="D128" s="1064"/>
      <c r="E128" s="1064"/>
      <c r="F128" s="1064"/>
      <c r="G128" s="1064"/>
      <c r="H128" s="1064"/>
      <c r="I128" s="1064"/>
      <c r="J128" s="1064"/>
      <c r="K128" s="1064"/>
      <c r="L128" s="1064"/>
      <c r="M128" s="1064"/>
      <c r="N128" s="1064"/>
      <c r="O128" s="1064"/>
      <c r="P128" s="1064"/>
      <c r="Q128" s="1064"/>
      <c r="R128" s="1064"/>
      <c r="S128" s="1065"/>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1059"/>
      <c r="AT128" s="1059"/>
      <c r="AU128" s="1059"/>
      <c r="AV128" s="1059"/>
    </row>
    <row r="129" spans="1:52" ht="172.15" customHeight="1" x14ac:dyDescent="0.35">
      <c r="A129" s="950">
        <v>13</v>
      </c>
      <c r="B129" s="949" t="str">
        <f ca="1">IFERROR(IF(INDEX('Outcome Indicators - Section C '!B$1:B$100,MATCH($A129,'Outcome Indicators - Section C '!$A$1:$A$100,0))&lt;&gt;0,INDEX('Outcome Indicators - Section C '!B$1:B$100,MATCH($A129,'Outcome Indicators - Section C '!$A$1:$A$100,0)),""),"")</f>
        <v/>
      </c>
      <c r="C129" s="949"/>
      <c r="D129" s="949"/>
      <c r="E129" s="949" t="str">
        <f ca="1">IFERROR(IF(INDEX('Outcome Indicators - Section C '!C$1:C$100,MATCH($A129,'Outcome Indicators - Section C '!$A$1:$A$100,0))&lt;&gt;0,INDEX('Outcome Indicators - Section C '!C$1:C$100,MATCH($A129,'Outcome Indicators - Section C '!$A$1:$A$100,0)),""),"")</f>
        <v/>
      </c>
      <c r="F129" s="949"/>
      <c r="G129" s="949"/>
      <c r="H129" s="545" t="str">
        <f ca="1">IFERROR(IF(INDEX('Outcome Indicators - Section C '!D$1:D$100,MATCH($A129,'Outcome Indicators - Section C '!$A$1:$A$100,0))&lt;&gt;0,TEXT(INDEX('Outcome Indicators - Section C '!D$1:D$100,MATCH($A129,'Outcome Indicators - Section C '!$A$1:$A$100,0)),"#'##0.00"),""),"")&amp;"/"&amp;IFERROR(IF(INDEX('Outcome Indicators - Section C '!D$1:D$100,MATCH($A129,'Outcome Indicators - Section C '!$A$1:$A$100,0)+1)&lt;&gt;0,TEXT(INDEX('Outcome Indicators - Section C '!D$1:D$100,MATCH($A129,'Outcome Indicators - Section C '!$A$1:$A$100,0)+1),"#'##0.00"),""),"")&amp;CHAR(10)&amp;IFERROR(IF(INDEX('Outcome Indicators - Section C '!E$1:E$100,MATCH($A129,'Outcome Indicators - Section C '!$A$1:$A$100,0))&lt;&gt;0,TEXT(INDEX('Outcome Indicators - Section C '!E$1:E$100,MATCH($A129,'Outcome Indicators - Section C '!$A$1:$A$100,0)),"0.0%"),""),"")</f>
        <v xml:space="preserve">/
</v>
      </c>
      <c r="I129" s="545" t="str">
        <f ca="1">IFERROR(IF(INDEX('Outcome Indicators - Section C '!F$1:F$100,MATCH($A129,'Outcome Indicators - Section C '!$A$1:$A$100,0))&lt;&gt;0,INDEX('Outcome Indicators - Section C '!F$1:F$100,MATCH($A129,'Outcome Indicators - Section C '!$A$1:$A$100,0)),""),"")&amp;CHAR(10)&amp;IFERROR(IF(INDEX('Outcome Indicators - Section C '!G$1:G$100,MATCH($A129,'Outcome Indicators - Section C '!$A$1:$A$100,0))&lt;&gt;0,INDEX('Outcome Indicators - Section C '!G$1:G$100,MATCH($A129,'Outcome Indicators - Section C '!$A$1:$A$100,0)),""),"")</f>
        <v xml:space="preserve">
</v>
      </c>
      <c r="J129" s="947" t="str">
        <f ca="1">IFERROR(IF(INDEX('Outcome Indicators - Section C '!H$1:H$100,MATCH($A129,'Outcome Indicators - Section C '!$A$1:$A$100,0))&lt;&gt;0,INDEX('Outcome Indicators - Section C '!H$1:H$100,MATCH($A129,'Outcome Indicators - Section C '!$A$1:$A$100,0)),""),"")</f>
        <v/>
      </c>
      <c r="K129" s="947"/>
      <c r="L129" s="947"/>
      <c r="M129" s="947"/>
      <c r="N129" s="546" t="str">
        <f ca="1">IFERROR(IF(INDEX('Outcome Indicators - Section C '!I$1:I$100,MATCH($A129,'Outcome Indicators - Section C '!$A$1:$A$100,0))&lt;&gt;0,INDEX('Outcome Indicators - Section C '!I$1:I$100,MATCH($A129,'Outcome Indicators - Section C '!$A$1:$A$100,0)),""),"")</f>
        <v/>
      </c>
      <c r="O129" s="546" t="str">
        <f ca="1">IFERROR(IF(INDEX('Outcome Indicators - Section C '!K$1:K$100,MATCH($A129,'Outcome Indicators - Section C '!$A$1:$A$100,0))&lt;&gt;0,INDEX('Outcome Indicators - Section C '!K$1:K$100,MATCH($A129,'Outcome Indicators - Section C '!$A$1:$A$100,0)),""),"")</f>
        <v/>
      </c>
      <c r="P129" s="547" t="str">
        <f ca="1">IFERROR(IF(INDEX('Outcome Indicators - Section C '!L$1:L$100,MATCH($A129,'Outcome Indicators - Section C '!$A$1:$A$100,0))&lt;&gt;0,TEXT(INDEX('Outcome Indicators - Section C '!L$1:L$100,MATCH($A129,'Outcome Indicators - Section C '!$A$1:$A$100,0)),"#'##0.00"),""),"")&amp;"/"&amp;IFERROR(IF(INDEX('Outcome Indicators - Section C '!L$1:L$100,MATCH($A129,'Outcome Indicators - Section C '!$A$1:$A$100,0)+1)&lt;&gt;0,TEXT(INDEX('Outcome Indicators - Section C '!L$1:L$100,MATCH($A129,'Outcome Indicators - Section C '!$A$1:$A$100,0)+1),"#'##0.00"),""),"")&amp;CHAR(10)&amp;IFERROR(IF(INDEX('Outcome Indicators - Section C '!M$1:M$100,MATCH($A129,'Outcome Indicators - Section C '!$A$1:$A$100,0))&lt;&gt;0,TEXT(INDEX('Outcome Indicators - Section C '!M$1:M$100,MATCH($A129,'Outcome Indicators - Section C '!$A$1:$A$100,0)),"0.0%"),""),"")&amp;CHAR(10)&amp;IFERROR(IF(INDEX('Outcome Indicators - Section C '!O$1:O$100,MATCH($A129,'Outcome Indicators - Section C '!$A$1:$A$100,0))&lt;&gt;0,INDEX('Outcome Indicators - Section C '!O$1:O$100,MATCH($A129,'Outcome Indicators - Section C '!$A$1:$A$100,0)),""),"")&amp;CHAR(10)&amp;IFERROR(IF(INDEX('Outcome Indicators - Section C '!N$1:N$100,MATCH($A129,'Outcome Indicators - Section C '!$A$1:$A$100,0))&lt;&gt;0,TEXT(INDEX('Outcome Indicators - Section C '!N$1:N$100,MATCH($A129,'Outcome Indicators - Section C '!$A$1:$A$100,0)),Setup!$A$33),""),"")</f>
        <v xml:space="preserve">/
</v>
      </c>
      <c r="Q129" s="545" t="str">
        <f ca="1">IFERROR(IF(INDEX('Outcome Indicators - Section C '!Q$1:Q$100,MATCH($A129,'Outcome Indicators - Section C '!$A$1:$A$100,0))&lt;&gt;0,INDEX('Outcome Indicators - Section C '!Q$1:Q$100,MATCH($A129,'Outcome Indicators - Section C '!$A$1:$A$100,0)),""),"")&amp;"/"&amp;IFERROR(IF(INDEX('Outcome Indicators - Section C '!Q$1:Q$100,MATCH($A129,'Outcome Indicators - Section C '!$A$1:$A$100,0)+1)&lt;&gt;0,INDEX('Outcome Indicators - Section C '!Q$1:Q$100,MATCH($A129,'Outcome Indicators - Section C '!$A$1:$A$100,0)+1),""),"")&amp;CHAR(10)&amp;IFERROR(IF(INDEX('Outcome Indicators - Section C '!R$1:R$100,MATCH($A129,'Outcome Indicators - Section C '!$A$1:$A$100,0))&lt;&gt;0,INDEX('Outcome Indicators - Section C '!R$1:R$100,MATCH($A129,'Outcome Indicators - Section C '!$A$1:$A$100,0)),""),"")&amp;CHAR(10)&amp;IFERROR(IF(INDEX('Outcome Indicators - Section C '!T$1:T$100,MATCH($A129,'Outcome Indicators - Section C '!$A$1:$A$100,0))&lt;&gt;0,INDEX('Outcome Indicators - Section C '!T$1:T$100,MATCH($A129,'Outcome Indicators - Section C '!$A$1:$A$100,0)),""),"")&amp;CHAR(10)&amp;IFERROR(IF(INDEX('Outcome Indicators - Section C '!S$1:S$100,MATCH($A129,'Outcome Indicators - Section C '!$A$1:$A$100,0))&lt;&gt;0,TEXT(INDEX('Outcome Indicators - Section C '!S$1:S$100,MATCH($A129,'Outcome Indicators - Section C '!$A$1:$A$100,0)),Setup!$A$33),""),"")</f>
        <v xml:space="preserve">/
</v>
      </c>
      <c r="R129" s="545" t="str">
        <f ca="1">IFERROR(IF(INDEX('Outcome Indicators - Section C '!AA$1:AA$100,MATCH($A129,'Outcome Indicators - Section C '!$A$1:$A$100,0))&lt;&gt;0,INDEX('Outcome Indicators - Section C '!AA$1:AA$100,MATCH($A129,'Outcome Indicators - Section C '!$A$1:$A$100,0)),""),"")&amp;"/"&amp;IFERROR(IF(INDEX('Outcome Indicators - Section C '!AA$1:AA$100,MATCH($A129,'Outcome Indicators - Section C '!$A$1:$A$100,0)+1)&lt;&gt;0,INDEX('Outcome Indicators - Section C '!AA$1:AA$100,MATCH($A129,'Outcome Indicators - Section C '!$A$1:$A$100,0)+1),""),"")&amp;CHAR(10)&amp;IFERROR(IF(INDEX('Outcome Indicators - Section C '!AB$1:AB$100,MATCH($A129,'Outcome Indicators - Section C '!$A$1:$A$100,0))&lt;&gt;0,INDEX('Outcome Indicators - Section C '!AB$1:AB$100,MATCH($A129,'Outcome Indicators - Section C '!$A$1:$A$100,0)),""),"")&amp;CHAR(10)&amp;IFERROR(IF(INDEX('Outcome Indicators - Section C '!AD$1:AD$100,MATCH($A129,'Outcome Indicators - Section C '!$A$1:$A$100,0))&lt;&gt;0,INDEX('Outcome Indicators - Section C '!AD$1:AD$100,MATCH($A129,'Outcome Indicators - Section C '!$A$1:$A$100,0)),""),"")&amp;CHAR(10)&amp;IFERROR(IF(INDEX('Outcome Indicators - Section C '!AC$1:AC$100,MATCH($A129,'Outcome Indicators - Section C '!$A$1:$A$100,0))&lt;&gt;0,TEXT(INDEX('Outcome Indicators - Section C '!AC$1:AC$100,MATCH($A129,'Outcome Indicators - Section C '!$A$1:$A$100,0)),Setup!$A$33),""),"")</f>
        <v xml:space="preserve">/
</v>
      </c>
      <c r="S129" s="545" t="str">
        <f ca="1">IFERROR(IF(INDEX('Outcome Indicators - Section C '!AF$1:AF$100,MATCH($A129,'Outcome Indicators - Section C '!$A$1:$A$100,0))&lt;&gt;0,INDEX('Outcome Indicators - Section C '!AF$1:AF$100,MATCH($A129,'Outcome Indicators - Section C '!$A$1:$A$100,0)),""),"")&amp;"/"&amp;IFERROR(IF(INDEX('Outcome Indicators - Section C '!AF$1:AF$100,MATCH($A129,'Outcome Indicators - Section C '!$A$1:$A$100,0)+1)&lt;&gt;0,INDEX('Outcome Indicators - Section C '!AF$1:AF$100,MATCH($A129,'Outcome Indicators - Section C '!$A$1:$A$100,0)+1),""),"")&amp;CHAR(10)&amp;IFERROR(IF(INDEX('Outcome Indicators - Section C '!AG$1:AG$100,MATCH($A129,'Outcome Indicators - Section C '!$A$1:$A$100,0))&lt;&gt;0,INDEX('Outcome Indicators - Section C '!AG$1:AG$100,MATCH($A129,'Outcome Indicators - Section C '!$A$1:$A$100,0)),""),"")&amp;CHAR(10)&amp;IFERROR(IF(INDEX('Outcome Indicators - Section C '!AI$1:AI$100,MATCH($A129,'Outcome Indicators - Section C '!$A$1:$A$100,0))&lt;&gt;0,INDEX('Outcome Indicators - Section C '!AI$1:AI$100,MATCH($A129,'Outcome Indicators - Section C '!$A$1:$A$100,0)),""),"")&amp;CHAR(10)&amp;IFERROR(IF(INDEX('Outcome Indicators - Section C '!AH$1:AH$100,MATCH($A129,'Outcome Indicators - Section C '!$A$1:$A$100,0))&lt;&gt;0,TEXT(INDEX('Outcome Indicators - Section C '!AH$1:AH$100,MATCH($A129,'Outcome Indicators - Section C '!$A$1:$A$100,0)),Setup!$A$33),""),"")</f>
        <v xml:space="preserve">/
</v>
      </c>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1059"/>
      <c r="AT129" s="1059"/>
      <c r="AU129" s="1059"/>
      <c r="AV129" s="1059"/>
    </row>
    <row r="130" spans="1:52" ht="96" customHeight="1" x14ac:dyDescent="0.35">
      <c r="A130" s="950"/>
      <c r="B130" s="948" t="str">
        <f ca="1">IFERROR(IF(INDEX('Outcome Indicators - Section C '!AJ$1:AJ$100,MATCH($A129,'Outcome Indicators - Section C '!$A$1:$A$100,0))&lt;&gt;0,INDEX('Outcome Indicators - Section C '!AJ$1:AJ$100,MATCH($A129,'Outcome Indicators - Section C '!$A$1:$A$100,0)),""),"")</f>
        <v/>
      </c>
      <c r="C130" s="948"/>
      <c r="D130" s="948"/>
      <c r="E130" s="948"/>
      <c r="F130" s="948"/>
      <c r="G130" s="948"/>
      <c r="H130" s="948"/>
      <c r="I130" s="948"/>
      <c r="J130" s="948"/>
      <c r="K130" s="948"/>
      <c r="L130" s="948"/>
      <c r="M130" s="948"/>
      <c r="N130" s="948"/>
      <c r="O130" s="948"/>
      <c r="P130" s="948"/>
      <c r="Q130" s="948"/>
      <c r="R130" s="948"/>
      <c r="S130" s="948"/>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1059"/>
      <c r="AT130" s="1059"/>
      <c r="AU130" s="1059"/>
      <c r="AV130" s="1059"/>
    </row>
    <row r="131" spans="1:52" ht="172.15" customHeight="1" x14ac:dyDescent="0.35">
      <c r="A131" s="950">
        <v>14</v>
      </c>
      <c r="B131" s="949" t="str">
        <f ca="1">IFERROR(IF(INDEX('Outcome Indicators - Section C '!B$1:B$100,MATCH($A131,'Outcome Indicators - Section C '!$A$1:$A$100,0))&lt;&gt;0,INDEX('Outcome Indicators - Section C '!B$1:B$100,MATCH($A131,'Outcome Indicators - Section C '!$A$1:$A$100,0)),""),"")</f>
        <v/>
      </c>
      <c r="C131" s="949"/>
      <c r="D131" s="949"/>
      <c r="E131" s="949" t="str">
        <f ca="1">IFERROR(IF(INDEX('Outcome Indicators - Section C '!C$1:C$100,MATCH($A131,'Outcome Indicators - Section C '!$A$1:$A$100,0))&lt;&gt;0,INDEX('Outcome Indicators - Section C '!C$1:C$100,MATCH($A131,'Outcome Indicators - Section C '!$A$1:$A$100,0)),""),"")</f>
        <v/>
      </c>
      <c r="F131" s="949"/>
      <c r="G131" s="949"/>
      <c r="H131" s="545" t="str">
        <f ca="1">IFERROR(IF(INDEX('Outcome Indicators - Section C '!D$1:D$100,MATCH($A131,'Outcome Indicators - Section C '!$A$1:$A$100,0))&lt;&gt;0,TEXT(INDEX('Outcome Indicators - Section C '!D$1:D$100,MATCH($A131,'Outcome Indicators - Section C '!$A$1:$A$100,0)),"#'##0.00"),""),"")&amp;"/"&amp;IFERROR(IF(INDEX('Outcome Indicators - Section C '!D$1:D$100,MATCH($A131,'Outcome Indicators - Section C '!$A$1:$A$100,0)+1)&lt;&gt;0,TEXT(INDEX('Outcome Indicators - Section C '!D$1:D$100,MATCH($A131,'Outcome Indicators - Section C '!$A$1:$A$100,0)+1),"#'##0.00"),""),"")&amp;CHAR(10)&amp;IFERROR(IF(INDEX('Outcome Indicators - Section C '!E$1:E$100,MATCH($A131,'Outcome Indicators - Section C '!$A$1:$A$100,0))&lt;&gt;0,TEXT(INDEX('Outcome Indicators - Section C '!E$1:E$100,MATCH($A131,'Outcome Indicators - Section C '!$A$1:$A$100,0)),"0.0%"),""),"")</f>
        <v xml:space="preserve">/
</v>
      </c>
      <c r="I131" s="545" t="str">
        <f ca="1">IFERROR(IF(INDEX('Outcome Indicators - Section C '!F$1:F$100,MATCH($A131,'Outcome Indicators - Section C '!$A$1:$A$100,0))&lt;&gt;0,INDEX('Outcome Indicators - Section C '!F$1:F$100,MATCH($A131,'Outcome Indicators - Section C '!$A$1:$A$100,0)),""),"")&amp;CHAR(10)&amp;IFERROR(IF(INDEX('Outcome Indicators - Section C '!G$1:G$100,MATCH($A131,'Outcome Indicators - Section C '!$A$1:$A$100,0))&lt;&gt;0,INDEX('Outcome Indicators - Section C '!G$1:G$100,MATCH($A131,'Outcome Indicators - Section C '!$A$1:$A$100,0)),""),"")</f>
        <v xml:space="preserve">
</v>
      </c>
      <c r="J131" s="947" t="str">
        <f ca="1">IFERROR(IF(INDEX('Outcome Indicators - Section C '!H$1:H$100,MATCH($A131,'Outcome Indicators - Section C '!$A$1:$A$100,0))&lt;&gt;0,INDEX('Outcome Indicators - Section C '!H$1:H$100,MATCH($A131,'Outcome Indicators - Section C '!$A$1:$A$100,0)),""),"")</f>
        <v/>
      </c>
      <c r="K131" s="947"/>
      <c r="L131" s="947"/>
      <c r="M131" s="947"/>
      <c r="N131" s="546" t="str">
        <f ca="1">IFERROR(IF(INDEX('Outcome Indicators - Section C '!I$1:I$100,MATCH($A131,'Outcome Indicators - Section C '!$A$1:$A$100,0))&lt;&gt;0,INDEX('Outcome Indicators - Section C '!I$1:I$100,MATCH($A131,'Outcome Indicators - Section C '!$A$1:$A$100,0)),""),"")</f>
        <v/>
      </c>
      <c r="O131" s="546" t="str">
        <f ca="1">IFERROR(IF(INDEX('Outcome Indicators - Section C '!K$1:K$100,MATCH($A131,'Outcome Indicators - Section C '!$A$1:$A$100,0))&lt;&gt;0,INDEX('Outcome Indicators - Section C '!K$1:K$100,MATCH($A131,'Outcome Indicators - Section C '!$A$1:$A$100,0)),""),"")</f>
        <v/>
      </c>
      <c r="P131" s="547" t="str">
        <f ca="1">IFERROR(IF(INDEX('Outcome Indicators - Section C '!L$1:L$100,MATCH($A131,'Outcome Indicators - Section C '!$A$1:$A$100,0))&lt;&gt;0,TEXT(INDEX('Outcome Indicators - Section C '!L$1:L$100,MATCH($A131,'Outcome Indicators - Section C '!$A$1:$A$100,0)),"#'##0.00"),""),"")&amp;"/"&amp;IFERROR(IF(INDEX('Outcome Indicators - Section C '!L$1:L$100,MATCH($A131,'Outcome Indicators - Section C '!$A$1:$A$100,0)+1)&lt;&gt;0,TEXT(INDEX('Outcome Indicators - Section C '!L$1:L$100,MATCH($A131,'Outcome Indicators - Section C '!$A$1:$A$100,0)+1),"#'##0.00"),""),"")&amp;CHAR(10)&amp;IFERROR(IF(INDEX('Outcome Indicators - Section C '!M$1:M$100,MATCH($A131,'Outcome Indicators - Section C '!$A$1:$A$100,0))&lt;&gt;0,TEXT(INDEX('Outcome Indicators - Section C '!M$1:M$100,MATCH($A131,'Outcome Indicators - Section C '!$A$1:$A$100,0)),"0.0%"),""),"")&amp;CHAR(10)&amp;IFERROR(IF(INDEX('Outcome Indicators - Section C '!O$1:O$100,MATCH($A131,'Outcome Indicators - Section C '!$A$1:$A$100,0))&lt;&gt;0,INDEX('Outcome Indicators - Section C '!O$1:O$100,MATCH($A131,'Outcome Indicators - Section C '!$A$1:$A$100,0)),""),"")&amp;CHAR(10)&amp;IFERROR(IF(INDEX('Outcome Indicators - Section C '!N$1:N$100,MATCH($A131,'Outcome Indicators - Section C '!$A$1:$A$100,0))&lt;&gt;0,TEXT(INDEX('Outcome Indicators - Section C '!N$1:N$100,MATCH($A131,'Outcome Indicators - Section C '!$A$1:$A$100,0)),Setup!$A$33),""),"")</f>
        <v xml:space="preserve">/
</v>
      </c>
      <c r="Q131" s="545" t="str">
        <f ca="1">IFERROR(IF(INDEX('Outcome Indicators - Section C '!Q$1:Q$100,MATCH($A131,'Outcome Indicators - Section C '!$A$1:$A$100,0))&lt;&gt;0,INDEX('Outcome Indicators - Section C '!Q$1:Q$100,MATCH($A131,'Outcome Indicators - Section C '!$A$1:$A$100,0)),""),"")&amp;"/"&amp;IFERROR(IF(INDEX('Outcome Indicators - Section C '!Q$1:Q$100,MATCH($A131,'Outcome Indicators - Section C '!$A$1:$A$100,0)+1)&lt;&gt;0,INDEX('Outcome Indicators - Section C '!Q$1:Q$100,MATCH($A131,'Outcome Indicators - Section C '!$A$1:$A$100,0)+1),""),"")&amp;CHAR(10)&amp;IFERROR(IF(INDEX('Outcome Indicators - Section C '!R$1:R$100,MATCH($A131,'Outcome Indicators - Section C '!$A$1:$A$100,0))&lt;&gt;0,INDEX('Outcome Indicators - Section C '!R$1:R$100,MATCH($A131,'Outcome Indicators - Section C '!$A$1:$A$100,0)),""),"")&amp;CHAR(10)&amp;IFERROR(IF(INDEX('Outcome Indicators - Section C '!T$1:T$100,MATCH($A131,'Outcome Indicators - Section C '!$A$1:$A$100,0))&lt;&gt;0,INDEX('Outcome Indicators - Section C '!T$1:T$100,MATCH($A131,'Outcome Indicators - Section C '!$A$1:$A$100,0)),""),"")&amp;CHAR(10)&amp;IFERROR(IF(INDEX('Outcome Indicators - Section C '!S$1:S$100,MATCH($A131,'Outcome Indicators - Section C '!$A$1:$A$100,0))&lt;&gt;0,TEXT(INDEX('Outcome Indicators - Section C '!S$1:S$100,MATCH($A131,'Outcome Indicators - Section C '!$A$1:$A$100,0)),Setup!$A$33),""),"")</f>
        <v xml:space="preserve">/
</v>
      </c>
      <c r="R131" s="545" t="str">
        <f ca="1">IFERROR(IF(INDEX('Outcome Indicators - Section C '!AA$1:AA$100,MATCH($A131,'Outcome Indicators - Section C '!$A$1:$A$100,0))&lt;&gt;0,INDEX('Outcome Indicators - Section C '!AA$1:AA$100,MATCH($A131,'Outcome Indicators - Section C '!$A$1:$A$100,0)),""),"")&amp;"/"&amp;IFERROR(IF(INDEX('Outcome Indicators - Section C '!AA$1:AA$100,MATCH($A131,'Outcome Indicators - Section C '!$A$1:$A$100,0)+1)&lt;&gt;0,INDEX('Outcome Indicators - Section C '!AA$1:AA$100,MATCH($A131,'Outcome Indicators - Section C '!$A$1:$A$100,0)+1),""),"")&amp;CHAR(10)&amp;IFERROR(IF(INDEX('Outcome Indicators - Section C '!AB$1:AB$100,MATCH($A131,'Outcome Indicators - Section C '!$A$1:$A$100,0))&lt;&gt;0,INDEX('Outcome Indicators - Section C '!AB$1:AB$100,MATCH($A131,'Outcome Indicators - Section C '!$A$1:$A$100,0)),""),"")&amp;CHAR(10)&amp;IFERROR(IF(INDEX('Outcome Indicators - Section C '!AD$1:AD$100,MATCH($A131,'Outcome Indicators - Section C '!$A$1:$A$100,0))&lt;&gt;0,INDEX('Outcome Indicators - Section C '!AD$1:AD$100,MATCH($A131,'Outcome Indicators - Section C '!$A$1:$A$100,0)),""),"")&amp;CHAR(10)&amp;IFERROR(IF(INDEX('Outcome Indicators - Section C '!AC$1:AC$100,MATCH($A131,'Outcome Indicators - Section C '!$A$1:$A$100,0))&lt;&gt;0,TEXT(INDEX('Outcome Indicators - Section C '!AC$1:AC$100,MATCH($A131,'Outcome Indicators - Section C '!$A$1:$A$100,0)),Setup!$A$33),""),"")</f>
        <v xml:space="preserve">/
</v>
      </c>
      <c r="S131" s="545" t="str">
        <f ca="1">IFERROR(IF(INDEX('Outcome Indicators - Section C '!AF$1:AF$100,MATCH($A131,'Outcome Indicators - Section C '!$A$1:$A$100,0))&lt;&gt;0,INDEX('Outcome Indicators - Section C '!AF$1:AF$100,MATCH($A131,'Outcome Indicators - Section C '!$A$1:$A$100,0)),""),"")&amp;"/"&amp;IFERROR(IF(INDEX('Outcome Indicators - Section C '!AF$1:AF$100,MATCH($A131,'Outcome Indicators - Section C '!$A$1:$A$100,0)+1)&lt;&gt;0,INDEX('Outcome Indicators - Section C '!AF$1:AF$100,MATCH($A131,'Outcome Indicators - Section C '!$A$1:$A$100,0)+1),""),"")&amp;CHAR(10)&amp;IFERROR(IF(INDEX('Outcome Indicators - Section C '!AG$1:AG$100,MATCH($A131,'Outcome Indicators - Section C '!$A$1:$A$100,0))&lt;&gt;0,INDEX('Outcome Indicators - Section C '!AG$1:AG$100,MATCH($A131,'Outcome Indicators - Section C '!$A$1:$A$100,0)),""),"")&amp;CHAR(10)&amp;IFERROR(IF(INDEX('Outcome Indicators - Section C '!AI$1:AI$100,MATCH($A131,'Outcome Indicators - Section C '!$A$1:$A$100,0))&lt;&gt;0,INDEX('Outcome Indicators - Section C '!AI$1:AI$100,MATCH($A131,'Outcome Indicators - Section C '!$A$1:$A$100,0)),""),"")&amp;CHAR(10)&amp;IFERROR(IF(INDEX('Outcome Indicators - Section C '!AH$1:AH$100,MATCH($A131,'Outcome Indicators - Section C '!$A$1:$A$100,0))&lt;&gt;0,TEXT(INDEX('Outcome Indicators - Section C '!AH$1:AH$100,MATCH($A131,'Outcome Indicators - Section C '!$A$1:$A$100,0)),Setup!$A$33),""),"")</f>
        <v xml:space="preserve">/
</v>
      </c>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1059"/>
      <c r="AT131" s="1059"/>
      <c r="AU131" s="1059"/>
      <c r="AV131" s="1059"/>
    </row>
    <row r="132" spans="1:52" ht="96" customHeight="1" x14ac:dyDescent="0.35">
      <c r="A132" s="950"/>
      <c r="B132" s="955" t="str">
        <f ca="1">IFERROR(IF(INDEX('Outcome Indicators - Section C '!AJ$1:AJ$100,MATCH($A131,'Outcome Indicators - Section C '!$A$1:$A$100,0))&lt;&gt;0,INDEX('Outcome Indicators - Section C '!AJ$1:AJ$100,MATCH($A131,'Outcome Indicators - Section C '!$A$1:$A$100,0)),""),"")</f>
        <v/>
      </c>
      <c r="C132" s="955"/>
      <c r="D132" s="955"/>
      <c r="E132" s="955"/>
      <c r="F132" s="955"/>
      <c r="G132" s="955"/>
      <c r="H132" s="955"/>
      <c r="I132" s="955"/>
      <c r="J132" s="955"/>
      <c r="K132" s="955"/>
      <c r="L132" s="955"/>
      <c r="M132" s="955"/>
      <c r="N132" s="955"/>
      <c r="O132" s="955"/>
      <c r="P132" s="955"/>
      <c r="Q132" s="955"/>
      <c r="R132" s="955"/>
      <c r="S132" s="955"/>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1059"/>
      <c r="AT132" s="1059"/>
      <c r="AU132" s="1059"/>
      <c r="AV132" s="1059"/>
    </row>
    <row r="133" spans="1:52" ht="172.15" customHeight="1" x14ac:dyDescent="0.35">
      <c r="A133" s="950">
        <v>15</v>
      </c>
      <c r="B133" s="949" t="str">
        <f ca="1">IFERROR(IF(INDEX('Outcome Indicators - Section C '!B$1:B$100,MATCH($A133,'Outcome Indicators - Section C '!$A$1:$A$100,0))&lt;&gt;0,INDEX('Outcome Indicators - Section C '!B$1:B$100,MATCH($A133,'Outcome Indicators - Section C '!$A$1:$A$100,0)),""),"")</f>
        <v/>
      </c>
      <c r="C133" s="949"/>
      <c r="D133" s="949"/>
      <c r="E133" s="949" t="str">
        <f ca="1">IFERROR(IF(INDEX('Outcome Indicators - Section C '!C$1:C$100,MATCH($A133,'Outcome Indicators - Section C '!$A$1:$A$100,0))&lt;&gt;0,INDEX('Outcome Indicators - Section C '!C$1:C$100,MATCH($A133,'Outcome Indicators - Section C '!$A$1:$A$100,0)),""),"")</f>
        <v/>
      </c>
      <c r="F133" s="949"/>
      <c r="G133" s="949"/>
      <c r="H133" s="545" t="str">
        <f ca="1">IFERROR(IF(INDEX('Outcome Indicators - Section C '!D$1:D$100,MATCH($A133,'Outcome Indicators - Section C '!$A$1:$A$100,0))&lt;&gt;0,TEXT(INDEX('Outcome Indicators - Section C '!D$1:D$100,MATCH($A133,'Outcome Indicators - Section C '!$A$1:$A$100,0)),"#'##0.00"),""),"")&amp;"/"&amp;IFERROR(IF(INDEX('Outcome Indicators - Section C '!D$1:D$100,MATCH($A133,'Outcome Indicators - Section C '!$A$1:$A$100,0)+1)&lt;&gt;0,TEXT(INDEX('Outcome Indicators - Section C '!D$1:D$100,MATCH($A133,'Outcome Indicators - Section C '!$A$1:$A$100,0)+1),"#'##0.00"),""),"")&amp;CHAR(10)&amp;IFERROR(IF(INDEX('Outcome Indicators - Section C '!E$1:E$100,MATCH($A133,'Outcome Indicators - Section C '!$A$1:$A$100,0))&lt;&gt;0,TEXT(INDEX('Outcome Indicators - Section C '!E$1:E$100,MATCH($A133,'Outcome Indicators - Section C '!$A$1:$A$100,0)),"0.0%"),""),"")</f>
        <v xml:space="preserve">/
</v>
      </c>
      <c r="I133" s="545" t="str">
        <f ca="1">IFERROR(IF(INDEX('Outcome Indicators - Section C '!F$1:F$100,MATCH($A133,'Outcome Indicators - Section C '!$A$1:$A$100,0))&lt;&gt;0,INDEX('Outcome Indicators - Section C '!F$1:F$100,MATCH($A133,'Outcome Indicators - Section C '!$A$1:$A$100,0)),""),"")&amp;CHAR(10)&amp;IFERROR(IF(INDEX('Outcome Indicators - Section C '!G$1:G$100,MATCH($A133,'Outcome Indicators - Section C '!$A$1:$A$100,0))&lt;&gt;0,INDEX('Outcome Indicators - Section C '!G$1:G$100,MATCH($A133,'Outcome Indicators - Section C '!$A$1:$A$100,0)),""),"")</f>
        <v xml:space="preserve">
</v>
      </c>
      <c r="J133" s="947" t="str">
        <f ca="1">IFERROR(IF(INDEX('Outcome Indicators - Section C '!H$1:H$100,MATCH($A133,'Outcome Indicators - Section C '!$A$1:$A$100,0))&lt;&gt;0,INDEX('Outcome Indicators - Section C '!H$1:H$100,MATCH($A133,'Outcome Indicators - Section C '!$A$1:$A$100,0)),""),"")</f>
        <v/>
      </c>
      <c r="K133" s="947"/>
      <c r="L133" s="947"/>
      <c r="M133" s="947"/>
      <c r="N133" s="546" t="str">
        <f ca="1">IFERROR(IF(INDEX('Outcome Indicators - Section C '!I$1:I$100,MATCH($A133,'Outcome Indicators - Section C '!$A$1:$A$100,0))&lt;&gt;0,INDEX('Outcome Indicators - Section C '!I$1:I$100,MATCH($A133,'Outcome Indicators - Section C '!$A$1:$A$100,0)),""),"")</f>
        <v/>
      </c>
      <c r="O133" s="546" t="str">
        <f ca="1">IFERROR(IF(INDEX('Outcome Indicators - Section C '!K$1:K$100,MATCH($A133,'Outcome Indicators - Section C '!$A$1:$A$100,0))&lt;&gt;0,INDEX('Outcome Indicators - Section C '!K$1:K$100,MATCH($A133,'Outcome Indicators - Section C '!$A$1:$A$100,0)),""),"")</f>
        <v/>
      </c>
      <c r="P133" s="547" t="str">
        <f ca="1">IFERROR(IF(INDEX('Outcome Indicators - Section C '!L$1:L$100,MATCH($A133,'Outcome Indicators - Section C '!$A$1:$A$100,0))&lt;&gt;0,TEXT(INDEX('Outcome Indicators - Section C '!L$1:L$100,MATCH($A133,'Outcome Indicators - Section C '!$A$1:$A$100,0)),"#'##0.00"),""),"")&amp;"/"&amp;IFERROR(IF(INDEX('Outcome Indicators - Section C '!L$1:L$100,MATCH($A133,'Outcome Indicators - Section C '!$A$1:$A$100,0)+1)&lt;&gt;0,TEXT(INDEX('Outcome Indicators - Section C '!L$1:L$100,MATCH($A133,'Outcome Indicators - Section C '!$A$1:$A$100,0)+1),"#'##0.00"),""),"")&amp;CHAR(10)&amp;IFERROR(IF(INDEX('Outcome Indicators - Section C '!M$1:M$100,MATCH($A133,'Outcome Indicators - Section C '!$A$1:$A$100,0))&lt;&gt;0,TEXT(INDEX('Outcome Indicators - Section C '!M$1:M$100,MATCH($A133,'Outcome Indicators - Section C '!$A$1:$A$100,0)),"0.0%"),""),"")&amp;CHAR(10)&amp;IFERROR(IF(INDEX('Outcome Indicators - Section C '!O$1:O$100,MATCH($A133,'Outcome Indicators - Section C '!$A$1:$A$100,0))&lt;&gt;0,INDEX('Outcome Indicators - Section C '!O$1:O$100,MATCH($A133,'Outcome Indicators - Section C '!$A$1:$A$100,0)),""),"")&amp;CHAR(10)&amp;IFERROR(IF(INDEX('Outcome Indicators - Section C '!N$1:N$100,MATCH($A133,'Outcome Indicators - Section C '!$A$1:$A$100,0))&lt;&gt;0,TEXT(INDEX('Outcome Indicators - Section C '!N$1:N$100,MATCH($A133,'Outcome Indicators - Section C '!$A$1:$A$100,0)),Setup!$A$33),""),"")</f>
        <v xml:space="preserve">/
</v>
      </c>
      <c r="Q133" s="545" t="str">
        <f ca="1">IFERROR(IF(INDEX('Outcome Indicators - Section C '!Q$1:Q$100,MATCH($A133,'Outcome Indicators - Section C '!$A$1:$A$100,0))&lt;&gt;0,INDEX('Outcome Indicators - Section C '!Q$1:Q$100,MATCH($A133,'Outcome Indicators - Section C '!$A$1:$A$100,0)),""),"")&amp;"/"&amp;IFERROR(IF(INDEX('Outcome Indicators - Section C '!Q$1:Q$100,MATCH($A133,'Outcome Indicators - Section C '!$A$1:$A$100,0)+1)&lt;&gt;0,INDEX('Outcome Indicators - Section C '!Q$1:Q$100,MATCH($A133,'Outcome Indicators - Section C '!$A$1:$A$100,0)+1),""),"")&amp;CHAR(10)&amp;IFERROR(IF(INDEX('Outcome Indicators - Section C '!R$1:R$100,MATCH($A133,'Outcome Indicators - Section C '!$A$1:$A$100,0))&lt;&gt;0,INDEX('Outcome Indicators - Section C '!R$1:R$100,MATCH($A133,'Outcome Indicators - Section C '!$A$1:$A$100,0)),""),"")&amp;CHAR(10)&amp;IFERROR(IF(INDEX('Outcome Indicators - Section C '!T$1:T$100,MATCH($A133,'Outcome Indicators - Section C '!$A$1:$A$100,0))&lt;&gt;0,INDEX('Outcome Indicators - Section C '!T$1:T$100,MATCH($A133,'Outcome Indicators - Section C '!$A$1:$A$100,0)),""),"")&amp;CHAR(10)&amp;IFERROR(IF(INDEX('Outcome Indicators - Section C '!S$1:S$100,MATCH($A133,'Outcome Indicators - Section C '!$A$1:$A$100,0))&lt;&gt;0,TEXT(INDEX('Outcome Indicators - Section C '!S$1:S$100,MATCH($A133,'Outcome Indicators - Section C '!$A$1:$A$100,0)),Setup!$A$33),""),"")</f>
        <v xml:space="preserve">/
</v>
      </c>
      <c r="R133" s="545" t="str">
        <f ca="1">IFERROR(IF(INDEX('Outcome Indicators - Section C '!AA$1:AA$100,MATCH($A133,'Outcome Indicators - Section C '!$A$1:$A$100,0))&lt;&gt;0,INDEX('Outcome Indicators - Section C '!AA$1:AA$100,MATCH($A133,'Outcome Indicators - Section C '!$A$1:$A$100,0)),""),"")&amp;"/"&amp;IFERROR(IF(INDEX('Outcome Indicators - Section C '!AA$1:AA$100,MATCH($A133,'Outcome Indicators - Section C '!$A$1:$A$100,0)+1)&lt;&gt;0,INDEX('Outcome Indicators - Section C '!AA$1:AA$100,MATCH($A133,'Outcome Indicators - Section C '!$A$1:$A$100,0)+1),""),"")&amp;CHAR(10)&amp;IFERROR(IF(INDEX('Outcome Indicators - Section C '!AB$1:AB$100,MATCH($A133,'Outcome Indicators - Section C '!$A$1:$A$100,0))&lt;&gt;0,INDEX('Outcome Indicators - Section C '!AB$1:AB$100,MATCH($A133,'Outcome Indicators - Section C '!$A$1:$A$100,0)),""),"")&amp;CHAR(10)&amp;IFERROR(IF(INDEX('Outcome Indicators - Section C '!AD$1:AD$100,MATCH($A133,'Outcome Indicators - Section C '!$A$1:$A$100,0))&lt;&gt;0,INDEX('Outcome Indicators - Section C '!AD$1:AD$100,MATCH($A133,'Outcome Indicators - Section C '!$A$1:$A$100,0)),""),"")&amp;CHAR(10)&amp;IFERROR(IF(INDEX('Outcome Indicators - Section C '!AC$1:AC$100,MATCH($A133,'Outcome Indicators - Section C '!$A$1:$A$100,0))&lt;&gt;0,TEXT(INDEX('Outcome Indicators - Section C '!AC$1:AC$100,MATCH($A133,'Outcome Indicators - Section C '!$A$1:$A$100,0)),Setup!$A$33),""),"")</f>
        <v xml:space="preserve">/
</v>
      </c>
      <c r="S133" s="545" t="str">
        <f ca="1">IFERROR(IF(INDEX('Outcome Indicators - Section C '!AF$1:AF$100,MATCH($A133,'Outcome Indicators - Section C '!$A$1:$A$100,0))&lt;&gt;0,INDEX('Outcome Indicators - Section C '!AF$1:AF$100,MATCH($A133,'Outcome Indicators - Section C '!$A$1:$A$100,0)),""),"")&amp;"/"&amp;IFERROR(IF(INDEX('Outcome Indicators - Section C '!AF$1:AF$100,MATCH($A133,'Outcome Indicators - Section C '!$A$1:$A$100,0)+1)&lt;&gt;0,INDEX('Outcome Indicators - Section C '!AF$1:AF$100,MATCH($A133,'Outcome Indicators - Section C '!$A$1:$A$100,0)+1),""),"")&amp;CHAR(10)&amp;IFERROR(IF(INDEX('Outcome Indicators - Section C '!AG$1:AG$100,MATCH($A133,'Outcome Indicators - Section C '!$A$1:$A$100,0))&lt;&gt;0,INDEX('Outcome Indicators - Section C '!AG$1:AG$100,MATCH($A133,'Outcome Indicators - Section C '!$A$1:$A$100,0)),""),"")&amp;CHAR(10)&amp;IFERROR(IF(INDEX('Outcome Indicators - Section C '!AI$1:AI$100,MATCH($A133,'Outcome Indicators - Section C '!$A$1:$A$100,0))&lt;&gt;0,INDEX('Outcome Indicators - Section C '!AI$1:AI$100,MATCH($A133,'Outcome Indicators - Section C '!$A$1:$A$100,0)),""),"")&amp;CHAR(10)&amp;IFERROR(IF(INDEX('Outcome Indicators - Section C '!AH$1:AH$100,MATCH($A133,'Outcome Indicators - Section C '!$A$1:$A$100,0))&lt;&gt;0,TEXT(INDEX('Outcome Indicators - Section C '!AH$1:AH$100,MATCH($A133,'Outcome Indicators - Section C '!$A$1:$A$100,0)),Setup!$A$33),""),"")</f>
        <v xml:space="preserve">/
</v>
      </c>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1059"/>
      <c r="AT133" s="1059"/>
      <c r="AU133" s="1059"/>
      <c r="AV133" s="1059"/>
    </row>
    <row r="134" spans="1:52" ht="96" customHeight="1" x14ac:dyDescent="0.35">
      <c r="A134" s="950"/>
      <c r="B134" s="948" t="str">
        <f ca="1">IFERROR(IF(INDEX('Outcome Indicators - Section C '!AJ$1:AJ$100,MATCH($A133,'Outcome Indicators - Section C '!$A$1:$A$100,0))&lt;&gt;0,INDEX('Outcome Indicators - Section C '!AJ$1:AJ$100,MATCH($A133,'Outcome Indicators - Section C '!$A$1:$A$100,0)),""),"")</f>
        <v/>
      </c>
      <c r="C134" s="948"/>
      <c r="D134" s="948"/>
      <c r="E134" s="948"/>
      <c r="F134" s="948"/>
      <c r="G134" s="948"/>
      <c r="H134" s="948"/>
      <c r="I134" s="948"/>
      <c r="J134" s="948"/>
      <c r="K134" s="948"/>
      <c r="L134" s="948"/>
      <c r="M134" s="948"/>
      <c r="N134" s="948"/>
      <c r="O134" s="948"/>
      <c r="P134" s="948"/>
      <c r="Q134" s="948"/>
      <c r="R134" s="948"/>
      <c r="S134" s="948"/>
      <c r="T134" s="464"/>
      <c r="U134" s="464"/>
      <c r="V134" s="464"/>
      <c r="W134" s="464"/>
      <c r="X134" s="464"/>
      <c r="Y134" s="464"/>
      <c r="Z134" s="464"/>
      <c r="AA134" s="464"/>
      <c r="AB134" s="464"/>
      <c r="AC134" s="464"/>
      <c r="AD134" s="464"/>
      <c r="AE134" s="464"/>
      <c r="AF134" s="464"/>
      <c r="AG134" s="464"/>
      <c r="AH134" s="464"/>
      <c r="AI134" s="464"/>
      <c r="AJ134" s="464"/>
      <c r="AK134" s="464"/>
      <c r="AL134" s="464"/>
      <c r="AM134" s="464"/>
      <c r="AN134" s="464"/>
      <c r="AO134" s="464"/>
      <c r="AP134" s="464"/>
      <c r="AQ134" s="464"/>
      <c r="AR134" s="464"/>
      <c r="AS134" s="1059"/>
      <c r="AT134" s="1059"/>
      <c r="AU134" s="1059"/>
      <c r="AV134" s="1059"/>
    </row>
    <row r="135" spans="1:52" x14ac:dyDescent="0.35">
      <c r="A135" s="474"/>
      <c r="B135" s="474"/>
      <c r="C135" s="474"/>
      <c r="D135" s="474"/>
      <c r="E135" s="474"/>
      <c r="F135" s="474"/>
      <c r="G135" s="474"/>
      <c r="H135" s="474"/>
      <c r="I135" s="474"/>
      <c r="J135" s="474"/>
      <c r="K135" s="474"/>
      <c r="L135" s="474"/>
      <c r="M135" s="474"/>
      <c r="N135" s="474"/>
      <c r="O135" s="474"/>
      <c r="P135" s="474"/>
      <c r="Q135" s="474"/>
      <c r="R135" s="474"/>
      <c r="S135" s="181"/>
      <c r="T135" s="181"/>
      <c r="U135" s="181"/>
      <c r="V135" s="181"/>
      <c r="W135" s="181"/>
      <c r="X135" s="181"/>
      <c r="Y135" s="181"/>
      <c r="Z135" s="181"/>
      <c r="AA135" s="181"/>
      <c r="AB135" s="181"/>
      <c r="AC135" s="181"/>
      <c r="AD135" s="207"/>
      <c r="AE135" s="207"/>
      <c r="AF135" s="207"/>
      <c r="AG135" s="207"/>
      <c r="AH135" s="207"/>
      <c r="AI135" s="207"/>
      <c r="AJ135" s="207"/>
      <c r="AK135" s="207"/>
      <c r="AL135" s="207"/>
      <c r="AM135" s="207"/>
      <c r="AO135" s="207"/>
      <c r="AP135" s="207"/>
      <c r="AQ135" s="207"/>
    </row>
    <row r="136" spans="1:52" x14ac:dyDescent="0.35">
      <c r="A136" s="474"/>
      <c r="B136" s="474"/>
      <c r="C136" s="474"/>
      <c r="D136" s="474"/>
      <c r="E136" s="474"/>
      <c r="F136" s="474"/>
      <c r="G136" s="474"/>
      <c r="H136" s="474"/>
      <c r="I136" s="474"/>
      <c r="J136" s="474"/>
      <c r="K136" s="474"/>
      <c r="L136" s="474"/>
      <c r="M136" s="474"/>
      <c r="N136" s="474"/>
      <c r="O136" s="474"/>
      <c r="P136" s="474"/>
      <c r="Q136" s="474"/>
      <c r="R136" s="474"/>
      <c r="S136" s="464"/>
      <c r="T136" s="464"/>
      <c r="U136" s="464"/>
      <c r="V136" s="464"/>
      <c r="W136" s="464"/>
      <c r="X136" s="464"/>
      <c r="Y136" s="464"/>
      <c r="Z136" s="464"/>
      <c r="AA136" s="464"/>
      <c r="AB136" s="464"/>
      <c r="AC136" s="464"/>
      <c r="AD136" s="461"/>
      <c r="AE136" s="461"/>
      <c r="AF136" s="461"/>
      <c r="AG136" s="461"/>
      <c r="AH136" s="461"/>
      <c r="AI136" s="461"/>
      <c r="AJ136" s="461"/>
      <c r="AK136" s="461"/>
      <c r="AL136" s="461"/>
      <c r="AM136" s="461"/>
      <c r="AN136" s="461"/>
      <c r="AO136" s="461"/>
      <c r="AP136" s="461"/>
      <c r="AQ136" s="461"/>
      <c r="AR136" s="451"/>
    </row>
    <row r="137" spans="1:52" x14ac:dyDescent="0.35">
      <c r="A137" s="474"/>
      <c r="B137" s="474"/>
      <c r="C137" s="474"/>
      <c r="D137" s="474"/>
      <c r="E137" s="474"/>
      <c r="F137" s="474"/>
      <c r="G137" s="474"/>
      <c r="H137" s="474"/>
      <c r="I137" s="474"/>
      <c r="J137" s="474"/>
      <c r="K137" s="474"/>
      <c r="L137" s="474"/>
      <c r="M137" s="474"/>
      <c r="N137" s="474"/>
      <c r="O137" s="474"/>
      <c r="P137" s="474"/>
      <c r="Q137" s="474"/>
      <c r="R137" s="474"/>
      <c r="S137" s="464"/>
      <c r="T137" s="464"/>
      <c r="U137" s="464"/>
      <c r="V137" s="464"/>
      <c r="W137" s="464"/>
      <c r="X137" s="464"/>
      <c r="Y137" s="464"/>
      <c r="Z137" s="464"/>
      <c r="AA137" s="464"/>
      <c r="AB137" s="464"/>
      <c r="AC137" s="464"/>
      <c r="AD137" s="461"/>
      <c r="AE137" s="461"/>
      <c r="AF137" s="461"/>
      <c r="AG137" s="461"/>
      <c r="AH137" s="461"/>
      <c r="AI137" s="461"/>
      <c r="AJ137" s="461"/>
      <c r="AK137" s="461"/>
      <c r="AL137" s="461"/>
      <c r="AM137" s="461"/>
      <c r="AN137" s="461"/>
      <c r="AO137" s="461"/>
      <c r="AP137" s="461"/>
      <c r="AQ137" s="461"/>
      <c r="AR137" s="451"/>
    </row>
    <row r="138" spans="1:52" x14ac:dyDescent="0.35">
      <c r="A138" s="474"/>
      <c r="B138" s="474"/>
      <c r="C138" s="474"/>
      <c r="D138" s="474"/>
      <c r="E138" s="474"/>
      <c r="F138" s="474"/>
      <c r="G138" s="474"/>
      <c r="H138" s="474"/>
      <c r="I138" s="474"/>
      <c r="J138" s="474"/>
      <c r="K138" s="474"/>
      <c r="L138" s="474"/>
      <c r="M138" s="474"/>
      <c r="N138" s="474"/>
      <c r="O138" s="474"/>
      <c r="P138" s="474"/>
      <c r="Q138" s="474"/>
      <c r="R138" s="474"/>
      <c r="S138" s="464"/>
      <c r="T138" s="464"/>
      <c r="U138" s="464"/>
      <c r="V138" s="464"/>
      <c r="W138" s="464"/>
      <c r="X138" s="464"/>
      <c r="Y138" s="464"/>
      <c r="Z138" s="464"/>
      <c r="AA138" s="464"/>
      <c r="AB138" s="464"/>
      <c r="AC138" s="464"/>
      <c r="AD138" s="461"/>
      <c r="AE138" s="461"/>
      <c r="AF138" s="461"/>
      <c r="AG138" s="461"/>
      <c r="AH138" s="461"/>
      <c r="AI138" s="461"/>
      <c r="AJ138" s="461"/>
      <c r="AK138" s="461"/>
      <c r="AL138" s="461"/>
      <c r="AM138" s="461"/>
      <c r="AN138" s="461"/>
      <c r="AO138" s="461"/>
      <c r="AP138" s="461"/>
      <c r="AQ138" s="461"/>
      <c r="AR138" s="451"/>
    </row>
    <row r="139" spans="1:52" x14ac:dyDescent="0.35">
      <c r="A139" s="474"/>
      <c r="B139" s="474"/>
      <c r="C139" s="474"/>
      <c r="D139" s="474"/>
      <c r="E139" s="474"/>
      <c r="F139" s="474"/>
      <c r="G139" s="474"/>
      <c r="H139" s="474"/>
      <c r="I139" s="474"/>
      <c r="J139" s="474"/>
      <c r="K139" s="474"/>
      <c r="L139" s="474"/>
      <c r="M139" s="474"/>
      <c r="N139" s="474"/>
      <c r="O139" s="474"/>
      <c r="P139" s="474"/>
      <c r="Q139" s="474"/>
      <c r="R139" s="474"/>
      <c r="S139" s="464"/>
      <c r="T139" s="464"/>
      <c r="U139" s="464"/>
      <c r="V139" s="464"/>
      <c r="W139" s="464"/>
      <c r="X139" s="464"/>
      <c r="Y139" s="464"/>
      <c r="Z139" s="464"/>
      <c r="AA139" s="464"/>
      <c r="AB139" s="464"/>
      <c r="AC139" s="464"/>
      <c r="AD139" s="461"/>
      <c r="AE139" s="461"/>
      <c r="AF139" s="461"/>
      <c r="AG139" s="461"/>
      <c r="AH139" s="461"/>
      <c r="AI139" s="461"/>
      <c r="AJ139" s="461"/>
      <c r="AK139" s="461"/>
      <c r="AL139" s="461"/>
      <c r="AM139" s="461"/>
      <c r="AN139" s="461"/>
      <c r="AO139" s="461"/>
      <c r="AP139" s="461"/>
      <c r="AQ139" s="461"/>
      <c r="AR139" s="451"/>
    </row>
    <row r="140" spans="1:52" ht="16" thickBot="1" x14ac:dyDescent="0.4">
      <c r="A140" s="474"/>
      <c r="B140" s="474"/>
      <c r="C140" s="474"/>
      <c r="D140" s="474"/>
      <c r="E140" s="474"/>
      <c r="F140" s="474"/>
      <c r="G140" s="474"/>
      <c r="H140" s="474"/>
      <c r="I140" s="474"/>
      <c r="J140" s="474"/>
      <c r="K140" s="474"/>
      <c r="L140" s="474"/>
      <c r="M140" s="474"/>
      <c r="N140" s="474"/>
      <c r="O140" s="474"/>
      <c r="P140" s="474"/>
      <c r="Q140" s="474"/>
      <c r="R140" s="474"/>
      <c r="S140" s="181"/>
      <c r="T140" s="181"/>
      <c r="U140" s="181"/>
      <c r="V140" s="181"/>
      <c r="W140" s="181"/>
      <c r="X140" s="181"/>
      <c r="Y140" s="181"/>
      <c r="Z140" s="181"/>
      <c r="AA140" s="181"/>
      <c r="AB140" s="181"/>
      <c r="AC140" s="181"/>
      <c r="AD140" s="207"/>
      <c r="AE140" s="207"/>
      <c r="AF140" s="207"/>
      <c r="AG140" s="207"/>
      <c r="AH140" s="207"/>
      <c r="AI140" s="207"/>
      <c r="AJ140" s="207"/>
      <c r="AK140" s="207"/>
      <c r="AL140" s="207"/>
      <c r="AM140" s="207"/>
      <c r="AO140" s="207"/>
      <c r="AP140" s="207"/>
      <c r="AQ140" s="207"/>
    </row>
    <row r="141" spans="1:52" ht="47.25" customHeight="1" thickBot="1" x14ac:dyDescent="0.4">
      <c r="A141" s="944" t="s">
        <v>24</v>
      </c>
      <c r="B141" s="945"/>
      <c r="C141" s="945"/>
      <c r="D141" s="945"/>
      <c r="E141" s="945"/>
      <c r="F141" s="945"/>
      <c r="G141" s="945"/>
      <c r="H141" s="945"/>
      <c r="I141" s="945"/>
      <c r="J141" s="945"/>
      <c r="K141" s="945"/>
      <c r="L141" s="945"/>
      <c r="M141" s="945"/>
      <c r="N141" s="945"/>
      <c r="O141" s="945"/>
      <c r="P141" s="945"/>
      <c r="Q141" s="945"/>
      <c r="R141" s="945"/>
      <c r="S141" s="946"/>
      <c r="T141" s="181"/>
      <c r="U141" s="181"/>
      <c r="V141" s="181"/>
      <c r="W141" s="181"/>
      <c r="X141" s="181"/>
      <c r="Y141" s="181"/>
      <c r="Z141" s="181"/>
      <c r="AA141" s="181"/>
      <c r="AB141" s="181"/>
      <c r="AC141" s="181"/>
      <c r="AD141" s="207"/>
      <c r="AE141" s="207"/>
      <c r="AF141" s="207"/>
      <c r="AG141" s="207"/>
      <c r="AH141" s="207"/>
      <c r="AI141" s="207"/>
      <c r="AJ141" s="207"/>
      <c r="AK141" s="207"/>
      <c r="AL141" s="207"/>
      <c r="AM141" s="207"/>
      <c r="AO141" s="207"/>
      <c r="AP141" s="207"/>
      <c r="AQ141" s="207"/>
    </row>
    <row r="142" spans="1:52" ht="16" thickBot="1" x14ac:dyDescent="0.4">
      <c r="A142" s="548"/>
      <c r="B142" s="548"/>
      <c r="C142" s="548"/>
      <c r="D142" s="548"/>
      <c r="E142" s="548"/>
      <c r="F142" s="548"/>
      <c r="G142" s="548"/>
      <c r="H142" s="548"/>
      <c r="I142" s="548"/>
      <c r="J142" s="548"/>
      <c r="K142" s="548"/>
      <c r="L142" s="548"/>
      <c r="M142" s="548"/>
      <c r="N142" s="549"/>
      <c r="O142" s="548"/>
      <c r="P142" s="548"/>
      <c r="Q142" s="548"/>
      <c r="R142" s="548"/>
      <c r="S142" s="550"/>
      <c r="T142" s="464"/>
      <c r="U142" s="40"/>
      <c r="V142" s="464"/>
      <c r="W142" s="464"/>
      <c r="X142" s="464"/>
      <c r="Y142" s="464"/>
      <c r="Z142" s="464"/>
      <c r="AA142" s="464"/>
      <c r="AB142" s="464"/>
      <c r="AC142" s="464"/>
      <c r="AD142" s="461"/>
      <c r="AE142" s="461"/>
      <c r="AF142" s="461"/>
      <c r="AG142" s="461"/>
      <c r="AH142" s="461"/>
      <c r="AI142" s="461"/>
      <c r="AJ142" s="461"/>
      <c r="AK142" s="461"/>
      <c r="AL142" s="461"/>
      <c r="AM142" s="461"/>
      <c r="AN142" s="461"/>
      <c r="AO142" s="461"/>
      <c r="AP142" s="461"/>
      <c r="AQ142" s="461"/>
      <c r="AR142" s="463"/>
      <c r="AS142" s="443"/>
      <c r="AT142" s="443"/>
      <c r="AU142" s="443"/>
      <c r="AV142" s="443"/>
      <c r="AW142" s="443"/>
      <c r="AX142" s="443"/>
      <c r="AY142" s="443"/>
      <c r="AZ142" s="443"/>
    </row>
    <row r="143" spans="1:52" ht="40.15" customHeight="1" x14ac:dyDescent="0.35">
      <c r="A143" s="476"/>
      <c r="B143" s="476"/>
      <c r="C143" s="476"/>
      <c r="D143" s="476"/>
      <c r="E143" s="476"/>
      <c r="F143" s="476"/>
      <c r="G143" s="476"/>
      <c r="H143" s="476"/>
      <c r="I143" s="476"/>
      <c r="J143" s="476"/>
      <c r="K143" s="476"/>
      <c r="L143" s="557" t="str">
        <f ca="1">TEXT(IFERROR(INDEX('Overview - Section A'!$A$46:$A$53,MATCH(D20,'Overview - Section A'!$B$46:$B$53,0)),""),Setup!$A$33)</f>
        <v>18-Dec-20</v>
      </c>
      <c r="M143" s="558" t="str">
        <f ca="1">TEXT(IFERROR(INDEX('Overview - Section A'!$A$46:$A$53,MATCH(D21,'Overview - Section A'!$B$46:$B$53,0)),""),Setup!$A$33)</f>
        <v>22-May-21</v>
      </c>
      <c r="N143" s="558" t="str">
        <f ca="1">TEXT(IFERROR(INDEX('Overview - Section A'!$A$46:$A$53,MATCH(D22,'Overview - Section A'!$B$46:$B$53,0)),""),Setup!$A$33)</f>
        <v>29-Nov-21</v>
      </c>
      <c r="O143" s="558" t="str">
        <f ca="1">TEXT(IFERROR(INDEX('Overview - Section A'!$A$46:$A$53,MATCH(D23,'Overview - Section A'!$B$46:$B$53,0)),""),Setup!$A$33)</f>
        <v>3-Jun-22</v>
      </c>
      <c r="P143" s="558" t="str">
        <f ca="1">TEXT(IFERROR(INDEX('Overview - Section A'!$A$46:$A$53,MATCH(D24,'Overview - Section A'!$B$46:$B$53,0)),""),Setup!$A$33)</f>
        <v>10-Dec-22</v>
      </c>
      <c r="Q143" s="558" t="str">
        <f ca="1">TEXT(IFERROR(INDEX('Overview - Section A'!$A$46:$A$53,MATCH(D25,'Overview - Section A'!$B$46:$B$53,0)),""),Setup!$A$33)</f>
        <v>14-Jun-23</v>
      </c>
      <c r="R143" s="558" t="str">
        <f ca="1">TEXT(IFERROR(INDEX('Overview - Section A'!$A$46:$A$53,MATCH(D26,'Overview - Section A'!$B$46:$B$53,0)),""),Setup!$A$33)</f>
        <v/>
      </c>
      <c r="S143" s="559" t="str">
        <f ca="1">TEXT(IFERROR(INDEX('Overview - Section A'!$A$46:$A$53,MATCH(D27,'Overview - Section A'!$B$46:$B$53,0)),""),Setup!$A$33)</f>
        <v/>
      </c>
      <c r="T143" s="466"/>
      <c r="U143" s="466"/>
      <c r="V143" s="466"/>
      <c r="W143" s="466"/>
      <c r="X143" s="466"/>
      <c r="Y143" s="466"/>
      <c r="Z143" s="466"/>
      <c r="AA143" s="466"/>
      <c r="AB143" s="466"/>
      <c r="AC143" s="466"/>
      <c r="AD143" s="466"/>
      <c r="AE143" s="466"/>
      <c r="AF143" s="466"/>
      <c r="AG143" s="466"/>
      <c r="AH143" s="466"/>
      <c r="AI143" s="466"/>
      <c r="AJ143" s="466"/>
      <c r="AK143" s="466"/>
      <c r="AL143" s="467"/>
      <c r="AM143" s="467"/>
      <c r="AN143" s="461"/>
      <c r="AO143" s="468"/>
      <c r="AP143" s="468"/>
      <c r="AQ143" s="468"/>
      <c r="AR143" s="463"/>
      <c r="AS143" s="443"/>
      <c r="AT143" s="443"/>
      <c r="AU143" s="443"/>
      <c r="AV143" s="443"/>
      <c r="AW143" s="443"/>
      <c r="AX143" s="443"/>
      <c r="AY143" s="443"/>
      <c r="AZ143" s="443"/>
    </row>
    <row r="144" spans="1:52" ht="40.15" customHeight="1" thickBot="1" x14ac:dyDescent="0.4">
      <c r="A144" s="566"/>
      <c r="B144" s="566"/>
      <c r="C144" s="566"/>
      <c r="D144" s="566"/>
      <c r="E144" s="566"/>
      <c r="F144" s="566"/>
      <c r="G144" s="566"/>
      <c r="H144" s="566"/>
      <c r="I144" s="566"/>
      <c r="J144" s="566"/>
      <c r="K144" s="567"/>
      <c r="L144" s="560" t="str">
        <f ca="1">TEXT(IFERROR(INDEX('Overview - Section A'!$E$46:$E$53,MATCH(D20,'Overview - Section A'!$B$46:$B$53,0)),""),Setup!$A$33)</f>
        <v>21-May-21</v>
      </c>
      <c r="M144" s="561" t="str">
        <f ca="1">TEXT(IFERROR(INDEX('Overview - Section A'!$E$46:$E$53,MATCH(D21,'Overview - Section A'!$B$46:$B$53,0)),""),Setup!$A$33)</f>
        <v>28-Nov-21</v>
      </c>
      <c r="N144" s="561" t="str">
        <f ca="1">TEXT(IFERROR(INDEX('Overview - Section A'!$E$46:$E$53,MATCH(D22,'Overview - Section A'!$B$46:$B$53,0)),""),Setup!$A$33)</f>
        <v>2-Jun-22</v>
      </c>
      <c r="O144" s="561" t="str">
        <f ca="1">TEXT(IFERROR(INDEX('Overview - Section A'!$E$46:$E$53,MATCH(D23,'Overview - Section A'!$B$46:$B$53,0)),""),Setup!$A$33)</f>
        <v>9-Dec-22</v>
      </c>
      <c r="P144" s="561" t="str">
        <f ca="1">TEXT(IFERROR(INDEX('Overview - Section A'!$E$46:$E$53,MATCH(D24,'Overview - Section A'!$B$46:$B$53,0)),""),Setup!$A$33)</f>
        <v>13-Jun-23</v>
      </c>
      <c r="Q144" s="561" t="str">
        <f ca="1">TEXT(IFERROR(INDEX('Overview - Section A'!$E$46:$E$53,MATCH(D25,'Overview - Section A'!$B$46:$B$53,0)),""),Setup!$A$33)</f>
        <v>19-Dec-23</v>
      </c>
      <c r="R144" s="561" t="str">
        <f ca="1">TEXT(IFERROR(INDEX('Overview - Section A'!$E$46:$E$53,MATCH(D26,'Overview - Section A'!$B$46:$B$53,0)),""),Setup!$A$33)</f>
        <v/>
      </c>
      <c r="S144" s="562" t="str">
        <f ca="1">TEXT(IFERROR(INDEX('Overview - Section A'!$E$46:$E$53,MATCH(D27,'Overview - Section A'!$B$46:$B$53,0)),""),Setup!$A$33)</f>
        <v/>
      </c>
      <c r="T144" s="464"/>
      <c r="U144" s="464"/>
      <c r="V144" s="464"/>
      <c r="W144" s="464"/>
      <c r="X144" s="464"/>
      <c r="Y144" s="464"/>
      <c r="Z144" s="464"/>
      <c r="AA144" s="464"/>
      <c r="AB144" s="464"/>
      <c r="AC144" s="464"/>
      <c r="AD144" s="464"/>
      <c r="AE144" s="464"/>
      <c r="AF144" s="464"/>
      <c r="AG144" s="464"/>
      <c r="AH144" s="464"/>
      <c r="AI144" s="464"/>
      <c r="AJ144" s="464"/>
      <c r="AK144" s="464"/>
      <c r="AL144" s="464"/>
      <c r="AM144" s="464"/>
      <c r="AN144" s="464"/>
      <c r="AO144" s="464" t="s">
        <v>280</v>
      </c>
      <c r="AP144" s="464"/>
      <c r="AQ144" s="464"/>
      <c r="AR144" s="463"/>
      <c r="AS144" s="443"/>
      <c r="AT144" s="443"/>
      <c r="AU144" s="443"/>
      <c r="AV144" s="443"/>
      <c r="AW144" s="443"/>
      <c r="AX144" s="443"/>
      <c r="AY144" s="443"/>
      <c r="AZ144" s="443"/>
    </row>
    <row r="145" spans="1:53" ht="288.75" customHeight="1" x14ac:dyDescent="0.35">
      <c r="A145" s="563" t="str">
        <f ca="1">Translations!A91</f>
        <v>No.</v>
      </c>
      <c r="B145" s="564" t="str">
        <f ca="1">Translations!A30</f>
        <v>Module Name</v>
      </c>
      <c r="C145" s="563" t="str">
        <f ca="1">Translations!A38</f>
        <v>Standard Indicator</v>
      </c>
      <c r="D145" s="565" t="str">
        <f ca="1">Translations!A39</f>
        <v>Custom Indicator</v>
      </c>
      <c r="E145" s="563" t="str">
        <f ca="1">Translations!A94</f>
        <v>Baseline Year &amp; Source</v>
      </c>
      <c r="F145" s="563" t="str">
        <f ca="1">Translations!A94</f>
        <v>Baseline Year &amp; Source</v>
      </c>
      <c r="G145" s="563" t="str">
        <f ca="1">Translations!A51</f>
        <v>Required Disaggregation</v>
      </c>
      <c r="H145" s="563" t="str">
        <f ca="1">Translations!A66</f>
        <v>Include in GF results</v>
      </c>
      <c r="I145" s="563" t="str">
        <f ca="1">Translations!A52</f>
        <v>Responsible PR</v>
      </c>
      <c r="J145" s="563" t="str">
        <f ca="1">Translations!A67</f>
        <v>Country / Scope of targets</v>
      </c>
      <c r="K145" s="563" t="str">
        <f ca="1">Translations!A68</f>
        <v>Cumulation type</v>
      </c>
      <c r="L145" s="551" t="str">
        <f ca="1">Translations!$A$95</f>
        <v>Target Value</v>
      </c>
      <c r="M145" s="551" t="str">
        <f ca="1">Translations!$A$95</f>
        <v>Target Value</v>
      </c>
      <c r="N145" s="551" t="str">
        <f ca="1">Translations!$A$95</f>
        <v>Target Value</v>
      </c>
      <c r="O145" s="551" t="str">
        <f ca="1">Translations!$A$95</f>
        <v>Target Value</v>
      </c>
      <c r="P145" s="551" t="str">
        <f ca="1">Translations!$A$95</f>
        <v>Target Value</v>
      </c>
      <c r="Q145" s="551" t="str">
        <f ca="1">Translations!$A$95</f>
        <v>Target Value</v>
      </c>
      <c r="R145" s="551" t="str">
        <f ca="1">Translations!$A$95</f>
        <v>Target Value</v>
      </c>
      <c r="S145" s="551" t="str">
        <f ca="1">Translations!$A$95</f>
        <v>Target Value</v>
      </c>
      <c r="T145" s="464"/>
      <c r="U145" s="464"/>
      <c r="V145" s="464"/>
      <c r="W145" s="464"/>
      <c r="X145" s="464"/>
      <c r="Y145" s="464"/>
      <c r="Z145" s="464"/>
      <c r="AA145" s="464"/>
      <c r="AB145" s="464"/>
      <c r="AC145" s="464"/>
      <c r="AD145" s="464"/>
      <c r="AE145" s="464"/>
      <c r="AF145" s="464"/>
      <c r="AG145" s="464"/>
      <c r="AH145" s="464"/>
      <c r="AI145" s="464"/>
      <c r="AJ145" s="464"/>
      <c r="AK145" s="464"/>
      <c r="AL145" s="464"/>
      <c r="AM145" s="464"/>
      <c r="AN145" s="464"/>
      <c r="AO145" s="464"/>
      <c r="AP145" s="464"/>
      <c r="AQ145" s="464"/>
      <c r="AR145" s="463"/>
      <c r="AS145" s="443"/>
      <c r="AT145" s="443"/>
      <c r="AU145" s="443"/>
      <c r="AV145" s="443"/>
      <c r="AW145" s="443"/>
      <c r="AX145" s="443"/>
      <c r="AY145" s="443"/>
      <c r="AZ145" s="443"/>
    </row>
    <row r="146" spans="1:53" s="183" customFormat="1" ht="177" customHeight="1" x14ac:dyDescent="0.35">
      <c r="A146" s="953">
        <v>1</v>
      </c>
      <c r="B146" s="541" t="str">
        <f ca="1">IFERROR(IF(INDEX('Coverage Indicators - Section D'!B$1:B$100,MATCH('Print View'!$A146,'Coverage Indicators - Section D'!$A$1:$A$100,0))&lt;&gt;0,INDEX('Coverage Indicators - Section D'!B$1:B$100,MATCH('Print View'!$A146,'Coverage Indicators - Section D'!$A$1:$A$100,0)),""),"")</f>
        <v>Case management</v>
      </c>
      <c r="C146" s="542" t="str">
        <f ca="1">IFERROR(IF(INDEX('Coverage Indicators - Section D'!D$1:D$100,MATCH('Print View'!$A146,'Coverage Indicators - Section D'!$A$1:$A$100,0))&lt;&gt;0,INDEX('Coverage Indicators - Section D'!D$1:D$100,MATCH('Print View'!$A146,'Coverage Indicators - Section D'!$A$1:$A$100,0)),""),"")</f>
        <v>CM-1a⁽ᴹ⁾ Proportion of suspected malaria cases that receive a parasitological test at public sector health facilities</v>
      </c>
      <c r="D146" s="542" t="str">
        <f ca="1">IFERROR(IF(INDEX('Coverage Indicators - Section D'!E$1:E$100,MATCH('Print View'!$A146,'Coverage Indicators - Section D'!$A$1:$A$100,0))&lt;&gt;0,INDEX('Coverage Indicators - Section D'!E$1:E$100,MATCH('Print View'!$A146,'Coverage Indicators - Section D'!$A$1:$A$100,0)),""),"")</f>
        <v/>
      </c>
      <c r="E146" s="543" t="str">
        <f ca="1">IFERROR(IF(INDEX('Coverage Indicators - Section D'!F$1:F$100,MATCH('Print View'!$A146,'Coverage Indicators - Section D'!$A$1:$A$100,0))&lt;&gt;0,INDEX('Coverage Indicators - Section D'!F$1:F$100,MATCH('Print View'!$A146,'Coverage Indicators - Section D'!$A$1:$A$100,0)),""),"")&amp;"/"&amp;IFERROR(IF(INDEX('Coverage Indicators - Section D'!F$1:F$100,MATCH('Print View'!$A146,'Coverage Indicators - Section D'!$A$1:$A$100,0)+1)&lt;&gt;0,INDEX('Coverage Indicators - Section D'!F$1:F$100,MATCH('Print View'!$A146,'Coverage Indicators - Section D'!$A$1:$A$100,0)+1),""),"")&amp;CHAR(10)&amp;IFERROR(IF(INDEX('Coverage Indicators - Section D'!G$1:G$100,MATCH('Print View'!$A146,'Coverage Indicators - Section D'!$A$1:$A$100,0))&lt;&gt;0,INDEX('Coverage Indicators - Section D'!G$1:G$100,MATCH('Print View'!$A146,'Coverage Indicators - Section D'!$A$1:$A$100,0)),""),"")</f>
        <v>96355/96355
1</v>
      </c>
      <c r="F146" s="543" t="str">
        <f ca="1">IFERROR(IF(INDEX('Coverage Indicators - Section D'!H$1:H$100,MATCH('Print View'!$A146,'Coverage Indicators - Section D'!$A$1:$A$100,0))&lt;&gt;0,INDEX('Coverage Indicators - Section D'!H$1:H$100,MATCH('Print View'!$A146,'Coverage Indicators - Section D'!$A$1:$A$100,0)),""),"")&amp;CHAR(10)&amp;IFERROR(IF(INDEX('Coverage Indicators - Section D'!I$1:I$100,MATCH('Print View'!$A146,'Coverage Indicators - Section D'!$A$1:$A$100,0))&lt;&gt;0,INDEX('Coverage Indicators - Section D'!I$1:I$100,MATCH('Print View'!$A146,'Coverage Indicators - Section D'!$A$1:$A$100,0)),""),"")</f>
        <v>2019
Malaria MIS</v>
      </c>
      <c r="G146" s="544" t="str">
        <f ca="1">IFERROR(IF(INDEX('Coverage Indicators - Section D'!J$1:J$100,MATCH('Print View'!$A146,'Coverage Indicators - Section D'!$A$1:$A$100,0))&lt;&gt;0,INDEX('Coverage Indicators - Section D'!J$1:J$100,MATCH('Print View'!$A146,'Coverage Indicators - Section D'!$A$1:$A$100,0)),""),"")</f>
        <v/>
      </c>
      <c r="H146" s="544" t="str">
        <f ca="1">IFERROR(IF(INDEX('Coverage Indicators - Section D'!S$1:S$100,MATCH('Print View'!$A146,'Coverage Indicators - Section D'!$A$1:$A$100,0))&lt;&gt;0,INDEX('Coverage Indicators - Section D'!S$1:S$100,MATCH('Print View'!$A146,'Coverage Indicators - Section D'!$A$1:$A$100,0)),""),"")</f>
        <v/>
      </c>
      <c r="I146" s="544" t="str">
        <f ca="1">IFERROR(IF(INDEX('Coverage Indicators - Section D'!T$1:T$100,MATCH('Print View'!$A146,'Coverage Indicators - Section D'!$A$1:$A$100,0))&lt;&gt;0,INDEX('Coverage Indicators - Section D'!T$1:T$100,MATCH('Print View'!$A146,'Coverage Indicators - Section D'!$A$1:$A$100,0)),""),"")</f>
        <v>Economic Relations Division, Ministry of Finance of the People's Republic of Bangladesh</v>
      </c>
      <c r="J146" s="543" t="str">
        <f ca="1">IFERROR(IF(INDEX('Coverage Indicators - Section D'!U$1:U$100,MATCH('Print View'!$A146,'Coverage Indicators - Section D'!$A$1:$A$100,0))&lt;&gt;0,INDEX('Coverage Indicators - Section D'!U$1:U$100,MATCH('Print View'!$A146,'Coverage Indicators - Section D'!$A$1:$A$100,0)),""),"")&amp;CHAR(10)&amp;CHAR(10)&amp;IFERROR(IF(INDEX('Coverage Indicators - Section D'!U$1:U$100,MATCH('Print View'!$A146,'Coverage Indicators - Section D'!$A$1:$A$100,0)+1)&lt;&gt;0,INDEX('Coverage Indicators - Section D'!U$1:U$100,MATCH('Print View'!$A146,'Coverage Indicators - Section D'!$A$1:$A$100,0)+1),""),"")</f>
        <v>Bangladesh
Geographic Subnational, less than 100% national program target</v>
      </c>
      <c r="K146" s="541" t="str">
        <f ca="1">IFERROR(IF(INDEX('Coverage Indicators - Section D'!V$1:V$100,MATCH('Print View'!$A146,'Coverage Indicators - Section D'!$A$1:$A$100,0))&lt;&gt;0,INDEX('Coverage Indicators - Section D'!V$1:V$100,MATCH('Print View'!$A146,'Coverage Indicators - Section D'!$A$1:$A$100,0)),""),"")</f>
        <v/>
      </c>
      <c r="L146" s="543" t="str">
        <f ca="1">IFERROR(IF(INDEX('Coverage Indicators - Section D'!W$1:W$100,MATCH('Print View'!$A146,'Coverage Indicators - Section D'!$A$1:$A$100,0))&lt;&gt;0,INDEX('Coverage Indicators - Section D'!W$1:W$100,MATCH('Print View'!$A146,'Coverage Indicators - Section D'!$A$1:$A$100,0)),""),"")&amp;"/"&amp;IFERROR(IF(INDEX('Coverage Indicators - Section D'!W$1:W$100,MATCH('Print View'!$A146,'Coverage Indicators - Section D'!$A$1:$A$100,0)+1)&lt;&gt;0,INDEX('Coverage Indicators - Section D'!W$1:W$100,MATCH('Print View'!$A146,'Coverage Indicators - Section D'!$A$1:$A$100,0)+1),""),"")&amp;CHAR(10)&amp;IFERROR(IF(INDEX('Coverage Indicators - Section D'!X$1:X$100,MATCH('Print View'!$A146,'Coverage Indicators - Section D'!$A$1:$A$100,0))&lt;&gt;0,TEXT(INDEX('Coverage Indicators - Section D'!X$1:X$100,MATCH('Print View'!$A146,'Coverage Indicators - Section D'!$A$1:$A$100,0)),"0.0%"),""),"")&amp;CHAR(10)&amp;IFERROR(IF(INDEX('Coverage Indicators - Section D'!Y$1:Y$100,MATCH('Print View'!$A146,'Coverage Indicators - Section D'!$A$1:$A$100,0))&lt;&gt;0,INDEX('Coverage Indicators - Section D'!Y$1:Y$100,MATCH('Print View'!$A146,'Coverage Indicators - Section D'!$A$1:$A$100,0)),""),"")</f>
        <v xml:space="preserve">18398/18398
100.0%
</v>
      </c>
      <c r="M146" s="543" t="str">
        <f ca="1">IFERROR(IF(INDEX('Coverage Indicators - Section D'!Z$1:Z$100,MATCH('Print View'!$A146,'Coverage Indicators - Section D'!$A$1:$A$100,0))&lt;&gt;0,INDEX('Coverage Indicators - Section D'!Z$1:Z$100,MATCH('Print View'!$A146,'Coverage Indicators - Section D'!$A$1:$A$100,0)),""),"")&amp;"/"&amp;IFERROR(IF(INDEX('Coverage Indicators - Section D'!Z$1:Z$100,MATCH('Print View'!$A146,'Coverage Indicators - Section D'!$A$1:$A$100,0)+1)&lt;&gt;0,INDEX('Coverage Indicators - Section D'!Z$1:Z$100,MATCH('Print View'!$A146,'Coverage Indicators - Section D'!$A$1:$A$100,0)+1),""),"")&amp;CHAR(10)&amp;IFERROR(IF(INDEX('Coverage Indicators - Section D'!AA$1:AA$100,MATCH('Print View'!$A146,'Coverage Indicators - Section D'!$A$1:$A$100,0))&lt;&gt;0,TEXT(INDEX('Coverage Indicators - Section D'!AA$1:AA$100,MATCH('Print View'!$A146,'Coverage Indicators - Section D'!$A$1:$A$100,0)),"0.0%"),""),"")&amp;CHAR(10)&amp;IFERROR(IF(INDEX('Coverage Indicators - Section D'!AB$1:AB$100,MATCH('Print View'!$A146,'Coverage Indicators - Section D'!$A$1:$A$100,0))&lt;&gt;0,INDEX('Coverage Indicators - Section D'!AB$1:AB$100,MATCH('Print View'!$A146,'Coverage Indicators - Section D'!$A$1:$A$100,0)),""),"")</f>
        <v xml:space="preserve">26483/26483
100.0%
</v>
      </c>
      <c r="N146" s="543" t="str">
        <f ca="1">IFERROR(IF(INDEX('Coverage Indicators - Section D'!AC$1:AC$100,MATCH('Print View'!$A146,'Coverage Indicators - Section D'!$A$1:$A$100,0))&lt;&gt;0,INDEX('Coverage Indicators - Section D'!AC$1:AC$100,MATCH('Print View'!$A146,'Coverage Indicators - Section D'!$A$1:$A$100,0)),""),"")&amp;"/"&amp;IFERROR(IF(INDEX('Coverage Indicators - Section D'!AC$1:AC$100,MATCH('Print View'!$A146,'Coverage Indicators - Section D'!$A$1:$A$100,0)+1)&lt;&gt;0,INDEX('Coverage Indicators - Section D'!AC$1:AC$100,MATCH('Print View'!$A146,'Coverage Indicators - Section D'!$A$1:$A$100,0)+1),""),"")&amp;CHAR(10)&amp;IFERROR(IF(INDEX('Coverage Indicators - Section D'!AD$1:AD$100,MATCH('Print View'!$A146,'Coverage Indicators - Section D'!$A$1:$A$100,0))&lt;&gt;0,INDEX('Coverage Indicators - Section D'!AD$1:AD$100,MATCH('Print View'!$A146,'Coverage Indicators - Section D'!$A$1:$A$100,0)),""),"")&amp;CHAR(10)&amp;IFERROR(IF(INDEX('Coverage Indicators - Section D'!AE$1:AE$100,MATCH('Print View'!$A146,'Coverage Indicators - Section D'!$A$1:$A$100,0))&lt;&gt;0,TEXT(INDEX('Coverage Indicators - Section D'!AE$1:AE$100,MATCH('Print View'!$A146,'Coverage Indicators - Section D'!$A$1:$A$100,0)),"0.0%"),""),"")</f>
        <v xml:space="preserve">18756/18756
1
</v>
      </c>
      <c r="O146" s="543" t="str">
        <f ca="1">IFERROR(IF(INDEX('Coverage Indicators - Section D'!AI$1:AI$100,MATCH('Print View'!$A146,'Coverage Indicators - Section D'!$A$1:$A$100,0))&lt;&gt;0,INDEX('Coverage Indicators - Section D'!AI$1:AI$100,MATCH('Print View'!$A146,'Coverage Indicators - Section D'!$A$1:$A$100,0)),""),"")&amp;"/"&amp;IFERROR(IF(INDEX('Coverage Indicators - Section D'!AI$1:AI$100,MATCH('Print View'!$A146,'Coverage Indicators - Section D'!$A$1:$A$100,0)+1)&lt;&gt;0,INDEX('Coverage Indicators - Section D'!AI$1:AI$100,MATCH('Print View'!$A146,'Coverage Indicators - Section D'!$A$1:$A$100,0)+1),""),"")&amp;CHAR(10)&amp;IFERROR(IF(INDEX('Coverage Indicators - Section D'!AJ$1:AJ$100,MATCH('Print View'!$A146,'Coverage Indicators - Section D'!$A$1:$A$100,0))&lt;&gt;0,INDEX('Coverage Indicators - Section D'!AJ$1:AJ$100,MATCH('Print View'!$A146,'Coverage Indicators - Section D'!$A$1:$A$100,0)),""),"")&amp;CHAR(10)&amp;IFERROR(IF(INDEX('Coverage Indicators - Section D'!AK$1:AK$100,MATCH('Print View'!$A146,'Coverage Indicators - Section D'!$A$1:$A$100,0))&lt;&gt;0,TEXT(INDEX('Coverage Indicators - Section D'!AK$1:AK$100,MATCH('Print View'!$A146,'Coverage Indicators - Section D'!$A$1:$A$100,0)),"0.0%"),""),"")</f>
        <v xml:space="preserve">19123/19123
1
</v>
      </c>
      <c r="P146" s="543" t="str">
        <f ca="1">IFERROR(IF(INDEX('Coverage Indicators - Section D'!AI$1:AI$100,MATCH('Print View'!$A146,'Coverage Indicators - Section D'!$A$1:$A$100,0))&lt;&gt;0,INDEX('Coverage Indicators - Section D'!AI$1:AI$100,MATCH('Print View'!$A146,'Coverage Indicators - Section D'!$A$1:$A$100,0)),""),"")&amp;"/"&amp;IFERROR(IF(INDEX('Coverage Indicators - Section D'!AI$1:AI$100,MATCH('Print View'!$A146,'Coverage Indicators - Section D'!$A$1:$A$100,0)+1)&lt;&gt;0,INDEX('Coverage Indicators - Section D'!AI$1:AI$100,MATCH('Print View'!$A146,'Coverage Indicators - Section D'!$A$1:$A$100,0)+1),""),"")&amp;CHAR(10)&amp;IFERROR(IF(INDEX('Coverage Indicators - Section D'!AJ$1:AJ$100,MATCH('Print View'!$A146,'Coverage Indicators - Section D'!$A$1:$A$100,0))&lt;&gt;0,INDEX('Coverage Indicators - Section D'!AJ$1:AJ$100,MATCH('Print View'!$A146,'Coverage Indicators - Section D'!$A$1:$A$100,0)),""),"")&amp;CHAR(10)&amp;IFERROR(IF(INDEX('Coverage Indicators - Section D'!AK$1:AK$100,MATCH('Print View'!$A146,'Coverage Indicators - Section D'!$A$1:$A$100,0))&lt;&gt;0,INDEX('Coverage Indicators - Section D'!AK$1:AK$100,MATCH('Print View'!$A146,'Coverage Indicators - Section D'!$A$1:$A$100,0)),""),"")</f>
        <v xml:space="preserve">19123/19123
1
</v>
      </c>
      <c r="Q146" s="543" t="str">
        <f ca="1">IFERROR(IF(INDEX('Coverage Indicators - Section D'!AL$1:AL$100,MATCH('Print View'!$A146,'Coverage Indicators - Section D'!$A$1:$A$100,0))&lt;&gt;0,INDEX('Coverage Indicators - Section D'!AL$1:AL$100,MATCH('Print View'!$A146,'Coverage Indicators - Section D'!$A$1:$A$100,0)),""),"")&amp;"/"&amp;IFERROR(IF(INDEX('Coverage Indicators - Section D'!AL$1:AL$100,MATCH('Print View'!$A146,'Coverage Indicators - Section D'!$A$1:$A$100,0)+1)&lt;&gt;0,INDEX('Coverage Indicators - Section D'!AL$1:AL$100,MATCH('Print View'!$A146,'Coverage Indicators - Section D'!$A$1:$A$100,0)+1),""),"")&amp;CHAR(10)&amp;IFERROR(IF(INDEX('Coverage Indicators - Section D'!AM$1:AM$100,MATCH('Print View'!$A146,'Coverage Indicators - Section D'!$A$1:$A$100,0))&lt;&gt;0,INDEX('Coverage Indicators - Section D'!AM$1:AM$100,MATCH('Print View'!$A146,'Coverage Indicators - Section D'!$A$1:$A$100,0)),""),"")&amp;CHAR(10)&amp;IFERROR(IF(INDEX('Coverage Indicators - Section D'!AN$1:AN$100,MATCH('Print View'!$A146,'Coverage Indicators - Section D'!$A$1:$A$100,0))&lt;&gt;0,INDEX('Coverage Indicators - Section D'!AN$1:AN$100,MATCH('Print View'!$A146,'Coverage Indicators - Section D'!$A$1:$A$100,0)),""),"")</f>
        <v xml:space="preserve">27526/27526
1
</v>
      </c>
      <c r="R146" s="543" t="str">
        <f ca="1">IFERROR(IF(INDEX('Coverage Indicators - Section D'!AO$1:AO$100,MATCH('Print View'!$A146,'Coverage Indicators - Section D'!$A$1:$A$100,0))&lt;&gt;0,INDEX('Coverage Indicators - Section D'!AO$1:AO$100,MATCH('Print View'!$A146,'Coverage Indicators - Section D'!$A$1:$A$100,0)),""),"")&amp;"/"&amp;IFERROR(IF(INDEX('Coverage Indicators - Section D'!AO$1:AO$100,MATCH('Print View'!$A146,'Coverage Indicators - Section D'!$A$1:$A$100,0)+1)&lt;&gt;0,INDEX('Coverage Indicators - Section D'!AO$1:AO$100,MATCH('Print View'!$A146,'Coverage Indicators - Section D'!$A$1:$A$100,0)+1),""),"")&amp;CHAR(10)&amp;IFERROR(IF(INDEX('Coverage Indicators - Section D'!AP$1:AP$100,MATCH('Print View'!$A146,'Coverage Indicators - Section D'!$A$1:$A$100,0))&lt;&gt;0,INDEX('Coverage Indicators - Section D'!AP$1:AP$100,MATCH('Print View'!$A146,'Coverage Indicators - Section D'!$A$1:$A$100,0)),""),"")&amp;CHAR(10)&amp;IFERROR(IF(INDEX('Coverage Indicators - Section D'!AQ$1:AQ$100,MATCH('Print View'!$A146,'Coverage Indicators - Section D'!$A$1:$A$100,0))&lt;&gt;0,INDEX('Coverage Indicators - Section D'!AQ$1:AQ$100,MATCH('Print View'!$A146,'Coverage Indicators - Section D'!$A$1:$A$100,0)),""),"")</f>
        <v xml:space="preserve">/
</v>
      </c>
      <c r="S146" s="543" t="str">
        <f ca="1">IFERROR(IF(INDEX('Coverage Indicators - Section D'!AR$1:AR$100,MATCH('Print View'!$A146,'Coverage Indicators - Section D'!$A$1:$A$100,0))&lt;&gt;0,INDEX('Coverage Indicators - Section D'!AR$1:AR$100,MATCH('Print View'!$A146,'Coverage Indicators - Section D'!$A$1:$A$100,0)),""),"")&amp;"/"&amp;IFERROR(IF(INDEX('Coverage Indicators - Section D'!AR$1:AR$100,MATCH('Print View'!$A146,'Coverage Indicators - Section D'!$A$1:$A$100,0)+1)&lt;&gt;0,INDEX('Coverage Indicators - Section D'!AR$1:AR$100,MATCH('Print View'!$A146,'Coverage Indicators - Section D'!$A$1:$A$100,0)+1),""),"")&amp;CHAR(10)&amp;IFERROR(IF(INDEX('Coverage Indicators - Section D'!AS$1:AS$100,MATCH('Print View'!$A146,'Coverage Indicators - Section D'!$A$1:$A$100,0))&lt;&gt;0,INDEX('Coverage Indicators - Section D'!AS$1:AS$100,MATCH('Print View'!$A146,'Coverage Indicators - Section D'!$A$1:$A$100,0)),""),"")&amp;CHAR(10)&amp;IFERROR(IF(INDEX('Coverage Indicators - Section D'!AT$1:AT$100,MATCH('Print View'!$A146,'Coverage Indicators - Section D'!$A$1:$A$100,0))&lt;&gt;0,INDEX('Coverage Indicators - Section D'!AT$1:AT$100,MATCH('Print View'!$A146,'Coverage Indicators - Section D'!$A$1:$A$100,0)),""),"")</f>
        <v xml:space="preserve">/
</v>
      </c>
      <c r="T146" s="464" t="str">
        <f ca="1">IFERROR(IF(INDEX('Coverage Indicators - Section D'!AB$1:AB$100,MATCH('Print View'!$A146,'Coverage Indicators - Section D'!$A$1:$A$100,0))&lt;&gt;0,INDEX('Coverage Indicators - Section D'!AB$1:AB$100,MATCH('Print View'!$A146,'Coverage Indicators - Section D'!$A$1:$A$100,0)),""),"")</f>
        <v/>
      </c>
      <c r="U146" s="464">
        <f ca="1">IFERROR(IF(INDEX('Coverage Indicators - Section D'!AC$1:AC$100,MATCH('Print View'!$A146,'Coverage Indicators - Section D'!$A$1:$A$100,0))&lt;&gt;0,INDEX('Coverage Indicators - Section D'!AC$1:AC$100,MATCH('Print View'!$A146,'Coverage Indicators - Section D'!$A$1:$A$100,0)),""),"")</f>
        <v>18756</v>
      </c>
      <c r="V146" s="464">
        <f ca="1">IFERROR(IF(INDEX('Coverage Indicators - Section D'!AD$1:AD$100,MATCH('Print View'!$A146,'Coverage Indicators - Section D'!$A$1:$A$100,0))&lt;&gt;0,INDEX('Coverage Indicators - Section D'!AD$1:AD$100,MATCH('Print View'!$A146,'Coverage Indicators - Section D'!$A$1:$A$100,0)),""),"")</f>
        <v>1</v>
      </c>
      <c r="W146" s="464" t="str">
        <f ca="1">IFERROR(IF(INDEX('Coverage Indicators - Section D'!AE$1:AE$100,MATCH('Print View'!$A146,'Coverage Indicators - Section D'!$A$1:$A$100,0))&lt;&gt;0,INDEX('Coverage Indicators - Section D'!AE$1:AE$100,MATCH('Print View'!$A146,'Coverage Indicators - Section D'!$A$1:$A$100,0)),""),"")</f>
        <v/>
      </c>
      <c r="X146" s="464">
        <f ca="1">IFERROR(IF(INDEX('Coverage Indicators - Section D'!AI$1:AI$100,MATCH('Print View'!$A146,'Coverage Indicators - Section D'!$A$1:$A$100,0))&lt;&gt;0,INDEX('Coverage Indicators - Section D'!AI$1:AI$100,MATCH('Print View'!$A146,'Coverage Indicators - Section D'!$A$1:$A$100,0)),""),"")</f>
        <v>19123</v>
      </c>
      <c r="Y146" s="464">
        <f ca="1">IFERROR(IF(INDEX('Coverage Indicators - Section D'!AJ$1:AJ$100,MATCH('Print View'!$A146,'Coverage Indicators - Section D'!$A$1:$A$100,0))&lt;&gt;0,INDEX('Coverage Indicators - Section D'!AJ$1:AJ$100,MATCH('Print View'!$A146,'Coverage Indicators - Section D'!$A$1:$A$100,0)),""),"")</f>
        <v>1</v>
      </c>
      <c r="Z146" s="464" t="str">
        <f ca="1">IFERROR(IF(INDEX('Coverage Indicators - Section D'!AK$1:AK$100,MATCH('Print View'!$A146,'Coverage Indicators - Section D'!$A$1:$A$100,0))&lt;&gt;0,INDEX('Coverage Indicators - Section D'!AK$1:AK$100,MATCH('Print View'!$A146,'Coverage Indicators - Section D'!$A$1:$A$100,0)),""),"")</f>
        <v/>
      </c>
      <c r="AA146" s="464"/>
      <c r="AB146" s="464"/>
      <c r="AC146" s="464"/>
      <c r="AD146" s="464"/>
      <c r="AE146" s="464"/>
      <c r="AF146" s="464"/>
      <c r="AG146" s="464"/>
      <c r="AH146" s="464"/>
      <c r="AI146" s="464"/>
      <c r="AJ146" s="464"/>
      <c r="AK146" s="464"/>
      <c r="AL146" s="464"/>
      <c r="AM146" s="464">
        <f ca="1">IFERROR(IF(INDEX('Coverage Indicators - Section D'!AL$1:AL$110,MATCH('Print View'!$A146,'Coverage Indicators - Section D'!$A$1:$A$110,0))&lt;&gt;0,INDEX('Coverage Indicators - Section D'!AL$1:AL$110,MATCH('Print View'!$A146,'Coverage Indicators - Section D'!$A$1:$A$110,0)),""),"")</f>
        <v>27526</v>
      </c>
      <c r="AN146" s="464"/>
      <c r="AO146" s="464"/>
      <c r="AP146" s="464"/>
      <c r="AQ146" s="464"/>
      <c r="AR146" s="1028" t="str">
        <f ca="1">CONCATENATE($A146,N$144)</f>
        <v>12-Jun-22</v>
      </c>
      <c r="AS146" s="1027" t="str">
        <f ca="1">CONCATENATE($A146,Q$144)</f>
        <v>119-Dec-23</v>
      </c>
      <c r="AT146" s="1027" t="str">
        <f>CONCATENATE($A146,T$144)</f>
        <v>1</v>
      </c>
      <c r="AU146" s="1027" t="str">
        <f>CONCATENATE($A146,W$144)</f>
        <v>1</v>
      </c>
      <c r="AV146" s="1027" t="str">
        <f>CONCATENATE($A146,Z$144)</f>
        <v>1</v>
      </c>
      <c r="AW146" s="1027" t="str">
        <f>CONCATENATE($A146,AC$144)</f>
        <v>1</v>
      </c>
      <c r="AX146" s="1027" t="str">
        <f>CONCATENATE($A146,AF$144)</f>
        <v>1</v>
      </c>
      <c r="AY146" s="1027" t="str">
        <f>CONCATENATE($A146,AI$144)</f>
        <v>1</v>
      </c>
      <c r="AZ146" s="469"/>
      <c r="BA146" s="211"/>
    </row>
    <row r="147" spans="1:53" s="183" customFormat="1" ht="88.15" customHeight="1" x14ac:dyDescent="0.35">
      <c r="A147" s="952"/>
      <c r="B147" s="943" t="str">
        <f ca="1">IFERROR(IF(INDEX('Coverage Indicators - Section D'!AU$1:AU$110,MATCH('Print View'!$A146,'Coverage Indicators - Section D'!$A$1:$A$110,0))&lt;&gt;0,INDEX('Coverage Indicators - Section D'!AU$1:AU$110,MATCH('Print View'!$A146,'Coverage Indicators - Section D'!$A$1:$A$110,0)),""),"")</f>
        <v>&gt; Data collection/reporting: monthly. 
&gt; 2021 onward, only 3 CHT districts will remain in control settings. Other 10 endemic districts will move into the elimination phase where mostly the case-based surveillance will be conducted. So, we will persue to reaching a certain ABER (10% throughout the grant period) in CHT districts only. Therefore, parasitological tests for only the CHT districts were considered for baseline and targets.  
&gt; From 2021 onward, 80% of tests will be RDT-based.
&gt; 20% of the total tests in CHT will be conducted in public health facilities.
&gt; Population of 3 CHT districts for target years (2021, 2022 &amp; 2023) are  2.16, 2.20 and 20.24 million respectively
&gt; Please see worksheet 'Quarterly distribution' in workbook 'BAN quantification Calendar Year_29.02.20.xls' for quarter wise detail assumption of suspected case calculation.</v>
      </c>
      <c r="C147" s="943"/>
      <c r="D147" s="943"/>
      <c r="E147" s="943"/>
      <c r="F147" s="943"/>
      <c r="G147" s="943"/>
      <c r="H147" s="943"/>
      <c r="I147" s="943"/>
      <c r="J147" s="943"/>
      <c r="K147" s="943"/>
      <c r="L147" s="943"/>
      <c r="M147" s="943"/>
      <c r="N147" s="943"/>
      <c r="O147" s="943"/>
      <c r="P147" s="943"/>
      <c r="Q147" s="943"/>
      <c r="R147" s="943"/>
      <c r="S147" s="943"/>
      <c r="T147" s="464"/>
      <c r="U147" s="464">
        <f ca="1">IFERROR(IF(INDEX('Coverage Indicators - Section D'!AC$1:AC$100,MATCH('Print View'!$A146,'Coverage Indicators - Section D'!$A$1:$A$100,0)+1)&lt;&gt;0,INDEX('Coverage Indicators - Section D'!AC$1:AC$100,MATCH('Print View'!$A146,'Coverage Indicators - Section D'!$A$1:$A$100,0)+1),""),"")</f>
        <v>18756</v>
      </c>
      <c r="V147" s="464"/>
      <c r="W147" s="464"/>
      <c r="X147" s="464">
        <f ca="1">IFERROR(IF(INDEX('Coverage Indicators - Section D'!AI$1:AI$100,MATCH('Print View'!$A146,'Coverage Indicators - Section D'!$A$1:$A$100,0)+1)&lt;&gt;0,INDEX('Coverage Indicators - Section D'!AI$1:AI$100,MATCH('Print View'!$A146,'Coverage Indicators - Section D'!$A$1:$A$100,0)+1),""),"")</f>
        <v>19123</v>
      </c>
      <c r="Y147" s="464"/>
      <c r="Z147" s="464"/>
      <c r="AA147" s="464"/>
      <c r="AB147" s="464"/>
      <c r="AC147" s="464"/>
      <c r="AD147" s="464"/>
      <c r="AE147" s="464"/>
      <c r="AF147" s="464"/>
      <c r="AG147" s="464"/>
      <c r="AH147" s="464"/>
      <c r="AI147" s="464"/>
      <c r="AJ147" s="464"/>
      <c r="AK147" s="464"/>
      <c r="AL147" s="464"/>
      <c r="AM147" s="464"/>
      <c r="AN147" s="464"/>
      <c r="AO147" s="464"/>
      <c r="AP147" s="464"/>
      <c r="AQ147" s="464"/>
      <c r="AR147" s="1028"/>
      <c r="AS147" s="1027"/>
      <c r="AT147" s="1027"/>
      <c r="AU147" s="1027"/>
      <c r="AV147" s="1027"/>
      <c r="AW147" s="1027"/>
      <c r="AX147" s="1027"/>
      <c r="AY147" s="1027"/>
      <c r="AZ147" s="469"/>
      <c r="BA147" s="211"/>
    </row>
    <row r="148" spans="1:53" s="183" customFormat="1" ht="177" customHeight="1" x14ac:dyDescent="0.35">
      <c r="A148" s="951">
        <v>2</v>
      </c>
      <c r="B148" s="534" t="str">
        <f ca="1">IFERROR(IF(INDEX('Coverage Indicators - Section D'!B$1:B$100,MATCH('Print View'!$A148,'Coverage Indicators - Section D'!$A$1:$A$100,0))&lt;&gt;0,INDEX('Coverage Indicators - Section D'!B$1:B$100,MATCH('Print View'!$A148,'Coverage Indicators - Section D'!$A$1:$A$100,0)),""),"")</f>
        <v>Case management</v>
      </c>
      <c r="C148" s="535" t="str">
        <f ca="1">IFERROR(IF(INDEX('Coverage Indicators - Section D'!D$1:D$100,MATCH('Print View'!$A148,'Coverage Indicators - Section D'!$A$1:$A$100,0))&lt;&gt;0,INDEX('Coverage Indicators - Section D'!D$1:D$100,MATCH('Print View'!$A148,'Coverage Indicators - Section D'!$A$1:$A$100,0)),""),"")</f>
        <v>CM-1b⁽ᴹ⁾ Proportion of suspected malaria cases that receive a parasitological test in the community</v>
      </c>
      <c r="D148" s="535" t="str">
        <f ca="1">IFERROR(IF(INDEX('Coverage Indicators - Section D'!E$1:E$100,MATCH('Print View'!$A148,'Coverage Indicators - Section D'!$A$1:$A$100,0))&lt;&gt;0,INDEX('Coverage Indicators - Section D'!E$1:E$100,MATCH('Print View'!$A148,'Coverage Indicators - Section D'!$A$1:$A$100,0)),""),"")</f>
        <v/>
      </c>
      <c r="E148" s="536" t="str">
        <f ca="1">IFERROR(IF(INDEX('Coverage Indicators - Section D'!F$1:F$100,MATCH('Print View'!$A148,'Coverage Indicators - Section D'!$A$1:$A$100,0))&lt;&gt;0,INDEX('Coverage Indicators - Section D'!F$1:F$100,MATCH('Print View'!$A148,'Coverage Indicators - Section D'!$A$1:$A$100,0)),""),"")&amp;"/"&amp;IFERROR(IF(INDEX('Coverage Indicators - Section D'!F$1:F$100,MATCH('Print View'!$A148,'Coverage Indicators - Section D'!$A$1:$A$100,0)+1)&lt;&gt;0,INDEX('Coverage Indicators - Section D'!F$1:F$100,MATCH('Print View'!$A148,'Coverage Indicators - Section D'!$A$1:$A$100,0)+1),""),"")&amp;CHAR(10)&amp;IFERROR(IF(INDEX('Coverage Indicators - Section D'!G$1:G$100,MATCH('Print View'!$A148,'Coverage Indicators - Section D'!$A$1:$A$100,0))&lt;&gt;0,INDEX('Coverage Indicators - Section D'!G$1:G$100,MATCH('Print View'!$A148,'Coverage Indicators - Section D'!$A$1:$A$100,0)),""),"")</f>
        <v>439607/439607
1</v>
      </c>
      <c r="F148" s="537" t="str">
        <f ca="1">IFERROR(IF(INDEX('Coverage Indicators - Section D'!H$1:H$100,MATCH('Print View'!$A148,'Coverage Indicators - Section D'!$A$1:$A$100,0))&lt;&gt;0,INDEX('Coverage Indicators - Section D'!H$1:H$100,MATCH('Print View'!$A148,'Coverage Indicators - Section D'!$A$1:$A$100,0)),""),"")&amp;CHAR(10)&amp;IFERROR(IF(INDEX('Coverage Indicators - Section D'!I$1:I$100,MATCH('Print View'!$A148,'Coverage Indicators - Section D'!$A$1:$A$100,0))&lt;&gt;0,INDEX('Coverage Indicators - Section D'!I$1:I$100,MATCH('Print View'!$A148,'Coverage Indicators - Section D'!$A$1:$A$100,0)),""),"")</f>
        <v>2019
Malaria MIS</v>
      </c>
      <c r="G148" s="538" t="str">
        <f ca="1">IFERROR(IF(INDEX('Coverage Indicators - Section D'!J$1:J$100,MATCH('Print View'!$A148,'Coverage Indicators - Section D'!$A$1:$A$100,0))&lt;&gt;0,INDEX('Coverage Indicators - Section D'!J$1:J$100,MATCH('Print View'!$A148,'Coverage Indicators - Section D'!$A$1:$A$100,0)),""),"")</f>
        <v/>
      </c>
      <c r="H148" s="538" t="str">
        <f ca="1">IFERROR(IF(INDEX('Coverage Indicators - Section D'!S$1:S$100,MATCH('Print View'!$A148,'Coverage Indicators - Section D'!$A$1:$A$100,0))&lt;&gt;0,INDEX('Coverage Indicators - Section D'!S$1:S$100,MATCH('Print View'!$A148,'Coverage Indicators - Section D'!$A$1:$A$100,0)),""),"")</f>
        <v/>
      </c>
      <c r="I148" s="539" t="str">
        <f ca="1">IFERROR(IF(INDEX('Coverage Indicators - Section D'!T$1:T$100,MATCH('Print View'!$A148,'Coverage Indicators - Section D'!$A$1:$A$100,0))&lt;&gt;0,INDEX('Coverage Indicators - Section D'!T$1:T$100,MATCH('Print View'!$A148,'Coverage Indicators - Section D'!$A$1:$A$100,0)),""),"")</f>
        <v>BRAC</v>
      </c>
      <c r="J148" s="540" t="str">
        <f ca="1">IFERROR(IF(INDEX('Coverage Indicators - Section D'!U$1:U$100,MATCH('Print View'!$A148,'Coverage Indicators - Section D'!$A$1:$A$100,0))&lt;&gt;0,INDEX('Coverage Indicators - Section D'!U$1:U$100,MATCH('Print View'!$A148,'Coverage Indicators - Section D'!$A$1:$A$100,0)),""),"")&amp;CHAR(10)&amp;CHAR(10)&amp;IFERROR(IF(INDEX('Coverage Indicators - Section D'!U$1:U$100,MATCH('Print View'!$A148,'Coverage Indicators - Section D'!$A$1:$A$100,0)+1)&lt;&gt;0,INDEX('Coverage Indicators - Section D'!U$1:U$100,MATCH('Print View'!$A148,'Coverage Indicators - Section D'!$A$1:$A$100,0)+1),""),"")</f>
        <v>Bangladesh
Geographic Subnational, less than 100% national program target</v>
      </c>
      <c r="K148" s="538" t="str">
        <f ca="1">IFERROR(IF(INDEX('Coverage Indicators - Section D'!V$1:V$100,MATCH('Print View'!$A148,'Coverage Indicators - Section D'!$A$1:$A$100,0))&lt;&gt;0,INDEX('Coverage Indicators - Section D'!V$1:V$100,MATCH('Print View'!$A148,'Coverage Indicators - Section D'!$A$1:$A$100,0)),""),"")</f>
        <v/>
      </c>
      <c r="L148" s="540" t="str">
        <f ca="1">IFERROR(IF(INDEX('Coverage Indicators - Section D'!W$1:W$100,MATCH('Print View'!$A148,'Coverage Indicators - Section D'!$A$1:$A$100,0))&lt;&gt;0,INDEX('Coverage Indicators - Section D'!W$1:W$100,MATCH('Print View'!$A148,'Coverage Indicators - Section D'!$A$1:$A$100,0)),""),"")&amp;"/"&amp;IFERROR(IF(INDEX('Coverage Indicators - Section D'!W$1:W$100,MATCH('Print View'!$A148,'Coverage Indicators - Section D'!$A$1:$A$100,0)+1)&lt;&gt;0,INDEX('Coverage Indicators - Section D'!W$1:W$100,MATCH('Print View'!$A148,'Coverage Indicators - Section D'!$A$1:$A$100,0)+1),""),"")&amp;CHAR(10)&amp;IFERROR(IF(INDEX('Coverage Indicators - Section D'!X$1:X$100,MATCH('Print View'!$A148,'Coverage Indicators - Section D'!$A$1:$A$100,0))&lt;&gt;0,TEXT(INDEX('Coverage Indicators - Section D'!X$1:X$100,MATCH('Print View'!$A148,'Coverage Indicators - Section D'!$A$1:$A$100,0)),"0.0%"),""),"")&amp;CHAR(10)&amp;IFERROR(IF(INDEX('Coverage Indicators - Section D'!Y$1:Y$100,MATCH('Print View'!$A148,'Coverage Indicators - Section D'!$A$1:$A$100,0))&lt;&gt;0,INDEX('Coverage Indicators - Section D'!Y$1:Y$100,MATCH('Print View'!$A148,'Coverage Indicators - Section D'!$A$1:$A$100,0)),""),"")</f>
        <v xml:space="preserve">73593/73593
100.0%
</v>
      </c>
      <c r="M148" s="540" t="str">
        <f ca="1">IFERROR(IF(INDEX('Coverage Indicators - Section D'!Z$1:Z$100,MATCH('Print View'!$A148,'Coverage Indicators - Section D'!$A$1:$A$100,0))&lt;&gt;0,INDEX('Coverage Indicators - Section D'!Z$1:Z$100,MATCH('Print View'!$A148,'Coverage Indicators - Section D'!$A$1:$A$100,0)),""),"")&amp;"/"&amp;IFERROR(IF(INDEX('Coverage Indicators - Section D'!Z$1:Z$100,MATCH('Print View'!$A148,'Coverage Indicators - Section D'!$A$1:$A$100,0)+1)&lt;&gt;0,INDEX('Coverage Indicators - Section D'!Z$1:Z$100,MATCH('Print View'!$A148,'Coverage Indicators - Section D'!$A$1:$A$100,0)+1),""),"")&amp;CHAR(10)&amp;IFERROR(IF(INDEX('Coverage Indicators - Section D'!AA$1:AA$100,MATCH('Print View'!$A148,'Coverage Indicators - Section D'!$A$1:$A$100,0))&lt;&gt;0,TEXT(INDEX('Coverage Indicators - Section D'!AA$1:AA$100,MATCH('Print View'!$A148,'Coverage Indicators - Section D'!$A$1:$A$100,0)),"0.0%"),""),"")&amp;CHAR(10)&amp;IFERROR(IF(INDEX('Coverage Indicators - Section D'!AB$1:AB$100,MATCH('Print View'!$A148,'Coverage Indicators - Section D'!$A$1:$A$100,0))&lt;&gt;0,INDEX('Coverage Indicators - Section D'!AB$1:AB$100,MATCH('Print View'!$A148,'Coverage Indicators - Section D'!$A$1:$A$100,0)),""),"")</f>
        <v xml:space="preserve">105934/105934
100.0%
</v>
      </c>
      <c r="N148" s="540" t="str">
        <f ca="1">IFERROR(IF(INDEX('Coverage Indicators - Section D'!AC$1:AC$100,MATCH('Print View'!$A148,'Coverage Indicators - Section D'!$A$1:$A$100,0))&lt;&gt;0,INDEX('Coverage Indicators - Section D'!AC$1:AC$100,MATCH('Print View'!$A148,'Coverage Indicators - Section D'!$A$1:$A$100,0)),""),"")&amp;"/"&amp;IFERROR(IF(INDEX('Coverage Indicators - Section D'!AC$1:AC$100,MATCH('Print View'!$A148,'Coverage Indicators - Section D'!$A$1:$A$100,0)+1)&lt;&gt;0,INDEX('Coverage Indicators - Section D'!AC$1:AC$100,MATCH('Print View'!$A148,'Coverage Indicators - Section D'!$A$1:$A$100,0)+1),""),"")&amp;CHAR(10)&amp;IFERROR(IF(INDEX('Coverage Indicators - Section D'!AD$1:AD$100,MATCH('Print View'!$A148,'Coverage Indicators - Section D'!$A$1:$A$100,0))&lt;&gt;0,INDEX('Coverage Indicators - Section D'!AD$1:AD$100,MATCH('Print View'!$A148,'Coverage Indicators - Section D'!$A$1:$A$100,0)),""),"")&amp;CHAR(10)&amp;IFERROR(IF(INDEX('Coverage Indicators - Section D'!AE$1:AE$100,MATCH('Print View'!$A148,'Coverage Indicators - Section D'!$A$1:$A$100,0))&lt;&gt;0,TEXT(INDEX('Coverage Indicators - Section D'!AE$1:AE$100,MATCH('Print View'!$A148,'Coverage Indicators - Section D'!$A$1:$A$100,0)),"0.0%"),""),"")</f>
        <v xml:space="preserve">75025/75025
1
</v>
      </c>
      <c r="O148" s="540" t="str">
        <f ca="1">IFERROR(IF(INDEX('Coverage Indicators - Section D'!AH$1:AH$100,MATCH('Print View'!$A148,'Coverage Indicators - Section D'!$A$1:$A$100,0))&lt;&gt;0,INDEX('Coverage Indicators - Section D'!AH$1:AH$100,MATCH('Print View'!$A148,'Coverage Indicators - Section D'!$A$1:$A$100,0)),""),"")&amp;"/"&amp;IFERROR(IF(INDEX('Coverage Indicators - Section D'!AH$1:AH$100,MATCH('Print View'!$A148,'Coverage Indicators - Section D'!$A$1:$A$100,0)+1)&lt;&gt;0,INDEX('Coverage Indicators - Section D'!AH$1:AH$100,MATCH('Print View'!$A148,'Coverage Indicators - Section D'!$A$1:$A$100,0)+1),""),"")&amp;CHAR(10)&amp;IFERROR(IF(INDEX('Coverage Indicators - Section D'!AI$1:AI$100,MATCH('Print View'!$A148,'Coverage Indicators - Section D'!$A$1:$A$100,0))&lt;&gt;0,INDEX('Coverage Indicators - Section D'!AI$1:AI$100,MATCH('Print View'!$A148,'Coverage Indicators - Section D'!$A$1:$A$100,0)),""),"")&amp;CHAR(10)&amp;IFERROR(IF(INDEX('Coverage Indicators - Section D'!AJ$1:AJ$100,MATCH('Print View'!$A148,'Coverage Indicators - Section D'!$A$1:$A$100,0))&lt;&gt;0,TEXT(INDEX('Coverage Indicators - Section D'!AJ$1:AJ$100,MATCH('Print View'!$A148,'Coverage Indicators - Section D'!$A$1:$A$100,0)),"0.0%"),""),"")</f>
        <v>/
76491
100.0%</v>
      </c>
      <c r="P148" s="537" t="str">
        <f ca="1">IFERROR(IF(INDEX('Coverage Indicators - Section D'!AJ$1:AJ$100,MATCH('Print View'!$A148,'Coverage Indicators - Section D'!$A$1:$A$100,0))&lt;&gt;0,INDEX('Coverage Indicators - Section D'!AJ$1:AJ$100,MATCH('Print View'!$A148,'Coverage Indicators - Section D'!$A$1:$A$100,0)),""),"")&amp;"/"&amp;IFERROR(IF(INDEX('Coverage Indicators - Section D'!AJ$1:AJ$100,MATCH('Print View'!$A148,'Coverage Indicators - Section D'!$A$1:$A$100,0)+1)&lt;&gt;0,INDEX('Coverage Indicators - Section D'!AJ$1:AJ$100,MATCH('Print View'!$A148,'Coverage Indicators - Section D'!$A$1:$A$100,0)+1),""),"")&amp;CHAR(10)&amp;IFERROR(IF(INDEX('Coverage Indicators - Section D'!AK$1:AK$100,MATCH('Print View'!$A148,'Coverage Indicators - Section D'!$A$1:$A$100,0))&lt;&gt;0,INDEX('Coverage Indicators - Section D'!AK$1:AK$100,MATCH('Print View'!$A148,'Coverage Indicators - Section D'!$A$1:$A$100,0)),""),"")&amp;CHAR(10)&amp;IFERROR(IF(INDEX('Coverage Indicators - Section D'!AL$1:AL$100,MATCH('Print View'!$A148,'Coverage Indicators - Section D'!$A$1:$A$100,0))&lt;&gt;0,INDEX('Coverage Indicators - Section D'!AL$1:AL$100,MATCH('Print View'!$A148,'Coverage Indicators - Section D'!$A$1:$A$100,0)),""),"")</f>
        <v>1/
110106</v>
      </c>
      <c r="Q148" s="540" t="str">
        <f ca="1">IFERROR(IF(INDEX('Coverage Indicators - Section D'!AL$1:AL$100,MATCH('Print View'!$A148,'Coverage Indicators - Section D'!$A$1:$A$100,0))&lt;&gt;0,INDEX('Coverage Indicators - Section D'!AL$1:AL$100,MATCH('Print View'!$A148,'Coverage Indicators - Section D'!$A$1:$A$100,0)),""),"")&amp;"/"&amp;IFERROR(IF(INDEX('Coverage Indicators - Section D'!AL$1:AL$100,MATCH('Print View'!$A148,'Coverage Indicators - Section D'!$A$1:$A$100,0)+1)&lt;&gt;0,INDEX('Coverage Indicators - Section D'!AL$1:AL$100,MATCH('Print View'!$A148,'Coverage Indicators - Section D'!$A$1:$A$100,0)+1),""),"")&amp;CHAR(10)&amp;IFERROR(IF(INDEX('Coverage Indicators - Section D'!AM$1:AM$100,MATCH('Print View'!$A148,'Coverage Indicators - Section D'!$A$1:$A$100,0))&lt;&gt;0,INDEX('Coverage Indicators - Section D'!AM$1:AM$100,MATCH('Print View'!$A148,'Coverage Indicators - Section D'!$A$1:$A$100,0)),""),"")&amp;CHAR(10)&amp;IFERROR(IF(INDEX('Coverage Indicators - Section D'!AN$1:AN$100,MATCH('Print View'!$A148,'Coverage Indicators - Section D'!$A$1:$A$100,0))&lt;&gt;0,INDEX('Coverage Indicators - Section D'!AN$1:AN$100,MATCH('Print View'!$A148,'Coverage Indicators - Section D'!$A$1:$A$100,0)),""),"")</f>
        <v xml:space="preserve">110106/110106
1
</v>
      </c>
      <c r="R148" s="540" t="str">
        <f ca="1">IFERROR(IF(INDEX('Coverage Indicators - Section D'!AO$1:AO$100,MATCH('Print View'!$A148,'Coverage Indicators - Section D'!$A$1:$A$100,0))&lt;&gt;0,INDEX('Coverage Indicators - Section D'!AO$1:AO$100,MATCH('Print View'!$A148,'Coverage Indicators - Section D'!$A$1:$A$100,0)),""),"")&amp;"/"&amp;IFERROR(IF(INDEX('Coverage Indicators - Section D'!AO$1:AO$100,MATCH('Print View'!$A148,'Coverage Indicators - Section D'!$A$1:$A$100,0)+1)&lt;&gt;0,INDEX('Coverage Indicators - Section D'!AO$1:AO$100,MATCH('Print View'!$A148,'Coverage Indicators - Section D'!$A$1:$A$100,0)+1),""),"")&amp;CHAR(10)&amp;IFERROR(IF(INDEX('Coverage Indicators - Section D'!AP$1:AP$100,MATCH('Print View'!$A148,'Coverage Indicators - Section D'!$A$1:$A$100,0))&lt;&gt;0,INDEX('Coverage Indicators - Section D'!AP$1:AP$100,MATCH('Print View'!$A148,'Coverage Indicators - Section D'!$A$1:$A$100,0)),""),"")&amp;CHAR(10)&amp;IFERROR(IF(INDEX('Coverage Indicators - Section D'!AQ$1:AQ$100,MATCH('Print View'!$A148,'Coverage Indicators - Section D'!$A$1:$A$100,0))&lt;&gt;0,INDEX('Coverage Indicators - Section D'!AQ$1:AQ$100,MATCH('Print View'!$A148,'Coverage Indicators - Section D'!$A$1:$A$100,0)),""),"")</f>
        <v xml:space="preserve">/
</v>
      </c>
      <c r="S148" s="540" t="str">
        <f ca="1">IFERROR(IF(INDEX('Coverage Indicators - Section D'!AR$1:AR$100,MATCH('Print View'!$A148,'Coverage Indicators - Section D'!$A$1:$A$100,0))&lt;&gt;0,INDEX('Coverage Indicators - Section D'!AR$1:AR$100,MATCH('Print View'!$A148,'Coverage Indicators - Section D'!$A$1:$A$100,0)),""),"")&amp;"/"&amp;IFERROR(IF(INDEX('Coverage Indicators - Section D'!AR$1:AR$100,MATCH('Print View'!$A148,'Coverage Indicators - Section D'!$A$1:$A$100,0)+1)&lt;&gt;0,INDEX('Coverage Indicators - Section D'!AR$1:AR$100,MATCH('Print View'!$A148,'Coverage Indicators - Section D'!$A$1:$A$100,0)+1),""),"")&amp;CHAR(10)&amp;IFERROR(IF(INDEX('Coverage Indicators - Section D'!AS$1:AS$100,MATCH('Print View'!$A148,'Coverage Indicators - Section D'!$A$1:$A$100,0))&lt;&gt;0,INDEX('Coverage Indicators - Section D'!AS$1:AS$100,MATCH('Print View'!$A148,'Coverage Indicators - Section D'!$A$1:$A$100,0)),""),"")&amp;CHAR(10)&amp;IFERROR(IF(INDEX('Coverage Indicators - Section D'!AT$1:AT$100,MATCH('Print View'!$A148,'Coverage Indicators - Section D'!$A$1:$A$100,0))&lt;&gt;0,INDEX('Coverage Indicators - Section D'!AT$1:AT$100,MATCH('Print View'!$A148,'Coverage Indicators - Section D'!$A$1:$A$100,0)),""),"")</f>
        <v xml:space="preserve">/
</v>
      </c>
      <c r="T148" s="464" t="str">
        <f ca="1">IFERROR(IF(INDEX('Coverage Indicators - Section D'!AB$1:AB$100,MATCH('Print View'!$A148,'Coverage Indicators - Section D'!$A$1:$A$100,0))&lt;&gt;0,INDEX('Coverage Indicators - Section D'!AB$1:AB$100,MATCH('Print View'!$A148,'Coverage Indicators - Section D'!$A$1:$A$100,0)),""),"")</f>
        <v/>
      </c>
      <c r="U148" s="464">
        <f ca="1">IFERROR(IF(INDEX('Coverage Indicators - Section D'!AC$1:AC$100,MATCH('Print View'!$A148,'Coverage Indicators - Section D'!$A$1:$A$100,0))&lt;&gt;0,INDEX('Coverage Indicators - Section D'!AC$1:AC$100,MATCH('Print View'!$A148,'Coverage Indicators - Section D'!$A$1:$A$100,0)),""),"")</f>
        <v>75025</v>
      </c>
      <c r="V148" s="464">
        <f ca="1">IFERROR(IF(INDEX('Coverage Indicators - Section D'!AD$1:AD$100,MATCH('Print View'!$A148,'Coverage Indicators - Section D'!$A$1:$A$100,0))&lt;&gt;0,INDEX('Coverage Indicators - Section D'!AD$1:AD$100,MATCH('Print View'!$A148,'Coverage Indicators - Section D'!$A$1:$A$100,0)),""),"")</f>
        <v>1</v>
      </c>
      <c r="W148" s="464" t="str">
        <f ca="1">IFERROR(IF(INDEX('Coverage Indicators - Section D'!AE$1:AE$100,MATCH('Print View'!$A148,'Coverage Indicators - Section D'!$A$1:$A$100,0))&lt;&gt;0,INDEX('Coverage Indicators - Section D'!AE$1:AE$100,MATCH('Print View'!$A148,'Coverage Indicators - Section D'!$A$1:$A$100,0)),""),"")</f>
        <v/>
      </c>
      <c r="X148" s="464">
        <f ca="1">IFERROR(IF(INDEX('Coverage Indicators - Section D'!AI$1:AI$100,MATCH('Print View'!$A148,'Coverage Indicators - Section D'!$A$1:$A$100,0))&lt;&gt;0,INDEX('Coverage Indicators - Section D'!AI$1:AI$100,MATCH('Print View'!$A148,'Coverage Indicators - Section D'!$A$1:$A$100,0)),""),"")</f>
        <v>76491</v>
      </c>
      <c r="Y148" s="464">
        <f ca="1">IFERROR(IF(INDEX('Coverage Indicators - Section D'!AJ$1:AJ$100,MATCH('Print View'!$A148,'Coverage Indicators - Section D'!$A$1:$A$100,0))&lt;&gt;0,INDEX('Coverage Indicators - Section D'!AJ$1:AJ$100,MATCH('Print View'!$A148,'Coverage Indicators - Section D'!$A$1:$A$100,0)),""),"")</f>
        <v>1</v>
      </c>
      <c r="Z148" s="464" t="str">
        <f ca="1">IFERROR(IF(INDEX('Coverage Indicators - Section D'!AK$1:AK$100,MATCH('Print View'!$A148,'Coverage Indicators - Section D'!$A$1:$A$100,0))&lt;&gt;0,INDEX('Coverage Indicators - Section D'!AK$1:AK$100,MATCH('Print View'!$A148,'Coverage Indicators - Section D'!$A$1:$A$100,0)),""),"")</f>
        <v/>
      </c>
      <c r="AA148" s="464"/>
      <c r="AB148" s="464"/>
      <c r="AC148" s="464"/>
      <c r="AD148" s="464"/>
      <c r="AE148" s="464"/>
      <c r="AF148" s="464"/>
      <c r="AG148" s="464"/>
      <c r="AH148" s="464"/>
      <c r="AI148" s="464"/>
      <c r="AJ148" s="464"/>
      <c r="AK148" s="464"/>
      <c r="AL148" s="464"/>
      <c r="AM148" s="464">
        <f ca="1">IFERROR(IF(INDEX('Coverage Indicators - Section D'!AL$1:AL$110,MATCH('Print View'!$A148,'Coverage Indicators - Section D'!$A$1:$A$110,0))&lt;&gt;0,INDEX('Coverage Indicators - Section D'!AL$1:AL$110,MATCH('Print View'!$A148,'Coverage Indicators - Section D'!$A$1:$A$110,0)),""),"")</f>
        <v>110106</v>
      </c>
      <c r="AN148" s="464"/>
      <c r="AO148" s="464"/>
      <c r="AP148" s="464"/>
      <c r="AQ148" s="464"/>
      <c r="AR148" s="1028" t="str">
        <f ca="1">CONCATENATE($A148,N$144)</f>
        <v>22-Jun-22</v>
      </c>
      <c r="AS148" s="1027" t="str">
        <f ca="1">CONCATENATE($A148,Q$144)</f>
        <v>219-Dec-23</v>
      </c>
      <c r="AT148" s="1027" t="str">
        <f t="shared" ref="AT148" si="28">CONCATENATE($A148,T$144)</f>
        <v>2</v>
      </c>
      <c r="AU148" s="1027" t="str">
        <f t="shared" ref="AU148" si="29">CONCATENATE($A148,W$144)</f>
        <v>2</v>
      </c>
      <c r="AV148" s="1027" t="str">
        <f t="shared" ref="AV148" si="30">CONCATENATE($A148,Z$144)</f>
        <v>2</v>
      </c>
      <c r="AW148" s="1027" t="str">
        <f t="shared" ref="AW148" si="31">CONCATENATE($A148,AC$144)</f>
        <v>2</v>
      </c>
      <c r="AX148" s="1027" t="str">
        <f t="shared" ref="AX148" si="32">CONCATENATE($A148,AF$144)</f>
        <v>2</v>
      </c>
      <c r="AY148" s="1027" t="str">
        <f t="shared" ref="AY148" si="33">CONCATENATE($A148,AI$144)</f>
        <v>2</v>
      </c>
      <c r="AZ148" s="469"/>
      <c r="BA148" s="211"/>
    </row>
    <row r="149" spans="1:53" s="183" customFormat="1" ht="88.15" customHeight="1" x14ac:dyDescent="0.35">
      <c r="A149" s="951"/>
      <c r="B149" s="942" t="str">
        <f ca="1">IFERROR(IF(INDEX('Coverage Indicators - Section D'!AU$1:AU$110,MATCH('Print View'!$A148,'Coverage Indicators - Section D'!$A$1:$A$110,0))&lt;&gt;0,INDEX('Coverage Indicators - Section D'!AU$1:AU$110,MATCH('Print View'!$A148,'Coverage Indicators - Section D'!$A$1:$A$110,0)),""),"")</f>
        <v>&gt; Data collection/reporting: monthly. 
&gt; 2021 onward, only 3 CHT districts will remain in control settings. Other 10 endemic districts will move into the elimination phase where mostly the case-based surveillance will be conducted. So, we will persue to reaching a certain ABER (10% throughout the grant period) in CHT districts only. Therefore, parasitological tests for only the CHT districts were considered for baseline and targets.  
&gt; From 2021 onward, 80% of tests will be RDT-based.
&gt; 80% of the total tests in CHT will be conducted in the community.
&gt; Population of 3 CHT districts for target years (2021, 2022 &amp; 2023) are  2.16, 2.20 and 20.24 million respectively
&gt; Please see worksheet 'Quarterly distribution' in workbook 'BAN quantification Calendar Year_29.02.20.xls' for quarter wise detail assumption of suspected case calculation.</v>
      </c>
      <c r="C149" s="942"/>
      <c r="D149" s="942"/>
      <c r="E149" s="942"/>
      <c r="F149" s="942"/>
      <c r="G149" s="942"/>
      <c r="H149" s="942"/>
      <c r="I149" s="942"/>
      <c r="J149" s="942"/>
      <c r="K149" s="942"/>
      <c r="L149" s="942"/>
      <c r="M149" s="942"/>
      <c r="N149" s="942"/>
      <c r="O149" s="942"/>
      <c r="P149" s="942"/>
      <c r="Q149" s="942"/>
      <c r="R149" s="942"/>
      <c r="S149" s="942"/>
      <c r="T149" s="464"/>
      <c r="U149" s="464">
        <f ca="1">IFERROR(IF(INDEX('Coverage Indicators - Section D'!AC$1:AC$100,MATCH('Print View'!$A148,'Coverage Indicators - Section D'!$A$1:$A$100,0)+1)&lt;&gt;0,INDEX('Coverage Indicators - Section D'!AC$1:AC$100,MATCH('Print View'!$A148,'Coverage Indicators - Section D'!$A$1:$A$100,0)+1),""),"")</f>
        <v>75025</v>
      </c>
      <c r="V149" s="464"/>
      <c r="W149" s="464"/>
      <c r="X149" s="464">
        <f ca="1">IFERROR(IF(INDEX('Coverage Indicators - Section D'!AI$1:AI$100,MATCH('Print View'!$A148,'Coverage Indicators - Section D'!$A$1:$A$100,0)+1)&lt;&gt;0,INDEX('Coverage Indicators - Section D'!AI$1:AI$100,MATCH('Print View'!$A148,'Coverage Indicators - Section D'!$A$1:$A$100,0)+1),""),"")</f>
        <v>76491</v>
      </c>
      <c r="Y149" s="464"/>
      <c r="Z149" s="464"/>
      <c r="AA149" s="464"/>
      <c r="AB149" s="464"/>
      <c r="AC149" s="464"/>
      <c r="AD149" s="464"/>
      <c r="AE149" s="464"/>
      <c r="AF149" s="464"/>
      <c r="AG149" s="464"/>
      <c r="AH149" s="464"/>
      <c r="AI149" s="464"/>
      <c r="AJ149" s="464"/>
      <c r="AK149" s="464"/>
      <c r="AL149" s="464"/>
      <c r="AM149" s="464"/>
      <c r="AN149" s="464"/>
      <c r="AO149" s="464"/>
      <c r="AP149" s="464"/>
      <c r="AQ149" s="464"/>
      <c r="AR149" s="1028"/>
      <c r="AS149" s="1027"/>
      <c r="AT149" s="1027"/>
      <c r="AU149" s="1027"/>
      <c r="AV149" s="1027"/>
      <c r="AW149" s="1027"/>
      <c r="AX149" s="1027"/>
      <c r="AY149" s="1027"/>
      <c r="AZ149" s="469"/>
      <c r="BA149" s="211"/>
    </row>
    <row r="150" spans="1:53" s="183" customFormat="1" ht="177" customHeight="1" x14ac:dyDescent="0.35">
      <c r="A150" s="952">
        <v>3</v>
      </c>
      <c r="B150" s="530" t="str">
        <f ca="1">IFERROR(IF(INDEX('Coverage Indicators - Section D'!B$1:B$100,MATCH('Print View'!$A150,'Coverage Indicators - Section D'!$A$1:$A$100,0))&lt;&gt;0,INDEX('Coverage Indicators - Section D'!B$1:B$100,MATCH('Print View'!$A150,'Coverage Indicators - Section D'!$A$1:$A$100,0)),""),"")</f>
        <v>Case management</v>
      </c>
      <c r="C150" s="531" t="str">
        <f ca="1">IFERROR(IF(INDEX('Coverage Indicators - Section D'!D$1:D$100,MATCH('Print View'!$A150,'Coverage Indicators - Section D'!$A$1:$A$100,0))&lt;&gt;0,INDEX('Coverage Indicators - Section D'!D$1:D$100,MATCH('Print View'!$A150,'Coverage Indicators - Section D'!$A$1:$A$100,0)),""),"")</f>
        <v>CM-2a⁽ᴹ⁾ Proportion of confirmed malaria cases that received first-line antimalarial treatment at public sector health facilities</v>
      </c>
      <c r="D150" s="531" t="str">
        <f ca="1">IFERROR(IF(INDEX('Coverage Indicators - Section D'!E$1:E$100,MATCH('Print View'!$A150,'Coverage Indicators - Section D'!$A$1:$A$100,0))&lt;&gt;0,INDEX('Coverage Indicators - Section D'!E$1:E$100,MATCH('Print View'!$A150,'Coverage Indicators - Section D'!$A$1:$A$100,0)),""),"")</f>
        <v/>
      </c>
      <c r="E150" s="532" t="str">
        <f ca="1">IFERROR(IF(INDEX('Coverage Indicators - Section D'!F$1:F$100,MATCH('Print View'!$A150,'Coverage Indicators - Section D'!$A$1:$A$100,0))&lt;&gt;0,INDEX('Coverage Indicators - Section D'!F$1:F$100,MATCH('Print View'!$A150,'Coverage Indicators - Section D'!$A$1:$A$100,0)),""),"")&amp;"/"&amp;IFERROR(IF(INDEX('Coverage Indicators - Section D'!F$1:F$100,MATCH('Print View'!$A150,'Coverage Indicators - Section D'!$A$1:$A$100,0)+1)&lt;&gt;0,INDEX('Coverage Indicators - Section D'!F$1:F$100,MATCH('Print View'!$A150,'Coverage Indicators - Section D'!$A$1:$A$100,0)+1),""),"")&amp;CHAR(10)&amp;IFERROR(IF(INDEX('Coverage Indicators - Section D'!G$1:G$100,MATCH('Print View'!$A150,'Coverage Indicators - Section D'!$A$1:$A$100,0))&lt;&gt;0,INDEX('Coverage Indicators - Section D'!G$1:G$100,MATCH('Print View'!$A150,'Coverage Indicators - Section D'!$A$1:$A$100,0)),""),"")</f>
        <v>3278/3278
1</v>
      </c>
      <c r="F150" s="532" t="str">
        <f ca="1">IFERROR(IF(INDEX('Coverage Indicators - Section D'!H$1:H$100,MATCH('Print View'!$A150,'Coverage Indicators - Section D'!$A$1:$A$100,0))&lt;&gt;0,INDEX('Coverage Indicators - Section D'!H$1:H$100,MATCH('Print View'!$A150,'Coverage Indicators - Section D'!$A$1:$A$100,0)),""),"")&amp;CHAR(10)&amp;IFERROR(IF(INDEX('Coverage Indicators - Section D'!I$1:I$100,MATCH('Print View'!$A150,'Coverage Indicators - Section D'!$A$1:$A$100,0))&lt;&gt;0,INDEX('Coverage Indicators - Section D'!I$1:I$100,MATCH('Print View'!$A150,'Coverage Indicators - Section D'!$A$1:$A$100,0)),""),"")</f>
        <v>2019
Malaria MIS</v>
      </c>
      <c r="G150" s="533" t="str">
        <f ca="1">IFERROR(IF(INDEX('Coverage Indicators - Section D'!J$1:J$100,MATCH('Print View'!$A150,'Coverage Indicators - Section D'!$A$1:$A$100,0))&lt;&gt;0,INDEX('Coverage Indicators - Section D'!J$1:J$100,MATCH('Print View'!$A150,'Coverage Indicators - Section D'!$A$1:$A$100,0)),""),"")</f>
        <v/>
      </c>
      <c r="H150" s="533" t="str">
        <f ca="1">IFERROR(IF(INDEX('Coverage Indicators - Section D'!S$1:S$100,MATCH('Print View'!$A150,'Coverage Indicators - Section D'!$A$1:$A$100,0))&lt;&gt;0,INDEX('Coverage Indicators - Section D'!S$1:S$100,MATCH('Print View'!$A150,'Coverage Indicators - Section D'!$A$1:$A$100,0)),""),"")</f>
        <v/>
      </c>
      <c r="I150" s="533" t="str">
        <f ca="1">IFERROR(IF(INDEX('Coverage Indicators - Section D'!T$1:T$100,MATCH('Print View'!$A150,'Coverage Indicators - Section D'!$A$1:$A$100,0))&lt;&gt;0,INDEX('Coverage Indicators - Section D'!T$1:T$100,MATCH('Print View'!$A150,'Coverage Indicators - Section D'!$A$1:$A$100,0)),""),"")</f>
        <v>Economic Relations Division, Ministry of Finance of the People's Republic of Bangladesh</v>
      </c>
      <c r="J150" s="532" t="str">
        <f ca="1">IFERROR(IF(INDEX('Coverage Indicators - Section D'!U$1:U$100,MATCH('Print View'!$A150,'Coverage Indicators - Section D'!$A$1:$A$100,0))&lt;&gt;0,INDEX('Coverage Indicators - Section D'!U$1:U$100,MATCH('Print View'!$A150,'Coverage Indicators - Section D'!$A$1:$A$100,0)),""),"")&amp;CHAR(10)&amp;CHAR(10)&amp;IFERROR(IF(INDEX('Coverage Indicators - Section D'!U$1:U$100,MATCH('Print View'!$A150,'Coverage Indicators - Section D'!$A$1:$A$100,0)+1)&lt;&gt;0,INDEX('Coverage Indicators - Section D'!U$1:U$100,MATCH('Print View'!$A150,'Coverage Indicators - Section D'!$A$1:$A$100,0)+1),""),"")</f>
        <v>Bangladesh
Geographic Subnational, 100% of national program target</v>
      </c>
      <c r="K150" s="530" t="str">
        <f ca="1">IFERROR(IF(INDEX('Coverage Indicators - Section D'!V$1:V$100,MATCH('Print View'!$A150,'Coverage Indicators - Section D'!$A$1:$A$100,0))&lt;&gt;0,INDEX('Coverage Indicators - Section D'!V$1:V$100,MATCH('Print View'!$A150,'Coverage Indicators - Section D'!$A$1:$A$100,0)),""),"")</f>
        <v/>
      </c>
      <c r="L150" s="532" t="str">
        <f ca="1">IFERROR(IF(INDEX('Coverage Indicators - Section D'!W$1:W$100,MATCH('Print View'!$A150,'Coverage Indicators - Section D'!$A$1:$A$100,0))&lt;&gt;0,INDEX('Coverage Indicators - Section D'!W$1:W$100,MATCH('Print View'!$A150,'Coverage Indicators - Section D'!$A$1:$A$100,0)),""),"")&amp;"/"&amp;IFERROR(IF(INDEX('Coverage Indicators - Section D'!W$1:W$100,MATCH('Print View'!$A150,'Coverage Indicators - Section D'!$A$1:$A$100,0)+1)&lt;&gt;0,INDEX('Coverage Indicators - Section D'!W$1:W$100,MATCH('Print View'!$A150,'Coverage Indicators - Section D'!$A$1:$A$100,0)+1),""),"")&amp;CHAR(10)&amp;IFERROR(IF(INDEX('Coverage Indicators - Section D'!X$1:X$100,MATCH('Print View'!$A150,'Coverage Indicators - Section D'!$A$1:$A$100,0))&lt;&gt;0,TEXT(INDEX('Coverage Indicators - Section D'!X$1:X$100,MATCH('Print View'!$A150,'Coverage Indicators - Section D'!$A$1:$A$100,0)),"0.0%"),""),"")&amp;CHAR(10)&amp;IFERROR(IF(INDEX('Coverage Indicators - Section D'!Y$1:Y$100,MATCH('Print View'!$A150,'Coverage Indicators - Section D'!$A$1:$A$100,0))&lt;&gt;0,INDEX('Coverage Indicators - Section D'!Y$1:Y$100,MATCH('Print View'!$A150,'Coverage Indicators - Section D'!$A$1:$A$100,0)),""),"")</f>
        <v xml:space="preserve">814/814
100.0%
</v>
      </c>
      <c r="M150" s="532" t="str">
        <f ca="1">IFERROR(IF(INDEX('Coverage Indicators - Section D'!Z$1:Z$100,MATCH('Print View'!$A150,'Coverage Indicators - Section D'!$A$1:$A$100,0))&lt;&gt;0,INDEX('Coverage Indicators - Section D'!Z$1:Z$100,MATCH('Print View'!$A150,'Coverage Indicators - Section D'!$A$1:$A$100,0)),""),"")&amp;"/"&amp;IFERROR(IF(INDEX('Coverage Indicators - Section D'!Z$1:Z$100,MATCH('Print View'!$A150,'Coverage Indicators - Section D'!$A$1:$A$100,0)+1)&lt;&gt;0,INDEX('Coverage Indicators - Section D'!Z$1:Z$100,MATCH('Print View'!$A150,'Coverage Indicators - Section D'!$A$1:$A$100,0)+1),""),"")&amp;CHAR(10)&amp;IFERROR(IF(INDEX('Coverage Indicators - Section D'!AA$1:AA$100,MATCH('Print View'!$A150,'Coverage Indicators - Section D'!$A$1:$A$100,0))&lt;&gt;0,TEXT(INDEX('Coverage Indicators - Section D'!AA$1:AA$100,MATCH('Print View'!$A150,'Coverage Indicators - Section D'!$A$1:$A$100,0)),"0.0%"),""),"")&amp;CHAR(10)&amp;IFERROR(IF(INDEX('Coverage Indicators - Section D'!AB$1:AB$100,MATCH('Print View'!$A150,'Coverage Indicators - Section D'!$A$1:$A$100,0))&lt;&gt;0,INDEX('Coverage Indicators - Section D'!AB$1:AB$100,MATCH('Print View'!$A150,'Coverage Indicators - Section D'!$A$1:$A$100,0)),""),"")</f>
        <v xml:space="preserve">1673/1673
100.0%
</v>
      </c>
      <c r="N150" s="532" t="str">
        <f ca="1">IFERROR(IF(INDEX('Coverage Indicators - Section D'!AC$1:AC$100,MATCH('Print View'!$A150,'Coverage Indicators - Section D'!$A$1:$A$100,0))&lt;&gt;0,INDEX('Coverage Indicators - Section D'!AC$1:AC$100,MATCH('Print View'!$A150,'Coverage Indicators - Section D'!$A$1:$A$100,0)),""),"")&amp;"/"&amp;IFERROR(IF(INDEX('Coverage Indicators - Section D'!AC$1:AC$100,MATCH('Print View'!$A150,'Coverage Indicators - Section D'!$A$1:$A$100,0)+1)&lt;&gt;0,INDEX('Coverage Indicators - Section D'!AC$1:AC$100,MATCH('Print View'!$A150,'Coverage Indicators - Section D'!$A$1:$A$100,0)+1),""),"")&amp;CHAR(10)&amp;IFERROR(IF(INDEX('Coverage Indicators - Section D'!AD$1:AD$100,MATCH('Print View'!$A150,'Coverage Indicators - Section D'!$A$1:$A$100,0))&lt;&gt;0,INDEX('Coverage Indicators - Section D'!AD$1:AD$100,MATCH('Print View'!$A150,'Coverage Indicators - Section D'!$A$1:$A$100,0)),""),"")&amp;CHAR(10)&amp;IFERROR(IF(INDEX('Coverage Indicators - Section D'!AE$1:AE$100,MATCH('Print View'!$A150,'Coverage Indicators - Section D'!$A$1:$A$100,0))&lt;&gt;0,TEXT(INDEX('Coverage Indicators - Section D'!AE$1:AE$100,MATCH('Print View'!$A150,'Coverage Indicators - Section D'!$A$1:$A$100,0)),"0.0%"),""),"")</f>
        <v xml:space="preserve">615/615
1
</v>
      </c>
      <c r="O150" s="532" t="str">
        <f ca="1">IFERROR(IF(INDEX('Coverage Indicators - Section D'!AH$1:AH$100,MATCH('Print View'!$A146,'Coverage Indicators - Section D'!$A$1:$A$100,0))&lt;&gt;0,INDEX('Coverage Indicators - Section D'!AH$1:AH$100,MATCH('Print View'!$A146,'Coverage Indicators - Section D'!$A$1:$A$100,0)),""),"")&amp;"/"&amp;IFERROR(IF(INDEX('Coverage Indicators - Section D'!AH$1:AH$100,MATCH('Print View'!$A146,'Coverage Indicators - Section D'!$A$1:$A$100,0)+1)&lt;&gt;0,INDEX('Coverage Indicators - Section D'!AH$1:AH$100,MATCH('Print View'!$A146,'Coverage Indicators - Section D'!$A$1:$A$100,0)+1),""),"")&amp;CHAR(10)&amp;IFERROR(IF(INDEX('Coverage Indicators - Section D'!AI$1:AI$100,MATCH('Print View'!$A146,'Coverage Indicators - Section D'!$A$1:$A$100,0))&lt;&gt;0,INDEX('Coverage Indicators - Section D'!AI$1:AI$100,MATCH('Print View'!$A146,'Coverage Indicators - Section D'!$A$1:$A$100,0)),""),"")&amp;CHAR(10)&amp;IFERROR(IF(INDEX('Coverage Indicators - Section D'!AJ$1:AJ$100,MATCH('Print View'!$A146,'Coverage Indicators - Section D'!$A$1:$A$100,0))&lt;&gt;0,TEXT(INDEX('Coverage Indicators - Section D'!AJ$1:AJ$100,MATCH('Print View'!$A146,'Coverage Indicators - Section D'!$A$1:$A$100,0)),"0.0%"),""),"")</f>
        <v>/
19123
100.0%</v>
      </c>
      <c r="P150" s="537" t="str">
        <f ca="1">IFERROR(IF(INDEX('Coverage Indicators - Section D'!AJ$1:AJ$100,MATCH('Print View'!$A150,'Coverage Indicators - Section D'!$A$1:$A$100,0))&lt;&gt;0,INDEX('Coverage Indicators - Section D'!AJ$1:AJ$100,MATCH('Print View'!$A150,'Coverage Indicators - Section D'!$A$1:$A$100,0)),""),"")&amp;"/"&amp;IFERROR(IF(INDEX('Coverage Indicators - Section D'!AJ$1:AJ$100,MATCH('Print View'!$A150,'Coverage Indicators - Section D'!$A$1:$A$100,0)+1)&lt;&gt;0,INDEX('Coverage Indicators - Section D'!AJ$1:AJ$100,MATCH('Print View'!$A150,'Coverage Indicators - Section D'!$A$1:$A$100,0)+1),""),"")&amp;CHAR(10)&amp;IFERROR(IF(INDEX('Coverage Indicators - Section D'!AK$1:AK$100,MATCH('Print View'!$A150,'Coverage Indicators - Section D'!$A$1:$A$100,0))&lt;&gt;0,INDEX('Coverage Indicators - Section D'!AK$1:AK$100,MATCH('Print View'!$A150,'Coverage Indicators - Section D'!$A$1:$A$100,0)),""),"")&amp;CHAR(10)&amp;IFERROR(IF(INDEX('Coverage Indicators - Section D'!AL$1:AL$100,MATCH('Print View'!$A150,'Coverage Indicators - Section D'!$A$1:$A$100,0))&lt;&gt;0,INDEX('Coverage Indicators - Section D'!AL$1:AL$100,MATCH('Print View'!$A150,'Coverage Indicators - Section D'!$A$1:$A$100,0)),""),"")</f>
        <v>1/
841</v>
      </c>
      <c r="Q150" s="532" t="str">
        <f ca="1">IFERROR(IF(INDEX('Coverage Indicators - Section D'!AL$1:AL$100,MATCH('Print View'!$A150,'Coverage Indicators - Section D'!$A$1:$A$100,0))&lt;&gt;0,INDEX('Coverage Indicators - Section D'!AL$1:AL$100,MATCH('Print View'!$A150,'Coverage Indicators - Section D'!$A$1:$A$100,0)),""),"")&amp;"/"&amp;IFERROR(IF(INDEX('Coverage Indicators - Section D'!AL$1:AL$100,MATCH('Print View'!$A150,'Coverage Indicators - Section D'!$A$1:$A$100,0)+1)&lt;&gt;0,INDEX('Coverage Indicators - Section D'!AL$1:AL$100,MATCH('Print View'!$A150,'Coverage Indicators - Section D'!$A$1:$A$100,0)+1),""),"")&amp;CHAR(10)&amp;IFERROR(IF(INDEX('Coverage Indicators - Section D'!AM$1:AM$100,MATCH('Print View'!$A150,'Coverage Indicators - Section D'!$A$1:$A$100,0))&lt;&gt;0,INDEX('Coverage Indicators - Section D'!AM$1:AM$100,MATCH('Print View'!$A150,'Coverage Indicators - Section D'!$A$1:$A$100,0)),""),"")&amp;CHAR(10)&amp;IFERROR(IF(INDEX('Coverage Indicators - Section D'!AN$1:AN$100,MATCH('Print View'!$A150,'Coverage Indicators - Section D'!$A$1:$A$100,0))&lt;&gt;0,INDEX('Coverage Indicators - Section D'!AN$1:AN$100,MATCH('Print View'!$A150,'Coverage Indicators - Section D'!$A$1:$A$100,0)),""),"")</f>
        <v xml:space="preserve">841/841
1
</v>
      </c>
      <c r="R150" s="532" t="str">
        <f ca="1">IFERROR(IF(INDEX('Coverage Indicators - Section D'!AO$1:AO$100,MATCH('Print View'!$A150,'Coverage Indicators - Section D'!$A$1:$A$100,0))&lt;&gt;0,INDEX('Coverage Indicators - Section D'!AO$1:AO$100,MATCH('Print View'!$A150,'Coverage Indicators - Section D'!$A$1:$A$100,0)),""),"")&amp;"/"&amp;IFERROR(IF(INDEX('Coverage Indicators - Section D'!AO$1:AO$100,MATCH('Print View'!$A150,'Coverage Indicators - Section D'!$A$1:$A$100,0)+1)&lt;&gt;0,INDEX('Coverage Indicators - Section D'!AO$1:AO$100,MATCH('Print View'!$A150,'Coverage Indicators - Section D'!$A$1:$A$100,0)+1),""),"")&amp;CHAR(10)&amp;IFERROR(IF(INDEX('Coverage Indicators - Section D'!AP$1:AP$100,MATCH('Print View'!$A150,'Coverage Indicators - Section D'!$A$1:$A$100,0))&lt;&gt;0,INDEX('Coverage Indicators - Section D'!AP$1:AP$100,MATCH('Print View'!$A150,'Coverage Indicators - Section D'!$A$1:$A$100,0)),""),"")&amp;CHAR(10)&amp;IFERROR(IF(INDEX('Coverage Indicators - Section D'!AQ$1:AQ$100,MATCH('Print View'!$A150,'Coverage Indicators - Section D'!$A$1:$A$100,0))&lt;&gt;0,INDEX('Coverage Indicators - Section D'!AQ$1:AQ$100,MATCH('Print View'!$A150,'Coverage Indicators - Section D'!$A$1:$A$100,0)),""),"")</f>
        <v xml:space="preserve">/
</v>
      </c>
      <c r="S150" s="532" t="str">
        <f ca="1">IFERROR(IF(INDEX('Coverage Indicators - Section D'!AR$1:AR$100,MATCH('Print View'!$A150,'Coverage Indicators - Section D'!$A$1:$A$100,0))&lt;&gt;0,INDEX('Coverage Indicators - Section D'!AR$1:AR$100,MATCH('Print View'!$A150,'Coverage Indicators - Section D'!$A$1:$A$100,0)),""),"")&amp;"/"&amp;IFERROR(IF(INDEX('Coverage Indicators - Section D'!AR$1:AR$100,MATCH('Print View'!$A150,'Coverage Indicators - Section D'!$A$1:$A$100,0)+1)&lt;&gt;0,INDEX('Coverage Indicators - Section D'!AR$1:AR$100,MATCH('Print View'!$A150,'Coverage Indicators - Section D'!$A$1:$A$100,0)+1),""),"")&amp;CHAR(10)&amp;IFERROR(IF(INDEX('Coverage Indicators - Section D'!AS$1:AS$100,MATCH('Print View'!$A150,'Coverage Indicators - Section D'!$A$1:$A$100,0))&lt;&gt;0,INDEX('Coverage Indicators - Section D'!AS$1:AS$100,MATCH('Print View'!$A150,'Coverage Indicators - Section D'!$A$1:$A$100,0)),""),"")&amp;CHAR(10)&amp;IFERROR(IF(INDEX('Coverage Indicators - Section D'!AT$1:AT$100,MATCH('Print View'!$A150,'Coverage Indicators - Section D'!$A$1:$A$100,0))&lt;&gt;0,INDEX('Coverage Indicators - Section D'!AT$1:AT$100,MATCH('Print View'!$A150,'Coverage Indicators - Section D'!$A$1:$A$100,0)),""),"")</f>
        <v xml:space="preserve">/
</v>
      </c>
      <c r="T150" s="464" t="str">
        <f ca="1">IFERROR(IF(INDEX('Coverage Indicators - Section D'!AB$1:AB$100,MATCH('Print View'!$A150,'Coverage Indicators - Section D'!$A$1:$A$100,0))&lt;&gt;0,INDEX('Coverage Indicators - Section D'!AB$1:AB$100,MATCH('Print View'!$A150,'Coverage Indicators - Section D'!$A$1:$A$100,0)),""),"")</f>
        <v/>
      </c>
      <c r="U150" s="464">
        <f ca="1">IFERROR(IF(INDEX('Coverage Indicators - Section D'!AC$1:AC$100,MATCH('Print View'!$A150,'Coverage Indicators - Section D'!$A$1:$A$100,0))&lt;&gt;0,INDEX('Coverage Indicators - Section D'!AC$1:AC$100,MATCH('Print View'!$A150,'Coverage Indicators - Section D'!$A$1:$A$100,0)),""),"")</f>
        <v>615</v>
      </c>
      <c r="V150" s="464">
        <f ca="1">IFERROR(IF(INDEX('Coverage Indicators - Section D'!AD$1:AD$100,MATCH('Print View'!$A150,'Coverage Indicators - Section D'!$A$1:$A$100,0))&lt;&gt;0,INDEX('Coverage Indicators - Section D'!AD$1:AD$100,MATCH('Print View'!$A150,'Coverage Indicators - Section D'!$A$1:$A$100,0)),""),"")</f>
        <v>1</v>
      </c>
      <c r="W150" s="464" t="str">
        <f ca="1">IFERROR(IF(INDEX('Coverage Indicators - Section D'!AE$1:AE$100,MATCH('Print View'!$A150,'Coverage Indicators - Section D'!$A$1:$A$100,0))&lt;&gt;0,INDEX('Coverage Indicators - Section D'!AE$1:AE$100,MATCH('Print View'!$A150,'Coverage Indicators - Section D'!$A$1:$A$100,0)),""),"")</f>
        <v/>
      </c>
      <c r="X150" s="464">
        <f ca="1">IFERROR(IF(INDEX('Coverage Indicators - Section D'!AI$1:AI$100,MATCH('Print View'!$A150,'Coverage Indicators - Section D'!$A$1:$A$100,0))&lt;&gt;0,INDEX('Coverage Indicators - Section D'!AI$1:AI$100,MATCH('Print View'!$A150,'Coverage Indicators - Section D'!$A$1:$A$100,0)),""),"")</f>
        <v>409</v>
      </c>
      <c r="Y150" s="464">
        <f ca="1">IFERROR(IF(INDEX('Coverage Indicators - Section D'!AJ$1:AJ$100,MATCH('Print View'!$A150,'Coverage Indicators - Section D'!$A$1:$A$100,0))&lt;&gt;0,INDEX('Coverage Indicators - Section D'!AJ$1:AJ$100,MATCH('Print View'!$A150,'Coverage Indicators - Section D'!$A$1:$A$100,0)),""),"")</f>
        <v>1</v>
      </c>
      <c r="Z150" s="464" t="str">
        <f ca="1">IFERROR(IF(INDEX('Coverage Indicators - Section D'!AK$1:AK$100,MATCH('Print View'!$A150,'Coverage Indicators - Section D'!$A$1:$A$100,0))&lt;&gt;0,INDEX('Coverage Indicators - Section D'!AK$1:AK$100,MATCH('Print View'!$A150,'Coverage Indicators - Section D'!$A$1:$A$100,0)),""),"")</f>
        <v/>
      </c>
      <c r="AA150" s="464"/>
      <c r="AB150" s="464"/>
      <c r="AC150" s="464"/>
      <c r="AD150" s="464"/>
      <c r="AE150" s="464"/>
      <c r="AF150" s="464"/>
      <c r="AG150" s="464"/>
      <c r="AH150" s="464"/>
      <c r="AI150" s="464"/>
      <c r="AJ150" s="464"/>
      <c r="AK150" s="464"/>
      <c r="AL150" s="464"/>
      <c r="AM150" s="464">
        <f ca="1">IFERROR(IF(INDEX('Coverage Indicators - Section D'!AL$1:AL$110,MATCH('Print View'!$A150,'Coverage Indicators - Section D'!$A$1:$A$110,0))&lt;&gt;0,INDEX('Coverage Indicators - Section D'!AL$1:AL$110,MATCH('Print View'!$A150,'Coverage Indicators - Section D'!$A$1:$A$110,0)),""),"")</f>
        <v>841</v>
      </c>
      <c r="AN150" s="464"/>
      <c r="AO150" s="464"/>
      <c r="AP150" s="464"/>
      <c r="AQ150" s="464"/>
      <c r="AR150" s="1028" t="str">
        <f ca="1">CONCATENATE($A150,N$144)</f>
        <v>32-Jun-22</v>
      </c>
      <c r="AS150" s="1027" t="str">
        <f ca="1">CONCATENATE($A150,Q$144)</f>
        <v>319-Dec-23</v>
      </c>
      <c r="AT150" s="1027" t="str">
        <f t="shared" ref="AT150" si="34">CONCATENATE($A150,T$144)</f>
        <v>3</v>
      </c>
      <c r="AU150" s="1027" t="str">
        <f t="shared" ref="AU150" si="35">CONCATENATE($A150,W$144)</f>
        <v>3</v>
      </c>
      <c r="AV150" s="1027" t="str">
        <f t="shared" ref="AV150" si="36">CONCATENATE($A150,Z$144)</f>
        <v>3</v>
      </c>
      <c r="AW150" s="1027" t="str">
        <f t="shared" ref="AW150" si="37">CONCATENATE($A150,AC$144)</f>
        <v>3</v>
      </c>
      <c r="AX150" s="1027" t="str">
        <f t="shared" ref="AX150" si="38">CONCATENATE($A150,AF$144)</f>
        <v>3</v>
      </c>
      <c r="AY150" s="1027" t="str">
        <f t="shared" ref="AY150" si="39">CONCATENATE($A150,AI$144)</f>
        <v>3</v>
      </c>
      <c r="AZ150" s="469"/>
      <c r="BA150" s="211"/>
    </row>
    <row r="151" spans="1:53" s="183" customFormat="1" ht="88.15" customHeight="1" x14ac:dyDescent="0.35">
      <c r="A151" s="952"/>
      <c r="B151" s="943" t="str">
        <f ca="1">IFERROR(IF(INDEX('Coverage Indicators - Section D'!AU$1:AU$110,MATCH('Print View'!$A150,'Coverage Indicators - Section D'!$A$1:$A$110,0))&lt;&gt;0,INDEX('Coverage Indicators - Section D'!AU$1:AU$110,MATCH('Print View'!$A150,'Coverage Indicators - Section D'!$A$1:$A$110,0)),""),"")</f>
        <v>&gt; Data collection/reporting: monthly.
&gt; Predicted cases of all 13 endemic districts were considered for calculation. 
&gt; 20% of the those cases will be diagnosed in public health facilities.
&gt; The data for this indicator refers to all malaria cases, reported by PR1.  
&gt; All positive cases, diagnosed in public health facilities, will be treated according to national guidelines.
&gt; Please see worksheet 'Quarterly case, test' in workbook 'BAN quantification Calendar Year_29.02.20.xls' for detail assumption of confirmed case calculation.</v>
      </c>
      <c r="C151" s="943"/>
      <c r="D151" s="943"/>
      <c r="E151" s="943"/>
      <c r="F151" s="943"/>
      <c r="G151" s="943"/>
      <c r="H151" s="943"/>
      <c r="I151" s="943"/>
      <c r="J151" s="943"/>
      <c r="K151" s="943"/>
      <c r="L151" s="943"/>
      <c r="M151" s="943"/>
      <c r="N151" s="943"/>
      <c r="O151" s="943"/>
      <c r="P151" s="943"/>
      <c r="Q151" s="943"/>
      <c r="R151" s="943"/>
      <c r="S151" s="943"/>
      <c r="T151" s="464"/>
      <c r="U151" s="464">
        <f ca="1">IFERROR(IF(INDEX('Coverage Indicators - Section D'!AC$1:AC$100,MATCH('Print View'!$A150,'Coverage Indicators - Section D'!$A$1:$A$100,0)+1)&lt;&gt;0,INDEX('Coverage Indicators - Section D'!AC$1:AC$100,MATCH('Print View'!$A150,'Coverage Indicators - Section D'!$A$1:$A$100,0)+1),""),"")</f>
        <v>615</v>
      </c>
      <c r="V151" s="464"/>
      <c r="W151" s="464"/>
      <c r="X151" s="464">
        <f ca="1">IFERROR(IF(INDEX('Coverage Indicators - Section D'!AI$1:AI$100,MATCH('Print View'!$A150,'Coverage Indicators - Section D'!$A$1:$A$100,0)+1)&lt;&gt;0,INDEX('Coverage Indicators - Section D'!AI$1:AI$100,MATCH('Print View'!$A150,'Coverage Indicators - Section D'!$A$1:$A$100,0)+1),""),"")</f>
        <v>409</v>
      </c>
      <c r="Y151" s="464"/>
      <c r="Z151" s="464"/>
      <c r="AA151" s="464"/>
      <c r="AB151" s="464"/>
      <c r="AC151" s="464"/>
      <c r="AD151" s="464"/>
      <c r="AE151" s="464"/>
      <c r="AF151" s="464"/>
      <c r="AG151" s="464"/>
      <c r="AH151" s="464"/>
      <c r="AI151" s="464"/>
      <c r="AJ151" s="464"/>
      <c r="AK151" s="464"/>
      <c r="AL151" s="464"/>
      <c r="AM151" s="464"/>
      <c r="AN151" s="464"/>
      <c r="AO151" s="464"/>
      <c r="AP151" s="464"/>
      <c r="AQ151" s="464"/>
      <c r="AR151" s="1028"/>
      <c r="AS151" s="1027"/>
      <c r="AT151" s="1027"/>
      <c r="AU151" s="1027"/>
      <c r="AV151" s="1027"/>
      <c r="AW151" s="1027"/>
      <c r="AX151" s="1027"/>
      <c r="AY151" s="1027"/>
      <c r="AZ151" s="469"/>
      <c r="BA151" s="211"/>
    </row>
    <row r="152" spans="1:53" s="183" customFormat="1" ht="177" customHeight="1" x14ac:dyDescent="0.35">
      <c r="A152" s="951">
        <v>4</v>
      </c>
      <c r="B152" s="534" t="str">
        <f ca="1">IFERROR(IF(INDEX('Coverage Indicators - Section D'!B$1:B$100,MATCH('Print View'!$A152,'Coverage Indicators - Section D'!$A$1:$A$100,0))&lt;&gt;0,INDEX('Coverage Indicators - Section D'!B$1:B$100,MATCH('Print View'!$A152,'Coverage Indicators - Section D'!$A$1:$A$100,0)),""),"")</f>
        <v>Case management</v>
      </c>
      <c r="C152" s="535" t="str">
        <f ca="1">IFERROR(IF(INDEX('Coverage Indicators - Section D'!D$1:D$100,MATCH('Print View'!$A152,'Coverage Indicators - Section D'!$A$1:$A$100,0))&lt;&gt;0,INDEX('Coverage Indicators - Section D'!D$1:D$100,MATCH('Print View'!$A152,'Coverage Indicators - Section D'!$A$1:$A$100,0)),""),"")</f>
        <v>CM-2b⁽ᴹ⁾ Proportion of confirmed malaria cases that received first-line antimalarial treatment in the community</v>
      </c>
      <c r="D152" s="535" t="str">
        <f ca="1">IFERROR(IF(INDEX('Coverage Indicators - Section D'!E$1:E$100,MATCH('Print View'!$A152,'Coverage Indicators - Section D'!$A$1:$A$100,0))&lt;&gt;0,INDEX('Coverage Indicators - Section D'!E$1:E$100,MATCH('Print View'!$A152,'Coverage Indicators - Section D'!$A$1:$A$100,0)),""),"")</f>
        <v/>
      </c>
      <c r="E152" s="536" t="str">
        <f ca="1">IFERROR(IF(INDEX('Coverage Indicators - Section D'!F$1:F$100,MATCH('Print View'!$A152,'Coverage Indicators - Section D'!$A$1:$A$100,0))&lt;&gt;0,INDEX('Coverage Indicators - Section D'!F$1:F$100,MATCH('Print View'!$A152,'Coverage Indicators - Section D'!$A$1:$A$100,0)),""),"")&amp;"/"&amp;IFERROR(IF(INDEX('Coverage Indicators - Section D'!F$1:F$100,MATCH('Print View'!$A152,'Coverage Indicators - Section D'!$A$1:$A$100,0)+1)&lt;&gt;0,INDEX('Coverage Indicators - Section D'!F$1:F$100,MATCH('Print View'!$A152,'Coverage Indicators - Section D'!$A$1:$A$100,0)+1),""),"")&amp;CHAR(10)&amp;IFERROR(IF(INDEX('Coverage Indicators - Section D'!G$1:G$100,MATCH('Print View'!$A152,'Coverage Indicators - Section D'!$A$1:$A$100,0))&lt;&gt;0,INDEX('Coverage Indicators - Section D'!G$1:G$100,MATCH('Print View'!$A152,'Coverage Indicators - Section D'!$A$1:$A$100,0)),""),"")</f>
        <v>13111/13111
1</v>
      </c>
      <c r="F152" s="537" t="str">
        <f ca="1">IFERROR(IF(INDEX('Coverage Indicators - Section D'!H$1:H$100,MATCH('Print View'!$A152,'Coverage Indicators - Section D'!$A$1:$A$100,0))&lt;&gt;0,INDEX('Coverage Indicators - Section D'!H$1:H$100,MATCH('Print View'!$A152,'Coverage Indicators - Section D'!$A$1:$A$100,0)),""),"")&amp;CHAR(10)&amp;IFERROR(IF(INDEX('Coverage Indicators - Section D'!I$1:I$100,MATCH('Print View'!$A152,'Coverage Indicators - Section D'!$A$1:$A$100,0))&lt;&gt;0,INDEX('Coverage Indicators - Section D'!I$1:I$100,MATCH('Print View'!$A152,'Coverage Indicators - Section D'!$A$1:$A$100,0)),""),"")</f>
        <v>2019
Malaria MIS</v>
      </c>
      <c r="G152" s="538" t="str">
        <f ca="1">IFERROR(IF(INDEX('Coverage Indicators - Section D'!J$1:J$100,MATCH('Print View'!$A152,'Coverage Indicators - Section D'!$A$1:$A$100,0))&lt;&gt;0,INDEX('Coverage Indicators - Section D'!J$1:J$100,MATCH('Print View'!$A152,'Coverage Indicators - Section D'!$A$1:$A$100,0)),""),"")</f>
        <v/>
      </c>
      <c r="H152" s="538" t="str">
        <f ca="1">IFERROR(IF(INDEX('Coverage Indicators - Section D'!S$1:S$100,MATCH('Print View'!$A152,'Coverage Indicators - Section D'!$A$1:$A$100,0))&lt;&gt;0,INDEX('Coverage Indicators - Section D'!S$1:S$100,MATCH('Print View'!$A152,'Coverage Indicators - Section D'!$A$1:$A$100,0)),""),"")</f>
        <v/>
      </c>
      <c r="I152" s="539" t="str">
        <f ca="1">IFERROR(IF(INDEX('Coverage Indicators - Section D'!T$1:T$100,MATCH('Print View'!$A152,'Coverage Indicators - Section D'!$A$1:$A$100,0))&lt;&gt;0,INDEX('Coverage Indicators - Section D'!T$1:T$100,MATCH('Print View'!$A152,'Coverage Indicators - Section D'!$A$1:$A$100,0)),""),"")</f>
        <v>BRAC</v>
      </c>
      <c r="J152" s="540" t="str">
        <f ca="1">IFERROR(IF(INDEX('Coverage Indicators - Section D'!U$1:U$100,MATCH('Print View'!$A152,'Coverage Indicators - Section D'!$A$1:$A$100,0))&lt;&gt;0,INDEX('Coverage Indicators - Section D'!U$1:U$100,MATCH('Print View'!$A152,'Coverage Indicators - Section D'!$A$1:$A$100,0)),""),"")&amp;CHAR(10)&amp;CHAR(10)&amp;IFERROR(IF(INDEX('Coverage Indicators - Section D'!U$1:U$100,MATCH('Print View'!$A152,'Coverage Indicators - Section D'!$A$1:$A$100,0)+1)&lt;&gt;0,INDEX('Coverage Indicators - Section D'!U$1:U$100,MATCH('Print View'!$A152,'Coverage Indicators - Section D'!$A$1:$A$100,0)+1),""),"")</f>
        <v>Bangladesh
Geographic Subnational, 100% of national program target</v>
      </c>
      <c r="K152" s="538" t="str">
        <f ca="1">IFERROR(IF(INDEX('Coverage Indicators - Section D'!V$1:V$100,MATCH('Print View'!$A152,'Coverage Indicators - Section D'!$A$1:$A$100,0))&lt;&gt;0,INDEX('Coverage Indicators - Section D'!V$1:V$100,MATCH('Print View'!$A152,'Coverage Indicators - Section D'!$A$1:$A$100,0)),""),"")</f>
        <v/>
      </c>
      <c r="L152" s="540" t="str">
        <f ca="1">IFERROR(IF(INDEX('Coverage Indicators - Section D'!W$1:W$100,MATCH('Print View'!$A152,'Coverage Indicators - Section D'!$A$1:$A$100,0))&lt;&gt;0,INDEX('Coverage Indicators - Section D'!W$1:W$100,MATCH('Print View'!$A152,'Coverage Indicators - Section D'!$A$1:$A$100,0)),""),"")&amp;"/"&amp;IFERROR(IF(INDEX('Coverage Indicators - Section D'!W$1:W$100,MATCH('Print View'!$A152,'Coverage Indicators - Section D'!$A$1:$A$100,0)+1)&lt;&gt;0,INDEX('Coverage Indicators - Section D'!W$1:W$100,MATCH('Print View'!$A152,'Coverage Indicators - Section D'!$A$1:$A$100,0)+1),""),"")&amp;CHAR(10)&amp;IFERROR(IF(INDEX('Coverage Indicators - Section D'!X$1:X$100,MATCH('Print View'!$A152,'Coverage Indicators - Section D'!$A$1:$A$100,0))&lt;&gt;0,TEXT(INDEX('Coverage Indicators - Section D'!X$1:X$100,MATCH('Print View'!$A152,'Coverage Indicators - Section D'!$A$1:$A$100,0)),"0.0%"),""),"")&amp;CHAR(10)&amp;IFERROR(IF(INDEX('Coverage Indicators - Section D'!Y$1:Y$100,MATCH('Print View'!$A152,'Coverage Indicators - Section D'!$A$1:$A$100,0))&lt;&gt;0,INDEX('Coverage Indicators - Section D'!Y$1:Y$100,MATCH('Print View'!$A152,'Coverage Indicators - Section D'!$A$1:$A$100,0)),""),"")</f>
        <v xml:space="preserve">3254/3254
100.0%
</v>
      </c>
      <c r="M152" s="540" t="str">
        <f ca="1">IFERROR(IF(INDEX('Coverage Indicators - Section D'!Z$1:Z$100,MATCH('Print View'!$A152,'Coverage Indicators - Section D'!$A$1:$A$100,0))&lt;&gt;0,INDEX('Coverage Indicators - Section D'!Z$1:Z$100,MATCH('Print View'!$A152,'Coverage Indicators - Section D'!$A$1:$A$100,0)),""),"")&amp;"/"&amp;IFERROR(IF(INDEX('Coverage Indicators - Section D'!Z$1:Z$100,MATCH('Print View'!$A152,'Coverage Indicators - Section D'!$A$1:$A$100,0)+1)&lt;&gt;0,INDEX('Coverage Indicators - Section D'!Z$1:Z$100,MATCH('Print View'!$A152,'Coverage Indicators - Section D'!$A$1:$A$100,0)+1),""),"")&amp;CHAR(10)&amp;IFERROR(IF(INDEX('Coverage Indicators - Section D'!AA$1:AA$100,MATCH('Print View'!$A152,'Coverage Indicators - Section D'!$A$1:$A$100,0))&lt;&gt;0,TEXT(INDEX('Coverage Indicators - Section D'!AA$1:AA$100,MATCH('Print View'!$A152,'Coverage Indicators - Section D'!$A$1:$A$100,0)),"0.0%"),""),"")&amp;CHAR(10)&amp;IFERROR(IF(INDEX('Coverage Indicators - Section D'!AB$1:AB$100,MATCH('Print View'!$A152,'Coverage Indicators - Section D'!$A$1:$A$100,0))&lt;&gt;0,INDEX('Coverage Indicators - Section D'!AB$1:AB$100,MATCH('Print View'!$A152,'Coverage Indicators - Section D'!$A$1:$A$100,0)),""),"")</f>
        <v xml:space="preserve">6691/6691
100.0%
</v>
      </c>
      <c r="N152" s="540" t="str">
        <f ca="1">IFERROR(IF(INDEX('Coverage Indicators - Section D'!AC$1:AC$100,MATCH('Print View'!$A152,'Coverage Indicators - Section D'!$A$1:$A$100,0))&lt;&gt;0,INDEX('Coverage Indicators - Section D'!AC$1:AC$100,MATCH('Print View'!$A152,'Coverage Indicators - Section D'!$A$1:$A$100,0)),""),"")&amp;"/"&amp;IFERROR(IF(INDEX('Coverage Indicators - Section D'!AC$1:AC$100,MATCH('Print View'!$A152,'Coverage Indicators - Section D'!$A$1:$A$100,0)+1)&lt;&gt;0,INDEX('Coverage Indicators - Section D'!AC$1:AC$100,MATCH('Print View'!$A152,'Coverage Indicators - Section D'!$A$1:$A$100,0)+1),""),"")&amp;CHAR(10)&amp;IFERROR(IF(INDEX('Coverage Indicators - Section D'!AD$1:AD$100,MATCH('Print View'!$A152,'Coverage Indicators - Section D'!$A$1:$A$100,0))&lt;&gt;0,INDEX('Coverage Indicators - Section D'!AD$1:AD$100,MATCH('Print View'!$A152,'Coverage Indicators - Section D'!$A$1:$A$100,0)),""),"")&amp;CHAR(10)&amp;IFERROR(IF(INDEX('Coverage Indicators - Section D'!AE$1:AE$100,MATCH('Print View'!$A152,'Coverage Indicators - Section D'!$A$1:$A$100,0))&lt;&gt;0,TEXT(INDEX('Coverage Indicators - Section D'!AE$1:AE$100,MATCH('Print View'!$A152,'Coverage Indicators - Section D'!$A$1:$A$100,0)),"0.0%"),""),"")</f>
        <v xml:space="preserve">2462/2462
1
</v>
      </c>
      <c r="O152" s="540" t="str">
        <f ca="1">IFERROR(IF(INDEX('Coverage Indicators - Section D'!AH$1:AH$100,MATCH('Print View'!$A152,'Coverage Indicators - Section D'!$A$1:$A$100,0))&lt;&gt;0,INDEX('Coverage Indicators - Section D'!AH$1:AH$100,MATCH('Print View'!$A152,'Coverage Indicators - Section D'!$A$1:$A$100,0)),""),"")&amp;"/"&amp;IFERROR(IF(INDEX('Coverage Indicators - Section D'!AH$1:AH$100,MATCH('Print View'!$A152,'Coverage Indicators - Section D'!$A$1:$A$100,0)+1)&lt;&gt;0,INDEX('Coverage Indicators - Section D'!AH$1:AH$100,MATCH('Print View'!$A152,'Coverage Indicators - Section D'!$A$1:$A$100,0)+1),""),"")&amp;CHAR(10)&amp;IFERROR(IF(INDEX('Coverage Indicators - Section D'!AI$1:AI$100,MATCH('Print View'!$A152,'Coverage Indicators - Section D'!$A$1:$A$100,0))&lt;&gt;0,INDEX('Coverage Indicators - Section D'!AI$1:AI$100,MATCH('Print View'!$A152,'Coverage Indicators - Section D'!$A$1:$A$100,0)),""),"")&amp;CHAR(10)&amp;IFERROR(IF(INDEX('Coverage Indicators - Section D'!AJ$1:AJ$100,MATCH('Print View'!$A152,'Coverage Indicators - Section D'!$A$1:$A$100,0))&lt;&gt;0,TEXT(INDEX('Coverage Indicators - Section D'!AJ$1:AJ$100,MATCH('Print View'!$A152,'Coverage Indicators - Section D'!$A$1:$A$100,0)),"0.0%"),""),"")</f>
        <v>/
1636
100.0%</v>
      </c>
      <c r="P152" s="537" t="str">
        <f ca="1">IFERROR(IF(INDEX('Coverage Indicators - Section D'!AJ$1:AJ$100,MATCH('Print View'!$A152,'Coverage Indicators - Section D'!$A$1:$A$100,0))&lt;&gt;0,INDEX('Coverage Indicators - Section D'!AJ$1:AJ$100,MATCH('Print View'!$A152,'Coverage Indicators - Section D'!$A$1:$A$100,0)),""),"")&amp;"/"&amp;IFERROR(IF(INDEX('Coverage Indicators - Section D'!AJ$1:AJ$100,MATCH('Print View'!$A152,'Coverage Indicators - Section D'!$A$1:$A$100,0)+1)&lt;&gt;0,INDEX('Coverage Indicators - Section D'!AJ$1:AJ$100,MATCH('Print View'!$A152,'Coverage Indicators - Section D'!$A$1:$A$100,0)+1),""),"")&amp;CHAR(10)&amp;IFERROR(IF(INDEX('Coverage Indicators - Section D'!AK$1:AK$100,MATCH('Print View'!$A152,'Coverage Indicators - Section D'!$A$1:$A$100,0))&lt;&gt;0,INDEX('Coverage Indicators - Section D'!AK$1:AK$100,MATCH('Print View'!$A152,'Coverage Indicators - Section D'!$A$1:$A$100,0)),""),"")&amp;CHAR(10)&amp;IFERROR(IF(INDEX('Coverage Indicators - Section D'!AL$1:AL$100,MATCH('Print View'!$A152,'Coverage Indicators - Section D'!$A$1:$A$100,0))&lt;&gt;0,INDEX('Coverage Indicators - Section D'!AL$1:AL$100,MATCH('Print View'!$A152,'Coverage Indicators - Section D'!$A$1:$A$100,0)),""),"")</f>
        <v>1/
3363</v>
      </c>
      <c r="Q152" s="540" t="str">
        <f ca="1">IFERROR(IF(INDEX('Coverage Indicators - Section D'!AL$1:AL$100,MATCH('Print View'!$A152,'Coverage Indicators - Section D'!$A$1:$A$100,0))&lt;&gt;0,INDEX('Coverage Indicators - Section D'!AL$1:AL$100,MATCH('Print View'!$A152,'Coverage Indicators - Section D'!$A$1:$A$100,0)),""),"")&amp;"/"&amp;IFERROR(IF(INDEX('Coverage Indicators - Section D'!AL$1:AL$100,MATCH('Print View'!$A152,'Coverage Indicators - Section D'!$A$1:$A$100,0)+1)&lt;&gt;0,INDEX('Coverage Indicators - Section D'!AL$1:AL$100,MATCH('Print View'!$A152,'Coverage Indicators - Section D'!$A$1:$A$100,0)+1),""),"")&amp;CHAR(10)&amp;IFERROR(IF(INDEX('Coverage Indicators - Section D'!AM$1:AM$100,MATCH('Print View'!$A152,'Coverage Indicators - Section D'!$A$1:$A$100,0))&lt;&gt;0,INDEX('Coverage Indicators - Section D'!AM$1:AM$100,MATCH('Print View'!$A152,'Coverage Indicators - Section D'!$A$1:$A$100,0)),""),"")&amp;CHAR(10)&amp;IFERROR(IF(INDEX('Coverage Indicators - Section D'!AN$1:AN$100,MATCH('Print View'!$A152,'Coverage Indicators - Section D'!$A$1:$A$100,0))&lt;&gt;0,INDEX('Coverage Indicators - Section D'!AN$1:AN$100,MATCH('Print View'!$A152,'Coverage Indicators - Section D'!$A$1:$A$100,0)),""),"")</f>
        <v xml:space="preserve">3363/3363
1
</v>
      </c>
      <c r="R152" s="540" t="str">
        <f ca="1">IFERROR(IF(INDEX('Coverage Indicators - Section D'!AO$1:AO$100,MATCH('Print View'!$A152,'Coverage Indicators - Section D'!$A$1:$A$100,0))&lt;&gt;0,INDEX('Coverage Indicators - Section D'!AO$1:AO$100,MATCH('Print View'!$A152,'Coverage Indicators - Section D'!$A$1:$A$100,0)),""),"")&amp;"/"&amp;IFERROR(IF(INDEX('Coverage Indicators - Section D'!AO$1:AO$100,MATCH('Print View'!$A152,'Coverage Indicators - Section D'!$A$1:$A$100,0)+1)&lt;&gt;0,INDEX('Coverage Indicators - Section D'!AO$1:AO$100,MATCH('Print View'!$A152,'Coverage Indicators - Section D'!$A$1:$A$100,0)+1),""),"")&amp;CHAR(10)&amp;IFERROR(IF(INDEX('Coverage Indicators - Section D'!AP$1:AP$100,MATCH('Print View'!$A152,'Coverage Indicators - Section D'!$A$1:$A$100,0))&lt;&gt;0,INDEX('Coverage Indicators - Section D'!AP$1:AP$100,MATCH('Print View'!$A152,'Coverage Indicators - Section D'!$A$1:$A$100,0)),""),"")&amp;CHAR(10)&amp;IFERROR(IF(INDEX('Coverage Indicators - Section D'!AQ$1:AQ$100,MATCH('Print View'!$A152,'Coverage Indicators - Section D'!$A$1:$A$100,0))&lt;&gt;0,INDEX('Coverage Indicators - Section D'!AQ$1:AQ$100,MATCH('Print View'!$A152,'Coverage Indicators - Section D'!$A$1:$A$100,0)),""),"")</f>
        <v xml:space="preserve">/
</v>
      </c>
      <c r="S152" s="540" t="str">
        <f ca="1">IFERROR(IF(INDEX('Coverage Indicators - Section D'!AR$1:AR$100,MATCH('Print View'!$A152,'Coverage Indicators - Section D'!$A$1:$A$100,0))&lt;&gt;0,INDEX('Coverage Indicators - Section D'!AR$1:AR$100,MATCH('Print View'!$A152,'Coverage Indicators - Section D'!$A$1:$A$100,0)),""),"")&amp;"/"&amp;IFERROR(IF(INDEX('Coverage Indicators - Section D'!AR$1:AR$100,MATCH('Print View'!$A152,'Coverage Indicators - Section D'!$A$1:$A$100,0)+1)&lt;&gt;0,INDEX('Coverage Indicators - Section D'!AR$1:AR$100,MATCH('Print View'!$A152,'Coverage Indicators - Section D'!$A$1:$A$100,0)+1),""),"")&amp;CHAR(10)&amp;IFERROR(IF(INDEX('Coverage Indicators - Section D'!AS$1:AS$100,MATCH('Print View'!$A152,'Coverage Indicators - Section D'!$A$1:$A$100,0))&lt;&gt;0,INDEX('Coverage Indicators - Section D'!AS$1:AS$100,MATCH('Print View'!$A152,'Coverage Indicators - Section D'!$A$1:$A$100,0)),""),"")&amp;CHAR(10)&amp;IFERROR(IF(INDEX('Coverage Indicators - Section D'!AT$1:AT$100,MATCH('Print View'!$A152,'Coverage Indicators - Section D'!$A$1:$A$100,0))&lt;&gt;0,INDEX('Coverage Indicators - Section D'!AT$1:AT$100,MATCH('Print View'!$A152,'Coverage Indicators - Section D'!$A$1:$A$100,0)),""),"")</f>
        <v xml:space="preserve">/
</v>
      </c>
      <c r="T152" s="464" t="str">
        <f ca="1">IFERROR(IF(INDEX('Coverage Indicators - Section D'!AB$1:AB$100,MATCH('Print View'!$A152,'Coverage Indicators - Section D'!$A$1:$A$100,0))&lt;&gt;0,INDEX('Coverage Indicators - Section D'!AB$1:AB$100,MATCH('Print View'!$A152,'Coverage Indicators - Section D'!$A$1:$A$100,0)),""),"")</f>
        <v/>
      </c>
      <c r="U152" s="464">
        <f ca="1">IFERROR(IF(INDEX('Coverage Indicators - Section D'!AC$1:AC$100,MATCH('Print View'!$A152,'Coverage Indicators - Section D'!$A$1:$A$100,0))&lt;&gt;0,INDEX('Coverage Indicators - Section D'!AC$1:AC$100,MATCH('Print View'!$A152,'Coverage Indicators - Section D'!$A$1:$A$100,0)),""),"")</f>
        <v>2462</v>
      </c>
      <c r="V152" s="464">
        <f ca="1">IFERROR(IF(INDEX('Coverage Indicators - Section D'!AD$1:AD$100,MATCH('Print View'!$A152,'Coverage Indicators - Section D'!$A$1:$A$100,0))&lt;&gt;0,INDEX('Coverage Indicators - Section D'!AD$1:AD$100,MATCH('Print View'!$A152,'Coverage Indicators - Section D'!$A$1:$A$100,0)),""),"")</f>
        <v>1</v>
      </c>
      <c r="W152" s="464" t="str">
        <f ca="1">IFERROR(IF(INDEX('Coverage Indicators - Section D'!AE$1:AE$100,MATCH('Print View'!$A152,'Coverage Indicators - Section D'!$A$1:$A$100,0))&lt;&gt;0,INDEX('Coverage Indicators - Section D'!AE$1:AE$100,MATCH('Print View'!$A152,'Coverage Indicators - Section D'!$A$1:$A$100,0)),""),"")</f>
        <v/>
      </c>
      <c r="X152" s="464">
        <f ca="1">IFERROR(IF(INDEX('Coverage Indicators - Section D'!AI$1:AI$100,MATCH('Print View'!$A152,'Coverage Indicators - Section D'!$A$1:$A$100,0))&lt;&gt;0,INDEX('Coverage Indicators - Section D'!AI$1:AI$100,MATCH('Print View'!$A152,'Coverage Indicators - Section D'!$A$1:$A$100,0)),""),"")</f>
        <v>1636</v>
      </c>
      <c r="Y152" s="464">
        <f ca="1">IFERROR(IF(INDEX('Coverage Indicators - Section D'!AJ$1:AJ$100,MATCH('Print View'!$A152,'Coverage Indicators - Section D'!$A$1:$A$100,0))&lt;&gt;0,INDEX('Coverage Indicators - Section D'!AJ$1:AJ$100,MATCH('Print View'!$A152,'Coverage Indicators - Section D'!$A$1:$A$100,0)),""),"")</f>
        <v>1</v>
      </c>
      <c r="Z152" s="464" t="str">
        <f ca="1">IFERROR(IF(INDEX('Coverage Indicators - Section D'!AK$1:AK$100,MATCH('Print View'!$A152,'Coverage Indicators - Section D'!$A$1:$A$100,0))&lt;&gt;0,INDEX('Coverage Indicators - Section D'!AK$1:AK$100,MATCH('Print View'!$A152,'Coverage Indicators - Section D'!$A$1:$A$100,0)),""),"")</f>
        <v/>
      </c>
      <c r="AA152" s="464"/>
      <c r="AB152" s="464"/>
      <c r="AC152" s="464"/>
      <c r="AD152" s="464"/>
      <c r="AE152" s="464"/>
      <c r="AF152" s="464"/>
      <c r="AG152" s="464"/>
      <c r="AH152" s="464"/>
      <c r="AI152" s="464"/>
      <c r="AJ152" s="464"/>
      <c r="AK152" s="464"/>
      <c r="AL152" s="464"/>
      <c r="AM152" s="464">
        <f ca="1">IFERROR(IF(INDEX('Coverage Indicators - Section D'!AL$1:AL$110,MATCH('Print View'!$A152,'Coverage Indicators - Section D'!$A$1:$A$110,0))&lt;&gt;0,INDEX('Coverage Indicators - Section D'!AL$1:AL$110,MATCH('Print View'!$A152,'Coverage Indicators - Section D'!$A$1:$A$110,0)),""),"")</f>
        <v>3363</v>
      </c>
      <c r="AN152" s="464"/>
      <c r="AO152" s="464"/>
      <c r="AP152" s="464"/>
      <c r="AQ152" s="464"/>
      <c r="AR152" s="1028" t="str">
        <f ca="1">CONCATENATE($A152,N$144)</f>
        <v>42-Jun-22</v>
      </c>
      <c r="AS152" s="1027" t="str">
        <f ca="1">CONCATENATE($A152,Q$144)</f>
        <v>419-Dec-23</v>
      </c>
      <c r="AT152" s="1027" t="str">
        <f t="shared" ref="AT152" si="40">CONCATENATE($A152,T$144)</f>
        <v>4</v>
      </c>
      <c r="AU152" s="1027" t="str">
        <f t="shared" ref="AU152" si="41">CONCATENATE($A152,W$144)</f>
        <v>4</v>
      </c>
      <c r="AV152" s="1027" t="str">
        <f t="shared" ref="AV152" si="42">CONCATENATE($A152,Z$144)</f>
        <v>4</v>
      </c>
      <c r="AW152" s="1027" t="str">
        <f t="shared" ref="AW152" si="43">CONCATENATE($A152,AC$144)</f>
        <v>4</v>
      </c>
      <c r="AX152" s="1027" t="str">
        <f t="shared" ref="AX152" si="44">CONCATENATE($A152,AF$144)</f>
        <v>4</v>
      </c>
      <c r="AY152" s="1027" t="str">
        <f t="shared" ref="AY152" si="45">CONCATENATE($A152,AI$144)</f>
        <v>4</v>
      </c>
      <c r="AZ152" s="469"/>
      <c r="BA152" s="211"/>
    </row>
    <row r="153" spans="1:53" s="183" customFormat="1" ht="88.15" customHeight="1" x14ac:dyDescent="0.35">
      <c r="A153" s="951"/>
      <c r="B153" s="942" t="str">
        <f ca="1">IFERROR(IF(INDEX('Coverage Indicators - Section D'!AU$1:AU$110,MATCH('Print View'!$A152,'Coverage Indicators - Section D'!$A$1:$A$110,0))&lt;&gt;0,INDEX('Coverage Indicators - Section D'!AU$1:AU$110,MATCH('Print View'!$A152,'Coverage Indicators - Section D'!$A$1:$A$110,0)),""),"")</f>
        <v>&gt; Data collection/reporting: monthly.
&gt; Predicted cases of all 13 endemic districts were considered for calculation. 
&gt; 80% of the those cases will be diagnosed in community.
&gt; The data for this indicator refers to all malaria cases, reported by PR2.  
&gt; All positive cases, diagnosed in community, will be treated according to national guidelines.
&gt; Please see worksheet 'Quarterly distribution' in workbook 'BAN quantification Calendar Year_29.02.20.xls' for detail assumption of confirmed case calculation.</v>
      </c>
      <c r="C153" s="942"/>
      <c r="D153" s="942"/>
      <c r="E153" s="942"/>
      <c r="F153" s="942"/>
      <c r="G153" s="942"/>
      <c r="H153" s="942"/>
      <c r="I153" s="942"/>
      <c r="J153" s="942"/>
      <c r="K153" s="942"/>
      <c r="L153" s="942"/>
      <c r="M153" s="942"/>
      <c r="N153" s="942"/>
      <c r="O153" s="942"/>
      <c r="P153" s="942"/>
      <c r="Q153" s="942"/>
      <c r="R153" s="942"/>
      <c r="S153" s="942"/>
      <c r="T153" s="464"/>
      <c r="U153" s="464">
        <f ca="1">IFERROR(IF(INDEX('Coverage Indicators - Section D'!AC$1:AC$100,MATCH('Print View'!$A152,'Coverage Indicators - Section D'!$A$1:$A$100,0)+1)&lt;&gt;0,INDEX('Coverage Indicators - Section D'!AC$1:AC$100,MATCH('Print View'!$A152,'Coverage Indicators - Section D'!$A$1:$A$100,0)+1),""),"")</f>
        <v>2462</v>
      </c>
      <c r="V153" s="464"/>
      <c r="W153" s="464"/>
      <c r="X153" s="464">
        <f ca="1">IFERROR(IF(INDEX('Coverage Indicators - Section D'!AI$1:AI$100,MATCH('Print View'!$A152,'Coverage Indicators - Section D'!$A$1:$A$100,0)+1)&lt;&gt;0,INDEX('Coverage Indicators - Section D'!AI$1:AI$100,MATCH('Print View'!$A152,'Coverage Indicators - Section D'!$A$1:$A$100,0)+1),""),"")</f>
        <v>1636</v>
      </c>
      <c r="Y153" s="464"/>
      <c r="Z153" s="464"/>
      <c r="AA153" s="464"/>
      <c r="AB153" s="464"/>
      <c r="AC153" s="464"/>
      <c r="AD153" s="464"/>
      <c r="AE153" s="464"/>
      <c r="AF153" s="464"/>
      <c r="AG153" s="464"/>
      <c r="AH153" s="464"/>
      <c r="AI153" s="464"/>
      <c r="AJ153" s="464"/>
      <c r="AK153" s="464"/>
      <c r="AL153" s="464"/>
      <c r="AM153" s="464"/>
      <c r="AN153" s="464"/>
      <c r="AO153" s="464"/>
      <c r="AP153" s="464"/>
      <c r="AQ153" s="464"/>
      <c r="AR153" s="1028"/>
      <c r="AS153" s="1027"/>
      <c r="AT153" s="1027"/>
      <c r="AU153" s="1027"/>
      <c r="AV153" s="1027"/>
      <c r="AW153" s="1027"/>
      <c r="AX153" s="1027"/>
      <c r="AY153" s="1027"/>
      <c r="AZ153" s="469"/>
      <c r="BA153" s="211"/>
    </row>
    <row r="154" spans="1:53" s="183" customFormat="1" ht="177" customHeight="1" x14ac:dyDescent="0.35">
      <c r="A154" s="952">
        <v>5</v>
      </c>
      <c r="B154" s="530" t="str">
        <f ca="1">IFERROR(IF(INDEX('Coverage Indicators - Section D'!B$1:B$100,MATCH('Print View'!$A154,'Coverage Indicators - Section D'!$A$1:$A$100,0))&lt;&gt;0,INDEX('Coverage Indicators - Section D'!B$1:B$100,MATCH('Print View'!$A154,'Coverage Indicators - Section D'!$A$1:$A$100,0)),""),"")</f>
        <v>Case management</v>
      </c>
      <c r="C154" s="531" t="str">
        <f ca="1">IFERROR(IF(INDEX('Coverage Indicators - Section D'!D$1:D$100,MATCH('Print View'!$A154,'Coverage Indicators - Section D'!$A$1:$A$100,0))&lt;&gt;0,INDEX('Coverage Indicators - Section D'!D$1:D$100,MATCH('Print View'!$A154,'Coverage Indicators - Section D'!$A$1:$A$100,0)),""),"")</f>
        <v>CM-5⁽ᴹ⁾ Percentage of confirmed cases fully investigated and classified</v>
      </c>
      <c r="D154" s="531" t="str">
        <f ca="1">IFERROR(IF(INDEX('Coverage Indicators - Section D'!E$1:E$100,MATCH('Print View'!$A154,'Coverage Indicators - Section D'!$A$1:$A$100,0))&lt;&gt;0,INDEX('Coverage Indicators - Section D'!E$1:E$100,MATCH('Print View'!$A154,'Coverage Indicators - Section D'!$A$1:$A$100,0)),""),"")</f>
        <v/>
      </c>
      <c r="E154" s="532" t="str">
        <f ca="1">IFERROR(IF(INDEX('Coverage Indicators - Section D'!F$1:F$100,MATCH('Print View'!$A154,'Coverage Indicators - Section D'!$A$1:$A$100,0))&lt;&gt;0,INDEX('Coverage Indicators - Section D'!F$1:F$100,MATCH('Print View'!$A154,'Coverage Indicators - Section D'!$A$1:$A$100,0)),""),"")&amp;"/"&amp;IFERROR(IF(INDEX('Coverage Indicators - Section D'!F$1:F$100,MATCH('Print View'!$A154,'Coverage Indicators - Section D'!$A$1:$A$100,0)+1)&lt;&gt;0,INDEX('Coverage Indicators - Section D'!F$1:F$100,MATCH('Print View'!$A154,'Coverage Indicators - Section D'!$A$1:$A$100,0)+1),""),"")&amp;CHAR(10)&amp;IFERROR(IF(INDEX('Coverage Indicators - Section D'!G$1:G$100,MATCH('Print View'!$A154,'Coverage Indicators - Section D'!$A$1:$A$100,0))&lt;&gt;0,INDEX('Coverage Indicators - Section D'!G$1:G$100,MATCH('Print View'!$A154,'Coverage Indicators - Section D'!$A$1:$A$100,0)),""),"")</f>
        <v>25/801
0.031210986267166</v>
      </c>
      <c r="F154" s="532" t="str">
        <f ca="1">IFERROR(IF(INDEX('Coverage Indicators - Section D'!H$1:H$100,MATCH('Print View'!$A154,'Coverage Indicators - Section D'!$A$1:$A$100,0))&lt;&gt;0,INDEX('Coverage Indicators - Section D'!H$1:H$100,MATCH('Print View'!$A154,'Coverage Indicators - Section D'!$A$1:$A$100,0)),""),"")&amp;CHAR(10)&amp;IFERROR(IF(INDEX('Coverage Indicators - Section D'!I$1:I$100,MATCH('Print View'!$A154,'Coverage Indicators - Section D'!$A$1:$A$100,0))&lt;&gt;0,INDEX('Coverage Indicators - Section D'!I$1:I$100,MATCH('Print View'!$A154,'Coverage Indicators - Section D'!$A$1:$A$100,0)),""),"")</f>
        <v>2019
Case Investigation report</v>
      </c>
      <c r="G154" s="533" t="str">
        <f ca="1">IFERROR(IF(INDEX('Coverage Indicators - Section D'!J$1:J$100,MATCH('Print View'!$A154,'Coverage Indicators - Section D'!$A$1:$A$100,0))&lt;&gt;0,INDEX('Coverage Indicators - Section D'!J$1:J$100,MATCH('Print View'!$A154,'Coverage Indicators - Section D'!$A$1:$A$100,0)),""),"")</f>
        <v/>
      </c>
      <c r="H154" s="533" t="str">
        <f ca="1">IFERROR(IF(INDEX('Coverage Indicators - Section D'!S$1:S$100,MATCH('Print View'!$A154,'Coverage Indicators - Section D'!$A$1:$A$100,0))&lt;&gt;0,INDEX('Coverage Indicators - Section D'!S$1:S$100,MATCH('Print View'!$A154,'Coverage Indicators - Section D'!$A$1:$A$100,0)),""),"")</f>
        <v/>
      </c>
      <c r="I154" s="533" t="str">
        <f ca="1">IFERROR(IF(INDEX('Coverage Indicators - Section D'!T$1:T$100,MATCH('Print View'!$A154,'Coverage Indicators - Section D'!$A$1:$A$100,0))&lt;&gt;0,INDEX('Coverage Indicators - Section D'!T$1:T$100,MATCH('Print View'!$A154,'Coverage Indicators - Section D'!$A$1:$A$100,0)),""),"")</f>
        <v>Economic Relations Division, Ministry of Finance of the People's Republic of Bangladesh</v>
      </c>
      <c r="J154" s="532" t="str">
        <f ca="1">IFERROR(IF(INDEX('Coverage Indicators - Section D'!U$1:U$100,MATCH('Print View'!$A154,'Coverage Indicators - Section D'!$A$1:$A$100,0))&lt;&gt;0,INDEX('Coverage Indicators - Section D'!U$1:U$100,MATCH('Print View'!$A154,'Coverage Indicators - Section D'!$A$1:$A$100,0)),""),"")&amp;CHAR(10)&amp;CHAR(10)&amp;IFERROR(IF(INDEX('Coverage Indicators - Section D'!U$1:U$100,MATCH('Print View'!$A154,'Coverage Indicators - Section D'!$A$1:$A$100,0)+1)&lt;&gt;0,INDEX('Coverage Indicators - Section D'!U$1:U$100,MATCH('Print View'!$A154,'Coverage Indicators - Section D'!$A$1:$A$100,0)+1),""),"")</f>
        <v>Bangladesh
Geographic Subnational, less than 100% national program target</v>
      </c>
      <c r="K154" s="530" t="str">
        <f ca="1">IFERROR(IF(INDEX('Coverage Indicators - Section D'!V$1:V$100,MATCH('Print View'!$A154,'Coverage Indicators - Section D'!$A$1:$A$100,0))&lt;&gt;0,INDEX('Coverage Indicators - Section D'!V$1:V$100,MATCH('Print View'!$A154,'Coverage Indicators - Section D'!$A$1:$A$100,0)),""),"")</f>
        <v/>
      </c>
      <c r="L154" s="532" t="str">
        <f ca="1">IFERROR(IF(INDEX('Coverage Indicators - Section D'!W$1:W$100,MATCH('Print View'!$A154,'Coverage Indicators - Section D'!$A$1:$A$100,0))&lt;&gt;0,INDEX('Coverage Indicators - Section D'!W$1:W$100,MATCH('Print View'!$A154,'Coverage Indicators - Section D'!$A$1:$A$100,0)),""),"")&amp;"/"&amp;IFERROR(IF(INDEX('Coverage Indicators - Section D'!W$1:W$100,MATCH('Print View'!$A154,'Coverage Indicators - Section D'!$A$1:$A$100,0)+1)&lt;&gt;0,INDEX('Coverage Indicators - Section D'!W$1:W$100,MATCH('Print View'!$A154,'Coverage Indicators - Section D'!$A$1:$A$100,0)+1),""),"")&amp;CHAR(10)&amp;IFERROR(IF(INDEX('Coverage Indicators - Section D'!X$1:X$100,MATCH('Print View'!$A154,'Coverage Indicators - Section D'!$A$1:$A$100,0))&lt;&gt;0,TEXT(INDEX('Coverage Indicators - Section D'!X$1:X$100,MATCH('Print View'!$A154,'Coverage Indicators - Section D'!$A$1:$A$100,0)),"0.0%"),""),"")&amp;CHAR(10)&amp;IFERROR(IF(INDEX('Coverage Indicators - Section D'!Y$1:Y$100,MATCH('Print View'!$A154,'Coverage Indicators - Section D'!$A$1:$A$100,0))&lt;&gt;0,INDEX('Coverage Indicators - Section D'!Y$1:Y$100,MATCH('Print View'!$A154,'Coverage Indicators - Section D'!$A$1:$A$100,0)),""),"")</f>
        <v xml:space="preserve">151/189
79.9%
</v>
      </c>
      <c r="M154" s="532" t="str">
        <f ca="1">IFERROR(IF(INDEX('Coverage Indicators - Section D'!Z$1:Z$100,MATCH('Print View'!$A154,'Coverage Indicators - Section D'!$A$1:$A$100,0))&lt;&gt;0,INDEX('Coverage Indicators - Section D'!Z$1:Z$100,MATCH('Print View'!$A154,'Coverage Indicators - Section D'!$A$1:$A$100,0)),""),"")&amp;"/"&amp;IFERROR(IF(INDEX('Coverage Indicators - Section D'!Z$1:Z$100,MATCH('Print View'!$A154,'Coverage Indicators - Section D'!$A$1:$A$100,0)+1)&lt;&gt;0,INDEX('Coverage Indicators - Section D'!Z$1:Z$100,MATCH('Print View'!$A154,'Coverage Indicators - Section D'!$A$1:$A$100,0)+1),""),"")&amp;CHAR(10)&amp;IFERROR(IF(INDEX('Coverage Indicators - Section D'!AA$1:AA$100,MATCH('Print View'!$A154,'Coverage Indicators - Section D'!$A$1:$A$100,0))&lt;&gt;0,TEXT(INDEX('Coverage Indicators - Section D'!AA$1:AA$100,MATCH('Print View'!$A154,'Coverage Indicators - Section D'!$A$1:$A$100,0)),"0.0%"),""),"")&amp;CHAR(10)&amp;IFERROR(IF(INDEX('Coverage Indicators - Section D'!AB$1:AB$100,MATCH('Print View'!$A154,'Coverage Indicators - Section D'!$A$1:$A$100,0))&lt;&gt;0,INDEX('Coverage Indicators - Section D'!AB$1:AB$100,MATCH('Print View'!$A154,'Coverage Indicators - Section D'!$A$1:$A$100,0)),""),"")</f>
        <v xml:space="preserve">307/384
79.9%
</v>
      </c>
      <c r="N154" s="532" t="str">
        <f ca="1">IFERROR(IF(INDEX('Coverage Indicators - Section D'!AC$1:AC$100,MATCH('Print View'!$A154,'Coverage Indicators - Section D'!$A$1:$A$100,0))&lt;&gt;0,INDEX('Coverage Indicators - Section D'!AC$1:AC$100,MATCH('Print View'!$A154,'Coverage Indicators - Section D'!$A$1:$A$100,0)),""),"")&amp;"/"&amp;IFERROR(IF(INDEX('Coverage Indicators - Section D'!AC$1:AC$100,MATCH('Print View'!$A154,'Coverage Indicators - Section D'!$A$1:$A$100,0)+1)&lt;&gt;0,INDEX('Coverage Indicators - Section D'!AC$1:AC$100,MATCH('Print View'!$A154,'Coverage Indicators - Section D'!$A$1:$A$100,0)+1),""),"")&amp;CHAR(10)&amp;IFERROR(IF(INDEX('Coverage Indicators - Section D'!AD$1:AD$100,MATCH('Print View'!$A154,'Coverage Indicators - Section D'!$A$1:$A$100,0))&lt;&gt;0,INDEX('Coverage Indicators - Section D'!AD$1:AD$100,MATCH('Print View'!$A154,'Coverage Indicators - Section D'!$A$1:$A$100,0)),""),"")&amp;CHAR(10)&amp;IFERROR(IF(INDEX('Coverage Indicators - Section D'!AE$1:AE$100,MATCH('Print View'!$A154,'Coverage Indicators - Section D'!$A$1:$A$100,0))&lt;&gt;0,TEXT(INDEX('Coverage Indicators - Section D'!AE$1:AE$100,MATCH('Print View'!$A154,'Coverage Indicators - Section D'!$A$1:$A$100,0)),"0.0%"),""),"")</f>
        <v xml:space="preserve">109/121
0.900826446280992
</v>
      </c>
      <c r="O154" s="532" t="str">
        <f ca="1">IFERROR(IF(INDEX('Coverage Indicators - Section D'!AI$1:AI$100,MATCH('Print View'!$A154,'Coverage Indicators - Section D'!$A$1:$A$100,0))&lt;&gt;0,INDEX('Coverage Indicators - Section D'!AI$1:AI$100,MATCH('Print View'!$A154,'Coverage Indicators - Section D'!$A$1:$A$100,0)),""),"")&amp;"/"&amp;IFERROR(IF(INDEX('Coverage Indicators - Section D'!AI$1:AI$100,MATCH('Print View'!$A154,'Coverage Indicators - Section D'!$A$1:$A$100,0)+1)&lt;&gt;0,INDEX('Coverage Indicators - Section D'!AI$1:AI$100,MATCH('Print View'!$A154,'Coverage Indicators - Section D'!$A$1:$A$100,0)+1),""),"")&amp;CHAR(10)&amp;IFERROR(IF(INDEX('Coverage Indicators - Section D'!AJ$1:AJ$100,MATCH('Print View'!$A154,'Coverage Indicators - Section D'!$A$1:$A$100,0))&lt;&gt;0,INDEX('Coverage Indicators - Section D'!AJ$1:AJ$100,MATCH('Print View'!$A154,'Coverage Indicators - Section D'!$A$1:$A$100,0)),""),"")&amp;CHAR(10)&amp;IFERROR(IF(INDEX('Coverage Indicators - Section D'!AK$1:AK$100,MATCH('Print View'!$A154,'Coverage Indicators - Section D'!$A$1:$A$100,0))&lt;&gt;0,INDEX('Coverage Indicators - Section D'!AK$1:AK$100,MATCH('Print View'!$A154,'Coverage Indicators - Section D'!$A$1:$A$100,0)),""),"")</f>
        <v xml:space="preserve">52/52
1
</v>
      </c>
      <c r="P154" s="537" t="str">
        <f ca="1">IFERROR(IF(INDEX('Coverage Indicators - Section D'!AJ$1:AJ$100,MATCH('Print View'!$A154,'Coverage Indicators - Section D'!$A$1:$A$100,0))&lt;&gt;0,INDEX('Coverage Indicators - Section D'!AJ$1:AJ$100,MATCH('Print View'!$A154,'Coverage Indicators - Section D'!$A$1:$A$100,0)),""),"")&amp;"/"&amp;IFERROR(IF(INDEX('Coverage Indicators - Section D'!AJ$1:AJ$100,MATCH('Print View'!$A154,'Coverage Indicators - Section D'!$A$1:$A$100,0)+1)&lt;&gt;0,INDEX('Coverage Indicators - Section D'!AJ$1:AJ$100,MATCH('Print View'!$A154,'Coverage Indicators - Section D'!$A$1:$A$100,0)+1),""),"")&amp;CHAR(10)&amp;IFERROR(IF(INDEX('Coverage Indicators - Section D'!AK$1:AK$100,MATCH('Print View'!$A154,'Coverage Indicators - Section D'!$A$1:$A$100,0))&lt;&gt;0,INDEX('Coverage Indicators - Section D'!AK$1:AK$100,MATCH('Print View'!$A154,'Coverage Indicators - Section D'!$A$1:$A$100,0)),""),"")&amp;CHAR(10)&amp;IFERROR(IF(INDEX('Coverage Indicators - Section D'!AL$1:AL$100,MATCH('Print View'!$A154,'Coverage Indicators - Section D'!$A$1:$A$100,0))&lt;&gt;0,INDEX('Coverage Indicators - Section D'!AL$1:AL$100,MATCH('Print View'!$A154,'Coverage Indicators - Section D'!$A$1:$A$100,0)),""),"")</f>
        <v>1/
106</v>
      </c>
      <c r="Q154" s="532" t="str">
        <f ca="1">IFERROR(IF(INDEX('Coverage Indicators - Section D'!AL$1:AL$100,MATCH('Print View'!$A154,'Coverage Indicators - Section D'!$A$1:$A$100,0))&lt;&gt;0,INDEX('Coverage Indicators - Section D'!AL$1:AL$100,MATCH('Print View'!$A154,'Coverage Indicators - Section D'!$A$1:$A$100,0)),""),"")&amp;"/"&amp;IFERROR(IF(INDEX('Coverage Indicators - Section D'!AL$1:AL$100,MATCH('Print View'!$A154,'Coverage Indicators - Section D'!$A$1:$A$100,0)+1)&lt;&gt;0,INDEX('Coverage Indicators - Section D'!AL$1:AL$100,MATCH('Print View'!$A154,'Coverage Indicators - Section D'!$A$1:$A$100,0)+1),""),"")&amp;CHAR(10)&amp;IFERROR(IF(INDEX('Coverage Indicators - Section D'!AM$1:AM$100,MATCH('Print View'!$A154,'Coverage Indicators - Section D'!$A$1:$A$100,0))&lt;&gt;0,INDEX('Coverage Indicators - Section D'!AM$1:AM$100,MATCH('Print View'!$A154,'Coverage Indicators - Section D'!$A$1:$A$100,0)),""),"")&amp;CHAR(10)&amp;IFERROR(IF(INDEX('Coverage Indicators - Section D'!AN$1:AN$100,MATCH('Print View'!$A154,'Coverage Indicators - Section D'!$A$1:$A$100,0))&lt;&gt;0,INDEX('Coverage Indicators - Section D'!AN$1:AN$100,MATCH('Print View'!$A154,'Coverage Indicators - Section D'!$A$1:$A$100,0)),""),"")</f>
        <v xml:space="preserve">106/106
1
</v>
      </c>
      <c r="R154" s="532" t="str">
        <f ca="1">IFERROR(IF(INDEX('Coverage Indicators - Section D'!AO$1:AO$100,MATCH('Print View'!$A154,'Coverage Indicators - Section D'!$A$1:$A$100,0))&lt;&gt;0,INDEX('Coverage Indicators - Section D'!AO$1:AO$100,MATCH('Print View'!$A154,'Coverage Indicators - Section D'!$A$1:$A$100,0)),""),"")&amp;"/"&amp;IFERROR(IF(INDEX('Coverage Indicators - Section D'!AO$1:AO$100,MATCH('Print View'!$A154,'Coverage Indicators - Section D'!$A$1:$A$100,0)+1)&lt;&gt;0,INDEX('Coverage Indicators - Section D'!AO$1:AO$100,MATCH('Print View'!$A154,'Coverage Indicators - Section D'!$A$1:$A$100,0)+1),""),"")&amp;CHAR(10)&amp;IFERROR(IF(INDEX('Coverage Indicators - Section D'!AP$1:AP$100,MATCH('Print View'!$A154,'Coverage Indicators - Section D'!$A$1:$A$100,0))&lt;&gt;0,INDEX('Coverage Indicators - Section D'!AP$1:AP$100,MATCH('Print View'!$A154,'Coverage Indicators - Section D'!$A$1:$A$100,0)),""),"")&amp;CHAR(10)&amp;IFERROR(IF(INDEX('Coverage Indicators - Section D'!AQ$1:AQ$100,MATCH('Print View'!$A154,'Coverage Indicators - Section D'!$A$1:$A$100,0))&lt;&gt;0,INDEX('Coverage Indicators - Section D'!AQ$1:AQ$100,MATCH('Print View'!$A154,'Coverage Indicators - Section D'!$A$1:$A$100,0)),""),"")</f>
        <v xml:space="preserve">/
</v>
      </c>
      <c r="S154" s="532" t="str">
        <f ca="1">IFERROR(IF(INDEX('Coverage Indicators - Section D'!AR$1:AR$100,MATCH('Print View'!$A154,'Coverage Indicators - Section D'!$A$1:$A$100,0))&lt;&gt;0,INDEX('Coverage Indicators - Section D'!AR$1:AR$100,MATCH('Print View'!$A154,'Coverage Indicators - Section D'!$A$1:$A$100,0)),""),"")&amp;"/"&amp;IFERROR(IF(INDEX('Coverage Indicators - Section D'!AR$1:AR$100,MATCH('Print View'!$A154,'Coverage Indicators - Section D'!$A$1:$A$100,0)+1)&lt;&gt;0,INDEX('Coverage Indicators - Section D'!AR$1:AR$100,MATCH('Print View'!$A154,'Coverage Indicators - Section D'!$A$1:$A$100,0)+1),""),"")&amp;CHAR(10)&amp;IFERROR(IF(INDEX('Coverage Indicators - Section D'!AS$1:AS$100,MATCH('Print View'!$A154,'Coverage Indicators - Section D'!$A$1:$A$100,0))&lt;&gt;0,INDEX('Coverage Indicators - Section D'!AS$1:AS$100,MATCH('Print View'!$A154,'Coverage Indicators - Section D'!$A$1:$A$100,0)),""),"")&amp;CHAR(10)&amp;IFERROR(IF(INDEX('Coverage Indicators - Section D'!AT$1:AT$100,MATCH('Print View'!$A154,'Coverage Indicators - Section D'!$A$1:$A$100,0))&lt;&gt;0,INDEX('Coverage Indicators - Section D'!AT$1:AT$100,MATCH('Print View'!$A154,'Coverage Indicators - Section D'!$A$1:$A$100,0)),""),"")</f>
        <v xml:space="preserve">/
</v>
      </c>
      <c r="T154" s="464" t="str">
        <f ca="1">IFERROR(IF(INDEX('Coverage Indicators - Section D'!AB$1:AB$100,MATCH('Print View'!$A154,'Coverage Indicators - Section D'!$A$1:$A$100,0))&lt;&gt;0,INDEX('Coverage Indicators - Section D'!AB$1:AB$100,MATCH('Print View'!$A154,'Coverage Indicators - Section D'!$A$1:$A$100,0)),""),"")</f>
        <v/>
      </c>
      <c r="U154" s="464">
        <f ca="1">IFERROR(IF(INDEX('Coverage Indicators - Section D'!AC$1:AC$100,MATCH('Print View'!$A154,'Coverage Indicators - Section D'!$A$1:$A$100,0))&lt;&gt;0,INDEX('Coverage Indicators - Section D'!AC$1:AC$100,MATCH('Print View'!$A154,'Coverage Indicators - Section D'!$A$1:$A$100,0)),""),"")</f>
        <v>109</v>
      </c>
      <c r="V154" s="464">
        <f ca="1">IFERROR(IF(INDEX('Coverage Indicators - Section D'!AD$1:AD$100,MATCH('Print View'!$A154,'Coverage Indicators - Section D'!$A$1:$A$100,0))&lt;&gt;0,INDEX('Coverage Indicators - Section D'!AD$1:AD$100,MATCH('Print View'!$A154,'Coverage Indicators - Section D'!$A$1:$A$100,0)),""),"")</f>
        <v>0.90082644628099173</v>
      </c>
      <c r="W154" s="464" t="str">
        <f ca="1">IFERROR(IF(INDEX('Coverage Indicators - Section D'!AE$1:AE$100,MATCH('Print View'!$A154,'Coverage Indicators - Section D'!$A$1:$A$100,0))&lt;&gt;0,INDEX('Coverage Indicators - Section D'!AE$1:AE$100,MATCH('Print View'!$A154,'Coverage Indicators - Section D'!$A$1:$A$100,0)),""),"")</f>
        <v/>
      </c>
      <c r="X154" s="464">
        <f ca="1">IFERROR(IF(INDEX('Coverage Indicators - Section D'!AI$1:AI$100,MATCH('Print View'!$A154,'Coverage Indicators - Section D'!$A$1:$A$100,0))&lt;&gt;0,INDEX('Coverage Indicators - Section D'!AI$1:AI$100,MATCH('Print View'!$A154,'Coverage Indicators - Section D'!$A$1:$A$100,0)),""),"")</f>
        <v>52</v>
      </c>
      <c r="Y154" s="464">
        <f ca="1">IFERROR(IF(INDEX('Coverage Indicators - Section D'!AJ$1:AJ$100,MATCH('Print View'!$A154,'Coverage Indicators - Section D'!$A$1:$A$100,0))&lt;&gt;0,INDEX('Coverage Indicators - Section D'!AJ$1:AJ$100,MATCH('Print View'!$A154,'Coverage Indicators - Section D'!$A$1:$A$100,0)),""),"")</f>
        <v>1</v>
      </c>
      <c r="Z154" s="464" t="str">
        <f ca="1">IFERROR(IF(INDEX('Coverage Indicators - Section D'!AK$1:AK$100,MATCH('Print View'!$A154,'Coverage Indicators - Section D'!$A$1:$A$100,0))&lt;&gt;0,INDEX('Coverage Indicators - Section D'!AK$1:AK$100,MATCH('Print View'!$A154,'Coverage Indicators - Section D'!$A$1:$A$100,0)),""),"")</f>
        <v/>
      </c>
      <c r="AA154" s="464"/>
      <c r="AB154" s="464"/>
      <c r="AC154" s="464"/>
      <c r="AD154" s="464"/>
      <c r="AE154" s="464"/>
      <c r="AF154" s="464"/>
      <c r="AG154" s="464"/>
      <c r="AH154" s="464"/>
      <c r="AI154" s="464"/>
      <c r="AJ154" s="464"/>
      <c r="AK154" s="464"/>
      <c r="AL154" s="464"/>
      <c r="AM154" s="464">
        <f ca="1">IFERROR(IF(INDEX('Coverage Indicators - Section D'!AL$1:AL$110,MATCH('Print View'!$A154,'Coverage Indicators - Section D'!$A$1:$A$110,0))&lt;&gt;0,INDEX('Coverage Indicators - Section D'!AL$1:AL$110,MATCH('Print View'!$A154,'Coverage Indicators - Section D'!$A$1:$A$110,0)),""),"")</f>
        <v>106</v>
      </c>
      <c r="AN154" s="464"/>
      <c r="AO154" s="464"/>
      <c r="AP154" s="464"/>
      <c r="AQ154" s="464"/>
      <c r="AR154" s="1028" t="str">
        <f ca="1">CONCATENATE($A154,N$144)</f>
        <v>52-Jun-22</v>
      </c>
      <c r="AS154" s="1027" t="str">
        <f ca="1">CONCATENATE($A154,Q$144)</f>
        <v>519-Dec-23</v>
      </c>
      <c r="AT154" s="1027" t="str">
        <f t="shared" ref="AT154" si="46">CONCATENATE($A154,T$144)</f>
        <v>5</v>
      </c>
      <c r="AU154" s="1027" t="str">
        <f t="shared" ref="AU154" si="47">CONCATENATE($A154,W$144)</f>
        <v>5</v>
      </c>
      <c r="AV154" s="1027" t="str">
        <f t="shared" ref="AV154" si="48">CONCATENATE($A154,Z$144)</f>
        <v>5</v>
      </c>
      <c r="AW154" s="1027" t="str">
        <f t="shared" ref="AW154" si="49">CONCATENATE($A154,AC$144)</f>
        <v>5</v>
      </c>
      <c r="AX154" s="1027" t="str">
        <f t="shared" ref="AX154" si="50">CONCATENATE($A154,AF$144)</f>
        <v>5</v>
      </c>
      <c r="AY154" s="1027" t="str">
        <f t="shared" ref="AY154" si="51">CONCATENATE($A154,AI$144)</f>
        <v>5</v>
      </c>
      <c r="AZ154" s="469"/>
      <c r="BA154" s="211"/>
    </row>
    <row r="155" spans="1:53" s="183" customFormat="1" ht="88.15" customHeight="1" x14ac:dyDescent="0.35">
      <c r="A155" s="952"/>
      <c r="B155" s="943" t="str">
        <f ca="1">IFERROR(IF(INDEX('Coverage Indicators - Section D'!AU$1:AU$110,MATCH('Print View'!$A154,'Coverage Indicators - Section D'!$A$1:$A$110,0))&lt;&gt;0,INDEX('Coverage Indicators - Section D'!AU$1:AU$110,MATCH('Print View'!$A154,'Coverage Indicators - Section D'!$A$1:$A$110,0)),""),"")</f>
        <v>&gt; Data collection: through case investigation report
&gt; For numerator of the baseline, investigated cases of 8 districts, which were in elimination phase in 2019, were considered.
&gt; For target years, predicted cases of 10 no-CHT districts were considered. Chattogram and Cox's bazar, in addition to 8 districts from Mymensingh and Sylhet zones, will be in elimination phase since 2021 onward.
&gt; Ratio of case investiation will be progressively increased from 80% to 100% during the reporting period of 2021 - 2023.
&gt; Both of the PRs will report this indicator.
&gt; Please see worksheet 'Case Summary' in workbook 'BAN quantification Calendar Year_29.02.20.xls' for assumption of confirmed cases during 2021-2023.</v>
      </c>
      <c r="C155" s="943"/>
      <c r="D155" s="943"/>
      <c r="E155" s="943"/>
      <c r="F155" s="943"/>
      <c r="G155" s="943"/>
      <c r="H155" s="943"/>
      <c r="I155" s="943"/>
      <c r="J155" s="943"/>
      <c r="K155" s="943"/>
      <c r="L155" s="943"/>
      <c r="M155" s="943"/>
      <c r="N155" s="943"/>
      <c r="O155" s="943"/>
      <c r="P155" s="943"/>
      <c r="Q155" s="943"/>
      <c r="R155" s="943"/>
      <c r="S155" s="943"/>
      <c r="T155" s="464"/>
      <c r="U155" s="464">
        <f ca="1">IFERROR(IF(INDEX('Coverage Indicators - Section D'!AC$1:AC$100,MATCH('Print View'!$A154,'Coverage Indicators - Section D'!$A$1:$A$100,0)+1)&lt;&gt;0,INDEX('Coverage Indicators - Section D'!AC$1:AC$100,MATCH('Print View'!$A154,'Coverage Indicators - Section D'!$A$1:$A$100,0)+1),""),"")</f>
        <v>121</v>
      </c>
      <c r="V155" s="464"/>
      <c r="W155" s="464"/>
      <c r="X155" s="464">
        <f ca="1">IFERROR(IF(INDEX('Coverage Indicators - Section D'!AI$1:AI$100,MATCH('Print View'!$A154,'Coverage Indicators - Section D'!$A$1:$A$100,0)+1)&lt;&gt;0,INDEX('Coverage Indicators - Section D'!AI$1:AI$100,MATCH('Print View'!$A154,'Coverage Indicators - Section D'!$A$1:$A$100,0)+1),""),"")</f>
        <v>52</v>
      </c>
      <c r="Y155" s="464"/>
      <c r="Z155" s="464"/>
      <c r="AA155" s="464"/>
      <c r="AB155" s="464"/>
      <c r="AC155" s="464"/>
      <c r="AD155" s="464"/>
      <c r="AE155" s="464"/>
      <c r="AF155" s="464"/>
      <c r="AG155" s="464"/>
      <c r="AH155" s="464"/>
      <c r="AI155" s="464"/>
      <c r="AJ155" s="464"/>
      <c r="AK155" s="464"/>
      <c r="AL155" s="464"/>
      <c r="AM155" s="464"/>
      <c r="AN155" s="464"/>
      <c r="AO155" s="464"/>
      <c r="AP155" s="464"/>
      <c r="AQ155" s="464"/>
      <c r="AR155" s="1028"/>
      <c r="AS155" s="1027"/>
      <c r="AT155" s="1027"/>
      <c r="AU155" s="1027"/>
      <c r="AV155" s="1027"/>
      <c r="AW155" s="1027"/>
      <c r="AX155" s="1027"/>
      <c r="AY155" s="1027"/>
      <c r="AZ155" s="469"/>
      <c r="BA155" s="211"/>
    </row>
    <row r="156" spans="1:53" s="183" customFormat="1" ht="177" customHeight="1" x14ac:dyDescent="0.35">
      <c r="A156" s="951">
        <v>6</v>
      </c>
      <c r="B156" s="534" t="str">
        <f ca="1">IFERROR(IF(INDEX('Coverage Indicators - Section D'!B$1:B$100,MATCH('Print View'!$A156,'Coverage Indicators - Section D'!$A$1:$A$100,0))&lt;&gt;0,INDEX('Coverage Indicators - Section D'!B$1:B$100,MATCH('Print View'!$A156,'Coverage Indicators - Section D'!$A$1:$A$100,0)),""),"")</f>
        <v>Vector control</v>
      </c>
      <c r="C156" s="535" t="str">
        <f ca="1">IFERROR(IF(INDEX('Coverage Indicators - Section D'!D$1:D$100,MATCH('Print View'!$A156,'Coverage Indicators - Section D'!$A$1:$A$100,0))&lt;&gt;0,INDEX('Coverage Indicators - Section D'!D$1:D$100,MATCH('Print View'!$A156,'Coverage Indicators - Section D'!$A$1:$A$100,0)),""),"")</f>
        <v>VC-1⁽ᴹ⁾ Number of long-lasting insecticidal nets distributed to at-risk populations through mass campaigns</v>
      </c>
      <c r="D156" s="535" t="str">
        <f ca="1">IFERROR(IF(INDEX('Coverage Indicators - Section D'!E$1:E$100,MATCH('Print View'!$A156,'Coverage Indicators - Section D'!$A$1:$A$100,0))&lt;&gt;0,INDEX('Coverage Indicators - Section D'!E$1:E$100,MATCH('Print View'!$A156,'Coverage Indicators - Section D'!$A$1:$A$100,0)),""),"")</f>
        <v/>
      </c>
      <c r="E156" s="536" t="str">
        <f ca="1">IFERROR(IF(INDEX('Coverage Indicators - Section D'!F$1:F$100,MATCH('Print View'!$A156,'Coverage Indicators - Section D'!$A$1:$A$100,0))&lt;&gt;0,INDEX('Coverage Indicators - Section D'!F$1:F$100,MATCH('Print View'!$A156,'Coverage Indicators - Section D'!$A$1:$A$100,0)),""),"")&amp;"/"&amp;IFERROR(IF(INDEX('Coverage Indicators - Section D'!F$1:F$100,MATCH('Print View'!$A156,'Coverage Indicators - Section D'!$A$1:$A$100,0)+1)&lt;&gt;0,INDEX('Coverage Indicators - Section D'!F$1:F$100,MATCH('Print View'!$A156,'Coverage Indicators - Section D'!$A$1:$A$100,0)+1),""),"")&amp;CHAR(10)&amp;IFERROR(IF(INDEX('Coverage Indicators - Section D'!G$1:G$100,MATCH('Print View'!$A156,'Coverage Indicators - Section D'!$A$1:$A$100,0))&lt;&gt;0,INDEX('Coverage Indicators - Section D'!G$1:G$100,MATCH('Print View'!$A156,'Coverage Indicators - Section D'!$A$1:$A$100,0)),""),"")</f>
        <v xml:space="preserve">670402/
</v>
      </c>
      <c r="F156" s="537" t="str">
        <f ca="1">IFERROR(IF(INDEX('Coverage Indicators - Section D'!H$1:H$100,MATCH('Print View'!$A156,'Coverage Indicators - Section D'!$A$1:$A$100,0))&lt;&gt;0,INDEX('Coverage Indicators - Section D'!H$1:H$100,MATCH('Print View'!$A156,'Coverage Indicators - Section D'!$A$1:$A$100,0)),""),"")&amp;CHAR(10)&amp;IFERROR(IF(INDEX('Coverage Indicators - Section D'!I$1:I$100,MATCH('Print View'!$A156,'Coverage Indicators - Section D'!$A$1:$A$100,0))&lt;&gt;0,INDEX('Coverage Indicators - Section D'!I$1:I$100,MATCH('Print View'!$A156,'Coverage Indicators - Section D'!$A$1:$A$100,0)),""),"")</f>
        <v>2019
LLIN Distribution record</v>
      </c>
      <c r="G156" s="538" t="str">
        <f ca="1">IFERROR(IF(INDEX('Coverage Indicators - Section D'!J$1:J$100,MATCH('Print View'!$A156,'Coverage Indicators - Section D'!$A$1:$A$100,0))&lt;&gt;0,INDEX('Coverage Indicators - Section D'!J$1:J$100,MATCH('Print View'!$A156,'Coverage Indicators - Section D'!$A$1:$A$100,0)),""),"")</f>
        <v/>
      </c>
      <c r="H156" s="538" t="str">
        <f ca="1">IFERROR(IF(INDEX('Coverage Indicators - Section D'!S$1:S$100,MATCH('Print View'!$A156,'Coverage Indicators - Section D'!$A$1:$A$100,0))&lt;&gt;0,INDEX('Coverage Indicators - Section D'!S$1:S$100,MATCH('Print View'!$A156,'Coverage Indicators - Section D'!$A$1:$A$100,0)),""),"")</f>
        <v/>
      </c>
      <c r="I156" s="539" t="str">
        <f ca="1">IFERROR(IF(INDEX('Coverage Indicators - Section D'!T$1:T$100,MATCH('Print View'!$A156,'Coverage Indicators - Section D'!$A$1:$A$100,0))&lt;&gt;0,INDEX('Coverage Indicators - Section D'!T$1:T$100,MATCH('Print View'!$A156,'Coverage Indicators - Section D'!$A$1:$A$100,0)),""),"")</f>
        <v>BRAC</v>
      </c>
      <c r="J156" s="540" t="str">
        <f ca="1">IFERROR(IF(INDEX('Coverage Indicators - Section D'!U$1:U$100,MATCH('Print View'!$A156,'Coverage Indicators - Section D'!$A$1:$A$100,0))&lt;&gt;0,INDEX('Coverage Indicators - Section D'!U$1:U$100,MATCH('Print View'!$A156,'Coverage Indicators - Section D'!$A$1:$A$100,0)),""),"")&amp;CHAR(10)&amp;CHAR(10)&amp;IFERROR(IF(INDEX('Coverage Indicators - Section D'!U$1:U$100,MATCH('Print View'!$A156,'Coverage Indicators - Section D'!$A$1:$A$100,0)+1)&lt;&gt;0,INDEX('Coverage Indicators - Section D'!U$1:U$100,MATCH('Print View'!$A156,'Coverage Indicators - Section D'!$A$1:$A$100,0)+1),""),"")</f>
        <v>Bangladesh
Geographic Subnational, less than 100% national program target</v>
      </c>
      <c r="K156" s="538" t="str">
        <f ca="1">IFERROR(IF(INDEX('Coverage Indicators - Section D'!V$1:V$100,MATCH('Print View'!$A156,'Coverage Indicators - Section D'!$A$1:$A$100,0))&lt;&gt;0,INDEX('Coverage Indicators - Section D'!V$1:V$100,MATCH('Print View'!$A156,'Coverage Indicators - Section D'!$A$1:$A$100,0)),""),"")</f>
        <v/>
      </c>
      <c r="L156" s="540" t="str">
        <f ca="1">IFERROR(IF(INDEX('Coverage Indicators - Section D'!W$1:W$100,MATCH('Print View'!$A156,'Coverage Indicators - Section D'!$A$1:$A$100,0))&lt;&gt;0,INDEX('Coverage Indicators - Section D'!W$1:W$100,MATCH('Print View'!$A156,'Coverage Indicators - Section D'!$A$1:$A$100,0)),""),"")&amp;"/"&amp;IFERROR(IF(INDEX('Coverage Indicators - Section D'!W$1:W$100,MATCH('Print View'!$A156,'Coverage Indicators - Section D'!$A$1:$A$100,0)+1)&lt;&gt;0,INDEX('Coverage Indicators - Section D'!W$1:W$100,MATCH('Print View'!$A156,'Coverage Indicators - Section D'!$A$1:$A$100,0)+1),""),"")&amp;CHAR(10)&amp;IFERROR(IF(INDEX('Coverage Indicators - Section D'!X$1:X$100,MATCH('Print View'!$A156,'Coverage Indicators - Section D'!$A$1:$A$100,0))&lt;&gt;0,TEXT(INDEX('Coverage Indicators - Section D'!X$1:X$100,MATCH('Print View'!$A156,'Coverage Indicators - Section D'!$A$1:$A$100,0)),"0.0%"),""),"")&amp;CHAR(10)&amp;IFERROR(IF(INDEX('Coverage Indicators - Section D'!Y$1:Y$100,MATCH('Print View'!$A156,'Coverage Indicators - Section D'!$A$1:$A$100,0))&lt;&gt;0,INDEX('Coverage Indicators - Section D'!Y$1:Y$100,MATCH('Print View'!$A156,'Coverage Indicators - Section D'!$A$1:$A$100,0)),""),"")</f>
        <v xml:space="preserve">101248/
</v>
      </c>
      <c r="M156" s="540" t="str">
        <f ca="1">IFERROR(IF(INDEX('Coverage Indicators - Section D'!Z$1:Z$100,MATCH('Print View'!$A156,'Coverage Indicators - Section D'!$A$1:$A$100,0))&lt;&gt;0,INDEX('Coverage Indicators - Section D'!Z$1:Z$100,MATCH('Print View'!$A156,'Coverage Indicators - Section D'!$A$1:$A$100,0)),""),"")&amp;"/"&amp;IFERROR(IF(INDEX('Coverage Indicators - Section D'!Z$1:Z$100,MATCH('Print View'!$A156,'Coverage Indicators - Section D'!$A$1:$A$100,0)+1)&lt;&gt;0,INDEX('Coverage Indicators - Section D'!Z$1:Z$100,MATCH('Print View'!$A156,'Coverage Indicators - Section D'!$A$1:$A$100,0)+1),""),"")&amp;CHAR(10)&amp;IFERROR(IF(INDEX('Coverage Indicators - Section D'!AA$1:AA$100,MATCH('Print View'!$A156,'Coverage Indicators - Section D'!$A$1:$A$100,0))&lt;&gt;0,TEXT(INDEX('Coverage Indicators - Section D'!AA$1:AA$100,MATCH('Print View'!$A156,'Coverage Indicators - Section D'!$A$1:$A$100,0)),"0.0%"),""),"")&amp;CHAR(10)&amp;IFERROR(IF(INDEX('Coverage Indicators - Section D'!AB$1:AB$100,MATCH('Print View'!$A156,'Coverage Indicators - Section D'!$A$1:$A$100,0))&lt;&gt;0,INDEX('Coverage Indicators - Section D'!AB$1:AB$100,MATCH('Print View'!$A156,'Coverage Indicators - Section D'!$A$1:$A$100,0)),""),"")</f>
        <v xml:space="preserve">101248/
</v>
      </c>
      <c r="N156" s="540" t="str">
        <f ca="1">IFERROR(IF(INDEX('Coverage Indicators - Section D'!AC$1:AC$100,MATCH('Print View'!$A156,'Coverage Indicators - Section D'!$A$1:$A$100,0))&lt;&gt;0,INDEX('Coverage Indicators - Section D'!AC$1:AC$100,MATCH('Print View'!$A156,'Coverage Indicators - Section D'!$A$1:$A$100,0)),""),"")&amp;"/"&amp;IFERROR(IF(INDEX('Coverage Indicators - Section D'!AC$1:AC$100,MATCH('Print View'!$A156,'Coverage Indicators - Section D'!$A$1:$A$100,0)+1)&lt;&gt;0,INDEX('Coverage Indicators - Section D'!AC$1:AC$100,MATCH('Print View'!$A156,'Coverage Indicators - Section D'!$A$1:$A$100,0)+1),""),"")&amp;CHAR(10)&amp;IFERROR(IF(INDEX('Coverage Indicators - Section D'!AD$1:AD$100,MATCH('Print View'!$A156,'Coverage Indicators - Section D'!$A$1:$A$100,0))&lt;&gt;0,INDEX('Coverage Indicators - Section D'!AD$1:AD$100,MATCH('Print View'!$A156,'Coverage Indicators - Section D'!$A$1:$A$100,0)),""),"")&amp;CHAR(10)&amp;IFERROR(IF(INDEX('Coverage Indicators - Section D'!AE$1:AE$100,MATCH('Print View'!$A156,'Coverage Indicators - Section D'!$A$1:$A$100,0))&lt;&gt;0,TEXT(INDEX('Coverage Indicators - Section D'!AE$1:AE$100,MATCH('Print View'!$A156,'Coverage Indicators - Section D'!$A$1:$A$100,0)),"0.0%"),""),"")</f>
        <v xml:space="preserve">131392.5/
</v>
      </c>
      <c r="O156" s="540" t="str">
        <f ca="1">IFERROR(IF(INDEX('Coverage Indicators - Section D'!AH$1:AH$100,MATCH('Print View'!$A156,'Coverage Indicators - Section D'!$A$1:$A$100,0))&lt;&gt;0,INDEX('Coverage Indicators - Section D'!AH$1:AH$100,MATCH('Print View'!$A156,'Coverage Indicators - Section D'!$A$1:$A$100,0)),""),"")&amp;"/"&amp;IFERROR(IF(INDEX('Coverage Indicators - Section D'!AH$1:AH$100,MATCH('Print View'!$A156,'Coverage Indicators - Section D'!$A$1:$A$100,0)+1)&lt;&gt;0,INDEX('Coverage Indicators - Section D'!AH$1:AH$100,MATCH('Print View'!$A156,'Coverage Indicators - Section D'!$A$1:$A$100,0)+1),""),"")&amp;CHAR(10)&amp;IFERROR(IF(INDEX('Coverage Indicators - Section D'!AI$1:AI$100,MATCH('Print View'!$A156,'Coverage Indicators - Section D'!$A$1:$A$100,0))&lt;&gt;0,INDEX('Coverage Indicators - Section D'!AI$1:AI$100,MATCH('Print View'!$A156,'Coverage Indicators - Section D'!$A$1:$A$100,0)),""),"")&amp;CHAR(10)&amp;IFERROR(IF(INDEX('Coverage Indicators - Section D'!AJ$1:AJ$100,MATCH('Print View'!$A156,'Coverage Indicators - Section D'!$A$1:$A$100,0))&lt;&gt;0,TEXT(INDEX('Coverage Indicators - Section D'!AJ$1:AJ$100,MATCH('Print View'!$A156,'Coverage Indicators - Section D'!$A$1:$A$100,0)),"0.0%"),""),"")</f>
        <v xml:space="preserve">/
531703.5
</v>
      </c>
      <c r="P156" s="537" t="str">
        <f ca="1">IFERROR(IF(INDEX('Coverage Indicators - Section D'!AJ$1:AJ$100,MATCH('Print View'!$A156,'Coverage Indicators - Section D'!$A$1:$A$100,0))&lt;&gt;0,INDEX('Coverage Indicators - Section D'!AJ$1:AJ$100,MATCH('Print View'!$A156,'Coverage Indicators - Section D'!$A$1:$A$100,0)),""),"")&amp;"/"&amp;IFERROR(IF(INDEX('Coverage Indicators - Section D'!AJ$1:AJ$100,MATCH('Print View'!$A156,'Coverage Indicators - Section D'!$A$1:$A$100,0)+1)&lt;&gt;0,INDEX('Coverage Indicators - Section D'!AJ$1:AJ$100,MATCH('Print View'!$A156,'Coverage Indicators - Section D'!$A$1:$A$100,0)+1),""),"")&amp;CHAR(10)&amp;IFERROR(IF(INDEX('Coverage Indicators - Section D'!AK$1:AK$100,MATCH('Print View'!$A156,'Coverage Indicators - Section D'!$A$1:$A$100,0))&lt;&gt;0,INDEX('Coverage Indicators - Section D'!AK$1:AK$100,MATCH('Print View'!$A156,'Coverage Indicators - Section D'!$A$1:$A$100,0)),""),"")&amp;CHAR(10)&amp;IFERROR(IF(INDEX('Coverage Indicators - Section D'!AL$1:AL$100,MATCH('Print View'!$A156,'Coverage Indicators - Section D'!$A$1:$A$100,0))&lt;&gt;0,INDEX('Coverage Indicators - Section D'!AL$1:AL$100,MATCH('Print View'!$A156,'Coverage Indicators - Section D'!$A$1:$A$100,0)),""),"")</f>
        <v>/
531703.5</v>
      </c>
      <c r="Q156" s="540" t="str">
        <f ca="1">IFERROR(IF(INDEX('Coverage Indicators - Section D'!AL$1:AL$100,MATCH('Print View'!$A156,'Coverage Indicators - Section D'!$A$1:$A$100,0))&lt;&gt;0,INDEX('Coverage Indicators - Section D'!AL$1:AL$100,MATCH('Print View'!$A156,'Coverage Indicators - Section D'!$A$1:$A$100,0)),""),"")&amp;"/"&amp;IFERROR(IF(INDEX('Coverage Indicators - Section D'!AL$1:AL$100,MATCH('Print View'!$A156,'Coverage Indicators - Section D'!$A$1:$A$100,0)+1)&lt;&gt;0,INDEX('Coverage Indicators - Section D'!AL$1:AL$100,MATCH('Print View'!$A156,'Coverage Indicators - Section D'!$A$1:$A$100,0)+1),""),"")&amp;CHAR(10)&amp;IFERROR(IF(INDEX('Coverage Indicators - Section D'!AM$1:AM$100,MATCH('Print View'!$A156,'Coverage Indicators - Section D'!$A$1:$A$100,0))&lt;&gt;0,INDEX('Coverage Indicators - Section D'!AM$1:AM$100,MATCH('Print View'!$A156,'Coverage Indicators - Section D'!$A$1:$A$100,0)),""),"")&amp;CHAR(10)&amp;IFERROR(IF(INDEX('Coverage Indicators - Section D'!AN$1:AN$100,MATCH('Print View'!$A156,'Coverage Indicators - Section D'!$A$1:$A$100,0))&lt;&gt;0,INDEX('Coverage Indicators - Section D'!AN$1:AN$100,MATCH('Print View'!$A156,'Coverage Indicators - Section D'!$A$1:$A$100,0)),""),"")</f>
        <v xml:space="preserve">531703.5/
</v>
      </c>
      <c r="R156" s="540" t="str">
        <f ca="1">IFERROR(IF(INDEX('Coverage Indicators - Section D'!AO$1:AO$100,MATCH('Print View'!$A156,'Coverage Indicators - Section D'!$A$1:$A$100,0))&lt;&gt;0,INDEX('Coverage Indicators - Section D'!AO$1:AO$100,MATCH('Print View'!$A156,'Coverage Indicators - Section D'!$A$1:$A$100,0)),""),"")&amp;"/"&amp;IFERROR(IF(INDEX('Coverage Indicators - Section D'!AO$1:AO$100,MATCH('Print View'!$A156,'Coverage Indicators - Section D'!$A$1:$A$100,0)+1)&lt;&gt;0,INDEX('Coverage Indicators - Section D'!AO$1:AO$100,MATCH('Print View'!$A156,'Coverage Indicators - Section D'!$A$1:$A$100,0)+1),""),"")&amp;CHAR(10)&amp;IFERROR(IF(INDEX('Coverage Indicators - Section D'!AP$1:AP$100,MATCH('Print View'!$A156,'Coverage Indicators - Section D'!$A$1:$A$100,0))&lt;&gt;0,INDEX('Coverage Indicators - Section D'!AP$1:AP$100,MATCH('Print View'!$A156,'Coverage Indicators - Section D'!$A$1:$A$100,0)),""),"")&amp;CHAR(10)&amp;IFERROR(IF(INDEX('Coverage Indicators - Section D'!AQ$1:AQ$100,MATCH('Print View'!$A156,'Coverage Indicators - Section D'!$A$1:$A$100,0))&lt;&gt;0,INDEX('Coverage Indicators - Section D'!AQ$1:AQ$100,MATCH('Print View'!$A156,'Coverage Indicators - Section D'!$A$1:$A$100,0)),""),"")</f>
        <v xml:space="preserve">/
</v>
      </c>
      <c r="S156" s="540" t="str">
        <f ca="1">IFERROR(IF(INDEX('Coverage Indicators - Section D'!AR$1:AR$100,MATCH('Print View'!$A156,'Coverage Indicators - Section D'!$A$1:$A$100,0))&lt;&gt;0,INDEX('Coverage Indicators - Section D'!AR$1:AR$100,MATCH('Print View'!$A156,'Coverage Indicators - Section D'!$A$1:$A$100,0)),""),"")&amp;"/"&amp;IFERROR(IF(INDEX('Coverage Indicators - Section D'!AR$1:AR$100,MATCH('Print View'!$A156,'Coverage Indicators - Section D'!$A$1:$A$100,0)+1)&lt;&gt;0,INDEX('Coverage Indicators - Section D'!AR$1:AR$100,MATCH('Print View'!$A156,'Coverage Indicators - Section D'!$A$1:$A$100,0)+1),""),"")&amp;CHAR(10)&amp;IFERROR(IF(INDEX('Coverage Indicators - Section D'!AS$1:AS$100,MATCH('Print View'!$A156,'Coverage Indicators - Section D'!$A$1:$A$100,0))&lt;&gt;0,INDEX('Coverage Indicators - Section D'!AS$1:AS$100,MATCH('Print View'!$A156,'Coverage Indicators - Section D'!$A$1:$A$100,0)),""),"")&amp;CHAR(10)&amp;IFERROR(IF(INDEX('Coverage Indicators - Section D'!AT$1:AT$100,MATCH('Print View'!$A156,'Coverage Indicators - Section D'!$A$1:$A$100,0))&lt;&gt;0,INDEX('Coverage Indicators - Section D'!AT$1:AT$100,MATCH('Print View'!$A156,'Coverage Indicators - Section D'!$A$1:$A$100,0)),""),"")</f>
        <v xml:space="preserve">/
</v>
      </c>
      <c r="T156" s="464" t="str">
        <f ca="1">IFERROR(IF(INDEX('Coverage Indicators - Section D'!AB$1:AB$100,MATCH('Print View'!$A156,'Coverage Indicators - Section D'!$A$1:$A$100,0))&lt;&gt;0,INDEX('Coverage Indicators - Section D'!AB$1:AB$100,MATCH('Print View'!$A156,'Coverage Indicators - Section D'!$A$1:$A$100,0)),""),"")</f>
        <v/>
      </c>
      <c r="U156" s="464">
        <f ca="1">IFERROR(IF(INDEX('Coverage Indicators - Section D'!AC$1:AC$100,MATCH('Print View'!$A156,'Coverage Indicators - Section D'!$A$1:$A$100,0))&lt;&gt;0,INDEX('Coverage Indicators - Section D'!AC$1:AC$100,MATCH('Print View'!$A156,'Coverage Indicators - Section D'!$A$1:$A$100,0)),""),"")</f>
        <v>131392.5</v>
      </c>
      <c r="V156" s="464" t="str">
        <f ca="1">IFERROR(IF(INDEX('Coverage Indicators - Section D'!AD$1:AD$100,MATCH('Print View'!$A156,'Coverage Indicators - Section D'!$A$1:$A$100,0))&lt;&gt;0,INDEX('Coverage Indicators - Section D'!AD$1:AD$100,MATCH('Print View'!$A156,'Coverage Indicators - Section D'!$A$1:$A$100,0)),""),"")</f>
        <v/>
      </c>
      <c r="W156" s="464" t="str">
        <f ca="1">IFERROR(IF(INDEX('Coverage Indicators - Section D'!AE$1:AE$100,MATCH('Print View'!$A156,'Coverage Indicators - Section D'!$A$1:$A$100,0))&lt;&gt;0,INDEX('Coverage Indicators - Section D'!AE$1:AE$100,MATCH('Print View'!$A156,'Coverage Indicators - Section D'!$A$1:$A$100,0)),""),"")</f>
        <v/>
      </c>
      <c r="X156" s="464">
        <f ca="1">IFERROR(IF(INDEX('Coverage Indicators - Section D'!AI$1:AI$100,MATCH('Print View'!$A156,'Coverage Indicators - Section D'!$A$1:$A$100,0))&lt;&gt;0,INDEX('Coverage Indicators - Section D'!AI$1:AI$100,MATCH('Print View'!$A156,'Coverage Indicators - Section D'!$A$1:$A$100,0)),""),"")</f>
        <v>531703.5</v>
      </c>
      <c r="Y156" s="464" t="str">
        <f ca="1">IFERROR(IF(INDEX('Coverage Indicators - Section D'!AJ$1:AJ$100,MATCH('Print View'!$A156,'Coverage Indicators - Section D'!$A$1:$A$100,0))&lt;&gt;0,INDEX('Coverage Indicators - Section D'!AJ$1:AJ$100,MATCH('Print View'!$A156,'Coverage Indicators - Section D'!$A$1:$A$100,0)),""),"")</f>
        <v/>
      </c>
      <c r="Z156" s="464" t="str">
        <f ca="1">IFERROR(IF(INDEX('Coverage Indicators - Section D'!AK$1:AK$100,MATCH('Print View'!$A156,'Coverage Indicators - Section D'!$A$1:$A$100,0))&lt;&gt;0,INDEX('Coverage Indicators - Section D'!AK$1:AK$100,MATCH('Print View'!$A156,'Coverage Indicators - Section D'!$A$1:$A$100,0)),""),"")</f>
        <v/>
      </c>
      <c r="AA156" s="464"/>
      <c r="AB156" s="464"/>
      <c r="AC156" s="464"/>
      <c r="AD156" s="464"/>
      <c r="AE156" s="464"/>
      <c r="AF156" s="464"/>
      <c r="AG156" s="464"/>
      <c r="AH156" s="464"/>
      <c r="AI156" s="464"/>
      <c r="AJ156" s="464"/>
      <c r="AK156" s="464"/>
      <c r="AL156" s="464"/>
      <c r="AM156" s="464">
        <f ca="1">IFERROR(IF(INDEX('Coverage Indicators - Section D'!AL$1:AL$110,MATCH('Print View'!$A156,'Coverage Indicators - Section D'!$A$1:$A$110,0))&lt;&gt;0,INDEX('Coverage Indicators - Section D'!AL$1:AL$110,MATCH('Print View'!$A156,'Coverage Indicators - Section D'!$A$1:$A$110,0)),""),"")</f>
        <v>531703.5</v>
      </c>
      <c r="AN156" s="464"/>
      <c r="AO156" s="464"/>
      <c r="AP156" s="464"/>
      <c r="AQ156" s="464"/>
      <c r="AR156" s="1028" t="str">
        <f ca="1">CONCATENATE($A156,N$144)</f>
        <v>62-Jun-22</v>
      </c>
      <c r="AS156" s="1027" t="str">
        <f ca="1">CONCATENATE($A156,Q$144)</f>
        <v>619-Dec-23</v>
      </c>
      <c r="AT156" s="1027" t="str">
        <f t="shared" ref="AT156" si="52">CONCATENATE($A156,T$144)</f>
        <v>6</v>
      </c>
      <c r="AU156" s="1027" t="str">
        <f t="shared" ref="AU156" si="53">CONCATENATE($A156,W$144)</f>
        <v>6</v>
      </c>
      <c r="AV156" s="1027" t="str">
        <f t="shared" ref="AV156" si="54">CONCATENATE($A156,Z$144)</f>
        <v>6</v>
      </c>
      <c r="AW156" s="1027" t="str">
        <f t="shared" ref="AW156" si="55">CONCATENATE($A156,AC$144)</f>
        <v>6</v>
      </c>
      <c r="AX156" s="1027" t="str">
        <f t="shared" ref="AX156" si="56">CONCATENATE($A156,AF$144)</f>
        <v>6</v>
      </c>
      <c r="AY156" s="1027" t="str">
        <f t="shared" ref="AY156" si="57">CONCATENATE($A156,AI$144)</f>
        <v>6</v>
      </c>
      <c r="AZ156" s="469"/>
      <c r="BA156" s="211"/>
    </row>
    <row r="157" spans="1:53" s="183" customFormat="1" ht="88.15" customHeight="1" x14ac:dyDescent="0.35">
      <c r="A157" s="951"/>
      <c r="B157" s="942" t="str">
        <f ca="1">IFERROR(IF(INDEX('Coverage Indicators - Section D'!AU$1:AU$110,MATCH('Print View'!$A156,'Coverage Indicators - Section D'!$A$1:$A$110,0))&lt;&gt;0,INDEX('Coverage Indicators - Section D'!AU$1:AU$110,MATCH('Print View'!$A156,'Coverage Indicators - Section D'!$A$1:$A$110,0)),""),"")</f>
        <v>&gt; The baseline number of 670,402 LLINs were distributed to the beneficiaries in 2019 by PR2.
&gt; The targeted number of LLINs for mass distribution are 202,496, 262,785 and 1,063,407 for 2021, 2022 and 2023 repectively.  3 CHT districts, Chattogram and Cox'sbazar will be targeted for mass distribution.
&gt; Procurement will be done by GoB PR through GF's Pool Procurement Mechanism (PPM) and supplied to PR2, who is responsible for distribution. The achievement of the indicator will be reported after completion of the mass distribution to beneficiaries. Procurement will take place in the period preceding the distribution period.
&gt; LLIN distribution aims at universal coverage (100%) (1 LLIN per 1.8 person)  based on the following stratification of at-risk populations:
&gt; In the highly receptive 3 CHT districts, universal LLIN coverage will be maintained as an ‘absolute priority’. 
&gt; In 2 above mentioned non-CHT districts (API &lt; 1 in all upazilas) that are in elimination phase since 2021:                                                                                                                                                                                             
&gt;&gt; villages will be prioritized for coverage depending on the number of years in the last 3 years that they have reported malaria cases: 
- reported cases in each of the last three years (3/3) – ‘high priority’; 
- two of the last three years (2/3) – ‘medium priority’ and 
- only once in the last three years 1/3 – ‘low priority’. Low priority villages were excluded.
&gt; 8 elimination districts and the other villages from Chattogram and Cox'sbazar will not receive LLINs under mass distribution. If any cases is reported from there, LLINs will be distributed to those areas from continuous distribution.
&gt; Both of the PRs will report this indicator.
&gt; Please see worksheet 'LLIN Requirement summary' in workbook 'BAN quantification Calendar Year_29.02.20.xls' for details of LLIN requirement quantification.</v>
      </c>
      <c r="C157" s="942"/>
      <c r="D157" s="942"/>
      <c r="E157" s="942"/>
      <c r="F157" s="942"/>
      <c r="G157" s="942"/>
      <c r="H157" s="942"/>
      <c r="I157" s="942"/>
      <c r="J157" s="942"/>
      <c r="K157" s="942"/>
      <c r="L157" s="942"/>
      <c r="M157" s="942"/>
      <c r="N157" s="942"/>
      <c r="O157" s="942"/>
      <c r="P157" s="942"/>
      <c r="Q157" s="942"/>
      <c r="R157" s="942"/>
      <c r="S157" s="942"/>
      <c r="T157" s="464"/>
      <c r="U157" s="464" t="str">
        <f ca="1">IFERROR(IF(INDEX('Coverage Indicators - Section D'!AC$1:AC$100,MATCH('Print View'!$A156,'Coverage Indicators - Section D'!$A$1:$A$100,0)+1)&lt;&gt;0,INDEX('Coverage Indicators - Section D'!AC$1:AC$100,MATCH('Print View'!$A156,'Coverage Indicators - Section D'!$A$1:$A$100,0)+1),""),"")</f>
        <v/>
      </c>
      <c r="V157" s="464"/>
      <c r="W157" s="464"/>
      <c r="X157" s="464" t="str">
        <f ca="1">IFERROR(IF(INDEX('Coverage Indicators - Section D'!AI$1:AI$100,MATCH('Print View'!$A156,'Coverage Indicators - Section D'!$A$1:$A$100,0)+1)&lt;&gt;0,INDEX('Coverage Indicators - Section D'!AI$1:AI$100,MATCH('Print View'!$A156,'Coverage Indicators - Section D'!$A$1:$A$100,0)+1),""),"")</f>
        <v/>
      </c>
      <c r="Y157" s="464"/>
      <c r="Z157" s="464"/>
      <c r="AA157" s="464"/>
      <c r="AB157" s="464"/>
      <c r="AC157" s="464"/>
      <c r="AD157" s="464"/>
      <c r="AE157" s="464"/>
      <c r="AF157" s="464"/>
      <c r="AG157" s="464"/>
      <c r="AH157" s="464"/>
      <c r="AI157" s="464"/>
      <c r="AJ157" s="464"/>
      <c r="AK157" s="464"/>
      <c r="AL157" s="464"/>
      <c r="AM157" s="464"/>
      <c r="AN157" s="464"/>
      <c r="AO157" s="464"/>
      <c r="AP157" s="464"/>
      <c r="AQ157" s="464"/>
      <c r="AR157" s="1028"/>
      <c r="AS157" s="1027"/>
      <c r="AT157" s="1027"/>
      <c r="AU157" s="1027"/>
      <c r="AV157" s="1027"/>
      <c r="AW157" s="1027"/>
      <c r="AX157" s="1027"/>
      <c r="AY157" s="1027"/>
      <c r="AZ157" s="469"/>
      <c r="BA157" s="211"/>
    </row>
    <row r="158" spans="1:53" s="183" customFormat="1" ht="177" customHeight="1" x14ac:dyDescent="0.35">
      <c r="A158" s="952">
        <v>7</v>
      </c>
      <c r="B158" s="530" t="str">
        <f ca="1">IFERROR(IF(INDEX('Coverage Indicators - Section D'!B$1:B$100,MATCH('Print View'!$A158,'Coverage Indicators - Section D'!$A$1:$A$100,0))&lt;&gt;0,INDEX('Coverage Indicators - Section D'!B$1:B$100,MATCH('Print View'!$A158,'Coverage Indicators - Section D'!$A$1:$A$100,0)),""),"")</f>
        <v>Vector control</v>
      </c>
      <c r="C158" s="531" t="str">
        <f ca="1">IFERROR(IF(INDEX('Coverage Indicators - Section D'!D$1:D$100,MATCH('Print View'!$A158,'Coverage Indicators - Section D'!$A$1:$A$100,0))&lt;&gt;0,INDEX('Coverage Indicators - Section D'!D$1:D$100,MATCH('Print View'!$A158,'Coverage Indicators - Section D'!$A$1:$A$100,0)),""),"")</f>
        <v>VC-3⁽ᴹ⁾ Number of long-lasting insecticidal nets distributed to targeted risk groups through continuous distribution</v>
      </c>
      <c r="D158" s="531" t="str">
        <f ca="1">IFERROR(IF(INDEX('Coverage Indicators - Section D'!E$1:E$100,MATCH('Print View'!$A158,'Coverage Indicators - Section D'!$A$1:$A$100,0))&lt;&gt;0,INDEX('Coverage Indicators - Section D'!E$1:E$100,MATCH('Print View'!$A158,'Coverage Indicators - Section D'!$A$1:$A$100,0)),""),"")</f>
        <v/>
      </c>
      <c r="E158" s="532" t="str">
        <f ca="1">IFERROR(IF(INDEX('Coverage Indicators - Section D'!F$1:F$100,MATCH('Print View'!$A158,'Coverage Indicators - Section D'!$A$1:$A$100,0))&lt;&gt;0,INDEX('Coverage Indicators - Section D'!F$1:F$100,MATCH('Print View'!$A158,'Coverage Indicators - Section D'!$A$1:$A$100,0)),""),"")&amp;"/"&amp;IFERROR(IF(INDEX('Coverage Indicators - Section D'!F$1:F$100,MATCH('Print View'!$A158,'Coverage Indicators - Section D'!$A$1:$A$100,0)+1)&lt;&gt;0,INDEX('Coverage Indicators - Section D'!F$1:F$100,MATCH('Print View'!$A158,'Coverage Indicators - Section D'!$A$1:$A$100,0)+1),""),"")&amp;CHAR(10)&amp;IFERROR(IF(INDEX('Coverage Indicators - Section D'!G$1:G$100,MATCH('Print View'!$A158,'Coverage Indicators - Section D'!$A$1:$A$100,0))&lt;&gt;0,INDEX('Coverage Indicators - Section D'!G$1:G$100,MATCH('Print View'!$A158,'Coverage Indicators - Section D'!$A$1:$A$100,0)),""),"")</f>
        <v xml:space="preserve">56851/
</v>
      </c>
      <c r="F158" s="532" t="str">
        <f ca="1">IFERROR(IF(INDEX('Coverage Indicators - Section D'!H$1:H$100,MATCH('Print View'!$A158,'Coverage Indicators - Section D'!$A$1:$A$100,0))&lt;&gt;0,INDEX('Coverage Indicators - Section D'!H$1:H$100,MATCH('Print View'!$A158,'Coverage Indicators - Section D'!$A$1:$A$100,0)),""),"")&amp;CHAR(10)&amp;IFERROR(IF(INDEX('Coverage Indicators - Section D'!I$1:I$100,MATCH('Print View'!$A158,'Coverage Indicators - Section D'!$A$1:$A$100,0))&lt;&gt;0,INDEX('Coverage Indicators - Section D'!I$1:I$100,MATCH('Print View'!$A158,'Coverage Indicators - Section D'!$A$1:$A$100,0)),""),"")</f>
        <v>2019
LLIN Distribution record</v>
      </c>
      <c r="G158" s="533" t="str">
        <f ca="1">IFERROR(IF(INDEX('Coverage Indicators - Section D'!J$1:J$100,MATCH('Print View'!$A158,'Coverage Indicators - Section D'!$A$1:$A$100,0))&lt;&gt;0,INDEX('Coverage Indicators - Section D'!J$1:J$100,MATCH('Print View'!$A158,'Coverage Indicators - Section D'!$A$1:$A$100,0)),""),"")</f>
        <v/>
      </c>
      <c r="H158" s="533" t="str">
        <f ca="1">IFERROR(IF(INDEX('Coverage Indicators - Section D'!S$1:S$100,MATCH('Print View'!$A158,'Coverage Indicators - Section D'!$A$1:$A$100,0))&lt;&gt;0,INDEX('Coverage Indicators - Section D'!S$1:S$100,MATCH('Print View'!$A158,'Coverage Indicators - Section D'!$A$1:$A$100,0)),""),"")</f>
        <v/>
      </c>
      <c r="I158" s="533" t="str">
        <f ca="1">IFERROR(IF(INDEX('Coverage Indicators - Section D'!T$1:T$100,MATCH('Print View'!$A158,'Coverage Indicators - Section D'!$A$1:$A$100,0))&lt;&gt;0,INDEX('Coverage Indicators - Section D'!T$1:T$100,MATCH('Print View'!$A158,'Coverage Indicators - Section D'!$A$1:$A$100,0)),""),"")</f>
        <v>BRAC</v>
      </c>
      <c r="J158" s="532" t="str">
        <f ca="1">IFERROR(IF(INDEX('Coverage Indicators - Section D'!U$1:U$100,MATCH('Print View'!$A158,'Coverage Indicators - Section D'!$A$1:$A$100,0))&lt;&gt;0,INDEX('Coverage Indicators - Section D'!U$1:U$100,MATCH('Print View'!$A158,'Coverage Indicators - Section D'!$A$1:$A$100,0)),""),"")&amp;CHAR(10)&amp;CHAR(10)&amp;IFERROR(IF(INDEX('Coverage Indicators - Section D'!U$1:U$100,MATCH('Print View'!$A158,'Coverage Indicators - Section D'!$A$1:$A$100,0)+1)&lt;&gt;0,INDEX('Coverage Indicators - Section D'!U$1:U$100,MATCH('Print View'!$A158,'Coverage Indicators - Section D'!$A$1:$A$100,0)+1),""),"")</f>
        <v>Bangladesh
Geographic Subnational, less than 100% national program target</v>
      </c>
      <c r="K158" s="530" t="str">
        <f ca="1">IFERROR(IF(INDEX('Coverage Indicators - Section D'!V$1:V$100,MATCH('Print View'!$A158,'Coverage Indicators - Section D'!$A$1:$A$100,0))&lt;&gt;0,INDEX('Coverage Indicators - Section D'!V$1:V$100,MATCH('Print View'!$A158,'Coverage Indicators - Section D'!$A$1:$A$100,0)),""),"")</f>
        <v/>
      </c>
      <c r="L158" s="532" t="str">
        <f ca="1">IFERROR(IF(INDEX('Coverage Indicators - Section D'!W$1:W$100,MATCH('Print View'!$A158,'Coverage Indicators - Section D'!$A$1:$A$100,0))&lt;&gt;0,INDEX('Coverage Indicators - Section D'!W$1:W$100,MATCH('Print View'!$A158,'Coverage Indicators - Section D'!$A$1:$A$100,0)),""),"")&amp;"/"&amp;IFERROR(IF(INDEX('Coverage Indicators - Section D'!W$1:W$100,MATCH('Print View'!$A158,'Coverage Indicators - Section D'!$A$1:$A$100,0)+1)&lt;&gt;0,INDEX('Coverage Indicators - Section D'!W$1:W$100,MATCH('Print View'!$A158,'Coverage Indicators - Section D'!$A$1:$A$100,0)+1),""),"")&amp;CHAR(10)&amp;IFERROR(IF(INDEX('Coverage Indicators - Section D'!X$1:X$100,MATCH('Print View'!$A158,'Coverage Indicators - Section D'!$A$1:$A$100,0))&lt;&gt;0,TEXT(INDEX('Coverage Indicators - Section D'!X$1:X$100,MATCH('Print View'!$A158,'Coverage Indicators - Section D'!$A$1:$A$100,0)),"0.0%"),""),"")&amp;CHAR(10)&amp;IFERROR(IF(INDEX('Coverage Indicators - Section D'!Y$1:Y$100,MATCH('Print View'!$A158,'Coverage Indicators - Section D'!$A$1:$A$100,0))&lt;&gt;0,INDEX('Coverage Indicators - Section D'!Y$1:Y$100,MATCH('Print View'!$A158,'Coverage Indicators - Section D'!$A$1:$A$100,0)),""),"")</f>
        <v xml:space="preserve">51274.5/
</v>
      </c>
      <c r="M158" s="532" t="str">
        <f ca="1">IFERROR(IF(INDEX('Coverage Indicators - Section D'!Z$1:Z$100,MATCH('Print View'!$A158,'Coverage Indicators - Section D'!$A$1:$A$100,0))&lt;&gt;0,INDEX('Coverage Indicators - Section D'!Z$1:Z$100,MATCH('Print View'!$A158,'Coverage Indicators - Section D'!$A$1:$A$100,0)),""),"")&amp;"/"&amp;IFERROR(IF(INDEX('Coverage Indicators - Section D'!Z$1:Z$100,MATCH('Print View'!$A158,'Coverage Indicators - Section D'!$A$1:$A$100,0)+1)&lt;&gt;0,INDEX('Coverage Indicators - Section D'!Z$1:Z$100,MATCH('Print View'!$A158,'Coverage Indicators - Section D'!$A$1:$A$100,0)+1),""),"")&amp;CHAR(10)&amp;IFERROR(IF(INDEX('Coverage Indicators - Section D'!AA$1:AA$100,MATCH('Print View'!$A158,'Coverage Indicators - Section D'!$A$1:$A$100,0))&lt;&gt;0,TEXT(INDEX('Coverage Indicators - Section D'!AA$1:AA$100,MATCH('Print View'!$A158,'Coverage Indicators - Section D'!$A$1:$A$100,0)),"0.0%"),""),"")&amp;CHAR(10)&amp;IFERROR(IF(INDEX('Coverage Indicators - Section D'!AB$1:AB$100,MATCH('Print View'!$A158,'Coverage Indicators - Section D'!$A$1:$A$100,0))&lt;&gt;0,INDEX('Coverage Indicators - Section D'!AB$1:AB$100,MATCH('Print View'!$A158,'Coverage Indicators - Section D'!$A$1:$A$100,0)),""),"")</f>
        <v xml:space="preserve">51274.5/
</v>
      </c>
      <c r="N158" s="532" t="str">
        <f ca="1">IFERROR(IF(INDEX('Coverage Indicators - Section D'!AC$1:AC$100,MATCH('Print View'!$A158,'Coverage Indicators - Section D'!$A$1:$A$100,0))&lt;&gt;0,INDEX('Coverage Indicators - Section D'!AC$1:AC$100,MATCH('Print View'!$A158,'Coverage Indicators - Section D'!$A$1:$A$100,0)),""),"")&amp;"/"&amp;IFERROR(IF(INDEX('Coverage Indicators - Section D'!AC$1:AC$100,MATCH('Print View'!$A158,'Coverage Indicators - Section D'!$A$1:$A$100,0)+1)&lt;&gt;0,INDEX('Coverage Indicators - Section D'!AC$1:AC$100,MATCH('Print View'!$A158,'Coverage Indicators - Section D'!$A$1:$A$100,0)+1),""),"")&amp;CHAR(10)&amp;IFERROR(IF(INDEX('Coverage Indicators - Section D'!AD$1:AD$100,MATCH('Print View'!$A158,'Coverage Indicators - Section D'!$A$1:$A$100,0))&lt;&gt;0,INDEX('Coverage Indicators - Section D'!AD$1:AD$100,MATCH('Print View'!$A158,'Coverage Indicators - Section D'!$A$1:$A$100,0)),""),"")&amp;CHAR(10)&amp;IFERROR(IF(INDEX('Coverage Indicators - Section D'!AE$1:AE$100,MATCH('Print View'!$A158,'Coverage Indicators - Section D'!$A$1:$A$100,0))&lt;&gt;0,TEXT(INDEX('Coverage Indicators - Section D'!AE$1:AE$100,MATCH('Print View'!$A158,'Coverage Indicators - Section D'!$A$1:$A$100,0)),"0.0%"),""),"")</f>
        <v xml:space="preserve">52226/
</v>
      </c>
      <c r="O158" s="532" t="str">
        <f ca="1">IFERROR(IF(INDEX('Coverage Indicators - Section D'!AI$1:AI$100,MATCH('Print View'!$A158,'Coverage Indicators - Section D'!$A$1:$A$100,0))&lt;&gt;0,INDEX('Coverage Indicators - Section D'!AI$1:AI$100,MATCH('Print View'!$A158,'Coverage Indicators - Section D'!$A$1:$A$100,0)),""),"")&amp;"/"&amp;IFERROR(IF(INDEX('Coverage Indicators - Section D'!AI$1:AI$100,MATCH('Print View'!$A158,'Coverage Indicators - Section D'!$A$1:$A$100,0)+1)&lt;&gt;0,INDEX('Coverage Indicators - Section D'!AI$1:AI$100,MATCH('Print View'!$A158,'Coverage Indicators - Section D'!$A$1:$A$100,0)+1),""),"")&amp;CHAR(10)&amp;IFERROR(IF(INDEX('Coverage Indicators - Section D'!AJ$1:AJ$100,MATCH('Print View'!$A158,'Coverage Indicators - Section D'!$A$1:$A$100,0))&lt;&gt;0,INDEX('Coverage Indicators - Section D'!AJ$1:AJ$100,MATCH('Print View'!$A158,'Coverage Indicators - Section D'!$A$1:$A$100,0)),""),"")&amp;CHAR(10)&amp;IFERROR(IF(INDEX('Coverage Indicators - Section D'!AK$1:AK$100,MATCH('Print View'!$A158,'Coverage Indicators - Section D'!$A$1:$A$100,0))&lt;&gt;0,INDEX('Coverage Indicators - Section D'!AK$1:AK$100,MATCH('Print View'!$A158,'Coverage Indicators - Section D'!$A$1:$A$100,0)),""),"")</f>
        <v xml:space="preserve">53197/
</v>
      </c>
      <c r="P158" s="537" t="str">
        <f ca="1">IFERROR(IF(INDEX('Coverage Indicators - Section D'!AJ$1:AJ$100,MATCH('Print View'!$A158,'Coverage Indicators - Section D'!$A$1:$A$100,0))&lt;&gt;0,INDEX('Coverage Indicators - Section D'!AJ$1:AJ$100,MATCH('Print View'!$A158,'Coverage Indicators - Section D'!$A$1:$A$100,0)),""),"")&amp;"/"&amp;IFERROR(IF(INDEX('Coverage Indicators - Section D'!AJ$1:AJ$100,MATCH('Print View'!$A158,'Coverage Indicators - Section D'!$A$1:$A$100,0)+1)&lt;&gt;0,INDEX('Coverage Indicators - Section D'!AJ$1:AJ$100,MATCH('Print View'!$A158,'Coverage Indicators - Section D'!$A$1:$A$100,0)+1),""),"")&amp;CHAR(10)&amp;IFERROR(IF(INDEX('Coverage Indicators - Section D'!AK$1:AK$100,MATCH('Print View'!$A158,'Coverage Indicators - Section D'!$A$1:$A$100,0))&lt;&gt;0,INDEX('Coverage Indicators - Section D'!AK$1:AK$100,MATCH('Print View'!$A158,'Coverage Indicators - Section D'!$A$1:$A$100,0)),""),"")&amp;CHAR(10)&amp;IFERROR(IF(INDEX('Coverage Indicators - Section D'!AL$1:AL$100,MATCH('Print View'!$A158,'Coverage Indicators - Section D'!$A$1:$A$100,0))&lt;&gt;0,INDEX('Coverage Indicators - Section D'!AL$1:AL$100,MATCH('Print View'!$A158,'Coverage Indicators - Section D'!$A$1:$A$100,0)),""),"")</f>
        <v>/
53197</v>
      </c>
      <c r="Q158" s="532" t="str">
        <f ca="1">IFERROR(IF(INDEX('Coverage Indicators - Section D'!AL$1:AL$100,MATCH('Print View'!$A158,'Coverage Indicators - Section D'!$A$1:$A$100,0))&lt;&gt;0,INDEX('Coverage Indicators - Section D'!AL$1:AL$100,MATCH('Print View'!$A158,'Coverage Indicators - Section D'!$A$1:$A$100,0)),""),"")&amp;"/"&amp;IFERROR(IF(INDEX('Coverage Indicators - Section D'!AL$1:AL$100,MATCH('Print View'!$A158,'Coverage Indicators - Section D'!$A$1:$A$100,0)+1)&lt;&gt;0,INDEX('Coverage Indicators - Section D'!AL$1:AL$100,MATCH('Print View'!$A158,'Coverage Indicators - Section D'!$A$1:$A$100,0)+1),""),"")&amp;CHAR(10)&amp;IFERROR(IF(INDEX('Coverage Indicators - Section D'!AM$1:AM$100,MATCH('Print View'!$A158,'Coverage Indicators - Section D'!$A$1:$A$100,0))&lt;&gt;0,INDEX('Coverage Indicators - Section D'!AM$1:AM$100,MATCH('Print View'!$A158,'Coverage Indicators - Section D'!$A$1:$A$100,0)),""),"")&amp;CHAR(10)&amp;IFERROR(IF(INDEX('Coverage Indicators - Section D'!AN$1:AN$100,MATCH('Print View'!$A158,'Coverage Indicators - Section D'!$A$1:$A$100,0))&lt;&gt;0,INDEX('Coverage Indicators - Section D'!AN$1:AN$100,MATCH('Print View'!$A158,'Coverage Indicators - Section D'!$A$1:$A$100,0)),""),"")</f>
        <v xml:space="preserve">53197/
</v>
      </c>
      <c r="R158" s="532" t="str">
        <f ca="1">IFERROR(IF(INDEX('Coverage Indicators - Section D'!AO$1:AO$100,MATCH('Print View'!$A158,'Coverage Indicators - Section D'!$A$1:$A$100,0))&lt;&gt;0,INDEX('Coverage Indicators - Section D'!AO$1:AO$100,MATCH('Print View'!$A158,'Coverage Indicators - Section D'!$A$1:$A$100,0)),""),"")&amp;"/"&amp;IFERROR(IF(INDEX('Coverage Indicators - Section D'!AO$1:AO$100,MATCH('Print View'!$A158,'Coverage Indicators - Section D'!$A$1:$A$100,0)+1)&lt;&gt;0,INDEX('Coverage Indicators - Section D'!AO$1:AO$100,MATCH('Print View'!$A158,'Coverage Indicators - Section D'!$A$1:$A$100,0)+1),""),"")&amp;CHAR(10)&amp;IFERROR(IF(INDEX('Coverage Indicators - Section D'!AP$1:AP$100,MATCH('Print View'!$A158,'Coverage Indicators - Section D'!$A$1:$A$100,0))&lt;&gt;0,INDEX('Coverage Indicators - Section D'!AP$1:AP$100,MATCH('Print View'!$A158,'Coverage Indicators - Section D'!$A$1:$A$100,0)),""),"")&amp;CHAR(10)&amp;IFERROR(IF(INDEX('Coverage Indicators - Section D'!AQ$1:AQ$100,MATCH('Print View'!$A158,'Coverage Indicators - Section D'!$A$1:$A$100,0))&lt;&gt;0,INDEX('Coverage Indicators - Section D'!AQ$1:AQ$100,MATCH('Print View'!$A158,'Coverage Indicators - Section D'!$A$1:$A$100,0)),""),"")</f>
        <v xml:space="preserve">/
</v>
      </c>
      <c r="S158" s="532" t="str">
        <f ca="1">IFERROR(IF(INDEX('Coverage Indicators - Section D'!AR$1:AR$100,MATCH('Print View'!$A158,'Coverage Indicators - Section D'!$A$1:$A$100,0))&lt;&gt;0,INDEX('Coverage Indicators - Section D'!AR$1:AR$100,MATCH('Print View'!$A158,'Coverage Indicators - Section D'!$A$1:$A$100,0)),""),"")&amp;"/"&amp;IFERROR(IF(INDEX('Coverage Indicators - Section D'!AR$1:AR$100,MATCH('Print View'!$A158,'Coverage Indicators - Section D'!$A$1:$A$100,0)+1)&lt;&gt;0,INDEX('Coverage Indicators - Section D'!AR$1:AR$100,MATCH('Print View'!$A158,'Coverage Indicators - Section D'!$A$1:$A$100,0)+1),""),"")&amp;CHAR(10)&amp;IFERROR(IF(INDEX('Coverage Indicators - Section D'!AS$1:AS$100,MATCH('Print View'!$A158,'Coverage Indicators - Section D'!$A$1:$A$100,0))&lt;&gt;0,INDEX('Coverage Indicators - Section D'!AS$1:AS$100,MATCH('Print View'!$A158,'Coverage Indicators - Section D'!$A$1:$A$100,0)),""),"")&amp;CHAR(10)&amp;IFERROR(IF(INDEX('Coverage Indicators - Section D'!AT$1:AT$100,MATCH('Print View'!$A158,'Coverage Indicators - Section D'!$A$1:$A$100,0))&lt;&gt;0,INDEX('Coverage Indicators - Section D'!AT$1:AT$100,MATCH('Print View'!$A158,'Coverage Indicators - Section D'!$A$1:$A$100,0)),""),"")</f>
        <v xml:space="preserve">/
</v>
      </c>
      <c r="T158" s="464" t="str">
        <f ca="1">IFERROR(IF(INDEX('Coverage Indicators - Section D'!AB$1:AB$100,MATCH('Print View'!$A158,'Coverage Indicators - Section D'!$A$1:$A$100,0))&lt;&gt;0,INDEX('Coverage Indicators - Section D'!AB$1:AB$100,MATCH('Print View'!$A158,'Coverage Indicators - Section D'!$A$1:$A$100,0)),""),"")</f>
        <v/>
      </c>
      <c r="U158" s="464">
        <f ca="1">IFERROR(IF(INDEX('Coverage Indicators - Section D'!AC$1:AC$100,MATCH('Print View'!$A158,'Coverage Indicators - Section D'!$A$1:$A$100,0))&lt;&gt;0,INDEX('Coverage Indicators - Section D'!AC$1:AC$100,MATCH('Print View'!$A158,'Coverage Indicators - Section D'!$A$1:$A$100,0)),""),"")</f>
        <v>52226</v>
      </c>
      <c r="V158" s="464" t="str">
        <f ca="1">IFERROR(IF(INDEX('Coverage Indicators - Section D'!AD$1:AD$100,MATCH('Print View'!$A158,'Coverage Indicators - Section D'!$A$1:$A$100,0))&lt;&gt;0,INDEX('Coverage Indicators - Section D'!AD$1:AD$100,MATCH('Print View'!$A158,'Coverage Indicators - Section D'!$A$1:$A$100,0)),""),"")</f>
        <v/>
      </c>
      <c r="W158" s="464" t="str">
        <f ca="1">IFERROR(IF(INDEX('Coverage Indicators - Section D'!AE$1:AE$100,MATCH('Print View'!$A158,'Coverage Indicators - Section D'!$A$1:$A$100,0))&lt;&gt;0,INDEX('Coverage Indicators - Section D'!AE$1:AE$100,MATCH('Print View'!$A158,'Coverage Indicators - Section D'!$A$1:$A$100,0)),""),"")</f>
        <v/>
      </c>
      <c r="X158" s="464">
        <f ca="1">IFERROR(IF(INDEX('Coverage Indicators - Section D'!AI$1:AI$100,MATCH('Print View'!$A158,'Coverage Indicators - Section D'!$A$1:$A$100,0))&lt;&gt;0,INDEX('Coverage Indicators - Section D'!AI$1:AI$100,MATCH('Print View'!$A158,'Coverage Indicators - Section D'!$A$1:$A$100,0)),""),"")</f>
        <v>53197</v>
      </c>
      <c r="Y158" s="464" t="str">
        <f ca="1">IFERROR(IF(INDEX('Coverage Indicators - Section D'!AJ$1:AJ$100,MATCH('Print View'!$A158,'Coverage Indicators - Section D'!$A$1:$A$100,0))&lt;&gt;0,INDEX('Coverage Indicators - Section D'!AJ$1:AJ$100,MATCH('Print View'!$A158,'Coverage Indicators - Section D'!$A$1:$A$100,0)),""),"")</f>
        <v/>
      </c>
      <c r="Z158" s="464" t="str">
        <f ca="1">IFERROR(IF(INDEX('Coverage Indicators - Section D'!AK$1:AK$100,MATCH('Print View'!$A158,'Coverage Indicators - Section D'!$A$1:$A$100,0))&lt;&gt;0,INDEX('Coverage Indicators - Section D'!AK$1:AK$100,MATCH('Print View'!$A158,'Coverage Indicators - Section D'!$A$1:$A$100,0)),""),"")</f>
        <v/>
      </c>
      <c r="AA158" s="464"/>
      <c r="AB158" s="464"/>
      <c r="AC158" s="464"/>
      <c r="AD158" s="464"/>
      <c r="AE158" s="464"/>
      <c r="AF158" s="464"/>
      <c r="AG158" s="464"/>
      <c r="AH158" s="464"/>
      <c r="AI158" s="464"/>
      <c r="AJ158" s="464"/>
      <c r="AK158" s="464"/>
      <c r="AL158" s="464"/>
      <c r="AM158" s="464">
        <f ca="1">IFERROR(IF(INDEX('Coverage Indicators - Section D'!AL$1:AL$110,MATCH('Print View'!$A158,'Coverage Indicators - Section D'!$A$1:$A$110,0))&lt;&gt;0,INDEX('Coverage Indicators - Section D'!AL$1:AL$110,MATCH('Print View'!$A158,'Coverage Indicators - Section D'!$A$1:$A$110,0)),""),"")</f>
        <v>53197</v>
      </c>
      <c r="AN158" s="464"/>
      <c r="AO158" s="464"/>
      <c r="AP158" s="464"/>
      <c r="AQ158" s="464"/>
      <c r="AR158" s="1028" t="str">
        <f ca="1">CONCATENATE($A158,N$144)</f>
        <v>72-Jun-22</v>
      </c>
      <c r="AS158" s="1027" t="str">
        <f ca="1">CONCATENATE($A158,Q$144)</f>
        <v>719-Dec-23</v>
      </c>
      <c r="AT158" s="1027" t="str">
        <f t="shared" ref="AT158" si="58">CONCATENATE($A158,T$144)</f>
        <v>7</v>
      </c>
      <c r="AU158" s="1027" t="str">
        <f t="shared" ref="AU158" si="59">CONCATENATE($A158,W$144)</f>
        <v>7</v>
      </c>
      <c r="AV158" s="1027" t="str">
        <f t="shared" ref="AV158" si="60">CONCATENATE($A158,Z$144)</f>
        <v>7</v>
      </c>
      <c r="AW158" s="1027" t="str">
        <f t="shared" ref="AW158" si="61">CONCATENATE($A158,AC$144)</f>
        <v>7</v>
      </c>
      <c r="AX158" s="1027" t="str">
        <f t="shared" ref="AX158" si="62">CONCATENATE($A158,AF$144)</f>
        <v>7</v>
      </c>
      <c r="AY158" s="1027" t="str">
        <f t="shared" ref="AY158" si="63">CONCATENATE($A158,AI$144)</f>
        <v>7</v>
      </c>
      <c r="AZ158" s="469"/>
      <c r="BA158" s="211"/>
    </row>
    <row r="159" spans="1:53" s="183" customFormat="1" ht="88.15" customHeight="1" x14ac:dyDescent="0.35">
      <c r="A159" s="952"/>
      <c r="B159" s="943" t="str">
        <f ca="1">IFERROR(IF(INDEX('Coverage Indicators - Section D'!AU$1:AU$110,MATCH('Print View'!$A158,'Coverage Indicators - Section D'!$A$1:$A$110,0))&lt;&gt;0,INDEX('Coverage Indicators - Section D'!AU$1:AU$110,MATCH('Print View'!$A158,'Coverage Indicators - Section D'!$A$1:$A$110,0)),""),"")</f>
        <v>&gt; The baseline number of 56,851 LLINs were distributed in 2019 by PR2.
&gt; A total of 102549, 104452 and 106394 LLINs will be procured and distributed among higher risk groups through continuous distribution channel in 2021, 2022 and 2023 respectively. 
&gt; Targeted Population and estimated numbers: Pregnant women, Jhum cultivators and forest goers,  seasonal workers, new sttlers as well as population in new foci etc. These numbers will be reassessed during the distribution and necessary adjustment, if required, will be done. The target population is situated in the 13 endemic districts. 3% of population at risk of 3 CHT districts and villages from 10 non-CHT districts with cases in at least one of the last three years were targeted for continuous distribution. 
&gt; Both of the PRs will report this indicator.
&gt; Please see worksheet 'LLIN Requirement summary' in workbook 'BAN quantification Calendar Year_29.02.20.xls' for details of LLIN requirement quantification.</v>
      </c>
      <c r="C159" s="943"/>
      <c r="D159" s="943"/>
      <c r="E159" s="943"/>
      <c r="F159" s="943"/>
      <c r="G159" s="943"/>
      <c r="H159" s="943"/>
      <c r="I159" s="943"/>
      <c r="J159" s="943"/>
      <c r="K159" s="943"/>
      <c r="L159" s="943"/>
      <c r="M159" s="943"/>
      <c r="N159" s="943"/>
      <c r="O159" s="943"/>
      <c r="P159" s="943"/>
      <c r="Q159" s="943"/>
      <c r="R159" s="943"/>
      <c r="S159" s="943"/>
      <c r="T159" s="464"/>
      <c r="U159" s="464" t="str">
        <f ca="1">IFERROR(IF(INDEX('Coverage Indicators - Section D'!AC$1:AC$100,MATCH('Print View'!$A158,'Coverage Indicators - Section D'!$A$1:$A$100,0)+1)&lt;&gt;0,INDEX('Coverage Indicators - Section D'!AC$1:AC$100,MATCH('Print View'!$A158,'Coverage Indicators - Section D'!$A$1:$A$100,0)+1),""),"")</f>
        <v/>
      </c>
      <c r="V159" s="464"/>
      <c r="W159" s="464"/>
      <c r="X159" s="464" t="str">
        <f ca="1">IFERROR(IF(INDEX('Coverage Indicators - Section D'!AI$1:AI$100,MATCH('Print View'!$A158,'Coverage Indicators - Section D'!$A$1:$A$100,0)+1)&lt;&gt;0,INDEX('Coverage Indicators - Section D'!AI$1:AI$100,MATCH('Print View'!$A158,'Coverage Indicators - Section D'!$A$1:$A$100,0)+1),""),"")</f>
        <v/>
      </c>
      <c r="Y159" s="464"/>
      <c r="Z159" s="464"/>
      <c r="AA159" s="464"/>
      <c r="AB159" s="464"/>
      <c r="AC159" s="464"/>
      <c r="AD159" s="464"/>
      <c r="AE159" s="464"/>
      <c r="AF159" s="464"/>
      <c r="AG159" s="464"/>
      <c r="AH159" s="464"/>
      <c r="AI159" s="464"/>
      <c r="AJ159" s="464"/>
      <c r="AK159" s="464"/>
      <c r="AL159" s="464"/>
      <c r="AM159" s="464"/>
      <c r="AN159" s="464"/>
      <c r="AO159" s="464"/>
      <c r="AP159" s="464"/>
      <c r="AQ159" s="464"/>
      <c r="AR159" s="1028"/>
      <c r="AS159" s="1027"/>
      <c r="AT159" s="1027"/>
      <c r="AU159" s="1027"/>
      <c r="AV159" s="1027"/>
      <c r="AW159" s="1027"/>
      <c r="AX159" s="1027"/>
      <c r="AY159" s="1027"/>
      <c r="AZ159" s="469"/>
      <c r="BA159" s="211"/>
    </row>
    <row r="160" spans="1:53" s="183" customFormat="1" ht="177" customHeight="1" x14ac:dyDescent="0.35">
      <c r="A160" s="951">
        <v>8</v>
      </c>
      <c r="B160" s="534" t="str">
        <f ca="1">IFERROR(IF(INDEX('Coverage Indicators - Section D'!B$1:B$100,MATCH('Print View'!$A160,'Coverage Indicators - Section D'!$A$1:$A$100,0))&lt;&gt;0,INDEX('Coverage Indicators - Section D'!B$1:B$100,MATCH('Print View'!$A160,'Coverage Indicators - Section D'!$A$1:$A$100,0)),""),"")</f>
        <v>RSSH: Health management information systems and M&amp;E</v>
      </c>
      <c r="C160" s="535" t="str">
        <f ca="1">IFERROR(IF(INDEX('Coverage Indicators - Section D'!D$1:D$100,MATCH('Print View'!$A160,'Coverage Indicators - Section D'!$A$1:$A$100,0))&lt;&gt;0,INDEX('Coverage Indicators - Section D'!D$1:D$100,MATCH('Print View'!$A160,'Coverage Indicators - Section D'!$A$1:$A$100,0)),""),"")</f>
        <v>M&amp;E-2b Timeliness of facility reporting: Percentage of submitted facility monthly reports (for the reporting period) that are received on time per the national guidelines</v>
      </c>
      <c r="D160" s="535" t="str">
        <f ca="1">IFERROR(IF(INDEX('Coverage Indicators - Section D'!E$1:E$100,MATCH('Print View'!$A160,'Coverage Indicators - Section D'!$A$1:$A$100,0))&lt;&gt;0,INDEX('Coverage Indicators - Section D'!E$1:E$100,MATCH('Print View'!$A160,'Coverage Indicators - Section D'!$A$1:$A$100,0)),""),"")</f>
        <v/>
      </c>
      <c r="E160" s="536" t="str">
        <f ca="1">IFERROR(IF(INDEX('Coverage Indicators - Section D'!F$1:F$100,MATCH('Print View'!$A160,'Coverage Indicators - Section D'!$A$1:$A$100,0))&lt;&gt;0,INDEX('Coverage Indicators - Section D'!F$1:F$100,MATCH('Print View'!$A160,'Coverage Indicators - Section D'!$A$1:$A$100,0)),""),"")&amp;"/"&amp;IFERROR(IF(INDEX('Coverage Indicators - Section D'!F$1:F$100,MATCH('Print View'!$A160,'Coverage Indicators - Section D'!$A$1:$A$100,0)+1)&lt;&gt;0,INDEX('Coverage Indicators - Section D'!F$1:F$100,MATCH('Print View'!$A160,'Coverage Indicators - Section D'!$A$1:$A$100,0)+1),""),"")&amp;CHAR(10)&amp;IFERROR(IF(INDEX('Coverage Indicators - Section D'!G$1:G$100,MATCH('Print View'!$A160,'Coverage Indicators - Section D'!$A$1:$A$100,0))&lt;&gt;0,INDEX('Coverage Indicators - Section D'!G$1:G$100,MATCH('Print View'!$A160,'Coverage Indicators - Section D'!$A$1:$A$100,0)),""),"")</f>
        <v>84/84
1</v>
      </c>
      <c r="F160" s="537" t="str">
        <f ca="1">IFERROR(IF(INDEX('Coverage Indicators - Section D'!H$1:H$100,MATCH('Print View'!$A160,'Coverage Indicators - Section D'!$A$1:$A$100,0))&lt;&gt;0,INDEX('Coverage Indicators - Section D'!H$1:H$100,MATCH('Print View'!$A160,'Coverage Indicators - Section D'!$A$1:$A$100,0)),""),"")&amp;CHAR(10)&amp;IFERROR(IF(INDEX('Coverage Indicators - Section D'!I$1:I$100,MATCH('Print View'!$A160,'Coverage Indicators - Section D'!$A$1:$A$100,0))&lt;&gt;0,INDEX('Coverage Indicators - Section D'!I$1:I$100,MATCH('Print View'!$A160,'Coverage Indicators - Section D'!$A$1:$A$100,0)),""),"")</f>
        <v>2019
Malaria MIS</v>
      </c>
      <c r="G160" s="538" t="str">
        <f ca="1">IFERROR(IF(INDEX('Coverage Indicators - Section D'!J$1:J$100,MATCH('Print View'!$A160,'Coverage Indicators - Section D'!$A$1:$A$100,0))&lt;&gt;0,INDEX('Coverage Indicators - Section D'!J$1:J$100,MATCH('Print View'!$A160,'Coverage Indicators - Section D'!$A$1:$A$100,0)),""),"")</f>
        <v/>
      </c>
      <c r="H160" s="538" t="str">
        <f ca="1">IFERROR(IF(INDEX('Coverage Indicators - Section D'!S$1:S$100,MATCH('Print View'!$A160,'Coverage Indicators - Section D'!$A$1:$A$100,0))&lt;&gt;0,INDEX('Coverage Indicators - Section D'!S$1:S$100,MATCH('Print View'!$A160,'Coverage Indicators - Section D'!$A$1:$A$100,0)),""),"")</f>
        <v/>
      </c>
      <c r="I160" s="539" t="str">
        <f ca="1">IFERROR(IF(INDEX('Coverage Indicators - Section D'!T$1:T$100,MATCH('Print View'!$A160,'Coverage Indicators - Section D'!$A$1:$A$100,0))&lt;&gt;0,INDEX('Coverage Indicators - Section D'!T$1:T$100,MATCH('Print View'!$A160,'Coverage Indicators - Section D'!$A$1:$A$100,0)),""),"")</f>
        <v>Economic Relations Division, Ministry of Finance of the People's Republic of Bangladesh</v>
      </c>
      <c r="J160" s="540" t="str">
        <f ca="1">IFERROR(IF(INDEX('Coverage Indicators - Section D'!U$1:U$100,MATCH('Print View'!$A160,'Coverage Indicators - Section D'!$A$1:$A$100,0))&lt;&gt;0,INDEX('Coverage Indicators - Section D'!U$1:U$100,MATCH('Print View'!$A160,'Coverage Indicators - Section D'!$A$1:$A$100,0)),""),"")&amp;CHAR(10)&amp;CHAR(10)&amp;IFERROR(IF(INDEX('Coverage Indicators - Section D'!U$1:U$100,MATCH('Print View'!$A160,'Coverage Indicators - Section D'!$A$1:$A$100,0)+1)&lt;&gt;0,INDEX('Coverage Indicators - Section D'!U$1:U$100,MATCH('Print View'!$A160,'Coverage Indicators - Section D'!$A$1:$A$100,0)+1),""),"")</f>
        <v>Bangladesh
Geographic Subnational, less than 100% national program target</v>
      </c>
      <c r="K160" s="538" t="str">
        <f ca="1">IFERROR(IF(INDEX('Coverage Indicators - Section D'!V$1:V$100,MATCH('Print View'!$A160,'Coverage Indicators - Section D'!$A$1:$A$100,0))&lt;&gt;0,INDEX('Coverage Indicators - Section D'!V$1:V$100,MATCH('Print View'!$A160,'Coverage Indicators - Section D'!$A$1:$A$100,0)),""),"")</f>
        <v/>
      </c>
      <c r="L160" s="540" t="str">
        <f ca="1">IFERROR(IF(INDEX('Coverage Indicators - Section D'!W$1:W$100,MATCH('Print View'!$A160,'Coverage Indicators - Section D'!$A$1:$A$100,0))&lt;&gt;0,INDEX('Coverage Indicators - Section D'!W$1:W$100,MATCH('Print View'!$A160,'Coverage Indicators - Section D'!$A$1:$A$100,0)),""),"")&amp;"/"&amp;IFERROR(IF(INDEX('Coverage Indicators - Section D'!W$1:W$100,MATCH('Print View'!$A160,'Coverage Indicators - Section D'!$A$1:$A$100,0)+1)&lt;&gt;0,INDEX('Coverage Indicators - Section D'!W$1:W$100,MATCH('Print View'!$A160,'Coverage Indicators - Section D'!$A$1:$A$100,0)+1),""),"")&amp;CHAR(10)&amp;IFERROR(IF(INDEX('Coverage Indicators - Section D'!X$1:X$100,MATCH('Print View'!$A160,'Coverage Indicators - Section D'!$A$1:$A$100,0))&lt;&gt;0,TEXT(INDEX('Coverage Indicators - Section D'!X$1:X$100,MATCH('Print View'!$A160,'Coverage Indicators - Section D'!$A$1:$A$100,0)),"0.0%"),""),"")&amp;CHAR(10)&amp;IFERROR(IF(INDEX('Coverage Indicators - Section D'!Y$1:Y$100,MATCH('Print View'!$A160,'Coverage Indicators - Section D'!$A$1:$A$100,0))&lt;&gt;0,INDEX('Coverage Indicators - Section D'!Y$1:Y$100,MATCH('Print View'!$A160,'Coverage Indicators - Section D'!$A$1:$A$100,0)),""),"")</f>
        <v xml:space="preserve">85/85
100.0%
</v>
      </c>
      <c r="M160" s="540" t="str">
        <f ca="1">IFERROR(IF(INDEX('Coverage Indicators - Section D'!Z$1:Z$100,MATCH('Print View'!$A160,'Coverage Indicators - Section D'!$A$1:$A$100,0))&lt;&gt;0,INDEX('Coverage Indicators - Section D'!Z$1:Z$100,MATCH('Print View'!$A160,'Coverage Indicators - Section D'!$A$1:$A$100,0)),""),"")&amp;"/"&amp;IFERROR(IF(INDEX('Coverage Indicators - Section D'!Z$1:Z$100,MATCH('Print View'!$A160,'Coverage Indicators - Section D'!$A$1:$A$100,0)+1)&lt;&gt;0,INDEX('Coverage Indicators - Section D'!Z$1:Z$100,MATCH('Print View'!$A160,'Coverage Indicators - Section D'!$A$1:$A$100,0)+1),""),"")&amp;CHAR(10)&amp;IFERROR(IF(INDEX('Coverage Indicators - Section D'!AA$1:AA$100,MATCH('Print View'!$A160,'Coverage Indicators - Section D'!$A$1:$A$100,0))&lt;&gt;0,TEXT(INDEX('Coverage Indicators - Section D'!AA$1:AA$100,MATCH('Print View'!$A160,'Coverage Indicators - Section D'!$A$1:$A$100,0)),"0.0%"),""),"")&amp;CHAR(10)&amp;IFERROR(IF(INDEX('Coverage Indicators - Section D'!AB$1:AB$100,MATCH('Print View'!$A160,'Coverage Indicators - Section D'!$A$1:$A$100,0))&lt;&gt;0,INDEX('Coverage Indicators - Section D'!AB$1:AB$100,MATCH('Print View'!$A160,'Coverage Indicators - Section D'!$A$1:$A$100,0)),""),"")</f>
        <v xml:space="preserve">85/85
100.0%
</v>
      </c>
      <c r="N160" s="540" t="str">
        <f ca="1">IFERROR(IF(INDEX('Coverage Indicators - Section D'!AC$1:AC$100,MATCH('Print View'!$A160,'Coverage Indicators - Section D'!$A$1:$A$100,0))&lt;&gt;0,INDEX('Coverage Indicators - Section D'!AC$1:AC$100,MATCH('Print View'!$A160,'Coverage Indicators - Section D'!$A$1:$A$100,0)),""),"")&amp;"/"&amp;IFERROR(IF(INDEX('Coverage Indicators - Section D'!AC$1:AC$100,MATCH('Print View'!$A160,'Coverage Indicators - Section D'!$A$1:$A$100,0)+1)&lt;&gt;0,INDEX('Coverage Indicators - Section D'!AC$1:AC$100,MATCH('Print View'!$A160,'Coverage Indicators - Section D'!$A$1:$A$100,0)+1),""),"")&amp;CHAR(10)&amp;IFERROR(IF(INDEX('Coverage Indicators - Section D'!AD$1:AD$100,MATCH('Print View'!$A160,'Coverage Indicators - Section D'!$A$1:$A$100,0))&lt;&gt;0,INDEX('Coverage Indicators - Section D'!AD$1:AD$100,MATCH('Print View'!$A160,'Coverage Indicators - Section D'!$A$1:$A$100,0)),""),"")&amp;CHAR(10)&amp;IFERROR(IF(INDEX('Coverage Indicators - Section D'!AE$1:AE$100,MATCH('Print View'!$A160,'Coverage Indicators - Section D'!$A$1:$A$100,0))&lt;&gt;0,TEXT(INDEX('Coverage Indicators - Section D'!AE$1:AE$100,MATCH('Print View'!$A160,'Coverage Indicators - Section D'!$A$1:$A$100,0)),"0.0%"),""),"")</f>
        <v xml:space="preserve">85/85
1
</v>
      </c>
      <c r="O160" s="540" t="str">
        <f ca="1">IFERROR(IF(INDEX('Coverage Indicators - Section D'!AH$1:AH$100,MATCH('Print View'!$A160,'Coverage Indicators - Section D'!$A$1:$A$100,0))&lt;&gt;0,INDEX('Coverage Indicators - Section D'!AH$1:AH$100,MATCH('Print View'!$A160,'Coverage Indicators - Section D'!$A$1:$A$100,0)),""),"")&amp;"/"&amp;IFERROR(IF(INDEX('Coverage Indicators - Section D'!AH$1:AH$100,MATCH('Print View'!$A160,'Coverage Indicators - Section D'!$A$1:$A$100,0)+1)&lt;&gt;0,INDEX('Coverage Indicators - Section D'!AH$1:AH$100,MATCH('Print View'!$A160,'Coverage Indicators - Section D'!$A$1:$A$100,0)+1),""),"")&amp;CHAR(10)&amp;IFERROR(IF(INDEX('Coverage Indicators - Section D'!AI$1:AI$100,MATCH('Print View'!$A160,'Coverage Indicators - Section D'!$A$1:$A$100,0))&lt;&gt;0,INDEX('Coverage Indicators - Section D'!AI$1:AI$100,MATCH('Print View'!$A160,'Coverage Indicators - Section D'!$A$1:$A$100,0)),""),"")&amp;CHAR(10)&amp;IFERROR(IF(INDEX('Coverage Indicators - Section D'!AJ$1:AJ$100,MATCH('Print View'!$A160,'Coverage Indicators - Section D'!$A$1:$A$100,0))&lt;&gt;0,TEXT(INDEX('Coverage Indicators - Section D'!AJ$1:AJ$100,MATCH('Print View'!$A160,'Coverage Indicators - Section D'!$A$1:$A$100,0)),"0.0%"),""),"")</f>
        <v>/
85
100.0%</v>
      </c>
      <c r="P160" s="537" t="str">
        <f ca="1">IFERROR(IF(INDEX('Coverage Indicators - Section D'!AJ$1:AJ$100,MATCH('Print View'!$A160,'Coverage Indicators - Section D'!$A$1:$A$100,0))&lt;&gt;0,INDEX('Coverage Indicators - Section D'!AJ$1:AJ$100,MATCH('Print View'!$A160,'Coverage Indicators - Section D'!$A$1:$A$100,0)),""),"")&amp;"/"&amp;IFERROR(IF(INDEX('Coverage Indicators - Section D'!AJ$1:AJ$100,MATCH('Print View'!$A160,'Coverage Indicators - Section D'!$A$1:$A$100,0)+1)&lt;&gt;0,INDEX('Coverage Indicators - Section D'!AJ$1:AJ$100,MATCH('Print View'!$A160,'Coverage Indicators - Section D'!$A$1:$A$100,0)+1),""),"")&amp;CHAR(10)&amp;IFERROR(IF(INDEX('Coverage Indicators - Section D'!AK$1:AK$100,MATCH('Print View'!$A160,'Coverage Indicators - Section D'!$A$1:$A$100,0))&lt;&gt;0,INDEX('Coverage Indicators - Section D'!AK$1:AK$100,MATCH('Print View'!$A160,'Coverage Indicators - Section D'!$A$1:$A$100,0)),""),"")&amp;CHAR(10)&amp;IFERROR(IF(INDEX('Coverage Indicators - Section D'!AL$1:AL$100,MATCH('Print View'!$A160,'Coverage Indicators - Section D'!$A$1:$A$100,0))&lt;&gt;0,INDEX('Coverage Indicators - Section D'!AL$1:AL$100,MATCH('Print View'!$A160,'Coverage Indicators - Section D'!$A$1:$A$100,0)),""),"")</f>
        <v>1/
85</v>
      </c>
      <c r="Q160" s="540" t="str">
        <f ca="1">IFERROR(IF(INDEX('Coverage Indicators - Section D'!AL$1:AL$100,MATCH('Print View'!$A160,'Coverage Indicators - Section D'!$A$1:$A$100,0))&lt;&gt;0,INDEX('Coverage Indicators - Section D'!AL$1:AL$100,MATCH('Print View'!$A160,'Coverage Indicators - Section D'!$A$1:$A$100,0)),""),"")&amp;"/"&amp;IFERROR(IF(INDEX('Coverage Indicators - Section D'!AL$1:AL$100,MATCH('Print View'!$A160,'Coverage Indicators - Section D'!$A$1:$A$100,0)+1)&lt;&gt;0,INDEX('Coverage Indicators - Section D'!AL$1:AL$100,MATCH('Print View'!$A160,'Coverage Indicators - Section D'!$A$1:$A$100,0)+1),""),"")&amp;CHAR(10)&amp;IFERROR(IF(INDEX('Coverage Indicators - Section D'!AM$1:AM$100,MATCH('Print View'!$A160,'Coverage Indicators - Section D'!$A$1:$A$100,0))&lt;&gt;0,INDEX('Coverage Indicators - Section D'!AM$1:AM$100,MATCH('Print View'!$A160,'Coverage Indicators - Section D'!$A$1:$A$100,0)),""),"")&amp;CHAR(10)&amp;IFERROR(IF(INDEX('Coverage Indicators - Section D'!AN$1:AN$100,MATCH('Print View'!$A160,'Coverage Indicators - Section D'!$A$1:$A$100,0))&lt;&gt;0,INDEX('Coverage Indicators - Section D'!AN$1:AN$100,MATCH('Print View'!$A160,'Coverage Indicators - Section D'!$A$1:$A$100,0)),""),"")</f>
        <v xml:space="preserve">85/85
1
</v>
      </c>
      <c r="R160" s="540" t="str">
        <f ca="1">IFERROR(IF(INDEX('Coverage Indicators - Section D'!AO$1:AO$100,MATCH('Print View'!$A160,'Coverage Indicators - Section D'!$A$1:$A$100,0))&lt;&gt;0,INDEX('Coverage Indicators - Section D'!AO$1:AO$100,MATCH('Print View'!$A160,'Coverage Indicators - Section D'!$A$1:$A$100,0)),""),"")&amp;"/"&amp;IFERROR(IF(INDEX('Coverage Indicators - Section D'!AO$1:AO$100,MATCH('Print View'!$A160,'Coverage Indicators - Section D'!$A$1:$A$100,0)+1)&lt;&gt;0,INDEX('Coverage Indicators - Section D'!AO$1:AO$100,MATCH('Print View'!$A160,'Coverage Indicators - Section D'!$A$1:$A$100,0)+1),""),"")&amp;CHAR(10)&amp;IFERROR(IF(INDEX('Coverage Indicators - Section D'!AP$1:AP$100,MATCH('Print View'!$A160,'Coverage Indicators - Section D'!$A$1:$A$100,0))&lt;&gt;0,INDEX('Coverage Indicators - Section D'!AP$1:AP$100,MATCH('Print View'!$A160,'Coverage Indicators - Section D'!$A$1:$A$100,0)),""),"")&amp;CHAR(10)&amp;IFERROR(IF(INDEX('Coverage Indicators - Section D'!AQ$1:AQ$100,MATCH('Print View'!$A160,'Coverage Indicators - Section D'!$A$1:$A$100,0))&lt;&gt;0,INDEX('Coverage Indicators - Section D'!AQ$1:AQ$100,MATCH('Print View'!$A160,'Coverage Indicators - Section D'!$A$1:$A$100,0)),""),"")</f>
        <v xml:space="preserve">/
</v>
      </c>
      <c r="S160" s="540" t="str">
        <f ca="1">IFERROR(IF(INDEX('Coverage Indicators - Section D'!AR$1:AR$100,MATCH('Print View'!$A160,'Coverage Indicators - Section D'!$A$1:$A$100,0))&lt;&gt;0,INDEX('Coverage Indicators - Section D'!AR$1:AR$100,MATCH('Print View'!$A160,'Coverage Indicators - Section D'!$A$1:$A$100,0)),""),"")&amp;"/"&amp;IFERROR(IF(INDEX('Coverage Indicators - Section D'!AR$1:AR$100,MATCH('Print View'!$A160,'Coverage Indicators - Section D'!$A$1:$A$100,0)+1)&lt;&gt;0,INDEX('Coverage Indicators - Section D'!AR$1:AR$100,MATCH('Print View'!$A160,'Coverage Indicators - Section D'!$A$1:$A$100,0)+1),""),"")&amp;CHAR(10)&amp;IFERROR(IF(INDEX('Coverage Indicators - Section D'!AS$1:AS$100,MATCH('Print View'!$A160,'Coverage Indicators - Section D'!$A$1:$A$100,0))&lt;&gt;0,INDEX('Coverage Indicators - Section D'!AS$1:AS$100,MATCH('Print View'!$A160,'Coverage Indicators - Section D'!$A$1:$A$100,0)),""),"")&amp;CHAR(10)&amp;IFERROR(IF(INDEX('Coverage Indicators - Section D'!AT$1:AT$100,MATCH('Print View'!$A160,'Coverage Indicators - Section D'!$A$1:$A$100,0))&lt;&gt;0,INDEX('Coverage Indicators - Section D'!AT$1:AT$100,MATCH('Print View'!$A160,'Coverage Indicators - Section D'!$A$1:$A$100,0)),""),"")</f>
        <v xml:space="preserve">/
</v>
      </c>
      <c r="T160" s="464" t="str">
        <f ca="1">IFERROR(IF(INDEX('Coverage Indicators - Section D'!AB$1:AB$100,MATCH('Print View'!$A160,'Coverage Indicators - Section D'!$A$1:$A$100,0))&lt;&gt;0,INDEX('Coverage Indicators - Section D'!AB$1:AB$100,MATCH('Print View'!$A160,'Coverage Indicators - Section D'!$A$1:$A$100,0)),""),"")</f>
        <v/>
      </c>
      <c r="U160" s="464">
        <f ca="1">IFERROR(IF(INDEX('Coverage Indicators - Section D'!AC$1:AC$100,MATCH('Print View'!$A160,'Coverage Indicators - Section D'!$A$1:$A$100,0))&lt;&gt;0,INDEX('Coverage Indicators - Section D'!AC$1:AC$100,MATCH('Print View'!$A160,'Coverage Indicators - Section D'!$A$1:$A$100,0)),""),"")</f>
        <v>85</v>
      </c>
      <c r="V160" s="464">
        <f ca="1">IFERROR(IF(INDEX('Coverage Indicators - Section D'!AD$1:AD$100,MATCH('Print View'!$A160,'Coverage Indicators - Section D'!$A$1:$A$100,0))&lt;&gt;0,INDEX('Coverage Indicators - Section D'!AD$1:AD$100,MATCH('Print View'!$A160,'Coverage Indicators - Section D'!$A$1:$A$100,0)),""),"")</f>
        <v>1</v>
      </c>
      <c r="W160" s="464" t="str">
        <f ca="1">IFERROR(IF(INDEX('Coverage Indicators - Section D'!AE$1:AE$100,MATCH('Print View'!$A160,'Coverage Indicators - Section D'!$A$1:$A$100,0))&lt;&gt;0,INDEX('Coverage Indicators - Section D'!AE$1:AE$100,MATCH('Print View'!$A160,'Coverage Indicators - Section D'!$A$1:$A$100,0)),""),"")</f>
        <v/>
      </c>
      <c r="X160" s="464">
        <f ca="1">IFERROR(IF(INDEX('Coverage Indicators - Section D'!AI$1:AI$100,MATCH('Print View'!$A160,'Coverage Indicators - Section D'!$A$1:$A$100,0))&lt;&gt;0,INDEX('Coverage Indicators - Section D'!AI$1:AI$100,MATCH('Print View'!$A160,'Coverage Indicators - Section D'!$A$1:$A$100,0)),""),"")</f>
        <v>85</v>
      </c>
      <c r="Y160" s="464">
        <f ca="1">IFERROR(IF(INDEX('Coverage Indicators - Section D'!AJ$1:AJ$100,MATCH('Print View'!$A160,'Coverage Indicators - Section D'!$A$1:$A$100,0))&lt;&gt;0,INDEX('Coverage Indicators - Section D'!AJ$1:AJ$100,MATCH('Print View'!$A160,'Coverage Indicators - Section D'!$A$1:$A$100,0)),""),"")</f>
        <v>1</v>
      </c>
      <c r="Z160" s="464" t="str">
        <f ca="1">IFERROR(IF(INDEX('Coverage Indicators - Section D'!AK$1:AK$100,MATCH('Print View'!$A160,'Coverage Indicators - Section D'!$A$1:$A$100,0))&lt;&gt;0,INDEX('Coverage Indicators - Section D'!AK$1:AK$100,MATCH('Print View'!$A160,'Coverage Indicators - Section D'!$A$1:$A$100,0)),""),"")</f>
        <v/>
      </c>
      <c r="AA160" s="464"/>
      <c r="AB160" s="464"/>
      <c r="AC160" s="464"/>
      <c r="AD160" s="464"/>
      <c r="AE160" s="464"/>
      <c r="AF160" s="464"/>
      <c r="AG160" s="464"/>
      <c r="AH160" s="464"/>
      <c r="AI160" s="464"/>
      <c r="AJ160" s="464"/>
      <c r="AK160" s="464"/>
      <c r="AL160" s="464"/>
      <c r="AM160" s="464">
        <f ca="1">IFERROR(IF(INDEX('Coverage Indicators - Section D'!AL$1:AL$110,MATCH('Print View'!$A160,'Coverage Indicators - Section D'!$A$1:$A$110,0))&lt;&gt;0,INDEX('Coverage Indicators - Section D'!AL$1:AL$110,MATCH('Print View'!$A160,'Coverage Indicators - Section D'!$A$1:$A$110,0)),""),"")</f>
        <v>85</v>
      </c>
      <c r="AN160" s="464"/>
      <c r="AO160" s="464"/>
      <c r="AP160" s="464"/>
      <c r="AQ160" s="464"/>
      <c r="AR160" s="1028" t="str">
        <f ca="1">CONCATENATE($A160,N$144)</f>
        <v>82-Jun-22</v>
      </c>
      <c r="AS160" s="1027" t="str">
        <f ca="1">CONCATENATE($A160,Q$144)</f>
        <v>819-Dec-23</v>
      </c>
      <c r="AT160" s="1027" t="str">
        <f t="shared" ref="AT160" si="64">CONCATENATE($A160,T$144)</f>
        <v>8</v>
      </c>
      <c r="AU160" s="1027" t="str">
        <f t="shared" ref="AU160" si="65">CONCATENATE($A160,W$144)</f>
        <v>8</v>
      </c>
      <c r="AV160" s="1027" t="str">
        <f t="shared" ref="AV160" si="66">CONCATENATE($A160,Z$144)</f>
        <v>8</v>
      </c>
      <c r="AW160" s="1027" t="str">
        <f t="shared" ref="AW160" si="67">CONCATENATE($A160,AC$144)</f>
        <v>8</v>
      </c>
      <c r="AX160" s="1027" t="str">
        <f t="shared" ref="AX160" si="68">CONCATENATE($A160,AF$144)</f>
        <v>8</v>
      </c>
      <c r="AY160" s="1027" t="str">
        <f t="shared" ref="AY160" si="69">CONCATENATE($A160,AI$144)</f>
        <v>8</v>
      </c>
      <c r="AZ160" s="469"/>
      <c r="BA160" s="211"/>
    </row>
    <row r="161" spans="1:53" s="183" customFormat="1" ht="88.15" customHeight="1" x14ac:dyDescent="0.35">
      <c r="A161" s="951"/>
      <c r="B161" s="942" t="str">
        <f ca="1">IFERROR(IF(INDEX('Coverage Indicators - Section D'!AU$1:AU$110,MATCH('Print View'!$A160,'Coverage Indicators - Section D'!$A$1:$A$110,0))&lt;&gt;0,INDEX('Coverage Indicators - Section D'!AU$1:AU$110,MATCH('Print View'!$A160,'Coverage Indicators - Section D'!$A$1:$A$110,0)),""),"")</f>
        <v>&gt;Indicator covers GoB reporting units at 72 upazila  and 13 districts (total 85 reporting units). 
&gt; Data source: Malaria MIS of NMEP. 
&gt;Data collection/reporting: monthly.</v>
      </c>
      <c r="C161" s="942"/>
      <c r="D161" s="942"/>
      <c r="E161" s="942"/>
      <c r="F161" s="942"/>
      <c r="G161" s="942"/>
      <c r="H161" s="942"/>
      <c r="I161" s="942"/>
      <c r="J161" s="942"/>
      <c r="K161" s="942"/>
      <c r="L161" s="942"/>
      <c r="M161" s="942"/>
      <c r="N161" s="942"/>
      <c r="O161" s="942"/>
      <c r="P161" s="942"/>
      <c r="Q161" s="942"/>
      <c r="R161" s="942"/>
      <c r="S161" s="942"/>
      <c r="T161" s="464"/>
      <c r="U161" s="464">
        <f ca="1">IFERROR(IF(INDEX('Coverage Indicators - Section D'!AC$1:AC$100,MATCH('Print View'!$A160,'Coverage Indicators - Section D'!$A$1:$A$100,0)+1)&lt;&gt;0,INDEX('Coverage Indicators - Section D'!AC$1:AC$100,MATCH('Print View'!$A160,'Coverage Indicators - Section D'!$A$1:$A$100,0)+1),""),"")</f>
        <v>85</v>
      </c>
      <c r="V161" s="464"/>
      <c r="W161" s="464"/>
      <c r="X161" s="464">
        <f ca="1">IFERROR(IF(INDEX('Coverage Indicators - Section D'!AI$1:AI$100,MATCH('Print View'!$A160,'Coverage Indicators - Section D'!$A$1:$A$100,0)+1)&lt;&gt;0,INDEX('Coverage Indicators - Section D'!AI$1:AI$100,MATCH('Print View'!$A160,'Coverage Indicators - Section D'!$A$1:$A$100,0)+1),""),"")</f>
        <v>85</v>
      </c>
      <c r="Y161" s="464"/>
      <c r="Z161" s="464"/>
      <c r="AA161" s="464"/>
      <c r="AB161" s="464"/>
      <c r="AC161" s="464"/>
      <c r="AD161" s="464"/>
      <c r="AE161" s="464"/>
      <c r="AF161" s="464"/>
      <c r="AG161" s="464"/>
      <c r="AH161" s="464"/>
      <c r="AI161" s="464"/>
      <c r="AJ161" s="464"/>
      <c r="AK161" s="464"/>
      <c r="AL161" s="464"/>
      <c r="AM161" s="464"/>
      <c r="AN161" s="464"/>
      <c r="AO161" s="464"/>
      <c r="AP161" s="464"/>
      <c r="AQ161" s="464"/>
      <c r="AR161" s="1028"/>
      <c r="AS161" s="1027"/>
      <c r="AT161" s="1027"/>
      <c r="AU161" s="1027"/>
      <c r="AV161" s="1027"/>
      <c r="AW161" s="1027"/>
      <c r="AX161" s="1027"/>
      <c r="AY161" s="1027"/>
      <c r="AZ161" s="469"/>
      <c r="BA161" s="211"/>
    </row>
    <row r="162" spans="1:53" s="183" customFormat="1" ht="177" customHeight="1" x14ac:dyDescent="0.35">
      <c r="A162" s="952">
        <v>9</v>
      </c>
      <c r="B162" s="530" t="str">
        <f ca="1">IFERROR(IF(INDEX('Coverage Indicators - Section D'!B$1:B$100,MATCH('Print View'!$A162,'Coverage Indicators - Section D'!$A$1:$A$100,0))&lt;&gt;0,INDEX('Coverage Indicators - Section D'!B$1:B$100,MATCH('Print View'!$A162,'Coverage Indicators - Section D'!$A$1:$A$100,0)),""),"")</f>
        <v>RSSH: Health management information systems and M&amp;E</v>
      </c>
      <c r="C162" s="531" t="str">
        <f ca="1">IFERROR(IF(INDEX('Coverage Indicators - Section D'!D$1:D$100,MATCH('Print View'!$A162,'Coverage Indicators - Section D'!$A$1:$A$100,0))&lt;&gt;0,INDEX('Coverage Indicators - Section D'!D$1:D$100,MATCH('Print View'!$A162,'Coverage Indicators - Section D'!$A$1:$A$100,0)),""),"")</f>
        <v>M&amp;E-2b Timeliness of facility reporting: Percentage of submitted facility monthly reports (for the reporting period) that are received on time per the national guidelines</v>
      </c>
      <c r="D162" s="531" t="str">
        <f ca="1">IFERROR(IF(INDEX('Coverage Indicators - Section D'!E$1:E$100,MATCH('Print View'!$A162,'Coverage Indicators - Section D'!$A$1:$A$100,0))&lt;&gt;0,INDEX('Coverage Indicators - Section D'!E$1:E$100,MATCH('Print View'!$A162,'Coverage Indicators - Section D'!$A$1:$A$100,0)),""),"")</f>
        <v/>
      </c>
      <c r="E162" s="532" t="str">
        <f ca="1">IFERROR(IF(INDEX('Coverage Indicators - Section D'!F$1:F$100,MATCH('Print View'!$A162,'Coverage Indicators - Section D'!$A$1:$A$100,0))&lt;&gt;0,INDEX('Coverage Indicators - Section D'!F$1:F$100,MATCH('Print View'!$A162,'Coverage Indicators - Section D'!$A$1:$A$100,0)),""),"")&amp;"/"&amp;IFERROR(IF(INDEX('Coverage Indicators - Section D'!F$1:F$100,MATCH('Print View'!$A162,'Coverage Indicators - Section D'!$A$1:$A$100,0)+1)&lt;&gt;0,INDEX('Coverage Indicators - Section D'!F$1:F$100,MATCH('Print View'!$A162,'Coverage Indicators - Section D'!$A$1:$A$100,0)+1),""),"")&amp;CHAR(10)&amp;IFERROR(IF(INDEX('Coverage Indicators - Section D'!G$1:G$100,MATCH('Print View'!$A162,'Coverage Indicators - Section D'!$A$1:$A$100,0))&lt;&gt;0,INDEX('Coverage Indicators - Section D'!G$1:G$100,MATCH('Print View'!$A162,'Coverage Indicators - Section D'!$A$1:$A$100,0)),""),"")</f>
        <v>239/239
1</v>
      </c>
      <c r="F162" s="532" t="str">
        <f ca="1">IFERROR(IF(INDEX('Coverage Indicators - Section D'!H$1:H$100,MATCH('Print View'!$A162,'Coverage Indicators - Section D'!$A$1:$A$100,0))&lt;&gt;0,INDEX('Coverage Indicators - Section D'!H$1:H$100,MATCH('Print View'!$A162,'Coverage Indicators - Section D'!$A$1:$A$100,0)),""),"")&amp;CHAR(10)&amp;IFERROR(IF(INDEX('Coverage Indicators - Section D'!I$1:I$100,MATCH('Print View'!$A162,'Coverage Indicators - Section D'!$A$1:$A$100,0))&lt;&gt;0,INDEX('Coverage Indicators - Section D'!I$1:I$100,MATCH('Print View'!$A162,'Coverage Indicators - Section D'!$A$1:$A$100,0)),""),"")</f>
        <v>2019
BRAC MIS</v>
      </c>
      <c r="G162" s="533" t="str">
        <f ca="1">IFERROR(IF(INDEX('Coverage Indicators - Section D'!J$1:J$100,MATCH('Print View'!$A162,'Coverage Indicators - Section D'!$A$1:$A$100,0))&lt;&gt;0,INDEX('Coverage Indicators - Section D'!J$1:J$100,MATCH('Print View'!$A162,'Coverage Indicators - Section D'!$A$1:$A$100,0)),""),"")</f>
        <v/>
      </c>
      <c r="H162" s="533" t="str">
        <f ca="1">IFERROR(IF(INDEX('Coverage Indicators - Section D'!S$1:S$100,MATCH('Print View'!$A162,'Coverage Indicators - Section D'!$A$1:$A$100,0))&lt;&gt;0,INDEX('Coverage Indicators - Section D'!S$1:S$100,MATCH('Print View'!$A162,'Coverage Indicators - Section D'!$A$1:$A$100,0)),""),"")</f>
        <v/>
      </c>
      <c r="I162" s="533" t="str">
        <f ca="1">IFERROR(IF(INDEX('Coverage Indicators - Section D'!T$1:T$100,MATCH('Print View'!$A162,'Coverage Indicators - Section D'!$A$1:$A$100,0))&lt;&gt;0,INDEX('Coverage Indicators - Section D'!T$1:T$100,MATCH('Print View'!$A162,'Coverage Indicators - Section D'!$A$1:$A$100,0)),""),"")</f>
        <v>BRAC</v>
      </c>
      <c r="J162" s="532" t="str">
        <f ca="1">IFERROR(IF(INDEX('Coverage Indicators - Section D'!U$1:U$100,MATCH('Print View'!$A162,'Coverage Indicators - Section D'!$A$1:$A$100,0))&lt;&gt;0,INDEX('Coverage Indicators - Section D'!U$1:U$100,MATCH('Print View'!$A162,'Coverage Indicators - Section D'!$A$1:$A$100,0)),""),"")&amp;CHAR(10)&amp;CHAR(10)&amp;IFERROR(IF(INDEX('Coverage Indicators - Section D'!U$1:U$100,MATCH('Print View'!$A162,'Coverage Indicators - Section D'!$A$1:$A$100,0)+1)&lt;&gt;0,INDEX('Coverage Indicators - Section D'!U$1:U$100,MATCH('Print View'!$A162,'Coverage Indicators - Section D'!$A$1:$A$100,0)+1),""),"")</f>
        <v>Bangladesh
Geographic Subnational, 100% of national program target</v>
      </c>
      <c r="K162" s="530" t="str">
        <f ca="1">IFERROR(IF(INDEX('Coverage Indicators - Section D'!V$1:V$100,MATCH('Print View'!$A162,'Coverage Indicators - Section D'!$A$1:$A$100,0))&lt;&gt;0,INDEX('Coverage Indicators - Section D'!V$1:V$100,MATCH('Print View'!$A162,'Coverage Indicators - Section D'!$A$1:$A$100,0)),""),"")</f>
        <v/>
      </c>
      <c r="L162" s="532" t="str">
        <f ca="1">IFERROR(IF(INDEX('Coverage Indicators - Section D'!W$1:W$100,MATCH('Print View'!$A162,'Coverage Indicators - Section D'!$A$1:$A$100,0))&lt;&gt;0,INDEX('Coverage Indicators - Section D'!W$1:W$100,MATCH('Print View'!$A162,'Coverage Indicators - Section D'!$A$1:$A$100,0)),""),"")&amp;"/"&amp;IFERROR(IF(INDEX('Coverage Indicators - Section D'!W$1:W$100,MATCH('Print View'!$A162,'Coverage Indicators - Section D'!$A$1:$A$100,0)+1)&lt;&gt;0,INDEX('Coverage Indicators - Section D'!W$1:W$100,MATCH('Print View'!$A162,'Coverage Indicators - Section D'!$A$1:$A$100,0)+1),""),"")&amp;CHAR(10)&amp;IFERROR(IF(INDEX('Coverage Indicators - Section D'!X$1:X$100,MATCH('Print View'!$A162,'Coverage Indicators - Section D'!$A$1:$A$100,0))&lt;&gt;0,TEXT(INDEX('Coverage Indicators - Section D'!X$1:X$100,MATCH('Print View'!$A162,'Coverage Indicators - Section D'!$A$1:$A$100,0)),"0.0%"),""),"")&amp;CHAR(10)&amp;IFERROR(IF(INDEX('Coverage Indicators - Section D'!Y$1:Y$100,MATCH('Print View'!$A162,'Coverage Indicators - Section D'!$A$1:$A$100,0))&lt;&gt;0,INDEX('Coverage Indicators - Section D'!Y$1:Y$100,MATCH('Print View'!$A162,'Coverage Indicators - Section D'!$A$1:$A$100,0)),""),"")</f>
        <v xml:space="preserve">45/45
100.0%
</v>
      </c>
      <c r="M162" s="532" t="str">
        <f ca="1">IFERROR(IF(INDEX('Coverage Indicators - Section D'!Z$1:Z$100,MATCH('Print View'!$A162,'Coverage Indicators - Section D'!$A$1:$A$100,0))&lt;&gt;0,INDEX('Coverage Indicators - Section D'!Z$1:Z$100,MATCH('Print View'!$A162,'Coverage Indicators - Section D'!$A$1:$A$100,0)),""),"")&amp;"/"&amp;IFERROR(IF(INDEX('Coverage Indicators - Section D'!Z$1:Z$100,MATCH('Print View'!$A162,'Coverage Indicators - Section D'!$A$1:$A$100,0)+1)&lt;&gt;0,INDEX('Coverage Indicators - Section D'!Z$1:Z$100,MATCH('Print View'!$A162,'Coverage Indicators - Section D'!$A$1:$A$100,0)+1),""),"")&amp;CHAR(10)&amp;IFERROR(IF(INDEX('Coverage Indicators - Section D'!AA$1:AA$100,MATCH('Print View'!$A162,'Coverage Indicators - Section D'!$A$1:$A$100,0))&lt;&gt;0,TEXT(INDEX('Coverage Indicators - Section D'!AA$1:AA$100,MATCH('Print View'!$A162,'Coverage Indicators - Section D'!$A$1:$A$100,0)),"0.0%"),""),"")&amp;CHAR(10)&amp;IFERROR(IF(INDEX('Coverage Indicators - Section D'!AB$1:AB$100,MATCH('Print View'!$A162,'Coverage Indicators - Section D'!$A$1:$A$100,0))&lt;&gt;0,INDEX('Coverage Indicators - Section D'!AB$1:AB$100,MATCH('Print View'!$A162,'Coverage Indicators - Section D'!$A$1:$A$100,0)),""),"")</f>
        <v xml:space="preserve">45/45
100.0%
</v>
      </c>
      <c r="N162" s="532" t="str">
        <f ca="1">IFERROR(IF(INDEX('Coverage Indicators - Section D'!AC$1:AC$100,MATCH('Print View'!$A162,'Coverage Indicators - Section D'!$A$1:$A$100,0))&lt;&gt;0,INDEX('Coverage Indicators - Section D'!AC$1:AC$100,MATCH('Print View'!$A162,'Coverage Indicators - Section D'!$A$1:$A$100,0)),""),"")&amp;"/"&amp;IFERROR(IF(INDEX('Coverage Indicators - Section D'!AC$1:AC$100,MATCH('Print View'!$A162,'Coverage Indicators - Section D'!$A$1:$A$100,0)+1)&lt;&gt;0,INDEX('Coverage Indicators - Section D'!AC$1:AC$100,MATCH('Print View'!$A162,'Coverage Indicators - Section D'!$A$1:$A$100,0)+1),""),"")&amp;CHAR(10)&amp;IFERROR(IF(INDEX('Coverage Indicators - Section D'!AD$1:AD$100,MATCH('Print View'!$A162,'Coverage Indicators - Section D'!$A$1:$A$100,0))&lt;&gt;0,INDEX('Coverage Indicators - Section D'!AD$1:AD$100,MATCH('Print View'!$A162,'Coverage Indicators - Section D'!$A$1:$A$100,0)),""),"")&amp;CHAR(10)&amp;IFERROR(IF(INDEX('Coverage Indicators - Section D'!AE$1:AE$100,MATCH('Print View'!$A162,'Coverage Indicators - Section D'!$A$1:$A$100,0))&lt;&gt;0,TEXT(INDEX('Coverage Indicators - Section D'!AE$1:AE$100,MATCH('Print View'!$A162,'Coverage Indicators - Section D'!$A$1:$A$100,0)),"0.0%"),""),"")</f>
        <v xml:space="preserve">45/45
1
</v>
      </c>
      <c r="O162" s="532" t="str">
        <f ca="1">IFERROR(IF(INDEX('Coverage Indicators - Section D'!AI$1:AI$100,MATCH('Print View'!$A162,'Coverage Indicators - Section D'!$A$1:$A$100,0))&lt;&gt;0,INDEX('Coverage Indicators - Section D'!AI$1:AI$100,MATCH('Print View'!$A162,'Coverage Indicators - Section D'!$A$1:$A$100,0)),""),"")&amp;"/"&amp;IFERROR(IF(INDEX('Coverage Indicators - Section D'!AI$1:AI$100,MATCH('Print View'!$A162,'Coverage Indicators - Section D'!$A$1:$A$100,0)+1)&lt;&gt;0,INDEX('Coverage Indicators - Section D'!AI$1:AI$100,MATCH('Print View'!$A162,'Coverage Indicators - Section D'!$A$1:$A$100,0)+1),""),"")&amp;CHAR(10)&amp;IFERROR(IF(INDEX('Coverage Indicators - Section D'!AJ$1:AJ$100,MATCH('Print View'!$A162,'Coverage Indicators - Section D'!$A$1:$A$100,0))&lt;&gt;0,INDEX('Coverage Indicators - Section D'!AJ$1:AJ$100,MATCH('Print View'!$A162,'Coverage Indicators - Section D'!$A$1:$A$100,0)),""),"")&amp;CHAR(10)&amp;IFERROR(IF(INDEX('Coverage Indicators - Section D'!AK$1:AK$100,MATCH('Print View'!$A162,'Coverage Indicators - Section D'!$A$1:$A$100,0))&lt;&gt;0,INDEX('Coverage Indicators - Section D'!AK$1:AK$100,MATCH('Print View'!$A162,'Coverage Indicators - Section D'!$A$1:$A$100,0)),""),"")</f>
        <v xml:space="preserve">45/45
1
</v>
      </c>
      <c r="P162" s="537" t="str">
        <f ca="1">IFERROR(IF(INDEX('Coverage Indicators - Section D'!AJ$1:AJ$100,MATCH('Print View'!$A162,'Coverage Indicators - Section D'!$A$1:$A$100,0))&lt;&gt;0,INDEX('Coverage Indicators - Section D'!AJ$1:AJ$100,MATCH('Print View'!$A162,'Coverage Indicators - Section D'!$A$1:$A$100,0)),""),"")&amp;"/"&amp;IFERROR(IF(INDEX('Coverage Indicators - Section D'!AJ$1:AJ$100,MATCH('Print View'!$A162,'Coverage Indicators - Section D'!$A$1:$A$100,0)+1)&lt;&gt;0,INDEX('Coverage Indicators - Section D'!AJ$1:AJ$100,MATCH('Print View'!$A162,'Coverage Indicators - Section D'!$A$1:$A$100,0)+1),""),"")&amp;CHAR(10)&amp;IFERROR(IF(INDEX('Coverage Indicators - Section D'!AK$1:AK$100,MATCH('Print View'!$A162,'Coverage Indicators - Section D'!$A$1:$A$100,0))&lt;&gt;0,INDEX('Coverage Indicators - Section D'!AK$1:AK$100,MATCH('Print View'!$A162,'Coverage Indicators - Section D'!$A$1:$A$100,0)),""),"")&amp;CHAR(10)&amp;IFERROR(IF(INDEX('Coverage Indicators - Section D'!AL$1:AL$100,MATCH('Print View'!$A162,'Coverage Indicators - Section D'!$A$1:$A$100,0))&lt;&gt;0,INDEX('Coverage Indicators - Section D'!AL$1:AL$100,MATCH('Print View'!$A162,'Coverage Indicators - Section D'!$A$1:$A$100,0)),""),"")</f>
        <v>1/
45</v>
      </c>
      <c r="Q162" s="532" t="str">
        <f ca="1">IFERROR(IF(INDEX('Coverage Indicators - Section D'!AL$1:AL$100,MATCH('Print View'!$A162,'Coverage Indicators - Section D'!$A$1:$A$100,0))&lt;&gt;0,INDEX('Coverage Indicators - Section D'!AL$1:AL$100,MATCH('Print View'!$A162,'Coverage Indicators - Section D'!$A$1:$A$100,0)),""),"")&amp;"/"&amp;IFERROR(IF(INDEX('Coverage Indicators - Section D'!AL$1:AL$100,MATCH('Print View'!$A162,'Coverage Indicators - Section D'!$A$1:$A$100,0)+1)&lt;&gt;0,INDEX('Coverage Indicators - Section D'!AL$1:AL$100,MATCH('Print View'!$A162,'Coverage Indicators - Section D'!$A$1:$A$100,0)+1),""),"")&amp;CHAR(10)&amp;IFERROR(IF(INDEX('Coverage Indicators - Section D'!AM$1:AM$100,MATCH('Print View'!$A162,'Coverage Indicators - Section D'!$A$1:$A$100,0))&lt;&gt;0,INDEX('Coverage Indicators - Section D'!AM$1:AM$100,MATCH('Print View'!$A162,'Coverage Indicators - Section D'!$A$1:$A$100,0)),""),"")&amp;CHAR(10)&amp;IFERROR(IF(INDEX('Coverage Indicators - Section D'!AN$1:AN$100,MATCH('Print View'!$A162,'Coverage Indicators - Section D'!$A$1:$A$100,0))&lt;&gt;0,INDEX('Coverage Indicators - Section D'!AN$1:AN$100,MATCH('Print View'!$A162,'Coverage Indicators - Section D'!$A$1:$A$100,0)),""),"")</f>
        <v xml:space="preserve">45/45
1
</v>
      </c>
      <c r="R162" s="532" t="str">
        <f ca="1">IFERROR(IF(INDEX('Coverage Indicators - Section D'!AO$1:AO$100,MATCH('Print View'!$A162,'Coverage Indicators - Section D'!$A$1:$A$100,0))&lt;&gt;0,INDEX('Coverage Indicators - Section D'!AO$1:AO$100,MATCH('Print View'!$A162,'Coverage Indicators - Section D'!$A$1:$A$100,0)),""),"")&amp;"/"&amp;IFERROR(IF(INDEX('Coverage Indicators - Section D'!AO$1:AO$100,MATCH('Print View'!$A162,'Coverage Indicators - Section D'!$A$1:$A$100,0)+1)&lt;&gt;0,INDEX('Coverage Indicators - Section D'!AO$1:AO$100,MATCH('Print View'!$A162,'Coverage Indicators - Section D'!$A$1:$A$100,0)+1),""),"")&amp;CHAR(10)&amp;IFERROR(IF(INDEX('Coverage Indicators - Section D'!AP$1:AP$100,MATCH('Print View'!$A162,'Coverage Indicators - Section D'!$A$1:$A$100,0))&lt;&gt;0,INDEX('Coverage Indicators - Section D'!AP$1:AP$100,MATCH('Print View'!$A162,'Coverage Indicators - Section D'!$A$1:$A$100,0)),""),"")&amp;CHAR(10)&amp;IFERROR(IF(INDEX('Coverage Indicators - Section D'!AQ$1:AQ$100,MATCH('Print View'!$A162,'Coverage Indicators - Section D'!$A$1:$A$100,0))&lt;&gt;0,INDEX('Coverage Indicators - Section D'!AQ$1:AQ$100,MATCH('Print View'!$A162,'Coverage Indicators - Section D'!$A$1:$A$100,0)),""),"")</f>
        <v xml:space="preserve">/
</v>
      </c>
      <c r="S162" s="532" t="str">
        <f ca="1">IFERROR(IF(INDEX('Coverage Indicators - Section D'!AR$1:AR$100,MATCH('Print View'!$A162,'Coverage Indicators - Section D'!$A$1:$A$100,0))&lt;&gt;0,INDEX('Coverage Indicators - Section D'!AR$1:AR$100,MATCH('Print View'!$A162,'Coverage Indicators - Section D'!$A$1:$A$100,0)),""),"")&amp;"/"&amp;IFERROR(IF(INDEX('Coverage Indicators - Section D'!AR$1:AR$100,MATCH('Print View'!$A162,'Coverage Indicators - Section D'!$A$1:$A$100,0)+1)&lt;&gt;0,INDEX('Coverage Indicators - Section D'!AR$1:AR$100,MATCH('Print View'!$A162,'Coverage Indicators - Section D'!$A$1:$A$100,0)+1),""),"")&amp;CHAR(10)&amp;IFERROR(IF(INDEX('Coverage Indicators - Section D'!AS$1:AS$100,MATCH('Print View'!$A162,'Coverage Indicators - Section D'!$A$1:$A$100,0))&lt;&gt;0,INDEX('Coverage Indicators - Section D'!AS$1:AS$100,MATCH('Print View'!$A162,'Coverage Indicators - Section D'!$A$1:$A$100,0)),""),"")&amp;CHAR(10)&amp;IFERROR(IF(INDEX('Coverage Indicators - Section D'!AT$1:AT$100,MATCH('Print View'!$A162,'Coverage Indicators - Section D'!$A$1:$A$100,0))&lt;&gt;0,INDEX('Coverage Indicators - Section D'!AT$1:AT$100,MATCH('Print View'!$A162,'Coverage Indicators - Section D'!$A$1:$A$100,0)),""),"")</f>
        <v xml:space="preserve">/
</v>
      </c>
      <c r="T162" s="464" t="str">
        <f ca="1">IFERROR(IF(INDEX('Coverage Indicators - Section D'!AB$1:AB$100,MATCH('Print View'!$A162,'Coverage Indicators - Section D'!$A$1:$A$100,0))&lt;&gt;0,INDEX('Coverage Indicators - Section D'!AB$1:AB$100,MATCH('Print View'!$A162,'Coverage Indicators - Section D'!$A$1:$A$100,0)),""),"")</f>
        <v/>
      </c>
      <c r="U162" s="464">
        <f ca="1">IFERROR(IF(INDEX('Coverage Indicators - Section D'!AC$1:AC$100,MATCH('Print View'!$A162,'Coverage Indicators - Section D'!$A$1:$A$100,0))&lt;&gt;0,INDEX('Coverage Indicators - Section D'!AC$1:AC$100,MATCH('Print View'!$A162,'Coverage Indicators - Section D'!$A$1:$A$100,0)),""),"")</f>
        <v>45</v>
      </c>
      <c r="V162" s="464">
        <f ca="1">IFERROR(IF(INDEX('Coverage Indicators - Section D'!AD$1:AD$100,MATCH('Print View'!$A162,'Coverage Indicators - Section D'!$A$1:$A$100,0))&lt;&gt;0,INDEX('Coverage Indicators - Section D'!AD$1:AD$100,MATCH('Print View'!$A162,'Coverage Indicators - Section D'!$A$1:$A$100,0)),""),"")</f>
        <v>1</v>
      </c>
      <c r="W162" s="464" t="str">
        <f ca="1">IFERROR(IF(INDEX('Coverage Indicators - Section D'!AE$1:AE$100,MATCH('Print View'!$A162,'Coverage Indicators - Section D'!$A$1:$A$100,0))&lt;&gt;0,INDEX('Coverage Indicators - Section D'!AE$1:AE$100,MATCH('Print View'!$A162,'Coverage Indicators - Section D'!$A$1:$A$100,0)),""),"")</f>
        <v/>
      </c>
      <c r="X162" s="464">
        <f ca="1">IFERROR(IF(INDEX('Coverage Indicators - Section D'!AI$1:AI$100,MATCH('Print View'!$A162,'Coverage Indicators - Section D'!$A$1:$A$100,0))&lt;&gt;0,INDEX('Coverage Indicators - Section D'!AI$1:AI$100,MATCH('Print View'!$A162,'Coverage Indicators - Section D'!$A$1:$A$100,0)),""),"")</f>
        <v>45</v>
      </c>
      <c r="Y162" s="464">
        <f ca="1">IFERROR(IF(INDEX('Coverage Indicators - Section D'!AJ$1:AJ$100,MATCH('Print View'!$A162,'Coverage Indicators - Section D'!$A$1:$A$100,0))&lt;&gt;0,INDEX('Coverage Indicators - Section D'!AJ$1:AJ$100,MATCH('Print View'!$A162,'Coverage Indicators - Section D'!$A$1:$A$100,0)),""),"")</f>
        <v>1</v>
      </c>
      <c r="Z162" s="464" t="str">
        <f ca="1">IFERROR(IF(INDEX('Coverage Indicators - Section D'!AK$1:AK$100,MATCH('Print View'!$A162,'Coverage Indicators - Section D'!$A$1:$A$100,0))&lt;&gt;0,INDEX('Coverage Indicators - Section D'!AK$1:AK$100,MATCH('Print View'!$A162,'Coverage Indicators - Section D'!$A$1:$A$100,0)),""),"")</f>
        <v/>
      </c>
      <c r="AA162" s="464"/>
      <c r="AB162" s="464"/>
      <c r="AC162" s="464"/>
      <c r="AD162" s="464"/>
      <c r="AE162" s="464"/>
      <c r="AF162" s="464"/>
      <c r="AG162" s="464"/>
      <c r="AH162" s="464"/>
      <c r="AI162" s="464"/>
      <c r="AJ162" s="464"/>
      <c r="AK162" s="464"/>
      <c r="AL162" s="464"/>
      <c r="AM162" s="464">
        <f ca="1">IFERROR(IF(INDEX('Coverage Indicators - Section D'!AL$1:AL$110,MATCH('Print View'!$A162,'Coverage Indicators - Section D'!$A$1:$A$110,0))&lt;&gt;0,INDEX('Coverage Indicators - Section D'!AL$1:AL$110,MATCH('Print View'!$A162,'Coverage Indicators - Section D'!$A$1:$A$110,0)),""),"")</f>
        <v>45</v>
      </c>
      <c r="AN162" s="464"/>
      <c r="AO162" s="464"/>
      <c r="AP162" s="464"/>
      <c r="AQ162" s="464"/>
      <c r="AR162" s="1028" t="str">
        <f ca="1">CONCATENATE($A162,N$144)</f>
        <v>92-Jun-22</v>
      </c>
      <c r="AS162" s="1027" t="str">
        <f ca="1">CONCATENATE($A162,Q$144)</f>
        <v>919-Dec-23</v>
      </c>
      <c r="AT162" s="1027" t="str">
        <f t="shared" ref="AT162" si="70">CONCATENATE($A162,T$144)</f>
        <v>9</v>
      </c>
      <c r="AU162" s="1027" t="str">
        <f t="shared" ref="AU162" si="71">CONCATENATE($A162,W$144)</f>
        <v>9</v>
      </c>
      <c r="AV162" s="1027" t="str">
        <f t="shared" ref="AV162" si="72">CONCATENATE($A162,Z$144)</f>
        <v>9</v>
      </c>
      <c r="AW162" s="1027" t="str">
        <f t="shared" ref="AW162" si="73">CONCATENATE($A162,AC$144)</f>
        <v>9</v>
      </c>
      <c r="AX162" s="1027" t="str">
        <f t="shared" ref="AX162" si="74">CONCATENATE($A162,AF$144)</f>
        <v>9</v>
      </c>
      <c r="AY162" s="1027" t="str">
        <f t="shared" ref="AY162" si="75">CONCATENATE($A162,AI$144)</f>
        <v>9</v>
      </c>
      <c r="AZ162" s="469"/>
      <c r="BA162" s="211"/>
    </row>
    <row r="163" spans="1:53" s="183" customFormat="1" ht="88.15" customHeight="1" x14ac:dyDescent="0.35">
      <c r="A163" s="952"/>
      <c r="B163" s="943" t="str">
        <f ca="1">IFERROR(IF(INDEX('Coverage Indicators - Section D'!AU$1:AU$110,MATCH('Print View'!$A162,'Coverage Indicators - Section D'!$A$1:$A$110,0))&lt;&gt;0,INDEX('Coverage Indicators - Section D'!AU$1:AU$110,MATCH('Print View'!$A162,'Coverage Indicators - Section D'!$A$1:$A$110,0)),""),"")</f>
        <v>&gt;Indicator covers PR2 reporting units at 45 upazila (total 45 reporting units). 
&gt; Data source: BRAC MIS. 
&gt;Data collection/reporting: monthly.</v>
      </c>
      <c r="C163" s="943"/>
      <c r="D163" s="943"/>
      <c r="E163" s="943"/>
      <c r="F163" s="943"/>
      <c r="G163" s="943"/>
      <c r="H163" s="943"/>
      <c r="I163" s="943"/>
      <c r="J163" s="943"/>
      <c r="K163" s="943"/>
      <c r="L163" s="943"/>
      <c r="M163" s="943"/>
      <c r="N163" s="943"/>
      <c r="O163" s="943"/>
      <c r="P163" s="943"/>
      <c r="Q163" s="943"/>
      <c r="R163" s="943"/>
      <c r="S163" s="943"/>
      <c r="T163" s="464"/>
      <c r="U163" s="464">
        <f ca="1">IFERROR(IF(INDEX('Coverage Indicators - Section D'!AC$1:AC$100,MATCH('Print View'!$A162,'Coverage Indicators - Section D'!$A$1:$A$100,0)+1)&lt;&gt;0,INDEX('Coverage Indicators - Section D'!AC$1:AC$100,MATCH('Print View'!$A162,'Coverage Indicators - Section D'!$A$1:$A$100,0)+1),""),"")</f>
        <v>45</v>
      </c>
      <c r="V163" s="464"/>
      <c r="W163" s="464"/>
      <c r="X163" s="464">
        <f ca="1">IFERROR(IF(INDEX('Coverage Indicators - Section D'!AI$1:AI$100,MATCH('Print View'!$A162,'Coverage Indicators - Section D'!$A$1:$A$100,0)+1)&lt;&gt;0,INDEX('Coverage Indicators - Section D'!AI$1:AI$100,MATCH('Print View'!$A162,'Coverage Indicators - Section D'!$A$1:$A$100,0)+1),""),"")</f>
        <v>45</v>
      </c>
      <c r="Y163" s="464"/>
      <c r="Z163" s="464"/>
      <c r="AA163" s="464"/>
      <c r="AB163" s="464"/>
      <c r="AC163" s="464"/>
      <c r="AD163" s="464"/>
      <c r="AE163" s="464"/>
      <c r="AF163" s="464"/>
      <c r="AG163" s="464"/>
      <c r="AH163" s="464"/>
      <c r="AI163" s="464"/>
      <c r="AJ163" s="464"/>
      <c r="AK163" s="464"/>
      <c r="AL163" s="464"/>
      <c r="AM163" s="464"/>
      <c r="AN163" s="464"/>
      <c r="AO163" s="464"/>
      <c r="AP163" s="464"/>
      <c r="AQ163" s="464"/>
      <c r="AR163" s="1028"/>
      <c r="AS163" s="1027"/>
      <c r="AT163" s="1027"/>
      <c r="AU163" s="1027"/>
      <c r="AV163" s="1027"/>
      <c r="AW163" s="1027"/>
      <c r="AX163" s="1027"/>
      <c r="AY163" s="1027"/>
      <c r="AZ163" s="469"/>
      <c r="BA163" s="211"/>
    </row>
    <row r="164" spans="1:53" s="183" customFormat="1" ht="177" customHeight="1" x14ac:dyDescent="0.35">
      <c r="A164" s="951">
        <v>10</v>
      </c>
      <c r="B164" s="534" t="str">
        <f ca="1">IFERROR(IF(INDEX('Coverage Indicators - Section D'!B$1:B$100,MATCH('Print View'!$A164,'Coverage Indicators - Section D'!$A$1:$A$100,0))&lt;&gt;0,INDEX('Coverage Indicators - Section D'!B$1:B$100,MATCH('Print View'!$A164,'Coverage Indicators - Section D'!$A$1:$A$100,0)),""),"")</f>
        <v/>
      </c>
      <c r="C164" s="535" t="str">
        <f ca="1">IFERROR(IF(INDEX('Coverage Indicators - Section D'!D$1:D$100,MATCH('Print View'!$A164,'Coverage Indicators - Section D'!$A$1:$A$100,0))&lt;&gt;0,INDEX('Coverage Indicators - Section D'!D$1:D$100,MATCH('Print View'!$A164,'Coverage Indicators - Section D'!$A$1:$A$100,0)),""),"")</f>
        <v/>
      </c>
      <c r="D164" s="535" t="str">
        <f ca="1">IFERROR(IF(INDEX('Coverage Indicators - Section D'!E$1:E$100,MATCH('Print View'!$A164,'Coverage Indicators - Section D'!$A$1:$A$100,0))&lt;&gt;0,INDEX('Coverage Indicators - Section D'!E$1:E$100,MATCH('Print View'!$A164,'Coverage Indicators - Section D'!$A$1:$A$100,0)),""),"")</f>
        <v/>
      </c>
      <c r="E164" s="536" t="str">
        <f ca="1">IFERROR(IF(INDEX('Coverage Indicators - Section D'!F$1:F$100,MATCH('Print View'!$A164,'Coverage Indicators - Section D'!$A$1:$A$100,0))&lt;&gt;0,INDEX('Coverage Indicators - Section D'!F$1:F$100,MATCH('Print View'!$A164,'Coverage Indicators - Section D'!$A$1:$A$100,0)),""),"")&amp;"/"&amp;IFERROR(IF(INDEX('Coverage Indicators - Section D'!F$1:F$100,MATCH('Print View'!$A164,'Coverage Indicators - Section D'!$A$1:$A$100,0)+1)&lt;&gt;0,INDEX('Coverage Indicators - Section D'!F$1:F$100,MATCH('Print View'!$A164,'Coverage Indicators - Section D'!$A$1:$A$100,0)+1),""),"")&amp;CHAR(10)&amp;IFERROR(IF(INDEX('Coverage Indicators - Section D'!G$1:G$100,MATCH('Print View'!$A164,'Coverage Indicators - Section D'!$A$1:$A$100,0))&lt;&gt;0,INDEX('Coverage Indicators - Section D'!G$1:G$100,MATCH('Print View'!$A164,'Coverage Indicators - Section D'!$A$1:$A$100,0)),""),"")</f>
        <v xml:space="preserve">/
</v>
      </c>
      <c r="F164" s="537" t="str">
        <f ca="1">IFERROR(IF(INDEX('Coverage Indicators - Section D'!H$1:H$100,MATCH('Print View'!$A164,'Coverage Indicators - Section D'!$A$1:$A$100,0))&lt;&gt;0,INDEX('Coverage Indicators - Section D'!H$1:H$100,MATCH('Print View'!$A164,'Coverage Indicators - Section D'!$A$1:$A$100,0)),""),"")&amp;CHAR(10)&amp;IFERROR(IF(INDEX('Coverage Indicators - Section D'!I$1:I$100,MATCH('Print View'!$A164,'Coverage Indicators - Section D'!$A$1:$A$100,0))&lt;&gt;0,INDEX('Coverage Indicators - Section D'!I$1:I$100,MATCH('Print View'!$A164,'Coverage Indicators - Section D'!$A$1:$A$100,0)),""),"")</f>
        <v xml:space="preserve">
</v>
      </c>
      <c r="G164" s="538" t="str">
        <f ca="1">IFERROR(IF(INDEX('Coverage Indicators - Section D'!J$1:J$100,MATCH('Print View'!$A164,'Coverage Indicators - Section D'!$A$1:$A$100,0))&lt;&gt;0,INDEX('Coverage Indicators - Section D'!J$1:J$100,MATCH('Print View'!$A164,'Coverage Indicators - Section D'!$A$1:$A$100,0)),""),"")</f>
        <v/>
      </c>
      <c r="H164" s="538" t="str">
        <f ca="1">IFERROR(IF(INDEX('Coverage Indicators - Section D'!S$1:S$100,MATCH('Print View'!$A164,'Coverage Indicators - Section D'!$A$1:$A$100,0))&lt;&gt;0,INDEX('Coverage Indicators - Section D'!S$1:S$100,MATCH('Print View'!$A164,'Coverage Indicators - Section D'!$A$1:$A$100,0)),""),"")</f>
        <v/>
      </c>
      <c r="I164" s="539" t="str">
        <f ca="1">IFERROR(IF(INDEX('Coverage Indicators - Section D'!T$1:T$100,MATCH('Print View'!$A164,'Coverage Indicators - Section D'!$A$1:$A$100,0))&lt;&gt;0,INDEX('Coverage Indicators - Section D'!T$1:T$100,MATCH('Print View'!$A164,'Coverage Indicators - Section D'!$A$1:$A$100,0)),""),"")</f>
        <v/>
      </c>
      <c r="J164" s="540" t="str">
        <f ca="1">IFERROR(IF(INDEX('Coverage Indicators - Section D'!U$1:U$100,MATCH('Print View'!$A164,'Coverage Indicators - Section D'!$A$1:$A$100,0))&lt;&gt;0,INDEX('Coverage Indicators - Section D'!U$1:U$100,MATCH('Print View'!$A164,'Coverage Indicators - Section D'!$A$1:$A$100,0)),""),"")&amp;CHAR(10)&amp;CHAR(10)&amp;IFERROR(IF(INDEX('Coverage Indicators - Section D'!U$1:U$100,MATCH('Print View'!$A164,'Coverage Indicators - Section D'!$A$1:$A$100,0)+1)&lt;&gt;0,INDEX('Coverage Indicators - Section D'!U$1:U$100,MATCH('Print View'!$A164,'Coverage Indicators - Section D'!$A$1:$A$100,0)+1),""),"")</f>
        <v xml:space="preserve">
</v>
      </c>
      <c r="K164" s="538" t="str">
        <f ca="1">IFERROR(IF(INDEX('Coverage Indicators - Section D'!V$1:V$100,MATCH('Print View'!$A164,'Coverage Indicators - Section D'!$A$1:$A$100,0))&lt;&gt;0,INDEX('Coverage Indicators - Section D'!V$1:V$100,MATCH('Print View'!$A164,'Coverage Indicators - Section D'!$A$1:$A$100,0)),""),"")</f>
        <v/>
      </c>
      <c r="L164" s="540" t="str">
        <f ca="1">IFERROR(IF(INDEX('Coverage Indicators - Section D'!W$1:W$100,MATCH('Print View'!$A164,'Coverage Indicators - Section D'!$A$1:$A$100,0))&lt;&gt;0,INDEX('Coverage Indicators - Section D'!W$1:W$100,MATCH('Print View'!$A164,'Coverage Indicators - Section D'!$A$1:$A$100,0)),""),"")&amp;"/"&amp;IFERROR(IF(INDEX('Coverage Indicators - Section D'!W$1:W$100,MATCH('Print View'!$A164,'Coverage Indicators - Section D'!$A$1:$A$100,0)+1)&lt;&gt;0,INDEX('Coverage Indicators - Section D'!W$1:W$100,MATCH('Print View'!$A164,'Coverage Indicators - Section D'!$A$1:$A$100,0)+1),""),"")&amp;CHAR(10)&amp;IFERROR(IF(INDEX('Coverage Indicators - Section D'!X$1:X$100,MATCH('Print View'!$A164,'Coverage Indicators - Section D'!$A$1:$A$100,0))&lt;&gt;0,TEXT(INDEX('Coverage Indicators - Section D'!X$1:X$100,MATCH('Print View'!$A164,'Coverage Indicators - Section D'!$A$1:$A$100,0)),"0.0%"),""),"")&amp;CHAR(10)&amp;IFERROR(IF(INDEX('Coverage Indicators - Section D'!Y$1:Y$100,MATCH('Print View'!$A164,'Coverage Indicators - Section D'!$A$1:$A$100,0))&lt;&gt;0,INDEX('Coverage Indicators - Section D'!Y$1:Y$100,MATCH('Print View'!$A164,'Coverage Indicators - Section D'!$A$1:$A$100,0)),""),"")</f>
        <v xml:space="preserve">/
</v>
      </c>
      <c r="M164" s="540" t="str">
        <f ca="1">IFERROR(IF(INDEX('Coverage Indicators - Section D'!Z$1:Z$100,MATCH('Print View'!$A164,'Coverage Indicators - Section D'!$A$1:$A$100,0))&lt;&gt;0,INDEX('Coverage Indicators - Section D'!Z$1:Z$100,MATCH('Print View'!$A164,'Coverage Indicators - Section D'!$A$1:$A$100,0)),""),"")&amp;"/"&amp;IFERROR(IF(INDEX('Coverage Indicators - Section D'!Z$1:Z$100,MATCH('Print View'!$A164,'Coverage Indicators - Section D'!$A$1:$A$100,0)+1)&lt;&gt;0,INDEX('Coverage Indicators - Section D'!Z$1:Z$100,MATCH('Print View'!$A164,'Coverage Indicators - Section D'!$A$1:$A$100,0)+1),""),"")&amp;CHAR(10)&amp;IFERROR(IF(INDEX('Coverage Indicators - Section D'!AA$1:AA$100,MATCH('Print View'!$A164,'Coverage Indicators - Section D'!$A$1:$A$100,0))&lt;&gt;0,TEXT(INDEX('Coverage Indicators - Section D'!AA$1:AA$100,MATCH('Print View'!$A164,'Coverage Indicators - Section D'!$A$1:$A$100,0)),"0.0%"),""),"")&amp;CHAR(10)&amp;IFERROR(IF(INDEX('Coverage Indicators - Section D'!AB$1:AB$100,MATCH('Print View'!$A164,'Coverage Indicators - Section D'!$A$1:$A$100,0))&lt;&gt;0,INDEX('Coverage Indicators - Section D'!AB$1:AB$100,MATCH('Print View'!$A164,'Coverage Indicators - Section D'!$A$1:$A$100,0)),""),"")</f>
        <v xml:space="preserve">/
</v>
      </c>
      <c r="N164" s="540" t="str">
        <f ca="1">IFERROR(IF(INDEX('Coverage Indicators - Section D'!AC$1:AC$100,MATCH('Print View'!$A164,'Coverage Indicators - Section D'!$A$1:$A$100,0))&lt;&gt;0,INDEX('Coverage Indicators - Section D'!AC$1:AC$100,MATCH('Print View'!$A164,'Coverage Indicators - Section D'!$A$1:$A$100,0)),""),"")&amp;"/"&amp;IFERROR(IF(INDEX('Coverage Indicators - Section D'!AC$1:AC$100,MATCH('Print View'!$A164,'Coverage Indicators - Section D'!$A$1:$A$100,0)+1)&lt;&gt;0,INDEX('Coverage Indicators - Section D'!AC$1:AC$100,MATCH('Print View'!$A164,'Coverage Indicators - Section D'!$A$1:$A$100,0)+1),""),"")&amp;CHAR(10)&amp;IFERROR(IF(INDEX('Coverage Indicators - Section D'!AD$1:AD$100,MATCH('Print View'!$A164,'Coverage Indicators - Section D'!$A$1:$A$100,0))&lt;&gt;0,INDEX('Coverage Indicators - Section D'!AD$1:AD$100,MATCH('Print View'!$A164,'Coverage Indicators - Section D'!$A$1:$A$100,0)),""),"")&amp;CHAR(10)&amp;IFERROR(IF(INDEX('Coverage Indicators - Section D'!AE$1:AE$100,MATCH('Print View'!$A164,'Coverage Indicators - Section D'!$A$1:$A$100,0))&lt;&gt;0,TEXT(INDEX('Coverage Indicators - Section D'!AE$1:AE$100,MATCH('Print View'!$A164,'Coverage Indicators - Section D'!$A$1:$A$100,0)),"0.0%"),""),"")</f>
        <v xml:space="preserve">/
</v>
      </c>
      <c r="O164" s="540" t="str">
        <f ca="1">IFERROR(IF(INDEX('Coverage Indicators - Section D'!AH$1:AH$100,MATCH('Print View'!$A164,'Coverage Indicators - Section D'!$A$1:$A$100,0))&lt;&gt;0,INDEX('Coverage Indicators - Section D'!AH$1:AH$100,MATCH('Print View'!$A164,'Coverage Indicators - Section D'!$A$1:$A$100,0)),""),"")&amp;"/"&amp;IFERROR(IF(INDEX('Coverage Indicators - Section D'!AH$1:AH$100,MATCH('Print View'!$A164,'Coverage Indicators - Section D'!$A$1:$A$100,0)+1)&lt;&gt;0,INDEX('Coverage Indicators - Section D'!AH$1:AH$100,MATCH('Print View'!$A164,'Coverage Indicators - Section D'!$A$1:$A$100,0)+1),""),"")&amp;CHAR(10)&amp;IFERROR(IF(INDEX('Coverage Indicators - Section D'!AI$1:AI$100,MATCH('Print View'!$A164,'Coverage Indicators - Section D'!$A$1:$A$100,0))&lt;&gt;0,INDEX('Coverage Indicators - Section D'!AI$1:AI$100,MATCH('Print View'!$A164,'Coverage Indicators - Section D'!$A$1:$A$100,0)),""),"")&amp;CHAR(10)&amp;IFERROR(IF(INDEX('Coverage Indicators - Section D'!AJ$1:AJ$100,MATCH('Print View'!$A164,'Coverage Indicators - Section D'!$A$1:$A$100,0))&lt;&gt;0,TEXT(INDEX('Coverage Indicators - Section D'!AJ$1:AJ$100,MATCH('Print View'!$A164,'Coverage Indicators - Section D'!$A$1:$A$100,0)),"0.0%"),""),"")</f>
        <v xml:space="preserve">/
</v>
      </c>
      <c r="P164" s="537" t="str">
        <f ca="1">IFERROR(IF(INDEX('Coverage Indicators - Section D'!AJ$1:AJ$100,MATCH('Print View'!$A164,'Coverage Indicators - Section D'!$A$1:$A$100,0))&lt;&gt;0,INDEX('Coverage Indicators - Section D'!AJ$1:AJ$100,MATCH('Print View'!$A164,'Coverage Indicators - Section D'!$A$1:$A$100,0)),""),"")&amp;"/"&amp;IFERROR(IF(INDEX('Coverage Indicators - Section D'!AJ$1:AJ$100,MATCH('Print View'!$A164,'Coverage Indicators - Section D'!$A$1:$A$100,0)+1)&lt;&gt;0,INDEX('Coverage Indicators - Section D'!AJ$1:AJ$100,MATCH('Print View'!$A164,'Coverage Indicators - Section D'!$A$1:$A$100,0)+1),""),"")&amp;CHAR(10)&amp;IFERROR(IF(INDEX('Coverage Indicators - Section D'!AK$1:AK$100,MATCH('Print View'!$A164,'Coverage Indicators - Section D'!$A$1:$A$100,0))&lt;&gt;0,INDEX('Coverage Indicators - Section D'!AK$1:AK$100,MATCH('Print View'!$A164,'Coverage Indicators - Section D'!$A$1:$A$100,0)),""),"")&amp;CHAR(10)&amp;IFERROR(IF(INDEX('Coverage Indicators - Section D'!AL$1:AL$100,MATCH('Print View'!$A164,'Coverage Indicators - Section D'!$A$1:$A$100,0))&lt;&gt;0,INDEX('Coverage Indicators - Section D'!AL$1:AL$100,MATCH('Print View'!$A164,'Coverage Indicators - Section D'!$A$1:$A$100,0)),""),"")</f>
        <v xml:space="preserve">/
</v>
      </c>
      <c r="Q164" s="540" t="str">
        <f ca="1">IFERROR(IF(INDEX('Coverage Indicators - Section D'!AL$1:AL$100,MATCH('Print View'!$A164,'Coverage Indicators - Section D'!$A$1:$A$100,0))&lt;&gt;0,INDEX('Coverage Indicators - Section D'!AL$1:AL$100,MATCH('Print View'!$A164,'Coverage Indicators - Section D'!$A$1:$A$100,0)),""),"")&amp;"/"&amp;IFERROR(IF(INDEX('Coverage Indicators - Section D'!AL$1:AL$100,MATCH('Print View'!$A164,'Coverage Indicators - Section D'!$A$1:$A$100,0)+1)&lt;&gt;0,INDEX('Coverage Indicators - Section D'!AL$1:AL$100,MATCH('Print View'!$A164,'Coverage Indicators - Section D'!$A$1:$A$100,0)+1),""),"")&amp;CHAR(10)&amp;IFERROR(IF(INDEX('Coverage Indicators - Section D'!AM$1:AM$100,MATCH('Print View'!$A164,'Coverage Indicators - Section D'!$A$1:$A$100,0))&lt;&gt;0,INDEX('Coverage Indicators - Section D'!AM$1:AM$100,MATCH('Print View'!$A164,'Coverage Indicators - Section D'!$A$1:$A$100,0)),""),"")&amp;CHAR(10)&amp;IFERROR(IF(INDEX('Coverage Indicators - Section D'!AN$1:AN$100,MATCH('Print View'!$A164,'Coverage Indicators - Section D'!$A$1:$A$100,0))&lt;&gt;0,INDEX('Coverage Indicators - Section D'!AN$1:AN$100,MATCH('Print View'!$A164,'Coverage Indicators - Section D'!$A$1:$A$100,0)),""),"")</f>
        <v xml:space="preserve">/
</v>
      </c>
      <c r="R164" s="540" t="str">
        <f ca="1">IFERROR(IF(INDEX('Coverage Indicators - Section D'!AO$1:AO$100,MATCH('Print View'!$A164,'Coverage Indicators - Section D'!$A$1:$A$100,0))&lt;&gt;0,INDEX('Coverage Indicators - Section D'!AO$1:AO$100,MATCH('Print View'!$A164,'Coverage Indicators - Section D'!$A$1:$A$100,0)),""),"")&amp;"/"&amp;IFERROR(IF(INDEX('Coverage Indicators - Section D'!AO$1:AO$100,MATCH('Print View'!$A164,'Coverage Indicators - Section D'!$A$1:$A$100,0)+1)&lt;&gt;0,INDEX('Coverage Indicators - Section D'!AO$1:AO$100,MATCH('Print View'!$A164,'Coverage Indicators - Section D'!$A$1:$A$100,0)+1),""),"")&amp;CHAR(10)&amp;IFERROR(IF(INDEX('Coverage Indicators - Section D'!AP$1:AP$100,MATCH('Print View'!$A164,'Coverage Indicators - Section D'!$A$1:$A$100,0))&lt;&gt;0,INDEX('Coverage Indicators - Section D'!AP$1:AP$100,MATCH('Print View'!$A164,'Coverage Indicators - Section D'!$A$1:$A$100,0)),""),"")&amp;CHAR(10)&amp;IFERROR(IF(INDEX('Coverage Indicators - Section D'!AQ$1:AQ$100,MATCH('Print View'!$A164,'Coverage Indicators - Section D'!$A$1:$A$100,0))&lt;&gt;0,INDEX('Coverage Indicators - Section D'!AQ$1:AQ$100,MATCH('Print View'!$A164,'Coverage Indicators - Section D'!$A$1:$A$100,0)),""),"")</f>
        <v xml:space="preserve">/
</v>
      </c>
      <c r="S164" s="540" t="str">
        <f ca="1">IFERROR(IF(INDEX('Coverage Indicators - Section D'!AR$1:AR$100,MATCH('Print View'!$A164,'Coverage Indicators - Section D'!$A$1:$A$100,0))&lt;&gt;0,INDEX('Coverage Indicators - Section D'!AR$1:AR$100,MATCH('Print View'!$A164,'Coverage Indicators - Section D'!$A$1:$A$100,0)),""),"")&amp;"/"&amp;IFERROR(IF(INDEX('Coverage Indicators - Section D'!AR$1:AR$100,MATCH('Print View'!$A164,'Coverage Indicators - Section D'!$A$1:$A$100,0)+1)&lt;&gt;0,INDEX('Coverage Indicators - Section D'!AR$1:AR$100,MATCH('Print View'!$A164,'Coverage Indicators - Section D'!$A$1:$A$100,0)+1),""),"")&amp;CHAR(10)&amp;IFERROR(IF(INDEX('Coverage Indicators - Section D'!AS$1:AS$100,MATCH('Print View'!$A164,'Coverage Indicators - Section D'!$A$1:$A$100,0))&lt;&gt;0,INDEX('Coverage Indicators - Section D'!AS$1:AS$100,MATCH('Print View'!$A164,'Coverage Indicators - Section D'!$A$1:$A$100,0)),""),"")&amp;CHAR(10)&amp;IFERROR(IF(INDEX('Coverage Indicators - Section D'!AT$1:AT$100,MATCH('Print View'!$A164,'Coverage Indicators - Section D'!$A$1:$A$100,0))&lt;&gt;0,INDEX('Coverage Indicators - Section D'!AT$1:AT$100,MATCH('Print View'!$A164,'Coverage Indicators - Section D'!$A$1:$A$100,0)),""),"")</f>
        <v xml:space="preserve">/
</v>
      </c>
      <c r="T164" s="464" t="str">
        <f ca="1">IFERROR(IF(INDEX('Coverage Indicators - Section D'!AB$1:AB$100,MATCH('Print View'!$A164,'Coverage Indicators - Section D'!$A$1:$A$100,0))&lt;&gt;0,INDEX('Coverage Indicators - Section D'!AB$1:AB$100,MATCH('Print View'!$A164,'Coverage Indicators - Section D'!$A$1:$A$100,0)),""),"")</f>
        <v/>
      </c>
      <c r="U164" s="464" t="str">
        <f ca="1">IFERROR(IF(INDEX('Coverage Indicators - Section D'!AC$1:AC$100,MATCH('Print View'!$A164,'Coverage Indicators - Section D'!$A$1:$A$100,0))&lt;&gt;0,INDEX('Coverage Indicators - Section D'!AC$1:AC$100,MATCH('Print View'!$A164,'Coverage Indicators - Section D'!$A$1:$A$100,0)),""),"")</f>
        <v/>
      </c>
      <c r="V164" s="464" t="str">
        <f ca="1">IFERROR(IF(INDEX('Coverage Indicators - Section D'!AD$1:AD$100,MATCH('Print View'!$A164,'Coverage Indicators - Section D'!$A$1:$A$100,0))&lt;&gt;0,INDEX('Coverage Indicators - Section D'!AD$1:AD$100,MATCH('Print View'!$A164,'Coverage Indicators - Section D'!$A$1:$A$100,0)),""),"")</f>
        <v/>
      </c>
      <c r="W164" s="464" t="str">
        <f ca="1">IFERROR(IF(INDEX('Coverage Indicators - Section D'!AE$1:AE$100,MATCH('Print View'!$A164,'Coverage Indicators - Section D'!$A$1:$A$100,0))&lt;&gt;0,INDEX('Coverage Indicators - Section D'!AE$1:AE$100,MATCH('Print View'!$A164,'Coverage Indicators - Section D'!$A$1:$A$100,0)),""),"")</f>
        <v/>
      </c>
      <c r="X164" s="464" t="str">
        <f ca="1">IFERROR(IF(INDEX('Coverage Indicators - Section D'!AI$1:AI$100,MATCH('Print View'!$A164,'Coverage Indicators - Section D'!$A$1:$A$100,0))&lt;&gt;0,INDEX('Coverage Indicators - Section D'!AI$1:AI$100,MATCH('Print View'!$A164,'Coverage Indicators - Section D'!$A$1:$A$100,0)),""),"")</f>
        <v/>
      </c>
      <c r="Y164" s="464" t="str">
        <f ca="1">IFERROR(IF(INDEX('Coverage Indicators - Section D'!AJ$1:AJ$100,MATCH('Print View'!$A164,'Coverage Indicators - Section D'!$A$1:$A$100,0))&lt;&gt;0,INDEX('Coverage Indicators - Section D'!AJ$1:AJ$100,MATCH('Print View'!$A164,'Coverage Indicators - Section D'!$A$1:$A$100,0)),""),"")</f>
        <v/>
      </c>
      <c r="Z164" s="464" t="str">
        <f ca="1">IFERROR(IF(INDEX('Coverage Indicators - Section D'!AK$1:AK$100,MATCH('Print View'!$A164,'Coverage Indicators - Section D'!$A$1:$A$100,0))&lt;&gt;0,INDEX('Coverage Indicators - Section D'!AK$1:AK$100,MATCH('Print View'!$A164,'Coverage Indicators - Section D'!$A$1:$A$100,0)),""),"")</f>
        <v/>
      </c>
      <c r="AA164" s="464"/>
      <c r="AB164" s="464"/>
      <c r="AC164" s="464"/>
      <c r="AD164" s="464"/>
      <c r="AE164" s="464"/>
      <c r="AF164" s="464"/>
      <c r="AG164" s="464"/>
      <c r="AH164" s="464"/>
      <c r="AI164" s="464"/>
      <c r="AJ164" s="464"/>
      <c r="AK164" s="464"/>
      <c r="AL164" s="464"/>
      <c r="AM164" s="464" t="str">
        <f ca="1">IFERROR(IF(INDEX('Coverage Indicators - Section D'!AL$1:AL$110,MATCH('Print View'!$A164,'Coverage Indicators - Section D'!$A$1:$A$110,0))&lt;&gt;0,INDEX('Coverage Indicators - Section D'!AL$1:AL$110,MATCH('Print View'!$A164,'Coverage Indicators - Section D'!$A$1:$A$110,0)),""),"")</f>
        <v/>
      </c>
      <c r="AN164" s="464"/>
      <c r="AO164" s="464"/>
      <c r="AP164" s="464"/>
      <c r="AQ164" s="464"/>
      <c r="AR164" s="1028" t="str">
        <f ca="1">CONCATENATE($A164,N$144)</f>
        <v>102-Jun-22</v>
      </c>
      <c r="AS164" s="1027" t="str">
        <f ca="1">CONCATENATE($A164,Q$144)</f>
        <v>1019-Dec-23</v>
      </c>
      <c r="AT164" s="1027" t="str">
        <f t="shared" ref="AT164" si="76">CONCATENATE($A164,T$144)</f>
        <v>10</v>
      </c>
      <c r="AU164" s="1027" t="str">
        <f t="shared" ref="AU164" si="77">CONCATENATE($A164,W$144)</f>
        <v>10</v>
      </c>
      <c r="AV164" s="1027" t="str">
        <f t="shared" ref="AV164" si="78">CONCATENATE($A164,Z$144)</f>
        <v>10</v>
      </c>
      <c r="AW164" s="1027" t="str">
        <f t="shared" ref="AW164" si="79">CONCATENATE($A164,AC$144)</f>
        <v>10</v>
      </c>
      <c r="AX164" s="1027" t="str">
        <f t="shared" ref="AX164" si="80">CONCATENATE($A164,AF$144)</f>
        <v>10</v>
      </c>
      <c r="AY164" s="1027" t="str">
        <f t="shared" ref="AY164" si="81">CONCATENATE($A164,AI$144)</f>
        <v>10</v>
      </c>
      <c r="AZ164" s="469"/>
      <c r="BA164" s="211"/>
    </row>
    <row r="165" spans="1:53" s="183" customFormat="1" ht="88.15" customHeight="1" x14ac:dyDescent="0.35">
      <c r="A165" s="951"/>
      <c r="B165" s="942" t="str">
        <f ca="1">IFERROR(IF(INDEX('Coverage Indicators - Section D'!AU$1:AU$110,MATCH('Print View'!$A164,'Coverage Indicators - Section D'!$A$1:$A$110,0))&lt;&gt;0,INDEX('Coverage Indicators - Section D'!AU$1:AU$110,MATCH('Print View'!$A164,'Coverage Indicators - Section D'!$A$1:$A$110,0)),""),"")</f>
        <v/>
      </c>
      <c r="C165" s="942"/>
      <c r="D165" s="942"/>
      <c r="E165" s="942"/>
      <c r="F165" s="942"/>
      <c r="G165" s="942"/>
      <c r="H165" s="942"/>
      <c r="I165" s="942"/>
      <c r="J165" s="942"/>
      <c r="K165" s="942"/>
      <c r="L165" s="942"/>
      <c r="M165" s="942"/>
      <c r="N165" s="942"/>
      <c r="O165" s="942"/>
      <c r="P165" s="942"/>
      <c r="Q165" s="942"/>
      <c r="R165" s="942"/>
      <c r="S165" s="942"/>
      <c r="T165" s="464"/>
      <c r="U165" s="464" t="str">
        <f ca="1">IFERROR(IF(INDEX('Coverage Indicators - Section D'!AC$1:AC$100,MATCH('Print View'!$A164,'Coverage Indicators - Section D'!$A$1:$A$100,0)+1)&lt;&gt;0,INDEX('Coverage Indicators - Section D'!AC$1:AC$100,MATCH('Print View'!$A164,'Coverage Indicators - Section D'!$A$1:$A$100,0)+1),""),"")</f>
        <v/>
      </c>
      <c r="V165" s="464"/>
      <c r="W165" s="464"/>
      <c r="X165" s="464" t="str">
        <f ca="1">IFERROR(IF(INDEX('Coverage Indicators - Section D'!AI$1:AI$100,MATCH('Print View'!$A164,'Coverage Indicators - Section D'!$A$1:$A$100,0)+1)&lt;&gt;0,INDEX('Coverage Indicators - Section D'!AI$1:AI$100,MATCH('Print View'!$A164,'Coverage Indicators - Section D'!$A$1:$A$100,0)+1),""),"")</f>
        <v/>
      </c>
      <c r="Y165" s="464"/>
      <c r="Z165" s="464"/>
      <c r="AA165" s="464"/>
      <c r="AB165" s="464"/>
      <c r="AC165" s="464"/>
      <c r="AD165" s="464"/>
      <c r="AE165" s="464"/>
      <c r="AF165" s="464"/>
      <c r="AG165" s="464"/>
      <c r="AH165" s="464"/>
      <c r="AI165" s="464"/>
      <c r="AJ165" s="464"/>
      <c r="AK165" s="464"/>
      <c r="AL165" s="464"/>
      <c r="AM165" s="464"/>
      <c r="AN165" s="464"/>
      <c r="AO165" s="464"/>
      <c r="AP165" s="464"/>
      <c r="AQ165" s="464"/>
      <c r="AR165" s="1028"/>
      <c r="AS165" s="1027"/>
      <c r="AT165" s="1027"/>
      <c r="AU165" s="1027"/>
      <c r="AV165" s="1027"/>
      <c r="AW165" s="1027"/>
      <c r="AX165" s="1027"/>
      <c r="AY165" s="1027"/>
      <c r="AZ165" s="469"/>
      <c r="BA165" s="211"/>
    </row>
    <row r="166" spans="1:53" s="183" customFormat="1" ht="177" customHeight="1" x14ac:dyDescent="0.35">
      <c r="A166" s="952">
        <v>11</v>
      </c>
      <c r="B166" s="530" t="str">
        <f ca="1">IFERROR(IF(INDEX('Coverage Indicators - Section D'!B$1:B$100,MATCH('Print View'!$A166,'Coverage Indicators - Section D'!$A$1:$A$100,0))&lt;&gt;0,INDEX('Coverage Indicators - Section D'!B$1:B$100,MATCH('Print View'!$A166,'Coverage Indicators - Section D'!$A$1:$A$100,0)),""),"")</f>
        <v/>
      </c>
      <c r="C166" s="531" t="str">
        <f ca="1">IFERROR(IF(INDEX('Coverage Indicators - Section D'!D$1:D$100,MATCH('Print View'!$A166,'Coverage Indicators - Section D'!$A$1:$A$100,0))&lt;&gt;0,INDEX('Coverage Indicators - Section D'!D$1:D$100,MATCH('Print View'!$A166,'Coverage Indicators - Section D'!$A$1:$A$100,0)),""),"")</f>
        <v/>
      </c>
      <c r="D166" s="531" t="str">
        <f ca="1">IFERROR(IF(INDEX('Coverage Indicators - Section D'!E$1:E$100,MATCH('Print View'!$A166,'Coverage Indicators - Section D'!$A$1:$A$100,0))&lt;&gt;0,INDEX('Coverage Indicators - Section D'!E$1:E$100,MATCH('Print View'!$A166,'Coverage Indicators - Section D'!$A$1:$A$100,0)),""),"")</f>
        <v/>
      </c>
      <c r="E166" s="532" t="str">
        <f ca="1">IFERROR(IF(INDEX('Coverage Indicators - Section D'!F$1:F$100,MATCH('Print View'!$A166,'Coverage Indicators - Section D'!$A$1:$A$100,0))&lt;&gt;0,INDEX('Coverage Indicators - Section D'!F$1:F$100,MATCH('Print View'!$A166,'Coverage Indicators - Section D'!$A$1:$A$100,0)),""),"")&amp;"/"&amp;IFERROR(IF(INDEX('Coverage Indicators - Section D'!F$1:F$100,MATCH('Print View'!$A166,'Coverage Indicators - Section D'!$A$1:$A$100,0)+1)&lt;&gt;0,INDEX('Coverage Indicators - Section D'!F$1:F$100,MATCH('Print View'!$A166,'Coverage Indicators - Section D'!$A$1:$A$100,0)+1),""),"")&amp;CHAR(10)&amp;IFERROR(IF(INDEX('Coverage Indicators - Section D'!G$1:G$100,MATCH('Print View'!$A166,'Coverage Indicators - Section D'!$A$1:$A$100,0))&lt;&gt;0,INDEX('Coverage Indicators - Section D'!G$1:G$100,MATCH('Print View'!$A166,'Coverage Indicators - Section D'!$A$1:$A$100,0)),""),"")</f>
        <v xml:space="preserve">/
</v>
      </c>
      <c r="F166" s="532" t="str">
        <f ca="1">IFERROR(IF(INDEX('Coverage Indicators - Section D'!H$1:H$100,MATCH('Print View'!$A166,'Coverage Indicators - Section D'!$A$1:$A$100,0))&lt;&gt;0,INDEX('Coverage Indicators - Section D'!H$1:H$100,MATCH('Print View'!$A166,'Coverage Indicators - Section D'!$A$1:$A$100,0)),""),"")&amp;CHAR(10)&amp;IFERROR(IF(INDEX('Coverage Indicators - Section D'!I$1:I$100,MATCH('Print View'!$A166,'Coverage Indicators - Section D'!$A$1:$A$100,0))&lt;&gt;0,INDEX('Coverage Indicators - Section D'!I$1:I$100,MATCH('Print View'!$A166,'Coverage Indicators - Section D'!$A$1:$A$100,0)),""),"")</f>
        <v xml:space="preserve">
</v>
      </c>
      <c r="G166" s="533" t="str">
        <f ca="1">IFERROR(IF(INDEX('Coverage Indicators - Section D'!J$1:J$100,MATCH('Print View'!$A166,'Coverage Indicators - Section D'!$A$1:$A$100,0))&lt;&gt;0,INDEX('Coverage Indicators - Section D'!J$1:J$100,MATCH('Print View'!$A166,'Coverage Indicators - Section D'!$A$1:$A$100,0)),""),"")</f>
        <v/>
      </c>
      <c r="H166" s="533" t="str">
        <f ca="1">IFERROR(IF(INDEX('Coverage Indicators - Section D'!S$1:S$100,MATCH('Print View'!$A166,'Coverage Indicators - Section D'!$A$1:$A$100,0))&lt;&gt;0,INDEX('Coverage Indicators - Section D'!S$1:S$100,MATCH('Print View'!$A166,'Coverage Indicators - Section D'!$A$1:$A$100,0)),""),"")</f>
        <v/>
      </c>
      <c r="I166" s="533" t="str">
        <f ca="1">IFERROR(IF(INDEX('Coverage Indicators - Section D'!T$1:T$100,MATCH('Print View'!$A166,'Coverage Indicators - Section D'!$A$1:$A$100,0))&lt;&gt;0,INDEX('Coverage Indicators - Section D'!T$1:T$100,MATCH('Print View'!$A166,'Coverage Indicators - Section D'!$A$1:$A$100,0)),""),"")</f>
        <v/>
      </c>
      <c r="J166" s="532" t="str">
        <f ca="1">IFERROR(IF(INDEX('Coverage Indicators - Section D'!U$1:U$100,MATCH('Print View'!$A166,'Coverage Indicators - Section D'!$A$1:$A$100,0))&lt;&gt;0,INDEX('Coverage Indicators - Section D'!U$1:U$100,MATCH('Print View'!$A166,'Coverage Indicators - Section D'!$A$1:$A$100,0)),""),"")&amp;CHAR(10)&amp;CHAR(10)&amp;IFERROR(IF(INDEX('Coverage Indicators - Section D'!U$1:U$100,MATCH('Print View'!$A166,'Coverage Indicators - Section D'!$A$1:$A$100,0)+1)&lt;&gt;0,INDEX('Coverage Indicators - Section D'!U$1:U$100,MATCH('Print View'!$A166,'Coverage Indicators - Section D'!$A$1:$A$100,0)+1),""),"")</f>
        <v xml:space="preserve">
</v>
      </c>
      <c r="K166" s="530" t="str">
        <f ca="1">IFERROR(IF(INDEX('Coverage Indicators - Section D'!V$1:V$100,MATCH('Print View'!$A166,'Coverage Indicators - Section D'!$A$1:$A$100,0))&lt;&gt;0,INDEX('Coverage Indicators - Section D'!V$1:V$100,MATCH('Print View'!$A166,'Coverage Indicators - Section D'!$A$1:$A$100,0)),""),"")</f>
        <v/>
      </c>
      <c r="L166" s="532" t="str">
        <f ca="1">IFERROR(IF(INDEX('Coverage Indicators - Section D'!W$1:W$100,MATCH('Print View'!$A166,'Coverage Indicators - Section D'!$A$1:$A$100,0))&lt;&gt;0,INDEX('Coverage Indicators - Section D'!W$1:W$100,MATCH('Print View'!$A166,'Coverage Indicators - Section D'!$A$1:$A$100,0)),""),"")&amp;"/"&amp;IFERROR(IF(INDEX('Coverage Indicators - Section D'!W$1:W$100,MATCH('Print View'!$A166,'Coverage Indicators - Section D'!$A$1:$A$100,0)+1)&lt;&gt;0,INDEX('Coverage Indicators - Section D'!W$1:W$100,MATCH('Print View'!$A166,'Coverage Indicators - Section D'!$A$1:$A$100,0)+1),""),"")&amp;CHAR(10)&amp;IFERROR(IF(INDEX('Coverage Indicators - Section D'!X$1:X$100,MATCH('Print View'!$A166,'Coverage Indicators - Section D'!$A$1:$A$100,0))&lt;&gt;0,TEXT(INDEX('Coverage Indicators - Section D'!X$1:X$100,MATCH('Print View'!$A166,'Coverage Indicators - Section D'!$A$1:$A$100,0)),"0.0%"),""),"")&amp;CHAR(10)&amp;IFERROR(IF(INDEX('Coverage Indicators - Section D'!Y$1:Y$100,MATCH('Print View'!$A166,'Coverage Indicators - Section D'!$A$1:$A$100,0))&lt;&gt;0,INDEX('Coverage Indicators - Section D'!Y$1:Y$100,MATCH('Print View'!$A166,'Coverage Indicators - Section D'!$A$1:$A$100,0)),""),"")</f>
        <v xml:space="preserve">/
</v>
      </c>
      <c r="M166" s="532" t="str">
        <f ca="1">IFERROR(IF(INDEX('Coverage Indicators - Section D'!Z$1:Z$100,MATCH('Print View'!$A166,'Coverage Indicators - Section D'!$A$1:$A$100,0))&lt;&gt;0,INDEX('Coverage Indicators - Section D'!Z$1:Z$100,MATCH('Print View'!$A166,'Coverage Indicators - Section D'!$A$1:$A$100,0)),""),"")&amp;"/"&amp;IFERROR(IF(INDEX('Coverage Indicators - Section D'!Z$1:Z$100,MATCH('Print View'!$A166,'Coverage Indicators - Section D'!$A$1:$A$100,0)+1)&lt;&gt;0,INDEX('Coverage Indicators - Section D'!Z$1:Z$100,MATCH('Print View'!$A166,'Coverage Indicators - Section D'!$A$1:$A$100,0)+1),""),"")&amp;CHAR(10)&amp;IFERROR(IF(INDEX('Coverage Indicators - Section D'!AA$1:AA$100,MATCH('Print View'!$A166,'Coverage Indicators - Section D'!$A$1:$A$100,0))&lt;&gt;0,TEXT(INDEX('Coverage Indicators - Section D'!AA$1:AA$100,MATCH('Print View'!$A166,'Coverage Indicators - Section D'!$A$1:$A$100,0)),"0.0%"),""),"")&amp;CHAR(10)&amp;IFERROR(IF(INDEX('Coverage Indicators - Section D'!AB$1:AB$100,MATCH('Print View'!$A166,'Coverage Indicators - Section D'!$A$1:$A$100,0))&lt;&gt;0,INDEX('Coverage Indicators - Section D'!AB$1:AB$100,MATCH('Print View'!$A166,'Coverage Indicators - Section D'!$A$1:$A$100,0)),""),"")</f>
        <v xml:space="preserve">/
</v>
      </c>
      <c r="N166" s="532" t="str">
        <f ca="1">IFERROR(IF(INDEX('Coverage Indicators - Section D'!AC$1:AC$100,MATCH('Print View'!$A166,'Coverage Indicators - Section D'!$A$1:$A$100,0))&lt;&gt;0,INDEX('Coverage Indicators - Section D'!AC$1:AC$100,MATCH('Print View'!$A166,'Coverage Indicators - Section D'!$A$1:$A$100,0)),""),"")&amp;"/"&amp;IFERROR(IF(INDEX('Coverage Indicators - Section D'!AC$1:AC$100,MATCH('Print View'!$A166,'Coverage Indicators - Section D'!$A$1:$A$100,0)+1)&lt;&gt;0,INDEX('Coverage Indicators - Section D'!AC$1:AC$100,MATCH('Print View'!$A166,'Coverage Indicators - Section D'!$A$1:$A$100,0)+1),""),"")&amp;CHAR(10)&amp;IFERROR(IF(INDEX('Coverage Indicators - Section D'!AD$1:AD$100,MATCH('Print View'!$A166,'Coverage Indicators - Section D'!$A$1:$A$100,0))&lt;&gt;0,INDEX('Coverage Indicators - Section D'!AD$1:AD$100,MATCH('Print View'!$A166,'Coverage Indicators - Section D'!$A$1:$A$100,0)),""),"")&amp;CHAR(10)&amp;IFERROR(IF(INDEX('Coverage Indicators - Section D'!AE$1:AE$100,MATCH('Print View'!$A166,'Coverage Indicators - Section D'!$A$1:$A$100,0))&lt;&gt;0,TEXT(INDEX('Coverage Indicators - Section D'!AE$1:AE$100,MATCH('Print View'!$A166,'Coverage Indicators - Section D'!$A$1:$A$100,0)),"0.0%"),""),"")</f>
        <v xml:space="preserve">/
</v>
      </c>
      <c r="O166" s="532" t="str">
        <f ca="1">IFERROR(IF(INDEX('Coverage Indicators - Section D'!AI$1:AI$100,MATCH('Print View'!$A166,'Coverage Indicators - Section D'!$A$1:$A$100,0))&lt;&gt;0,INDEX('Coverage Indicators - Section D'!AI$1:AI$100,MATCH('Print View'!$A166,'Coverage Indicators - Section D'!$A$1:$A$100,0)),""),"")&amp;"/"&amp;IFERROR(IF(INDEX('Coverage Indicators - Section D'!AI$1:AI$100,MATCH('Print View'!$A166,'Coverage Indicators - Section D'!$A$1:$A$100,0)+1)&lt;&gt;0,INDEX('Coverage Indicators - Section D'!AI$1:AI$100,MATCH('Print View'!$A166,'Coverage Indicators - Section D'!$A$1:$A$100,0)+1),""),"")&amp;CHAR(10)&amp;IFERROR(IF(INDEX('Coverage Indicators - Section D'!AJ$1:AJ$100,MATCH('Print View'!$A166,'Coverage Indicators - Section D'!$A$1:$A$100,0))&lt;&gt;0,INDEX('Coverage Indicators - Section D'!AJ$1:AJ$100,MATCH('Print View'!$A166,'Coverage Indicators - Section D'!$A$1:$A$100,0)),""),"")&amp;CHAR(10)&amp;IFERROR(IF(INDEX('Coverage Indicators - Section D'!AK$1:AK$100,MATCH('Print View'!$A166,'Coverage Indicators - Section D'!$A$1:$A$100,0))&lt;&gt;0,INDEX('Coverage Indicators - Section D'!AK$1:AK$100,MATCH('Print View'!$A166,'Coverage Indicators - Section D'!$A$1:$A$100,0)),""),"")</f>
        <v xml:space="preserve">/
</v>
      </c>
      <c r="P166" s="537" t="str">
        <f ca="1">IFERROR(IF(INDEX('Coverage Indicators - Section D'!AJ$1:AJ$100,MATCH('Print View'!$A166,'Coverage Indicators - Section D'!$A$1:$A$100,0))&lt;&gt;0,INDEX('Coverage Indicators - Section D'!AJ$1:AJ$100,MATCH('Print View'!$A166,'Coverage Indicators - Section D'!$A$1:$A$100,0)),""),"")&amp;"/"&amp;IFERROR(IF(INDEX('Coverage Indicators - Section D'!AJ$1:AJ$100,MATCH('Print View'!$A166,'Coverage Indicators - Section D'!$A$1:$A$100,0)+1)&lt;&gt;0,INDEX('Coverage Indicators - Section D'!AJ$1:AJ$100,MATCH('Print View'!$A166,'Coverage Indicators - Section D'!$A$1:$A$100,0)+1),""),"")&amp;CHAR(10)&amp;IFERROR(IF(INDEX('Coverage Indicators - Section D'!AK$1:AK$100,MATCH('Print View'!$A166,'Coverage Indicators - Section D'!$A$1:$A$100,0))&lt;&gt;0,INDEX('Coverage Indicators - Section D'!AK$1:AK$100,MATCH('Print View'!$A166,'Coverage Indicators - Section D'!$A$1:$A$100,0)),""),"")&amp;CHAR(10)&amp;IFERROR(IF(INDEX('Coverage Indicators - Section D'!AL$1:AL$100,MATCH('Print View'!$A166,'Coverage Indicators - Section D'!$A$1:$A$100,0))&lt;&gt;0,INDEX('Coverage Indicators - Section D'!AL$1:AL$100,MATCH('Print View'!$A166,'Coverage Indicators - Section D'!$A$1:$A$100,0)),""),"")</f>
        <v xml:space="preserve">/
</v>
      </c>
      <c r="Q166" s="532" t="str">
        <f ca="1">IFERROR(IF(INDEX('Coverage Indicators - Section D'!AL$1:AL$100,MATCH('Print View'!$A166,'Coverage Indicators - Section D'!$A$1:$A$100,0))&lt;&gt;0,INDEX('Coverage Indicators - Section D'!AL$1:AL$100,MATCH('Print View'!$A166,'Coverage Indicators - Section D'!$A$1:$A$100,0)),""),"")&amp;"/"&amp;IFERROR(IF(INDEX('Coverage Indicators - Section D'!AL$1:AL$100,MATCH('Print View'!$A166,'Coverage Indicators - Section D'!$A$1:$A$100,0)+1)&lt;&gt;0,INDEX('Coverage Indicators - Section D'!AL$1:AL$100,MATCH('Print View'!$A166,'Coverage Indicators - Section D'!$A$1:$A$100,0)+1),""),"")&amp;CHAR(10)&amp;IFERROR(IF(INDEX('Coverage Indicators - Section D'!AM$1:AM$100,MATCH('Print View'!$A166,'Coverage Indicators - Section D'!$A$1:$A$100,0))&lt;&gt;0,INDEX('Coverage Indicators - Section D'!AM$1:AM$100,MATCH('Print View'!$A166,'Coverage Indicators - Section D'!$A$1:$A$100,0)),""),"")&amp;CHAR(10)&amp;IFERROR(IF(INDEX('Coverage Indicators - Section D'!AN$1:AN$100,MATCH('Print View'!$A166,'Coverage Indicators - Section D'!$A$1:$A$100,0))&lt;&gt;0,INDEX('Coverage Indicators - Section D'!AN$1:AN$100,MATCH('Print View'!$A166,'Coverage Indicators - Section D'!$A$1:$A$100,0)),""),"")</f>
        <v xml:space="preserve">/
</v>
      </c>
      <c r="R166" s="532" t="str">
        <f ca="1">IFERROR(IF(INDEX('Coverage Indicators - Section D'!AO$1:AO$100,MATCH('Print View'!$A166,'Coverage Indicators - Section D'!$A$1:$A$100,0))&lt;&gt;0,INDEX('Coverage Indicators - Section D'!AO$1:AO$100,MATCH('Print View'!$A166,'Coverage Indicators - Section D'!$A$1:$A$100,0)),""),"")&amp;"/"&amp;IFERROR(IF(INDEX('Coverage Indicators - Section D'!AO$1:AO$100,MATCH('Print View'!$A166,'Coverage Indicators - Section D'!$A$1:$A$100,0)+1)&lt;&gt;0,INDEX('Coverage Indicators - Section D'!AO$1:AO$100,MATCH('Print View'!$A166,'Coverage Indicators - Section D'!$A$1:$A$100,0)+1),""),"")&amp;CHAR(10)&amp;IFERROR(IF(INDEX('Coverage Indicators - Section D'!AP$1:AP$100,MATCH('Print View'!$A166,'Coverage Indicators - Section D'!$A$1:$A$100,0))&lt;&gt;0,INDEX('Coverage Indicators - Section D'!AP$1:AP$100,MATCH('Print View'!$A166,'Coverage Indicators - Section D'!$A$1:$A$100,0)),""),"")&amp;CHAR(10)&amp;IFERROR(IF(INDEX('Coverage Indicators - Section D'!AQ$1:AQ$100,MATCH('Print View'!$A166,'Coverage Indicators - Section D'!$A$1:$A$100,0))&lt;&gt;0,INDEX('Coverage Indicators - Section D'!AQ$1:AQ$100,MATCH('Print View'!$A166,'Coverage Indicators - Section D'!$A$1:$A$100,0)),""),"")</f>
        <v xml:space="preserve">/
</v>
      </c>
      <c r="S166" s="532" t="str">
        <f ca="1">IFERROR(IF(INDEX('Coverage Indicators - Section D'!AR$1:AR$100,MATCH('Print View'!$A166,'Coverage Indicators - Section D'!$A$1:$A$100,0))&lt;&gt;0,INDEX('Coverage Indicators - Section D'!AR$1:AR$100,MATCH('Print View'!$A166,'Coverage Indicators - Section D'!$A$1:$A$100,0)),""),"")&amp;"/"&amp;IFERROR(IF(INDEX('Coverage Indicators - Section D'!AR$1:AR$100,MATCH('Print View'!$A166,'Coverage Indicators - Section D'!$A$1:$A$100,0)+1)&lt;&gt;0,INDEX('Coverage Indicators - Section D'!AR$1:AR$100,MATCH('Print View'!$A166,'Coverage Indicators - Section D'!$A$1:$A$100,0)+1),""),"")&amp;CHAR(10)&amp;IFERROR(IF(INDEX('Coverage Indicators - Section D'!AS$1:AS$100,MATCH('Print View'!$A166,'Coverage Indicators - Section D'!$A$1:$A$100,0))&lt;&gt;0,INDEX('Coverage Indicators - Section D'!AS$1:AS$100,MATCH('Print View'!$A166,'Coverage Indicators - Section D'!$A$1:$A$100,0)),""),"")&amp;CHAR(10)&amp;IFERROR(IF(INDEX('Coverage Indicators - Section D'!AT$1:AT$100,MATCH('Print View'!$A166,'Coverage Indicators - Section D'!$A$1:$A$100,0))&lt;&gt;0,INDEX('Coverage Indicators - Section D'!AT$1:AT$100,MATCH('Print View'!$A166,'Coverage Indicators - Section D'!$A$1:$A$100,0)),""),"")</f>
        <v xml:space="preserve">/
</v>
      </c>
      <c r="T166" s="464" t="str">
        <f ca="1">IFERROR(IF(INDEX('Coverage Indicators - Section D'!AB$1:AB$100,MATCH('Print View'!$A166,'Coverage Indicators - Section D'!$A$1:$A$100,0))&lt;&gt;0,INDEX('Coverage Indicators - Section D'!AB$1:AB$100,MATCH('Print View'!$A166,'Coverage Indicators - Section D'!$A$1:$A$100,0)),""),"")</f>
        <v/>
      </c>
      <c r="U166" s="464" t="str">
        <f ca="1">IFERROR(IF(INDEX('Coverage Indicators - Section D'!AC$1:AC$100,MATCH('Print View'!$A166,'Coverage Indicators - Section D'!$A$1:$A$100,0))&lt;&gt;0,INDEX('Coverage Indicators - Section D'!AC$1:AC$100,MATCH('Print View'!$A166,'Coverage Indicators - Section D'!$A$1:$A$100,0)),""),"")</f>
        <v/>
      </c>
      <c r="V166" s="464" t="str">
        <f ca="1">IFERROR(IF(INDEX('Coverage Indicators - Section D'!AD$1:AD$100,MATCH('Print View'!$A166,'Coverage Indicators - Section D'!$A$1:$A$100,0))&lt;&gt;0,INDEX('Coverage Indicators - Section D'!AD$1:AD$100,MATCH('Print View'!$A166,'Coverage Indicators - Section D'!$A$1:$A$100,0)),""),"")</f>
        <v/>
      </c>
      <c r="W166" s="464" t="str">
        <f ca="1">IFERROR(IF(INDEX('Coverage Indicators - Section D'!AE$1:AE$100,MATCH('Print View'!$A166,'Coverage Indicators - Section D'!$A$1:$A$100,0))&lt;&gt;0,INDEX('Coverage Indicators - Section D'!AE$1:AE$100,MATCH('Print View'!$A166,'Coverage Indicators - Section D'!$A$1:$A$100,0)),""),"")</f>
        <v/>
      </c>
      <c r="X166" s="464" t="str">
        <f ca="1">IFERROR(IF(INDEX('Coverage Indicators - Section D'!AI$1:AI$100,MATCH('Print View'!$A166,'Coverage Indicators - Section D'!$A$1:$A$100,0))&lt;&gt;0,INDEX('Coverage Indicators - Section D'!AI$1:AI$100,MATCH('Print View'!$A166,'Coverage Indicators - Section D'!$A$1:$A$100,0)),""),"")</f>
        <v/>
      </c>
      <c r="Y166" s="464" t="str">
        <f ca="1">IFERROR(IF(INDEX('Coverage Indicators - Section D'!AJ$1:AJ$100,MATCH('Print View'!$A166,'Coverage Indicators - Section D'!$A$1:$A$100,0))&lt;&gt;0,INDEX('Coverage Indicators - Section D'!AJ$1:AJ$100,MATCH('Print View'!$A166,'Coverage Indicators - Section D'!$A$1:$A$100,0)),""),"")</f>
        <v/>
      </c>
      <c r="Z166" s="464" t="str">
        <f ca="1">IFERROR(IF(INDEX('Coverage Indicators - Section D'!AK$1:AK$100,MATCH('Print View'!$A166,'Coverage Indicators - Section D'!$A$1:$A$100,0))&lt;&gt;0,INDEX('Coverage Indicators - Section D'!AK$1:AK$100,MATCH('Print View'!$A166,'Coverage Indicators - Section D'!$A$1:$A$100,0)),""),"")</f>
        <v/>
      </c>
      <c r="AA166" s="464"/>
      <c r="AB166" s="464"/>
      <c r="AC166" s="464"/>
      <c r="AD166" s="464"/>
      <c r="AE166" s="464"/>
      <c r="AF166" s="464"/>
      <c r="AG166" s="464"/>
      <c r="AH166" s="464"/>
      <c r="AI166" s="464"/>
      <c r="AJ166" s="464"/>
      <c r="AK166" s="464"/>
      <c r="AL166" s="464"/>
      <c r="AM166" s="464" t="str">
        <f ca="1">IFERROR(IF(INDEX('Coverage Indicators - Section D'!AL$1:AL$110,MATCH('Print View'!$A166,'Coverage Indicators - Section D'!$A$1:$A$110,0))&lt;&gt;0,INDEX('Coverage Indicators - Section D'!AL$1:AL$110,MATCH('Print View'!$A166,'Coverage Indicators - Section D'!$A$1:$A$110,0)),""),"")</f>
        <v/>
      </c>
      <c r="AN166" s="464"/>
      <c r="AO166" s="464"/>
      <c r="AP166" s="464"/>
      <c r="AQ166" s="464"/>
      <c r="AR166" s="1028" t="str">
        <f ca="1">CONCATENATE($A166,N$144)</f>
        <v>112-Jun-22</v>
      </c>
      <c r="AS166" s="1027" t="str">
        <f ca="1">CONCATENATE($A166,Q$144)</f>
        <v>1119-Dec-23</v>
      </c>
      <c r="AT166" s="1027" t="str">
        <f t="shared" ref="AT166" si="82">CONCATENATE($A166,T$144)</f>
        <v>11</v>
      </c>
      <c r="AU166" s="1027" t="str">
        <f t="shared" ref="AU166" si="83">CONCATENATE($A166,W$144)</f>
        <v>11</v>
      </c>
      <c r="AV166" s="1027" t="str">
        <f t="shared" ref="AV166" si="84">CONCATENATE($A166,Z$144)</f>
        <v>11</v>
      </c>
      <c r="AW166" s="1027" t="str">
        <f t="shared" ref="AW166" si="85">CONCATENATE($A166,AC$144)</f>
        <v>11</v>
      </c>
      <c r="AX166" s="1027" t="str">
        <f t="shared" ref="AX166" si="86">CONCATENATE($A166,AF$144)</f>
        <v>11</v>
      </c>
      <c r="AY166" s="1027" t="str">
        <f t="shared" ref="AY166" si="87">CONCATENATE($A166,AI$144)</f>
        <v>11</v>
      </c>
      <c r="AZ166" s="469"/>
      <c r="BA166" s="211"/>
    </row>
    <row r="167" spans="1:53" s="183" customFormat="1" ht="88.15" customHeight="1" x14ac:dyDescent="0.35">
      <c r="A167" s="952"/>
      <c r="B167" s="943" t="str">
        <f ca="1">IFERROR(IF(INDEX('Coverage Indicators - Section D'!AU$1:AU$110,MATCH('Print View'!$A166,'Coverage Indicators - Section D'!$A$1:$A$110,0))&lt;&gt;0,INDEX('Coverage Indicators - Section D'!AU$1:AU$110,MATCH('Print View'!$A166,'Coverage Indicators - Section D'!$A$1:$A$110,0)),""),"")</f>
        <v/>
      </c>
      <c r="C167" s="943"/>
      <c r="D167" s="943"/>
      <c r="E167" s="943"/>
      <c r="F167" s="943"/>
      <c r="G167" s="943"/>
      <c r="H167" s="943"/>
      <c r="I167" s="943"/>
      <c r="J167" s="943"/>
      <c r="K167" s="943"/>
      <c r="L167" s="943"/>
      <c r="M167" s="943"/>
      <c r="N167" s="943"/>
      <c r="O167" s="943"/>
      <c r="P167" s="943"/>
      <c r="Q167" s="943"/>
      <c r="R167" s="943"/>
      <c r="S167" s="943"/>
      <c r="T167" s="464"/>
      <c r="U167" s="464" t="str">
        <f ca="1">IFERROR(IF(INDEX('Coverage Indicators - Section D'!AC$1:AC$100,MATCH('Print View'!$A166,'Coverage Indicators - Section D'!$A$1:$A$100,0)+1)&lt;&gt;0,INDEX('Coverage Indicators - Section D'!AC$1:AC$100,MATCH('Print View'!$A166,'Coverage Indicators - Section D'!$A$1:$A$100,0)+1),""),"")</f>
        <v/>
      </c>
      <c r="V167" s="464"/>
      <c r="W167" s="464"/>
      <c r="X167" s="464" t="str">
        <f ca="1">IFERROR(IF(INDEX('Coverage Indicators - Section D'!AI$1:AI$100,MATCH('Print View'!$A166,'Coverage Indicators - Section D'!$A$1:$A$100,0)+1)&lt;&gt;0,INDEX('Coverage Indicators - Section D'!AI$1:AI$100,MATCH('Print View'!$A166,'Coverage Indicators - Section D'!$A$1:$A$100,0)+1),""),"")</f>
        <v/>
      </c>
      <c r="Y167" s="464"/>
      <c r="Z167" s="464"/>
      <c r="AA167" s="464"/>
      <c r="AB167" s="464"/>
      <c r="AC167" s="464"/>
      <c r="AD167" s="464"/>
      <c r="AE167" s="464"/>
      <c r="AF167" s="464"/>
      <c r="AG167" s="464"/>
      <c r="AH167" s="464"/>
      <c r="AI167" s="464"/>
      <c r="AJ167" s="464"/>
      <c r="AK167" s="464"/>
      <c r="AL167" s="464"/>
      <c r="AM167" s="464"/>
      <c r="AN167" s="464"/>
      <c r="AO167" s="464"/>
      <c r="AP167" s="464"/>
      <c r="AQ167" s="464"/>
      <c r="AR167" s="1028"/>
      <c r="AS167" s="1027"/>
      <c r="AT167" s="1027"/>
      <c r="AU167" s="1027"/>
      <c r="AV167" s="1027"/>
      <c r="AW167" s="1027"/>
      <c r="AX167" s="1027"/>
      <c r="AY167" s="1027"/>
      <c r="AZ167" s="469"/>
      <c r="BA167" s="211"/>
    </row>
    <row r="168" spans="1:53" s="183" customFormat="1" ht="177" customHeight="1" x14ac:dyDescent="0.35">
      <c r="A168" s="1069">
        <v>12</v>
      </c>
      <c r="B168" s="534" t="str">
        <f ca="1">IFERROR(IF(INDEX('Coverage Indicators - Section D'!B$1:B$100,MATCH('Print View'!$A168,'Coverage Indicators - Section D'!$A$1:$A$100,0))&lt;&gt;0,INDEX('Coverage Indicators - Section D'!B$1:B$100,MATCH('Print View'!$A168,'Coverage Indicators - Section D'!$A$1:$A$100,0)),""),"")</f>
        <v/>
      </c>
      <c r="C168" s="535" t="str">
        <f ca="1">IFERROR(IF(INDEX('Coverage Indicators - Section D'!D$1:D$100,MATCH('Print View'!$A168,'Coverage Indicators - Section D'!$A$1:$A$100,0))&lt;&gt;0,INDEX('Coverage Indicators - Section D'!D$1:D$100,MATCH('Print View'!$A168,'Coverage Indicators - Section D'!$A$1:$A$100,0)),""),"")</f>
        <v/>
      </c>
      <c r="D168" s="535" t="str">
        <f ca="1">IFERROR(IF(INDEX('Coverage Indicators - Section D'!E$1:E$100,MATCH('Print View'!$A168,'Coverage Indicators - Section D'!$A$1:$A$100,0))&lt;&gt;0,INDEX('Coverage Indicators - Section D'!E$1:E$100,MATCH('Print View'!$A168,'Coverage Indicators - Section D'!$A$1:$A$100,0)),""),"")</f>
        <v/>
      </c>
      <c r="E168" s="536" t="str">
        <f ca="1">IFERROR(IF(INDEX('Coverage Indicators - Section D'!F$1:F$100,MATCH('Print View'!$A168,'Coverage Indicators - Section D'!$A$1:$A$100,0))&lt;&gt;0,INDEX('Coverage Indicators - Section D'!F$1:F$100,MATCH('Print View'!$A168,'Coverage Indicators - Section D'!$A$1:$A$100,0)),""),"")&amp;"/"&amp;IFERROR(IF(INDEX('Coverage Indicators - Section D'!F$1:F$100,MATCH('Print View'!$A168,'Coverage Indicators - Section D'!$A$1:$A$100,0)+1)&lt;&gt;0,INDEX('Coverage Indicators - Section D'!F$1:F$100,MATCH('Print View'!$A168,'Coverage Indicators - Section D'!$A$1:$A$100,0)+1),""),"")&amp;CHAR(10)&amp;IFERROR(IF(INDEX('Coverage Indicators - Section D'!G$1:G$100,MATCH('Print View'!$A168,'Coverage Indicators - Section D'!$A$1:$A$100,0))&lt;&gt;0,INDEX('Coverage Indicators - Section D'!G$1:G$100,MATCH('Print View'!$A168,'Coverage Indicators - Section D'!$A$1:$A$100,0)),""),"")</f>
        <v xml:space="preserve">/
</v>
      </c>
      <c r="F168" s="537" t="str">
        <f ca="1">IFERROR(IF(INDEX('Coverage Indicators - Section D'!H$1:H$100,MATCH('Print View'!$A168,'Coverage Indicators - Section D'!$A$1:$A$100,0))&lt;&gt;0,INDEX('Coverage Indicators - Section D'!H$1:H$100,MATCH('Print View'!$A168,'Coverage Indicators - Section D'!$A$1:$A$100,0)),""),"")&amp;CHAR(10)&amp;IFERROR(IF(INDEX('Coverage Indicators - Section D'!I$1:I$100,MATCH('Print View'!$A168,'Coverage Indicators - Section D'!$A$1:$A$100,0))&lt;&gt;0,INDEX('Coverage Indicators - Section D'!I$1:I$100,MATCH('Print View'!$A168,'Coverage Indicators - Section D'!$A$1:$A$100,0)),""),"")</f>
        <v xml:space="preserve">
</v>
      </c>
      <c r="G168" s="538" t="str">
        <f ca="1">IFERROR(IF(INDEX('Coverage Indicators - Section D'!J$1:J$100,MATCH('Print View'!$A168,'Coverage Indicators - Section D'!$A$1:$A$100,0))&lt;&gt;0,INDEX('Coverage Indicators - Section D'!J$1:J$100,MATCH('Print View'!$A168,'Coverage Indicators - Section D'!$A$1:$A$100,0)),""),"")</f>
        <v/>
      </c>
      <c r="H168" s="538" t="str">
        <f ca="1">IFERROR(IF(INDEX('Coverage Indicators - Section D'!S$1:S$100,MATCH('Print View'!$A168,'Coverage Indicators - Section D'!$A$1:$A$100,0))&lt;&gt;0,INDEX('Coverage Indicators - Section D'!S$1:S$100,MATCH('Print View'!$A168,'Coverage Indicators - Section D'!$A$1:$A$100,0)),""),"")</f>
        <v/>
      </c>
      <c r="I168" s="539" t="str">
        <f ca="1">IFERROR(IF(INDEX('Coverage Indicators - Section D'!T$1:T$100,MATCH('Print View'!$A168,'Coverage Indicators - Section D'!$A$1:$A$100,0))&lt;&gt;0,INDEX('Coverage Indicators - Section D'!T$1:T$100,MATCH('Print View'!$A168,'Coverage Indicators - Section D'!$A$1:$A$100,0)),""),"")</f>
        <v/>
      </c>
      <c r="J168" s="540" t="str">
        <f ca="1">IFERROR(IF(INDEX('Coverage Indicators - Section D'!U$1:U$100,MATCH('Print View'!$A168,'Coverage Indicators - Section D'!$A$1:$A$100,0))&lt;&gt;0,INDEX('Coverage Indicators - Section D'!U$1:U$100,MATCH('Print View'!$A168,'Coverage Indicators - Section D'!$A$1:$A$100,0)),""),"")&amp;CHAR(10)&amp;CHAR(10)&amp;IFERROR(IF(INDEX('Coverage Indicators - Section D'!U$1:U$100,MATCH('Print View'!$A168,'Coverage Indicators - Section D'!$A$1:$A$100,0)+1)&lt;&gt;0,INDEX('Coverage Indicators - Section D'!U$1:U$100,MATCH('Print View'!$A168,'Coverage Indicators - Section D'!$A$1:$A$100,0)+1),""),"")</f>
        <v xml:space="preserve">
</v>
      </c>
      <c r="K168" s="538" t="str">
        <f ca="1">IFERROR(IF(INDEX('Coverage Indicators - Section D'!V$1:V$100,MATCH('Print View'!$A168,'Coverage Indicators - Section D'!$A$1:$A$100,0))&lt;&gt;0,INDEX('Coverage Indicators - Section D'!V$1:V$100,MATCH('Print View'!$A168,'Coverage Indicators - Section D'!$A$1:$A$100,0)),""),"")</f>
        <v/>
      </c>
      <c r="L168" s="540" t="str">
        <f ca="1">IFERROR(IF(INDEX('Coverage Indicators - Section D'!W$1:W$100,MATCH('Print View'!$A168,'Coverage Indicators - Section D'!$A$1:$A$100,0))&lt;&gt;0,INDEX('Coverage Indicators - Section D'!W$1:W$100,MATCH('Print View'!$A168,'Coverage Indicators - Section D'!$A$1:$A$100,0)),""),"")&amp;"/"&amp;IFERROR(IF(INDEX('Coverage Indicators - Section D'!W$1:W$100,MATCH('Print View'!$A168,'Coverage Indicators - Section D'!$A$1:$A$100,0)+1)&lt;&gt;0,INDEX('Coverage Indicators - Section D'!W$1:W$100,MATCH('Print View'!$A168,'Coverage Indicators - Section D'!$A$1:$A$100,0)+1),""),"")&amp;CHAR(10)&amp;IFERROR(IF(INDEX('Coverage Indicators - Section D'!X$1:X$100,MATCH('Print View'!$A168,'Coverage Indicators - Section D'!$A$1:$A$100,0))&lt;&gt;0,TEXT(INDEX('Coverage Indicators - Section D'!X$1:X$100,MATCH('Print View'!$A168,'Coverage Indicators - Section D'!$A$1:$A$100,0)),"0.0%"),""),"")&amp;CHAR(10)&amp;IFERROR(IF(INDEX('Coverage Indicators - Section D'!Y$1:Y$100,MATCH('Print View'!$A168,'Coverage Indicators - Section D'!$A$1:$A$100,0))&lt;&gt;0,INDEX('Coverage Indicators - Section D'!Y$1:Y$100,MATCH('Print View'!$A168,'Coverage Indicators - Section D'!$A$1:$A$100,0)),""),"")</f>
        <v xml:space="preserve">/
</v>
      </c>
      <c r="M168" s="540" t="str">
        <f ca="1">IFERROR(IF(INDEX('Coverage Indicators - Section D'!Z$1:Z$100,MATCH('Print View'!$A168,'Coverage Indicators - Section D'!$A$1:$A$100,0))&lt;&gt;0,INDEX('Coverage Indicators - Section D'!Z$1:Z$100,MATCH('Print View'!$A168,'Coverage Indicators - Section D'!$A$1:$A$100,0)),""),"")&amp;"/"&amp;IFERROR(IF(INDEX('Coverage Indicators - Section D'!Z$1:Z$100,MATCH('Print View'!$A168,'Coverage Indicators - Section D'!$A$1:$A$100,0)+1)&lt;&gt;0,INDEX('Coverage Indicators - Section D'!Z$1:Z$100,MATCH('Print View'!$A168,'Coverage Indicators - Section D'!$A$1:$A$100,0)+1),""),"")&amp;CHAR(10)&amp;IFERROR(IF(INDEX('Coverage Indicators - Section D'!AA$1:AA$100,MATCH('Print View'!$A168,'Coverage Indicators - Section D'!$A$1:$A$100,0))&lt;&gt;0,TEXT(INDEX('Coverage Indicators - Section D'!AA$1:AA$100,MATCH('Print View'!$A168,'Coverage Indicators - Section D'!$A$1:$A$100,0)),"0.0%"),""),"")&amp;CHAR(10)&amp;IFERROR(IF(INDEX('Coverage Indicators - Section D'!AB$1:AB$100,MATCH('Print View'!$A168,'Coverage Indicators - Section D'!$A$1:$A$100,0))&lt;&gt;0,INDEX('Coverage Indicators - Section D'!AB$1:AB$100,MATCH('Print View'!$A168,'Coverage Indicators - Section D'!$A$1:$A$100,0)),""),"")</f>
        <v xml:space="preserve">/
</v>
      </c>
      <c r="N168" s="540" t="str">
        <f ca="1">IFERROR(IF(INDEX('Coverage Indicators - Section D'!AC$1:AC$100,MATCH('Print View'!$A168,'Coverage Indicators - Section D'!$A$1:$A$100,0))&lt;&gt;0,INDEX('Coverage Indicators - Section D'!AC$1:AC$100,MATCH('Print View'!$A168,'Coverage Indicators - Section D'!$A$1:$A$100,0)),""),"")&amp;"/"&amp;IFERROR(IF(INDEX('Coverage Indicators - Section D'!AC$1:AC$100,MATCH('Print View'!$A168,'Coverage Indicators - Section D'!$A$1:$A$100,0)+1)&lt;&gt;0,INDEX('Coverage Indicators - Section D'!AC$1:AC$100,MATCH('Print View'!$A168,'Coverage Indicators - Section D'!$A$1:$A$100,0)+1),""),"")&amp;CHAR(10)&amp;IFERROR(IF(INDEX('Coverage Indicators - Section D'!AD$1:AD$100,MATCH('Print View'!$A168,'Coverage Indicators - Section D'!$A$1:$A$100,0))&lt;&gt;0,INDEX('Coverage Indicators - Section D'!AD$1:AD$100,MATCH('Print View'!$A168,'Coverage Indicators - Section D'!$A$1:$A$100,0)),""),"")&amp;CHAR(10)&amp;IFERROR(IF(INDEX('Coverage Indicators - Section D'!AE$1:AE$100,MATCH('Print View'!$A168,'Coverage Indicators - Section D'!$A$1:$A$100,0))&lt;&gt;0,TEXT(INDEX('Coverage Indicators - Section D'!AE$1:AE$100,MATCH('Print View'!$A168,'Coverage Indicators - Section D'!$A$1:$A$100,0)),"0.0%"),""),"")</f>
        <v xml:space="preserve">/
</v>
      </c>
      <c r="O168" s="540" t="str">
        <f ca="1">IFERROR(IF(INDEX('Coverage Indicators - Section D'!AH$1:AH$100,MATCH('Print View'!$A168,'Coverage Indicators - Section D'!$A$1:$A$100,0))&lt;&gt;0,INDEX('Coverage Indicators - Section D'!AH$1:AH$100,MATCH('Print View'!$A168,'Coverage Indicators - Section D'!$A$1:$A$100,0)),""),"")&amp;"/"&amp;IFERROR(IF(INDEX('Coverage Indicators - Section D'!AH$1:AH$100,MATCH('Print View'!$A168,'Coverage Indicators - Section D'!$A$1:$A$100,0)+1)&lt;&gt;0,INDEX('Coverage Indicators - Section D'!AH$1:AH$100,MATCH('Print View'!$A168,'Coverage Indicators - Section D'!$A$1:$A$100,0)+1),""),"")&amp;CHAR(10)&amp;IFERROR(IF(INDEX('Coverage Indicators - Section D'!AI$1:AI$100,MATCH('Print View'!$A168,'Coverage Indicators - Section D'!$A$1:$A$100,0))&lt;&gt;0,INDEX('Coverage Indicators - Section D'!AI$1:AI$100,MATCH('Print View'!$A168,'Coverage Indicators - Section D'!$A$1:$A$100,0)),""),"")&amp;CHAR(10)&amp;IFERROR(IF(INDEX('Coverage Indicators - Section D'!AJ$1:AJ$100,MATCH('Print View'!$A168,'Coverage Indicators - Section D'!$A$1:$A$100,0))&lt;&gt;0,TEXT(INDEX('Coverage Indicators - Section D'!AJ$1:AJ$100,MATCH('Print View'!$A168,'Coverage Indicators - Section D'!$A$1:$A$100,0)),"0.0%"),""),"")</f>
        <v xml:space="preserve">/
</v>
      </c>
      <c r="P168" s="537" t="str">
        <f ca="1">IFERROR(IF(INDEX('Coverage Indicators - Section D'!AJ$1:AJ$100,MATCH('Print View'!$A168,'Coverage Indicators - Section D'!$A$1:$A$100,0))&lt;&gt;0,INDEX('Coverage Indicators - Section D'!AJ$1:AJ$100,MATCH('Print View'!$A168,'Coverage Indicators - Section D'!$A$1:$A$100,0)),""),"")&amp;"/"&amp;IFERROR(IF(INDEX('Coverage Indicators - Section D'!AJ$1:AJ$100,MATCH('Print View'!$A168,'Coverage Indicators - Section D'!$A$1:$A$100,0)+1)&lt;&gt;0,INDEX('Coverage Indicators - Section D'!AJ$1:AJ$100,MATCH('Print View'!$A168,'Coverage Indicators - Section D'!$A$1:$A$100,0)+1),""),"")&amp;CHAR(10)&amp;IFERROR(IF(INDEX('Coverage Indicators - Section D'!AK$1:AK$100,MATCH('Print View'!$A168,'Coverage Indicators - Section D'!$A$1:$A$100,0))&lt;&gt;0,INDEX('Coverage Indicators - Section D'!AK$1:AK$100,MATCH('Print View'!$A168,'Coverage Indicators - Section D'!$A$1:$A$100,0)),""),"")&amp;CHAR(10)&amp;IFERROR(IF(INDEX('Coverage Indicators - Section D'!AL$1:AL$100,MATCH('Print View'!$A168,'Coverage Indicators - Section D'!$A$1:$A$100,0))&lt;&gt;0,INDEX('Coverage Indicators - Section D'!AL$1:AL$100,MATCH('Print View'!$A168,'Coverage Indicators - Section D'!$A$1:$A$100,0)),""),"")</f>
        <v xml:space="preserve">/
</v>
      </c>
      <c r="Q168" s="540" t="str">
        <f ca="1">IFERROR(IF(INDEX('Coverage Indicators - Section D'!AL$1:AL$100,MATCH('Print View'!$A168,'Coverage Indicators - Section D'!$A$1:$A$100,0))&lt;&gt;0,INDEX('Coverage Indicators - Section D'!AL$1:AL$100,MATCH('Print View'!$A168,'Coverage Indicators - Section D'!$A$1:$A$100,0)),""),"")&amp;"/"&amp;IFERROR(IF(INDEX('Coverage Indicators - Section D'!AL$1:AL$100,MATCH('Print View'!$A168,'Coverage Indicators - Section D'!$A$1:$A$100,0)+1)&lt;&gt;0,INDEX('Coverage Indicators - Section D'!AL$1:AL$100,MATCH('Print View'!$A168,'Coverage Indicators - Section D'!$A$1:$A$100,0)+1),""),"")&amp;CHAR(10)&amp;IFERROR(IF(INDEX('Coverage Indicators - Section D'!AM$1:AM$100,MATCH('Print View'!$A168,'Coverage Indicators - Section D'!$A$1:$A$100,0))&lt;&gt;0,INDEX('Coverage Indicators - Section D'!AM$1:AM$100,MATCH('Print View'!$A168,'Coverage Indicators - Section D'!$A$1:$A$100,0)),""),"")&amp;CHAR(10)&amp;IFERROR(IF(INDEX('Coverage Indicators - Section D'!AN$1:AN$100,MATCH('Print View'!$A168,'Coverage Indicators - Section D'!$A$1:$A$100,0))&lt;&gt;0,INDEX('Coverage Indicators - Section D'!AN$1:AN$100,MATCH('Print View'!$A168,'Coverage Indicators - Section D'!$A$1:$A$100,0)),""),"")</f>
        <v xml:space="preserve">/
</v>
      </c>
      <c r="R168" s="540" t="str">
        <f ca="1">IFERROR(IF(INDEX('Coverage Indicators - Section D'!AO$1:AO$100,MATCH('Print View'!$A168,'Coverage Indicators - Section D'!$A$1:$A$100,0))&lt;&gt;0,INDEX('Coverage Indicators - Section D'!AO$1:AO$100,MATCH('Print View'!$A168,'Coverage Indicators - Section D'!$A$1:$A$100,0)),""),"")&amp;"/"&amp;IFERROR(IF(INDEX('Coverage Indicators - Section D'!AO$1:AO$100,MATCH('Print View'!$A168,'Coverage Indicators - Section D'!$A$1:$A$100,0)+1)&lt;&gt;0,INDEX('Coverage Indicators - Section D'!AO$1:AO$100,MATCH('Print View'!$A168,'Coverage Indicators - Section D'!$A$1:$A$100,0)+1),""),"")&amp;CHAR(10)&amp;IFERROR(IF(INDEX('Coverage Indicators - Section D'!AP$1:AP$100,MATCH('Print View'!$A168,'Coverage Indicators - Section D'!$A$1:$A$100,0))&lt;&gt;0,INDEX('Coverage Indicators - Section D'!AP$1:AP$100,MATCH('Print View'!$A168,'Coverage Indicators - Section D'!$A$1:$A$100,0)),""),"")&amp;CHAR(10)&amp;IFERROR(IF(INDEX('Coverage Indicators - Section D'!AQ$1:AQ$100,MATCH('Print View'!$A168,'Coverage Indicators - Section D'!$A$1:$A$100,0))&lt;&gt;0,INDEX('Coverage Indicators - Section D'!AQ$1:AQ$100,MATCH('Print View'!$A168,'Coverage Indicators - Section D'!$A$1:$A$100,0)),""),"")</f>
        <v xml:space="preserve">/
</v>
      </c>
      <c r="S168" s="540" t="str">
        <f ca="1">IFERROR(IF(INDEX('Coverage Indicators - Section D'!AR$1:AR$100,MATCH('Print View'!$A168,'Coverage Indicators - Section D'!$A$1:$A$100,0))&lt;&gt;0,INDEX('Coverage Indicators - Section D'!AR$1:AR$100,MATCH('Print View'!$A168,'Coverage Indicators - Section D'!$A$1:$A$100,0)),""),"")&amp;"/"&amp;IFERROR(IF(INDEX('Coverage Indicators - Section D'!AR$1:AR$100,MATCH('Print View'!$A168,'Coverage Indicators - Section D'!$A$1:$A$100,0)+1)&lt;&gt;0,INDEX('Coverage Indicators - Section D'!AR$1:AR$100,MATCH('Print View'!$A168,'Coverage Indicators - Section D'!$A$1:$A$100,0)+1),""),"")&amp;CHAR(10)&amp;IFERROR(IF(INDEX('Coverage Indicators - Section D'!AS$1:AS$100,MATCH('Print View'!$A168,'Coverage Indicators - Section D'!$A$1:$A$100,0))&lt;&gt;0,INDEX('Coverage Indicators - Section D'!AS$1:AS$100,MATCH('Print View'!$A168,'Coverage Indicators - Section D'!$A$1:$A$100,0)),""),"")&amp;CHAR(10)&amp;IFERROR(IF(INDEX('Coverage Indicators - Section D'!AT$1:AT$100,MATCH('Print View'!$A168,'Coverage Indicators - Section D'!$A$1:$A$100,0))&lt;&gt;0,INDEX('Coverage Indicators - Section D'!AT$1:AT$100,MATCH('Print View'!$A168,'Coverage Indicators - Section D'!$A$1:$A$100,0)),""),"")</f>
        <v xml:space="preserve">/
</v>
      </c>
      <c r="T168" s="464" t="str">
        <f ca="1">IFERROR(IF(INDEX('Coverage Indicators - Section D'!AB$1:AB$100,MATCH('Print View'!$A168,'Coverage Indicators - Section D'!$A$1:$A$100,0))&lt;&gt;0,INDEX('Coverage Indicators - Section D'!AB$1:AB$100,MATCH('Print View'!$A168,'Coverage Indicators - Section D'!$A$1:$A$100,0)),""),"")</f>
        <v/>
      </c>
      <c r="U168" s="464" t="str">
        <f ca="1">IFERROR(IF(INDEX('Coverage Indicators - Section D'!AC$1:AC$100,MATCH('Print View'!$A168,'Coverage Indicators - Section D'!$A$1:$A$100,0))&lt;&gt;0,INDEX('Coverage Indicators - Section D'!AC$1:AC$100,MATCH('Print View'!$A168,'Coverage Indicators - Section D'!$A$1:$A$100,0)),""),"")</f>
        <v/>
      </c>
      <c r="V168" s="464" t="str">
        <f ca="1">IFERROR(IF(INDEX('Coverage Indicators - Section D'!AD$1:AD$100,MATCH('Print View'!$A168,'Coverage Indicators - Section D'!$A$1:$A$100,0))&lt;&gt;0,INDEX('Coverage Indicators - Section D'!AD$1:AD$100,MATCH('Print View'!$A168,'Coverage Indicators - Section D'!$A$1:$A$100,0)),""),"")</f>
        <v/>
      </c>
      <c r="W168" s="464" t="str">
        <f ca="1">IFERROR(IF(INDEX('Coverage Indicators - Section D'!AE$1:AE$100,MATCH('Print View'!$A168,'Coverage Indicators - Section D'!$A$1:$A$100,0))&lt;&gt;0,INDEX('Coverage Indicators - Section D'!AE$1:AE$100,MATCH('Print View'!$A168,'Coverage Indicators - Section D'!$A$1:$A$100,0)),""),"")</f>
        <v/>
      </c>
      <c r="X168" s="464" t="str">
        <f ca="1">IFERROR(IF(INDEX('Coverage Indicators - Section D'!AI$1:AI$100,MATCH('Print View'!$A168,'Coverage Indicators - Section D'!$A$1:$A$100,0))&lt;&gt;0,INDEX('Coverage Indicators - Section D'!AI$1:AI$100,MATCH('Print View'!$A168,'Coverage Indicators - Section D'!$A$1:$A$100,0)),""),"")</f>
        <v/>
      </c>
      <c r="Y168" s="464" t="str">
        <f ca="1">IFERROR(IF(INDEX('Coverage Indicators - Section D'!AJ$1:AJ$100,MATCH('Print View'!$A168,'Coverage Indicators - Section D'!$A$1:$A$100,0))&lt;&gt;0,INDEX('Coverage Indicators - Section D'!AJ$1:AJ$100,MATCH('Print View'!$A168,'Coverage Indicators - Section D'!$A$1:$A$100,0)),""),"")</f>
        <v/>
      </c>
      <c r="Z168" s="464" t="str">
        <f ca="1">IFERROR(IF(INDEX('Coverage Indicators - Section D'!AK$1:AK$100,MATCH('Print View'!$A168,'Coverage Indicators - Section D'!$A$1:$A$100,0))&lt;&gt;0,INDEX('Coverage Indicators - Section D'!AK$1:AK$100,MATCH('Print View'!$A168,'Coverage Indicators - Section D'!$A$1:$A$100,0)),""),"")</f>
        <v/>
      </c>
      <c r="AA168" s="464"/>
      <c r="AB168" s="464"/>
      <c r="AC168" s="464"/>
      <c r="AD168" s="464"/>
      <c r="AE168" s="464"/>
      <c r="AF168" s="464"/>
      <c r="AG168" s="464"/>
      <c r="AH168" s="464"/>
      <c r="AI168" s="464"/>
      <c r="AJ168" s="464"/>
      <c r="AK168" s="464"/>
      <c r="AL168" s="464"/>
      <c r="AM168" s="464" t="str">
        <f ca="1">IFERROR(IF(INDEX('Coverage Indicators - Section D'!AL$1:AL$110,MATCH('Print View'!$A168,'Coverage Indicators - Section D'!$A$1:$A$110,0))&lt;&gt;0,INDEX('Coverage Indicators - Section D'!AL$1:AL$110,MATCH('Print View'!$A168,'Coverage Indicators - Section D'!$A$1:$A$110,0)),""),"")</f>
        <v/>
      </c>
      <c r="AN168" s="464"/>
      <c r="AO168" s="464"/>
      <c r="AP168" s="464"/>
      <c r="AQ168" s="464"/>
      <c r="AR168" s="1028" t="str">
        <f ca="1">CONCATENATE($A168,N$144)</f>
        <v>122-Jun-22</v>
      </c>
      <c r="AS168" s="1027" t="str">
        <f ca="1">CONCATENATE($A168,Q$144)</f>
        <v>1219-Dec-23</v>
      </c>
      <c r="AT168" s="1027" t="str">
        <f t="shared" ref="AT168" si="88">CONCATENATE($A168,T$144)</f>
        <v>12</v>
      </c>
      <c r="AU168" s="1027" t="str">
        <f t="shared" ref="AU168" si="89">CONCATENATE($A168,W$144)</f>
        <v>12</v>
      </c>
      <c r="AV168" s="1027" t="str">
        <f t="shared" ref="AV168" si="90">CONCATENATE($A168,Z$144)</f>
        <v>12</v>
      </c>
      <c r="AW168" s="1027" t="str">
        <f t="shared" ref="AW168" si="91">CONCATENATE($A168,AC$144)</f>
        <v>12</v>
      </c>
      <c r="AX168" s="1027" t="str">
        <f t="shared" ref="AX168" si="92">CONCATENATE($A168,AF$144)</f>
        <v>12</v>
      </c>
      <c r="AY168" s="1027" t="str">
        <f t="shared" ref="AY168" si="93">CONCATENATE($A168,AI$144)</f>
        <v>12</v>
      </c>
      <c r="AZ168" s="469"/>
      <c r="BA168" s="211"/>
    </row>
    <row r="169" spans="1:53" s="183" customFormat="1" ht="88.15" customHeight="1" x14ac:dyDescent="0.35">
      <c r="A169" s="1069"/>
      <c r="B169" s="942" t="str">
        <f ca="1">IFERROR(IF(INDEX('Coverage Indicators - Section D'!AU$1:AU$110,MATCH('Print View'!$A168,'Coverage Indicators - Section D'!$A$1:$A$110,0))&lt;&gt;0,INDEX('Coverage Indicators - Section D'!AU$1:AU$110,MATCH('Print View'!$A168,'Coverage Indicators - Section D'!$A$1:$A$110,0)),""),"")</f>
        <v/>
      </c>
      <c r="C169" s="942"/>
      <c r="D169" s="942"/>
      <c r="E169" s="942"/>
      <c r="F169" s="942"/>
      <c r="G169" s="942"/>
      <c r="H169" s="942"/>
      <c r="I169" s="942"/>
      <c r="J169" s="942"/>
      <c r="K169" s="942"/>
      <c r="L169" s="942"/>
      <c r="M169" s="942"/>
      <c r="N169" s="942"/>
      <c r="O169" s="942"/>
      <c r="P169" s="942"/>
      <c r="Q169" s="942"/>
      <c r="R169" s="942"/>
      <c r="S169" s="942"/>
      <c r="T169" s="464"/>
      <c r="U169" s="464" t="str">
        <f ca="1">IFERROR(IF(INDEX('Coverage Indicators - Section D'!AC$1:AC$100,MATCH('Print View'!$A168,'Coverage Indicators - Section D'!$A$1:$A$100,0)+1)&lt;&gt;0,INDEX('Coverage Indicators - Section D'!AC$1:AC$100,MATCH('Print View'!$A168,'Coverage Indicators - Section D'!$A$1:$A$100,0)+1),""),"")</f>
        <v/>
      </c>
      <c r="V169" s="464"/>
      <c r="W169" s="464"/>
      <c r="X169" s="464" t="str">
        <f ca="1">IFERROR(IF(INDEX('Coverage Indicators - Section D'!AI$1:AI$100,MATCH('Print View'!$A168,'Coverage Indicators - Section D'!$A$1:$A$100,0)+1)&lt;&gt;0,INDEX('Coverage Indicators - Section D'!AI$1:AI$100,MATCH('Print View'!$A168,'Coverage Indicators - Section D'!$A$1:$A$100,0)+1),""),"")</f>
        <v/>
      </c>
      <c r="Y169" s="464"/>
      <c r="Z169" s="464"/>
      <c r="AA169" s="464"/>
      <c r="AB169" s="464"/>
      <c r="AC169" s="464"/>
      <c r="AD169" s="464"/>
      <c r="AE169" s="464"/>
      <c r="AF169" s="464"/>
      <c r="AG169" s="464"/>
      <c r="AH169" s="464"/>
      <c r="AI169" s="464"/>
      <c r="AJ169" s="464"/>
      <c r="AK169" s="464"/>
      <c r="AL169" s="464"/>
      <c r="AM169" s="464"/>
      <c r="AN169" s="464"/>
      <c r="AO169" s="464"/>
      <c r="AP169" s="464"/>
      <c r="AQ169" s="464"/>
      <c r="AR169" s="1028"/>
      <c r="AS169" s="1027"/>
      <c r="AT169" s="1027"/>
      <c r="AU169" s="1027"/>
      <c r="AV169" s="1027"/>
      <c r="AW169" s="1027"/>
      <c r="AX169" s="1027"/>
      <c r="AY169" s="1027"/>
      <c r="AZ169" s="469"/>
      <c r="BA169" s="211"/>
    </row>
    <row r="170" spans="1:53" s="183" customFormat="1" ht="177" customHeight="1" x14ac:dyDescent="0.35">
      <c r="A170" s="952">
        <v>13</v>
      </c>
      <c r="B170" s="530" t="str">
        <f ca="1">IFERROR(IF(INDEX('Coverage Indicators - Section D'!B$1:B$100,MATCH('Print View'!$A170,'Coverage Indicators - Section D'!$A$1:$A$100,0))&lt;&gt;0,INDEX('Coverage Indicators - Section D'!B$1:B$100,MATCH('Print View'!$A170,'Coverage Indicators - Section D'!$A$1:$A$100,0)),""),"")</f>
        <v/>
      </c>
      <c r="C170" s="531" t="str">
        <f ca="1">IFERROR(IF(INDEX('Coverage Indicators - Section D'!D$1:D$100,MATCH('Print View'!$A170,'Coverage Indicators - Section D'!$A$1:$A$100,0))&lt;&gt;0,INDEX('Coverage Indicators - Section D'!D$1:D$100,MATCH('Print View'!$A170,'Coverage Indicators - Section D'!$A$1:$A$100,0)),""),"")</f>
        <v/>
      </c>
      <c r="D170" s="531" t="str">
        <f ca="1">IFERROR(IF(INDEX('Coverage Indicators - Section D'!E$1:E$100,MATCH('Print View'!$A170,'Coverage Indicators - Section D'!$A$1:$A$100,0))&lt;&gt;0,INDEX('Coverage Indicators - Section D'!E$1:E$100,MATCH('Print View'!$A170,'Coverage Indicators - Section D'!$A$1:$A$100,0)),""),"")</f>
        <v/>
      </c>
      <c r="E170" s="532" t="str">
        <f ca="1">IFERROR(IF(INDEX('Coverage Indicators - Section D'!F$1:F$100,MATCH('Print View'!$A170,'Coverage Indicators - Section D'!$A$1:$A$100,0))&lt;&gt;0,INDEX('Coverage Indicators - Section D'!F$1:F$100,MATCH('Print View'!$A170,'Coverage Indicators - Section D'!$A$1:$A$100,0)),""),"")&amp;"/"&amp;IFERROR(IF(INDEX('Coverage Indicators - Section D'!F$1:F$100,MATCH('Print View'!$A170,'Coverage Indicators - Section D'!$A$1:$A$100,0)+1)&lt;&gt;0,INDEX('Coverage Indicators - Section D'!F$1:F$100,MATCH('Print View'!$A170,'Coverage Indicators - Section D'!$A$1:$A$100,0)+1),""),"")&amp;CHAR(10)&amp;IFERROR(IF(INDEX('Coverage Indicators - Section D'!G$1:G$100,MATCH('Print View'!$A170,'Coverage Indicators - Section D'!$A$1:$A$100,0))&lt;&gt;0,INDEX('Coverage Indicators - Section D'!G$1:G$100,MATCH('Print View'!$A170,'Coverage Indicators - Section D'!$A$1:$A$100,0)),""),"")</f>
        <v xml:space="preserve">/
</v>
      </c>
      <c r="F170" s="532" t="str">
        <f ca="1">IFERROR(IF(INDEX('Coverage Indicators - Section D'!H$1:H$100,MATCH('Print View'!$A170,'Coverage Indicators - Section D'!$A$1:$A$100,0))&lt;&gt;0,INDEX('Coverage Indicators - Section D'!H$1:H$100,MATCH('Print View'!$A170,'Coverage Indicators - Section D'!$A$1:$A$100,0)),""),"")&amp;CHAR(10)&amp;IFERROR(IF(INDEX('Coverage Indicators - Section D'!I$1:I$100,MATCH('Print View'!$A170,'Coverage Indicators - Section D'!$A$1:$A$100,0))&lt;&gt;0,INDEX('Coverage Indicators - Section D'!I$1:I$100,MATCH('Print View'!$A170,'Coverage Indicators - Section D'!$A$1:$A$100,0)),""),"")</f>
        <v xml:space="preserve">
</v>
      </c>
      <c r="G170" s="533" t="str">
        <f ca="1">IFERROR(IF(INDEX('Coverage Indicators - Section D'!J$1:J$100,MATCH('Print View'!$A170,'Coverage Indicators - Section D'!$A$1:$A$100,0))&lt;&gt;0,INDEX('Coverage Indicators - Section D'!J$1:J$100,MATCH('Print View'!$A170,'Coverage Indicators - Section D'!$A$1:$A$100,0)),""),"")</f>
        <v/>
      </c>
      <c r="H170" s="533" t="str">
        <f ca="1">IFERROR(IF(INDEX('Coverage Indicators - Section D'!S$1:S$100,MATCH('Print View'!$A170,'Coverage Indicators - Section D'!$A$1:$A$100,0))&lt;&gt;0,INDEX('Coverage Indicators - Section D'!S$1:S$100,MATCH('Print View'!$A170,'Coverage Indicators - Section D'!$A$1:$A$100,0)),""),"")</f>
        <v/>
      </c>
      <c r="I170" s="533" t="str">
        <f ca="1">IFERROR(IF(INDEX('Coverage Indicators - Section D'!T$1:T$100,MATCH('Print View'!$A170,'Coverage Indicators - Section D'!$A$1:$A$100,0))&lt;&gt;0,INDEX('Coverage Indicators - Section D'!T$1:T$100,MATCH('Print View'!$A170,'Coverage Indicators - Section D'!$A$1:$A$100,0)),""),"")</f>
        <v/>
      </c>
      <c r="J170" s="532" t="str">
        <f ca="1">IFERROR(IF(INDEX('Coverage Indicators - Section D'!U$1:U$100,MATCH('Print View'!$A170,'Coverage Indicators - Section D'!$A$1:$A$100,0))&lt;&gt;0,INDEX('Coverage Indicators - Section D'!U$1:U$100,MATCH('Print View'!$A170,'Coverage Indicators - Section D'!$A$1:$A$100,0)),""),"")&amp;CHAR(10)&amp;CHAR(10)&amp;IFERROR(IF(INDEX('Coverage Indicators - Section D'!U$1:U$100,MATCH('Print View'!$A170,'Coverage Indicators - Section D'!$A$1:$A$100,0)+1)&lt;&gt;0,INDEX('Coverage Indicators - Section D'!U$1:U$100,MATCH('Print View'!$A170,'Coverage Indicators - Section D'!$A$1:$A$100,0)+1),""),"")</f>
        <v xml:space="preserve">
</v>
      </c>
      <c r="K170" s="530" t="str">
        <f ca="1">IFERROR(IF(INDEX('Coverage Indicators - Section D'!V$1:V$100,MATCH('Print View'!$A170,'Coverage Indicators - Section D'!$A$1:$A$100,0))&lt;&gt;0,INDEX('Coverage Indicators - Section D'!V$1:V$100,MATCH('Print View'!$A170,'Coverage Indicators - Section D'!$A$1:$A$100,0)),""),"")</f>
        <v/>
      </c>
      <c r="L170" s="532" t="str">
        <f ca="1">IFERROR(IF(INDEX('Coverage Indicators - Section D'!W$1:W$100,MATCH('Print View'!$A170,'Coverage Indicators - Section D'!$A$1:$A$100,0))&lt;&gt;0,INDEX('Coverage Indicators - Section D'!W$1:W$100,MATCH('Print View'!$A170,'Coverage Indicators - Section D'!$A$1:$A$100,0)),""),"")&amp;"/"&amp;IFERROR(IF(INDEX('Coverage Indicators - Section D'!W$1:W$100,MATCH('Print View'!$A170,'Coverage Indicators - Section D'!$A$1:$A$100,0)+1)&lt;&gt;0,INDEX('Coverage Indicators - Section D'!W$1:W$100,MATCH('Print View'!$A170,'Coverage Indicators - Section D'!$A$1:$A$100,0)+1),""),"")&amp;CHAR(10)&amp;IFERROR(IF(INDEX('Coverage Indicators - Section D'!X$1:X$100,MATCH('Print View'!$A170,'Coverage Indicators - Section D'!$A$1:$A$100,0))&lt;&gt;0,TEXT(INDEX('Coverage Indicators - Section D'!X$1:X$100,MATCH('Print View'!$A170,'Coverage Indicators - Section D'!$A$1:$A$100,0)),"0.0%"),""),"")&amp;CHAR(10)&amp;IFERROR(IF(INDEX('Coverage Indicators - Section D'!Y$1:Y$100,MATCH('Print View'!$A170,'Coverage Indicators - Section D'!$A$1:$A$100,0))&lt;&gt;0,INDEX('Coverage Indicators - Section D'!Y$1:Y$100,MATCH('Print View'!$A170,'Coverage Indicators - Section D'!$A$1:$A$100,0)),""),"")</f>
        <v xml:space="preserve">/
</v>
      </c>
      <c r="M170" s="532" t="str">
        <f ca="1">IFERROR(IF(INDEX('Coverage Indicators - Section D'!Z$1:Z$100,MATCH('Print View'!$A170,'Coverage Indicators - Section D'!$A$1:$A$100,0))&lt;&gt;0,INDEX('Coverage Indicators - Section D'!Z$1:Z$100,MATCH('Print View'!$A170,'Coverage Indicators - Section D'!$A$1:$A$100,0)),""),"")&amp;"/"&amp;IFERROR(IF(INDEX('Coverage Indicators - Section D'!Z$1:Z$100,MATCH('Print View'!$A170,'Coverage Indicators - Section D'!$A$1:$A$100,0)+1)&lt;&gt;0,INDEX('Coverage Indicators - Section D'!Z$1:Z$100,MATCH('Print View'!$A170,'Coverage Indicators - Section D'!$A$1:$A$100,0)+1),""),"")&amp;CHAR(10)&amp;IFERROR(IF(INDEX('Coverage Indicators - Section D'!AA$1:AA$100,MATCH('Print View'!$A170,'Coverage Indicators - Section D'!$A$1:$A$100,0))&lt;&gt;0,TEXT(INDEX('Coverage Indicators - Section D'!AA$1:AA$100,MATCH('Print View'!$A170,'Coverage Indicators - Section D'!$A$1:$A$100,0)),"0.0%"),""),"")&amp;CHAR(10)&amp;IFERROR(IF(INDEX('Coverage Indicators - Section D'!AB$1:AB$100,MATCH('Print View'!$A170,'Coverage Indicators - Section D'!$A$1:$A$100,0))&lt;&gt;0,INDEX('Coverage Indicators - Section D'!AB$1:AB$100,MATCH('Print View'!$A170,'Coverage Indicators - Section D'!$A$1:$A$100,0)),""),"")</f>
        <v xml:space="preserve">/
</v>
      </c>
      <c r="N170" s="532" t="str">
        <f ca="1">IFERROR(IF(INDEX('Coverage Indicators - Section D'!AC$1:AC$100,MATCH('Print View'!$A170,'Coverage Indicators - Section D'!$A$1:$A$100,0))&lt;&gt;0,INDEX('Coverage Indicators - Section D'!AC$1:AC$100,MATCH('Print View'!$A170,'Coverage Indicators - Section D'!$A$1:$A$100,0)),""),"")&amp;"/"&amp;IFERROR(IF(INDEX('Coverage Indicators - Section D'!AC$1:AC$100,MATCH('Print View'!$A170,'Coverage Indicators - Section D'!$A$1:$A$100,0)+1)&lt;&gt;0,INDEX('Coverage Indicators - Section D'!AC$1:AC$100,MATCH('Print View'!$A170,'Coverage Indicators - Section D'!$A$1:$A$100,0)+1),""),"")&amp;CHAR(10)&amp;IFERROR(IF(INDEX('Coverage Indicators - Section D'!AD$1:AD$100,MATCH('Print View'!$A170,'Coverage Indicators - Section D'!$A$1:$A$100,0))&lt;&gt;0,INDEX('Coverage Indicators - Section D'!AD$1:AD$100,MATCH('Print View'!$A170,'Coverage Indicators - Section D'!$A$1:$A$100,0)),""),"")&amp;CHAR(10)&amp;IFERROR(IF(INDEX('Coverage Indicators - Section D'!AE$1:AE$100,MATCH('Print View'!$A170,'Coverage Indicators - Section D'!$A$1:$A$100,0))&lt;&gt;0,TEXT(INDEX('Coverage Indicators - Section D'!AE$1:AE$100,MATCH('Print View'!$A170,'Coverage Indicators - Section D'!$A$1:$A$100,0)),"0.0%"),""),"")</f>
        <v xml:space="preserve">/
</v>
      </c>
      <c r="O170" s="532" t="str">
        <f ca="1">IFERROR(IF(INDEX('Coverage Indicators - Section D'!AI$1:AI$100,MATCH('Print View'!$A170,'Coverage Indicators - Section D'!$A$1:$A$100,0))&lt;&gt;0,INDEX('Coverage Indicators - Section D'!AI$1:AI$100,MATCH('Print View'!$A170,'Coverage Indicators - Section D'!$A$1:$A$100,0)),""),"")&amp;"/"&amp;IFERROR(IF(INDEX('Coverage Indicators - Section D'!AI$1:AI$100,MATCH('Print View'!$A170,'Coverage Indicators - Section D'!$A$1:$A$100,0)+1)&lt;&gt;0,INDEX('Coverage Indicators - Section D'!AI$1:AI$100,MATCH('Print View'!$A170,'Coverage Indicators - Section D'!$A$1:$A$100,0)+1),""),"")&amp;CHAR(10)&amp;IFERROR(IF(INDEX('Coverage Indicators - Section D'!AJ$1:AJ$100,MATCH('Print View'!$A170,'Coverage Indicators - Section D'!$A$1:$A$100,0))&lt;&gt;0,INDEX('Coverage Indicators - Section D'!AJ$1:AJ$100,MATCH('Print View'!$A170,'Coverage Indicators - Section D'!$A$1:$A$100,0)),""),"")&amp;CHAR(10)&amp;IFERROR(IF(INDEX('Coverage Indicators - Section D'!AK$1:AK$100,MATCH('Print View'!$A170,'Coverage Indicators - Section D'!$A$1:$A$100,0))&lt;&gt;0,INDEX('Coverage Indicators - Section D'!AK$1:AK$100,MATCH('Print View'!$A170,'Coverage Indicators - Section D'!$A$1:$A$100,0)),""),"")</f>
        <v xml:space="preserve">/
</v>
      </c>
      <c r="P170" s="537" t="str">
        <f ca="1">IFERROR(IF(INDEX('Coverage Indicators - Section D'!AJ$1:AJ$100,MATCH('Print View'!$A170,'Coverage Indicators - Section D'!$A$1:$A$100,0))&lt;&gt;0,INDEX('Coverage Indicators - Section D'!AJ$1:AJ$100,MATCH('Print View'!$A170,'Coverage Indicators - Section D'!$A$1:$A$100,0)),""),"")&amp;"/"&amp;IFERROR(IF(INDEX('Coverage Indicators - Section D'!AJ$1:AJ$100,MATCH('Print View'!$A170,'Coverage Indicators - Section D'!$A$1:$A$100,0)+1)&lt;&gt;0,INDEX('Coverage Indicators - Section D'!AJ$1:AJ$100,MATCH('Print View'!$A170,'Coverage Indicators - Section D'!$A$1:$A$100,0)+1),""),"")&amp;CHAR(10)&amp;IFERROR(IF(INDEX('Coverage Indicators - Section D'!AK$1:AK$100,MATCH('Print View'!$A170,'Coverage Indicators - Section D'!$A$1:$A$100,0))&lt;&gt;0,INDEX('Coverage Indicators - Section D'!AK$1:AK$100,MATCH('Print View'!$A170,'Coverage Indicators - Section D'!$A$1:$A$100,0)),""),"")&amp;CHAR(10)&amp;IFERROR(IF(INDEX('Coverage Indicators - Section D'!AL$1:AL$100,MATCH('Print View'!$A170,'Coverage Indicators - Section D'!$A$1:$A$100,0))&lt;&gt;0,INDEX('Coverage Indicators - Section D'!AL$1:AL$100,MATCH('Print View'!$A170,'Coverage Indicators - Section D'!$A$1:$A$100,0)),""),"")</f>
        <v xml:space="preserve">/
</v>
      </c>
      <c r="Q170" s="532" t="str">
        <f ca="1">IFERROR(IF(INDEX('Coverage Indicators - Section D'!AL$1:AL$100,MATCH('Print View'!$A170,'Coverage Indicators - Section D'!$A$1:$A$100,0))&lt;&gt;0,INDEX('Coverage Indicators - Section D'!AL$1:AL$100,MATCH('Print View'!$A170,'Coverage Indicators - Section D'!$A$1:$A$100,0)),""),"")&amp;"/"&amp;IFERROR(IF(INDEX('Coverage Indicators - Section D'!AL$1:AL$100,MATCH('Print View'!$A170,'Coverage Indicators - Section D'!$A$1:$A$100,0)+1)&lt;&gt;0,INDEX('Coverage Indicators - Section D'!AL$1:AL$100,MATCH('Print View'!$A170,'Coverage Indicators - Section D'!$A$1:$A$100,0)+1),""),"")&amp;CHAR(10)&amp;IFERROR(IF(INDEX('Coverage Indicators - Section D'!AM$1:AM$100,MATCH('Print View'!$A170,'Coverage Indicators - Section D'!$A$1:$A$100,0))&lt;&gt;0,INDEX('Coverage Indicators - Section D'!AM$1:AM$100,MATCH('Print View'!$A170,'Coverage Indicators - Section D'!$A$1:$A$100,0)),""),"")&amp;CHAR(10)&amp;IFERROR(IF(INDEX('Coverage Indicators - Section D'!AN$1:AN$100,MATCH('Print View'!$A170,'Coverage Indicators - Section D'!$A$1:$A$100,0))&lt;&gt;0,INDEX('Coverage Indicators - Section D'!AN$1:AN$100,MATCH('Print View'!$A170,'Coverage Indicators - Section D'!$A$1:$A$100,0)),""),"")</f>
        <v xml:space="preserve">/
</v>
      </c>
      <c r="R170" s="532" t="str">
        <f ca="1">IFERROR(IF(INDEX('Coverage Indicators - Section D'!AO$1:AO$100,MATCH('Print View'!$A170,'Coverage Indicators - Section D'!$A$1:$A$100,0))&lt;&gt;0,INDEX('Coverage Indicators - Section D'!AO$1:AO$100,MATCH('Print View'!$A170,'Coverage Indicators - Section D'!$A$1:$A$100,0)),""),"")&amp;"/"&amp;IFERROR(IF(INDEX('Coverage Indicators - Section D'!AO$1:AO$100,MATCH('Print View'!$A170,'Coverage Indicators - Section D'!$A$1:$A$100,0)+1)&lt;&gt;0,INDEX('Coverage Indicators - Section D'!AO$1:AO$100,MATCH('Print View'!$A170,'Coverage Indicators - Section D'!$A$1:$A$100,0)+1),""),"")&amp;CHAR(10)&amp;IFERROR(IF(INDEX('Coverage Indicators - Section D'!AP$1:AP$100,MATCH('Print View'!$A170,'Coverage Indicators - Section D'!$A$1:$A$100,0))&lt;&gt;0,INDEX('Coverage Indicators - Section D'!AP$1:AP$100,MATCH('Print View'!$A170,'Coverage Indicators - Section D'!$A$1:$A$100,0)),""),"")&amp;CHAR(10)&amp;IFERROR(IF(INDEX('Coverage Indicators - Section D'!AQ$1:AQ$100,MATCH('Print View'!$A170,'Coverage Indicators - Section D'!$A$1:$A$100,0))&lt;&gt;0,INDEX('Coverage Indicators - Section D'!AQ$1:AQ$100,MATCH('Print View'!$A170,'Coverage Indicators - Section D'!$A$1:$A$100,0)),""),"")</f>
        <v xml:space="preserve">/
</v>
      </c>
      <c r="S170" s="532" t="str">
        <f ca="1">IFERROR(IF(INDEX('Coverage Indicators - Section D'!AR$1:AR$100,MATCH('Print View'!$A170,'Coverage Indicators - Section D'!$A$1:$A$100,0))&lt;&gt;0,INDEX('Coverage Indicators - Section D'!AR$1:AR$100,MATCH('Print View'!$A170,'Coverage Indicators - Section D'!$A$1:$A$100,0)),""),"")&amp;"/"&amp;IFERROR(IF(INDEX('Coverage Indicators - Section D'!AR$1:AR$100,MATCH('Print View'!$A170,'Coverage Indicators - Section D'!$A$1:$A$100,0)+1)&lt;&gt;0,INDEX('Coverage Indicators - Section D'!AR$1:AR$100,MATCH('Print View'!$A170,'Coverage Indicators - Section D'!$A$1:$A$100,0)+1),""),"")&amp;CHAR(10)&amp;IFERROR(IF(INDEX('Coverage Indicators - Section D'!AS$1:AS$100,MATCH('Print View'!$A170,'Coverage Indicators - Section D'!$A$1:$A$100,0))&lt;&gt;0,INDEX('Coverage Indicators - Section D'!AS$1:AS$100,MATCH('Print View'!$A170,'Coverage Indicators - Section D'!$A$1:$A$100,0)),""),"")&amp;CHAR(10)&amp;IFERROR(IF(INDEX('Coverage Indicators - Section D'!AT$1:AT$100,MATCH('Print View'!$A170,'Coverage Indicators - Section D'!$A$1:$A$100,0))&lt;&gt;0,INDEX('Coverage Indicators - Section D'!AT$1:AT$100,MATCH('Print View'!$A170,'Coverage Indicators - Section D'!$A$1:$A$100,0)),""),"")</f>
        <v xml:space="preserve">/
</v>
      </c>
      <c r="T170" s="464" t="str">
        <f ca="1">IFERROR(IF(INDEX('Coverage Indicators - Section D'!AB$1:AB$100,MATCH('Print View'!$A170,'Coverage Indicators - Section D'!$A$1:$A$100,0))&lt;&gt;0,INDEX('Coverage Indicators - Section D'!AB$1:AB$100,MATCH('Print View'!$A170,'Coverage Indicators - Section D'!$A$1:$A$100,0)),""),"")</f>
        <v/>
      </c>
      <c r="U170" s="464" t="str">
        <f ca="1">IFERROR(IF(INDEX('Coverage Indicators - Section D'!AC$1:AC$100,MATCH('Print View'!$A170,'Coverage Indicators - Section D'!$A$1:$A$100,0))&lt;&gt;0,INDEX('Coverage Indicators - Section D'!AC$1:AC$100,MATCH('Print View'!$A170,'Coverage Indicators - Section D'!$A$1:$A$100,0)),""),"")</f>
        <v/>
      </c>
      <c r="V170" s="464" t="str">
        <f ca="1">IFERROR(IF(INDEX('Coverage Indicators - Section D'!AD$1:AD$100,MATCH('Print View'!$A170,'Coverage Indicators - Section D'!$A$1:$A$100,0))&lt;&gt;0,INDEX('Coverage Indicators - Section D'!AD$1:AD$100,MATCH('Print View'!$A170,'Coverage Indicators - Section D'!$A$1:$A$100,0)),""),"")</f>
        <v/>
      </c>
      <c r="W170" s="464" t="str">
        <f ca="1">IFERROR(IF(INDEX('Coverage Indicators - Section D'!AE$1:AE$100,MATCH('Print View'!$A170,'Coverage Indicators - Section D'!$A$1:$A$100,0))&lt;&gt;0,INDEX('Coverage Indicators - Section D'!AE$1:AE$100,MATCH('Print View'!$A170,'Coverage Indicators - Section D'!$A$1:$A$100,0)),""),"")</f>
        <v/>
      </c>
      <c r="X170" s="464" t="str">
        <f ca="1">IFERROR(IF(INDEX('Coverage Indicators - Section D'!AI$1:AI$100,MATCH('Print View'!$A170,'Coverage Indicators - Section D'!$A$1:$A$100,0))&lt;&gt;0,INDEX('Coverage Indicators - Section D'!AI$1:AI$100,MATCH('Print View'!$A170,'Coverage Indicators - Section D'!$A$1:$A$100,0)),""),"")</f>
        <v/>
      </c>
      <c r="Y170" s="464" t="str">
        <f ca="1">IFERROR(IF(INDEX('Coverage Indicators - Section D'!AJ$1:AJ$100,MATCH('Print View'!$A170,'Coverage Indicators - Section D'!$A$1:$A$100,0))&lt;&gt;0,INDEX('Coverage Indicators - Section D'!AJ$1:AJ$100,MATCH('Print View'!$A170,'Coverage Indicators - Section D'!$A$1:$A$100,0)),""),"")</f>
        <v/>
      </c>
      <c r="Z170" s="464" t="str">
        <f ca="1">IFERROR(IF(INDEX('Coverage Indicators - Section D'!AK$1:AK$100,MATCH('Print View'!$A170,'Coverage Indicators - Section D'!$A$1:$A$100,0))&lt;&gt;0,INDEX('Coverage Indicators - Section D'!AK$1:AK$100,MATCH('Print View'!$A170,'Coverage Indicators - Section D'!$A$1:$A$100,0)),""),"")</f>
        <v/>
      </c>
      <c r="AA170" s="464"/>
      <c r="AB170" s="464"/>
      <c r="AC170" s="464"/>
      <c r="AD170" s="464"/>
      <c r="AE170" s="464"/>
      <c r="AF170" s="464"/>
      <c r="AG170" s="464"/>
      <c r="AH170" s="464"/>
      <c r="AI170" s="464"/>
      <c r="AJ170" s="464"/>
      <c r="AK170" s="464"/>
      <c r="AL170" s="464"/>
      <c r="AM170" s="464" t="str">
        <f ca="1">IFERROR(IF(INDEX('Coverage Indicators - Section D'!AL$1:AL$110,MATCH('Print View'!$A170,'Coverage Indicators - Section D'!$A$1:$A$110,0))&lt;&gt;0,INDEX('Coverage Indicators - Section D'!AL$1:AL$110,MATCH('Print View'!$A170,'Coverage Indicators - Section D'!$A$1:$A$110,0)),""),"")</f>
        <v/>
      </c>
      <c r="AN170" s="464"/>
      <c r="AO170" s="464"/>
      <c r="AP170" s="464"/>
      <c r="AQ170" s="464"/>
      <c r="AR170" s="1028" t="str">
        <f ca="1">CONCATENATE($A170,N$144)</f>
        <v>132-Jun-22</v>
      </c>
      <c r="AS170" s="1027" t="str">
        <f ca="1">CONCATENATE($A170,Q$144)</f>
        <v>1319-Dec-23</v>
      </c>
      <c r="AT170" s="1027" t="str">
        <f t="shared" ref="AT170" si="94">CONCATENATE($A170,T$144)</f>
        <v>13</v>
      </c>
      <c r="AU170" s="1027" t="str">
        <f t="shared" ref="AU170" si="95">CONCATENATE($A170,W$144)</f>
        <v>13</v>
      </c>
      <c r="AV170" s="1027" t="str">
        <f t="shared" ref="AV170" si="96">CONCATENATE($A170,Z$144)</f>
        <v>13</v>
      </c>
      <c r="AW170" s="1027" t="str">
        <f t="shared" ref="AW170" si="97">CONCATENATE($A170,AC$144)</f>
        <v>13</v>
      </c>
      <c r="AX170" s="1027" t="str">
        <f t="shared" ref="AX170" si="98">CONCATENATE($A170,AF$144)</f>
        <v>13</v>
      </c>
      <c r="AY170" s="1027" t="str">
        <f t="shared" ref="AY170" si="99">CONCATENATE($A170,AI$144)</f>
        <v>13</v>
      </c>
      <c r="AZ170" s="469"/>
      <c r="BA170" s="211"/>
    </row>
    <row r="171" spans="1:53" s="183" customFormat="1" ht="88.15" customHeight="1" x14ac:dyDescent="0.35">
      <c r="A171" s="952"/>
      <c r="B171" s="943" t="str">
        <f ca="1">IFERROR(IF(INDEX('Coverage Indicators - Section D'!AU$1:AU$110,MATCH('Print View'!$A170,'Coverage Indicators - Section D'!$A$1:$A$110,0))&lt;&gt;0,INDEX('Coverage Indicators - Section D'!AU$1:AU$110,MATCH('Print View'!$A170,'Coverage Indicators - Section D'!$A$1:$A$110,0)),""),"")</f>
        <v/>
      </c>
      <c r="C171" s="943"/>
      <c r="D171" s="943"/>
      <c r="E171" s="943"/>
      <c r="F171" s="943"/>
      <c r="G171" s="943"/>
      <c r="H171" s="943"/>
      <c r="I171" s="943"/>
      <c r="J171" s="943"/>
      <c r="K171" s="943"/>
      <c r="L171" s="943"/>
      <c r="M171" s="943"/>
      <c r="N171" s="943"/>
      <c r="O171" s="943"/>
      <c r="P171" s="943"/>
      <c r="Q171" s="943"/>
      <c r="R171" s="943"/>
      <c r="S171" s="943"/>
      <c r="T171" s="464"/>
      <c r="U171" s="464" t="str">
        <f ca="1">IFERROR(IF(INDEX('Coverage Indicators - Section D'!AC$1:AC$100,MATCH('Print View'!$A170,'Coverage Indicators - Section D'!$A$1:$A$100,0)+1)&lt;&gt;0,INDEX('Coverage Indicators - Section D'!AC$1:AC$100,MATCH('Print View'!$A170,'Coverage Indicators - Section D'!$A$1:$A$100,0)+1),""),"")</f>
        <v/>
      </c>
      <c r="V171" s="464"/>
      <c r="W171" s="464"/>
      <c r="X171" s="464" t="str">
        <f ca="1">IFERROR(IF(INDEX('Coverage Indicators - Section D'!AI$1:AI$100,MATCH('Print View'!$A170,'Coverage Indicators - Section D'!$A$1:$A$100,0)+1)&lt;&gt;0,INDEX('Coverage Indicators - Section D'!AI$1:AI$100,MATCH('Print View'!$A170,'Coverage Indicators - Section D'!$A$1:$A$100,0)+1),""),"")</f>
        <v/>
      </c>
      <c r="Y171" s="464"/>
      <c r="Z171" s="464"/>
      <c r="AA171" s="464"/>
      <c r="AB171" s="464"/>
      <c r="AC171" s="464"/>
      <c r="AD171" s="464"/>
      <c r="AE171" s="464"/>
      <c r="AF171" s="464"/>
      <c r="AG171" s="464"/>
      <c r="AH171" s="464"/>
      <c r="AI171" s="464"/>
      <c r="AJ171" s="464"/>
      <c r="AK171" s="464"/>
      <c r="AL171" s="464"/>
      <c r="AM171" s="464"/>
      <c r="AN171" s="464"/>
      <c r="AO171" s="464"/>
      <c r="AP171" s="464"/>
      <c r="AQ171" s="464"/>
      <c r="AR171" s="1028"/>
      <c r="AS171" s="1027"/>
      <c r="AT171" s="1027"/>
      <c r="AU171" s="1027"/>
      <c r="AV171" s="1027"/>
      <c r="AW171" s="1027"/>
      <c r="AX171" s="1027"/>
      <c r="AY171" s="1027"/>
      <c r="AZ171" s="469"/>
      <c r="BA171" s="211"/>
    </row>
    <row r="172" spans="1:53" s="183" customFormat="1" ht="177" customHeight="1" x14ac:dyDescent="0.35">
      <c r="A172" s="951">
        <v>14</v>
      </c>
      <c r="B172" s="534" t="str">
        <f ca="1">IFERROR(IF(INDEX('Coverage Indicators - Section D'!B$1:B$100,MATCH('Print View'!$A172,'Coverage Indicators - Section D'!$A$1:$A$100,0))&lt;&gt;0,INDEX('Coverage Indicators - Section D'!B$1:B$100,MATCH('Print View'!$A172,'Coverage Indicators - Section D'!$A$1:$A$100,0)),""),"")</f>
        <v/>
      </c>
      <c r="C172" s="535" t="str">
        <f ca="1">IFERROR(IF(INDEX('Coverage Indicators - Section D'!D$1:D$100,MATCH('Print View'!$A172,'Coverage Indicators - Section D'!$A$1:$A$100,0))&lt;&gt;0,INDEX('Coverage Indicators - Section D'!D$1:D$100,MATCH('Print View'!$A172,'Coverage Indicators - Section D'!$A$1:$A$100,0)),""),"")</f>
        <v/>
      </c>
      <c r="D172" s="535" t="str">
        <f ca="1">IFERROR(IF(INDEX('Coverage Indicators - Section D'!E$1:E$100,MATCH('Print View'!$A172,'Coverage Indicators - Section D'!$A$1:$A$100,0))&lt;&gt;0,INDEX('Coverage Indicators - Section D'!E$1:E$100,MATCH('Print View'!$A172,'Coverage Indicators - Section D'!$A$1:$A$100,0)),""),"")</f>
        <v/>
      </c>
      <c r="E172" s="536" t="str">
        <f ca="1">IFERROR(IF(INDEX('Coverage Indicators - Section D'!F$1:F$100,MATCH('Print View'!$A172,'Coverage Indicators - Section D'!$A$1:$A$100,0))&lt;&gt;0,INDEX('Coverage Indicators - Section D'!F$1:F$100,MATCH('Print View'!$A172,'Coverage Indicators - Section D'!$A$1:$A$100,0)),""),"")&amp;"/"&amp;IFERROR(IF(INDEX('Coverage Indicators - Section D'!F$1:F$100,MATCH('Print View'!$A172,'Coverage Indicators - Section D'!$A$1:$A$100,0)+1)&lt;&gt;0,INDEX('Coverage Indicators - Section D'!F$1:F$100,MATCH('Print View'!$A172,'Coverage Indicators - Section D'!$A$1:$A$100,0)+1),""),"")&amp;CHAR(10)&amp;IFERROR(IF(INDEX('Coverage Indicators - Section D'!G$1:G$100,MATCH('Print View'!$A172,'Coverage Indicators - Section D'!$A$1:$A$100,0))&lt;&gt;0,INDEX('Coverage Indicators - Section D'!G$1:G$100,MATCH('Print View'!$A172,'Coverage Indicators - Section D'!$A$1:$A$100,0)),""),"")</f>
        <v xml:space="preserve">/
</v>
      </c>
      <c r="F172" s="537" t="str">
        <f ca="1">IFERROR(IF(INDEX('Coverage Indicators - Section D'!H$1:H$100,MATCH('Print View'!$A172,'Coverage Indicators - Section D'!$A$1:$A$100,0))&lt;&gt;0,INDEX('Coverage Indicators - Section D'!H$1:H$100,MATCH('Print View'!$A172,'Coverage Indicators - Section D'!$A$1:$A$100,0)),""),"")&amp;CHAR(10)&amp;IFERROR(IF(INDEX('Coverage Indicators - Section D'!I$1:I$100,MATCH('Print View'!$A172,'Coverage Indicators - Section D'!$A$1:$A$100,0))&lt;&gt;0,INDEX('Coverage Indicators - Section D'!I$1:I$100,MATCH('Print View'!$A172,'Coverage Indicators - Section D'!$A$1:$A$100,0)),""),"")</f>
        <v xml:space="preserve">
</v>
      </c>
      <c r="G172" s="538" t="str">
        <f ca="1">IFERROR(IF(INDEX('Coverage Indicators - Section D'!J$1:J$100,MATCH('Print View'!$A172,'Coverage Indicators - Section D'!$A$1:$A$100,0))&lt;&gt;0,INDEX('Coverage Indicators - Section D'!J$1:J$100,MATCH('Print View'!$A172,'Coverage Indicators - Section D'!$A$1:$A$100,0)),""),"")</f>
        <v/>
      </c>
      <c r="H172" s="538" t="str">
        <f ca="1">IFERROR(IF(INDEX('Coverage Indicators - Section D'!S$1:S$100,MATCH('Print View'!$A172,'Coverage Indicators - Section D'!$A$1:$A$100,0))&lt;&gt;0,INDEX('Coverage Indicators - Section D'!S$1:S$100,MATCH('Print View'!$A172,'Coverage Indicators - Section D'!$A$1:$A$100,0)),""),"")</f>
        <v/>
      </c>
      <c r="I172" s="539" t="str">
        <f ca="1">IFERROR(IF(INDEX('Coverage Indicators - Section D'!T$1:T$100,MATCH('Print View'!$A172,'Coverage Indicators - Section D'!$A$1:$A$100,0))&lt;&gt;0,INDEX('Coverage Indicators - Section D'!T$1:T$100,MATCH('Print View'!$A172,'Coverage Indicators - Section D'!$A$1:$A$100,0)),""),"")</f>
        <v/>
      </c>
      <c r="J172" s="540" t="str">
        <f ca="1">IFERROR(IF(INDEX('Coverage Indicators - Section D'!U$1:U$100,MATCH('Print View'!$A172,'Coverage Indicators - Section D'!$A$1:$A$100,0))&lt;&gt;0,INDEX('Coverage Indicators - Section D'!U$1:U$100,MATCH('Print View'!$A172,'Coverage Indicators - Section D'!$A$1:$A$100,0)),""),"")&amp;CHAR(10)&amp;CHAR(10)&amp;IFERROR(IF(INDEX('Coverage Indicators - Section D'!U$1:U$100,MATCH('Print View'!$A172,'Coverage Indicators - Section D'!$A$1:$A$100,0)+1)&lt;&gt;0,INDEX('Coverage Indicators - Section D'!U$1:U$100,MATCH('Print View'!$A172,'Coverage Indicators - Section D'!$A$1:$A$100,0)+1),""),"")</f>
        <v xml:space="preserve">
</v>
      </c>
      <c r="K172" s="538" t="str">
        <f ca="1">IFERROR(IF(INDEX('Coverage Indicators - Section D'!V$1:V$100,MATCH('Print View'!$A172,'Coverage Indicators - Section D'!$A$1:$A$100,0))&lt;&gt;0,INDEX('Coverage Indicators - Section D'!V$1:V$100,MATCH('Print View'!$A172,'Coverage Indicators - Section D'!$A$1:$A$100,0)),""),"")</f>
        <v/>
      </c>
      <c r="L172" s="540" t="str">
        <f ca="1">IFERROR(IF(INDEX('Coverage Indicators - Section D'!W$1:W$100,MATCH('Print View'!$A172,'Coverage Indicators - Section D'!$A$1:$A$100,0))&lt;&gt;0,INDEX('Coverage Indicators - Section D'!W$1:W$100,MATCH('Print View'!$A172,'Coverage Indicators - Section D'!$A$1:$A$100,0)),""),"")&amp;"/"&amp;IFERROR(IF(INDEX('Coverage Indicators - Section D'!W$1:W$100,MATCH('Print View'!$A172,'Coverage Indicators - Section D'!$A$1:$A$100,0)+1)&lt;&gt;0,INDEX('Coverage Indicators - Section D'!W$1:W$100,MATCH('Print View'!$A172,'Coverage Indicators - Section D'!$A$1:$A$100,0)+1),""),"")&amp;CHAR(10)&amp;IFERROR(IF(INDEX('Coverage Indicators - Section D'!X$1:X$100,MATCH('Print View'!$A172,'Coverage Indicators - Section D'!$A$1:$A$100,0))&lt;&gt;0,TEXT(INDEX('Coverage Indicators - Section D'!X$1:X$100,MATCH('Print View'!$A172,'Coverage Indicators - Section D'!$A$1:$A$100,0)),"0.0%"),""),"")&amp;CHAR(10)&amp;IFERROR(IF(INDEX('Coverage Indicators - Section D'!Y$1:Y$100,MATCH('Print View'!$A172,'Coverage Indicators - Section D'!$A$1:$A$100,0))&lt;&gt;0,INDEX('Coverage Indicators - Section D'!Y$1:Y$100,MATCH('Print View'!$A172,'Coverage Indicators - Section D'!$A$1:$A$100,0)),""),"")</f>
        <v xml:space="preserve">/
</v>
      </c>
      <c r="M172" s="540" t="str">
        <f ca="1">IFERROR(IF(INDEX('Coverage Indicators - Section D'!Z$1:Z$100,MATCH('Print View'!$A172,'Coverage Indicators - Section D'!$A$1:$A$100,0))&lt;&gt;0,INDEX('Coverage Indicators - Section D'!Z$1:Z$100,MATCH('Print View'!$A172,'Coverage Indicators - Section D'!$A$1:$A$100,0)),""),"")&amp;"/"&amp;IFERROR(IF(INDEX('Coverage Indicators - Section D'!Z$1:Z$100,MATCH('Print View'!$A172,'Coverage Indicators - Section D'!$A$1:$A$100,0)+1)&lt;&gt;0,INDEX('Coverage Indicators - Section D'!Z$1:Z$100,MATCH('Print View'!$A172,'Coverage Indicators - Section D'!$A$1:$A$100,0)+1),""),"")&amp;CHAR(10)&amp;IFERROR(IF(INDEX('Coverage Indicators - Section D'!AA$1:AA$100,MATCH('Print View'!$A172,'Coverage Indicators - Section D'!$A$1:$A$100,0))&lt;&gt;0,TEXT(INDEX('Coverage Indicators - Section D'!AA$1:AA$100,MATCH('Print View'!$A172,'Coverage Indicators - Section D'!$A$1:$A$100,0)),"0.0%"),""),"")&amp;CHAR(10)&amp;IFERROR(IF(INDEX('Coverage Indicators - Section D'!AB$1:AB$100,MATCH('Print View'!$A172,'Coverage Indicators - Section D'!$A$1:$A$100,0))&lt;&gt;0,INDEX('Coverage Indicators - Section D'!AB$1:AB$100,MATCH('Print View'!$A172,'Coverage Indicators - Section D'!$A$1:$A$100,0)),""),"")</f>
        <v xml:space="preserve">/
</v>
      </c>
      <c r="N172" s="540" t="str">
        <f ca="1">IFERROR(IF(INDEX('Coverage Indicators - Section D'!AC$1:AC$100,MATCH('Print View'!$A172,'Coverage Indicators - Section D'!$A$1:$A$100,0))&lt;&gt;0,INDEX('Coverage Indicators - Section D'!AC$1:AC$100,MATCH('Print View'!$A172,'Coverage Indicators - Section D'!$A$1:$A$100,0)),""),"")&amp;"/"&amp;IFERROR(IF(INDEX('Coverage Indicators - Section D'!AC$1:AC$100,MATCH('Print View'!$A172,'Coverage Indicators - Section D'!$A$1:$A$100,0)+1)&lt;&gt;0,INDEX('Coverage Indicators - Section D'!AC$1:AC$100,MATCH('Print View'!$A172,'Coverage Indicators - Section D'!$A$1:$A$100,0)+1),""),"")&amp;CHAR(10)&amp;IFERROR(IF(INDEX('Coverage Indicators - Section D'!AD$1:AD$100,MATCH('Print View'!$A172,'Coverage Indicators - Section D'!$A$1:$A$100,0))&lt;&gt;0,INDEX('Coverage Indicators - Section D'!AD$1:AD$100,MATCH('Print View'!$A172,'Coverage Indicators - Section D'!$A$1:$A$100,0)),""),"")&amp;CHAR(10)&amp;IFERROR(IF(INDEX('Coverage Indicators - Section D'!AE$1:AE$100,MATCH('Print View'!$A172,'Coverage Indicators - Section D'!$A$1:$A$100,0))&lt;&gt;0,TEXT(INDEX('Coverage Indicators - Section D'!AE$1:AE$100,MATCH('Print View'!$A172,'Coverage Indicators - Section D'!$A$1:$A$100,0)),"0.0%"),""),"")</f>
        <v xml:space="preserve">/
</v>
      </c>
      <c r="O172" s="540" t="str">
        <f ca="1">IFERROR(IF(INDEX('Coverage Indicators - Section D'!AH$1:AH$100,MATCH('Print View'!$A172,'Coverage Indicators - Section D'!$A$1:$A$100,0))&lt;&gt;0,INDEX('Coverage Indicators - Section D'!AH$1:AH$100,MATCH('Print View'!$A172,'Coverage Indicators - Section D'!$A$1:$A$100,0)),""),"")&amp;"/"&amp;IFERROR(IF(INDEX('Coverage Indicators - Section D'!AH$1:AH$100,MATCH('Print View'!$A172,'Coverage Indicators - Section D'!$A$1:$A$100,0)+1)&lt;&gt;0,INDEX('Coverage Indicators - Section D'!AH$1:AH$100,MATCH('Print View'!$A172,'Coverage Indicators - Section D'!$A$1:$A$100,0)+1),""),"")&amp;CHAR(10)&amp;IFERROR(IF(INDEX('Coverage Indicators - Section D'!AI$1:AI$100,MATCH('Print View'!$A172,'Coverage Indicators - Section D'!$A$1:$A$100,0))&lt;&gt;0,INDEX('Coverage Indicators - Section D'!AI$1:AI$100,MATCH('Print View'!$A172,'Coverage Indicators - Section D'!$A$1:$A$100,0)),""),"")&amp;CHAR(10)&amp;IFERROR(IF(INDEX('Coverage Indicators - Section D'!AJ$1:AJ$100,MATCH('Print View'!$A172,'Coverage Indicators - Section D'!$A$1:$A$100,0))&lt;&gt;0,TEXT(INDEX('Coverage Indicators - Section D'!AJ$1:AJ$100,MATCH('Print View'!$A172,'Coverage Indicators - Section D'!$A$1:$A$100,0)),"0.0%"),""),"")</f>
        <v xml:space="preserve">/
</v>
      </c>
      <c r="P172" s="537" t="str">
        <f ca="1">IFERROR(IF(INDEX('Coverage Indicators - Section D'!AJ$1:AJ$100,MATCH('Print View'!$A172,'Coverage Indicators - Section D'!$A$1:$A$100,0))&lt;&gt;0,INDEX('Coverage Indicators - Section D'!AJ$1:AJ$100,MATCH('Print View'!$A172,'Coverage Indicators - Section D'!$A$1:$A$100,0)),""),"")&amp;"/"&amp;IFERROR(IF(INDEX('Coverage Indicators - Section D'!AJ$1:AJ$100,MATCH('Print View'!$A172,'Coverage Indicators - Section D'!$A$1:$A$100,0)+1)&lt;&gt;0,INDEX('Coverage Indicators - Section D'!AJ$1:AJ$100,MATCH('Print View'!$A172,'Coverage Indicators - Section D'!$A$1:$A$100,0)+1),""),"")&amp;CHAR(10)&amp;IFERROR(IF(INDEX('Coverage Indicators - Section D'!AK$1:AK$100,MATCH('Print View'!$A172,'Coverage Indicators - Section D'!$A$1:$A$100,0))&lt;&gt;0,INDEX('Coverage Indicators - Section D'!AK$1:AK$100,MATCH('Print View'!$A172,'Coverage Indicators - Section D'!$A$1:$A$100,0)),""),"")&amp;CHAR(10)&amp;IFERROR(IF(INDEX('Coverage Indicators - Section D'!AL$1:AL$100,MATCH('Print View'!$A172,'Coverage Indicators - Section D'!$A$1:$A$100,0))&lt;&gt;0,INDEX('Coverage Indicators - Section D'!AL$1:AL$100,MATCH('Print View'!$A172,'Coverage Indicators - Section D'!$A$1:$A$100,0)),""),"")</f>
        <v xml:space="preserve">/
</v>
      </c>
      <c r="Q172" s="540" t="str">
        <f ca="1">IFERROR(IF(INDEX('Coverage Indicators - Section D'!AL$1:AL$100,MATCH('Print View'!$A172,'Coverage Indicators - Section D'!$A$1:$A$100,0))&lt;&gt;0,INDEX('Coverage Indicators - Section D'!AL$1:AL$100,MATCH('Print View'!$A172,'Coverage Indicators - Section D'!$A$1:$A$100,0)),""),"")&amp;"/"&amp;IFERROR(IF(INDEX('Coverage Indicators - Section D'!AL$1:AL$100,MATCH('Print View'!$A172,'Coverage Indicators - Section D'!$A$1:$A$100,0)+1)&lt;&gt;0,INDEX('Coverage Indicators - Section D'!AL$1:AL$100,MATCH('Print View'!$A172,'Coverage Indicators - Section D'!$A$1:$A$100,0)+1),""),"")&amp;CHAR(10)&amp;IFERROR(IF(INDEX('Coverage Indicators - Section D'!AM$1:AM$100,MATCH('Print View'!$A172,'Coverage Indicators - Section D'!$A$1:$A$100,0))&lt;&gt;0,INDEX('Coverage Indicators - Section D'!AM$1:AM$100,MATCH('Print View'!$A172,'Coverage Indicators - Section D'!$A$1:$A$100,0)),""),"")&amp;CHAR(10)&amp;IFERROR(IF(INDEX('Coverage Indicators - Section D'!AN$1:AN$100,MATCH('Print View'!$A172,'Coverage Indicators - Section D'!$A$1:$A$100,0))&lt;&gt;0,INDEX('Coverage Indicators - Section D'!AN$1:AN$100,MATCH('Print View'!$A172,'Coverage Indicators - Section D'!$A$1:$A$100,0)),""),"")</f>
        <v xml:space="preserve">/
</v>
      </c>
      <c r="R172" s="540" t="str">
        <f ca="1">IFERROR(IF(INDEX('Coverage Indicators - Section D'!AO$1:AO$100,MATCH('Print View'!$A172,'Coverage Indicators - Section D'!$A$1:$A$100,0))&lt;&gt;0,INDEX('Coverage Indicators - Section D'!AO$1:AO$100,MATCH('Print View'!$A172,'Coverage Indicators - Section D'!$A$1:$A$100,0)),""),"")&amp;"/"&amp;IFERROR(IF(INDEX('Coverage Indicators - Section D'!AO$1:AO$100,MATCH('Print View'!$A172,'Coverage Indicators - Section D'!$A$1:$A$100,0)+1)&lt;&gt;0,INDEX('Coverage Indicators - Section D'!AO$1:AO$100,MATCH('Print View'!$A172,'Coverage Indicators - Section D'!$A$1:$A$100,0)+1),""),"")&amp;CHAR(10)&amp;IFERROR(IF(INDEX('Coverage Indicators - Section D'!AP$1:AP$100,MATCH('Print View'!$A172,'Coverage Indicators - Section D'!$A$1:$A$100,0))&lt;&gt;0,INDEX('Coverage Indicators - Section D'!AP$1:AP$100,MATCH('Print View'!$A172,'Coverage Indicators - Section D'!$A$1:$A$100,0)),""),"")&amp;CHAR(10)&amp;IFERROR(IF(INDEX('Coverage Indicators - Section D'!AQ$1:AQ$100,MATCH('Print View'!$A172,'Coverage Indicators - Section D'!$A$1:$A$100,0))&lt;&gt;0,INDEX('Coverage Indicators - Section D'!AQ$1:AQ$100,MATCH('Print View'!$A172,'Coverage Indicators - Section D'!$A$1:$A$100,0)),""),"")</f>
        <v xml:space="preserve">/
</v>
      </c>
      <c r="S172" s="540" t="str">
        <f ca="1">IFERROR(IF(INDEX('Coverage Indicators - Section D'!AR$1:AR$100,MATCH('Print View'!$A172,'Coverage Indicators - Section D'!$A$1:$A$100,0))&lt;&gt;0,INDEX('Coverage Indicators - Section D'!AR$1:AR$100,MATCH('Print View'!$A172,'Coverage Indicators - Section D'!$A$1:$A$100,0)),""),"")&amp;"/"&amp;IFERROR(IF(INDEX('Coverage Indicators - Section D'!AR$1:AR$100,MATCH('Print View'!$A172,'Coverage Indicators - Section D'!$A$1:$A$100,0)+1)&lt;&gt;0,INDEX('Coverage Indicators - Section D'!AR$1:AR$100,MATCH('Print View'!$A172,'Coverage Indicators - Section D'!$A$1:$A$100,0)+1),""),"")&amp;CHAR(10)&amp;IFERROR(IF(INDEX('Coverage Indicators - Section D'!AS$1:AS$100,MATCH('Print View'!$A172,'Coverage Indicators - Section D'!$A$1:$A$100,0))&lt;&gt;0,INDEX('Coverage Indicators - Section D'!AS$1:AS$100,MATCH('Print View'!$A172,'Coverage Indicators - Section D'!$A$1:$A$100,0)),""),"")&amp;CHAR(10)&amp;IFERROR(IF(INDEX('Coverage Indicators - Section D'!AT$1:AT$100,MATCH('Print View'!$A172,'Coverage Indicators - Section D'!$A$1:$A$100,0))&lt;&gt;0,INDEX('Coverage Indicators - Section D'!AT$1:AT$100,MATCH('Print View'!$A172,'Coverage Indicators - Section D'!$A$1:$A$100,0)),""),"")</f>
        <v xml:space="preserve">/
</v>
      </c>
      <c r="T172" s="464" t="str">
        <f ca="1">IFERROR(IF(INDEX('Coverage Indicators - Section D'!AB$1:AB$100,MATCH('Print View'!$A172,'Coverage Indicators - Section D'!$A$1:$A$100,0))&lt;&gt;0,INDEX('Coverage Indicators - Section D'!AB$1:AB$100,MATCH('Print View'!$A172,'Coverage Indicators - Section D'!$A$1:$A$100,0)),""),"")</f>
        <v/>
      </c>
      <c r="U172" s="464" t="str">
        <f ca="1">IFERROR(IF(INDEX('Coverage Indicators - Section D'!AC$1:AC$100,MATCH('Print View'!$A172,'Coverage Indicators - Section D'!$A$1:$A$100,0))&lt;&gt;0,INDEX('Coverage Indicators - Section D'!AC$1:AC$100,MATCH('Print View'!$A172,'Coverage Indicators - Section D'!$A$1:$A$100,0)),""),"")</f>
        <v/>
      </c>
      <c r="V172" s="464" t="str">
        <f ca="1">IFERROR(IF(INDEX('Coverage Indicators - Section D'!AD$1:AD$100,MATCH('Print View'!$A172,'Coverage Indicators - Section D'!$A$1:$A$100,0))&lt;&gt;0,INDEX('Coverage Indicators - Section D'!AD$1:AD$100,MATCH('Print View'!$A172,'Coverage Indicators - Section D'!$A$1:$A$100,0)),""),"")</f>
        <v/>
      </c>
      <c r="W172" s="464" t="str">
        <f ca="1">IFERROR(IF(INDEX('Coverage Indicators - Section D'!AE$1:AE$100,MATCH('Print View'!$A172,'Coverage Indicators - Section D'!$A$1:$A$100,0))&lt;&gt;0,INDEX('Coverage Indicators - Section D'!AE$1:AE$100,MATCH('Print View'!$A172,'Coverage Indicators - Section D'!$A$1:$A$100,0)),""),"")</f>
        <v/>
      </c>
      <c r="X172" s="464" t="str">
        <f ca="1">IFERROR(IF(INDEX('Coverage Indicators - Section D'!AI$1:AI$100,MATCH('Print View'!$A172,'Coverage Indicators - Section D'!$A$1:$A$100,0))&lt;&gt;0,INDEX('Coverage Indicators - Section D'!AI$1:AI$100,MATCH('Print View'!$A172,'Coverage Indicators - Section D'!$A$1:$A$100,0)),""),"")</f>
        <v/>
      </c>
      <c r="Y172" s="464" t="str">
        <f ca="1">IFERROR(IF(INDEX('Coverage Indicators - Section D'!AJ$1:AJ$100,MATCH('Print View'!$A172,'Coverage Indicators - Section D'!$A$1:$A$100,0))&lt;&gt;0,INDEX('Coverage Indicators - Section D'!AJ$1:AJ$100,MATCH('Print View'!$A172,'Coverage Indicators - Section D'!$A$1:$A$100,0)),""),"")</f>
        <v/>
      </c>
      <c r="Z172" s="464" t="str">
        <f ca="1">IFERROR(IF(INDEX('Coverage Indicators - Section D'!AK$1:AK$100,MATCH('Print View'!$A172,'Coverage Indicators - Section D'!$A$1:$A$100,0))&lt;&gt;0,INDEX('Coverage Indicators - Section D'!AK$1:AK$100,MATCH('Print View'!$A172,'Coverage Indicators - Section D'!$A$1:$A$100,0)),""),"")</f>
        <v/>
      </c>
      <c r="AA172" s="464"/>
      <c r="AB172" s="464"/>
      <c r="AC172" s="464"/>
      <c r="AD172" s="464"/>
      <c r="AE172" s="464"/>
      <c r="AF172" s="464"/>
      <c r="AG172" s="464"/>
      <c r="AH172" s="464"/>
      <c r="AI172" s="464"/>
      <c r="AJ172" s="464"/>
      <c r="AK172" s="464"/>
      <c r="AL172" s="464"/>
      <c r="AM172" s="464" t="str">
        <f ca="1">IFERROR(IF(INDEX('Coverage Indicators - Section D'!AL$1:AL$110,MATCH('Print View'!$A172,'Coverage Indicators - Section D'!$A$1:$A$110,0))&lt;&gt;0,INDEX('Coverage Indicators - Section D'!AL$1:AL$110,MATCH('Print View'!$A172,'Coverage Indicators - Section D'!$A$1:$A$110,0)),""),"")</f>
        <v/>
      </c>
      <c r="AN172" s="464"/>
      <c r="AO172" s="464"/>
      <c r="AP172" s="464"/>
      <c r="AQ172" s="464"/>
      <c r="AR172" s="1028" t="str">
        <f ca="1">CONCATENATE($A172,N$144)</f>
        <v>142-Jun-22</v>
      </c>
      <c r="AS172" s="1027" t="str">
        <f ca="1">CONCATENATE($A172,Q$144)</f>
        <v>1419-Dec-23</v>
      </c>
      <c r="AT172" s="1027" t="str">
        <f t="shared" ref="AT172" si="100">CONCATENATE($A172,T$144)</f>
        <v>14</v>
      </c>
      <c r="AU172" s="1027" t="str">
        <f t="shared" ref="AU172" si="101">CONCATENATE($A172,W$144)</f>
        <v>14</v>
      </c>
      <c r="AV172" s="1027" t="str">
        <f t="shared" ref="AV172" si="102">CONCATENATE($A172,Z$144)</f>
        <v>14</v>
      </c>
      <c r="AW172" s="1027" t="str">
        <f t="shared" ref="AW172" si="103">CONCATENATE($A172,AC$144)</f>
        <v>14</v>
      </c>
      <c r="AX172" s="1027" t="str">
        <f t="shared" ref="AX172" si="104">CONCATENATE($A172,AF$144)</f>
        <v>14</v>
      </c>
      <c r="AY172" s="1027" t="str">
        <f t="shared" ref="AY172" si="105">CONCATENATE($A172,AI$144)</f>
        <v>14</v>
      </c>
      <c r="AZ172" s="469"/>
      <c r="BA172" s="211"/>
    </row>
    <row r="173" spans="1:53" s="183" customFormat="1" ht="88.15" customHeight="1" x14ac:dyDescent="0.35">
      <c r="A173" s="951"/>
      <c r="B173" s="942" t="str">
        <f ca="1">IFERROR(IF(INDEX('Coverage Indicators - Section D'!AU$1:AU$110,MATCH('Print View'!$A172,'Coverage Indicators - Section D'!$A$1:$A$110,0))&lt;&gt;0,INDEX('Coverage Indicators - Section D'!AU$1:AU$110,MATCH('Print View'!$A172,'Coverage Indicators - Section D'!$A$1:$A$110,0)),""),"")</f>
        <v/>
      </c>
      <c r="C173" s="942"/>
      <c r="D173" s="942"/>
      <c r="E173" s="942"/>
      <c r="F173" s="942"/>
      <c r="G173" s="942"/>
      <c r="H173" s="942"/>
      <c r="I173" s="942"/>
      <c r="J173" s="942"/>
      <c r="K173" s="942"/>
      <c r="L173" s="942"/>
      <c r="M173" s="942"/>
      <c r="N173" s="942"/>
      <c r="O173" s="942"/>
      <c r="P173" s="942"/>
      <c r="Q173" s="942"/>
      <c r="R173" s="942"/>
      <c r="S173" s="942"/>
      <c r="T173" s="464"/>
      <c r="U173" s="464" t="str">
        <f ca="1">IFERROR(IF(INDEX('Coverage Indicators - Section D'!AC$1:AC$100,MATCH('Print View'!$A172,'Coverage Indicators - Section D'!$A$1:$A$100,0)+1)&lt;&gt;0,INDEX('Coverage Indicators - Section D'!AC$1:AC$100,MATCH('Print View'!$A172,'Coverage Indicators - Section D'!$A$1:$A$100,0)+1),""),"")</f>
        <v/>
      </c>
      <c r="V173" s="464"/>
      <c r="W173" s="464"/>
      <c r="X173" s="464" t="str">
        <f ca="1">IFERROR(IF(INDEX('Coverage Indicators - Section D'!AI$1:AI$100,MATCH('Print View'!$A172,'Coverage Indicators - Section D'!$A$1:$A$100,0)+1)&lt;&gt;0,INDEX('Coverage Indicators - Section D'!AI$1:AI$100,MATCH('Print View'!$A172,'Coverage Indicators - Section D'!$A$1:$A$100,0)+1),""),"")</f>
        <v/>
      </c>
      <c r="Y173" s="464"/>
      <c r="Z173" s="464"/>
      <c r="AA173" s="464"/>
      <c r="AB173" s="464"/>
      <c r="AC173" s="464"/>
      <c r="AD173" s="464"/>
      <c r="AE173" s="464"/>
      <c r="AF173" s="464"/>
      <c r="AG173" s="464"/>
      <c r="AH173" s="464"/>
      <c r="AI173" s="464"/>
      <c r="AJ173" s="464"/>
      <c r="AK173" s="464"/>
      <c r="AL173" s="464"/>
      <c r="AM173" s="464"/>
      <c r="AN173" s="464"/>
      <c r="AO173" s="464"/>
      <c r="AP173" s="464"/>
      <c r="AQ173" s="464"/>
      <c r="AR173" s="1028"/>
      <c r="AS173" s="1027"/>
      <c r="AT173" s="1027"/>
      <c r="AU173" s="1027"/>
      <c r="AV173" s="1027"/>
      <c r="AW173" s="1027"/>
      <c r="AX173" s="1027"/>
      <c r="AY173" s="1027"/>
      <c r="AZ173" s="469"/>
      <c r="BA173" s="211"/>
    </row>
    <row r="174" spans="1:53" s="183" customFormat="1" ht="177" customHeight="1" x14ac:dyDescent="0.35">
      <c r="A174" s="952">
        <v>15</v>
      </c>
      <c r="B174" s="530" t="str">
        <f ca="1">IFERROR(IF(INDEX('Coverage Indicators - Section D'!B$1:B$100,MATCH('Print View'!$A174,'Coverage Indicators - Section D'!$A$1:$A$100,0))&lt;&gt;0,INDEX('Coverage Indicators - Section D'!B$1:B$100,MATCH('Print View'!$A174,'Coverage Indicators - Section D'!$A$1:$A$100,0)),""),"")</f>
        <v/>
      </c>
      <c r="C174" s="531" t="str">
        <f ca="1">IFERROR(IF(INDEX('Coverage Indicators - Section D'!D$1:D$100,MATCH('Print View'!$A174,'Coverage Indicators - Section D'!$A$1:$A$100,0))&lt;&gt;0,INDEX('Coverage Indicators - Section D'!D$1:D$100,MATCH('Print View'!$A174,'Coverage Indicators - Section D'!$A$1:$A$100,0)),""),"")</f>
        <v/>
      </c>
      <c r="D174" s="531" t="str">
        <f ca="1">IFERROR(IF(INDEX('Coverage Indicators - Section D'!E$1:E$100,MATCH('Print View'!$A174,'Coverage Indicators - Section D'!$A$1:$A$100,0))&lt;&gt;0,INDEX('Coverage Indicators - Section D'!E$1:E$100,MATCH('Print View'!$A174,'Coverage Indicators - Section D'!$A$1:$A$100,0)),""),"")</f>
        <v/>
      </c>
      <c r="E174" s="532" t="str">
        <f ca="1">IFERROR(IF(INDEX('Coverage Indicators - Section D'!F$1:F$100,MATCH('Print View'!$A174,'Coverage Indicators - Section D'!$A$1:$A$100,0))&lt;&gt;0,INDEX('Coverage Indicators - Section D'!F$1:F$100,MATCH('Print View'!$A174,'Coverage Indicators - Section D'!$A$1:$A$100,0)),""),"")&amp;"/"&amp;IFERROR(IF(INDEX('Coverage Indicators - Section D'!F$1:F$100,MATCH('Print View'!$A174,'Coverage Indicators - Section D'!$A$1:$A$100,0)+1)&lt;&gt;0,INDEX('Coverage Indicators - Section D'!F$1:F$100,MATCH('Print View'!$A174,'Coverage Indicators - Section D'!$A$1:$A$100,0)+1),""),"")&amp;CHAR(10)&amp;IFERROR(IF(INDEX('Coverage Indicators - Section D'!G$1:G$100,MATCH('Print View'!$A174,'Coverage Indicators - Section D'!$A$1:$A$100,0))&lt;&gt;0,INDEX('Coverage Indicators - Section D'!G$1:G$100,MATCH('Print View'!$A174,'Coverage Indicators - Section D'!$A$1:$A$100,0)),""),"")</f>
        <v xml:space="preserve">/
</v>
      </c>
      <c r="F174" s="532" t="str">
        <f ca="1">IFERROR(IF(INDEX('Coverage Indicators - Section D'!H$1:H$100,MATCH('Print View'!$A174,'Coverage Indicators - Section D'!$A$1:$A$100,0))&lt;&gt;0,INDEX('Coverage Indicators - Section D'!H$1:H$100,MATCH('Print View'!$A174,'Coverage Indicators - Section D'!$A$1:$A$100,0)),""),"")&amp;CHAR(10)&amp;IFERROR(IF(INDEX('Coverage Indicators - Section D'!I$1:I$100,MATCH('Print View'!$A174,'Coverage Indicators - Section D'!$A$1:$A$100,0))&lt;&gt;0,INDEX('Coverage Indicators - Section D'!I$1:I$100,MATCH('Print View'!$A174,'Coverage Indicators - Section D'!$A$1:$A$100,0)),""),"")</f>
        <v xml:space="preserve">
</v>
      </c>
      <c r="G174" s="533" t="str">
        <f ca="1">IFERROR(IF(INDEX('Coverage Indicators - Section D'!J$1:J$100,MATCH('Print View'!$A174,'Coverage Indicators - Section D'!$A$1:$A$100,0))&lt;&gt;0,INDEX('Coverage Indicators - Section D'!J$1:J$100,MATCH('Print View'!$A174,'Coverage Indicators - Section D'!$A$1:$A$100,0)),""),"")</f>
        <v/>
      </c>
      <c r="H174" s="533" t="str">
        <f ca="1">IFERROR(IF(INDEX('Coverage Indicators - Section D'!S$1:S$100,MATCH('Print View'!$A174,'Coverage Indicators - Section D'!$A$1:$A$100,0))&lt;&gt;0,INDEX('Coverage Indicators - Section D'!S$1:S$100,MATCH('Print View'!$A174,'Coverage Indicators - Section D'!$A$1:$A$100,0)),""),"")</f>
        <v/>
      </c>
      <c r="I174" s="533" t="str">
        <f ca="1">IFERROR(IF(INDEX('Coverage Indicators - Section D'!T$1:T$100,MATCH('Print View'!$A174,'Coverage Indicators - Section D'!$A$1:$A$100,0))&lt;&gt;0,INDEX('Coverage Indicators - Section D'!T$1:T$100,MATCH('Print View'!$A174,'Coverage Indicators - Section D'!$A$1:$A$100,0)),""),"")</f>
        <v/>
      </c>
      <c r="J174" s="532" t="str">
        <f ca="1">IFERROR(IF(INDEX('Coverage Indicators - Section D'!U$1:U$100,MATCH('Print View'!$A174,'Coverage Indicators - Section D'!$A$1:$A$100,0))&lt;&gt;0,INDEX('Coverage Indicators - Section D'!U$1:U$100,MATCH('Print View'!$A174,'Coverage Indicators - Section D'!$A$1:$A$100,0)),""),"")&amp;CHAR(10)&amp;CHAR(10)&amp;IFERROR(IF(INDEX('Coverage Indicators - Section D'!U$1:U$100,MATCH('Print View'!$A174,'Coverage Indicators - Section D'!$A$1:$A$100,0)+1)&lt;&gt;0,INDEX('Coverage Indicators - Section D'!U$1:U$100,MATCH('Print View'!$A174,'Coverage Indicators - Section D'!$A$1:$A$100,0)+1),""),"")</f>
        <v xml:space="preserve">
</v>
      </c>
      <c r="K174" s="530" t="str">
        <f ca="1">IFERROR(IF(INDEX('Coverage Indicators - Section D'!V$1:V$100,MATCH('Print View'!$A174,'Coverage Indicators - Section D'!$A$1:$A$100,0))&lt;&gt;0,INDEX('Coverage Indicators - Section D'!V$1:V$100,MATCH('Print View'!$A174,'Coverage Indicators - Section D'!$A$1:$A$100,0)),""),"")</f>
        <v/>
      </c>
      <c r="L174" s="532" t="str">
        <f ca="1">IFERROR(IF(INDEX('Coverage Indicators - Section D'!W$1:W$100,MATCH('Print View'!$A174,'Coverage Indicators - Section D'!$A$1:$A$100,0))&lt;&gt;0,INDEX('Coverage Indicators - Section D'!W$1:W$100,MATCH('Print View'!$A174,'Coverage Indicators - Section D'!$A$1:$A$100,0)),""),"")&amp;"/"&amp;IFERROR(IF(INDEX('Coverage Indicators - Section D'!W$1:W$100,MATCH('Print View'!$A174,'Coverage Indicators - Section D'!$A$1:$A$100,0)+1)&lt;&gt;0,INDEX('Coverage Indicators - Section D'!W$1:W$100,MATCH('Print View'!$A174,'Coverage Indicators - Section D'!$A$1:$A$100,0)+1),""),"")&amp;CHAR(10)&amp;IFERROR(IF(INDEX('Coverage Indicators - Section D'!X$1:X$100,MATCH('Print View'!$A174,'Coverage Indicators - Section D'!$A$1:$A$100,0))&lt;&gt;0,TEXT(INDEX('Coverage Indicators - Section D'!X$1:X$100,MATCH('Print View'!$A174,'Coverage Indicators - Section D'!$A$1:$A$100,0)),"0.0%"),""),"")&amp;CHAR(10)&amp;IFERROR(IF(INDEX('Coverage Indicators - Section D'!Y$1:Y$100,MATCH('Print View'!$A174,'Coverage Indicators - Section D'!$A$1:$A$100,0))&lt;&gt;0,INDEX('Coverage Indicators - Section D'!Y$1:Y$100,MATCH('Print View'!$A174,'Coverage Indicators - Section D'!$A$1:$A$100,0)),""),"")</f>
        <v xml:space="preserve">/
</v>
      </c>
      <c r="M174" s="532" t="str">
        <f ca="1">IFERROR(IF(INDEX('Coverage Indicators - Section D'!Z$1:Z$100,MATCH('Print View'!$A174,'Coverage Indicators - Section D'!$A$1:$A$100,0))&lt;&gt;0,INDEX('Coverage Indicators - Section D'!Z$1:Z$100,MATCH('Print View'!$A174,'Coverage Indicators - Section D'!$A$1:$A$100,0)),""),"")&amp;"/"&amp;IFERROR(IF(INDEX('Coverage Indicators - Section D'!Z$1:Z$100,MATCH('Print View'!$A174,'Coverage Indicators - Section D'!$A$1:$A$100,0)+1)&lt;&gt;0,INDEX('Coverage Indicators - Section D'!Z$1:Z$100,MATCH('Print View'!$A174,'Coverage Indicators - Section D'!$A$1:$A$100,0)+1),""),"")&amp;CHAR(10)&amp;IFERROR(IF(INDEX('Coverage Indicators - Section D'!AA$1:AA$100,MATCH('Print View'!$A174,'Coverage Indicators - Section D'!$A$1:$A$100,0))&lt;&gt;0,TEXT(INDEX('Coverage Indicators - Section D'!AA$1:AA$100,MATCH('Print View'!$A174,'Coverage Indicators - Section D'!$A$1:$A$100,0)),"0.0%"),""),"")&amp;CHAR(10)&amp;IFERROR(IF(INDEX('Coverage Indicators - Section D'!AB$1:AB$100,MATCH('Print View'!$A174,'Coverage Indicators - Section D'!$A$1:$A$100,0))&lt;&gt;0,INDEX('Coverage Indicators - Section D'!AB$1:AB$100,MATCH('Print View'!$A174,'Coverage Indicators - Section D'!$A$1:$A$100,0)),""),"")</f>
        <v xml:space="preserve">/
</v>
      </c>
      <c r="N174" s="532" t="str">
        <f ca="1">IFERROR(IF(INDEX('Coverage Indicators - Section D'!AC$1:AC$100,MATCH('Print View'!$A174,'Coverage Indicators - Section D'!$A$1:$A$100,0))&lt;&gt;0,INDEX('Coverage Indicators - Section D'!AC$1:AC$100,MATCH('Print View'!$A174,'Coverage Indicators - Section D'!$A$1:$A$100,0)),""),"")&amp;"/"&amp;IFERROR(IF(INDEX('Coverage Indicators - Section D'!AC$1:AC$100,MATCH('Print View'!$A174,'Coverage Indicators - Section D'!$A$1:$A$100,0)+1)&lt;&gt;0,INDEX('Coverage Indicators - Section D'!AC$1:AC$100,MATCH('Print View'!$A174,'Coverage Indicators - Section D'!$A$1:$A$100,0)+1),""),"")&amp;CHAR(10)&amp;IFERROR(IF(INDEX('Coverage Indicators - Section D'!AD$1:AD$100,MATCH('Print View'!$A174,'Coverage Indicators - Section D'!$A$1:$A$100,0))&lt;&gt;0,INDEX('Coverage Indicators - Section D'!AD$1:AD$100,MATCH('Print View'!$A174,'Coverage Indicators - Section D'!$A$1:$A$100,0)),""),"")&amp;CHAR(10)&amp;IFERROR(IF(INDEX('Coverage Indicators - Section D'!AE$1:AE$100,MATCH('Print View'!$A174,'Coverage Indicators - Section D'!$A$1:$A$100,0))&lt;&gt;0,TEXT(INDEX('Coverage Indicators - Section D'!AE$1:AE$100,MATCH('Print View'!$A174,'Coverage Indicators - Section D'!$A$1:$A$100,0)),"0.0%"),""),"")</f>
        <v xml:space="preserve">/
</v>
      </c>
      <c r="O174" s="532" t="str">
        <f ca="1">IFERROR(IF(INDEX('Coverage Indicators - Section D'!AI$1:AI$100,MATCH('Print View'!$A174,'Coverage Indicators - Section D'!$A$1:$A$100,0))&lt;&gt;0,INDEX('Coverage Indicators - Section D'!AI$1:AI$100,MATCH('Print View'!$A174,'Coverage Indicators - Section D'!$A$1:$A$100,0)),""),"")&amp;"/"&amp;IFERROR(IF(INDEX('Coverage Indicators - Section D'!AI$1:AI$100,MATCH('Print View'!$A174,'Coverage Indicators - Section D'!$A$1:$A$100,0)+1)&lt;&gt;0,INDEX('Coverage Indicators - Section D'!AI$1:AI$100,MATCH('Print View'!$A174,'Coverage Indicators - Section D'!$A$1:$A$100,0)+1),""),"")&amp;CHAR(10)&amp;IFERROR(IF(INDEX('Coverage Indicators - Section D'!AJ$1:AJ$100,MATCH('Print View'!$A174,'Coverage Indicators - Section D'!$A$1:$A$100,0))&lt;&gt;0,INDEX('Coverage Indicators - Section D'!AJ$1:AJ$100,MATCH('Print View'!$A174,'Coverage Indicators - Section D'!$A$1:$A$100,0)),""),"")&amp;CHAR(10)&amp;IFERROR(IF(INDEX('Coverage Indicators - Section D'!AK$1:AK$100,MATCH('Print View'!$A174,'Coverage Indicators - Section D'!$A$1:$A$100,0))&lt;&gt;0,INDEX('Coverage Indicators - Section D'!AK$1:AK$100,MATCH('Print View'!$A174,'Coverage Indicators - Section D'!$A$1:$A$100,0)),""),"")</f>
        <v xml:space="preserve">/
</v>
      </c>
      <c r="P174" s="537" t="str">
        <f ca="1">IFERROR(IF(INDEX('Coverage Indicators - Section D'!AJ$1:AJ$100,MATCH('Print View'!$A174,'Coverage Indicators - Section D'!$A$1:$A$100,0))&lt;&gt;0,INDEX('Coverage Indicators - Section D'!AJ$1:AJ$100,MATCH('Print View'!$A174,'Coverage Indicators - Section D'!$A$1:$A$100,0)),""),"")&amp;"/"&amp;IFERROR(IF(INDEX('Coverage Indicators - Section D'!AJ$1:AJ$100,MATCH('Print View'!$A174,'Coverage Indicators - Section D'!$A$1:$A$100,0)+1)&lt;&gt;0,INDEX('Coverage Indicators - Section D'!AJ$1:AJ$100,MATCH('Print View'!$A174,'Coverage Indicators - Section D'!$A$1:$A$100,0)+1),""),"")&amp;CHAR(10)&amp;IFERROR(IF(INDEX('Coverage Indicators - Section D'!AK$1:AK$100,MATCH('Print View'!$A174,'Coverage Indicators - Section D'!$A$1:$A$100,0))&lt;&gt;0,INDEX('Coverage Indicators - Section D'!AK$1:AK$100,MATCH('Print View'!$A174,'Coverage Indicators - Section D'!$A$1:$A$100,0)),""),"")&amp;CHAR(10)&amp;IFERROR(IF(INDEX('Coverage Indicators - Section D'!AL$1:AL$100,MATCH('Print View'!$A174,'Coverage Indicators - Section D'!$A$1:$A$100,0))&lt;&gt;0,INDEX('Coverage Indicators - Section D'!AL$1:AL$100,MATCH('Print View'!$A174,'Coverage Indicators - Section D'!$A$1:$A$100,0)),""),"")</f>
        <v xml:space="preserve">/
</v>
      </c>
      <c r="Q174" s="532" t="str">
        <f ca="1">IFERROR(IF(INDEX('Coverage Indicators - Section D'!AL$1:AL$100,MATCH('Print View'!$A174,'Coverage Indicators - Section D'!$A$1:$A$100,0))&lt;&gt;0,INDEX('Coverage Indicators - Section D'!AL$1:AL$100,MATCH('Print View'!$A174,'Coverage Indicators - Section D'!$A$1:$A$100,0)),""),"")&amp;"/"&amp;IFERROR(IF(INDEX('Coverage Indicators - Section D'!AL$1:AL$100,MATCH('Print View'!$A174,'Coverage Indicators - Section D'!$A$1:$A$100,0)+1)&lt;&gt;0,INDEX('Coverage Indicators - Section D'!AL$1:AL$100,MATCH('Print View'!$A174,'Coverage Indicators - Section D'!$A$1:$A$100,0)+1),""),"")&amp;CHAR(10)&amp;IFERROR(IF(INDEX('Coverage Indicators - Section D'!AM$1:AM$100,MATCH('Print View'!$A174,'Coverage Indicators - Section D'!$A$1:$A$100,0))&lt;&gt;0,INDEX('Coverage Indicators - Section D'!AM$1:AM$100,MATCH('Print View'!$A174,'Coverage Indicators - Section D'!$A$1:$A$100,0)),""),"")&amp;CHAR(10)&amp;IFERROR(IF(INDEX('Coverage Indicators - Section D'!AN$1:AN$100,MATCH('Print View'!$A174,'Coverage Indicators - Section D'!$A$1:$A$100,0))&lt;&gt;0,INDEX('Coverage Indicators - Section D'!AN$1:AN$100,MATCH('Print View'!$A174,'Coverage Indicators - Section D'!$A$1:$A$100,0)),""),"")</f>
        <v xml:space="preserve">/
</v>
      </c>
      <c r="R174" s="532" t="str">
        <f ca="1">IFERROR(IF(INDEX('Coverage Indicators - Section D'!AO$1:AO$100,MATCH('Print View'!$A174,'Coverage Indicators - Section D'!$A$1:$A$100,0))&lt;&gt;0,INDEX('Coverage Indicators - Section D'!AO$1:AO$100,MATCH('Print View'!$A174,'Coverage Indicators - Section D'!$A$1:$A$100,0)),""),"")&amp;"/"&amp;IFERROR(IF(INDEX('Coverage Indicators - Section D'!AO$1:AO$100,MATCH('Print View'!$A174,'Coverage Indicators - Section D'!$A$1:$A$100,0)+1)&lt;&gt;0,INDEX('Coverage Indicators - Section D'!AO$1:AO$100,MATCH('Print View'!$A174,'Coverage Indicators - Section D'!$A$1:$A$100,0)+1),""),"")&amp;CHAR(10)&amp;IFERROR(IF(INDEX('Coverage Indicators - Section D'!AP$1:AP$100,MATCH('Print View'!$A174,'Coverage Indicators - Section D'!$A$1:$A$100,0))&lt;&gt;0,INDEX('Coverage Indicators - Section D'!AP$1:AP$100,MATCH('Print View'!$A174,'Coverage Indicators - Section D'!$A$1:$A$100,0)),""),"")&amp;CHAR(10)&amp;IFERROR(IF(INDEX('Coverage Indicators - Section D'!AQ$1:AQ$100,MATCH('Print View'!$A174,'Coverage Indicators - Section D'!$A$1:$A$100,0))&lt;&gt;0,INDEX('Coverage Indicators - Section D'!AQ$1:AQ$100,MATCH('Print View'!$A174,'Coverage Indicators - Section D'!$A$1:$A$100,0)),""),"")</f>
        <v xml:space="preserve">/
</v>
      </c>
      <c r="S174" s="532" t="str">
        <f ca="1">IFERROR(IF(INDEX('Coverage Indicators - Section D'!AR$1:AR$100,MATCH('Print View'!$A174,'Coverage Indicators - Section D'!$A$1:$A$100,0))&lt;&gt;0,INDEX('Coverage Indicators - Section D'!AR$1:AR$100,MATCH('Print View'!$A174,'Coverage Indicators - Section D'!$A$1:$A$100,0)),""),"")&amp;"/"&amp;IFERROR(IF(INDEX('Coverage Indicators - Section D'!AR$1:AR$100,MATCH('Print View'!$A174,'Coverage Indicators - Section D'!$A$1:$A$100,0)+1)&lt;&gt;0,INDEX('Coverage Indicators - Section D'!AR$1:AR$100,MATCH('Print View'!$A174,'Coverage Indicators - Section D'!$A$1:$A$100,0)+1),""),"")&amp;CHAR(10)&amp;IFERROR(IF(INDEX('Coverage Indicators - Section D'!AS$1:AS$100,MATCH('Print View'!$A174,'Coverage Indicators - Section D'!$A$1:$A$100,0))&lt;&gt;0,INDEX('Coverage Indicators - Section D'!AS$1:AS$100,MATCH('Print View'!$A174,'Coverage Indicators - Section D'!$A$1:$A$100,0)),""),"")&amp;CHAR(10)&amp;IFERROR(IF(INDEX('Coverage Indicators - Section D'!AT$1:AT$100,MATCH('Print View'!$A174,'Coverage Indicators - Section D'!$A$1:$A$100,0))&lt;&gt;0,INDEX('Coverage Indicators - Section D'!AT$1:AT$100,MATCH('Print View'!$A174,'Coverage Indicators - Section D'!$A$1:$A$100,0)),""),"")</f>
        <v xml:space="preserve">/
</v>
      </c>
      <c r="T174" s="464" t="str">
        <f ca="1">IFERROR(IF(INDEX('Coverage Indicators - Section D'!AB$1:AB$100,MATCH('Print View'!$A174,'Coverage Indicators - Section D'!$A$1:$A$100,0))&lt;&gt;0,INDEX('Coverage Indicators - Section D'!AB$1:AB$100,MATCH('Print View'!$A174,'Coverage Indicators - Section D'!$A$1:$A$100,0)),""),"")</f>
        <v/>
      </c>
      <c r="U174" s="464" t="str">
        <f ca="1">IFERROR(IF(INDEX('Coverage Indicators - Section D'!AC$1:AC$100,MATCH('Print View'!$A174,'Coverage Indicators - Section D'!$A$1:$A$100,0))&lt;&gt;0,INDEX('Coverage Indicators - Section D'!AC$1:AC$100,MATCH('Print View'!$A174,'Coverage Indicators - Section D'!$A$1:$A$100,0)),""),"")</f>
        <v/>
      </c>
      <c r="V174" s="464" t="str">
        <f ca="1">IFERROR(IF(INDEX('Coverage Indicators - Section D'!AD$1:AD$100,MATCH('Print View'!$A174,'Coverage Indicators - Section D'!$A$1:$A$100,0))&lt;&gt;0,INDEX('Coverage Indicators - Section D'!AD$1:AD$100,MATCH('Print View'!$A174,'Coverage Indicators - Section D'!$A$1:$A$100,0)),""),"")</f>
        <v/>
      </c>
      <c r="W174" s="464" t="str">
        <f ca="1">IFERROR(IF(INDEX('Coverage Indicators - Section D'!AE$1:AE$100,MATCH('Print View'!$A174,'Coverage Indicators - Section D'!$A$1:$A$100,0))&lt;&gt;0,INDEX('Coverage Indicators - Section D'!AE$1:AE$100,MATCH('Print View'!$A174,'Coverage Indicators - Section D'!$A$1:$A$100,0)),""),"")</f>
        <v/>
      </c>
      <c r="X174" s="464" t="str">
        <f ca="1">IFERROR(IF(INDEX('Coverage Indicators - Section D'!AI$1:AI$100,MATCH('Print View'!$A174,'Coverage Indicators - Section D'!$A$1:$A$100,0))&lt;&gt;0,INDEX('Coverage Indicators - Section D'!AI$1:AI$100,MATCH('Print View'!$A174,'Coverage Indicators - Section D'!$A$1:$A$100,0)),""),"")</f>
        <v/>
      </c>
      <c r="Y174" s="464" t="str">
        <f ca="1">IFERROR(IF(INDEX('Coverage Indicators - Section D'!AJ$1:AJ$100,MATCH('Print View'!$A174,'Coverage Indicators - Section D'!$A$1:$A$100,0))&lt;&gt;0,INDEX('Coverage Indicators - Section D'!AJ$1:AJ$100,MATCH('Print View'!$A174,'Coverage Indicators - Section D'!$A$1:$A$100,0)),""),"")</f>
        <v/>
      </c>
      <c r="Z174" s="464" t="str">
        <f ca="1">IFERROR(IF(INDEX('Coverage Indicators - Section D'!AK$1:AK$100,MATCH('Print View'!$A174,'Coverage Indicators - Section D'!$A$1:$A$100,0))&lt;&gt;0,INDEX('Coverage Indicators - Section D'!AK$1:AK$100,MATCH('Print View'!$A174,'Coverage Indicators - Section D'!$A$1:$A$100,0)),""),"")</f>
        <v/>
      </c>
      <c r="AA174" s="464"/>
      <c r="AB174" s="464"/>
      <c r="AC174" s="464"/>
      <c r="AD174" s="464"/>
      <c r="AE174" s="464"/>
      <c r="AF174" s="464"/>
      <c r="AG174" s="464"/>
      <c r="AH174" s="464"/>
      <c r="AI174" s="464"/>
      <c r="AJ174" s="464"/>
      <c r="AK174" s="464"/>
      <c r="AL174" s="464"/>
      <c r="AM174" s="464" t="str">
        <f ca="1">IFERROR(IF(INDEX('Coverage Indicators - Section D'!AL$1:AL$110,MATCH('Print View'!$A174,'Coverage Indicators - Section D'!$A$1:$A$110,0))&lt;&gt;0,INDEX('Coverage Indicators - Section D'!AL$1:AL$110,MATCH('Print View'!$A174,'Coverage Indicators - Section D'!$A$1:$A$110,0)),""),"")</f>
        <v/>
      </c>
      <c r="AN174" s="464"/>
      <c r="AO174" s="464"/>
      <c r="AP174" s="464"/>
      <c r="AQ174" s="464"/>
      <c r="AR174" s="1028" t="str">
        <f ca="1">CONCATENATE($A174,N$144)</f>
        <v>152-Jun-22</v>
      </c>
      <c r="AS174" s="1027" t="str">
        <f ca="1">CONCATENATE($A174,Q$144)</f>
        <v>1519-Dec-23</v>
      </c>
      <c r="AT174" s="1027" t="str">
        <f t="shared" ref="AT174" si="106">CONCATENATE($A174,T$144)</f>
        <v>15</v>
      </c>
      <c r="AU174" s="1027" t="str">
        <f t="shared" ref="AU174" si="107">CONCATENATE($A174,W$144)</f>
        <v>15</v>
      </c>
      <c r="AV174" s="1027" t="str">
        <f t="shared" ref="AV174" si="108">CONCATENATE($A174,Z$144)</f>
        <v>15</v>
      </c>
      <c r="AW174" s="1027" t="str">
        <f t="shared" ref="AW174" si="109">CONCATENATE($A174,AC$144)</f>
        <v>15</v>
      </c>
      <c r="AX174" s="1027" t="str">
        <f t="shared" ref="AX174" si="110">CONCATENATE($A174,AF$144)</f>
        <v>15</v>
      </c>
      <c r="AY174" s="1027" t="str">
        <f t="shared" ref="AY174" si="111">CONCATENATE($A174,AI$144)</f>
        <v>15</v>
      </c>
      <c r="AZ174" s="469"/>
      <c r="BA174" s="211"/>
    </row>
    <row r="175" spans="1:53" s="183" customFormat="1" ht="88.15" customHeight="1" x14ac:dyDescent="0.35">
      <c r="A175" s="952"/>
      <c r="B175" s="943" t="str">
        <f ca="1">IFERROR(IF(INDEX('Coverage Indicators - Section D'!AU$1:AU$110,MATCH('Print View'!$A174,'Coverage Indicators - Section D'!$A$1:$A$110,0))&lt;&gt;0,INDEX('Coverage Indicators - Section D'!AU$1:AU$110,MATCH('Print View'!$A174,'Coverage Indicators - Section D'!$A$1:$A$110,0)),""),"")</f>
        <v/>
      </c>
      <c r="C175" s="943"/>
      <c r="D175" s="943"/>
      <c r="E175" s="943"/>
      <c r="F175" s="943"/>
      <c r="G175" s="943"/>
      <c r="H175" s="943"/>
      <c r="I175" s="943"/>
      <c r="J175" s="943"/>
      <c r="K175" s="943"/>
      <c r="L175" s="943"/>
      <c r="M175" s="943"/>
      <c r="N175" s="943"/>
      <c r="O175" s="943"/>
      <c r="P175" s="943"/>
      <c r="Q175" s="943"/>
      <c r="R175" s="943"/>
      <c r="S175" s="943"/>
      <c r="T175" s="464"/>
      <c r="U175" s="464" t="str">
        <f ca="1">IFERROR(IF(INDEX('Coverage Indicators - Section D'!AC$1:AC$100,MATCH('Print View'!$A174,'Coverage Indicators - Section D'!$A$1:$A$100,0)+1)&lt;&gt;0,INDEX('Coverage Indicators - Section D'!AC$1:AC$100,MATCH('Print View'!$A174,'Coverage Indicators - Section D'!$A$1:$A$100,0)+1),""),"")</f>
        <v/>
      </c>
      <c r="V175" s="464"/>
      <c r="W175" s="464"/>
      <c r="X175" s="464" t="str">
        <f ca="1">IFERROR(IF(INDEX('Coverage Indicators - Section D'!AI$1:AI$100,MATCH('Print View'!$A174,'Coverage Indicators - Section D'!$A$1:$A$100,0)+1)&lt;&gt;0,INDEX('Coverage Indicators - Section D'!AI$1:AI$100,MATCH('Print View'!$A174,'Coverage Indicators - Section D'!$A$1:$A$100,0)+1),""),"")</f>
        <v/>
      </c>
      <c r="Y175" s="464"/>
      <c r="Z175" s="464"/>
      <c r="AA175" s="464"/>
      <c r="AB175" s="464"/>
      <c r="AC175" s="464"/>
      <c r="AD175" s="464"/>
      <c r="AE175" s="464"/>
      <c r="AF175" s="464"/>
      <c r="AG175" s="464"/>
      <c r="AH175" s="464"/>
      <c r="AI175" s="464"/>
      <c r="AJ175" s="464"/>
      <c r="AK175" s="464"/>
      <c r="AL175" s="464"/>
      <c r="AM175" s="464"/>
      <c r="AN175" s="464"/>
      <c r="AO175" s="464"/>
      <c r="AP175" s="464"/>
      <c r="AQ175" s="464"/>
      <c r="AR175" s="1028"/>
      <c r="AS175" s="1027"/>
      <c r="AT175" s="1027"/>
      <c r="AU175" s="1027"/>
      <c r="AV175" s="1027"/>
      <c r="AW175" s="1027"/>
      <c r="AX175" s="1027"/>
      <c r="AY175" s="1027"/>
      <c r="AZ175" s="469"/>
      <c r="BA175" s="211"/>
    </row>
    <row r="176" spans="1:53" s="183" customFormat="1" ht="177" customHeight="1" x14ac:dyDescent="0.35">
      <c r="A176" s="951">
        <v>16</v>
      </c>
      <c r="B176" s="534" t="str">
        <f ca="1">IFERROR(IF(INDEX('Coverage Indicators - Section D'!B$1:B$100,MATCH('Print View'!$A176,'Coverage Indicators - Section D'!$A$1:$A$100,0))&lt;&gt;0,INDEX('Coverage Indicators - Section D'!B$1:B$100,MATCH('Print View'!$A176,'Coverage Indicators - Section D'!$A$1:$A$100,0)),""),"")</f>
        <v/>
      </c>
      <c r="C176" s="535" t="str">
        <f ca="1">IFERROR(IF(INDEX('Coverage Indicators - Section D'!D$1:D$100,MATCH('Print View'!$A176,'Coverage Indicators - Section D'!$A$1:$A$100,0))&lt;&gt;0,INDEX('Coverage Indicators - Section D'!D$1:D$100,MATCH('Print View'!$A176,'Coverage Indicators - Section D'!$A$1:$A$100,0)),""),"")</f>
        <v/>
      </c>
      <c r="D176" s="535" t="str">
        <f ca="1">IFERROR(IF(INDEX('Coverage Indicators - Section D'!E$1:E$100,MATCH('Print View'!$A176,'Coverage Indicators - Section D'!$A$1:$A$100,0))&lt;&gt;0,INDEX('Coverage Indicators - Section D'!E$1:E$100,MATCH('Print View'!$A176,'Coverage Indicators - Section D'!$A$1:$A$100,0)),""),"")</f>
        <v/>
      </c>
      <c r="E176" s="536" t="str">
        <f ca="1">IFERROR(IF(INDEX('Coverage Indicators - Section D'!F$1:F$100,MATCH('Print View'!$A176,'Coverage Indicators - Section D'!$A$1:$A$100,0))&lt;&gt;0,INDEX('Coverage Indicators - Section D'!F$1:F$100,MATCH('Print View'!$A176,'Coverage Indicators - Section D'!$A$1:$A$100,0)),""),"")&amp;"/"&amp;IFERROR(IF(INDEX('Coverage Indicators - Section D'!F$1:F$100,MATCH('Print View'!$A176,'Coverage Indicators - Section D'!$A$1:$A$100,0)+1)&lt;&gt;0,INDEX('Coverage Indicators - Section D'!F$1:F$100,MATCH('Print View'!$A176,'Coverage Indicators - Section D'!$A$1:$A$100,0)+1),""),"")&amp;CHAR(10)&amp;IFERROR(IF(INDEX('Coverage Indicators - Section D'!G$1:G$100,MATCH('Print View'!$A176,'Coverage Indicators - Section D'!$A$1:$A$100,0))&lt;&gt;0,INDEX('Coverage Indicators - Section D'!G$1:G$100,MATCH('Print View'!$A176,'Coverage Indicators - Section D'!$A$1:$A$100,0)),""),"")</f>
        <v xml:space="preserve">/
</v>
      </c>
      <c r="F176" s="537" t="str">
        <f ca="1">IFERROR(IF(INDEX('Coverage Indicators - Section D'!H$1:H$100,MATCH('Print View'!$A176,'Coverage Indicators - Section D'!$A$1:$A$100,0))&lt;&gt;0,INDEX('Coverage Indicators - Section D'!H$1:H$100,MATCH('Print View'!$A176,'Coverage Indicators - Section D'!$A$1:$A$100,0)),""),"")&amp;CHAR(10)&amp;IFERROR(IF(INDEX('Coverage Indicators - Section D'!I$1:I$100,MATCH('Print View'!$A176,'Coverage Indicators - Section D'!$A$1:$A$100,0))&lt;&gt;0,INDEX('Coverage Indicators - Section D'!I$1:I$100,MATCH('Print View'!$A176,'Coverage Indicators - Section D'!$A$1:$A$100,0)),""),"")</f>
        <v xml:space="preserve">
</v>
      </c>
      <c r="G176" s="538" t="str">
        <f ca="1">IFERROR(IF(INDEX('Coverage Indicators - Section D'!J$1:J$100,MATCH('Print View'!$A176,'Coverage Indicators - Section D'!$A$1:$A$100,0))&lt;&gt;0,INDEX('Coverage Indicators - Section D'!J$1:J$100,MATCH('Print View'!$A176,'Coverage Indicators - Section D'!$A$1:$A$100,0)),""),"")</f>
        <v/>
      </c>
      <c r="H176" s="538" t="str">
        <f ca="1">IFERROR(IF(INDEX('Coverage Indicators - Section D'!S$1:S$100,MATCH('Print View'!$A176,'Coverage Indicators - Section D'!$A$1:$A$100,0))&lt;&gt;0,INDEX('Coverage Indicators - Section D'!S$1:S$100,MATCH('Print View'!$A176,'Coverage Indicators - Section D'!$A$1:$A$100,0)),""),"")</f>
        <v/>
      </c>
      <c r="I176" s="539" t="str">
        <f ca="1">IFERROR(IF(INDEX('Coverage Indicators - Section D'!T$1:T$100,MATCH('Print View'!$A176,'Coverage Indicators - Section D'!$A$1:$A$100,0))&lt;&gt;0,INDEX('Coverage Indicators - Section D'!T$1:T$100,MATCH('Print View'!$A176,'Coverage Indicators - Section D'!$A$1:$A$100,0)),""),"")</f>
        <v/>
      </c>
      <c r="J176" s="540" t="str">
        <f ca="1">IFERROR(IF(INDEX('Coverage Indicators - Section D'!U$1:U$100,MATCH('Print View'!$A176,'Coverage Indicators - Section D'!$A$1:$A$100,0))&lt;&gt;0,INDEX('Coverage Indicators - Section D'!U$1:U$100,MATCH('Print View'!$A176,'Coverage Indicators - Section D'!$A$1:$A$100,0)),""),"")&amp;CHAR(10)&amp;CHAR(10)&amp;IFERROR(IF(INDEX('Coverage Indicators - Section D'!U$1:U$100,MATCH('Print View'!$A176,'Coverage Indicators - Section D'!$A$1:$A$100,0)+1)&lt;&gt;0,INDEX('Coverage Indicators - Section D'!U$1:U$100,MATCH('Print View'!$A176,'Coverage Indicators - Section D'!$A$1:$A$100,0)+1),""),"")</f>
        <v xml:space="preserve">
</v>
      </c>
      <c r="K176" s="538" t="str">
        <f ca="1">IFERROR(IF(INDEX('Coverage Indicators - Section D'!V$1:V$100,MATCH('Print View'!$A176,'Coverage Indicators - Section D'!$A$1:$A$100,0))&lt;&gt;0,INDEX('Coverage Indicators - Section D'!V$1:V$100,MATCH('Print View'!$A176,'Coverage Indicators - Section D'!$A$1:$A$100,0)),""),"")</f>
        <v/>
      </c>
      <c r="L176" s="540" t="str">
        <f ca="1">IFERROR(IF(INDEX('Coverage Indicators - Section D'!W$1:W$100,MATCH('Print View'!$A176,'Coverage Indicators - Section D'!$A$1:$A$100,0))&lt;&gt;0,INDEX('Coverage Indicators - Section D'!W$1:W$100,MATCH('Print View'!$A176,'Coverage Indicators - Section D'!$A$1:$A$100,0)),""),"")&amp;"/"&amp;IFERROR(IF(INDEX('Coverage Indicators - Section D'!W$1:W$100,MATCH('Print View'!$A176,'Coverage Indicators - Section D'!$A$1:$A$100,0)+1)&lt;&gt;0,INDEX('Coverage Indicators - Section D'!W$1:W$100,MATCH('Print View'!$A176,'Coverage Indicators - Section D'!$A$1:$A$100,0)+1),""),"")&amp;CHAR(10)&amp;IFERROR(IF(INDEX('Coverage Indicators - Section D'!X$1:X$100,MATCH('Print View'!$A176,'Coverage Indicators - Section D'!$A$1:$A$100,0))&lt;&gt;0,TEXT(INDEX('Coverage Indicators - Section D'!X$1:X$100,MATCH('Print View'!$A176,'Coverage Indicators - Section D'!$A$1:$A$100,0)),"0.0%"),""),"")&amp;CHAR(10)&amp;IFERROR(IF(INDEX('Coverage Indicators - Section D'!Y$1:Y$100,MATCH('Print View'!$A176,'Coverage Indicators - Section D'!$A$1:$A$100,0))&lt;&gt;0,INDEX('Coverage Indicators - Section D'!Y$1:Y$100,MATCH('Print View'!$A176,'Coverage Indicators - Section D'!$A$1:$A$100,0)),""),"")</f>
        <v xml:space="preserve">/
</v>
      </c>
      <c r="M176" s="540" t="str">
        <f ca="1">IFERROR(IF(INDEX('Coverage Indicators - Section D'!Z$1:Z$100,MATCH('Print View'!$A176,'Coverage Indicators - Section D'!$A$1:$A$100,0))&lt;&gt;0,INDEX('Coverage Indicators - Section D'!Z$1:Z$100,MATCH('Print View'!$A176,'Coverage Indicators - Section D'!$A$1:$A$100,0)),""),"")&amp;"/"&amp;IFERROR(IF(INDEX('Coverage Indicators - Section D'!Z$1:Z$100,MATCH('Print View'!$A176,'Coverage Indicators - Section D'!$A$1:$A$100,0)+1)&lt;&gt;0,INDEX('Coverage Indicators - Section D'!Z$1:Z$100,MATCH('Print View'!$A176,'Coverage Indicators - Section D'!$A$1:$A$100,0)+1),""),"")&amp;CHAR(10)&amp;IFERROR(IF(INDEX('Coverage Indicators - Section D'!AA$1:AA$100,MATCH('Print View'!$A176,'Coverage Indicators - Section D'!$A$1:$A$100,0))&lt;&gt;0,TEXT(INDEX('Coverage Indicators - Section D'!AA$1:AA$100,MATCH('Print View'!$A176,'Coverage Indicators - Section D'!$A$1:$A$100,0)),"0.0%"),""),"")&amp;CHAR(10)&amp;IFERROR(IF(INDEX('Coverage Indicators - Section D'!AB$1:AB$100,MATCH('Print View'!$A176,'Coverage Indicators - Section D'!$A$1:$A$100,0))&lt;&gt;0,INDEX('Coverage Indicators - Section D'!AB$1:AB$100,MATCH('Print View'!$A176,'Coverage Indicators - Section D'!$A$1:$A$100,0)),""),"")</f>
        <v xml:space="preserve">/
</v>
      </c>
      <c r="N176" s="540" t="str">
        <f ca="1">IFERROR(IF(INDEX('Coverage Indicators - Section D'!AC$1:AC$100,MATCH('Print View'!$A176,'Coverage Indicators - Section D'!$A$1:$A$100,0))&lt;&gt;0,INDEX('Coverage Indicators - Section D'!AC$1:AC$100,MATCH('Print View'!$A176,'Coverage Indicators - Section D'!$A$1:$A$100,0)),""),"")&amp;"/"&amp;IFERROR(IF(INDEX('Coverage Indicators - Section D'!AC$1:AC$100,MATCH('Print View'!$A176,'Coverage Indicators - Section D'!$A$1:$A$100,0)+1)&lt;&gt;0,INDEX('Coverage Indicators - Section D'!AC$1:AC$100,MATCH('Print View'!$A176,'Coverage Indicators - Section D'!$A$1:$A$100,0)+1),""),"")&amp;CHAR(10)&amp;IFERROR(IF(INDEX('Coverage Indicators - Section D'!AD$1:AD$100,MATCH('Print View'!$A176,'Coverage Indicators - Section D'!$A$1:$A$100,0))&lt;&gt;0,INDEX('Coverage Indicators - Section D'!AD$1:AD$100,MATCH('Print View'!$A176,'Coverage Indicators - Section D'!$A$1:$A$100,0)),""),"")&amp;CHAR(10)&amp;IFERROR(IF(INDEX('Coverage Indicators - Section D'!AE$1:AE$100,MATCH('Print View'!$A176,'Coverage Indicators - Section D'!$A$1:$A$100,0))&lt;&gt;0,TEXT(INDEX('Coverage Indicators - Section D'!AE$1:AE$100,MATCH('Print View'!$A176,'Coverage Indicators - Section D'!$A$1:$A$100,0)),"0.0%"),""),"")</f>
        <v xml:space="preserve">/
</v>
      </c>
      <c r="O176" s="540" t="str">
        <f ca="1">IFERROR(IF(INDEX('Coverage Indicators - Section D'!AH$1:AH$100,MATCH('Print View'!$A176,'Coverage Indicators - Section D'!$A$1:$A$100,0))&lt;&gt;0,INDEX('Coverage Indicators - Section D'!AH$1:AH$100,MATCH('Print View'!$A176,'Coverage Indicators - Section D'!$A$1:$A$100,0)),""),"")&amp;"/"&amp;IFERROR(IF(INDEX('Coverage Indicators - Section D'!AH$1:AH$100,MATCH('Print View'!$A176,'Coverage Indicators - Section D'!$A$1:$A$100,0)+1)&lt;&gt;0,INDEX('Coverage Indicators - Section D'!AH$1:AH$100,MATCH('Print View'!$A176,'Coverage Indicators - Section D'!$A$1:$A$100,0)+1),""),"")&amp;CHAR(10)&amp;IFERROR(IF(INDEX('Coverage Indicators - Section D'!AI$1:AI$100,MATCH('Print View'!$A176,'Coverage Indicators - Section D'!$A$1:$A$100,0))&lt;&gt;0,INDEX('Coverage Indicators - Section D'!AI$1:AI$100,MATCH('Print View'!$A176,'Coverage Indicators - Section D'!$A$1:$A$100,0)),""),"")&amp;CHAR(10)&amp;IFERROR(IF(INDEX('Coverage Indicators - Section D'!AJ$1:AJ$100,MATCH('Print View'!$A176,'Coverage Indicators - Section D'!$A$1:$A$100,0))&lt;&gt;0,TEXT(INDEX('Coverage Indicators - Section D'!AJ$1:AJ$100,MATCH('Print View'!$A176,'Coverage Indicators - Section D'!$A$1:$A$100,0)),"0.0%"),""),"")</f>
        <v xml:space="preserve">/
</v>
      </c>
      <c r="P176" s="537" t="str">
        <f ca="1">IFERROR(IF(INDEX('Coverage Indicators - Section D'!AJ$1:AJ$100,MATCH('Print View'!$A176,'Coverage Indicators - Section D'!$A$1:$A$100,0))&lt;&gt;0,INDEX('Coverage Indicators - Section D'!AJ$1:AJ$100,MATCH('Print View'!$A176,'Coverage Indicators - Section D'!$A$1:$A$100,0)),""),"")&amp;"/"&amp;IFERROR(IF(INDEX('Coverage Indicators - Section D'!AJ$1:AJ$100,MATCH('Print View'!$A176,'Coverage Indicators - Section D'!$A$1:$A$100,0)+1)&lt;&gt;0,INDEX('Coverage Indicators - Section D'!AJ$1:AJ$100,MATCH('Print View'!$A176,'Coverage Indicators - Section D'!$A$1:$A$100,0)+1),""),"")&amp;CHAR(10)&amp;IFERROR(IF(INDEX('Coverage Indicators - Section D'!AK$1:AK$100,MATCH('Print View'!$A176,'Coverage Indicators - Section D'!$A$1:$A$100,0))&lt;&gt;0,INDEX('Coverage Indicators - Section D'!AK$1:AK$100,MATCH('Print View'!$A176,'Coverage Indicators - Section D'!$A$1:$A$100,0)),""),"")&amp;CHAR(10)&amp;IFERROR(IF(INDEX('Coverage Indicators - Section D'!AL$1:AL$100,MATCH('Print View'!$A176,'Coverage Indicators - Section D'!$A$1:$A$100,0))&lt;&gt;0,INDEX('Coverage Indicators - Section D'!AL$1:AL$100,MATCH('Print View'!$A176,'Coverage Indicators - Section D'!$A$1:$A$100,0)),""),"")</f>
        <v xml:space="preserve">/
</v>
      </c>
      <c r="Q176" s="540" t="str">
        <f ca="1">IFERROR(IF(INDEX('Coverage Indicators - Section D'!AL$1:AL$100,MATCH('Print View'!$A176,'Coverage Indicators - Section D'!$A$1:$A$100,0))&lt;&gt;0,INDEX('Coverage Indicators - Section D'!AL$1:AL$100,MATCH('Print View'!$A176,'Coverage Indicators - Section D'!$A$1:$A$100,0)),""),"")&amp;"/"&amp;IFERROR(IF(INDEX('Coverage Indicators - Section D'!AL$1:AL$100,MATCH('Print View'!$A176,'Coverage Indicators - Section D'!$A$1:$A$100,0)+1)&lt;&gt;0,INDEX('Coverage Indicators - Section D'!AL$1:AL$100,MATCH('Print View'!$A176,'Coverage Indicators - Section D'!$A$1:$A$100,0)+1),""),"")&amp;CHAR(10)&amp;IFERROR(IF(INDEX('Coverage Indicators - Section D'!AM$1:AM$100,MATCH('Print View'!$A176,'Coverage Indicators - Section D'!$A$1:$A$100,0))&lt;&gt;0,INDEX('Coverage Indicators - Section D'!AM$1:AM$100,MATCH('Print View'!$A176,'Coverage Indicators - Section D'!$A$1:$A$100,0)),""),"")&amp;CHAR(10)&amp;IFERROR(IF(INDEX('Coverage Indicators - Section D'!AN$1:AN$100,MATCH('Print View'!$A176,'Coverage Indicators - Section D'!$A$1:$A$100,0))&lt;&gt;0,INDEX('Coverage Indicators - Section D'!AN$1:AN$100,MATCH('Print View'!$A176,'Coverage Indicators - Section D'!$A$1:$A$100,0)),""),"")</f>
        <v xml:space="preserve">/
</v>
      </c>
      <c r="R176" s="540" t="str">
        <f ca="1">IFERROR(IF(INDEX('Coverage Indicators - Section D'!AO$1:AO$100,MATCH('Print View'!$A176,'Coverage Indicators - Section D'!$A$1:$A$100,0))&lt;&gt;0,INDEX('Coverage Indicators - Section D'!AO$1:AO$100,MATCH('Print View'!$A176,'Coverage Indicators - Section D'!$A$1:$A$100,0)),""),"")&amp;"/"&amp;IFERROR(IF(INDEX('Coverage Indicators - Section D'!AO$1:AO$100,MATCH('Print View'!$A176,'Coverage Indicators - Section D'!$A$1:$A$100,0)+1)&lt;&gt;0,INDEX('Coverage Indicators - Section D'!AO$1:AO$100,MATCH('Print View'!$A176,'Coverage Indicators - Section D'!$A$1:$A$100,0)+1),""),"")&amp;CHAR(10)&amp;IFERROR(IF(INDEX('Coverage Indicators - Section D'!AP$1:AP$100,MATCH('Print View'!$A176,'Coverage Indicators - Section D'!$A$1:$A$100,0))&lt;&gt;0,INDEX('Coverage Indicators - Section D'!AP$1:AP$100,MATCH('Print View'!$A176,'Coverage Indicators - Section D'!$A$1:$A$100,0)),""),"")&amp;CHAR(10)&amp;IFERROR(IF(INDEX('Coverage Indicators - Section D'!AQ$1:AQ$100,MATCH('Print View'!$A176,'Coverage Indicators - Section D'!$A$1:$A$100,0))&lt;&gt;0,INDEX('Coverage Indicators - Section D'!AQ$1:AQ$100,MATCH('Print View'!$A176,'Coverage Indicators - Section D'!$A$1:$A$100,0)),""),"")</f>
        <v xml:space="preserve">/
</v>
      </c>
      <c r="S176" s="540" t="str">
        <f ca="1">IFERROR(IF(INDEX('Coverage Indicators - Section D'!AR$1:AR$100,MATCH('Print View'!$A176,'Coverage Indicators - Section D'!$A$1:$A$100,0))&lt;&gt;0,INDEX('Coverage Indicators - Section D'!AR$1:AR$100,MATCH('Print View'!$A176,'Coverage Indicators - Section D'!$A$1:$A$100,0)),""),"")&amp;"/"&amp;IFERROR(IF(INDEX('Coverage Indicators - Section D'!AR$1:AR$100,MATCH('Print View'!$A176,'Coverage Indicators - Section D'!$A$1:$A$100,0)+1)&lt;&gt;0,INDEX('Coverage Indicators - Section D'!AR$1:AR$100,MATCH('Print View'!$A176,'Coverage Indicators - Section D'!$A$1:$A$100,0)+1),""),"")&amp;CHAR(10)&amp;IFERROR(IF(INDEX('Coverage Indicators - Section D'!AS$1:AS$100,MATCH('Print View'!$A176,'Coverage Indicators - Section D'!$A$1:$A$100,0))&lt;&gt;0,INDEX('Coverage Indicators - Section D'!AS$1:AS$100,MATCH('Print View'!$A176,'Coverage Indicators - Section D'!$A$1:$A$100,0)),""),"")&amp;CHAR(10)&amp;IFERROR(IF(INDEX('Coverage Indicators - Section D'!AT$1:AT$100,MATCH('Print View'!$A176,'Coverage Indicators - Section D'!$A$1:$A$100,0))&lt;&gt;0,INDEX('Coverage Indicators - Section D'!AT$1:AT$100,MATCH('Print View'!$A176,'Coverage Indicators - Section D'!$A$1:$A$100,0)),""),"")</f>
        <v xml:space="preserve">/
</v>
      </c>
      <c r="T176" s="464" t="str">
        <f ca="1">IFERROR(IF(INDEX('Coverage Indicators - Section D'!AB$1:AB$100,MATCH('Print View'!$A176,'Coverage Indicators - Section D'!$A$1:$A$100,0))&lt;&gt;0,INDEX('Coverage Indicators - Section D'!AB$1:AB$100,MATCH('Print View'!$A176,'Coverage Indicators - Section D'!$A$1:$A$100,0)),""),"")</f>
        <v/>
      </c>
      <c r="U176" s="464" t="str">
        <f ca="1">IFERROR(IF(INDEX('Coverage Indicators - Section D'!AC$1:AC$100,MATCH('Print View'!$A176,'Coverage Indicators - Section D'!$A$1:$A$100,0))&lt;&gt;0,INDEX('Coverage Indicators - Section D'!AC$1:AC$100,MATCH('Print View'!$A176,'Coverage Indicators - Section D'!$A$1:$A$100,0)),""),"")</f>
        <v/>
      </c>
      <c r="V176" s="464" t="str">
        <f ca="1">IFERROR(IF(INDEX('Coverage Indicators - Section D'!AD$1:AD$100,MATCH('Print View'!$A176,'Coverage Indicators - Section D'!$A$1:$A$100,0))&lt;&gt;0,INDEX('Coverage Indicators - Section D'!AD$1:AD$100,MATCH('Print View'!$A176,'Coverage Indicators - Section D'!$A$1:$A$100,0)),""),"")</f>
        <v/>
      </c>
      <c r="W176" s="464" t="str">
        <f ca="1">IFERROR(IF(INDEX('Coverage Indicators - Section D'!AE$1:AE$100,MATCH('Print View'!$A176,'Coverage Indicators - Section D'!$A$1:$A$100,0))&lt;&gt;0,INDEX('Coverage Indicators - Section D'!AE$1:AE$100,MATCH('Print View'!$A176,'Coverage Indicators - Section D'!$A$1:$A$100,0)),""),"")</f>
        <v/>
      </c>
      <c r="X176" s="464" t="str">
        <f ca="1">IFERROR(IF(INDEX('Coverage Indicators - Section D'!AI$1:AI$100,MATCH('Print View'!$A176,'Coverage Indicators - Section D'!$A$1:$A$100,0))&lt;&gt;0,INDEX('Coverage Indicators - Section D'!AI$1:AI$100,MATCH('Print View'!$A176,'Coverage Indicators - Section D'!$A$1:$A$100,0)),""),"")</f>
        <v/>
      </c>
      <c r="Y176" s="464" t="str">
        <f ca="1">IFERROR(IF(INDEX('Coverage Indicators - Section D'!AJ$1:AJ$100,MATCH('Print View'!$A176,'Coverage Indicators - Section D'!$A$1:$A$100,0))&lt;&gt;0,INDEX('Coverage Indicators - Section D'!AJ$1:AJ$100,MATCH('Print View'!$A176,'Coverage Indicators - Section D'!$A$1:$A$100,0)),""),"")</f>
        <v/>
      </c>
      <c r="Z176" s="464" t="str">
        <f ca="1">IFERROR(IF(INDEX('Coverage Indicators - Section D'!AK$1:AK$100,MATCH('Print View'!$A176,'Coverage Indicators - Section D'!$A$1:$A$100,0))&lt;&gt;0,INDEX('Coverage Indicators - Section D'!AK$1:AK$100,MATCH('Print View'!$A176,'Coverage Indicators - Section D'!$A$1:$A$100,0)),""),"")</f>
        <v/>
      </c>
      <c r="AA176" s="464"/>
      <c r="AB176" s="464"/>
      <c r="AC176" s="464"/>
      <c r="AD176" s="464"/>
      <c r="AE176" s="464"/>
      <c r="AF176" s="464"/>
      <c r="AG176" s="464"/>
      <c r="AH176" s="464"/>
      <c r="AI176" s="464"/>
      <c r="AJ176" s="464"/>
      <c r="AK176" s="464"/>
      <c r="AL176" s="464"/>
      <c r="AM176" s="464" t="str">
        <f ca="1">IFERROR(IF(INDEX('Coverage Indicators - Section D'!AL$1:AL$110,MATCH('Print View'!$A176,'Coverage Indicators - Section D'!$A$1:$A$110,0))&lt;&gt;0,INDEX('Coverage Indicators - Section D'!AL$1:AL$110,MATCH('Print View'!$A176,'Coverage Indicators - Section D'!$A$1:$A$110,0)),""),"")</f>
        <v/>
      </c>
      <c r="AN176" s="464"/>
      <c r="AO176" s="464"/>
      <c r="AP176" s="464"/>
      <c r="AQ176" s="464"/>
      <c r="AR176" s="1028" t="str">
        <f ca="1">CONCATENATE($A176,N$144)</f>
        <v>162-Jun-22</v>
      </c>
      <c r="AS176" s="1027" t="str">
        <f ca="1">CONCATENATE($A176,Q$144)</f>
        <v>1619-Dec-23</v>
      </c>
      <c r="AT176" s="1027" t="str">
        <f t="shared" ref="AT176" si="112">CONCATENATE($A176,T$144)</f>
        <v>16</v>
      </c>
      <c r="AU176" s="1027" t="str">
        <f t="shared" ref="AU176" si="113">CONCATENATE($A176,W$144)</f>
        <v>16</v>
      </c>
      <c r="AV176" s="1027" t="str">
        <f t="shared" ref="AV176" si="114">CONCATENATE($A176,Z$144)</f>
        <v>16</v>
      </c>
      <c r="AW176" s="1027" t="str">
        <f t="shared" ref="AW176" si="115">CONCATENATE($A176,AC$144)</f>
        <v>16</v>
      </c>
      <c r="AX176" s="1027" t="str">
        <f t="shared" ref="AX176" si="116">CONCATENATE($A176,AF$144)</f>
        <v>16</v>
      </c>
      <c r="AY176" s="1027" t="str">
        <f t="shared" ref="AY176" si="117">CONCATENATE($A176,AI$144)</f>
        <v>16</v>
      </c>
      <c r="AZ176" s="469"/>
      <c r="BA176" s="211"/>
    </row>
    <row r="177" spans="1:53" s="183" customFormat="1" ht="88.15" customHeight="1" x14ac:dyDescent="0.35">
      <c r="A177" s="951"/>
      <c r="B177" s="942" t="str">
        <f ca="1">IFERROR(IF(INDEX('Coverage Indicators - Section D'!AU$1:AU$110,MATCH('Print View'!$A176,'Coverage Indicators - Section D'!$A$1:$A$110,0))&lt;&gt;0,INDEX('Coverage Indicators - Section D'!AU$1:AU$110,MATCH('Print View'!$A176,'Coverage Indicators - Section D'!$A$1:$A$110,0)),""),"")</f>
        <v/>
      </c>
      <c r="C177" s="942"/>
      <c r="D177" s="942"/>
      <c r="E177" s="942"/>
      <c r="F177" s="942"/>
      <c r="G177" s="942"/>
      <c r="H177" s="942"/>
      <c r="I177" s="942"/>
      <c r="J177" s="942"/>
      <c r="K177" s="942"/>
      <c r="L177" s="942"/>
      <c r="M177" s="942"/>
      <c r="N177" s="942"/>
      <c r="O177" s="942"/>
      <c r="P177" s="942"/>
      <c r="Q177" s="942"/>
      <c r="R177" s="942"/>
      <c r="S177" s="942"/>
      <c r="T177" s="464"/>
      <c r="U177" s="464" t="str">
        <f ca="1">IFERROR(IF(INDEX('Coverage Indicators - Section D'!AC$1:AC$100,MATCH('Print View'!$A176,'Coverage Indicators - Section D'!$A$1:$A$100,0)+1)&lt;&gt;0,INDEX('Coverage Indicators - Section D'!AC$1:AC$100,MATCH('Print View'!$A176,'Coverage Indicators - Section D'!$A$1:$A$100,0)+1),""),"")</f>
        <v/>
      </c>
      <c r="V177" s="464"/>
      <c r="W177" s="464"/>
      <c r="X177" s="464" t="str">
        <f ca="1">IFERROR(IF(INDEX('Coverage Indicators - Section D'!AI$1:AI$100,MATCH('Print View'!$A176,'Coverage Indicators - Section D'!$A$1:$A$100,0)+1)&lt;&gt;0,INDEX('Coverage Indicators - Section D'!AI$1:AI$100,MATCH('Print View'!$A176,'Coverage Indicators - Section D'!$A$1:$A$100,0)+1),""),"")</f>
        <v/>
      </c>
      <c r="Y177" s="464"/>
      <c r="Z177" s="464"/>
      <c r="AA177" s="464"/>
      <c r="AB177" s="464"/>
      <c r="AC177" s="464"/>
      <c r="AD177" s="464"/>
      <c r="AE177" s="464"/>
      <c r="AF177" s="464"/>
      <c r="AG177" s="464"/>
      <c r="AH177" s="464"/>
      <c r="AI177" s="464"/>
      <c r="AJ177" s="464"/>
      <c r="AK177" s="464"/>
      <c r="AL177" s="464"/>
      <c r="AM177" s="464"/>
      <c r="AN177" s="464"/>
      <c r="AO177" s="464"/>
      <c r="AP177" s="464"/>
      <c r="AQ177" s="464"/>
      <c r="AR177" s="1028"/>
      <c r="AS177" s="1027"/>
      <c r="AT177" s="1027"/>
      <c r="AU177" s="1027"/>
      <c r="AV177" s="1027"/>
      <c r="AW177" s="1027"/>
      <c r="AX177" s="1027"/>
      <c r="AY177" s="1027"/>
      <c r="AZ177" s="469"/>
      <c r="BA177" s="211"/>
    </row>
    <row r="178" spans="1:53" s="183" customFormat="1" ht="177" customHeight="1" x14ac:dyDescent="0.35">
      <c r="A178" s="952">
        <v>17</v>
      </c>
      <c r="B178" s="530" t="str">
        <f ca="1">IFERROR(IF(INDEX('Coverage Indicators - Section D'!B$1:B$100,MATCH('Print View'!$A178,'Coverage Indicators - Section D'!$A$1:$A$100,0))&lt;&gt;0,INDEX('Coverage Indicators - Section D'!B$1:B$100,MATCH('Print View'!$A178,'Coverage Indicators - Section D'!$A$1:$A$100,0)),""),"")</f>
        <v/>
      </c>
      <c r="C178" s="531" t="str">
        <f ca="1">IFERROR(IF(INDEX('Coverage Indicators - Section D'!D$1:D$100,MATCH('Print View'!$A178,'Coverage Indicators - Section D'!$A$1:$A$100,0))&lt;&gt;0,INDEX('Coverage Indicators - Section D'!D$1:D$100,MATCH('Print View'!$A178,'Coverage Indicators - Section D'!$A$1:$A$100,0)),""),"")</f>
        <v/>
      </c>
      <c r="D178" s="531" t="str">
        <f ca="1">IFERROR(IF(INDEX('Coverage Indicators - Section D'!E$1:E$100,MATCH('Print View'!$A178,'Coverage Indicators - Section D'!$A$1:$A$100,0))&lt;&gt;0,INDEX('Coverage Indicators - Section D'!E$1:E$100,MATCH('Print View'!$A178,'Coverage Indicators - Section D'!$A$1:$A$100,0)),""),"")</f>
        <v/>
      </c>
      <c r="E178" s="532" t="str">
        <f ca="1">IFERROR(IF(INDEX('Coverage Indicators - Section D'!F$1:F$100,MATCH('Print View'!$A178,'Coverage Indicators - Section D'!$A$1:$A$100,0))&lt;&gt;0,INDEX('Coverage Indicators - Section D'!F$1:F$100,MATCH('Print View'!$A178,'Coverage Indicators - Section D'!$A$1:$A$100,0)),""),"")&amp;"/"&amp;IFERROR(IF(INDEX('Coverage Indicators - Section D'!F$1:F$100,MATCH('Print View'!$A178,'Coverage Indicators - Section D'!$A$1:$A$100,0)+1)&lt;&gt;0,INDEX('Coverage Indicators - Section D'!F$1:F$100,MATCH('Print View'!$A178,'Coverage Indicators - Section D'!$A$1:$A$100,0)+1),""),"")&amp;CHAR(10)&amp;IFERROR(IF(INDEX('Coverage Indicators - Section D'!G$1:G$100,MATCH('Print View'!$A178,'Coverage Indicators - Section D'!$A$1:$A$100,0))&lt;&gt;0,INDEX('Coverage Indicators - Section D'!G$1:G$100,MATCH('Print View'!$A178,'Coverage Indicators - Section D'!$A$1:$A$100,0)),""),"")</f>
        <v xml:space="preserve">/
</v>
      </c>
      <c r="F178" s="532" t="str">
        <f ca="1">IFERROR(IF(INDEX('Coverage Indicators - Section D'!H$1:H$100,MATCH('Print View'!$A178,'Coverage Indicators - Section D'!$A$1:$A$100,0))&lt;&gt;0,INDEX('Coverage Indicators - Section D'!H$1:H$100,MATCH('Print View'!$A178,'Coverage Indicators - Section D'!$A$1:$A$100,0)),""),"")&amp;CHAR(10)&amp;IFERROR(IF(INDEX('Coverage Indicators - Section D'!I$1:I$100,MATCH('Print View'!$A178,'Coverage Indicators - Section D'!$A$1:$A$100,0))&lt;&gt;0,INDEX('Coverage Indicators - Section D'!I$1:I$100,MATCH('Print View'!$A178,'Coverage Indicators - Section D'!$A$1:$A$100,0)),""),"")</f>
        <v xml:space="preserve">
</v>
      </c>
      <c r="G178" s="533" t="str">
        <f ca="1">IFERROR(IF(INDEX('Coverage Indicators - Section D'!J$1:J$100,MATCH('Print View'!$A178,'Coverage Indicators - Section D'!$A$1:$A$100,0))&lt;&gt;0,INDEX('Coverage Indicators - Section D'!J$1:J$100,MATCH('Print View'!$A178,'Coverage Indicators - Section D'!$A$1:$A$100,0)),""),"")</f>
        <v/>
      </c>
      <c r="H178" s="533" t="str">
        <f ca="1">IFERROR(IF(INDEX('Coverage Indicators - Section D'!S$1:S$100,MATCH('Print View'!$A178,'Coverage Indicators - Section D'!$A$1:$A$100,0))&lt;&gt;0,INDEX('Coverage Indicators - Section D'!S$1:S$100,MATCH('Print View'!$A178,'Coverage Indicators - Section D'!$A$1:$A$100,0)),""),"")</f>
        <v/>
      </c>
      <c r="I178" s="533" t="str">
        <f ca="1">IFERROR(IF(INDEX('Coverage Indicators - Section D'!T$1:T$100,MATCH('Print View'!$A178,'Coverage Indicators - Section D'!$A$1:$A$100,0))&lt;&gt;0,INDEX('Coverage Indicators - Section D'!T$1:T$100,MATCH('Print View'!$A178,'Coverage Indicators - Section D'!$A$1:$A$100,0)),""),"")</f>
        <v/>
      </c>
      <c r="J178" s="532" t="str">
        <f ca="1">IFERROR(IF(INDEX('Coverage Indicators - Section D'!U$1:U$100,MATCH('Print View'!$A178,'Coverage Indicators - Section D'!$A$1:$A$100,0))&lt;&gt;0,INDEX('Coverage Indicators - Section D'!U$1:U$100,MATCH('Print View'!$A178,'Coverage Indicators - Section D'!$A$1:$A$100,0)),""),"")&amp;CHAR(10)&amp;CHAR(10)&amp;IFERROR(IF(INDEX('Coverage Indicators - Section D'!U$1:U$100,MATCH('Print View'!$A178,'Coverage Indicators - Section D'!$A$1:$A$100,0)+1)&lt;&gt;0,INDEX('Coverage Indicators - Section D'!U$1:U$100,MATCH('Print View'!$A178,'Coverage Indicators - Section D'!$A$1:$A$100,0)+1),""),"")</f>
        <v xml:space="preserve">
</v>
      </c>
      <c r="K178" s="530" t="str">
        <f ca="1">IFERROR(IF(INDEX('Coverage Indicators - Section D'!V$1:V$100,MATCH('Print View'!$A178,'Coverage Indicators - Section D'!$A$1:$A$100,0))&lt;&gt;0,INDEX('Coverage Indicators - Section D'!V$1:V$100,MATCH('Print View'!$A178,'Coverage Indicators - Section D'!$A$1:$A$100,0)),""),"")</f>
        <v/>
      </c>
      <c r="L178" s="532" t="str">
        <f ca="1">IFERROR(IF(INDEX('Coverage Indicators - Section D'!W$1:W$100,MATCH('Print View'!$A178,'Coverage Indicators - Section D'!$A$1:$A$100,0))&lt;&gt;0,INDEX('Coverage Indicators - Section D'!W$1:W$100,MATCH('Print View'!$A178,'Coverage Indicators - Section D'!$A$1:$A$100,0)),""),"")&amp;"/"&amp;IFERROR(IF(INDEX('Coverage Indicators - Section D'!W$1:W$100,MATCH('Print View'!$A178,'Coverage Indicators - Section D'!$A$1:$A$100,0)+1)&lt;&gt;0,INDEX('Coverage Indicators - Section D'!W$1:W$100,MATCH('Print View'!$A178,'Coverage Indicators - Section D'!$A$1:$A$100,0)+1),""),"")&amp;CHAR(10)&amp;IFERROR(IF(INDEX('Coverage Indicators - Section D'!X$1:X$100,MATCH('Print View'!$A178,'Coverage Indicators - Section D'!$A$1:$A$100,0))&lt;&gt;0,TEXT(INDEX('Coverage Indicators - Section D'!X$1:X$100,MATCH('Print View'!$A178,'Coverage Indicators - Section D'!$A$1:$A$100,0)),"0.0%"),""),"")&amp;CHAR(10)&amp;IFERROR(IF(INDEX('Coverage Indicators - Section D'!Y$1:Y$100,MATCH('Print View'!$A178,'Coverage Indicators - Section D'!$A$1:$A$100,0))&lt;&gt;0,INDEX('Coverage Indicators - Section D'!Y$1:Y$100,MATCH('Print View'!$A178,'Coverage Indicators - Section D'!$A$1:$A$100,0)),""),"")</f>
        <v xml:space="preserve">/
</v>
      </c>
      <c r="M178" s="532" t="str">
        <f ca="1">IFERROR(IF(INDEX('Coverage Indicators - Section D'!Z$1:Z$100,MATCH('Print View'!$A178,'Coverage Indicators - Section D'!$A$1:$A$100,0))&lt;&gt;0,INDEX('Coverage Indicators - Section D'!Z$1:Z$100,MATCH('Print View'!$A178,'Coverage Indicators - Section D'!$A$1:$A$100,0)),""),"")&amp;"/"&amp;IFERROR(IF(INDEX('Coverage Indicators - Section D'!Z$1:Z$100,MATCH('Print View'!$A178,'Coverage Indicators - Section D'!$A$1:$A$100,0)+1)&lt;&gt;0,INDEX('Coverage Indicators - Section D'!Z$1:Z$100,MATCH('Print View'!$A178,'Coverage Indicators - Section D'!$A$1:$A$100,0)+1),""),"")&amp;CHAR(10)&amp;IFERROR(IF(INDEX('Coverage Indicators - Section D'!AA$1:AA$100,MATCH('Print View'!$A178,'Coverage Indicators - Section D'!$A$1:$A$100,0))&lt;&gt;0,TEXT(INDEX('Coverage Indicators - Section D'!AA$1:AA$100,MATCH('Print View'!$A178,'Coverage Indicators - Section D'!$A$1:$A$100,0)),"0.0%"),""),"")&amp;CHAR(10)&amp;IFERROR(IF(INDEX('Coverage Indicators - Section D'!AB$1:AB$100,MATCH('Print View'!$A178,'Coverage Indicators - Section D'!$A$1:$A$100,0))&lt;&gt;0,INDEX('Coverage Indicators - Section D'!AB$1:AB$100,MATCH('Print View'!$A178,'Coverage Indicators - Section D'!$A$1:$A$100,0)),""),"")</f>
        <v xml:space="preserve">/
</v>
      </c>
      <c r="N178" s="532" t="str">
        <f ca="1">IFERROR(IF(INDEX('Coverage Indicators - Section D'!AC$1:AC$100,MATCH('Print View'!$A178,'Coverage Indicators - Section D'!$A$1:$A$100,0))&lt;&gt;0,INDEX('Coverage Indicators - Section D'!AC$1:AC$100,MATCH('Print View'!$A178,'Coverage Indicators - Section D'!$A$1:$A$100,0)),""),"")&amp;"/"&amp;IFERROR(IF(INDEX('Coverage Indicators - Section D'!AC$1:AC$100,MATCH('Print View'!$A178,'Coverage Indicators - Section D'!$A$1:$A$100,0)+1)&lt;&gt;0,INDEX('Coverage Indicators - Section D'!AC$1:AC$100,MATCH('Print View'!$A178,'Coverage Indicators - Section D'!$A$1:$A$100,0)+1),""),"")&amp;CHAR(10)&amp;IFERROR(IF(INDEX('Coverage Indicators - Section D'!AD$1:AD$100,MATCH('Print View'!$A178,'Coverage Indicators - Section D'!$A$1:$A$100,0))&lt;&gt;0,INDEX('Coverage Indicators - Section D'!AD$1:AD$100,MATCH('Print View'!$A178,'Coverage Indicators - Section D'!$A$1:$A$100,0)),""),"")&amp;CHAR(10)&amp;IFERROR(IF(INDEX('Coverage Indicators - Section D'!AE$1:AE$100,MATCH('Print View'!$A178,'Coverage Indicators - Section D'!$A$1:$A$100,0))&lt;&gt;0,TEXT(INDEX('Coverage Indicators - Section D'!AE$1:AE$100,MATCH('Print View'!$A178,'Coverage Indicators - Section D'!$A$1:$A$100,0)),"0.0%"),""),"")</f>
        <v xml:space="preserve">/
</v>
      </c>
      <c r="O178" s="532" t="str">
        <f ca="1">IFERROR(IF(INDEX('Coverage Indicators - Section D'!AI$1:AI$100,MATCH('Print View'!$A178,'Coverage Indicators - Section D'!$A$1:$A$100,0))&lt;&gt;0,INDEX('Coverage Indicators - Section D'!AI$1:AI$100,MATCH('Print View'!$A178,'Coverage Indicators - Section D'!$A$1:$A$100,0)),""),"")&amp;"/"&amp;IFERROR(IF(INDEX('Coverage Indicators - Section D'!AI$1:AI$100,MATCH('Print View'!$A178,'Coverage Indicators - Section D'!$A$1:$A$100,0)+1)&lt;&gt;0,INDEX('Coverage Indicators - Section D'!AI$1:AI$100,MATCH('Print View'!$A178,'Coverage Indicators - Section D'!$A$1:$A$100,0)+1),""),"")&amp;CHAR(10)&amp;IFERROR(IF(INDEX('Coverage Indicators - Section D'!AJ$1:AJ$100,MATCH('Print View'!$A178,'Coverage Indicators - Section D'!$A$1:$A$100,0))&lt;&gt;0,INDEX('Coverage Indicators - Section D'!AJ$1:AJ$100,MATCH('Print View'!$A178,'Coverage Indicators - Section D'!$A$1:$A$100,0)),""),"")&amp;CHAR(10)&amp;IFERROR(IF(INDEX('Coverage Indicators - Section D'!AK$1:AK$100,MATCH('Print View'!$A178,'Coverage Indicators - Section D'!$A$1:$A$100,0))&lt;&gt;0,INDEX('Coverage Indicators - Section D'!AK$1:AK$100,MATCH('Print View'!$A178,'Coverage Indicators - Section D'!$A$1:$A$100,0)),""),"")</f>
        <v xml:space="preserve">/
</v>
      </c>
      <c r="P178" s="537" t="str">
        <f ca="1">IFERROR(IF(INDEX('Coverage Indicators - Section D'!AJ$1:AJ$100,MATCH('Print View'!$A178,'Coverage Indicators - Section D'!$A$1:$A$100,0))&lt;&gt;0,INDEX('Coverage Indicators - Section D'!AJ$1:AJ$100,MATCH('Print View'!$A178,'Coverage Indicators - Section D'!$A$1:$A$100,0)),""),"")&amp;"/"&amp;IFERROR(IF(INDEX('Coverage Indicators - Section D'!AJ$1:AJ$100,MATCH('Print View'!$A178,'Coverage Indicators - Section D'!$A$1:$A$100,0)+1)&lt;&gt;0,INDEX('Coverage Indicators - Section D'!AJ$1:AJ$100,MATCH('Print View'!$A178,'Coverage Indicators - Section D'!$A$1:$A$100,0)+1),""),"")&amp;CHAR(10)&amp;IFERROR(IF(INDEX('Coverage Indicators - Section D'!AK$1:AK$100,MATCH('Print View'!$A178,'Coverage Indicators - Section D'!$A$1:$A$100,0))&lt;&gt;0,INDEX('Coverage Indicators - Section D'!AK$1:AK$100,MATCH('Print View'!$A178,'Coverage Indicators - Section D'!$A$1:$A$100,0)),""),"")&amp;CHAR(10)&amp;IFERROR(IF(INDEX('Coverage Indicators - Section D'!AL$1:AL$100,MATCH('Print View'!$A178,'Coverage Indicators - Section D'!$A$1:$A$100,0))&lt;&gt;0,INDEX('Coverage Indicators - Section D'!AL$1:AL$100,MATCH('Print View'!$A178,'Coverage Indicators - Section D'!$A$1:$A$100,0)),""),"")</f>
        <v xml:space="preserve">/
</v>
      </c>
      <c r="Q178" s="532" t="str">
        <f ca="1">IFERROR(IF(INDEX('Coverage Indicators - Section D'!AL$1:AL$100,MATCH('Print View'!$A178,'Coverage Indicators - Section D'!$A$1:$A$100,0))&lt;&gt;0,INDEX('Coverage Indicators - Section D'!AL$1:AL$100,MATCH('Print View'!$A178,'Coverage Indicators - Section D'!$A$1:$A$100,0)),""),"")&amp;"/"&amp;IFERROR(IF(INDEX('Coverage Indicators - Section D'!AL$1:AL$100,MATCH('Print View'!$A178,'Coverage Indicators - Section D'!$A$1:$A$100,0)+1)&lt;&gt;0,INDEX('Coverage Indicators - Section D'!AL$1:AL$100,MATCH('Print View'!$A178,'Coverage Indicators - Section D'!$A$1:$A$100,0)+1),""),"")&amp;CHAR(10)&amp;IFERROR(IF(INDEX('Coverage Indicators - Section D'!AM$1:AM$100,MATCH('Print View'!$A178,'Coverage Indicators - Section D'!$A$1:$A$100,0))&lt;&gt;0,INDEX('Coverage Indicators - Section D'!AM$1:AM$100,MATCH('Print View'!$A178,'Coverage Indicators - Section D'!$A$1:$A$100,0)),""),"")&amp;CHAR(10)&amp;IFERROR(IF(INDEX('Coverage Indicators - Section D'!AN$1:AN$100,MATCH('Print View'!$A178,'Coverage Indicators - Section D'!$A$1:$A$100,0))&lt;&gt;0,INDEX('Coverage Indicators - Section D'!AN$1:AN$100,MATCH('Print View'!$A178,'Coverage Indicators - Section D'!$A$1:$A$100,0)),""),"")</f>
        <v xml:space="preserve">/
</v>
      </c>
      <c r="R178" s="532" t="str">
        <f ca="1">IFERROR(IF(INDEX('Coverage Indicators - Section D'!AO$1:AO$100,MATCH('Print View'!$A178,'Coverage Indicators - Section D'!$A$1:$A$100,0))&lt;&gt;0,INDEX('Coverage Indicators - Section D'!AO$1:AO$100,MATCH('Print View'!$A178,'Coverage Indicators - Section D'!$A$1:$A$100,0)),""),"")&amp;"/"&amp;IFERROR(IF(INDEX('Coverage Indicators - Section D'!AO$1:AO$100,MATCH('Print View'!$A178,'Coverage Indicators - Section D'!$A$1:$A$100,0)+1)&lt;&gt;0,INDEX('Coverage Indicators - Section D'!AO$1:AO$100,MATCH('Print View'!$A178,'Coverage Indicators - Section D'!$A$1:$A$100,0)+1),""),"")&amp;CHAR(10)&amp;IFERROR(IF(INDEX('Coverage Indicators - Section D'!AP$1:AP$100,MATCH('Print View'!$A178,'Coverage Indicators - Section D'!$A$1:$A$100,0))&lt;&gt;0,INDEX('Coverage Indicators - Section D'!AP$1:AP$100,MATCH('Print View'!$A178,'Coverage Indicators - Section D'!$A$1:$A$100,0)),""),"")&amp;CHAR(10)&amp;IFERROR(IF(INDEX('Coverage Indicators - Section D'!AQ$1:AQ$100,MATCH('Print View'!$A178,'Coverage Indicators - Section D'!$A$1:$A$100,0))&lt;&gt;0,INDEX('Coverage Indicators - Section D'!AQ$1:AQ$100,MATCH('Print View'!$A178,'Coverage Indicators - Section D'!$A$1:$A$100,0)),""),"")</f>
        <v xml:space="preserve">/
</v>
      </c>
      <c r="S178" s="532" t="str">
        <f ca="1">IFERROR(IF(INDEX('Coverage Indicators - Section D'!AR$1:AR$100,MATCH('Print View'!$A178,'Coverage Indicators - Section D'!$A$1:$A$100,0))&lt;&gt;0,INDEX('Coverage Indicators - Section D'!AR$1:AR$100,MATCH('Print View'!$A178,'Coverage Indicators - Section D'!$A$1:$A$100,0)),""),"")&amp;"/"&amp;IFERROR(IF(INDEX('Coverage Indicators - Section D'!AR$1:AR$100,MATCH('Print View'!$A178,'Coverage Indicators - Section D'!$A$1:$A$100,0)+1)&lt;&gt;0,INDEX('Coverage Indicators - Section D'!AR$1:AR$100,MATCH('Print View'!$A178,'Coverage Indicators - Section D'!$A$1:$A$100,0)+1),""),"")&amp;CHAR(10)&amp;IFERROR(IF(INDEX('Coverage Indicators - Section D'!AS$1:AS$100,MATCH('Print View'!$A178,'Coverage Indicators - Section D'!$A$1:$A$100,0))&lt;&gt;0,INDEX('Coverage Indicators - Section D'!AS$1:AS$100,MATCH('Print View'!$A178,'Coverage Indicators - Section D'!$A$1:$A$100,0)),""),"")&amp;CHAR(10)&amp;IFERROR(IF(INDEX('Coverage Indicators - Section D'!AT$1:AT$100,MATCH('Print View'!$A178,'Coverage Indicators - Section D'!$A$1:$A$100,0))&lt;&gt;0,INDEX('Coverage Indicators - Section D'!AT$1:AT$100,MATCH('Print View'!$A178,'Coverage Indicators - Section D'!$A$1:$A$100,0)),""),"")</f>
        <v xml:space="preserve">/
</v>
      </c>
      <c r="T178" s="464" t="str">
        <f ca="1">IFERROR(IF(INDEX('Coverage Indicators - Section D'!AB$1:AB$100,MATCH('Print View'!$A178,'Coverage Indicators - Section D'!$A$1:$A$100,0))&lt;&gt;0,INDEX('Coverage Indicators - Section D'!AB$1:AB$100,MATCH('Print View'!$A178,'Coverage Indicators - Section D'!$A$1:$A$100,0)),""),"")</f>
        <v/>
      </c>
      <c r="U178" s="464" t="str">
        <f ca="1">IFERROR(IF(INDEX('Coverage Indicators - Section D'!AC$1:AC$100,MATCH('Print View'!$A178,'Coverage Indicators - Section D'!$A$1:$A$100,0))&lt;&gt;0,INDEX('Coverage Indicators - Section D'!AC$1:AC$100,MATCH('Print View'!$A178,'Coverage Indicators - Section D'!$A$1:$A$100,0)),""),"")</f>
        <v/>
      </c>
      <c r="V178" s="464" t="str">
        <f ca="1">IFERROR(IF(INDEX('Coverage Indicators - Section D'!AD$1:AD$100,MATCH('Print View'!$A178,'Coverage Indicators - Section D'!$A$1:$A$100,0))&lt;&gt;0,INDEX('Coverage Indicators - Section D'!AD$1:AD$100,MATCH('Print View'!$A178,'Coverage Indicators - Section D'!$A$1:$A$100,0)),""),"")</f>
        <v/>
      </c>
      <c r="W178" s="464" t="str">
        <f ca="1">IFERROR(IF(INDEX('Coverage Indicators - Section D'!AE$1:AE$100,MATCH('Print View'!$A178,'Coverage Indicators - Section D'!$A$1:$A$100,0))&lt;&gt;0,INDEX('Coverage Indicators - Section D'!AE$1:AE$100,MATCH('Print View'!$A178,'Coverage Indicators - Section D'!$A$1:$A$100,0)),""),"")</f>
        <v/>
      </c>
      <c r="X178" s="464" t="str">
        <f ca="1">IFERROR(IF(INDEX('Coverage Indicators - Section D'!AI$1:AI$100,MATCH('Print View'!$A178,'Coverage Indicators - Section D'!$A$1:$A$100,0))&lt;&gt;0,INDEX('Coverage Indicators - Section D'!AI$1:AI$100,MATCH('Print View'!$A178,'Coverage Indicators - Section D'!$A$1:$A$100,0)),""),"")</f>
        <v/>
      </c>
      <c r="Y178" s="464" t="str">
        <f ca="1">IFERROR(IF(INDEX('Coverage Indicators - Section D'!AJ$1:AJ$100,MATCH('Print View'!$A178,'Coverage Indicators - Section D'!$A$1:$A$100,0))&lt;&gt;0,INDEX('Coverage Indicators - Section D'!AJ$1:AJ$100,MATCH('Print View'!$A178,'Coverage Indicators - Section D'!$A$1:$A$100,0)),""),"")</f>
        <v/>
      </c>
      <c r="Z178" s="464" t="str">
        <f ca="1">IFERROR(IF(INDEX('Coverage Indicators - Section D'!AK$1:AK$100,MATCH('Print View'!$A178,'Coverage Indicators - Section D'!$A$1:$A$100,0))&lt;&gt;0,INDEX('Coverage Indicators - Section D'!AK$1:AK$100,MATCH('Print View'!$A178,'Coverage Indicators - Section D'!$A$1:$A$100,0)),""),"")</f>
        <v/>
      </c>
      <c r="AA178" s="464"/>
      <c r="AB178" s="464"/>
      <c r="AC178" s="464"/>
      <c r="AD178" s="464"/>
      <c r="AE178" s="464"/>
      <c r="AF178" s="464"/>
      <c r="AG178" s="464"/>
      <c r="AH178" s="464"/>
      <c r="AI178" s="464"/>
      <c r="AJ178" s="464"/>
      <c r="AK178" s="464"/>
      <c r="AL178" s="464"/>
      <c r="AM178" s="464" t="str">
        <f ca="1">IFERROR(IF(INDEX('Coverage Indicators - Section D'!AL$1:AL$110,MATCH('Print View'!$A178,'Coverage Indicators - Section D'!$A$1:$A$110,0))&lt;&gt;0,INDEX('Coverage Indicators - Section D'!AL$1:AL$110,MATCH('Print View'!$A178,'Coverage Indicators - Section D'!$A$1:$A$110,0)),""),"")</f>
        <v/>
      </c>
      <c r="AN178" s="464"/>
      <c r="AO178" s="464"/>
      <c r="AP178" s="464"/>
      <c r="AQ178" s="464"/>
      <c r="AR178" s="1028" t="str">
        <f ca="1">CONCATENATE($A178,N$144)</f>
        <v>172-Jun-22</v>
      </c>
      <c r="AS178" s="1027" t="str">
        <f ca="1">CONCATENATE($A178,Q$144)</f>
        <v>1719-Dec-23</v>
      </c>
      <c r="AT178" s="1027" t="str">
        <f t="shared" ref="AT178" si="118">CONCATENATE($A178,T$144)</f>
        <v>17</v>
      </c>
      <c r="AU178" s="1027" t="str">
        <f t="shared" ref="AU178" si="119">CONCATENATE($A178,W$144)</f>
        <v>17</v>
      </c>
      <c r="AV178" s="1027" t="str">
        <f t="shared" ref="AV178" si="120">CONCATENATE($A178,Z$144)</f>
        <v>17</v>
      </c>
      <c r="AW178" s="1027" t="str">
        <f t="shared" ref="AW178" si="121">CONCATENATE($A178,AC$144)</f>
        <v>17</v>
      </c>
      <c r="AX178" s="1027" t="str">
        <f t="shared" ref="AX178" si="122">CONCATENATE($A178,AF$144)</f>
        <v>17</v>
      </c>
      <c r="AY178" s="1027" t="str">
        <f t="shared" ref="AY178" si="123">CONCATENATE($A178,AI$144)</f>
        <v>17</v>
      </c>
      <c r="AZ178" s="469"/>
      <c r="BA178" s="211"/>
    </row>
    <row r="179" spans="1:53" s="183" customFormat="1" ht="88.15" customHeight="1" x14ac:dyDescent="0.35">
      <c r="A179" s="952"/>
      <c r="B179" s="943" t="str">
        <f ca="1">IFERROR(IF(INDEX('Coverage Indicators - Section D'!AU$1:AU$110,MATCH('Print View'!$A178,'Coverage Indicators - Section D'!$A$1:$A$110,0))&lt;&gt;0,INDEX('Coverage Indicators - Section D'!AU$1:AU$110,MATCH('Print View'!$A178,'Coverage Indicators - Section D'!$A$1:$A$110,0)),""),"")</f>
        <v/>
      </c>
      <c r="C179" s="943"/>
      <c r="D179" s="943"/>
      <c r="E179" s="943"/>
      <c r="F179" s="943"/>
      <c r="G179" s="943"/>
      <c r="H179" s="943"/>
      <c r="I179" s="943"/>
      <c r="J179" s="943"/>
      <c r="K179" s="943"/>
      <c r="L179" s="943"/>
      <c r="M179" s="943"/>
      <c r="N179" s="943"/>
      <c r="O179" s="943"/>
      <c r="P179" s="943"/>
      <c r="Q179" s="943"/>
      <c r="R179" s="943"/>
      <c r="S179" s="943"/>
      <c r="T179" s="464"/>
      <c r="U179" s="464" t="str">
        <f ca="1">IFERROR(IF(INDEX('Coverage Indicators - Section D'!AC$1:AC$100,MATCH('Print View'!$A178,'Coverage Indicators - Section D'!$A$1:$A$100,0)+1)&lt;&gt;0,INDEX('Coverage Indicators - Section D'!AC$1:AC$100,MATCH('Print View'!$A178,'Coverage Indicators - Section D'!$A$1:$A$100,0)+1),""),"")</f>
        <v/>
      </c>
      <c r="V179" s="464"/>
      <c r="W179" s="464"/>
      <c r="X179" s="464" t="str">
        <f ca="1">IFERROR(IF(INDEX('Coverage Indicators - Section D'!AI$1:AI$100,MATCH('Print View'!$A178,'Coverage Indicators - Section D'!$A$1:$A$100,0)+1)&lt;&gt;0,INDEX('Coverage Indicators - Section D'!AI$1:AI$100,MATCH('Print View'!$A178,'Coverage Indicators - Section D'!$A$1:$A$100,0)+1),""),"")</f>
        <v/>
      </c>
      <c r="Y179" s="464"/>
      <c r="Z179" s="464"/>
      <c r="AA179" s="464"/>
      <c r="AB179" s="464"/>
      <c r="AC179" s="464"/>
      <c r="AD179" s="464"/>
      <c r="AE179" s="464"/>
      <c r="AF179" s="464"/>
      <c r="AG179" s="464"/>
      <c r="AH179" s="464"/>
      <c r="AI179" s="464"/>
      <c r="AJ179" s="464"/>
      <c r="AK179" s="464"/>
      <c r="AL179" s="464"/>
      <c r="AM179" s="464"/>
      <c r="AN179" s="464"/>
      <c r="AO179" s="464"/>
      <c r="AP179" s="464"/>
      <c r="AQ179" s="464"/>
      <c r="AR179" s="1028"/>
      <c r="AS179" s="1027"/>
      <c r="AT179" s="1027"/>
      <c r="AU179" s="1027"/>
      <c r="AV179" s="1027"/>
      <c r="AW179" s="1027"/>
      <c r="AX179" s="1027"/>
      <c r="AY179" s="1027"/>
      <c r="AZ179" s="469"/>
      <c r="BA179" s="211"/>
    </row>
    <row r="180" spans="1:53" s="183" customFormat="1" ht="177" customHeight="1" x14ac:dyDescent="0.35">
      <c r="A180" s="951">
        <v>18</v>
      </c>
      <c r="B180" s="534" t="str">
        <f ca="1">IFERROR(IF(INDEX('Coverage Indicators - Section D'!B$1:B$100,MATCH('Print View'!$A180,'Coverage Indicators - Section D'!$A$1:$A$100,0))&lt;&gt;0,INDEX('Coverage Indicators - Section D'!B$1:B$100,MATCH('Print View'!$A180,'Coverage Indicators - Section D'!$A$1:$A$100,0)),""),"")</f>
        <v/>
      </c>
      <c r="C180" s="535" t="str">
        <f ca="1">IFERROR(IF(INDEX('Coverage Indicators - Section D'!D$1:D$100,MATCH('Print View'!$A180,'Coverage Indicators - Section D'!$A$1:$A$100,0))&lt;&gt;0,INDEX('Coverage Indicators - Section D'!D$1:D$100,MATCH('Print View'!$A180,'Coverage Indicators - Section D'!$A$1:$A$100,0)),""),"")</f>
        <v/>
      </c>
      <c r="D180" s="535" t="str">
        <f ca="1">IFERROR(IF(INDEX('Coverage Indicators - Section D'!E$1:E$100,MATCH('Print View'!$A180,'Coverage Indicators - Section D'!$A$1:$A$100,0))&lt;&gt;0,INDEX('Coverage Indicators - Section D'!E$1:E$100,MATCH('Print View'!$A180,'Coverage Indicators - Section D'!$A$1:$A$100,0)),""),"")</f>
        <v/>
      </c>
      <c r="E180" s="536" t="str">
        <f ca="1">IFERROR(IF(INDEX('Coverage Indicators - Section D'!F$1:F$100,MATCH('Print View'!$A180,'Coverage Indicators - Section D'!$A$1:$A$100,0))&lt;&gt;0,INDEX('Coverage Indicators - Section D'!F$1:F$100,MATCH('Print View'!$A180,'Coverage Indicators - Section D'!$A$1:$A$100,0)),""),"")&amp;"/"&amp;IFERROR(IF(INDEX('Coverage Indicators - Section D'!F$1:F$100,MATCH('Print View'!$A180,'Coverage Indicators - Section D'!$A$1:$A$100,0)+1)&lt;&gt;0,INDEX('Coverage Indicators - Section D'!F$1:F$100,MATCH('Print View'!$A180,'Coverage Indicators - Section D'!$A$1:$A$100,0)+1),""),"")&amp;CHAR(10)&amp;IFERROR(IF(INDEX('Coverage Indicators - Section D'!G$1:G$100,MATCH('Print View'!$A180,'Coverage Indicators - Section D'!$A$1:$A$100,0))&lt;&gt;0,INDEX('Coverage Indicators - Section D'!G$1:G$100,MATCH('Print View'!$A180,'Coverage Indicators - Section D'!$A$1:$A$100,0)),""),"")</f>
        <v xml:space="preserve">/
</v>
      </c>
      <c r="F180" s="537" t="str">
        <f ca="1">IFERROR(IF(INDEX('Coverage Indicators - Section D'!H$1:H$100,MATCH('Print View'!$A180,'Coverage Indicators - Section D'!$A$1:$A$100,0))&lt;&gt;0,INDEX('Coverage Indicators - Section D'!H$1:H$100,MATCH('Print View'!$A180,'Coverage Indicators - Section D'!$A$1:$A$100,0)),""),"")&amp;CHAR(10)&amp;IFERROR(IF(INDEX('Coverage Indicators - Section D'!I$1:I$100,MATCH('Print View'!$A180,'Coverage Indicators - Section D'!$A$1:$A$100,0))&lt;&gt;0,INDEX('Coverage Indicators - Section D'!I$1:I$100,MATCH('Print View'!$A180,'Coverage Indicators - Section D'!$A$1:$A$100,0)),""),"")</f>
        <v xml:space="preserve">
</v>
      </c>
      <c r="G180" s="538" t="str">
        <f ca="1">IFERROR(IF(INDEX('Coverage Indicators - Section D'!J$1:J$100,MATCH('Print View'!$A180,'Coverage Indicators - Section D'!$A$1:$A$100,0))&lt;&gt;0,INDEX('Coverage Indicators - Section D'!J$1:J$100,MATCH('Print View'!$A180,'Coverage Indicators - Section D'!$A$1:$A$100,0)),""),"")</f>
        <v/>
      </c>
      <c r="H180" s="538" t="str">
        <f ca="1">IFERROR(IF(INDEX('Coverage Indicators - Section D'!S$1:S$100,MATCH('Print View'!$A180,'Coverage Indicators - Section D'!$A$1:$A$100,0))&lt;&gt;0,INDEX('Coverage Indicators - Section D'!S$1:S$100,MATCH('Print View'!$A180,'Coverage Indicators - Section D'!$A$1:$A$100,0)),""),"")</f>
        <v/>
      </c>
      <c r="I180" s="539" t="str">
        <f ca="1">IFERROR(IF(INDEX('Coverage Indicators - Section D'!T$1:T$100,MATCH('Print View'!$A180,'Coverage Indicators - Section D'!$A$1:$A$100,0))&lt;&gt;0,INDEX('Coverage Indicators - Section D'!T$1:T$100,MATCH('Print View'!$A180,'Coverage Indicators - Section D'!$A$1:$A$100,0)),""),"")</f>
        <v/>
      </c>
      <c r="J180" s="540" t="str">
        <f ca="1">IFERROR(IF(INDEX('Coverage Indicators - Section D'!U$1:U$100,MATCH('Print View'!$A180,'Coverage Indicators - Section D'!$A$1:$A$100,0))&lt;&gt;0,INDEX('Coverage Indicators - Section D'!U$1:U$100,MATCH('Print View'!$A180,'Coverage Indicators - Section D'!$A$1:$A$100,0)),""),"")&amp;CHAR(10)&amp;CHAR(10)&amp;IFERROR(IF(INDEX('Coverage Indicators - Section D'!U$1:U$100,MATCH('Print View'!$A180,'Coverage Indicators - Section D'!$A$1:$A$100,0)+1)&lt;&gt;0,INDEX('Coverage Indicators - Section D'!U$1:U$100,MATCH('Print View'!$A180,'Coverage Indicators - Section D'!$A$1:$A$100,0)+1),""),"")</f>
        <v xml:space="preserve">
</v>
      </c>
      <c r="K180" s="538" t="str">
        <f ca="1">IFERROR(IF(INDEX('Coverage Indicators - Section D'!V$1:V$100,MATCH('Print View'!$A180,'Coverage Indicators - Section D'!$A$1:$A$100,0))&lt;&gt;0,INDEX('Coverage Indicators - Section D'!V$1:V$100,MATCH('Print View'!$A180,'Coverage Indicators - Section D'!$A$1:$A$100,0)),""),"")</f>
        <v/>
      </c>
      <c r="L180" s="540" t="str">
        <f ca="1">IFERROR(IF(INDEX('Coverage Indicators - Section D'!W$1:W$100,MATCH('Print View'!$A180,'Coverage Indicators - Section D'!$A$1:$A$100,0))&lt;&gt;0,INDEX('Coverage Indicators - Section D'!W$1:W$100,MATCH('Print View'!$A180,'Coverage Indicators - Section D'!$A$1:$A$100,0)),""),"")&amp;"/"&amp;IFERROR(IF(INDEX('Coverage Indicators - Section D'!W$1:W$100,MATCH('Print View'!$A180,'Coverage Indicators - Section D'!$A$1:$A$100,0)+1)&lt;&gt;0,INDEX('Coverage Indicators - Section D'!W$1:W$100,MATCH('Print View'!$A180,'Coverage Indicators - Section D'!$A$1:$A$100,0)+1),""),"")&amp;CHAR(10)&amp;IFERROR(IF(INDEX('Coverage Indicators - Section D'!X$1:X$100,MATCH('Print View'!$A180,'Coverage Indicators - Section D'!$A$1:$A$100,0))&lt;&gt;0,TEXT(INDEX('Coverage Indicators - Section D'!X$1:X$100,MATCH('Print View'!$A180,'Coverage Indicators - Section D'!$A$1:$A$100,0)),"0.0%"),""),"")&amp;CHAR(10)&amp;IFERROR(IF(INDEX('Coverage Indicators - Section D'!Y$1:Y$100,MATCH('Print View'!$A180,'Coverage Indicators - Section D'!$A$1:$A$100,0))&lt;&gt;0,INDEX('Coverage Indicators - Section D'!Y$1:Y$100,MATCH('Print View'!$A180,'Coverage Indicators - Section D'!$A$1:$A$100,0)),""),"")</f>
        <v xml:space="preserve">/
</v>
      </c>
      <c r="M180" s="540" t="str">
        <f ca="1">IFERROR(IF(INDEX('Coverage Indicators - Section D'!Z$1:Z$100,MATCH('Print View'!$A180,'Coverage Indicators - Section D'!$A$1:$A$100,0))&lt;&gt;0,INDEX('Coverage Indicators - Section D'!Z$1:Z$100,MATCH('Print View'!$A180,'Coverage Indicators - Section D'!$A$1:$A$100,0)),""),"")&amp;"/"&amp;IFERROR(IF(INDEX('Coverage Indicators - Section D'!Z$1:Z$100,MATCH('Print View'!$A180,'Coverage Indicators - Section D'!$A$1:$A$100,0)+1)&lt;&gt;0,INDEX('Coverage Indicators - Section D'!Z$1:Z$100,MATCH('Print View'!$A180,'Coverage Indicators - Section D'!$A$1:$A$100,0)+1),""),"")&amp;CHAR(10)&amp;IFERROR(IF(INDEX('Coverage Indicators - Section D'!AA$1:AA$100,MATCH('Print View'!$A180,'Coverage Indicators - Section D'!$A$1:$A$100,0))&lt;&gt;0,TEXT(INDEX('Coverage Indicators - Section D'!AA$1:AA$100,MATCH('Print View'!$A180,'Coverage Indicators - Section D'!$A$1:$A$100,0)),"0.0%"),""),"")&amp;CHAR(10)&amp;IFERROR(IF(INDEX('Coverage Indicators - Section D'!AB$1:AB$100,MATCH('Print View'!$A180,'Coverage Indicators - Section D'!$A$1:$A$100,0))&lt;&gt;0,INDEX('Coverage Indicators - Section D'!AB$1:AB$100,MATCH('Print View'!$A180,'Coverage Indicators - Section D'!$A$1:$A$100,0)),""),"")</f>
        <v xml:space="preserve">/
</v>
      </c>
      <c r="N180" s="540" t="str">
        <f ca="1">IFERROR(IF(INDEX('Coverage Indicators - Section D'!AC$1:AC$100,MATCH('Print View'!$A180,'Coverage Indicators - Section D'!$A$1:$A$100,0))&lt;&gt;0,INDEX('Coverage Indicators - Section D'!AC$1:AC$100,MATCH('Print View'!$A180,'Coverage Indicators - Section D'!$A$1:$A$100,0)),""),"")&amp;"/"&amp;IFERROR(IF(INDEX('Coverage Indicators - Section D'!AC$1:AC$100,MATCH('Print View'!$A180,'Coverage Indicators - Section D'!$A$1:$A$100,0)+1)&lt;&gt;0,INDEX('Coverage Indicators - Section D'!AC$1:AC$100,MATCH('Print View'!$A180,'Coverage Indicators - Section D'!$A$1:$A$100,0)+1),""),"")&amp;CHAR(10)&amp;IFERROR(IF(INDEX('Coverage Indicators - Section D'!AD$1:AD$100,MATCH('Print View'!$A180,'Coverage Indicators - Section D'!$A$1:$A$100,0))&lt;&gt;0,INDEX('Coverage Indicators - Section D'!AD$1:AD$100,MATCH('Print View'!$A180,'Coverage Indicators - Section D'!$A$1:$A$100,0)),""),"")&amp;CHAR(10)&amp;IFERROR(IF(INDEX('Coverage Indicators - Section D'!AE$1:AE$100,MATCH('Print View'!$A180,'Coverage Indicators - Section D'!$A$1:$A$100,0))&lt;&gt;0,TEXT(INDEX('Coverage Indicators - Section D'!AE$1:AE$100,MATCH('Print View'!$A180,'Coverage Indicators - Section D'!$A$1:$A$100,0)),"0.0%"),""),"")</f>
        <v xml:space="preserve">/
</v>
      </c>
      <c r="O180" s="540" t="str">
        <f ca="1">IFERROR(IF(INDEX('Coverage Indicators - Section D'!AH$1:AH$100,MATCH('Print View'!$A180,'Coverage Indicators - Section D'!$A$1:$A$100,0))&lt;&gt;0,INDEX('Coverage Indicators - Section D'!AH$1:AH$100,MATCH('Print View'!$A180,'Coverage Indicators - Section D'!$A$1:$A$100,0)),""),"")&amp;"/"&amp;IFERROR(IF(INDEX('Coverage Indicators - Section D'!AH$1:AH$100,MATCH('Print View'!$A180,'Coverage Indicators - Section D'!$A$1:$A$100,0)+1)&lt;&gt;0,INDEX('Coverage Indicators - Section D'!AH$1:AH$100,MATCH('Print View'!$A180,'Coverage Indicators - Section D'!$A$1:$A$100,0)+1),""),"")&amp;CHAR(10)&amp;IFERROR(IF(INDEX('Coverage Indicators - Section D'!AI$1:AI$100,MATCH('Print View'!$A180,'Coverage Indicators - Section D'!$A$1:$A$100,0))&lt;&gt;0,INDEX('Coverage Indicators - Section D'!AI$1:AI$100,MATCH('Print View'!$A180,'Coverage Indicators - Section D'!$A$1:$A$100,0)),""),"")&amp;CHAR(10)&amp;IFERROR(IF(INDEX('Coverage Indicators - Section D'!AJ$1:AJ$100,MATCH('Print View'!$A180,'Coverage Indicators - Section D'!$A$1:$A$100,0))&lt;&gt;0,TEXT(INDEX('Coverage Indicators - Section D'!AJ$1:AJ$100,MATCH('Print View'!$A180,'Coverage Indicators - Section D'!$A$1:$A$100,0)),"0.0%"),""),"")</f>
        <v xml:space="preserve">/
</v>
      </c>
      <c r="P180" s="537" t="str">
        <f ca="1">IFERROR(IF(INDEX('Coverage Indicators - Section D'!AJ$1:AJ$100,MATCH('Print View'!$A180,'Coverage Indicators - Section D'!$A$1:$A$100,0))&lt;&gt;0,INDEX('Coverage Indicators - Section D'!AJ$1:AJ$100,MATCH('Print View'!$A180,'Coverage Indicators - Section D'!$A$1:$A$100,0)),""),"")&amp;"/"&amp;IFERROR(IF(INDEX('Coverage Indicators - Section D'!AJ$1:AJ$100,MATCH('Print View'!$A180,'Coverage Indicators - Section D'!$A$1:$A$100,0)+1)&lt;&gt;0,INDEX('Coverage Indicators - Section D'!AJ$1:AJ$100,MATCH('Print View'!$A180,'Coverage Indicators - Section D'!$A$1:$A$100,0)+1),""),"")&amp;CHAR(10)&amp;IFERROR(IF(INDEX('Coverage Indicators - Section D'!AK$1:AK$100,MATCH('Print View'!$A180,'Coverage Indicators - Section D'!$A$1:$A$100,0))&lt;&gt;0,INDEX('Coverage Indicators - Section D'!AK$1:AK$100,MATCH('Print View'!$A180,'Coverage Indicators - Section D'!$A$1:$A$100,0)),""),"")&amp;CHAR(10)&amp;IFERROR(IF(INDEX('Coverage Indicators - Section D'!AL$1:AL$100,MATCH('Print View'!$A180,'Coverage Indicators - Section D'!$A$1:$A$100,0))&lt;&gt;0,INDEX('Coverage Indicators - Section D'!AL$1:AL$100,MATCH('Print View'!$A180,'Coverage Indicators - Section D'!$A$1:$A$100,0)),""),"")</f>
        <v xml:space="preserve">/
</v>
      </c>
      <c r="Q180" s="540" t="str">
        <f ca="1">IFERROR(IF(INDEX('Coverage Indicators - Section D'!AL$1:AL$100,MATCH('Print View'!$A180,'Coverage Indicators - Section D'!$A$1:$A$100,0))&lt;&gt;0,INDEX('Coverage Indicators - Section D'!AL$1:AL$100,MATCH('Print View'!$A180,'Coverage Indicators - Section D'!$A$1:$A$100,0)),""),"")&amp;"/"&amp;IFERROR(IF(INDEX('Coverage Indicators - Section D'!AL$1:AL$100,MATCH('Print View'!$A180,'Coverage Indicators - Section D'!$A$1:$A$100,0)+1)&lt;&gt;0,INDEX('Coverage Indicators - Section D'!AL$1:AL$100,MATCH('Print View'!$A180,'Coverage Indicators - Section D'!$A$1:$A$100,0)+1),""),"")&amp;CHAR(10)&amp;IFERROR(IF(INDEX('Coverage Indicators - Section D'!AM$1:AM$100,MATCH('Print View'!$A180,'Coverage Indicators - Section D'!$A$1:$A$100,0))&lt;&gt;0,INDEX('Coverage Indicators - Section D'!AM$1:AM$100,MATCH('Print View'!$A180,'Coverage Indicators - Section D'!$A$1:$A$100,0)),""),"")&amp;CHAR(10)&amp;IFERROR(IF(INDEX('Coverage Indicators - Section D'!AN$1:AN$100,MATCH('Print View'!$A180,'Coverage Indicators - Section D'!$A$1:$A$100,0))&lt;&gt;0,INDEX('Coverage Indicators - Section D'!AN$1:AN$100,MATCH('Print View'!$A180,'Coverage Indicators - Section D'!$A$1:$A$100,0)),""),"")</f>
        <v xml:space="preserve">/
</v>
      </c>
      <c r="R180" s="540" t="str">
        <f ca="1">IFERROR(IF(INDEX('Coverage Indicators - Section D'!AO$1:AO$100,MATCH('Print View'!$A180,'Coverage Indicators - Section D'!$A$1:$A$100,0))&lt;&gt;0,INDEX('Coverage Indicators - Section D'!AO$1:AO$100,MATCH('Print View'!$A180,'Coverage Indicators - Section D'!$A$1:$A$100,0)),""),"")&amp;"/"&amp;IFERROR(IF(INDEX('Coverage Indicators - Section D'!AO$1:AO$100,MATCH('Print View'!$A180,'Coverage Indicators - Section D'!$A$1:$A$100,0)+1)&lt;&gt;0,INDEX('Coverage Indicators - Section D'!AO$1:AO$100,MATCH('Print View'!$A180,'Coverage Indicators - Section D'!$A$1:$A$100,0)+1),""),"")&amp;CHAR(10)&amp;IFERROR(IF(INDEX('Coverage Indicators - Section D'!AP$1:AP$100,MATCH('Print View'!$A180,'Coverage Indicators - Section D'!$A$1:$A$100,0))&lt;&gt;0,INDEX('Coverage Indicators - Section D'!AP$1:AP$100,MATCH('Print View'!$A180,'Coverage Indicators - Section D'!$A$1:$A$100,0)),""),"")&amp;CHAR(10)&amp;IFERROR(IF(INDEX('Coverage Indicators - Section D'!AQ$1:AQ$100,MATCH('Print View'!$A180,'Coverage Indicators - Section D'!$A$1:$A$100,0))&lt;&gt;0,INDEX('Coverage Indicators - Section D'!AQ$1:AQ$100,MATCH('Print View'!$A180,'Coverage Indicators - Section D'!$A$1:$A$100,0)),""),"")</f>
        <v xml:space="preserve">/
</v>
      </c>
      <c r="S180" s="540" t="str">
        <f ca="1">IFERROR(IF(INDEX('Coverage Indicators - Section D'!AR$1:AR$100,MATCH('Print View'!$A180,'Coverage Indicators - Section D'!$A$1:$A$100,0))&lt;&gt;0,INDEX('Coverage Indicators - Section D'!AR$1:AR$100,MATCH('Print View'!$A180,'Coverage Indicators - Section D'!$A$1:$A$100,0)),""),"")&amp;"/"&amp;IFERROR(IF(INDEX('Coverage Indicators - Section D'!AR$1:AR$100,MATCH('Print View'!$A180,'Coverage Indicators - Section D'!$A$1:$A$100,0)+1)&lt;&gt;0,INDEX('Coverage Indicators - Section D'!AR$1:AR$100,MATCH('Print View'!$A180,'Coverage Indicators - Section D'!$A$1:$A$100,0)+1),""),"")&amp;CHAR(10)&amp;IFERROR(IF(INDEX('Coverage Indicators - Section D'!AS$1:AS$100,MATCH('Print View'!$A180,'Coverage Indicators - Section D'!$A$1:$A$100,0))&lt;&gt;0,INDEX('Coverage Indicators - Section D'!AS$1:AS$100,MATCH('Print View'!$A180,'Coverage Indicators - Section D'!$A$1:$A$100,0)),""),"")&amp;CHAR(10)&amp;IFERROR(IF(INDEX('Coverage Indicators - Section D'!AT$1:AT$100,MATCH('Print View'!$A180,'Coverage Indicators - Section D'!$A$1:$A$100,0))&lt;&gt;0,INDEX('Coverage Indicators - Section D'!AT$1:AT$100,MATCH('Print View'!$A180,'Coverage Indicators - Section D'!$A$1:$A$100,0)),""),"")</f>
        <v xml:space="preserve">/
</v>
      </c>
      <c r="T180" s="464" t="str">
        <f ca="1">IFERROR(IF(INDEX('Coverage Indicators - Section D'!AB$1:AB$100,MATCH('Print View'!$A180,'Coverage Indicators - Section D'!$A$1:$A$100,0))&lt;&gt;0,INDEX('Coverage Indicators - Section D'!AB$1:AB$100,MATCH('Print View'!$A180,'Coverage Indicators - Section D'!$A$1:$A$100,0)),""),"")</f>
        <v/>
      </c>
      <c r="U180" s="464" t="str">
        <f ca="1">IFERROR(IF(INDEX('Coverage Indicators - Section D'!AC$1:AC$100,MATCH('Print View'!$A180,'Coverage Indicators - Section D'!$A$1:$A$100,0))&lt;&gt;0,INDEX('Coverage Indicators - Section D'!AC$1:AC$100,MATCH('Print View'!$A180,'Coverage Indicators - Section D'!$A$1:$A$100,0)),""),"")</f>
        <v/>
      </c>
      <c r="V180" s="464" t="str">
        <f ca="1">IFERROR(IF(INDEX('Coverage Indicators - Section D'!AD$1:AD$100,MATCH('Print View'!$A180,'Coverage Indicators - Section D'!$A$1:$A$100,0))&lt;&gt;0,INDEX('Coverage Indicators - Section D'!AD$1:AD$100,MATCH('Print View'!$A180,'Coverage Indicators - Section D'!$A$1:$A$100,0)),""),"")</f>
        <v/>
      </c>
      <c r="W180" s="464" t="str">
        <f ca="1">IFERROR(IF(INDEX('Coverage Indicators - Section D'!AE$1:AE$100,MATCH('Print View'!$A180,'Coverage Indicators - Section D'!$A$1:$A$100,0))&lt;&gt;0,INDEX('Coverage Indicators - Section D'!AE$1:AE$100,MATCH('Print View'!$A180,'Coverage Indicators - Section D'!$A$1:$A$100,0)),""),"")</f>
        <v/>
      </c>
      <c r="X180" s="464" t="str">
        <f ca="1">IFERROR(IF(INDEX('Coverage Indicators - Section D'!AI$1:AI$100,MATCH('Print View'!$A180,'Coverage Indicators - Section D'!$A$1:$A$100,0))&lt;&gt;0,INDEX('Coverage Indicators - Section D'!AI$1:AI$100,MATCH('Print View'!$A180,'Coverage Indicators - Section D'!$A$1:$A$100,0)),""),"")</f>
        <v/>
      </c>
      <c r="Y180" s="464" t="str">
        <f ca="1">IFERROR(IF(INDEX('Coverage Indicators - Section D'!AJ$1:AJ$100,MATCH('Print View'!$A180,'Coverage Indicators - Section D'!$A$1:$A$100,0))&lt;&gt;0,INDEX('Coverage Indicators - Section D'!AJ$1:AJ$100,MATCH('Print View'!$A180,'Coverage Indicators - Section D'!$A$1:$A$100,0)),""),"")</f>
        <v/>
      </c>
      <c r="Z180" s="464" t="str">
        <f ca="1">IFERROR(IF(INDEX('Coverage Indicators - Section D'!AK$1:AK$100,MATCH('Print View'!$A180,'Coverage Indicators - Section D'!$A$1:$A$100,0))&lt;&gt;0,INDEX('Coverage Indicators - Section D'!AK$1:AK$100,MATCH('Print View'!$A180,'Coverage Indicators - Section D'!$A$1:$A$100,0)),""),"")</f>
        <v/>
      </c>
      <c r="AA180" s="464"/>
      <c r="AB180" s="464"/>
      <c r="AC180" s="464"/>
      <c r="AD180" s="464"/>
      <c r="AE180" s="464"/>
      <c r="AF180" s="464"/>
      <c r="AG180" s="464"/>
      <c r="AH180" s="464"/>
      <c r="AI180" s="464"/>
      <c r="AJ180" s="464"/>
      <c r="AK180" s="464"/>
      <c r="AL180" s="464"/>
      <c r="AM180" s="464" t="str">
        <f ca="1">IFERROR(IF(INDEX('Coverage Indicators - Section D'!AL$1:AL$110,MATCH('Print View'!$A180,'Coverage Indicators - Section D'!$A$1:$A$110,0))&lt;&gt;0,INDEX('Coverage Indicators - Section D'!AL$1:AL$110,MATCH('Print View'!$A180,'Coverage Indicators - Section D'!$A$1:$A$110,0)),""),"")</f>
        <v/>
      </c>
      <c r="AN180" s="464"/>
      <c r="AO180" s="464"/>
      <c r="AP180" s="464"/>
      <c r="AQ180" s="464"/>
      <c r="AR180" s="1028" t="str">
        <f ca="1">CONCATENATE($A180,N$144)</f>
        <v>182-Jun-22</v>
      </c>
      <c r="AS180" s="1027" t="str">
        <f ca="1">CONCATENATE($A180,Q$144)</f>
        <v>1819-Dec-23</v>
      </c>
      <c r="AT180" s="1027" t="str">
        <f t="shared" ref="AT180" si="124">CONCATENATE($A180,T$144)</f>
        <v>18</v>
      </c>
      <c r="AU180" s="1027" t="str">
        <f t="shared" ref="AU180" si="125">CONCATENATE($A180,W$144)</f>
        <v>18</v>
      </c>
      <c r="AV180" s="1027" t="str">
        <f t="shared" ref="AV180" si="126">CONCATENATE($A180,Z$144)</f>
        <v>18</v>
      </c>
      <c r="AW180" s="1027" t="str">
        <f t="shared" ref="AW180" si="127">CONCATENATE($A180,AC$144)</f>
        <v>18</v>
      </c>
      <c r="AX180" s="1027" t="str">
        <f t="shared" ref="AX180" si="128">CONCATENATE($A180,AF$144)</f>
        <v>18</v>
      </c>
      <c r="AY180" s="1027" t="str">
        <f t="shared" ref="AY180" si="129">CONCATENATE($A180,AI$144)</f>
        <v>18</v>
      </c>
      <c r="AZ180" s="469"/>
      <c r="BA180" s="211"/>
    </row>
    <row r="181" spans="1:53" s="183" customFormat="1" ht="88.15" customHeight="1" x14ac:dyDescent="0.35">
      <c r="A181" s="951"/>
      <c r="B181" s="942" t="str">
        <f ca="1">IFERROR(IF(INDEX('Coverage Indicators - Section D'!AU$1:AU$110,MATCH('Print View'!$A180,'Coverage Indicators - Section D'!$A$1:$A$110,0))&lt;&gt;0,INDEX('Coverage Indicators - Section D'!AU$1:AU$110,MATCH('Print View'!$A180,'Coverage Indicators - Section D'!$A$1:$A$110,0)),""),"")</f>
        <v/>
      </c>
      <c r="C181" s="942"/>
      <c r="D181" s="942"/>
      <c r="E181" s="942"/>
      <c r="F181" s="942"/>
      <c r="G181" s="942"/>
      <c r="H181" s="942"/>
      <c r="I181" s="942"/>
      <c r="J181" s="942"/>
      <c r="K181" s="942"/>
      <c r="L181" s="942"/>
      <c r="M181" s="942"/>
      <c r="N181" s="942"/>
      <c r="O181" s="942"/>
      <c r="P181" s="942"/>
      <c r="Q181" s="942"/>
      <c r="R181" s="942"/>
      <c r="S181" s="942"/>
      <c r="T181" s="464"/>
      <c r="U181" s="464" t="str">
        <f ca="1">IFERROR(IF(INDEX('Coverage Indicators - Section D'!AC$1:AC$100,MATCH('Print View'!$A180,'Coverage Indicators - Section D'!$A$1:$A$100,0)+1)&lt;&gt;0,INDEX('Coverage Indicators - Section D'!AC$1:AC$100,MATCH('Print View'!$A180,'Coverage Indicators - Section D'!$A$1:$A$100,0)+1),""),"")</f>
        <v/>
      </c>
      <c r="V181" s="464"/>
      <c r="W181" s="464"/>
      <c r="X181" s="464" t="str">
        <f ca="1">IFERROR(IF(INDEX('Coverage Indicators - Section D'!AI$1:AI$100,MATCH('Print View'!$A180,'Coverage Indicators - Section D'!$A$1:$A$100,0)+1)&lt;&gt;0,INDEX('Coverage Indicators - Section D'!AI$1:AI$100,MATCH('Print View'!$A180,'Coverage Indicators - Section D'!$A$1:$A$100,0)+1),""),"")</f>
        <v/>
      </c>
      <c r="Y181" s="464"/>
      <c r="Z181" s="464"/>
      <c r="AA181" s="464"/>
      <c r="AB181" s="464"/>
      <c r="AC181" s="464"/>
      <c r="AD181" s="464"/>
      <c r="AE181" s="464"/>
      <c r="AF181" s="464"/>
      <c r="AG181" s="464"/>
      <c r="AH181" s="464"/>
      <c r="AI181" s="464"/>
      <c r="AJ181" s="464"/>
      <c r="AK181" s="464"/>
      <c r="AL181" s="464"/>
      <c r="AM181" s="464"/>
      <c r="AN181" s="464"/>
      <c r="AO181" s="464"/>
      <c r="AP181" s="464"/>
      <c r="AQ181" s="464"/>
      <c r="AR181" s="1028"/>
      <c r="AS181" s="1027"/>
      <c r="AT181" s="1027"/>
      <c r="AU181" s="1027"/>
      <c r="AV181" s="1027"/>
      <c r="AW181" s="1027"/>
      <c r="AX181" s="1027"/>
      <c r="AY181" s="1027"/>
      <c r="AZ181" s="469"/>
      <c r="BA181" s="211"/>
    </row>
    <row r="182" spans="1:53" s="183" customFormat="1" ht="177" customHeight="1" x14ac:dyDescent="0.35">
      <c r="A182" s="952">
        <v>19</v>
      </c>
      <c r="B182" s="530" t="str">
        <f ca="1">IFERROR(IF(INDEX('Coverage Indicators - Section D'!B$1:B$100,MATCH('Print View'!$A182,'Coverage Indicators - Section D'!$A$1:$A$100,0))&lt;&gt;0,INDEX('Coverage Indicators - Section D'!B$1:B$100,MATCH('Print View'!$A182,'Coverage Indicators - Section D'!$A$1:$A$100,0)),""),"")</f>
        <v/>
      </c>
      <c r="C182" s="531" t="str">
        <f ca="1">IFERROR(IF(INDEX('Coverage Indicators - Section D'!D$1:D$100,MATCH('Print View'!$A182,'Coverage Indicators - Section D'!$A$1:$A$100,0))&lt;&gt;0,INDEX('Coverage Indicators - Section D'!D$1:D$100,MATCH('Print View'!$A182,'Coverage Indicators - Section D'!$A$1:$A$100,0)),""),"")</f>
        <v/>
      </c>
      <c r="D182" s="531" t="str">
        <f ca="1">IFERROR(IF(INDEX('Coverage Indicators - Section D'!E$1:E$100,MATCH('Print View'!$A182,'Coverage Indicators - Section D'!$A$1:$A$100,0))&lt;&gt;0,INDEX('Coverage Indicators - Section D'!E$1:E$100,MATCH('Print View'!$A182,'Coverage Indicators - Section D'!$A$1:$A$100,0)),""),"")</f>
        <v/>
      </c>
      <c r="E182" s="532" t="str">
        <f ca="1">IFERROR(IF(INDEX('Coverage Indicators - Section D'!F$1:F$100,MATCH('Print View'!$A182,'Coverage Indicators - Section D'!$A$1:$A$100,0))&lt;&gt;0,INDEX('Coverage Indicators - Section D'!F$1:F$100,MATCH('Print View'!$A182,'Coverage Indicators - Section D'!$A$1:$A$100,0)),""),"")&amp;"/"&amp;IFERROR(IF(INDEX('Coverage Indicators - Section D'!F$1:F$100,MATCH('Print View'!$A182,'Coverage Indicators - Section D'!$A$1:$A$100,0)+1)&lt;&gt;0,INDEX('Coverage Indicators - Section D'!F$1:F$100,MATCH('Print View'!$A182,'Coverage Indicators - Section D'!$A$1:$A$100,0)+1),""),"")&amp;CHAR(10)&amp;IFERROR(IF(INDEX('Coverage Indicators - Section D'!G$1:G$100,MATCH('Print View'!$A182,'Coverage Indicators - Section D'!$A$1:$A$100,0))&lt;&gt;0,INDEX('Coverage Indicators - Section D'!G$1:G$100,MATCH('Print View'!$A182,'Coverage Indicators - Section D'!$A$1:$A$100,0)),""),"")</f>
        <v xml:space="preserve">/
</v>
      </c>
      <c r="F182" s="532" t="str">
        <f ca="1">IFERROR(IF(INDEX('Coverage Indicators - Section D'!H$1:H$100,MATCH('Print View'!$A182,'Coverage Indicators - Section D'!$A$1:$A$100,0))&lt;&gt;0,INDEX('Coverage Indicators - Section D'!H$1:H$100,MATCH('Print View'!$A182,'Coverage Indicators - Section D'!$A$1:$A$100,0)),""),"")&amp;CHAR(10)&amp;IFERROR(IF(INDEX('Coverage Indicators - Section D'!I$1:I$100,MATCH('Print View'!$A182,'Coverage Indicators - Section D'!$A$1:$A$100,0))&lt;&gt;0,INDEX('Coverage Indicators - Section D'!I$1:I$100,MATCH('Print View'!$A182,'Coverage Indicators - Section D'!$A$1:$A$100,0)),""),"")</f>
        <v xml:space="preserve">
</v>
      </c>
      <c r="G182" s="533" t="str">
        <f ca="1">IFERROR(IF(INDEX('Coverage Indicators - Section D'!J$1:J$100,MATCH('Print View'!$A182,'Coverage Indicators - Section D'!$A$1:$A$100,0))&lt;&gt;0,INDEX('Coverage Indicators - Section D'!J$1:J$100,MATCH('Print View'!$A182,'Coverage Indicators - Section D'!$A$1:$A$100,0)),""),"")</f>
        <v/>
      </c>
      <c r="H182" s="533" t="str">
        <f ca="1">IFERROR(IF(INDEX('Coverage Indicators - Section D'!S$1:S$100,MATCH('Print View'!$A182,'Coverage Indicators - Section D'!$A$1:$A$100,0))&lt;&gt;0,INDEX('Coverage Indicators - Section D'!S$1:S$100,MATCH('Print View'!$A182,'Coverage Indicators - Section D'!$A$1:$A$100,0)),""),"")</f>
        <v/>
      </c>
      <c r="I182" s="533" t="str">
        <f ca="1">IFERROR(IF(INDEX('Coverage Indicators - Section D'!T$1:T$100,MATCH('Print View'!$A182,'Coverage Indicators - Section D'!$A$1:$A$100,0))&lt;&gt;0,INDEX('Coverage Indicators - Section D'!T$1:T$100,MATCH('Print View'!$A182,'Coverage Indicators - Section D'!$A$1:$A$100,0)),""),"")</f>
        <v/>
      </c>
      <c r="J182" s="532" t="str">
        <f ca="1">IFERROR(IF(INDEX('Coverage Indicators - Section D'!U$1:U$100,MATCH('Print View'!$A182,'Coverage Indicators - Section D'!$A$1:$A$100,0))&lt;&gt;0,INDEX('Coverage Indicators - Section D'!U$1:U$100,MATCH('Print View'!$A182,'Coverage Indicators - Section D'!$A$1:$A$100,0)),""),"")&amp;CHAR(10)&amp;CHAR(10)&amp;IFERROR(IF(INDEX('Coverage Indicators - Section D'!U$1:U$100,MATCH('Print View'!$A182,'Coverage Indicators - Section D'!$A$1:$A$100,0)+1)&lt;&gt;0,INDEX('Coverage Indicators - Section D'!U$1:U$100,MATCH('Print View'!$A182,'Coverage Indicators - Section D'!$A$1:$A$100,0)+1),""),"")</f>
        <v xml:space="preserve">
</v>
      </c>
      <c r="K182" s="530" t="str">
        <f ca="1">IFERROR(IF(INDEX('Coverage Indicators - Section D'!V$1:V$100,MATCH('Print View'!$A182,'Coverage Indicators - Section D'!$A$1:$A$100,0))&lt;&gt;0,INDEX('Coverage Indicators - Section D'!V$1:V$100,MATCH('Print View'!$A182,'Coverage Indicators - Section D'!$A$1:$A$100,0)),""),"")</f>
        <v/>
      </c>
      <c r="L182" s="532" t="str">
        <f ca="1">IFERROR(IF(INDEX('Coverage Indicators - Section D'!W$1:W$100,MATCH('Print View'!$A182,'Coverage Indicators - Section D'!$A$1:$A$100,0))&lt;&gt;0,INDEX('Coverage Indicators - Section D'!W$1:W$100,MATCH('Print View'!$A182,'Coverage Indicators - Section D'!$A$1:$A$100,0)),""),"")&amp;"/"&amp;IFERROR(IF(INDEX('Coverage Indicators - Section D'!W$1:W$100,MATCH('Print View'!$A182,'Coverage Indicators - Section D'!$A$1:$A$100,0)+1)&lt;&gt;0,INDEX('Coverage Indicators - Section D'!W$1:W$100,MATCH('Print View'!$A182,'Coverage Indicators - Section D'!$A$1:$A$100,0)+1),""),"")&amp;CHAR(10)&amp;IFERROR(IF(INDEX('Coverage Indicators - Section D'!X$1:X$100,MATCH('Print View'!$A182,'Coverage Indicators - Section D'!$A$1:$A$100,0))&lt;&gt;0,TEXT(INDEX('Coverage Indicators - Section D'!X$1:X$100,MATCH('Print View'!$A182,'Coverage Indicators - Section D'!$A$1:$A$100,0)),"0.0%"),""),"")&amp;CHAR(10)&amp;IFERROR(IF(INDEX('Coverage Indicators - Section D'!Y$1:Y$100,MATCH('Print View'!$A182,'Coverage Indicators - Section D'!$A$1:$A$100,0))&lt;&gt;0,INDEX('Coverage Indicators - Section D'!Y$1:Y$100,MATCH('Print View'!$A182,'Coverage Indicators - Section D'!$A$1:$A$100,0)),""),"")</f>
        <v xml:space="preserve">/
</v>
      </c>
      <c r="M182" s="532" t="str">
        <f ca="1">IFERROR(IF(INDEX('Coverage Indicators - Section D'!Z$1:Z$100,MATCH('Print View'!$A182,'Coverage Indicators - Section D'!$A$1:$A$100,0))&lt;&gt;0,INDEX('Coverage Indicators - Section D'!Z$1:Z$100,MATCH('Print View'!$A182,'Coverage Indicators - Section D'!$A$1:$A$100,0)),""),"")&amp;"/"&amp;IFERROR(IF(INDEX('Coverage Indicators - Section D'!Z$1:Z$100,MATCH('Print View'!$A182,'Coverage Indicators - Section D'!$A$1:$A$100,0)+1)&lt;&gt;0,INDEX('Coverage Indicators - Section D'!Z$1:Z$100,MATCH('Print View'!$A182,'Coverage Indicators - Section D'!$A$1:$A$100,0)+1),""),"")&amp;CHAR(10)&amp;IFERROR(IF(INDEX('Coverage Indicators - Section D'!AA$1:AA$100,MATCH('Print View'!$A182,'Coverage Indicators - Section D'!$A$1:$A$100,0))&lt;&gt;0,TEXT(INDEX('Coverage Indicators - Section D'!AA$1:AA$100,MATCH('Print View'!$A182,'Coverage Indicators - Section D'!$A$1:$A$100,0)),"0.0%"),""),"")&amp;CHAR(10)&amp;IFERROR(IF(INDEX('Coverage Indicators - Section D'!AB$1:AB$100,MATCH('Print View'!$A182,'Coverage Indicators - Section D'!$A$1:$A$100,0))&lt;&gt;0,INDEX('Coverage Indicators - Section D'!AB$1:AB$100,MATCH('Print View'!$A182,'Coverage Indicators - Section D'!$A$1:$A$100,0)),""),"")</f>
        <v xml:space="preserve">/
</v>
      </c>
      <c r="N182" s="532" t="str">
        <f ca="1">IFERROR(IF(INDEX('Coverage Indicators - Section D'!AC$1:AC$100,MATCH('Print View'!$A182,'Coverage Indicators - Section D'!$A$1:$A$100,0))&lt;&gt;0,INDEX('Coverage Indicators - Section D'!AC$1:AC$100,MATCH('Print View'!$A182,'Coverage Indicators - Section D'!$A$1:$A$100,0)),""),"")&amp;"/"&amp;IFERROR(IF(INDEX('Coverage Indicators - Section D'!AC$1:AC$100,MATCH('Print View'!$A182,'Coverage Indicators - Section D'!$A$1:$A$100,0)+1)&lt;&gt;0,INDEX('Coverage Indicators - Section D'!AC$1:AC$100,MATCH('Print View'!$A182,'Coverage Indicators - Section D'!$A$1:$A$100,0)+1),""),"")&amp;CHAR(10)&amp;IFERROR(IF(INDEX('Coverage Indicators - Section D'!AD$1:AD$100,MATCH('Print View'!$A182,'Coverage Indicators - Section D'!$A$1:$A$100,0))&lt;&gt;0,INDEX('Coverage Indicators - Section D'!AD$1:AD$100,MATCH('Print View'!$A182,'Coverage Indicators - Section D'!$A$1:$A$100,0)),""),"")&amp;CHAR(10)&amp;IFERROR(IF(INDEX('Coverage Indicators - Section D'!AE$1:AE$100,MATCH('Print View'!$A182,'Coverage Indicators - Section D'!$A$1:$A$100,0))&lt;&gt;0,TEXT(INDEX('Coverage Indicators - Section D'!AE$1:AE$100,MATCH('Print View'!$A182,'Coverage Indicators - Section D'!$A$1:$A$100,0)),"0.0%"),""),"")</f>
        <v xml:space="preserve">/
</v>
      </c>
      <c r="O182" s="532" t="str">
        <f ca="1">IFERROR(IF(INDEX('Coverage Indicators - Section D'!AI$1:AI$100,MATCH('Print View'!$A182,'Coverage Indicators - Section D'!$A$1:$A$100,0))&lt;&gt;0,INDEX('Coverage Indicators - Section D'!AI$1:AI$100,MATCH('Print View'!$A182,'Coverage Indicators - Section D'!$A$1:$A$100,0)),""),"")&amp;"/"&amp;IFERROR(IF(INDEX('Coverage Indicators - Section D'!AI$1:AI$100,MATCH('Print View'!$A182,'Coverage Indicators - Section D'!$A$1:$A$100,0)+1)&lt;&gt;0,INDEX('Coverage Indicators - Section D'!AI$1:AI$100,MATCH('Print View'!$A182,'Coverage Indicators - Section D'!$A$1:$A$100,0)+1),""),"")&amp;CHAR(10)&amp;IFERROR(IF(INDEX('Coverage Indicators - Section D'!AJ$1:AJ$100,MATCH('Print View'!$A182,'Coverage Indicators - Section D'!$A$1:$A$100,0))&lt;&gt;0,INDEX('Coverage Indicators - Section D'!AJ$1:AJ$100,MATCH('Print View'!$A182,'Coverage Indicators - Section D'!$A$1:$A$100,0)),""),"")&amp;CHAR(10)&amp;IFERROR(IF(INDEX('Coverage Indicators - Section D'!AK$1:AK$100,MATCH('Print View'!$A182,'Coverage Indicators - Section D'!$A$1:$A$100,0))&lt;&gt;0,INDEX('Coverage Indicators - Section D'!AK$1:AK$100,MATCH('Print View'!$A182,'Coverage Indicators - Section D'!$A$1:$A$100,0)),""),"")</f>
        <v xml:space="preserve">/
</v>
      </c>
      <c r="P182" s="537" t="str">
        <f ca="1">IFERROR(IF(INDEX('Coverage Indicators - Section D'!AJ$1:AJ$100,MATCH('Print View'!$A182,'Coverage Indicators - Section D'!$A$1:$A$100,0))&lt;&gt;0,INDEX('Coverage Indicators - Section D'!AJ$1:AJ$100,MATCH('Print View'!$A182,'Coverage Indicators - Section D'!$A$1:$A$100,0)),""),"")&amp;"/"&amp;IFERROR(IF(INDEX('Coverage Indicators - Section D'!AJ$1:AJ$100,MATCH('Print View'!$A182,'Coverage Indicators - Section D'!$A$1:$A$100,0)+1)&lt;&gt;0,INDEX('Coverage Indicators - Section D'!AJ$1:AJ$100,MATCH('Print View'!$A182,'Coverage Indicators - Section D'!$A$1:$A$100,0)+1),""),"")&amp;CHAR(10)&amp;IFERROR(IF(INDEX('Coverage Indicators - Section D'!AK$1:AK$100,MATCH('Print View'!$A182,'Coverage Indicators - Section D'!$A$1:$A$100,0))&lt;&gt;0,INDEX('Coverage Indicators - Section D'!AK$1:AK$100,MATCH('Print View'!$A182,'Coverage Indicators - Section D'!$A$1:$A$100,0)),""),"")&amp;CHAR(10)&amp;IFERROR(IF(INDEX('Coverage Indicators - Section D'!AL$1:AL$100,MATCH('Print View'!$A182,'Coverage Indicators - Section D'!$A$1:$A$100,0))&lt;&gt;0,INDEX('Coverage Indicators - Section D'!AL$1:AL$100,MATCH('Print View'!$A182,'Coverage Indicators - Section D'!$A$1:$A$100,0)),""),"")</f>
        <v xml:space="preserve">/
</v>
      </c>
      <c r="Q182" s="532" t="str">
        <f ca="1">IFERROR(IF(INDEX('Coverage Indicators - Section D'!AL$1:AL$100,MATCH('Print View'!$A182,'Coverage Indicators - Section D'!$A$1:$A$100,0))&lt;&gt;0,INDEX('Coverage Indicators - Section D'!AL$1:AL$100,MATCH('Print View'!$A182,'Coverage Indicators - Section D'!$A$1:$A$100,0)),""),"")&amp;"/"&amp;IFERROR(IF(INDEX('Coverage Indicators - Section D'!AL$1:AL$100,MATCH('Print View'!$A182,'Coverage Indicators - Section D'!$A$1:$A$100,0)+1)&lt;&gt;0,INDEX('Coverage Indicators - Section D'!AL$1:AL$100,MATCH('Print View'!$A182,'Coverage Indicators - Section D'!$A$1:$A$100,0)+1),""),"")&amp;CHAR(10)&amp;IFERROR(IF(INDEX('Coverage Indicators - Section D'!AM$1:AM$100,MATCH('Print View'!$A182,'Coverage Indicators - Section D'!$A$1:$A$100,0))&lt;&gt;0,INDEX('Coverage Indicators - Section D'!AM$1:AM$100,MATCH('Print View'!$A182,'Coverage Indicators - Section D'!$A$1:$A$100,0)),""),"")&amp;CHAR(10)&amp;IFERROR(IF(INDEX('Coverage Indicators - Section D'!AN$1:AN$100,MATCH('Print View'!$A182,'Coverage Indicators - Section D'!$A$1:$A$100,0))&lt;&gt;0,INDEX('Coverage Indicators - Section D'!AN$1:AN$100,MATCH('Print View'!$A182,'Coverage Indicators - Section D'!$A$1:$A$100,0)),""),"")</f>
        <v xml:space="preserve">/
</v>
      </c>
      <c r="R182" s="532" t="str">
        <f ca="1">IFERROR(IF(INDEX('Coverage Indicators - Section D'!AO$1:AO$100,MATCH('Print View'!$A182,'Coverage Indicators - Section D'!$A$1:$A$100,0))&lt;&gt;0,INDEX('Coverage Indicators - Section D'!AO$1:AO$100,MATCH('Print View'!$A182,'Coverage Indicators - Section D'!$A$1:$A$100,0)),""),"")&amp;"/"&amp;IFERROR(IF(INDEX('Coverage Indicators - Section D'!AO$1:AO$100,MATCH('Print View'!$A182,'Coverage Indicators - Section D'!$A$1:$A$100,0)+1)&lt;&gt;0,INDEX('Coverage Indicators - Section D'!AO$1:AO$100,MATCH('Print View'!$A182,'Coverage Indicators - Section D'!$A$1:$A$100,0)+1),""),"")&amp;CHAR(10)&amp;IFERROR(IF(INDEX('Coverage Indicators - Section D'!AP$1:AP$100,MATCH('Print View'!$A182,'Coverage Indicators - Section D'!$A$1:$A$100,0))&lt;&gt;0,INDEX('Coverage Indicators - Section D'!AP$1:AP$100,MATCH('Print View'!$A182,'Coverage Indicators - Section D'!$A$1:$A$100,0)),""),"")&amp;CHAR(10)&amp;IFERROR(IF(INDEX('Coverage Indicators - Section D'!AQ$1:AQ$100,MATCH('Print View'!$A182,'Coverage Indicators - Section D'!$A$1:$A$100,0))&lt;&gt;0,INDEX('Coverage Indicators - Section D'!AQ$1:AQ$100,MATCH('Print View'!$A182,'Coverage Indicators - Section D'!$A$1:$A$100,0)),""),"")</f>
        <v xml:space="preserve">/
</v>
      </c>
      <c r="S182" s="532" t="str">
        <f ca="1">IFERROR(IF(INDEX('Coverage Indicators - Section D'!AR$1:AR$100,MATCH('Print View'!$A182,'Coverage Indicators - Section D'!$A$1:$A$100,0))&lt;&gt;0,INDEX('Coverage Indicators - Section D'!AR$1:AR$100,MATCH('Print View'!$A182,'Coverage Indicators - Section D'!$A$1:$A$100,0)),""),"")&amp;"/"&amp;IFERROR(IF(INDEX('Coverage Indicators - Section D'!AR$1:AR$100,MATCH('Print View'!$A182,'Coverage Indicators - Section D'!$A$1:$A$100,0)+1)&lt;&gt;0,INDEX('Coverage Indicators - Section D'!AR$1:AR$100,MATCH('Print View'!$A182,'Coverage Indicators - Section D'!$A$1:$A$100,0)+1),""),"")&amp;CHAR(10)&amp;IFERROR(IF(INDEX('Coverage Indicators - Section D'!AS$1:AS$100,MATCH('Print View'!$A182,'Coverage Indicators - Section D'!$A$1:$A$100,0))&lt;&gt;0,INDEX('Coverage Indicators - Section D'!AS$1:AS$100,MATCH('Print View'!$A182,'Coverage Indicators - Section D'!$A$1:$A$100,0)),""),"")&amp;CHAR(10)&amp;IFERROR(IF(INDEX('Coverage Indicators - Section D'!AT$1:AT$100,MATCH('Print View'!$A182,'Coverage Indicators - Section D'!$A$1:$A$100,0))&lt;&gt;0,INDEX('Coverage Indicators - Section D'!AT$1:AT$100,MATCH('Print View'!$A182,'Coverage Indicators - Section D'!$A$1:$A$100,0)),""),"")</f>
        <v xml:space="preserve">/
</v>
      </c>
      <c r="T182" s="464" t="str">
        <f ca="1">IFERROR(IF(INDEX('Coverage Indicators - Section D'!AB$1:AB$100,MATCH('Print View'!$A182,'Coverage Indicators - Section D'!$A$1:$A$100,0))&lt;&gt;0,INDEX('Coverage Indicators - Section D'!AB$1:AB$100,MATCH('Print View'!$A182,'Coverage Indicators - Section D'!$A$1:$A$100,0)),""),"")</f>
        <v/>
      </c>
      <c r="U182" s="464" t="str">
        <f ca="1">IFERROR(IF(INDEX('Coverage Indicators - Section D'!AC$1:AC$100,MATCH('Print View'!$A182,'Coverage Indicators - Section D'!$A$1:$A$100,0))&lt;&gt;0,INDEX('Coverage Indicators - Section D'!AC$1:AC$100,MATCH('Print View'!$A182,'Coverage Indicators - Section D'!$A$1:$A$100,0)),""),"")</f>
        <v/>
      </c>
      <c r="V182" s="464" t="str">
        <f ca="1">IFERROR(IF(INDEX('Coverage Indicators - Section D'!AD$1:AD$100,MATCH('Print View'!$A182,'Coverage Indicators - Section D'!$A$1:$A$100,0))&lt;&gt;0,INDEX('Coverage Indicators - Section D'!AD$1:AD$100,MATCH('Print View'!$A182,'Coverage Indicators - Section D'!$A$1:$A$100,0)),""),"")</f>
        <v/>
      </c>
      <c r="W182" s="464" t="str">
        <f ca="1">IFERROR(IF(INDEX('Coverage Indicators - Section D'!AE$1:AE$100,MATCH('Print View'!$A182,'Coverage Indicators - Section D'!$A$1:$A$100,0))&lt;&gt;0,INDEX('Coverage Indicators - Section D'!AE$1:AE$100,MATCH('Print View'!$A182,'Coverage Indicators - Section D'!$A$1:$A$100,0)),""),"")</f>
        <v/>
      </c>
      <c r="X182" s="464" t="str">
        <f ca="1">IFERROR(IF(INDEX('Coverage Indicators - Section D'!AI$1:AI$100,MATCH('Print View'!$A182,'Coverage Indicators - Section D'!$A$1:$A$100,0))&lt;&gt;0,INDEX('Coverage Indicators - Section D'!AI$1:AI$100,MATCH('Print View'!$A182,'Coverage Indicators - Section D'!$A$1:$A$100,0)),""),"")</f>
        <v/>
      </c>
      <c r="Y182" s="464" t="str">
        <f ca="1">IFERROR(IF(INDEX('Coverage Indicators - Section D'!AJ$1:AJ$100,MATCH('Print View'!$A182,'Coverage Indicators - Section D'!$A$1:$A$100,0))&lt;&gt;0,INDEX('Coverage Indicators - Section D'!AJ$1:AJ$100,MATCH('Print View'!$A182,'Coverage Indicators - Section D'!$A$1:$A$100,0)),""),"")</f>
        <v/>
      </c>
      <c r="Z182" s="464" t="str">
        <f ca="1">IFERROR(IF(INDEX('Coverage Indicators - Section D'!AK$1:AK$100,MATCH('Print View'!$A182,'Coverage Indicators - Section D'!$A$1:$A$100,0))&lt;&gt;0,INDEX('Coverage Indicators - Section D'!AK$1:AK$100,MATCH('Print View'!$A182,'Coverage Indicators - Section D'!$A$1:$A$100,0)),""),"")</f>
        <v/>
      </c>
      <c r="AA182" s="464"/>
      <c r="AB182" s="464"/>
      <c r="AC182" s="464"/>
      <c r="AD182" s="464"/>
      <c r="AE182" s="464"/>
      <c r="AF182" s="464"/>
      <c r="AG182" s="464"/>
      <c r="AH182" s="464"/>
      <c r="AI182" s="464"/>
      <c r="AJ182" s="464"/>
      <c r="AK182" s="464"/>
      <c r="AL182" s="464"/>
      <c r="AM182" s="464" t="str">
        <f ca="1">IFERROR(IF(INDEX('Coverage Indicators - Section D'!AL$1:AL$110,MATCH('Print View'!$A182,'Coverage Indicators - Section D'!$A$1:$A$110,0))&lt;&gt;0,INDEX('Coverage Indicators - Section D'!AL$1:AL$110,MATCH('Print View'!$A182,'Coverage Indicators - Section D'!$A$1:$A$110,0)),""),"")</f>
        <v/>
      </c>
      <c r="AN182" s="464"/>
      <c r="AO182" s="464"/>
      <c r="AP182" s="464"/>
      <c r="AQ182" s="464"/>
      <c r="AR182" s="1028" t="str">
        <f ca="1">CONCATENATE($A182,N$144)</f>
        <v>192-Jun-22</v>
      </c>
      <c r="AS182" s="1027" t="str">
        <f ca="1">CONCATENATE($A182,Q$144)</f>
        <v>1919-Dec-23</v>
      </c>
      <c r="AT182" s="1027" t="str">
        <f t="shared" ref="AT182" si="130">CONCATENATE($A182,T$144)</f>
        <v>19</v>
      </c>
      <c r="AU182" s="1027" t="str">
        <f t="shared" ref="AU182" si="131">CONCATENATE($A182,W$144)</f>
        <v>19</v>
      </c>
      <c r="AV182" s="1027" t="str">
        <f t="shared" ref="AV182" si="132">CONCATENATE($A182,Z$144)</f>
        <v>19</v>
      </c>
      <c r="AW182" s="1027" t="str">
        <f t="shared" ref="AW182" si="133">CONCATENATE($A182,AC$144)</f>
        <v>19</v>
      </c>
      <c r="AX182" s="1027" t="str">
        <f t="shared" ref="AX182" si="134">CONCATENATE($A182,AF$144)</f>
        <v>19</v>
      </c>
      <c r="AY182" s="1027" t="str">
        <f t="shared" ref="AY182" si="135">CONCATENATE($A182,AI$144)</f>
        <v>19</v>
      </c>
      <c r="AZ182" s="469"/>
      <c r="BA182" s="211"/>
    </row>
    <row r="183" spans="1:53" s="183" customFormat="1" ht="88.15" customHeight="1" x14ac:dyDescent="0.35">
      <c r="A183" s="952"/>
      <c r="B183" s="943" t="str">
        <f ca="1">IFERROR(IF(INDEX('Coverage Indicators - Section D'!AU$1:AU$110,MATCH('Print View'!$A182,'Coverage Indicators - Section D'!$A$1:$A$110,0))&lt;&gt;0,INDEX('Coverage Indicators - Section D'!AU$1:AU$110,MATCH('Print View'!$A182,'Coverage Indicators - Section D'!$A$1:$A$110,0)),""),"")</f>
        <v/>
      </c>
      <c r="C183" s="943"/>
      <c r="D183" s="943"/>
      <c r="E183" s="943"/>
      <c r="F183" s="943"/>
      <c r="G183" s="943"/>
      <c r="H183" s="943"/>
      <c r="I183" s="943"/>
      <c r="J183" s="943"/>
      <c r="K183" s="943"/>
      <c r="L183" s="943"/>
      <c r="M183" s="943"/>
      <c r="N183" s="943"/>
      <c r="O183" s="943"/>
      <c r="P183" s="943"/>
      <c r="Q183" s="943"/>
      <c r="R183" s="943"/>
      <c r="S183" s="943"/>
      <c r="T183" s="464"/>
      <c r="U183" s="464" t="str">
        <f ca="1">IFERROR(IF(INDEX('Coverage Indicators - Section D'!AC$1:AC$100,MATCH('Print View'!$A182,'Coverage Indicators - Section D'!$A$1:$A$100,0)+1)&lt;&gt;0,INDEX('Coverage Indicators - Section D'!AC$1:AC$100,MATCH('Print View'!$A182,'Coverage Indicators - Section D'!$A$1:$A$100,0)+1),""),"")</f>
        <v/>
      </c>
      <c r="V183" s="464"/>
      <c r="W183" s="464"/>
      <c r="X183" s="464" t="str">
        <f ca="1">IFERROR(IF(INDEX('Coverage Indicators - Section D'!AI$1:AI$100,MATCH('Print View'!$A182,'Coverage Indicators - Section D'!$A$1:$A$100,0)+1)&lt;&gt;0,INDEX('Coverage Indicators - Section D'!AI$1:AI$100,MATCH('Print View'!$A182,'Coverage Indicators - Section D'!$A$1:$A$100,0)+1),""),"")</f>
        <v/>
      </c>
      <c r="Y183" s="464"/>
      <c r="Z183" s="464"/>
      <c r="AA183" s="464"/>
      <c r="AB183" s="464"/>
      <c r="AC183" s="464"/>
      <c r="AD183" s="464"/>
      <c r="AE183" s="464"/>
      <c r="AF183" s="464"/>
      <c r="AG183" s="464"/>
      <c r="AH183" s="464"/>
      <c r="AI183" s="464"/>
      <c r="AJ183" s="464"/>
      <c r="AK183" s="464"/>
      <c r="AL183" s="464"/>
      <c r="AM183" s="464"/>
      <c r="AN183" s="464"/>
      <c r="AO183" s="464"/>
      <c r="AP183" s="464"/>
      <c r="AQ183" s="464"/>
      <c r="AR183" s="1028"/>
      <c r="AS183" s="1027"/>
      <c r="AT183" s="1027"/>
      <c r="AU183" s="1027"/>
      <c r="AV183" s="1027"/>
      <c r="AW183" s="1027"/>
      <c r="AX183" s="1027"/>
      <c r="AY183" s="1027"/>
      <c r="AZ183" s="469"/>
      <c r="BA183" s="211"/>
    </row>
    <row r="184" spans="1:53" s="183" customFormat="1" ht="177" customHeight="1" x14ac:dyDescent="0.35">
      <c r="A184" s="951">
        <v>20</v>
      </c>
      <c r="B184" s="534" t="str">
        <f ca="1">IFERROR(IF(INDEX('Coverage Indicators - Section D'!B$1:B$100,MATCH('Print View'!$A184,'Coverage Indicators - Section D'!$A$1:$A$100,0))&lt;&gt;0,INDEX('Coverage Indicators - Section D'!B$1:B$100,MATCH('Print View'!$A184,'Coverage Indicators - Section D'!$A$1:$A$100,0)),""),"")</f>
        <v/>
      </c>
      <c r="C184" s="535" t="str">
        <f ca="1">IFERROR(IF(INDEX('Coverage Indicators - Section D'!D$1:D$100,MATCH('Print View'!$A184,'Coverage Indicators - Section D'!$A$1:$A$100,0))&lt;&gt;0,INDEX('Coverage Indicators - Section D'!D$1:D$100,MATCH('Print View'!$A184,'Coverage Indicators - Section D'!$A$1:$A$100,0)),""),"")</f>
        <v/>
      </c>
      <c r="D184" s="535" t="str">
        <f ca="1">IFERROR(IF(INDEX('Coverage Indicators - Section D'!E$1:E$100,MATCH('Print View'!$A184,'Coverage Indicators - Section D'!$A$1:$A$100,0))&lt;&gt;0,INDEX('Coverage Indicators - Section D'!E$1:E$100,MATCH('Print View'!$A184,'Coverage Indicators - Section D'!$A$1:$A$100,0)),""),"")</f>
        <v/>
      </c>
      <c r="E184" s="536" t="str">
        <f ca="1">IFERROR(IF(INDEX('Coverage Indicators - Section D'!F$1:F$100,MATCH('Print View'!$A184,'Coverage Indicators - Section D'!$A$1:$A$100,0))&lt;&gt;0,INDEX('Coverage Indicators - Section D'!F$1:F$100,MATCH('Print View'!$A184,'Coverage Indicators - Section D'!$A$1:$A$100,0)),""),"")&amp;"/"&amp;IFERROR(IF(INDEX('Coverage Indicators - Section D'!F$1:F$100,MATCH('Print View'!$A184,'Coverage Indicators - Section D'!$A$1:$A$100,0)+1)&lt;&gt;0,INDEX('Coverage Indicators - Section D'!F$1:F$100,MATCH('Print View'!$A184,'Coverage Indicators - Section D'!$A$1:$A$100,0)+1),""),"")&amp;CHAR(10)&amp;IFERROR(IF(INDEX('Coverage Indicators - Section D'!G$1:G$100,MATCH('Print View'!$A184,'Coverage Indicators - Section D'!$A$1:$A$100,0))&lt;&gt;0,INDEX('Coverage Indicators - Section D'!G$1:G$100,MATCH('Print View'!$A184,'Coverage Indicators - Section D'!$A$1:$A$100,0)),""),"")</f>
        <v xml:space="preserve">/
</v>
      </c>
      <c r="F184" s="537" t="str">
        <f ca="1">IFERROR(IF(INDEX('Coverage Indicators - Section D'!H$1:H$100,MATCH('Print View'!$A184,'Coverage Indicators - Section D'!$A$1:$A$100,0))&lt;&gt;0,INDEX('Coverage Indicators - Section D'!H$1:H$100,MATCH('Print View'!$A184,'Coverage Indicators - Section D'!$A$1:$A$100,0)),""),"")&amp;CHAR(10)&amp;IFERROR(IF(INDEX('Coverage Indicators - Section D'!I$1:I$100,MATCH('Print View'!$A184,'Coverage Indicators - Section D'!$A$1:$A$100,0))&lt;&gt;0,INDEX('Coverage Indicators - Section D'!I$1:I$100,MATCH('Print View'!$A184,'Coverage Indicators - Section D'!$A$1:$A$100,0)),""),"")</f>
        <v xml:space="preserve">
</v>
      </c>
      <c r="G184" s="538" t="str">
        <f ca="1">IFERROR(IF(INDEX('Coverage Indicators - Section D'!J$1:J$100,MATCH('Print View'!$A184,'Coverage Indicators - Section D'!$A$1:$A$100,0))&lt;&gt;0,INDEX('Coverage Indicators - Section D'!J$1:J$100,MATCH('Print View'!$A184,'Coverage Indicators - Section D'!$A$1:$A$100,0)),""),"")</f>
        <v/>
      </c>
      <c r="H184" s="538" t="str">
        <f ca="1">IFERROR(IF(INDEX('Coverage Indicators - Section D'!S$1:S$100,MATCH('Print View'!$A184,'Coverage Indicators - Section D'!$A$1:$A$100,0))&lt;&gt;0,INDEX('Coverage Indicators - Section D'!S$1:S$100,MATCH('Print View'!$A184,'Coverage Indicators - Section D'!$A$1:$A$100,0)),""),"")</f>
        <v/>
      </c>
      <c r="I184" s="539" t="str">
        <f ca="1">IFERROR(IF(INDEX('Coverage Indicators - Section D'!T$1:T$100,MATCH('Print View'!$A184,'Coverage Indicators - Section D'!$A$1:$A$100,0))&lt;&gt;0,INDEX('Coverage Indicators - Section D'!T$1:T$100,MATCH('Print View'!$A184,'Coverage Indicators - Section D'!$A$1:$A$100,0)),""),"")</f>
        <v/>
      </c>
      <c r="J184" s="540" t="str">
        <f ca="1">IFERROR(IF(INDEX('Coverage Indicators - Section D'!U$1:U$100,MATCH('Print View'!$A184,'Coverage Indicators - Section D'!$A$1:$A$100,0))&lt;&gt;0,INDEX('Coverage Indicators - Section D'!U$1:U$100,MATCH('Print View'!$A184,'Coverage Indicators - Section D'!$A$1:$A$100,0)),""),"")&amp;CHAR(10)&amp;CHAR(10)&amp;IFERROR(IF(INDEX('Coverage Indicators - Section D'!U$1:U$100,MATCH('Print View'!$A184,'Coverage Indicators - Section D'!$A$1:$A$100,0)+1)&lt;&gt;0,INDEX('Coverage Indicators - Section D'!U$1:U$100,MATCH('Print View'!$A184,'Coverage Indicators - Section D'!$A$1:$A$100,0)+1),""),"")</f>
        <v xml:space="preserve">
</v>
      </c>
      <c r="K184" s="538" t="str">
        <f ca="1">IFERROR(IF(INDEX('Coverage Indicators - Section D'!V$1:V$100,MATCH('Print View'!$A184,'Coverage Indicators - Section D'!$A$1:$A$100,0))&lt;&gt;0,INDEX('Coverage Indicators - Section D'!V$1:V$100,MATCH('Print View'!$A184,'Coverage Indicators - Section D'!$A$1:$A$100,0)),""),"")</f>
        <v/>
      </c>
      <c r="L184" s="540" t="str">
        <f ca="1">IFERROR(IF(INDEX('Coverage Indicators - Section D'!W$1:W$100,MATCH('Print View'!$A184,'Coverage Indicators - Section D'!$A$1:$A$100,0))&lt;&gt;0,INDEX('Coverage Indicators - Section D'!W$1:W$100,MATCH('Print View'!$A184,'Coverage Indicators - Section D'!$A$1:$A$100,0)),""),"")&amp;"/"&amp;IFERROR(IF(INDEX('Coverage Indicators - Section D'!W$1:W$100,MATCH('Print View'!$A184,'Coverage Indicators - Section D'!$A$1:$A$100,0)+1)&lt;&gt;0,INDEX('Coverage Indicators - Section D'!W$1:W$100,MATCH('Print View'!$A184,'Coverage Indicators - Section D'!$A$1:$A$100,0)+1),""),"")&amp;CHAR(10)&amp;IFERROR(IF(INDEX('Coverage Indicators - Section D'!X$1:X$100,MATCH('Print View'!$A184,'Coverage Indicators - Section D'!$A$1:$A$100,0))&lt;&gt;0,TEXT(INDEX('Coverage Indicators - Section D'!X$1:X$100,MATCH('Print View'!$A184,'Coverage Indicators - Section D'!$A$1:$A$100,0)),"0.0%"),""),"")&amp;CHAR(10)&amp;IFERROR(IF(INDEX('Coverage Indicators - Section D'!Y$1:Y$100,MATCH('Print View'!$A184,'Coverage Indicators - Section D'!$A$1:$A$100,0))&lt;&gt;0,INDEX('Coverage Indicators - Section D'!Y$1:Y$100,MATCH('Print View'!$A184,'Coverage Indicators - Section D'!$A$1:$A$100,0)),""),"")</f>
        <v xml:space="preserve">/
</v>
      </c>
      <c r="M184" s="540" t="str">
        <f ca="1">IFERROR(IF(INDEX('Coverage Indicators - Section D'!Z$1:Z$100,MATCH('Print View'!$A184,'Coverage Indicators - Section D'!$A$1:$A$100,0))&lt;&gt;0,INDEX('Coverage Indicators - Section D'!Z$1:Z$100,MATCH('Print View'!$A184,'Coverage Indicators - Section D'!$A$1:$A$100,0)),""),"")&amp;"/"&amp;IFERROR(IF(INDEX('Coverage Indicators - Section D'!Z$1:Z$100,MATCH('Print View'!$A184,'Coverage Indicators - Section D'!$A$1:$A$100,0)+1)&lt;&gt;0,INDEX('Coverage Indicators - Section D'!Z$1:Z$100,MATCH('Print View'!$A184,'Coverage Indicators - Section D'!$A$1:$A$100,0)+1),""),"")&amp;CHAR(10)&amp;IFERROR(IF(INDEX('Coverage Indicators - Section D'!AA$1:AA$100,MATCH('Print View'!$A184,'Coverage Indicators - Section D'!$A$1:$A$100,0))&lt;&gt;0,TEXT(INDEX('Coverage Indicators - Section D'!AA$1:AA$100,MATCH('Print View'!$A184,'Coverage Indicators - Section D'!$A$1:$A$100,0)),"0.0%"),""),"")&amp;CHAR(10)&amp;IFERROR(IF(INDEX('Coverage Indicators - Section D'!AB$1:AB$100,MATCH('Print View'!$A184,'Coverage Indicators - Section D'!$A$1:$A$100,0))&lt;&gt;0,INDEX('Coverage Indicators - Section D'!AB$1:AB$100,MATCH('Print View'!$A184,'Coverage Indicators - Section D'!$A$1:$A$100,0)),""),"")</f>
        <v xml:space="preserve">/
</v>
      </c>
      <c r="N184" s="540" t="str">
        <f ca="1">IFERROR(IF(INDEX('Coverage Indicators - Section D'!AC$1:AC$100,MATCH('Print View'!$A184,'Coverage Indicators - Section D'!$A$1:$A$100,0))&lt;&gt;0,INDEX('Coverage Indicators - Section D'!AC$1:AC$100,MATCH('Print View'!$A184,'Coverage Indicators - Section D'!$A$1:$A$100,0)),""),"")&amp;"/"&amp;IFERROR(IF(INDEX('Coverage Indicators - Section D'!AC$1:AC$100,MATCH('Print View'!$A184,'Coverage Indicators - Section D'!$A$1:$A$100,0)+1)&lt;&gt;0,INDEX('Coverage Indicators - Section D'!AC$1:AC$100,MATCH('Print View'!$A184,'Coverage Indicators - Section D'!$A$1:$A$100,0)+1),""),"")&amp;CHAR(10)&amp;IFERROR(IF(INDEX('Coverage Indicators - Section D'!AD$1:AD$100,MATCH('Print View'!$A184,'Coverage Indicators - Section D'!$A$1:$A$100,0))&lt;&gt;0,INDEX('Coverage Indicators - Section D'!AD$1:AD$100,MATCH('Print View'!$A184,'Coverage Indicators - Section D'!$A$1:$A$100,0)),""),"")&amp;CHAR(10)&amp;IFERROR(IF(INDEX('Coverage Indicators - Section D'!AE$1:AE$100,MATCH('Print View'!$A184,'Coverage Indicators - Section D'!$A$1:$A$100,0))&lt;&gt;0,TEXT(INDEX('Coverage Indicators - Section D'!AE$1:AE$100,MATCH('Print View'!$A184,'Coverage Indicators - Section D'!$A$1:$A$100,0)),"0.0%"),""),"")</f>
        <v xml:space="preserve">/
</v>
      </c>
      <c r="O184" s="540" t="str">
        <f ca="1">IFERROR(IF(INDEX('Coverage Indicators - Section D'!AH$1:AH$100,MATCH('Print View'!$A184,'Coverage Indicators - Section D'!$A$1:$A$100,0))&lt;&gt;0,INDEX('Coverage Indicators - Section D'!AH$1:AH$100,MATCH('Print View'!$A184,'Coverage Indicators - Section D'!$A$1:$A$100,0)),""),"")&amp;"/"&amp;IFERROR(IF(INDEX('Coverage Indicators - Section D'!AH$1:AH$100,MATCH('Print View'!$A184,'Coverage Indicators - Section D'!$A$1:$A$100,0)+1)&lt;&gt;0,INDEX('Coverage Indicators - Section D'!AH$1:AH$100,MATCH('Print View'!$A184,'Coverage Indicators - Section D'!$A$1:$A$100,0)+1),""),"")&amp;CHAR(10)&amp;IFERROR(IF(INDEX('Coverage Indicators - Section D'!AI$1:AI$100,MATCH('Print View'!$A184,'Coverage Indicators - Section D'!$A$1:$A$100,0))&lt;&gt;0,INDEX('Coverage Indicators - Section D'!AI$1:AI$100,MATCH('Print View'!$A184,'Coverage Indicators - Section D'!$A$1:$A$100,0)),""),"")&amp;CHAR(10)&amp;IFERROR(IF(INDEX('Coverage Indicators - Section D'!AJ$1:AJ$100,MATCH('Print View'!$A184,'Coverage Indicators - Section D'!$A$1:$A$100,0))&lt;&gt;0,TEXT(INDEX('Coverage Indicators - Section D'!AJ$1:AJ$100,MATCH('Print View'!$A184,'Coverage Indicators - Section D'!$A$1:$A$100,0)),"0.0%"),""),"")</f>
        <v xml:space="preserve">/
</v>
      </c>
      <c r="P184" s="537" t="str">
        <f ca="1">IFERROR(IF(INDEX('Coverage Indicators - Section D'!AJ$1:AJ$100,MATCH('Print View'!$A184,'Coverage Indicators - Section D'!$A$1:$A$100,0))&lt;&gt;0,INDEX('Coverage Indicators - Section D'!AJ$1:AJ$100,MATCH('Print View'!$A184,'Coverage Indicators - Section D'!$A$1:$A$100,0)),""),"")&amp;"/"&amp;IFERROR(IF(INDEX('Coverage Indicators - Section D'!AJ$1:AJ$100,MATCH('Print View'!$A184,'Coverage Indicators - Section D'!$A$1:$A$100,0)+1)&lt;&gt;0,INDEX('Coverage Indicators - Section D'!AJ$1:AJ$100,MATCH('Print View'!$A184,'Coverage Indicators - Section D'!$A$1:$A$100,0)+1),""),"")&amp;CHAR(10)&amp;IFERROR(IF(INDEX('Coverage Indicators - Section D'!AK$1:AK$100,MATCH('Print View'!$A184,'Coverage Indicators - Section D'!$A$1:$A$100,0))&lt;&gt;0,INDEX('Coverage Indicators - Section D'!AK$1:AK$100,MATCH('Print View'!$A184,'Coverage Indicators - Section D'!$A$1:$A$100,0)),""),"")&amp;CHAR(10)&amp;IFERROR(IF(INDEX('Coverage Indicators - Section D'!AL$1:AL$100,MATCH('Print View'!$A184,'Coverage Indicators - Section D'!$A$1:$A$100,0))&lt;&gt;0,INDEX('Coverage Indicators - Section D'!AL$1:AL$100,MATCH('Print View'!$A184,'Coverage Indicators - Section D'!$A$1:$A$100,0)),""),"")</f>
        <v xml:space="preserve">/
</v>
      </c>
      <c r="Q184" s="540" t="str">
        <f ca="1">IFERROR(IF(INDEX('Coverage Indicators - Section D'!AL$1:AL$100,MATCH('Print View'!$A184,'Coverage Indicators - Section D'!$A$1:$A$100,0))&lt;&gt;0,INDEX('Coverage Indicators - Section D'!AL$1:AL$100,MATCH('Print View'!$A184,'Coverage Indicators - Section D'!$A$1:$A$100,0)),""),"")&amp;"/"&amp;IFERROR(IF(INDEX('Coverage Indicators - Section D'!AL$1:AL$100,MATCH('Print View'!$A184,'Coverage Indicators - Section D'!$A$1:$A$100,0)+1)&lt;&gt;0,INDEX('Coverage Indicators - Section D'!AL$1:AL$100,MATCH('Print View'!$A184,'Coverage Indicators - Section D'!$A$1:$A$100,0)+1),""),"")&amp;CHAR(10)&amp;IFERROR(IF(INDEX('Coverage Indicators - Section D'!AM$1:AM$100,MATCH('Print View'!$A184,'Coverage Indicators - Section D'!$A$1:$A$100,0))&lt;&gt;0,INDEX('Coverage Indicators - Section D'!AM$1:AM$100,MATCH('Print View'!$A184,'Coverage Indicators - Section D'!$A$1:$A$100,0)),""),"")&amp;CHAR(10)&amp;IFERROR(IF(INDEX('Coverage Indicators - Section D'!AN$1:AN$100,MATCH('Print View'!$A184,'Coverage Indicators - Section D'!$A$1:$A$100,0))&lt;&gt;0,INDEX('Coverage Indicators - Section D'!AN$1:AN$100,MATCH('Print View'!$A184,'Coverage Indicators - Section D'!$A$1:$A$100,0)),""),"")</f>
        <v xml:space="preserve">/
</v>
      </c>
      <c r="R184" s="540" t="str">
        <f ca="1">IFERROR(IF(INDEX('Coverage Indicators - Section D'!AO$1:AO$100,MATCH('Print View'!$A184,'Coverage Indicators - Section D'!$A$1:$A$100,0))&lt;&gt;0,INDEX('Coverage Indicators - Section D'!AO$1:AO$100,MATCH('Print View'!$A184,'Coverage Indicators - Section D'!$A$1:$A$100,0)),""),"")&amp;"/"&amp;IFERROR(IF(INDEX('Coverage Indicators - Section D'!AO$1:AO$100,MATCH('Print View'!$A184,'Coverage Indicators - Section D'!$A$1:$A$100,0)+1)&lt;&gt;0,INDEX('Coverage Indicators - Section D'!AO$1:AO$100,MATCH('Print View'!$A184,'Coverage Indicators - Section D'!$A$1:$A$100,0)+1),""),"")&amp;CHAR(10)&amp;IFERROR(IF(INDEX('Coverage Indicators - Section D'!AP$1:AP$100,MATCH('Print View'!$A184,'Coverage Indicators - Section D'!$A$1:$A$100,0))&lt;&gt;0,INDEX('Coverage Indicators - Section D'!AP$1:AP$100,MATCH('Print View'!$A184,'Coverage Indicators - Section D'!$A$1:$A$100,0)),""),"")&amp;CHAR(10)&amp;IFERROR(IF(INDEX('Coverage Indicators - Section D'!AQ$1:AQ$100,MATCH('Print View'!$A184,'Coverage Indicators - Section D'!$A$1:$A$100,0))&lt;&gt;0,INDEX('Coverage Indicators - Section D'!AQ$1:AQ$100,MATCH('Print View'!$A184,'Coverage Indicators - Section D'!$A$1:$A$100,0)),""),"")</f>
        <v xml:space="preserve">/
</v>
      </c>
      <c r="S184" s="540" t="str">
        <f ca="1">IFERROR(IF(INDEX('Coverage Indicators - Section D'!AR$1:AR$100,MATCH('Print View'!$A184,'Coverage Indicators - Section D'!$A$1:$A$100,0))&lt;&gt;0,INDEX('Coverage Indicators - Section D'!AR$1:AR$100,MATCH('Print View'!$A184,'Coverage Indicators - Section D'!$A$1:$A$100,0)),""),"")&amp;"/"&amp;IFERROR(IF(INDEX('Coverage Indicators - Section D'!AR$1:AR$100,MATCH('Print View'!$A184,'Coverage Indicators - Section D'!$A$1:$A$100,0)+1)&lt;&gt;0,INDEX('Coverage Indicators - Section D'!AR$1:AR$100,MATCH('Print View'!$A184,'Coverage Indicators - Section D'!$A$1:$A$100,0)+1),""),"")&amp;CHAR(10)&amp;IFERROR(IF(INDEX('Coverage Indicators - Section D'!AS$1:AS$100,MATCH('Print View'!$A184,'Coverage Indicators - Section D'!$A$1:$A$100,0))&lt;&gt;0,INDEX('Coverage Indicators - Section D'!AS$1:AS$100,MATCH('Print View'!$A184,'Coverage Indicators - Section D'!$A$1:$A$100,0)),""),"")&amp;CHAR(10)&amp;IFERROR(IF(INDEX('Coverage Indicators - Section D'!AT$1:AT$100,MATCH('Print View'!$A184,'Coverage Indicators - Section D'!$A$1:$A$100,0))&lt;&gt;0,INDEX('Coverage Indicators - Section D'!AT$1:AT$100,MATCH('Print View'!$A184,'Coverage Indicators - Section D'!$A$1:$A$100,0)),""),"")</f>
        <v xml:space="preserve">/
</v>
      </c>
      <c r="T184" s="464" t="str">
        <f ca="1">IFERROR(IF(INDEX('Coverage Indicators - Section D'!AB$1:AB$100,MATCH('Print View'!$A184,'Coverage Indicators - Section D'!$A$1:$A$100,0))&lt;&gt;0,INDEX('Coverage Indicators - Section D'!AB$1:AB$100,MATCH('Print View'!$A184,'Coverage Indicators - Section D'!$A$1:$A$100,0)),""),"")</f>
        <v/>
      </c>
      <c r="U184" s="464" t="str">
        <f ca="1">IFERROR(IF(INDEX('Coverage Indicators - Section D'!AC$1:AC$100,MATCH('Print View'!$A184,'Coverage Indicators - Section D'!$A$1:$A$100,0))&lt;&gt;0,INDEX('Coverage Indicators - Section D'!AC$1:AC$100,MATCH('Print View'!$A184,'Coverage Indicators - Section D'!$A$1:$A$100,0)),""),"")</f>
        <v/>
      </c>
      <c r="V184" s="464" t="str">
        <f ca="1">IFERROR(IF(INDEX('Coverage Indicators - Section D'!AD$1:AD$100,MATCH('Print View'!$A184,'Coverage Indicators - Section D'!$A$1:$A$100,0))&lt;&gt;0,INDEX('Coverage Indicators - Section D'!AD$1:AD$100,MATCH('Print View'!$A184,'Coverage Indicators - Section D'!$A$1:$A$100,0)),""),"")</f>
        <v/>
      </c>
      <c r="W184" s="464" t="str">
        <f ca="1">IFERROR(IF(INDEX('Coverage Indicators - Section D'!AE$1:AE$100,MATCH('Print View'!$A184,'Coverage Indicators - Section D'!$A$1:$A$100,0))&lt;&gt;0,INDEX('Coverage Indicators - Section D'!AE$1:AE$100,MATCH('Print View'!$A184,'Coverage Indicators - Section D'!$A$1:$A$100,0)),""),"")</f>
        <v/>
      </c>
      <c r="X184" s="464" t="str">
        <f ca="1">IFERROR(IF(INDEX('Coverage Indicators - Section D'!AI$1:AI$100,MATCH('Print View'!$A184,'Coverage Indicators - Section D'!$A$1:$A$100,0))&lt;&gt;0,INDEX('Coverage Indicators - Section D'!AI$1:AI$100,MATCH('Print View'!$A184,'Coverage Indicators - Section D'!$A$1:$A$100,0)),""),"")</f>
        <v/>
      </c>
      <c r="Y184" s="464" t="str">
        <f ca="1">IFERROR(IF(INDEX('Coverage Indicators - Section D'!AJ$1:AJ$100,MATCH('Print View'!$A184,'Coverage Indicators - Section D'!$A$1:$A$100,0))&lt;&gt;0,INDEX('Coverage Indicators - Section D'!AJ$1:AJ$100,MATCH('Print View'!$A184,'Coverage Indicators - Section D'!$A$1:$A$100,0)),""),"")</f>
        <v/>
      </c>
      <c r="Z184" s="464" t="str">
        <f ca="1">IFERROR(IF(INDEX('Coverage Indicators - Section D'!AK$1:AK$100,MATCH('Print View'!$A184,'Coverage Indicators - Section D'!$A$1:$A$100,0))&lt;&gt;0,INDEX('Coverage Indicators - Section D'!AK$1:AK$100,MATCH('Print View'!$A184,'Coverage Indicators - Section D'!$A$1:$A$100,0)),""),"")</f>
        <v/>
      </c>
      <c r="AA184" s="464"/>
      <c r="AB184" s="464"/>
      <c r="AC184" s="464"/>
      <c r="AD184" s="464"/>
      <c r="AE184" s="464"/>
      <c r="AF184" s="464"/>
      <c r="AG184" s="464"/>
      <c r="AH184" s="464"/>
      <c r="AI184" s="464"/>
      <c r="AJ184" s="464"/>
      <c r="AK184" s="464"/>
      <c r="AL184" s="464"/>
      <c r="AM184" s="464" t="str">
        <f ca="1">IFERROR(IF(INDEX('Coverage Indicators - Section D'!AL$1:AL$110,MATCH('Print View'!$A184,'Coverage Indicators - Section D'!$A$1:$A$110,0))&lt;&gt;0,INDEX('Coverage Indicators - Section D'!AL$1:AL$110,MATCH('Print View'!$A184,'Coverage Indicators - Section D'!$A$1:$A$110,0)),""),"")</f>
        <v/>
      </c>
      <c r="AN184" s="464"/>
      <c r="AO184" s="464"/>
      <c r="AP184" s="464"/>
      <c r="AQ184" s="464"/>
      <c r="AR184" s="1028" t="str">
        <f ca="1">CONCATENATE($A184,N$144)</f>
        <v>202-Jun-22</v>
      </c>
      <c r="AS184" s="1027" t="str">
        <f ca="1">CONCATENATE($A184,Q$144)</f>
        <v>2019-Dec-23</v>
      </c>
      <c r="AT184" s="1027" t="str">
        <f t="shared" ref="AT184" si="136">CONCATENATE($A184,T$144)</f>
        <v>20</v>
      </c>
      <c r="AU184" s="1027" t="str">
        <f t="shared" ref="AU184" si="137">CONCATENATE($A184,W$144)</f>
        <v>20</v>
      </c>
      <c r="AV184" s="1027" t="str">
        <f t="shared" ref="AV184" si="138">CONCATENATE($A184,Z$144)</f>
        <v>20</v>
      </c>
      <c r="AW184" s="1027" t="str">
        <f t="shared" ref="AW184" si="139">CONCATENATE($A184,AC$144)</f>
        <v>20</v>
      </c>
      <c r="AX184" s="1027" t="str">
        <f t="shared" ref="AX184" si="140">CONCATENATE($A184,AF$144)</f>
        <v>20</v>
      </c>
      <c r="AY184" s="1027" t="str">
        <f t="shared" ref="AY184" si="141">CONCATENATE($A184,AI$144)</f>
        <v>20</v>
      </c>
      <c r="AZ184" s="469"/>
      <c r="BA184" s="211"/>
    </row>
    <row r="185" spans="1:53" s="183" customFormat="1" ht="88.15" customHeight="1" x14ac:dyDescent="0.35">
      <c r="A185" s="951"/>
      <c r="B185" s="942" t="str">
        <f ca="1">IFERROR(IF(INDEX('Coverage Indicators - Section D'!AU$1:AU$110,MATCH('Print View'!$A184,'Coverage Indicators - Section D'!$A$1:$A$110,0))&lt;&gt;0,INDEX('Coverage Indicators - Section D'!AU$1:AU$110,MATCH('Print View'!$A184,'Coverage Indicators - Section D'!$A$1:$A$110,0)),""),"")</f>
        <v/>
      </c>
      <c r="C185" s="942"/>
      <c r="D185" s="942"/>
      <c r="E185" s="942"/>
      <c r="F185" s="942"/>
      <c r="G185" s="942"/>
      <c r="H185" s="942"/>
      <c r="I185" s="942"/>
      <c r="J185" s="942"/>
      <c r="K185" s="942"/>
      <c r="L185" s="942"/>
      <c r="M185" s="942"/>
      <c r="N185" s="942"/>
      <c r="O185" s="942"/>
      <c r="P185" s="942"/>
      <c r="Q185" s="942"/>
      <c r="R185" s="942"/>
      <c r="S185" s="942"/>
      <c r="T185" s="464"/>
      <c r="U185" s="464" t="str">
        <f ca="1">IFERROR(IF(INDEX('Coverage Indicators - Section D'!AC$1:AC$100,MATCH('Print View'!$A184,'Coverage Indicators - Section D'!$A$1:$A$100,0)+1)&lt;&gt;0,INDEX('Coverage Indicators - Section D'!AC$1:AC$100,MATCH('Print View'!$A184,'Coverage Indicators - Section D'!$A$1:$A$100,0)+1),""),"")</f>
        <v/>
      </c>
      <c r="V185" s="464"/>
      <c r="W185" s="464"/>
      <c r="X185" s="464" t="str">
        <f ca="1">IFERROR(IF(INDEX('Coverage Indicators - Section D'!AI$1:AI$100,MATCH('Print View'!$A184,'Coverage Indicators - Section D'!$A$1:$A$100,0)+1)&lt;&gt;0,INDEX('Coverage Indicators - Section D'!AI$1:AI$100,MATCH('Print View'!$A184,'Coverage Indicators - Section D'!$A$1:$A$100,0)+1),""),"")</f>
        <v/>
      </c>
      <c r="Y185" s="464"/>
      <c r="Z185" s="464"/>
      <c r="AA185" s="464"/>
      <c r="AB185" s="464"/>
      <c r="AC185" s="464"/>
      <c r="AD185" s="464"/>
      <c r="AE185" s="464"/>
      <c r="AF185" s="464"/>
      <c r="AG185" s="464"/>
      <c r="AH185" s="464"/>
      <c r="AI185" s="464"/>
      <c r="AJ185" s="464"/>
      <c r="AK185" s="464"/>
      <c r="AL185" s="464"/>
      <c r="AM185" s="464"/>
      <c r="AN185" s="464"/>
      <c r="AO185" s="464"/>
      <c r="AP185" s="464"/>
      <c r="AQ185" s="464"/>
      <c r="AR185" s="1028"/>
      <c r="AS185" s="1027"/>
      <c r="AT185" s="1027"/>
      <c r="AU185" s="1027"/>
      <c r="AV185" s="1027"/>
      <c r="AW185" s="1027"/>
      <c r="AX185" s="1027"/>
      <c r="AY185" s="1027"/>
      <c r="AZ185" s="469"/>
      <c r="BA185" s="211"/>
    </row>
    <row r="186" spans="1:53" s="183" customFormat="1" ht="177" customHeight="1" x14ac:dyDescent="0.35">
      <c r="A186" s="952">
        <v>21</v>
      </c>
      <c r="B186" s="530" t="str">
        <f ca="1">IFERROR(IF(INDEX('Coverage Indicators - Section D'!B$1:B$100,MATCH('Print View'!$A186,'Coverage Indicators - Section D'!$A$1:$A$100,0))&lt;&gt;0,INDEX('Coverage Indicators - Section D'!B$1:B$100,MATCH('Print View'!$A186,'Coverage Indicators - Section D'!$A$1:$A$100,0)),""),"")</f>
        <v/>
      </c>
      <c r="C186" s="531" t="str">
        <f ca="1">IFERROR(IF(INDEX('Coverage Indicators - Section D'!D$1:D$100,MATCH('Print View'!$A186,'Coverage Indicators - Section D'!$A$1:$A$100,0))&lt;&gt;0,INDEX('Coverage Indicators - Section D'!D$1:D$100,MATCH('Print View'!$A186,'Coverage Indicators - Section D'!$A$1:$A$100,0)),""),"")</f>
        <v/>
      </c>
      <c r="D186" s="531" t="str">
        <f ca="1">IFERROR(IF(INDEX('Coverage Indicators - Section D'!E$1:E$100,MATCH('Print View'!$A186,'Coverage Indicators - Section D'!$A$1:$A$100,0))&lt;&gt;0,INDEX('Coverage Indicators - Section D'!E$1:E$100,MATCH('Print View'!$A186,'Coverage Indicators - Section D'!$A$1:$A$100,0)),""),"")</f>
        <v/>
      </c>
      <c r="E186" s="532" t="str">
        <f ca="1">IFERROR(IF(INDEX('Coverage Indicators - Section D'!F$1:F$100,MATCH('Print View'!$A186,'Coverage Indicators - Section D'!$A$1:$A$100,0))&lt;&gt;0,INDEX('Coverage Indicators - Section D'!F$1:F$100,MATCH('Print View'!$A186,'Coverage Indicators - Section D'!$A$1:$A$100,0)),""),"")&amp;"/"&amp;IFERROR(IF(INDEX('Coverage Indicators - Section D'!F$1:F$100,MATCH('Print View'!$A186,'Coverage Indicators - Section D'!$A$1:$A$100,0)+1)&lt;&gt;0,INDEX('Coverage Indicators - Section D'!F$1:F$100,MATCH('Print View'!$A186,'Coverage Indicators - Section D'!$A$1:$A$100,0)+1),""),"")&amp;CHAR(10)&amp;IFERROR(IF(INDEX('Coverage Indicators - Section D'!G$1:G$100,MATCH('Print View'!$A186,'Coverage Indicators - Section D'!$A$1:$A$100,0))&lt;&gt;0,INDEX('Coverage Indicators - Section D'!G$1:G$100,MATCH('Print View'!$A186,'Coverage Indicators - Section D'!$A$1:$A$100,0)),""),"")</f>
        <v xml:space="preserve">/
</v>
      </c>
      <c r="F186" s="532" t="str">
        <f ca="1">IFERROR(IF(INDEX('Coverage Indicators - Section D'!H$1:H$100,MATCH('Print View'!$A186,'Coverage Indicators - Section D'!$A$1:$A$100,0))&lt;&gt;0,INDEX('Coverage Indicators - Section D'!H$1:H$100,MATCH('Print View'!$A186,'Coverage Indicators - Section D'!$A$1:$A$100,0)),""),"")&amp;CHAR(10)&amp;IFERROR(IF(INDEX('Coverage Indicators - Section D'!I$1:I$100,MATCH('Print View'!$A186,'Coverage Indicators - Section D'!$A$1:$A$100,0))&lt;&gt;0,INDEX('Coverage Indicators - Section D'!I$1:I$100,MATCH('Print View'!$A186,'Coverage Indicators - Section D'!$A$1:$A$100,0)),""),"")</f>
        <v xml:space="preserve">
</v>
      </c>
      <c r="G186" s="533" t="str">
        <f ca="1">IFERROR(IF(INDEX('Coverage Indicators - Section D'!J$1:J$100,MATCH('Print View'!$A186,'Coverage Indicators - Section D'!$A$1:$A$100,0))&lt;&gt;0,INDEX('Coverage Indicators - Section D'!J$1:J$100,MATCH('Print View'!$A186,'Coverage Indicators - Section D'!$A$1:$A$100,0)),""),"")</f>
        <v/>
      </c>
      <c r="H186" s="533" t="str">
        <f ca="1">IFERROR(IF(INDEX('Coverage Indicators - Section D'!S$1:S$100,MATCH('Print View'!$A186,'Coverage Indicators - Section D'!$A$1:$A$100,0))&lt;&gt;0,INDEX('Coverage Indicators - Section D'!S$1:S$100,MATCH('Print View'!$A186,'Coverage Indicators - Section D'!$A$1:$A$100,0)),""),"")</f>
        <v/>
      </c>
      <c r="I186" s="533" t="str">
        <f ca="1">IFERROR(IF(INDEX('Coverage Indicators - Section D'!T$1:T$100,MATCH('Print View'!$A186,'Coverage Indicators - Section D'!$A$1:$A$100,0))&lt;&gt;0,INDEX('Coverage Indicators - Section D'!T$1:T$100,MATCH('Print View'!$A186,'Coverage Indicators - Section D'!$A$1:$A$100,0)),""),"")</f>
        <v/>
      </c>
      <c r="J186" s="532" t="str">
        <f ca="1">IFERROR(IF(INDEX('Coverage Indicators - Section D'!U$1:U$100,MATCH('Print View'!$A186,'Coverage Indicators - Section D'!$A$1:$A$100,0))&lt;&gt;0,INDEX('Coverage Indicators - Section D'!U$1:U$100,MATCH('Print View'!$A186,'Coverage Indicators - Section D'!$A$1:$A$100,0)),""),"")&amp;CHAR(10)&amp;CHAR(10)&amp;IFERROR(IF(INDEX('Coverage Indicators - Section D'!U$1:U$100,MATCH('Print View'!$A186,'Coverage Indicators - Section D'!$A$1:$A$100,0)+1)&lt;&gt;0,INDEX('Coverage Indicators - Section D'!U$1:U$100,MATCH('Print View'!$A186,'Coverage Indicators - Section D'!$A$1:$A$100,0)+1),""),"")</f>
        <v xml:space="preserve">
</v>
      </c>
      <c r="K186" s="530" t="str">
        <f ca="1">IFERROR(IF(INDEX('Coverage Indicators - Section D'!V$1:V$100,MATCH('Print View'!$A186,'Coverage Indicators - Section D'!$A$1:$A$100,0))&lt;&gt;0,INDEX('Coverage Indicators - Section D'!V$1:V$100,MATCH('Print View'!$A186,'Coverage Indicators - Section D'!$A$1:$A$100,0)),""),"")</f>
        <v/>
      </c>
      <c r="L186" s="532" t="str">
        <f ca="1">IFERROR(IF(INDEX('Coverage Indicators - Section D'!W$1:W$100,MATCH('Print View'!$A186,'Coverage Indicators - Section D'!$A$1:$A$100,0))&lt;&gt;0,INDEX('Coverage Indicators - Section D'!W$1:W$100,MATCH('Print View'!$A186,'Coverage Indicators - Section D'!$A$1:$A$100,0)),""),"")&amp;"/"&amp;IFERROR(IF(INDEX('Coverage Indicators - Section D'!W$1:W$100,MATCH('Print View'!$A186,'Coverage Indicators - Section D'!$A$1:$A$100,0)+1)&lt;&gt;0,INDEX('Coverage Indicators - Section D'!W$1:W$100,MATCH('Print View'!$A186,'Coverage Indicators - Section D'!$A$1:$A$100,0)+1),""),"")&amp;CHAR(10)&amp;IFERROR(IF(INDEX('Coverage Indicators - Section D'!X$1:X$100,MATCH('Print View'!$A186,'Coverage Indicators - Section D'!$A$1:$A$100,0))&lt;&gt;0,TEXT(INDEX('Coverage Indicators - Section D'!X$1:X$100,MATCH('Print View'!$A186,'Coverage Indicators - Section D'!$A$1:$A$100,0)),"0.0%"),""),"")&amp;CHAR(10)&amp;IFERROR(IF(INDEX('Coverage Indicators - Section D'!Y$1:Y$100,MATCH('Print View'!$A186,'Coverage Indicators - Section D'!$A$1:$A$100,0))&lt;&gt;0,INDEX('Coverage Indicators - Section D'!Y$1:Y$100,MATCH('Print View'!$A186,'Coverage Indicators - Section D'!$A$1:$A$100,0)),""),"")</f>
        <v xml:space="preserve">/
</v>
      </c>
      <c r="M186" s="532" t="str">
        <f ca="1">IFERROR(IF(INDEX('Coverage Indicators - Section D'!Z$1:Z$100,MATCH('Print View'!$A186,'Coverage Indicators - Section D'!$A$1:$A$100,0))&lt;&gt;0,INDEX('Coverage Indicators - Section D'!Z$1:Z$100,MATCH('Print View'!$A186,'Coverage Indicators - Section D'!$A$1:$A$100,0)),""),"")&amp;"/"&amp;IFERROR(IF(INDEX('Coverage Indicators - Section D'!Z$1:Z$100,MATCH('Print View'!$A186,'Coverage Indicators - Section D'!$A$1:$A$100,0)+1)&lt;&gt;0,INDEX('Coverage Indicators - Section D'!Z$1:Z$100,MATCH('Print View'!$A186,'Coverage Indicators - Section D'!$A$1:$A$100,0)+1),""),"")&amp;CHAR(10)&amp;IFERROR(IF(INDEX('Coverage Indicators - Section D'!AA$1:AA$100,MATCH('Print View'!$A186,'Coverage Indicators - Section D'!$A$1:$A$100,0))&lt;&gt;0,TEXT(INDEX('Coverage Indicators - Section D'!AA$1:AA$100,MATCH('Print View'!$A186,'Coverage Indicators - Section D'!$A$1:$A$100,0)),"0.0%"),""),"")&amp;CHAR(10)&amp;IFERROR(IF(INDEX('Coverage Indicators - Section D'!AB$1:AB$100,MATCH('Print View'!$A186,'Coverage Indicators - Section D'!$A$1:$A$100,0))&lt;&gt;0,INDEX('Coverage Indicators - Section D'!AB$1:AB$100,MATCH('Print View'!$A186,'Coverage Indicators - Section D'!$A$1:$A$100,0)),""),"")</f>
        <v xml:space="preserve">/
</v>
      </c>
      <c r="N186" s="532" t="str">
        <f ca="1">IFERROR(IF(INDEX('Coverage Indicators - Section D'!AC$1:AC$100,MATCH('Print View'!$A186,'Coverage Indicators - Section D'!$A$1:$A$100,0))&lt;&gt;0,INDEX('Coverage Indicators - Section D'!AC$1:AC$100,MATCH('Print View'!$A186,'Coverage Indicators - Section D'!$A$1:$A$100,0)),""),"")&amp;"/"&amp;IFERROR(IF(INDEX('Coverage Indicators - Section D'!AC$1:AC$100,MATCH('Print View'!$A186,'Coverage Indicators - Section D'!$A$1:$A$100,0)+1)&lt;&gt;0,INDEX('Coverage Indicators - Section D'!AC$1:AC$100,MATCH('Print View'!$A186,'Coverage Indicators - Section D'!$A$1:$A$100,0)+1),""),"")&amp;CHAR(10)&amp;IFERROR(IF(INDEX('Coverage Indicators - Section D'!AD$1:AD$100,MATCH('Print View'!$A186,'Coverage Indicators - Section D'!$A$1:$A$100,0))&lt;&gt;0,INDEX('Coverage Indicators - Section D'!AD$1:AD$100,MATCH('Print View'!$A186,'Coverage Indicators - Section D'!$A$1:$A$100,0)),""),"")&amp;CHAR(10)&amp;IFERROR(IF(INDEX('Coverage Indicators - Section D'!AE$1:AE$100,MATCH('Print View'!$A186,'Coverage Indicators - Section D'!$A$1:$A$100,0))&lt;&gt;0,TEXT(INDEX('Coverage Indicators - Section D'!AE$1:AE$100,MATCH('Print View'!$A186,'Coverage Indicators - Section D'!$A$1:$A$100,0)),"0.0%"),""),"")</f>
        <v xml:space="preserve">/
</v>
      </c>
      <c r="O186" s="532" t="str">
        <f ca="1">IFERROR(IF(INDEX('Coverage Indicators - Section D'!AI$1:AI$100,MATCH('Print View'!$A186,'Coverage Indicators - Section D'!$A$1:$A$100,0))&lt;&gt;0,INDEX('Coverage Indicators - Section D'!AI$1:AI$100,MATCH('Print View'!$A186,'Coverage Indicators - Section D'!$A$1:$A$100,0)),""),"")&amp;"/"&amp;IFERROR(IF(INDEX('Coverage Indicators - Section D'!AI$1:AI$100,MATCH('Print View'!$A186,'Coverage Indicators - Section D'!$A$1:$A$100,0)+1)&lt;&gt;0,INDEX('Coverage Indicators - Section D'!AI$1:AI$100,MATCH('Print View'!$A186,'Coverage Indicators - Section D'!$A$1:$A$100,0)+1),""),"")&amp;CHAR(10)&amp;IFERROR(IF(INDEX('Coverage Indicators - Section D'!AJ$1:AJ$100,MATCH('Print View'!$A186,'Coverage Indicators - Section D'!$A$1:$A$100,0))&lt;&gt;0,INDEX('Coverage Indicators - Section D'!AJ$1:AJ$100,MATCH('Print View'!$A186,'Coverage Indicators - Section D'!$A$1:$A$100,0)),""),"")&amp;CHAR(10)&amp;IFERROR(IF(INDEX('Coverage Indicators - Section D'!AK$1:AK$100,MATCH('Print View'!$A186,'Coverage Indicators - Section D'!$A$1:$A$100,0))&lt;&gt;0,INDEX('Coverage Indicators - Section D'!AK$1:AK$100,MATCH('Print View'!$A186,'Coverage Indicators - Section D'!$A$1:$A$100,0)),""),"")</f>
        <v xml:space="preserve">/
</v>
      </c>
      <c r="P186" s="537" t="str">
        <f ca="1">IFERROR(IF(INDEX('Coverage Indicators - Section D'!AJ$1:AJ$100,MATCH('Print View'!$A186,'Coverage Indicators - Section D'!$A$1:$A$100,0))&lt;&gt;0,INDEX('Coverage Indicators - Section D'!AJ$1:AJ$100,MATCH('Print View'!$A186,'Coverage Indicators - Section D'!$A$1:$A$100,0)),""),"")&amp;"/"&amp;IFERROR(IF(INDEX('Coverage Indicators - Section D'!AJ$1:AJ$100,MATCH('Print View'!$A186,'Coverage Indicators - Section D'!$A$1:$A$100,0)+1)&lt;&gt;0,INDEX('Coverage Indicators - Section D'!AJ$1:AJ$100,MATCH('Print View'!$A186,'Coverage Indicators - Section D'!$A$1:$A$100,0)+1),""),"")&amp;CHAR(10)&amp;IFERROR(IF(INDEX('Coverage Indicators - Section D'!AK$1:AK$100,MATCH('Print View'!$A186,'Coverage Indicators - Section D'!$A$1:$A$100,0))&lt;&gt;0,INDEX('Coverage Indicators - Section D'!AK$1:AK$100,MATCH('Print View'!$A186,'Coverage Indicators - Section D'!$A$1:$A$100,0)),""),"")&amp;CHAR(10)&amp;IFERROR(IF(INDEX('Coverage Indicators - Section D'!AL$1:AL$100,MATCH('Print View'!$A186,'Coverage Indicators - Section D'!$A$1:$A$100,0))&lt;&gt;0,INDEX('Coverage Indicators - Section D'!AL$1:AL$100,MATCH('Print View'!$A186,'Coverage Indicators - Section D'!$A$1:$A$100,0)),""),"")</f>
        <v xml:space="preserve">/
</v>
      </c>
      <c r="Q186" s="532" t="str">
        <f ca="1">IFERROR(IF(INDEX('Coverage Indicators - Section D'!AL$1:AL$100,MATCH('Print View'!$A186,'Coverage Indicators - Section D'!$A$1:$A$100,0))&lt;&gt;0,INDEX('Coverage Indicators - Section D'!AL$1:AL$100,MATCH('Print View'!$A186,'Coverage Indicators - Section D'!$A$1:$A$100,0)),""),"")&amp;"/"&amp;IFERROR(IF(INDEX('Coverage Indicators - Section D'!AL$1:AL$100,MATCH('Print View'!$A186,'Coverage Indicators - Section D'!$A$1:$A$100,0)+1)&lt;&gt;0,INDEX('Coverage Indicators - Section D'!AL$1:AL$100,MATCH('Print View'!$A186,'Coverage Indicators - Section D'!$A$1:$A$100,0)+1),""),"")&amp;CHAR(10)&amp;IFERROR(IF(INDEX('Coverage Indicators - Section D'!AM$1:AM$100,MATCH('Print View'!$A186,'Coverage Indicators - Section D'!$A$1:$A$100,0))&lt;&gt;0,INDEX('Coverage Indicators - Section D'!AM$1:AM$100,MATCH('Print View'!$A186,'Coverage Indicators - Section D'!$A$1:$A$100,0)),""),"")&amp;CHAR(10)&amp;IFERROR(IF(INDEX('Coverage Indicators - Section D'!AN$1:AN$100,MATCH('Print View'!$A186,'Coverage Indicators - Section D'!$A$1:$A$100,0))&lt;&gt;0,INDEX('Coverage Indicators - Section D'!AN$1:AN$100,MATCH('Print View'!$A186,'Coverage Indicators - Section D'!$A$1:$A$100,0)),""),"")</f>
        <v xml:space="preserve">/
</v>
      </c>
      <c r="R186" s="532" t="str">
        <f ca="1">IFERROR(IF(INDEX('Coverage Indicators - Section D'!AO$1:AO$100,MATCH('Print View'!$A186,'Coverage Indicators - Section D'!$A$1:$A$100,0))&lt;&gt;0,INDEX('Coverage Indicators - Section D'!AO$1:AO$100,MATCH('Print View'!$A186,'Coverage Indicators - Section D'!$A$1:$A$100,0)),""),"")&amp;"/"&amp;IFERROR(IF(INDEX('Coverage Indicators - Section D'!AO$1:AO$100,MATCH('Print View'!$A186,'Coverage Indicators - Section D'!$A$1:$A$100,0)+1)&lt;&gt;0,INDEX('Coverage Indicators - Section D'!AO$1:AO$100,MATCH('Print View'!$A186,'Coverage Indicators - Section D'!$A$1:$A$100,0)+1),""),"")&amp;CHAR(10)&amp;IFERROR(IF(INDEX('Coverage Indicators - Section D'!AP$1:AP$100,MATCH('Print View'!$A186,'Coverage Indicators - Section D'!$A$1:$A$100,0))&lt;&gt;0,INDEX('Coverage Indicators - Section D'!AP$1:AP$100,MATCH('Print View'!$A186,'Coverage Indicators - Section D'!$A$1:$A$100,0)),""),"")&amp;CHAR(10)&amp;IFERROR(IF(INDEX('Coverage Indicators - Section D'!AQ$1:AQ$100,MATCH('Print View'!$A186,'Coverage Indicators - Section D'!$A$1:$A$100,0))&lt;&gt;0,INDEX('Coverage Indicators - Section D'!AQ$1:AQ$100,MATCH('Print View'!$A186,'Coverage Indicators - Section D'!$A$1:$A$100,0)),""),"")</f>
        <v xml:space="preserve">/
</v>
      </c>
      <c r="S186" s="532" t="str">
        <f ca="1">IFERROR(IF(INDEX('Coverage Indicators - Section D'!AR$1:AR$100,MATCH('Print View'!$A186,'Coverage Indicators - Section D'!$A$1:$A$100,0))&lt;&gt;0,INDEX('Coverage Indicators - Section D'!AR$1:AR$100,MATCH('Print View'!$A186,'Coverage Indicators - Section D'!$A$1:$A$100,0)),""),"")&amp;"/"&amp;IFERROR(IF(INDEX('Coverage Indicators - Section D'!AR$1:AR$100,MATCH('Print View'!$A186,'Coverage Indicators - Section D'!$A$1:$A$100,0)+1)&lt;&gt;0,INDEX('Coverage Indicators - Section D'!AR$1:AR$100,MATCH('Print View'!$A186,'Coverage Indicators - Section D'!$A$1:$A$100,0)+1),""),"")&amp;CHAR(10)&amp;IFERROR(IF(INDEX('Coverage Indicators - Section D'!AS$1:AS$100,MATCH('Print View'!$A186,'Coverage Indicators - Section D'!$A$1:$A$100,0))&lt;&gt;0,INDEX('Coverage Indicators - Section D'!AS$1:AS$100,MATCH('Print View'!$A186,'Coverage Indicators - Section D'!$A$1:$A$100,0)),""),"")&amp;CHAR(10)&amp;IFERROR(IF(INDEX('Coverage Indicators - Section D'!AT$1:AT$100,MATCH('Print View'!$A186,'Coverage Indicators - Section D'!$A$1:$A$100,0))&lt;&gt;0,INDEX('Coverage Indicators - Section D'!AT$1:AT$100,MATCH('Print View'!$A186,'Coverage Indicators - Section D'!$A$1:$A$100,0)),""),"")</f>
        <v xml:space="preserve">/
</v>
      </c>
      <c r="T186" s="464" t="str">
        <f ca="1">IFERROR(IF(INDEX('Coverage Indicators - Section D'!AB$1:AB$100,MATCH('Print View'!$A186,'Coverage Indicators - Section D'!$A$1:$A$100,0))&lt;&gt;0,INDEX('Coverage Indicators - Section D'!AB$1:AB$100,MATCH('Print View'!$A186,'Coverage Indicators - Section D'!$A$1:$A$100,0)),""),"")</f>
        <v/>
      </c>
      <c r="U186" s="464" t="str">
        <f ca="1">IFERROR(IF(INDEX('Coverage Indicators - Section D'!AC$1:AC$100,MATCH('Print View'!$A186,'Coverage Indicators - Section D'!$A$1:$A$100,0))&lt;&gt;0,INDEX('Coverage Indicators - Section D'!AC$1:AC$100,MATCH('Print View'!$A186,'Coverage Indicators - Section D'!$A$1:$A$100,0)),""),"")</f>
        <v/>
      </c>
      <c r="V186" s="464" t="str">
        <f ca="1">IFERROR(IF(INDEX('Coverage Indicators - Section D'!AD$1:AD$100,MATCH('Print View'!$A186,'Coverage Indicators - Section D'!$A$1:$A$100,0))&lt;&gt;0,INDEX('Coverage Indicators - Section D'!AD$1:AD$100,MATCH('Print View'!$A186,'Coverage Indicators - Section D'!$A$1:$A$100,0)),""),"")</f>
        <v/>
      </c>
      <c r="W186" s="464" t="str">
        <f ca="1">IFERROR(IF(INDEX('Coverage Indicators - Section D'!AE$1:AE$100,MATCH('Print View'!$A186,'Coverage Indicators - Section D'!$A$1:$A$100,0))&lt;&gt;0,INDEX('Coverage Indicators - Section D'!AE$1:AE$100,MATCH('Print View'!$A186,'Coverage Indicators - Section D'!$A$1:$A$100,0)),""),"")</f>
        <v/>
      </c>
      <c r="X186" s="464" t="str">
        <f ca="1">IFERROR(IF(INDEX('Coverage Indicators - Section D'!AI$1:AI$100,MATCH('Print View'!$A186,'Coverage Indicators - Section D'!$A$1:$A$100,0))&lt;&gt;0,INDEX('Coverage Indicators - Section D'!AI$1:AI$100,MATCH('Print View'!$A186,'Coverage Indicators - Section D'!$A$1:$A$100,0)),""),"")</f>
        <v/>
      </c>
      <c r="Y186" s="464" t="str">
        <f ca="1">IFERROR(IF(INDEX('Coverage Indicators - Section D'!AJ$1:AJ$100,MATCH('Print View'!$A186,'Coverage Indicators - Section D'!$A$1:$A$100,0))&lt;&gt;0,INDEX('Coverage Indicators - Section D'!AJ$1:AJ$100,MATCH('Print View'!$A186,'Coverage Indicators - Section D'!$A$1:$A$100,0)),""),"")</f>
        <v/>
      </c>
      <c r="Z186" s="464" t="str">
        <f ca="1">IFERROR(IF(INDEX('Coverage Indicators - Section D'!AK$1:AK$100,MATCH('Print View'!$A186,'Coverage Indicators - Section D'!$A$1:$A$100,0))&lt;&gt;0,INDEX('Coverage Indicators - Section D'!AK$1:AK$100,MATCH('Print View'!$A186,'Coverage Indicators - Section D'!$A$1:$A$100,0)),""),"")</f>
        <v/>
      </c>
      <c r="AA186" s="464"/>
      <c r="AB186" s="464"/>
      <c r="AC186" s="464"/>
      <c r="AD186" s="464"/>
      <c r="AE186" s="464"/>
      <c r="AF186" s="464"/>
      <c r="AG186" s="464"/>
      <c r="AH186" s="464"/>
      <c r="AI186" s="464"/>
      <c r="AJ186" s="464"/>
      <c r="AK186" s="464"/>
      <c r="AL186" s="464"/>
      <c r="AM186" s="464" t="str">
        <f ca="1">IFERROR(IF(INDEX('Coverage Indicators - Section D'!AL$1:AL$110,MATCH('Print View'!$A186,'Coverage Indicators - Section D'!$A$1:$A$110,0))&lt;&gt;0,INDEX('Coverage Indicators - Section D'!AL$1:AL$110,MATCH('Print View'!$A186,'Coverage Indicators - Section D'!$A$1:$A$110,0)),""),"")</f>
        <v/>
      </c>
      <c r="AN186" s="464"/>
      <c r="AO186" s="464"/>
      <c r="AP186" s="464"/>
      <c r="AQ186" s="464"/>
      <c r="AR186" s="1028" t="str">
        <f ca="1">CONCATENATE($A186,N$144)</f>
        <v>212-Jun-22</v>
      </c>
      <c r="AS186" s="1027" t="str">
        <f ca="1">CONCATENATE($A186,Q$144)</f>
        <v>2119-Dec-23</v>
      </c>
      <c r="AT186" s="1027" t="str">
        <f t="shared" ref="AT186" si="142">CONCATENATE($A186,T$144)</f>
        <v>21</v>
      </c>
      <c r="AU186" s="1027" t="str">
        <f t="shared" ref="AU186" si="143">CONCATENATE($A186,W$144)</f>
        <v>21</v>
      </c>
      <c r="AV186" s="1027" t="str">
        <f t="shared" ref="AV186" si="144">CONCATENATE($A186,Z$144)</f>
        <v>21</v>
      </c>
      <c r="AW186" s="1027" t="str">
        <f t="shared" ref="AW186" si="145">CONCATENATE($A186,AC$144)</f>
        <v>21</v>
      </c>
      <c r="AX186" s="1027" t="str">
        <f t="shared" ref="AX186" si="146">CONCATENATE($A186,AF$144)</f>
        <v>21</v>
      </c>
      <c r="AY186" s="1027" t="str">
        <f t="shared" ref="AY186" si="147">CONCATENATE($A186,AI$144)</f>
        <v>21</v>
      </c>
      <c r="AZ186" s="469"/>
      <c r="BA186" s="211"/>
    </row>
    <row r="187" spans="1:53" s="183" customFormat="1" ht="88.15" customHeight="1" x14ac:dyDescent="0.35">
      <c r="A187" s="952"/>
      <c r="B187" s="943" t="str">
        <f ca="1">IFERROR(IF(INDEX('Coverage Indicators - Section D'!AU$1:AU$110,MATCH('Print View'!$A186,'Coverage Indicators - Section D'!$A$1:$A$110,0))&lt;&gt;0,INDEX('Coverage Indicators - Section D'!AU$1:AU$110,MATCH('Print View'!$A186,'Coverage Indicators - Section D'!$A$1:$A$110,0)),""),"")</f>
        <v/>
      </c>
      <c r="C187" s="943"/>
      <c r="D187" s="943"/>
      <c r="E187" s="943"/>
      <c r="F187" s="943"/>
      <c r="G187" s="943"/>
      <c r="H187" s="943"/>
      <c r="I187" s="943"/>
      <c r="J187" s="943"/>
      <c r="K187" s="943"/>
      <c r="L187" s="943"/>
      <c r="M187" s="943"/>
      <c r="N187" s="943"/>
      <c r="O187" s="943"/>
      <c r="P187" s="943"/>
      <c r="Q187" s="943"/>
      <c r="R187" s="943"/>
      <c r="S187" s="943"/>
      <c r="T187" s="464"/>
      <c r="U187" s="464" t="str">
        <f ca="1">IFERROR(IF(INDEX('Coverage Indicators - Section D'!AC$1:AC$100,MATCH('Print View'!$A186,'Coverage Indicators - Section D'!$A$1:$A$100,0)+1)&lt;&gt;0,INDEX('Coverage Indicators - Section D'!AC$1:AC$100,MATCH('Print View'!$A186,'Coverage Indicators - Section D'!$A$1:$A$100,0)+1),""),"")</f>
        <v/>
      </c>
      <c r="V187" s="464"/>
      <c r="W187" s="464"/>
      <c r="X187" s="464" t="str">
        <f ca="1">IFERROR(IF(INDEX('Coverage Indicators - Section D'!AI$1:AI$100,MATCH('Print View'!$A186,'Coverage Indicators - Section D'!$A$1:$A$100,0)+1)&lt;&gt;0,INDEX('Coverage Indicators - Section D'!AI$1:AI$100,MATCH('Print View'!$A186,'Coverage Indicators - Section D'!$A$1:$A$100,0)+1),""),"")</f>
        <v/>
      </c>
      <c r="Y187" s="464"/>
      <c r="Z187" s="464"/>
      <c r="AA187" s="464"/>
      <c r="AB187" s="464"/>
      <c r="AC187" s="464"/>
      <c r="AD187" s="464"/>
      <c r="AE187" s="464"/>
      <c r="AF187" s="464"/>
      <c r="AG187" s="464"/>
      <c r="AH187" s="464"/>
      <c r="AI187" s="464"/>
      <c r="AJ187" s="464"/>
      <c r="AK187" s="464"/>
      <c r="AL187" s="464"/>
      <c r="AM187" s="464"/>
      <c r="AN187" s="464"/>
      <c r="AO187" s="464"/>
      <c r="AP187" s="464"/>
      <c r="AQ187" s="464"/>
      <c r="AR187" s="1028"/>
      <c r="AS187" s="1027"/>
      <c r="AT187" s="1027"/>
      <c r="AU187" s="1027"/>
      <c r="AV187" s="1027"/>
      <c r="AW187" s="1027"/>
      <c r="AX187" s="1027"/>
      <c r="AY187" s="1027"/>
      <c r="AZ187" s="469"/>
      <c r="BA187" s="211"/>
    </row>
    <row r="188" spans="1:53" s="183" customFormat="1" ht="177" customHeight="1" x14ac:dyDescent="0.35">
      <c r="A188" s="951">
        <v>22</v>
      </c>
      <c r="B188" s="534" t="str">
        <f ca="1">IFERROR(IF(INDEX('Coverage Indicators - Section D'!B$1:B$100,MATCH('Print View'!$A188,'Coverage Indicators - Section D'!$A$1:$A$100,0))&lt;&gt;0,INDEX('Coverage Indicators - Section D'!B$1:B$100,MATCH('Print View'!$A188,'Coverage Indicators - Section D'!$A$1:$A$100,0)),""),"")</f>
        <v/>
      </c>
      <c r="C188" s="535" t="str">
        <f ca="1">IFERROR(IF(INDEX('Coverage Indicators - Section D'!D$1:D$100,MATCH('Print View'!$A188,'Coverage Indicators - Section D'!$A$1:$A$100,0))&lt;&gt;0,INDEX('Coverage Indicators - Section D'!D$1:D$100,MATCH('Print View'!$A188,'Coverage Indicators - Section D'!$A$1:$A$100,0)),""),"")</f>
        <v/>
      </c>
      <c r="D188" s="535" t="str">
        <f ca="1">IFERROR(IF(INDEX('Coverage Indicators - Section D'!E$1:E$100,MATCH('Print View'!$A188,'Coverage Indicators - Section D'!$A$1:$A$100,0))&lt;&gt;0,INDEX('Coverage Indicators - Section D'!E$1:E$100,MATCH('Print View'!$A188,'Coverage Indicators - Section D'!$A$1:$A$100,0)),""),"")</f>
        <v/>
      </c>
      <c r="E188" s="536" t="str">
        <f ca="1">IFERROR(IF(INDEX('Coverage Indicators - Section D'!F$1:F$100,MATCH('Print View'!$A188,'Coverage Indicators - Section D'!$A$1:$A$100,0))&lt;&gt;0,INDEX('Coverage Indicators - Section D'!F$1:F$100,MATCH('Print View'!$A188,'Coverage Indicators - Section D'!$A$1:$A$100,0)),""),"")&amp;"/"&amp;IFERROR(IF(INDEX('Coverage Indicators - Section D'!F$1:F$100,MATCH('Print View'!$A188,'Coverage Indicators - Section D'!$A$1:$A$100,0)+1)&lt;&gt;0,INDEX('Coverage Indicators - Section D'!F$1:F$100,MATCH('Print View'!$A188,'Coverage Indicators - Section D'!$A$1:$A$100,0)+1),""),"")&amp;CHAR(10)&amp;IFERROR(IF(INDEX('Coverage Indicators - Section D'!G$1:G$100,MATCH('Print View'!$A188,'Coverage Indicators - Section D'!$A$1:$A$100,0))&lt;&gt;0,INDEX('Coverage Indicators - Section D'!G$1:G$100,MATCH('Print View'!$A188,'Coverage Indicators - Section D'!$A$1:$A$100,0)),""),"")</f>
        <v xml:space="preserve">/
</v>
      </c>
      <c r="F188" s="537" t="str">
        <f ca="1">IFERROR(IF(INDEX('Coverage Indicators - Section D'!H$1:H$100,MATCH('Print View'!$A188,'Coverage Indicators - Section D'!$A$1:$A$100,0))&lt;&gt;0,INDEX('Coverage Indicators - Section D'!H$1:H$100,MATCH('Print View'!$A188,'Coverage Indicators - Section D'!$A$1:$A$100,0)),""),"")&amp;CHAR(10)&amp;IFERROR(IF(INDEX('Coverage Indicators - Section D'!I$1:I$100,MATCH('Print View'!$A188,'Coverage Indicators - Section D'!$A$1:$A$100,0))&lt;&gt;0,INDEX('Coverage Indicators - Section D'!I$1:I$100,MATCH('Print View'!$A188,'Coverage Indicators - Section D'!$A$1:$A$100,0)),""),"")</f>
        <v xml:space="preserve">
</v>
      </c>
      <c r="G188" s="538" t="str">
        <f ca="1">IFERROR(IF(INDEX('Coverage Indicators - Section D'!J$1:J$100,MATCH('Print View'!$A188,'Coverage Indicators - Section D'!$A$1:$A$100,0))&lt;&gt;0,INDEX('Coverage Indicators - Section D'!J$1:J$100,MATCH('Print View'!$A188,'Coverage Indicators - Section D'!$A$1:$A$100,0)),""),"")</f>
        <v/>
      </c>
      <c r="H188" s="538" t="str">
        <f ca="1">IFERROR(IF(INDEX('Coverage Indicators - Section D'!S$1:S$100,MATCH('Print View'!$A188,'Coverage Indicators - Section D'!$A$1:$A$100,0))&lt;&gt;0,INDEX('Coverage Indicators - Section D'!S$1:S$100,MATCH('Print View'!$A188,'Coverage Indicators - Section D'!$A$1:$A$100,0)),""),"")</f>
        <v/>
      </c>
      <c r="I188" s="539" t="str">
        <f ca="1">IFERROR(IF(INDEX('Coverage Indicators - Section D'!T$1:T$100,MATCH('Print View'!$A188,'Coverage Indicators - Section D'!$A$1:$A$100,0))&lt;&gt;0,INDEX('Coverage Indicators - Section D'!T$1:T$100,MATCH('Print View'!$A188,'Coverage Indicators - Section D'!$A$1:$A$100,0)),""),"")</f>
        <v/>
      </c>
      <c r="J188" s="540" t="str">
        <f ca="1">IFERROR(IF(INDEX('Coverage Indicators - Section D'!U$1:U$100,MATCH('Print View'!$A188,'Coverage Indicators - Section D'!$A$1:$A$100,0))&lt;&gt;0,INDEX('Coverage Indicators - Section D'!U$1:U$100,MATCH('Print View'!$A188,'Coverage Indicators - Section D'!$A$1:$A$100,0)),""),"")&amp;CHAR(10)&amp;CHAR(10)&amp;IFERROR(IF(INDEX('Coverage Indicators - Section D'!U$1:U$100,MATCH('Print View'!$A188,'Coverage Indicators - Section D'!$A$1:$A$100,0)+1)&lt;&gt;0,INDEX('Coverage Indicators - Section D'!U$1:U$100,MATCH('Print View'!$A188,'Coverage Indicators - Section D'!$A$1:$A$100,0)+1),""),"")</f>
        <v xml:space="preserve">
</v>
      </c>
      <c r="K188" s="538" t="str">
        <f ca="1">IFERROR(IF(INDEX('Coverage Indicators - Section D'!V$1:V$100,MATCH('Print View'!$A188,'Coverage Indicators - Section D'!$A$1:$A$100,0))&lt;&gt;0,INDEX('Coverage Indicators - Section D'!V$1:V$100,MATCH('Print View'!$A188,'Coverage Indicators - Section D'!$A$1:$A$100,0)),""),"")</f>
        <v/>
      </c>
      <c r="L188" s="540" t="str">
        <f ca="1">IFERROR(IF(INDEX('Coverage Indicators - Section D'!W$1:W$100,MATCH('Print View'!$A188,'Coverage Indicators - Section D'!$A$1:$A$100,0))&lt;&gt;0,INDEX('Coverage Indicators - Section D'!W$1:W$100,MATCH('Print View'!$A188,'Coverage Indicators - Section D'!$A$1:$A$100,0)),""),"")&amp;"/"&amp;IFERROR(IF(INDEX('Coverage Indicators - Section D'!W$1:W$100,MATCH('Print View'!$A188,'Coverage Indicators - Section D'!$A$1:$A$100,0)+1)&lt;&gt;0,INDEX('Coverage Indicators - Section D'!W$1:W$100,MATCH('Print View'!$A188,'Coverage Indicators - Section D'!$A$1:$A$100,0)+1),""),"")&amp;CHAR(10)&amp;IFERROR(IF(INDEX('Coverage Indicators - Section D'!X$1:X$100,MATCH('Print View'!$A188,'Coverage Indicators - Section D'!$A$1:$A$100,0))&lt;&gt;0,TEXT(INDEX('Coverage Indicators - Section D'!X$1:X$100,MATCH('Print View'!$A188,'Coverage Indicators - Section D'!$A$1:$A$100,0)),"0.0%"),""),"")&amp;CHAR(10)&amp;IFERROR(IF(INDEX('Coverage Indicators - Section D'!Y$1:Y$100,MATCH('Print View'!$A188,'Coverage Indicators - Section D'!$A$1:$A$100,0))&lt;&gt;0,INDEX('Coverage Indicators - Section D'!Y$1:Y$100,MATCH('Print View'!$A188,'Coverage Indicators - Section D'!$A$1:$A$100,0)),""),"")</f>
        <v xml:space="preserve">/
</v>
      </c>
      <c r="M188" s="540" t="str">
        <f ca="1">IFERROR(IF(INDEX('Coverage Indicators - Section D'!Z$1:Z$100,MATCH('Print View'!$A188,'Coverage Indicators - Section D'!$A$1:$A$100,0))&lt;&gt;0,INDEX('Coverage Indicators - Section D'!Z$1:Z$100,MATCH('Print View'!$A188,'Coverage Indicators - Section D'!$A$1:$A$100,0)),""),"")&amp;"/"&amp;IFERROR(IF(INDEX('Coverage Indicators - Section D'!Z$1:Z$100,MATCH('Print View'!$A188,'Coverage Indicators - Section D'!$A$1:$A$100,0)+1)&lt;&gt;0,INDEX('Coverage Indicators - Section D'!Z$1:Z$100,MATCH('Print View'!$A188,'Coverage Indicators - Section D'!$A$1:$A$100,0)+1),""),"")&amp;CHAR(10)&amp;IFERROR(IF(INDEX('Coverage Indicators - Section D'!AA$1:AA$100,MATCH('Print View'!$A188,'Coverage Indicators - Section D'!$A$1:$A$100,0))&lt;&gt;0,TEXT(INDEX('Coverage Indicators - Section D'!AA$1:AA$100,MATCH('Print View'!$A188,'Coverage Indicators - Section D'!$A$1:$A$100,0)),"0.0%"),""),"")&amp;CHAR(10)&amp;IFERROR(IF(INDEX('Coverage Indicators - Section D'!AB$1:AB$100,MATCH('Print View'!$A188,'Coverage Indicators - Section D'!$A$1:$A$100,0))&lt;&gt;0,INDEX('Coverage Indicators - Section D'!AB$1:AB$100,MATCH('Print View'!$A188,'Coverage Indicators - Section D'!$A$1:$A$100,0)),""),"")</f>
        <v xml:space="preserve">/
</v>
      </c>
      <c r="N188" s="540" t="str">
        <f ca="1">IFERROR(IF(INDEX('Coverage Indicators - Section D'!AC$1:AC$100,MATCH('Print View'!$A188,'Coverage Indicators - Section D'!$A$1:$A$100,0))&lt;&gt;0,INDEX('Coverage Indicators - Section D'!AC$1:AC$100,MATCH('Print View'!$A188,'Coverage Indicators - Section D'!$A$1:$A$100,0)),""),"")&amp;"/"&amp;IFERROR(IF(INDEX('Coverage Indicators - Section D'!AC$1:AC$100,MATCH('Print View'!$A188,'Coverage Indicators - Section D'!$A$1:$A$100,0)+1)&lt;&gt;0,INDEX('Coverage Indicators - Section D'!AC$1:AC$100,MATCH('Print View'!$A188,'Coverage Indicators - Section D'!$A$1:$A$100,0)+1),""),"")&amp;CHAR(10)&amp;IFERROR(IF(INDEX('Coverage Indicators - Section D'!AD$1:AD$100,MATCH('Print View'!$A188,'Coverage Indicators - Section D'!$A$1:$A$100,0))&lt;&gt;0,INDEX('Coverage Indicators - Section D'!AD$1:AD$100,MATCH('Print View'!$A188,'Coverage Indicators - Section D'!$A$1:$A$100,0)),""),"")&amp;CHAR(10)&amp;IFERROR(IF(INDEX('Coverage Indicators - Section D'!AE$1:AE$100,MATCH('Print View'!$A188,'Coverage Indicators - Section D'!$A$1:$A$100,0))&lt;&gt;0,TEXT(INDEX('Coverage Indicators - Section D'!AE$1:AE$100,MATCH('Print View'!$A188,'Coverage Indicators - Section D'!$A$1:$A$100,0)),"0.0%"),""),"")</f>
        <v xml:space="preserve">/
</v>
      </c>
      <c r="O188" s="540" t="str">
        <f ca="1">IFERROR(IF(INDEX('Coverage Indicators - Section D'!AH$1:AH$100,MATCH('Print View'!$A188,'Coverage Indicators - Section D'!$A$1:$A$100,0))&lt;&gt;0,INDEX('Coverage Indicators - Section D'!AH$1:AH$100,MATCH('Print View'!$A188,'Coverage Indicators - Section D'!$A$1:$A$100,0)),""),"")&amp;"/"&amp;IFERROR(IF(INDEX('Coverage Indicators - Section D'!AH$1:AH$100,MATCH('Print View'!$A188,'Coverage Indicators - Section D'!$A$1:$A$100,0)+1)&lt;&gt;0,INDEX('Coverage Indicators - Section D'!AH$1:AH$100,MATCH('Print View'!$A188,'Coverage Indicators - Section D'!$A$1:$A$100,0)+1),""),"")&amp;CHAR(10)&amp;IFERROR(IF(INDEX('Coverage Indicators - Section D'!AI$1:AI$100,MATCH('Print View'!$A188,'Coverage Indicators - Section D'!$A$1:$A$100,0))&lt;&gt;0,INDEX('Coverage Indicators - Section D'!AI$1:AI$100,MATCH('Print View'!$A188,'Coverage Indicators - Section D'!$A$1:$A$100,0)),""),"")&amp;CHAR(10)&amp;IFERROR(IF(INDEX('Coverage Indicators - Section D'!AJ$1:AJ$100,MATCH('Print View'!$A188,'Coverage Indicators - Section D'!$A$1:$A$100,0))&lt;&gt;0,TEXT(INDEX('Coverage Indicators - Section D'!AJ$1:AJ$100,MATCH('Print View'!$A188,'Coverage Indicators - Section D'!$A$1:$A$100,0)),"0.0%"),""),"")</f>
        <v xml:space="preserve">/
</v>
      </c>
      <c r="P188" s="537" t="str">
        <f ca="1">IFERROR(IF(INDEX('Coverage Indicators - Section D'!AJ$1:AJ$100,MATCH('Print View'!$A188,'Coverage Indicators - Section D'!$A$1:$A$100,0))&lt;&gt;0,INDEX('Coverage Indicators - Section D'!AJ$1:AJ$100,MATCH('Print View'!$A188,'Coverage Indicators - Section D'!$A$1:$A$100,0)),""),"")&amp;"/"&amp;IFERROR(IF(INDEX('Coverage Indicators - Section D'!AJ$1:AJ$100,MATCH('Print View'!$A188,'Coverage Indicators - Section D'!$A$1:$A$100,0)+1)&lt;&gt;0,INDEX('Coverage Indicators - Section D'!AJ$1:AJ$100,MATCH('Print View'!$A188,'Coverage Indicators - Section D'!$A$1:$A$100,0)+1),""),"")&amp;CHAR(10)&amp;IFERROR(IF(INDEX('Coverage Indicators - Section D'!AK$1:AK$100,MATCH('Print View'!$A188,'Coverage Indicators - Section D'!$A$1:$A$100,0))&lt;&gt;0,INDEX('Coverage Indicators - Section D'!AK$1:AK$100,MATCH('Print View'!$A188,'Coverage Indicators - Section D'!$A$1:$A$100,0)),""),"")&amp;CHAR(10)&amp;IFERROR(IF(INDEX('Coverage Indicators - Section D'!AL$1:AL$100,MATCH('Print View'!$A188,'Coverage Indicators - Section D'!$A$1:$A$100,0))&lt;&gt;0,INDEX('Coverage Indicators - Section D'!AL$1:AL$100,MATCH('Print View'!$A188,'Coverage Indicators - Section D'!$A$1:$A$100,0)),""),"")</f>
        <v xml:space="preserve">/
</v>
      </c>
      <c r="Q188" s="540" t="str">
        <f ca="1">IFERROR(IF(INDEX('Coverage Indicators - Section D'!AL$1:AL$100,MATCH('Print View'!$A188,'Coverage Indicators - Section D'!$A$1:$A$100,0))&lt;&gt;0,INDEX('Coverage Indicators - Section D'!AL$1:AL$100,MATCH('Print View'!$A188,'Coverage Indicators - Section D'!$A$1:$A$100,0)),""),"")&amp;"/"&amp;IFERROR(IF(INDEX('Coverage Indicators - Section D'!AL$1:AL$100,MATCH('Print View'!$A188,'Coverage Indicators - Section D'!$A$1:$A$100,0)+1)&lt;&gt;0,INDEX('Coverage Indicators - Section D'!AL$1:AL$100,MATCH('Print View'!$A188,'Coverage Indicators - Section D'!$A$1:$A$100,0)+1),""),"")&amp;CHAR(10)&amp;IFERROR(IF(INDEX('Coverage Indicators - Section D'!AM$1:AM$100,MATCH('Print View'!$A188,'Coverage Indicators - Section D'!$A$1:$A$100,0))&lt;&gt;0,INDEX('Coverage Indicators - Section D'!AM$1:AM$100,MATCH('Print View'!$A188,'Coverage Indicators - Section D'!$A$1:$A$100,0)),""),"")&amp;CHAR(10)&amp;IFERROR(IF(INDEX('Coverage Indicators - Section D'!AN$1:AN$100,MATCH('Print View'!$A188,'Coverage Indicators - Section D'!$A$1:$A$100,0))&lt;&gt;0,INDEX('Coverage Indicators - Section D'!AN$1:AN$100,MATCH('Print View'!$A188,'Coverage Indicators - Section D'!$A$1:$A$100,0)),""),"")</f>
        <v xml:space="preserve">/
</v>
      </c>
      <c r="R188" s="540" t="str">
        <f ca="1">IFERROR(IF(INDEX('Coverage Indicators - Section D'!AO$1:AO$100,MATCH('Print View'!$A188,'Coverage Indicators - Section D'!$A$1:$A$100,0))&lt;&gt;0,INDEX('Coverage Indicators - Section D'!AO$1:AO$100,MATCH('Print View'!$A188,'Coverage Indicators - Section D'!$A$1:$A$100,0)),""),"")&amp;"/"&amp;IFERROR(IF(INDEX('Coverage Indicators - Section D'!AO$1:AO$100,MATCH('Print View'!$A188,'Coverage Indicators - Section D'!$A$1:$A$100,0)+1)&lt;&gt;0,INDEX('Coverage Indicators - Section D'!AO$1:AO$100,MATCH('Print View'!$A188,'Coverage Indicators - Section D'!$A$1:$A$100,0)+1),""),"")&amp;CHAR(10)&amp;IFERROR(IF(INDEX('Coverage Indicators - Section D'!AP$1:AP$100,MATCH('Print View'!$A188,'Coverage Indicators - Section D'!$A$1:$A$100,0))&lt;&gt;0,INDEX('Coverage Indicators - Section D'!AP$1:AP$100,MATCH('Print View'!$A188,'Coverage Indicators - Section D'!$A$1:$A$100,0)),""),"")&amp;CHAR(10)&amp;IFERROR(IF(INDEX('Coverage Indicators - Section D'!AQ$1:AQ$100,MATCH('Print View'!$A188,'Coverage Indicators - Section D'!$A$1:$A$100,0))&lt;&gt;0,INDEX('Coverage Indicators - Section D'!AQ$1:AQ$100,MATCH('Print View'!$A188,'Coverage Indicators - Section D'!$A$1:$A$100,0)),""),"")</f>
        <v xml:space="preserve">/
</v>
      </c>
      <c r="S188" s="540" t="str">
        <f ca="1">IFERROR(IF(INDEX('Coverage Indicators - Section D'!AR$1:AR$100,MATCH('Print View'!$A188,'Coverage Indicators - Section D'!$A$1:$A$100,0))&lt;&gt;0,INDEX('Coverage Indicators - Section D'!AR$1:AR$100,MATCH('Print View'!$A188,'Coverage Indicators - Section D'!$A$1:$A$100,0)),""),"")&amp;"/"&amp;IFERROR(IF(INDEX('Coverage Indicators - Section D'!AR$1:AR$100,MATCH('Print View'!$A188,'Coverage Indicators - Section D'!$A$1:$A$100,0)+1)&lt;&gt;0,INDEX('Coverage Indicators - Section D'!AR$1:AR$100,MATCH('Print View'!$A188,'Coverage Indicators - Section D'!$A$1:$A$100,0)+1),""),"")&amp;CHAR(10)&amp;IFERROR(IF(INDEX('Coverage Indicators - Section D'!AS$1:AS$100,MATCH('Print View'!$A188,'Coverage Indicators - Section D'!$A$1:$A$100,0))&lt;&gt;0,INDEX('Coverage Indicators - Section D'!AS$1:AS$100,MATCH('Print View'!$A188,'Coverage Indicators - Section D'!$A$1:$A$100,0)),""),"")&amp;CHAR(10)&amp;IFERROR(IF(INDEX('Coverage Indicators - Section D'!AT$1:AT$100,MATCH('Print View'!$A188,'Coverage Indicators - Section D'!$A$1:$A$100,0))&lt;&gt;0,INDEX('Coverage Indicators - Section D'!AT$1:AT$100,MATCH('Print View'!$A188,'Coverage Indicators - Section D'!$A$1:$A$100,0)),""),"")</f>
        <v xml:space="preserve">/
</v>
      </c>
      <c r="T188" s="464" t="str">
        <f ca="1">IFERROR(IF(INDEX('Coverage Indicators - Section D'!AB$1:AB$100,MATCH('Print View'!$A188,'Coverage Indicators - Section D'!$A$1:$A$100,0))&lt;&gt;0,INDEX('Coverage Indicators - Section D'!AB$1:AB$100,MATCH('Print View'!$A188,'Coverage Indicators - Section D'!$A$1:$A$100,0)),""),"")</f>
        <v/>
      </c>
      <c r="U188" s="464" t="str">
        <f ca="1">IFERROR(IF(INDEX('Coverage Indicators - Section D'!AC$1:AC$100,MATCH('Print View'!$A188,'Coverage Indicators - Section D'!$A$1:$A$100,0))&lt;&gt;0,INDEX('Coverage Indicators - Section D'!AC$1:AC$100,MATCH('Print View'!$A188,'Coverage Indicators - Section D'!$A$1:$A$100,0)),""),"")</f>
        <v/>
      </c>
      <c r="V188" s="464" t="str">
        <f ca="1">IFERROR(IF(INDEX('Coverage Indicators - Section D'!AD$1:AD$100,MATCH('Print View'!$A188,'Coverage Indicators - Section D'!$A$1:$A$100,0))&lt;&gt;0,INDEX('Coverage Indicators - Section D'!AD$1:AD$100,MATCH('Print View'!$A188,'Coverage Indicators - Section D'!$A$1:$A$100,0)),""),"")</f>
        <v/>
      </c>
      <c r="W188" s="464" t="str">
        <f ca="1">IFERROR(IF(INDEX('Coverage Indicators - Section D'!AE$1:AE$100,MATCH('Print View'!$A188,'Coverage Indicators - Section D'!$A$1:$A$100,0))&lt;&gt;0,INDEX('Coverage Indicators - Section D'!AE$1:AE$100,MATCH('Print View'!$A188,'Coverage Indicators - Section D'!$A$1:$A$100,0)),""),"")</f>
        <v/>
      </c>
      <c r="X188" s="464" t="str">
        <f ca="1">IFERROR(IF(INDEX('Coverage Indicators - Section D'!AI$1:AI$100,MATCH('Print View'!$A188,'Coverage Indicators - Section D'!$A$1:$A$100,0))&lt;&gt;0,INDEX('Coverage Indicators - Section D'!AI$1:AI$100,MATCH('Print View'!$A188,'Coverage Indicators - Section D'!$A$1:$A$100,0)),""),"")</f>
        <v/>
      </c>
      <c r="Y188" s="464" t="str">
        <f ca="1">IFERROR(IF(INDEX('Coverage Indicators - Section D'!AJ$1:AJ$100,MATCH('Print View'!$A188,'Coverage Indicators - Section D'!$A$1:$A$100,0))&lt;&gt;0,INDEX('Coverage Indicators - Section D'!AJ$1:AJ$100,MATCH('Print View'!$A188,'Coverage Indicators - Section D'!$A$1:$A$100,0)),""),"")</f>
        <v/>
      </c>
      <c r="Z188" s="464" t="str">
        <f ca="1">IFERROR(IF(INDEX('Coverage Indicators - Section D'!AK$1:AK$100,MATCH('Print View'!$A188,'Coverage Indicators - Section D'!$A$1:$A$100,0))&lt;&gt;0,INDEX('Coverage Indicators - Section D'!AK$1:AK$100,MATCH('Print View'!$A188,'Coverage Indicators - Section D'!$A$1:$A$100,0)),""),"")</f>
        <v/>
      </c>
      <c r="AA188" s="464"/>
      <c r="AB188" s="464"/>
      <c r="AC188" s="464"/>
      <c r="AD188" s="464"/>
      <c r="AE188" s="464"/>
      <c r="AF188" s="464"/>
      <c r="AG188" s="464"/>
      <c r="AH188" s="464"/>
      <c r="AI188" s="464"/>
      <c r="AJ188" s="464"/>
      <c r="AK188" s="464"/>
      <c r="AL188" s="464"/>
      <c r="AM188" s="464" t="str">
        <f ca="1">IFERROR(IF(INDEX('Coverage Indicators - Section D'!AL$1:AL$110,MATCH('Print View'!$A188,'Coverage Indicators - Section D'!$A$1:$A$110,0))&lt;&gt;0,INDEX('Coverage Indicators - Section D'!AL$1:AL$110,MATCH('Print View'!$A188,'Coverage Indicators - Section D'!$A$1:$A$110,0)),""),"")</f>
        <v/>
      </c>
      <c r="AN188" s="464"/>
      <c r="AO188" s="464"/>
      <c r="AP188" s="464"/>
      <c r="AQ188" s="464"/>
      <c r="AR188" s="1028" t="str">
        <f ca="1">CONCATENATE($A188,N$144)</f>
        <v>222-Jun-22</v>
      </c>
      <c r="AS188" s="1027" t="str">
        <f ca="1">CONCATENATE($A188,Q$144)</f>
        <v>2219-Dec-23</v>
      </c>
      <c r="AT188" s="1027" t="str">
        <f t="shared" ref="AT188" si="148">CONCATENATE($A188,T$144)</f>
        <v>22</v>
      </c>
      <c r="AU188" s="1027" t="str">
        <f t="shared" ref="AU188" si="149">CONCATENATE($A188,W$144)</f>
        <v>22</v>
      </c>
      <c r="AV188" s="1027" t="str">
        <f t="shared" ref="AV188" si="150">CONCATENATE($A188,Z$144)</f>
        <v>22</v>
      </c>
      <c r="AW188" s="1027" t="str">
        <f t="shared" ref="AW188" si="151">CONCATENATE($A188,AC$144)</f>
        <v>22</v>
      </c>
      <c r="AX188" s="1027" t="str">
        <f t="shared" ref="AX188" si="152">CONCATENATE($A188,AF$144)</f>
        <v>22</v>
      </c>
      <c r="AY188" s="1027" t="str">
        <f t="shared" ref="AY188" si="153">CONCATENATE($A188,AI$144)</f>
        <v>22</v>
      </c>
      <c r="AZ188" s="469"/>
      <c r="BA188" s="211"/>
    </row>
    <row r="189" spans="1:53" s="183" customFormat="1" ht="88.15" customHeight="1" x14ac:dyDescent="0.35">
      <c r="A189" s="951"/>
      <c r="B189" s="942" t="str">
        <f ca="1">IFERROR(IF(INDEX('Coverage Indicators - Section D'!AU$1:AU$110,MATCH('Print View'!$A188,'Coverage Indicators - Section D'!$A$1:$A$110,0))&lt;&gt;0,INDEX('Coverage Indicators - Section D'!AU$1:AU$110,MATCH('Print View'!$A188,'Coverage Indicators - Section D'!$A$1:$A$110,0)),""),"")</f>
        <v/>
      </c>
      <c r="C189" s="942"/>
      <c r="D189" s="942"/>
      <c r="E189" s="942"/>
      <c r="F189" s="942"/>
      <c r="G189" s="942"/>
      <c r="H189" s="942"/>
      <c r="I189" s="942"/>
      <c r="J189" s="942"/>
      <c r="K189" s="942"/>
      <c r="L189" s="942"/>
      <c r="M189" s="942"/>
      <c r="N189" s="942"/>
      <c r="O189" s="942"/>
      <c r="P189" s="942"/>
      <c r="Q189" s="942"/>
      <c r="R189" s="942"/>
      <c r="S189" s="942"/>
      <c r="T189" s="464"/>
      <c r="U189" s="464" t="str">
        <f ca="1">IFERROR(IF(INDEX('Coverage Indicators - Section D'!AC$1:AC$100,MATCH('Print View'!$A188,'Coverage Indicators - Section D'!$A$1:$A$100,0)+1)&lt;&gt;0,INDEX('Coverage Indicators - Section D'!AC$1:AC$100,MATCH('Print View'!$A188,'Coverage Indicators - Section D'!$A$1:$A$100,0)+1),""),"")</f>
        <v/>
      </c>
      <c r="V189" s="464"/>
      <c r="W189" s="464"/>
      <c r="X189" s="464" t="str">
        <f ca="1">IFERROR(IF(INDEX('Coverage Indicators - Section D'!AI$1:AI$100,MATCH('Print View'!$A188,'Coverage Indicators - Section D'!$A$1:$A$100,0)+1)&lt;&gt;0,INDEX('Coverage Indicators - Section D'!AI$1:AI$100,MATCH('Print View'!$A188,'Coverage Indicators - Section D'!$A$1:$A$100,0)+1),""),"")</f>
        <v/>
      </c>
      <c r="Y189" s="464"/>
      <c r="Z189" s="464"/>
      <c r="AA189" s="464"/>
      <c r="AB189" s="464"/>
      <c r="AC189" s="464"/>
      <c r="AD189" s="464"/>
      <c r="AE189" s="464"/>
      <c r="AF189" s="464"/>
      <c r="AG189" s="464"/>
      <c r="AH189" s="464"/>
      <c r="AI189" s="464"/>
      <c r="AJ189" s="464"/>
      <c r="AK189" s="464"/>
      <c r="AL189" s="464"/>
      <c r="AM189" s="464"/>
      <c r="AN189" s="464"/>
      <c r="AO189" s="464"/>
      <c r="AP189" s="464"/>
      <c r="AQ189" s="464"/>
      <c r="AR189" s="1028"/>
      <c r="AS189" s="1027"/>
      <c r="AT189" s="1027"/>
      <c r="AU189" s="1027"/>
      <c r="AV189" s="1027"/>
      <c r="AW189" s="1027"/>
      <c r="AX189" s="1027"/>
      <c r="AY189" s="1027"/>
      <c r="AZ189" s="469"/>
      <c r="BA189" s="211"/>
    </row>
    <row r="190" spans="1:53" s="183" customFormat="1" ht="177" customHeight="1" x14ac:dyDescent="0.35">
      <c r="A190" s="952">
        <v>23</v>
      </c>
      <c r="B190" s="530" t="str">
        <f ca="1">IFERROR(IF(INDEX('Coverage Indicators - Section D'!B$1:B$100,MATCH('Print View'!$A190,'Coverage Indicators - Section D'!$A$1:$A$100,0))&lt;&gt;0,INDEX('Coverage Indicators - Section D'!B$1:B$100,MATCH('Print View'!$A190,'Coverage Indicators - Section D'!$A$1:$A$100,0)),""),"")</f>
        <v/>
      </c>
      <c r="C190" s="531" t="str">
        <f ca="1">IFERROR(IF(INDEX('Coverage Indicators - Section D'!D$1:D$100,MATCH('Print View'!$A190,'Coverage Indicators - Section D'!$A$1:$A$100,0))&lt;&gt;0,INDEX('Coverage Indicators - Section D'!D$1:D$100,MATCH('Print View'!$A190,'Coverage Indicators - Section D'!$A$1:$A$100,0)),""),"")</f>
        <v/>
      </c>
      <c r="D190" s="531" t="str">
        <f ca="1">IFERROR(IF(INDEX('Coverage Indicators - Section D'!E$1:E$100,MATCH('Print View'!$A190,'Coverage Indicators - Section D'!$A$1:$A$100,0))&lt;&gt;0,INDEX('Coverage Indicators - Section D'!E$1:E$100,MATCH('Print View'!$A190,'Coverage Indicators - Section D'!$A$1:$A$100,0)),""),"")</f>
        <v/>
      </c>
      <c r="E190" s="532" t="str">
        <f ca="1">IFERROR(IF(INDEX('Coverage Indicators - Section D'!F$1:F$100,MATCH('Print View'!$A190,'Coverage Indicators - Section D'!$A$1:$A$100,0))&lt;&gt;0,INDEX('Coverage Indicators - Section D'!F$1:F$100,MATCH('Print View'!$A190,'Coverage Indicators - Section D'!$A$1:$A$100,0)),""),"")&amp;"/"&amp;IFERROR(IF(INDEX('Coverage Indicators - Section D'!F$1:F$100,MATCH('Print View'!$A190,'Coverage Indicators - Section D'!$A$1:$A$100,0)+1)&lt;&gt;0,INDEX('Coverage Indicators - Section D'!F$1:F$100,MATCH('Print View'!$A190,'Coverage Indicators - Section D'!$A$1:$A$100,0)+1),""),"")&amp;CHAR(10)&amp;IFERROR(IF(INDEX('Coverage Indicators - Section D'!G$1:G$100,MATCH('Print View'!$A190,'Coverage Indicators - Section D'!$A$1:$A$100,0))&lt;&gt;0,INDEX('Coverage Indicators - Section D'!G$1:G$100,MATCH('Print View'!$A190,'Coverage Indicators - Section D'!$A$1:$A$100,0)),""),"")</f>
        <v xml:space="preserve">/
</v>
      </c>
      <c r="F190" s="532" t="str">
        <f ca="1">IFERROR(IF(INDEX('Coverage Indicators - Section D'!H$1:H$100,MATCH('Print View'!$A190,'Coverage Indicators - Section D'!$A$1:$A$100,0))&lt;&gt;0,INDEX('Coverage Indicators - Section D'!H$1:H$100,MATCH('Print View'!$A190,'Coverage Indicators - Section D'!$A$1:$A$100,0)),""),"")&amp;CHAR(10)&amp;IFERROR(IF(INDEX('Coverage Indicators - Section D'!I$1:I$100,MATCH('Print View'!$A190,'Coverage Indicators - Section D'!$A$1:$A$100,0))&lt;&gt;0,INDEX('Coverage Indicators - Section D'!I$1:I$100,MATCH('Print View'!$A190,'Coverage Indicators - Section D'!$A$1:$A$100,0)),""),"")</f>
        <v xml:space="preserve">
</v>
      </c>
      <c r="G190" s="533" t="str">
        <f ca="1">IFERROR(IF(INDEX('Coverage Indicators - Section D'!J$1:J$100,MATCH('Print View'!$A190,'Coverage Indicators - Section D'!$A$1:$A$100,0))&lt;&gt;0,INDEX('Coverage Indicators - Section D'!J$1:J$100,MATCH('Print View'!$A190,'Coverage Indicators - Section D'!$A$1:$A$100,0)),""),"")</f>
        <v/>
      </c>
      <c r="H190" s="533" t="str">
        <f ca="1">IFERROR(IF(INDEX('Coverage Indicators - Section D'!S$1:S$100,MATCH('Print View'!$A190,'Coverage Indicators - Section D'!$A$1:$A$100,0))&lt;&gt;0,INDEX('Coverage Indicators - Section D'!S$1:S$100,MATCH('Print View'!$A190,'Coverage Indicators - Section D'!$A$1:$A$100,0)),""),"")</f>
        <v/>
      </c>
      <c r="I190" s="533" t="str">
        <f ca="1">IFERROR(IF(INDEX('Coverage Indicators - Section D'!T$1:T$100,MATCH('Print View'!$A190,'Coverage Indicators - Section D'!$A$1:$A$100,0))&lt;&gt;0,INDEX('Coverage Indicators - Section D'!T$1:T$100,MATCH('Print View'!$A190,'Coverage Indicators - Section D'!$A$1:$A$100,0)),""),"")</f>
        <v/>
      </c>
      <c r="J190" s="532" t="str">
        <f ca="1">IFERROR(IF(INDEX('Coverage Indicators - Section D'!U$1:U$100,MATCH('Print View'!$A190,'Coverage Indicators - Section D'!$A$1:$A$100,0))&lt;&gt;0,INDEX('Coverage Indicators - Section D'!U$1:U$100,MATCH('Print View'!$A190,'Coverage Indicators - Section D'!$A$1:$A$100,0)),""),"")&amp;CHAR(10)&amp;CHAR(10)&amp;IFERROR(IF(INDEX('Coverage Indicators - Section D'!U$1:U$100,MATCH('Print View'!$A190,'Coverage Indicators - Section D'!$A$1:$A$100,0)+1)&lt;&gt;0,INDEX('Coverage Indicators - Section D'!U$1:U$100,MATCH('Print View'!$A190,'Coverage Indicators - Section D'!$A$1:$A$100,0)+1),""),"")</f>
        <v xml:space="preserve">
</v>
      </c>
      <c r="K190" s="530" t="str">
        <f ca="1">IFERROR(IF(INDEX('Coverage Indicators - Section D'!V$1:V$100,MATCH('Print View'!$A190,'Coverage Indicators - Section D'!$A$1:$A$100,0))&lt;&gt;0,INDEX('Coverage Indicators - Section D'!V$1:V$100,MATCH('Print View'!$A190,'Coverage Indicators - Section D'!$A$1:$A$100,0)),""),"")</f>
        <v/>
      </c>
      <c r="L190" s="532" t="str">
        <f ca="1">IFERROR(IF(INDEX('Coverage Indicators - Section D'!W$1:W$100,MATCH('Print View'!$A190,'Coverage Indicators - Section D'!$A$1:$A$100,0))&lt;&gt;0,INDEX('Coverage Indicators - Section D'!W$1:W$100,MATCH('Print View'!$A190,'Coverage Indicators - Section D'!$A$1:$A$100,0)),""),"")&amp;"/"&amp;IFERROR(IF(INDEX('Coverage Indicators - Section D'!W$1:W$100,MATCH('Print View'!$A190,'Coverage Indicators - Section D'!$A$1:$A$100,0)+1)&lt;&gt;0,INDEX('Coverage Indicators - Section D'!W$1:W$100,MATCH('Print View'!$A190,'Coverage Indicators - Section D'!$A$1:$A$100,0)+1),""),"")&amp;CHAR(10)&amp;IFERROR(IF(INDEX('Coverage Indicators - Section D'!X$1:X$100,MATCH('Print View'!$A190,'Coverage Indicators - Section D'!$A$1:$A$100,0))&lt;&gt;0,TEXT(INDEX('Coverage Indicators - Section D'!X$1:X$100,MATCH('Print View'!$A190,'Coverage Indicators - Section D'!$A$1:$A$100,0)),"0.0%"),""),"")&amp;CHAR(10)&amp;IFERROR(IF(INDEX('Coverage Indicators - Section D'!Y$1:Y$100,MATCH('Print View'!$A190,'Coverage Indicators - Section D'!$A$1:$A$100,0))&lt;&gt;0,INDEX('Coverage Indicators - Section D'!Y$1:Y$100,MATCH('Print View'!$A190,'Coverage Indicators - Section D'!$A$1:$A$100,0)),""),"")</f>
        <v xml:space="preserve">/
</v>
      </c>
      <c r="M190" s="532" t="str">
        <f ca="1">IFERROR(IF(INDEX('Coverage Indicators - Section D'!Z$1:Z$100,MATCH('Print View'!$A190,'Coverage Indicators - Section D'!$A$1:$A$100,0))&lt;&gt;0,INDEX('Coverage Indicators - Section D'!Z$1:Z$100,MATCH('Print View'!$A190,'Coverage Indicators - Section D'!$A$1:$A$100,0)),""),"")&amp;"/"&amp;IFERROR(IF(INDEX('Coverage Indicators - Section D'!Z$1:Z$100,MATCH('Print View'!$A190,'Coverage Indicators - Section D'!$A$1:$A$100,0)+1)&lt;&gt;0,INDEX('Coverage Indicators - Section D'!Z$1:Z$100,MATCH('Print View'!$A190,'Coverage Indicators - Section D'!$A$1:$A$100,0)+1),""),"")&amp;CHAR(10)&amp;IFERROR(IF(INDEX('Coverage Indicators - Section D'!AA$1:AA$100,MATCH('Print View'!$A190,'Coverage Indicators - Section D'!$A$1:$A$100,0))&lt;&gt;0,TEXT(INDEX('Coverage Indicators - Section D'!AA$1:AA$100,MATCH('Print View'!$A190,'Coverage Indicators - Section D'!$A$1:$A$100,0)),"0.0%"),""),"")&amp;CHAR(10)&amp;IFERROR(IF(INDEX('Coverage Indicators - Section D'!AB$1:AB$100,MATCH('Print View'!$A190,'Coverage Indicators - Section D'!$A$1:$A$100,0))&lt;&gt;0,INDEX('Coverage Indicators - Section D'!AB$1:AB$100,MATCH('Print View'!$A190,'Coverage Indicators - Section D'!$A$1:$A$100,0)),""),"")</f>
        <v xml:space="preserve">/
</v>
      </c>
      <c r="N190" s="532" t="str">
        <f ca="1">IFERROR(IF(INDEX('Coverage Indicators - Section D'!AC$1:AC$100,MATCH('Print View'!$A190,'Coverage Indicators - Section D'!$A$1:$A$100,0))&lt;&gt;0,INDEX('Coverage Indicators - Section D'!AC$1:AC$100,MATCH('Print View'!$A190,'Coverage Indicators - Section D'!$A$1:$A$100,0)),""),"")&amp;"/"&amp;IFERROR(IF(INDEX('Coverage Indicators - Section D'!AC$1:AC$100,MATCH('Print View'!$A190,'Coverage Indicators - Section D'!$A$1:$A$100,0)+1)&lt;&gt;0,INDEX('Coverage Indicators - Section D'!AC$1:AC$100,MATCH('Print View'!$A190,'Coverage Indicators - Section D'!$A$1:$A$100,0)+1),""),"")&amp;CHAR(10)&amp;IFERROR(IF(INDEX('Coverage Indicators - Section D'!AD$1:AD$100,MATCH('Print View'!$A190,'Coverage Indicators - Section D'!$A$1:$A$100,0))&lt;&gt;0,INDEX('Coverage Indicators - Section D'!AD$1:AD$100,MATCH('Print View'!$A190,'Coverage Indicators - Section D'!$A$1:$A$100,0)),""),"")&amp;CHAR(10)&amp;IFERROR(IF(INDEX('Coverage Indicators - Section D'!AE$1:AE$100,MATCH('Print View'!$A190,'Coverage Indicators - Section D'!$A$1:$A$100,0))&lt;&gt;0,TEXT(INDEX('Coverage Indicators - Section D'!AE$1:AE$100,MATCH('Print View'!$A190,'Coverage Indicators - Section D'!$A$1:$A$100,0)),"0.0%"),""),"")</f>
        <v xml:space="preserve">/
</v>
      </c>
      <c r="O190" s="532" t="str">
        <f ca="1">IFERROR(IF(INDEX('Coverage Indicators - Section D'!AI$1:AI$100,MATCH('Print View'!$A190,'Coverage Indicators - Section D'!$A$1:$A$100,0))&lt;&gt;0,INDEX('Coverage Indicators - Section D'!AI$1:AI$100,MATCH('Print View'!$A190,'Coverage Indicators - Section D'!$A$1:$A$100,0)),""),"")&amp;"/"&amp;IFERROR(IF(INDEX('Coverage Indicators - Section D'!AI$1:AI$100,MATCH('Print View'!$A190,'Coverage Indicators - Section D'!$A$1:$A$100,0)+1)&lt;&gt;0,INDEX('Coverage Indicators - Section D'!AI$1:AI$100,MATCH('Print View'!$A190,'Coverage Indicators - Section D'!$A$1:$A$100,0)+1),""),"")&amp;CHAR(10)&amp;IFERROR(IF(INDEX('Coverage Indicators - Section D'!AJ$1:AJ$100,MATCH('Print View'!$A190,'Coverage Indicators - Section D'!$A$1:$A$100,0))&lt;&gt;0,INDEX('Coverage Indicators - Section D'!AJ$1:AJ$100,MATCH('Print View'!$A190,'Coverage Indicators - Section D'!$A$1:$A$100,0)),""),"")&amp;CHAR(10)&amp;IFERROR(IF(INDEX('Coverage Indicators - Section D'!AK$1:AK$100,MATCH('Print View'!$A190,'Coverage Indicators - Section D'!$A$1:$A$100,0))&lt;&gt;0,INDEX('Coverage Indicators - Section D'!AK$1:AK$100,MATCH('Print View'!$A190,'Coverage Indicators - Section D'!$A$1:$A$100,0)),""),"")</f>
        <v xml:space="preserve">/
</v>
      </c>
      <c r="P190" s="537" t="str">
        <f ca="1">IFERROR(IF(INDEX('Coverage Indicators - Section D'!AJ$1:AJ$100,MATCH('Print View'!$A190,'Coverage Indicators - Section D'!$A$1:$A$100,0))&lt;&gt;0,INDEX('Coverage Indicators - Section D'!AJ$1:AJ$100,MATCH('Print View'!$A190,'Coverage Indicators - Section D'!$A$1:$A$100,0)),""),"")&amp;"/"&amp;IFERROR(IF(INDEX('Coverage Indicators - Section D'!AJ$1:AJ$100,MATCH('Print View'!$A190,'Coverage Indicators - Section D'!$A$1:$A$100,0)+1)&lt;&gt;0,INDEX('Coverage Indicators - Section D'!AJ$1:AJ$100,MATCH('Print View'!$A190,'Coverage Indicators - Section D'!$A$1:$A$100,0)+1),""),"")&amp;CHAR(10)&amp;IFERROR(IF(INDEX('Coverage Indicators - Section D'!AK$1:AK$100,MATCH('Print View'!$A190,'Coverage Indicators - Section D'!$A$1:$A$100,0))&lt;&gt;0,INDEX('Coverage Indicators - Section D'!AK$1:AK$100,MATCH('Print View'!$A190,'Coverage Indicators - Section D'!$A$1:$A$100,0)),""),"")&amp;CHAR(10)&amp;IFERROR(IF(INDEX('Coverage Indicators - Section D'!AL$1:AL$100,MATCH('Print View'!$A190,'Coverage Indicators - Section D'!$A$1:$A$100,0))&lt;&gt;0,INDEX('Coverage Indicators - Section D'!AL$1:AL$100,MATCH('Print View'!$A190,'Coverage Indicators - Section D'!$A$1:$A$100,0)),""),"")</f>
        <v xml:space="preserve">/
</v>
      </c>
      <c r="Q190" s="532" t="str">
        <f ca="1">IFERROR(IF(INDEX('Coverage Indicators - Section D'!AL$1:AL$100,MATCH('Print View'!$A190,'Coverage Indicators - Section D'!$A$1:$A$100,0))&lt;&gt;0,INDEX('Coverage Indicators - Section D'!AL$1:AL$100,MATCH('Print View'!$A190,'Coverage Indicators - Section D'!$A$1:$A$100,0)),""),"")&amp;"/"&amp;IFERROR(IF(INDEX('Coverage Indicators - Section D'!AL$1:AL$100,MATCH('Print View'!$A190,'Coverage Indicators - Section D'!$A$1:$A$100,0)+1)&lt;&gt;0,INDEX('Coverage Indicators - Section D'!AL$1:AL$100,MATCH('Print View'!$A190,'Coverage Indicators - Section D'!$A$1:$A$100,0)+1),""),"")&amp;CHAR(10)&amp;IFERROR(IF(INDEX('Coverage Indicators - Section D'!AM$1:AM$100,MATCH('Print View'!$A190,'Coverage Indicators - Section D'!$A$1:$A$100,0))&lt;&gt;0,INDEX('Coverage Indicators - Section D'!AM$1:AM$100,MATCH('Print View'!$A190,'Coverage Indicators - Section D'!$A$1:$A$100,0)),""),"")&amp;CHAR(10)&amp;IFERROR(IF(INDEX('Coverage Indicators - Section D'!AN$1:AN$100,MATCH('Print View'!$A190,'Coverage Indicators - Section D'!$A$1:$A$100,0))&lt;&gt;0,INDEX('Coverage Indicators - Section D'!AN$1:AN$100,MATCH('Print View'!$A190,'Coverage Indicators - Section D'!$A$1:$A$100,0)),""),"")</f>
        <v xml:space="preserve">/
</v>
      </c>
      <c r="R190" s="532" t="str">
        <f ca="1">IFERROR(IF(INDEX('Coverage Indicators - Section D'!AO$1:AO$100,MATCH('Print View'!$A190,'Coverage Indicators - Section D'!$A$1:$A$100,0))&lt;&gt;0,INDEX('Coverage Indicators - Section D'!AO$1:AO$100,MATCH('Print View'!$A190,'Coverage Indicators - Section D'!$A$1:$A$100,0)),""),"")&amp;"/"&amp;IFERROR(IF(INDEX('Coverage Indicators - Section D'!AO$1:AO$100,MATCH('Print View'!$A190,'Coverage Indicators - Section D'!$A$1:$A$100,0)+1)&lt;&gt;0,INDEX('Coverage Indicators - Section D'!AO$1:AO$100,MATCH('Print View'!$A190,'Coverage Indicators - Section D'!$A$1:$A$100,0)+1),""),"")&amp;CHAR(10)&amp;IFERROR(IF(INDEX('Coverage Indicators - Section D'!AP$1:AP$100,MATCH('Print View'!$A190,'Coverage Indicators - Section D'!$A$1:$A$100,0))&lt;&gt;0,INDEX('Coverage Indicators - Section D'!AP$1:AP$100,MATCH('Print View'!$A190,'Coverage Indicators - Section D'!$A$1:$A$100,0)),""),"")&amp;CHAR(10)&amp;IFERROR(IF(INDEX('Coverage Indicators - Section D'!AQ$1:AQ$100,MATCH('Print View'!$A190,'Coverage Indicators - Section D'!$A$1:$A$100,0))&lt;&gt;0,INDEX('Coverage Indicators - Section D'!AQ$1:AQ$100,MATCH('Print View'!$A190,'Coverage Indicators - Section D'!$A$1:$A$100,0)),""),"")</f>
        <v xml:space="preserve">/
</v>
      </c>
      <c r="S190" s="532" t="str">
        <f ca="1">IFERROR(IF(INDEX('Coverage Indicators - Section D'!AR$1:AR$100,MATCH('Print View'!$A190,'Coverage Indicators - Section D'!$A$1:$A$100,0))&lt;&gt;0,INDEX('Coverage Indicators - Section D'!AR$1:AR$100,MATCH('Print View'!$A190,'Coverage Indicators - Section D'!$A$1:$A$100,0)),""),"")&amp;"/"&amp;IFERROR(IF(INDEX('Coverage Indicators - Section D'!AR$1:AR$100,MATCH('Print View'!$A190,'Coverage Indicators - Section D'!$A$1:$A$100,0)+1)&lt;&gt;0,INDEX('Coverage Indicators - Section D'!AR$1:AR$100,MATCH('Print View'!$A190,'Coverage Indicators - Section D'!$A$1:$A$100,0)+1),""),"")&amp;CHAR(10)&amp;IFERROR(IF(INDEX('Coverage Indicators - Section D'!AS$1:AS$100,MATCH('Print View'!$A190,'Coverage Indicators - Section D'!$A$1:$A$100,0))&lt;&gt;0,INDEX('Coverage Indicators - Section D'!AS$1:AS$100,MATCH('Print View'!$A190,'Coverage Indicators - Section D'!$A$1:$A$100,0)),""),"")&amp;CHAR(10)&amp;IFERROR(IF(INDEX('Coverage Indicators - Section D'!AT$1:AT$100,MATCH('Print View'!$A190,'Coverage Indicators - Section D'!$A$1:$A$100,0))&lt;&gt;0,INDEX('Coverage Indicators - Section D'!AT$1:AT$100,MATCH('Print View'!$A190,'Coverage Indicators - Section D'!$A$1:$A$100,0)),""),"")</f>
        <v xml:space="preserve">/
</v>
      </c>
      <c r="T190" s="464" t="str">
        <f ca="1">IFERROR(IF(INDEX('Coverage Indicators - Section D'!AB$1:AB$100,MATCH('Print View'!$A190,'Coverage Indicators - Section D'!$A$1:$A$100,0))&lt;&gt;0,INDEX('Coverage Indicators - Section D'!AB$1:AB$100,MATCH('Print View'!$A190,'Coverage Indicators - Section D'!$A$1:$A$100,0)),""),"")</f>
        <v/>
      </c>
      <c r="U190" s="464" t="str">
        <f ca="1">IFERROR(IF(INDEX('Coverage Indicators - Section D'!AC$1:AC$100,MATCH('Print View'!$A190,'Coverage Indicators - Section D'!$A$1:$A$100,0))&lt;&gt;0,INDEX('Coverage Indicators - Section D'!AC$1:AC$100,MATCH('Print View'!$A190,'Coverage Indicators - Section D'!$A$1:$A$100,0)),""),"")</f>
        <v/>
      </c>
      <c r="V190" s="464" t="str">
        <f ca="1">IFERROR(IF(INDEX('Coverage Indicators - Section D'!AD$1:AD$100,MATCH('Print View'!$A190,'Coverage Indicators - Section D'!$A$1:$A$100,0))&lt;&gt;0,INDEX('Coverage Indicators - Section D'!AD$1:AD$100,MATCH('Print View'!$A190,'Coverage Indicators - Section D'!$A$1:$A$100,0)),""),"")</f>
        <v/>
      </c>
      <c r="W190" s="464" t="str">
        <f ca="1">IFERROR(IF(INDEX('Coverage Indicators - Section D'!AE$1:AE$100,MATCH('Print View'!$A190,'Coverage Indicators - Section D'!$A$1:$A$100,0))&lt;&gt;0,INDEX('Coverage Indicators - Section D'!AE$1:AE$100,MATCH('Print View'!$A190,'Coverage Indicators - Section D'!$A$1:$A$100,0)),""),"")</f>
        <v/>
      </c>
      <c r="X190" s="464" t="str">
        <f ca="1">IFERROR(IF(INDEX('Coverage Indicators - Section D'!AI$1:AI$100,MATCH('Print View'!$A190,'Coverage Indicators - Section D'!$A$1:$A$100,0))&lt;&gt;0,INDEX('Coverage Indicators - Section D'!AI$1:AI$100,MATCH('Print View'!$A190,'Coverage Indicators - Section D'!$A$1:$A$100,0)),""),"")</f>
        <v/>
      </c>
      <c r="Y190" s="464" t="str">
        <f ca="1">IFERROR(IF(INDEX('Coverage Indicators - Section D'!AJ$1:AJ$100,MATCH('Print View'!$A190,'Coverage Indicators - Section D'!$A$1:$A$100,0))&lt;&gt;0,INDEX('Coverage Indicators - Section D'!AJ$1:AJ$100,MATCH('Print View'!$A190,'Coverage Indicators - Section D'!$A$1:$A$100,0)),""),"")</f>
        <v/>
      </c>
      <c r="Z190" s="464" t="str">
        <f ca="1">IFERROR(IF(INDEX('Coverage Indicators - Section D'!AK$1:AK$100,MATCH('Print View'!$A190,'Coverage Indicators - Section D'!$A$1:$A$100,0))&lt;&gt;0,INDEX('Coverage Indicators - Section D'!AK$1:AK$100,MATCH('Print View'!$A190,'Coverage Indicators - Section D'!$A$1:$A$100,0)),""),"")</f>
        <v/>
      </c>
      <c r="AA190" s="464"/>
      <c r="AB190" s="464"/>
      <c r="AC190" s="464"/>
      <c r="AD190" s="464"/>
      <c r="AE190" s="464"/>
      <c r="AF190" s="464"/>
      <c r="AG190" s="464"/>
      <c r="AH190" s="464"/>
      <c r="AI190" s="464"/>
      <c r="AJ190" s="464"/>
      <c r="AK190" s="464"/>
      <c r="AL190" s="464"/>
      <c r="AM190" s="464" t="str">
        <f ca="1">IFERROR(IF(INDEX('Coverage Indicators - Section D'!AL$1:AL$110,MATCH('Print View'!$A190,'Coverage Indicators - Section D'!$A$1:$A$110,0))&lt;&gt;0,INDEX('Coverage Indicators - Section D'!AL$1:AL$110,MATCH('Print View'!$A190,'Coverage Indicators - Section D'!$A$1:$A$110,0)),""),"")</f>
        <v/>
      </c>
      <c r="AN190" s="464"/>
      <c r="AO190" s="464"/>
      <c r="AP190" s="464"/>
      <c r="AQ190" s="464"/>
      <c r="AR190" s="1028" t="str">
        <f ca="1">CONCATENATE($A190,N$144)</f>
        <v>232-Jun-22</v>
      </c>
      <c r="AS190" s="1027" t="str">
        <f ca="1">CONCATENATE($A190,Q$144)</f>
        <v>2319-Dec-23</v>
      </c>
      <c r="AT190" s="1027" t="str">
        <f t="shared" ref="AT190" si="154">CONCATENATE($A190,T$144)</f>
        <v>23</v>
      </c>
      <c r="AU190" s="1027" t="str">
        <f t="shared" ref="AU190" si="155">CONCATENATE($A190,W$144)</f>
        <v>23</v>
      </c>
      <c r="AV190" s="1027" t="str">
        <f t="shared" ref="AV190" si="156">CONCATENATE($A190,Z$144)</f>
        <v>23</v>
      </c>
      <c r="AW190" s="1027" t="str">
        <f t="shared" ref="AW190" si="157">CONCATENATE($A190,AC$144)</f>
        <v>23</v>
      </c>
      <c r="AX190" s="1027" t="str">
        <f t="shared" ref="AX190" si="158">CONCATENATE($A190,AF$144)</f>
        <v>23</v>
      </c>
      <c r="AY190" s="1027" t="str">
        <f t="shared" ref="AY190" si="159">CONCATENATE($A190,AI$144)</f>
        <v>23</v>
      </c>
      <c r="AZ190" s="469"/>
      <c r="BA190" s="211"/>
    </row>
    <row r="191" spans="1:53" s="183" customFormat="1" ht="88.15" customHeight="1" x14ac:dyDescent="0.35">
      <c r="A191" s="952"/>
      <c r="B191" s="1000" t="str">
        <f ca="1">IFERROR(IF(INDEX('Coverage Indicators - Section D'!AU$1:AU$110,MATCH('Print View'!$A190,'Coverage Indicators - Section D'!$A$1:$A$110,0))&lt;&gt;0,INDEX('Coverage Indicators - Section D'!AU$1:AU$110,MATCH('Print View'!$A190,'Coverage Indicators - Section D'!$A$1:$A$110,0)),""),"")</f>
        <v/>
      </c>
      <c r="C191" s="1000"/>
      <c r="D191" s="1000"/>
      <c r="E191" s="1000"/>
      <c r="F191" s="1000"/>
      <c r="G191" s="1000"/>
      <c r="H191" s="1000"/>
      <c r="I191" s="1000"/>
      <c r="J191" s="1000"/>
      <c r="K191" s="1000"/>
      <c r="L191" s="1000"/>
      <c r="M191" s="1000"/>
      <c r="N191" s="1000"/>
      <c r="O191" s="1000"/>
      <c r="P191" s="1000"/>
      <c r="Q191" s="1000"/>
      <c r="R191" s="1000"/>
      <c r="S191" s="1000"/>
      <c r="T191" s="464"/>
      <c r="U191" s="464" t="str">
        <f ca="1">IFERROR(IF(INDEX('Coverage Indicators - Section D'!AC$1:AC$100,MATCH('Print View'!$A190,'Coverage Indicators - Section D'!$A$1:$A$100,0)+1)&lt;&gt;0,INDEX('Coverage Indicators - Section D'!AC$1:AC$100,MATCH('Print View'!$A190,'Coverage Indicators - Section D'!$A$1:$A$100,0)+1),""),"")</f>
        <v/>
      </c>
      <c r="V191" s="464"/>
      <c r="W191" s="464"/>
      <c r="X191" s="464" t="str">
        <f ca="1">IFERROR(IF(INDEX('Coverage Indicators - Section D'!AI$1:AI$100,MATCH('Print View'!$A190,'Coverage Indicators - Section D'!$A$1:$A$100,0)+1)&lt;&gt;0,INDEX('Coverage Indicators - Section D'!AI$1:AI$100,MATCH('Print View'!$A190,'Coverage Indicators - Section D'!$A$1:$A$100,0)+1),""),"")</f>
        <v/>
      </c>
      <c r="Y191" s="464"/>
      <c r="Z191" s="464"/>
      <c r="AA191" s="464"/>
      <c r="AB191" s="464"/>
      <c r="AC191" s="464"/>
      <c r="AD191" s="464"/>
      <c r="AE191" s="464"/>
      <c r="AF191" s="464"/>
      <c r="AG191" s="464"/>
      <c r="AH191" s="464"/>
      <c r="AI191" s="464"/>
      <c r="AJ191" s="464"/>
      <c r="AK191" s="464"/>
      <c r="AL191" s="464"/>
      <c r="AM191" s="464"/>
      <c r="AN191" s="464"/>
      <c r="AO191" s="464"/>
      <c r="AP191" s="464"/>
      <c r="AQ191" s="464"/>
      <c r="AR191" s="1028"/>
      <c r="AS191" s="1027"/>
      <c r="AT191" s="1027"/>
      <c r="AU191" s="1027"/>
      <c r="AV191" s="1027"/>
      <c r="AW191" s="1027"/>
      <c r="AX191" s="1027"/>
      <c r="AY191" s="1027"/>
      <c r="AZ191" s="469"/>
      <c r="BA191" s="211"/>
    </row>
    <row r="192" spans="1:53" s="183" customFormat="1" ht="177" customHeight="1" x14ac:dyDescent="0.35">
      <c r="A192" s="951">
        <v>24</v>
      </c>
      <c r="B192" s="534" t="str">
        <f ca="1">IFERROR(IF(INDEX('Coverage Indicators - Section D'!B$1:B$100,MATCH('Print View'!$A192,'Coverage Indicators - Section D'!$A$1:$A$100,0))&lt;&gt;0,INDEX('Coverage Indicators - Section D'!B$1:B$100,MATCH('Print View'!$A192,'Coverage Indicators - Section D'!$A$1:$A$100,0)),""),"")</f>
        <v/>
      </c>
      <c r="C192" s="535" t="str">
        <f ca="1">IFERROR(IF(INDEX('Coverage Indicators - Section D'!D$1:D$100,MATCH('Print View'!$A192,'Coverage Indicators - Section D'!$A$1:$A$100,0))&lt;&gt;0,INDEX('Coverage Indicators - Section D'!D$1:D$100,MATCH('Print View'!$A192,'Coverage Indicators - Section D'!$A$1:$A$100,0)),""),"")</f>
        <v/>
      </c>
      <c r="D192" s="535" t="str">
        <f ca="1">IFERROR(IF(INDEX('Coverage Indicators - Section D'!E$1:E$100,MATCH('Print View'!$A192,'Coverage Indicators - Section D'!$A$1:$A$100,0))&lt;&gt;0,INDEX('Coverage Indicators - Section D'!E$1:E$100,MATCH('Print View'!$A192,'Coverage Indicators - Section D'!$A$1:$A$100,0)),""),"")</f>
        <v/>
      </c>
      <c r="E192" s="536" t="str">
        <f ca="1">IFERROR(IF(INDEX('Coverage Indicators - Section D'!F$1:F$100,MATCH('Print View'!$A192,'Coverage Indicators - Section D'!$A$1:$A$100,0))&lt;&gt;0,INDEX('Coverage Indicators - Section D'!F$1:F$100,MATCH('Print View'!$A192,'Coverage Indicators - Section D'!$A$1:$A$100,0)),""),"")&amp;"/"&amp;IFERROR(IF(INDEX('Coverage Indicators - Section D'!F$1:F$100,MATCH('Print View'!$A192,'Coverage Indicators - Section D'!$A$1:$A$100,0)+1)&lt;&gt;0,INDEX('Coverage Indicators - Section D'!F$1:F$100,MATCH('Print View'!$A192,'Coverage Indicators - Section D'!$A$1:$A$100,0)+1),""),"")&amp;CHAR(10)&amp;IFERROR(IF(INDEX('Coverage Indicators - Section D'!G$1:G$100,MATCH('Print View'!$A192,'Coverage Indicators - Section D'!$A$1:$A$100,0))&lt;&gt;0,INDEX('Coverage Indicators - Section D'!G$1:G$100,MATCH('Print View'!$A192,'Coverage Indicators - Section D'!$A$1:$A$100,0)),""),"")</f>
        <v xml:space="preserve">/
</v>
      </c>
      <c r="F192" s="537" t="str">
        <f ca="1">IFERROR(IF(INDEX('Coverage Indicators - Section D'!H$1:H$100,MATCH('Print View'!$A192,'Coverage Indicators - Section D'!$A$1:$A$100,0))&lt;&gt;0,INDEX('Coverage Indicators - Section D'!H$1:H$100,MATCH('Print View'!$A192,'Coverage Indicators - Section D'!$A$1:$A$100,0)),""),"")&amp;CHAR(10)&amp;IFERROR(IF(INDEX('Coverage Indicators - Section D'!I$1:I$100,MATCH('Print View'!$A192,'Coverage Indicators - Section D'!$A$1:$A$100,0))&lt;&gt;0,INDEX('Coverage Indicators - Section D'!I$1:I$100,MATCH('Print View'!$A192,'Coverage Indicators - Section D'!$A$1:$A$100,0)),""),"")</f>
        <v xml:space="preserve">
</v>
      </c>
      <c r="G192" s="538" t="str">
        <f ca="1">IFERROR(IF(INDEX('Coverage Indicators - Section D'!J$1:J$100,MATCH('Print View'!$A192,'Coverage Indicators - Section D'!$A$1:$A$100,0))&lt;&gt;0,INDEX('Coverage Indicators - Section D'!J$1:J$100,MATCH('Print View'!$A192,'Coverage Indicators - Section D'!$A$1:$A$100,0)),""),"")</f>
        <v/>
      </c>
      <c r="H192" s="538" t="str">
        <f ca="1">IFERROR(IF(INDEX('Coverage Indicators - Section D'!S$1:S$100,MATCH('Print View'!$A192,'Coverage Indicators - Section D'!$A$1:$A$100,0))&lt;&gt;0,INDEX('Coverage Indicators - Section D'!S$1:S$100,MATCH('Print View'!$A192,'Coverage Indicators - Section D'!$A$1:$A$100,0)),""),"")</f>
        <v/>
      </c>
      <c r="I192" s="539" t="str">
        <f ca="1">IFERROR(IF(INDEX('Coverage Indicators - Section D'!T$1:T$100,MATCH('Print View'!$A192,'Coverage Indicators - Section D'!$A$1:$A$100,0))&lt;&gt;0,INDEX('Coverage Indicators - Section D'!T$1:T$100,MATCH('Print View'!$A192,'Coverage Indicators - Section D'!$A$1:$A$100,0)),""),"")</f>
        <v/>
      </c>
      <c r="J192" s="540" t="str">
        <f ca="1">IFERROR(IF(INDEX('Coverage Indicators - Section D'!U$1:U$100,MATCH('Print View'!$A192,'Coverage Indicators - Section D'!$A$1:$A$100,0))&lt;&gt;0,INDEX('Coverage Indicators - Section D'!U$1:U$100,MATCH('Print View'!$A192,'Coverage Indicators - Section D'!$A$1:$A$100,0)),""),"")&amp;CHAR(10)&amp;CHAR(10)&amp;IFERROR(IF(INDEX('Coverage Indicators - Section D'!U$1:U$100,MATCH('Print View'!$A192,'Coverage Indicators - Section D'!$A$1:$A$100,0)+1)&lt;&gt;0,INDEX('Coverage Indicators - Section D'!U$1:U$100,MATCH('Print View'!$A192,'Coverage Indicators - Section D'!$A$1:$A$100,0)+1),""),"")</f>
        <v xml:space="preserve">
</v>
      </c>
      <c r="K192" s="538" t="str">
        <f ca="1">IFERROR(IF(INDEX('Coverage Indicators - Section D'!V$1:V$100,MATCH('Print View'!$A192,'Coverage Indicators - Section D'!$A$1:$A$100,0))&lt;&gt;0,INDEX('Coverage Indicators - Section D'!V$1:V$100,MATCH('Print View'!$A192,'Coverage Indicators - Section D'!$A$1:$A$100,0)),""),"")</f>
        <v/>
      </c>
      <c r="L192" s="540" t="str">
        <f ca="1">IFERROR(IF(INDEX('Coverage Indicators - Section D'!W$1:W$100,MATCH('Print View'!$A192,'Coverage Indicators - Section D'!$A$1:$A$100,0))&lt;&gt;0,INDEX('Coverage Indicators - Section D'!W$1:W$100,MATCH('Print View'!$A192,'Coverage Indicators - Section D'!$A$1:$A$100,0)),""),"")&amp;"/"&amp;IFERROR(IF(INDEX('Coverage Indicators - Section D'!W$1:W$100,MATCH('Print View'!$A192,'Coverage Indicators - Section D'!$A$1:$A$100,0)+1)&lt;&gt;0,INDEX('Coverage Indicators - Section D'!W$1:W$100,MATCH('Print View'!$A192,'Coverage Indicators - Section D'!$A$1:$A$100,0)+1),""),"")&amp;CHAR(10)&amp;IFERROR(IF(INDEX('Coverage Indicators - Section D'!X$1:X$100,MATCH('Print View'!$A192,'Coverage Indicators - Section D'!$A$1:$A$100,0))&lt;&gt;0,TEXT(INDEX('Coverage Indicators - Section D'!X$1:X$100,MATCH('Print View'!$A192,'Coverage Indicators - Section D'!$A$1:$A$100,0)),"0.0%"),""),"")&amp;CHAR(10)&amp;IFERROR(IF(INDEX('Coverage Indicators - Section D'!Y$1:Y$100,MATCH('Print View'!$A192,'Coverage Indicators - Section D'!$A$1:$A$100,0))&lt;&gt;0,INDEX('Coverage Indicators - Section D'!Y$1:Y$100,MATCH('Print View'!$A192,'Coverage Indicators - Section D'!$A$1:$A$100,0)),""),"")</f>
        <v xml:space="preserve">/
</v>
      </c>
      <c r="M192" s="540" t="str">
        <f ca="1">IFERROR(IF(INDEX('Coverage Indicators - Section D'!Z$1:Z$100,MATCH('Print View'!$A192,'Coverage Indicators - Section D'!$A$1:$A$100,0))&lt;&gt;0,INDEX('Coverage Indicators - Section D'!Z$1:Z$100,MATCH('Print View'!$A192,'Coverage Indicators - Section D'!$A$1:$A$100,0)),""),"")&amp;"/"&amp;IFERROR(IF(INDEX('Coverage Indicators - Section D'!Z$1:Z$100,MATCH('Print View'!$A192,'Coverage Indicators - Section D'!$A$1:$A$100,0)+1)&lt;&gt;0,INDEX('Coverage Indicators - Section D'!Z$1:Z$100,MATCH('Print View'!$A192,'Coverage Indicators - Section D'!$A$1:$A$100,0)+1),""),"")&amp;CHAR(10)&amp;IFERROR(IF(INDEX('Coverage Indicators - Section D'!AA$1:AA$100,MATCH('Print View'!$A192,'Coverage Indicators - Section D'!$A$1:$A$100,0))&lt;&gt;0,TEXT(INDEX('Coverage Indicators - Section D'!AA$1:AA$100,MATCH('Print View'!$A192,'Coverage Indicators - Section D'!$A$1:$A$100,0)),"0.0%"),""),"")&amp;CHAR(10)&amp;IFERROR(IF(INDEX('Coverage Indicators - Section D'!AB$1:AB$100,MATCH('Print View'!$A192,'Coverage Indicators - Section D'!$A$1:$A$100,0))&lt;&gt;0,INDEX('Coverage Indicators - Section D'!AB$1:AB$100,MATCH('Print View'!$A192,'Coverage Indicators - Section D'!$A$1:$A$100,0)),""),"")</f>
        <v xml:space="preserve">/
</v>
      </c>
      <c r="N192" s="540" t="str">
        <f ca="1">IFERROR(IF(INDEX('Coverage Indicators - Section D'!AC$1:AC$100,MATCH('Print View'!$A192,'Coverage Indicators - Section D'!$A$1:$A$100,0))&lt;&gt;0,INDEX('Coverage Indicators - Section D'!AC$1:AC$100,MATCH('Print View'!$A192,'Coverage Indicators - Section D'!$A$1:$A$100,0)),""),"")&amp;"/"&amp;IFERROR(IF(INDEX('Coverage Indicators - Section D'!AC$1:AC$100,MATCH('Print View'!$A192,'Coverage Indicators - Section D'!$A$1:$A$100,0)+1)&lt;&gt;0,INDEX('Coverage Indicators - Section D'!AC$1:AC$100,MATCH('Print View'!$A192,'Coverage Indicators - Section D'!$A$1:$A$100,0)+1),""),"")&amp;CHAR(10)&amp;IFERROR(IF(INDEX('Coverage Indicators - Section D'!AD$1:AD$100,MATCH('Print View'!$A192,'Coverage Indicators - Section D'!$A$1:$A$100,0))&lt;&gt;0,INDEX('Coverage Indicators - Section D'!AD$1:AD$100,MATCH('Print View'!$A192,'Coverage Indicators - Section D'!$A$1:$A$100,0)),""),"")&amp;CHAR(10)&amp;IFERROR(IF(INDEX('Coverage Indicators - Section D'!AE$1:AE$100,MATCH('Print View'!$A192,'Coverage Indicators - Section D'!$A$1:$A$100,0))&lt;&gt;0,TEXT(INDEX('Coverage Indicators - Section D'!AE$1:AE$100,MATCH('Print View'!$A192,'Coverage Indicators - Section D'!$A$1:$A$100,0)),"0.0%"),""),"")</f>
        <v xml:space="preserve">/
</v>
      </c>
      <c r="O192" s="540" t="str">
        <f ca="1">IFERROR(IF(INDEX('Coverage Indicators - Section D'!AH$1:AH$100,MATCH('Print View'!$A192,'Coverage Indicators - Section D'!$A$1:$A$100,0))&lt;&gt;0,INDEX('Coverage Indicators - Section D'!AH$1:AH$100,MATCH('Print View'!$A192,'Coverage Indicators - Section D'!$A$1:$A$100,0)),""),"")&amp;"/"&amp;IFERROR(IF(INDEX('Coverage Indicators - Section D'!AH$1:AH$100,MATCH('Print View'!$A192,'Coverage Indicators - Section D'!$A$1:$A$100,0)+1)&lt;&gt;0,INDEX('Coverage Indicators - Section D'!AH$1:AH$100,MATCH('Print View'!$A192,'Coverage Indicators - Section D'!$A$1:$A$100,0)+1),""),"")&amp;CHAR(10)&amp;IFERROR(IF(INDEX('Coverage Indicators - Section D'!AI$1:AI$100,MATCH('Print View'!$A192,'Coverage Indicators - Section D'!$A$1:$A$100,0))&lt;&gt;0,INDEX('Coverage Indicators - Section D'!AI$1:AI$100,MATCH('Print View'!$A192,'Coverage Indicators - Section D'!$A$1:$A$100,0)),""),"")&amp;CHAR(10)&amp;IFERROR(IF(INDEX('Coverage Indicators - Section D'!AJ$1:AJ$100,MATCH('Print View'!$A192,'Coverage Indicators - Section D'!$A$1:$A$100,0))&lt;&gt;0,TEXT(INDEX('Coverage Indicators - Section D'!AJ$1:AJ$100,MATCH('Print View'!$A192,'Coverage Indicators - Section D'!$A$1:$A$100,0)),"0.0%"),""),"")</f>
        <v xml:space="preserve">/
</v>
      </c>
      <c r="P192" s="537" t="str">
        <f ca="1">IFERROR(IF(INDEX('Coverage Indicators - Section D'!AJ$1:AJ$100,MATCH('Print View'!$A192,'Coverage Indicators - Section D'!$A$1:$A$100,0))&lt;&gt;0,INDEX('Coverage Indicators - Section D'!AJ$1:AJ$100,MATCH('Print View'!$A192,'Coverage Indicators - Section D'!$A$1:$A$100,0)),""),"")&amp;"/"&amp;IFERROR(IF(INDEX('Coverage Indicators - Section D'!AJ$1:AJ$100,MATCH('Print View'!$A192,'Coverage Indicators - Section D'!$A$1:$A$100,0)+1)&lt;&gt;0,INDEX('Coverage Indicators - Section D'!AJ$1:AJ$100,MATCH('Print View'!$A192,'Coverage Indicators - Section D'!$A$1:$A$100,0)+1),""),"")&amp;CHAR(10)&amp;IFERROR(IF(INDEX('Coverage Indicators - Section D'!AK$1:AK$100,MATCH('Print View'!$A192,'Coverage Indicators - Section D'!$A$1:$A$100,0))&lt;&gt;0,INDEX('Coverage Indicators - Section D'!AK$1:AK$100,MATCH('Print View'!$A192,'Coverage Indicators - Section D'!$A$1:$A$100,0)),""),"")&amp;CHAR(10)&amp;IFERROR(IF(INDEX('Coverage Indicators - Section D'!AL$1:AL$100,MATCH('Print View'!$A192,'Coverage Indicators - Section D'!$A$1:$A$100,0))&lt;&gt;0,INDEX('Coverage Indicators - Section D'!AL$1:AL$100,MATCH('Print View'!$A192,'Coverage Indicators - Section D'!$A$1:$A$100,0)),""),"")</f>
        <v xml:space="preserve">/
</v>
      </c>
      <c r="Q192" s="540" t="str">
        <f ca="1">IFERROR(IF(INDEX('Coverage Indicators - Section D'!AL$1:AL$100,MATCH('Print View'!$A192,'Coverage Indicators - Section D'!$A$1:$A$100,0))&lt;&gt;0,INDEX('Coverage Indicators - Section D'!AL$1:AL$100,MATCH('Print View'!$A192,'Coverage Indicators - Section D'!$A$1:$A$100,0)),""),"")&amp;"/"&amp;IFERROR(IF(INDEX('Coverage Indicators - Section D'!AL$1:AL$100,MATCH('Print View'!$A192,'Coverage Indicators - Section D'!$A$1:$A$100,0)+1)&lt;&gt;0,INDEX('Coverage Indicators - Section D'!AL$1:AL$100,MATCH('Print View'!$A192,'Coverage Indicators - Section D'!$A$1:$A$100,0)+1),""),"")&amp;CHAR(10)&amp;IFERROR(IF(INDEX('Coverage Indicators - Section D'!AM$1:AM$100,MATCH('Print View'!$A192,'Coverage Indicators - Section D'!$A$1:$A$100,0))&lt;&gt;0,INDEX('Coverage Indicators - Section D'!AM$1:AM$100,MATCH('Print View'!$A192,'Coverage Indicators - Section D'!$A$1:$A$100,0)),""),"")&amp;CHAR(10)&amp;IFERROR(IF(INDEX('Coverage Indicators - Section D'!AN$1:AN$100,MATCH('Print View'!$A192,'Coverage Indicators - Section D'!$A$1:$A$100,0))&lt;&gt;0,INDEX('Coverage Indicators - Section D'!AN$1:AN$100,MATCH('Print View'!$A192,'Coverage Indicators - Section D'!$A$1:$A$100,0)),""),"")</f>
        <v xml:space="preserve">/
</v>
      </c>
      <c r="R192" s="540" t="str">
        <f ca="1">IFERROR(IF(INDEX('Coverage Indicators - Section D'!AO$1:AO$100,MATCH('Print View'!$A192,'Coverage Indicators - Section D'!$A$1:$A$100,0))&lt;&gt;0,INDEX('Coverage Indicators - Section D'!AO$1:AO$100,MATCH('Print View'!$A192,'Coverage Indicators - Section D'!$A$1:$A$100,0)),""),"")&amp;"/"&amp;IFERROR(IF(INDEX('Coverage Indicators - Section D'!AO$1:AO$100,MATCH('Print View'!$A192,'Coverage Indicators - Section D'!$A$1:$A$100,0)+1)&lt;&gt;0,INDEX('Coverage Indicators - Section D'!AO$1:AO$100,MATCH('Print View'!$A192,'Coverage Indicators - Section D'!$A$1:$A$100,0)+1),""),"")&amp;CHAR(10)&amp;IFERROR(IF(INDEX('Coverage Indicators - Section D'!AP$1:AP$100,MATCH('Print View'!$A192,'Coverage Indicators - Section D'!$A$1:$A$100,0))&lt;&gt;0,INDEX('Coverage Indicators - Section D'!AP$1:AP$100,MATCH('Print View'!$A192,'Coverage Indicators - Section D'!$A$1:$A$100,0)),""),"")&amp;CHAR(10)&amp;IFERROR(IF(INDEX('Coverage Indicators - Section D'!AQ$1:AQ$100,MATCH('Print View'!$A192,'Coverage Indicators - Section D'!$A$1:$A$100,0))&lt;&gt;0,INDEX('Coverage Indicators - Section D'!AQ$1:AQ$100,MATCH('Print View'!$A192,'Coverage Indicators - Section D'!$A$1:$A$100,0)),""),"")</f>
        <v xml:space="preserve">/
</v>
      </c>
      <c r="S192" s="540" t="str">
        <f ca="1">IFERROR(IF(INDEX('Coverage Indicators - Section D'!AR$1:AR$100,MATCH('Print View'!$A192,'Coverage Indicators - Section D'!$A$1:$A$100,0))&lt;&gt;0,INDEX('Coverage Indicators - Section D'!AR$1:AR$100,MATCH('Print View'!$A192,'Coverage Indicators - Section D'!$A$1:$A$100,0)),""),"")&amp;"/"&amp;IFERROR(IF(INDEX('Coverage Indicators - Section D'!AR$1:AR$100,MATCH('Print View'!$A192,'Coverage Indicators - Section D'!$A$1:$A$100,0)+1)&lt;&gt;0,INDEX('Coverage Indicators - Section D'!AR$1:AR$100,MATCH('Print View'!$A192,'Coverage Indicators - Section D'!$A$1:$A$100,0)+1),""),"")&amp;CHAR(10)&amp;IFERROR(IF(INDEX('Coverage Indicators - Section D'!AS$1:AS$100,MATCH('Print View'!$A192,'Coverage Indicators - Section D'!$A$1:$A$100,0))&lt;&gt;0,INDEX('Coverage Indicators - Section D'!AS$1:AS$100,MATCH('Print View'!$A192,'Coverage Indicators - Section D'!$A$1:$A$100,0)),""),"")&amp;CHAR(10)&amp;IFERROR(IF(INDEX('Coverage Indicators - Section D'!AT$1:AT$100,MATCH('Print View'!$A192,'Coverage Indicators - Section D'!$A$1:$A$100,0))&lt;&gt;0,INDEX('Coverage Indicators - Section D'!AT$1:AT$100,MATCH('Print View'!$A192,'Coverage Indicators - Section D'!$A$1:$A$100,0)),""),"")</f>
        <v xml:space="preserve">/
</v>
      </c>
      <c r="T192" s="464" t="str">
        <f ca="1">IFERROR(IF(INDEX('Coverage Indicators - Section D'!AB$1:AB$100,MATCH('Print View'!$A192,'Coverage Indicators - Section D'!$A$1:$A$100,0))&lt;&gt;0,INDEX('Coverage Indicators - Section D'!AB$1:AB$100,MATCH('Print View'!$A192,'Coverage Indicators - Section D'!$A$1:$A$100,0)),""),"")</f>
        <v/>
      </c>
      <c r="U192" s="464" t="str">
        <f ca="1">IFERROR(IF(INDEX('Coverage Indicators - Section D'!AC$1:AC$100,MATCH('Print View'!$A192,'Coverage Indicators - Section D'!$A$1:$A$100,0))&lt;&gt;0,INDEX('Coverage Indicators - Section D'!AC$1:AC$100,MATCH('Print View'!$A192,'Coverage Indicators - Section D'!$A$1:$A$100,0)),""),"")</f>
        <v/>
      </c>
      <c r="V192" s="464" t="str">
        <f ca="1">IFERROR(IF(INDEX('Coverage Indicators - Section D'!AD$1:AD$100,MATCH('Print View'!$A192,'Coverage Indicators - Section D'!$A$1:$A$100,0))&lt;&gt;0,INDEX('Coverage Indicators - Section D'!AD$1:AD$100,MATCH('Print View'!$A192,'Coverage Indicators - Section D'!$A$1:$A$100,0)),""),"")</f>
        <v/>
      </c>
      <c r="W192" s="464" t="str">
        <f ca="1">IFERROR(IF(INDEX('Coverage Indicators - Section D'!AE$1:AE$100,MATCH('Print View'!$A192,'Coverage Indicators - Section D'!$A$1:$A$100,0))&lt;&gt;0,INDEX('Coverage Indicators - Section D'!AE$1:AE$100,MATCH('Print View'!$A192,'Coverage Indicators - Section D'!$A$1:$A$100,0)),""),"")</f>
        <v/>
      </c>
      <c r="X192" s="464" t="str">
        <f ca="1">IFERROR(IF(INDEX('Coverage Indicators - Section D'!AI$1:AI$100,MATCH('Print View'!$A192,'Coverage Indicators - Section D'!$A$1:$A$100,0))&lt;&gt;0,INDEX('Coverage Indicators - Section D'!AI$1:AI$100,MATCH('Print View'!$A192,'Coverage Indicators - Section D'!$A$1:$A$100,0)),""),"")</f>
        <v/>
      </c>
      <c r="Y192" s="464" t="str">
        <f ca="1">IFERROR(IF(INDEX('Coverage Indicators - Section D'!AJ$1:AJ$100,MATCH('Print View'!$A192,'Coverage Indicators - Section D'!$A$1:$A$100,0))&lt;&gt;0,INDEX('Coverage Indicators - Section D'!AJ$1:AJ$100,MATCH('Print View'!$A192,'Coverage Indicators - Section D'!$A$1:$A$100,0)),""),"")</f>
        <v/>
      </c>
      <c r="Z192" s="464" t="str">
        <f ca="1">IFERROR(IF(INDEX('Coverage Indicators - Section D'!AK$1:AK$100,MATCH('Print View'!$A192,'Coverage Indicators - Section D'!$A$1:$A$100,0))&lt;&gt;0,INDEX('Coverage Indicators - Section D'!AK$1:AK$100,MATCH('Print View'!$A192,'Coverage Indicators - Section D'!$A$1:$A$100,0)),""),"")</f>
        <v/>
      </c>
      <c r="AA192" s="464"/>
      <c r="AB192" s="464"/>
      <c r="AC192" s="464"/>
      <c r="AD192" s="464"/>
      <c r="AE192" s="464"/>
      <c r="AF192" s="464"/>
      <c r="AG192" s="464"/>
      <c r="AH192" s="464"/>
      <c r="AI192" s="464"/>
      <c r="AJ192" s="464"/>
      <c r="AK192" s="464"/>
      <c r="AL192" s="464"/>
      <c r="AM192" s="464" t="str">
        <f ca="1">IFERROR(IF(INDEX('Coverage Indicators - Section D'!AL$1:AL$110,MATCH('Print View'!$A192,'Coverage Indicators - Section D'!$A$1:$A$110,0))&lt;&gt;0,INDEX('Coverage Indicators - Section D'!AL$1:AL$110,MATCH('Print View'!$A192,'Coverage Indicators - Section D'!$A$1:$A$110,0)),""),"")</f>
        <v/>
      </c>
      <c r="AN192" s="464"/>
      <c r="AO192" s="464"/>
      <c r="AP192" s="464"/>
      <c r="AQ192" s="464"/>
      <c r="AR192" s="1028" t="str">
        <f ca="1">CONCATENATE($A192,N$144)</f>
        <v>242-Jun-22</v>
      </c>
      <c r="AS192" s="1027" t="str">
        <f ca="1">CONCATENATE($A192,Q$144)</f>
        <v>2419-Dec-23</v>
      </c>
      <c r="AT192" s="1027" t="str">
        <f t="shared" ref="AT192" si="160">CONCATENATE($A192,T$144)</f>
        <v>24</v>
      </c>
      <c r="AU192" s="1027" t="str">
        <f t="shared" ref="AU192" si="161">CONCATENATE($A192,W$144)</f>
        <v>24</v>
      </c>
      <c r="AV192" s="1027" t="str">
        <f t="shared" ref="AV192" si="162">CONCATENATE($A192,Z$144)</f>
        <v>24</v>
      </c>
      <c r="AW192" s="1027" t="str">
        <f t="shared" ref="AW192" si="163">CONCATENATE($A192,AC$144)</f>
        <v>24</v>
      </c>
      <c r="AX192" s="1027" t="str">
        <f t="shared" ref="AX192" si="164">CONCATENATE($A192,AF$144)</f>
        <v>24</v>
      </c>
      <c r="AY192" s="1027" t="str">
        <f t="shared" ref="AY192" si="165">CONCATENATE($A192,AI$144)</f>
        <v>24</v>
      </c>
      <c r="AZ192" s="469"/>
      <c r="BA192" s="211"/>
    </row>
    <row r="193" spans="1:53" s="183" customFormat="1" ht="88.15" customHeight="1" x14ac:dyDescent="0.35">
      <c r="A193" s="951"/>
      <c r="B193" s="942" t="str">
        <f ca="1">IFERROR(IF(INDEX('Coverage Indicators - Section D'!AU$1:AU$110,MATCH('Print View'!$A192,'Coverage Indicators - Section D'!$A$1:$A$110,0))&lt;&gt;0,INDEX('Coverage Indicators - Section D'!AU$1:AU$110,MATCH('Print View'!$A192,'Coverage Indicators - Section D'!$A$1:$A$110,0)),""),"")</f>
        <v/>
      </c>
      <c r="C193" s="942"/>
      <c r="D193" s="942"/>
      <c r="E193" s="942"/>
      <c r="F193" s="942"/>
      <c r="G193" s="942"/>
      <c r="H193" s="942"/>
      <c r="I193" s="942"/>
      <c r="J193" s="942"/>
      <c r="K193" s="942"/>
      <c r="L193" s="942"/>
      <c r="M193" s="942"/>
      <c r="N193" s="942"/>
      <c r="O193" s="942"/>
      <c r="P193" s="942"/>
      <c r="Q193" s="942"/>
      <c r="R193" s="942"/>
      <c r="S193" s="942"/>
      <c r="T193" s="464"/>
      <c r="U193" s="464" t="str">
        <f ca="1">IFERROR(IF(INDEX('Coverage Indicators - Section D'!AC$1:AC$100,MATCH('Print View'!$A192,'Coverage Indicators - Section D'!$A$1:$A$100,0)+1)&lt;&gt;0,INDEX('Coverage Indicators - Section D'!AC$1:AC$100,MATCH('Print View'!$A192,'Coverage Indicators - Section D'!$A$1:$A$100,0)+1),""),"")</f>
        <v/>
      </c>
      <c r="V193" s="464"/>
      <c r="W193" s="464"/>
      <c r="X193" s="464" t="str">
        <f ca="1">IFERROR(IF(INDEX('Coverage Indicators - Section D'!AI$1:AI$100,MATCH('Print View'!$A192,'Coverage Indicators - Section D'!$A$1:$A$100,0)+1)&lt;&gt;0,INDEX('Coverage Indicators - Section D'!AI$1:AI$100,MATCH('Print View'!$A192,'Coverage Indicators - Section D'!$A$1:$A$100,0)+1),""),"")</f>
        <v/>
      </c>
      <c r="Y193" s="464"/>
      <c r="Z193" s="464"/>
      <c r="AA193" s="464"/>
      <c r="AB193" s="464"/>
      <c r="AC193" s="464"/>
      <c r="AD193" s="464"/>
      <c r="AE193" s="464"/>
      <c r="AF193" s="464"/>
      <c r="AG193" s="464"/>
      <c r="AH193" s="464"/>
      <c r="AI193" s="464"/>
      <c r="AJ193" s="464"/>
      <c r="AK193" s="464"/>
      <c r="AL193" s="464"/>
      <c r="AM193" s="464"/>
      <c r="AN193" s="464"/>
      <c r="AO193" s="464"/>
      <c r="AP193" s="464"/>
      <c r="AQ193" s="464"/>
      <c r="AR193" s="1028"/>
      <c r="AS193" s="1027"/>
      <c r="AT193" s="1027"/>
      <c r="AU193" s="1027"/>
      <c r="AV193" s="1027"/>
      <c r="AW193" s="1027"/>
      <c r="AX193" s="1027"/>
      <c r="AY193" s="1027"/>
      <c r="AZ193" s="469"/>
      <c r="BA193" s="211"/>
    </row>
    <row r="194" spans="1:53" s="183" customFormat="1" ht="177" customHeight="1" x14ac:dyDescent="0.35">
      <c r="A194" s="952">
        <v>25</v>
      </c>
      <c r="B194" s="530" t="str">
        <f ca="1">IFERROR(IF(INDEX('Coverage Indicators - Section D'!B$1:B$100,MATCH('Print View'!$A194,'Coverage Indicators - Section D'!$A$1:$A$100,0))&lt;&gt;0,INDEX('Coverage Indicators - Section D'!B$1:B$100,MATCH('Print View'!$A194,'Coverage Indicators - Section D'!$A$1:$A$100,0)),""),"")</f>
        <v/>
      </c>
      <c r="C194" s="531" t="str">
        <f ca="1">IFERROR(IF(INDEX('Coverage Indicators - Section D'!D$1:D$100,MATCH('Print View'!$A194,'Coverage Indicators - Section D'!$A$1:$A$100,0))&lt;&gt;0,INDEX('Coverage Indicators - Section D'!D$1:D$100,MATCH('Print View'!$A194,'Coverage Indicators - Section D'!$A$1:$A$100,0)),""),"")</f>
        <v/>
      </c>
      <c r="D194" s="531" t="str">
        <f ca="1">IFERROR(IF(INDEX('Coverage Indicators - Section D'!E$1:E$100,MATCH('Print View'!$A194,'Coverage Indicators - Section D'!$A$1:$A$100,0))&lt;&gt;0,INDEX('Coverage Indicators - Section D'!E$1:E$100,MATCH('Print View'!$A194,'Coverage Indicators - Section D'!$A$1:$A$100,0)),""),"")</f>
        <v/>
      </c>
      <c r="E194" s="532" t="str">
        <f ca="1">IFERROR(IF(INDEX('Coverage Indicators - Section D'!F$1:F$100,MATCH('Print View'!$A194,'Coverage Indicators - Section D'!$A$1:$A$100,0))&lt;&gt;0,INDEX('Coverage Indicators - Section D'!F$1:F$100,MATCH('Print View'!$A194,'Coverage Indicators - Section D'!$A$1:$A$100,0)),""),"")&amp;"/"&amp;IFERROR(IF(INDEX('Coverage Indicators - Section D'!F$1:F$100,MATCH('Print View'!$A194,'Coverage Indicators - Section D'!$A$1:$A$100,0)+1)&lt;&gt;0,INDEX('Coverage Indicators - Section D'!F$1:F$100,MATCH('Print View'!$A194,'Coverage Indicators - Section D'!$A$1:$A$100,0)+1),""),"")&amp;CHAR(10)&amp;IFERROR(IF(INDEX('Coverage Indicators - Section D'!G$1:G$100,MATCH('Print View'!$A194,'Coverage Indicators - Section D'!$A$1:$A$100,0))&lt;&gt;0,INDEX('Coverage Indicators - Section D'!G$1:G$100,MATCH('Print View'!$A194,'Coverage Indicators - Section D'!$A$1:$A$100,0)),""),"")</f>
        <v xml:space="preserve">/
</v>
      </c>
      <c r="F194" s="532" t="str">
        <f ca="1">IFERROR(IF(INDEX('Coverage Indicators - Section D'!H$1:H$100,MATCH('Print View'!$A194,'Coverage Indicators - Section D'!$A$1:$A$100,0))&lt;&gt;0,INDEX('Coverage Indicators - Section D'!H$1:H$100,MATCH('Print View'!$A194,'Coverage Indicators - Section D'!$A$1:$A$100,0)),""),"")&amp;CHAR(10)&amp;IFERROR(IF(INDEX('Coverage Indicators - Section D'!I$1:I$100,MATCH('Print View'!$A194,'Coverage Indicators - Section D'!$A$1:$A$100,0))&lt;&gt;0,INDEX('Coverage Indicators - Section D'!I$1:I$100,MATCH('Print View'!$A194,'Coverage Indicators - Section D'!$A$1:$A$100,0)),""),"")</f>
        <v xml:space="preserve">
</v>
      </c>
      <c r="G194" s="533" t="str">
        <f ca="1">IFERROR(IF(INDEX('Coverage Indicators - Section D'!J$1:J$100,MATCH('Print View'!$A194,'Coverage Indicators - Section D'!$A$1:$A$100,0))&lt;&gt;0,INDEX('Coverage Indicators - Section D'!J$1:J$100,MATCH('Print View'!$A194,'Coverage Indicators - Section D'!$A$1:$A$100,0)),""),"")</f>
        <v/>
      </c>
      <c r="H194" s="533" t="str">
        <f ca="1">IFERROR(IF(INDEX('Coverage Indicators - Section D'!S$1:S$100,MATCH('Print View'!$A194,'Coverage Indicators - Section D'!$A$1:$A$100,0))&lt;&gt;0,INDEX('Coverage Indicators - Section D'!S$1:S$100,MATCH('Print View'!$A194,'Coverage Indicators - Section D'!$A$1:$A$100,0)),""),"")</f>
        <v/>
      </c>
      <c r="I194" s="533" t="str">
        <f ca="1">IFERROR(IF(INDEX('Coverage Indicators - Section D'!T$1:T$100,MATCH('Print View'!$A194,'Coverage Indicators - Section D'!$A$1:$A$100,0))&lt;&gt;0,INDEX('Coverage Indicators - Section D'!T$1:T$100,MATCH('Print View'!$A194,'Coverage Indicators - Section D'!$A$1:$A$100,0)),""),"")</f>
        <v/>
      </c>
      <c r="J194" s="532" t="str">
        <f ca="1">IFERROR(IF(INDEX('Coverage Indicators - Section D'!U$1:U$100,MATCH('Print View'!$A194,'Coverage Indicators - Section D'!$A$1:$A$100,0))&lt;&gt;0,INDEX('Coverage Indicators - Section D'!U$1:U$100,MATCH('Print View'!$A194,'Coverage Indicators - Section D'!$A$1:$A$100,0)),""),"")&amp;CHAR(10)&amp;CHAR(10)&amp;IFERROR(IF(INDEX('Coverage Indicators - Section D'!U$1:U$100,MATCH('Print View'!$A194,'Coverage Indicators - Section D'!$A$1:$A$100,0)+1)&lt;&gt;0,INDEX('Coverage Indicators - Section D'!U$1:U$100,MATCH('Print View'!$A194,'Coverage Indicators - Section D'!$A$1:$A$100,0)+1),""),"")</f>
        <v xml:space="preserve">
</v>
      </c>
      <c r="K194" s="530" t="str">
        <f ca="1">IFERROR(IF(INDEX('Coverage Indicators - Section D'!V$1:V$100,MATCH('Print View'!$A194,'Coverage Indicators - Section D'!$A$1:$A$100,0))&lt;&gt;0,INDEX('Coverage Indicators - Section D'!V$1:V$100,MATCH('Print View'!$A194,'Coverage Indicators - Section D'!$A$1:$A$100,0)),""),"")</f>
        <v/>
      </c>
      <c r="L194" s="532" t="str">
        <f ca="1">IFERROR(IF(INDEX('Coverage Indicators - Section D'!W$1:W$100,MATCH('Print View'!$A194,'Coverage Indicators - Section D'!$A$1:$A$100,0))&lt;&gt;0,INDEX('Coverage Indicators - Section D'!W$1:W$100,MATCH('Print View'!$A194,'Coverage Indicators - Section D'!$A$1:$A$100,0)),""),"")&amp;"/"&amp;IFERROR(IF(INDEX('Coverage Indicators - Section D'!W$1:W$100,MATCH('Print View'!$A194,'Coverage Indicators - Section D'!$A$1:$A$100,0)+1)&lt;&gt;0,INDEX('Coverage Indicators - Section D'!W$1:W$100,MATCH('Print View'!$A194,'Coverage Indicators - Section D'!$A$1:$A$100,0)+1),""),"")&amp;CHAR(10)&amp;IFERROR(IF(INDEX('Coverage Indicators - Section D'!X$1:X$100,MATCH('Print View'!$A194,'Coverage Indicators - Section D'!$A$1:$A$100,0))&lt;&gt;0,TEXT(INDEX('Coverage Indicators - Section D'!X$1:X$100,MATCH('Print View'!$A194,'Coverage Indicators - Section D'!$A$1:$A$100,0)),"0.0%"),""),"")&amp;CHAR(10)&amp;IFERROR(IF(INDEX('Coverage Indicators - Section D'!Y$1:Y$100,MATCH('Print View'!$A194,'Coverage Indicators - Section D'!$A$1:$A$100,0))&lt;&gt;0,INDEX('Coverage Indicators - Section D'!Y$1:Y$100,MATCH('Print View'!$A194,'Coverage Indicators - Section D'!$A$1:$A$100,0)),""),"")</f>
        <v xml:space="preserve">/
</v>
      </c>
      <c r="M194" s="532" t="str">
        <f ca="1">IFERROR(IF(INDEX('Coverage Indicators - Section D'!Z$1:Z$100,MATCH('Print View'!$A194,'Coverage Indicators - Section D'!$A$1:$A$100,0))&lt;&gt;0,INDEX('Coverage Indicators - Section D'!Z$1:Z$100,MATCH('Print View'!$A194,'Coverage Indicators - Section D'!$A$1:$A$100,0)),""),"")&amp;"/"&amp;IFERROR(IF(INDEX('Coverage Indicators - Section D'!Z$1:Z$100,MATCH('Print View'!$A194,'Coverage Indicators - Section D'!$A$1:$A$100,0)+1)&lt;&gt;0,INDEX('Coverage Indicators - Section D'!Z$1:Z$100,MATCH('Print View'!$A194,'Coverage Indicators - Section D'!$A$1:$A$100,0)+1),""),"")&amp;CHAR(10)&amp;IFERROR(IF(INDEX('Coverage Indicators - Section D'!AA$1:AA$100,MATCH('Print View'!$A194,'Coverage Indicators - Section D'!$A$1:$A$100,0))&lt;&gt;0,TEXT(INDEX('Coverage Indicators - Section D'!AA$1:AA$100,MATCH('Print View'!$A194,'Coverage Indicators - Section D'!$A$1:$A$100,0)),"0.0%"),""),"")&amp;CHAR(10)&amp;IFERROR(IF(INDEX('Coverage Indicators - Section D'!AB$1:AB$100,MATCH('Print View'!$A194,'Coverage Indicators - Section D'!$A$1:$A$100,0))&lt;&gt;0,INDEX('Coverage Indicators - Section D'!AB$1:AB$100,MATCH('Print View'!$A194,'Coverage Indicators - Section D'!$A$1:$A$100,0)),""),"")</f>
        <v xml:space="preserve">/
</v>
      </c>
      <c r="N194" s="532" t="str">
        <f ca="1">IFERROR(IF(INDEX('Coverage Indicators - Section D'!AC$1:AC$100,MATCH('Print View'!$A194,'Coverage Indicators - Section D'!$A$1:$A$100,0))&lt;&gt;0,INDEX('Coverage Indicators - Section D'!AC$1:AC$100,MATCH('Print View'!$A194,'Coverage Indicators - Section D'!$A$1:$A$100,0)),""),"")&amp;"/"&amp;IFERROR(IF(INDEX('Coverage Indicators - Section D'!AC$1:AC$100,MATCH('Print View'!$A194,'Coverage Indicators - Section D'!$A$1:$A$100,0)+1)&lt;&gt;0,INDEX('Coverage Indicators - Section D'!AC$1:AC$100,MATCH('Print View'!$A194,'Coverage Indicators - Section D'!$A$1:$A$100,0)+1),""),"")&amp;CHAR(10)&amp;IFERROR(IF(INDEX('Coverage Indicators - Section D'!AD$1:AD$100,MATCH('Print View'!$A194,'Coverage Indicators - Section D'!$A$1:$A$100,0))&lt;&gt;0,INDEX('Coverage Indicators - Section D'!AD$1:AD$100,MATCH('Print View'!$A194,'Coverage Indicators - Section D'!$A$1:$A$100,0)),""),"")&amp;CHAR(10)&amp;IFERROR(IF(INDEX('Coverage Indicators - Section D'!AE$1:AE$100,MATCH('Print View'!$A194,'Coverage Indicators - Section D'!$A$1:$A$100,0))&lt;&gt;0,TEXT(INDEX('Coverage Indicators - Section D'!AE$1:AE$100,MATCH('Print View'!$A194,'Coverage Indicators - Section D'!$A$1:$A$100,0)),"0.0%"),""),"")</f>
        <v xml:space="preserve">/
</v>
      </c>
      <c r="O194" s="532" t="str">
        <f ca="1">IFERROR(IF(INDEX('Coverage Indicators - Section D'!AI$1:AI$100,MATCH('Print View'!$A194,'Coverage Indicators - Section D'!$A$1:$A$100,0))&lt;&gt;0,INDEX('Coverage Indicators - Section D'!AI$1:AI$100,MATCH('Print View'!$A194,'Coverage Indicators - Section D'!$A$1:$A$100,0)),""),"")&amp;"/"&amp;IFERROR(IF(INDEX('Coverage Indicators - Section D'!AI$1:AI$100,MATCH('Print View'!$A194,'Coverage Indicators - Section D'!$A$1:$A$100,0)+1)&lt;&gt;0,INDEX('Coverage Indicators - Section D'!AI$1:AI$100,MATCH('Print View'!$A194,'Coverage Indicators - Section D'!$A$1:$A$100,0)+1),""),"")&amp;CHAR(10)&amp;IFERROR(IF(INDEX('Coverage Indicators - Section D'!AJ$1:AJ$100,MATCH('Print View'!$A194,'Coverage Indicators - Section D'!$A$1:$A$100,0))&lt;&gt;0,INDEX('Coverage Indicators - Section D'!AJ$1:AJ$100,MATCH('Print View'!$A194,'Coverage Indicators - Section D'!$A$1:$A$100,0)),""),"")&amp;CHAR(10)&amp;IFERROR(IF(INDEX('Coverage Indicators - Section D'!AK$1:AK$100,MATCH('Print View'!$A194,'Coverage Indicators - Section D'!$A$1:$A$100,0))&lt;&gt;0,INDEX('Coverage Indicators - Section D'!AK$1:AK$100,MATCH('Print View'!$A194,'Coverage Indicators - Section D'!$A$1:$A$100,0)),""),"")</f>
        <v xml:space="preserve">/
</v>
      </c>
      <c r="P194" s="537" t="str">
        <f ca="1">IFERROR(IF(INDEX('Coverage Indicators - Section D'!AJ$1:AJ$100,MATCH('Print View'!$A194,'Coverage Indicators - Section D'!$A$1:$A$100,0))&lt;&gt;0,INDEX('Coverage Indicators - Section D'!AJ$1:AJ$100,MATCH('Print View'!$A194,'Coverage Indicators - Section D'!$A$1:$A$100,0)),""),"")&amp;"/"&amp;IFERROR(IF(INDEX('Coverage Indicators - Section D'!AJ$1:AJ$100,MATCH('Print View'!$A194,'Coverage Indicators - Section D'!$A$1:$A$100,0)+1)&lt;&gt;0,INDEX('Coverage Indicators - Section D'!AJ$1:AJ$100,MATCH('Print View'!$A194,'Coverage Indicators - Section D'!$A$1:$A$100,0)+1),""),"")&amp;CHAR(10)&amp;IFERROR(IF(INDEX('Coverage Indicators - Section D'!AK$1:AK$100,MATCH('Print View'!$A194,'Coverage Indicators - Section D'!$A$1:$A$100,0))&lt;&gt;0,INDEX('Coverage Indicators - Section D'!AK$1:AK$100,MATCH('Print View'!$A194,'Coverage Indicators - Section D'!$A$1:$A$100,0)),""),"")&amp;CHAR(10)&amp;IFERROR(IF(INDEX('Coverage Indicators - Section D'!AL$1:AL$100,MATCH('Print View'!$A194,'Coverage Indicators - Section D'!$A$1:$A$100,0))&lt;&gt;0,INDEX('Coverage Indicators - Section D'!AL$1:AL$100,MATCH('Print View'!$A194,'Coverage Indicators - Section D'!$A$1:$A$100,0)),""),"")</f>
        <v xml:space="preserve">/
</v>
      </c>
      <c r="Q194" s="532" t="str">
        <f ca="1">IFERROR(IF(INDEX('Coverage Indicators - Section D'!AL$1:AL$100,MATCH('Print View'!$A194,'Coverage Indicators - Section D'!$A$1:$A$100,0))&lt;&gt;0,INDEX('Coverage Indicators - Section D'!AL$1:AL$100,MATCH('Print View'!$A194,'Coverage Indicators - Section D'!$A$1:$A$100,0)),""),"")&amp;"/"&amp;IFERROR(IF(INDEX('Coverage Indicators - Section D'!AL$1:AL$100,MATCH('Print View'!$A194,'Coverage Indicators - Section D'!$A$1:$A$100,0)+1)&lt;&gt;0,INDEX('Coverage Indicators - Section D'!AL$1:AL$100,MATCH('Print View'!$A194,'Coverage Indicators - Section D'!$A$1:$A$100,0)+1),""),"")&amp;CHAR(10)&amp;IFERROR(IF(INDEX('Coverage Indicators - Section D'!AM$1:AM$100,MATCH('Print View'!$A194,'Coverage Indicators - Section D'!$A$1:$A$100,0))&lt;&gt;0,INDEX('Coverage Indicators - Section D'!AM$1:AM$100,MATCH('Print View'!$A194,'Coverage Indicators - Section D'!$A$1:$A$100,0)),""),"")&amp;CHAR(10)&amp;IFERROR(IF(INDEX('Coverage Indicators - Section D'!AN$1:AN$100,MATCH('Print View'!$A194,'Coverage Indicators - Section D'!$A$1:$A$100,0))&lt;&gt;0,INDEX('Coverage Indicators - Section D'!AN$1:AN$100,MATCH('Print View'!$A194,'Coverage Indicators - Section D'!$A$1:$A$100,0)),""),"")</f>
        <v xml:space="preserve">/
</v>
      </c>
      <c r="R194" s="532" t="str">
        <f ca="1">IFERROR(IF(INDEX('Coverage Indicators - Section D'!AO$1:AO$100,MATCH('Print View'!$A194,'Coverage Indicators - Section D'!$A$1:$A$100,0))&lt;&gt;0,INDEX('Coverage Indicators - Section D'!AO$1:AO$100,MATCH('Print View'!$A194,'Coverage Indicators - Section D'!$A$1:$A$100,0)),""),"")&amp;"/"&amp;IFERROR(IF(INDEX('Coverage Indicators - Section D'!AO$1:AO$100,MATCH('Print View'!$A194,'Coverage Indicators - Section D'!$A$1:$A$100,0)+1)&lt;&gt;0,INDEX('Coverage Indicators - Section D'!AO$1:AO$100,MATCH('Print View'!$A194,'Coverage Indicators - Section D'!$A$1:$A$100,0)+1),""),"")&amp;CHAR(10)&amp;IFERROR(IF(INDEX('Coverage Indicators - Section D'!AP$1:AP$100,MATCH('Print View'!$A194,'Coverage Indicators - Section D'!$A$1:$A$100,0))&lt;&gt;0,INDEX('Coverage Indicators - Section D'!AP$1:AP$100,MATCH('Print View'!$A194,'Coverage Indicators - Section D'!$A$1:$A$100,0)),""),"")&amp;CHAR(10)&amp;IFERROR(IF(INDEX('Coverage Indicators - Section D'!AQ$1:AQ$100,MATCH('Print View'!$A194,'Coverage Indicators - Section D'!$A$1:$A$100,0))&lt;&gt;0,INDEX('Coverage Indicators - Section D'!AQ$1:AQ$100,MATCH('Print View'!$A194,'Coverage Indicators - Section D'!$A$1:$A$100,0)),""),"")</f>
        <v xml:space="preserve">/
</v>
      </c>
      <c r="S194" s="532" t="str">
        <f ca="1">IFERROR(IF(INDEX('Coverage Indicators - Section D'!AR$1:AR$100,MATCH('Print View'!$A194,'Coverage Indicators - Section D'!$A$1:$A$100,0))&lt;&gt;0,INDEX('Coverage Indicators - Section D'!AR$1:AR$100,MATCH('Print View'!$A194,'Coverage Indicators - Section D'!$A$1:$A$100,0)),""),"")&amp;"/"&amp;IFERROR(IF(INDEX('Coverage Indicators - Section D'!AR$1:AR$100,MATCH('Print View'!$A194,'Coverage Indicators - Section D'!$A$1:$A$100,0)+1)&lt;&gt;0,INDEX('Coverage Indicators - Section D'!AR$1:AR$100,MATCH('Print View'!$A194,'Coverage Indicators - Section D'!$A$1:$A$100,0)+1),""),"")&amp;CHAR(10)&amp;IFERROR(IF(INDEX('Coverage Indicators - Section D'!AS$1:AS$100,MATCH('Print View'!$A194,'Coverage Indicators - Section D'!$A$1:$A$100,0))&lt;&gt;0,INDEX('Coverage Indicators - Section D'!AS$1:AS$100,MATCH('Print View'!$A194,'Coverage Indicators - Section D'!$A$1:$A$100,0)),""),"")&amp;CHAR(10)&amp;IFERROR(IF(INDEX('Coverage Indicators - Section D'!AT$1:AT$100,MATCH('Print View'!$A194,'Coverage Indicators - Section D'!$A$1:$A$100,0))&lt;&gt;0,INDEX('Coverage Indicators - Section D'!AT$1:AT$100,MATCH('Print View'!$A194,'Coverage Indicators - Section D'!$A$1:$A$100,0)),""),"")</f>
        <v xml:space="preserve">/
</v>
      </c>
      <c r="T194" s="464" t="str">
        <f ca="1">IFERROR(IF(INDEX('Coverage Indicators - Section D'!AB$1:AB$100,MATCH('Print View'!$A194,'Coverage Indicators - Section D'!$A$1:$A$100,0))&lt;&gt;0,INDEX('Coverage Indicators - Section D'!AB$1:AB$100,MATCH('Print View'!$A194,'Coverage Indicators - Section D'!$A$1:$A$100,0)),""),"")</f>
        <v/>
      </c>
      <c r="U194" s="464" t="str">
        <f ca="1">IFERROR(IF(INDEX('Coverage Indicators - Section D'!AC$1:AC$100,MATCH('Print View'!$A194,'Coverage Indicators - Section D'!$A$1:$A$100,0))&lt;&gt;0,INDEX('Coverage Indicators - Section D'!AC$1:AC$100,MATCH('Print View'!$A194,'Coverage Indicators - Section D'!$A$1:$A$100,0)),""),"")</f>
        <v/>
      </c>
      <c r="V194" s="464" t="str">
        <f ca="1">IFERROR(IF(INDEX('Coverage Indicators - Section D'!AD$1:AD$100,MATCH('Print View'!$A194,'Coverage Indicators - Section D'!$A$1:$A$100,0))&lt;&gt;0,INDEX('Coverage Indicators - Section D'!AD$1:AD$100,MATCH('Print View'!$A194,'Coverage Indicators - Section D'!$A$1:$A$100,0)),""),"")</f>
        <v/>
      </c>
      <c r="W194" s="464" t="str">
        <f ca="1">IFERROR(IF(INDEX('Coverage Indicators - Section D'!AE$1:AE$100,MATCH('Print View'!$A194,'Coverage Indicators - Section D'!$A$1:$A$100,0))&lt;&gt;0,INDEX('Coverage Indicators - Section D'!AE$1:AE$100,MATCH('Print View'!$A194,'Coverage Indicators - Section D'!$A$1:$A$100,0)),""),"")</f>
        <v/>
      </c>
      <c r="X194" s="464" t="str">
        <f ca="1">IFERROR(IF(INDEX('Coverage Indicators - Section D'!AI$1:AI$100,MATCH('Print View'!$A194,'Coverage Indicators - Section D'!$A$1:$A$100,0))&lt;&gt;0,INDEX('Coverage Indicators - Section D'!AI$1:AI$100,MATCH('Print View'!$A194,'Coverage Indicators - Section D'!$A$1:$A$100,0)),""),"")</f>
        <v/>
      </c>
      <c r="Y194" s="464" t="str">
        <f ca="1">IFERROR(IF(INDEX('Coverage Indicators - Section D'!AJ$1:AJ$100,MATCH('Print View'!$A194,'Coverage Indicators - Section D'!$A$1:$A$100,0))&lt;&gt;0,INDEX('Coverage Indicators - Section D'!AJ$1:AJ$100,MATCH('Print View'!$A194,'Coverage Indicators - Section D'!$A$1:$A$100,0)),""),"")</f>
        <v/>
      </c>
      <c r="Z194" s="464" t="str">
        <f ca="1">IFERROR(IF(INDEX('Coverage Indicators - Section D'!AK$1:AK$100,MATCH('Print View'!$A194,'Coverage Indicators - Section D'!$A$1:$A$100,0))&lt;&gt;0,INDEX('Coverage Indicators - Section D'!AK$1:AK$100,MATCH('Print View'!$A194,'Coverage Indicators - Section D'!$A$1:$A$100,0)),""),"")</f>
        <v/>
      </c>
      <c r="AA194" s="464"/>
      <c r="AB194" s="464"/>
      <c r="AC194" s="464"/>
      <c r="AD194" s="464"/>
      <c r="AE194" s="464"/>
      <c r="AF194" s="464"/>
      <c r="AG194" s="464"/>
      <c r="AH194" s="464"/>
      <c r="AI194" s="464"/>
      <c r="AJ194" s="464"/>
      <c r="AK194" s="464"/>
      <c r="AL194" s="464"/>
      <c r="AM194" s="464" t="str">
        <f ca="1">IFERROR(IF(INDEX('Coverage Indicators - Section D'!AL$1:AL$110,MATCH('Print View'!$A194,'Coverage Indicators - Section D'!$A$1:$A$110,0))&lt;&gt;0,INDEX('Coverage Indicators - Section D'!AL$1:AL$110,MATCH('Print View'!$A194,'Coverage Indicators - Section D'!$A$1:$A$110,0)),""),"")</f>
        <v/>
      </c>
      <c r="AN194" s="464"/>
      <c r="AO194" s="464"/>
      <c r="AP194" s="464"/>
      <c r="AQ194" s="464"/>
      <c r="AR194" s="1028" t="str">
        <f ca="1">CONCATENATE($A194,N$144)</f>
        <v>252-Jun-22</v>
      </c>
      <c r="AS194" s="1027" t="str">
        <f ca="1">CONCATENATE($A194,Q$144)</f>
        <v>2519-Dec-23</v>
      </c>
      <c r="AT194" s="1027" t="str">
        <f t="shared" ref="AT194" si="166">CONCATENATE($A194,T$144)</f>
        <v>25</v>
      </c>
      <c r="AU194" s="1027" t="str">
        <f t="shared" ref="AU194" si="167">CONCATENATE($A194,W$144)</f>
        <v>25</v>
      </c>
      <c r="AV194" s="1027" t="str">
        <f t="shared" ref="AV194" si="168">CONCATENATE($A194,Z$144)</f>
        <v>25</v>
      </c>
      <c r="AW194" s="1027" t="str">
        <f t="shared" ref="AW194" si="169">CONCATENATE($A194,AC$144)</f>
        <v>25</v>
      </c>
      <c r="AX194" s="1027" t="str">
        <f t="shared" ref="AX194" si="170">CONCATENATE($A194,AF$144)</f>
        <v>25</v>
      </c>
      <c r="AY194" s="1027" t="str">
        <f t="shared" ref="AY194" si="171">CONCATENATE($A194,AI$144)</f>
        <v>25</v>
      </c>
      <c r="AZ194" s="469"/>
      <c r="BA194" s="211"/>
    </row>
    <row r="195" spans="1:53" s="183" customFormat="1" ht="88.15" customHeight="1" x14ac:dyDescent="0.35">
      <c r="A195" s="952"/>
      <c r="B195" s="943" t="str">
        <f ca="1">IFERROR(IF(INDEX('Coverage Indicators - Section D'!AU$1:AU$110,MATCH('Print View'!$A194,'Coverage Indicators - Section D'!$A$1:$A$110,0))&lt;&gt;0,INDEX('Coverage Indicators - Section D'!AU$1:AU$110,MATCH('Print View'!$A194,'Coverage Indicators - Section D'!$A$1:$A$110,0)),""),"")</f>
        <v/>
      </c>
      <c r="C195" s="943"/>
      <c r="D195" s="943"/>
      <c r="E195" s="943"/>
      <c r="F195" s="943"/>
      <c r="G195" s="943"/>
      <c r="H195" s="943"/>
      <c r="I195" s="943"/>
      <c r="J195" s="943"/>
      <c r="K195" s="943"/>
      <c r="L195" s="943"/>
      <c r="M195" s="943"/>
      <c r="N195" s="943"/>
      <c r="O195" s="943"/>
      <c r="P195" s="943"/>
      <c r="Q195" s="943"/>
      <c r="R195" s="943"/>
      <c r="S195" s="943"/>
      <c r="T195" s="464"/>
      <c r="U195" s="464" t="str">
        <f ca="1">IFERROR(IF(INDEX('Coverage Indicators - Section D'!AC$1:AC$100,MATCH('Print View'!$A194,'Coverage Indicators - Section D'!$A$1:$A$100,0)+1)&lt;&gt;0,INDEX('Coverage Indicators - Section D'!AC$1:AC$100,MATCH('Print View'!$A194,'Coverage Indicators - Section D'!$A$1:$A$100,0)+1),""),"")</f>
        <v/>
      </c>
      <c r="V195" s="464"/>
      <c r="W195" s="464"/>
      <c r="X195" s="464" t="str">
        <f ca="1">IFERROR(IF(INDEX('Coverage Indicators - Section D'!AI$1:AI$100,MATCH('Print View'!$A194,'Coverage Indicators - Section D'!$A$1:$A$100,0)+1)&lt;&gt;0,INDEX('Coverage Indicators - Section D'!AI$1:AI$100,MATCH('Print View'!$A194,'Coverage Indicators - Section D'!$A$1:$A$100,0)+1),""),"")</f>
        <v/>
      </c>
      <c r="Y195" s="464"/>
      <c r="Z195" s="464"/>
      <c r="AA195" s="464"/>
      <c r="AB195" s="464"/>
      <c r="AC195" s="464"/>
      <c r="AD195" s="464"/>
      <c r="AE195" s="464"/>
      <c r="AF195" s="464"/>
      <c r="AG195" s="464"/>
      <c r="AH195" s="464"/>
      <c r="AI195" s="464"/>
      <c r="AJ195" s="464"/>
      <c r="AK195" s="464"/>
      <c r="AL195" s="464"/>
      <c r="AM195" s="464"/>
      <c r="AN195" s="464"/>
      <c r="AO195" s="464"/>
      <c r="AP195" s="464"/>
      <c r="AQ195" s="464"/>
      <c r="AR195" s="1028"/>
      <c r="AS195" s="1027"/>
      <c r="AT195" s="1027"/>
      <c r="AU195" s="1027"/>
      <c r="AV195" s="1027"/>
      <c r="AW195" s="1027"/>
      <c r="AX195" s="1027"/>
      <c r="AY195" s="1027"/>
      <c r="AZ195" s="469"/>
      <c r="BA195" s="211"/>
    </row>
    <row r="196" spans="1:53" s="183" customFormat="1" ht="177" customHeight="1" x14ac:dyDescent="0.35">
      <c r="A196" s="951">
        <v>26</v>
      </c>
      <c r="B196" s="534" t="str">
        <f ca="1">IFERROR(IF(INDEX('Coverage Indicators - Section D'!B$1:B$100,MATCH('Print View'!$A196,'Coverage Indicators - Section D'!$A$1:$A$100,0))&lt;&gt;0,INDEX('Coverage Indicators - Section D'!B$1:B$100,MATCH('Print View'!$A196,'Coverage Indicators - Section D'!$A$1:$A$100,0)),""),"")</f>
        <v/>
      </c>
      <c r="C196" s="535" t="str">
        <f ca="1">IFERROR(IF(INDEX('Coverage Indicators - Section D'!D$1:D$100,MATCH('Print View'!$A196,'Coverage Indicators - Section D'!$A$1:$A$100,0))&lt;&gt;0,INDEX('Coverage Indicators - Section D'!D$1:D$100,MATCH('Print View'!$A196,'Coverage Indicators - Section D'!$A$1:$A$100,0)),""),"")</f>
        <v/>
      </c>
      <c r="D196" s="535" t="str">
        <f ca="1">IFERROR(IF(INDEX('Coverage Indicators - Section D'!E$1:E$100,MATCH('Print View'!$A196,'Coverage Indicators - Section D'!$A$1:$A$100,0))&lt;&gt;0,INDEX('Coverage Indicators - Section D'!E$1:E$100,MATCH('Print View'!$A196,'Coverage Indicators - Section D'!$A$1:$A$100,0)),""),"")</f>
        <v/>
      </c>
      <c r="E196" s="536" t="str">
        <f ca="1">IFERROR(IF(INDEX('Coverage Indicators - Section D'!F$1:F$100,MATCH('Print View'!$A196,'Coverage Indicators - Section D'!$A$1:$A$100,0))&lt;&gt;0,INDEX('Coverage Indicators - Section D'!F$1:F$100,MATCH('Print View'!$A196,'Coverage Indicators - Section D'!$A$1:$A$100,0)),""),"")&amp;"/"&amp;IFERROR(IF(INDEX('Coverage Indicators - Section D'!F$1:F$100,MATCH('Print View'!$A196,'Coverage Indicators - Section D'!$A$1:$A$100,0)+1)&lt;&gt;0,INDEX('Coverage Indicators - Section D'!F$1:F$100,MATCH('Print View'!$A196,'Coverage Indicators - Section D'!$A$1:$A$100,0)+1),""),"")&amp;CHAR(10)&amp;IFERROR(IF(INDEX('Coverage Indicators - Section D'!G$1:G$100,MATCH('Print View'!$A196,'Coverage Indicators - Section D'!$A$1:$A$100,0))&lt;&gt;0,INDEX('Coverage Indicators - Section D'!G$1:G$100,MATCH('Print View'!$A196,'Coverage Indicators - Section D'!$A$1:$A$100,0)),""),"")</f>
        <v xml:space="preserve">/
</v>
      </c>
      <c r="F196" s="537" t="str">
        <f ca="1">IFERROR(IF(INDEX('Coverage Indicators - Section D'!H$1:H$100,MATCH('Print View'!$A196,'Coverage Indicators - Section D'!$A$1:$A$100,0))&lt;&gt;0,INDEX('Coverage Indicators - Section D'!H$1:H$100,MATCH('Print View'!$A196,'Coverage Indicators - Section D'!$A$1:$A$100,0)),""),"")&amp;CHAR(10)&amp;IFERROR(IF(INDEX('Coverage Indicators - Section D'!I$1:I$100,MATCH('Print View'!$A196,'Coverage Indicators - Section D'!$A$1:$A$100,0))&lt;&gt;0,INDEX('Coverage Indicators - Section D'!I$1:I$100,MATCH('Print View'!$A196,'Coverage Indicators - Section D'!$A$1:$A$100,0)),""),"")</f>
        <v xml:space="preserve">
</v>
      </c>
      <c r="G196" s="538" t="str">
        <f ca="1">IFERROR(IF(INDEX('Coverage Indicators - Section D'!J$1:J$100,MATCH('Print View'!$A196,'Coverage Indicators - Section D'!$A$1:$A$100,0))&lt;&gt;0,INDEX('Coverage Indicators - Section D'!J$1:J$100,MATCH('Print View'!$A196,'Coverage Indicators - Section D'!$A$1:$A$100,0)),""),"")</f>
        <v/>
      </c>
      <c r="H196" s="538" t="str">
        <f ca="1">IFERROR(IF(INDEX('Coverage Indicators - Section D'!S$1:S$100,MATCH('Print View'!$A196,'Coverage Indicators - Section D'!$A$1:$A$100,0))&lt;&gt;0,INDEX('Coverage Indicators - Section D'!S$1:S$100,MATCH('Print View'!$A196,'Coverage Indicators - Section D'!$A$1:$A$100,0)),""),"")</f>
        <v/>
      </c>
      <c r="I196" s="539" t="str">
        <f ca="1">IFERROR(IF(INDEX('Coverage Indicators - Section D'!T$1:T$100,MATCH('Print View'!$A196,'Coverage Indicators - Section D'!$A$1:$A$100,0))&lt;&gt;0,INDEX('Coverage Indicators - Section D'!T$1:T$100,MATCH('Print View'!$A196,'Coverage Indicators - Section D'!$A$1:$A$100,0)),""),"")</f>
        <v/>
      </c>
      <c r="J196" s="540" t="str">
        <f ca="1">IFERROR(IF(INDEX('Coverage Indicators - Section D'!U$1:U$100,MATCH('Print View'!$A196,'Coverage Indicators - Section D'!$A$1:$A$100,0))&lt;&gt;0,INDEX('Coverage Indicators - Section D'!U$1:U$100,MATCH('Print View'!$A196,'Coverage Indicators - Section D'!$A$1:$A$100,0)),""),"")&amp;CHAR(10)&amp;CHAR(10)&amp;IFERROR(IF(INDEX('Coverage Indicators - Section D'!U$1:U$100,MATCH('Print View'!$A196,'Coverage Indicators - Section D'!$A$1:$A$100,0)+1)&lt;&gt;0,INDEX('Coverage Indicators - Section D'!U$1:U$100,MATCH('Print View'!$A196,'Coverage Indicators - Section D'!$A$1:$A$100,0)+1),""),"")</f>
        <v xml:space="preserve">
</v>
      </c>
      <c r="K196" s="538" t="str">
        <f ca="1">IFERROR(IF(INDEX('Coverage Indicators - Section D'!V$1:V$100,MATCH('Print View'!$A196,'Coverage Indicators - Section D'!$A$1:$A$100,0))&lt;&gt;0,INDEX('Coverage Indicators - Section D'!V$1:V$100,MATCH('Print View'!$A196,'Coverage Indicators - Section D'!$A$1:$A$100,0)),""),"")</f>
        <v/>
      </c>
      <c r="L196" s="540" t="str">
        <f ca="1">IFERROR(IF(INDEX('Coverage Indicators - Section D'!W$1:W$100,MATCH('Print View'!$A196,'Coverage Indicators - Section D'!$A$1:$A$100,0))&lt;&gt;0,INDEX('Coverage Indicators - Section D'!W$1:W$100,MATCH('Print View'!$A196,'Coverage Indicators - Section D'!$A$1:$A$100,0)),""),"")&amp;"/"&amp;IFERROR(IF(INDEX('Coverage Indicators - Section D'!W$1:W$100,MATCH('Print View'!$A196,'Coverage Indicators - Section D'!$A$1:$A$100,0)+1)&lt;&gt;0,INDEX('Coverage Indicators - Section D'!W$1:W$100,MATCH('Print View'!$A196,'Coverage Indicators - Section D'!$A$1:$A$100,0)+1),""),"")&amp;CHAR(10)&amp;IFERROR(IF(INDEX('Coverage Indicators - Section D'!X$1:X$100,MATCH('Print View'!$A196,'Coverage Indicators - Section D'!$A$1:$A$100,0))&lt;&gt;0,TEXT(INDEX('Coverage Indicators - Section D'!X$1:X$100,MATCH('Print View'!$A196,'Coverage Indicators - Section D'!$A$1:$A$100,0)),"0.0%"),""),"")&amp;CHAR(10)&amp;IFERROR(IF(INDEX('Coverage Indicators - Section D'!Y$1:Y$100,MATCH('Print View'!$A196,'Coverage Indicators - Section D'!$A$1:$A$100,0))&lt;&gt;0,INDEX('Coverage Indicators - Section D'!Y$1:Y$100,MATCH('Print View'!$A196,'Coverage Indicators - Section D'!$A$1:$A$100,0)),""),"")</f>
        <v xml:space="preserve">/
</v>
      </c>
      <c r="M196" s="540" t="str">
        <f ca="1">IFERROR(IF(INDEX('Coverage Indicators - Section D'!Z$1:Z$100,MATCH('Print View'!$A196,'Coverage Indicators - Section D'!$A$1:$A$100,0))&lt;&gt;0,INDEX('Coverage Indicators - Section D'!Z$1:Z$100,MATCH('Print View'!$A196,'Coverage Indicators - Section D'!$A$1:$A$100,0)),""),"")&amp;"/"&amp;IFERROR(IF(INDEX('Coverage Indicators - Section D'!Z$1:Z$100,MATCH('Print View'!$A196,'Coverage Indicators - Section D'!$A$1:$A$100,0)+1)&lt;&gt;0,INDEX('Coverage Indicators - Section D'!Z$1:Z$100,MATCH('Print View'!$A196,'Coverage Indicators - Section D'!$A$1:$A$100,0)+1),""),"")&amp;CHAR(10)&amp;IFERROR(IF(INDEX('Coverage Indicators - Section D'!AA$1:AA$100,MATCH('Print View'!$A196,'Coverage Indicators - Section D'!$A$1:$A$100,0))&lt;&gt;0,TEXT(INDEX('Coverage Indicators - Section D'!AA$1:AA$100,MATCH('Print View'!$A196,'Coverage Indicators - Section D'!$A$1:$A$100,0)),"0.0%"),""),"")&amp;CHAR(10)&amp;IFERROR(IF(INDEX('Coverage Indicators - Section D'!AB$1:AB$100,MATCH('Print View'!$A196,'Coverage Indicators - Section D'!$A$1:$A$100,0))&lt;&gt;0,INDEX('Coverage Indicators - Section D'!AB$1:AB$100,MATCH('Print View'!$A196,'Coverage Indicators - Section D'!$A$1:$A$100,0)),""),"")</f>
        <v xml:space="preserve">/
</v>
      </c>
      <c r="N196" s="540" t="str">
        <f ca="1">IFERROR(IF(INDEX('Coverage Indicators - Section D'!AC$1:AC$100,MATCH('Print View'!$A196,'Coverage Indicators - Section D'!$A$1:$A$100,0))&lt;&gt;0,INDEX('Coverage Indicators - Section D'!AC$1:AC$100,MATCH('Print View'!$A196,'Coverage Indicators - Section D'!$A$1:$A$100,0)),""),"")&amp;"/"&amp;IFERROR(IF(INDEX('Coverage Indicators - Section D'!AC$1:AC$100,MATCH('Print View'!$A196,'Coverage Indicators - Section D'!$A$1:$A$100,0)+1)&lt;&gt;0,INDEX('Coverage Indicators - Section D'!AC$1:AC$100,MATCH('Print View'!$A196,'Coverage Indicators - Section D'!$A$1:$A$100,0)+1),""),"")&amp;CHAR(10)&amp;IFERROR(IF(INDEX('Coverage Indicators - Section D'!AD$1:AD$100,MATCH('Print View'!$A196,'Coverage Indicators - Section D'!$A$1:$A$100,0))&lt;&gt;0,INDEX('Coverage Indicators - Section D'!AD$1:AD$100,MATCH('Print View'!$A196,'Coverage Indicators - Section D'!$A$1:$A$100,0)),""),"")&amp;CHAR(10)&amp;IFERROR(IF(INDEX('Coverage Indicators - Section D'!AE$1:AE$100,MATCH('Print View'!$A196,'Coverage Indicators - Section D'!$A$1:$A$100,0))&lt;&gt;0,TEXT(INDEX('Coverage Indicators - Section D'!AE$1:AE$100,MATCH('Print View'!$A196,'Coverage Indicators - Section D'!$A$1:$A$100,0)),"0.0%"),""),"")</f>
        <v xml:space="preserve">/
</v>
      </c>
      <c r="O196" s="540" t="str">
        <f ca="1">IFERROR(IF(INDEX('Coverage Indicators - Section D'!AH$1:AH$100,MATCH('Print View'!$A196,'Coverage Indicators - Section D'!$A$1:$A$100,0))&lt;&gt;0,INDEX('Coverage Indicators - Section D'!AH$1:AH$100,MATCH('Print View'!$A196,'Coverage Indicators - Section D'!$A$1:$A$100,0)),""),"")&amp;"/"&amp;IFERROR(IF(INDEX('Coverage Indicators - Section D'!AH$1:AH$100,MATCH('Print View'!$A196,'Coverage Indicators - Section D'!$A$1:$A$100,0)+1)&lt;&gt;0,INDEX('Coverage Indicators - Section D'!AH$1:AH$100,MATCH('Print View'!$A196,'Coverage Indicators - Section D'!$A$1:$A$100,0)+1),""),"")&amp;CHAR(10)&amp;IFERROR(IF(INDEX('Coverage Indicators - Section D'!AI$1:AI$100,MATCH('Print View'!$A196,'Coverage Indicators - Section D'!$A$1:$A$100,0))&lt;&gt;0,INDEX('Coverage Indicators - Section D'!AI$1:AI$100,MATCH('Print View'!$A196,'Coverage Indicators - Section D'!$A$1:$A$100,0)),""),"")&amp;CHAR(10)&amp;IFERROR(IF(INDEX('Coverage Indicators - Section D'!AJ$1:AJ$100,MATCH('Print View'!$A196,'Coverage Indicators - Section D'!$A$1:$A$100,0))&lt;&gt;0,TEXT(INDEX('Coverage Indicators - Section D'!AJ$1:AJ$100,MATCH('Print View'!$A196,'Coverage Indicators - Section D'!$A$1:$A$100,0)),"0.0%"),""),"")</f>
        <v xml:space="preserve">/
</v>
      </c>
      <c r="P196" s="537" t="str">
        <f ca="1">IFERROR(IF(INDEX('Coverage Indicators - Section D'!AJ$1:AJ$100,MATCH('Print View'!$A196,'Coverage Indicators - Section D'!$A$1:$A$100,0))&lt;&gt;0,INDEX('Coverage Indicators - Section D'!AJ$1:AJ$100,MATCH('Print View'!$A196,'Coverage Indicators - Section D'!$A$1:$A$100,0)),""),"")&amp;"/"&amp;IFERROR(IF(INDEX('Coverage Indicators - Section D'!AJ$1:AJ$100,MATCH('Print View'!$A196,'Coverage Indicators - Section D'!$A$1:$A$100,0)+1)&lt;&gt;0,INDEX('Coverage Indicators - Section D'!AJ$1:AJ$100,MATCH('Print View'!$A196,'Coverage Indicators - Section D'!$A$1:$A$100,0)+1),""),"")&amp;CHAR(10)&amp;IFERROR(IF(INDEX('Coverage Indicators - Section D'!AK$1:AK$100,MATCH('Print View'!$A196,'Coverage Indicators - Section D'!$A$1:$A$100,0))&lt;&gt;0,INDEX('Coverage Indicators - Section D'!AK$1:AK$100,MATCH('Print View'!$A196,'Coverage Indicators - Section D'!$A$1:$A$100,0)),""),"")&amp;CHAR(10)&amp;IFERROR(IF(INDEX('Coverage Indicators - Section D'!AL$1:AL$100,MATCH('Print View'!$A196,'Coverage Indicators - Section D'!$A$1:$A$100,0))&lt;&gt;0,INDEX('Coverage Indicators - Section D'!AL$1:AL$100,MATCH('Print View'!$A196,'Coverage Indicators - Section D'!$A$1:$A$100,0)),""),"")</f>
        <v xml:space="preserve">/
</v>
      </c>
      <c r="Q196" s="540" t="str">
        <f ca="1">IFERROR(IF(INDEX('Coverage Indicators - Section D'!AL$1:AL$100,MATCH('Print View'!$A196,'Coverage Indicators - Section D'!$A$1:$A$100,0))&lt;&gt;0,INDEX('Coverage Indicators - Section D'!AL$1:AL$100,MATCH('Print View'!$A196,'Coverage Indicators - Section D'!$A$1:$A$100,0)),""),"")&amp;"/"&amp;IFERROR(IF(INDEX('Coverage Indicators - Section D'!AL$1:AL$100,MATCH('Print View'!$A196,'Coverage Indicators - Section D'!$A$1:$A$100,0)+1)&lt;&gt;0,INDEX('Coverage Indicators - Section D'!AL$1:AL$100,MATCH('Print View'!$A196,'Coverage Indicators - Section D'!$A$1:$A$100,0)+1),""),"")&amp;CHAR(10)&amp;IFERROR(IF(INDEX('Coverage Indicators - Section D'!AM$1:AM$100,MATCH('Print View'!$A196,'Coverage Indicators - Section D'!$A$1:$A$100,0))&lt;&gt;0,INDEX('Coverage Indicators - Section D'!AM$1:AM$100,MATCH('Print View'!$A196,'Coverage Indicators - Section D'!$A$1:$A$100,0)),""),"")&amp;CHAR(10)&amp;IFERROR(IF(INDEX('Coverage Indicators - Section D'!AN$1:AN$100,MATCH('Print View'!$A196,'Coverage Indicators - Section D'!$A$1:$A$100,0))&lt;&gt;0,INDEX('Coverage Indicators - Section D'!AN$1:AN$100,MATCH('Print View'!$A196,'Coverage Indicators - Section D'!$A$1:$A$100,0)),""),"")</f>
        <v xml:space="preserve">/
</v>
      </c>
      <c r="R196" s="540" t="str">
        <f ca="1">IFERROR(IF(INDEX('Coverage Indicators - Section D'!AO$1:AO$100,MATCH('Print View'!$A196,'Coverage Indicators - Section D'!$A$1:$A$100,0))&lt;&gt;0,INDEX('Coverage Indicators - Section D'!AO$1:AO$100,MATCH('Print View'!$A196,'Coverage Indicators - Section D'!$A$1:$A$100,0)),""),"")&amp;"/"&amp;IFERROR(IF(INDEX('Coverage Indicators - Section D'!AO$1:AO$100,MATCH('Print View'!$A196,'Coverage Indicators - Section D'!$A$1:$A$100,0)+1)&lt;&gt;0,INDEX('Coverage Indicators - Section D'!AO$1:AO$100,MATCH('Print View'!$A196,'Coverage Indicators - Section D'!$A$1:$A$100,0)+1),""),"")&amp;CHAR(10)&amp;IFERROR(IF(INDEX('Coverage Indicators - Section D'!AP$1:AP$100,MATCH('Print View'!$A196,'Coverage Indicators - Section D'!$A$1:$A$100,0))&lt;&gt;0,INDEX('Coverage Indicators - Section D'!AP$1:AP$100,MATCH('Print View'!$A196,'Coverage Indicators - Section D'!$A$1:$A$100,0)),""),"")&amp;CHAR(10)&amp;IFERROR(IF(INDEX('Coverage Indicators - Section D'!AQ$1:AQ$100,MATCH('Print View'!$A196,'Coverage Indicators - Section D'!$A$1:$A$100,0))&lt;&gt;0,INDEX('Coverage Indicators - Section D'!AQ$1:AQ$100,MATCH('Print View'!$A196,'Coverage Indicators - Section D'!$A$1:$A$100,0)),""),"")</f>
        <v xml:space="preserve">/
</v>
      </c>
      <c r="S196" s="540" t="str">
        <f ca="1">IFERROR(IF(INDEX('Coverage Indicators - Section D'!AR$1:AR$100,MATCH('Print View'!$A196,'Coverage Indicators - Section D'!$A$1:$A$100,0))&lt;&gt;0,INDEX('Coverage Indicators - Section D'!AR$1:AR$100,MATCH('Print View'!$A196,'Coverage Indicators - Section D'!$A$1:$A$100,0)),""),"")&amp;"/"&amp;IFERROR(IF(INDEX('Coverage Indicators - Section D'!AR$1:AR$100,MATCH('Print View'!$A196,'Coverage Indicators - Section D'!$A$1:$A$100,0)+1)&lt;&gt;0,INDEX('Coverage Indicators - Section D'!AR$1:AR$100,MATCH('Print View'!$A196,'Coverage Indicators - Section D'!$A$1:$A$100,0)+1),""),"")&amp;CHAR(10)&amp;IFERROR(IF(INDEX('Coverage Indicators - Section D'!AS$1:AS$100,MATCH('Print View'!$A196,'Coverage Indicators - Section D'!$A$1:$A$100,0))&lt;&gt;0,INDEX('Coverage Indicators - Section D'!AS$1:AS$100,MATCH('Print View'!$A196,'Coverage Indicators - Section D'!$A$1:$A$100,0)),""),"")&amp;CHAR(10)&amp;IFERROR(IF(INDEX('Coverage Indicators - Section D'!AT$1:AT$100,MATCH('Print View'!$A196,'Coverage Indicators - Section D'!$A$1:$A$100,0))&lt;&gt;0,INDEX('Coverage Indicators - Section D'!AT$1:AT$100,MATCH('Print View'!$A196,'Coverage Indicators - Section D'!$A$1:$A$100,0)),""),"")</f>
        <v xml:space="preserve">/
</v>
      </c>
      <c r="T196" s="464" t="str">
        <f ca="1">IFERROR(IF(INDEX('Coverage Indicators - Section D'!AB$1:AB$100,MATCH('Print View'!$A196,'Coverage Indicators - Section D'!$A$1:$A$100,0))&lt;&gt;0,INDEX('Coverage Indicators - Section D'!AB$1:AB$100,MATCH('Print View'!$A196,'Coverage Indicators - Section D'!$A$1:$A$100,0)),""),"")</f>
        <v/>
      </c>
      <c r="U196" s="464" t="str">
        <f ca="1">IFERROR(IF(INDEX('Coverage Indicators - Section D'!AC$1:AC$100,MATCH('Print View'!$A196,'Coverage Indicators - Section D'!$A$1:$A$100,0))&lt;&gt;0,INDEX('Coverage Indicators - Section D'!AC$1:AC$100,MATCH('Print View'!$A196,'Coverage Indicators - Section D'!$A$1:$A$100,0)),""),"")</f>
        <v/>
      </c>
      <c r="V196" s="464" t="str">
        <f ca="1">IFERROR(IF(INDEX('Coverage Indicators - Section D'!AD$1:AD$100,MATCH('Print View'!$A196,'Coverage Indicators - Section D'!$A$1:$A$100,0))&lt;&gt;0,INDEX('Coverage Indicators - Section D'!AD$1:AD$100,MATCH('Print View'!$A196,'Coverage Indicators - Section D'!$A$1:$A$100,0)),""),"")</f>
        <v/>
      </c>
      <c r="W196" s="464" t="str">
        <f ca="1">IFERROR(IF(INDEX('Coverage Indicators - Section D'!AE$1:AE$100,MATCH('Print View'!$A196,'Coverage Indicators - Section D'!$A$1:$A$100,0))&lt;&gt;0,INDEX('Coverage Indicators - Section D'!AE$1:AE$100,MATCH('Print View'!$A196,'Coverage Indicators - Section D'!$A$1:$A$100,0)),""),"")</f>
        <v/>
      </c>
      <c r="X196" s="464" t="str">
        <f ca="1">IFERROR(IF(INDEX('Coverage Indicators - Section D'!AI$1:AI$100,MATCH('Print View'!$A196,'Coverage Indicators - Section D'!$A$1:$A$100,0))&lt;&gt;0,INDEX('Coverage Indicators - Section D'!AI$1:AI$100,MATCH('Print View'!$A196,'Coverage Indicators - Section D'!$A$1:$A$100,0)),""),"")</f>
        <v/>
      </c>
      <c r="Y196" s="464" t="str">
        <f ca="1">IFERROR(IF(INDEX('Coverage Indicators - Section D'!AJ$1:AJ$100,MATCH('Print View'!$A196,'Coverage Indicators - Section D'!$A$1:$A$100,0))&lt;&gt;0,INDEX('Coverage Indicators - Section D'!AJ$1:AJ$100,MATCH('Print View'!$A196,'Coverage Indicators - Section D'!$A$1:$A$100,0)),""),"")</f>
        <v/>
      </c>
      <c r="Z196" s="464" t="str">
        <f ca="1">IFERROR(IF(INDEX('Coverage Indicators - Section D'!AK$1:AK$100,MATCH('Print View'!$A196,'Coverage Indicators - Section D'!$A$1:$A$100,0))&lt;&gt;0,INDEX('Coverage Indicators - Section D'!AK$1:AK$100,MATCH('Print View'!$A196,'Coverage Indicators - Section D'!$A$1:$A$100,0)),""),"")</f>
        <v/>
      </c>
      <c r="AA196" s="464"/>
      <c r="AB196" s="464"/>
      <c r="AC196" s="464"/>
      <c r="AD196" s="464"/>
      <c r="AE196" s="464"/>
      <c r="AF196" s="464"/>
      <c r="AG196" s="464"/>
      <c r="AH196" s="464"/>
      <c r="AI196" s="464"/>
      <c r="AJ196" s="464"/>
      <c r="AK196" s="464"/>
      <c r="AL196" s="464"/>
      <c r="AM196" s="464" t="str">
        <f ca="1">IFERROR(IF(INDEX('Coverage Indicators - Section D'!AL$1:AL$110,MATCH('Print View'!$A196,'Coverage Indicators - Section D'!$A$1:$A$110,0))&lt;&gt;0,INDEX('Coverage Indicators - Section D'!AL$1:AL$110,MATCH('Print View'!$A196,'Coverage Indicators - Section D'!$A$1:$A$110,0)),""),"")</f>
        <v/>
      </c>
      <c r="AN196" s="464"/>
      <c r="AO196" s="464"/>
      <c r="AP196" s="464"/>
      <c r="AQ196" s="464"/>
      <c r="AR196" s="1028" t="str">
        <f ca="1">CONCATENATE($A196,N$144)</f>
        <v>262-Jun-22</v>
      </c>
      <c r="AS196" s="1027" t="str">
        <f ca="1">CONCATENATE($A196,Q$144)</f>
        <v>2619-Dec-23</v>
      </c>
      <c r="AT196" s="1027" t="str">
        <f t="shared" ref="AT196" si="172">CONCATENATE($A196,T$144)</f>
        <v>26</v>
      </c>
      <c r="AU196" s="1027" t="str">
        <f t="shared" ref="AU196" si="173">CONCATENATE($A196,W$144)</f>
        <v>26</v>
      </c>
      <c r="AV196" s="1027" t="str">
        <f t="shared" ref="AV196" si="174">CONCATENATE($A196,Z$144)</f>
        <v>26</v>
      </c>
      <c r="AW196" s="1027" t="str">
        <f t="shared" ref="AW196" si="175">CONCATENATE($A196,AC$144)</f>
        <v>26</v>
      </c>
      <c r="AX196" s="1027" t="str">
        <f t="shared" ref="AX196" si="176">CONCATENATE($A196,AF$144)</f>
        <v>26</v>
      </c>
      <c r="AY196" s="1027" t="str">
        <f t="shared" ref="AY196" si="177">CONCATENATE($A196,AI$144)</f>
        <v>26</v>
      </c>
      <c r="AZ196" s="469"/>
      <c r="BA196" s="211"/>
    </row>
    <row r="197" spans="1:53" s="183" customFormat="1" ht="88.15" customHeight="1" x14ac:dyDescent="0.35">
      <c r="A197" s="951"/>
      <c r="B197" s="942" t="str">
        <f ca="1">IFERROR(IF(INDEX('Coverage Indicators - Section D'!AU$1:AU$110,MATCH('Print View'!$A196,'Coverage Indicators - Section D'!$A$1:$A$110,0))&lt;&gt;0,INDEX('Coverage Indicators - Section D'!AU$1:AU$110,MATCH('Print View'!$A196,'Coverage Indicators - Section D'!$A$1:$A$110,0)),""),"")</f>
        <v/>
      </c>
      <c r="C197" s="942"/>
      <c r="D197" s="942"/>
      <c r="E197" s="942"/>
      <c r="F197" s="942"/>
      <c r="G197" s="942"/>
      <c r="H197" s="942"/>
      <c r="I197" s="942"/>
      <c r="J197" s="942"/>
      <c r="K197" s="942"/>
      <c r="L197" s="942"/>
      <c r="M197" s="942"/>
      <c r="N197" s="942"/>
      <c r="O197" s="942"/>
      <c r="P197" s="942"/>
      <c r="Q197" s="942"/>
      <c r="R197" s="942"/>
      <c r="S197" s="942"/>
      <c r="T197" s="464"/>
      <c r="U197" s="464" t="str">
        <f ca="1">IFERROR(IF(INDEX('Coverage Indicators - Section D'!AC$1:AC$100,MATCH('Print View'!$A196,'Coverage Indicators - Section D'!$A$1:$A$100,0)+1)&lt;&gt;0,INDEX('Coverage Indicators - Section D'!AC$1:AC$100,MATCH('Print View'!$A196,'Coverage Indicators - Section D'!$A$1:$A$100,0)+1),""),"")</f>
        <v/>
      </c>
      <c r="V197" s="464"/>
      <c r="W197" s="464"/>
      <c r="X197" s="464" t="str">
        <f ca="1">IFERROR(IF(INDEX('Coverage Indicators - Section D'!AI$1:AI$100,MATCH('Print View'!$A196,'Coverage Indicators - Section D'!$A$1:$A$100,0)+1)&lt;&gt;0,INDEX('Coverage Indicators - Section D'!AI$1:AI$100,MATCH('Print View'!$A196,'Coverage Indicators - Section D'!$A$1:$A$100,0)+1),""),"")</f>
        <v/>
      </c>
      <c r="Y197" s="464"/>
      <c r="Z197" s="464"/>
      <c r="AA197" s="464"/>
      <c r="AB197" s="464"/>
      <c r="AC197" s="464"/>
      <c r="AD197" s="464"/>
      <c r="AE197" s="464"/>
      <c r="AF197" s="464"/>
      <c r="AG197" s="464"/>
      <c r="AH197" s="464"/>
      <c r="AI197" s="464"/>
      <c r="AJ197" s="464"/>
      <c r="AK197" s="464"/>
      <c r="AL197" s="464"/>
      <c r="AM197" s="464"/>
      <c r="AN197" s="464"/>
      <c r="AO197" s="464"/>
      <c r="AP197" s="464"/>
      <c r="AQ197" s="464"/>
      <c r="AR197" s="1028"/>
      <c r="AS197" s="1027"/>
      <c r="AT197" s="1027"/>
      <c r="AU197" s="1027"/>
      <c r="AV197" s="1027"/>
      <c r="AW197" s="1027"/>
      <c r="AX197" s="1027"/>
      <c r="AY197" s="1027"/>
      <c r="AZ197" s="469"/>
      <c r="BA197" s="211"/>
    </row>
    <row r="198" spans="1:53" s="183" customFormat="1" ht="177" customHeight="1" x14ac:dyDescent="0.35">
      <c r="A198" s="952">
        <v>27</v>
      </c>
      <c r="B198" s="530" t="str">
        <f ca="1">IFERROR(IF(INDEX('Coverage Indicators - Section D'!B$1:B$100,MATCH('Print View'!$A198,'Coverage Indicators - Section D'!$A$1:$A$100,0))&lt;&gt;0,INDEX('Coverage Indicators - Section D'!B$1:B$100,MATCH('Print View'!$A198,'Coverage Indicators - Section D'!$A$1:$A$100,0)),""),"")</f>
        <v/>
      </c>
      <c r="C198" s="531" t="str">
        <f ca="1">IFERROR(IF(INDEX('Coverage Indicators - Section D'!D$1:D$100,MATCH('Print View'!$A198,'Coverage Indicators - Section D'!$A$1:$A$100,0))&lt;&gt;0,INDEX('Coverage Indicators - Section D'!D$1:D$100,MATCH('Print View'!$A198,'Coverage Indicators - Section D'!$A$1:$A$100,0)),""),"")</f>
        <v/>
      </c>
      <c r="D198" s="531" t="str">
        <f ca="1">IFERROR(IF(INDEX('Coverage Indicators - Section D'!E$1:E$100,MATCH('Print View'!$A198,'Coverage Indicators - Section D'!$A$1:$A$100,0))&lt;&gt;0,INDEX('Coverage Indicators - Section D'!E$1:E$100,MATCH('Print View'!$A198,'Coverage Indicators - Section D'!$A$1:$A$100,0)),""),"")</f>
        <v/>
      </c>
      <c r="E198" s="532" t="str">
        <f ca="1">IFERROR(IF(INDEX('Coverage Indicators - Section D'!F$1:F$100,MATCH('Print View'!$A198,'Coverage Indicators - Section D'!$A$1:$A$100,0))&lt;&gt;0,INDEX('Coverage Indicators - Section D'!F$1:F$100,MATCH('Print View'!$A198,'Coverage Indicators - Section D'!$A$1:$A$100,0)),""),"")&amp;"/"&amp;IFERROR(IF(INDEX('Coverage Indicators - Section D'!F$1:F$100,MATCH('Print View'!$A198,'Coverage Indicators - Section D'!$A$1:$A$100,0)+1)&lt;&gt;0,INDEX('Coverage Indicators - Section D'!F$1:F$100,MATCH('Print View'!$A198,'Coverage Indicators - Section D'!$A$1:$A$100,0)+1),""),"")&amp;CHAR(10)&amp;IFERROR(IF(INDEX('Coverage Indicators - Section D'!G$1:G$100,MATCH('Print View'!$A198,'Coverage Indicators - Section D'!$A$1:$A$100,0))&lt;&gt;0,INDEX('Coverage Indicators - Section D'!G$1:G$100,MATCH('Print View'!$A198,'Coverage Indicators - Section D'!$A$1:$A$100,0)),""),"")</f>
        <v xml:space="preserve">/
</v>
      </c>
      <c r="F198" s="532" t="str">
        <f ca="1">IFERROR(IF(INDEX('Coverage Indicators - Section D'!H$1:H$100,MATCH('Print View'!$A198,'Coverage Indicators - Section D'!$A$1:$A$100,0))&lt;&gt;0,INDEX('Coverage Indicators - Section D'!H$1:H$100,MATCH('Print View'!$A198,'Coverage Indicators - Section D'!$A$1:$A$100,0)),""),"")&amp;CHAR(10)&amp;IFERROR(IF(INDEX('Coverage Indicators - Section D'!I$1:I$100,MATCH('Print View'!$A198,'Coverage Indicators - Section D'!$A$1:$A$100,0))&lt;&gt;0,INDEX('Coverage Indicators - Section D'!I$1:I$100,MATCH('Print View'!$A198,'Coverage Indicators - Section D'!$A$1:$A$100,0)),""),"")</f>
        <v xml:space="preserve">
</v>
      </c>
      <c r="G198" s="533" t="str">
        <f ca="1">IFERROR(IF(INDEX('Coverage Indicators - Section D'!J$1:J$100,MATCH('Print View'!$A198,'Coverage Indicators - Section D'!$A$1:$A$100,0))&lt;&gt;0,INDEX('Coverage Indicators - Section D'!J$1:J$100,MATCH('Print View'!$A198,'Coverage Indicators - Section D'!$A$1:$A$100,0)),""),"")</f>
        <v/>
      </c>
      <c r="H198" s="533" t="str">
        <f ca="1">IFERROR(IF(INDEX('Coverage Indicators - Section D'!S$1:S$100,MATCH('Print View'!$A198,'Coverage Indicators - Section D'!$A$1:$A$100,0))&lt;&gt;0,INDEX('Coverage Indicators - Section D'!S$1:S$100,MATCH('Print View'!$A198,'Coverage Indicators - Section D'!$A$1:$A$100,0)),""),"")</f>
        <v/>
      </c>
      <c r="I198" s="533" t="str">
        <f ca="1">IFERROR(IF(INDEX('Coverage Indicators - Section D'!T$1:T$100,MATCH('Print View'!$A198,'Coverage Indicators - Section D'!$A$1:$A$100,0))&lt;&gt;0,INDEX('Coverage Indicators - Section D'!T$1:T$100,MATCH('Print View'!$A198,'Coverage Indicators - Section D'!$A$1:$A$100,0)),""),"")</f>
        <v/>
      </c>
      <c r="J198" s="532" t="str">
        <f ca="1">IFERROR(IF(INDEX('Coverage Indicators - Section D'!U$1:U$100,MATCH('Print View'!$A198,'Coverage Indicators - Section D'!$A$1:$A$100,0))&lt;&gt;0,INDEX('Coverage Indicators - Section D'!U$1:U$100,MATCH('Print View'!$A198,'Coverage Indicators - Section D'!$A$1:$A$100,0)),""),"")&amp;CHAR(10)&amp;CHAR(10)&amp;IFERROR(IF(INDEX('Coverage Indicators - Section D'!U$1:U$100,MATCH('Print View'!$A198,'Coverage Indicators - Section D'!$A$1:$A$100,0)+1)&lt;&gt;0,INDEX('Coverage Indicators - Section D'!U$1:U$100,MATCH('Print View'!$A198,'Coverage Indicators - Section D'!$A$1:$A$100,0)+1),""),"")</f>
        <v xml:space="preserve">
</v>
      </c>
      <c r="K198" s="530" t="str">
        <f ca="1">IFERROR(IF(INDEX('Coverage Indicators - Section D'!V$1:V$100,MATCH('Print View'!$A198,'Coverage Indicators - Section D'!$A$1:$A$100,0))&lt;&gt;0,INDEX('Coverage Indicators - Section D'!V$1:V$100,MATCH('Print View'!$A198,'Coverage Indicators - Section D'!$A$1:$A$100,0)),""),"")</f>
        <v/>
      </c>
      <c r="L198" s="532" t="str">
        <f ca="1">IFERROR(IF(INDEX('Coverage Indicators - Section D'!W$1:W$100,MATCH('Print View'!$A198,'Coverage Indicators - Section D'!$A$1:$A$100,0))&lt;&gt;0,INDEX('Coverage Indicators - Section D'!W$1:W$100,MATCH('Print View'!$A198,'Coverage Indicators - Section D'!$A$1:$A$100,0)),""),"")&amp;"/"&amp;IFERROR(IF(INDEX('Coverage Indicators - Section D'!W$1:W$100,MATCH('Print View'!$A198,'Coverage Indicators - Section D'!$A$1:$A$100,0)+1)&lt;&gt;0,INDEX('Coverage Indicators - Section D'!W$1:W$100,MATCH('Print View'!$A198,'Coverage Indicators - Section D'!$A$1:$A$100,0)+1),""),"")&amp;CHAR(10)&amp;IFERROR(IF(INDEX('Coverage Indicators - Section D'!X$1:X$100,MATCH('Print View'!$A198,'Coverage Indicators - Section D'!$A$1:$A$100,0))&lt;&gt;0,TEXT(INDEX('Coverage Indicators - Section D'!X$1:X$100,MATCH('Print View'!$A198,'Coverage Indicators - Section D'!$A$1:$A$100,0)),"0.0%"),""),"")&amp;CHAR(10)&amp;IFERROR(IF(INDEX('Coverage Indicators - Section D'!Y$1:Y$100,MATCH('Print View'!$A198,'Coverage Indicators - Section D'!$A$1:$A$100,0))&lt;&gt;0,INDEX('Coverage Indicators - Section D'!Y$1:Y$100,MATCH('Print View'!$A198,'Coverage Indicators - Section D'!$A$1:$A$100,0)),""),"")</f>
        <v xml:space="preserve">/
</v>
      </c>
      <c r="M198" s="532" t="str">
        <f ca="1">IFERROR(IF(INDEX('Coverage Indicators - Section D'!Z$1:Z$100,MATCH('Print View'!$A198,'Coverage Indicators - Section D'!$A$1:$A$100,0))&lt;&gt;0,INDEX('Coverage Indicators - Section D'!Z$1:Z$100,MATCH('Print View'!$A198,'Coverage Indicators - Section D'!$A$1:$A$100,0)),""),"")&amp;"/"&amp;IFERROR(IF(INDEX('Coverage Indicators - Section D'!Z$1:Z$100,MATCH('Print View'!$A198,'Coverage Indicators - Section D'!$A$1:$A$100,0)+1)&lt;&gt;0,INDEX('Coverage Indicators - Section D'!Z$1:Z$100,MATCH('Print View'!$A198,'Coverage Indicators - Section D'!$A$1:$A$100,0)+1),""),"")&amp;CHAR(10)&amp;IFERROR(IF(INDEX('Coverage Indicators - Section D'!AA$1:AA$100,MATCH('Print View'!$A198,'Coverage Indicators - Section D'!$A$1:$A$100,0))&lt;&gt;0,TEXT(INDEX('Coverage Indicators - Section D'!AA$1:AA$100,MATCH('Print View'!$A198,'Coverage Indicators - Section D'!$A$1:$A$100,0)),"0.0%"),""),"")&amp;CHAR(10)&amp;IFERROR(IF(INDEX('Coverage Indicators - Section D'!AB$1:AB$100,MATCH('Print View'!$A198,'Coverage Indicators - Section D'!$A$1:$A$100,0))&lt;&gt;0,INDEX('Coverage Indicators - Section D'!AB$1:AB$100,MATCH('Print View'!$A198,'Coverage Indicators - Section D'!$A$1:$A$100,0)),""),"")</f>
        <v xml:space="preserve">/
</v>
      </c>
      <c r="N198" s="532" t="str">
        <f ca="1">IFERROR(IF(INDEX('Coverage Indicators - Section D'!AC$1:AC$100,MATCH('Print View'!$A198,'Coverage Indicators - Section D'!$A$1:$A$100,0))&lt;&gt;0,INDEX('Coverage Indicators - Section D'!AC$1:AC$100,MATCH('Print View'!$A198,'Coverage Indicators - Section D'!$A$1:$A$100,0)),""),"")&amp;"/"&amp;IFERROR(IF(INDEX('Coverage Indicators - Section D'!AC$1:AC$100,MATCH('Print View'!$A198,'Coverage Indicators - Section D'!$A$1:$A$100,0)+1)&lt;&gt;0,INDEX('Coverage Indicators - Section D'!AC$1:AC$100,MATCH('Print View'!$A198,'Coverage Indicators - Section D'!$A$1:$A$100,0)+1),""),"")&amp;CHAR(10)&amp;IFERROR(IF(INDEX('Coverage Indicators - Section D'!AD$1:AD$100,MATCH('Print View'!$A198,'Coverage Indicators - Section D'!$A$1:$A$100,0))&lt;&gt;0,INDEX('Coverage Indicators - Section D'!AD$1:AD$100,MATCH('Print View'!$A198,'Coverage Indicators - Section D'!$A$1:$A$100,0)),""),"")&amp;CHAR(10)&amp;IFERROR(IF(INDEX('Coverage Indicators - Section D'!AE$1:AE$100,MATCH('Print View'!$A198,'Coverage Indicators - Section D'!$A$1:$A$100,0))&lt;&gt;0,TEXT(INDEX('Coverage Indicators - Section D'!AE$1:AE$100,MATCH('Print View'!$A198,'Coverage Indicators - Section D'!$A$1:$A$100,0)),"0.0%"),""),"")</f>
        <v xml:space="preserve">/
</v>
      </c>
      <c r="O198" s="532" t="str">
        <f ca="1">IFERROR(IF(INDEX('Coverage Indicators - Section D'!AI$1:AI$100,MATCH('Print View'!$A198,'Coverage Indicators - Section D'!$A$1:$A$100,0))&lt;&gt;0,INDEX('Coverage Indicators - Section D'!AI$1:AI$100,MATCH('Print View'!$A198,'Coverage Indicators - Section D'!$A$1:$A$100,0)),""),"")&amp;"/"&amp;IFERROR(IF(INDEX('Coverage Indicators - Section D'!AI$1:AI$100,MATCH('Print View'!$A198,'Coverage Indicators - Section D'!$A$1:$A$100,0)+1)&lt;&gt;0,INDEX('Coverage Indicators - Section D'!AI$1:AI$100,MATCH('Print View'!$A198,'Coverage Indicators - Section D'!$A$1:$A$100,0)+1),""),"")&amp;CHAR(10)&amp;IFERROR(IF(INDEX('Coverage Indicators - Section D'!AJ$1:AJ$100,MATCH('Print View'!$A198,'Coverage Indicators - Section D'!$A$1:$A$100,0))&lt;&gt;0,INDEX('Coverage Indicators - Section D'!AJ$1:AJ$100,MATCH('Print View'!$A198,'Coverage Indicators - Section D'!$A$1:$A$100,0)),""),"")&amp;CHAR(10)&amp;IFERROR(IF(INDEX('Coverage Indicators - Section D'!AK$1:AK$100,MATCH('Print View'!$A198,'Coverage Indicators - Section D'!$A$1:$A$100,0))&lt;&gt;0,INDEX('Coverage Indicators - Section D'!AK$1:AK$100,MATCH('Print View'!$A198,'Coverage Indicators - Section D'!$A$1:$A$100,0)),""),"")</f>
        <v xml:space="preserve">/
</v>
      </c>
      <c r="P198" s="537" t="str">
        <f ca="1">IFERROR(IF(INDEX('Coverage Indicators - Section D'!AJ$1:AJ$100,MATCH('Print View'!$A198,'Coverage Indicators - Section D'!$A$1:$A$100,0))&lt;&gt;0,INDEX('Coverage Indicators - Section D'!AJ$1:AJ$100,MATCH('Print View'!$A198,'Coverage Indicators - Section D'!$A$1:$A$100,0)),""),"")&amp;"/"&amp;IFERROR(IF(INDEX('Coverage Indicators - Section D'!AJ$1:AJ$100,MATCH('Print View'!$A198,'Coverage Indicators - Section D'!$A$1:$A$100,0)+1)&lt;&gt;0,INDEX('Coverage Indicators - Section D'!AJ$1:AJ$100,MATCH('Print View'!$A198,'Coverage Indicators - Section D'!$A$1:$A$100,0)+1),""),"")&amp;CHAR(10)&amp;IFERROR(IF(INDEX('Coverage Indicators - Section D'!AK$1:AK$100,MATCH('Print View'!$A198,'Coverage Indicators - Section D'!$A$1:$A$100,0))&lt;&gt;0,INDEX('Coverage Indicators - Section D'!AK$1:AK$100,MATCH('Print View'!$A198,'Coverage Indicators - Section D'!$A$1:$A$100,0)),""),"")&amp;CHAR(10)&amp;IFERROR(IF(INDEX('Coverage Indicators - Section D'!AL$1:AL$100,MATCH('Print View'!$A198,'Coverage Indicators - Section D'!$A$1:$A$100,0))&lt;&gt;0,INDEX('Coverage Indicators - Section D'!AL$1:AL$100,MATCH('Print View'!$A198,'Coverage Indicators - Section D'!$A$1:$A$100,0)),""),"")</f>
        <v xml:space="preserve">/
</v>
      </c>
      <c r="Q198" s="532" t="str">
        <f ca="1">IFERROR(IF(INDEX('Coverage Indicators - Section D'!AL$1:AL$100,MATCH('Print View'!$A198,'Coverage Indicators - Section D'!$A$1:$A$100,0))&lt;&gt;0,INDEX('Coverage Indicators - Section D'!AL$1:AL$100,MATCH('Print View'!$A198,'Coverage Indicators - Section D'!$A$1:$A$100,0)),""),"")&amp;"/"&amp;IFERROR(IF(INDEX('Coverage Indicators - Section D'!AL$1:AL$100,MATCH('Print View'!$A198,'Coverage Indicators - Section D'!$A$1:$A$100,0)+1)&lt;&gt;0,INDEX('Coverage Indicators - Section D'!AL$1:AL$100,MATCH('Print View'!$A198,'Coverage Indicators - Section D'!$A$1:$A$100,0)+1),""),"")&amp;CHAR(10)&amp;IFERROR(IF(INDEX('Coverage Indicators - Section D'!AM$1:AM$100,MATCH('Print View'!$A198,'Coverage Indicators - Section D'!$A$1:$A$100,0))&lt;&gt;0,INDEX('Coverage Indicators - Section D'!AM$1:AM$100,MATCH('Print View'!$A198,'Coverage Indicators - Section D'!$A$1:$A$100,0)),""),"")&amp;CHAR(10)&amp;IFERROR(IF(INDEX('Coverage Indicators - Section D'!AN$1:AN$100,MATCH('Print View'!$A198,'Coverage Indicators - Section D'!$A$1:$A$100,0))&lt;&gt;0,INDEX('Coverage Indicators - Section D'!AN$1:AN$100,MATCH('Print View'!$A198,'Coverage Indicators - Section D'!$A$1:$A$100,0)),""),"")</f>
        <v xml:space="preserve">/
</v>
      </c>
      <c r="R198" s="532" t="str">
        <f ca="1">IFERROR(IF(INDEX('Coverage Indicators - Section D'!AO$1:AO$100,MATCH('Print View'!$A198,'Coverage Indicators - Section D'!$A$1:$A$100,0))&lt;&gt;0,INDEX('Coverage Indicators - Section D'!AO$1:AO$100,MATCH('Print View'!$A198,'Coverage Indicators - Section D'!$A$1:$A$100,0)),""),"")&amp;"/"&amp;IFERROR(IF(INDEX('Coverage Indicators - Section D'!AO$1:AO$100,MATCH('Print View'!$A198,'Coverage Indicators - Section D'!$A$1:$A$100,0)+1)&lt;&gt;0,INDEX('Coverage Indicators - Section D'!AO$1:AO$100,MATCH('Print View'!$A198,'Coverage Indicators - Section D'!$A$1:$A$100,0)+1),""),"")&amp;CHAR(10)&amp;IFERROR(IF(INDEX('Coverage Indicators - Section D'!AP$1:AP$100,MATCH('Print View'!$A198,'Coverage Indicators - Section D'!$A$1:$A$100,0))&lt;&gt;0,INDEX('Coverage Indicators - Section D'!AP$1:AP$100,MATCH('Print View'!$A198,'Coverage Indicators - Section D'!$A$1:$A$100,0)),""),"")&amp;CHAR(10)&amp;IFERROR(IF(INDEX('Coverage Indicators - Section D'!AQ$1:AQ$100,MATCH('Print View'!$A198,'Coverage Indicators - Section D'!$A$1:$A$100,0))&lt;&gt;0,INDEX('Coverage Indicators - Section D'!AQ$1:AQ$100,MATCH('Print View'!$A198,'Coverage Indicators - Section D'!$A$1:$A$100,0)),""),"")</f>
        <v xml:space="preserve">/
</v>
      </c>
      <c r="S198" s="532" t="str">
        <f ca="1">IFERROR(IF(INDEX('Coverage Indicators - Section D'!AR$1:AR$100,MATCH('Print View'!$A198,'Coverage Indicators - Section D'!$A$1:$A$100,0))&lt;&gt;0,INDEX('Coverage Indicators - Section D'!AR$1:AR$100,MATCH('Print View'!$A198,'Coverage Indicators - Section D'!$A$1:$A$100,0)),""),"")&amp;"/"&amp;IFERROR(IF(INDEX('Coverage Indicators - Section D'!AR$1:AR$100,MATCH('Print View'!$A198,'Coverage Indicators - Section D'!$A$1:$A$100,0)+1)&lt;&gt;0,INDEX('Coverage Indicators - Section D'!AR$1:AR$100,MATCH('Print View'!$A198,'Coverage Indicators - Section D'!$A$1:$A$100,0)+1),""),"")&amp;CHAR(10)&amp;IFERROR(IF(INDEX('Coverage Indicators - Section D'!AS$1:AS$100,MATCH('Print View'!$A198,'Coverage Indicators - Section D'!$A$1:$A$100,0))&lt;&gt;0,INDEX('Coverage Indicators - Section D'!AS$1:AS$100,MATCH('Print View'!$A198,'Coverage Indicators - Section D'!$A$1:$A$100,0)),""),"")&amp;CHAR(10)&amp;IFERROR(IF(INDEX('Coverage Indicators - Section D'!AT$1:AT$100,MATCH('Print View'!$A198,'Coverage Indicators - Section D'!$A$1:$A$100,0))&lt;&gt;0,INDEX('Coverage Indicators - Section D'!AT$1:AT$100,MATCH('Print View'!$A198,'Coverage Indicators - Section D'!$A$1:$A$100,0)),""),"")</f>
        <v xml:space="preserve">/
</v>
      </c>
      <c r="T198" s="464" t="str">
        <f ca="1">IFERROR(IF(INDEX('Coverage Indicators - Section D'!AB$1:AB$100,MATCH('Print View'!$A198,'Coverage Indicators - Section D'!$A$1:$A$100,0))&lt;&gt;0,INDEX('Coverage Indicators - Section D'!AB$1:AB$100,MATCH('Print View'!$A198,'Coverage Indicators - Section D'!$A$1:$A$100,0)),""),"")</f>
        <v/>
      </c>
      <c r="U198" s="464" t="str">
        <f ca="1">IFERROR(IF(INDEX('Coverage Indicators - Section D'!AC$1:AC$100,MATCH('Print View'!$A198,'Coverage Indicators - Section D'!$A$1:$A$100,0))&lt;&gt;0,INDEX('Coverage Indicators - Section D'!AC$1:AC$100,MATCH('Print View'!$A198,'Coverage Indicators - Section D'!$A$1:$A$100,0)),""),"")</f>
        <v/>
      </c>
      <c r="V198" s="464" t="str">
        <f ca="1">IFERROR(IF(INDEX('Coverage Indicators - Section D'!AD$1:AD$100,MATCH('Print View'!$A198,'Coverage Indicators - Section D'!$A$1:$A$100,0))&lt;&gt;0,INDEX('Coverage Indicators - Section D'!AD$1:AD$100,MATCH('Print View'!$A198,'Coverage Indicators - Section D'!$A$1:$A$100,0)),""),"")</f>
        <v/>
      </c>
      <c r="W198" s="464" t="str">
        <f ca="1">IFERROR(IF(INDEX('Coverage Indicators - Section D'!AE$1:AE$100,MATCH('Print View'!$A198,'Coverage Indicators - Section D'!$A$1:$A$100,0))&lt;&gt;0,INDEX('Coverage Indicators - Section D'!AE$1:AE$100,MATCH('Print View'!$A198,'Coverage Indicators - Section D'!$A$1:$A$100,0)),""),"")</f>
        <v/>
      </c>
      <c r="X198" s="464" t="str">
        <f ca="1">IFERROR(IF(INDEX('Coverage Indicators - Section D'!AI$1:AI$100,MATCH('Print View'!$A198,'Coverage Indicators - Section D'!$A$1:$A$100,0))&lt;&gt;0,INDEX('Coverage Indicators - Section D'!AI$1:AI$100,MATCH('Print View'!$A198,'Coverage Indicators - Section D'!$A$1:$A$100,0)),""),"")</f>
        <v/>
      </c>
      <c r="Y198" s="464" t="str">
        <f ca="1">IFERROR(IF(INDEX('Coverage Indicators - Section D'!AJ$1:AJ$100,MATCH('Print View'!$A198,'Coverage Indicators - Section D'!$A$1:$A$100,0))&lt;&gt;0,INDEX('Coverage Indicators - Section D'!AJ$1:AJ$100,MATCH('Print View'!$A198,'Coverage Indicators - Section D'!$A$1:$A$100,0)),""),"")</f>
        <v/>
      </c>
      <c r="Z198" s="464" t="str">
        <f ca="1">IFERROR(IF(INDEX('Coverage Indicators - Section D'!AK$1:AK$100,MATCH('Print View'!$A198,'Coverage Indicators - Section D'!$A$1:$A$100,0))&lt;&gt;0,INDEX('Coverage Indicators - Section D'!AK$1:AK$100,MATCH('Print View'!$A198,'Coverage Indicators - Section D'!$A$1:$A$100,0)),""),"")</f>
        <v/>
      </c>
      <c r="AA198" s="464"/>
      <c r="AB198" s="464"/>
      <c r="AC198" s="464"/>
      <c r="AD198" s="464"/>
      <c r="AE198" s="464"/>
      <c r="AF198" s="464"/>
      <c r="AG198" s="464"/>
      <c r="AH198" s="464"/>
      <c r="AI198" s="464"/>
      <c r="AJ198" s="464"/>
      <c r="AK198" s="464"/>
      <c r="AL198" s="464"/>
      <c r="AM198" s="464" t="str">
        <f ca="1">IFERROR(IF(INDEX('Coverage Indicators - Section D'!AL$1:AL$110,MATCH('Print View'!$A198,'Coverage Indicators - Section D'!$A$1:$A$110,0))&lt;&gt;0,INDEX('Coverage Indicators - Section D'!AL$1:AL$110,MATCH('Print View'!$A198,'Coverage Indicators - Section D'!$A$1:$A$110,0)),""),"")</f>
        <v/>
      </c>
      <c r="AN198" s="464"/>
      <c r="AO198" s="464"/>
      <c r="AP198" s="464"/>
      <c r="AQ198" s="464"/>
      <c r="AR198" s="1028" t="str">
        <f ca="1">CONCATENATE($A198,N$144)</f>
        <v>272-Jun-22</v>
      </c>
      <c r="AS198" s="1027" t="str">
        <f ca="1">CONCATENATE($A198,Q$144)</f>
        <v>2719-Dec-23</v>
      </c>
      <c r="AT198" s="1027" t="str">
        <f t="shared" ref="AT198" si="178">CONCATENATE($A198,T$144)</f>
        <v>27</v>
      </c>
      <c r="AU198" s="1027" t="str">
        <f t="shared" ref="AU198" si="179">CONCATENATE($A198,W$144)</f>
        <v>27</v>
      </c>
      <c r="AV198" s="1027" t="str">
        <f t="shared" ref="AV198" si="180">CONCATENATE($A198,Z$144)</f>
        <v>27</v>
      </c>
      <c r="AW198" s="1027" t="str">
        <f t="shared" ref="AW198" si="181">CONCATENATE($A198,AC$144)</f>
        <v>27</v>
      </c>
      <c r="AX198" s="1027" t="str">
        <f t="shared" ref="AX198" si="182">CONCATENATE($A198,AF$144)</f>
        <v>27</v>
      </c>
      <c r="AY198" s="1027" t="str">
        <f t="shared" ref="AY198" si="183">CONCATENATE($A198,AI$144)</f>
        <v>27</v>
      </c>
      <c r="AZ198" s="469"/>
      <c r="BA198" s="211"/>
    </row>
    <row r="199" spans="1:53" s="183" customFormat="1" ht="88.15" customHeight="1" x14ac:dyDescent="0.35">
      <c r="A199" s="952"/>
      <c r="B199" s="943" t="str">
        <f ca="1">IFERROR(IF(INDEX('Coverage Indicators - Section D'!AU$1:AU$110,MATCH('Print View'!$A198,'Coverage Indicators - Section D'!$A$1:$A$110,0))&lt;&gt;0,INDEX('Coverage Indicators - Section D'!AU$1:AU$110,MATCH('Print View'!$A198,'Coverage Indicators - Section D'!$A$1:$A$110,0)),""),"")</f>
        <v/>
      </c>
      <c r="C199" s="943"/>
      <c r="D199" s="943"/>
      <c r="E199" s="943"/>
      <c r="F199" s="943"/>
      <c r="G199" s="943"/>
      <c r="H199" s="943"/>
      <c r="I199" s="943"/>
      <c r="J199" s="943"/>
      <c r="K199" s="943"/>
      <c r="L199" s="943"/>
      <c r="M199" s="943"/>
      <c r="N199" s="943"/>
      <c r="O199" s="943"/>
      <c r="P199" s="943"/>
      <c r="Q199" s="943"/>
      <c r="R199" s="943"/>
      <c r="S199" s="943"/>
      <c r="T199" s="464"/>
      <c r="U199" s="464" t="str">
        <f ca="1">IFERROR(IF(INDEX('Coverage Indicators - Section D'!AC$1:AC$100,MATCH('Print View'!$A198,'Coverage Indicators - Section D'!$A$1:$A$100,0)+1)&lt;&gt;0,INDEX('Coverage Indicators - Section D'!AC$1:AC$100,MATCH('Print View'!$A198,'Coverage Indicators - Section D'!$A$1:$A$100,0)+1),""),"")</f>
        <v/>
      </c>
      <c r="V199" s="464"/>
      <c r="W199" s="464"/>
      <c r="X199" s="464" t="str">
        <f ca="1">IFERROR(IF(INDEX('Coverage Indicators - Section D'!AI$1:AI$100,MATCH('Print View'!$A198,'Coverage Indicators - Section D'!$A$1:$A$100,0)+1)&lt;&gt;0,INDEX('Coverage Indicators - Section D'!AI$1:AI$100,MATCH('Print View'!$A198,'Coverage Indicators - Section D'!$A$1:$A$100,0)+1),""),"")</f>
        <v/>
      </c>
      <c r="Y199" s="464"/>
      <c r="Z199" s="464"/>
      <c r="AA199" s="464"/>
      <c r="AB199" s="464"/>
      <c r="AC199" s="464"/>
      <c r="AD199" s="464"/>
      <c r="AE199" s="464"/>
      <c r="AF199" s="464"/>
      <c r="AG199" s="464"/>
      <c r="AH199" s="464"/>
      <c r="AI199" s="464"/>
      <c r="AJ199" s="464"/>
      <c r="AK199" s="464"/>
      <c r="AL199" s="464"/>
      <c r="AM199" s="464"/>
      <c r="AN199" s="464"/>
      <c r="AO199" s="464"/>
      <c r="AP199" s="464"/>
      <c r="AQ199" s="464"/>
      <c r="AR199" s="1028"/>
      <c r="AS199" s="1027"/>
      <c r="AT199" s="1027"/>
      <c r="AU199" s="1027"/>
      <c r="AV199" s="1027"/>
      <c r="AW199" s="1027"/>
      <c r="AX199" s="1027"/>
      <c r="AY199" s="1027"/>
      <c r="AZ199" s="469"/>
      <c r="BA199" s="211"/>
    </row>
    <row r="200" spans="1:53" s="183" customFormat="1" ht="177" customHeight="1" x14ac:dyDescent="0.35">
      <c r="A200" s="951">
        <v>28</v>
      </c>
      <c r="B200" s="534" t="str">
        <f ca="1">IFERROR(IF(INDEX('Coverage Indicators - Section D'!B$1:B$100,MATCH('Print View'!$A200,'Coverage Indicators - Section D'!$A$1:$A$100,0))&lt;&gt;0,INDEX('Coverage Indicators - Section D'!B$1:B$100,MATCH('Print View'!$A200,'Coverage Indicators - Section D'!$A$1:$A$100,0)),""),"")</f>
        <v/>
      </c>
      <c r="C200" s="535" t="str">
        <f ca="1">IFERROR(IF(INDEX('Coverage Indicators - Section D'!D$1:D$100,MATCH('Print View'!$A200,'Coverage Indicators - Section D'!$A$1:$A$100,0))&lt;&gt;0,INDEX('Coverage Indicators - Section D'!D$1:D$100,MATCH('Print View'!$A200,'Coverage Indicators - Section D'!$A$1:$A$100,0)),""),"")</f>
        <v/>
      </c>
      <c r="D200" s="535" t="str">
        <f ca="1">IFERROR(IF(INDEX('Coverage Indicators - Section D'!E$1:E$100,MATCH('Print View'!$A200,'Coverage Indicators - Section D'!$A$1:$A$100,0))&lt;&gt;0,INDEX('Coverage Indicators - Section D'!E$1:E$100,MATCH('Print View'!$A200,'Coverage Indicators - Section D'!$A$1:$A$100,0)),""),"")</f>
        <v/>
      </c>
      <c r="E200" s="536" t="str">
        <f ca="1">IFERROR(IF(INDEX('Coverage Indicators - Section D'!F$1:F$100,MATCH('Print View'!$A200,'Coverage Indicators - Section D'!$A$1:$A$100,0))&lt;&gt;0,INDEX('Coverage Indicators - Section D'!F$1:F$100,MATCH('Print View'!$A200,'Coverage Indicators - Section D'!$A$1:$A$100,0)),""),"")&amp;"/"&amp;IFERROR(IF(INDEX('Coverage Indicators - Section D'!F$1:F$100,MATCH('Print View'!$A200,'Coverage Indicators - Section D'!$A$1:$A$100,0)+1)&lt;&gt;0,INDEX('Coverage Indicators - Section D'!F$1:F$100,MATCH('Print View'!$A200,'Coverage Indicators - Section D'!$A$1:$A$100,0)+1),""),"")&amp;CHAR(10)&amp;IFERROR(IF(INDEX('Coverage Indicators - Section D'!G$1:G$100,MATCH('Print View'!$A200,'Coverage Indicators - Section D'!$A$1:$A$100,0))&lt;&gt;0,INDEX('Coverage Indicators - Section D'!G$1:G$100,MATCH('Print View'!$A200,'Coverage Indicators - Section D'!$A$1:$A$100,0)),""),"")</f>
        <v xml:space="preserve">/
</v>
      </c>
      <c r="F200" s="537" t="str">
        <f ca="1">IFERROR(IF(INDEX('Coverage Indicators - Section D'!H$1:H$100,MATCH('Print View'!$A200,'Coverage Indicators - Section D'!$A$1:$A$100,0))&lt;&gt;0,INDEX('Coverage Indicators - Section D'!H$1:H$100,MATCH('Print View'!$A200,'Coverage Indicators - Section D'!$A$1:$A$100,0)),""),"")&amp;CHAR(10)&amp;IFERROR(IF(INDEX('Coverage Indicators - Section D'!I$1:I$100,MATCH('Print View'!$A200,'Coverage Indicators - Section D'!$A$1:$A$100,0))&lt;&gt;0,INDEX('Coverage Indicators - Section D'!I$1:I$100,MATCH('Print View'!$A200,'Coverage Indicators - Section D'!$A$1:$A$100,0)),""),"")</f>
        <v xml:space="preserve">
</v>
      </c>
      <c r="G200" s="538" t="str">
        <f ca="1">IFERROR(IF(INDEX('Coverage Indicators - Section D'!J$1:J$100,MATCH('Print View'!$A200,'Coverage Indicators - Section D'!$A$1:$A$100,0))&lt;&gt;0,INDEX('Coverage Indicators - Section D'!J$1:J$100,MATCH('Print View'!$A200,'Coverage Indicators - Section D'!$A$1:$A$100,0)),""),"")</f>
        <v/>
      </c>
      <c r="H200" s="538" t="str">
        <f ca="1">IFERROR(IF(INDEX('Coverage Indicators - Section D'!S$1:S$100,MATCH('Print View'!$A200,'Coverage Indicators - Section D'!$A$1:$A$100,0))&lt;&gt;0,INDEX('Coverage Indicators - Section D'!S$1:S$100,MATCH('Print View'!$A200,'Coverage Indicators - Section D'!$A$1:$A$100,0)),""),"")</f>
        <v/>
      </c>
      <c r="I200" s="539" t="str">
        <f ca="1">IFERROR(IF(INDEX('Coverage Indicators - Section D'!T$1:T$100,MATCH('Print View'!$A200,'Coverage Indicators - Section D'!$A$1:$A$100,0))&lt;&gt;0,INDEX('Coverage Indicators - Section D'!T$1:T$100,MATCH('Print View'!$A200,'Coverage Indicators - Section D'!$A$1:$A$100,0)),""),"")</f>
        <v/>
      </c>
      <c r="J200" s="540" t="str">
        <f ca="1">IFERROR(IF(INDEX('Coverage Indicators - Section D'!U$1:U$100,MATCH('Print View'!$A200,'Coverage Indicators - Section D'!$A$1:$A$100,0))&lt;&gt;0,INDEX('Coverage Indicators - Section D'!U$1:U$100,MATCH('Print View'!$A200,'Coverage Indicators - Section D'!$A$1:$A$100,0)),""),"")&amp;CHAR(10)&amp;CHAR(10)&amp;IFERROR(IF(INDEX('Coverage Indicators - Section D'!U$1:U$100,MATCH('Print View'!$A200,'Coverage Indicators - Section D'!$A$1:$A$100,0)+1)&lt;&gt;0,INDEX('Coverage Indicators - Section D'!U$1:U$100,MATCH('Print View'!$A200,'Coverage Indicators - Section D'!$A$1:$A$100,0)+1),""),"")</f>
        <v xml:space="preserve">
</v>
      </c>
      <c r="K200" s="538" t="str">
        <f ca="1">IFERROR(IF(INDEX('Coverage Indicators - Section D'!V$1:V$100,MATCH('Print View'!$A200,'Coverage Indicators - Section D'!$A$1:$A$100,0))&lt;&gt;0,INDEX('Coverage Indicators - Section D'!V$1:V$100,MATCH('Print View'!$A200,'Coverage Indicators - Section D'!$A$1:$A$100,0)),""),"")</f>
        <v/>
      </c>
      <c r="L200" s="540" t="str">
        <f ca="1">IFERROR(IF(INDEX('Coverage Indicators - Section D'!W$1:W$100,MATCH('Print View'!$A200,'Coverage Indicators - Section D'!$A$1:$A$100,0))&lt;&gt;0,INDEX('Coverage Indicators - Section D'!W$1:W$100,MATCH('Print View'!$A200,'Coverage Indicators - Section D'!$A$1:$A$100,0)),""),"")&amp;"/"&amp;IFERROR(IF(INDEX('Coverage Indicators - Section D'!W$1:W$100,MATCH('Print View'!$A200,'Coverage Indicators - Section D'!$A$1:$A$100,0)+1)&lt;&gt;0,INDEX('Coverage Indicators - Section D'!W$1:W$100,MATCH('Print View'!$A200,'Coverage Indicators - Section D'!$A$1:$A$100,0)+1),""),"")&amp;CHAR(10)&amp;IFERROR(IF(INDEX('Coverage Indicators - Section D'!X$1:X$100,MATCH('Print View'!$A200,'Coverage Indicators - Section D'!$A$1:$A$100,0))&lt;&gt;0,TEXT(INDEX('Coverage Indicators - Section D'!X$1:X$100,MATCH('Print View'!$A200,'Coverage Indicators - Section D'!$A$1:$A$100,0)),"0.0%"),""),"")&amp;CHAR(10)&amp;IFERROR(IF(INDEX('Coverage Indicators - Section D'!Y$1:Y$100,MATCH('Print View'!$A200,'Coverage Indicators - Section D'!$A$1:$A$100,0))&lt;&gt;0,INDEX('Coverage Indicators - Section D'!Y$1:Y$100,MATCH('Print View'!$A200,'Coverage Indicators - Section D'!$A$1:$A$100,0)),""),"")</f>
        <v xml:space="preserve">/
</v>
      </c>
      <c r="M200" s="540" t="str">
        <f ca="1">IFERROR(IF(INDEX('Coverage Indicators - Section D'!Z$1:Z$100,MATCH('Print View'!$A200,'Coverage Indicators - Section D'!$A$1:$A$100,0))&lt;&gt;0,INDEX('Coverage Indicators - Section D'!Z$1:Z$100,MATCH('Print View'!$A200,'Coverage Indicators - Section D'!$A$1:$A$100,0)),""),"")&amp;"/"&amp;IFERROR(IF(INDEX('Coverage Indicators - Section D'!Z$1:Z$100,MATCH('Print View'!$A200,'Coverage Indicators - Section D'!$A$1:$A$100,0)+1)&lt;&gt;0,INDEX('Coverage Indicators - Section D'!Z$1:Z$100,MATCH('Print View'!$A200,'Coverage Indicators - Section D'!$A$1:$A$100,0)+1),""),"")&amp;CHAR(10)&amp;IFERROR(IF(INDEX('Coverage Indicators - Section D'!AA$1:AA$100,MATCH('Print View'!$A200,'Coverage Indicators - Section D'!$A$1:$A$100,0))&lt;&gt;0,TEXT(INDEX('Coverage Indicators - Section D'!AA$1:AA$100,MATCH('Print View'!$A200,'Coverage Indicators - Section D'!$A$1:$A$100,0)),"0.0%"),""),"")&amp;CHAR(10)&amp;IFERROR(IF(INDEX('Coverage Indicators - Section D'!AB$1:AB$100,MATCH('Print View'!$A200,'Coverage Indicators - Section D'!$A$1:$A$100,0))&lt;&gt;0,INDEX('Coverage Indicators - Section D'!AB$1:AB$100,MATCH('Print View'!$A200,'Coverage Indicators - Section D'!$A$1:$A$100,0)),""),"")</f>
        <v xml:space="preserve">/
</v>
      </c>
      <c r="N200" s="540" t="str">
        <f ca="1">IFERROR(IF(INDEX('Coverage Indicators - Section D'!AC$1:AC$100,MATCH('Print View'!$A200,'Coverage Indicators - Section D'!$A$1:$A$100,0))&lt;&gt;0,INDEX('Coverage Indicators - Section D'!AC$1:AC$100,MATCH('Print View'!$A200,'Coverage Indicators - Section D'!$A$1:$A$100,0)),""),"")&amp;"/"&amp;IFERROR(IF(INDEX('Coverage Indicators - Section D'!AC$1:AC$100,MATCH('Print View'!$A200,'Coverage Indicators - Section D'!$A$1:$A$100,0)+1)&lt;&gt;0,INDEX('Coverage Indicators - Section D'!AC$1:AC$100,MATCH('Print View'!$A200,'Coverage Indicators - Section D'!$A$1:$A$100,0)+1),""),"")&amp;CHAR(10)&amp;IFERROR(IF(INDEX('Coverage Indicators - Section D'!AD$1:AD$100,MATCH('Print View'!$A200,'Coverage Indicators - Section D'!$A$1:$A$100,0))&lt;&gt;0,INDEX('Coverage Indicators - Section D'!AD$1:AD$100,MATCH('Print View'!$A200,'Coverage Indicators - Section D'!$A$1:$A$100,0)),""),"")&amp;CHAR(10)&amp;IFERROR(IF(INDEX('Coverage Indicators - Section D'!AE$1:AE$100,MATCH('Print View'!$A200,'Coverage Indicators - Section D'!$A$1:$A$100,0))&lt;&gt;0,TEXT(INDEX('Coverage Indicators - Section D'!AE$1:AE$100,MATCH('Print View'!$A200,'Coverage Indicators - Section D'!$A$1:$A$100,0)),"0.0%"),""),"")</f>
        <v xml:space="preserve">/
</v>
      </c>
      <c r="O200" s="540" t="str">
        <f ca="1">IFERROR(IF(INDEX('Coverage Indicators - Section D'!AH$1:AH$100,MATCH('Print View'!$A200,'Coverage Indicators - Section D'!$A$1:$A$100,0))&lt;&gt;0,INDEX('Coverage Indicators - Section D'!AH$1:AH$100,MATCH('Print View'!$A200,'Coverage Indicators - Section D'!$A$1:$A$100,0)),""),"")&amp;"/"&amp;IFERROR(IF(INDEX('Coverage Indicators - Section D'!AH$1:AH$100,MATCH('Print View'!$A200,'Coverage Indicators - Section D'!$A$1:$A$100,0)+1)&lt;&gt;0,INDEX('Coverage Indicators - Section D'!AH$1:AH$100,MATCH('Print View'!$A200,'Coverage Indicators - Section D'!$A$1:$A$100,0)+1),""),"")&amp;CHAR(10)&amp;IFERROR(IF(INDEX('Coverage Indicators - Section D'!AI$1:AI$100,MATCH('Print View'!$A200,'Coverage Indicators - Section D'!$A$1:$A$100,0))&lt;&gt;0,INDEX('Coverage Indicators - Section D'!AI$1:AI$100,MATCH('Print View'!$A200,'Coverage Indicators - Section D'!$A$1:$A$100,0)),""),"")&amp;CHAR(10)&amp;IFERROR(IF(INDEX('Coverage Indicators - Section D'!AJ$1:AJ$100,MATCH('Print View'!$A200,'Coverage Indicators - Section D'!$A$1:$A$100,0))&lt;&gt;0,TEXT(INDEX('Coverage Indicators - Section D'!AJ$1:AJ$100,MATCH('Print View'!$A200,'Coverage Indicators - Section D'!$A$1:$A$100,0)),"0.0%"),""),"")</f>
        <v xml:space="preserve">/
</v>
      </c>
      <c r="P200" s="537" t="str">
        <f ca="1">IFERROR(IF(INDEX('Coverage Indicators - Section D'!AJ$1:AJ$100,MATCH('Print View'!$A200,'Coverage Indicators - Section D'!$A$1:$A$100,0))&lt;&gt;0,INDEX('Coverage Indicators - Section D'!AJ$1:AJ$100,MATCH('Print View'!$A200,'Coverage Indicators - Section D'!$A$1:$A$100,0)),""),"")&amp;"/"&amp;IFERROR(IF(INDEX('Coverage Indicators - Section D'!AJ$1:AJ$100,MATCH('Print View'!$A200,'Coverage Indicators - Section D'!$A$1:$A$100,0)+1)&lt;&gt;0,INDEX('Coverage Indicators - Section D'!AJ$1:AJ$100,MATCH('Print View'!$A200,'Coverage Indicators - Section D'!$A$1:$A$100,0)+1),""),"")&amp;CHAR(10)&amp;IFERROR(IF(INDEX('Coverage Indicators - Section D'!AK$1:AK$100,MATCH('Print View'!$A200,'Coverage Indicators - Section D'!$A$1:$A$100,0))&lt;&gt;0,INDEX('Coverage Indicators - Section D'!AK$1:AK$100,MATCH('Print View'!$A200,'Coverage Indicators - Section D'!$A$1:$A$100,0)),""),"")&amp;CHAR(10)&amp;IFERROR(IF(INDEX('Coverage Indicators - Section D'!AL$1:AL$100,MATCH('Print View'!$A200,'Coverage Indicators - Section D'!$A$1:$A$100,0))&lt;&gt;0,INDEX('Coverage Indicators - Section D'!AL$1:AL$100,MATCH('Print View'!$A200,'Coverage Indicators - Section D'!$A$1:$A$100,0)),""),"")</f>
        <v xml:space="preserve">/
</v>
      </c>
      <c r="Q200" s="540" t="str">
        <f ca="1">IFERROR(IF(INDEX('Coverage Indicators - Section D'!AL$1:AL$100,MATCH('Print View'!$A200,'Coverage Indicators - Section D'!$A$1:$A$100,0))&lt;&gt;0,INDEX('Coverage Indicators - Section D'!AL$1:AL$100,MATCH('Print View'!$A200,'Coverage Indicators - Section D'!$A$1:$A$100,0)),""),"")&amp;"/"&amp;IFERROR(IF(INDEX('Coverage Indicators - Section D'!AL$1:AL$100,MATCH('Print View'!$A200,'Coverage Indicators - Section D'!$A$1:$A$100,0)+1)&lt;&gt;0,INDEX('Coverage Indicators - Section D'!AL$1:AL$100,MATCH('Print View'!$A200,'Coverage Indicators - Section D'!$A$1:$A$100,0)+1),""),"")&amp;CHAR(10)&amp;IFERROR(IF(INDEX('Coverage Indicators - Section D'!AM$1:AM$100,MATCH('Print View'!$A200,'Coverage Indicators - Section D'!$A$1:$A$100,0))&lt;&gt;0,INDEX('Coverage Indicators - Section D'!AM$1:AM$100,MATCH('Print View'!$A200,'Coverage Indicators - Section D'!$A$1:$A$100,0)),""),"")&amp;CHAR(10)&amp;IFERROR(IF(INDEX('Coverage Indicators - Section D'!AN$1:AN$100,MATCH('Print View'!$A200,'Coverage Indicators - Section D'!$A$1:$A$100,0))&lt;&gt;0,INDEX('Coverage Indicators - Section D'!AN$1:AN$100,MATCH('Print View'!$A200,'Coverage Indicators - Section D'!$A$1:$A$100,0)),""),"")</f>
        <v xml:space="preserve">/
</v>
      </c>
      <c r="R200" s="540" t="str">
        <f ca="1">IFERROR(IF(INDEX('Coverage Indicators - Section D'!AO$1:AO$100,MATCH('Print View'!$A200,'Coverage Indicators - Section D'!$A$1:$A$100,0))&lt;&gt;0,INDEX('Coverage Indicators - Section D'!AO$1:AO$100,MATCH('Print View'!$A200,'Coverage Indicators - Section D'!$A$1:$A$100,0)),""),"")&amp;"/"&amp;IFERROR(IF(INDEX('Coverage Indicators - Section D'!AO$1:AO$100,MATCH('Print View'!$A200,'Coverage Indicators - Section D'!$A$1:$A$100,0)+1)&lt;&gt;0,INDEX('Coverage Indicators - Section D'!AO$1:AO$100,MATCH('Print View'!$A200,'Coverage Indicators - Section D'!$A$1:$A$100,0)+1),""),"")&amp;CHAR(10)&amp;IFERROR(IF(INDEX('Coverage Indicators - Section D'!AP$1:AP$100,MATCH('Print View'!$A200,'Coverage Indicators - Section D'!$A$1:$A$100,0))&lt;&gt;0,INDEX('Coverage Indicators - Section D'!AP$1:AP$100,MATCH('Print View'!$A200,'Coverage Indicators - Section D'!$A$1:$A$100,0)),""),"")&amp;CHAR(10)&amp;IFERROR(IF(INDEX('Coverage Indicators - Section D'!AQ$1:AQ$100,MATCH('Print View'!$A200,'Coverage Indicators - Section D'!$A$1:$A$100,0))&lt;&gt;0,INDEX('Coverage Indicators - Section D'!AQ$1:AQ$100,MATCH('Print View'!$A200,'Coverage Indicators - Section D'!$A$1:$A$100,0)),""),"")</f>
        <v xml:space="preserve">/
</v>
      </c>
      <c r="S200" s="540" t="str">
        <f ca="1">IFERROR(IF(INDEX('Coverage Indicators - Section D'!AR$1:AR$100,MATCH('Print View'!$A200,'Coverage Indicators - Section D'!$A$1:$A$100,0))&lt;&gt;0,INDEX('Coverage Indicators - Section D'!AR$1:AR$100,MATCH('Print View'!$A200,'Coverage Indicators - Section D'!$A$1:$A$100,0)),""),"")&amp;"/"&amp;IFERROR(IF(INDEX('Coverage Indicators - Section D'!AR$1:AR$100,MATCH('Print View'!$A200,'Coverage Indicators - Section D'!$A$1:$A$100,0)+1)&lt;&gt;0,INDEX('Coverage Indicators - Section D'!AR$1:AR$100,MATCH('Print View'!$A200,'Coverage Indicators - Section D'!$A$1:$A$100,0)+1),""),"")&amp;CHAR(10)&amp;IFERROR(IF(INDEX('Coverage Indicators - Section D'!AS$1:AS$100,MATCH('Print View'!$A200,'Coverage Indicators - Section D'!$A$1:$A$100,0))&lt;&gt;0,INDEX('Coverage Indicators - Section D'!AS$1:AS$100,MATCH('Print View'!$A200,'Coverage Indicators - Section D'!$A$1:$A$100,0)),""),"")&amp;CHAR(10)&amp;IFERROR(IF(INDEX('Coverage Indicators - Section D'!AT$1:AT$100,MATCH('Print View'!$A200,'Coverage Indicators - Section D'!$A$1:$A$100,0))&lt;&gt;0,INDEX('Coverage Indicators - Section D'!AT$1:AT$100,MATCH('Print View'!$A200,'Coverage Indicators - Section D'!$A$1:$A$100,0)),""),"")</f>
        <v xml:space="preserve">/
</v>
      </c>
      <c r="T200" s="464" t="str">
        <f ca="1">IFERROR(IF(INDEX('Coverage Indicators - Section D'!AB$1:AB$100,MATCH('Print View'!$A200,'Coverage Indicators - Section D'!$A$1:$A$100,0))&lt;&gt;0,INDEX('Coverage Indicators - Section D'!AB$1:AB$100,MATCH('Print View'!$A200,'Coverage Indicators - Section D'!$A$1:$A$100,0)),""),"")</f>
        <v/>
      </c>
      <c r="U200" s="464" t="str">
        <f ca="1">IFERROR(IF(INDEX('Coverage Indicators - Section D'!AC$1:AC$100,MATCH('Print View'!$A200,'Coverage Indicators - Section D'!$A$1:$A$100,0))&lt;&gt;0,INDEX('Coverage Indicators - Section D'!AC$1:AC$100,MATCH('Print View'!$A200,'Coverage Indicators - Section D'!$A$1:$A$100,0)),""),"")</f>
        <v/>
      </c>
      <c r="V200" s="464" t="str">
        <f ca="1">IFERROR(IF(INDEX('Coverage Indicators - Section D'!AD$1:AD$100,MATCH('Print View'!$A200,'Coverage Indicators - Section D'!$A$1:$A$100,0))&lt;&gt;0,INDEX('Coverage Indicators - Section D'!AD$1:AD$100,MATCH('Print View'!$A200,'Coverage Indicators - Section D'!$A$1:$A$100,0)),""),"")</f>
        <v/>
      </c>
      <c r="W200" s="464" t="str">
        <f ca="1">IFERROR(IF(INDEX('Coverage Indicators - Section D'!AE$1:AE$100,MATCH('Print View'!$A200,'Coverage Indicators - Section D'!$A$1:$A$100,0))&lt;&gt;0,INDEX('Coverage Indicators - Section D'!AE$1:AE$100,MATCH('Print View'!$A200,'Coverage Indicators - Section D'!$A$1:$A$100,0)),""),"")</f>
        <v/>
      </c>
      <c r="X200" s="464" t="str">
        <f ca="1">IFERROR(IF(INDEX('Coverage Indicators - Section D'!AI$1:AI$100,MATCH('Print View'!$A200,'Coverage Indicators - Section D'!$A$1:$A$100,0))&lt;&gt;0,INDEX('Coverage Indicators - Section D'!AI$1:AI$100,MATCH('Print View'!$A200,'Coverage Indicators - Section D'!$A$1:$A$100,0)),""),"")</f>
        <v/>
      </c>
      <c r="Y200" s="464" t="str">
        <f ca="1">IFERROR(IF(INDEX('Coverage Indicators - Section D'!AJ$1:AJ$100,MATCH('Print View'!$A200,'Coverage Indicators - Section D'!$A$1:$A$100,0))&lt;&gt;0,INDEX('Coverage Indicators - Section D'!AJ$1:AJ$100,MATCH('Print View'!$A200,'Coverage Indicators - Section D'!$A$1:$A$100,0)),""),"")</f>
        <v/>
      </c>
      <c r="Z200" s="464" t="str">
        <f ca="1">IFERROR(IF(INDEX('Coverage Indicators - Section D'!AK$1:AK$100,MATCH('Print View'!$A200,'Coverage Indicators - Section D'!$A$1:$A$100,0))&lt;&gt;0,INDEX('Coverage Indicators - Section D'!AK$1:AK$100,MATCH('Print View'!$A200,'Coverage Indicators - Section D'!$A$1:$A$100,0)),""),"")</f>
        <v/>
      </c>
      <c r="AA200" s="464"/>
      <c r="AB200" s="464"/>
      <c r="AC200" s="464"/>
      <c r="AD200" s="464"/>
      <c r="AE200" s="464"/>
      <c r="AF200" s="464"/>
      <c r="AG200" s="464"/>
      <c r="AH200" s="464"/>
      <c r="AI200" s="464"/>
      <c r="AJ200" s="464"/>
      <c r="AK200" s="464"/>
      <c r="AL200" s="464"/>
      <c r="AM200" s="464" t="str">
        <f ca="1">IFERROR(IF(INDEX('Coverage Indicators - Section D'!AL$1:AL$110,MATCH('Print View'!$A200,'Coverage Indicators - Section D'!$A$1:$A$110,0))&lt;&gt;0,INDEX('Coverage Indicators - Section D'!AL$1:AL$110,MATCH('Print View'!$A200,'Coverage Indicators - Section D'!$A$1:$A$110,0)),""),"")</f>
        <v/>
      </c>
      <c r="AN200" s="464"/>
      <c r="AO200" s="464"/>
      <c r="AP200" s="464"/>
      <c r="AQ200" s="464"/>
      <c r="AR200" s="1028" t="str">
        <f ca="1">CONCATENATE($A200,N$144)</f>
        <v>282-Jun-22</v>
      </c>
      <c r="AS200" s="1027" t="str">
        <f ca="1">CONCATENATE($A200,Q$144)</f>
        <v>2819-Dec-23</v>
      </c>
      <c r="AT200" s="1027" t="str">
        <f t="shared" ref="AT200" si="184">CONCATENATE($A200,T$144)</f>
        <v>28</v>
      </c>
      <c r="AU200" s="1027" t="str">
        <f t="shared" ref="AU200" si="185">CONCATENATE($A200,W$144)</f>
        <v>28</v>
      </c>
      <c r="AV200" s="1027" t="str">
        <f t="shared" ref="AV200" si="186">CONCATENATE($A200,Z$144)</f>
        <v>28</v>
      </c>
      <c r="AW200" s="1027" t="str">
        <f t="shared" ref="AW200" si="187">CONCATENATE($A200,AC$144)</f>
        <v>28</v>
      </c>
      <c r="AX200" s="1027" t="str">
        <f t="shared" ref="AX200" si="188">CONCATENATE($A200,AF$144)</f>
        <v>28</v>
      </c>
      <c r="AY200" s="1027" t="str">
        <f t="shared" ref="AY200" si="189">CONCATENATE($A200,AI$144)</f>
        <v>28</v>
      </c>
      <c r="AZ200" s="469"/>
      <c r="BA200" s="211"/>
    </row>
    <row r="201" spans="1:53" s="183" customFormat="1" ht="88.15" customHeight="1" x14ac:dyDescent="0.35">
      <c r="A201" s="951"/>
      <c r="B201" s="942" t="str">
        <f ca="1">IFERROR(IF(INDEX('Coverage Indicators - Section D'!AU$1:AU$110,MATCH('Print View'!$A200,'Coverage Indicators - Section D'!$A$1:$A$110,0))&lt;&gt;0,INDEX('Coverage Indicators - Section D'!AU$1:AU$110,MATCH('Print View'!$A200,'Coverage Indicators - Section D'!$A$1:$A$110,0)),""),"")</f>
        <v/>
      </c>
      <c r="C201" s="942"/>
      <c r="D201" s="942"/>
      <c r="E201" s="942"/>
      <c r="F201" s="942"/>
      <c r="G201" s="942"/>
      <c r="H201" s="942"/>
      <c r="I201" s="942"/>
      <c r="J201" s="942"/>
      <c r="K201" s="942"/>
      <c r="L201" s="942"/>
      <c r="M201" s="942"/>
      <c r="N201" s="942"/>
      <c r="O201" s="942"/>
      <c r="P201" s="942"/>
      <c r="Q201" s="942"/>
      <c r="R201" s="942"/>
      <c r="S201" s="942"/>
      <c r="T201" s="464"/>
      <c r="U201" s="464" t="str">
        <f ca="1">IFERROR(IF(INDEX('Coverage Indicators - Section D'!AC$1:AC$100,MATCH('Print View'!$A200,'Coverage Indicators - Section D'!$A$1:$A$100,0)+1)&lt;&gt;0,INDEX('Coverage Indicators - Section D'!AC$1:AC$100,MATCH('Print View'!$A200,'Coverage Indicators - Section D'!$A$1:$A$100,0)+1),""),"")</f>
        <v/>
      </c>
      <c r="V201" s="464"/>
      <c r="W201" s="464"/>
      <c r="X201" s="464" t="str">
        <f ca="1">IFERROR(IF(INDEX('Coverage Indicators - Section D'!AI$1:AI$100,MATCH('Print View'!$A200,'Coverage Indicators - Section D'!$A$1:$A$100,0)+1)&lt;&gt;0,INDEX('Coverage Indicators - Section D'!AI$1:AI$100,MATCH('Print View'!$A200,'Coverage Indicators - Section D'!$A$1:$A$100,0)+1),""),"")</f>
        <v/>
      </c>
      <c r="Y201" s="464"/>
      <c r="Z201" s="464"/>
      <c r="AA201" s="464"/>
      <c r="AB201" s="464"/>
      <c r="AC201" s="464"/>
      <c r="AD201" s="464"/>
      <c r="AE201" s="464"/>
      <c r="AF201" s="464"/>
      <c r="AG201" s="464"/>
      <c r="AH201" s="464"/>
      <c r="AI201" s="464"/>
      <c r="AJ201" s="464"/>
      <c r="AK201" s="464"/>
      <c r="AL201" s="464"/>
      <c r="AM201" s="464"/>
      <c r="AN201" s="464"/>
      <c r="AO201" s="464"/>
      <c r="AP201" s="464"/>
      <c r="AQ201" s="464"/>
      <c r="AR201" s="1028"/>
      <c r="AS201" s="1027"/>
      <c r="AT201" s="1027"/>
      <c r="AU201" s="1027"/>
      <c r="AV201" s="1027"/>
      <c r="AW201" s="1027"/>
      <c r="AX201" s="1027"/>
      <c r="AY201" s="1027"/>
      <c r="AZ201" s="469"/>
      <c r="BA201" s="211"/>
    </row>
    <row r="202" spans="1:53" s="183" customFormat="1" ht="177" customHeight="1" x14ac:dyDescent="0.35">
      <c r="A202" s="952">
        <v>29</v>
      </c>
      <c r="B202" s="530" t="str">
        <f ca="1">IFERROR(IF(INDEX('Coverage Indicators - Section D'!B$1:B$100,MATCH('Print View'!$A202,'Coverage Indicators - Section D'!$A$1:$A$100,0))&lt;&gt;0,INDEX('Coverage Indicators - Section D'!B$1:B$100,MATCH('Print View'!$A202,'Coverage Indicators - Section D'!$A$1:$A$100,0)),""),"")</f>
        <v/>
      </c>
      <c r="C202" s="531" t="str">
        <f ca="1">IFERROR(IF(INDEX('Coverage Indicators - Section D'!D$1:D$100,MATCH('Print View'!$A202,'Coverage Indicators - Section D'!$A$1:$A$100,0))&lt;&gt;0,INDEX('Coverage Indicators - Section D'!D$1:D$100,MATCH('Print View'!$A202,'Coverage Indicators - Section D'!$A$1:$A$100,0)),""),"")</f>
        <v/>
      </c>
      <c r="D202" s="531" t="str">
        <f ca="1">IFERROR(IF(INDEX('Coverage Indicators - Section D'!E$1:E$100,MATCH('Print View'!$A202,'Coverage Indicators - Section D'!$A$1:$A$100,0))&lt;&gt;0,INDEX('Coverage Indicators - Section D'!E$1:E$100,MATCH('Print View'!$A202,'Coverage Indicators - Section D'!$A$1:$A$100,0)),""),"")</f>
        <v/>
      </c>
      <c r="E202" s="532" t="str">
        <f ca="1">IFERROR(IF(INDEX('Coverage Indicators - Section D'!F$1:F$100,MATCH('Print View'!$A202,'Coverage Indicators - Section D'!$A$1:$A$100,0))&lt;&gt;0,INDEX('Coverage Indicators - Section D'!F$1:F$100,MATCH('Print View'!$A202,'Coverage Indicators - Section D'!$A$1:$A$100,0)),""),"")&amp;"/"&amp;IFERROR(IF(INDEX('Coverage Indicators - Section D'!F$1:F$100,MATCH('Print View'!$A202,'Coverage Indicators - Section D'!$A$1:$A$100,0)+1)&lt;&gt;0,INDEX('Coverage Indicators - Section D'!F$1:F$100,MATCH('Print View'!$A202,'Coverage Indicators - Section D'!$A$1:$A$100,0)+1),""),"")&amp;CHAR(10)&amp;IFERROR(IF(INDEX('Coverage Indicators - Section D'!G$1:G$100,MATCH('Print View'!$A202,'Coverage Indicators - Section D'!$A$1:$A$100,0))&lt;&gt;0,INDEX('Coverage Indicators - Section D'!G$1:G$100,MATCH('Print View'!$A202,'Coverage Indicators - Section D'!$A$1:$A$100,0)),""),"")</f>
        <v xml:space="preserve">/
</v>
      </c>
      <c r="F202" s="532" t="str">
        <f ca="1">IFERROR(IF(INDEX('Coverage Indicators - Section D'!H$1:H$100,MATCH('Print View'!$A202,'Coverage Indicators - Section D'!$A$1:$A$100,0))&lt;&gt;0,INDEX('Coverage Indicators - Section D'!H$1:H$100,MATCH('Print View'!$A202,'Coverage Indicators - Section D'!$A$1:$A$100,0)),""),"")&amp;CHAR(10)&amp;IFERROR(IF(INDEX('Coverage Indicators - Section D'!I$1:I$100,MATCH('Print View'!$A202,'Coverage Indicators - Section D'!$A$1:$A$100,0))&lt;&gt;0,INDEX('Coverage Indicators - Section D'!I$1:I$100,MATCH('Print View'!$A202,'Coverage Indicators - Section D'!$A$1:$A$100,0)),""),"")</f>
        <v xml:space="preserve">
</v>
      </c>
      <c r="G202" s="533" t="str">
        <f ca="1">IFERROR(IF(INDEX('Coverage Indicators - Section D'!J$1:J$100,MATCH('Print View'!$A202,'Coverage Indicators - Section D'!$A$1:$A$100,0))&lt;&gt;0,INDEX('Coverage Indicators - Section D'!J$1:J$100,MATCH('Print View'!$A202,'Coverage Indicators - Section D'!$A$1:$A$100,0)),""),"")</f>
        <v/>
      </c>
      <c r="H202" s="533" t="str">
        <f ca="1">IFERROR(IF(INDEX('Coverage Indicators - Section D'!S$1:S$100,MATCH('Print View'!$A202,'Coverage Indicators - Section D'!$A$1:$A$100,0))&lt;&gt;0,INDEX('Coverage Indicators - Section D'!S$1:S$100,MATCH('Print View'!$A202,'Coverage Indicators - Section D'!$A$1:$A$100,0)),""),"")</f>
        <v/>
      </c>
      <c r="I202" s="533" t="str">
        <f ca="1">IFERROR(IF(INDEX('Coverage Indicators - Section D'!T$1:T$100,MATCH('Print View'!$A202,'Coverage Indicators - Section D'!$A$1:$A$100,0))&lt;&gt;0,INDEX('Coverage Indicators - Section D'!T$1:T$100,MATCH('Print View'!$A202,'Coverage Indicators - Section D'!$A$1:$A$100,0)),""),"")</f>
        <v/>
      </c>
      <c r="J202" s="532" t="str">
        <f ca="1">IFERROR(IF(INDEX('Coverage Indicators - Section D'!U$1:U$100,MATCH('Print View'!$A202,'Coverage Indicators - Section D'!$A$1:$A$100,0))&lt;&gt;0,INDEX('Coverage Indicators - Section D'!U$1:U$100,MATCH('Print View'!$A202,'Coverage Indicators - Section D'!$A$1:$A$100,0)),""),"")&amp;CHAR(10)&amp;CHAR(10)&amp;IFERROR(IF(INDEX('Coverage Indicators - Section D'!U$1:U$100,MATCH('Print View'!$A202,'Coverage Indicators - Section D'!$A$1:$A$100,0)+1)&lt;&gt;0,INDEX('Coverage Indicators - Section D'!U$1:U$100,MATCH('Print View'!$A202,'Coverage Indicators - Section D'!$A$1:$A$100,0)+1),""),"")</f>
        <v xml:space="preserve">
</v>
      </c>
      <c r="K202" s="530" t="str">
        <f ca="1">IFERROR(IF(INDEX('Coverage Indicators - Section D'!V$1:V$100,MATCH('Print View'!$A202,'Coverage Indicators - Section D'!$A$1:$A$100,0))&lt;&gt;0,INDEX('Coverage Indicators - Section D'!V$1:V$100,MATCH('Print View'!$A202,'Coverage Indicators - Section D'!$A$1:$A$100,0)),""),"")</f>
        <v/>
      </c>
      <c r="L202" s="532" t="str">
        <f ca="1">IFERROR(IF(INDEX('Coverage Indicators - Section D'!W$1:W$100,MATCH('Print View'!$A202,'Coverage Indicators - Section D'!$A$1:$A$100,0))&lt;&gt;0,INDEX('Coverage Indicators - Section D'!W$1:W$100,MATCH('Print View'!$A202,'Coverage Indicators - Section D'!$A$1:$A$100,0)),""),"")&amp;"/"&amp;IFERROR(IF(INDEX('Coverage Indicators - Section D'!W$1:W$100,MATCH('Print View'!$A202,'Coverage Indicators - Section D'!$A$1:$A$100,0)+1)&lt;&gt;0,INDEX('Coverage Indicators - Section D'!W$1:W$100,MATCH('Print View'!$A202,'Coverage Indicators - Section D'!$A$1:$A$100,0)+1),""),"")&amp;CHAR(10)&amp;IFERROR(IF(INDEX('Coverage Indicators - Section D'!X$1:X$100,MATCH('Print View'!$A202,'Coverage Indicators - Section D'!$A$1:$A$100,0))&lt;&gt;0,TEXT(INDEX('Coverage Indicators - Section D'!X$1:X$100,MATCH('Print View'!$A202,'Coverage Indicators - Section D'!$A$1:$A$100,0)),"0.0%"),""),"")&amp;CHAR(10)&amp;IFERROR(IF(INDEX('Coverage Indicators - Section D'!Y$1:Y$100,MATCH('Print View'!$A202,'Coverage Indicators - Section D'!$A$1:$A$100,0))&lt;&gt;0,INDEX('Coverage Indicators - Section D'!Y$1:Y$100,MATCH('Print View'!$A202,'Coverage Indicators - Section D'!$A$1:$A$100,0)),""),"")</f>
        <v xml:space="preserve">/
</v>
      </c>
      <c r="M202" s="532" t="str">
        <f ca="1">IFERROR(IF(INDEX('Coverage Indicators - Section D'!Z$1:Z$100,MATCH('Print View'!$A202,'Coverage Indicators - Section D'!$A$1:$A$100,0))&lt;&gt;0,INDEX('Coverage Indicators - Section D'!Z$1:Z$100,MATCH('Print View'!$A202,'Coverage Indicators - Section D'!$A$1:$A$100,0)),""),"")&amp;"/"&amp;IFERROR(IF(INDEX('Coverage Indicators - Section D'!Z$1:Z$100,MATCH('Print View'!$A202,'Coverage Indicators - Section D'!$A$1:$A$100,0)+1)&lt;&gt;0,INDEX('Coverage Indicators - Section D'!Z$1:Z$100,MATCH('Print View'!$A202,'Coverage Indicators - Section D'!$A$1:$A$100,0)+1),""),"")&amp;CHAR(10)&amp;IFERROR(IF(INDEX('Coverage Indicators - Section D'!AA$1:AA$100,MATCH('Print View'!$A202,'Coverage Indicators - Section D'!$A$1:$A$100,0))&lt;&gt;0,TEXT(INDEX('Coverage Indicators - Section D'!AA$1:AA$100,MATCH('Print View'!$A202,'Coverage Indicators - Section D'!$A$1:$A$100,0)),"0.0%"),""),"")&amp;CHAR(10)&amp;IFERROR(IF(INDEX('Coverage Indicators - Section D'!AB$1:AB$100,MATCH('Print View'!$A202,'Coverage Indicators - Section D'!$A$1:$A$100,0))&lt;&gt;0,INDEX('Coverage Indicators - Section D'!AB$1:AB$100,MATCH('Print View'!$A202,'Coverage Indicators - Section D'!$A$1:$A$100,0)),""),"")</f>
        <v xml:space="preserve">/
</v>
      </c>
      <c r="N202" s="532" t="str">
        <f ca="1">IFERROR(IF(INDEX('Coverage Indicators - Section D'!AC$1:AC$100,MATCH('Print View'!$A202,'Coverage Indicators - Section D'!$A$1:$A$100,0))&lt;&gt;0,INDEX('Coverage Indicators - Section D'!AC$1:AC$100,MATCH('Print View'!$A202,'Coverage Indicators - Section D'!$A$1:$A$100,0)),""),"")&amp;"/"&amp;IFERROR(IF(INDEX('Coverage Indicators - Section D'!AC$1:AC$100,MATCH('Print View'!$A202,'Coverage Indicators - Section D'!$A$1:$A$100,0)+1)&lt;&gt;0,INDEX('Coverage Indicators - Section D'!AC$1:AC$100,MATCH('Print View'!$A202,'Coverage Indicators - Section D'!$A$1:$A$100,0)+1),""),"")&amp;CHAR(10)&amp;IFERROR(IF(INDEX('Coverage Indicators - Section D'!AD$1:AD$100,MATCH('Print View'!$A202,'Coverage Indicators - Section D'!$A$1:$A$100,0))&lt;&gt;0,INDEX('Coverage Indicators - Section D'!AD$1:AD$100,MATCH('Print View'!$A202,'Coverage Indicators - Section D'!$A$1:$A$100,0)),""),"")&amp;CHAR(10)&amp;IFERROR(IF(INDEX('Coverage Indicators - Section D'!AE$1:AE$100,MATCH('Print View'!$A202,'Coverage Indicators - Section D'!$A$1:$A$100,0))&lt;&gt;0,TEXT(INDEX('Coverage Indicators - Section D'!AE$1:AE$100,MATCH('Print View'!$A202,'Coverage Indicators - Section D'!$A$1:$A$100,0)),"0.0%"),""),"")</f>
        <v xml:space="preserve">/
</v>
      </c>
      <c r="O202" s="532" t="str">
        <f ca="1">IFERROR(IF(INDEX('Coverage Indicators - Section D'!AI$1:AI$100,MATCH('Print View'!$A202,'Coverage Indicators - Section D'!$A$1:$A$100,0))&lt;&gt;0,INDEX('Coverage Indicators - Section D'!AI$1:AI$100,MATCH('Print View'!$A202,'Coverage Indicators - Section D'!$A$1:$A$100,0)),""),"")&amp;"/"&amp;IFERROR(IF(INDEX('Coverage Indicators - Section D'!AI$1:AI$100,MATCH('Print View'!$A202,'Coverage Indicators - Section D'!$A$1:$A$100,0)+1)&lt;&gt;0,INDEX('Coverage Indicators - Section D'!AI$1:AI$100,MATCH('Print View'!$A202,'Coverage Indicators - Section D'!$A$1:$A$100,0)+1),""),"")&amp;CHAR(10)&amp;IFERROR(IF(INDEX('Coverage Indicators - Section D'!AJ$1:AJ$100,MATCH('Print View'!$A202,'Coverage Indicators - Section D'!$A$1:$A$100,0))&lt;&gt;0,INDEX('Coverage Indicators - Section D'!AJ$1:AJ$100,MATCH('Print View'!$A202,'Coverage Indicators - Section D'!$A$1:$A$100,0)),""),"")&amp;CHAR(10)&amp;IFERROR(IF(INDEX('Coverage Indicators - Section D'!AK$1:AK$100,MATCH('Print View'!$A202,'Coverage Indicators - Section D'!$A$1:$A$100,0))&lt;&gt;0,INDEX('Coverage Indicators - Section D'!AK$1:AK$100,MATCH('Print View'!$A202,'Coverage Indicators - Section D'!$A$1:$A$100,0)),""),"")</f>
        <v xml:space="preserve">/
</v>
      </c>
      <c r="P202" s="537" t="str">
        <f ca="1">IFERROR(IF(INDEX('Coverage Indicators - Section D'!AJ$1:AJ$100,MATCH('Print View'!$A202,'Coverage Indicators - Section D'!$A$1:$A$100,0))&lt;&gt;0,INDEX('Coverage Indicators - Section D'!AJ$1:AJ$100,MATCH('Print View'!$A202,'Coverage Indicators - Section D'!$A$1:$A$100,0)),""),"")&amp;"/"&amp;IFERROR(IF(INDEX('Coverage Indicators - Section D'!AJ$1:AJ$100,MATCH('Print View'!$A202,'Coverage Indicators - Section D'!$A$1:$A$100,0)+1)&lt;&gt;0,INDEX('Coverage Indicators - Section D'!AJ$1:AJ$100,MATCH('Print View'!$A202,'Coverage Indicators - Section D'!$A$1:$A$100,0)+1),""),"")&amp;CHAR(10)&amp;IFERROR(IF(INDEX('Coverage Indicators - Section D'!AK$1:AK$100,MATCH('Print View'!$A202,'Coverage Indicators - Section D'!$A$1:$A$100,0))&lt;&gt;0,INDEX('Coverage Indicators - Section D'!AK$1:AK$100,MATCH('Print View'!$A202,'Coverage Indicators - Section D'!$A$1:$A$100,0)),""),"")&amp;CHAR(10)&amp;IFERROR(IF(INDEX('Coverage Indicators - Section D'!AL$1:AL$100,MATCH('Print View'!$A202,'Coverage Indicators - Section D'!$A$1:$A$100,0))&lt;&gt;0,INDEX('Coverage Indicators - Section D'!AL$1:AL$100,MATCH('Print View'!$A202,'Coverage Indicators - Section D'!$A$1:$A$100,0)),""),"")</f>
        <v xml:space="preserve">/
</v>
      </c>
      <c r="Q202" s="532" t="str">
        <f ca="1">IFERROR(IF(INDEX('Coverage Indicators - Section D'!AL$1:AL$100,MATCH('Print View'!$A202,'Coverage Indicators - Section D'!$A$1:$A$100,0))&lt;&gt;0,INDEX('Coverage Indicators - Section D'!AL$1:AL$100,MATCH('Print View'!$A202,'Coverage Indicators - Section D'!$A$1:$A$100,0)),""),"")&amp;"/"&amp;IFERROR(IF(INDEX('Coverage Indicators - Section D'!AL$1:AL$100,MATCH('Print View'!$A202,'Coverage Indicators - Section D'!$A$1:$A$100,0)+1)&lt;&gt;0,INDEX('Coverage Indicators - Section D'!AL$1:AL$100,MATCH('Print View'!$A202,'Coverage Indicators - Section D'!$A$1:$A$100,0)+1),""),"")&amp;CHAR(10)&amp;IFERROR(IF(INDEX('Coverage Indicators - Section D'!AM$1:AM$100,MATCH('Print View'!$A202,'Coverage Indicators - Section D'!$A$1:$A$100,0))&lt;&gt;0,INDEX('Coverage Indicators - Section D'!AM$1:AM$100,MATCH('Print View'!$A202,'Coverage Indicators - Section D'!$A$1:$A$100,0)),""),"")&amp;CHAR(10)&amp;IFERROR(IF(INDEX('Coverage Indicators - Section D'!AN$1:AN$100,MATCH('Print View'!$A202,'Coverage Indicators - Section D'!$A$1:$A$100,0))&lt;&gt;0,INDEX('Coverage Indicators - Section D'!AN$1:AN$100,MATCH('Print View'!$A202,'Coverage Indicators - Section D'!$A$1:$A$100,0)),""),"")</f>
        <v xml:space="preserve">/
</v>
      </c>
      <c r="R202" s="532" t="str">
        <f ca="1">IFERROR(IF(INDEX('Coverage Indicators - Section D'!AO$1:AO$100,MATCH('Print View'!$A202,'Coverage Indicators - Section D'!$A$1:$A$100,0))&lt;&gt;0,INDEX('Coverage Indicators - Section D'!AO$1:AO$100,MATCH('Print View'!$A202,'Coverage Indicators - Section D'!$A$1:$A$100,0)),""),"")&amp;"/"&amp;IFERROR(IF(INDEX('Coverage Indicators - Section D'!AO$1:AO$100,MATCH('Print View'!$A202,'Coverage Indicators - Section D'!$A$1:$A$100,0)+1)&lt;&gt;0,INDEX('Coverage Indicators - Section D'!AO$1:AO$100,MATCH('Print View'!$A202,'Coverage Indicators - Section D'!$A$1:$A$100,0)+1),""),"")&amp;CHAR(10)&amp;IFERROR(IF(INDEX('Coverage Indicators - Section D'!AP$1:AP$100,MATCH('Print View'!$A202,'Coverage Indicators - Section D'!$A$1:$A$100,0))&lt;&gt;0,INDEX('Coverage Indicators - Section D'!AP$1:AP$100,MATCH('Print View'!$A202,'Coverage Indicators - Section D'!$A$1:$A$100,0)),""),"")&amp;CHAR(10)&amp;IFERROR(IF(INDEX('Coverage Indicators - Section D'!AQ$1:AQ$100,MATCH('Print View'!$A202,'Coverage Indicators - Section D'!$A$1:$A$100,0))&lt;&gt;0,INDEX('Coverage Indicators - Section D'!AQ$1:AQ$100,MATCH('Print View'!$A202,'Coverage Indicators - Section D'!$A$1:$A$100,0)),""),"")</f>
        <v xml:space="preserve">/
</v>
      </c>
      <c r="S202" s="532" t="str">
        <f ca="1">IFERROR(IF(INDEX('Coverage Indicators - Section D'!AR$1:AR$100,MATCH('Print View'!$A202,'Coverage Indicators - Section D'!$A$1:$A$100,0))&lt;&gt;0,INDEX('Coverage Indicators - Section D'!AR$1:AR$100,MATCH('Print View'!$A202,'Coverage Indicators - Section D'!$A$1:$A$100,0)),""),"")&amp;"/"&amp;IFERROR(IF(INDEX('Coverage Indicators - Section D'!AR$1:AR$100,MATCH('Print View'!$A202,'Coverage Indicators - Section D'!$A$1:$A$100,0)+1)&lt;&gt;0,INDEX('Coverage Indicators - Section D'!AR$1:AR$100,MATCH('Print View'!$A202,'Coverage Indicators - Section D'!$A$1:$A$100,0)+1),""),"")&amp;CHAR(10)&amp;IFERROR(IF(INDEX('Coverage Indicators - Section D'!AS$1:AS$100,MATCH('Print View'!$A202,'Coverage Indicators - Section D'!$A$1:$A$100,0))&lt;&gt;0,INDEX('Coverage Indicators - Section D'!AS$1:AS$100,MATCH('Print View'!$A202,'Coverage Indicators - Section D'!$A$1:$A$100,0)),""),"")&amp;CHAR(10)&amp;IFERROR(IF(INDEX('Coverage Indicators - Section D'!AT$1:AT$100,MATCH('Print View'!$A202,'Coverage Indicators - Section D'!$A$1:$A$100,0))&lt;&gt;0,INDEX('Coverage Indicators - Section D'!AT$1:AT$100,MATCH('Print View'!$A202,'Coverage Indicators - Section D'!$A$1:$A$100,0)),""),"")</f>
        <v xml:space="preserve">/
</v>
      </c>
      <c r="T202" s="464" t="str">
        <f ca="1">IFERROR(IF(INDEX('Coverage Indicators - Section D'!AB$1:AB$100,MATCH('Print View'!$A202,'Coverage Indicators - Section D'!$A$1:$A$100,0))&lt;&gt;0,INDEX('Coverage Indicators - Section D'!AB$1:AB$100,MATCH('Print View'!$A202,'Coverage Indicators - Section D'!$A$1:$A$100,0)),""),"")</f>
        <v/>
      </c>
      <c r="U202" s="464" t="str">
        <f ca="1">IFERROR(IF(INDEX('Coverage Indicators - Section D'!AC$1:AC$100,MATCH('Print View'!$A202,'Coverage Indicators - Section D'!$A$1:$A$100,0))&lt;&gt;0,INDEX('Coverage Indicators - Section D'!AC$1:AC$100,MATCH('Print View'!$A202,'Coverage Indicators - Section D'!$A$1:$A$100,0)),""),"")</f>
        <v/>
      </c>
      <c r="V202" s="464" t="str">
        <f ca="1">IFERROR(IF(INDEX('Coverage Indicators - Section D'!AD$1:AD$100,MATCH('Print View'!$A202,'Coverage Indicators - Section D'!$A$1:$A$100,0))&lt;&gt;0,INDEX('Coverage Indicators - Section D'!AD$1:AD$100,MATCH('Print View'!$A202,'Coverage Indicators - Section D'!$A$1:$A$100,0)),""),"")</f>
        <v/>
      </c>
      <c r="W202" s="464" t="str">
        <f ca="1">IFERROR(IF(INDEX('Coverage Indicators - Section D'!AE$1:AE$100,MATCH('Print View'!$A202,'Coverage Indicators - Section D'!$A$1:$A$100,0))&lt;&gt;0,INDEX('Coverage Indicators - Section D'!AE$1:AE$100,MATCH('Print View'!$A202,'Coverage Indicators - Section D'!$A$1:$A$100,0)),""),"")</f>
        <v/>
      </c>
      <c r="X202" s="464" t="str">
        <f ca="1">IFERROR(IF(INDEX('Coverage Indicators - Section D'!AI$1:AI$100,MATCH('Print View'!$A202,'Coverage Indicators - Section D'!$A$1:$A$100,0))&lt;&gt;0,INDEX('Coverage Indicators - Section D'!AI$1:AI$100,MATCH('Print View'!$A202,'Coverage Indicators - Section D'!$A$1:$A$100,0)),""),"")</f>
        <v/>
      </c>
      <c r="Y202" s="464" t="str">
        <f ca="1">IFERROR(IF(INDEX('Coverage Indicators - Section D'!AJ$1:AJ$100,MATCH('Print View'!$A202,'Coverage Indicators - Section D'!$A$1:$A$100,0))&lt;&gt;0,INDEX('Coverage Indicators - Section D'!AJ$1:AJ$100,MATCH('Print View'!$A202,'Coverage Indicators - Section D'!$A$1:$A$100,0)),""),"")</f>
        <v/>
      </c>
      <c r="Z202" s="464" t="str">
        <f ca="1">IFERROR(IF(INDEX('Coverage Indicators - Section D'!AK$1:AK$100,MATCH('Print View'!$A202,'Coverage Indicators - Section D'!$A$1:$A$100,0))&lt;&gt;0,INDEX('Coverage Indicators - Section D'!AK$1:AK$100,MATCH('Print View'!$A202,'Coverage Indicators - Section D'!$A$1:$A$100,0)),""),"")</f>
        <v/>
      </c>
      <c r="AA202" s="464"/>
      <c r="AB202" s="464"/>
      <c r="AC202" s="464"/>
      <c r="AD202" s="464"/>
      <c r="AE202" s="464"/>
      <c r="AF202" s="464"/>
      <c r="AG202" s="464"/>
      <c r="AH202" s="464"/>
      <c r="AI202" s="464"/>
      <c r="AJ202" s="464"/>
      <c r="AK202" s="464"/>
      <c r="AL202" s="464"/>
      <c r="AM202" s="464" t="str">
        <f ca="1">IFERROR(IF(INDEX('Coverage Indicators - Section D'!AL$1:AL$110,MATCH('Print View'!$A202,'Coverage Indicators - Section D'!$A$1:$A$110,0))&lt;&gt;0,INDEX('Coverage Indicators - Section D'!AL$1:AL$110,MATCH('Print View'!$A202,'Coverage Indicators - Section D'!$A$1:$A$110,0)),""),"")</f>
        <v/>
      </c>
      <c r="AN202" s="464"/>
      <c r="AO202" s="464"/>
      <c r="AP202" s="464"/>
      <c r="AQ202" s="464"/>
      <c r="AR202" s="1028" t="str">
        <f ca="1">CONCATENATE($A202,N$144)</f>
        <v>292-Jun-22</v>
      </c>
      <c r="AS202" s="1027" t="str">
        <f ca="1">CONCATENATE($A202,Q$144)</f>
        <v>2919-Dec-23</v>
      </c>
      <c r="AT202" s="1027" t="str">
        <f t="shared" ref="AT202" si="190">CONCATENATE($A202,T$144)</f>
        <v>29</v>
      </c>
      <c r="AU202" s="1027" t="str">
        <f t="shared" ref="AU202" si="191">CONCATENATE($A202,W$144)</f>
        <v>29</v>
      </c>
      <c r="AV202" s="1027" t="str">
        <f t="shared" ref="AV202" si="192">CONCATENATE($A202,Z$144)</f>
        <v>29</v>
      </c>
      <c r="AW202" s="1027" t="str">
        <f t="shared" ref="AW202" si="193">CONCATENATE($A202,AC$144)</f>
        <v>29</v>
      </c>
      <c r="AX202" s="1027" t="str">
        <f t="shared" ref="AX202" si="194">CONCATENATE($A202,AF$144)</f>
        <v>29</v>
      </c>
      <c r="AY202" s="1027" t="str">
        <f t="shared" ref="AY202" si="195">CONCATENATE($A202,AI$144)</f>
        <v>29</v>
      </c>
      <c r="AZ202" s="469"/>
      <c r="BA202" s="211"/>
    </row>
    <row r="203" spans="1:53" s="183" customFormat="1" ht="88.15" customHeight="1" x14ac:dyDescent="0.35">
      <c r="A203" s="952"/>
      <c r="B203" s="943" t="str">
        <f ca="1">IFERROR(IF(INDEX('Coverage Indicators - Section D'!AU$1:AU$110,MATCH('Print View'!$A202,'Coverage Indicators - Section D'!$A$1:$A$110,0))&lt;&gt;0,INDEX('Coverage Indicators - Section D'!AU$1:AU$110,MATCH('Print View'!$A202,'Coverage Indicators - Section D'!$A$1:$A$110,0)),""),"")</f>
        <v/>
      </c>
      <c r="C203" s="943"/>
      <c r="D203" s="943"/>
      <c r="E203" s="943"/>
      <c r="F203" s="943"/>
      <c r="G203" s="943"/>
      <c r="H203" s="943"/>
      <c r="I203" s="943"/>
      <c r="J203" s="943"/>
      <c r="K203" s="943"/>
      <c r="L203" s="943"/>
      <c r="M203" s="943"/>
      <c r="N203" s="943"/>
      <c r="O203" s="943"/>
      <c r="P203" s="943"/>
      <c r="Q203" s="943"/>
      <c r="R203" s="943"/>
      <c r="S203" s="943"/>
      <c r="T203" s="464"/>
      <c r="U203" s="464" t="str">
        <f ca="1">IFERROR(IF(INDEX('Coverage Indicators - Section D'!AC$1:AC$100,MATCH('Print View'!$A202,'Coverage Indicators - Section D'!$A$1:$A$100,0)+1)&lt;&gt;0,INDEX('Coverage Indicators - Section D'!AC$1:AC$100,MATCH('Print View'!$A202,'Coverage Indicators - Section D'!$A$1:$A$100,0)+1),""),"")</f>
        <v/>
      </c>
      <c r="V203" s="464"/>
      <c r="W203" s="464"/>
      <c r="X203" s="464" t="str">
        <f ca="1">IFERROR(IF(INDEX('Coverage Indicators - Section D'!AI$1:AI$100,MATCH('Print View'!$A202,'Coverage Indicators - Section D'!$A$1:$A$100,0)+1)&lt;&gt;0,INDEX('Coverage Indicators - Section D'!AI$1:AI$100,MATCH('Print View'!$A202,'Coverage Indicators - Section D'!$A$1:$A$100,0)+1),""),"")</f>
        <v/>
      </c>
      <c r="Y203" s="464"/>
      <c r="Z203" s="464"/>
      <c r="AA203" s="464"/>
      <c r="AB203" s="464"/>
      <c r="AC203" s="464"/>
      <c r="AD203" s="464"/>
      <c r="AE203" s="464"/>
      <c r="AF203" s="464"/>
      <c r="AG203" s="464"/>
      <c r="AH203" s="464"/>
      <c r="AI203" s="464"/>
      <c r="AJ203" s="464"/>
      <c r="AK203" s="464"/>
      <c r="AL203" s="464"/>
      <c r="AM203" s="464"/>
      <c r="AN203" s="464"/>
      <c r="AO203" s="464"/>
      <c r="AP203" s="464"/>
      <c r="AQ203" s="464"/>
      <c r="AR203" s="1028"/>
      <c r="AS203" s="1027"/>
      <c r="AT203" s="1027"/>
      <c r="AU203" s="1027"/>
      <c r="AV203" s="1027"/>
      <c r="AW203" s="1027"/>
      <c r="AX203" s="1027"/>
      <c r="AY203" s="1027"/>
      <c r="AZ203" s="469"/>
      <c r="BA203" s="211"/>
    </row>
    <row r="204" spans="1:53" s="183" customFormat="1" ht="177" customHeight="1" x14ac:dyDescent="0.35">
      <c r="A204" s="951">
        <v>30</v>
      </c>
      <c r="B204" s="534" t="str">
        <f ca="1">IFERROR(IF(INDEX('Coverage Indicators - Section D'!B$1:B$100,MATCH('Print View'!$A204,'Coverage Indicators - Section D'!$A$1:$A$100,0))&lt;&gt;0,INDEX('Coverage Indicators - Section D'!B$1:B$100,MATCH('Print View'!$A204,'Coverage Indicators - Section D'!$A$1:$A$100,0)),""),"")</f>
        <v/>
      </c>
      <c r="C204" s="535" t="str">
        <f ca="1">IFERROR(IF(INDEX('Coverage Indicators - Section D'!D$1:D$100,MATCH('Print View'!$A204,'Coverage Indicators - Section D'!$A$1:$A$100,0))&lt;&gt;0,INDEX('Coverage Indicators - Section D'!D$1:D$100,MATCH('Print View'!$A204,'Coverage Indicators - Section D'!$A$1:$A$100,0)),""),"")</f>
        <v/>
      </c>
      <c r="D204" s="535" t="str">
        <f ca="1">IFERROR(IF(INDEX('Coverage Indicators - Section D'!E$1:E$100,MATCH('Print View'!$A204,'Coverage Indicators - Section D'!$A$1:$A$100,0))&lt;&gt;0,INDEX('Coverage Indicators - Section D'!E$1:E$100,MATCH('Print View'!$A204,'Coverage Indicators - Section D'!$A$1:$A$100,0)),""),"")</f>
        <v/>
      </c>
      <c r="E204" s="536" t="str">
        <f ca="1">IFERROR(IF(INDEX('Coverage Indicators - Section D'!F$1:F$100,MATCH('Print View'!$A204,'Coverage Indicators - Section D'!$A$1:$A$100,0))&lt;&gt;0,INDEX('Coverage Indicators - Section D'!F$1:F$100,MATCH('Print View'!$A204,'Coverage Indicators - Section D'!$A$1:$A$100,0)),""),"")&amp;"/"&amp;IFERROR(IF(INDEX('Coverage Indicators - Section D'!F$1:F$100,MATCH('Print View'!$A204,'Coverage Indicators - Section D'!$A$1:$A$100,0)+1)&lt;&gt;0,INDEX('Coverage Indicators - Section D'!F$1:F$100,MATCH('Print View'!$A204,'Coverage Indicators - Section D'!$A$1:$A$100,0)+1),""),"")&amp;CHAR(10)&amp;IFERROR(IF(INDEX('Coverage Indicators - Section D'!G$1:G$100,MATCH('Print View'!$A204,'Coverage Indicators - Section D'!$A$1:$A$100,0))&lt;&gt;0,INDEX('Coverage Indicators - Section D'!G$1:G$100,MATCH('Print View'!$A204,'Coverage Indicators - Section D'!$A$1:$A$100,0)),""),"")</f>
        <v xml:space="preserve">/
</v>
      </c>
      <c r="F204" s="537" t="str">
        <f ca="1">IFERROR(IF(INDEX('Coverage Indicators - Section D'!H$1:H$100,MATCH('Print View'!$A204,'Coverage Indicators - Section D'!$A$1:$A$100,0))&lt;&gt;0,INDEX('Coverage Indicators - Section D'!H$1:H$100,MATCH('Print View'!$A204,'Coverage Indicators - Section D'!$A$1:$A$100,0)),""),"")&amp;CHAR(10)&amp;IFERROR(IF(INDEX('Coverage Indicators - Section D'!I$1:I$100,MATCH('Print View'!$A204,'Coverage Indicators - Section D'!$A$1:$A$100,0))&lt;&gt;0,INDEX('Coverage Indicators - Section D'!I$1:I$100,MATCH('Print View'!$A204,'Coverage Indicators - Section D'!$A$1:$A$100,0)),""),"")</f>
        <v xml:space="preserve">
</v>
      </c>
      <c r="G204" s="538" t="str">
        <f ca="1">IFERROR(IF(INDEX('Coverage Indicators - Section D'!J$1:J$100,MATCH('Print View'!$A204,'Coverage Indicators - Section D'!$A$1:$A$100,0))&lt;&gt;0,INDEX('Coverage Indicators - Section D'!J$1:J$100,MATCH('Print View'!$A204,'Coverage Indicators - Section D'!$A$1:$A$100,0)),""),"")</f>
        <v/>
      </c>
      <c r="H204" s="538" t="str">
        <f ca="1">IFERROR(IF(INDEX('Coverage Indicators - Section D'!S$1:S$100,MATCH('Print View'!$A204,'Coverage Indicators - Section D'!$A$1:$A$100,0))&lt;&gt;0,INDEX('Coverage Indicators - Section D'!S$1:S$100,MATCH('Print View'!$A204,'Coverage Indicators - Section D'!$A$1:$A$100,0)),""),"")</f>
        <v/>
      </c>
      <c r="I204" s="539" t="str">
        <f ca="1">IFERROR(IF(INDEX('Coverage Indicators - Section D'!T$1:T$100,MATCH('Print View'!$A204,'Coverage Indicators - Section D'!$A$1:$A$100,0))&lt;&gt;0,INDEX('Coverage Indicators - Section D'!T$1:T$100,MATCH('Print View'!$A204,'Coverage Indicators - Section D'!$A$1:$A$100,0)),""),"")</f>
        <v/>
      </c>
      <c r="J204" s="540" t="str">
        <f ca="1">IFERROR(IF(INDEX('Coverage Indicators - Section D'!U$1:U$100,MATCH('Print View'!$A204,'Coverage Indicators - Section D'!$A$1:$A$100,0))&lt;&gt;0,INDEX('Coverage Indicators - Section D'!U$1:U$100,MATCH('Print View'!$A204,'Coverage Indicators - Section D'!$A$1:$A$100,0)),""),"")&amp;CHAR(10)&amp;CHAR(10)&amp;IFERROR(IF(INDEX('Coverage Indicators - Section D'!U$1:U$100,MATCH('Print View'!$A204,'Coverage Indicators - Section D'!$A$1:$A$100,0)+1)&lt;&gt;0,INDEX('Coverage Indicators - Section D'!U$1:U$100,MATCH('Print View'!$A204,'Coverage Indicators - Section D'!$A$1:$A$100,0)+1),""),"")</f>
        <v xml:space="preserve">
</v>
      </c>
      <c r="K204" s="538" t="str">
        <f ca="1">IFERROR(IF(INDEX('Coverage Indicators - Section D'!V$1:V$100,MATCH('Print View'!$A204,'Coverage Indicators - Section D'!$A$1:$A$100,0))&lt;&gt;0,INDEX('Coverage Indicators - Section D'!V$1:V$100,MATCH('Print View'!$A204,'Coverage Indicators - Section D'!$A$1:$A$100,0)),""),"")</f>
        <v/>
      </c>
      <c r="L204" s="540" t="str">
        <f ca="1">IFERROR(IF(INDEX('Coverage Indicators - Section D'!W$1:W$100,MATCH('Print View'!$A204,'Coverage Indicators - Section D'!$A$1:$A$100,0))&lt;&gt;0,INDEX('Coverage Indicators - Section D'!W$1:W$100,MATCH('Print View'!$A204,'Coverage Indicators - Section D'!$A$1:$A$100,0)),""),"")&amp;"/"&amp;IFERROR(IF(INDEX('Coverage Indicators - Section D'!W$1:W$100,MATCH('Print View'!$A204,'Coverage Indicators - Section D'!$A$1:$A$100,0)+1)&lt;&gt;0,INDEX('Coverage Indicators - Section D'!W$1:W$100,MATCH('Print View'!$A204,'Coverage Indicators - Section D'!$A$1:$A$100,0)+1),""),"")&amp;CHAR(10)&amp;IFERROR(IF(INDEX('Coverage Indicators - Section D'!X$1:X$100,MATCH('Print View'!$A204,'Coverage Indicators - Section D'!$A$1:$A$100,0))&lt;&gt;0,TEXT(INDEX('Coverage Indicators - Section D'!X$1:X$100,MATCH('Print View'!$A204,'Coverage Indicators - Section D'!$A$1:$A$100,0)),"0.0%"),""),"")&amp;CHAR(10)&amp;IFERROR(IF(INDEX('Coverage Indicators - Section D'!Y$1:Y$100,MATCH('Print View'!$A204,'Coverage Indicators - Section D'!$A$1:$A$100,0))&lt;&gt;0,INDEX('Coverage Indicators - Section D'!Y$1:Y$100,MATCH('Print View'!$A204,'Coverage Indicators - Section D'!$A$1:$A$100,0)),""),"")</f>
        <v xml:space="preserve">/
</v>
      </c>
      <c r="M204" s="540" t="str">
        <f ca="1">IFERROR(IF(INDEX('Coverage Indicators - Section D'!Z$1:Z$100,MATCH('Print View'!$A204,'Coverage Indicators - Section D'!$A$1:$A$100,0))&lt;&gt;0,INDEX('Coverage Indicators - Section D'!Z$1:Z$100,MATCH('Print View'!$A204,'Coverage Indicators - Section D'!$A$1:$A$100,0)),""),"")&amp;"/"&amp;IFERROR(IF(INDEX('Coverage Indicators - Section D'!Z$1:Z$100,MATCH('Print View'!$A204,'Coverage Indicators - Section D'!$A$1:$A$100,0)+1)&lt;&gt;0,INDEX('Coverage Indicators - Section D'!Z$1:Z$100,MATCH('Print View'!$A204,'Coverage Indicators - Section D'!$A$1:$A$100,0)+1),""),"")&amp;CHAR(10)&amp;IFERROR(IF(INDEX('Coverage Indicators - Section D'!AA$1:AA$100,MATCH('Print View'!$A204,'Coverage Indicators - Section D'!$A$1:$A$100,0))&lt;&gt;0,TEXT(INDEX('Coverage Indicators - Section D'!AA$1:AA$100,MATCH('Print View'!$A204,'Coverage Indicators - Section D'!$A$1:$A$100,0)),"0.0%"),""),"")&amp;CHAR(10)&amp;IFERROR(IF(INDEX('Coverage Indicators - Section D'!AB$1:AB$100,MATCH('Print View'!$A204,'Coverage Indicators - Section D'!$A$1:$A$100,0))&lt;&gt;0,INDEX('Coverage Indicators - Section D'!AB$1:AB$100,MATCH('Print View'!$A204,'Coverage Indicators - Section D'!$A$1:$A$100,0)),""),"")</f>
        <v xml:space="preserve">/
</v>
      </c>
      <c r="N204" s="540" t="str">
        <f ca="1">IFERROR(IF(INDEX('Coverage Indicators - Section D'!AC$1:AC$100,MATCH('Print View'!$A204,'Coverage Indicators - Section D'!$A$1:$A$100,0))&lt;&gt;0,INDEX('Coverage Indicators - Section D'!AC$1:AC$100,MATCH('Print View'!$A204,'Coverage Indicators - Section D'!$A$1:$A$100,0)),""),"")&amp;"/"&amp;IFERROR(IF(INDEX('Coverage Indicators - Section D'!AC$1:AC$100,MATCH('Print View'!$A204,'Coverage Indicators - Section D'!$A$1:$A$100,0)+1)&lt;&gt;0,INDEX('Coverage Indicators - Section D'!AC$1:AC$100,MATCH('Print View'!$A204,'Coverage Indicators - Section D'!$A$1:$A$100,0)+1),""),"")&amp;CHAR(10)&amp;IFERROR(IF(INDEX('Coverage Indicators - Section D'!AD$1:AD$100,MATCH('Print View'!$A204,'Coverage Indicators - Section D'!$A$1:$A$100,0))&lt;&gt;0,INDEX('Coverage Indicators - Section D'!AD$1:AD$100,MATCH('Print View'!$A204,'Coverage Indicators - Section D'!$A$1:$A$100,0)),""),"")&amp;CHAR(10)&amp;IFERROR(IF(INDEX('Coverage Indicators - Section D'!AE$1:AE$100,MATCH('Print View'!$A204,'Coverage Indicators - Section D'!$A$1:$A$100,0))&lt;&gt;0,TEXT(INDEX('Coverage Indicators - Section D'!AE$1:AE$100,MATCH('Print View'!$A204,'Coverage Indicators - Section D'!$A$1:$A$100,0)),"0.0%"),""),"")</f>
        <v xml:space="preserve">/
</v>
      </c>
      <c r="O204" s="540" t="str">
        <f ca="1">IFERROR(IF(INDEX('Coverage Indicators - Section D'!AH$1:AH$100,MATCH('Print View'!$A204,'Coverage Indicators - Section D'!$A$1:$A$100,0))&lt;&gt;0,INDEX('Coverage Indicators - Section D'!AH$1:AH$100,MATCH('Print View'!$A204,'Coverage Indicators - Section D'!$A$1:$A$100,0)),""),"")&amp;"/"&amp;IFERROR(IF(INDEX('Coverage Indicators - Section D'!AH$1:AH$100,MATCH('Print View'!$A204,'Coverage Indicators - Section D'!$A$1:$A$100,0)+1)&lt;&gt;0,INDEX('Coverage Indicators - Section D'!AH$1:AH$100,MATCH('Print View'!$A204,'Coverage Indicators - Section D'!$A$1:$A$100,0)+1),""),"")&amp;CHAR(10)&amp;IFERROR(IF(INDEX('Coverage Indicators - Section D'!AI$1:AI$100,MATCH('Print View'!$A204,'Coverage Indicators - Section D'!$A$1:$A$100,0))&lt;&gt;0,INDEX('Coverage Indicators - Section D'!AI$1:AI$100,MATCH('Print View'!$A204,'Coverage Indicators - Section D'!$A$1:$A$100,0)),""),"")&amp;CHAR(10)&amp;IFERROR(IF(INDEX('Coverage Indicators - Section D'!AJ$1:AJ$100,MATCH('Print View'!$A204,'Coverage Indicators - Section D'!$A$1:$A$100,0))&lt;&gt;0,TEXT(INDEX('Coverage Indicators - Section D'!AJ$1:AJ$100,MATCH('Print View'!$A204,'Coverage Indicators - Section D'!$A$1:$A$100,0)),"0.0%"),""),"")</f>
        <v xml:space="preserve">/
</v>
      </c>
      <c r="P204" s="537" t="str">
        <f ca="1">IFERROR(IF(INDEX('Coverage Indicators - Section D'!AJ$1:AJ$100,MATCH('Print View'!$A204,'Coverage Indicators - Section D'!$A$1:$A$100,0))&lt;&gt;0,INDEX('Coverage Indicators - Section D'!AJ$1:AJ$100,MATCH('Print View'!$A204,'Coverage Indicators - Section D'!$A$1:$A$100,0)),""),"")&amp;"/"&amp;IFERROR(IF(INDEX('Coverage Indicators - Section D'!AJ$1:AJ$100,MATCH('Print View'!$A204,'Coverage Indicators - Section D'!$A$1:$A$100,0)+1)&lt;&gt;0,INDEX('Coverage Indicators - Section D'!AJ$1:AJ$100,MATCH('Print View'!$A204,'Coverage Indicators - Section D'!$A$1:$A$100,0)+1),""),"")&amp;CHAR(10)&amp;IFERROR(IF(INDEX('Coverage Indicators - Section D'!AK$1:AK$100,MATCH('Print View'!$A204,'Coverage Indicators - Section D'!$A$1:$A$100,0))&lt;&gt;0,INDEX('Coverage Indicators - Section D'!AK$1:AK$100,MATCH('Print View'!$A204,'Coverage Indicators - Section D'!$A$1:$A$100,0)),""),"")&amp;CHAR(10)&amp;IFERROR(IF(INDEX('Coverage Indicators - Section D'!AL$1:AL$100,MATCH('Print View'!$A204,'Coverage Indicators - Section D'!$A$1:$A$100,0))&lt;&gt;0,INDEX('Coverage Indicators - Section D'!AL$1:AL$100,MATCH('Print View'!$A204,'Coverage Indicators - Section D'!$A$1:$A$100,0)),""),"")</f>
        <v xml:space="preserve">/
</v>
      </c>
      <c r="Q204" s="540" t="str">
        <f ca="1">IFERROR(IF(INDEX('Coverage Indicators - Section D'!AL$1:AL$100,MATCH('Print View'!$A204,'Coverage Indicators - Section D'!$A$1:$A$100,0))&lt;&gt;0,INDEX('Coverage Indicators - Section D'!AL$1:AL$100,MATCH('Print View'!$A204,'Coverage Indicators - Section D'!$A$1:$A$100,0)),""),"")&amp;"/"&amp;IFERROR(IF(INDEX('Coverage Indicators - Section D'!AL$1:AL$100,MATCH('Print View'!$A204,'Coverage Indicators - Section D'!$A$1:$A$100,0)+1)&lt;&gt;0,INDEX('Coverage Indicators - Section D'!AL$1:AL$100,MATCH('Print View'!$A204,'Coverage Indicators - Section D'!$A$1:$A$100,0)+1),""),"")&amp;CHAR(10)&amp;IFERROR(IF(INDEX('Coverage Indicators - Section D'!AM$1:AM$100,MATCH('Print View'!$A204,'Coverage Indicators - Section D'!$A$1:$A$100,0))&lt;&gt;0,INDEX('Coverage Indicators - Section D'!AM$1:AM$100,MATCH('Print View'!$A204,'Coverage Indicators - Section D'!$A$1:$A$100,0)),""),"")&amp;CHAR(10)&amp;IFERROR(IF(INDEX('Coverage Indicators - Section D'!AN$1:AN$100,MATCH('Print View'!$A204,'Coverage Indicators - Section D'!$A$1:$A$100,0))&lt;&gt;0,INDEX('Coverage Indicators - Section D'!AN$1:AN$100,MATCH('Print View'!$A204,'Coverage Indicators - Section D'!$A$1:$A$100,0)),""),"")</f>
        <v xml:space="preserve">/
</v>
      </c>
      <c r="R204" s="540" t="str">
        <f ca="1">IFERROR(IF(INDEX('Coverage Indicators - Section D'!AO$1:AO$100,MATCH('Print View'!$A204,'Coverage Indicators - Section D'!$A$1:$A$100,0))&lt;&gt;0,INDEX('Coverage Indicators - Section D'!AO$1:AO$100,MATCH('Print View'!$A204,'Coverage Indicators - Section D'!$A$1:$A$100,0)),""),"")&amp;"/"&amp;IFERROR(IF(INDEX('Coverage Indicators - Section D'!AO$1:AO$100,MATCH('Print View'!$A204,'Coverage Indicators - Section D'!$A$1:$A$100,0)+1)&lt;&gt;0,INDEX('Coverage Indicators - Section D'!AO$1:AO$100,MATCH('Print View'!$A204,'Coverage Indicators - Section D'!$A$1:$A$100,0)+1),""),"")&amp;CHAR(10)&amp;IFERROR(IF(INDEX('Coverage Indicators - Section D'!AP$1:AP$100,MATCH('Print View'!$A204,'Coverage Indicators - Section D'!$A$1:$A$100,0))&lt;&gt;0,INDEX('Coverage Indicators - Section D'!AP$1:AP$100,MATCH('Print View'!$A204,'Coverage Indicators - Section D'!$A$1:$A$100,0)),""),"")&amp;CHAR(10)&amp;IFERROR(IF(INDEX('Coverage Indicators - Section D'!AQ$1:AQ$100,MATCH('Print View'!$A204,'Coverage Indicators - Section D'!$A$1:$A$100,0))&lt;&gt;0,INDEX('Coverage Indicators - Section D'!AQ$1:AQ$100,MATCH('Print View'!$A204,'Coverage Indicators - Section D'!$A$1:$A$100,0)),""),"")</f>
        <v xml:space="preserve">/
</v>
      </c>
      <c r="S204" s="540" t="str">
        <f ca="1">IFERROR(IF(INDEX('Coverage Indicators - Section D'!AR$1:AR$100,MATCH('Print View'!$A204,'Coverage Indicators - Section D'!$A$1:$A$100,0))&lt;&gt;0,INDEX('Coverage Indicators - Section D'!AR$1:AR$100,MATCH('Print View'!$A204,'Coverage Indicators - Section D'!$A$1:$A$100,0)),""),"")&amp;"/"&amp;IFERROR(IF(INDEX('Coverage Indicators - Section D'!AR$1:AR$100,MATCH('Print View'!$A204,'Coverage Indicators - Section D'!$A$1:$A$100,0)+1)&lt;&gt;0,INDEX('Coverage Indicators - Section D'!AR$1:AR$100,MATCH('Print View'!$A204,'Coverage Indicators - Section D'!$A$1:$A$100,0)+1),""),"")&amp;CHAR(10)&amp;IFERROR(IF(INDEX('Coverage Indicators - Section D'!AS$1:AS$100,MATCH('Print View'!$A204,'Coverage Indicators - Section D'!$A$1:$A$100,0))&lt;&gt;0,INDEX('Coverage Indicators - Section D'!AS$1:AS$100,MATCH('Print View'!$A204,'Coverage Indicators - Section D'!$A$1:$A$100,0)),""),"")&amp;CHAR(10)&amp;IFERROR(IF(INDEX('Coverage Indicators - Section D'!AT$1:AT$100,MATCH('Print View'!$A204,'Coverage Indicators - Section D'!$A$1:$A$100,0))&lt;&gt;0,INDEX('Coverage Indicators - Section D'!AT$1:AT$100,MATCH('Print View'!$A204,'Coverage Indicators - Section D'!$A$1:$A$100,0)),""),"")</f>
        <v xml:space="preserve">/
</v>
      </c>
      <c r="T204" s="464" t="str">
        <f ca="1">IFERROR(IF(INDEX('Coverage Indicators - Section D'!AB$1:AB$100,MATCH('Print View'!$A204,'Coverage Indicators - Section D'!$A$1:$A$100,0))&lt;&gt;0,INDEX('Coverage Indicators - Section D'!AB$1:AB$100,MATCH('Print View'!$A204,'Coverage Indicators - Section D'!$A$1:$A$100,0)),""),"")</f>
        <v/>
      </c>
      <c r="U204" s="464" t="str">
        <f ca="1">IFERROR(IF(INDEX('Coverage Indicators - Section D'!AC$1:AC$100,MATCH('Print View'!$A204,'Coverage Indicators - Section D'!$A$1:$A$100,0))&lt;&gt;0,INDEX('Coverage Indicators - Section D'!AC$1:AC$100,MATCH('Print View'!$A204,'Coverage Indicators - Section D'!$A$1:$A$100,0)),""),"")</f>
        <v/>
      </c>
      <c r="V204" s="464" t="str">
        <f ca="1">IFERROR(IF(INDEX('Coverage Indicators - Section D'!AD$1:AD$100,MATCH('Print View'!$A204,'Coverage Indicators - Section D'!$A$1:$A$100,0))&lt;&gt;0,INDEX('Coverage Indicators - Section D'!AD$1:AD$100,MATCH('Print View'!$A204,'Coverage Indicators - Section D'!$A$1:$A$100,0)),""),"")</f>
        <v/>
      </c>
      <c r="W204" s="464" t="str">
        <f ca="1">IFERROR(IF(INDEX('Coverage Indicators - Section D'!AE$1:AE$100,MATCH('Print View'!$A204,'Coverage Indicators - Section D'!$A$1:$A$100,0))&lt;&gt;0,INDEX('Coverage Indicators - Section D'!AE$1:AE$100,MATCH('Print View'!$A204,'Coverage Indicators - Section D'!$A$1:$A$100,0)),""),"")</f>
        <v/>
      </c>
      <c r="X204" s="464" t="str">
        <f ca="1">IFERROR(IF(INDEX('Coverage Indicators - Section D'!AI$1:AI$100,MATCH('Print View'!$A204,'Coverage Indicators - Section D'!$A$1:$A$100,0))&lt;&gt;0,INDEX('Coverage Indicators - Section D'!AI$1:AI$100,MATCH('Print View'!$A204,'Coverage Indicators - Section D'!$A$1:$A$100,0)),""),"")</f>
        <v/>
      </c>
      <c r="Y204" s="464" t="str">
        <f ca="1">IFERROR(IF(INDEX('Coverage Indicators - Section D'!AJ$1:AJ$100,MATCH('Print View'!$A204,'Coverage Indicators - Section D'!$A$1:$A$100,0))&lt;&gt;0,INDEX('Coverage Indicators - Section D'!AJ$1:AJ$100,MATCH('Print View'!$A204,'Coverage Indicators - Section D'!$A$1:$A$100,0)),""),"")</f>
        <v/>
      </c>
      <c r="Z204" s="464" t="str">
        <f ca="1">IFERROR(IF(INDEX('Coverage Indicators - Section D'!AK$1:AK$100,MATCH('Print View'!$A204,'Coverage Indicators - Section D'!$A$1:$A$100,0))&lt;&gt;0,INDEX('Coverage Indicators - Section D'!AK$1:AK$100,MATCH('Print View'!$A204,'Coverage Indicators - Section D'!$A$1:$A$100,0)),""),"")</f>
        <v/>
      </c>
      <c r="AA204" s="464"/>
      <c r="AB204" s="464"/>
      <c r="AC204" s="464"/>
      <c r="AD204" s="464"/>
      <c r="AE204" s="464"/>
      <c r="AF204" s="464"/>
      <c r="AG204" s="464"/>
      <c r="AH204" s="464"/>
      <c r="AI204" s="464"/>
      <c r="AJ204" s="464"/>
      <c r="AK204" s="464"/>
      <c r="AL204" s="464"/>
      <c r="AM204" s="464" t="str">
        <f ca="1">IFERROR(IF(INDEX('Coverage Indicators - Section D'!AL$1:AL$110,MATCH('Print View'!$A204,'Coverage Indicators - Section D'!$A$1:$A$110,0))&lt;&gt;0,INDEX('Coverage Indicators - Section D'!AL$1:AL$110,MATCH('Print View'!$A204,'Coverage Indicators - Section D'!$A$1:$A$110,0)),""),"")</f>
        <v/>
      </c>
      <c r="AN204" s="464"/>
      <c r="AO204" s="464"/>
      <c r="AP204" s="464"/>
      <c r="AQ204" s="464"/>
      <c r="AR204" s="1028"/>
      <c r="AS204" s="1027" t="str">
        <f ca="1">CONCATENATE($A204,Q$144)</f>
        <v>3019-Dec-23</v>
      </c>
      <c r="AT204" s="1027" t="str">
        <f t="shared" ref="AT204" si="196">CONCATENATE($A204,T$144)</f>
        <v>30</v>
      </c>
      <c r="AU204" s="1027" t="str">
        <f t="shared" ref="AU204" si="197">CONCATENATE($A204,W$144)</f>
        <v>30</v>
      </c>
      <c r="AV204" s="1027" t="str">
        <f t="shared" ref="AV204" si="198">CONCATENATE($A204,Z$144)</f>
        <v>30</v>
      </c>
      <c r="AW204" s="1027" t="str">
        <f t="shared" ref="AW204" si="199">CONCATENATE($A204,AC$144)</f>
        <v>30</v>
      </c>
      <c r="AX204" s="1027" t="str">
        <f t="shared" ref="AX204" si="200">CONCATENATE($A204,AF$144)</f>
        <v>30</v>
      </c>
      <c r="AY204" s="1027" t="str">
        <f t="shared" ref="AY204" si="201">CONCATENATE($A204,AI$144)</f>
        <v>30</v>
      </c>
      <c r="AZ204" s="469"/>
      <c r="BA204" s="211"/>
    </row>
    <row r="205" spans="1:53" ht="88.15" customHeight="1" x14ac:dyDescent="0.35">
      <c r="A205" s="951"/>
      <c r="B205" s="942" t="str">
        <f ca="1">IFERROR(IF(INDEX('Coverage Indicators - Section D'!AU$1:AU$110,MATCH('Print View'!$A204,'Coverage Indicators - Section D'!$A$1:$A$110,0))&lt;&gt;0,INDEX('Coverage Indicators - Section D'!AU$1:AU$110,MATCH('Print View'!$A204,'Coverage Indicators - Section D'!$A$1:$A$110,0)),""),"")</f>
        <v/>
      </c>
      <c r="C205" s="942"/>
      <c r="D205" s="942"/>
      <c r="E205" s="942"/>
      <c r="F205" s="942"/>
      <c r="G205" s="942"/>
      <c r="H205" s="942"/>
      <c r="I205" s="942"/>
      <c r="J205" s="942"/>
      <c r="K205" s="942"/>
      <c r="L205" s="942"/>
      <c r="M205" s="942"/>
      <c r="N205" s="942"/>
      <c r="O205" s="942"/>
      <c r="P205" s="942"/>
      <c r="Q205" s="942"/>
      <c r="R205" s="942"/>
      <c r="S205" s="942"/>
      <c r="T205" s="464"/>
      <c r="U205" s="464" t="str">
        <f ca="1">IFERROR(IF(INDEX('Coverage Indicators - Section D'!AC$1:AC$100,MATCH('Print View'!$A204,'Coverage Indicators - Section D'!$A$1:$A$100,0)+1)&lt;&gt;0,INDEX('Coverage Indicators - Section D'!AC$1:AC$100,MATCH('Print View'!$A204,'Coverage Indicators - Section D'!$A$1:$A$100,0)+1),""),"")</f>
        <v/>
      </c>
      <c r="V205" s="464"/>
      <c r="W205" s="464"/>
      <c r="X205" s="464" t="str">
        <f ca="1">IFERROR(IF(INDEX('Coverage Indicators - Section D'!AI$1:AI$100,MATCH('Print View'!$A204,'Coverage Indicators - Section D'!$A$1:$A$100,0)+1)&lt;&gt;0,INDEX('Coverage Indicators - Section D'!AI$1:AI$100,MATCH('Print View'!$A204,'Coverage Indicators - Section D'!$A$1:$A$100,0)+1),""),"")</f>
        <v/>
      </c>
      <c r="Y205" s="464"/>
      <c r="Z205" s="464"/>
      <c r="AA205" s="464"/>
      <c r="AB205" s="464"/>
      <c r="AC205" s="464"/>
      <c r="AD205" s="464"/>
      <c r="AE205" s="464"/>
      <c r="AF205" s="464"/>
      <c r="AG205" s="464"/>
      <c r="AH205" s="464"/>
      <c r="AI205" s="464"/>
      <c r="AJ205" s="464"/>
      <c r="AK205" s="464"/>
      <c r="AL205" s="464"/>
      <c r="AM205" s="464"/>
      <c r="AN205" s="464"/>
      <c r="AO205" s="464"/>
      <c r="AP205" s="464"/>
      <c r="AQ205" s="464"/>
      <c r="AR205" s="1028"/>
      <c r="AS205" s="1027"/>
      <c r="AT205" s="1027"/>
      <c r="AU205" s="1027"/>
      <c r="AV205" s="1027"/>
      <c r="AW205" s="1027"/>
      <c r="AX205" s="1027"/>
      <c r="AY205" s="1027"/>
      <c r="AZ205" s="443"/>
    </row>
    <row r="206" spans="1:53" s="184" customFormat="1" x14ac:dyDescent="0.35">
      <c r="A206" s="185"/>
      <c r="B206" s="185"/>
      <c r="C206" s="474"/>
      <c r="D206" s="474"/>
      <c r="E206" s="474"/>
      <c r="F206" s="474"/>
      <c r="G206" s="474"/>
      <c r="H206" s="474"/>
      <c r="I206" s="474"/>
      <c r="J206" s="474"/>
      <c r="K206" s="474"/>
      <c r="L206" s="474"/>
      <c r="M206" s="474"/>
      <c r="N206" s="474"/>
      <c r="O206" s="474"/>
      <c r="P206" s="474"/>
      <c r="Q206" s="474"/>
      <c r="R206" s="47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5"/>
      <c r="AS206" s="3"/>
      <c r="AT206" s="3"/>
      <c r="AU206" s="3"/>
      <c r="AV206" s="3"/>
      <c r="AW206" s="3"/>
      <c r="AX206" s="3"/>
      <c r="AY206" s="3"/>
      <c r="AZ206" s="3"/>
      <c r="BA206" s="8"/>
    </row>
    <row r="207" spans="1:53" s="184" customFormat="1" x14ac:dyDescent="0.35">
      <c r="A207" s="185"/>
      <c r="B207" s="474"/>
      <c r="C207" s="474"/>
      <c r="D207" s="474"/>
      <c r="E207" s="474"/>
      <c r="F207" s="474"/>
      <c r="G207" s="474"/>
      <c r="H207" s="474"/>
      <c r="I207" s="474"/>
      <c r="J207" s="474"/>
      <c r="K207" s="474"/>
      <c r="L207" s="474"/>
      <c r="M207" s="474"/>
      <c r="N207" s="474"/>
      <c r="O207" s="474"/>
      <c r="P207" s="474"/>
      <c r="Q207" s="474"/>
      <c r="R207" s="474"/>
      <c r="S207" s="464"/>
      <c r="T207" s="464"/>
      <c r="U207" s="464"/>
      <c r="V207" s="464"/>
      <c r="W207" s="464"/>
      <c r="X207" s="464"/>
      <c r="Y207" s="464"/>
      <c r="Z207" s="464"/>
      <c r="AA207" s="464"/>
      <c r="AB207" s="464"/>
      <c r="AC207" s="464"/>
      <c r="AD207" s="464"/>
      <c r="AE207" s="464"/>
      <c r="AF207" s="464"/>
      <c r="AG207" s="464"/>
      <c r="AH207" s="464"/>
      <c r="AI207" s="464"/>
      <c r="AJ207" s="464"/>
      <c r="AK207" s="464"/>
      <c r="AL207" s="464"/>
      <c r="AM207" s="464"/>
      <c r="AN207" s="464"/>
      <c r="AO207" s="464"/>
      <c r="AP207" s="464"/>
      <c r="AQ207" s="464"/>
      <c r="AR207" s="465"/>
      <c r="AS207" s="3"/>
      <c r="AT207" s="3"/>
      <c r="AU207" s="3"/>
      <c r="AV207" s="3"/>
      <c r="AW207" s="3"/>
      <c r="AX207" s="3"/>
      <c r="AY207" s="3"/>
      <c r="AZ207" s="3"/>
      <c r="BA207" s="8"/>
    </row>
    <row r="208" spans="1:53" s="184" customFormat="1" x14ac:dyDescent="0.35">
      <c r="A208" s="185"/>
      <c r="B208" s="474"/>
      <c r="C208" s="474"/>
      <c r="D208" s="474"/>
      <c r="E208" s="474"/>
      <c r="F208" s="474"/>
      <c r="G208" s="474"/>
      <c r="H208" s="474"/>
      <c r="I208" s="474"/>
      <c r="J208" s="474"/>
      <c r="K208" s="474"/>
      <c r="L208" s="474"/>
      <c r="M208" s="474"/>
      <c r="N208" s="474"/>
      <c r="O208" s="474"/>
      <c r="P208" s="474"/>
      <c r="Q208" s="474"/>
      <c r="R208" s="47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5"/>
      <c r="AS208" s="3"/>
      <c r="AT208" s="3"/>
      <c r="AU208" s="3"/>
      <c r="AV208" s="3"/>
      <c r="AW208" s="3"/>
      <c r="AX208" s="3"/>
      <c r="AY208" s="3"/>
      <c r="AZ208" s="3"/>
      <c r="BA208" s="8"/>
    </row>
    <row r="209" spans="1:84" s="184" customFormat="1" ht="16" thickBot="1" x14ac:dyDescent="0.4">
      <c r="A209" s="185"/>
      <c r="B209" s="185"/>
      <c r="C209" s="474"/>
      <c r="D209" s="474"/>
      <c r="E209" s="474"/>
      <c r="F209" s="474"/>
      <c r="G209" s="474"/>
      <c r="H209" s="474"/>
      <c r="I209" s="474"/>
      <c r="J209" s="474"/>
      <c r="K209" s="474"/>
      <c r="L209" s="474"/>
      <c r="M209" s="474"/>
      <c r="N209" s="474"/>
      <c r="O209" s="474"/>
      <c r="P209" s="474"/>
      <c r="Q209" s="474"/>
      <c r="R209" s="474"/>
      <c r="S209" s="464"/>
      <c r="T209" s="464"/>
      <c r="U209" s="464"/>
      <c r="V209" s="464"/>
      <c r="W209" s="464"/>
      <c r="X209" s="464"/>
      <c r="Y209" s="464"/>
      <c r="Z209" s="464"/>
      <c r="AA209" s="464"/>
      <c r="AB209" s="464"/>
      <c r="AC209" s="464"/>
      <c r="AD209" s="464"/>
      <c r="AE209" s="464"/>
      <c r="AF209" s="464"/>
      <c r="AG209" s="464"/>
      <c r="AH209" s="464"/>
      <c r="AI209" s="464"/>
      <c r="AJ209" s="464"/>
      <c r="AK209" s="464"/>
      <c r="AL209" s="464"/>
      <c r="AM209" s="464"/>
      <c r="AN209" s="464"/>
      <c r="AO209" s="464"/>
      <c r="AP209" s="464"/>
      <c r="AQ209" s="464"/>
      <c r="AR209" s="465"/>
      <c r="AS209" s="3"/>
      <c r="AT209" s="3"/>
      <c r="AU209" s="3"/>
      <c r="AV209" s="3"/>
      <c r="AW209" s="3"/>
      <c r="AX209" s="3"/>
      <c r="AY209" s="3"/>
      <c r="AZ209" s="3"/>
      <c r="BA209" s="8"/>
    </row>
    <row r="210" spans="1:84" s="184" customFormat="1" ht="45.75" customHeight="1" thickBot="1" x14ac:dyDescent="0.4">
      <c r="A210" s="957" t="str">
        <f ca="1">Translations!A98</f>
        <v>Workplan Tracking Measures</v>
      </c>
      <c r="B210" s="958"/>
      <c r="C210" s="958"/>
      <c r="D210" s="958"/>
      <c r="E210" s="958"/>
      <c r="F210" s="958"/>
      <c r="G210" s="958"/>
      <c r="H210" s="958"/>
      <c r="I210" s="958"/>
      <c r="J210" s="958"/>
      <c r="K210" s="958"/>
      <c r="L210" s="958"/>
      <c r="M210" s="958"/>
      <c r="N210" s="958"/>
      <c r="O210" s="958"/>
      <c r="P210" s="958"/>
      <c r="Q210" s="958"/>
      <c r="R210" s="958"/>
      <c r="S210" s="959"/>
      <c r="T210" s="464"/>
      <c r="U210" s="464"/>
      <c r="V210" s="464"/>
      <c r="W210" s="464"/>
      <c r="X210" s="464"/>
      <c r="Y210" s="464"/>
      <c r="Z210" s="464"/>
      <c r="AA210" s="464"/>
      <c r="AB210" s="464"/>
      <c r="AC210" s="464"/>
      <c r="AD210" s="464"/>
      <c r="AE210" s="464"/>
      <c r="AF210" s="464"/>
      <c r="AG210" s="464"/>
      <c r="AH210" s="464"/>
      <c r="AI210" s="464"/>
      <c r="AJ210" s="464"/>
      <c r="AK210" s="464"/>
      <c r="AL210" s="464"/>
      <c r="AM210" s="464"/>
      <c r="AN210" s="464"/>
      <c r="AO210" s="464"/>
      <c r="AP210" s="464"/>
      <c r="AQ210" s="464"/>
      <c r="AR210" s="465"/>
      <c r="AS210" s="3"/>
      <c r="AT210" s="3"/>
      <c r="AU210" s="3"/>
      <c r="AV210" s="3"/>
      <c r="AW210" s="3"/>
      <c r="AX210" s="3"/>
      <c r="AY210" s="3"/>
      <c r="AZ210" s="3"/>
      <c r="BA210" s="8"/>
    </row>
    <row r="211" spans="1:84" s="184" customFormat="1" ht="21" customHeight="1" thickBot="1" x14ac:dyDescent="0.4">
      <c r="A211" s="474"/>
      <c r="B211" s="474"/>
      <c r="C211" s="474"/>
      <c r="D211" s="474"/>
      <c r="E211" s="474"/>
      <c r="F211" s="474"/>
      <c r="G211" s="474"/>
      <c r="H211" s="474"/>
      <c r="I211" s="474"/>
      <c r="J211" s="474"/>
      <c r="K211" s="474"/>
      <c r="L211" s="474"/>
      <c r="M211" s="474"/>
      <c r="N211" s="474"/>
      <c r="O211" s="474"/>
      <c r="P211" s="474"/>
      <c r="Q211" s="474"/>
      <c r="R211" s="474"/>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4"/>
      <c r="AS211" s="8"/>
      <c r="AT211" s="8"/>
      <c r="AU211" s="8"/>
      <c r="AV211" s="8"/>
      <c r="AW211" s="8"/>
      <c r="AX211" s="8"/>
      <c r="AY211" s="8"/>
      <c r="AZ211" s="8"/>
      <c r="BA211" s="8"/>
    </row>
    <row r="212" spans="1:84" s="184" customFormat="1" ht="28.5" x14ac:dyDescent="0.65">
      <c r="A212" s="568"/>
      <c r="B212" s="569"/>
      <c r="C212" s="569"/>
      <c r="D212" s="569"/>
      <c r="E212" s="569"/>
      <c r="F212" s="569"/>
      <c r="G212" s="1001"/>
      <c r="H212" s="1001"/>
      <c r="I212" s="1001"/>
      <c r="J212" s="1001"/>
      <c r="K212" s="1001"/>
      <c r="L212" s="1001"/>
      <c r="M212" s="1001"/>
      <c r="N212" s="1001"/>
      <c r="O212" s="1001"/>
      <c r="P212" s="1001"/>
      <c r="Q212" s="570"/>
      <c r="R212" s="570"/>
      <c r="S212" s="570"/>
      <c r="T212" s="464"/>
      <c r="U212" s="464"/>
      <c r="V212" s="464"/>
      <c r="W212" s="464"/>
      <c r="X212" s="464"/>
      <c r="Y212" s="464"/>
      <c r="Z212" s="464"/>
      <c r="AA212" s="464"/>
      <c r="AB212" s="464"/>
      <c r="AC212" s="464"/>
      <c r="AD212" s="464"/>
      <c r="AE212" s="464"/>
      <c r="AF212" s="464"/>
      <c r="AG212" s="464"/>
      <c r="AH212" s="464"/>
      <c r="AI212" s="464"/>
      <c r="AJ212" s="464"/>
      <c r="AK212" s="464"/>
      <c r="AL212" s="464"/>
      <c r="AM212" s="464"/>
      <c r="AN212" s="464"/>
      <c r="AO212" s="464"/>
      <c r="AP212" s="464"/>
      <c r="AQ212" s="464"/>
      <c r="AR212" s="464"/>
      <c r="AS212" s="464"/>
      <c r="AT212" s="464"/>
      <c r="AU212" s="464"/>
      <c r="AV212" s="464"/>
      <c r="AW212" s="464"/>
      <c r="AX212" s="464"/>
      <c r="AY212" s="464"/>
      <c r="AZ212" s="464"/>
      <c r="BA212" s="464"/>
    </row>
    <row r="213" spans="1:84" s="184" customFormat="1" ht="87" customHeight="1" x14ac:dyDescent="0.35">
      <c r="A213" s="572" t="str">
        <f ca="1">Translations!A91</f>
        <v>No.</v>
      </c>
      <c r="B213" s="572" t="str">
        <f ca="1">Translations!A28</f>
        <v>Modules</v>
      </c>
      <c r="C213" s="572" t="str">
        <f ca="1">Translations!A35</f>
        <v>Population</v>
      </c>
      <c r="D213" s="572" t="str">
        <f ca="1">Translations!A46</f>
        <v>Interventions</v>
      </c>
      <c r="E213" s="572" t="str">
        <f ca="1">Translations!A85</f>
        <v>Key Activity</v>
      </c>
      <c r="F213" s="572" t="str">
        <f ca="1">Translations!A85</f>
        <v>Key Activity</v>
      </c>
      <c r="G213" s="573" t="str">
        <f ca="1">Translations!A53</f>
        <v>Country</v>
      </c>
      <c r="H213" s="574" t="str">
        <f ca="1">Translations!A100</f>
        <v>Dates</v>
      </c>
      <c r="I213" s="1002" t="str">
        <f ca="1">Translations!A99</f>
        <v>Milestones</v>
      </c>
      <c r="J213" s="1002"/>
      <c r="K213" s="1002"/>
      <c r="L213" s="1002"/>
      <c r="M213" s="1002"/>
      <c r="N213" s="1002" t="str">
        <f ca="1">Translations!A87</f>
        <v>Criteria for Completion</v>
      </c>
      <c r="O213" s="1002"/>
      <c r="P213" s="1002"/>
      <c r="Q213" s="1002"/>
      <c r="R213" s="1002"/>
      <c r="S213" s="1002"/>
      <c r="T213" s="464"/>
      <c r="U213" s="464"/>
      <c r="V213" s="464"/>
      <c r="W213" s="464"/>
      <c r="X213" s="464"/>
      <c r="Y213" s="464"/>
      <c r="Z213" s="464"/>
      <c r="AA213" s="464"/>
      <c r="AB213" s="464"/>
      <c r="AC213" s="464"/>
      <c r="AD213" s="464"/>
      <c r="AE213" s="464"/>
      <c r="AF213" s="464"/>
      <c r="AG213" s="464"/>
      <c r="AH213" s="464"/>
      <c r="AI213" s="464"/>
      <c r="AJ213" s="464"/>
      <c r="AK213" s="464"/>
      <c r="AL213" s="464"/>
      <c r="AM213" s="464"/>
      <c r="AN213" s="464"/>
      <c r="AO213" s="464"/>
      <c r="AP213" s="464"/>
      <c r="AQ213" s="464"/>
      <c r="AR213" s="464"/>
      <c r="AS213" s="464"/>
      <c r="AT213" s="464"/>
      <c r="AU213" s="464"/>
      <c r="AV213" s="464"/>
      <c r="AW213" s="464"/>
      <c r="AX213" s="464"/>
      <c r="AY213" s="464"/>
      <c r="AZ213" s="464"/>
      <c r="BA213" s="464"/>
    </row>
    <row r="214" spans="1:84" s="184" customFormat="1" ht="60" customHeight="1" x14ac:dyDescent="0.35">
      <c r="A214" s="979">
        <v>1</v>
      </c>
      <c r="B214" s="985" t="str">
        <f ca="1">IFERROR(IF(INDEX('WPTM - Section F'!B$1:B$100,MATCH('Print View'!$A214,'WPTM - Section F'!$A$1:$A$100,0))&lt;&gt;0,INDEX('WPTM - Section F'!B$1:B$100,MATCH('Print View'!$A214,'WPTM - Section F'!$A$1:$A$100,0)),""),"")</f>
        <v/>
      </c>
      <c r="C214" s="982" t="str">
        <f ca="1">IFERROR(IF(INDEX('WPTM - Section F'!C$1:C$100,MATCH('Print View'!$A214,'WPTM - Section F'!$A$1:$A$100,0))&lt;&gt;0,INDEX('WPTM - Section F'!C$1:C$100,MATCH('Print View'!$A214,'WPTM - Section F'!$A$1:$A$100,0)),""),"")</f>
        <v/>
      </c>
      <c r="D214" s="985" t="str">
        <f ca="1">IFERROR(IF(INDEX('WPTM - Section F'!D$1:D$100,MATCH('Print View'!$A214,'WPTM - Section F'!$A$1:$A$100,0))&lt;&gt;0,INDEX('WPTM - Section F'!D$1:D$100,MATCH('Print View'!$A214,'WPTM - Section F'!$A$1:$A$100,0)),""),"")</f>
        <v/>
      </c>
      <c r="E214" s="988" t="str">
        <f ca="1">IFERROR(IF(INDEX('WPTM - Section F'!E$1:E$100,MATCH('Print View'!$A214,'WPTM - Section F'!$A$1:$A$100,0))&lt;&gt;0,INDEX('WPTM - Section F'!E$1:E$100,MATCH('Print View'!$A214,'WPTM - Section F'!$A$1:$A$100,0)),""),"")</f>
        <v/>
      </c>
      <c r="F214" s="985" t="str">
        <f ca="1">IFERROR(IF(INDEX('WPTM - Section F'!F$1:F$100,MATCH('Print View'!$A214,'WPTM - Section F'!$A$1:$A$100,0))&lt;&gt;0,INDEX('WPTM - Section F'!F$1:F$100,MATCH('Print View'!$A214,'WPTM - Section F'!$A$1:$A$100,0)),""),"")</f>
        <v/>
      </c>
      <c r="G214" s="988" t="str">
        <f ca="1">IFERROR(IF(INDEX('WPTM - Section F'!G$1:G$100,MATCH('Print View'!$A214,'WPTM - Section F'!$A$1:$A$100,0))&lt;&gt;0,INDEX('WPTM - Section F'!G$1:G$100,MATCH('Print View'!$A214,'WPTM - Section F'!$A$1:$A$100,0)),""),"")</f>
        <v/>
      </c>
      <c r="H214" s="571" t="str">
        <f ca="1">TEXT(IFERROR(INDEX('Overview - Section A'!$A$46:$A$53,MATCH(D20,'Overview - Section A'!$B$46:$B$53,0)),""),Setup!$A$33) &amp;" to " &amp; TEXT(IFERROR(INDEX('Overview - Section A'!$E$46:$E$53,MATCH(D20,'Overview - Section A'!$B$46:$B$53,0)),""),Setup!$A$33)</f>
        <v>18-Dec-20 to 21-May-21</v>
      </c>
      <c r="I214" s="997" t="str">
        <f ca="1">IFERROR(IF(INDEX('WPTM - Section F'!H$1:H$100,MATCH('Print View'!$A214,'WPTM - Section F'!$A$1:$A$100,0))&lt;&gt;0,INDEX('WPTM - Section F'!H$1:H$100,MATCH('Print View'!$A214,'WPTM - Section F'!$A$1:$A$100,0)),""),"")</f>
        <v/>
      </c>
      <c r="J214" s="998"/>
      <c r="K214" s="998"/>
      <c r="L214" s="998"/>
      <c r="M214" s="999"/>
      <c r="N214" s="997" t="str">
        <f ca="1">IFERROR(IF(INDEX('WPTM - Section F'!I$1:I$100,MATCH('Print View'!$A214,'WPTM - Section F'!$A$1:$A$100,0))&lt;&gt;0,INDEX('WPTM - Section F'!I$1:I$100,MATCH('Print View'!$A214,'WPTM - Section F'!$A$1:$A$100,0)),""),"")</f>
        <v/>
      </c>
      <c r="O214" s="998"/>
      <c r="P214" s="998"/>
      <c r="Q214" s="998"/>
      <c r="R214" s="998"/>
      <c r="S214" s="998"/>
      <c r="T214" s="464"/>
      <c r="U214" s="464"/>
      <c r="V214" s="464"/>
      <c r="W214" s="464"/>
      <c r="X214" s="464"/>
      <c r="Y214" s="464"/>
      <c r="Z214" s="464"/>
      <c r="AA214" s="464"/>
      <c r="AB214" s="464"/>
      <c r="AC214" s="464"/>
      <c r="AD214" s="464"/>
      <c r="AE214" s="464"/>
      <c r="AF214" s="464"/>
      <c r="AG214" s="464"/>
      <c r="AH214" s="464"/>
      <c r="AI214" s="464"/>
      <c r="AJ214" s="464"/>
      <c r="AK214" s="464"/>
      <c r="AL214" s="464"/>
      <c r="AM214" s="464"/>
      <c r="AN214" s="464"/>
      <c r="AO214" s="464"/>
      <c r="AP214" s="464"/>
      <c r="AQ214" s="464"/>
      <c r="AR214" s="464"/>
      <c r="AS214" s="464"/>
      <c r="AT214" s="464"/>
      <c r="AU214" s="464"/>
      <c r="AV214" s="464"/>
      <c r="AW214" s="464"/>
      <c r="AX214" s="464"/>
      <c r="AY214" s="464"/>
      <c r="AZ214" s="464"/>
      <c r="BA214" s="464"/>
      <c r="BB214" s="464"/>
      <c r="BC214" s="464"/>
      <c r="BD214" s="464"/>
      <c r="BE214" s="464"/>
      <c r="BF214" s="464"/>
      <c r="BG214" s="464"/>
      <c r="BH214" s="464"/>
      <c r="BI214" s="464"/>
      <c r="BJ214" s="464"/>
      <c r="BK214" s="464"/>
      <c r="BL214" s="464"/>
      <c r="BM214" s="464"/>
      <c r="BN214" s="464"/>
      <c r="BO214" s="464"/>
      <c r="BP214" s="464"/>
      <c r="BQ214" s="464"/>
      <c r="BR214" s="464"/>
      <c r="BS214" s="464"/>
      <c r="BT214" s="464"/>
      <c r="BU214" s="464"/>
      <c r="BV214" s="464"/>
      <c r="BW214" s="464"/>
      <c r="BX214" s="464"/>
      <c r="BY214" s="464"/>
      <c r="BZ214" s="464"/>
      <c r="CA214" s="464"/>
      <c r="CB214" s="464"/>
      <c r="CC214" s="464"/>
      <c r="CD214" s="464"/>
      <c r="CE214" s="464"/>
      <c r="CF214" s="464"/>
    </row>
    <row r="215" spans="1:84" s="184" customFormat="1" ht="60" customHeight="1" x14ac:dyDescent="0.35">
      <c r="A215" s="979"/>
      <c r="B215" s="985"/>
      <c r="C215" s="982"/>
      <c r="D215" s="985"/>
      <c r="E215" s="988"/>
      <c r="F215" s="985"/>
      <c r="G215" s="988"/>
      <c r="H215" s="512" t="str">
        <f ca="1">TEXT(IFERROR(INDEX('Overview - Section A'!$A$46:$A$53,MATCH(D21,'Overview - Section A'!$B$46:$B$53,0)),""),Setup!$A$33) &amp;" to " &amp; TEXT(IFERROR(INDEX('Overview - Section A'!$E$46:$E$53,MATCH(D21,'Overview - Section A'!$B$46:$B$53,0)),""),Setup!$A$33)</f>
        <v>22-May-21 to 28-Nov-21</v>
      </c>
      <c r="I215" s="933" t="str">
        <f ca="1">IFERROR(IF(INDEX('WPTM - Section F'!J$1:J$100,MATCH('Print View'!$A214,'WPTM - Section F'!$A$1:$A$100,0))&lt;&gt;0,INDEX('WPTM - Section F'!J$1:J$100,MATCH('Print View'!$A214,'WPTM - Section F'!$A$1:$A$100,0)),""),"")</f>
        <v/>
      </c>
      <c r="J215" s="934"/>
      <c r="K215" s="934"/>
      <c r="L215" s="934"/>
      <c r="M215" s="976"/>
      <c r="N215" s="933" t="str">
        <f ca="1">IFERROR(IF(INDEX('WPTM - Section F'!K$1:K$100,MATCH('Print View'!$A214,'WPTM - Section F'!$A$1:$A$100,0))&lt;&gt;0,INDEX('WPTM - Section F'!K$1:K$100,MATCH('Print View'!$A214,'WPTM - Section F'!$A$1:$A$100,0)),""),"")</f>
        <v/>
      </c>
      <c r="O215" s="934"/>
      <c r="P215" s="934"/>
      <c r="Q215" s="934"/>
      <c r="R215" s="934"/>
      <c r="S215" s="934"/>
      <c r="T215" s="464"/>
      <c r="U215" s="464"/>
      <c r="V215" s="464"/>
      <c r="W215" s="464"/>
      <c r="X215" s="464"/>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c r="AW215" s="464"/>
      <c r="AX215" s="464"/>
      <c r="AY215" s="464"/>
      <c r="AZ215" s="464"/>
      <c r="BA215" s="464"/>
      <c r="BB215" s="464"/>
      <c r="BC215" s="464"/>
      <c r="BD215" s="464"/>
      <c r="BE215" s="464"/>
      <c r="BF215" s="464"/>
      <c r="BG215" s="464"/>
      <c r="BH215" s="464"/>
      <c r="BI215" s="464"/>
      <c r="BJ215" s="464"/>
      <c r="BK215" s="464"/>
      <c r="BL215" s="464"/>
      <c r="BM215" s="464"/>
      <c r="BN215" s="464"/>
      <c r="BO215" s="464"/>
      <c r="BP215" s="464"/>
      <c r="BQ215" s="464"/>
      <c r="BR215" s="464"/>
      <c r="BS215" s="464"/>
      <c r="BT215" s="464"/>
      <c r="BU215" s="464"/>
      <c r="BV215" s="464"/>
      <c r="BW215" s="464"/>
      <c r="BX215" s="464"/>
      <c r="BY215" s="464"/>
      <c r="BZ215" s="464"/>
      <c r="CA215" s="464"/>
      <c r="CB215" s="464"/>
      <c r="CC215" s="464"/>
      <c r="CD215" s="464"/>
      <c r="CE215" s="464"/>
      <c r="CF215" s="464"/>
    </row>
    <row r="216" spans="1:84" s="184" customFormat="1" ht="60" customHeight="1" x14ac:dyDescent="0.35">
      <c r="A216" s="979"/>
      <c r="B216" s="985"/>
      <c r="C216" s="982"/>
      <c r="D216" s="985"/>
      <c r="E216" s="988"/>
      <c r="F216" s="985"/>
      <c r="G216" s="988"/>
      <c r="H216" s="512" t="str">
        <f ca="1">TEXT(IFERROR(INDEX('Overview - Section A'!$A$46:$A$53,MATCH(D22,'Overview - Section A'!$B$46:$B$53,0)),""),Setup!$A$33) &amp;" to " &amp; TEXT(IFERROR(INDEX('Overview - Section A'!$E$46:$E$53,MATCH(D22,'Overview - Section A'!$B$46:$B$53,0)),""),Setup!$A$33)</f>
        <v>29-Nov-21 to 2-Jun-22</v>
      </c>
      <c r="I216" s="933" t="str">
        <f ca="1">IFERROR(IF(INDEX('WPTM - Section F'!L$1:L$100,MATCH('Print View'!$A214,'WPTM - Section F'!$A$1:$A$100,0))&lt;&gt;0,INDEX('WPTM - Section F'!L$1:L$100,MATCH('Print View'!$A214,'WPTM - Section F'!$A$1:$A$100,0)),""),"")</f>
        <v/>
      </c>
      <c r="J216" s="934"/>
      <c r="K216" s="934"/>
      <c r="L216" s="934"/>
      <c r="M216" s="976"/>
      <c r="N216" s="933" t="str">
        <f ca="1">IFERROR(IF(INDEX('WPTM - Section F'!M$1:M$100,MATCH('Print View'!$A214,'WPTM - Section F'!$A$1:$A$100,0))&lt;&gt;0,INDEX('WPTM - Section F'!M$1:M$100,MATCH('Print View'!$A214,'WPTM - Section F'!$A$1:$A$100,0)),""),"")</f>
        <v/>
      </c>
      <c r="O216" s="934"/>
      <c r="P216" s="934"/>
      <c r="Q216" s="934"/>
      <c r="R216" s="934"/>
      <c r="S216" s="934"/>
      <c r="T216" s="464"/>
      <c r="U216" s="464"/>
      <c r="V216" s="464"/>
      <c r="W216" s="464"/>
      <c r="X216" s="464"/>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c r="AW216" s="464"/>
      <c r="AX216" s="464"/>
      <c r="AY216" s="464"/>
      <c r="AZ216" s="464"/>
      <c r="BA216" s="464"/>
      <c r="BB216" s="464"/>
      <c r="BC216" s="464"/>
      <c r="BD216" s="464"/>
      <c r="BE216" s="464"/>
      <c r="BF216" s="464"/>
      <c r="BG216" s="464"/>
      <c r="BH216" s="464"/>
      <c r="BI216" s="464"/>
      <c r="BJ216" s="464"/>
      <c r="BK216" s="464"/>
      <c r="BL216" s="464"/>
      <c r="BM216" s="464"/>
      <c r="BN216" s="464"/>
      <c r="BO216" s="464"/>
      <c r="BP216" s="464"/>
      <c r="BQ216" s="464"/>
      <c r="BR216" s="464"/>
      <c r="BS216" s="464"/>
      <c r="BT216" s="464"/>
      <c r="BU216" s="464"/>
      <c r="BV216" s="464"/>
      <c r="BW216" s="464"/>
      <c r="BX216" s="464"/>
      <c r="BY216" s="464"/>
      <c r="BZ216" s="464"/>
      <c r="CA216" s="464"/>
      <c r="CB216" s="464"/>
      <c r="CC216" s="464"/>
      <c r="CD216" s="464"/>
      <c r="CE216" s="464"/>
      <c r="CF216" s="464"/>
    </row>
    <row r="217" spans="1:84" s="184" customFormat="1" ht="60" customHeight="1" x14ac:dyDescent="0.35">
      <c r="A217" s="979"/>
      <c r="B217" s="985"/>
      <c r="C217" s="982"/>
      <c r="D217" s="985"/>
      <c r="E217" s="988"/>
      <c r="F217" s="985"/>
      <c r="G217" s="988"/>
      <c r="H217" s="512" t="str">
        <f ca="1">TEXT(IFERROR(INDEX('Overview - Section A'!$A$46:$A$53,MATCH(D23,'Overview - Section A'!$B$46:$B$53,0)),""),Setup!$A$33) &amp;" to " &amp; TEXT(IFERROR(INDEX('Overview - Section A'!$E$46:$E$53,MATCH(D23,'Overview - Section A'!$B$46:$B$53,0)),""),Setup!$A$33)</f>
        <v>3-Jun-22 to 9-Dec-22</v>
      </c>
      <c r="I217" s="933" t="str">
        <f ca="1">IFERROR(IF(INDEX('WPTM - Section F'!N$1:N$100,MATCH('Print View'!$A214,'WPTM - Section F'!$A$1:$A$100,0))&lt;&gt;0,INDEX('WPTM - Section F'!N$1:N$100,MATCH('Print View'!$A214,'WPTM - Section F'!$A$1:$A$100,0)),""),"")</f>
        <v/>
      </c>
      <c r="J217" s="934"/>
      <c r="K217" s="934"/>
      <c r="L217" s="934"/>
      <c r="M217" s="976"/>
      <c r="N217" s="933" t="str">
        <f ca="1">IFERROR(IF(INDEX('WPTM - Section F'!O$1:O$100,MATCH('Print View'!$A214,'WPTM - Section F'!$A$1:$A$100,0))&lt;&gt;0,INDEX('WPTM - Section F'!O$1:O$100,MATCH('Print View'!$A214,'WPTM - Section F'!$A$1:$A$100,0)),""),"")</f>
        <v/>
      </c>
      <c r="O217" s="934"/>
      <c r="P217" s="934"/>
      <c r="Q217" s="934"/>
      <c r="R217" s="934"/>
      <c r="S217" s="934"/>
      <c r="T217" s="464"/>
      <c r="U217" s="464"/>
      <c r="V217" s="464"/>
      <c r="W217" s="464"/>
      <c r="X217" s="464"/>
      <c r="Y217" s="464"/>
      <c r="Z217" s="464"/>
      <c r="AA217" s="464"/>
      <c r="AB217" s="464"/>
      <c r="AC217" s="464"/>
      <c r="AD217" s="464"/>
      <c r="AE217" s="464"/>
      <c r="AF217" s="464"/>
      <c r="AG217" s="464"/>
      <c r="AH217" s="464"/>
      <c r="AI217" s="464"/>
      <c r="AJ217" s="464"/>
      <c r="AK217" s="464"/>
      <c r="AL217" s="464"/>
      <c r="AM217" s="464"/>
      <c r="AN217" s="464"/>
      <c r="AO217" s="464"/>
      <c r="AP217" s="464"/>
      <c r="AQ217" s="464"/>
      <c r="AR217" s="464"/>
      <c r="AS217" s="464"/>
      <c r="AT217" s="464"/>
      <c r="AU217" s="464"/>
      <c r="AV217" s="464"/>
      <c r="AW217" s="464"/>
      <c r="AX217" s="464"/>
      <c r="AY217" s="464"/>
      <c r="AZ217" s="464"/>
      <c r="BA217" s="464"/>
      <c r="BB217" s="464"/>
      <c r="BC217" s="464"/>
      <c r="BD217" s="464"/>
      <c r="BE217" s="464"/>
      <c r="BF217" s="464"/>
      <c r="BG217" s="464"/>
      <c r="BH217" s="464"/>
      <c r="BI217" s="464"/>
      <c r="BJ217" s="464"/>
      <c r="BK217" s="464"/>
      <c r="BL217" s="464"/>
      <c r="BM217" s="464"/>
      <c r="BN217" s="464"/>
      <c r="BO217" s="464"/>
      <c r="BP217" s="464"/>
      <c r="BQ217" s="464"/>
      <c r="BR217" s="464"/>
      <c r="BS217" s="464"/>
      <c r="BT217" s="464"/>
      <c r="BU217" s="464"/>
      <c r="BV217" s="464"/>
      <c r="BW217" s="464"/>
      <c r="BX217" s="464"/>
      <c r="BY217" s="464"/>
      <c r="BZ217" s="464"/>
      <c r="CA217" s="464"/>
      <c r="CB217" s="464"/>
      <c r="CC217" s="464"/>
      <c r="CD217" s="464"/>
      <c r="CE217" s="464"/>
      <c r="CF217" s="464"/>
    </row>
    <row r="218" spans="1:84" s="184" customFormat="1" ht="60" customHeight="1" x14ac:dyDescent="0.35">
      <c r="A218" s="979"/>
      <c r="B218" s="985"/>
      <c r="C218" s="982"/>
      <c r="D218" s="985"/>
      <c r="E218" s="988"/>
      <c r="F218" s="985"/>
      <c r="G218" s="988"/>
      <c r="H218" s="512" t="str">
        <f ca="1">TEXT(IFERROR(INDEX('Overview - Section A'!$A$46:$A$53,MATCH(D24,'Overview - Section A'!$B$46:$B$53,0)),""),Setup!$A$33) &amp;" to " &amp; TEXT(IFERROR(INDEX('Overview - Section A'!$E$46:$E$53,MATCH(D24,'Overview - Section A'!$B$46:$B$53,0)),""),Setup!$A$33)</f>
        <v>10-Dec-22 to 13-Jun-23</v>
      </c>
      <c r="I218" s="933" t="str">
        <f ca="1">IFERROR(IF(INDEX('WPTM - Section F'!P$1:P$100,MATCH('Print View'!$A214,'WPTM - Section F'!$A$1:$A$100,0))&lt;&gt;0,INDEX('WPTM - Section F'!P$1:P$100,MATCH('Print View'!$A214,'WPTM - Section F'!$A$1:$A$100,0)),""),"")</f>
        <v/>
      </c>
      <c r="J218" s="934"/>
      <c r="K218" s="934"/>
      <c r="L218" s="934"/>
      <c r="M218" s="976"/>
      <c r="N218" s="933" t="str">
        <f ca="1">IFERROR(IF(INDEX('WPTM - Section F'!Q$1:Q$100,MATCH('Print View'!$A214,'WPTM - Section F'!$A$1:$A$100,0))&lt;&gt;0,INDEX('WPTM - Section F'!Q$1:Q$100,MATCH('Print View'!$A214,'WPTM - Section F'!$A$1:$A$100,0)),""),"")</f>
        <v/>
      </c>
      <c r="O218" s="934"/>
      <c r="P218" s="934"/>
      <c r="Q218" s="934"/>
      <c r="R218" s="934"/>
      <c r="S218" s="934"/>
      <c r="T218" s="464"/>
      <c r="U218" s="464"/>
      <c r="V218" s="464"/>
      <c r="W218" s="464"/>
      <c r="X218" s="464"/>
      <c r="Y218" s="464"/>
      <c r="Z218" s="464"/>
      <c r="AA218" s="464"/>
      <c r="AB218" s="464"/>
      <c r="AC218" s="464"/>
      <c r="AD218" s="464"/>
      <c r="AE218" s="464"/>
      <c r="AF218" s="464"/>
      <c r="AG218" s="464"/>
      <c r="AH218" s="464"/>
      <c r="AI218" s="464"/>
      <c r="AJ218" s="464"/>
      <c r="AK218" s="464"/>
      <c r="AL218" s="464"/>
      <c r="AM218" s="464"/>
      <c r="AN218" s="464"/>
      <c r="AO218" s="464"/>
      <c r="AP218" s="464"/>
      <c r="AQ218" s="464"/>
      <c r="AR218" s="464"/>
      <c r="AS218" s="464"/>
      <c r="AT218" s="464"/>
      <c r="AU218" s="464"/>
      <c r="AV218" s="464"/>
      <c r="AW218" s="464"/>
      <c r="AX218" s="464"/>
      <c r="AY218" s="464"/>
      <c r="AZ218" s="464"/>
      <c r="BA218" s="464"/>
      <c r="BB218" s="464"/>
      <c r="BC218" s="464"/>
      <c r="BD218" s="464"/>
      <c r="BE218" s="464"/>
      <c r="BF218" s="464"/>
      <c r="BG218" s="464"/>
      <c r="BH218" s="464"/>
      <c r="BI218" s="464"/>
      <c r="BJ218" s="464"/>
      <c r="BK218" s="464"/>
      <c r="BL218" s="464"/>
      <c r="BM218" s="464"/>
      <c r="BN218" s="464"/>
      <c r="BO218" s="464"/>
      <c r="BP218" s="464"/>
      <c r="BQ218" s="464"/>
      <c r="BR218" s="464"/>
      <c r="BS218" s="464"/>
      <c r="BT218" s="464"/>
      <c r="BU218" s="464"/>
      <c r="BV218" s="464"/>
      <c r="BW218" s="464"/>
      <c r="BX218" s="464"/>
      <c r="BY218" s="464"/>
      <c r="BZ218" s="464"/>
      <c r="CA218" s="464"/>
      <c r="CB218" s="464"/>
      <c r="CC218" s="464"/>
      <c r="CD218" s="464"/>
      <c r="CE218" s="464"/>
      <c r="CF218" s="464"/>
    </row>
    <row r="219" spans="1:84" s="184" customFormat="1" ht="60" customHeight="1" x14ac:dyDescent="0.35">
      <c r="A219" s="979"/>
      <c r="B219" s="985"/>
      <c r="C219" s="982"/>
      <c r="D219" s="985"/>
      <c r="E219" s="988"/>
      <c r="F219" s="985"/>
      <c r="G219" s="988"/>
      <c r="H219" s="512" t="str">
        <f ca="1">TEXT(IFERROR(INDEX('Overview - Section A'!$A$46:$A$53,MATCH(D25,'Overview - Section A'!$B$46:$B$53,0)),""),Setup!$A$33) &amp;" to " &amp; TEXT(IFERROR(INDEX('Overview - Section A'!$E$46:$E$53,MATCH(D25,'Overview - Section A'!$B$46:$B$53,0)),""),Setup!$A$33)</f>
        <v>14-Jun-23 to 19-Dec-23</v>
      </c>
      <c r="I219" s="933" t="str">
        <f ca="1">IFERROR(IF(INDEX('WPTM - Section F'!R$1:R$100,MATCH('Print View'!$A214,'WPTM - Section F'!$A$1:$A$100,0))&lt;&gt;0,INDEX('WPTM - Section F'!R$1:R$100,MATCH('Print View'!$A214,'WPTM - Section F'!$A$1:$A$100,0)),""),"")</f>
        <v/>
      </c>
      <c r="J219" s="934"/>
      <c r="K219" s="934"/>
      <c r="L219" s="934"/>
      <c r="M219" s="976"/>
      <c r="N219" s="933" t="str">
        <f ca="1">IFERROR(IF(INDEX('WPTM - Section F'!S$1:S$100,MATCH('Print View'!$A214,'WPTM - Section F'!$A$1:$A$100,0))&lt;&gt;0,INDEX('WPTM - Section F'!S$1:S$100,MATCH('Print View'!$A214,'WPTM - Section F'!$A$1:$A$100,0)),""),"")</f>
        <v/>
      </c>
      <c r="O219" s="934"/>
      <c r="P219" s="934"/>
      <c r="Q219" s="934"/>
      <c r="R219" s="934"/>
      <c r="S219" s="934"/>
      <c r="T219" s="464"/>
      <c r="U219" s="464"/>
      <c r="V219" s="464"/>
      <c r="W219" s="464"/>
      <c r="X219" s="464"/>
      <c r="Y219" s="464"/>
      <c r="Z219" s="464"/>
      <c r="AA219" s="464"/>
      <c r="AB219" s="464"/>
      <c r="AC219" s="464"/>
      <c r="AD219" s="464"/>
      <c r="AE219" s="464"/>
      <c r="AF219" s="464"/>
      <c r="AG219" s="464"/>
      <c r="AH219" s="464"/>
      <c r="AI219" s="464"/>
      <c r="AJ219" s="464"/>
      <c r="AK219" s="464"/>
      <c r="AL219" s="464"/>
      <c r="AM219" s="464"/>
      <c r="AN219" s="464"/>
      <c r="AO219" s="464"/>
      <c r="AP219" s="464"/>
      <c r="AQ219" s="464"/>
      <c r="AR219" s="464"/>
      <c r="AS219" s="464"/>
      <c r="AT219" s="464"/>
      <c r="AU219" s="464"/>
      <c r="AV219" s="464"/>
      <c r="AW219" s="464"/>
      <c r="AX219" s="464"/>
      <c r="AY219" s="464"/>
      <c r="AZ219" s="464"/>
      <c r="BA219" s="464"/>
      <c r="BB219" s="464"/>
      <c r="BC219" s="464"/>
      <c r="BD219" s="464"/>
      <c r="BE219" s="464"/>
      <c r="BF219" s="464"/>
      <c r="BG219" s="464"/>
      <c r="BH219" s="464"/>
      <c r="BI219" s="464"/>
      <c r="BJ219" s="464"/>
      <c r="BK219" s="464"/>
      <c r="BL219" s="464"/>
      <c r="BM219" s="464"/>
      <c r="BN219" s="464"/>
      <c r="BO219" s="464"/>
      <c r="BP219" s="464"/>
      <c r="BQ219" s="464"/>
      <c r="BR219" s="464"/>
      <c r="BS219" s="464"/>
      <c r="BT219" s="464"/>
      <c r="BU219" s="464"/>
      <c r="BV219" s="464"/>
      <c r="BW219" s="464"/>
      <c r="BX219" s="464"/>
      <c r="BY219" s="464"/>
      <c r="BZ219" s="464"/>
      <c r="CA219" s="464"/>
      <c r="CB219" s="464"/>
      <c r="CC219" s="464"/>
      <c r="CD219" s="464"/>
      <c r="CE219" s="464"/>
      <c r="CF219" s="464"/>
    </row>
    <row r="220" spans="1:84" s="184" customFormat="1" ht="60" customHeight="1" x14ac:dyDescent="0.35">
      <c r="A220" s="979"/>
      <c r="B220" s="986"/>
      <c r="C220" s="983"/>
      <c r="D220" s="986"/>
      <c r="E220" s="989"/>
      <c r="F220" s="986"/>
      <c r="G220" s="989"/>
      <c r="H220" s="512" t="str">
        <f ca="1">TEXT(IFERROR(INDEX('Overview - Section A'!$A$46:$A$53,MATCH(D26,'Overview - Section A'!$B$46:$B$53,0)),""),Setup!$A$33) &amp;" to " &amp; TEXT(IFERROR(INDEX('Overview - Section A'!$E$46:$E$53,MATCH(D26,'Overview - Section A'!$B$46:$B$53,0)),""),Setup!$A$33)</f>
        <v xml:space="preserve"> to </v>
      </c>
      <c r="I220" s="933" t="str">
        <f ca="1">IFERROR(IF(INDEX('WPTM - Section F'!T$1:T$100,MATCH('Print View'!$A214,'WPTM - Section F'!$A$1:$A$100,0))&lt;&gt;0,INDEX('WPTM - Section F'!T$1:T$100,MATCH('Print View'!$A214,'WPTM - Section F'!$A$1:$A$100,0)),""),"")</f>
        <v/>
      </c>
      <c r="J220" s="934"/>
      <c r="K220" s="934"/>
      <c r="L220" s="934"/>
      <c r="M220" s="976"/>
      <c r="N220" s="933" t="str">
        <f ca="1">IFERROR(IF(INDEX('WPTM - Section F'!U$1:U$100,MATCH('Print View'!$A214,'WPTM - Section F'!$A$1:$A$100,0))&lt;&gt;0,INDEX('WPTM - Section F'!U$1:U$100,MATCH('Print View'!$A214,'WPTM - Section F'!$A$1:$A$100,0)),""),"")</f>
        <v/>
      </c>
      <c r="O220" s="934"/>
      <c r="P220" s="934"/>
      <c r="Q220" s="934"/>
      <c r="R220" s="934"/>
      <c r="S220" s="934"/>
      <c r="T220" s="464"/>
      <c r="U220" s="464"/>
      <c r="V220" s="464"/>
      <c r="W220" s="464"/>
      <c r="X220" s="464"/>
      <c r="Y220" s="464"/>
      <c r="Z220" s="464"/>
      <c r="AA220" s="464"/>
      <c r="AB220" s="464"/>
      <c r="AC220" s="464"/>
      <c r="AD220" s="464"/>
      <c r="AE220" s="464"/>
      <c r="AF220" s="464"/>
      <c r="AG220" s="464"/>
      <c r="AH220" s="464"/>
      <c r="AI220" s="464"/>
      <c r="AJ220" s="464"/>
      <c r="AK220" s="464"/>
      <c r="AL220" s="464"/>
      <c r="AM220" s="464"/>
      <c r="AN220" s="464"/>
      <c r="AO220" s="464"/>
      <c r="AP220" s="464"/>
      <c r="AQ220" s="464"/>
      <c r="AR220" s="464"/>
      <c r="AS220" s="464"/>
      <c r="AT220" s="464"/>
      <c r="AU220" s="464"/>
      <c r="AV220" s="464"/>
      <c r="AW220" s="464"/>
      <c r="AX220" s="464"/>
      <c r="AY220" s="464"/>
      <c r="AZ220" s="464"/>
      <c r="BA220" s="464"/>
      <c r="BB220" s="464"/>
      <c r="BC220" s="464"/>
      <c r="BD220" s="464"/>
      <c r="BE220" s="464"/>
      <c r="BF220" s="464"/>
      <c r="BG220" s="464"/>
      <c r="BH220" s="464"/>
      <c r="BI220" s="464"/>
      <c r="BJ220" s="464"/>
      <c r="BK220" s="464"/>
      <c r="BL220" s="464"/>
      <c r="BM220" s="464"/>
      <c r="BN220" s="464"/>
      <c r="BO220" s="464"/>
      <c r="BP220" s="464"/>
      <c r="BQ220" s="464"/>
      <c r="BR220" s="464"/>
      <c r="BS220" s="464"/>
      <c r="BT220" s="464"/>
      <c r="BU220" s="464"/>
      <c r="BV220" s="464"/>
      <c r="BW220" s="464"/>
      <c r="BX220" s="464"/>
      <c r="BY220" s="464"/>
      <c r="BZ220" s="464"/>
      <c r="CA220" s="464"/>
      <c r="CB220" s="464"/>
      <c r="CC220" s="464"/>
      <c r="CD220" s="464"/>
      <c r="CE220" s="464"/>
      <c r="CF220" s="464"/>
    </row>
    <row r="221" spans="1:84" s="184" customFormat="1" ht="60" customHeight="1" x14ac:dyDescent="0.35">
      <c r="A221" s="980"/>
      <c r="B221" s="939" t="str">
        <f ca="1">IFERROR(IF(INDEX('WPTM - Section F'!X$1:X$100,MATCH('Print View'!$A214,'WPTM - Section F'!$A$1:$A$100,0))&lt;&gt;0,INDEX('WPTM - Section F'!X$1:X$100,MATCH('Print View'!$A214,'WPTM - Section F'!$A$1:$A$100,0)),""),"")</f>
        <v/>
      </c>
      <c r="C221" s="940"/>
      <c r="D221" s="940"/>
      <c r="E221" s="940"/>
      <c r="F221" s="940"/>
      <c r="G221" s="940"/>
      <c r="H221" s="940"/>
      <c r="I221" s="940"/>
      <c r="J221" s="940"/>
      <c r="K221" s="940"/>
      <c r="L221" s="940"/>
      <c r="M221" s="940"/>
      <c r="N221" s="940"/>
      <c r="O221" s="940"/>
      <c r="P221" s="940"/>
      <c r="Q221" s="940"/>
      <c r="R221" s="940"/>
      <c r="S221" s="940"/>
      <c r="T221" s="464"/>
      <c r="U221" s="464"/>
      <c r="V221" s="464"/>
      <c r="W221" s="464"/>
      <c r="X221" s="464"/>
      <c r="Y221" s="464"/>
      <c r="Z221" s="464"/>
      <c r="AA221" s="464"/>
      <c r="AB221" s="464"/>
      <c r="AC221" s="464"/>
      <c r="AD221" s="464"/>
      <c r="AE221" s="464"/>
      <c r="AF221" s="464"/>
      <c r="AG221" s="464"/>
      <c r="AH221" s="464"/>
      <c r="AI221" s="464"/>
      <c r="AJ221" s="464"/>
      <c r="AK221" s="464"/>
      <c r="AL221" s="464"/>
      <c r="AM221" s="464"/>
      <c r="AN221" s="464"/>
      <c r="AO221" s="464"/>
      <c r="AP221" s="464"/>
      <c r="AQ221" s="464"/>
      <c r="AR221" s="464"/>
      <c r="AS221" s="464"/>
      <c r="AT221" s="464"/>
      <c r="AU221" s="464"/>
      <c r="AV221" s="464"/>
      <c r="AW221" s="464"/>
      <c r="AX221" s="464"/>
      <c r="AY221" s="464"/>
      <c r="AZ221" s="464"/>
      <c r="BA221" s="464"/>
      <c r="BB221" s="464"/>
      <c r="BC221" s="464"/>
      <c r="BD221" s="464"/>
      <c r="BE221" s="464"/>
      <c r="BF221" s="464"/>
      <c r="BG221" s="464"/>
      <c r="BH221" s="464"/>
      <c r="BI221" s="464"/>
      <c r="BJ221" s="464"/>
      <c r="BK221" s="464"/>
      <c r="BL221" s="464"/>
      <c r="BM221" s="464"/>
      <c r="BN221" s="464"/>
      <c r="BO221" s="464"/>
      <c r="BP221" s="464"/>
      <c r="BQ221" s="464"/>
      <c r="BR221" s="464"/>
      <c r="BS221" s="464"/>
      <c r="BT221" s="464"/>
      <c r="BU221" s="464"/>
      <c r="BV221" s="464"/>
      <c r="BW221" s="464"/>
      <c r="BX221" s="464"/>
      <c r="BY221" s="464"/>
      <c r="BZ221" s="464"/>
      <c r="CA221" s="464"/>
      <c r="CB221" s="464"/>
      <c r="CC221" s="464"/>
      <c r="CD221" s="464"/>
      <c r="CE221" s="464"/>
      <c r="CF221" s="464"/>
    </row>
    <row r="222" spans="1:84" s="184" customFormat="1" ht="60" customHeight="1" x14ac:dyDescent="0.35">
      <c r="A222" s="993">
        <v>2</v>
      </c>
      <c r="B222" s="984" t="str">
        <f ca="1">IFERROR(IF(INDEX('WPTM - Section F'!B$1:B$100,MATCH('Print View'!$A222,'WPTM - Section F'!$A$1:$A$100,0))&lt;&gt;0,INDEX('WPTM - Section F'!B$1:B$100,MATCH('Print View'!$A222,'WPTM - Section F'!$A$1:$A$100,0)),""),"")</f>
        <v/>
      </c>
      <c r="C222" s="981" t="str">
        <f ca="1">IFERROR(IF(INDEX('WPTM - Section F'!C$1:C$100,MATCH('Print View'!$A222,'WPTM - Section F'!$A$1:$A$100,0))&lt;&gt;0,INDEX('WPTM - Section F'!C$1:C$100,MATCH('Print View'!$A222,'WPTM - Section F'!$A$1:$A$100,0)),""),"")</f>
        <v/>
      </c>
      <c r="D222" s="984" t="str">
        <f ca="1">IFERROR(IF(INDEX('WPTM - Section F'!D$1:D$100,MATCH('Print View'!$A222,'WPTM - Section F'!$A$1:$A$100,0))&lt;&gt;0,INDEX('WPTM - Section F'!D$1:D$100,MATCH('Print View'!$A222,'WPTM - Section F'!$A$1:$A$100,0)),""),"")</f>
        <v/>
      </c>
      <c r="E222" s="987" t="str">
        <f ca="1">IFERROR(IF(INDEX('WPTM - Section F'!E$1:E$100,MATCH('Print View'!$A222,'WPTM - Section F'!$A$1:$A$100,0))&lt;&gt;0,INDEX('WPTM - Section F'!E$1:E$100,MATCH('Print View'!$A222,'WPTM - Section F'!$A$1:$A$100,0)),""),"")</f>
        <v/>
      </c>
      <c r="F222" s="984" t="str">
        <f ca="1">IFERROR(IF(INDEX('WPTM - Section F'!F$1:F$100,MATCH('Print View'!$A222,'WPTM - Section F'!$A$1:$A$100,0))&lt;&gt;0,INDEX('WPTM - Section F'!F$1:F$100,MATCH('Print View'!$A222,'WPTM - Section F'!$A$1:$A$100,0)),""),"")</f>
        <v/>
      </c>
      <c r="G222" s="990" t="str">
        <f ca="1">IFERROR(IF(INDEX('WPTM - Section F'!G$1:G$100,MATCH('Print View'!$A222,'WPTM - Section F'!$A$1:$A$100,0))&lt;&gt;0,INDEX('WPTM - Section F'!G$1:G$100,MATCH('Print View'!$A222,'WPTM - Section F'!$A$1:$A$100,0)),""),"")</f>
        <v/>
      </c>
      <c r="H222" s="513" t="str">
        <f ca="1">TEXT(IFERROR(INDEX('Overview - Section A'!$A$46:$A$53,MATCH(D20,'Overview - Section A'!$B$46:$B$53,0)),""),Setup!$A$33) &amp;" to " &amp; TEXT(IFERROR(INDEX('Overview - Section A'!$E$46:$E$53,MATCH(D20,'Overview - Section A'!$B$46:$B$53,0)),""),Setup!$A$33)</f>
        <v>18-Dec-20 to 21-May-21</v>
      </c>
      <c r="I222" s="927" t="str">
        <f ca="1">IFERROR(IF(INDEX('WPTM - Section F'!H$1:H$100,MATCH('Print View'!$A222,'WPTM - Section F'!$A$1:$A$100,0))&lt;&gt;0,INDEX('WPTM - Section F'!H$1:H$100,MATCH('Print View'!$A222,'WPTM - Section F'!$A$1:$A$100,0)),""),"")</f>
        <v/>
      </c>
      <c r="J222" s="928"/>
      <c r="K222" s="928"/>
      <c r="L222" s="928"/>
      <c r="M222" s="977"/>
      <c r="N222" s="927" t="str">
        <f ca="1">IFERROR(IF(INDEX('WPTM - Section F'!I$1:I$100,MATCH('Print View'!$A222,'WPTM - Section F'!$A$1:$A$100,0))&lt;&gt;0,INDEX('WPTM - Section F'!I$1:I$100,MATCH('Print View'!$A222,'WPTM - Section F'!$A$1:$A$100,0)),""),"")</f>
        <v/>
      </c>
      <c r="O222" s="928"/>
      <c r="P222" s="928"/>
      <c r="Q222" s="928"/>
      <c r="R222" s="928"/>
      <c r="S222" s="928"/>
      <c r="T222" s="464"/>
      <c r="U222" s="464"/>
      <c r="V222" s="464"/>
      <c r="W222" s="464"/>
      <c r="X222" s="464"/>
      <c r="Y222" s="464"/>
      <c r="Z222" s="464"/>
      <c r="AA222" s="464"/>
      <c r="AB222" s="464"/>
      <c r="AC222" s="464"/>
      <c r="AD222" s="464"/>
      <c r="AE222" s="464"/>
      <c r="AF222" s="464"/>
      <c r="AG222" s="464"/>
      <c r="AH222" s="464"/>
      <c r="AI222" s="464"/>
      <c r="AJ222" s="464"/>
      <c r="AK222" s="464"/>
      <c r="AL222" s="464"/>
      <c r="AM222" s="464"/>
      <c r="AN222" s="464"/>
      <c r="AO222" s="464"/>
      <c r="AP222" s="464"/>
      <c r="AQ222" s="464"/>
      <c r="AR222" s="464"/>
      <c r="AS222" s="464"/>
      <c r="AT222" s="464"/>
      <c r="AU222" s="464"/>
      <c r="AV222" s="464"/>
      <c r="AW222" s="464"/>
      <c r="AX222" s="464"/>
      <c r="AY222" s="464"/>
      <c r="AZ222" s="464"/>
      <c r="BA222" s="464"/>
      <c r="BB222" s="464"/>
      <c r="BC222" s="464"/>
      <c r="BD222" s="464"/>
      <c r="BE222" s="464"/>
      <c r="BF222" s="464"/>
      <c r="BG222" s="464"/>
      <c r="BH222" s="464"/>
      <c r="BI222" s="464"/>
      <c r="BJ222" s="464"/>
      <c r="BK222" s="464"/>
      <c r="BL222" s="464"/>
      <c r="BM222" s="464"/>
      <c r="BN222" s="464"/>
      <c r="BO222" s="464"/>
      <c r="BP222" s="464"/>
      <c r="BQ222" s="464"/>
      <c r="BR222" s="464"/>
      <c r="BS222" s="464"/>
      <c r="BT222" s="464"/>
      <c r="BU222" s="464"/>
      <c r="BV222" s="464"/>
      <c r="BW222" s="464"/>
      <c r="BX222" s="464"/>
      <c r="BY222" s="464"/>
      <c r="BZ222" s="464"/>
      <c r="CA222" s="464"/>
      <c r="CB222" s="464"/>
      <c r="CC222" s="464"/>
      <c r="CD222" s="464"/>
      <c r="CE222" s="464"/>
      <c r="CF222" s="464"/>
    </row>
    <row r="223" spans="1:84" s="184" customFormat="1" ht="60" customHeight="1" x14ac:dyDescent="0.35">
      <c r="A223" s="979"/>
      <c r="B223" s="985"/>
      <c r="C223" s="982"/>
      <c r="D223" s="985"/>
      <c r="E223" s="988"/>
      <c r="F223" s="985"/>
      <c r="G223" s="991"/>
      <c r="H223" s="513" t="str">
        <f ca="1">TEXT(IFERROR(INDEX('Overview - Section A'!$A$46:$A$53,MATCH(D21,'Overview - Section A'!$B$46:$B$53,0)),""),Setup!$A$33) &amp;" to " &amp; TEXT(IFERROR(INDEX('Overview - Section A'!$E$46:$E$53,MATCH(D21,'Overview - Section A'!$B$46:$B$53,0)),""),Setup!$A$33)</f>
        <v>22-May-21 to 28-Nov-21</v>
      </c>
      <c r="I223" s="927" t="str">
        <f ca="1">IFERROR(IF(INDEX('WPTM - Section F'!J$1:J$100,MATCH('Print View'!$A222,'WPTM - Section F'!$A$1:$A$100,0))&lt;&gt;0,INDEX('WPTM - Section F'!J$1:J$100,MATCH('Print View'!$A222,'WPTM - Section F'!$A$1:$A$100,0)),""),"")</f>
        <v/>
      </c>
      <c r="J223" s="928"/>
      <c r="K223" s="928"/>
      <c r="L223" s="928"/>
      <c r="M223" s="977"/>
      <c r="N223" s="927" t="str">
        <f ca="1">IFERROR(IF(INDEX('WPTM - Section F'!K$1:K$100,MATCH('Print View'!$A222,'WPTM - Section F'!$A$1:$A$100,0))&lt;&gt;0,INDEX('WPTM - Section F'!K$1:K$100,MATCH('Print View'!$A222,'WPTM - Section F'!$A$1:$A$100,0)),""),"")</f>
        <v/>
      </c>
      <c r="O223" s="928"/>
      <c r="P223" s="928"/>
      <c r="Q223" s="928"/>
      <c r="R223" s="928"/>
      <c r="S223" s="928"/>
      <c r="T223" s="464"/>
      <c r="U223" s="464"/>
      <c r="V223" s="464"/>
      <c r="W223" s="464"/>
      <c r="X223" s="464"/>
      <c r="Y223" s="464"/>
      <c r="Z223" s="464"/>
      <c r="AA223" s="464"/>
      <c r="AB223" s="464"/>
      <c r="AC223" s="464"/>
      <c r="AD223" s="464"/>
      <c r="AE223" s="464"/>
      <c r="AF223" s="464"/>
      <c r="AG223" s="464"/>
      <c r="AH223" s="464"/>
      <c r="AI223" s="464"/>
      <c r="AJ223" s="464"/>
      <c r="AK223" s="464"/>
      <c r="AL223" s="464"/>
      <c r="AM223" s="464"/>
      <c r="AN223" s="464"/>
      <c r="AO223" s="464"/>
      <c r="AP223" s="464"/>
      <c r="AQ223" s="464"/>
      <c r="AR223" s="464"/>
      <c r="AS223" s="464"/>
      <c r="AT223" s="464"/>
      <c r="AU223" s="464"/>
      <c r="AV223" s="464"/>
      <c r="AW223" s="464"/>
      <c r="AX223" s="464"/>
      <c r="AY223" s="464"/>
      <c r="AZ223" s="464"/>
      <c r="BA223" s="464"/>
      <c r="BB223" s="464"/>
      <c r="BC223" s="464"/>
      <c r="BD223" s="464"/>
      <c r="BE223" s="464"/>
      <c r="BF223" s="464"/>
      <c r="BG223" s="464"/>
      <c r="BH223" s="464"/>
      <c r="BI223" s="464"/>
      <c r="BJ223" s="464"/>
      <c r="BK223" s="464"/>
      <c r="BL223" s="464"/>
      <c r="BM223" s="464"/>
      <c r="BN223" s="464"/>
      <c r="BO223" s="464"/>
      <c r="BP223" s="464"/>
      <c r="BQ223" s="464"/>
      <c r="BR223" s="464"/>
      <c r="BS223" s="464"/>
      <c r="BT223" s="464"/>
      <c r="BU223" s="464"/>
      <c r="BV223" s="464"/>
      <c r="BW223" s="464"/>
      <c r="BX223" s="464"/>
      <c r="BY223" s="464"/>
      <c r="BZ223" s="464"/>
      <c r="CA223" s="464"/>
      <c r="CB223" s="464"/>
      <c r="CC223" s="464"/>
      <c r="CD223" s="464"/>
      <c r="CE223" s="464"/>
      <c r="CF223" s="464"/>
    </row>
    <row r="224" spans="1:84" s="184" customFormat="1" ht="60" customHeight="1" x14ac:dyDescent="0.35">
      <c r="A224" s="979"/>
      <c r="B224" s="985"/>
      <c r="C224" s="982"/>
      <c r="D224" s="985"/>
      <c r="E224" s="988"/>
      <c r="F224" s="985"/>
      <c r="G224" s="991"/>
      <c r="H224" s="513" t="str">
        <f ca="1">TEXT(IFERROR(INDEX('Overview - Section A'!$A$46:$A$53,MATCH(D22,'Overview - Section A'!$B$46:$B$53,0)),""),Setup!$A$33) &amp;" to " &amp; TEXT(IFERROR(INDEX('Overview - Section A'!$E$46:$E$53,MATCH(D22,'Overview - Section A'!$B$46:$B$53,0)),""),Setup!$A$33)</f>
        <v>29-Nov-21 to 2-Jun-22</v>
      </c>
      <c r="I224" s="927" t="str">
        <f ca="1">IFERROR(IF(INDEX('WPTM - Section F'!L$1:L$100,MATCH('Print View'!$A222,'WPTM - Section F'!$A$1:$A$100,0))&lt;&gt;0,INDEX('WPTM - Section F'!L$1:L$100,MATCH('Print View'!$A222,'WPTM - Section F'!$A$1:$A$100,0)),""),"")</f>
        <v/>
      </c>
      <c r="J224" s="928"/>
      <c r="K224" s="928"/>
      <c r="L224" s="928"/>
      <c r="M224" s="977"/>
      <c r="N224" s="927" t="str">
        <f ca="1">IFERROR(IF(INDEX('WPTM - Section F'!M$1:M$100,MATCH('Print View'!$A222,'WPTM - Section F'!$A$1:$A$100,0))&lt;&gt;0,INDEX('WPTM - Section F'!M$1:M$100,MATCH('Print View'!$A222,'WPTM - Section F'!$A$1:$A$100,0)),""),"")</f>
        <v/>
      </c>
      <c r="O224" s="928"/>
      <c r="P224" s="928"/>
      <c r="Q224" s="928"/>
      <c r="R224" s="928"/>
      <c r="S224" s="928"/>
      <c r="T224" s="464"/>
      <c r="U224" s="464"/>
      <c r="V224" s="464"/>
      <c r="W224" s="464"/>
      <c r="X224" s="464"/>
      <c r="Y224" s="464"/>
      <c r="Z224" s="464"/>
      <c r="AA224" s="464"/>
      <c r="AB224" s="464"/>
      <c r="AC224" s="464"/>
      <c r="AD224" s="464"/>
      <c r="AE224" s="464"/>
      <c r="AF224" s="464"/>
      <c r="AG224" s="464"/>
      <c r="AH224" s="464"/>
      <c r="AI224" s="464"/>
      <c r="AJ224" s="464"/>
      <c r="AK224" s="464"/>
      <c r="AL224" s="464"/>
      <c r="AM224" s="464"/>
      <c r="AN224" s="464"/>
      <c r="AO224" s="464"/>
      <c r="AP224" s="464"/>
      <c r="AQ224" s="464"/>
      <c r="AR224" s="464"/>
      <c r="AS224" s="464"/>
      <c r="AT224" s="464"/>
      <c r="AU224" s="464"/>
      <c r="AV224" s="464"/>
      <c r="AW224" s="464"/>
      <c r="AX224" s="464"/>
      <c r="AY224" s="464"/>
      <c r="AZ224" s="464"/>
      <c r="BA224" s="464"/>
      <c r="BB224" s="464"/>
      <c r="BC224" s="464"/>
      <c r="BD224" s="464"/>
      <c r="BE224" s="464"/>
      <c r="BF224" s="464"/>
      <c r="BG224" s="464"/>
      <c r="BH224" s="464"/>
      <c r="BI224" s="464"/>
      <c r="BJ224" s="464"/>
      <c r="BK224" s="464"/>
      <c r="BL224" s="464"/>
      <c r="BM224" s="464"/>
      <c r="BN224" s="464"/>
      <c r="BO224" s="464"/>
      <c r="BP224" s="464"/>
      <c r="BQ224" s="464"/>
      <c r="BR224" s="464"/>
      <c r="BS224" s="464"/>
      <c r="BT224" s="464"/>
      <c r="BU224" s="464"/>
      <c r="BV224" s="464"/>
      <c r="BW224" s="464"/>
      <c r="BX224" s="464"/>
      <c r="BY224" s="464"/>
      <c r="BZ224" s="464"/>
      <c r="CA224" s="464"/>
      <c r="CB224" s="464"/>
      <c r="CC224" s="464"/>
      <c r="CD224" s="464"/>
      <c r="CE224" s="464"/>
      <c r="CF224" s="464"/>
    </row>
    <row r="225" spans="1:84" s="184" customFormat="1" ht="60" customHeight="1" x14ac:dyDescent="0.35">
      <c r="A225" s="979"/>
      <c r="B225" s="985"/>
      <c r="C225" s="982"/>
      <c r="D225" s="985"/>
      <c r="E225" s="988"/>
      <c r="F225" s="985"/>
      <c r="G225" s="991"/>
      <c r="H225" s="513" t="str">
        <f ca="1">TEXT(IFERROR(INDEX('Overview - Section A'!$A$46:$A$53,MATCH(D23,'Overview - Section A'!$B$46:$B$53,0)),""),Setup!$A$33) &amp;" to " &amp; TEXT(IFERROR(INDEX('Overview - Section A'!$E$46:$E$53,MATCH(D23,'Overview - Section A'!$B$46:$B$53,0)),""),Setup!$A$33)</f>
        <v>3-Jun-22 to 9-Dec-22</v>
      </c>
      <c r="I225" s="927" t="str">
        <f ca="1">IFERROR(IF(INDEX('WPTM - Section F'!N$1:N$100,MATCH('Print View'!$A222,'WPTM - Section F'!$A$1:$A$100,0))&lt;&gt;0,INDEX('WPTM - Section F'!N$1:N$100,MATCH('Print View'!$A222,'WPTM - Section F'!$A$1:$A$100,0)),""),"")</f>
        <v/>
      </c>
      <c r="J225" s="928"/>
      <c r="K225" s="928"/>
      <c r="L225" s="928"/>
      <c r="M225" s="977"/>
      <c r="N225" s="927" t="str">
        <f ca="1">IFERROR(IF(INDEX('WPTM - Section F'!O$1:O$100,MATCH('Print View'!$A222,'WPTM - Section F'!$A$1:$A$100,0))&lt;&gt;0,INDEX('WPTM - Section F'!O$1:O$100,MATCH('Print View'!$A222,'WPTM - Section F'!$A$1:$A$100,0)),""),"")</f>
        <v/>
      </c>
      <c r="O225" s="928"/>
      <c r="P225" s="928"/>
      <c r="Q225" s="928"/>
      <c r="R225" s="928"/>
      <c r="S225" s="928"/>
      <c r="T225" s="464"/>
      <c r="U225" s="464"/>
      <c r="V225" s="464"/>
      <c r="W225" s="464"/>
      <c r="X225" s="464"/>
      <c r="Y225" s="464"/>
      <c r="Z225" s="464"/>
      <c r="AA225" s="464"/>
      <c r="AB225" s="464"/>
      <c r="AC225" s="464"/>
      <c r="AD225" s="464"/>
      <c r="AE225" s="464"/>
      <c r="AF225" s="464"/>
      <c r="AG225" s="464"/>
      <c r="AH225" s="464"/>
      <c r="AI225" s="464"/>
      <c r="AJ225" s="464"/>
      <c r="AK225" s="464"/>
      <c r="AL225" s="464"/>
      <c r="AM225" s="464"/>
      <c r="AN225" s="464"/>
      <c r="AO225" s="464"/>
      <c r="AP225" s="464"/>
      <c r="AQ225" s="464"/>
      <c r="AR225" s="464"/>
      <c r="AS225" s="464"/>
      <c r="AT225" s="464"/>
      <c r="AU225" s="464"/>
      <c r="AV225" s="464"/>
      <c r="AW225" s="464"/>
      <c r="AX225" s="464"/>
      <c r="AY225" s="464"/>
      <c r="AZ225" s="464"/>
      <c r="BA225" s="464"/>
      <c r="BB225" s="464"/>
      <c r="BC225" s="464"/>
      <c r="BD225" s="464"/>
      <c r="BE225" s="464"/>
      <c r="BF225" s="464"/>
      <c r="BG225" s="464"/>
      <c r="BH225" s="464"/>
      <c r="BI225" s="464"/>
      <c r="BJ225" s="464"/>
      <c r="BK225" s="464"/>
      <c r="BL225" s="464"/>
      <c r="BM225" s="464"/>
      <c r="BN225" s="464"/>
      <c r="BO225" s="464"/>
      <c r="BP225" s="464"/>
      <c r="BQ225" s="464"/>
      <c r="BR225" s="464"/>
      <c r="BS225" s="464"/>
      <c r="BT225" s="464"/>
      <c r="BU225" s="464"/>
      <c r="BV225" s="464"/>
      <c r="BW225" s="464"/>
      <c r="BX225" s="464"/>
      <c r="BY225" s="464"/>
      <c r="BZ225" s="464"/>
      <c r="CA225" s="464"/>
      <c r="CB225" s="464"/>
      <c r="CC225" s="464"/>
      <c r="CD225" s="464"/>
      <c r="CE225" s="464"/>
      <c r="CF225" s="464"/>
    </row>
    <row r="226" spans="1:84" s="184" customFormat="1" ht="60" customHeight="1" x14ac:dyDescent="0.35">
      <c r="A226" s="979"/>
      <c r="B226" s="985"/>
      <c r="C226" s="982"/>
      <c r="D226" s="985"/>
      <c r="E226" s="988"/>
      <c r="F226" s="985"/>
      <c r="G226" s="991"/>
      <c r="H226" s="513" t="str">
        <f ca="1">TEXT(IFERROR(INDEX('Overview - Section A'!$A$46:$A$53,MATCH(D24,'Overview - Section A'!$B$46:$B$53,0)),""),Setup!$A$33) &amp;" to " &amp; TEXT(IFERROR(INDEX('Overview - Section A'!$E$46:$E$53,MATCH(D24,'Overview - Section A'!$B$46:$B$53,0)),""),Setup!$A$33)</f>
        <v>10-Dec-22 to 13-Jun-23</v>
      </c>
      <c r="I226" s="927" t="str">
        <f ca="1">IFERROR(IF(INDEX('WPTM - Section F'!P$1:P$100,MATCH('Print View'!$A222,'WPTM - Section F'!$A$1:$A$100,0))&lt;&gt;0,INDEX('WPTM - Section F'!P$1:P$100,MATCH('Print View'!$A222,'WPTM - Section F'!$A$1:$A$100,0)),""),"")</f>
        <v/>
      </c>
      <c r="J226" s="928"/>
      <c r="K226" s="928"/>
      <c r="L226" s="928"/>
      <c r="M226" s="977"/>
      <c r="N226" s="927" t="str">
        <f ca="1">IFERROR(IF(INDEX('WPTM - Section F'!Q$1:Q$100,MATCH('Print View'!$A222,'WPTM - Section F'!$A$1:$A$100,0))&lt;&gt;0,INDEX('WPTM - Section F'!Q$1:Q$100,MATCH('Print View'!$A222,'WPTM - Section F'!$A$1:$A$100,0)),""),"")</f>
        <v/>
      </c>
      <c r="O226" s="928"/>
      <c r="P226" s="928"/>
      <c r="Q226" s="928"/>
      <c r="R226" s="928"/>
      <c r="S226" s="928"/>
      <c r="T226" s="464"/>
      <c r="U226" s="464"/>
      <c r="V226" s="464"/>
      <c r="W226" s="464"/>
      <c r="X226" s="464"/>
      <c r="Y226" s="464"/>
      <c r="Z226" s="464"/>
      <c r="AA226" s="464"/>
      <c r="AB226" s="464"/>
      <c r="AC226" s="464"/>
      <c r="AD226" s="464"/>
      <c r="AE226" s="464"/>
      <c r="AF226" s="464"/>
      <c r="AG226" s="464"/>
      <c r="AH226" s="464"/>
      <c r="AI226" s="464"/>
      <c r="AJ226" s="464"/>
      <c r="AK226" s="464"/>
      <c r="AL226" s="464"/>
      <c r="AM226" s="464"/>
      <c r="AN226" s="464"/>
      <c r="AO226" s="464"/>
      <c r="AP226" s="464"/>
      <c r="AQ226" s="464"/>
      <c r="AR226" s="464"/>
      <c r="AS226" s="464"/>
      <c r="AT226" s="464"/>
      <c r="AU226" s="464"/>
      <c r="AV226" s="464"/>
      <c r="AW226" s="464"/>
      <c r="AX226" s="464"/>
      <c r="AY226" s="464"/>
      <c r="AZ226" s="464"/>
      <c r="BA226" s="464"/>
      <c r="BB226" s="464"/>
      <c r="BC226" s="464"/>
      <c r="BD226" s="464"/>
      <c r="BE226" s="464"/>
      <c r="BF226" s="464"/>
      <c r="BG226" s="464"/>
      <c r="BH226" s="464"/>
      <c r="BI226" s="464"/>
      <c r="BJ226" s="464"/>
      <c r="BK226" s="464"/>
      <c r="BL226" s="464"/>
      <c r="BM226" s="464"/>
      <c r="BN226" s="464"/>
      <c r="BO226" s="464"/>
      <c r="BP226" s="464"/>
      <c r="BQ226" s="464"/>
      <c r="BR226" s="464"/>
      <c r="BS226" s="464"/>
      <c r="BT226" s="464"/>
      <c r="BU226" s="464"/>
      <c r="BV226" s="464"/>
      <c r="BW226" s="464"/>
      <c r="BX226" s="464"/>
      <c r="BY226" s="464"/>
      <c r="BZ226" s="464"/>
      <c r="CA226" s="464"/>
      <c r="CB226" s="464"/>
      <c r="CC226" s="464"/>
      <c r="CD226" s="464"/>
      <c r="CE226" s="464"/>
      <c r="CF226" s="464"/>
    </row>
    <row r="227" spans="1:84" s="184" customFormat="1" ht="60" customHeight="1" x14ac:dyDescent="0.35">
      <c r="A227" s="979"/>
      <c r="B227" s="985"/>
      <c r="C227" s="982"/>
      <c r="D227" s="985"/>
      <c r="E227" s="988"/>
      <c r="F227" s="985"/>
      <c r="G227" s="991"/>
      <c r="H227" s="513" t="str">
        <f ca="1">TEXT(IFERROR(INDEX('Overview - Section A'!$A$46:$A$53,MATCH(D25,'Overview - Section A'!$B$46:$B$53,0)),""),Setup!$A$33) &amp;" to " &amp; TEXT(IFERROR(INDEX('Overview - Section A'!$E$46:$E$53,MATCH(D25,'Overview - Section A'!$B$46:$B$53,0)),""),Setup!$A$33)</f>
        <v>14-Jun-23 to 19-Dec-23</v>
      </c>
      <c r="I227" s="927" t="str">
        <f ca="1">IFERROR(IF(INDEX('WPTM - Section F'!R$1:R$100,MATCH('Print View'!$A222,'WPTM - Section F'!$A$1:$A$100,0))&lt;&gt;0,INDEX('WPTM - Section F'!R$1:R$100,MATCH('Print View'!$A222,'WPTM - Section F'!$A$1:$A$100,0)),""),"")</f>
        <v/>
      </c>
      <c r="J227" s="928"/>
      <c r="K227" s="928"/>
      <c r="L227" s="928"/>
      <c r="M227" s="977"/>
      <c r="N227" s="927" t="str">
        <f ca="1">IFERROR(IF(INDEX('WPTM - Section F'!S$1:S$100,MATCH('Print View'!$A222,'WPTM - Section F'!$A$1:$A$100,0))&lt;&gt;0,INDEX('WPTM - Section F'!S$1:S$100,MATCH('Print View'!$A222,'WPTM - Section F'!$A$1:$A$100,0)),""),"")</f>
        <v/>
      </c>
      <c r="O227" s="928"/>
      <c r="P227" s="928"/>
      <c r="Q227" s="928"/>
      <c r="R227" s="928"/>
      <c r="S227" s="928"/>
      <c r="T227" s="464"/>
      <c r="U227" s="464"/>
      <c r="V227" s="464"/>
      <c r="W227" s="464"/>
      <c r="X227" s="464"/>
      <c r="Y227" s="464"/>
      <c r="Z227" s="464"/>
      <c r="AA227" s="464"/>
      <c r="AB227" s="464"/>
      <c r="AC227" s="464"/>
      <c r="AD227" s="464"/>
      <c r="AE227" s="464"/>
      <c r="AF227" s="464"/>
      <c r="AG227" s="464"/>
      <c r="AH227" s="464"/>
      <c r="AI227" s="464"/>
      <c r="AJ227" s="464"/>
      <c r="AK227" s="464"/>
      <c r="AL227" s="464"/>
      <c r="AM227" s="464"/>
      <c r="AN227" s="464"/>
      <c r="AO227" s="464"/>
      <c r="AP227" s="464"/>
      <c r="AQ227" s="464"/>
      <c r="AR227" s="464"/>
      <c r="AS227" s="464"/>
      <c r="AT227" s="464"/>
      <c r="AU227" s="464"/>
      <c r="AV227" s="464"/>
      <c r="AW227" s="464"/>
      <c r="AX227" s="464"/>
      <c r="AY227" s="464"/>
      <c r="AZ227" s="464"/>
      <c r="BA227" s="464"/>
      <c r="BB227" s="464"/>
      <c r="BC227" s="464"/>
      <c r="BD227" s="464"/>
      <c r="BE227" s="464"/>
      <c r="BF227" s="464"/>
      <c r="BG227" s="464"/>
      <c r="BH227" s="464"/>
      <c r="BI227" s="464"/>
      <c r="BJ227" s="464"/>
      <c r="BK227" s="464"/>
      <c r="BL227" s="464"/>
      <c r="BM227" s="464"/>
      <c r="BN227" s="464"/>
      <c r="BO227" s="464"/>
      <c r="BP227" s="464"/>
      <c r="BQ227" s="464"/>
      <c r="BR227" s="464"/>
      <c r="BS227" s="464"/>
      <c r="BT227" s="464"/>
      <c r="BU227" s="464"/>
      <c r="BV227" s="464"/>
      <c r="BW227" s="464"/>
      <c r="BX227" s="464"/>
      <c r="BY227" s="464"/>
      <c r="BZ227" s="464"/>
      <c r="CA227" s="464"/>
      <c r="CB227" s="464"/>
      <c r="CC227" s="464"/>
      <c r="CD227" s="464"/>
      <c r="CE227" s="464"/>
      <c r="CF227" s="464"/>
    </row>
    <row r="228" spans="1:84" s="184" customFormat="1" ht="60" customHeight="1" x14ac:dyDescent="0.35">
      <c r="A228" s="979"/>
      <c r="B228" s="986"/>
      <c r="C228" s="983"/>
      <c r="D228" s="986"/>
      <c r="E228" s="989"/>
      <c r="F228" s="986"/>
      <c r="G228" s="992"/>
      <c r="H228" s="513" t="str">
        <f ca="1">TEXT(IFERROR(INDEX('Overview - Section A'!$A$46:$A$53,MATCH(D26,'Overview - Section A'!$B$46:$B$53,0)),""),Setup!$A$33) &amp;" to " &amp; TEXT(IFERROR(INDEX('Overview - Section A'!$E$46:$E$53,MATCH(D26,'Overview - Section A'!$B$46:$B$53,0)),""),Setup!$A$33)</f>
        <v xml:space="preserve"> to </v>
      </c>
      <c r="I228" s="927" t="str">
        <f ca="1">IFERROR(IF(INDEX('WPTM - Section F'!T$1:T$100,MATCH('Print View'!$A222,'WPTM - Section F'!$A$1:$A$100,0))&lt;&gt;0,INDEX('WPTM - Section F'!T$1:T$100,MATCH('Print View'!$A222,'WPTM - Section F'!$A$1:$A$100,0)),""),"")</f>
        <v/>
      </c>
      <c r="J228" s="928"/>
      <c r="K228" s="928"/>
      <c r="L228" s="928"/>
      <c r="M228" s="977"/>
      <c r="N228" s="927" t="str">
        <f ca="1">IFERROR(IF(INDEX('WPTM - Section F'!U$1:U$100,MATCH('Print View'!$A222,'WPTM - Section F'!$A$1:$A$100,0))&lt;&gt;0,INDEX('WPTM - Section F'!U$1:U$100,MATCH('Print View'!$A222,'WPTM - Section F'!$A$1:$A$100,0)),""),"")</f>
        <v/>
      </c>
      <c r="O228" s="928"/>
      <c r="P228" s="928"/>
      <c r="Q228" s="928"/>
      <c r="R228" s="928"/>
      <c r="S228" s="928"/>
      <c r="T228" s="464"/>
      <c r="U228" s="464"/>
      <c r="V228" s="464"/>
      <c r="W228" s="464"/>
      <c r="X228" s="464"/>
      <c r="Y228" s="464"/>
      <c r="Z228" s="464"/>
      <c r="AA228" s="464"/>
      <c r="AB228" s="464"/>
      <c r="AC228" s="464"/>
      <c r="AD228" s="464"/>
      <c r="AE228" s="464"/>
      <c r="AF228" s="464"/>
      <c r="AG228" s="464"/>
      <c r="AH228" s="464"/>
      <c r="AI228" s="464"/>
      <c r="AJ228" s="464"/>
      <c r="AK228" s="464"/>
      <c r="AL228" s="464"/>
      <c r="AM228" s="464"/>
      <c r="AN228" s="464"/>
      <c r="AO228" s="464"/>
      <c r="AP228" s="464"/>
      <c r="AQ228" s="464"/>
      <c r="AR228" s="464"/>
      <c r="AS228" s="464"/>
      <c r="AT228" s="464"/>
      <c r="AU228" s="464"/>
      <c r="AV228" s="464"/>
      <c r="AW228" s="464"/>
      <c r="AX228" s="464"/>
      <c r="AY228" s="464"/>
      <c r="AZ228" s="464"/>
      <c r="BA228" s="464"/>
      <c r="BB228" s="464"/>
      <c r="BC228" s="464"/>
      <c r="BD228" s="464"/>
      <c r="BE228" s="464"/>
      <c r="BF228" s="464"/>
      <c r="BG228" s="464"/>
      <c r="BH228" s="464"/>
      <c r="BI228" s="464"/>
      <c r="BJ228" s="464"/>
      <c r="BK228" s="464"/>
      <c r="BL228" s="464"/>
      <c r="BM228" s="464"/>
      <c r="BN228" s="464"/>
      <c r="BO228" s="464"/>
      <c r="BP228" s="464"/>
      <c r="BQ228" s="464"/>
      <c r="BR228" s="464"/>
      <c r="BS228" s="464"/>
      <c r="BT228" s="464"/>
      <c r="BU228" s="464"/>
      <c r="BV228" s="464"/>
      <c r="BW228" s="464"/>
      <c r="BX228" s="464"/>
      <c r="BY228" s="464"/>
      <c r="BZ228" s="464"/>
      <c r="CA228" s="464"/>
      <c r="CB228" s="464"/>
      <c r="CC228" s="464"/>
      <c r="CD228" s="464"/>
      <c r="CE228" s="464"/>
      <c r="CF228" s="464"/>
    </row>
    <row r="229" spans="1:84" s="184" customFormat="1" ht="60" customHeight="1" x14ac:dyDescent="0.35">
      <c r="A229" s="980"/>
      <c r="B229" s="935" t="str">
        <f ca="1">IFERROR(IF(INDEX('WPTM - Section F'!X$1:X$100,MATCH('Print View'!$A222,'WPTM - Section F'!$A$1:$A$100,0))&lt;&gt;0,INDEX('WPTM - Section F'!X$1:X$100,MATCH('Print View'!$A222,'WPTM - Section F'!$A$1:$A$100,0)),""),"")</f>
        <v/>
      </c>
      <c r="C229" s="936"/>
      <c r="D229" s="936"/>
      <c r="E229" s="936"/>
      <c r="F229" s="936"/>
      <c r="G229" s="936"/>
      <c r="H229" s="936"/>
      <c r="I229" s="936"/>
      <c r="J229" s="936"/>
      <c r="K229" s="936"/>
      <c r="L229" s="936"/>
      <c r="M229" s="936"/>
      <c r="N229" s="936"/>
      <c r="O229" s="936"/>
      <c r="P229" s="936"/>
      <c r="Q229" s="936"/>
      <c r="R229" s="936"/>
      <c r="S229" s="936"/>
      <c r="T229" s="464"/>
      <c r="U229" s="464"/>
      <c r="V229" s="464"/>
      <c r="W229" s="464"/>
      <c r="X229" s="464"/>
      <c r="Y229" s="464"/>
      <c r="Z229" s="464"/>
      <c r="AA229" s="464"/>
      <c r="AB229" s="464"/>
      <c r="AC229" s="464"/>
      <c r="AD229" s="464"/>
      <c r="AE229" s="464"/>
      <c r="AF229" s="464"/>
      <c r="AG229" s="464"/>
      <c r="AH229" s="464"/>
      <c r="AI229" s="464"/>
      <c r="AJ229" s="464"/>
      <c r="AK229" s="464"/>
      <c r="AL229" s="464"/>
      <c r="AM229" s="464"/>
      <c r="AN229" s="464"/>
      <c r="AO229" s="464"/>
      <c r="AP229" s="464"/>
      <c r="AQ229" s="464"/>
      <c r="AR229" s="464"/>
      <c r="AS229" s="464"/>
      <c r="AT229" s="464"/>
      <c r="AU229" s="464"/>
      <c r="AV229" s="464"/>
      <c r="AW229" s="464"/>
      <c r="AX229" s="464"/>
      <c r="AY229" s="464"/>
      <c r="AZ229" s="464"/>
      <c r="BA229" s="464"/>
      <c r="BB229" s="464"/>
      <c r="BC229" s="464"/>
      <c r="BD229" s="464"/>
      <c r="BE229" s="464"/>
      <c r="BF229" s="464"/>
      <c r="BG229" s="464"/>
      <c r="BH229" s="464"/>
      <c r="BI229" s="464"/>
      <c r="BJ229" s="464"/>
      <c r="BK229" s="464"/>
      <c r="BL229" s="464"/>
      <c r="BM229" s="464"/>
      <c r="BN229" s="464"/>
      <c r="BO229" s="464"/>
      <c r="BP229" s="464"/>
      <c r="BQ229" s="464"/>
      <c r="BR229" s="464"/>
      <c r="BS229" s="464"/>
      <c r="BT229" s="464"/>
      <c r="BU229" s="464"/>
      <c r="BV229" s="464"/>
      <c r="BW229" s="464"/>
      <c r="BX229" s="464"/>
      <c r="BY229" s="464"/>
      <c r="BZ229" s="464"/>
      <c r="CA229" s="464"/>
      <c r="CB229" s="464"/>
      <c r="CC229" s="464"/>
      <c r="CD229" s="464"/>
      <c r="CE229" s="464"/>
      <c r="CF229" s="464"/>
    </row>
    <row r="230" spans="1:84" s="184" customFormat="1" ht="60" customHeight="1" x14ac:dyDescent="0.35">
      <c r="A230" s="978">
        <v>3</v>
      </c>
      <c r="B230" s="984" t="str">
        <f ca="1">IFERROR(IF(INDEX('WPTM - Section F'!B$1:B$100,MATCH('Print View'!$A230,'WPTM - Section F'!$A$1:$A$100,0))&lt;&gt;0,INDEX('WPTM - Section F'!B$1:B$100,MATCH('Print View'!$A230,'WPTM - Section F'!$A$1:$A$100,0)),""),"")</f>
        <v/>
      </c>
      <c r="C230" s="981" t="str">
        <f ca="1">IFERROR(IF(INDEX('WPTM - Section F'!C$1:C$100,MATCH('Print View'!$A230,'WPTM - Section F'!$A$1:$A$100,0))&lt;&gt;0,INDEX('WPTM - Section F'!C$1:C$100,MATCH('Print View'!$A230,'WPTM - Section F'!$A$1:$A$100,0)),""),"")</f>
        <v/>
      </c>
      <c r="D230" s="984" t="str">
        <f ca="1">IFERROR(IF(INDEX('WPTM - Section F'!D$1:D$100,MATCH('Print View'!$A230,'WPTM - Section F'!$A$1:$A$100,0))&lt;&gt;0,INDEX('WPTM - Section F'!D$1:D$100,MATCH('Print View'!$A230,'WPTM - Section F'!$A$1:$A$100,0)),""),"")</f>
        <v/>
      </c>
      <c r="E230" s="987" t="str">
        <f ca="1">IFERROR(IF(INDEX('WPTM - Section F'!E$1:E$100,MATCH('Print View'!$A230,'WPTM - Section F'!$A$1:$A$100,0))&lt;&gt;0,INDEX('WPTM - Section F'!E$1:E$100,MATCH('Print View'!$A230,'WPTM - Section F'!$A$1:$A$100,0)),""),"")</f>
        <v/>
      </c>
      <c r="F230" s="984" t="str">
        <f ca="1">IFERROR(IF(INDEX('WPTM - Section F'!F$1:F$100,MATCH('Print View'!$A230,'WPTM - Section F'!$A$1:$A$100,0))&lt;&gt;0,INDEX('WPTM - Section F'!F$1:F$100,MATCH('Print View'!$A230,'WPTM - Section F'!$A$1:$A$100,0)),""),"")</f>
        <v/>
      </c>
      <c r="G230" s="990" t="str">
        <f ca="1">IFERROR(IF(INDEX('WPTM - Section F'!G$1:G$100,MATCH('Print View'!$A230,'WPTM - Section F'!$A$1:$A$100,0))&lt;&gt;0,INDEX('WPTM - Section F'!G$1:G$100,MATCH('Print View'!$A230,'WPTM - Section F'!$A$1:$A$100,0)),""),"")</f>
        <v/>
      </c>
      <c r="H230" s="512" t="str">
        <f ca="1">TEXT(IFERROR(INDEX('Overview - Section A'!$A$46:$A$53,MATCH(D20,'Overview - Section A'!$B$46:$B$53,0)),""),Setup!$A$33) &amp;" to " &amp; TEXT(IFERROR(INDEX('Overview - Section A'!$E$46:$E$53,MATCH(D20,'Overview - Section A'!$B$46:$B$53,0)),""),Setup!$A$33)</f>
        <v>18-Dec-20 to 21-May-21</v>
      </c>
      <c r="I230" s="933" t="str">
        <f ca="1">IFERROR(IF(INDEX('WPTM - Section F'!H$1:H$100,MATCH('Print View'!$A230,'WPTM - Section F'!$A$1:$A$100,0))&lt;&gt;0,INDEX('WPTM - Section F'!H$1:H$100,MATCH('Print View'!$A230,'WPTM - Section F'!$A$1:$A$100,0)),""),"")</f>
        <v/>
      </c>
      <c r="J230" s="934"/>
      <c r="K230" s="934"/>
      <c r="L230" s="934"/>
      <c r="M230" s="976"/>
      <c r="N230" s="933" t="str">
        <f ca="1">IFERROR(IF(INDEX('WPTM - Section F'!I$1:I$100,MATCH('Print View'!$A230,'WPTM - Section F'!$A$1:$A$100,0))&lt;&gt;0,INDEX('WPTM - Section F'!I$1:I$100,MATCH('Print View'!$A230,'WPTM - Section F'!$A$1:$A$100,0)),""),"")</f>
        <v/>
      </c>
      <c r="O230" s="934"/>
      <c r="P230" s="934"/>
      <c r="Q230" s="934"/>
      <c r="R230" s="934"/>
      <c r="S230" s="934"/>
      <c r="T230" s="464"/>
      <c r="U230" s="464"/>
      <c r="V230" s="464"/>
      <c r="W230" s="464"/>
      <c r="X230" s="464"/>
      <c r="Y230" s="464"/>
      <c r="Z230" s="464"/>
      <c r="AA230" s="464"/>
      <c r="AB230" s="464"/>
      <c r="AC230" s="464"/>
      <c r="AD230" s="464"/>
      <c r="AE230" s="464"/>
      <c r="AF230" s="464"/>
      <c r="AG230" s="464"/>
      <c r="AH230" s="464"/>
      <c r="AI230" s="464"/>
      <c r="AJ230" s="464"/>
      <c r="AK230" s="464"/>
      <c r="AL230" s="464"/>
      <c r="AM230" s="464"/>
      <c r="AN230" s="464"/>
      <c r="AO230" s="464"/>
      <c r="AP230" s="464"/>
      <c r="AQ230" s="464"/>
      <c r="AR230" s="464"/>
      <c r="AS230" s="464"/>
      <c r="AT230" s="464"/>
      <c r="AU230" s="464"/>
      <c r="AV230" s="464"/>
      <c r="AW230" s="464"/>
      <c r="AX230" s="464"/>
      <c r="AY230" s="464"/>
      <c r="AZ230" s="464"/>
      <c r="BA230" s="464"/>
      <c r="BB230" s="464"/>
      <c r="BC230" s="464"/>
      <c r="BD230" s="464"/>
      <c r="BE230" s="464"/>
      <c r="BF230" s="464"/>
      <c r="BG230" s="464"/>
      <c r="BH230" s="464"/>
      <c r="BI230" s="464"/>
      <c r="BJ230" s="464"/>
      <c r="BK230" s="464"/>
      <c r="BL230" s="464"/>
      <c r="BM230" s="464"/>
      <c r="BN230" s="464"/>
      <c r="BO230" s="464"/>
      <c r="BP230" s="464"/>
      <c r="BQ230" s="464"/>
      <c r="BR230" s="464"/>
      <c r="BS230" s="464"/>
      <c r="BT230" s="464"/>
      <c r="BU230" s="464"/>
      <c r="BV230" s="464"/>
      <c r="BW230" s="464"/>
      <c r="BX230" s="464"/>
      <c r="BY230" s="464"/>
      <c r="BZ230" s="464"/>
      <c r="CA230" s="464"/>
      <c r="CB230" s="464"/>
      <c r="CC230" s="464"/>
      <c r="CD230" s="464"/>
      <c r="CE230" s="464"/>
      <c r="CF230" s="464"/>
    </row>
    <row r="231" spans="1:84" s="184" customFormat="1" ht="60" customHeight="1" x14ac:dyDescent="0.35">
      <c r="A231" s="979"/>
      <c r="B231" s="985"/>
      <c r="C231" s="982"/>
      <c r="D231" s="985"/>
      <c r="E231" s="988"/>
      <c r="F231" s="985"/>
      <c r="G231" s="991"/>
      <c r="H231" s="512" t="str">
        <f ca="1">TEXT(IFERROR(INDEX('Overview - Section A'!$A$46:$A$53,MATCH(D21,'Overview - Section A'!$B$46:$B$53,0)),""),Setup!$A$33) &amp;" to " &amp; TEXT(IFERROR(INDEX('Overview - Section A'!$E$46:$E$53,MATCH(D21,'Overview - Section A'!$B$46:$B$53,0)),""),Setup!$A$33)</f>
        <v>22-May-21 to 28-Nov-21</v>
      </c>
      <c r="I231" s="933" t="str">
        <f ca="1">IFERROR(IF(INDEX('WPTM - Section F'!J$1:J$100,MATCH('Print View'!$A230,'WPTM - Section F'!$A$1:$A$100,0))&lt;&gt;0,INDEX('WPTM - Section F'!J$1:J$100,MATCH('Print View'!$A230,'WPTM - Section F'!$A$1:$A$100,0)),""),"")</f>
        <v/>
      </c>
      <c r="J231" s="934"/>
      <c r="K231" s="934"/>
      <c r="L231" s="934"/>
      <c r="M231" s="976"/>
      <c r="N231" s="933" t="str">
        <f ca="1">IFERROR(IF(INDEX('WPTM - Section F'!K$1:K$100,MATCH('Print View'!$A230,'WPTM - Section F'!$A$1:$A$100,0))&lt;&gt;0,INDEX('WPTM - Section F'!K$1:K$100,MATCH('Print View'!$A230,'WPTM - Section F'!$A$1:$A$100,0)),""),"")</f>
        <v/>
      </c>
      <c r="O231" s="934"/>
      <c r="P231" s="934"/>
      <c r="Q231" s="934"/>
      <c r="R231" s="934"/>
      <c r="S231" s="934"/>
      <c r="T231" s="464"/>
      <c r="U231" s="464"/>
      <c r="V231" s="464"/>
      <c r="W231" s="464"/>
      <c r="X231" s="464"/>
      <c r="Y231" s="464"/>
      <c r="Z231" s="464"/>
      <c r="AA231" s="464"/>
      <c r="AB231" s="464"/>
      <c r="AC231" s="464"/>
      <c r="AD231" s="464"/>
      <c r="AE231" s="464"/>
      <c r="AF231" s="464"/>
      <c r="AG231" s="464"/>
      <c r="AH231" s="464"/>
      <c r="AI231" s="464"/>
      <c r="AJ231" s="464"/>
      <c r="AK231" s="464"/>
      <c r="AL231" s="464"/>
      <c r="AM231" s="464"/>
      <c r="AN231" s="464"/>
      <c r="AO231" s="464"/>
      <c r="AP231" s="464"/>
      <c r="AQ231" s="464"/>
      <c r="AR231" s="464"/>
      <c r="AS231" s="464"/>
      <c r="AT231" s="464"/>
      <c r="AU231" s="464"/>
      <c r="AV231" s="464"/>
      <c r="AW231" s="464"/>
      <c r="AX231" s="464"/>
      <c r="AY231" s="464"/>
      <c r="AZ231" s="464"/>
      <c r="BA231" s="464"/>
      <c r="BB231" s="464"/>
      <c r="BC231" s="464"/>
      <c r="BD231" s="464"/>
      <c r="BE231" s="464"/>
      <c r="BF231" s="464"/>
      <c r="BG231" s="464"/>
      <c r="BH231" s="464"/>
      <c r="BI231" s="464"/>
      <c r="BJ231" s="464"/>
      <c r="BK231" s="464"/>
      <c r="BL231" s="464"/>
      <c r="BM231" s="464"/>
      <c r="BN231" s="464"/>
      <c r="BO231" s="464"/>
      <c r="BP231" s="464"/>
      <c r="BQ231" s="464"/>
      <c r="BR231" s="464"/>
      <c r="BS231" s="464"/>
      <c r="BT231" s="464"/>
      <c r="BU231" s="464"/>
      <c r="BV231" s="464"/>
      <c r="BW231" s="464"/>
      <c r="BX231" s="464"/>
      <c r="BY231" s="464"/>
      <c r="BZ231" s="464"/>
      <c r="CA231" s="464"/>
      <c r="CB231" s="464"/>
      <c r="CC231" s="464"/>
      <c r="CD231" s="464"/>
      <c r="CE231" s="464"/>
      <c r="CF231" s="464"/>
    </row>
    <row r="232" spans="1:84" s="184" customFormat="1" ht="60" customHeight="1" x14ac:dyDescent="0.35">
      <c r="A232" s="979"/>
      <c r="B232" s="985"/>
      <c r="C232" s="982"/>
      <c r="D232" s="985"/>
      <c r="E232" s="988"/>
      <c r="F232" s="985"/>
      <c r="G232" s="991"/>
      <c r="H232" s="512" t="str">
        <f ca="1">TEXT(IFERROR(INDEX('Overview - Section A'!$A$46:$A$53,MATCH(D22,'Overview - Section A'!$B$46:$B$53,0)),""),Setup!$A$33) &amp;" to " &amp; TEXT(IFERROR(INDEX('Overview - Section A'!$E$46:$E$53,MATCH(D22,'Overview - Section A'!$B$46:$B$53,0)),""),Setup!$A$33)</f>
        <v>29-Nov-21 to 2-Jun-22</v>
      </c>
      <c r="I232" s="933" t="str">
        <f ca="1">IFERROR(IF(INDEX('WPTM - Section F'!L$1:L$100,MATCH('Print View'!$A230,'WPTM - Section F'!$A$1:$A$100,0))&lt;&gt;0,INDEX('WPTM - Section F'!L$1:L$100,MATCH('Print View'!$A230,'WPTM - Section F'!$A$1:$A$100,0)),""),"")</f>
        <v/>
      </c>
      <c r="J232" s="934"/>
      <c r="K232" s="934"/>
      <c r="L232" s="934"/>
      <c r="M232" s="976"/>
      <c r="N232" s="933" t="str">
        <f ca="1">IFERROR(IF(INDEX('WPTM - Section F'!M$1:M$100,MATCH('Print View'!$A230,'WPTM - Section F'!$A$1:$A$100,0))&lt;&gt;0,INDEX('WPTM - Section F'!M$1:M$100,MATCH('Print View'!$A230,'WPTM - Section F'!$A$1:$A$100,0)),""),"")</f>
        <v/>
      </c>
      <c r="O232" s="934"/>
      <c r="P232" s="934"/>
      <c r="Q232" s="934"/>
      <c r="R232" s="934"/>
      <c r="S232" s="934"/>
      <c r="T232" s="464"/>
      <c r="U232" s="464"/>
      <c r="V232" s="464"/>
      <c r="W232" s="464"/>
      <c r="X232" s="464"/>
      <c r="Y232" s="464"/>
      <c r="Z232" s="464"/>
      <c r="AA232" s="464"/>
      <c r="AB232" s="464"/>
      <c r="AC232" s="464"/>
      <c r="AD232" s="464"/>
      <c r="AE232" s="464"/>
      <c r="AF232" s="464"/>
      <c r="AG232" s="464"/>
      <c r="AH232" s="464"/>
      <c r="AI232" s="464"/>
      <c r="AJ232" s="464"/>
      <c r="AK232" s="464"/>
      <c r="AL232" s="464"/>
      <c r="AM232" s="464"/>
      <c r="AN232" s="464"/>
      <c r="AO232" s="464"/>
      <c r="AP232" s="464"/>
      <c r="AQ232" s="464"/>
      <c r="AR232" s="464"/>
      <c r="AS232" s="464"/>
      <c r="AT232" s="464"/>
      <c r="AU232" s="464"/>
      <c r="AV232" s="464"/>
      <c r="AW232" s="464"/>
      <c r="AX232" s="464"/>
      <c r="AY232" s="464"/>
      <c r="AZ232" s="464"/>
      <c r="BA232" s="464"/>
      <c r="BB232" s="464"/>
      <c r="BC232" s="464"/>
      <c r="BD232" s="464"/>
      <c r="BE232" s="464"/>
      <c r="BF232" s="464"/>
      <c r="BG232" s="464"/>
      <c r="BH232" s="464"/>
      <c r="BI232" s="464"/>
      <c r="BJ232" s="464"/>
      <c r="BK232" s="464"/>
      <c r="BL232" s="464"/>
      <c r="BM232" s="464"/>
      <c r="BN232" s="464"/>
      <c r="BO232" s="464"/>
      <c r="BP232" s="464"/>
      <c r="BQ232" s="464"/>
      <c r="BR232" s="464"/>
      <c r="BS232" s="464"/>
      <c r="BT232" s="464"/>
      <c r="BU232" s="464"/>
      <c r="BV232" s="464"/>
      <c r="BW232" s="464"/>
      <c r="BX232" s="464"/>
      <c r="BY232" s="464"/>
      <c r="BZ232" s="464"/>
      <c r="CA232" s="464"/>
      <c r="CB232" s="464"/>
      <c r="CC232" s="464"/>
      <c r="CD232" s="464"/>
      <c r="CE232" s="464"/>
      <c r="CF232" s="464"/>
    </row>
    <row r="233" spans="1:84" s="184" customFormat="1" ht="60" customHeight="1" x14ac:dyDescent="0.35">
      <c r="A233" s="979"/>
      <c r="B233" s="985"/>
      <c r="C233" s="982"/>
      <c r="D233" s="985"/>
      <c r="E233" s="988"/>
      <c r="F233" s="985"/>
      <c r="G233" s="991"/>
      <c r="H233" s="512" t="str">
        <f ca="1">TEXT(IFERROR(INDEX('Overview - Section A'!$A$46:$A$53,MATCH(D23,'Overview - Section A'!$B$46:$B$53,0)),""),Setup!$A$33) &amp;" to " &amp; TEXT(IFERROR(INDEX('Overview - Section A'!$E$46:$E$53,MATCH(D23,'Overview - Section A'!$B$46:$B$53,0)),""),Setup!$A$33)</f>
        <v>3-Jun-22 to 9-Dec-22</v>
      </c>
      <c r="I233" s="933" t="str">
        <f ca="1">IFERROR(IF(INDEX('WPTM - Section F'!N$1:N$100,MATCH('Print View'!$A230,'WPTM - Section F'!$A$1:$A$100,0))&lt;&gt;0,INDEX('WPTM - Section F'!N$1:N$100,MATCH('Print View'!$A230,'WPTM - Section F'!$A$1:$A$100,0)),""),"")</f>
        <v/>
      </c>
      <c r="J233" s="934"/>
      <c r="K233" s="934"/>
      <c r="L233" s="934"/>
      <c r="M233" s="976"/>
      <c r="N233" s="933" t="str">
        <f ca="1">IFERROR(IF(INDEX('WPTM - Section F'!O$1:O$100,MATCH('Print View'!$A230,'WPTM - Section F'!$A$1:$A$100,0))&lt;&gt;0,INDEX('WPTM - Section F'!O$1:O$100,MATCH('Print View'!$A230,'WPTM - Section F'!$A$1:$A$100,0)),""),"")</f>
        <v/>
      </c>
      <c r="O233" s="934"/>
      <c r="P233" s="934"/>
      <c r="Q233" s="934"/>
      <c r="R233" s="934"/>
      <c r="S233" s="934"/>
      <c r="T233" s="464"/>
      <c r="U233" s="464"/>
      <c r="V233" s="464"/>
      <c r="W233" s="464"/>
      <c r="X233" s="464"/>
      <c r="Y233" s="464"/>
      <c r="Z233" s="464"/>
      <c r="AA233" s="464"/>
      <c r="AB233" s="464"/>
      <c r="AC233" s="464"/>
      <c r="AD233" s="464"/>
      <c r="AE233" s="464"/>
      <c r="AF233" s="464"/>
      <c r="AG233" s="464"/>
      <c r="AH233" s="464"/>
      <c r="AI233" s="464"/>
      <c r="AJ233" s="464"/>
      <c r="AK233" s="464"/>
      <c r="AL233" s="464"/>
      <c r="AM233" s="464"/>
      <c r="AN233" s="464"/>
      <c r="AO233" s="464"/>
      <c r="AP233" s="464"/>
      <c r="AQ233" s="464"/>
      <c r="AR233" s="464"/>
      <c r="AS233" s="464"/>
      <c r="AT233" s="464"/>
      <c r="AU233" s="464"/>
      <c r="AV233" s="464"/>
      <c r="AW233" s="464"/>
      <c r="AX233" s="464"/>
      <c r="AY233" s="464"/>
      <c r="AZ233" s="464"/>
      <c r="BA233" s="464"/>
      <c r="BB233" s="464"/>
      <c r="BC233" s="464"/>
      <c r="BD233" s="464"/>
      <c r="BE233" s="464"/>
      <c r="BF233" s="464"/>
      <c r="BG233" s="464"/>
      <c r="BH233" s="464"/>
      <c r="BI233" s="464"/>
      <c r="BJ233" s="464"/>
      <c r="BK233" s="464"/>
      <c r="BL233" s="464"/>
      <c r="BM233" s="464"/>
      <c r="BN233" s="464"/>
      <c r="BO233" s="464"/>
      <c r="BP233" s="464"/>
      <c r="BQ233" s="464"/>
      <c r="BR233" s="464"/>
      <c r="BS233" s="464"/>
      <c r="BT233" s="464"/>
      <c r="BU233" s="464"/>
      <c r="BV233" s="464"/>
      <c r="BW233" s="464"/>
      <c r="BX233" s="464"/>
      <c r="BY233" s="464"/>
      <c r="BZ233" s="464"/>
      <c r="CA233" s="464"/>
      <c r="CB233" s="464"/>
      <c r="CC233" s="464"/>
      <c r="CD233" s="464"/>
      <c r="CE233" s="464"/>
      <c r="CF233" s="464"/>
    </row>
    <row r="234" spans="1:84" s="184" customFormat="1" ht="60" customHeight="1" x14ac:dyDescent="0.35">
      <c r="A234" s="979"/>
      <c r="B234" s="985"/>
      <c r="C234" s="982"/>
      <c r="D234" s="985"/>
      <c r="E234" s="988"/>
      <c r="F234" s="985"/>
      <c r="G234" s="991"/>
      <c r="H234" s="512" t="str">
        <f ca="1">TEXT(IFERROR(INDEX('Overview - Section A'!$A$46:$A$53,MATCH(D24,'Overview - Section A'!$B$46:$B$53,0)),""),Setup!$A$33) &amp;" to " &amp; TEXT(IFERROR(INDEX('Overview - Section A'!$E$46:$E$53,MATCH(D24,'Overview - Section A'!$B$46:$B$53,0)),""),Setup!$A$33)</f>
        <v>10-Dec-22 to 13-Jun-23</v>
      </c>
      <c r="I234" s="933" t="str">
        <f ca="1">IFERROR(IF(INDEX('WPTM - Section F'!P$1:P$100,MATCH('Print View'!$A230,'WPTM - Section F'!$A$1:$A$100,0))&lt;&gt;0,INDEX('WPTM - Section F'!P$1:P$100,MATCH('Print View'!$A230,'WPTM - Section F'!$A$1:$A$100,0)),""),"")</f>
        <v/>
      </c>
      <c r="J234" s="934"/>
      <c r="K234" s="934"/>
      <c r="L234" s="934"/>
      <c r="M234" s="976"/>
      <c r="N234" s="933" t="str">
        <f ca="1">IFERROR(IF(INDEX('WPTM - Section F'!Q$1:Q$100,MATCH('Print View'!$A230,'WPTM - Section F'!$A$1:$A$100,0))&lt;&gt;0,INDEX('WPTM - Section F'!Q$1:Q$100,MATCH('Print View'!$A230,'WPTM - Section F'!$A$1:$A$100,0)),""),"")</f>
        <v/>
      </c>
      <c r="O234" s="934"/>
      <c r="P234" s="934"/>
      <c r="Q234" s="934"/>
      <c r="R234" s="934"/>
      <c r="S234" s="934"/>
      <c r="T234" s="464"/>
      <c r="U234" s="464"/>
      <c r="V234" s="464"/>
      <c r="W234" s="464"/>
      <c r="X234" s="464"/>
      <c r="Y234" s="464"/>
      <c r="Z234" s="464"/>
      <c r="AA234" s="464"/>
      <c r="AB234" s="464"/>
      <c r="AC234" s="464"/>
      <c r="AD234" s="464"/>
      <c r="AE234" s="464"/>
      <c r="AF234" s="464"/>
      <c r="AG234" s="464"/>
      <c r="AH234" s="464"/>
      <c r="AI234" s="464"/>
      <c r="AJ234" s="464"/>
      <c r="AK234" s="464"/>
      <c r="AL234" s="464"/>
      <c r="AM234" s="464"/>
      <c r="AN234" s="464"/>
      <c r="AO234" s="464"/>
      <c r="AP234" s="464"/>
      <c r="AQ234" s="464"/>
      <c r="AR234" s="464"/>
      <c r="AS234" s="464"/>
      <c r="AT234" s="464"/>
      <c r="AU234" s="464"/>
      <c r="AV234" s="464"/>
      <c r="AW234" s="464"/>
      <c r="AX234" s="464"/>
      <c r="AY234" s="464"/>
      <c r="AZ234" s="464"/>
      <c r="BA234" s="464"/>
      <c r="BB234" s="464"/>
      <c r="BC234" s="464"/>
      <c r="BD234" s="464"/>
      <c r="BE234" s="464"/>
      <c r="BF234" s="464"/>
      <c r="BG234" s="464"/>
      <c r="BH234" s="464"/>
      <c r="BI234" s="464"/>
      <c r="BJ234" s="464"/>
      <c r="BK234" s="464"/>
      <c r="BL234" s="464"/>
      <c r="BM234" s="464"/>
      <c r="BN234" s="464"/>
      <c r="BO234" s="464"/>
      <c r="BP234" s="464"/>
      <c r="BQ234" s="464"/>
      <c r="BR234" s="464"/>
      <c r="BS234" s="464"/>
      <c r="BT234" s="464"/>
      <c r="BU234" s="464"/>
      <c r="BV234" s="464"/>
      <c r="BW234" s="464"/>
      <c r="BX234" s="464"/>
      <c r="BY234" s="464"/>
      <c r="BZ234" s="464"/>
      <c r="CA234" s="464"/>
      <c r="CB234" s="464"/>
      <c r="CC234" s="464"/>
      <c r="CD234" s="464"/>
      <c r="CE234" s="464"/>
      <c r="CF234" s="464"/>
    </row>
    <row r="235" spans="1:84" s="184" customFormat="1" ht="60" customHeight="1" x14ac:dyDescent="0.35">
      <c r="A235" s="979"/>
      <c r="B235" s="985"/>
      <c r="C235" s="982"/>
      <c r="D235" s="985"/>
      <c r="E235" s="988"/>
      <c r="F235" s="985"/>
      <c r="G235" s="991"/>
      <c r="H235" s="512" t="str">
        <f ca="1">TEXT(IFERROR(INDEX('Overview - Section A'!$A$46:$A$53,MATCH(D25,'Overview - Section A'!$B$46:$B$53,0)),""),Setup!$A$33) &amp;" to " &amp; TEXT(IFERROR(INDEX('Overview - Section A'!$E$46:$E$53,MATCH(D25,'Overview - Section A'!$B$46:$B$53,0)),""),Setup!$A$33)</f>
        <v>14-Jun-23 to 19-Dec-23</v>
      </c>
      <c r="I235" s="933" t="str">
        <f ca="1">IFERROR(IF(INDEX('WPTM - Section F'!R$1:R$100,MATCH('Print View'!$A230,'WPTM - Section F'!$A$1:$A$100,0))&lt;&gt;0,INDEX('WPTM - Section F'!R$1:R$100,MATCH('Print View'!$A230,'WPTM - Section F'!$A$1:$A$100,0)),""),"")</f>
        <v/>
      </c>
      <c r="J235" s="934"/>
      <c r="K235" s="934"/>
      <c r="L235" s="934"/>
      <c r="M235" s="976"/>
      <c r="N235" s="933" t="str">
        <f ca="1">IFERROR(IF(INDEX('WPTM - Section F'!S$1:S$100,MATCH('Print View'!$A230,'WPTM - Section F'!$A$1:$A$100,0))&lt;&gt;0,INDEX('WPTM - Section F'!S$1:S$100,MATCH('Print View'!$A230,'WPTM - Section F'!$A$1:$A$100,0)),""),"")</f>
        <v/>
      </c>
      <c r="O235" s="934"/>
      <c r="P235" s="934"/>
      <c r="Q235" s="934"/>
      <c r="R235" s="934"/>
      <c r="S235" s="934"/>
      <c r="T235" s="464"/>
      <c r="U235" s="464"/>
      <c r="V235" s="464"/>
      <c r="W235" s="464"/>
      <c r="X235" s="464"/>
      <c r="Y235" s="464"/>
      <c r="Z235" s="464"/>
      <c r="AA235" s="464"/>
      <c r="AB235" s="464"/>
      <c r="AC235" s="464"/>
      <c r="AD235" s="464"/>
      <c r="AE235" s="464"/>
      <c r="AF235" s="464"/>
      <c r="AG235" s="464"/>
      <c r="AH235" s="464"/>
      <c r="AI235" s="464"/>
      <c r="AJ235" s="464"/>
      <c r="AK235" s="464"/>
      <c r="AL235" s="464"/>
      <c r="AM235" s="464"/>
      <c r="AN235" s="464"/>
      <c r="AO235" s="464"/>
      <c r="AP235" s="464"/>
      <c r="AQ235" s="464"/>
      <c r="AR235" s="464"/>
      <c r="AS235" s="464"/>
      <c r="AT235" s="464"/>
      <c r="AU235" s="464"/>
      <c r="AV235" s="464"/>
      <c r="AW235" s="464"/>
      <c r="AX235" s="464"/>
      <c r="AY235" s="464"/>
      <c r="AZ235" s="464"/>
      <c r="BA235" s="464"/>
      <c r="BB235" s="464"/>
      <c r="BC235" s="464"/>
      <c r="BD235" s="464"/>
      <c r="BE235" s="464"/>
      <c r="BF235" s="464"/>
      <c r="BG235" s="464"/>
      <c r="BH235" s="464"/>
      <c r="BI235" s="464"/>
      <c r="BJ235" s="464"/>
      <c r="BK235" s="464"/>
      <c r="BL235" s="464"/>
      <c r="BM235" s="464"/>
      <c r="BN235" s="464"/>
      <c r="BO235" s="464"/>
      <c r="BP235" s="464"/>
      <c r="BQ235" s="464"/>
      <c r="BR235" s="464"/>
      <c r="BS235" s="464"/>
      <c r="BT235" s="464"/>
      <c r="BU235" s="464"/>
      <c r="BV235" s="464"/>
      <c r="BW235" s="464"/>
      <c r="BX235" s="464"/>
      <c r="BY235" s="464"/>
      <c r="BZ235" s="464"/>
      <c r="CA235" s="464"/>
      <c r="CB235" s="464"/>
      <c r="CC235" s="464"/>
      <c r="CD235" s="464"/>
      <c r="CE235" s="464"/>
      <c r="CF235" s="464"/>
    </row>
    <row r="236" spans="1:84" s="184" customFormat="1" ht="60" customHeight="1" x14ac:dyDescent="0.35">
      <c r="A236" s="979"/>
      <c r="B236" s="986"/>
      <c r="C236" s="983"/>
      <c r="D236" s="986"/>
      <c r="E236" s="989"/>
      <c r="F236" s="986"/>
      <c r="G236" s="992"/>
      <c r="H236" s="512" t="str">
        <f ca="1">TEXT(IFERROR(INDEX('Overview - Section A'!$A$46:$A$53,MATCH(D26,'Overview - Section A'!$B$46:$B$53,0)),""),Setup!$A$33) &amp;" to " &amp; TEXT(IFERROR(INDEX('Overview - Section A'!$E$46:$E$53,MATCH(D26,'Overview - Section A'!$B$46:$B$53,0)),""),Setup!$A$33)</f>
        <v xml:space="preserve"> to </v>
      </c>
      <c r="I236" s="933" t="str">
        <f ca="1">IFERROR(IF(INDEX('WPTM - Section F'!T$1:T$100,MATCH('Print View'!$A230,'WPTM - Section F'!$A$1:$A$100,0))&lt;&gt;0,INDEX('WPTM - Section F'!T$1:T$100,MATCH('Print View'!$A230,'WPTM - Section F'!$A$1:$A$100,0)),""),"")</f>
        <v/>
      </c>
      <c r="J236" s="934"/>
      <c r="K236" s="934"/>
      <c r="L236" s="934"/>
      <c r="M236" s="976"/>
      <c r="N236" s="933" t="str">
        <f ca="1">IFERROR(IF(INDEX('WPTM - Section F'!U$1:U$100,MATCH('Print View'!$A230,'WPTM - Section F'!$A$1:$A$100,0))&lt;&gt;0,INDEX('WPTM - Section F'!U$1:U$100,MATCH('Print View'!$A230,'WPTM - Section F'!$A$1:$A$100,0)),""),"")</f>
        <v/>
      </c>
      <c r="O236" s="934"/>
      <c r="P236" s="934"/>
      <c r="Q236" s="934"/>
      <c r="R236" s="934"/>
      <c r="S236" s="934"/>
      <c r="T236" s="464"/>
      <c r="U236" s="464"/>
      <c r="V236" s="464"/>
      <c r="W236" s="464"/>
      <c r="X236" s="464"/>
      <c r="Y236" s="464"/>
      <c r="Z236" s="464"/>
      <c r="AA236" s="464"/>
      <c r="AB236" s="464"/>
      <c r="AC236" s="464"/>
      <c r="AD236" s="464"/>
      <c r="AE236" s="464"/>
      <c r="AF236" s="464"/>
      <c r="AG236" s="464"/>
      <c r="AH236" s="464"/>
      <c r="AI236" s="464"/>
      <c r="AJ236" s="464"/>
      <c r="AK236" s="464"/>
      <c r="AL236" s="464"/>
      <c r="AM236" s="464"/>
      <c r="AN236" s="464"/>
      <c r="AO236" s="464"/>
      <c r="AP236" s="464"/>
      <c r="AQ236" s="464"/>
      <c r="AR236" s="464"/>
      <c r="AS236" s="464"/>
      <c r="AT236" s="464"/>
      <c r="AU236" s="464"/>
      <c r="AV236" s="464"/>
      <c r="AW236" s="464"/>
      <c r="AX236" s="464"/>
      <c r="AY236" s="464"/>
      <c r="AZ236" s="464"/>
      <c r="BA236" s="464"/>
      <c r="BB236" s="464"/>
      <c r="BC236" s="464"/>
      <c r="BD236" s="464"/>
      <c r="BE236" s="464"/>
      <c r="BF236" s="464"/>
      <c r="BG236" s="464"/>
      <c r="BH236" s="464"/>
      <c r="BI236" s="464"/>
      <c r="BJ236" s="464"/>
      <c r="BK236" s="464"/>
      <c r="BL236" s="464"/>
      <c r="BM236" s="464"/>
      <c r="BN236" s="464"/>
      <c r="BO236" s="464"/>
      <c r="BP236" s="464"/>
      <c r="BQ236" s="464"/>
      <c r="BR236" s="464"/>
      <c r="BS236" s="464"/>
      <c r="BT236" s="464"/>
      <c r="BU236" s="464"/>
      <c r="BV236" s="464"/>
      <c r="BW236" s="464"/>
      <c r="BX236" s="464"/>
      <c r="BY236" s="464"/>
      <c r="BZ236" s="464"/>
      <c r="CA236" s="464"/>
      <c r="CB236" s="464"/>
      <c r="CC236" s="464"/>
      <c r="CD236" s="464"/>
      <c r="CE236" s="464"/>
      <c r="CF236" s="464"/>
    </row>
    <row r="237" spans="1:84" s="184" customFormat="1" ht="60" customHeight="1" x14ac:dyDescent="0.35">
      <c r="A237" s="979"/>
      <c r="B237" s="935" t="str">
        <f ca="1">IFERROR(IF(INDEX('WPTM - Section F'!X$1:X$100,MATCH('Print View'!$A230,'WPTM - Section F'!$A$1:$A$100,0))&lt;&gt;0,INDEX('WPTM - Section F'!X$1:X$100,MATCH('Print View'!$A230,'WPTM - Section F'!$A$1:$A$100,0)),""),"")</f>
        <v/>
      </c>
      <c r="C237" s="936"/>
      <c r="D237" s="936"/>
      <c r="E237" s="936"/>
      <c r="F237" s="936"/>
      <c r="G237" s="936"/>
      <c r="H237" s="936"/>
      <c r="I237" s="936"/>
      <c r="J237" s="936"/>
      <c r="K237" s="936"/>
      <c r="L237" s="936"/>
      <c r="M237" s="936"/>
      <c r="N237" s="936"/>
      <c r="O237" s="936"/>
      <c r="P237" s="936"/>
      <c r="Q237" s="936"/>
      <c r="R237" s="936"/>
      <c r="S237" s="936"/>
      <c r="T237" s="464"/>
      <c r="U237" s="464"/>
      <c r="V237" s="464"/>
      <c r="W237" s="464"/>
      <c r="X237" s="464"/>
      <c r="Y237" s="464"/>
      <c r="Z237" s="464"/>
      <c r="AA237" s="464"/>
      <c r="AB237" s="464"/>
      <c r="AC237" s="464"/>
      <c r="AD237" s="464"/>
      <c r="AE237" s="464"/>
      <c r="AF237" s="464"/>
      <c r="AG237" s="464"/>
      <c r="AH237" s="464"/>
      <c r="AI237" s="464"/>
      <c r="AJ237" s="464"/>
      <c r="AK237" s="464"/>
      <c r="AL237" s="464"/>
      <c r="AM237" s="464"/>
      <c r="AN237" s="464"/>
      <c r="AO237" s="464"/>
      <c r="AP237" s="464"/>
      <c r="AQ237" s="464"/>
      <c r="AR237" s="464"/>
      <c r="AS237" s="464"/>
      <c r="AT237" s="464"/>
      <c r="AU237" s="464"/>
      <c r="AV237" s="464"/>
      <c r="AW237" s="464"/>
      <c r="AX237" s="464"/>
      <c r="AY237" s="464"/>
      <c r="AZ237" s="464"/>
      <c r="BA237" s="464"/>
      <c r="BB237" s="464"/>
      <c r="BC237" s="464"/>
      <c r="BD237" s="464"/>
      <c r="BE237" s="464"/>
      <c r="BF237" s="464"/>
      <c r="BG237" s="464"/>
      <c r="BH237" s="464"/>
      <c r="BI237" s="464"/>
      <c r="BJ237" s="464"/>
      <c r="BK237" s="464"/>
      <c r="BL237" s="464"/>
      <c r="BM237" s="464"/>
      <c r="BN237" s="464"/>
      <c r="BO237" s="464"/>
      <c r="BP237" s="464"/>
      <c r="BQ237" s="464"/>
      <c r="BR237" s="464"/>
      <c r="BS237" s="464"/>
      <c r="BT237" s="464"/>
      <c r="BU237" s="464"/>
      <c r="BV237" s="464"/>
      <c r="BW237" s="464"/>
      <c r="BX237" s="464"/>
      <c r="BY237" s="464"/>
      <c r="BZ237" s="464"/>
      <c r="CA237" s="464"/>
      <c r="CB237" s="464"/>
      <c r="CC237" s="464"/>
      <c r="CD237" s="464"/>
      <c r="CE237" s="464"/>
      <c r="CF237" s="464"/>
    </row>
    <row r="238" spans="1:84" s="184" customFormat="1" ht="60" customHeight="1" x14ac:dyDescent="0.35">
      <c r="A238" s="978">
        <v>4</v>
      </c>
      <c r="B238" s="984" t="str">
        <f ca="1">IFERROR(IF(INDEX('WPTM - Section F'!B$1:B$100,MATCH('Print View'!$A238,'WPTM - Section F'!$A$1:$A$100,0))&lt;&gt;0,INDEX('WPTM - Section F'!B$1:B$100,MATCH('Print View'!$A238,'WPTM - Section F'!$A$1:$A$100,0)),""),"")</f>
        <v/>
      </c>
      <c r="C238" s="981" t="str">
        <f>IFERROR(IF(INDEX('WPTM - Section F'!C$1:C$100,MATCH('Print View'!#REF!,'WPTM - Section F'!$A$1:$A$100,0))&lt;&gt;0,INDEX('WPTM - Section F'!C$1:C$100,MATCH('Print View'!#REF!,'WPTM - Section F'!$A$1:$A$100,0)),""),"")</f>
        <v/>
      </c>
      <c r="D238" s="984" t="str">
        <f ca="1">IFERROR(IF(INDEX('WPTM - Section F'!D$1:D$100,MATCH('Print View'!$A238,'WPTM - Section F'!$A$1:$A$100,0))&lt;&gt;0,INDEX('WPTM - Section F'!D$1:D$100,MATCH('Print View'!$A238,'WPTM - Section F'!$A$1:$A$100,0)),""),"")</f>
        <v/>
      </c>
      <c r="E238" s="987" t="str">
        <f ca="1">IFERROR(IF(INDEX('WPTM - Section F'!E$1:E$100,MATCH('Print View'!$A238,'WPTM - Section F'!$A$1:$A$100,0))&lt;&gt;0,INDEX('WPTM - Section F'!E$1:E$100,MATCH('Print View'!$A238,'WPTM - Section F'!$A$1:$A$100,0)),""),"")</f>
        <v/>
      </c>
      <c r="F238" s="984" t="str">
        <f ca="1">IFERROR(IF(INDEX('WPTM - Section F'!F$1:F$100,MATCH('Print View'!$A238,'WPTM - Section F'!$A$1:$A$100,0))&lt;&gt;0,INDEX('WPTM - Section F'!F$1:F$100,MATCH('Print View'!$A238,'WPTM - Section F'!$A$1:$A$100,0)),""),"")</f>
        <v/>
      </c>
      <c r="G238" s="984" t="str">
        <f ca="1">IFERROR(IF(INDEX('WPTM - Section F'!G$1:G$100,MATCH('Print View'!$A$238,'WPTM - Section F'!$A$1:$A$100,0))&lt;&gt;0,INDEX('WPTM - Section F'!G$1:G$100,MATCH('Print View'!$A$238,'WPTM - Section F'!$A$1:$A$100,0)),""),"")</f>
        <v/>
      </c>
      <c r="H238" s="479" t="str">
        <f ca="1">TEXT(IFERROR(INDEX('Overview - Section A'!$A$46:$A$53,MATCH(D20,'Overview - Section A'!$B$46:$B$53,0)),""),Setup!$A$33) &amp;" to " &amp; TEXT(IFERROR(INDEX('Overview - Section A'!$E$46:$E$53,MATCH(D20,'Overview - Section A'!$B$46:$B$53,0)),""),Setup!$A$33)</f>
        <v>18-Dec-20 to 21-May-21</v>
      </c>
      <c r="I238" s="927" t="str">
        <f ca="1">IFERROR(IF(INDEX('WPTM - Section F'!H$1:H$100,MATCH('Print View'!$A238,'WPTM - Section F'!$A$1:$A$100,0))&lt;&gt;0,INDEX('WPTM - Section F'!H$1:H$100,MATCH('Print View'!$A238,'WPTM - Section F'!$A$1:$A$100,0)),""),"")</f>
        <v/>
      </c>
      <c r="J238" s="928"/>
      <c r="K238" s="928"/>
      <c r="L238" s="928"/>
      <c r="M238" s="977"/>
      <c r="N238" s="927" t="str">
        <f ca="1">IFERROR(IF(INDEX('WPTM - Section F'!I$1:I$100,MATCH('Print View'!$A238,'WPTM - Section F'!$A$1:$A$100,0))&lt;&gt;0,INDEX('WPTM - Section F'!I$1:I$100,MATCH('Print View'!$A238,'WPTM - Section F'!$A$1:$A$100,0)),""),"")</f>
        <v/>
      </c>
      <c r="O238" s="928"/>
      <c r="P238" s="928"/>
      <c r="Q238" s="928"/>
      <c r="R238" s="928"/>
      <c r="S238" s="928"/>
      <c r="T238" s="464"/>
      <c r="U238" s="464"/>
      <c r="V238" s="464"/>
      <c r="W238" s="464"/>
      <c r="X238" s="464"/>
      <c r="Y238" s="464"/>
      <c r="Z238" s="464"/>
      <c r="AA238" s="464"/>
      <c r="AB238" s="464"/>
      <c r="AC238" s="464"/>
      <c r="AD238" s="464"/>
      <c r="AE238" s="464"/>
      <c r="AF238" s="464"/>
      <c r="AG238" s="464"/>
      <c r="AH238" s="464"/>
      <c r="AI238" s="464"/>
      <c r="AJ238" s="464"/>
      <c r="AK238" s="464"/>
      <c r="AL238" s="464"/>
      <c r="AM238" s="464"/>
      <c r="AN238" s="464"/>
      <c r="AO238" s="464"/>
      <c r="AP238" s="464"/>
      <c r="AQ238" s="464"/>
      <c r="AR238" s="464"/>
      <c r="AS238" s="464"/>
      <c r="AT238" s="464"/>
      <c r="AU238" s="464"/>
      <c r="AV238" s="464"/>
      <c r="AW238" s="464"/>
      <c r="AX238" s="464"/>
      <c r="AY238" s="464"/>
      <c r="AZ238" s="464"/>
      <c r="BA238" s="464"/>
      <c r="BB238" s="464"/>
      <c r="BC238" s="464"/>
      <c r="BD238" s="464"/>
      <c r="BE238" s="464"/>
      <c r="BF238" s="464"/>
      <c r="BG238" s="464"/>
      <c r="BH238" s="464"/>
      <c r="BI238" s="464"/>
      <c r="BJ238" s="464"/>
      <c r="BK238" s="464"/>
      <c r="BL238" s="464"/>
      <c r="BM238" s="464"/>
      <c r="BN238" s="464"/>
      <c r="BO238" s="464"/>
      <c r="BP238" s="464"/>
      <c r="BQ238" s="464"/>
      <c r="BR238" s="464"/>
      <c r="BS238" s="464"/>
      <c r="BT238" s="464"/>
      <c r="BU238" s="464"/>
      <c r="BV238" s="464"/>
      <c r="BW238" s="464"/>
      <c r="BX238" s="464"/>
      <c r="BY238" s="464"/>
      <c r="BZ238" s="464"/>
      <c r="CA238" s="464"/>
      <c r="CB238" s="464"/>
      <c r="CC238" s="464"/>
      <c r="CD238" s="464"/>
      <c r="CE238" s="464"/>
      <c r="CF238" s="464"/>
    </row>
    <row r="239" spans="1:84" s="184" customFormat="1" ht="60" customHeight="1" x14ac:dyDescent="0.35">
      <c r="A239" s="979"/>
      <c r="B239" s="985"/>
      <c r="C239" s="982"/>
      <c r="D239" s="985"/>
      <c r="E239" s="988"/>
      <c r="F239" s="985"/>
      <c r="G239" s="985"/>
      <c r="H239" s="479" t="str">
        <f ca="1">TEXT(IFERROR(INDEX('Overview - Section A'!$A$46:$A$53,MATCH(D21,'Overview - Section A'!$B$46:$B$53,0)),""),Setup!$A$33) &amp;" to " &amp; TEXT(IFERROR(INDEX('Overview - Section A'!$E$46:$E$53,MATCH(D21,'Overview - Section A'!$B$46:$B$53,0)),""),Setup!$A$33)</f>
        <v>22-May-21 to 28-Nov-21</v>
      </c>
      <c r="I239" s="927" t="str">
        <f ca="1">IFERROR(IF(INDEX('WPTM - Section F'!J$1:J$100,MATCH('Print View'!$A238,'WPTM - Section F'!$A$1:$A$100,0))&lt;&gt;0,INDEX('WPTM - Section F'!J$1:J$100,MATCH('Print View'!$A238,'WPTM - Section F'!$A$1:$A$100,0)),""),"")</f>
        <v/>
      </c>
      <c r="J239" s="928"/>
      <c r="K239" s="928"/>
      <c r="L239" s="928"/>
      <c r="M239" s="977"/>
      <c r="N239" s="927" t="str">
        <f ca="1">IFERROR(IF(INDEX('WPTM - Section F'!K$1:K$100,MATCH('Print View'!$A238,'WPTM - Section F'!$A$1:$A$100,0))&lt;&gt;0,INDEX('WPTM - Section F'!K$1:K$100,MATCH('Print View'!$A238,'WPTM - Section F'!$A$1:$A$100,0)),""),"")</f>
        <v/>
      </c>
      <c r="O239" s="928"/>
      <c r="P239" s="928"/>
      <c r="Q239" s="928"/>
      <c r="R239" s="928"/>
      <c r="S239" s="928"/>
      <c r="T239" s="464"/>
      <c r="U239" s="464"/>
      <c r="V239" s="464"/>
      <c r="W239" s="464"/>
      <c r="X239" s="464"/>
      <c r="Y239" s="464"/>
      <c r="Z239" s="464"/>
      <c r="AA239" s="464"/>
      <c r="AB239" s="464"/>
      <c r="AC239" s="464"/>
      <c r="AD239" s="464"/>
      <c r="AE239" s="464"/>
      <c r="AF239" s="464"/>
      <c r="AG239" s="464"/>
      <c r="AH239" s="464"/>
      <c r="AI239" s="464"/>
      <c r="AJ239" s="464"/>
      <c r="AK239" s="464"/>
      <c r="AL239" s="464"/>
      <c r="AM239" s="464"/>
      <c r="AN239" s="464"/>
      <c r="AO239" s="464"/>
      <c r="AP239" s="464"/>
      <c r="AQ239" s="464"/>
      <c r="AR239" s="464"/>
      <c r="AS239" s="464"/>
      <c r="AT239" s="464"/>
      <c r="AU239" s="464"/>
      <c r="AV239" s="464"/>
      <c r="AW239" s="464"/>
      <c r="AX239" s="464"/>
      <c r="AY239" s="464"/>
      <c r="AZ239" s="464"/>
      <c r="BA239" s="464"/>
      <c r="BB239" s="464"/>
      <c r="BC239" s="464"/>
      <c r="BD239" s="464"/>
      <c r="BE239" s="464"/>
      <c r="BF239" s="464"/>
      <c r="BG239" s="464"/>
      <c r="BH239" s="464"/>
      <c r="BI239" s="464"/>
      <c r="BJ239" s="464"/>
      <c r="BK239" s="464"/>
      <c r="BL239" s="464"/>
      <c r="BM239" s="464"/>
      <c r="BN239" s="464"/>
      <c r="BO239" s="464"/>
      <c r="BP239" s="464"/>
      <c r="BQ239" s="464"/>
      <c r="BR239" s="464"/>
      <c r="BS239" s="464"/>
      <c r="BT239" s="464"/>
      <c r="BU239" s="464"/>
      <c r="BV239" s="464"/>
      <c r="BW239" s="464"/>
      <c r="BX239" s="464"/>
      <c r="BY239" s="464"/>
      <c r="BZ239" s="464"/>
      <c r="CA239" s="464"/>
      <c r="CB239" s="464"/>
      <c r="CC239" s="464"/>
      <c r="CD239" s="464"/>
      <c r="CE239" s="464"/>
      <c r="CF239" s="464"/>
    </row>
    <row r="240" spans="1:84" s="184" customFormat="1" ht="60" customHeight="1" x14ac:dyDescent="0.35">
      <c r="A240" s="979"/>
      <c r="B240" s="985"/>
      <c r="C240" s="982"/>
      <c r="D240" s="985"/>
      <c r="E240" s="988"/>
      <c r="F240" s="985"/>
      <c r="G240" s="985"/>
      <c r="H240" s="479" t="str">
        <f ca="1">TEXT(IFERROR(INDEX('Overview - Section A'!$A$46:$A$53,MATCH(D22,'Overview - Section A'!$B$46:$B$53,0)),""),Setup!$A$33) &amp;" to " &amp; TEXT(IFERROR(INDEX('Overview - Section A'!$E$46:$E$53,MATCH(D22,'Overview - Section A'!$B$46:$B$53,0)),""),Setup!$A$33)</f>
        <v>29-Nov-21 to 2-Jun-22</v>
      </c>
      <c r="I240" s="927" t="str">
        <f ca="1">IFERROR(IF(INDEX('WPTM - Section F'!L$1:L$100,MATCH('Print View'!$A238,'WPTM - Section F'!$A$1:$A$100,0))&lt;&gt;0,INDEX('WPTM - Section F'!L$1:L$100,MATCH('Print View'!$A238,'WPTM - Section F'!$A$1:$A$100,0)),""),"")</f>
        <v/>
      </c>
      <c r="J240" s="928"/>
      <c r="K240" s="928"/>
      <c r="L240" s="928"/>
      <c r="M240" s="977"/>
      <c r="N240" s="927" t="str">
        <f ca="1">IFERROR(IF(INDEX('WPTM - Section F'!M$1:M$100,MATCH('Print View'!$A238,'WPTM - Section F'!$A$1:$A$100,0))&lt;&gt;0,INDEX('WPTM - Section F'!M$1:M$100,MATCH('Print View'!$A238,'WPTM - Section F'!$A$1:$A$100,0)),""),"")</f>
        <v/>
      </c>
      <c r="O240" s="928"/>
      <c r="P240" s="928"/>
      <c r="Q240" s="928"/>
      <c r="R240" s="928"/>
      <c r="S240" s="928"/>
      <c r="T240" s="464"/>
      <c r="U240" s="464"/>
      <c r="V240" s="464"/>
      <c r="W240" s="464"/>
      <c r="X240" s="464"/>
      <c r="Y240" s="464"/>
      <c r="Z240" s="464"/>
      <c r="AA240" s="464"/>
      <c r="AB240" s="464"/>
      <c r="AC240" s="464"/>
      <c r="AD240" s="464"/>
      <c r="AE240" s="464"/>
      <c r="AF240" s="464"/>
      <c r="AG240" s="464"/>
      <c r="AH240" s="464"/>
      <c r="AI240" s="464"/>
      <c r="AJ240" s="464"/>
      <c r="AK240" s="464"/>
      <c r="AL240" s="464"/>
      <c r="AM240" s="464"/>
      <c r="AN240" s="464"/>
      <c r="AO240" s="464"/>
      <c r="AP240" s="464"/>
      <c r="AQ240" s="464"/>
      <c r="AR240" s="464"/>
      <c r="AS240" s="464"/>
      <c r="AT240" s="464"/>
      <c r="AU240" s="464"/>
      <c r="AV240" s="464"/>
      <c r="AW240" s="464"/>
      <c r="AX240" s="464"/>
      <c r="AY240" s="464"/>
      <c r="AZ240" s="464"/>
      <c r="BA240" s="464"/>
      <c r="BB240" s="464"/>
      <c r="BC240" s="464"/>
      <c r="BD240" s="464"/>
      <c r="BE240" s="464"/>
      <c r="BF240" s="464"/>
      <c r="BG240" s="464"/>
      <c r="BH240" s="464"/>
      <c r="BI240" s="464"/>
      <c r="BJ240" s="464"/>
      <c r="BK240" s="464"/>
      <c r="BL240" s="464"/>
      <c r="BM240" s="464"/>
      <c r="BN240" s="464"/>
      <c r="BO240" s="464"/>
      <c r="BP240" s="464"/>
      <c r="BQ240" s="464"/>
      <c r="BR240" s="464"/>
      <c r="BS240" s="464"/>
      <c r="BT240" s="464"/>
      <c r="BU240" s="464"/>
      <c r="BV240" s="464"/>
      <c r="BW240" s="464"/>
      <c r="BX240" s="464"/>
      <c r="BY240" s="464"/>
      <c r="BZ240" s="464"/>
      <c r="CA240" s="464"/>
      <c r="CB240" s="464"/>
      <c r="CC240" s="464"/>
      <c r="CD240" s="464"/>
      <c r="CE240" s="464"/>
      <c r="CF240" s="464"/>
    </row>
    <row r="241" spans="1:84" s="184" customFormat="1" ht="60" customHeight="1" x14ac:dyDescent="0.35">
      <c r="A241" s="979"/>
      <c r="B241" s="985"/>
      <c r="C241" s="982"/>
      <c r="D241" s="985"/>
      <c r="E241" s="988"/>
      <c r="F241" s="985"/>
      <c r="G241" s="985"/>
      <c r="H241" s="479" t="str">
        <f ca="1">TEXT(IFERROR(INDEX('Overview - Section A'!$A$46:$A$53,MATCH(D23,'Overview - Section A'!$B$46:$B$53,0)),""),Setup!$A$33) &amp;" to " &amp; TEXT(IFERROR(INDEX('Overview - Section A'!$E$46:$E$53,MATCH(D23,'Overview - Section A'!$B$46:$B$53,0)),""),Setup!$A$33)</f>
        <v>3-Jun-22 to 9-Dec-22</v>
      </c>
      <c r="I241" s="927" t="str">
        <f ca="1">IFERROR(IF(INDEX('WPTM - Section F'!N$1:N$100,MATCH('Print View'!$A238,'WPTM - Section F'!$A$1:$A$100,0))&lt;&gt;0,INDEX('WPTM - Section F'!N$1:N$100,MATCH('Print View'!$A238,'WPTM - Section F'!$A$1:$A$100,0)),""),"")</f>
        <v/>
      </c>
      <c r="J241" s="928"/>
      <c r="K241" s="928"/>
      <c r="L241" s="928"/>
      <c r="M241" s="977"/>
      <c r="N241" s="927" t="str">
        <f ca="1">IFERROR(IF(INDEX('WPTM - Section F'!O$1:O$100,MATCH('Print View'!$A238,'WPTM - Section F'!$A$1:$A$100,0))&lt;&gt;0,INDEX('WPTM - Section F'!O$1:O$100,MATCH('Print View'!$A238,'WPTM - Section F'!$A$1:$A$100,0)),""),"")</f>
        <v/>
      </c>
      <c r="O241" s="928"/>
      <c r="P241" s="928"/>
      <c r="Q241" s="928"/>
      <c r="R241" s="928"/>
      <c r="S241" s="928"/>
      <c r="T241" s="464"/>
      <c r="U241" s="464"/>
      <c r="V241" s="464"/>
      <c r="W241" s="464"/>
      <c r="X241" s="464"/>
      <c r="Y241" s="464"/>
      <c r="Z241" s="464"/>
      <c r="AA241" s="464"/>
      <c r="AB241" s="464"/>
      <c r="AC241" s="464"/>
      <c r="AD241" s="464"/>
      <c r="AE241" s="464"/>
      <c r="AF241" s="464"/>
      <c r="AG241" s="464"/>
      <c r="AH241" s="464"/>
      <c r="AI241" s="464"/>
      <c r="AJ241" s="464"/>
      <c r="AK241" s="464"/>
      <c r="AL241" s="464"/>
      <c r="AM241" s="464"/>
      <c r="AN241" s="464"/>
      <c r="AO241" s="464"/>
      <c r="AP241" s="464"/>
      <c r="AQ241" s="464"/>
      <c r="AR241" s="464"/>
      <c r="AS241" s="464"/>
      <c r="AT241" s="464"/>
      <c r="AU241" s="464"/>
      <c r="AV241" s="464"/>
      <c r="AW241" s="464"/>
      <c r="AX241" s="464"/>
      <c r="AY241" s="464"/>
      <c r="AZ241" s="464"/>
      <c r="BA241" s="464"/>
      <c r="BB241" s="464"/>
      <c r="BC241" s="464"/>
      <c r="BD241" s="464"/>
      <c r="BE241" s="464"/>
      <c r="BF241" s="464"/>
      <c r="BG241" s="464"/>
      <c r="BH241" s="464"/>
      <c r="BI241" s="464"/>
      <c r="BJ241" s="464"/>
      <c r="BK241" s="464"/>
      <c r="BL241" s="464"/>
      <c r="BM241" s="464"/>
      <c r="BN241" s="464"/>
      <c r="BO241" s="464"/>
      <c r="BP241" s="464"/>
      <c r="BQ241" s="464"/>
      <c r="BR241" s="464"/>
      <c r="BS241" s="464"/>
      <c r="BT241" s="464"/>
      <c r="BU241" s="464"/>
      <c r="BV241" s="464"/>
      <c r="BW241" s="464"/>
      <c r="BX241" s="464"/>
      <c r="BY241" s="464"/>
      <c r="BZ241" s="464"/>
      <c r="CA241" s="464"/>
      <c r="CB241" s="464"/>
      <c r="CC241" s="464"/>
      <c r="CD241" s="464"/>
      <c r="CE241" s="464"/>
      <c r="CF241" s="464"/>
    </row>
    <row r="242" spans="1:84" s="184" customFormat="1" ht="60" customHeight="1" x14ac:dyDescent="0.35">
      <c r="A242" s="979"/>
      <c r="B242" s="985"/>
      <c r="C242" s="982"/>
      <c r="D242" s="985"/>
      <c r="E242" s="988"/>
      <c r="F242" s="985"/>
      <c r="G242" s="985"/>
      <c r="H242" s="479" t="str">
        <f ca="1">TEXT(IFERROR(INDEX('Overview - Section A'!$A$46:$A$53,MATCH(D24,'Overview - Section A'!$B$46:$B$53,0)),""),Setup!$A$33) &amp;" to " &amp; TEXT(IFERROR(INDEX('Overview - Section A'!$E$46:$E$53,MATCH(D24,'Overview - Section A'!$B$46:$B$53,0)),""),Setup!$A$33)</f>
        <v>10-Dec-22 to 13-Jun-23</v>
      </c>
      <c r="I242" s="927" t="str">
        <f ca="1">IFERROR(IF(INDEX('WPTM - Section F'!P$1:P$100,MATCH('Print View'!$A238,'WPTM - Section F'!$A$1:$A$100,0))&lt;&gt;0,INDEX('WPTM - Section F'!P$1:P$100,MATCH('Print View'!$A238,'WPTM - Section F'!$A$1:$A$100,0)),""),"")</f>
        <v/>
      </c>
      <c r="J242" s="928"/>
      <c r="K242" s="928"/>
      <c r="L242" s="928"/>
      <c r="M242" s="977"/>
      <c r="N242" s="927" t="str">
        <f ca="1">IFERROR(IF(INDEX('WPTM - Section F'!Q$1:Q$100,MATCH('Print View'!$A238,'WPTM - Section F'!$A$1:$A$100,0))&lt;&gt;0,INDEX('WPTM - Section F'!Q$1:Q$100,MATCH('Print View'!$A238,'WPTM - Section F'!$A$1:$A$100,0)),""),"")</f>
        <v/>
      </c>
      <c r="O242" s="928"/>
      <c r="P242" s="928"/>
      <c r="Q242" s="928"/>
      <c r="R242" s="928"/>
      <c r="S242" s="928"/>
      <c r="T242" s="464"/>
      <c r="U242" s="464"/>
      <c r="V242" s="464"/>
      <c r="W242" s="464"/>
      <c r="X242" s="464"/>
      <c r="Y242" s="464"/>
      <c r="Z242" s="464"/>
      <c r="AA242" s="464"/>
      <c r="AB242" s="464"/>
      <c r="AC242" s="464"/>
      <c r="AD242" s="464"/>
      <c r="AE242" s="464"/>
      <c r="AF242" s="464"/>
      <c r="AG242" s="464"/>
      <c r="AH242" s="464"/>
      <c r="AI242" s="464"/>
      <c r="AJ242" s="464"/>
      <c r="AK242" s="464"/>
      <c r="AL242" s="464"/>
      <c r="AM242" s="464"/>
      <c r="AN242" s="464"/>
      <c r="AO242" s="464"/>
      <c r="AP242" s="464"/>
      <c r="AQ242" s="464"/>
      <c r="AR242" s="464"/>
      <c r="AS242" s="464"/>
      <c r="AT242" s="464"/>
      <c r="AU242" s="464"/>
      <c r="AV242" s="464"/>
      <c r="AW242" s="464"/>
      <c r="AX242" s="464"/>
      <c r="AY242" s="464"/>
      <c r="AZ242" s="464"/>
      <c r="BA242" s="464"/>
      <c r="BB242" s="464"/>
      <c r="BC242" s="464"/>
      <c r="BD242" s="464"/>
      <c r="BE242" s="464"/>
      <c r="BF242" s="464"/>
      <c r="BG242" s="464"/>
      <c r="BH242" s="464"/>
      <c r="BI242" s="464"/>
      <c r="BJ242" s="464"/>
      <c r="BK242" s="464"/>
      <c r="BL242" s="464"/>
      <c r="BM242" s="464"/>
      <c r="BN242" s="464"/>
      <c r="BO242" s="464"/>
      <c r="BP242" s="464"/>
      <c r="BQ242" s="464"/>
      <c r="BR242" s="464"/>
      <c r="BS242" s="464"/>
      <c r="BT242" s="464"/>
      <c r="BU242" s="464"/>
      <c r="BV242" s="464"/>
      <c r="BW242" s="464"/>
      <c r="BX242" s="464"/>
      <c r="BY242" s="464"/>
      <c r="BZ242" s="464"/>
      <c r="CA242" s="464"/>
      <c r="CB242" s="464"/>
      <c r="CC242" s="464"/>
      <c r="CD242" s="464"/>
      <c r="CE242" s="464"/>
      <c r="CF242" s="464"/>
    </row>
    <row r="243" spans="1:84" s="184" customFormat="1" ht="60" customHeight="1" x14ac:dyDescent="0.35">
      <c r="A243" s="979"/>
      <c r="B243" s="985"/>
      <c r="C243" s="982"/>
      <c r="D243" s="985"/>
      <c r="E243" s="988"/>
      <c r="F243" s="985"/>
      <c r="G243" s="985"/>
      <c r="H243" s="479" t="str">
        <f ca="1">TEXT(IFERROR(INDEX('Overview - Section A'!$A$46:$A$53,MATCH(D25,'Overview - Section A'!$B$46:$B$53,0)),""),Setup!$A$33) &amp;" to " &amp; TEXT(IFERROR(INDEX('Overview - Section A'!$E$46:$E$53,MATCH(D25,'Overview - Section A'!$B$46:$B$53,0)),""),Setup!$A$33)</f>
        <v>14-Jun-23 to 19-Dec-23</v>
      </c>
      <c r="I243" s="927" t="str">
        <f ca="1">IFERROR(IF(INDEX('WPTM - Section F'!R$1:R$100,MATCH('Print View'!$A238,'WPTM - Section F'!$A$1:$A$100,0))&lt;&gt;0,INDEX('WPTM - Section F'!R$1:R$100,MATCH('Print View'!$A238,'WPTM - Section F'!$A$1:$A$100,0)),""),"")</f>
        <v/>
      </c>
      <c r="J243" s="928"/>
      <c r="K243" s="928"/>
      <c r="L243" s="928"/>
      <c r="M243" s="977"/>
      <c r="N243" s="927" t="str">
        <f ca="1">IFERROR(IF(INDEX('WPTM - Section F'!S$1:S$100,MATCH('Print View'!$A238,'WPTM - Section F'!$A$1:$A$100,0))&lt;&gt;0,INDEX('WPTM - Section F'!S$1:S$100,MATCH('Print View'!$A238,'WPTM - Section F'!$A$1:$A$100,0)),""),"")</f>
        <v/>
      </c>
      <c r="O243" s="928"/>
      <c r="P243" s="928"/>
      <c r="Q243" s="928"/>
      <c r="R243" s="928"/>
      <c r="S243" s="928"/>
      <c r="T243" s="464"/>
      <c r="U243" s="464"/>
      <c r="V243" s="464"/>
      <c r="W243" s="464"/>
      <c r="X243" s="464"/>
      <c r="Y243" s="464"/>
      <c r="Z243" s="464"/>
      <c r="AA243" s="464"/>
      <c r="AB243" s="464"/>
      <c r="AC243" s="464"/>
      <c r="AD243" s="464"/>
      <c r="AE243" s="464"/>
      <c r="AF243" s="464"/>
      <c r="AG243" s="464"/>
      <c r="AH243" s="464"/>
      <c r="AI243" s="464"/>
      <c r="AJ243" s="464"/>
      <c r="AK243" s="464"/>
      <c r="AL243" s="464"/>
      <c r="AM243" s="464"/>
      <c r="AN243" s="464"/>
      <c r="AO243" s="464"/>
      <c r="AP243" s="464"/>
      <c r="AQ243" s="464"/>
      <c r="AR243" s="464"/>
      <c r="AS243" s="464"/>
      <c r="AT243" s="464"/>
      <c r="AU243" s="464"/>
      <c r="AV243" s="464"/>
      <c r="AW243" s="464"/>
      <c r="AX243" s="464"/>
      <c r="AY243" s="464"/>
      <c r="AZ243" s="464"/>
      <c r="BA243" s="464"/>
      <c r="BB243" s="464"/>
      <c r="BC243" s="464"/>
      <c r="BD243" s="464"/>
      <c r="BE243" s="464"/>
      <c r="BF243" s="464"/>
      <c r="BG243" s="464"/>
      <c r="BH243" s="464"/>
      <c r="BI243" s="464"/>
      <c r="BJ243" s="464"/>
      <c r="BK243" s="464"/>
      <c r="BL243" s="464"/>
      <c r="BM243" s="464"/>
      <c r="BN243" s="464"/>
      <c r="BO243" s="464"/>
      <c r="BP243" s="464"/>
      <c r="BQ243" s="464"/>
      <c r="BR243" s="464"/>
      <c r="BS243" s="464"/>
      <c r="BT243" s="464"/>
      <c r="BU243" s="464"/>
      <c r="BV243" s="464"/>
      <c r="BW243" s="464"/>
      <c r="BX243" s="464"/>
      <c r="BY243" s="464"/>
      <c r="BZ243" s="464"/>
      <c r="CA243" s="464"/>
      <c r="CB243" s="464"/>
      <c r="CC243" s="464"/>
      <c r="CD243" s="464"/>
      <c r="CE243" s="464"/>
      <c r="CF243" s="464"/>
    </row>
    <row r="244" spans="1:84" s="184" customFormat="1" ht="60" customHeight="1" x14ac:dyDescent="0.35">
      <c r="A244" s="979"/>
      <c r="B244" s="986"/>
      <c r="C244" s="983"/>
      <c r="D244" s="986"/>
      <c r="E244" s="989"/>
      <c r="F244" s="986"/>
      <c r="G244" s="986"/>
      <c r="H244" s="479" t="str">
        <f ca="1">TEXT(IFERROR(INDEX('Overview - Section A'!$A$46:$A$53,MATCH(D26,'Overview - Section A'!$B$46:$B$53,0)),""),Setup!$A$33) &amp;" to " &amp; TEXT(IFERROR(INDEX('Overview - Section A'!$E$46:$E$53,MATCH(D26,'Overview - Section A'!$B$46:$B$53,0)),""),Setup!$A$33)</f>
        <v xml:space="preserve"> to </v>
      </c>
      <c r="I244" s="927" t="str">
        <f ca="1">IFERROR(IF(INDEX('WPTM - Section F'!T$1:T$100,MATCH('Print View'!$A238,'WPTM - Section F'!$A$1:$A$100,0))&lt;&gt;0,INDEX('WPTM - Section F'!T$1:T$100,MATCH('Print View'!$A238,'WPTM - Section F'!$A$1:$A$100,0)),""),"")</f>
        <v/>
      </c>
      <c r="J244" s="928"/>
      <c r="K244" s="928"/>
      <c r="L244" s="928"/>
      <c r="M244" s="977"/>
      <c r="N244" s="927" t="str">
        <f ca="1">IFERROR(IF(INDEX('WPTM - Section F'!U$1:U$100,MATCH('Print View'!$A238,'WPTM - Section F'!$A$1:$A$100,0))&lt;&gt;0,INDEX('WPTM - Section F'!U$1:U$100,MATCH('Print View'!$A238,'WPTM - Section F'!$A$1:$A$100,0)),""),"")</f>
        <v/>
      </c>
      <c r="O244" s="928"/>
      <c r="P244" s="928"/>
      <c r="Q244" s="928"/>
      <c r="R244" s="928"/>
      <c r="S244" s="928"/>
      <c r="T244" s="464"/>
      <c r="U244" s="464"/>
      <c r="V244" s="464"/>
      <c r="W244" s="464"/>
      <c r="X244" s="464"/>
      <c r="Y244" s="464"/>
      <c r="Z244" s="464"/>
      <c r="AA244" s="464"/>
      <c r="AB244" s="464"/>
      <c r="AC244" s="464"/>
      <c r="AD244" s="464"/>
      <c r="AE244" s="464"/>
      <c r="AF244" s="464"/>
      <c r="AG244" s="464"/>
      <c r="AH244" s="464"/>
      <c r="AI244" s="464"/>
      <c r="AJ244" s="464"/>
      <c r="AK244" s="464"/>
      <c r="AL244" s="464"/>
      <c r="AM244" s="464"/>
      <c r="AN244" s="464"/>
      <c r="AO244" s="464"/>
      <c r="AP244" s="464"/>
      <c r="AQ244" s="464"/>
      <c r="AR244" s="464"/>
      <c r="AS244" s="464"/>
      <c r="AT244" s="464"/>
      <c r="AU244" s="464"/>
      <c r="AV244" s="464"/>
      <c r="AW244" s="464"/>
      <c r="AX244" s="464"/>
      <c r="AY244" s="464"/>
      <c r="AZ244" s="464"/>
      <c r="BA244" s="464"/>
      <c r="BB244" s="464"/>
      <c r="BC244" s="464"/>
      <c r="BD244" s="464"/>
      <c r="BE244" s="464"/>
      <c r="BF244" s="464"/>
      <c r="BG244" s="464"/>
      <c r="BH244" s="464"/>
      <c r="BI244" s="464"/>
      <c r="BJ244" s="464"/>
      <c r="BK244" s="464"/>
      <c r="BL244" s="464"/>
      <c r="BM244" s="464"/>
      <c r="BN244" s="464"/>
      <c r="BO244" s="464"/>
      <c r="BP244" s="464"/>
      <c r="BQ244" s="464"/>
      <c r="BR244" s="464"/>
      <c r="BS244" s="464"/>
      <c r="BT244" s="464"/>
      <c r="BU244" s="464"/>
      <c r="BV244" s="464"/>
      <c r="BW244" s="464"/>
      <c r="BX244" s="464"/>
      <c r="BY244" s="464"/>
      <c r="BZ244" s="464"/>
      <c r="CA244" s="464"/>
      <c r="CB244" s="464"/>
      <c r="CC244" s="464"/>
      <c r="CD244" s="464"/>
      <c r="CE244" s="464"/>
      <c r="CF244" s="464"/>
    </row>
    <row r="245" spans="1:84" s="184" customFormat="1" ht="60" customHeight="1" x14ac:dyDescent="0.35">
      <c r="A245" s="980"/>
      <c r="B245" s="937" t="str">
        <f ca="1">IFERROR(IF(INDEX('WPTM - Section F'!X$1:X$100,MATCH('Print View'!$A$238,'WPTM - Section F'!$A$1:$A$100,0))&lt;&gt;0,INDEX('WPTM - Section F'!X$1:X$100,MATCH('Print View'!$A$238,'WPTM - Section F'!$A$1:$A$100,0)),""),"")</f>
        <v/>
      </c>
      <c r="C245" s="938"/>
      <c r="D245" s="938"/>
      <c r="E245" s="938"/>
      <c r="F245" s="938"/>
      <c r="G245" s="938"/>
      <c r="H245" s="938"/>
      <c r="I245" s="938"/>
      <c r="J245" s="938"/>
      <c r="K245" s="938"/>
      <c r="L245" s="938"/>
      <c r="M245" s="938"/>
      <c r="N245" s="938"/>
      <c r="O245" s="938"/>
      <c r="P245" s="938"/>
      <c r="Q245" s="938"/>
      <c r="R245" s="938"/>
      <c r="S245" s="938"/>
      <c r="T245" s="464"/>
      <c r="U245" s="464"/>
      <c r="V245" s="464"/>
      <c r="W245" s="464"/>
      <c r="X245" s="464"/>
      <c r="Y245" s="464"/>
      <c r="Z245" s="464"/>
      <c r="AA245" s="464"/>
      <c r="AB245" s="464"/>
      <c r="AC245" s="464"/>
      <c r="AD245" s="464"/>
      <c r="AE245" s="464"/>
      <c r="AF245" s="464"/>
      <c r="AG245" s="464"/>
      <c r="AH245" s="464"/>
      <c r="AI245" s="464"/>
      <c r="AJ245" s="464"/>
      <c r="AK245" s="464"/>
      <c r="AL245" s="464"/>
      <c r="AM245" s="464"/>
      <c r="AN245" s="464"/>
      <c r="AO245" s="464"/>
      <c r="AP245" s="464"/>
      <c r="AQ245" s="464"/>
      <c r="AR245" s="464"/>
      <c r="AS245" s="464"/>
      <c r="AT245" s="464"/>
      <c r="AU245" s="464"/>
      <c r="AV245" s="464"/>
      <c r="AW245" s="464"/>
      <c r="AX245" s="464"/>
      <c r="AY245" s="464"/>
      <c r="AZ245" s="464"/>
      <c r="BA245" s="464"/>
      <c r="BB245" s="464"/>
      <c r="BC245" s="464"/>
      <c r="BD245" s="464"/>
      <c r="BE245" s="464"/>
      <c r="BF245" s="464"/>
      <c r="BG245" s="464"/>
      <c r="BH245" s="464"/>
      <c r="BI245" s="464"/>
      <c r="BJ245" s="464"/>
      <c r="BK245" s="464"/>
      <c r="BL245" s="464"/>
      <c r="BM245" s="464"/>
      <c r="BN245" s="464"/>
      <c r="BO245" s="464"/>
      <c r="BP245" s="464"/>
      <c r="BQ245" s="464"/>
      <c r="BR245" s="464"/>
      <c r="BS245" s="464"/>
      <c r="BT245" s="464"/>
      <c r="BU245" s="464"/>
      <c r="BV245" s="464"/>
      <c r="BW245" s="464"/>
      <c r="BX245" s="464"/>
      <c r="BY245" s="464"/>
      <c r="BZ245" s="464"/>
      <c r="CA245" s="464"/>
      <c r="CB245" s="464"/>
      <c r="CC245" s="464"/>
      <c r="CD245" s="464"/>
      <c r="CE245" s="464"/>
      <c r="CF245" s="464"/>
    </row>
    <row r="246" spans="1:84" s="184" customFormat="1" ht="60" customHeight="1" x14ac:dyDescent="0.35">
      <c r="A246" s="978">
        <v>5</v>
      </c>
      <c r="B246" s="984" t="str">
        <f ca="1">IFERROR(IF(INDEX('WPTM - Section F'!B$1:B$100,MATCH('Print View'!$A246,'WPTM - Section F'!$A$1:$A$100,0))&lt;&gt;0,INDEX('WPTM - Section F'!B$1:B$100,MATCH('Print View'!$A246,'WPTM - Section F'!$A$1:$A$100,0)),""),"")</f>
        <v/>
      </c>
      <c r="C246" s="981" t="str">
        <f ca="1">IFERROR(IF(INDEX('WPTM - Section F'!C$1:C$100,MATCH('Print View'!$A246,'WPTM - Section F'!$A$1:$A$100,0))&lt;&gt;0,INDEX('WPTM - Section F'!C$1:C$100,MATCH('Print View'!$A246,'WPTM - Section F'!$A$1:$A$100,0)),""),"")</f>
        <v/>
      </c>
      <c r="D246" s="984" t="str">
        <f ca="1">IFERROR(IF(INDEX('WPTM - Section F'!D$1:D$100,MATCH('Print View'!$A246,'WPTM - Section F'!$A$1:$A$100,0))&lt;&gt;0,INDEX('WPTM - Section F'!D$1:D$100,MATCH('Print View'!$A246,'WPTM - Section F'!$A$1:$A$100,0)),""),"")</f>
        <v/>
      </c>
      <c r="E246" s="987" t="str">
        <f ca="1">IFERROR(IF(INDEX('WPTM - Section F'!E$1:E$100,MATCH('Print View'!$A246,'WPTM - Section F'!$A$1:$A$100,0))&lt;&gt;0,INDEX('WPTM - Section F'!E$1:E$100,MATCH('Print View'!$A246,'WPTM - Section F'!$A$1:$A$100,0)),""),"")</f>
        <v/>
      </c>
      <c r="F246" s="984" t="str">
        <f ca="1">IFERROR(IF(INDEX('WPTM - Section F'!F$1:F$100,MATCH('Print View'!$A246,'WPTM - Section F'!$A$1:$A$100,0))&lt;&gt;0,INDEX('WPTM - Section F'!F$1:F$100,MATCH('Print View'!$A246,'WPTM - Section F'!$A$1:$A$100,0)),""),"")</f>
        <v/>
      </c>
      <c r="G246" s="990" t="str">
        <f ca="1">IFERROR(IF(INDEX('WPTM - Section F'!G$1:G$100,MATCH('Print View'!$A246,'WPTM - Section F'!$A$1:$A$100,0))&lt;&gt;0,INDEX('WPTM - Section F'!G$1:G$100,MATCH('Print View'!$A246,'WPTM - Section F'!$A$1:$A$100,0)),""),"")</f>
        <v/>
      </c>
      <c r="H246" s="512" t="str">
        <f ca="1">TEXT(IFERROR(INDEX('Overview - Section A'!$A$46:$A$53,MATCH(D20,'Overview - Section A'!$B$46:$B$53,0)),""),Setup!$A$33) &amp;" to " &amp; TEXT(IFERROR(INDEX('Overview - Section A'!$E$46:$E$53,MATCH(D20,'Overview - Section A'!$B$46:$B$53,0)),""),Setup!$A$33)</f>
        <v>18-Dec-20 to 21-May-21</v>
      </c>
      <c r="I246" s="933" t="str">
        <f ca="1">IFERROR(IF(INDEX('WPTM - Section F'!H$1:H$100,MATCH('Print View'!$A246,'WPTM - Section F'!$A$1:$A$100,0))&lt;&gt;0,INDEX('WPTM - Section F'!H$1:H$100,MATCH('Print View'!$A246,'WPTM - Section F'!$A$1:$A$100,0)),""),"")</f>
        <v/>
      </c>
      <c r="J246" s="934"/>
      <c r="K246" s="934"/>
      <c r="L246" s="934"/>
      <c r="M246" s="976"/>
      <c r="N246" s="933" t="str">
        <f ca="1">IFERROR(IF(INDEX('WPTM - Section F'!I$1:I$100,MATCH('Print View'!$A246,'WPTM - Section F'!$A$1:$A$100,0))&lt;&gt;0,INDEX('WPTM - Section F'!I$1:I$100,MATCH('Print View'!$A246,'WPTM - Section F'!$A$1:$A$100,0)),""),"")</f>
        <v/>
      </c>
      <c r="O246" s="934"/>
      <c r="P246" s="934"/>
      <c r="Q246" s="934"/>
      <c r="R246" s="934"/>
      <c r="S246" s="934"/>
      <c r="T246" s="464"/>
      <c r="U246" s="464"/>
      <c r="V246" s="464"/>
      <c r="W246" s="464"/>
      <c r="X246" s="464"/>
      <c r="Y246" s="464"/>
      <c r="Z246" s="464"/>
      <c r="AA246" s="464"/>
      <c r="AB246" s="464"/>
      <c r="AC246" s="464"/>
      <c r="AD246" s="464"/>
      <c r="AE246" s="464"/>
      <c r="AF246" s="464"/>
      <c r="AG246" s="464"/>
      <c r="AH246" s="464"/>
      <c r="AI246" s="464"/>
      <c r="AJ246" s="464"/>
      <c r="AK246" s="464"/>
      <c r="AL246" s="464"/>
      <c r="AM246" s="464"/>
      <c r="AN246" s="464"/>
      <c r="AO246" s="464"/>
      <c r="AP246" s="464"/>
      <c r="AQ246" s="464"/>
      <c r="AR246" s="464"/>
      <c r="AS246" s="464"/>
      <c r="AT246" s="464"/>
      <c r="AU246" s="464"/>
      <c r="AV246" s="464"/>
      <c r="AW246" s="464"/>
      <c r="AX246" s="464"/>
      <c r="AY246" s="464"/>
      <c r="AZ246" s="464"/>
      <c r="BA246" s="464"/>
      <c r="BB246" s="464"/>
      <c r="BC246" s="464"/>
      <c r="BD246" s="464"/>
      <c r="BE246" s="464"/>
      <c r="BF246" s="464"/>
      <c r="BG246" s="464"/>
      <c r="BH246" s="464"/>
      <c r="BI246" s="464"/>
      <c r="BJ246" s="464"/>
      <c r="BK246" s="464"/>
      <c r="BL246" s="464"/>
      <c r="BM246" s="464"/>
      <c r="BN246" s="464"/>
      <c r="BO246" s="464"/>
      <c r="BP246" s="464"/>
      <c r="BQ246" s="464"/>
      <c r="BR246" s="464"/>
      <c r="BS246" s="464"/>
      <c r="BT246" s="464"/>
      <c r="BU246" s="464"/>
      <c r="BV246" s="464"/>
      <c r="BW246" s="464"/>
      <c r="BX246" s="464"/>
      <c r="BY246" s="464"/>
      <c r="BZ246" s="464"/>
      <c r="CA246" s="464"/>
      <c r="CB246" s="464"/>
      <c r="CC246" s="464"/>
      <c r="CD246" s="464"/>
      <c r="CE246" s="464"/>
      <c r="CF246" s="464"/>
    </row>
    <row r="247" spans="1:84" s="184" customFormat="1" ht="60" customHeight="1" x14ac:dyDescent="0.35">
      <c r="A247" s="979">
        <v>34</v>
      </c>
      <c r="B247" s="985"/>
      <c r="C247" s="982" t="str">
        <f ca="1">IFERROR(IF(INDEX('WPTM - Section F'!C$1:C$100,MATCH('Print View'!$A247,'WPTM - Section F'!$A$1:$A$100,0))&lt;&gt;0,INDEX('WPTM - Section F'!C$1:C$100,MATCH('Print View'!$A247,'WPTM - Section F'!$A$1:$A$100,0)),""),"")</f>
        <v/>
      </c>
      <c r="D247" s="985"/>
      <c r="E247" s="988"/>
      <c r="F247" s="985"/>
      <c r="G247" s="991" t="str">
        <f ca="1">IFERROR(IF(INDEX('WPTM - Section F'!G$1:G$100,MATCH('Print View'!$A247,'WPTM - Section F'!$A$1:$A$100,0))&lt;&gt;0,INDEX('WPTM - Section F'!G$1:G$100,MATCH('Print View'!$A247,'WPTM - Section F'!$A$1:$A$100,0)),""),"")</f>
        <v/>
      </c>
      <c r="H247" s="512" t="str">
        <f ca="1">TEXT(IFERROR(INDEX('Overview - Section A'!$A$46:$A$53,MATCH(D21,'Overview - Section A'!$B$46:$B$53,0)),""),Setup!$A$33) &amp;" to " &amp; TEXT(IFERROR(INDEX('Overview - Section A'!$E$46:$E$53,MATCH(D21,'Overview - Section A'!$B$46:$B$53,0)),""),Setup!$A$33)</f>
        <v>22-May-21 to 28-Nov-21</v>
      </c>
      <c r="I247" s="933" t="str">
        <f ca="1">IFERROR(IF(INDEX('WPTM - Section F'!J$1:J$100,MATCH('Print View'!$A246,'WPTM - Section F'!$A$1:$A$100,0))&lt;&gt;0,INDEX('WPTM - Section F'!J$1:J$100,MATCH('Print View'!$A246,'WPTM - Section F'!$A$1:$A$100,0)),""),"")</f>
        <v/>
      </c>
      <c r="J247" s="934"/>
      <c r="K247" s="934"/>
      <c r="L247" s="934"/>
      <c r="M247" s="976"/>
      <c r="N247" s="933" t="str">
        <f ca="1">IFERROR(IF(INDEX('WPTM - Section F'!K$1:K$100,MATCH('Print View'!$A246,'WPTM - Section F'!$A$1:$A$100,0))&lt;&gt;0,INDEX('WPTM - Section F'!K$1:K$100,MATCH('Print View'!$A246,'WPTM - Section F'!$A$1:$A$100,0)),""),"")</f>
        <v/>
      </c>
      <c r="O247" s="934"/>
      <c r="P247" s="934"/>
      <c r="Q247" s="934"/>
      <c r="R247" s="934"/>
      <c r="S247" s="934"/>
      <c r="T247" s="464"/>
      <c r="U247" s="464"/>
      <c r="V247" s="464"/>
      <c r="W247" s="464"/>
      <c r="X247" s="464"/>
      <c r="Y247" s="464"/>
      <c r="Z247" s="464"/>
      <c r="AA247" s="464"/>
      <c r="AB247" s="464"/>
      <c r="AC247" s="464"/>
      <c r="AD247" s="464"/>
      <c r="AE247" s="464"/>
      <c r="AF247" s="464"/>
      <c r="AG247" s="464"/>
      <c r="AH247" s="464"/>
      <c r="AI247" s="464"/>
      <c r="AJ247" s="464"/>
      <c r="AK247" s="464"/>
      <c r="AL247" s="464"/>
      <c r="AM247" s="464"/>
      <c r="AN247" s="464"/>
      <c r="AO247" s="464"/>
      <c r="AP247" s="464"/>
      <c r="AQ247" s="464"/>
      <c r="AR247" s="464"/>
      <c r="AS247" s="464"/>
      <c r="AT247" s="464"/>
      <c r="AU247" s="464"/>
      <c r="AV247" s="464"/>
      <c r="AW247" s="464"/>
      <c r="AX247" s="464"/>
      <c r="AY247" s="464"/>
      <c r="AZ247" s="464"/>
      <c r="BA247" s="464"/>
      <c r="BB247" s="464"/>
      <c r="BC247" s="464"/>
      <c r="BD247" s="464"/>
      <c r="BE247" s="464"/>
      <c r="BF247" s="464"/>
      <c r="BG247" s="464"/>
      <c r="BH247" s="464"/>
      <c r="BI247" s="464"/>
      <c r="BJ247" s="464"/>
      <c r="BK247" s="464"/>
      <c r="BL247" s="464"/>
      <c r="BM247" s="464"/>
      <c r="BN247" s="464"/>
      <c r="BO247" s="464"/>
      <c r="BP247" s="464"/>
      <c r="BQ247" s="464"/>
      <c r="BR247" s="464"/>
      <c r="BS247" s="464"/>
      <c r="BT247" s="464"/>
      <c r="BU247" s="464"/>
      <c r="BV247" s="464"/>
      <c r="BW247" s="464"/>
      <c r="BX247" s="464"/>
      <c r="BY247" s="464"/>
      <c r="BZ247" s="464"/>
      <c r="CA247" s="464"/>
      <c r="CB247" s="464"/>
      <c r="CC247" s="464"/>
      <c r="CD247" s="464"/>
      <c r="CE247" s="464"/>
      <c r="CF247" s="464"/>
    </row>
    <row r="248" spans="1:84" s="184" customFormat="1" ht="60" customHeight="1" x14ac:dyDescent="0.35">
      <c r="A248" s="979">
        <v>35</v>
      </c>
      <c r="B248" s="985"/>
      <c r="C248" s="982" t="str">
        <f ca="1">IFERROR(IF(INDEX('WPTM - Section F'!C$1:C$100,MATCH('Print View'!$A248,'WPTM - Section F'!$A$1:$A$100,0))&lt;&gt;0,INDEX('WPTM - Section F'!C$1:C$100,MATCH('Print View'!$A248,'WPTM - Section F'!$A$1:$A$100,0)),""),"")</f>
        <v/>
      </c>
      <c r="D248" s="985"/>
      <c r="E248" s="988"/>
      <c r="F248" s="985"/>
      <c r="G248" s="991" t="str">
        <f ca="1">IFERROR(IF(INDEX('WPTM - Section F'!G$1:G$100,MATCH('Print View'!$A248,'WPTM - Section F'!$A$1:$A$100,0))&lt;&gt;0,INDEX('WPTM - Section F'!G$1:G$100,MATCH('Print View'!$A248,'WPTM - Section F'!$A$1:$A$100,0)),""),"")</f>
        <v/>
      </c>
      <c r="H248" s="512" t="str">
        <f ca="1">TEXT(IFERROR(INDEX('Overview - Section A'!$A$46:$A$53,MATCH(D22,'Overview - Section A'!$B$46:$B$53,0)),""),Setup!$A$33) &amp;" to " &amp; TEXT(IFERROR(INDEX('Overview - Section A'!$E$46:$E$53,MATCH(D22,'Overview - Section A'!$B$46:$B$53,0)),""),Setup!$A$33)</f>
        <v>29-Nov-21 to 2-Jun-22</v>
      </c>
      <c r="I248" s="933" t="str">
        <f ca="1">IFERROR(IF(INDEX('WPTM - Section F'!L$1:L$100,MATCH('Print View'!$A246,'WPTM - Section F'!$A$1:$A$100,0))&lt;&gt;0,INDEX('WPTM - Section F'!L$1:L$100,MATCH('Print View'!$A246,'WPTM - Section F'!$A$1:$A$100,0)),""),"")</f>
        <v/>
      </c>
      <c r="J248" s="934"/>
      <c r="K248" s="934"/>
      <c r="L248" s="934"/>
      <c r="M248" s="976"/>
      <c r="N248" s="933" t="str">
        <f ca="1">IFERROR(IF(INDEX('WPTM - Section F'!M$1:M$100,MATCH('Print View'!$A246,'WPTM - Section F'!$A$1:$A$100,0))&lt;&gt;0,INDEX('WPTM - Section F'!M$1:M$100,MATCH('Print View'!$A246,'WPTM - Section F'!$A$1:$A$100,0)),""),"")</f>
        <v/>
      </c>
      <c r="O248" s="934"/>
      <c r="P248" s="934"/>
      <c r="Q248" s="934"/>
      <c r="R248" s="934"/>
      <c r="S248" s="934"/>
      <c r="T248" s="464"/>
      <c r="U248" s="464"/>
      <c r="V248" s="464"/>
      <c r="W248" s="464"/>
      <c r="X248" s="464"/>
      <c r="Y248" s="464"/>
      <c r="Z248" s="464"/>
      <c r="AA248" s="464"/>
      <c r="AB248" s="464"/>
      <c r="AC248" s="464"/>
      <c r="AD248" s="464"/>
      <c r="AE248" s="464"/>
      <c r="AF248" s="464"/>
      <c r="AG248" s="464"/>
      <c r="AH248" s="464"/>
      <c r="AI248" s="464"/>
      <c r="AJ248" s="464"/>
      <c r="AK248" s="464"/>
      <c r="AL248" s="464"/>
      <c r="AM248" s="464"/>
      <c r="AN248" s="464"/>
      <c r="AO248" s="464"/>
      <c r="AP248" s="464"/>
      <c r="AQ248" s="464"/>
      <c r="AR248" s="464"/>
      <c r="AS248" s="464"/>
      <c r="AT248" s="464"/>
      <c r="AU248" s="464"/>
      <c r="AV248" s="464"/>
      <c r="AW248" s="464"/>
      <c r="AX248" s="464"/>
      <c r="AY248" s="464"/>
      <c r="AZ248" s="464"/>
      <c r="BA248" s="464"/>
      <c r="BB248" s="464"/>
      <c r="BC248" s="464"/>
      <c r="BD248" s="464"/>
      <c r="BE248" s="464"/>
      <c r="BF248" s="464"/>
      <c r="BG248" s="464"/>
      <c r="BH248" s="464"/>
      <c r="BI248" s="464"/>
      <c r="BJ248" s="464"/>
      <c r="BK248" s="464"/>
      <c r="BL248" s="464"/>
      <c r="BM248" s="464"/>
      <c r="BN248" s="464"/>
      <c r="BO248" s="464"/>
      <c r="BP248" s="464"/>
      <c r="BQ248" s="464"/>
      <c r="BR248" s="464"/>
      <c r="BS248" s="464"/>
      <c r="BT248" s="464"/>
      <c r="BU248" s="464"/>
      <c r="BV248" s="464"/>
      <c r="BW248" s="464"/>
      <c r="BX248" s="464"/>
      <c r="BY248" s="464"/>
      <c r="BZ248" s="464"/>
      <c r="CA248" s="464"/>
      <c r="CB248" s="464"/>
      <c r="CC248" s="464"/>
      <c r="CD248" s="464"/>
      <c r="CE248" s="464"/>
      <c r="CF248" s="464"/>
    </row>
    <row r="249" spans="1:84" s="184" customFormat="1" ht="60" customHeight="1" x14ac:dyDescent="0.35">
      <c r="A249" s="979">
        <v>36</v>
      </c>
      <c r="B249" s="985"/>
      <c r="C249" s="982" t="str">
        <f ca="1">IFERROR(IF(INDEX('WPTM - Section F'!C$1:C$100,MATCH('Print View'!$A249,'WPTM - Section F'!$A$1:$A$100,0))&lt;&gt;0,INDEX('WPTM - Section F'!C$1:C$100,MATCH('Print View'!$A249,'WPTM - Section F'!$A$1:$A$100,0)),""),"")</f>
        <v/>
      </c>
      <c r="D249" s="985"/>
      <c r="E249" s="988"/>
      <c r="F249" s="985"/>
      <c r="G249" s="991" t="str">
        <f ca="1">IFERROR(IF(INDEX('WPTM - Section F'!G$1:G$100,MATCH('Print View'!$A249,'WPTM - Section F'!$A$1:$A$100,0))&lt;&gt;0,INDEX('WPTM - Section F'!G$1:G$100,MATCH('Print View'!$A249,'WPTM - Section F'!$A$1:$A$100,0)),""),"")</f>
        <v/>
      </c>
      <c r="H249" s="512" t="str">
        <f ca="1">TEXT(IFERROR(INDEX('Overview - Section A'!$A$46:$A$53,MATCH(D23,'Overview - Section A'!$B$46:$B$53,0)),""),Setup!$A$33) &amp;" to " &amp; TEXT(IFERROR(INDEX('Overview - Section A'!$E$46:$E$53,MATCH(D23,'Overview - Section A'!$B$46:$B$53,0)),""),Setup!$A$33)</f>
        <v>3-Jun-22 to 9-Dec-22</v>
      </c>
      <c r="I249" s="933" t="str">
        <f ca="1">IFERROR(IF(INDEX('WPTM - Section F'!N$1:N$100,MATCH('Print View'!$A246,'WPTM - Section F'!$A$1:$A$100,0))&lt;&gt;0,INDEX('WPTM - Section F'!N$1:N$100,MATCH('Print View'!$A246,'WPTM - Section F'!$A$1:$A$100,0)),""),"")</f>
        <v/>
      </c>
      <c r="J249" s="934"/>
      <c r="K249" s="934"/>
      <c r="L249" s="934"/>
      <c r="M249" s="976"/>
      <c r="N249" s="933" t="str">
        <f ca="1">IFERROR(IF(INDEX('WPTM - Section F'!O$1:O$100,MATCH('Print View'!$A246,'WPTM - Section F'!$A$1:$A$100,0))&lt;&gt;0,INDEX('WPTM - Section F'!O$1:O$100,MATCH('Print View'!$A246,'WPTM - Section F'!$A$1:$A$100,0)),""),"")</f>
        <v/>
      </c>
      <c r="O249" s="934"/>
      <c r="P249" s="934"/>
      <c r="Q249" s="934"/>
      <c r="R249" s="934"/>
      <c r="S249" s="934"/>
      <c r="T249" s="464"/>
      <c r="U249" s="464"/>
      <c r="V249" s="464"/>
      <c r="W249" s="464"/>
      <c r="X249" s="464"/>
      <c r="Y249" s="464"/>
      <c r="Z249" s="464"/>
      <c r="AA249" s="464"/>
      <c r="AB249" s="464"/>
      <c r="AC249" s="464"/>
      <c r="AD249" s="464"/>
      <c r="AE249" s="464"/>
      <c r="AF249" s="464"/>
      <c r="AG249" s="464"/>
      <c r="AH249" s="464"/>
      <c r="AI249" s="464"/>
      <c r="AJ249" s="464"/>
      <c r="AK249" s="464"/>
      <c r="AL249" s="464"/>
      <c r="AM249" s="464"/>
      <c r="AN249" s="464"/>
      <c r="AO249" s="464"/>
      <c r="AP249" s="464"/>
      <c r="AQ249" s="464"/>
      <c r="AR249" s="464"/>
      <c r="AS249" s="464"/>
      <c r="AT249" s="464"/>
      <c r="AU249" s="464"/>
      <c r="AV249" s="464"/>
      <c r="AW249" s="464"/>
      <c r="AX249" s="464"/>
      <c r="AY249" s="464"/>
      <c r="AZ249" s="464"/>
      <c r="BA249" s="464"/>
      <c r="BB249" s="464"/>
      <c r="BC249" s="464"/>
      <c r="BD249" s="464"/>
      <c r="BE249" s="464"/>
      <c r="BF249" s="464"/>
      <c r="BG249" s="464"/>
      <c r="BH249" s="464"/>
      <c r="BI249" s="464"/>
      <c r="BJ249" s="464"/>
      <c r="BK249" s="464"/>
      <c r="BL249" s="464"/>
      <c r="BM249" s="464"/>
      <c r="BN249" s="464"/>
      <c r="BO249" s="464"/>
      <c r="BP249" s="464"/>
      <c r="BQ249" s="464"/>
      <c r="BR249" s="464"/>
      <c r="BS249" s="464"/>
      <c r="BT249" s="464"/>
      <c r="BU249" s="464"/>
      <c r="BV249" s="464"/>
      <c r="BW249" s="464"/>
      <c r="BX249" s="464"/>
      <c r="BY249" s="464"/>
      <c r="BZ249" s="464"/>
      <c r="CA249" s="464"/>
      <c r="CB249" s="464"/>
      <c r="CC249" s="464"/>
      <c r="CD249" s="464"/>
      <c r="CE249" s="464"/>
      <c r="CF249" s="464"/>
    </row>
    <row r="250" spans="1:84" s="184" customFormat="1" ht="60" customHeight="1" x14ac:dyDescent="0.35">
      <c r="A250" s="979">
        <v>37</v>
      </c>
      <c r="B250" s="985"/>
      <c r="C250" s="982" t="str">
        <f ca="1">IFERROR(IF(INDEX('WPTM - Section F'!C$1:C$100,MATCH('Print View'!$A250,'WPTM - Section F'!$A$1:$A$100,0))&lt;&gt;0,INDEX('WPTM - Section F'!C$1:C$100,MATCH('Print View'!$A250,'WPTM - Section F'!$A$1:$A$100,0)),""),"")</f>
        <v/>
      </c>
      <c r="D250" s="985"/>
      <c r="E250" s="988"/>
      <c r="F250" s="985"/>
      <c r="G250" s="991" t="str">
        <f ca="1">IFERROR(IF(INDEX('WPTM - Section F'!G$1:G$100,MATCH('Print View'!$A250,'WPTM - Section F'!$A$1:$A$100,0))&lt;&gt;0,INDEX('WPTM - Section F'!G$1:G$100,MATCH('Print View'!$A250,'WPTM - Section F'!$A$1:$A$100,0)),""),"")</f>
        <v/>
      </c>
      <c r="H250" s="512" t="str">
        <f ca="1">TEXT(IFERROR(INDEX('Overview - Section A'!$A$46:$A$53,MATCH(D24,'Overview - Section A'!$B$46:$B$53,0)),""),Setup!$A$33) &amp;" to " &amp; TEXT(IFERROR(INDEX('Overview - Section A'!$E$46:$E$53,MATCH(D24,'Overview - Section A'!$B$46:$B$53,0)),""),Setup!$A$33)</f>
        <v>10-Dec-22 to 13-Jun-23</v>
      </c>
      <c r="I250" s="933" t="str">
        <f ca="1">IFERROR(IF(INDEX('WPTM - Section F'!P$1:P$100,MATCH('Print View'!$A246,'WPTM - Section F'!$A$1:$A$100,0))&lt;&gt;0,INDEX('WPTM - Section F'!P$1:P$100,MATCH('Print View'!$A246,'WPTM - Section F'!$A$1:$A$100,0)),""),"")</f>
        <v/>
      </c>
      <c r="J250" s="934"/>
      <c r="K250" s="934"/>
      <c r="L250" s="934"/>
      <c r="M250" s="976"/>
      <c r="N250" s="933" t="str">
        <f ca="1">IFERROR(IF(INDEX('WPTM - Section F'!Q$1:Q$100,MATCH('Print View'!$A246,'WPTM - Section F'!$A$1:$A$100,0))&lt;&gt;0,INDEX('WPTM - Section F'!Q$1:Q$100,MATCH('Print View'!$A246,'WPTM - Section F'!$A$1:$A$100,0)),""),"")</f>
        <v/>
      </c>
      <c r="O250" s="934"/>
      <c r="P250" s="934"/>
      <c r="Q250" s="934"/>
      <c r="R250" s="934"/>
      <c r="S250" s="934"/>
      <c r="T250" s="464"/>
      <c r="U250" s="464"/>
      <c r="V250" s="464"/>
      <c r="W250" s="464"/>
      <c r="X250" s="464"/>
      <c r="Y250" s="464"/>
      <c r="Z250" s="464"/>
      <c r="AA250" s="464"/>
      <c r="AB250" s="464"/>
      <c r="AC250" s="464"/>
      <c r="AD250" s="464"/>
      <c r="AE250" s="464"/>
      <c r="AF250" s="464"/>
      <c r="AG250" s="464"/>
      <c r="AH250" s="464"/>
      <c r="AI250" s="464"/>
      <c r="AJ250" s="464"/>
      <c r="AK250" s="464"/>
      <c r="AL250" s="464"/>
      <c r="AM250" s="464"/>
      <c r="AN250" s="464"/>
      <c r="AO250" s="464"/>
      <c r="AP250" s="464"/>
      <c r="AQ250" s="464"/>
      <c r="AR250" s="464"/>
      <c r="AS250" s="464"/>
      <c r="AT250" s="464"/>
      <c r="AU250" s="464"/>
      <c r="AV250" s="464"/>
      <c r="AW250" s="464"/>
      <c r="AX250" s="464"/>
      <c r="AY250" s="464"/>
      <c r="AZ250" s="464"/>
      <c r="BA250" s="464"/>
      <c r="BB250" s="464"/>
      <c r="BC250" s="464"/>
      <c r="BD250" s="464"/>
      <c r="BE250" s="464"/>
      <c r="BF250" s="464"/>
      <c r="BG250" s="464"/>
      <c r="BH250" s="464"/>
      <c r="BI250" s="464"/>
      <c r="BJ250" s="464"/>
      <c r="BK250" s="464"/>
      <c r="BL250" s="464"/>
      <c r="BM250" s="464"/>
      <c r="BN250" s="464"/>
      <c r="BO250" s="464"/>
      <c r="BP250" s="464"/>
      <c r="BQ250" s="464"/>
      <c r="BR250" s="464"/>
      <c r="BS250" s="464"/>
      <c r="BT250" s="464"/>
      <c r="BU250" s="464"/>
      <c r="BV250" s="464"/>
      <c r="BW250" s="464"/>
      <c r="BX250" s="464"/>
      <c r="BY250" s="464"/>
      <c r="BZ250" s="464"/>
      <c r="CA250" s="464"/>
      <c r="CB250" s="464"/>
      <c r="CC250" s="464"/>
      <c r="CD250" s="464"/>
      <c r="CE250" s="464"/>
      <c r="CF250" s="464"/>
    </row>
    <row r="251" spans="1:84" s="184" customFormat="1" ht="60" customHeight="1" x14ac:dyDescent="0.35">
      <c r="A251" s="979">
        <v>38</v>
      </c>
      <c r="B251" s="985"/>
      <c r="C251" s="982" t="str">
        <f ca="1">IFERROR(IF(INDEX('WPTM - Section F'!C$1:C$100,MATCH('Print View'!$A251,'WPTM - Section F'!$A$1:$A$100,0))&lt;&gt;0,INDEX('WPTM - Section F'!C$1:C$100,MATCH('Print View'!$A251,'WPTM - Section F'!$A$1:$A$100,0)),""),"")</f>
        <v/>
      </c>
      <c r="D251" s="985"/>
      <c r="E251" s="988"/>
      <c r="F251" s="985"/>
      <c r="G251" s="991" t="str">
        <f ca="1">IFERROR(IF(INDEX('WPTM - Section F'!G$1:G$100,MATCH('Print View'!$A251,'WPTM - Section F'!$A$1:$A$100,0))&lt;&gt;0,INDEX('WPTM - Section F'!G$1:G$100,MATCH('Print View'!$A251,'WPTM - Section F'!$A$1:$A$100,0)),""),"")</f>
        <v/>
      </c>
      <c r="H251" s="512" t="str">
        <f ca="1">TEXT(IFERROR(INDEX('Overview - Section A'!$A$46:$A$53,MATCH(D25,'Overview - Section A'!$B$46:$B$53,0)),""),Setup!$A$33) &amp;" to " &amp; TEXT(IFERROR(INDEX('Overview - Section A'!$E$46:$E$53,MATCH(D25,'Overview - Section A'!$B$46:$B$53,0)),""),Setup!$A$33)</f>
        <v>14-Jun-23 to 19-Dec-23</v>
      </c>
      <c r="I251" s="933" t="str">
        <f ca="1">IFERROR(IF(INDEX('WPTM - Section F'!R$1:R$100,MATCH('Print View'!$A246,'WPTM - Section F'!$A$1:$A$100,0))&lt;&gt;0,INDEX('WPTM - Section F'!R$1:R$100,MATCH('Print View'!$A246,'WPTM - Section F'!$A$1:$A$100,0)),""),"")</f>
        <v/>
      </c>
      <c r="J251" s="934"/>
      <c r="K251" s="934"/>
      <c r="L251" s="934"/>
      <c r="M251" s="976"/>
      <c r="N251" s="933" t="str">
        <f ca="1">IFERROR(IF(INDEX('WPTM - Section F'!S$1:S$100,MATCH('Print View'!$A246,'WPTM - Section F'!$A$1:$A$100,0))&lt;&gt;0,INDEX('WPTM - Section F'!S$1:S$100,MATCH('Print View'!$A246,'WPTM - Section F'!$A$1:$A$100,0)),""),"")</f>
        <v/>
      </c>
      <c r="O251" s="934"/>
      <c r="P251" s="934"/>
      <c r="Q251" s="934"/>
      <c r="R251" s="934"/>
      <c r="S251" s="934"/>
      <c r="T251" s="464"/>
      <c r="U251" s="464"/>
      <c r="V251" s="464"/>
      <c r="W251" s="464"/>
      <c r="X251" s="464"/>
      <c r="Y251" s="464"/>
      <c r="Z251" s="464"/>
      <c r="AA251" s="464"/>
      <c r="AB251" s="464"/>
      <c r="AC251" s="464"/>
      <c r="AD251" s="464"/>
      <c r="AE251" s="464"/>
      <c r="AF251" s="464"/>
      <c r="AG251" s="464"/>
      <c r="AH251" s="464"/>
      <c r="AI251" s="464"/>
      <c r="AJ251" s="464"/>
      <c r="AK251" s="464"/>
      <c r="AL251" s="464"/>
      <c r="AM251" s="464"/>
      <c r="AN251" s="464"/>
      <c r="AO251" s="464"/>
      <c r="AP251" s="464"/>
      <c r="AQ251" s="464"/>
      <c r="AR251" s="464"/>
      <c r="AS251" s="464"/>
      <c r="AT251" s="464"/>
      <c r="AU251" s="464"/>
      <c r="AV251" s="464"/>
      <c r="AW251" s="464"/>
      <c r="AX251" s="464"/>
      <c r="AY251" s="464"/>
      <c r="AZ251" s="464"/>
      <c r="BA251" s="464"/>
      <c r="BB251" s="464"/>
      <c r="BC251" s="464"/>
      <c r="BD251" s="464"/>
      <c r="BE251" s="464"/>
      <c r="BF251" s="464"/>
      <c r="BG251" s="464"/>
      <c r="BH251" s="464"/>
      <c r="BI251" s="464"/>
      <c r="BJ251" s="464"/>
      <c r="BK251" s="464"/>
      <c r="BL251" s="464"/>
      <c r="BM251" s="464"/>
      <c r="BN251" s="464"/>
      <c r="BO251" s="464"/>
      <c r="BP251" s="464"/>
      <c r="BQ251" s="464"/>
      <c r="BR251" s="464"/>
      <c r="BS251" s="464"/>
      <c r="BT251" s="464"/>
      <c r="BU251" s="464"/>
      <c r="BV251" s="464"/>
      <c r="BW251" s="464"/>
      <c r="BX251" s="464"/>
      <c r="BY251" s="464"/>
      <c r="BZ251" s="464"/>
      <c r="CA251" s="464"/>
      <c r="CB251" s="464"/>
      <c r="CC251" s="464"/>
      <c r="CD251" s="464"/>
      <c r="CE251" s="464"/>
      <c r="CF251" s="464"/>
    </row>
    <row r="252" spans="1:84" s="184" customFormat="1" ht="60" customHeight="1" x14ac:dyDescent="0.35">
      <c r="A252" s="979">
        <v>39</v>
      </c>
      <c r="B252" s="986"/>
      <c r="C252" s="983" t="str">
        <f ca="1">IFERROR(IF(INDEX('WPTM - Section F'!C$1:C$100,MATCH('Print View'!$A252,'WPTM - Section F'!$A$1:$A$100,0))&lt;&gt;0,INDEX('WPTM - Section F'!C$1:C$100,MATCH('Print View'!$A252,'WPTM - Section F'!$A$1:$A$100,0)),""),"")</f>
        <v/>
      </c>
      <c r="D252" s="986"/>
      <c r="E252" s="989"/>
      <c r="F252" s="986"/>
      <c r="G252" s="992" t="str">
        <f ca="1">IFERROR(IF(INDEX('WPTM - Section F'!G$1:G$100,MATCH('Print View'!$A252,'WPTM - Section F'!$A$1:$A$100,0))&lt;&gt;0,INDEX('WPTM - Section F'!G$1:G$100,MATCH('Print View'!$A252,'WPTM - Section F'!$A$1:$A$100,0)),""),"")</f>
        <v/>
      </c>
      <c r="H252" s="512" t="str">
        <f ca="1">TEXT(IFERROR(INDEX('Overview - Section A'!$A$46:$A$53,MATCH(D26,'Overview - Section A'!$B$46:$B$53,0)),""),Setup!$A$33) &amp;" to " &amp; TEXT(IFERROR(INDEX('Overview - Section A'!$E$46:$E$53,MATCH(D26,'Overview - Section A'!$B$46:$B$53,0)),""),Setup!$A$33)</f>
        <v xml:space="preserve"> to </v>
      </c>
      <c r="I252" s="933" t="str">
        <f ca="1">IFERROR(IF(INDEX('WPTM - Section F'!T$1:T$100,MATCH('Print View'!$A246,'WPTM - Section F'!$A$1:$A$100,0))&lt;&gt;0,INDEX('WPTM - Section F'!T$1:T$100,MATCH('Print View'!$A246,'WPTM - Section F'!$A$1:$A$100,0)),""),"")</f>
        <v/>
      </c>
      <c r="J252" s="934"/>
      <c r="K252" s="934"/>
      <c r="L252" s="934"/>
      <c r="M252" s="976"/>
      <c r="N252" s="933" t="str">
        <f ca="1">IFERROR(IF(INDEX('WPTM - Section F'!U$1:U$100,MATCH('Print View'!$A246,'WPTM - Section F'!$A$1:$A$100,0))&lt;&gt;0,INDEX('WPTM - Section F'!U$1:U$100,MATCH('Print View'!$A246,'WPTM - Section F'!$A$1:$A$100,0)),""),"")</f>
        <v/>
      </c>
      <c r="O252" s="934"/>
      <c r="P252" s="934"/>
      <c r="Q252" s="934"/>
      <c r="R252" s="934"/>
      <c r="S252" s="934"/>
      <c r="T252" s="464"/>
      <c r="U252" s="464"/>
      <c r="V252" s="464"/>
      <c r="W252" s="464"/>
      <c r="X252" s="464"/>
      <c r="Y252" s="464"/>
      <c r="Z252" s="464"/>
      <c r="AA252" s="464"/>
      <c r="AB252" s="464"/>
      <c r="AC252" s="464"/>
      <c r="AD252" s="464"/>
      <c r="AE252" s="464"/>
      <c r="AF252" s="464"/>
      <c r="AG252" s="464"/>
      <c r="AH252" s="464"/>
      <c r="AI252" s="464"/>
      <c r="AJ252" s="464"/>
      <c r="AK252" s="464"/>
      <c r="AL252" s="464"/>
      <c r="AM252" s="464"/>
      <c r="AN252" s="464"/>
      <c r="AO252" s="464"/>
      <c r="AP252" s="464"/>
      <c r="AQ252" s="464"/>
      <c r="AR252" s="464"/>
      <c r="AS252" s="464"/>
      <c r="AT252" s="464"/>
      <c r="AU252" s="464"/>
      <c r="AV252" s="464"/>
      <c r="AW252" s="464"/>
      <c r="AX252" s="464"/>
      <c r="AY252" s="464"/>
      <c r="AZ252" s="464"/>
      <c r="BA252" s="464"/>
      <c r="BB252" s="464"/>
      <c r="BC252" s="464"/>
      <c r="BD252" s="464"/>
      <c r="BE252" s="464"/>
      <c r="BF252" s="464"/>
      <c r="BG252" s="464"/>
      <c r="BH252" s="464"/>
      <c r="BI252" s="464"/>
      <c r="BJ252" s="464"/>
      <c r="BK252" s="464"/>
      <c r="BL252" s="464"/>
      <c r="BM252" s="464"/>
      <c r="BN252" s="464"/>
      <c r="BO252" s="464"/>
      <c r="BP252" s="464"/>
      <c r="BQ252" s="464"/>
      <c r="BR252" s="464"/>
      <c r="BS252" s="464"/>
      <c r="BT252" s="464"/>
      <c r="BU252" s="464"/>
      <c r="BV252" s="464"/>
      <c r="BW252" s="464"/>
      <c r="BX252" s="464"/>
      <c r="BY252" s="464"/>
      <c r="BZ252" s="464"/>
      <c r="CA252" s="464"/>
      <c r="CB252" s="464"/>
      <c r="CC252" s="464"/>
      <c r="CD252" s="464"/>
      <c r="CE252" s="464"/>
      <c r="CF252" s="464"/>
    </row>
    <row r="253" spans="1:84" s="184" customFormat="1" ht="60" customHeight="1" x14ac:dyDescent="0.35">
      <c r="A253" s="980">
        <v>40</v>
      </c>
      <c r="B253" s="935" t="str">
        <f ca="1">IFERROR(IF(INDEX('WPTM - Section F'!X$1:X$100,MATCH('Print View'!$A246,'WPTM - Section F'!$A$1:$A$100,0))&lt;&gt;0,INDEX('WPTM - Section F'!X$1:X$100,MATCH('Print View'!$A246,'WPTM - Section F'!$A$1:$A$100,0)),""),"")</f>
        <v/>
      </c>
      <c r="C253" s="936"/>
      <c r="D253" s="936"/>
      <c r="E253" s="936"/>
      <c r="F253" s="936"/>
      <c r="G253" s="936"/>
      <c r="H253" s="936"/>
      <c r="I253" s="936"/>
      <c r="J253" s="936"/>
      <c r="K253" s="936"/>
      <c r="L253" s="936"/>
      <c r="M253" s="936"/>
      <c r="N253" s="936"/>
      <c r="O253" s="936"/>
      <c r="P253" s="936"/>
      <c r="Q253" s="936"/>
      <c r="R253" s="936"/>
      <c r="S253" s="936"/>
      <c r="T253" s="464"/>
      <c r="U253" s="464"/>
      <c r="V253" s="464"/>
      <c r="W253" s="464"/>
      <c r="X253" s="464"/>
      <c r="Y253" s="464"/>
      <c r="Z253" s="464"/>
      <c r="AA253" s="464"/>
      <c r="AB253" s="464"/>
      <c r="AC253" s="464"/>
      <c r="AD253" s="464"/>
      <c r="AE253" s="464"/>
      <c r="AF253" s="464"/>
      <c r="AG253" s="464"/>
      <c r="AH253" s="464"/>
      <c r="AI253" s="464"/>
      <c r="AJ253" s="464"/>
      <c r="AK253" s="464"/>
      <c r="AL253" s="464"/>
      <c r="AM253" s="464"/>
      <c r="AN253" s="464"/>
      <c r="AO253" s="464"/>
      <c r="AP253" s="464"/>
      <c r="AQ253" s="464"/>
      <c r="AR253" s="464"/>
      <c r="AS253" s="464"/>
      <c r="AT253" s="464"/>
      <c r="AU253" s="464"/>
      <c r="AV253" s="464"/>
      <c r="AW253" s="464"/>
      <c r="AX253" s="464"/>
      <c r="AY253" s="464"/>
      <c r="AZ253" s="464"/>
      <c r="BA253" s="464"/>
      <c r="BB253" s="464"/>
      <c r="BC253" s="464"/>
      <c r="BD253" s="464"/>
      <c r="BE253" s="464"/>
      <c r="BF253" s="464"/>
      <c r="BG253" s="464"/>
      <c r="BH253" s="464"/>
      <c r="BI253" s="464"/>
      <c r="BJ253" s="464"/>
      <c r="BK253" s="464"/>
      <c r="BL253" s="464"/>
      <c r="BM253" s="464"/>
      <c r="BN253" s="464"/>
      <c r="BO253" s="464"/>
      <c r="BP253" s="464"/>
      <c r="BQ253" s="464"/>
      <c r="BR253" s="464"/>
      <c r="BS253" s="464"/>
      <c r="BT253" s="464"/>
      <c r="BU253" s="464"/>
      <c r="BV253" s="464"/>
      <c r="BW253" s="464"/>
      <c r="BX253" s="464"/>
      <c r="BY253" s="464"/>
      <c r="BZ253" s="464"/>
      <c r="CA253" s="464"/>
      <c r="CB253" s="464"/>
      <c r="CC253" s="464"/>
      <c r="CD253" s="464"/>
      <c r="CE253" s="464"/>
      <c r="CF253" s="464"/>
    </row>
    <row r="254" spans="1:84" s="184" customFormat="1" ht="60" customHeight="1" x14ac:dyDescent="0.35">
      <c r="A254" s="978">
        <v>6</v>
      </c>
      <c r="B254" s="984" t="str">
        <f ca="1">IFERROR(IF(INDEX('WPTM - Section F'!B$1:B$100,MATCH('Print View'!$A254,'WPTM - Section F'!$A$1:$A$100,0))&lt;&gt;0,INDEX('WPTM - Section F'!B$1:B$100,MATCH('Print View'!$A254,'WPTM - Section F'!$A$1:$A$100,0)),""),"")</f>
        <v/>
      </c>
      <c r="C254" s="981" t="str">
        <f ca="1">IFERROR(IF(INDEX('WPTM - Section F'!C$1:C$100,MATCH('Print View'!$A254,'WPTM - Section F'!$A$1:$A$100,0))&lt;&gt;0,INDEX('WPTM - Section F'!C$1:C$100,MATCH('Print View'!$A254,'WPTM - Section F'!$A$1:$A$100,0)),""),"")</f>
        <v/>
      </c>
      <c r="D254" s="984" t="str">
        <f ca="1">IFERROR(IF(INDEX('WPTM - Section F'!D$1:D$100,MATCH('Print View'!$A254,'WPTM - Section F'!$A$1:$A$100,0))&lt;&gt;0,INDEX('WPTM - Section F'!D$1:D$100,MATCH('Print View'!$A254,'WPTM - Section F'!$A$1:$A$100,0)),""),"")</f>
        <v/>
      </c>
      <c r="E254" s="987" t="str">
        <f ca="1">IFERROR(IF(INDEX('WPTM - Section F'!E$1:E$100,MATCH('Print View'!$A254,'WPTM - Section F'!$A$1:$A$100,0))&lt;&gt;0,INDEX('WPTM - Section F'!E$1:E$100,MATCH('Print View'!$A254,'WPTM - Section F'!$A$1:$A$100,0)),""),"")</f>
        <v/>
      </c>
      <c r="F254" s="984" t="str">
        <f ca="1">IFERROR(IF(INDEX('WPTM - Section F'!F$1:F$100,MATCH('Print View'!$A254,'WPTM - Section F'!$A$1:$A$100,0))&lt;&gt;0,INDEX('WPTM - Section F'!F$1:F$100,MATCH('Print View'!$A254,'WPTM - Section F'!$A$1:$A$100,0)),""),"")</f>
        <v/>
      </c>
      <c r="G254" s="981" t="str">
        <f ca="1">IFERROR(IF(INDEX('WPTM - Section F'!G$1:G$100,MATCH('Print View'!$A254,'WPTM - Section F'!$A$1:$A$100,0))&lt;&gt;0,INDEX('WPTM - Section F'!G$1:G$100,MATCH('Print View'!$A254,'WPTM - Section F'!$A$1:$A$100,0)),""),"")</f>
        <v/>
      </c>
      <c r="H254" s="479" t="str">
        <f ca="1">TEXT(IFERROR(INDEX('Overview - Section A'!$A$46:$A$53,MATCH(D20,'Overview - Section A'!$B$46:$B$53,0)),""),Setup!$A$33) &amp;" to " &amp; TEXT(IFERROR(INDEX('Overview - Section A'!$E$46:$E$53,MATCH(D20,'Overview - Section A'!$B$46:$B$53,0)),""),Setup!$A$33)</f>
        <v>18-Dec-20 to 21-May-21</v>
      </c>
      <c r="I254" s="927" t="str">
        <f ca="1">IFERROR(IF(INDEX('WPTM - Section F'!H$1:H$100,MATCH('Print View'!$A254,'WPTM - Section F'!$A$1:$A$100,0))&lt;&gt;0,INDEX('WPTM - Section F'!H$1:H$100,MATCH('Print View'!$A254,'WPTM - Section F'!$A$1:$A$100,0)),""),"")</f>
        <v/>
      </c>
      <c r="J254" s="928"/>
      <c r="K254" s="928"/>
      <c r="L254" s="928"/>
      <c r="M254" s="977"/>
      <c r="N254" s="927" t="str">
        <f ca="1">IFERROR(IF(INDEX('WPTM - Section F'!I$1:I$100,MATCH('Print View'!$A254,'WPTM - Section F'!$A$1:$A$100,0))&lt;&gt;0,INDEX('WPTM - Section F'!I$1:I$100,MATCH('Print View'!$A254,'WPTM - Section F'!$A$1:$A$100,0)),""),"")</f>
        <v/>
      </c>
      <c r="O254" s="928"/>
      <c r="P254" s="928"/>
      <c r="Q254" s="928"/>
      <c r="R254" s="928"/>
      <c r="S254" s="928"/>
      <c r="T254" s="464"/>
      <c r="U254" s="464"/>
      <c r="V254" s="464"/>
      <c r="W254" s="464"/>
      <c r="X254" s="464"/>
      <c r="Y254" s="464"/>
      <c r="Z254" s="464"/>
      <c r="AA254" s="464"/>
      <c r="AB254" s="464"/>
      <c r="AC254" s="464"/>
      <c r="AD254" s="464"/>
      <c r="AE254" s="464"/>
      <c r="AF254" s="464"/>
      <c r="AG254" s="464"/>
      <c r="AH254" s="464"/>
      <c r="AI254" s="464"/>
      <c r="AJ254" s="464"/>
      <c r="AK254" s="464"/>
      <c r="AL254" s="464"/>
      <c r="AM254" s="464"/>
      <c r="AN254" s="464"/>
      <c r="AO254" s="464"/>
      <c r="AP254" s="464"/>
      <c r="AQ254" s="464"/>
      <c r="AR254" s="464"/>
      <c r="AS254" s="464"/>
      <c r="AT254" s="464"/>
      <c r="AU254" s="464"/>
      <c r="AV254" s="464"/>
      <c r="AW254" s="464"/>
      <c r="AX254" s="464"/>
      <c r="AY254" s="464"/>
      <c r="AZ254" s="464"/>
      <c r="BA254" s="464"/>
      <c r="BB254" s="464"/>
      <c r="BC254" s="464"/>
      <c r="BD254" s="464"/>
      <c r="BE254" s="464"/>
      <c r="BF254" s="464"/>
      <c r="BG254" s="464"/>
      <c r="BH254" s="464"/>
      <c r="BI254" s="464"/>
      <c r="BJ254" s="464"/>
      <c r="BK254" s="464"/>
      <c r="BL254" s="464"/>
      <c r="BM254" s="464"/>
      <c r="BN254" s="464"/>
      <c r="BO254" s="464"/>
      <c r="BP254" s="464"/>
      <c r="BQ254" s="464"/>
      <c r="BR254" s="464"/>
      <c r="BS254" s="464"/>
      <c r="BT254" s="464"/>
      <c r="BU254" s="464"/>
      <c r="BV254" s="464"/>
      <c r="BW254" s="464"/>
      <c r="BX254" s="464"/>
      <c r="BY254" s="464"/>
      <c r="BZ254" s="464"/>
      <c r="CA254" s="464"/>
      <c r="CB254" s="464"/>
      <c r="CC254" s="464"/>
      <c r="CD254" s="464"/>
      <c r="CE254" s="464"/>
      <c r="CF254" s="464"/>
    </row>
    <row r="255" spans="1:84" s="184" customFormat="1" ht="60" customHeight="1" x14ac:dyDescent="0.35">
      <c r="A255" s="979">
        <v>42</v>
      </c>
      <c r="B255" s="985"/>
      <c r="C255" s="982" t="str">
        <f ca="1">IFERROR(IF(INDEX('WPTM - Section F'!C$1:C$100,MATCH('Print View'!$A255,'WPTM - Section F'!$A$1:$A$100,0))&lt;&gt;0,INDEX('WPTM - Section F'!C$1:C$100,MATCH('Print View'!$A255,'WPTM - Section F'!$A$1:$A$100,0)),""),"")</f>
        <v/>
      </c>
      <c r="D255" s="985"/>
      <c r="E255" s="988"/>
      <c r="F255" s="985"/>
      <c r="G255" s="982" t="str">
        <f ca="1">IFERROR(IF(INDEX('WPTM - Section F'!G$1:G$100,MATCH('Print View'!$A255,'WPTM - Section F'!$A$1:$A$100,0))&lt;&gt;0,INDEX('WPTM - Section F'!G$1:G$100,MATCH('Print View'!$A255,'WPTM - Section F'!$A$1:$A$100,0)),""),"")</f>
        <v/>
      </c>
      <c r="H255" s="479" t="str">
        <f ca="1">TEXT(IFERROR(INDEX('Overview - Section A'!$A$46:$A$53,MATCH(D21,'Overview - Section A'!$B$46:$B$53,0)),""),Setup!$A$33) &amp;" to " &amp; TEXT(IFERROR(INDEX('Overview - Section A'!$E$46:$E$53,MATCH(D21,'Overview - Section A'!$B$46:$B$53,0)),""),Setup!$A$33)</f>
        <v>22-May-21 to 28-Nov-21</v>
      </c>
      <c r="I255" s="927" t="str">
        <f ca="1">IFERROR(IF(INDEX('WPTM - Section F'!J$1:J$100,MATCH('Print View'!$A254,'WPTM - Section F'!$A$1:$A$100,0))&lt;&gt;0,INDEX('WPTM - Section F'!J$1:J$100,MATCH('Print View'!$A254,'WPTM - Section F'!$A$1:$A$100,0)),""),"")</f>
        <v/>
      </c>
      <c r="J255" s="928"/>
      <c r="K255" s="928"/>
      <c r="L255" s="928"/>
      <c r="M255" s="977"/>
      <c r="N255" s="927" t="str">
        <f ca="1">IFERROR(IF(INDEX('WPTM - Section F'!K$1:K$100,MATCH('Print View'!$A254,'WPTM - Section F'!$A$1:$A$100,0))&lt;&gt;0,INDEX('WPTM - Section F'!K$1:K$100,MATCH('Print View'!$A254,'WPTM - Section F'!$A$1:$A$100,0)),""),"")</f>
        <v/>
      </c>
      <c r="O255" s="928"/>
      <c r="P255" s="928"/>
      <c r="Q255" s="928"/>
      <c r="R255" s="928"/>
      <c r="S255" s="928"/>
      <c r="T255" s="464"/>
      <c r="U255" s="464"/>
      <c r="V255" s="464"/>
      <c r="W255" s="464"/>
      <c r="X255" s="464"/>
      <c r="Y255" s="464"/>
      <c r="Z255" s="464"/>
      <c r="AA255" s="464"/>
      <c r="AB255" s="464"/>
      <c r="AC255" s="464"/>
      <c r="AD255" s="464"/>
      <c r="AE255" s="464"/>
      <c r="AF255" s="464"/>
      <c r="AG255" s="464"/>
      <c r="AH255" s="464"/>
      <c r="AI255" s="464"/>
      <c r="AJ255" s="464"/>
      <c r="AK255" s="464"/>
      <c r="AL255" s="464"/>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4"/>
      <c r="BN255" s="464"/>
      <c r="BO255" s="464"/>
      <c r="BP255" s="464"/>
      <c r="BQ255" s="464"/>
      <c r="BR255" s="464"/>
      <c r="BS255" s="464"/>
      <c r="BT255" s="464"/>
      <c r="BU255" s="464"/>
      <c r="BV255" s="464"/>
      <c r="BW255" s="464"/>
      <c r="BX255" s="464"/>
      <c r="BY255" s="464"/>
      <c r="BZ255" s="464"/>
      <c r="CA255" s="464"/>
      <c r="CB255" s="464"/>
      <c r="CC255" s="464"/>
      <c r="CD255" s="464"/>
      <c r="CE255" s="464"/>
      <c r="CF255" s="464"/>
    </row>
    <row r="256" spans="1:84" s="184" customFormat="1" ht="60" customHeight="1" x14ac:dyDescent="0.35">
      <c r="A256" s="979">
        <v>43</v>
      </c>
      <c r="B256" s="985"/>
      <c r="C256" s="982" t="str">
        <f ca="1">IFERROR(IF(INDEX('WPTM - Section F'!C$1:C$100,MATCH('Print View'!$A256,'WPTM - Section F'!$A$1:$A$100,0))&lt;&gt;0,INDEX('WPTM - Section F'!C$1:C$100,MATCH('Print View'!$A256,'WPTM - Section F'!$A$1:$A$100,0)),""),"")</f>
        <v/>
      </c>
      <c r="D256" s="985"/>
      <c r="E256" s="988"/>
      <c r="F256" s="985"/>
      <c r="G256" s="982" t="str">
        <f ca="1">IFERROR(IF(INDEX('WPTM - Section F'!G$1:G$100,MATCH('Print View'!$A256,'WPTM - Section F'!$A$1:$A$100,0))&lt;&gt;0,INDEX('WPTM - Section F'!G$1:G$100,MATCH('Print View'!$A256,'WPTM - Section F'!$A$1:$A$100,0)),""),"")</f>
        <v/>
      </c>
      <c r="H256" s="479" t="str">
        <f ca="1">TEXT(IFERROR(INDEX('Overview - Section A'!$A$46:$A$53,MATCH(D22,'Overview - Section A'!$B$46:$B$53,0)),""),Setup!$A$33) &amp;" to " &amp; TEXT(IFERROR(INDEX('Overview - Section A'!$E$46:$E$53,MATCH(D22,'Overview - Section A'!$B$46:$B$53,0)),""),Setup!$A$33)</f>
        <v>29-Nov-21 to 2-Jun-22</v>
      </c>
      <c r="I256" s="931" t="str">
        <f ca="1">IFERROR(IF(INDEX('WPTM - Section F'!L$1:L$100,MATCH('Print View'!$A254,'WPTM - Section F'!$A$1:$A$100,0))&lt;&gt;0,INDEX('WPTM - Section F'!L$1:L$100,MATCH('Print View'!$A254,'WPTM - Section F'!$A$1:$A$100,0)),""),"")</f>
        <v/>
      </c>
      <c r="J256" s="932"/>
      <c r="K256" s="932"/>
      <c r="L256" s="932"/>
      <c r="M256" s="994"/>
      <c r="N256" s="931" t="str">
        <f ca="1">IFERROR(IF(INDEX('WPTM - Section F'!M$1:M$100,MATCH('Print View'!$A254,'WPTM - Section F'!$A$1:$A$100,0))&lt;&gt;0,INDEX('WPTM - Section F'!M$1:M$100,MATCH('Print View'!$A254,'WPTM - Section F'!$A$1:$A$100,0)),""),"")</f>
        <v/>
      </c>
      <c r="O256" s="932"/>
      <c r="P256" s="932"/>
      <c r="Q256" s="932"/>
      <c r="R256" s="932"/>
      <c r="S256" s="932"/>
      <c r="T256" s="464"/>
      <c r="U256" s="464"/>
      <c r="V256" s="464"/>
      <c r="W256" s="464"/>
      <c r="X256" s="464"/>
      <c r="Y256" s="464"/>
      <c r="Z256" s="464"/>
      <c r="AA256" s="464"/>
      <c r="AB256" s="464"/>
      <c r="AC256" s="464"/>
      <c r="AD256" s="464"/>
      <c r="AE256" s="464"/>
      <c r="AF256" s="464"/>
      <c r="AG256" s="464"/>
      <c r="AH256" s="464"/>
      <c r="AI256" s="464"/>
      <c r="AJ256" s="464"/>
      <c r="AK256" s="464"/>
      <c r="AL256" s="464"/>
      <c r="AM256" s="464"/>
      <c r="AN256" s="464"/>
      <c r="AO256" s="464"/>
      <c r="AP256" s="464"/>
      <c r="AQ256" s="464"/>
      <c r="AR256" s="464"/>
      <c r="AS256" s="464"/>
      <c r="AT256" s="464"/>
      <c r="AU256" s="464"/>
      <c r="AV256" s="464"/>
      <c r="AW256" s="464"/>
      <c r="AX256" s="464"/>
      <c r="AY256" s="464"/>
      <c r="AZ256" s="464"/>
      <c r="BA256" s="464"/>
      <c r="BB256" s="464"/>
      <c r="BC256" s="464"/>
      <c r="BD256" s="464"/>
      <c r="BE256" s="464"/>
      <c r="BF256" s="464"/>
      <c r="BG256" s="464"/>
      <c r="BH256" s="464"/>
      <c r="BI256" s="464"/>
      <c r="BJ256" s="464"/>
      <c r="BK256" s="464"/>
      <c r="BL256" s="464"/>
      <c r="BM256" s="464"/>
      <c r="BN256" s="464"/>
      <c r="BO256" s="464"/>
      <c r="BP256" s="464"/>
      <c r="BQ256" s="464"/>
      <c r="BR256" s="464"/>
      <c r="BS256" s="464"/>
      <c r="BT256" s="464"/>
      <c r="BU256" s="464"/>
      <c r="BV256" s="464"/>
      <c r="BW256" s="464"/>
      <c r="BX256" s="464"/>
      <c r="BY256" s="464"/>
      <c r="BZ256" s="464"/>
      <c r="CA256" s="464"/>
      <c r="CB256" s="464"/>
      <c r="CC256" s="464"/>
      <c r="CD256" s="464"/>
      <c r="CE256" s="464"/>
      <c r="CF256" s="464"/>
    </row>
    <row r="257" spans="1:84" s="184" customFormat="1" ht="60" customHeight="1" x14ac:dyDescent="0.35">
      <c r="A257" s="979">
        <v>44</v>
      </c>
      <c r="B257" s="985"/>
      <c r="C257" s="982" t="str">
        <f ca="1">IFERROR(IF(INDEX('WPTM - Section F'!C$1:C$100,MATCH('Print View'!$A257,'WPTM - Section F'!$A$1:$A$100,0))&lt;&gt;0,INDEX('WPTM - Section F'!C$1:C$100,MATCH('Print View'!$A257,'WPTM - Section F'!$A$1:$A$100,0)),""),"")</f>
        <v/>
      </c>
      <c r="D257" s="985"/>
      <c r="E257" s="988"/>
      <c r="F257" s="985"/>
      <c r="G257" s="982" t="str">
        <f ca="1">IFERROR(IF(INDEX('WPTM - Section F'!G$1:G$100,MATCH('Print View'!$A257,'WPTM - Section F'!$A$1:$A$100,0))&lt;&gt;0,INDEX('WPTM - Section F'!G$1:G$100,MATCH('Print View'!$A257,'WPTM - Section F'!$A$1:$A$100,0)),""),"")</f>
        <v/>
      </c>
      <c r="H257" s="479" t="str">
        <f ca="1">TEXT(IFERROR(INDEX('Overview - Section A'!$A$46:$A$53,MATCH(D23,'Overview - Section A'!$B$46:$B$53,0)),""),Setup!$A$33) &amp;" to " &amp; TEXT(IFERROR(INDEX('Overview - Section A'!$E$46:$E$53,MATCH(D23,'Overview - Section A'!$B$46:$B$53,0)),""),Setup!$A$33)</f>
        <v>3-Jun-22 to 9-Dec-22</v>
      </c>
      <c r="I257" s="927" t="str">
        <f ca="1">IFERROR(IF(INDEX('WPTM - Section F'!N$1:N$100,MATCH('Print View'!$A254,'WPTM - Section F'!$A$1:$A$100,0))&lt;&gt;0,INDEX('WPTM - Section F'!N$1:N$100,MATCH('Print View'!$A254,'WPTM - Section F'!$A$1:$A$100,0)),""),"")</f>
        <v/>
      </c>
      <c r="J257" s="928"/>
      <c r="K257" s="928"/>
      <c r="L257" s="928"/>
      <c r="M257" s="977"/>
      <c r="N257" s="927" t="str">
        <f ca="1">IFERROR(IF(INDEX('WPTM - Section F'!O$1:O$100,MATCH('Print View'!$A254,'WPTM - Section F'!$A$1:$A$100,0))&lt;&gt;0,INDEX('WPTM - Section F'!O$1:O$100,MATCH('Print View'!$A254,'WPTM - Section F'!$A$1:$A$100,0)),""),"")</f>
        <v/>
      </c>
      <c r="O257" s="928"/>
      <c r="P257" s="928"/>
      <c r="Q257" s="928"/>
      <c r="R257" s="928"/>
      <c r="S257" s="928"/>
      <c r="T257" s="464"/>
      <c r="U257" s="464"/>
      <c r="V257" s="464"/>
      <c r="W257" s="464"/>
      <c r="X257" s="464"/>
      <c r="Y257" s="464"/>
      <c r="Z257" s="464"/>
      <c r="AA257" s="464"/>
      <c r="AB257" s="464"/>
      <c r="AC257" s="464"/>
      <c r="AD257" s="464"/>
      <c r="AE257" s="464"/>
      <c r="AF257" s="464"/>
      <c r="AG257" s="464"/>
      <c r="AH257" s="464"/>
      <c r="AI257" s="464"/>
      <c r="AJ257" s="464"/>
      <c r="AK257" s="464"/>
      <c r="AL257" s="464"/>
      <c r="AM257" s="464"/>
      <c r="AN257" s="464"/>
      <c r="AO257" s="464"/>
      <c r="AP257" s="464"/>
      <c r="AQ257" s="464"/>
      <c r="AR257" s="464"/>
      <c r="AS257" s="464"/>
      <c r="AT257" s="464"/>
      <c r="AU257" s="464"/>
      <c r="AV257" s="464"/>
      <c r="AW257" s="464"/>
      <c r="AX257" s="464"/>
      <c r="AY257" s="464"/>
      <c r="AZ257" s="464"/>
      <c r="BA257" s="464"/>
      <c r="BB257" s="464"/>
      <c r="BC257" s="464"/>
      <c r="BD257" s="464"/>
      <c r="BE257" s="464"/>
      <c r="BF257" s="464"/>
      <c r="BG257" s="464"/>
      <c r="BH257" s="464"/>
      <c r="BI257" s="464"/>
      <c r="BJ257" s="464"/>
      <c r="BK257" s="464"/>
      <c r="BL257" s="464"/>
      <c r="BM257" s="464"/>
      <c r="BN257" s="464"/>
      <c r="BO257" s="464"/>
      <c r="BP257" s="464"/>
      <c r="BQ257" s="464"/>
      <c r="BR257" s="464"/>
      <c r="BS257" s="464"/>
      <c r="BT257" s="464"/>
      <c r="BU257" s="464"/>
      <c r="BV257" s="464"/>
      <c r="BW257" s="464"/>
      <c r="BX257" s="464"/>
      <c r="BY257" s="464"/>
      <c r="BZ257" s="464"/>
      <c r="CA257" s="464"/>
      <c r="CB257" s="464"/>
      <c r="CC257" s="464"/>
      <c r="CD257" s="464"/>
      <c r="CE257" s="464"/>
      <c r="CF257" s="464"/>
    </row>
    <row r="258" spans="1:84" s="184" customFormat="1" ht="60" customHeight="1" x14ac:dyDescent="0.35">
      <c r="A258" s="979">
        <v>45</v>
      </c>
      <c r="B258" s="985"/>
      <c r="C258" s="982" t="str">
        <f ca="1">IFERROR(IF(INDEX('WPTM - Section F'!C$1:C$100,MATCH('Print View'!$A258,'WPTM - Section F'!$A$1:$A$100,0))&lt;&gt;0,INDEX('WPTM - Section F'!C$1:C$100,MATCH('Print View'!$A258,'WPTM - Section F'!$A$1:$A$100,0)),""),"")</f>
        <v/>
      </c>
      <c r="D258" s="985"/>
      <c r="E258" s="988"/>
      <c r="F258" s="985"/>
      <c r="G258" s="982" t="str">
        <f ca="1">IFERROR(IF(INDEX('WPTM - Section F'!G$1:G$100,MATCH('Print View'!$A258,'WPTM - Section F'!$A$1:$A$100,0))&lt;&gt;0,INDEX('WPTM - Section F'!G$1:G$100,MATCH('Print View'!$A258,'WPTM - Section F'!$A$1:$A$100,0)),""),"")</f>
        <v/>
      </c>
      <c r="H258" s="479" t="str">
        <f ca="1">TEXT(IFERROR(INDEX('Overview - Section A'!$A$46:$A$53,MATCH(D24,'Overview - Section A'!$B$46:$B$53,0)),""),Setup!$A$33) &amp;" to " &amp; TEXT(IFERROR(INDEX('Overview - Section A'!$E$46:$E$53,MATCH(D24,'Overview - Section A'!$B$46:$B$53,0)),""),Setup!$A$33)</f>
        <v>10-Dec-22 to 13-Jun-23</v>
      </c>
      <c r="I258" s="931" t="str">
        <f ca="1">IFERROR(IF(INDEX('WPTM - Section F'!P$1:P$100,MATCH('Print View'!$A254,'WPTM - Section F'!$A$1:$A$100,0))&lt;&gt;0,INDEX('WPTM - Section F'!P$1:P$100,MATCH('Print View'!$A254,'WPTM - Section F'!$A$1:$A$100,0)),""),"")</f>
        <v/>
      </c>
      <c r="J258" s="932"/>
      <c r="K258" s="932"/>
      <c r="L258" s="932"/>
      <c r="M258" s="994"/>
      <c r="N258" s="931" t="str">
        <f ca="1">IFERROR(IF(INDEX('WPTM - Section F'!Q$1:Q$100,MATCH('Print View'!$A254,'WPTM - Section F'!$A$1:$A$100,0))&lt;&gt;0,INDEX('WPTM - Section F'!Q$1:Q$100,MATCH('Print View'!$A254,'WPTM - Section F'!$A$1:$A$100,0)),""),"")</f>
        <v/>
      </c>
      <c r="O258" s="932"/>
      <c r="P258" s="932"/>
      <c r="Q258" s="932"/>
      <c r="R258" s="932"/>
      <c r="S258" s="932"/>
      <c r="T258" s="464"/>
      <c r="U258" s="464"/>
      <c r="V258" s="464"/>
      <c r="W258" s="464"/>
      <c r="X258" s="464"/>
      <c r="Y258" s="464"/>
      <c r="Z258" s="464"/>
      <c r="AA258" s="464"/>
      <c r="AB258" s="464"/>
      <c r="AC258" s="464"/>
      <c r="AD258" s="464"/>
      <c r="AE258" s="464"/>
      <c r="AF258" s="464"/>
      <c r="AG258" s="464"/>
      <c r="AH258" s="464"/>
      <c r="AI258" s="464"/>
      <c r="AJ258" s="464"/>
      <c r="AK258" s="464"/>
      <c r="AL258" s="464"/>
      <c r="AM258" s="464"/>
      <c r="AN258" s="464"/>
      <c r="AO258" s="464"/>
      <c r="AP258" s="464"/>
      <c r="AQ258" s="464"/>
      <c r="AR258" s="464"/>
      <c r="AS258" s="464"/>
      <c r="AT258" s="464"/>
      <c r="AU258" s="464"/>
      <c r="AV258" s="464"/>
      <c r="AW258" s="464"/>
      <c r="AX258" s="464"/>
      <c r="AY258" s="464"/>
      <c r="AZ258" s="464"/>
      <c r="BA258" s="464"/>
      <c r="BB258" s="464"/>
      <c r="BC258" s="464"/>
      <c r="BD258" s="464"/>
      <c r="BE258" s="464"/>
      <c r="BF258" s="464"/>
      <c r="BG258" s="464"/>
      <c r="BH258" s="464"/>
      <c r="BI258" s="464"/>
      <c r="BJ258" s="464"/>
      <c r="BK258" s="464"/>
      <c r="BL258" s="464"/>
      <c r="BM258" s="464"/>
      <c r="BN258" s="464"/>
      <c r="BO258" s="464"/>
      <c r="BP258" s="464"/>
      <c r="BQ258" s="464"/>
      <c r="BR258" s="464"/>
      <c r="BS258" s="464"/>
      <c r="BT258" s="464"/>
      <c r="BU258" s="464"/>
      <c r="BV258" s="464"/>
      <c r="BW258" s="464"/>
      <c r="BX258" s="464"/>
      <c r="BY258" s="464"/>
      <c r="BZ258" s="464"/>
      <c r="CA258" s="464"/>
      <c r="CB258" s="464"/>
      <c r="CC258" s="464"/>
      <c r="CD258" s="464"/>
      <c r="CE258" s="464"/>
      <c r="CF258" s="464"/>
    </row>
    <row r="259" spans="1:84" s="184" customFormat="1" ht="60" customHeight="1" x14ac:dyDescent="0.35">
      <c r="A259" s="979">
        <v>46</v>
      </c>
      <c r="B259" s="985"/>
      <c r="C259" s="982" t="str">
        <f ca="1">IFERROR(IF(INDEX('WPTM - Section F'!C$1:C$100,MATCH('Print View'!$A259,'WPTM - Section F'!$A$1:$A$100,0))&lt;&gt;0,INDEX('WPTM - Section F'!C$1:C$100,MATCH('Print View'!$A259,'WPTM - Section F'!$A$1:$A$100,0)),""),"")</f>
        <v/>
      </c>
      <c r="D259" s="985"/>
      <c r="E259" s="988"/>
      <c r="F259" s="985"/>
      <c r="G259" s="982" t="str">
        <f ca="1">IFERROR(IF(INDEX('WPTM - Section F'!G$1:G$100,MATCH('Print View'!$A259,'WPTM - Section F'!$A$1:$A$100,0))&lt;&gt;0,INDEX('WPTM - Section F'!G$1:G$100,MATCH('Print View'!$A259,'WPTM - Section F'!$A$1:$A$100,0)),""),"")</f>
        <v/>
      </c>
      <c r="H259" s="479" t="str">
        <f ca="1">TEXT(IFERROR(INDEX('Overview - Section A'!$A$46:$A$53,MATCH(D25,'Overview - Section A'!$B$46:$B$53,0)),""),Setup!$A$33) &amp;" to " &amp; TEXT(IFERROR(INDEX('Overview - Section A'!$E$46:$E$53,MATCH(D25,'Overview - Section A'!$B$46:$B$53,0)),""),Setup!$A$33)</f>
        <v>14-Jun-23 to 19-Dec-23</v>
      </c>
      <c r="I259" s="927" t="str">
        <f ca="1">IFERROR(IF(INDEX('WPTM - Section F'!R$1:R$100,MATCH('Print View'!$A254,'WPTM - Section F'!$A$1:$A$100,0))&lt;&gt;0,INDEX('WPTM - Section F'!R$1:R$100,MATCH('Print View'!$A254,'WPTM - Section F'!$A$1:$A$100,0)),""),"")</f>
        <v/>
      </c>
      <c r="J259" s="928"/>
      <c r="K259" s="928"/>
      <c r="L259" s="928"/>
      <c r="M259" s="977"/>
      <c r="N259" s="927" t="str">
        <f ca="1">IFERROR(IF(INDEX('WPTM - Section F'!S$1:S$100,MATCH('Print View'!$A254,'WPTM - Section F'!$A$1:$A$100,0))&lt;&gt;0,INDEX('WPTM - Section F'!S$1:S$100,MATCH('Print View'!$A254,'WPTM - Section F'!$A$1:$A$100,0)),""),"")</f>
        <v/>
      </c>
      <c r="O259" s="928"/>
      <c r="P259" s="928"/>
      <c r="Q259" s="928"/>
      <c r="R259" s="928"/>
      <c r="S259" s="928"/>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4"/>
      <c r="BC259" s="464"/>
      <c r="BD259" s="464"/>
      <c r="BE259" s="464"/>
      <c r="BF259" s="464"/>
      <c r="BG259" s="464"/>
      <c r="BH259" s="464"/>
      <c r="BI259" s="464"/>
      <c r="BJ259" s="464"/>
      <c r="BK259" s="464"/>
      <c r="BL259" s="464"/>
      <c r="BM259" s="464"/>
      <c r="BN259" s="464"/>
      <c r="BO259" s="464"/>
      <c r="BP259" s="464"/>
      <c r="BQ259" s="464"/>
      <c r="BR259" s="464"/>
      <c r="BS259" s="464"/>
      <c r="BT259" s="464"/>
      <c r="BU259" s="464"/>
      <c r="BV259" s="464"/>
      <c r="BW259" s="464"/>
      <c r="BX259" s="464"/>
      <c r="BY259" s="464"/>
      <c r="BZ259" s="464"/>
      <c r="CA259" s="464"/>
      <c r="CB259" s="464"/>
      <c r="CC259" s="464"/>
      <c r="CD259" s="464"/>
      <c r="CE259" s="464"/>
      <c r="CF259" s="464"/>
    </row>
    <row r="260" spans="1:84" s="184" customFormat="1" ht="60" customHeight="1" x14ac:dyDescent="0.35">
      <c r="A260" s="979">
        <v>47</v>
      </c>
      <c r="B260" s="986"/>
      <c r="C260" s="983" t="str">
        <f ca="1">IFERROR(IF(INDEX('WPTM - Section F'!C$1:C$100,MATCH('Print View'!$A260,'WPTM - Section F'!$A$1:$A$100,0))&lt;&gt;0,INDEX('WPTM - Section F'!C$1:C$100,MATCH('Print View'!$A260,'WPTM - Section F'!$A$1:$A$100,0)),""),"")</f>
        <v/>
      </c>
      <c r="D260" s="986"/>
      <c r="E260" s="989"/>
      <c r="F260" s="986"/>
      <c r="G260" s="983" t="str">
        <f ca="1">IFERROR(IF(INDEX('WPTM - Section F'!G$1:G$100,MATCH('Print View'!$A260,'WPTM - Section F'!$A$1:$A$100,0))&lt;&gt;0,INDEX('WPTM - Section F'!G$1:G$100,MATCH('Print View'!$A260,'WPTM - Section F'!$A$1:$A$100,0)),""),"")</f>
        <v/>
      </c>
      <c r="H260" s="479" t="str">
        <f ca="1">TEXT(IFERROR(INDEX('Overview - Section A'!$A$46:$A$53,MATCH(D26,'Overview - Section A'!$B$46:$B$53,0)),""),Setup!$A$33) &amp;" to " &amp; TEXT(IFERROR(INDEX('Overview - Section A'!$E$46:$E$53,MATCH(D26,'Overview - Section A'!$B$46:$B$53,0)),""),Setup!$A$33)</f>
        <v xml:space="preserve"> to </v>
      </c>
      <c r="I260" s="931" t="str">
        <f ca="1">IFERROR(IF(INDEX('WPTM - Section F'!T$1:T$100,MATCH('Print View'!$A254,'WPTM - Section F'!$A$1:$A$100,0))&lt;&gt;0,INDEX('WPTM - Section F'!T$1:T$100,MATCH('Print View'!$A254,'WPTM - Section F'!$A$1:$A$100,0)),""),"")</f>
        <v/>
      </c>
      <c r="J260" s="932"/>
      <c r="K260" s="932"/>
      <c r="L260" s="932"/>
      <c r="M260" s="994"/>
      <c r="N260" s="931" t="str">
        <f ca="1">IFERROR(IF(INDEX('WPTM - Section F'!U$1:U$100,MATCH('Print View'!$A254,'WPTM - Section F'!$A$1:$A$100,0))&lt;&gt;0,INDEX('WPTM - Section F'!U$1:U$100,MATCH('Print View'!$A254,'WPTM - Section F'!$A$1:$A$100,0)),""),"")</f>
        <v/>
      </c>
      <c r="O260" s="932"/>
      <c r="P260" s="932"/>
      <c r="Q260" s="932"/>
      <c r="R260" s="932"/>
      <c r="S260" s="932"/>
      <c r="T260" s="464"/>
      <c r="U260" s="464"/>
      <c r="V260" s="464"/>
      <c r="W260" s="464"/>
      <c r="X260" s="464"/>
      <c r="Y260" s="464"/>
      <c r="Z260" s="464"/>
      <c r="AA260" s="464"/>
      <c r="AB260" s="464"/>
      <c r="AC260" s="464"/>
      <c r="AD260" s="464"/>
      <c r="AE260" s="464"/>
      <c r="AF260" s="464"/>
      <c r="AG260" s="464"/>
      <c r="AH260" s="464"/>
      <c r="AI260" s="464"/>
      <c r="AJ260" s="464"/>
      <c r="AK260" s="464"/>
      <c r="AL260" s="464"/>
      <c r="AM260" s="464"/>
      <c r="AN260" s="464"/>
      <c r="AO260" s="464"/>
      <c r="AP260" s="464"/>
      <c r="AQ260" s="464"/>
      <c r="AR260" s="464"/>
      <c r="AS260" s="464"/>
      <c r="AT260" s="464"/>
      <c r="AU260" s="464"/>
      <c r="AV260" s="464"/>
      <c r="AW260" s="464"/>
      <c r="AX260" s="464"/>
      <c r="AY260" s="464"/>
      <c r="AZ260" s="464"/>
      <c r="BA260" s="464"/>
      <c r="BB260" s="464"/>
      <c r="BC260" s="464"/>
      <c r="BD260" s="464"/>
      <c r="BE260" s="464"/>
      <c r="BF260" s="464"/>
      <c r="BG260" s="464"/>
      <c r="BH260" s="464"/>
      <c r="BI260" s="464"/>
      <c r="BJ260" s="464"/>
      <c r="BK260" s="464"/>
      <c r="BL260" s="464"/>
      <c r="BM260" s="464"/>
      <c r="BN260" s="464"/>
      <c r="BO260" s="464"/>
      <c r="BP260" s="464"/>
      <c r="BQ260" s="464"/>
      <c r="BR260" s="464"/>
      <c r="BS260" s="464"/>
      <c r="BT260" s="464"/>
      <c r="BU260" s="464"/>
      <c r="BV260" s="464"/>
      <c r="BW260" s="464"/>
      <c r="BX260" s="464"/>
      <c r="BY260" s="464"/>
      <c r="BZ260" s="464"/>
      <c r="CA260" s="464"/>
      <c r="CB260" s="464"/>
      <c r="CC260" s="464"/>
      <c r="CD260" s="464"/>
      <c r="CE260" s="464"/>
      <c r="CF260" s="464"/>
    </row>
    <row r="261" spans="1:84" s="184" customFormat="1" ht="60" customHeight="1" x14ac:dyDescent="0.35">
      <c r="A261" s="980">
        <v>48</v>
      </c>
      <c r="B261" s="937" t="str">
        <f ca="1">IFERROR(IF(INDEX('WPTM - Section F'!X$1:X$100,MATCH('Print View'!$A254,'WPTM - Section F'!$A$1:$A$100,0))&lt;&gt;0,INDEX('WPTM - Section F'!X$1:X$100,MATCH('Print View'!$A254,'WPTM - Section F'!$A$1:$A$100,0)),""),"")</f>
        <v/>
      </c>
      <c r="C261" s="938"/>
      <c r="D261" s="938"/>
      <c r="E261" s="938"/>
      <c r="F261" s="938"/>
      <c r="G261" s="938"/>
      <c r="H261" s="938"/>
      <c r="I261" s="938"/>
      <c r="J261" s="938"/>
      <c r="K261" s="938"/>
      <c r="L261" s="938"/>
      <c r="M261" s="938"/>
      <c r="N261" s="938"/>
      <c r="O261" s="938"/>
      <c r="P261" s="938"/>
      <c r="Q261" s="938"/>
      <c r="R261" s="938"/>
      <c r="S261" s="938"/>
      <c r="T261" s="464"/>
      <c r="U261" s="464"/>
      <c r="V261" s="464"/>
      <c r="W261" s="464"/>
      <c r="X261" s="464"/>
      <c r="Y261" s="464"/>
      <c r="Z261" s="464"/>
      <c r="AA261" s="464"/>
      <c r="AB261" s="464"/>
      <c r="AC261" s="464"/>
      <c r="AD261" s="464"/>
      <c r="AE261" s="464"/>
      <c r="AF261" s="464"/>
      <c r="AG261" s="464"/>
      <c r="AH261" s="464"/>
      <c r="AI261" s="464"/>
      <c r="AJ261" s="464"/>
      <c r="AK261" s="464"/>
      <c r="AL261" s="464"/>
      <c r="AM261" s="464"/>
      <c r="AN261" s="464"/>
      <c r="AO261" s="464"/>
      <c r="AP261" s="464"/>
      <c r="AQ261" s="464"/>
      <c r="AR261" s="464"/>
      <c r="AS261" s="464"/>
      <c r="AT261" s="464"/>
      <c r="AU261" s="464"/>
      <c r="AV261" s="464"/>
      <c r="AW261" s="464"/>
      <c r="AX261" s="464"/>
      <c r="AY261" s="464"/>
      <c r="AZ261" s="464"/>
      <c r="BA261" s="464"/>
      <c r="BB261" s="464"/>
      <c r="BC261" s="464"/>
      <c r="BD261" s="464"/>
      <c r="BE261" s="464"/>
      <c r="BF261" s="464"/>
      <c r="BG261" s="464"/>
      <c r="BH261" s="464"/>
      <c r="BI261" s="464"/>
      <c r="BJ261" s="464"/>
      <c r="BK261" s="464"/>
      <c r="BL261" s="464"/>
      <c r="BM261" s="464"/>
      <c r="BN261" s="464"/>
      <c r="BO261" s="464"/>
      <c r="BP261" s="464"/>
      <c r="BQ261" s="464"/>
      <c r="BR261" s="464"/>
      <c r="BS261" s="464"/>
      <c r="BT261" s="464"/>
      <c r="BU261" s="464"/>
      <c r="BV261" s="464"/>
      <c r="BW261" s="464"/>
      <c r="BX261" s="464"/>
      <c r="BY261" s="464"/>
      <c r="BZ261" s="464"/>
      <c r="CA261" s="464"/>
      <c r="CB261" s="464"/>
      <c r="CC261" s="464"/>
      <c r="CD261" s="464"/>
      <c r="CE261" s="464"/>
      <c r="CF261" s="464"/>
    </row>
    <row r="262" spans="1:84" s="184" customFormat="1" ht="60" customHeight="1" x14ac:dyDescent="0.35">
      <c r="A262" s="978">
        <v>7</v>
      </c>
      <c r="B262" s="984" t="str">
        <f ca="1">IFERROR(IF(INDEX('WPTM - Section F'!B$1:B$100,MATCH('Print View'!$A262,'WPTM - Section F'!$A$1:$A$100,0))&lt;&gt;0,INDEX('WPTM - Section F'!B$1:B$100,MATCH('Print View'!$A262,'WPTM - Section F'!$A$1:$A$100,0)),""),"")</f>
        <v/>
      </c>
      <c r="C262" s="981" t="str">
        <f ca="1">IFERROR(IF(INDEX('WPTM - Section F'!C$1:C$100,MATCH('Print View'!$A262,'WPTM - Section F'!$A$1:$A$100,0))&lt;&gt;0,INDEX('WPTM - Section F'!C$1:C$100,MATCH('Print View'!$A262,'WPTM - Section F'!$A$1:$A$100,0)),""),"")</f>
        <v/>
      </c>
      <c r="D262" s="984" t="str">
        <f ca="1">IFERROR(IF(INDEX('WPTM - Section F'!D$1:D$100,MATCH('Print View'!$A262,'WPTM - Section F'!$A$1:$A$100,0))&lt;&gt;0,INDEX('WPTM - Section F'!D$1:D$100,MATCH('Print View'!$A262,'WPTM - Section F'!$A$1:$A$100,0)),""),"")</f>
        <v/>
      </c>
      <c r="E262" s="987" t="str">
        <f ca="1">IFERROR(IF(INDEX('WPTM - Section F'!E$1:E$100,MATCH('Print View'!$A262,'WPTM - Section F'!$A$1:$A$100,0))&lt;&gt;0,INDEX('WPTM - Section F'!E$1:E$100,MATCH('Print View'!$A262,'WPTM - Section F'!$A$1:$A$100,0)),""),"")</f>
        <v/>
      </c>
      <c r="F262" s="984" t="str">
        <f ca="1">IFERROR(IF(INDEX('WPTM - Section F'!F$1:F$100,MATCH('Print View'!$A262,'WPTM - Section F'!$A$1:$A$100,0))&lt;&gt;0,INDEX('WPTM - Section F'!F$1:F$100,MATCH('Print View'!$A262,'WPTM - Section F'!$A$1:$A$100,0)),""),"")</f>
        <v/>
      </c>
      <c r="G262" s="981" t="str">
        <f ca="1">IFERROR(IF(INDEX('WPTM - Section F'!G$1:G$100,MATCH('Print View'!$A262,'WPTM - Section F'!$A$1:$A$100,0))&lt;&gt;0,INDEX('WPTM - Section F'!G$1:G$100,MATCH('Print View'!$A262,'WPTM - Section F'!$A$1:$A$100,0)),""),"")</f>
        <v/>
      </c>
      <c r="H262" s="512" t="str">
        <f ca="1">TEXT(IFERROR(INDEX('Overview - Section A'!$A$46:$A$53,MATCH(D20,'Overview - Section A'!$B$46:$B$53,0)),""),Setup!$A$33) &amp;" to " &amp; TEXT(IFERROR(INDEX('Overview - Section A'!$E$46:$E$53,MATCH(D20,'Overview - Section A'!$B$46:$B$53,0)),""),Setup!$A$33)</f>
        <v>18-Dec-20 to 21-May-21</v>
      </c>
      <c r="I262" s="933" t="str">
        <f ca="1">IFERROR(IF(INDEX('WPTM - Section F'!H$1:H$100,MATCH('Print View'!$A262,'WPTM - Section F'!$A$1:$A$100,0))&lt;&gt;0,INDEX('WPTM - Section F'!H$1:H$100,MATCH('Print View'!$A262,'WPTM - Section F'!$A$1:$A$100,0)),""),"")</f>
        <v/>
      </c>
      <c r="J262" s="934"/>
      <c r="K262" s="934"/>
      <c r="L262" s="934"/>
      <c r="M262" s="976"/>
      <c r="N262" s="933" t="str">
        <f ca="1">IFERROR(IF(INDEX('WPTM - Section F'!I$1:I$100,MATCH('Print View'!$A262,'WPTM - Section F'!$A$1:$A$100,0))&lt;&gt;0,INDEX('WPTM - Section F'!I$1:I$100,MATCH('Print View'!$A262,'WPTM - Section F'!$A$1:$A$100,0)),""),"")</f>
        <v/>
      </c>
      <c r="O262" s="934"/>
      <c r="P262" s="934"/>
      <c r="Q262" s="934"/>
      <c r="R262" s="934"/>
      <c r="S262" s="934"/>
      <c r="T262" s="464"/>
      <c r="U262" s="464"/>
      <c r="V262" s="464"/>
      <c r="W262" s="464"/>
      <c r="X262" s="464"/>
      <c r="Y262" s="464"/>
      <c r="Z262" s="464"/>
      <c r="AA262" s="464"/>
      <c r="AB262" s="464"/>
      <c r="AC262" s="464"/>
      <c r="AD262" s="464"/>
      <c r="AE262" s="464"/>
      <c r="AF262" s="464"/>
      <c r="AG262" s="464"/>
      <c r="AH262" s="464"/>
      <c r="AI262" s="464"/>
      <c r="AJ262" s="464"/>
      <c r="AK262" s="464"/>
      <c r="AL262" s="464"/>
      <c r="AM262" s="464"/>
      <c r="AN262" s="464"/>
      <c r="AO262" s="464"/>
      <c r="AP262" s="464"/>
      <c r="AQ262" s="464"/>
      <c r="AR262" s="464"/>
      <c r="AS262" s="464"/>
      <c r="AT262" s="464"/>
      <c r="AU262" s="464"/>
      <c r="AV262" s="464"/>
      <c r="AW262" s="464"/>
      <c r="AX262" s="464"/>
      <c r="AY262" s="464"/>
      <c r="AZ262" s="464"/>
      <c r="BA262" s="464"/>
      <c r="BB262" s="464"/>
      <c r="BC262" s="464"/>
      <c r="BD262" s="464"/>
      <c r="BE262" s="464"/>
      <c r="BF262" s="464"/>
      <c r="BG262" s="464"/>
      <c r="BH262" s="464"/>
      <c r="BI262" s="464"/>
      <c r="BJ262" s="464"/>
      <c r="BK262" s="464"/>
      <c r="BL262" s="464"/>
      <c r="BM262" s="464"/>
      <c r="BN262" s="464"/>
      <c r="BO262" s="464"/>
      <c r="BP262" s="464"/>
      <c r="BQ262" s="464"/>
      <c r="BR262" s="464"/>
      <c r="BS262" s="464"/>
      <c r="BT262" s="464"/>
      <c r="BU262" s="464"/>
      <c r="BV262" s="464"/>
      <c r="BW262" s="464"/>
      <c r="BX262" s="464"/>
      <c r="BY262" s="464"/>
      <c r="BZ262" s="464"/>
      <c r="CA262" s="464"/>
      <c r="CB262" s="464"/>
      <c r="CC262" s="464"/>
      <c r="CD262" s="464"/>
      <c r="CE262" s="464"/>
      <c r="CF262" s="464"/>
    </row>
    <row r="263" spans="1:84" s="184" customFormat="1" ht="60" customHeight="1" x14ac:dyDescent="0.35">
      <c r="A263" s="979">
        <v>50</v>
      </c>
      <c r="B263" s="985"/>
      <c r="C263" s="982" t="str">
        <f ca="1">IFERROR(IF(INDEX('WPTM - Section F'!C$1:C$100,MATCH('Print View'!$A263,'WPTM - Section F'!$A$1:$A$100,0))&lt;&gt;0,INDEX('WPTM - Section F'!C$1:C$100,MATCH('Print View'!$A263,'WPTM - Section F'!$A$1:$A$100,0)),""),"")</f>
        <v/>
      </c>
      <c r="D263" s="985"/>
      <c r="E263" s="988"/>
      <c r="F263" s="985"/>
      <c r="G263" s="982" t="str">
        <f ca="1">IFERROR(IF(INDEX('WPTM - Section F'!G$1:G$100,MATCH('Print View'!$A263,'WPTM - Section F'!$A$1:$A$100,0))&lt;&gt;0,INDEX('WPTM - Section F'!G$1:G$100,MATCH('Print View'!$A263,'WPTM - Section F'!$A$1:$A$100,0)),""),"")</f>
        <v/>
      </c>
      <c r="H263" s="512" t="str">
        <f ca="1">TEXT(IFERROR(INDEX('Overview - Section A'!$A$46:$A$53,MATCH(D21,'Overview - Section A'!$B$46:$B$53,0)),""),Setup!$A$33) &amp;" to " &amp; TEXT(IFERROR(INDEX('Overview - Section A'!$E$46:$E$53,MATCH(D21,'Overview - Section A'!$B$46:$B$53,0)),""),Setup!$A$33)</f>
        <v>22-May-21 to 28-Nov-21</v>
      </c>
      <c r="I263" s="933" t="str">
        <f ca="1">IFERROR(IF(INDEX('WPTM - Section F'!J$1:J$100,MATCH('Print View'!$A262,'WPTM - Section F'!$A$1:$A$100,0))&lt;&gt;0,INDEX('WPTM - Section F'!J$1:J$100,MATCH('Print View'!$A262,'WPTM - Section F'!$A$1:$A$100,0)),""),"")</f>
        <v/>
      </c>
      <c r="J263" s="934"/>
      <c r="K263" s="934"/>
      <c r="L263" s="934"/>
      <c r="M263" s="976"/>
      <c r="N263" s="933" t="str">
        <f ca="1">IFERROR(IF(INDEX('WPTM - Section F'!K$1:K$100,MATCH('Print View'!$A262,'WPTM - Section F'!$A$1:$A$100,0))&lt;&gt;0,INDEX('WPTM - Section F'!K$1:K$100,MATCH('Print View'!$A262,'WPTM - Section F'!$A$1:$A$100,0)),""),"")</f>
        <v/>
      </c>
      <c r="O263" s="934"/>
      <c r="P263" s="934"/>
      <c r="Q263" s="934"/>
      <c r="R263" s="934"/>
      <c r="S263" s="934"/>
      <c r="T263" s="464"/>
      <c r="U263" s="464"/>
      <c r="V263" s="464"/>
      <c r="W263" s="464"/>
      <c r="X263" s="464"/>
      <c r="Y263" s="464"/>
      <c r="Z263" s="464"/>
      <c r="AA263"/>
      <c r="AB263"/>
      <c r="AC263"/>
      <c r="AD263"/>
      <c r="AE263"/>
      <c r="AF263"/>
      <c r="AG263"/>
      <c r="AH263"/>
      <c r="AI263"/>
      <c r="AJ263"/>
      <c r="AK263"/>
      <c r="AL263"/>
      <c r="AM263"/>
      <c r="AN263" s="464"/>
      <c r="AO263" s="464"/>
      <c r="AP263" s="464"/>
      <c r="AQ263" s="464"/>
      <c r="AR263" s="464"/>
      <c r="AS263" s="464"/>
      <c r="AT263" s="464"/>
      <c r="AU263" s="464"/>
      <c r="AV263" s="464"/>
      <c r="AW263" s="464"/>
      <c r="AX263" s="464"/>
      <c r="AY263" s="464"/>
      <c r="AZ263" s="464"/>
      <c r="BA263" s="464"/>
      <c r="BB263" s="464"/>
      <c r="BC263" s="464"/>
      <c r="BD263" s="464"/>
      <c r="BE263" s="464"/>
      <c r="BF263" s="464"/>
      <c r="BG263" s="464"/>
      <c r="BH263" s="464"/>
      <c r="BI263" s="464"/>
      <c r="BJ263" s="464"/>
      <c r="BK263" s="464"/>
      <c r="BL263" s="464"/>
      <c r="BM263" s="464"/>
      <c r="BN263" s="464"/>
      <c r="BO263" s="464"/>
      <c r="BP263" s="464"/>
      <c r="BQ263" s="464"/>
      <c r="BR263" s="464"/>
      <c r="BS263" s="464"/>
      <c r="BT263" s="464"/>
      <c r="BU263" s="464"/>
      <c r="BV263" s="464"/>
      <c r="BW263" s="464"/>
      <c r="BX263" s="464"/>
      <c r="BY263" s="464"/>
      <c r="BZ263" s="464"/>
      <c r="CA263" s="464"/>
      <c r="CB263" s="464"/>
      <c r="CC263" s="464"/>
      <c r="CD263" s="464"/>
      <c r="CE263" s="464"/>
      <c r="CF263" s="464"/>
    </row>
    <row r="264" spans="1:84" s="184" customFormat="1" ht="60" customHeight="1" x14ac:dyDescent="0.35">
      <c r="A264" s="979">
        <v>51</v>
      </c>
      <c r="B264" s="985"/>
      <c r="C264" s="982" t="str">
        <f ca="1">IFERROR(IF(INDEX('WPTM - Section F'!C$1:C$100,MATCH('Print View'!$A264,'WPTM - Section F'!$A$1:$A$100,0))&lt;&gt;0,INDEX('WPTM - Section F'!C$1:C$100,MATCH('Print View'!$A264,'WPTM - Section F'!$A$1:$A$100,0)),""),"")</f>
        <v/>
      </c>
      <c r="D264" s="985"/>
      <c r="E264" s="988"/>
      <c r="F264" s="985"/>
      <c r="G264" s="982" t="str">
        <f ca="1">IFERROR(IF(INDEX('WPTM - Section F'!G$1:G$100,MATCH('Print View'!$A264,'WPTM - Section F'!$A$1:$A$100,0))&lt;&gt;0,INDEX('WPTM - Section F'!G$1:G$100,MATCH('Print View'!$A264,'WPTM - Section F'!$A$1:$A$100,0)),""),"")</f>
        <v/>
      </c>
      <c r="H264" s="512" t="str">
        <f ca="1">TEXT(IFERROR(INDEX('Overview - Section A'!$A$46:$A$53,MATCH(D22,'Overview - Section A'!$B$46:$B$53,0)),""),Setup!$A$33) &amp;" to " &amp; TEXT(IFERROR(INDEX('Overview - Section A'!$E$46:$E$53,MATCH(D22,'Overview - Section A'!$B$46:$B$53,0)),""),Setup!$A$33)</f>
        <v>29-Nov-21 to 2-Jun-22</v>
      </c>
      <c r="I264" s="933" t="str">
        <f ca="1">IFERROR(IF(INDEX('WPTM - Section F'!L$1:L$100,MATCH('Print View'!$A262,'WPTM - Section F'!$A$1:$A$100,0))&lt;&gt;0,INDEX('WPTM - Section F'!L$1:L$100,MATCH('Print View'!$A262,'WPTM - Section F'!$A$1:$A$100,0)),""),"")</f>
        <v/>
      </c>
      <c r="J264" s="934"/>
      <c r="K264" s="934"/>
      <c r="L264" s="934"/>
      <c r="M264" s="976"/>
      <c r="N264" s="933" t="str">
        <f ca="1">IFERROR(IF(INDEX('WPTM - Section F'!M$1:M$100,MATCH('Print View'!$A262,'WPTM - Section F'!$A$1:$A$100,0))&lt;&gt;0,INDEX('WPTM - Section F'!M$1:M$100,MATCH('Print View'!$A262,'WPTM - Section F'!$A$1:$A$100,0)),""),"")</f>
        <v/>
      </c>
      <c r="O264" s="934"/>
      <c r="P264" s="934"/>
      <c r="Q264" s="934"/>
      <c r="R264" s="934"/>
      <c r="S264" s="934"/>
      <c r="T264" s="464"/>
      <c r="U264" s="464"/>
      <c r="V264" s="464"/>
      <c r="W264" s="464"/>
      <c r="X264" s="464"/>
      <c r="Y264" s="464"/>
      <c r="Z264" s="464"/>
      <c r="AA264"/>
      <c r="AB264"/>
      <c r="AC264"/>
      <c r="AD264"/>
      <c r="AE264"/>
      <c r="AF264"/>
      <c r="AG264"/>
      <c r="AH264"/>
      <c r="AI264"/>
      <c r="AJ264"/>
      <c r="AK264"/>
      <c r="AL264"/>
      <c r="AM264"/>
      <c r="AN264" s="464"/>
      <c r="AO264" s="464"/>
      <c r="AP264" s="464"/>
      <c r="AQ264" s="464"/>
      <c r="AR264" s="464"/>
      <c r="AS264" s="464"/>
      <c r="AT264" s="464"/>
      <c r="AU264" s="464"/>
      <c r="AV264" s="464"/>
      <c r="AW264" s="464"/>
      <c r="AX264" s="464"/>
      <c r="AY264" s="464"/>
      <c r="AZ264" s="464"/>
      <c r="BA264" s="464"/>
      <c r="BB264" s="464"/>
      <c r="BC264" s="464"/>
      <c r="BD264" s="464"/>
      <c r="BE264" s="464"/>
      <c r="BF264" s="464"/>
      <c r="BG264" s="464"/>
      <c r="BH264" s="464"/>
      <c r="BI264" s="464"/>
      <c r="BJ264" s="464"/>
      <c r="BK264" s="464"/>
      <c r="BL264" s="464"/>
      <c r="BM264" s="464"/>
      <c r="BN264" s="464"/>
      <c r="BO264" s="464"/>
      <c r="BP264" s="464"/>
      <c r="BQ264" s="464"/>
      <c r="BR264" s="464"/>
      <c r="BS264" s="464"/>
      <c r="BT264" s="464"/>
      <c r="BU264" s="464"/>
      <c r="BV264" s="464"/>
      <c r="BW264" s="464"/>
      <c r="BX264" s="464"/>
      <c r="BY264" s="464"/>
      <c r="BZ264" s="464"/>
      <c r="CA264" s="464"/>
      <c r="CB264" s="464"/>
      <c r="CC264" s="464"/>
      <c r="CD264" s="464"/>
      <c r="CE264" s="464"/>
      <c r="CF264" s="464"/>
    </row>
    <row r="265" spans="1:84" s="184" customFormat="1" ht="60" customHeight="1" x14ac:dyDescent="0.35">
      <c r="A265" s="979">
        <v>52</v>
      </c>
      <c r="B265" s="985"/>
      <c r="C265" s="982" t="str">
        <f ca="1">IFERROR(IF(INDEX('WPTM - Section F'!C$1:C$100,MATCH('Print View'!$A265,'WPTM - Section F'!$A$1:$A$100,0))&lt;&gt;0,INDEX('WPTM - Section F'!C$1:C$100,MATCH('Print View'!$A265,'WPTM - Section F'!$A$1:$A$100,0)),""),"")</f>
        <v/>
      </c>
      <c r="D265" s="985"/>
      <c r="E265" s="988"/>
      <c r="F265" s="985"/>
      <c r="G265" s="982" t="str">
        <f ca="1">IFERROR(IF(INDEX('WPTM - Section F'!G$1:G$100,MATCH('Print View'!$A265,'WPTM - Section F'!$A$1:$A$100,0))&lt;&gt;0,INDEX('WPTM - Section F'!G$1:G$100,MATCH('Print View'!$A265,'WPTM - Section F'!$A$1:$A$100,0)),""),"")</f>
        <v/>
      </c>
      <c r="H265" s="512" t="str">
        <f ca="1">TEXT(IFERROR(INDEX('Overview - Section A'!$A$46:$A$53,MATCH(D23,'Overview - Section A'!$B$46:$B$53,0)),""),Setup!$A$33) &amp;" to " &amp; TEXT(IFERROR(INDEX('Overview - Section A'!$E$46:$E$53,MATCH(D23,'Overview - Section A'!$B$46:$B$53,0)),""),Setup!$A$33)</f>
        <v>3-Jun-22 to 9-Dec-22</v>
      </c>
      <c r="I265" s="933" t="str">
        <f ca="1">IFERROR(IF(INDEX('WPTM - Section F'!N$1:N$100,MATCH('Print View'!$A262,'WPTM - Section F'!$A$1:$A$100,0))&lt;&gt;0,INDEX('WPTM - Section F'!N$1:N$100,MATCH('Print View'!$A262,'WPTM - Section F'!$A$1:$A$100,0)),""),"")</f>
        <v/>
      </c>
      <c r="J265" s="934"/>
      <c r="K265" s="934"/>
      <c r="L265" s="934"/>
      <c r="M265" s="976"/>
      <c r="N265" s="933" t="str">
        <f ca="1">IFERROR(IF(INDEX('WPTM - Section F'!O$1:O$100,MATCH('Print View'!$A262,'WPTM - Section F'!$A$1:$A$100,0))&lt;&gt;0,INDEX('WPTM - Section F'!O$1:O$100,MATCH('Print View'!$A262,'WPTM - Section F'!$A$1:$A$100,0)),""),"")</f>
        <v/>
      </c>
      <c r="O265" s="934"/>
      <c r="P265" s="934"/>
      <c r="Q265" s="934"/>
      <c r="R265" s="934"/>
      <c r="S265" s="934"/>
      <c r="T265" s="464"/>
      <c r="U265" s="464"/>
      <c r="V265" s="464"/>
      <c r="W265" s="464"/>
      <c r="X265" s="464"/>
      <c r="Y265" s="464"/>
      <c r="Z265" s="464"/>
      <c r="AA265"/>
      <c r="AB265"/>
      <c r="AC265"/>
      <c r="AD265"/>
      <c r="AE265"/>
      <c r="AF265"/>
      <c r="AG265"/>
      <c r="AH265"/>
      <c r="AI265"/>
      <c r="AJ265"/>
      <c r="AK265"/>
      <c r="AL265"/>
      <c r="AM265"/>
      <c r="AN265" s="464"/>
      <c r="AO265" s="464"/>
      <c r="AP265" s="464"/>
      <c r="AQ265" s="464"/>
      <c r="AR265" s="464"/>
      <c r="AS265" s="464"/>
      <c r="AT265" s="464"/>
      <c r="AU265" s="464"/>
      <c r="AV265" s="464"/>
      <c r="AW265" s="464"/>
      <c r="AX265" s="464"/>
      <c r="AY265" s="464"/>
      <c r="AZ265" s="464"/>
      <c r="BA265" s="464"/>
      <c r="BB265" s="464"/>
      <c r="BC265" s="464"/>
      <c r="BD265" s="464"/>
      <c r="BE265" s="464"/>
      <c r="BF265" s="464"/>
      <c r="BG265" s="464"/>
      <c r="BH265" s="464"/>
      <c r="BI265" s="464"/>
      <c r="BJ265" s="464"/>
      <c r="BK265" s="464"/>
      <c r="BL265" s="464"/>
      <c r="BM265" s="464"/>
      <c r="BN265" s="464"/>
      <c r="BO265" s="464"/>
      <c r="BP265" s="464"/>
      <c r="BQ265" s="464"/>
      <c r="BR265" s="464"/>
      <c r="BS265" s="464"/>
      <c r="BT265" s="464"/>
      <c r="BU265" s="464"/>
      <c r="BV265" s="464"/>
      <c r="BW265" s="464"/>
      <c r="BX265" s="464"/>
      <c r="BY265" s="464"/>
      <c r="BZ265" s="464"/>
      <c r="CA265" s="464"/>
      <c r="CB265" s="464"/>
      <c r="CC265" s="464"/>
      <c r="CD265" s="464"/>
      <c r="CE265" s="464"/>
      <c r="CF265" s="464"/>
    </row>
    <row r="266" spans="1:84" s="184" customFormat="1" ht="60" customHeight="1" x14ac:dyDescent="0.35">
      <c r="A266" s="979">
        <v>53</v>
      </c>
      <c r="B266" s="985"/>
      <c r="C266" s="982" t="str">
        <f ca="1">IFERROR(IF(INDEX('WPTM - Section F'!C$1:C$100,MATCH('Print View'!$A266,'WPTM - Section F'!$A$1:$A$100,0))&lt;&gt;0,INDEX('WPTM - Section F'!C$1:C$100,MATCH('Print View'!$A266,'WPTM - Section F'!$A$1:$A$100,0)),""),"")</f>
        <v/>
      </c>
      <c r="D266" s="985"/>
      <c r="E266" s="988"/>
      <c r="F266" s="985"/>
      <c r="G266" s="982" t="str">
        <f ca="1">IFERROR(IF(INDEX('WPTM - Section F'!G$1:G$100,MATCH('Print View'!$A266,'WPTM - Section F'!$A$1:$A$100,0))&lt;&gt;0,INDEX('WPTM - Section F'!G$1:G$100,MATCH('Print View'!$A266,'WPTM - Section F'!$A$1:$A$100,0)),""),"")</f>
        <v/>
      </c>
      <c r="H266" s="512" t="str">
        <f ca="1">TEXT(IFERROR(INDEX('Overview - Section A'!$A$46:$A$53,MATCH(D24,'Overview - Section A'!$B$46:$B$53,0)),""),Setup!$A$33) &amp;" to " &amp; TEXT(IFERROR(INDEX('Overview - Section A'!$E$46:$E$53,MATCH(D24,'Overview - Section A'!$B$46:$B$53,0)),""),Setup!$A$33)</f>
        <v>10-Dec-22 to 13-Jun-23</v>
      </c>
      <c r="I266" s="933" t="str">
        <f ca="1">IFERROR(IF(INDEX('WPTM - Section F'!P$1:P$100,MATCH('Print View'!$A262,'WPTM - Section F'!$A$1:$A$100,0))&lt;&gt;0,INDEX('WPTM - Section F'!P$1:P$100,MATCH('Print View'!$A262,'WPTM - Section F'!$A$1:$A$100,0)),""),"")</f>
        <v/>
      </c>
      <c r="J266" s="934"/>
      <c r="K266" s="934"/>
      <c r="L266" s="934"/>
      <c r="M266" s="976"/>
      <c r="N266" s="933" t="str">
        <f ca="1">IFERROR(IF(INDEX('WPTM - Section F'!Q$1:Q$100,MATCH('Print View'!$A262,'WPTM - Section F'!$A$1:$A$100,0))&lt;&gt;0,INDEX('WPTM - Section F'!Q$1:Q$100,MATCH('Print View'!$A262,'WPTM - Section F'!$A$1:$A$100,0)),""),"")</f>
        <v/>
      </c>
      <c r="O266" s="934"/>
      <c r="P266" s="934"/>
      <c r="Q266" s="934"/>
      <c r="R266" s="934"/>
      <c r="S266" s="934"/>
      <c r="T266" s="464"/>
      <c r="U266" s="464"/>
      <c r="V266" s="464"/>
      <c r="W266" s="464"/>
      <c r="X266" s="464"/>
      <c r="Y266" s="464"/>
      <c r="Z266" s="464"/>
      <c r="AA266"/>
      <c r="AB266"/>
      <c r="AC266"/>
      <c r="AD266"/>
      <c r="AE266"/>
      <c r="AF266"/>
      <c r="AG266"/>
      <c r="AH266"/>
      <c r="AI266"/>
      <c r="AJ266"/>
      <c r="AK266"/>
      <c r="AL266"/>
      <c r="AM266"/>
      <c r="AN266" s="464"/>
      <c r="AO266" s="464"/>
      <c r="AP266" s="464"/>
      <c r="AQ266" s="464"/>
      <c r="AR266" s="464"/>
      <c r="AS266" s="464"/>
      <c r="AT266" s="464"/>
      <c r="AU266" s="464"/>
      <c r="AV266" s="464"/>
      <c r="AW266" s="464"/>
      <c r="AX266" s="464"/>
      <c r="AY266" s="464"/>
      <c r="AZ266" s="464"/>
      <c r="BA266" s="464"/>
      <c r="BB266" s="464"/>
      <c r="BC266" s="464"/>
      <c r="BD266" s="464"/>
      <c r="BE266" s="464"/>
      <c r="BF266" s="464"/>
      <c r="BG266" s="464"/>
      <c r="BH266" s="464"/>
      <c r="BI266" s="464"/>
      <c r="BJ266" s="464"/>
      <c r="BK266" s="464"/>
      <c r="BL266" s="464"/>
      <c r="BM266" s="464"/>
      <c r="BN266" s="464"/>
      <c r="BO266" s="464"/>
      <c r="BP266" s="464"/>
      <c r="BQ266" s="464"/>
      <c r="BR266" s="464"/>
      <c r="BS266" s="464"/>
      <c r="BT266" s="464"/>
      <c r="BU266" s="464"/>
      <c r="BV266" s="464"/>
      <c r="BW266" s="464"/>
      <c r="BX266" s="464"/>
      <c r="BY266" s="464"/>
      <c r="BZ266" s="464"/>
      <c r="CA266" s="464"/>
      <c r="CB266" s="464"/>
      <c r="CC266" s="464"/>
      <c r="CD266" s="464"/>
      <c r="CE266" s="464"/>
      <c r="CF266" s="464"/>
    </row>
    <row r="267" spans="1:84" s="184" customFormat="1" ht="60" customHeight="1" x14ac:dyDescent="0.35">
      <c r="A267" s="979">
        <v>54</v>
      </c>
      <c r="B267" s="985"/>
      <c r="C267" s="982" t="str">
        <f ca="1">IFERROR(IF(INDEX('WPTM - Section F'!C$1:C$100,MATCH('Print View'!$A267,'WPTM - Section F'!$A$1:$A$100,0))&lt;&gt;0,INDEX('WPTM - Section F'!C$1:C$100,MATCH('Print View'!$A267,'WPTM - Section F'!$A$1:$A$100,0)),""),"")</f>
        <v/>
      </c>
      <c r="D267" s="985"/>
      <c r="E267" s="988"/>
      <c r="F267" s="985"/>
      <c r="G267" s="982" t="str">
        <f ca="1">IFERROR(IF(INDEX('WPTM - Section F'!G$1:G$100,MATCH('Print View'!$A267,'WPTM - Section F'!$A$1:$A$100,0))&lt;&gt;0,INDEX('WPTM - Section F'!G$1:G$100,MATCH('Print View'!$A267,'WPTM - Section F'!$A$1:$A$100,0)),""),"")</f>
        <v/>
      </c>
      <c r="H267" s="512" t="str">
        <f ca="1">TEXT(IFERROR(INDEX('Overview - Section A'!$A$46:$A$53,MATCH(D25,'Overview - Section A'!$B$46:$B$53,0)),""),Setup!$A$33) &amp;" to " &amp; TEXT(IFERROR(INDEX('Overview - Section A'!$E$46:$E$53,MATCH(D25,'Overview - Section A'!$B$46:$B$53,0)),""),Setup!$A$33)</f>
        <v>14-Jun-23 to 19-Dec-23</v>
      </c>
      <c r="I267" s="933" t="str">
        <f ca="1">IFERROR(IF(INDEX('WPTM - Section F'!R$1:R$100,MATCH('Print View'!$A262,'WPTM - Section F'!$A$1:$A$100,0))&lt;&gt;0,INDEX('WPTM - Section F'!R$1:R$100,MATCH('Print View'!$A262,'WPTM - Section F'!$A$1:$A$100,0)),""),"")</f>
        <v/>
      </c>
      <c r="J267" s="934"/>
      <c r="K267" s="934"/>
      <c r="L267" s="934"/>
      <c r="M267" s="976"/>
      <c r="N267" s="933" t="str">
        <f ca="1">IFERROR(IF(INDEX('WPTM - Section F'!S$1:S$100,MATCH('Print View'!$A262,'WPTM - Section F'!$A$1:$A$100,0))&lt;&gt;0,INDEX('WPTM - Section F'!S$1:S$100,MATCH('Print View'!$A262,'WPTM - Section F'!$A$1:$A$100,0)),""),"")</f>
        <v/>
      </c>
      <c r="O267" s="934"/>
      <c r="P267" s="934"/>
      <c r="Q267" s="934"/>
      <c r="R267" s="934"/>
      <c r="S267" s="934"/>
      <c r="T267" s="464"/>
      <c r="U267" s="464"/>
      <c r="V267" s="464"/>
      <c r="W267" s="464"/>
      <c r="X267" s="464"/>
      <c r="Y267" s="464"/>
      <c r="Z267" s="464"/>
      <c r="AA267"/>
      <c r="AB267"/>
      <c r="AC267"/>
      <c r="AD267"/>
      <c r="AE267"/>
      <c r="AF267"/>
      <c r="AG267"/>
      <c r="AH267"/>
      <c r="AI267"/>
      <c r="AJ267"/>
      <c r="AK267"/>
      <c r="AL267"/>
      <c r="AM267"/>
      <c r="AN267" s="464"/>
      <c r="AO267" s="464"/>
      <c r="AP267" s="464"/>
      <c r="AQ267" s="464"/>
      <c r="AR267" s="464"/>
      <c r="AS267" s="464"/>
      <c r="AT267" s="464"/>
      <c r="AU267" s="464"/>
      <c r="AV267" s="464"/>
      <c r="AW267" s="464"/>
      <c r="AX267" s="464"/>
      <c r="AY267" s="464"/>
      <c r="AZ267" s="464"/>
      <c r="BA267" s="464"/>
      <c r="BB267" s="464"/>
      <c r="BC267" s="464"/>
      <c r="BD267" s="464"/>
      <c r="BE267" s="464"/>
      <c r="BF267" s="464"/>
      <c r="BG267" s="464"/>
      <c r="BH267" s="464"/>
      <c r="BI267" s="464"/>
      <c r="BJ267" s="464"/>
      <c r="BK267" s="464"/>
      <c r="BL267" s="464"/>
      <c r="BM267" s="464"/>
      <c r="BN267" s="464"/>
      <c r="BO267" s="464"/>
      <c r="BP267" s="464"/>
      <c r="BQ267" s="464"/>
      <c r="BR267" s="464"/>
      <c r="BS267" s="464"/>
      <c r="BT267" s="464"/>
      <c r="BU267" s="464"/>
      <c r="BV267" s="464"/>
      <c r="BW267" s="464"/>
      <c r="BX267" s="464"/>
      <c r="BY267" s="464"/>
      <c r="BZ267" s="464"/>
      <c r="CA267" s="464"/>
      <c r="CB267" s="464"/>
      <c r="CC267" s="464"/>
      <c r="CD267" s="464"/>
      <c r="CE267" s="464"/>
      <c r="CF267" s="464"/>
    </row>
    <row r="268" spans="1:84" s="184" customFormat="1" ht="60" customHeight="1" x14ac:dyDescent="0.35">
      <c r="A268" s="979">
        <v>55</v>
      </c>
      <c r="B268" s="986"/>
      <c r="C268" s="983" t="str">
        <f ca="1">IFERROR(IF(INDEX('WPTM - Section F'!C$1:C$100,MATCH('Print View'!$A268,'WPTM - Section F'!$A$1:$A$100,0))&lt;&gt;0,INDEX('WPTM - Section F'!C$1:C$100,MATCH('Print View'!$A268,'WPTM - Section F'!$A$1:$A$100,0)),""),"")</f>
        <v/>
      </c>
      <c r="D268" s="986"/>
      <c r="E268" s="989"/>
      <c r="F268" s="986"/>
      <c r="G268" s="983" t="str">
        <f ca="1">IFERROR(IF(INDEX('WPTM - Section F'!G$1:G$100,MATCH('Print View'!$A268,'WPTM - Section F'!$A$1:$A$100,0))&lt;&gt;0,INDEX('WPTM - Section F'!G$1:G$100,MATCH('Print View'!$A268,'WPTM - Section F'!$A$1:$A$100,0)),""),"")</f>
        <v/>
      </c>
      <c r="H268" s="512" t="str">
        <f ca="1">TEXT(IFERROR(INDEX('Overview - Section A'!$A$46:$A$53,MATCH(D26,'Overview - Section A'!$B$46:$B$53,0)),""),Setup!$A$33) &amp;" to " &amp; TEXT(IFERROR(INDEX('Overview - Section A'!$E$46:$E$53,MATCH(D26,'Overview - Section A'!$B$46:$B$53,0)),""),Setup!$A$33)</f>
        <v xml:space="preserve"> to </v>
      </c>
      <c r="I268" s="933" t="str">
        <f ca="1">IFERROR(IF(INDEX('WPTM - Section F'!T$1:T$100,MATCH('Print View'!$A262,'WPTM - Section F'!$A$1:$A$100,0))&lt;&gt;0,INDEX('WPTM - Section F'!T$1:T$100,MATCH('Print View'!$A262,'WPTM - Section F'!$A$1:$A$100,0)),""),"")</f>
        <v/>
      </c>
      <c r="J268" s="934"/>
      <c r="K268" s="934"/>
      <c r="L268" s="934"/>
      <c r="M268" s="976"/>
      <c r="N268" s="933" t="str">
        <f ca="1">IFERROR(IF(INDEX('WPTM - Section F'!U$1:U$100,MATCH('Print View'!$A262,'WPTM - Section F'!$A$1:$A$100,0))&lt;&gt;0,INDEX('WPTM - Section F'!U$1:U$100,MATCH('Print View'!$A262,'WPTM - Section F'!$A$1:$A$100,0)),""),"")</f>
        <v/>
      </c>
      <c r="O268" s="934"/>
      <c r="P268" s="934"/>
      <c r="Q268" s="934"/>
      <c r="R268" s="934"/>
      <c r="S268" s="934"/>
      <c r="T268" s="464"/>
      <c r="U268" s="464"/>
      <c r="V268" s="464"/>
      <c r="W268" s="464"/>
      <c r="X268" s="464"/>
      <c r="Y268" s="464"/>
      <c r="Z268" s="464"/>
      <c r="AA268"/>
      <c r="AB268"/>
      <c r="AC268"/>
      <c r="AD268"/>
      <c r="AE268"/>
      <c r="AF268"/>
      <c r="AG268"/>
      <c r="AH268"/>
      <c r="AI268"/>
      <c r="AJ268"/>
      <c r="AK268"/>
      <c r="AL268"/>
      <c r="AM268"/>
      <c r="AN268" s="464"/>
      <c r="AO268" s="464"/>
      <c r="AP268" s="464"/>
      <c r="AQ268" s="464"/>
      <c r="AR268" s="464"/>
      <c r="AS268" s="464"/>
      <c r="AT268" s="464"/>
      <c r="AU268" s="464"/>
      <c r="AV268" s="464"/>
      <c r="AW268" s="464"/>
      <c r="AX268" s="464"/>
      <c r="AY268" s="464"/>
      <c r="AZ268" s="464"/>
      <c r="BA268" s="464"/>
      <c r="BB268" s="464"/>
      <c r="BC268" s="464"/>
      <c r="BD268" s="464"/>
      <c r="BE268" s="464"/>
      <c r="BF268" s="464"/>
      <c r="BG268" s="464"/>
      <c r="BH268" s="464"/>
      <c r="BI268" s="464"/>
      <c r="BJ268" s="464"/>
      <c r="BK268" s="464"/>
      <c r="BL268" s="464"/>
      <c r="BM268" s="464"/>
      <c r="BN268" s="464"/>
      <c r="BO268" s="464"/>
      <c r="BP268" s="464"/>
      <c r="BQ268" s="464"/>
      <c r="BR268" s="464"/>
      <c r="BS268" s="464"/>
      <c r="BT268" s="464"/>
      <c r="BU268" s="464"/>
      <c r="BV268" s="464"/>
      <c r="BW268" s="464"/>
      <c r="BX268" s="464"/>
      <c r="BY268" s="464"/>
      <c r="BZ268" s="464"/>
      <c r="CA268" s="464"/>
      <c r="CB268" s="464"/>
      <c r="CC268" s="464"/>
      <c r="CD268" s="464"/>
      <c r="CE268" s="464"/>
      <c r="CF268" s="464"/>
    </row>
    <row r="269" spans="1:84" s="184" customFormat="1" ht="60" customHeight="1" x14ac:dyDescent="0.35">
      <c r="A269" s="980">
        <v>56</v>
      </c>
      <c r="B269" s="935" t="str">
        <f ca="1">IFERROR(IF(INDEX('WPTM - Section F'!X$1:X$100,MATCH('Print View'!$A262,'WPTM - Section F'!$A$1:$A$100,0))&lt;&gt;0,INDEX('WPTM - Section F'!X$1:X$100,MATCH('Print View'!$A262,'WPTM - Section F'!$A$1:$A$100,0)),""),"")</f>
        <v/>
      </c>
      <c r="C269" s="936"/>
      <c r="D269" s="936"/>
      <c r="E269" s="936"/>
      <c r="F269" s="936"/>
      <c r="G269" s="936"/>
      <c r="H269" s="936"/>
      <c r="I269" s="936"/>
      <c r="J269" s="936"/>
      <c r="K269" s="936"/>
      <c r="L269" s="936"/>
      <c r="M269" s="936"/>
      <c r="N269" s="936"/>
      <c r="O269" s="936"/>
      <c r="P269" s="936"/>
      <c r="Q269" s="936"/>
      <c r="R269" s="936"/>
      <c r="S269" s="936"/>
      <c r="T269" s="464"/>
      <c r="U269" s="464"/>
      <c r="V269" s="464"/>
      <c r="W269" s="464"/>
      <c r="X269" s="464"/>
      <c r="Y269" s="464"/>
      <c r="Z269" s="464"/>
      <c r="AA269"/>
      <c r="AB269"/>
      <c r="AC269"/>
      <c r="AD269"/>
      <c r="AE269"/>
      <c r="AF269"/>
      <c r="AG269"/>
      <c r="AH269"/>
      <c r="AI269"/>
      <c r="AJ269"/>
      <c r="AK269"/>
      <c r="AL269"/>
      <c r="AM269"/>
      <c r="AN269" s="464"/>
      <c r="AO269" s="464"/>
      <c r="AP269" s="464"/>
      <c r="AQ269" s="464"/>
      <c r="AR269" s="464"/>
      <c r="AS269" s="464"/>
      <c r="AT269" s="464"/>
      <c r="AU269" s="464"/>
      <c r="AV269" s="464"/>
      <c r="AW269" s="464"/>
      <c r="AX269" s="464"/>
      <c r="AY269" s="464"/>
      <c r="AZ269" s="464"/>
      <c r="BA269" s="464"/>
      <c r="BB269" s="464"/>
      <c r="BC269" s="464"/>
      <c r="BD269" s="464"/>
      <c r="BE269" s="464"/>
      <c r="BF269" s="464"/>
      <c r="BG269" s="464"/>
      <c r="BH269" s="464"/>
      <c r="BI269" s="464"/>
      <c r="BJ269" s="464"/>
      <c r="BK269" s="464"/>
      <c r="BL269" s="464"/>
      <c r="BM269" s="464"/>
      <c r="BN269" s="464"/>
      <c r="BO269" s="464"/>
      <c r="BP269" s="464"/>
      <c r="BQ269" s="464"/>
      <c r="BR269" s="464"/>
      <c r="BS269" s="464"/>
      <c r="BT269" s="464"/>
      <c r="BU269" s="464"/>
      <c r="BV269" s="464"/>
      <c r="BW269" s="464"/>
      <c r="BX269" s="464"/>
      <c r="BY269" s="464"/>
      <c r="BZ269" s="464"/>
      <c r="CA269" s="464"/>
      <c r="CB269" s="464"/>
      <c r="CC269" s="464"/>
      <c r="CD269" s="464"/>
      <c r="CE269" s="464"/>
      <c r="CF269" s="464"/>
    </row>
    <row r="270" spans="1:84" s="184" customFormat="1" ht="60" customHeight="1" x14ac:dyDescent="0.35">
      <c r="A270" s="978">
        <v>8</v>
      </c>
      <c r="B270" s="984" t="str">
        <f ca="1">IFERROR(IF(INDEX('WPTM - Section F'!B$1:B$100,MATCH('Print View'!$A270,'WPTM - Section F'!$A$1:$A$100,0))&lt;&gt;0,INDEX('WPTM - Section F'!B$1:B$100,MATCH('Print View'!$A270,'WPTM - Section F'!$A$1:$A$100,0)),""),"")</f>
        <v/>
      </c>
      <c r="C270" s="981" t="str">
        <f ca="1">IFERROR(IF(INDEX('WPTM - Section F'!C$1:C$100,MATCH('Print View'!$A270,'WPTM - Section F'!$A$1:$A$100,0))&lt;&gt;0,INDEX('WPTM - Section F'!C$1:C$100,MATCH('Print View'!$A270,'WPTM - Section F'!$A$1:$A$100,0)),""),"")</f>
        <v/>
      </c>
      <c r="D270" s="984" t="str">
        <f ca="1">IFERROR(IF(INDEX('WPTM - Section F'!D$1:D$100,MATCH('Print View'!$A270,'WPTM - Section F'!$A$1:$A$100,0))&lt;&gt;0,INDEX('WPTM - Section F'!D$1:D$100,MATCH('Print View'!$A270,'WPTM - Section F'!$A$1:$A$100,0)),""),"")</f>
        <v/>
      </c>
      <c r="E270" s="987" t="str">
        <f ca="1">IFERROR(IF(INDEX('WPTM - Section F'!E$1:E$100,MATCH('Print View'!$A270,'WPTM - Section F'!$A$1:$A$100,0))&lt;&gt;0,INDEX('WPTM - Section F'!E$1:E$100,MATCH('Print View'!$A270,'WPTM - Section F'!$A$1:$A$100,0)),""),"")</f>
        <v/>
      </c>
      <c r="F270" s="984" t="str">
        <f ca="1">IFERROR(IF(INDEX('WPTM - Section F'!F$1:F$100,MATCH('Print View'!$A270,'WPTM - Section F'!$A$1:$A$100,0))&lt;&gt;0,INDEX('WPTM - Section F'!F$1:F$100,MATCH('Print View'!$A270,'WPTM - Section F'!$A$1:$A$100,0)),""),"")</f>
        <v/>
      </c>
      <c r="G270" s="981" t="str">
        <f ca="1">IFERROR(IF(INDEX('WPTM - Section F'!G$1:G$100,MATCH('Print View'!$A270,'WPTM - Section F'!$A$1:$A$100,0))&lt;&gt;0,INDEX('WPTM - Section F'!G$1:G$100,MATCH('Print View'!$A270,'WPTM - Section F'!$A$1:$A$100,0)),""),"")</f>
        <v/>
      </c>
      <c r="H270" s="479" t="str">
        <f ca="1">TEXT(IFERROR(INDEX('Overview - Section A'!$A$46:$A$53,MATCH(D20,'Overview - Section A'!$B$46:$B$53,0)),""),Setup!$A$33) &amp;" to " &amp; TEXT(IFERROR(INDEX('Overview - Section A'!$E$46:$E$53,MATCH(D20,'Overview - Section A'!$B$46:$B$53,0)),""),Setup!$A$33)</f>
        <v>18-Dec-20 to 21-May-21</v>
      </c>
      <c r="I270" s="927" t="str">
        <f ca="1">IFERROR(IF(INDEX('WPTM - Section F'!H$1:H$100,MATCH('Print View'!$A270,'WPTM - Section F'!$A$1:$A$100,0))&lt;&gt;0,INDEX('WPTM - Section F'!H$1:H$100,MATCH('Print View'!$A270,'WPTM - Section F'!$A$1:$A$100,0)),""),"")</f>
        <v/>
      </c>
      <c r="J270" s="928"/>
      <c r="K270" s="928"/>
      <c r="L270" s="928"/>
      <c r="M270" s="977"/>
      <c r="N270" s="927" t="str">
        <f ca="1">IFERROR(IF(INDEX('WPTM - Section F'!I$1:I$100,MATCH('Print View'!$A270,'WPTM - Section F'!$A$1:$A$100,0))&lt;&gt;0,INDEX('WPTM - Section F'!I$1:I$100,MATCH('Print View'!$A270,'WPTM - Section F'!$A$1:$A$100,0)),""),"")</f>
        <v/>
      </c>
      <c r="O270" s="928"/>
      <c r="P270" s="928"/>
      <c r="Q270" s="928"/>
      <c r="R270" s="928"/>
      <c r="S270" s="928"/>
      <c r="T270" s="464"/>
      <c r="U270" s="464"/>
      <c r="V270" s="464"/>
      <c r="W270" s="464"/>
      <c r="X270" s="464"/>
      <c r="Y270" s="464"/>
      <c r="Z270" s="464"/>
      <c r="AA270"/>
      <c r="AB270"/>
      <c r="AC270"/>
      <c r="AD270"/>
      <c r="AE270"/>
      <c r="AF270"/>
      <c r="AG270"/>
      <c r="AH270"/>
      <c r="AI270"/>
      <c r="AJ270"/>
      <c r="AK270"/>
      <c r="AL270"/>
      <c r="AM270"/>
      <c r="AN270" s="464"/>
      <c r="AO270" s="464"/>
      <c r="AP270" s="464"/>
      <c r="AQ270" s="464"/>
      <c r="AR270" s="464"/>
      <c r="AS270" s="464"/>
      <c r="AT270" s="464"/>
      <c r="AU270" s="464"/>
      <c r="AV270" s="464"/>
      <c r="AW270" s="464"/>
      <c r="AX270" s="464"/>
      <c r="AY270" s="464"/>
      <c r="AZ270" s="464"/>
      <c r="BA270" s="464"/>
      <c r="BB270" s="464"/>
      <c r="BC270" s="464"/>
      <c r="BD270" s="464"/>
      <c r="BE270" s="464"/>
      <c r="BF270" s="464"/>
      <c r="BG270" s="464"/>
      <c r="BH270" s="464"/>
      <c r="BI270" s="464"/>
      <c r="BJ270" s="464"/>
      <c r="BK270" s="464"/>
      <c r="BL270" s="464"/>
      <c r="BM270" s="464"/>
      <c r="BN270" s="464"/>
      <c r="BO270" s="464"/>
      <c r="BP270" s="464"/>
      <c r="BQ270" s="464"/>
      <c r="BR270" s="464"/>
      <c r="BS270" s="464"/>
      <c r="BT270" s="464"/>
      <c r="BU270" s="464"/>
      <c r="BV270" s="464"/>
      <c r="BW270" s="464"/>
      <c r="BX270" s="464"/>
      <c r="BY270" s="464"/>
      <c r="BZ270" s="464"/>
      <c r="CA270" s="464"/>
      <c r="CB270" s="464"/>
      <c r="CC270" s="464"/>
      <c r="CD270" s="464"/>
      <c r="CE270" s="464"/>
      <c r="CF270" s="464"/>
    </row>
    <row r="271" spans="1:84" s="184" customFormat="1" ht="60" customHeight="1" x14ac:dyDescent="0.35">
      <c r="A271" s="979">
        <v>58</v>
      </c>
      <c r="B271" s="985"/>
      <c r="C271" s="982" t="str">
        <f ca="1">IFERROR(IF(INDEX('WPTM - Section F'!C$1:C$100,MATCH('Print View'!$A271,'WPTM - Section F'!$A$1:$A$100,0))&lt;&gt;0,INDEX('WPTM - Section F'!C$1:C$100,MATCH('Print View'!$A271,'WPTM - Section F'!$A$1:$A$100,0)),""),"")</f>
        <v/>
      </c>
      <c r="D271" s="985"/>
      <c r="E271" s="988"/>
      <c r="F271" s="985"/>
      <c r="G271" s="982" t="str">
        <f ca="1">IFERROR(IF(INDEX('WPTM - Section F'!G$1:G$100,MATCH('Print View'!$A271,'WPTM - Section F'!$A$1:$A$100,0))&lt;&gt;0,INDEX('WPTM - Section F'!G$1:G$100,MATCH('Print View'!$A271,'WPTM - Section F'!$A$1:$A$100,0)),""),"")</f>
        <v/>
      </c>
      <c r="H271" s="479" t="str">
        <f ca="1">TEXT(IFERROR(INDEX('Overview - Section A'!$A$46:$A$53,MATCH(D21,'Overview - Section A'!$B$46:$B$53,0)),""),Setup!$A$33) &amp;" to " &amp; TEXT(IFERROR(INDEX('Overview - Section A'!$E$46:$E$53,MATCH(D21,'Overview - Section A'!$B$46:$B$53,0)),""),Setup!$A$33)</f>
        <v>22-May-21 to 28-Nov-21</v>
      </c>
      <c r="I271" s="927" t="str">
        <f ca="1">IFERROR(IF(INDEX('WPTM - Section F'!J$1:J$100,MATCH('Print View'!$A270,'WPTM - Section F'!$A$1:$A$100,0))&lt;&gt;0,INDEX('WPTM - Section F'!J$1:J$100,MATCH('Print View'!$A270,'WPTM - Section F'!$A$1:$A$100,0)),""),"")</f>
        <v/>
      </c>
      <c r="J271" s="928"/>
      <c r="K271" s="928"/>
      <c r="L271" s="928"/>
      <c r="M271" s="977"/>
      <c r="N271" s="927" t="str">
        <f ca="1">IFERROR(IF(INDEX('WPTM - Section F'!K$1:K$100,MATCH('Print View'!$A270,'WPTM - Section F'!$A$1:$A$100,0))&lt;&gt;0,INDEX('WPTM - Section F'!K$1:K$100,MATCH('Print View'!$A270,'WPTM - Section F'!$A$1:$A$100,0)),""),"")</f>
        <v/>
      </c>
      <c r="O271" s="928"/>
      <c r="P271" s="928"/>
      <c r="Q271" s="928"/>
      <c r="R271" s="928"/>
      <c r="S271" s="928"/>
      <c r="T271" s="464"/>
      <c r="U271" s="464"/>
      <c r="V271" s="464"/>
      <c r="W271" s="464"/>
      <c r="X271" s="464"/>
      <c r="Y271" s="464"/>
      <c r="Z271" s="464"/>
      <c r="AA271"/>
      <c r="AB271"/>
      <c r="AC271"/>
      <c r="AD271"/>
      <c r="AE271"/>
      <c r="AF271"/>
      <c r="AG271"/>
      <c r="AH271"/>
      <c r="AI271"/>
      <c r="AJ271"/>
      <c r="AK271"/>
      <c r="AL271"/>
      <c r="AM271"/>
      <c r="AN271" s="464"/>
      <c r="AO271" s="464"/>
      <c r="AP271" s="464"/>
      <c r="AQ271" s="464"/>
      <c r="AR271" s="464"/>
      <c r="AS271" s="464"/>
      <c r="AT271" s="464"/>
      <c r="AU271" s="464"/>
      <c r="AV271" s="464"/>
      <c r="AW271" s="464"/>
      <c r="AX271" s="464"/>
      <c r="AY271" s="464"/>
      <c r="AZ271" s="464"/>
      <c r="BA271" s="464"/>
      <c r="BB271" s="464"/>
      <c r="BC271" s="464"/>
      <c r="BD271" s="464"/>
      <c r="BE271" s="464"/>
      <c r="BF271" s="464"/>
      <c r="BG271" s="464"/>
      <c r="BH271" s="464"/>
      <c r="BI271" s="464"/>
      <c r="BJ271" s="464"/>
      <c r="BK271" s="464"/>
      <c r="BL271" s="464"/>
      <c r="BM271" s="464"/>
      <c r="BN271" s="464"/>
      <c r="BO271" s="464"/>
      <c r="BP271" s="464"/>
      <c r="BQ271" s="464"/>
      <c r="BR271" s="464"/>
      <c r="BS271" s="464"/>
      <c r="BT271" s="464"/>
      <c r="BU271" s="464"/>
      <c r="BV271" s="464"/>
      <c r="BW271" s="464"/>
      <c r="BX271" s="464"/>
      <c r="BY271" s="464"/>
      <c r="BZ271" s="464"/>
      <c r="CA271" s="464"/>
      <c r="CB271" s="464"/>
      <c r="CC271" s="464"/>
      <c r="CD271" s="464"/>
      <c r="CE271" s="464"/>
      <c r="CF271" s="464"/>
    </row>
    <row r="272" spans="1:84" s="184" customFormat="1" ht="60" customHeight="1" x14ac:dyDescent="0.35">
      <c r="A272" s="979">
        <v>59</v>
      </c>
      <c r="B272" s="985"/>
      <c r="C272" s="982" t="str">
        <f ca="1">IFERROR(IF(INDEX('WPTM - Section F'!C$1:C$100,MATCH('Print View'!$A272,'WPTM - Section F'!$A$1:$A$100,0))&lt;&gt;0,INDEX('WPTM - Section F'!C$1:C$100,MATCH('Print View'!$A272,'WPTM - Section F'!$A$1:$A$100,0)),""),"")</f>
        <v/>
      </c>
      <c r="D272" s="985"/>
      <c r="E272" s="988"/>
      <c r="F272" s="985"/>
      <c r="G272" s="982" t="str">
        <f ca="1">IFERROR(IF(INDEX('WPTM - Section F'!G$1:G$100,MATCH('Print View'!$A272,'WPTM - Section F'!$A$1:$A$100,0))&lt;&gt;0,INDEX('WPTM - Section F'!G$1:G$100,MATCH('Print View'!$A272,'WPTM - Section F'!$A$1:$A$100,0)),""),"")</f>
        <v/>
      </c>
      <c r="H272" s="479" t="str">
        <f ca="1">TEXT(IFERROR(INDEX('Overview - Section A'!$A$46:$A$53,MATCH(D22,'Overview - Section A'!$B$46:$B$53,0)),""),Setup!$A$33) &amp;" to " &amp; TEXT(IFERROR(INDEX('Overview - Section A'!$E$46:$E$53,MATCH(D22,'Overview - Section A'!$B$46:$B$53,0)),""),Setup!$A$33)</f>
        <v>29-Nov-21 to 2-Jun-22</v>
      </c>
      <c r="I272" s="931" t="str">
        <f ca="1">IFERROR(IF(INDEX('WPTM - Section F'!L$1:L$100,MATCH('Print View'!$A270,'WPTM - Section F'!$A$1:$A$100,0))&lt;&gt;0,INDEX('WPTM - Section F'!L$1:L$100,MATCH('Print View'!$A270,'WPTM - Section F'!$A$1:$A$100,0)),""),"")</f>
        <v/>
      </c>
      <c r="J272" s="932"/>
      <c r="K272" s="932"/>
      <c r="L272" s="932"/>
      <c r="M272" s="994"/>
      <c r="N272" s="931" t="str">
        <f ca="1">IFERROR(IF(INDEX('WPTM - Section F'!M$1:M$100,MATCH('Print View'!$A270,'WPTM - Section F'!$A$1:$A$100,0))&lt;&gt;0,INDEX('WPTM - Section F'!M$1:M$100,MATCH('Print View'!$A270,'WPTM - Section F'!$A$1:$A$100,0)),""),"")</f>
        <v/>
      </c>
      <c r="O272" s="932"/>
      <c r="P272" s="932"/>
      <c r="Q272" s="932"/>
      <c r="R272" s="932"/>
      <c r="S272" s="932"/>
      <c r="T272" s="464"/>
      <c r="U272" s="464"/>
      <c r="V272" s="464"/>
      <c r="W272" s="464"/>
      <c r="X272" s="464"/>
      <c r="Y272" s="464"/>
      <c r="Z272" s="464"/>
      <c r="AA272"/>
      <c r="AB272"/>
      <c r="AC272"/>
      <c r="AD272"/>
      <c r="AE272"/>
      <c r="AF272"/>
      <c r="AG272"/>
      <c r="AH272"/>
      <c r="AI272"/>
      <c r="AJ272"/>
      <c r="AK272"/>
      <c r="AL272"/>
      <c r="AM272"/>
      <c r="AN272" s="464"/>
      <c r="AO272" s="464"/>
      <c r="AP272" s="464"/>
      <c r="AQ272" s="464"/>
      <c r="AR272" s="464"/>
      <c r="AS272" s="464"/>
      <c r="AT272" s="464"/>
      <c r="AU272" s="464"/>
      <c r="AV272" s="464"/>
      <c r="AW272" s="464"/>
      <c r="AX272" s="464"/>
      <c r="AY272" s="464"/>
      <c r="AZ272" s="464"/>
      <c r="BA272" s="464"/>
      <c r="BB272" s="464"/>
      <c r="BC272" s="464"/>
      <c r="BD272" s="464"/>
      <c r="BE272" s="464"/>
      <c r="BF272" s="464"/>
      <c r="BG272" s="464"/>
      <c r="BH272" s="464"/>
      <c r="BI272" s="464"/>
      <c r="BJ272" s="464"/>
      <c r="BK272" s="464"/>
      <c r="BL272" s="464"/>
      <c r="BM272" s="464"/>
      <c r="BN272" s="464"/>
      <c r="BO272" s="464"/>
      <c r="BP272" s="464"/>
      <c r="BQ272" s="464"/>
      <c r="BR272" s="464"/>
      <c r="BS272" s="464"/>
      <c r="BT272" s="464"/>
      <c r="BU272" s="464"/>
      <c r="BV272" s="464"/>
      <c r="BW272" s="464"/>
      <c r="BX272" s="464"/>
      <c r="BY272" s="464"/>
      <c r="BZ272" s="464"/>
      <c r="CA272" s="464"/>
      <c r="CB272" s="464"/>
      <c r="CC272" s="464"/>
      <c r="CD272" s="464"/>
      <c r="CE272" s="464"/>
      <c r="CF272" s="464"/>
    </row>
    <row r="273" spans="1:84" s="184" customFormat="1" ht="60" customHeight="1" x14ac:dyDescent="0.35">
      <c r="A273" s="979">
        <v>60</v>
      </c>
      <c r="B273" s="985"/>
      <c r="C273" s="982" t="str">
        <f ca="1">IFERROR(IF(INDEX('WPTM - Section F'!C$1:C$100,MATCH('Print View'!$A273,'WPTM - Section F'!$A$1:$A$100,0))&lt;&gt;0,INDEX('WPTM - Section F'!C$1:C$100,MATCH('Print View'!$A273,'WPTM - Section F'!$A$1:$A$100,0)),""),"")</f>
        <v/>
      </c>
      <c r="D273" s="985"/>
      <c r="E273" s="988"/>
      <c r="F273" s="985"/>
      <c r="G273" s="982" t="str">
        <f ca="1">IFERROR(IF(INDEX('WPTM - Section F'!G$1:G$100,MATCH('Print View'!$A273,'WPTM - Section F'!$A$1:$A$100,0))&lt;&gt;0,INDEX('WPTM - Section F'!G$1:G$100,MATCH('Print View'!$A273,'WPTM - Section F'!$A$1:$A$100,0)),""),"")</f>
        <v/>
      </c>
      <c r="H273" s="479" t="str">
        <f ca="1">TEXT(IFERROR(INDEX('Overview - Section A'!$A$46:$A$53,MATCH(D23,'Overview - Section A'!$B$46:$B$53,0)),""),Setup!$A$33) &amp;" to " &amp; TEXT(IFERROR(INDEX('Overview - Section A'!$E$46:$E$53,MATCH(D23,'Overview - Section A'!$B$46:$B$53,0)),""),Setup!$A$33)</f>
        <v>3-Jun-22 to 9-Dec-22</v>
      </c>
      <c r="I273" s="931" t="str">
        <f ca="1">IFERROR(IF(INDEX('WPTM - Section F'!N$1:N$100,MATCH('Print View'!$A270,'WPTM - Section F'!$A$1:$A$100,0))&lt;&gt;0,INDEX('WPTM - Section F'!N$1:N$100,MATCH('Print View'!$A270,'WPTM - Section F'!$A$1:$A$100,0)),""),"")</f>
        <v/>
      </c>
      <c r="J273" s="932"/>
      <c r="K273" s="932"/>
      <c r="L273" s="932"/>
      <c r="M273" s="994"/>
      <c r="N273" s="927" t="str">
        <f ca="1">IFERROR(IF(INDEX('WPTM - Section F'!O$1:O$100,MATCH('Print View'!$A270,'WPTM - Section F'!$A$1:$A$100,0))&lt;&gt;0,INDEX('WPTM - Section F'!O$1:O$100,MATCH('Print View'!$A270,'WPTM - Section F'!$A$1:$A$100,0)),""),"")</f>
        <v/>
      </c>
      <c r="O273" s="928"/>
      <c r="P273" s="928"/>
      <c r="Q273" s="928"/>
      <c r="R273" s="928"/>
      <c r="S273" s="928"/>
      <c r="T273" s="464"/>
      <c r="U273" s="464"/>
      <c r="V273" s="464"/>
      <c r="W273" s="464"/>
      <c r="X273" s="464"/>
      <c r="Y273" s="464"/>
      <c r="Z273" s="464"/>
      <c r="AA273"/>
      <c r="AB273"/>
      <c r="AC273"/>
      <c r="AD273"/>
      <c r="AE273"/>
      <c r="AF273"/>
      <c r="AG273"/>
      <c r="AH273"/>
      <c r="AI273"/>
      <c r="AJ273"/>
      <c r="AK273"/>
      <c r="AL273"/>
      <c r="AM273"/>
      <c r="AN273" s="464"/>
      <c r="AO273" s="464"/>
      <c r="AP273" s="464"/>
      <c r="AQ273" s="464"/>
      <c r="AR273" s="464"/>
      <c r="AS273" s="464"/>
      <c r="AT273" s="464"/>
      <c r="AU273" s="464"/>
      <c r="AV273" s="464"/>
      <c r="AW273" s="464"/>
      <c r="AX273" s="464"/>
      <c r="AY273" s="464"/>
      <c r="AZ273" s="464"/>
      <c r="BA273" s="464"/>
      <c r="BB273" s="464"/>
      <c r="BC273" s="464"/>
      <c r="BD273" s="464"/>
      <c r="BE273" s="464"/>
      <c r="BF273" s="464"/>
      <c r="BG273" s="464"/>
      <c r="BH273" s="464"/>
      <c r="BI273" s="464"/>
      <c r="BJ273" s="464"/>
      <c r="BK273" s="464"/>
      <c r="BL273" s="464"/>
      <c r="BM273" s="464"/>
      <c r="BN273" s="464"/>
      <c r="BO273" s="464"/>
      <c r="BP273" s="464"/>
      <c r="BQ273" s="464"/>
      <c r="BR273" s="464"/>
      <c r="BS273" s="464"/>
      <c r="BT273" s="464"/>
      <c r="BU273" s="464"/>
      <c r="BV273" s="464"/>
      <c r="BW273" s="464"/>
      <c r="BX273" s="464"/>
      <c r="BY273" s="464"/>
      <c r="BZ273" s="464"/>
      <c r="CA273" s="464"/>
      <c r="CB273" s="464"/>
      <c r="CC273" s="464"/>
      <c r="CD273" s="464"/>
      <c r="CE273" s="464"/>
      <c r="CF273" s="464"/>
    </row>
    <row r="274" spans="1:84" s="184" customFormat="1" ht="60" customHeight="1" x14ac:dyDescent="0.35">
      <c r="A274" s="979">
        <v>61</v>
      </c>
      <c r="B274" s="985"/>
      <c r="C274" s="982" t="str">
        <f ca="1">IFERROR(IF(INDEX('WPTM - Section F'!C$1:C$100,MATCH('Print View'!$A274,'WPTM - Section F'!$A$1:$A$100,0))&lt;&gt;0,INDEX('WPTM - Section F'!C$1:C$100,MATCH('Print View'!$A274,'WPTM - Section F'!$A$1:$A$100,0)),""),"")</f>
        <v/>
      </c>
      <c r="D274" s="985"/>
      <c r="E274" s="988"/>
      <c r="F274" s="985"/>
      <c r="G274" s="982" t="str">
        <f ca="1">IFERROR(IF(INDEX('WPTM - Section F'!G$1:G$100,MATCH('Print View'!$A274,'WPTM - Section F'!$A$1:$A$100,0))&lt;&gt;0,INDEX('WPTM - Section F'!G$1:G$100,MATCH('Print View'!$A274,'WPTM - Section F'!$A$1:$A$100,0)),""),"")</f>
        <v/>
      </c>
      <c r="H274" s="479" t="str">
        <f ca="1">TEXT(IFERROR(INDEX('Overview - Section A'!$A$46:$A$53,MATCH(D24,'Overview - Section A'!$B$46:$B$53,0)),""),Setup!$A$33) &amp;" to " &amp; TEXT(IFERROR(INDEX('Overview - Section A'!$E$46:$E$53,MATCH(D24,'Overview - Section A'!$B$46:$B$53,0)),""),Setup!$A$33)</f>
        <v>10-Dec-22 to 13-Jun-23</v>
      </c>
      <c r="I274" s="931" t="str">
        <f ca="1">IFERROR(IF(INDEX('WPTM - Section F'!P$1:P$100,MATCH('Print View'!$A270,'WPTM - Section F'!$A$1:$A$100,0))&lt;&gt;0,INDEX('WPTM - Section F'!P$1:P$100,MATCH('Print View'!$A270,'WPTM - Section F'!$A$1:$A$100,0)),""),"")</f>
        <v/>
      </c>
      <c r="J274" s="932"/>
      <c r="K274" s="932"/>
      <c r="L274" s="932"/>
      <c r="M274" s="994"/>
      <c r="N274" s="931" t="str">
        <f ca="1">IFERROR(IF(INDEX('WPTM - Section F'!Q$1:Q$100,MATCH('Print View'!$A270,'WPTM - Section F'!$A$1:$A$100,0))&lt;&gt;0,INDEX('WPTM - Section F'!Q$1:Q$100,MATCH('Print View'!$A270,'WPTM - Section F'!$A$1:$A$100,0)),""),"")</f>
        <v/>
      </c>
      <c r="O274" s="932"/>
      <c r="P274" s="932"/>
      <c r="Q274" s="932"/>
      <c r="R274" s="932"/>
      <c r="S274" s="932"/>
      <c r="T274" s="464"/>
      <c r="U274" s="464"/>
      <c r="V274" s="464"/>
      <c r="W274" s="464"/>
      <c r="X274" s="464"/>
      <c r="Y274" s="464"/>
      <c r="Z274" s="464"/>
      <c r="AA274"/>
      <c r="AB274"/>
      <c r="AC274"/>
      <c r="AD274"/>
      <c r="AE274"/>
      <c r="AF274"/>
      <c r="AG274"/>
      <c r="AH274"/>
      <c r="AI274"/>
      <c r="AJ274"/>
      <c r="AK274"/>
      <c r="AL274"/>
      <c r="AM274"/>
      <c r="AN274" s="464"/>
      <c r="AO274" s="464"/>
      <c r="AP274" s="464"/>
      <c r="AQ274" s="464"/>
      <c r="AR274" s="464"/>
      <c r="AS274" s="464"/>
      <c r="AT274" s="464"/>
      <c r="AU274" s="464"/>
      <c r="AV274" s="464"/>
      <c r="AW274" s="464"/>
      <c r="AX274" s="464"/>
      <c r="AY274" s="464"/>
      <c r="AZ274" s="464"/>
      <c r="BA274" s="464"/>
      <c r="BB274" s="464"/>
      <c r="BC274" s="464"/>
      <c r="BD274" s="464"/>
      <c r="BE274" s="464"/>
      <c r="BF274" s="464"/>
      <c r="BG274" s="464"/>
      <c r="BH274" s="464"/>
      <c r="BI274" s="464"/>
      <c r="BJ274" s="464"/>
      <c r="BK274" s="464"/>
      <c r="BL274" s="464"/>
      <c r="BM274" s="464"/>
      <c r="BN274" s="464"/>
      <c r="BO274" s="464"/>
      <c r="BP274" s="464"/>
      <c r="BQ274" s="464"/>
      <c r="BR274" s="464"/>
      <c r="BS274" s="464"/>
      <c r="BT274" s="464"/>
      <c r="BU274" s="464"/>
      <c r="BV274" s="464"/>
      <c r="BW274" s="464"/>
      <c r="BX274" s="464"/>
      <c r="BY274" s="464"/>
      <c r="BZ274" s="464"/>
      <c r="CA274" s="464"/>
      <c r="CB274" s="464"/>
      <c r="CC274" s="464"/>
      <c r="CD274" s="464"/>
      <c r="CE274" s="464"/>
      <c r="CF274" s="464"/>
    </row>
    <row r="275" spans="1:84" s="184" customFormat="1" ht="60" customHeight="1" x14ac:dyDescent="0.35">
      <c r="A275" s="979">
        <v>62</v>
      </c>
      <c r="B275" s="985"/>
      <c r="C275" s="982" t="str">
        <f ca="1">IFERROR(IF(INDEX('WPTM - Section F'!C$1:C$100,MATCH('Print View'!$A275,'WPTM - Section F'!$A$1:$A$100,0))&lt;&gt;0,INDEX('WPTM - Section F'!C$1:C$100,MATCH('Print View'!$A275,'WPTM - Section F'!$A$1:$A$100,0)),""),"")</f>
        <v/>
      </c>
      <c r="D275" s="985"/>
      <c r="E275" s="988"/>
      <c r="F275" s="985"/>
      <c r="G275" s="982" t="str">
        <f ca="1">IFERROR(IF(INDEX('WPTM - Section F'!G$1:G$100,MATCH('Print View'!$A275,'WPTM - Section F'!$A$1:$A$100,0))&lt;&gt;0,INDEX('WPTM - Section F'!G$1:G$100,MATCH('Print View'!$A275,'WPTM - Section F'!$A$1:$A$100,0)),""),"")</f>
        <v/>
      </c>
      <c r="H275" s="479" t="str">
        <f ca="1">TEXT(IFERROR(INDEX('Overview - Section A'!$A$46:$A$53,MATCH(D25,'Overview - Section A'!$B$46:$B$53,0)),""),Setup!$A$33) &amp;" to " &amp; TEXT(IFERROR(INDEX('Overview - Section A'!$E$46:$E$53,MATCH(D25,'Overview - Section A'!$B$46:$B$53,0)),""),Setup!$A$33)</f>
        <v>14-Jun-23 to 19-Dec-23</v>
      </c>
      <c r="I275" s="931" t="str">
        <f ca="1">IFERROR(IF(INDEX('WPTM - Section F'!R$1:R$100,MATCH('Print View'!$A270,'WPTM - Section F'!$A$1:$A$100,0))&lt;&gt;0,INDEX('WPTM - Section F'!R$1:R$100,MATCH('Print View'!$A270,'WPTM - Section F'!$A$1:$A$100,0)),""),"")</f>
        <v/>
      </c>
      <c r="J275" s="932"/>
      <c r="K275" s="932"/>
      <c r="L275" s="932"/>
      <c r="M275" s="994"/>
      <c r="N275" s="927" t="str">
        <f ca="1">IFERROR(IF(INDEX('WPTM - Section F'!S$1:S$100,MATCH('Print View'!$A270,'WPTM - Section F'!$A$1:$A$100,0))&lt;&gt;0,INDEX('WPTM - Section F'!S$1:S$100,MATCH('Print View'!$A270,'WPTM - Section F'!$A$1:$A$100,0)),""),"")</f>
        <v/>
      </c>
      <c r="O275" s="928"/>
      <c r="P275" s="928"/>
      <c r="Q275" s="928"/>
      <c r="R275" s="928"/>
      <c r="S275" s="928"/>
      <c r="T275" s="464"/>
      <c r="U275" s="464"/>
      <c r="V275" s="464"/>
      <c r="W275" s="464"/>
      <c r="X275" s="464"/>
      <c r="Y275" s="464"/>
      <c r="Z275" s="464"/>
      <c r="AA275"/>
      <c r="AB275"/>
      <c r="AC275"/>
      <c r="AD275"/>
      <c r="AE275"/>
      <c r="AF275"/>
      <c r="AG275"/>
      <c r="AH275"/>
      <c r="AI275"/>
      <c r="AJ275"/>
      <c r="AK275"/>
      <c r="AL275"/>
      <c r="AM275"/>
      <c r="AN275" s="464"/>
      <c r="AO275" s="464"/>
      <c r="AP275" s="464"/>
      <c r="AQ275" s="464"/>
      <c r="AR275" s="464"/>
      <c r="AS275" s="464"/>
      <c r="AT275" s="464"/>
      <c r="AU275" s="464"/>
      <c r="AV275" s="464"/>
      <c r="AW275" s="464"/>
      <c r="AX275" s="464"/>
      <c r="AY275" s="464"/>
      <c r="AZ275" s="464"/>
      <c r="BA275" s="464"/>
      <c r="BB275" s="464"/>
      <c r="BC275" s="464"/>
      <c r="BD275" s="464"/>
      <c r="BE275" s="464"/>
      <c r="BF275" s="464"/>
      <c r="BG275" s="464"/>
      <c r="BH275" s="464"/>
      <c r="BI275" s="464"/>
      <c r="BJ275" s="464"/>
      <c r="BK275" s="464"/>
      <c r="BL275" s="464"/>
      <c r="BM275" s="464"/>
      <c r="BN275" s="464"/>
      <c r="BO275" s="464"/>
      <c r="BP275" s="464"/>
      <c r="BQ275" s="464"/>
      <c r="BR275" s="464"/>
      <c r="BS275" s="464"/>
      <c r="BT275" s="464"/>
      <c r="BU275" s="464"/>
      <c r="BV275" s="464"/>
      <c r="BW275" s="464"/>
      <c r="BX275" s="464"/>
      <c r="BY275" s="464"/>
      <c r="BZ275" s="464"/>
      <c r="CA275" s="464"/>
      <c r="CB275" s="464"/>
      <c r="CC275" s="464"/>
      <c r="CD275" s="464"/>
      <c r="CE275" s="464"/>
      <c r="CF275" s="464"/>
    </row>
    <row r="276" spans="1:84" s="184" customFormat="1" ht="60" customHeight="1" x14ac:dyDescent="0.35">
      <c r="A276" s="979">
        <v>63</v>
      </c>
      <c r="B276" s="986"/>
      <c r="C276" s="983" t="str">
        <f ca="1">IFERROR(IF(INDEX('WPTM - Section F'!C$1:C$100,MATCH('Print View'!$A276,'WPTM - Section F'!$A$1:$A$100,0))&lt;&gt;0,INDEX('WPTM - Section F'!C$1:C$100,MATCH('Print View'!$A276,'WPTM - Section F'!$A$1:$A$100,0)),""),"")</f>
        <v/>
      </c>
      <c r="D276" s="986"/>
      <c r="E276" s="989"/>
      <c r="F276" s="986"/>
      <c r="G276" s="983" t="str">
        <f ca="1">IFERROR(IF(INDEX('WPTM - Section F'!G$1:G$100,MATCH('Print View'!$A276,'WPTM - Section F'!$A$1:$A$100,0))&lt;&gt;0,INDEX('WPTM - Section F'!G$1:G$100,MATCH('Print View'!$A276,'WPTM - Section F'!$A$1:$A$100,0)),""),"")</f>
        <v/>
      </c>
      <c r="H276" s="479" t="str">
        <f ca="1">TEXT(IFERROR(INDEX('Overview - Section A'!$A$46:$A$53,MATCH(D26,'Overview - Section A'!$B$46:$B$53,0)),""),Setup!$A$33) &amp;" to " &amp; TEXT(IFERROR(INDEX('Overview - Section A'!$E$46:$E$53,MATCH(D26,'Overview - Section A'!$B$46:$B$53,0)),""),Setup!$A$33)</f>
        <v xml:space="preserve"> to </v>
      </c>
      <c r="I276" s="931" t="str">
        <f ca="1">IFERROR(IF(INDEX('WPTM - Section F'!T$1:T$100,MATCH('Print View'!$A270,'WPTM - Section F'!$A$1:$A$100,0))&lt;&gt;0,INDEX('WPTM - Section F'!T$1:T$100,MATCH('Print View'!$A270,'WPTM - Section F'!$A$1:$A$100,0)),""),"")</f>
        <v/>
      </c>
      <c r="J276" s="932"/>
      <c r="K276" s="932"/>
      <c r="L276" s="932"/>
      <c r="M276" s="994"/>
      <c r="N276" s="931" t="str">
        <f ca="1">IFERROR(IF(INDEX('WPTM - Section F'!U$1:U$100,MATCH('Print View'!$A270,'WPTM - Section F'!$A$1:$A$100,0))&lt;&gt;0,INDEX('WPTM - Section F'!U$1:U$100,MATCH('Print View'!$A270,'WPTM - Section F'!$A$1:$A$100,0)),""),"")</f>
        <v/>
      </c>
      <c r="O276" s="932"/>
      <c r="P276" s="932"/>
      <c r="Q276" s="932"/>
      <c r="R276" s="932"/>
      <c r="S276" s="932"/>
      <c r="T276" s="464"/>
      <c r="U276" s="464"/>
      <c r="V276" s="464"/>
      <c r="W276" s="464"/>
      <c r="X276" s="464"/>
      <c r="Y276" s="464"/>
      <c r="Z276" s="464"/>
      <c r="AA276"/>
      <c r="AB276"/>
      <c r="AC276"/>
      <c r="AD276"/>
      <c r="AE276"/>
      <c r="AF276"/>
      <c r="AG276"/>
      <c r="AH276"/>
      <c r="AI276"/>
      <c r="AJ276"/>
      <c r="AK276"/>
      <c r="AL276"/>
      <c r="AM276"/>
      <c r="AN276" s="464"/>
      <c r="AO276" s="464"/>
      <c r="AP276" s="464"/>
      <c r="AQ276" s="464"/>
      <c r="AR276" s="464"/>
      <c r="AS276" s="464"/>
      <c r="AT276" s="464"/>
      <c r="AU276" s="464"/>
      <c r="AV276" s="464"/>
      <c r="AW276" s="464"/>
      <c r="AX276" s="464"/>
      <c r="AY276" s="464"/>
      <c r="AZ276" s="464"/>
      <c r="BA276" s="464"/>
      <c r="BB276" s="464"/>
      <c r="BC276" s="464"/>
      <c r="BD276" s="464"/>
      <c r="BE276" s="464"/>
      <c r="BF276" s="464"/>
      <c r="BG276" s="464"/>
      <c r="BH276" s="464"/>
      <c r="BI276" s="464"/>
      <c r="BJ276" s="464"/>
      <c r="BK276" s="464"/>
      <c r="BL276" s="464"/>
      <c r="BM276" s="464"/>
      <c r="BN276" s="464"/>
      <c r="BO276" s="464"/>
      <c r="BP276" s="464"/>
      <c r="BQ276" s="464"/>
      <c r="BR276" s="464"/>
      <c r="BS276" s="464"/>
      <c r="BT276" s="464"/>
      <c r="BU276" s="464"/>
      <c r="BV276" s="464"/>
      <c r="BW276" s="464"/>
      <c r="BX276" s="464"/>
      <c r="BY276" s="464"/>
      <c r="BZ276" s="464"/>
      <c r="CA276" s="464"/>
      <c r="CB276" s="464"/>
      <c r="CC276" s="464"/>
      <c r="CD276" s="464"/>
      <c r="CE276" s="464"/>
      <c r="CF276" s="464"/>
    </row>
    <row r="277" spans="1:84" s="184" customFormat="1" ht="60" customHeight="1" x14ac:dyDescent="0.35">
      <c r="A277" s="980">
        <v>64</v>
      </c>
      <c r="B277" s="937" t="str">
        <f ca="1">IFERROR(IF(INDEX('WPTM - Section F'!X$1:X$100,MATCH('Print View'!$A270,'WPTM - Section F'!$A$1:$A$100,0))&lt;&gt;0,INDEX('WPTM - Section F'!X$1:X$100,MATCH('Print View'!$A270,'WPTM - Section F'!$A$1:$A$100,0)),""),"")</f>
        <v/>
      </c>
      <c r="C277" s="938"/>
      <c r="D277" s="938"/>
      <c r="E277" s="938"/>
      <c r="F277" s="938"/>
      <c r="G277" s="938"/>
      <c r="H277" s="938"/>
      <c r="I277" s="938"/>
      <c r="J277" s="938"/>
      <c r="K277" s="938"/>
      <c r="L277" s="938"/>
      <c r="M277" s="938"/>
      <c r="N277" s="938"/>
      <c r="O277" s="938"/>
      <c r="P277" s="938"/>
      <c r="Q277" s="938"/>
      <c r="R277" s="938"/>
      <c r="S277" s="938"/>
      <c r="T277" s="464"/>
      <c r="U277" s="464"/>
      <c r="V277" s="464"/>
      <c r="W277" s="464"/>
      <c r="X277" s="464"/>
      <c r="Y277" s="464"/>
      <c r="Z277" s="464"/>
      <c r="AA277"/>
      <c r="AB277"/>
      <c r="AC277"/>
      <c r="AD277"/>
      <c r="AE277"/>
      <c r="AF277"/>
      <c r="AG277"/>
      <c r="AH277"/>
      <c r="AI277"/>
      <c r="AJ277"/>
      <c r="AK277"/>
      <c r="AL277"/>
      <c r="AM277"/>
      <c r="AN277" s="464"/>
      <c r="AO277" s="464"/>
      <c r="AP277" s="464"/>
      <c r="AQ277" s="464"/>
      <c r="AR277" s="464"/>
      <c r="AS277" s="464"/>
      <c r="AT277" s="464"/>
      <c r="AU277" s="464"/>
      <c r="AV277" s="464"/>
      <c r="AW277" s="464"/>
      <c r="AX277" s="464"/>
      <c r="AY277" s="464"/>
      <c r="AZ277" s="464"/>
      <c r="BA277" s="464"/>
      <c r="BB277" s="464"/>
      <c r="BC277" s="464"/>
      <c r="BD277" s="464"/>
      <c r="BE277" s="464"/>
      <c r="BF277" s="464"/>
      <c r="BG277" s="464"/>
      <c r="BH277" s="464"/>
      <c r="BI277" s="464"/>
      <c r="BJ277" s="464"/>
      <c r="BK277" s="464"/>
      <c r="BL277" s="464"/>
      <c r="BM277" s="464"/>
      <c r="BN277" s="464"/>
      <c r="BO277" s="464"/>
      <c r="BP277" s="464"/>
      <c r="BQ277" s="464"/>
      <c r="BR277" s="464"/>
      <c r="BS277" s="464"/>
      <c r="BT277" s="464"/>
      <c r="BU277" s="464"/>
      <c r="BV277" s="464"/>
      <c r="BW277" s="464"/>
      <c r="BX277" s="464"/>
      <c r="BY277" s="464"/>
      <c r="BZ277" s="464"/>
      <c r="CA277" s="464"/>
      <c r="CB277" s="464"/>
      <c r="CC277" s="464"/>
      <c r="CD277" s="464"/>
      <c r="CE277" s="464"/>
      <c r="CF277" s="464"/>
    </row>
    <row r="278" spans="1:84" s="184" customFormat="1" ht="60" customHeight="1" x14ac:dyDescent="0.35">
      <c r="A278" s="978">
        <v>9</v>
      </c>
      <c r="B278" s="984" t="str">
        <f ca="1">IFERROR(IF(INDEX('WPTM - Section F'!B$1:B$100,MATCH('Print View'!$A278,'WPTM - Section F'!$A$1:$A$100,0))&lt;&gt;0,INDEX('WPTM - Section F'!B$1:B$100,MATCH('Print View'!$A278,'WPTM - Section F'!$A$1:$A$100,0)),""),"")</f>
        <v/>
      </c>
      <c r="C278" s="981" t="str">
        <f ca="1">IFERROR(IF(INDEX('WPTM - Section F'!C$1:C$100,MATCH('Print View'!$A278,'WPTM - Section F'!$A$1:$A$100,0))&lt;&gt;0,INDEX('WPTM - Section F'!C$1:C$100,MATCH('Print View'!$A278,'WPTM - Section F'!$A$1:$A$100,0)),""),"")</f>
        <v/>
      </c>
      <c r="D278" s="984" t="str">
        <f ca="1">IFERROR(IF(INDEX('WPTM - Section F'!D$1:D$100,MATCH('Print View'!$A278,'WPTM - Section F'!$A$1:$A$100,0))&lt;&gt;0,INDEX('WPTM - Section F'!D$1:D$100,MATCH('Print View'!$A278,'WPTM - Section F'!$A$1:$A$100,0)),""),"")</f>
        <v/>
      </c>
      <c r="E278" s="987" t="str">
        <f ca="1">IFERROR(IF(INDEX('WPTM - Section F'!E$1:E$100,MATCH('Print View'!$A278,'WPTM - Section F'!$A$1:$A$100,0))&lt;&gt;0,INDEX('WPTM - Section F'!E$1:E$100,MATCH('Print View'!$A278,'WPTM - Section F'!$A$1:$A$100,0)),""),"")</f>
        <v/>
      </c>
      <c r="F278" s="984" t="str">
        <f ca="1">IFERROR(IF(INDEX('WPTM - Section F'!F$1:F$100,MATCH('Print View'!$A278,'WPTM - Section F'!$A$1:$A$100,0))&lt;&gt;0,INDEX('WPTM - Section F'!F$1:F$100,MATCH('Print View'!$A278,'WPTM - Section F'!$A$1:$A$100,0)),""),"")</f>
        <v/>
      </c>
      <c r="G278" s="981" t="str">
        <f ca="1">IFERROR(IF(INDEX('WPTM - Section F'!G$1:G$100,MATCH('Print View'!$A278,'WPTM - Section F'!$A$1:$A$100,0))&lt;&gt;0,INDEX('WPTM - Section F'!G$1:G$100,MATCH('Print View'!$A278,'WPTM - Section F'!$A$1:$A$100,0)),""),"")</f>
        <v/>
      </c>
      <c r="H278" s="512" t="str">
        <f ca="1">TEXT(IFERROR(INDEX('Overview - Section A'!$A$46:$A$53,MATCH(D20,'Overview - Section A'!$B$46:$B$53,0)),""),Setup!$A$33) &amp;" to " &amp; TEXT(IFERROR(INDEX('Overview - Section A'!$E$46:$E$53,MATCH(D20,'Overview - Section A'!$B$46:$B$53,0)),""),Setup!$A$33)</f>
        <v>18-Dec-20 to 21-May-21</v>
      </c>
      <c r="I278" s="933" t="str">
        <f ca="1">IFERROR(IF(INDEX('WPTM - Section F'!H$1:H$100,MATCH('Print View'!$A278,'WPTM - Section F'!$A$1:$A$100,0))&lt;&gt;0,INDEX('WPTM - Section F'!H$1:H$100,MATCH('Print View'!$A278,'WPTM - Section F'!$A$1:$A$100,0)),""),"")</f>
        <v/>
      </c>
      <c r="J278" s="934"/>
      <c r="K278" s="934"/>
      <c r="L278" s="934"/>
      <c r="M278" s="976"/>
      <c r="N278" s="933" t="str">
        <f ca="1">IFERROR(IF(INDEX('WPTM - Section F'!I$1:I$100,MATCH('Print View'!$A278,'WPTM - Section F'!$A$1:$A$100,0))&lt;&gt;0,INDEX('WPTM - Section F'!I$1:I$100,MATCH('Print View'!$A278,'WPTM - Section F'!$A$1:$A$100,0)),""),"")</f>
        <v/>
      </c>
      <c r="O278" s="934"/>
      <c r="P278" s="934"/>
      <c r="Q278" s="934"/>
      <c r="R278" s="934"/>
      <c r="S278" s="934"/>
      <c r="T278" s="464"/>
      <c r="U278" s="464"/>
      <c r="V278" s="464"/>
      <c r="W278" s="464"/>
      <c r="X278" s="464"/>
      <c r="Y278" s="464"/>
      <c r="Z278" s="464"/>
      <c r="AA278"/>
      <c r="AB278"/>
      <c r="AC278"/>
      <c r="AD278"/>
      <c r="AE278"/>
      <c r="AF278"/>
      <c r="AG278"/>
      <c r="AH278"/>
      <c r="AI278"/>
      <c r="AJ278"/>
      <c r="AK278"/>
      <c r="AL278"/>
      <c r="AM278"/>
      <c r="AN278" s="464"/>
      <c r="AO278" s="464"/>
      <c r="AP278" s="464"/>
      <c r="AQ278" s="464"/>
      <c r="AR278" s="464"/>
      <c r="AS278" s="464"/>
      <c r="AT278" s="464"/>
      <c r="AU278" s="464"/>
      <c r="AV278" s="464"/>
      <c r="AW278" s="464"/>
      <c r="AX278" s="464"/>
      <c r="AY278" s="464"/>
      <c r="AZ278" s="464"/>
      <c r="BA278" s="464"/>
      <c r="BB278" s="464"/>
      <c r="BC278" s="464"/>
      <c r="BD278" s="464"/>
      <c r="BE278" s="464"/>
      <c r="BF278" s="464"/>
      <c r="BG278" s="464"/>
      <c r="BH278" s="464"/>
      <c r="BI278" s="464"/>
      <c r="BJ278" s="464"/>
      <c r="BK278" s="464"/>
      <c r="BL278" s="464"/>
      <c r="BM278" s="464"/>
      <c r="BN278" s="464"/>
      <c r="BO278" s="464"/>
      <c r="BP278" s="464"/>
      <c r="BQ278" s="464"/>
      <c r="BR278" s="464"/>
      <c r="BS278" s="464"/>
      <c r="BT278" s="464"/>
      <c r="BU278" s="464"/>
      <c r="BV278" s="464"/>
      <c r="BW278" s="464"/>
      <c r="BX278" s="464"/>
      <c r="BY278" s="464"/>
      <c r="BZ278" s="464"/>
      <c r="CA278" s="464"/>
      <c r="CB278" s="464"/>
      <c r="CC278" s="464"/>
      <c r="CD278" s="464"/>
      <c r="CE278" s="464"/>
      <c r="CF278" s="464"/>
    </row>
    <row r="279" spans="1:84" s="184" customFormat="1" ht="60" customHeight="1" x14ac:dyDescent="0.35">
      <c r="A279" s="979">
        <v>66</v>
      </c>
      <c r="B279" s="985"/>
      <c r="C279" s="982" t="str">
        <f ca="1">IFERROR(IF(INDEX('WPTM - Section F'!C$1:C$100,MATCH('Print View'!$A279,'WPTM - Section F'!$A$1:$A$100,0))&lt;&gt;0,INDEX('WPTM - Section F'!C$1:C$100,MATCH('Print View'!$A279,'WPTM - Section F'!$A$1:$A$100,0)),""),"")</f>
        <v/>
      </c>
      <c r="D279" s="985"/>
      <c r="E279" s="988"/>
      <c r="F279" s="985"/>
      <c r="G279" s="982" t="str">
        <f ca="1">IFERROR(IF(INDEX('WPTM - Section F'!G$1:G$100,MATCH('Print View'!$A279,'WPTM - Section F'!$A$1:$A$100,0))&lt;&gt;0,INDEX('WPTM - Section F'!G$1:G$100,MATCH('Print View'!$A279,'WPTM - Section F'!$A$1:$A$100,0)),""),"")</f>
        <v/>
      </c>
      <c r="H279" s="512" t="str">
        <f ca="1">TEXT(IFERROR(INDEX('Overview - Section A'!$A$46:$A$53,MATCH(D21,'Overview - Section A'!$B$46:$B$53,0)),""),Setup!$A$33) &amp;" to " &amp; TEXT(IFERROR(INDEX('Overview - Section A'!$E$46:$E$53,MATCH(D21,'Overview - Section A'!$B$46:$B$53,0)),""),Setup!$A$33)</f>
        <v>22-May-21 to 28-Nov-21</v>
      </c>
      <c r="I279" s="933" t="str">
        <f ca="1">IFERROR(IF(INDEX('WPTM - Section F'!J$1:J$100,MATCH('Print View'!$A278,'WPTM - Section F'!$A$1:$A$100,0))&lt;&gt;0,INDEX('WPTM - Section F'!J$1:J$100,MATCH('Print View'!$A278,'WPTM - Section F'!$A$1:$A$100,0)),""),"")</f>
        <v/>
      </c>
      <c r="J279" s="934"/>
      <c r="K279" s="934"/>
      <c r="L279" s="934"/>
      <c r="M279" s="976"/>
      <c r="N279" s="933" t="str">
        <f ca="1">IFERROR(IF(INDEX('WPTM - Section F'!K$1:K$100,MATCH('Print View'!$A278,'WPTM - Section F'!$A$1:$A$100,0))&lt;&gt;0,INDEX('WPTM - Section F'!K$1:K$100,MATCH('Print View'!$A278,'WPTM - Section F'!$A$1:$A$100,0)),""),"")</f>
        <v/>
      </c>
      <c r="O279" s="934"/>
      <c r="P279" s="934"/>
      <c r="Q279" s="934"/>
      <c r="R279" s="934"/>
      <c r="S279" s="934"/>
      <c r="T279" s="464"/>
      <c r="U279" s="464"/>
      <c r="V279" s="464"/>
      <c r="W279" s="464"/>
      <c r="X279" s="464"/>
      <c r="Y279" s="464"/>
      <c r="Z279" s="464"/>
      <c r="AA279"/>
      <c r="AB279"/>
      <c r="AC279"/>
      <c r="AD279"/>
      <c r="AE279"/>
      <c r="AF279"/>
      <c r="AG279"/>
      <c r="AH279"/>
      <c r="AI279"/>
      <c r="AJ279"/>
      <c r="AK279"/>
      <c r="AL279"/>
      <c r="AM279"/>
      <c r="AN279" s="464"/>
      <c r="AO279" s="464"/>
      <c r="AP279" s="464"/>
      <c r="AQ279" s="464"/>
      <c r="AR279" s="464"/>
      <c r="AS279" s="464"/>
      <c r="AT279" s="464"/>
      <c r="AU279" s="464"/>
      <c r="AV279" s="464"/>
      <c r="AW279" s="464"/>
      <c r="AX279" s="464"/>
      <c r="AY279" s="464"/>
      <c r="AZ279" s="464"/>
      <c r="BA279" s="464"/>
      <c r="BB279" s="464"/>
      <c r="BC279" s="464"/>
      <c r="BD279" s="464"/>
      <c r="BE279" s="464"/>
      <c r="BF279" s="464"/>
      <c r="BG279" s="464"/>
      <c r="BH279" s="464"/>
      <c r="BI279" s="464"/>
      <c r="BJ279" s="464"/>
      <c r="BK279" s="464"/>
      <c r="BL279" s="464"/>
      <c r="BM279" s="464"/>
      <c r="BN279" s="464"/>
      <c r="BO279" s="464"/>
      <c r="BP279" s="464"/>
      <c r="BQ279" s="464"/>
      <c r="BR279" s="464"/>
      <c r="BS279" s="464"/>
      <c r="BT279" s="464"/>
      <c r="BU279" s="464"/>
      <c r="BV279" s="464"/>
      <c r="BW279" s="464"/>
      <c r="BX279" s="464"/>
      <c r="BY279" s="464"/>
      <c r="BZ279" s="464"/>
      <c r="CA279" s="464"/>
      <c r="CB279" s="464"/>
      <c r="CC279" s="464"/>
      <c r="CD279" s="464"/>
      <c r="CE279" s="464"/>
      <c r="CF279" s="464"/>
    </row>
    <row r="280" spans="1:84" s="184" customFormat="1" ht="60" customHeight="1" x14ac:dyDescent="0.35">
      <c r="A280" s="979">
        <v>67</v>
      </c>
      <c r="B280" s="985"/>
      <c r="C280" s="982" t="str">
        <f ca="1">IFERROR(IF(INDEX('WPTM - Section F'!C$1:C$100,MATCH('Print View'!$A280,'WPTM - Section F'!$A$1:$A$100,0))&lt;&gt;0,INDEX('WPTM - Section F'!C$1:C$100,MATCH('Print View'!$A280,'WPTM - Section F'!$A$1:$A$100,0)),""),"")</f>
        <v/>
      </c>
      <c r="D280" s="985"/>
      <c r="E280" s="988"/>
      <c r="F280" s="985"/>
      <c r="G280" s="982" t="str">
        <f ca="1">IFERROR(IF(INDEX('WPTM - Section F'!G$1:G$100,MATCH('Print View'!$A280,'WPTM - Section F'!$A$1:$A$100,0))&lt;&gt;0,INDEX('WPTM - Section F'!G$1:G$100,MATCH('Print View'!$A280,'WPTM - Section F'!$A$1:$A$100,0)),""),"")</f>
        <v/>
      </c>
      <c r="H280" s="512" t="str">
        <f ca="1">TEXT(IFERROR(INDEX('Overview - Section A'!$A$46:$A$53,MATCH(D22,'Overview - Section A'!$B$46:$B$53,0)),""),Setup!$A$33) &amp;" to " &amp; TEXT(IFERROR(INDEX('Overview - Section A'!$E$46:$E$53,MATCH(D22,'Overview - Section A'!$B$46:$B$53,0)),""),Setup!$A$33)</f>
        <v>29-Nov-21 to 2-Jun-22</v>
      </c>
      <c r="I280" s="933" t="str">
        <f ca="1">IFERROR(IF(INDEX('WPTM - Section F'!L$1:L$100,MATCH('Print View'!$A278,'WPTM - Section F'!$A$1:$A$100,0))&lt;&gt;0,INDEX('WPTM - Section F'!L$1:L$100,MATCH('Print View'!$A278,'WPTM - Section F'!$A$1:$A$100,0)),""),"")</f>
        <v/>
      </c>
      <c r="J280" s="934"/>
      <c r="K280" s="934"/>
      <c r="L280" s="934"/>
      <c r="M280" s="976"/>
      <c r="N280" s="933" t="str">
        <f ca="1">IFERROR(IF(INDEX('WPTM - Section F'!M$1:M$100,MATCH('Print View'!$A278,'WPTM - Section F'!$A$1:$A$100,0))&lt;&gt;0,INDEX('WPTM - Section F'!M$1:M$100,MATCH('Print View'!$A278,'WPTM - Section F'!$A$1:$A$100,0)),""),"")</f>
        <v/>
      </c>
      <c r="O280" s="934"/>
      <c r="P280" s="934"/>
      <c r="Q280" s="934"/>
      <c r="R280" s="934"/>
      <c r="S280" s="934"/>
      <c r="T280" s="464"/>
      <c r="U280" s="464"/>
      <c r="V280" s="464"/>
      <c r="W280" s="464"/>
      <c r="X280" s="464"/>
      <c r="Y280" s="464"/>
      <c r="Z280" s="464"/>
      <c r="AA280"/>
      <c r="AB280"/>
      <c r="AC280"/>
      <c r="AD280"/>
      <c r="AE280"/>
      <c r="AF280"/>
      <c r="AG280"/>
      <c r="AH280"/>
      <c r="AI280"/>
      <c r="AJ280"/>
      <c r="AK280"/>
      <c r="AL280"/>
      <c r="AM280"/>
      <c r="AN280" s="464"/>
      <c r="AO280" s="464"/>
      <c r="AP280" s="464"/>
      <c r="AQ280" s="464"/>
      <c r="AR280" s="464"/>
      <c r="AS280" s="464"/>
      <c r="AT280" s="464"/>
      <c r="AU280" s="464"/>
      <c r="AV280" s="464"/>
      <c r="AW280" s="464"/>
      <c r="AX280" s="464"/>
      <c r="AY280" s="464"/>
      <c r="AZ280" s="464"/>
      <c r="BA280" s="464"/>
      <c r="BB280" s="464"/>
      <c r="BC280" s="464"/>
      <c r="BD280" s="464"/>
      <c r="BE280" s="464"/>
      <c r="BF280" s="464"/>
      <c r="BG280" s="464"/>
      <c r="BH280" s="464"/>
      <c r="BI280" s="464"/>
      <c r="BJ280" s="464"/>
      <c r="BK280" s="464"/>
      <c r="BL280" s="464"/>
      <c r="BM280" s="464"/>
      <c r="BN280" s="464"/>
      <c r="BO280" s="464"/>
      <c r="BP280" s="464"/>
      <c r="BQ280" s="464"/>
      <c r="BR280" s="464"/>
      <c r="BS280" s="464"/>
      <c r="BT280" s="464"/>
      <c r="BU280" s="464"/>
      <c r="BV280" s="464"/>
      <c r="BW280" s="464"/>
      <c r="BX280" s="464"/>
      <c r="BY280" s="464"/>
      <c r="BZ280" s="464"/>
      <c r="CA280" s="464"/>
      <c r="CB280" s="464"/>
      <c r="CC280" s="464"/>
      <c r="CD280" s="464"/>
      <c r="CE280" s="464"/>
      <c r="CF280" s="464"/>
    </row>
    <row r="281" spans="1:84" s="184" customFormat="1" ht="60" customHeight="1" x14ac:dyDescent="0.35">
      <c r="A281" s="979">
        <v>68</v>
      </c>
      <c r="B281" s="985"/>
      <c r="C281" s="982" t="str">
        <f ca="1">IFERROR(IF(INDEX('WPTM - Section F'!C$1:C$100,MATCH('Print View'!$A281,'WPTM - Section F'!$A$1:$A$100,0))&lt;&gt;0,INDEX('WPTM - Section F'!C$1:C$100,MATCH('Print View'!$A281,'WPTM - Section F'!$A$1:$A$100,0)),""),"")</f>
        <v/>
      </c>
      <c r="D281" s="985"/>
      <c r="E281" s="988"/>
      <c r="F281" s="985"/>
      <c r="G281" s="982" t="str">
        <f ca="1">IFERROR(IF(INDEX('WPTM - Section F'!G$1:G$100,MATCH('Print View'!$A281,'WPTM - Section F'!$A$1:$A$100,0))&lt;&gt;0,INDEX('WPTM - Section F'!G$1:G$100,MATCH('Print View'!$A281,'WPTM - Section F'!$A$1:$A$100,0)),""),"")</f>
        <v/>
      </c>
      <c r="H281" s="512" t="str">
        <f ca="1">TEXT(IFERROR(INDEX('Overview - Section A'!$A$46:$A$53,MATCH(D23,'Overview - Section A'!$B$46:$B$53,0)),""),Setup!$A$33) &amp;" to " &amp; TEXT(IFERROR(INDEX('Overview - Section A'!$E$46:$E$53,MATCH(D23,'Overview - Section A'!$B$46:$B$53,0)),""),Setup!$A$33)</f>
        <v>3-Jun-22 to 9-Dec-22</v>
      </c>
      <c r="I281" s="933" t="str">
        <f ca="1">IFERROR(IF(INDEX('WPTM - Section F'!N$1:N$100,MATCH('Print View'!$A278,'WPTM - Section F'!$A$1:$A$100,0))&lt;&gt;0,INDEX('WPTM - Section F'!N$1:N$100,MATCH('Print View'!$A278,'WPTM - Section F'!$A$1:$A$100,0)),""),"")</f>
        <v/>
      </c>
      <c r="J281" s="934"/>
      <c r="K281" s="934"/>
      <c r="L281" s="934"/>
      <c r="M281" s="976"/>
      <c r="N281" s="933" t="str">
        <f ca="1">IFERROR(IF(INDEX('WPTM - Section F'!O$1:O$100,MATCH('Print View'!$A278,'WPTM - Section F'!$A$1:$A$100,0))&lt;&gt;0,INDEX('WPTM - Section F'!O$1:O$100,MATCH('Print View'!$A278,'WPTM - Section F'!$A$1:$A$100,0)),""),"")</f>
        <v/>
      </c>
      <c r="O281" s="934"/>
      <c r="P281" s="934"/>
      <c r="Q281" s="934"/>
      <c r="R281" s="934"/>
      <c r="S281" s="934"/>
      <c r="T281" s="464"/>
      <c r="U281" s="464"/>
      <c r="V281" s="464"/>
      <c r="W281" s="464"/>
      <c r="X281" s="464"/>
      <c r="Y281" s="464"/>
      <c r="Z281" s="464"/>
      <c r="AA281"/>
      <c r="AB281"/>
      <c r="AC281"/>
      <c r="AD281"/>
      <c r="AE281"/>
      <c r="AF281"/>
      <c r="AG281"/>
      <c r="AH281"/>
      <c r="AI281"/>
      <c r="AJ281"/>
      <c r="AK281"/>
      <c r="AL281"/>
      <c r="AM281"/>
      <c r="AN281" s="464"/>
      <c r="AO281" s="464"/>
      <c r="AP281" s="464"/>
      <c r="AQ281" s="464"/>
      <c r="AR281" s="464"/>
      <c r="AS281" s="464"/>
      <c r="AT281" s="464"/>
      <c r="AU281" s="464"/>
      <c r="AV281" s="464"/>
      <c r="AW281" s="464"/>
      <c r="AX281" s="464"/>
      <c r="AY281" s="464"/>
      <c r="AZ281" s="464"/>
      <c r="BA281" s="464"/>
      <c r="BB281" s="464"/>
      <c r="BC281" s="464"/>
      <c r="BD281" s="464"/>
      <c r="BE281" s="464"/>
      <c r="BF281" s="464"/>
      <c r="BG281" s="464"/>
      <c r="BH281" s="464"/>
      <c r="BI281" s="464"/>
      <c r="BJ281" s="464"/>
      <c r="BK281" s="464"/>
      <c r="BL281" s="464"/>
      <c r="BM281" s="464"/>
      <c r="BN281" s="464"/>
      <c r="BO281" s="464"/>
      <c r="BP281" s="464"/>
      <c r="BQ281" s="464"/>
      <c r="BR281" s="464"/>
      <c r="BS281" s="464"/>
      <c r="BT281" s="464"/>
      <c r="BU281" s="464"/>
      <c r="BV281" s="464"/>
      <c r="BW281" s="464"/>
      <c r="BX281" s="464"/>
      <c r="BY281" s="464"/>
      <c r="BZ281" s="464"/>
      <c r="CA281" s="464"/>
      <c r="CB281" s="464"/>
      <c r="CC281" s="464"/>
      <c r="CD281" s="464"/>
      <c r="CE281" s="464"/>
      <c r="CF281" s="464"/>
    </row>
    <row r="282" spans="1:84" s="184" customFormat="1" ht="60" customHeight="1" x14ac:dyDescent="0.35">
      <c r="A282" s="979">
        <v>69</v>
      </c>
      <c r="B282" s="985"/>
      <c r="C282" s="982" t="str">
        <f ca="1">IFERROR(IF(INDEX('WPTM - Section F'!C$1:C$100,MATCH('Print View'!$A282,'WPTM - Section F'!$A$1:$A$100,0))&lt;&gt;0,INDEX('WPTM - Section F'!C$1:C$100,MATCH('Print View'!$A282,'WPTM - Section F'!$A$1:$A$100,0)),""),"")</f>
        <v/>
      </c>
      <c r="D282" s="985"/>
      <c r="E282" s="988"/>
      <c r="F282" s="985"/>
      <c r="G282" s="982" t="str">
        <f ca="1">IFERROR(IF(INDEX('WPTM - Section F'!G$1:G$100,MATCH('Print View'!$A282,'WPTM - Section F'!$A$1:$A$100,0))&lt;&gt;0,INDEX('WPTM - Section F'!G$1:G$100,MATCH('Print View'!$A282,'WPTM - Section F'!$A$1:$A$100,0)),""),"")</f>
        <v/>
      </c>
      <c r="H282" s="512" t="str">
        <f ca="1">TEXT(IFERROR(INDEX('Overview - Section A'!$A$46:$A$53,MATCH(D24,'Overview - Section A'!$B$46:$B$53,0)),""),Setup!$A$33) &amp;" to " &amp; TEXT(IFERROR(INDEX('Overview - Section A'!$E$46:$E$53,MATCH(D24,'Overview - Section A'!$B$46:$B$53,0)),""),Setup!$A$33)</f>
        <v>10-Dec-22 to 13-Jun-23</v>
      </c>
      <c r="I282" s="933" t="str">
        <f ca="1">IFERROR(IF(INDEX('WPTM - Section F'!P$1:P$100,MATCH('Print View'!$A278,'WPTM - Section F'!$A$1:$A$100,0))&lt;&gt;0,INDEX('WPTM - Section F'!P$1:P$100,MATCH('Print View'!$A278,'WPTM - Section F'!$A$1:$A$100,0)),""),"")</f>
        <v/>
      </c>
      <c r="J282" s="934"/>
      <c r="K282" s="934"/>
      <c r="L282" s="934"/>
      <c r="M282" s="976"/>
      <c r="N282" s="933" t="str">
        <f ca="1">IFERROR(IF(INDEX('WPTM - Section F'!Q$1:Q$100,MATCH('Print View'!$A278,'WPTM - Section F'!$A$1:$A$100,0))&lt;&gt;0,INDEX('WPTM - Section F'!Q$1:Q$100,MATCH('Print View'!$A278,'WPTM - Section F'!$A$1:$A$100,0)),""),"")</f>
        <v/>
      </c>
      <c r="O282" s="934"/>
      <c r="P282" s="934"/>
      <c r="Q282" s="934"/>
      <c r="R282" s="934"/>
      <c r="S282" s="934"/>
      <c r="T282" s="464"/>
      <c r="U282" s="464"/>
      <c r="V282" s="464"/>
      <c r="W282" s="464"/>
      <c r="X282" s="464"/>
      <c r="Y282" s="464"/>
      <c r="Z282" s="464"/>
      <c r="AA282"/>
      <c r="AB282"/>
      <c r="AC282"/>
      <c r="AD282"/>
      <c r="AE282"/>
      <c r="AF282"/>
      <c r="AG282"/>
      <c r="AH282"/>
      <c r="AI282"/>
      <c r="AJ282"/>
      <c r="AK282"/>
      <c r="AL282"/>
      <c r="AM282"/>
      <c r="AN282" s="464"/>
      <c r="AO282" s="464"/>
      <c r="AP282" s="464"/>
      <c r="AQ282" s="464"/>
      <c r="AR282" s="464"/>
      <c r="AS282" s="464"/>
      <c r="AT282" s="464"/>
      <c r="AU282" s="464"/>
      <c r="AV282" s="464"/>
      <c r="AW282" s="464"/>
      <c r="AX282" s="464"/>
      <c r="AY282" s="464"/>
      <c r="AZ282" s="464"/>
      <c r="BA282" s="464"/>
      <c r="BB282" s="464"/>
      <c r="BC282" s="464"/>
      <c r="BD282" s="464"/>
      <c r="BE282" s="464"/>
      <c r="BF282" s="464"/>
      <c r="BG282" s="464"/>
      <c r="BH282" s="464"/>
      <c r="BI282" s="464"/>
      <c r="BJ282" s="464"/>
      <c r="BK282" s="464"/>
      <c r="BL282" s="464"/>
      <c r="BM282" s="464"/>
      <c r="BN282" s="464"/>
      <c r="BO282" s="464"/>
      <c r="BP282" s="464"/>
      <c r="BQ282" s="464"/>
      <c r="BR282" s="464"/>
      <c r="BS282" s="464"/>
      <c r="BT282" s="464"/>
      <c r="BU282" s="464"/>
      <c r="BV282" s="464"/>
      <c r="BW282" s="464"/>
      <c r="BX282" s="464"/>
      <c r="BY282" s="464"/>
      <c r="BZ282" s="464"/>
      <c r="CA282" s="464"/>
      <c r="CB282" s="464"/>
      <c r="CC282" s="464"/>
      <c r="CD282" s="464"/>
      <c r="CE282" s="464"/>
      <c r="CF282" s="464"/>
    </row>
    <row r="283" spans="1:84" s="184" customFormat="1" ht="60" customHeight="1" x14ac:dyDescent="0.35">
      <c r="A283" s="979">
        <v>70</v>
      </c>
      <c r="B283" s="985"/>
      <c r="C283" s="982" t="str">
        <f ca="1">IFERROR(IF(INDEX('WPTM - Section F'!C$1:C$100,MATCH('Print View'!$A283,'WPTM - Section F'!$A$1:$A$100,0))&lt;&gt;0,INDEX('WPTM - Section F'!C$1:C$100,MATCH('Print View'!$A283,'WPTM - Section F'!$A$1:$A$100,0)),""),"")</f>
        <v/>
      </c>
      <c r="D283" s="985"/>
      <c r="E283" s="988"/>
      <c r="F283" s="985"/>
      <c r="G283" s="982" t="str">
        <f ca="1">IFERROR(IF(INDEX('WPTM - Section F'!G$1:G$100,MATCH('Print View'!$A283,'WPTM - Section F'!$A$1:$A$100,0))&lt;&gt;0,INDEX('WPTM - Section F'!G$1:G$100,MATCH('Print View'!$A283,'WPTM - Section F'!$A$1:$A$100,0)),""),"")</f>
        <v/>
      </c>
      <c r="H283" s="512" t="str">
        <f ca="1">TEXT(IFERROR(INDEX('Overview - Section A'!$A$46:$A$53,MATCH(D25,'Overview - Section A'!$B$46:$B$53,0)),""),Setup!$A$33) &amp;" to " &amp; TEXT(IFERROR(INDEX('Overview - Section A'!$E$46:$E$53,MATCH(D25,'Overview - Section A'!$B$46:$B$53,0)),""),Setup!$A$33)</f>
        <v>14-Jun-23 to 19-Dec-23</v>
      </c>
      <c r="I283" s="933" t="str">
        <f ca="1">IFERROR(IF(INDEX('WPTM - Section F'!R$1:R$100,MATCH('Print View'!$A278,'WPTM - Section F'!$A$1:$A$100,0))&lt;&gt;0,INDEX('WPTM - Section F'!R$1:R$100,MATCH('Print View'!$A278,'WPTM - Section F'!$A$1:$A$100,0)),""),"")</f>
        <v/>
      </c>
      <c r="J283" s="934"/>
      <c r="K283" s="934"/>
      <c r="L283" s="934"/>
      <c r="M283" s="976"/>
      <c r="N283" s="933" t="str">
        <f ca="1">IFERROR(IF(INDEX('WPTM - Section F'!S$1:S$100,MATCH('Print View'!$A278,'WPTM - Section F'!$A$1:$A$100,0))&lt;&gt;0,INDEX('WPTM - Section F'!S$1:S$100,MATCH('Print View'!$A278,'WPTM - Section F'!$A$1:$A$100,0)),""),"")</f>
        <v/>
      </c>
      <c r="O283" s="934"/>
      <c r="P283" s="934"/>
      <c r="Q283" s="934"/>
      <c r="R283" s="934"/>
      <c r="S283" s="934"/>
      <c r="T283" s="464"/>
      <c r="U283" s="464"/>
      <c r="V283" s="464"/>
      <c r="W283" s="464"/>
      <c r="X283" s="464"/>
      <c r="Y283" s="464"/>
      <c r="Z283" s="464"/>
      <c r="AA283"/>
      <c r="AB283"/>
      <c r="AC283"/>
      <c r="AD283"/>
      <c r="AE283"/>
      <c r="AF283"/>
      <c r="AG283"/>
      <c r="AH283"/>
      <c r="AI283"/>
      <c r="AJ283"/>
      <c r="AK283"/>
      <c r="AL283"/>
      <c r="AM283"/>
      <c r="AN283" s="464"/>
      <c r="AO283" s="464"/>
      <c r="AP283" s="464"/>
      <c r="AQ283" s="464"/>
      <c r="AR283" s="464"/>
      <c r="AS283" s="464"/>
      <c r="AT283" s="464"/>
      <c r="AU283" s="464"/>
      <c r="AV283" s="464"/>
      <c r="AW283" s="464"/>
      <c r="AX283" s="464"/>
      <c r="AY283" s="464"/>
      <c r="AZ283" s="464"/>
      <c r="BA283" s="464"/>
      <c r="BB283" s="464"/>
      <c r="BC283" s="464"/>
      <c r="BD283" s="464"/>
      <c r="BE283" s="464"/>
      <c r="BF283" s="464"/>
      <c r="BG283" s="464"/>
      <c r="BH283" s="464"/>
      <c r="BI283" s="464"/>
      <c r="BJ283" s="464"/>
      <c r="BK283" s="464"/>
      <c r="BL283" s="464"/>
      <c r="BM283" s="464"/>
      <c r="BN283" s="464"/>
      <c r="BO283" s="464"/>
      <c r="BP283" s="464"/>
      <c r="BQ283" s="464"/>
      <c r="BR283" s="464"/>
      <c r="BS283" s="464"/>
      <c r="BT283" s="464"/>
      <c r="BU283" s="464"/>
      <c r="BV283" s="464"/>
      <c r="BW283" s="464"/>
      <c r="BX283" s="464"/>
      <c r="BY283" s="464"/>
      <c r="BZ283" s="464"/>
      <c r="CA283" s="464"/>
      <c r="CB283" s="464"/>
      <c r="CC283" s="464"/>
      <c r="CD283" s="464"/>
      <c r="CE283" s="464"/>
      <c r="CF283" s="464"/>
    </row>
    <row r="284" spans="1:84" s="184" customFormat="1" ht="60" customHeight="1" x14ac:dyDescent="0.35">
      <c r="A284" s="979">
        <v>71</v>
      </c>
      <c r="B284" s="986"/>
      <c r="C284" s="983" t="str">
        <f ca="1">IFERROR(IF(INDEX('WPTM - Section F'!C$1:C$100,MATCH('Print View'!$A284,'WPTM - Section F'!$A$1:$A$100,0))&lt;&gt;0,INDEX('WPTM - Section F'!C$1:C$100,MATCH('Print View'!$A284,'WPTM - Section F'!$A$1:$A$100,0)),""),"")</f>
        <v/>
      </c>
      <c r="D284" s="986"/>
      <c r="E284" s="989"/>
      <c r="F284" s="986"/>
      <c r="G284" s="983" t="str">
        <f ca="1">IFERROR(IF(INDEX('WPTM - Section F'!G$1:G$100,MATCH('Print View'!$A284,'WPTM - Section F'!$A$1:$A$100,0))&lt;&gt;0,INDEX('WPTM - Section F'!G$1:G$100,MATCH('Print View'!$A284,'WPTM - Section F'!$A$1:$A$100,0)),""),"")</f>
        <v/>
      </c>
      <c r="H284" s="512" t="str">
        <f ca="1">TEXT(IFERROR(INDEX('Overview - Section A'!$A$46:$A$53,MATCH(D26,'Overview - Section A'!$B$46:$B$53,0)),""),Setup!$A$33) &amp;" to " &amp; TEXT(IFERROR(INDEX('Overview - Section A'!$E$46:$E$53,MATCH(D26,'Overview - Section A'!$B$46:$B$53,0)),""),Setup!$A$33)</f>
        <v xml:space="preserve"> to </v>
      </c>
      <c r="I284" s="933" t="str">
        <f ca="1">IFERROR(IF(INDEX('WPTM - Section F'!T$1:T$100,MATCH('Print View'!$A278,'WPTM - Section F'!$A$1:$A$100,0))&lt;&gt;0,INDEX('WPTM - Section F'!T$1:T$100,MATCH('Print View'!$A278,'WPTM - Section F'!$A$1:$A$100,0)),""),"")</f>
        <v/>
      </c>
      <c r="J284" s="934"/>
      <c r="K284" s="934"/>
      <c r="L284" s="934"/>
      <c r="M284" s="976"/>
      <c r="N284" s="933" t="str">
        <f ca="1">IFERROR(IF(INDEX('WPTM - Section F'!U$1:U$100,MATCH('Print View'!$A278,'WPTM - Section F'!$A$1:$A$100,0))&lt;&gt;0,INDEX('WPTM - Section F'!U$1:U$100,MATCH('Print View'!$A278,'WPTM - Section F'!$A$1:$A$100,0)),""),"")</f>
        <v/>
      </c>
      <c r="O284" s="934"/>
      <c r="P284" s="934"/>
      <c r="Q284" s="934"/>
      <c r="R284" s="934"/>
      <c r="S284" s="934"/>
      <c r="T284" s="464"/>
      <c r="U284" s="464"/>
      <c r="V284" s="464"/>
      <c r="W284" s="464"/>
      <c r="X284" s="464"/>
      <c r="Y284" s="464"/>
      <c r="Z284" s="464"/>
      <c r="AA284"/>
      <c r="AB284"/>
      <c r="AC284"/>
      <c r="AD284"/>
      <c r="AE284"/>
      <c r="AF284"/>
      <c r="AG284"/>
      <c r="AH284"/>
      <c r="AI284"/>
      <c r="AJ284"/>
      <c r="AK284"/>
      <c r="AL284"/>
      <c r="AM284"/>
      <c r="AN284" s="464"/>
      <c r="AO284" s="464"/>
      <c r="AP284" s="464"/>
      <c r="AQ284" s="464"/>
      <c r="AR284" s="464"/>
      <c r="AS284" s="464"/>
      <c r="AT284" s="464"/>
      <c r="AU284" s="464"/>
      <c r="AV284" s="464"/>
      <c r="AW284" s="464"/>
      <c r="AX284" s="464"/>
      <c r="AY284" s="464"/>
      <c r="AZ284" s="464"/>
      <c r="BA284" s="464"/>
      <c r="BB284" s="464"/>
      <c r="BC284" s="464"/>
      <c r="BD284" s="464"/>
      <c r="BE284" s="464"/>
      <c r="BF284" s="464"/>
      <c r="BG284" s="464"/>
      <c r="BH284" s="464"/>
      <c r="BI284" s="464"/>
      <c r="BJ284" s="464"/>
      <c r="BK284" s="464"/>
      <c r="BL284" s="464"/>
      <c r="BM284" s="464"/>
      <c r="BN284" s="464"/>
      <c r="BO284" s="464"/>
      <c r="BP284" s="464"/>
      <c r="BQ284" s="464"/>
      <c r="BR284" s="464"/>
      <c r="BS284" s="464"/>
      <c r="BT284" s="464"/>
      <c r="BU284" s="464"/>
      <c r="BV284" s="464"/>
      <c r="BW284" s="464"/>
      <c r="BX284" s="464"/>
      <c r="BY284" s="464"/>
      <c r="BZ284" s="464"/>
      <c r="CA284" s="464"/>
      <c r="CB284" s="464"/>
      <c r="CC284" s="464"/>
      <c r="CD284" s="464"/>
      <c r="CE284" s="464"/>
      <c r="CF284" s="464"/>
    </row>
    <row r="285" spans="1:84" s="184" customFormat="1" ht="60" customHeight="1" x14ac:dyDescent="0.35">
      <c r="A285" s="980">
        <v>72</v>
      </c>
      <c r="B285" s="939" t="str">
        <f ca="1">IFERROR(IF(INDEX('WPTM - Section F'!X$1:X$100,MATCH('Print View'!$A278,'WPTM - Section F'!$A$1:$A$100,0))&lt;&gt;0,INDEX('WPTM - Section F'!X$1:X$100,MATCH('Print View'!$A278,'WPTM - Section F'!$A$1:$A$100,0)),""),"")</f>
        <v/>
      </c>
      <c r="C285" s="940"/>
      <c r="D285" s="940"/>
      <c r="E285" s="940"/>
      <c r="F285" s="940"/>
      <c r="G285" s="940"/>
      <c r="H285" s="940"/>
      <c r="I285" s="940"/>
      <c r="J285" s="940"/>
      <c r="K285" s="940"/>
      <c r="L285" s="940"/>
      <c r="M285" s="940"/>
      <c r="N285" s="940"/>
      <c r="O285" s="940"/>
      <c r="P285" s="940"/>
      <c r="Q285" s="940"/>
      <c r="R285" s="940"/>
      <c r="S285" s="940"/>
      <c r="T285" s="464"/>
      <c r="U285" s="464"/>
      <c r="V285" s="464"/>
      <c r="W285" s="464"/>
      <c r="X285" s="464"/>
      <c r="Y285" s="464"/>
      <c r="Z285" s="464"/>
      <c r="AA285"/>
      <c r="AB285"/>
      <c r="AC285"/>
      <c r="AD285"/>
      <c r="AE285"/>
      <c r="AF285"/>
      <c r="AG285"/>
      <c r="AH285"/>
      <c r="AI285"/>
      <c r="AJ285"/>
      <c r="AK285"/>
      <c r="AL285"/>
      <c r="AM285"/>
      <c r="AN285" s="464"/>
      <c r="AO285" s="464"/>
      <c r="AP285" s="464"/>
      <c r="AQ285" s="464"/>
      <c r="AR285" s="464"/>
      <c r="AS285" s="464"/>
      <c r="AT285" s="464"/>
      <c r="AU285" s="464"/>
      <c r="AV285" s="464"/>
      <c r="AW285" s="464"/>
      <c r="AX285" s="464"/>
      <c r="AY285" s="464"/>
      <c r="AZ285" s="464"/>
      <c r="BA285" s="464"/>
      <c r="BB285" s="464"/>
      <c r="BC285" s="464"/>
      <c r="BD285" s="464"/>
      <c r="BE285" s="464"/>
      <c r="BF285" s="464"/>
      <c r="BG285" s="464"/>
      <c r="BH285" s="464"/>
      <c r="BI285" s="464"/>
      <c r="BJ285" s="464"/>
      <c r="BK285" s="464"/>
      <c r="BL285" s="464"/>
      <c r="BM285" s="464"/>
      <c r="BN285" s="464"/>
      <c r="BO285" s="464"/>
      <c r="BP285" s="464"/>
      <c r="BQ285" s="464"/>
      <c r="BR285" s="464"/>
      <c r="BS285" s="464"/>
      <c r="BT285" s="464"/>
      <c r="BU285" s="464"/>
      <c r="BV285" s="464"/>
      <c r="BW285" s="464"/>
      <c r="BX285" s="464"/>
      <c r="BY285" s="464"/>
      <c r="BZ285" s="464"/>
      <c r="CA285" s="464"/>
      <c r="CB285" s="464"/>
      <c r="CC285" s="464"/>
      <c r="CD285" s="464"/>
      <c r="CE285" s="464"/>
      <c r="CF285" s="464"/>
    </row>
    <row r="286" spans="1:84" s="184" customFormat="1" ht="60" customHeight="1" x14ac:dyDescent="0.35">
      <c r="A286" s="978">
        <v>10</v>
      </c>
      <c r="B286" s="984" t="str">
        <f ca="1">IFERROR(IF(INDEX('WPTM - Section F'!B$1:B$100,MATCH('Print View'!$A286,'WPTM - Section F'!$A$1:$A$100,0))&lt;&gt;0,INDEX('WPTM - Section F'!B$1:B$100,MATCH('Print View'!$A286,'WPTM - Section F'!$A$1:$A$100,0)),""),"")</f>
        <v/>
      </c>
      <c r="C286" s="981" t="str">
        <f ca="1">IFERROR(IF(INDEX('WPTM - Section F'!C$1:C$100,MATCH('Print View'!$A286,'WPTM - Section F'!$A$1:$A$100,0))&lt;&gt;0,INDEX('WPTM - Section F'!C$1:C$100,MATCH('Print View'!$A286,'WPTM - Section F'!$A$1:$A$100,0)),""),"")</f>
        <v/>
      </c>
      <c r="D286" s="984" t="str">
        <f ca="1">IFERROR(IF(INDEX('WPTM - Section F'!D$1:D$100,MATCH('Print View'!$A286,'WPTM - Section F'!$A$1:$A$100,0))&lt;&gt;0,INDEX('WPTM - Section F'!D$1:D$100,MATCH('Print View'!$A286,'WPTM - Section F'!$A$1:$A$100,0)),""),"")</f>
        <v/>
      </c>
      <c r="E286" s="987" t="str">
        <f ca="1">IFERROR(IF(INDEX('WPTM - Section F'!E$1:E$100,MATCH('Print View'!$A286,'WPTM - Section F'!$A$1:$A$100,0))&lt;&gt;0,INDEX('WPTM - Section F'!E$1:E$100,MATCH('Print View'!$A286,'WPTM - Section F'!$A$1:$A$100,0)),""),"")</f>
        <v/>
      </c>
      <c r="F286" s="984" t="str">
        <f ca="1">IFERROR(IF(INDEX('WPTM - Section F'!F$1:F$100,MATCH('Print View'!$A286,'WPTM - Section F'!$A$1:$A$100,0))&lt;&gt;0,INDEX('WPTM - Section F'!F$1:F$100,MATCH('Print View'!$A286,'WPTM - Section F'!$A$1:$A$100,0)),""),"")</f>
        <v/>
      </c>
      <c r="G286" s="981" t="str">
        <f ca="1">IFERROR(IF(INDEX('WPTM - Section F'!G$1:G$100,MATCH('Print View'!$A286,'WPTM - Section F'!$A$1:$A$100,0))&lt;&gt;0,INDEX('WPTM - Section F'!G$1:G$100,MATCH('Print View'!$A286,'WPTM - Section F'!$A$1:$A$100,0)),""),"")</f>
        <v/>
      </c>
      <c r="H286" s="479" t="str">
        <f ca="1">TEXT(IFERROR(INDEX('Overview - Section A'!$A$46:$A$53,MATCH(D20,'Overview - Section A'!$B$46:$B$53,0)),""),Setup!$A$33) &amp;" to " &amp; TEXT(IFERROR(INDEX('Overview - Section A'!$E$46:$E$53,MATCH(D20,'Overview - Section A'!$B$46:$B$53,0)),""),Setup!$A$33)</f>
        <v>18-Dec-20 to 21-May-21</v>
      </c>
      <c r="I286" s="927" t="str">
        <f ca="1">IFERROR(IF(INDEX('WPTM - Section F'!H$1:H$100,MATCH('Print View'!$A286,'WPTM - Section F'!$A$1:$A$100,0))&lt;&gt;0,INDEX('WPTM - Section F'!H$1:H$100,MATCH('Print View'!$A286,'WPTM - Section F'!$A$1:$A$100,0)),""),"")</f>
        <v/>
      </c>
      <c r="J286" s="928"/>
      <c r="K286" s="928"/>
      <c r="L286" s="928"/>
      <c r="M286" s="977"/>
      <c r="N286" s="927" t="str">
        <f ca="1">IFERROR(IF(INDEX('WPTM - Section F'!I$1:I$100,MATCH('Print View'!$A286,'WPTM - Section F'!$A$1:$A$100,0))&lt;&gt;0,INDEX('WPTM - Section F'!I$1:I$100,MATCH('Print View'!$A286,'WPTM - Section F'!$A$1:$A$100,0)),""),"")</f>
        <v/>
      </c>
      <c r="O286" s="928"/>
      <c r="P286" s="928"/>
      <c r="Q286" s="928"/>
      <c r="R286" s="928"/>
      <c r="S286" s="928"/>
      <c r="T286" s="464"/>
      <c r="U286" s="464"/>
      <c r="V286" s="464"/>
      <c r="W286" s="464"/>
      <c r="X286" s="464"/>
      <c r="Y286" s="464"/>
      <c r="Z286" s="464"/>
      <c r="AA286"/>
      <c r="AB286"/>
      <c r="AC286"/>
      <c r="AD286"/>
      <c r="AE286"/>
      <c r="AF286"/>
      <c r="AG286"/>
      <c r="AH286"/>
      <c r="AI286"/>
      <c r="AJ286"/>
      <c r="AK286"/>
      <c r="AL286"/>
      <c r="AM286"/>
      <c r="AN286" s="464"/>
      <c r="AO286" s="464"/>
      <c r="AP286" s="464"/>
      <c r="AQ286" s="464"/>
      <c r="AR286" s="464"/>
      <c r="AS286" s="464"/>
      <c r="AT286" s="464"/>
      <c r="AU286" s="464"/>
      <c r="AV286" s="464"/>
      <c r="AW286" s="464"/>
      <c r="AX286" s="464"/>
      <c r="AY286" s="464"/>
      <c r="AZ286" s="464"/>
      <c r="BA286" s="464"/>
      <c r="BB286" s="464"/>
      <c r="BC286" s="464"/>
      <c r="BD286" s="464"/>
      <c r="BE286" s="464"/>
      <c r="BF286" s="464"/>
      <c r="BG286" s="464"/>
      <c r="BH286" s="464"/>
      <c r="BI286" s="464"/>
      <c r="BJ286" s="464"/>
      <c r="BK286" s="464"/>
      <c r="BL286" s="464"/>
      <c r="BM286" s="464"/>
      <c r="BN286" s="464"/>
      <c r="BO286" s="464"/>
      <c r="BP286" s="464"/>
      <c r="BQ286" s="464"/>
      <c r="BR286" s="464"/>
      <c r="BS286" s="464"/>
      <c r="BT286" s="464"/>
      <c r="BU286" s="464"/>
      <c r="BV286" s="464"/>
      <c r="BW286" s="464"/>
      <c r="BX286" s="464"/>
      <c r="BY286" s="464"/>
      <c r="BZ286" s="464"/>
      <c r="CA286" s="464"/>
      <c r="CB286" s="464"/>
      <c r="CC286" s="464"/>
      <c r="CD286" s="464"/>
      <c r="CE286" s="464"/>
      <c r="CF286" s="464"/>
    </row>
    <row r="287" spans="1:84" s="184" customFormat="1" ht="60" customHeight="1" x14ac:dyDescent="0.35">
      <c r="A287" s="979">
        <v>74</v>
      </c>
      <c r="B287" s="985"/>
      <c r="C287" s="982" t="str">
        <f ca="1">IFERROR(IF(INDEX('WPTM - Section F'!C$1:C$100,MATCH('Print View'!$A287,'WPTM - Section F'!$A$1:$A$100,0))&lt;&gt;0,INDEX('WPTM - Section F'!C$1:C$100,MATCH('Print View'!$A287,'WPTM - Section F'!$A$1:$A$100,0)),""),"")</f>
        <v/>
      </c>
      <c r="D287" s="985"/>
      <c r="E287" s="988"/>
      <c r="F287" s="985"/>
      <c r="G287" s="982" t="str">
        <f ca="1">IFERROR(IF(INDEX('WPTM - Section F'!G$1:G$100,MATCH('Print View'!$A287,'WPTM - Section F'!$A$1:$A$100,0))&lt;&gt;0,INDEX('WPTM - Section F'!G$1:G$100,MATCH('Print View'!$A287,'WPTM - Section F'!$A$1:$A$100,0)),""),"")</f>
        <v/>
      </c>
      <c r="H287" s="479" t="str">
        <f ca="1">TEXT(IFERROR(INDEX('Overview - Section A'!$A$46:$A$53,MATCH(D21,'Overview - Section A'!$B$46:$B$53,0)),""),Setup!$A$33) &amp;" to " &amp; TEXT(IFERROR(INDEX('Overview - Section A'!$E$46:$E$53,MATCH(D21,'Overview - Section A'!$B$46:$B$53,0)),""),Setup!$A$33)</f>
        <v>22-May-21 to 28-Nov-21</v>
      </c>
      <c r="I287" s="927" t="str">
        <f ca="1">IFERROR(IF(INDEX('WPTM - Section F'!J$1:J$100,MATCH('Print View'!$A286,'WPTM - Section F'!$A$1:$A$100,0))&lt;&gt;0,INDEX('WPTM - Section F'!J$1:J$100,MATCH('Print View'!$A286,'WPTM - Section F'!$A$1:$A$100,0)),""),"")</f>
        <v/>
      </c>
      <c r="J287" s="928"/>
      <c r="K287" s="928"/>
      <c r="L287" s="928"/>
      <c r="M287" s="977"/>
      <c r="N287" s="927" t="str">
        <f ca="1">IFERROR(IF(INDEX('WPTM - Section F'!K$1:K$100,MATCH('Print View'!$A286,'WPTM - Section F'!$A$1:$A$100,0))&lt;&gt;0,INDEX('WPTM - Section F'!K$1:K$100,MATCH('Print View'!$A286,'WPTM - Section F'!$A$1:$A$100,0)),""),"")</f>
        <v/>
      </c>
      <c r="O287" s="928"/>
      <c r="P287" s="928"/>
      <c r="Q287" s="928"/>
      <c r="R287" s="928"/>
      <c r="S287" s="928"/>
      <c r="T287" s="464"/>
      <c r="U287" s="464"/>
      <c r="V287" s="464"/>
      <c r="W287" s="464"/>
      <c r="X287" s="464"/>
      <c r="Y287" s="464"/>
      <c r="Z287" s="464"/>
      <c r="AA287"/>
      <c r="AB287"/>
      <c r="AC287"/>
      <c r="AD287"/>
      <c r="AE287"/>
      <c r="AF287"/>
      <c r="AG287"/>
      <c r="AH287"/>
      <c r="AI287"/>
      <c r="AJ287"/>
      <c r="AK287"/>
      <c r="AL287"/>
      <c r="AM287"/>
      <c r="AN287" s="464"/>
      <c r="AO287" s="464"/>
      <c r="AP287" s="464"/>
      <c r="AQ287" s="464"/>
      <c r="AR287" s="464"/>
      <c r="AS287" s="464"/>
      <c r="AT287" s="464"/>
      <c r="AU287" s="464"/>
      <c r="AV287" s="464"/>
      <c r="AW287" s="464"/>
      <c r="AX287" s="464"/>
      <c r="AY287" s="464"/>
      <c r="AZ287" s="464"/>
      <c r="BA287" s="464"/>
      <c r="BB287" s="464"/>
      <c r="BC287" s="464"/>
      <c r="BD287" s="464"/>
      <c r="BE287" s="464"/>
      <c r="BF287" s="464"/>
      <c r="BG287" s="464"/>
      <c r="BH287" s="464"/>
      <c r="BI287" s="464"/>
      <c r="BJ287" s="464"/>
      <c r="BK287" s="464"/>
      <c r="BL287" s="464"/>
      <c r="BM287" s="464"/>
      <c r="BN287" s="464"/>
      <c r="BO287" s="464"/>
      <c r="BP287" s="464"/>
      <c r="BQ287" s="464"/>
      <c r="BR287" s="464"/>
      <c r="BS287" s="464"/>
      <c r="BT287" s="464"/>
      <c r="BU287" s="464"/>
      <c r="BV287" s="464"/>
      <c r="BW287" s="464"/>
      <c r="BX287" s="464"/>
      <c r="BY287" s="464"/>
      <c r="BZ287" s="464"/>
      <c r="CA287" s="464"/>
      <c r="CB287" s="464"/>
      <c r="CC287" s="464"/>
      <c r="CD287" s="464"/>
      <c r="CE287" s="464"/>
      <c r="CF287" s="464"/>
    </row>
    <row r="288" spans="1:84" s="184" customFormat="1" ht="60" customHeight="1" x14ac:dyDescent="0.35">
      <c r="A288" s="979">
        <v>75</v>
      </c>
      <c r="B288" s="985"/>
      <c r="C288" s="982" t="str">
        <f ca="1">IFERROR(IF(INDEX('WPTM - Section F'!C$1:C$100,MATCH('Print View'!$A288,'WPTM - Section F'!$A$1:$A$100,0))&lt;&gt;0,INDEX('WPTM - Section F'!C$1:C$100,MATCH('Print View'!$A288,'WPTM - Section F'!$A$1:$A$100,0)),""),"")</f>
        <v/>
      </c>
      <c r="D288" s="985"/>
      <c r="E288" s="988"/>
      <c r="F288" s="985"/>
      <c r="G288" s="982" t="str">
        <f ca="1">IFERROR(IF(INDEX('WPTM - Section F'!G$1:G$100,MATCH('Print View'!$A288,'WPTM - Section F'!$A$1:$A$100,0))&lt;&gt;0,INDEX('WPTM - Section F'!G$1:G$100,MATCH('Print View'!$A288,'WPTM - Section F'!$A$1:$A$100,0)),""),"")</f>
        <v/>
      </c>
      <c r="H288" s="479" t="str">
        <f ca="1">TEXT(IFERROR(INDEX('Overview - Section A'!$A$46:$A$53,MATCH(D22,'Overview - Section A'!$B$46:$B$53,0)),""),Setup!$A$33) &amp;" to " &amp; TEXT(IFERROR(INDEX('Overview - Section A'!$E$46:$E$53,MATCH(D22,'Overview - Section A'!$B$46:$B$53,0)),""),Setup!$A$33)</f>
        <v>29-Nov-21 to 2-Jun-22</v>
      </c>
      <c r="I288" s="931" t="str">
        <f ca="1">IFERROR(IF(INDEX('WPTM - Section F'!L$1:L$100,MATCH('Print View'!$A286,'WPTM - Section F'!$A$1:$A$100,0))&lt;&gt;0,INDEX('WPTM - Section F'!L$1:L$100,MATCH('Print View'!$A286,'WPTM - Section F'!$A$1:$A$100,0)),""),"")</f>
        <v/>
      </c>
      <c r="J288" s="932"/>
      <c r="K288" s="932"/>
      <c r="L288" s="932"/>
      <c r="M288" s="994"/>
      <c r="N288" s="931" t="str">
        <f ca="1">IFERROR(IF(INDEX('WPTM - Section F'!M$1:M$100,MATCH('Print View'!$A286,'WPTM - Section F'!$A$1:$A$100,0))&lt;&gt;0,INDEX('WPTM - Section F'!M$1:M$100,MATCH('Print View'!$A286,'WPTM - Section F'!$A$1:$A$100,0)),""),"")</f>
        <v/>
      </c>
      <c r="O288" s="932"/>
      <c r="P288" s="932"/>
      <c r="Q288" s="932"/>
      <c r="R288" s="932"/>
      <c r="S288" s="932"/>
      <c r="T288" s="464"/>
      <c r="U288" s="464"/>
      <c r="V288" s="464"/>
      <c r="W288" s="464"/>
      <c r="X288" s="464"/>
      <c r="Y288" s="464"/>
      <c r="Z288" s="464"/>
      <c r="AA288"/>
      <c r="AB288"/>
      <c r="AC288"/>
      <c r="AD288"/>
      <c r="AE288"/>
      <c r="AF288"/>
      <c r="AG288"/>
      <c r="AH288"/>
      <c r="AI288"/>
      <c r="AJ288"/>
      <c r="AK288"/>
      <c r="AL288"/>
      <c r="AM288"/>
      <c r="AN288" s="464"/>
      <c r="AO288" s="464"/>
      <c r="AP288" s="464"/>
      <c r="AQ288" s="464"/>
      <c r="AR288" s="464"/>
      <c r="AS288" s="464"/>
      <c r="AT288" s="464"/>
      <c r="AU288" s="464"/>
      <c r="AV288" s="464"/>
      <c r="AW288" s="464"/>
      <c r="AX288" s="464"/>
      <c r="AY288" s="464"/>
      <c r="AZ288" s="464"/>
      <c r="BA288" s="464"/>
      <c r="BB288" s="464"/>
      <c r="BC288" s="464"/>
      <c r="BD288" s="464"/>
      <c r="BE288" s="464"/>
      <c r="BF288" s="464"/>
      <c r="BG288" s="464"/>
      <c r="BH288" s="464"/>
      <c r="BI288" s="464"/>
      <c r="BJ288" s="464"/>
      <c r="BK288" s="464"/>
      <c r="BL288" s="464"/>
      <c r="BM288" s="464"/>
      <c r="BN288" s="464"/>
      <c r="BO288" s="464"/>
      <c r="BP288" s="464"/>
      <c r="BQ288" s="464"/>
      <c r="BR288" s="464"/>
      <c r="BS288" s="464"/>
      <c r="BT288" s="464"/>
      <c r="BU288" s="464"/>
      <c r="BV288" s="464"/>
      <c r="BW288" s="464"/>
      <c r="BX288" s="464"/>
      <c r="BY288" s="464"/>
      <c r="BZ288" s="464"/>
      <c r="CA288" s="464"/>
      <c r="CB288" s="464"/>
      <c r="CC288" s="464"/>
      <c r="CD288" s="464"/>
      <c r="CE288" s="464"/>
      <c r="CF288" s="464"/>
    </row>
    <row r="289" spans="1:84" s="184" customFormat="1" ht="60" customHeight="1" x14ac:dyDescent="0.35">
      <c r="A289" s="979">
        <v>76</v>
      </c>
      <c r="B289" s="985"/>
      <c r="C289" s="982" t="str">
        <f ca="1">IFERROR(IF(INDEX('WPTM - Section F'!C$1:C$100,MATCH('Print View'!$A289,'WPTM - Section F'!$A$1:$A$100,0))&lt;&gt;0,INDEX('WPTM - Section F'!C$1:C$100,MATCH('Print View'!$A289,'WPTM - Section F'!$A$1:$A$100,0)),""),"")</f>
        <v/>
      </c>
      <c r="D289" s="985"/>
      <c r="E289" s="988"/>
      <c r="F289" s="985"/>
      <c r="G289" s="982" t="str">
        <f ca="1">IFERROR(IF(INDEX('WPTM - Section F'!G$1:G$100,MATCH('Print View'!$A289,'WPTM - Section F'!$A$1:$A$100,0))&lt;&gt;0,INDEX('WPTM - Section F'!G$1:G$100,MATCH('Print View'!$A289,'WPTM - Section F'!$A$1:$A$100,0)),""),"")</f>
        <v/>
      </c>
      <c r="H289" s="479" t="str">
        <f ca="1">TEXT(IFERROR(INDEX('Overview - Section A'!$A$46:$A$53,MATCH(D23,'Overview - Section A'!$B$46:$B$53,0)),""),Setup!$A$33) &amp;" to " &amp; TEXT(IFERROR(INDEX('Overview - Section A'!$E$46:$E$53,MATCH(D23,'Overview - Section A'!$B$46:$B$53,0)),""),Setup!$A$33)</f>
        <v>3-Jun-22 to 9-Dec-22</v>
      </c>
      <c r="I289" s="931" t="str">
        <f ca="1">IFERROR(IF(INDEX('WPTM - Section F'!N$1:N$100,MATCH('Print View'!$A286,'WPTM - Section F'!$A$1:$A$100,0))&lt;&gt;0,INDEX('WPTM - Section F'!N$1:N$100,MATCH('Print View'!$A286,'WPTM - Section F'!$A$1:$A$100,0)),""),"")</f>
        <v/>
      </c>
      <c r="J289" s="932"/>
      <c r="K289" s="932"/>
      <c r="L289" s="932"/>
      <c r="M289" s="994"/>
      <c r="N289" s="927" t="str">
        <f ca="1">IFERROR(IF(INDEX('WPTM - Section F'!O$1:O$100,MATCH('Print View'!$A286,'WPTM - Section F'!$A$1:$A$100,0))&lt;&gt;0,INDEX('WPTM - Section F'!O$1:O$100,MATCH('Print View'!$A286,'WPTM - Section F'!$A$1:$A$100,0)),""),"")</f>
        <v/>
      </c>
      <c r="O289" s="928"/>
      <c r="P289" s="928"/>
      <c r="Q289" s="928"/>
      <c r="R289" s="928"/>
      <c r="S289" s="928"/>
      <c r="T289" s="464"/>
      <c r="U289" s="464"/>
      <c r="V289" s="464"/>
      <c r="W289" s="464"/>
      <c r="X289" s="464"/>
      <c r="Y289" s="464"/>
      <c r="Z289" s="464"/>
      <c r="AA289"/>
      <c r="AB289"/>
      <c r="AC289"/>
      <c r="AD289"/>
      <c r="AE289"/>
      <c r="AF289"/>
      <c r="AG289"/>
      <c r="AH289"/>
      <c r="AI289"/>
      <c r="AJ289"/>
      <c r="AK289"/>
      <c r="AL289"/>
      <c r="AM289"/>
      <c r="AN289" s="464"/>
      <c r="AO289" s="464"/>
      <c r="AP289" s="464"/>
      <c r="AQ289" s="464"/>
      <c r="AR289" s="464"/>
      <c r="AS289" s="464"/>
      <c r="AT289" s="464"/>
      <c r="AU289" s="464"/>
      <c r="AV289" s="464"/>
      <c r="AW289" s="464"/>
      <c r="AX289" s="464"/>
      <c r="AY289" s="464"/>
      <c r="AZ289" s="464"/>
      <c r="BA289" s="464"/>
      <c r="BB289" s="464"/>
      <c r="BC289" s="464"/>
      <c r="BD289" s="464"/>
      <c r="BE289" s="464"/>
      <c r="BF289" s="464"/>
      <c r="BG289" s="464"/>
      <c r="BH289" s="464"/>
      <c r="BI289" s="464"/>
      <c r="BJ289" s="464"/>
      <c r="BK289" s="464"/>
      <c r="BL289" s="464"/>
      <c r="BM289" s="464"/>
      <c r="BN289" s="464"/>
      <c r="BO289" s="464"/>
      <c r="BP289" s="464"/>
      <c r="BQ289" s="464"/>
      <c r="BR289" s="464"/>
      <c r="BS289" s="464"/>
      <c r="BT289" s="464"/>
      <c r="BU289" s="464"/>
      <c r="BV289" s="464"/>
      <c r="BW289" s="464"/>
      <c r="BX289" s="464"/>
      <c r="BY289" s="464"/>
      <c r="BZ289" s="464"/>
      <c r="CA289" s="464"/>
      <c r="CB289" s="464"/>
      <c r="CC289" s="464"/>
      <c r="CD289" s="464"/>
      <c r="CE289" s="464"/>
      <c r="CF289" s="464"/>
    </row>
    <row r="290" spans="1:84" s="184" customFormat="1" ht="60" customHeight="1" x14ac:dyDescent="0.35">
      <c r="A290" s="979">
        <v>77</v>
      </c>
      <c r="B290" s="985"/>
      <c r="C290" s="982" t="str">
        <f ca="1">IFERROR(IF(INDEX('WPTM - Section F'!C$1:C$100,MATCH('Print View'!$A290,'WPTM - Section F'!$A$1:$A$100,0))&lt;&gt;0,INDEX('WPTM - Section F'!C$1:C$100,MATCH('Print View'!$A290,'WPTM - Section F'!$A$1:$A$100,0)),""),"")</f>
        <v/>
      </c>
      <c r="D290" s="985"/>
      <c r="E290" s="988"/>
      <c r="F290" s="985"/>
      <c r="G290" s="982" t="str">
        <f ca="1">IFERROR(IF(INDEX('WPTM - Section F'!G$1:G$100,MATCH('Print View'!$A290,'WPTM - Section F'!$A$1:$A$100,0))&lt;&gt;0,INDEX('WPTM - Section F'!G$1:G$100,MATCH('Print View'!$A290,'WPTM - Section F'!$A$1:$A$100,0)),""),"")</f>
        <v/>
      </c>
      <c r="H290" s="479" t="str">
        <f ca="1">TEXT(IFERROR(INDEX('Overview - Section A'!$A$46:$A$53,MATCH(D24,'Overview - Section A'!$B$46:$B$53,0)),""),Setup!$A$33) &amp;" to " &amp; TEXT(IFERROR(INDEX('Overview - Section A'!$E$46:$E$53,MATCH(D24,'Overview - Section A'!$B$46:$B$53,0)),""),Setup!$A$33)</f>
        <v>10-Dec-22 to 13-Jun-23</v>
      </c>
      <c r="I290" s="931" t="str">
        <f ca="1">IFERROR(IF(INDEX('WPTM - Section F'!P$1:P$100,MATCH('Print View'!$A286,'WPTM - Section F'!$A$1:$A$100,0))&lt;&gt;0,INDEX('WPTM - Section F'!P$1:P$100,MATCH('Print View'!$A286,'WPTM - Section F'!$A$1:$A$100,0)),""),"")</f>
        <v/>
      </c>
      <c r="J290" s="932"/>
      <c r="K290" s="932"/>
      <c r="L290" s="932"/>
      <c r="M290" s="994"/>
      <c r="N290" s="931" t="str">
        <f ca="1">IFERROR(IF(INDEX('WPTM - Section F'!Q$1:Q$100,MATCH('Print View'!$A286,'WPTM - Section F'!$A$1:$A$100,0))&lt;&gt;0,INDEX('WPTM - Section F'!Q$1:Q$100,MATCH('Print View'!$A286,'WPTM - Section F'!$A$1:$A$100,0)),""),"")</f>
        <v/>
      </c>
      <c r="O290" s="932"/>
      <c r="P290" s="932"/>
      <c r="Q290" s="932"/>
      <c r="R290" s="932"/>
      <c r="S290" s="932"/>
      <c r="T290" s="464"/>
      <c r="U290" s="464"/>
      <c r="V290" s="464"/>
      <c r="W290" s="464"/>
      <c r="X290" s="464"/>
      <c r="Y290" s="464"/>
      <c r="Z290" s="464"/>
      <c r="AA290"/>
      <c r="AB290"/>
      <c r="AC290"/>
      <c r="AD290"/>
      <c r="AE290"/>
      <c r="AF290"/>
      <c r="AG290"/>
      <c r="AH290"/>
      <c r="AI290"/>
      <c r="AJ290"/>
      <c r="AK290"/>
      <c r="AL290"/>
      <c r="AM290"/>
      <c r="AN290" s="464"/>
      <c r="AO290" s="464"/>
      <c r="AP290" s="464"/>
      <c r="AQ290" s="464"/>
      <c r="AR290" s="464"/>
      <c r="AS290" s="464"/>
      <c r="AT290" s="464"/>
      <c r="AU290" s="464"/>
      <c r="AV290" s="464"/>
      <c r="AW290" s="464"/>
      <c r="AX290" s="464"/>
      <c r="AY290" s="464"/>
      <c r="AZ290" s="464"/>
      <c r="BA290" s="464"/>
      <c r="BB290" s="464"/>
      <c r="BC290" s="464"/>
      <c r="BD290" s="464"/>
      <c r="BE290" s="464"/>
      <c r="BF290" s="464"/>
      <c r="BG290" s="464"/>
      <c r="BH290" s="464"/>
      <c r="BI290" s="464"/>
      <c r="BJ290" s="464"/>
      <c r="BK290" s="464"/>
      <c r="BL290" s="464"/>
      <c r="BM290" s="464"/>
      <c r="BN290" s="464"/>
      <c r="BO290" s="464"/>
      <c r="BP290" s="464"/>
      <c r="BQ290" s="464"/>
      <c r="BR290" s="464"/>
      <c r="BS290" s="464"/>
      <c r="BT290" s="464"/>
      <c r="BU290" s="464"/>
      <c r="BV290" s="464"/>
      <c r="BW290" s="464"/>
      <c r="BX290" s="464"/>
      <c r="BY290" s="464"/>
      <c r="BZ290" s="464"/>
      <c r="CA290" s="464"/>
      <c r="CB290" s="464"/>
      <c r="CC290" s="464"/>
      <c r="CD290" s="464"/>
      <c r="CE290" s="464"/>
      <c r="CF290" s="464"/>
    </row>
    <row r="291" spans="1:84" s="184" customFormat="1" ht="60" customHeight="1" x14ac:dyDescent="0.35">
      <c r="A291" s="979">
        <v>78</v>
      </c>
      <c r="B291" s="985"/>
      <c r="C291" s="982" t="str">
        <f ca="1">IFERROR(IF(INDEX('WPTM - Section F'!C$1:C$100,MATCH('Print View'!$A291,'WPTM - Section F'!$A$1:$A$100,0))&lt;&gt;0,INDEX('WPTM - Section F'!C$1:C$100,MATCH('Print View'!$A291,'WPTM - Section F'!$A$1:$A$100,0)),""),"")</f>
        <v/>
      </c>
      <c r="D291" s="985"/>
      <c r="E291" s="988"/>
      <c r="F291" s="985"/>
      <c r="G291" s="982" t="str">
        <f ca="1">IFERROR(IF(INDEX('WPTM - Section F'!G$1:G$100,MATCH('Print View'!$A291,'WPTM - Section F'!$A$1:$A$100,0))&lt;&gt;0,INDEX('WPTM - Section F'!G$1:G$100,MATCH('Print View'!$A291,'WPTM - Section F'!$A$1:$A$100,0)),""),"")</f>
        <v/>
      </c>
      <c r="H291" s="479" t="str">
        <f ca="1">TEXT(IFERROR(INDEX('Overview - Section A'!$A$46:$A$53,MATCH(D25,'Overview - Section A'!$B$46:$B$53,0)),""),Setup!$A$33) &amp;" to " &amp; TEXT(IFERROR(INDEX('Overview - Section A'!$E$46:$E$53,MATCH(D25,'Overview - Section A'!$B$46:$B$53,0)),""),Setup!$A$33)</f>
        <v>14-Jun-23 to 19-Dec-23</v>
      </c>
      <c r="I291" s="931" t="str">
        <f ca="1">IFERROR(IF(INDEX('WPTM - Section F'!R$1:R$100,MATCH('Print View'!$A286,'WPTM - Section F'!$A$1:$A$100,0))&lt;&gt;0,INDEX('WPTM - Section F'!R$1:R$100,MATCH('Print View'!$A286,'WPTM - Section F'!$A$1:$A$100,0)),""),"")</f>
        <v/>
      </c>
      <c r="J291" s="932"/>
      <c r="K291" s="932"/>
      <c r="L291" s="932"/>
      <c r="M291" s="994"/>
      <c r="N291" s="927" t="str">
        <f ca="1">IFERROR(IF(INDEX('WPTM - Section F'!S$1:S$100,MATCH('Print View'!$A286,'WPTM - Section F'!$A$1:$A$100,0))&lt;&gt;0,INDEX('WPTM - Section F'!S$1:S$100,MATCH('Print View'!$A286,'WPTM - Section F'!$A$1:$A$100,0)),""),"")</f>
        <v/>
      </c>
      <c r="O291" s="928"/>
      <c r="P291" s="928"/>
      <c r="Q291" s="928"/>
      <c r="R291" s="928"/>
      <c r="S291" s="928"/>
      <c r="T291" s="464"/>
      <c r="U291" s="464"/>
      <c r="V291" s="464"/>
      <c r="W291" s="464"/>
      <c r="X291" s="464"/>
      <c r="Y291" s="464"/>
      <c r="Z291" s="464"/>
      <c r="AA291"/>
      <c r="AB291"/>
      <c r="AC291"/>
      <c r="AD291"/>
      <c r="AE291"/>
      <c r="AF291"/>
      <c r="AG291"/>
      <c r="AH291"/>
      <c r="AI291"/>
      <c r="AJ291"/>
      <c r="AK291"/>
      <c r="AL291"/>
      <c r="AM291"/>
      <c r="AN291" s="464"/>
      <c r="AO291" s="464"/>
      <c r="AP291" s="464"/>
      <c r="AQ291" s="464"/>
      <c r="AR291" s="464"/>
      <c r="AS291" s="464"/>
      <c r="AT291" s="464"/>
      <c r="AU291" s="464"/>
      <c r="AV291" s="464"/>
      <c r="AW291" s="464"/>
      <c r="AX291" s="464"/>
      <c r="AY291" s="464"/>
      <c r="AZ291" s="464"/>
      <c r="BA291" s="464"/>
      <c r="BB291" s="464"/>
      <c r="BC291" s="464"/>
      <c r="BD291" s="464"/>
      <c r="BE291" s="464"/>
      <c r="BF291" s="464"/>
      <c r="BG291" s="464"/>
      <c r="BH291" s="464"/>
      <c r="BI291" s="464"/>
      <c r="BJ291" s="464"/>
      <c r="BK291" s="464"/>
      <c r="BL291" s="464"/>
      <c r="BM291" s="464"/>
      <c r="BN291" s="464"/>
      <c r="BO291" s="464"/>
      <c r="BP291" s="464"/>
      <c r="BQ291" s="464"/>
      <c r="BR291" s="464"/>
      <c r="BS291" s="464"/>
      <c r="BT291" s="464"/>
      <c r="BU291" s="464"/>
      <c r="BV291" s="464"/>
      <c r="BW291" s="464"/>
      <c r="BX291" s="464"/>
      <c r="BY291" s="464"/>
      <c r="BZ291" s="464"/>
      <c r="CA291" s="464"/>
      <c r="CB291" s="464"/>
      <c r="CC291" s="464"/>
      <c r="CD291" s="464"/>
      <c r="CE291" s="464"/>
      <c r="CF291" s="464"/>
    </row>
    <row r="292" spans="1:84" s="184" customFormat="1" ht="60" customHeight="1" x14ac:dyDescent="0.35">
      <c r="A292" s="979">
        <v>79</v>
      </c>
      <c r="B292" s="985"/>
      <c r="C292" s="982" t="str">
        <f ca="1">IFERROR(IF(INDEX('WPTM - Section F'!C$1:C$100,MATCH('Print View'!$A292,'WPTM - Section F'!$A$1:$A$100,0))&lt;&gt;0,INDEX('WPTM - Section F'!C$1:C$100,MATCH('Print View'!$A292,'WPTM - Section F'!$A$1:$A$100,0)),""),"")</f>
        <v/>
      </c>
      <c r="D292" s="985"/>
      <c r="E292" s="988"/>
      <c r="F292" s="985"/>
      <c r="G292" s="982" t="str">
        <f ca="1">IFERROR(IF(INDEX('WPTM - Section F'!G$1:G$100,MATCH('Print View'!$A292,'WPTM - Section F'!$A$1:$A$100,0))&lt;&gt;0,INDEX('WPTM - Section F'!G$1:G$100,MATCH('Print View'!$A292,'WPTM - Section F'!$A$1:$A$100,0)),""),"")</f>
        <v/>
      </c>
      <c r="H292" s="529" t="str">
        <f ca="1">TEXT(IFERROR(INDEX('Overview - Section A'!$A$46:$A$53,MATCH(D26,'Overview - Section A'!$B$46:$B$53,0)),""),Setup!$A$33) &amp;" to " &amp; TEXT(IFERROR(INDEX('Overview - Section A'!$E$46:$E$53,MATCH(D26,'Overview - Section A'!$B$46:$B$53,0)),""),Setup!$A$33)</f>
        <v xml:space="preserve"> to </v>
      </c>
      <c r="I292" s="929" t="str">
        <f ca="1">IFERROR(IF(INDEX('WPTM - Section F'!T$1:T$100,MATCH('Print View'!$A286,'WPTM - Section F'!$A$1:$A$100,0))&lt;&gt;0,INDEX('WPTM - Section F'!T$1:T$100,MATCH('Print View'!$A286,'WPTM - Section F'!$A$1:$A$100,0)),""),"")</f>
        <v/>
      </c>
      <c r="J292" s="930"/>
      <c r="K292" s="930"/>
      <c r="L292" s="930"/>
      <c r="M292" s="995"/>
      <c r="N292" s="929" t="str">
        <f ca="1">IFERROR(IF(INDEX('WPTM - Section F'!U$1:U$100,MATCH('Print View'!$A286,'WPTM - Section F'!$A$1:$A$100,0))&lt;&gt;0,INDEX('WPTM - Section F'!U$1:U$100,MATCH('Print View'!$A286,'WPTM - Section F'!$A$1:$A$100,0)),""),"")</f>
        <v/>
      </c>
      <c r="O292" s="930"/>
      <c r="P292" s="930"/>
      <c r="Q292" s="930"/>
      <c r="R292" s="930"/>
      <c r="S292" s="930"/>
      <c r="T292" s="464"/>
      <c r="U292" s="464"/>
      <c r="V292" s="464"/>
      <c r="W292" s="464"/>
      <c r="X292" s="464"/>
      <c r="Y292" s="464"/>
      <c r="Z292" s="464"/>
      <c r="AA292"/>
      <c r="AB292"/>
      <c r="AC292"/>
      <c r="AD292"/>
      <c r="AE292"/>
      <c r="AF292"/>
      <c r="AG292"/>
      <c r="AH292"/>
      <c r="AI292"/>
      <c r="AJ292"/>
      <c r="AK292"/>
      <c r="AL292"/>
      <c r="AM292"/>
      <c r="AN292" s="464"/>
      <c r="AO292" s="464"/>
      <c r="AP292" s="464"/>
      <c r="AQ292" s="464"/>
      <c r="AR292" s="464"/>
      <c r="AS292" s="464"/>
      <c r="AT292" s="464"/>
      <c r="AU292" s="464"/>
      <c r="AV292" s="464"/>
      <c r="AW292" s="464"/>
      <c r="AX292" s="464"/>
      <c r="AY292" s="464"/>
      <c r="AZ292" s="464"/>
      <c r="BA292" s="464"/>
      <c r="BB292" s="464"/>
      <c r="BC292" s="464"/>
      <c r="BD292" s="464"/>
      <c r="BE292" s="464"/>
      <c r="BF292" s="464"/>
      <c r="BG292" s="464"/>
      <c r="BH292" s="464"/>
      <c r="BI292" s="464"/>
      <c r="BJ292" s="464"/>
      <c r="BK292" s="464"/>
      <c r="BL292" s="464"/>
      <c r="BM292" s="464"/>
      <c r="BN292" s="464"/>
      <c r="BO292" s="464"/>
      <c r="BP292" s="464"/>
      <c r="BQ292" s="464"/>
      <c r="BR292" s="464"/>
      <c r="BS292" s="464"/>
      <c r="BT292" s="464"/>
      <c r="BU292" s="464"/>
      <c r="BV292" s="464"/>
      <c r="BW292" s="464"/>
      <c r="BX292" s="464"/>
      <c r="BY292" s="464"/>
      <c r="BZ292" s="464"/>
      <c r="CA292" s="464"/>
      <c r="CB292" s="464"/>
      <c r="CC292" s="464"/>
      <c r="CD292" s="464"/>
      <c r="CE292" s="464"/>
      <c r="CF292" s="464"/>
    </row>
    <row r="293" spans="1:84" s="184" customFormat="1" ht="60" customHeight="1" x14ac:dyDescent="0.35">
      <c r="A293" s="996">
        <v>80</v>
      </c>
      <c r="B293" s="941" t="str">
        <f ca="1">IFERROR(IF(INDEX('WPTM - Section F'!X$1:X$100,MATCH('Print View'!$A286,'WPTM - Section F'!$A$1:$A$100,0))&lt;&gt;0,INDEX('WPTM - Section F'!X$1:X$100,MATCH('Print View'!$A286,'WPTM - Section F'!$A$1:$A$100,0)),""),"")</f>
        <v/>
      </c>
      <c r="C293" s="941"/>
      <c r="D293" s="941"/>
      <c r="E293" s="941"/>
      <c r="F293" s="941"/>
      <c r="G293" s="941"/>
      <c r="H293" s="941"/>
      <c r="I293" s="941"/>
      <c r="J293" s="941"/>
      <c r="K293" s="941"/>
      <c r="L293" s="941"/>
      <c r="M293" s="941"/>
      <c r="N293" s="941"/>
      <c r="O293" s="941"/>
      <c r="P293" s="941"/>
      <c r="Q293" s="941"/>
      <c r="R293" s="941"/>
      <c r="S293" s="941"/>
      <c r="T293" s="464"/>
      <c r="U293" s="464"/>
      <c r="V293" s="464"/>
      <c r="W293" s="464"/>
      <c r="X293" s="464"/>
      <c r="Y293" s="464"/>
      <c r="Z293" s="464"/>
      <c r="AA293"/>
      <c r="AB293"/>
      <c r="AC293"/>
      <c r="AD293"/>
      <c r="AE293"/>
      <c r="AF293"/>
      <c r="AG293"/>
      <c r="AH293"/>
      <c r="AI293"/>
      <c r="AJ293"/>
      <c r="AK293"/>
      <c r="AL293"/>
      <c r="AM293"/>
      <c r="AN293" s="464"/>
      <c r="AO293" s="464"/>
      <c r="AP293" s="464"/>
      <c r="AQ293" s="464"/>
      <c r="AR293" s="464"/>
      <c r="AS293" s="464"/>
      <c r="AT293" s="464"/>
      <c r="AU293" s="464"/>
      <c r="AV293" s="464"/>
      <c r="AW293" s="464"/>
      <c r="AX293" s="464"/>
      <c r="AY293" s="464"/>
      <c r="AZ293" s="464"/>
      <c r="BA293" s="464"/>
      <c r="BB293" s="464"/>
      <c r="BC293" s="464"/>
      <c r="BD293" s="464"/>
      <c r="BE293" s="464"/>
      <c r="BF293" s="464"/>
      <c r="BG293" s="464"/>
      <c r="BH293" s="464"/>
      <c r="BI293" s="464"/>
      <c r="BJ293" s="464"/>
      <c r="BK293" s="464"/>
      <c r="BL293" s="464"/>
      <c r="BM293" s="464"/>
      <c r="BN293" s="464"/>
      <c r="BO293" s="464"/>
      <c r="BP293" s="464"/>
      <c r="BQ293" s="464"/>
      <c r="BR293" s="464"/>
      <c r="BS293" s="464"/>
      <c r="BT293" s="464"/>
      <c r="BU293" s="464"/>
      <c r="BV293" s="464"/>
      <c r="BW293" s="464"/>
      <c r="BX293" s="464"/>
      <c r="BY293" s="464"/>
      <c r="BZ293" s="464"/>
      <c r="CA293" s="464"/>
      <c r="CB293" s="464"/>
      <c r="CC293" s="464"/>
      <c r="CD293" s="464"/>
      <c r="CE293" s="464"/>
      <c r="CF293" s="464"/>
    </row>
    <row r="294" spans="1:84" s="184" customFormat="1" x14ac:dyDescent="0.35">
      <c r="A294" s="185"/>
      <c r="T294" s="464"/>
      <c r="U294" s="464"/>
      <c r="V294" s="464"/>
      <c r="W294" s="464"/>
      <c r="X294" s="464"/>
      <c r="Y294" s="464"/>
      <c r="Z294" s="464"/>
      <c r="AA294" s="464"/>
      <c r="AB294" s="464"/>
      <c r="AC294" s="464"/>
      <c r="AD294" s="464"/>
      <c r="AE294" s="464"/>
      <c r="AF294" s="464"/>
      <c r="AG294" s="464"/>
      <c r="AH294" s="464"/>
      <c r="AI294" s="464"/>
      <c r="AJ294" s="464"/>
      <c r="AK294" s="464"/>
      <c r="AL294" s="464"/>
      <c r="AM294" s="464"/>
      <c r="AN294" s="464"/>
      <c r="AO294" s="464"/>
      <c r="AP294" s="464"/>
      <c r="AQ294" s="464"/>
      <c r="AR294" s="465"/>
      <c r="AS294" s="3"/>
      <c r="AT294" s="3"/>
      <c r="AU294" s="3"/>
      <c r="AV294" s="3"/>
      <c r="AW294" s="3"/>
      <c r="AX294" s="3"/>
      <c r="AY294" s="3"/>
      <c r="AZ294" s="3"/>
      <c r="BA294" s="3"/>
      <c r="BB294" s="464"/>
      <c r="BC294" s="464"/>
      <c r="BD294" s="464"/>
      <c r="BE294" s="464"/>
      <c r="BF294" s="464"/>
      <c r="BG294" s="464"/>
      <c r="BH294" s="464"/>
      <c r="BI294" s="464"/>
      <c r="BJ294" s="464"/>
      <c r="BK294" s="464"/>
      <c r="BL294" s="464"/>
      <c r="BM294" s="464"/>
      <c r="BN294" s="464"/>
      <c r="BO294" s="464"/>
      <c r="BP294" s="464"/>
      <c r="BQ294" s="464"/>
      <c r="BR294" s="464"/>
      <c r="BS294" s="464"/>
      <c r="BT294" s="464"/>
      <c r="BU294" s="464"/>
      <c r="BV294" s="464"/>
      <c r="BW294" s="464"/>
      <c r="BX294" s="464"/>
      <c r="BY294" s="464"/>
      <c r="BZ294" s="464"/>
      <c r="CA294" s="464"/>
      <c r="CB294" s="464"/>
      <c r="CC294" s="464"/>
      <c r="CD294" s="464"/>
      <c r="CE294" s="464"/>
      <c r="CF294" s="464"/>
    </row>
    <row r="295" spans="1:84" s="184" customFormat="1" x14ac:dyDescent="0.35">
      <c r="A295" s="185"/>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5"/>
      <c r="AS295" s="3"/>
      <c r="AT295" s="3"/>
      <c r="AU295" s="3"/>
      <c r="AV295" s="3"/>
      <c r="AW295" s="3"/>
      <c r="AX295" s="3"/>
      <c r="AY295" s="3"/>
      <c r="AZ295" s="3"/>
      <c r="BA295" s="3"/>
      <c r="BB295" s="464"/>
      <c r="BC295" s="464"/>
      <c r="BD295" s="464"/>
      <c r="BE295" s="464"/>
      <c r="BF295" s="464"/>
      <c r="BG295" s="464"/>
      <c r="BH295" s="464"/>
      <c r="BI295" s="464"/>
      <c r="BJ295" s="464"/>
      <c r="BK295" s="464"/>
      <c r="BL295" s="464"/>
      <c r="BM295" s="464"/>
      <c r="BN295" s="464"/>
      <c r="BO295" s="464"/>
      <c r="BP295" s="464"/>
      <c r="BQ295" s="464"/>
      <c r="BR295" s="464"/>
      <c r="BS295" s="464"/>
      <c r="BT295" s="464"/>
      <c r="BU295" s="464"/>
      <c r="BV295" s="464"/>
      <c r="BW295" s="464"/>
      <c r="BX295" s="464"/>
      <c r="BY295" s="464"/>
      <c r="BZ295" s="464"/>
      <c r="CA295" s="464"/>
      <c r="CB295" s="464"/>
      <c r="CC295" s="464"/>
      <c r="CD295" s="464"/>
      <c r="CE295" s="464"/>
      <c r="CF295" s="464"/>
    </row>
    <row r="296" spans="1:84" s="184" customFormat="1" x14ac:dyDescent="0.35">
      <c r="A296" s="185"/>
      <c r="T296" s="464"/>
      <c r="U296" s="464"/>
      <c r="V296" s="464"/>
      <c r="W296" s="464"/>
      <c r="X296" s="464"/>
      <c r="Y296" s="464"/>
      <c r="Z296" s="464"/>
      <c r="AA296" s="464"/>
      <c r="AB296" s="464"/>
      <c r="AC296" s="464"/>
      <c r="AD296" s="464"/>
      <c r="AE296" s="464"/>
      <c r="AF296" s="464"/>
      <c r="AG296" s="464"/>
      <c r="AH296" s="464"/>
      <c r="AI296" s="464"/>
      <c r="AJ296" s="464"/>
      <c r="AK296" s="464"/>
      <c r="AL296" s="464"/>
      <c r="AM296" s="464"/>
      <c r="AN296" s="464"/>
      <c r="AO296" s="464"/>
      <c r="AP296" s="464"/>
      <c r="AQ296" s="464"/>
      <c r="AR296" s="465"/>
      <c r="AS296" s="3"/>
      <c r="AT296" s="3"/>
      <c r="AU296" s="3"/>
      <c r="AV296" s="3"/>
      <c r="AW296" s="3"/>
      <c r="AX296" s="3"/>
      <c r="AY296" s="3"/>
      <c r="AZ296" s="3"/>
      <c r="BA296" s="3"/>
      <c r="BB296" s="464"/>
      <c r="BC296" s="464"/>
      <c r="BD296" s="464"/>
      <c r="BE296" s="464"/>
      <c r="BF296" s="464"/>
      <c r="BG296" s="464"/>
      <c r="BH296" s="464"/>
      <c r="BI296" s="464"/>
      <c r="BJ296" s="464"/>
      <c r="BK296" s="464"/>
      <c r="BL296" s="464"/>
      <c r="BM296" s="464"/>
      <c r="BN296" s="464"/>
      <c r="BO296" s="464"/>
      <c r="BP296" s="464"/>
      <c r="BQ296" s="464"/>
      <c r="BR296" s="464"/>
      <c r="BS296" s="464"/>
      <c r="BT296" s="464"/>
      <c r="BU296" s="464"/>
      <c r="BV296" s="464"/>
      <c r="BW296" s="464"/>
      <c r="BX296" s="464"/>
      <c r="BY296" s="464"/>
      <c r="BZ296" s="464"/>
      <c r="CA296" s="464"/>
      <c r="CB296" s="464"/>
      <c r="CC296" s="464"/>
      <c r="CD296" s="464"/>
      <c r="CE296" s="464"/>
      <c r="CF296" s="464"/>
    </row>
    <row r="297" spans="1:84" s="184" customFormat="1" x14ac:dyDescent="0.35">
      <c r="A297" s="185"/>
      <c r="T297" s="464"/>
      <c r="U297" s="464"/>
      <c r="V297" s="464"/>
      <c r="W297" s="464"/>
      <c r="X297" s="464"/>
      <c r="Y297" s="464"/>
      <c r="Z297" s="464"/>
      <c r="AA297" s="464"/>
      <c r="AB297" s="464"/>
      <c r="AC297" s="464"/>
      <c r="AD297" s="464"/>
      <c r="AE297" s="464"/>
      <c r="AF297" s="464"/>
      <c r="AG297" s="464"/>
      <c r="AH297" s="464"/>
      <c r="AI297" s="464"/>
      <c r="AJ297" s="464"/>
      <c r="AK297" s="464"/>
      <c r="AL297" s="464"/>
      <c r="AM297" s="464"/>
      <c r="AN297" s="464"/>
      <c r="AO297" s="464"/>
      <c r="AP297" s="464"/>
      <c r="AQ297" s="464"/>
      <c r="AR297" s="465"/>
      <c r="AS297" s="3"/>
      <c r="AT297" s="3"/>
      <c r="AU297" s="3"/>
      <c r="AV297" s="3"/>
      <c r="AW297" s="3"/>
      <c r="AX297" s="3"/>
      <c r="AY297" s="3"/>
      <c r="AZ297" s="3"/>
      <c r="BA297" s="3"/>
      <c r="BB297" s="464"/>
      <c r="BC297" s="464"/>
      <c r="BD297" s="464"/>
      <c r="BE297" s="464"/>
      <c r="BF297" s="464"/>
      <c r="BG297" s="464"/>
      <c r="BH297" s="464"/>
      <c r="BI297" s="464"/>
      <c r="BJ297" s="464"/>
      <c r="BK297" s="464"/>
      <c r="BL297" s="464"/>
      <c r="BM297" s="464"/>
      <c r="BN297" s="464"/>
      <c r="BO297" s="464"/>
      <c r="BP297" s="464"/>
      <c r="BQ297" s="464"/>
      <c r="BR297" s="464"/>
      <c r="BS297" s="464"/>
      <c r="BT297" s="464"/>
      <c r="BU297" s="464"/>
      <c r="BV297" s="464"/>
      <c r="BW297" s="464"/>
      <c r="BX297" s="464"/>
      <c r="BY297" s="464"/>
      <c r="BZ297" s="464"/>
      <c r="CA297" s="464"/>
      <c r="CB297" s="464"/>
      <c r="CC297" s="464"/>
      <c r="CD297" s="464"/>
      <c r="CE297" s="464"/>
      <c r="CF297" s="464"/>
    </row>
    <row r="298" spans="1:84" s="184" customFormat="1" x14ac:dyDescent="0.35">
      <c r="A298" s="185"/>
      <c r="T298" s="464"/>
      <c r="U298" s="464"/>
      <c r="V298" s="464"/>
      <c r="W298" s="464"/>
      <c r="X298" s="464"/>
      <c r="Y298" s="464"/>
      <c r="Z298" s="464"/>
      <c r="AA298" s="464"/>
      <c r="AB298" s="464"/>
      <c r="AC298" s="464"/>
      <c r="AD298" s="464"/>
      <c r="AE298" s="464"/>
      <c r="AF298" s="464"/>
      <c r="AG298" s="464"/>
      <c r="AH298" s="464"/>
      <c r="AI298" s="464"/>
      <c r="AJ298" s="464"/>
      <c r="AK298" s="464"/>
      <c r="AL298" s="464"/>
      <c r="AM298" s="464"/>
      <c r="AN298" s="464"/>
      <c r="AO298" s="464"/>
      <c r="AP298" s="464"/>
      <c r="AQ298" s="464"/>
      <c r="AR298" s="465"/>
      <c r="AS298" s="3"/>
      <c r="AT298" s="3"/>
      <c r="AU298" s="3"/>
      <c r="AV298" s="3"/>
      <c r="AW298" s="3"/>
      <c r="AX298" s="3"/>
      <c r="AY298" s="3"/>
      <c r="AZ298" s="3"/>
      <c r="BA298" s="3"/>
      <c r="BB298" s="464"/>
      <c r="BC298" s="464"/>
      <c r="BD298" s="464"/>
      <c r="BE298" s="464"/>
      <c r="BF298" s="464"/>
      <c r="BG298" s="464"/>
      <c r="BH298" s="464"/>
      <c r="BI298" s="464"/>
      <c r="BJ298" s="464"/>
      <c r="BK298" s="464"/>
      <c r="BL298" s="464"/>
      <c r="BM298" s="464"/>
      <c r="BN298" s="464"/>
      <c r="BO298" s="464"/>
      <c r="BP298" s="464"/>
      <c r="BQ298" s="464"/>
      <c r="BR298" s="464"/>
      <c r="BS298" s="464"/>
      <c r="BT298" s="464"/>
      <c r="BU298" s="464"/>
      <c r="BV298" s="464"/>
      <c r="BW298" s="464"/>
      <c r="BX298" s="464"/>
      <c r="BY298" s="464"/>
      <c r="BZ298" s="464"/>
      <c r="CA298" s="464"/>
      <c r="CB298" s="464"/>
      <c r="CC298" s="464"/>
      <c r="CD298" s="464"/>
      <c r="CE298" s="464"/>
      <c r="CF298" s="464"/>
    </row>
    <row r="299" spans="1:84" s="184" customFormat="1" x14ac:dyDescent="0.35">
      <c r="A299" s="185"/>
      <c r="T299" s="464"/>
      <c r="U299" s="464"/>
      <c r="V299" s="464"/>
      <c r="W299" s="464"/>
      <c r="X299" s="464"/>
      <c r="Y299" s="464"/>
      <c r="Z299" s="464"/>
      <c r="AA299" s="464"/>
      <c r="AB299" s="464"/>
      <c r="AC299" s="464"/>
      <c r="AD299" s="464"/>
      <c r="AE299" s="464"/>
      <c r="AF299" s="464"/>
      <c r="AG299" s="464"/>
      <c r="AH299" s="464"/>
      <c r="AI299" s="464"/>
      <c r="AJ299" s="464"/>
      <c r="AK299" s="464"/>
      <c r="AL299" s="464"/>
      <c r="AM299" s="464"/>
      <c r="AN299" s="464"/>
      <c r="AO299" s="464"/>
      <c r="AP299" s="464"/>
      <c r="AQ299" s="464"/>
      <c r="AR299" s="465"/>
      <c r="AS299" s="3"/>
      <c r="AT299" s="3"/>
      <c r="AU299" s="3"/>
      <c r="AV299" s="3"/>
      <c r="AW299" s="3"/>
      <c r="AX299" s="3"/>
      <c r="AY299" s="3"/>
      <c r="AZ299" s="3"/>
      <c r="BA299" s="3"/>
      <c r="BB299" s="464"/>
      <c r="BC299" s="464"/>
      <c r="BD299" s="464"/>
      <c r="BE299" s="464"/>
      <c r="BF299" s="464"/>
      <c r="BG299" s="464"/>
      <c r="BH299" s="464"/>
      <c r="BI299" s="464"/>
      <c r="BJ299" s="464"/>
      <c r="BK299" s="464"/>
      <c r="BL299" s="464"/>
      <c r="BM299" s="464"/>
      <c r="BN299" s="464"/>
      <c r="BO299" s="464"/>
      <c r="BP299" s="464"/>
      <c r="BQ299" s="464"/>
      <c r="BR299" s="464"/>
      <c r="BS299" s="464"/>
      <c r="BT299" s="464"/>
      <c r="BU299" s="464"/>
      <c r="BV299" s="464"/>
      <c r="BW299" s="464"/>
      <c r="BX299" s="464"/>
      <c r="BY299" s="464"/>
      <c r="BZ299" s="464"/>
      <c r="CA299" s="464"/>
      <c r="CB299" s="464"/>
      <c r="CC299" s="464"/>
      <c r="CD299" s="464"/>
      <c r="CE299" s="464"/>
      <c r="CF299" s="464"/>
    </row>
    <row r="300" spans="1:84" s="184" customFormat="1" x14ac:dyDescent="0.35">
      <c r="A300" s="185"/>
      <c r="T300" s="464"/>
      <c r="U300" s="464"/>
      <c r="V300" s="464"/>
      <c r="W300" s="464"/>
      <c r="X300" s="464"/>
      <c r="Y300" s="464"/>
      <c r="Z300" s="464"/>
      <c r="AA300" s="464"/>
      <c r="AB300" s="464"/>
      <c r="AC300" s="464"/>
      <c r="AD300" s="464"/>
      <c r="AE300" s="464"/>
      <c r="AF300" s="464"/>
      <c r="AG300" s="464"/>
      <c r="AH300" s="464"/>
      <c r="AI300" s="464"/>
      <c r="AJ300" s="464"/>
      <c r="AK300" s="464"/>
      <c r="AL300" s="464"/>
      <c r="AM300" s="464"/>
      <c r="AN300" s="464"/>
      <c r="AO300" s="464"/>
      <c r="AP300" s="464"/>
      <c r="AQ300" s="464"/>
      <c r="AR300" s="465"/>
      <c r="AS300" s="3"/>
      <c r="AT300" s="3"/>
      <c r="AU300" s="3"/>
      <c r="AV300" s="3"/>
      <c r="AW300" s="3"/>
      <c r="AX300" s="3"/>
      <c r="AY300" s="3"/>
      <c r="AZ300" s="3"/>
      <c r="BA300" s="3"/>
      <c r="BB300" s="464"/>
      <c r="BC300" s="464"/>
      <c r="BD300" s="464"/>
      <c r="BE300" s="464"/>
      <c r="BF300" s="464"/>
      <c r="BG300" s="464"/>
      <c r="BH300" s="464"/>
      <c r="BI300" s="464"/>
      <c r="BJ300" s="464"/>
      <c r="BK300" s="464"/>
      <c r="BL300" s="464"/>
      <c r="BM300" s="464"/>
      <c r="BN300" s="464"/>
      <c r="BO300" s="464"/>
      <c r="BP300" s="464"/>
      <c r="BQ300" s="464"/>
      <c r="BR300" s="464"/>
      <c r="BS300" s="464"/>
      <c r="BT300" s="464"/>
      <c r="BU300" s="464"/>
      <c r="BV300" s="464"/>
      <c r="BW300" s="464"/>
      <c r="BX300" s="464"/>
      <c r="BY300" s="464"/>
      <c r="BZ300" s="464"/>
      <c r="CA300" s="464"/>
      <c r="CB300" s="464"/>
      <c r="CC300" s="464"/>
      <c r="CD300" s="464"/>
      <c r="CE300" s="464"/>
      <c r="CF300" s="464"/>
    </row>
    <row r="301" spans="1:84" s="184" customFormat="1" x14ac:dyDescent="0.35">
      <c r="A301" s="185"/>
      <c r="T301" s="464"/>
      <c r="U301" s="464"/>
      <c r="V301" s="464"/>
      <c r="W301" s="464"/>
      <c r="X301" s="464"/>
      <c r="Y301" s="464"/>
      <c r="Z301" s="464"/>
      <c r="AA301" s="464"/>
      <c r="AB301" s="464"/>
      <c r="AC301" s="464"/>
      <c r="AD301" s="464"/>
      <c r="AE301" s="464"/>
      <c r="AF301" s="464"/>
      <c r="AG301" s="464"/>
      <c r="AH301" s="464"/>
      <c r="AI301" s="464"/>
      <c r="AJ301" s="464"/>
      <c r="AK301" s="464"/>
      <c r="AL301" s="464"/>
      <c r="AM301" s="464"/>
      <c r="AN301" s="464"/>
      <c r="AO301" s="464"/>
      <c r="AP301" s="464"/>
      <c r="AQ301" s="464"/>
      <c r="AR301" s="465"/>
      <c r="AS301" s="3"/>
      <c r="AT301" s="3"/>
      <c r="AU301" s="3"/>
      <c r="AV301" s="3"/>
      <c r="AW301" s="3"/>
      <c r="AX301" s="3"/>
      <c r="AY301" s="3"/>
      <c r="AZ301" s="3"/>
      <c r="BA301" s="3"/>
      <c r="BB301" s="464"/>
      <c r="BC301" s="464"/>
      <c r="BD301" s="464"/>
      <c r="BE301" s="464"/>
      <c r="BF301" s="464"/>
      <c r="BG301" s="464"/>
      <c r="BH301" s="464"/>
      <c r="BI301" s="464"/>
      <c r="BJ301" s="464"/>
      <c r="BK301" s="464"/>
      <c r="BL301" s="464"/>
      <c r="BM301" s="464"/>
      <c r="BN301" s="464"/>
      <c r="BO301" s="464"/>
      <c r="BP301" s="464"/>
      <c r="BQ301" s="464"/>
      <c r="BR301" s="464"/>
      <c r="BS301" s="464"/>
      <c r="BT301" s="464"/>
      <c r="BU301" s="464"/>
      <c r="BV301" s="464"/>
      <c r="BW301" s="464"/>
      <c r="BX301" s="464"/>
      <c r="BY301" s="464"/>
      <c r="BZ301" s="464"/>
      <c r="CA301" s="464"/>
      <c r="CB301" s="464"/>
      <c r="CC301" s="464"/>
      <c r="CD301" s="464"/>
      <c r="CE301" s="464"/>
      <c r="CF301" s="464"/>
    </row>
    <row r="302" spans="1:84" s="184" customFormat="1" x14ac:dyDescent="0.35">
      <c r="A302" s="185"/>
      <c r="T302" s="464"/>
      <c r="U302" s="464"/>
      <c r="V302" s="464"/>
      <c r="W302" s="464"/>
      <c r="X302" s="464"/>
      <c r="Y302" s="464"/>
      <c r="Z302" s="464"/>
      <c r="AA302" s="464"/>
      <c r="AB302" s="464"/>
      <c r="AC302" s="464"/>
      <c r="AD302" s="464"/>
      <c r="AE302" s="464"/>
      <c r="AF302" s="464"/>
      <c r="AG302" s="464"/>
      <c r="AH302" s="464"/>
      <c r="AI302" s="464"/>
      <c r="AJ302" s="464"/>
      <c r="AK302" s="464"/>
      <c r="AL302" s="464"/>
      <c r="AM302" s="464"/>
      <c r="AN302" s="464"/>
      <c r="AO302" s="464"/>
      <c r="AP302" s="464"/>
      <c r="AQ302" s="464"/>
      <c r="AR302" s="465"/>
      <c r="AS302" s="3"/>
      <c r="AT302" s="3"/>
      <c r="AU302" s="3"/>
      <c r="AV302" s="3"/>
      <c r="AW302" s="3"/>
      <c r="AX302" s="3"/>
      <c r="AY302" s="3"/>
      <c r="AZ302" s="3"/>
      <c r="BA302" s="3"/>
      <c r="BB302" s="464"/>
      <c r="BC302" s="464"/>
      <c r="BD302" s="464"/>
      <c r="BE302" s="464"/>
      <c r="BF302" s="464"/>
      <c r="BG302" s="464"/>
      <c r="BH302" s="464"/>
      <c r="BI302" s="464"/>
      <c r="BJ302" s="464"/>
      <c r="BK302" s="464"/>
      <c r="BL302" s="464"/>
      <c r="BM302" s="464"/>
      <c r="BN302" s="464"/>
      <c r="BO302" s="464"/>
      <c r="BP302" s="464"/>
      <c r="BQ302" s="464"/>
      <c r="BR302" s="464"/>
      <c r="BS302" s="464"/>
      <c r="BT302" s="464"/>
      <c r="BU302" s="464"/>
      <c r="BV302" s="464"/>
      <c r="BW302" s="464"/>
      <c r="BX302" s="464"/>
      <c r="BY302" s="464"/>
      <c r="BZ302" s="464"/>
      <c r="CA302" s="464"/>
      <c r="CB302" s="464"/>
      <c r="CC302" s="464"/>
      <c r="CD302" s="464"/>
      <c r="CE302" s="464"/>
      <c r="CF302" s="464"/>
    </row>
    <row r="303" spans="1:84" s="184" customFormat="1" x14ac:dyDescent="0.35">
      <c r="A303" s="185"/>
      <c r="T303" s="464"/>
      <c r="U303" s="464"/>
      <c r="V303" s="464"/>
      <c r="W303" s="464"/>
      <c r="X303" s="464"/>
      <c r="Y303" s="464"/>
      <c r="Z303" s="464"/>
      <c r="AA303" s="464"/>
      <c r="AB303" s="464"/>
      <c r="AC303" s="464"/>
      <c r="AD303" s="464"/>
      <c r="AE303" s="464"/>
      <c r="AF303" s="464"/>
      <c r="AG303" s="464"/>
      <c r="AH303" s="464"/>
      <c r="AI303" s="464"/>
      <c r="AJ303" s="464"/>
      <c r="AK303" s="464"/>
      <c r="AL303" s="464"/>
      <c r="AM303" s="464"/>
      <c r="AN303" s="464"/>
      <c r="AO303" s="464"/>
      <c r="AP303" s="464"/>
      <c r="AQ303" s="464"/>
      <c r="AR303" s="465"/>
      <c r="AS303" s="3"/>
      <c r="AT303" s="3"/>
      <c r="AU303" s="3"/>
      <c r="AV303" s="3"/>
      <c r="AW303" s="3"/>
      <c r="AX303" s="3"/>
      <c r="AY303" s="3"/>
      <c r="AZ303" s="3"/>
      <c r="BA303" s="3"/>
      <c r="BB303" s="464"/>
      <c r="BC303" s="464"/>
      <c r="BD303" s="464"/>
      <c r="BE303" s="464"/>
      <c r="BF303" s="464"/>
      <c r="BG303" s="464"/>
      <c r="BH303" s="464"/>
      <c r="BI303" s="464"/>
      <c r="BJ303" s="464"/>
      <c r="BK303" s="464"/>
      <c r="BL303" s="464"/>
      <c r="BM303" s="464"/>
      <c r="BN303" s="464"/>
      <c r="BO303" s="464"/>
      <c r="BP303" s="464"/>
      <c r="BQ303" s="464"/>
      <c r="BR303" s="464"/>
      <c r="BS303" s="464"/>
      <c r="BT303" s="464"/>
      <c r="BU303" s="464"/>
      <c r="BV303" s="464"/>
      <c r="BW303" s="464"/>
      <c r="BX303" s="464"/>
      <c r="BY303" s="464"/>
      <c r="BZ303" s="464"/>
      <c r="CA303" s="464"/>
      <c r="CB303" s="464"/>
      <c r="CC303" s="464"/>
      <c r="CD303" s="464"/>
      <c r="CE303" s="464"/>
      <c r="CF303" s="464"/>
    </row>
    <row r="304" spans="1:84" s="184" customFormat="1" x14ac:dyDescent="0.35">
      <c r="A304" s="185"/>
      <c r="T304" s="464"/>
      <c r="U304" s="464"/>
      <c r="V304" s="464"/>
      <c r="W304" s="464"/>
      <c r="X304" s="464"/>
      <c r="Y304" s="464"/>
      <c r="Z304" s="464"/>
      <c r="AA304" s="464"/>
      <c r="AB304" s="464"/>
      <c r="AC304" s="464"/>
      <c r="AD304" s="464"/>
      <c r="AE304" s="464"/>
      <c r="AF304" s="464"/>
      <c r="AG304" s="464"/>
      <c r="AH304" s="464"/>
      <c r="AI304" s="464"/>
      <c r="AJ304" s="464"/>
      <c r="AK304" s="464"/>
      <c r="AL304" s="464"/>
      <c r="AM304" s="464"/>
      <c r="AN304" s="464"/>
      <c r="AO304" s="464"/>
      <c r="AP304" s="464"/>
      <c r="AQ304" s="464"/>
      <c r="AR304" s="465"/>
      <c r="AS304" s="3"/>
      <c r="AT304" s="3"/>
      <c r="AU304" s="3"/>
      <c r="AV304" s="3"/>
      <c r="AW304" s="3"/>
      <c r="AX304" s="3"/>
      <c r="AY304" s="3"/>
      <c r="AZ304" s="3"/>
      <c r="BA304" s="3"/>
      <c r="BB304" s="464"/>
      <c r="BC304" s="464"/>
      <c r="BD304" s="464"/>
      <c r="BE304" s="464"/>
      <c r="BF304" s="464"/>
      <c r="BG304" s="464"/>
      <c r="BH304" s="464"/>
      <c r="BI304" s="464"/>
      <c r="BJ304" s="464"/>
      <c r="BK304" s="464"/>
      <c r="BL304" s="464"/>
      <c r="BM304" s="464"/>
      <c r="BN304" s="464"/>
      <c r="BO304" s="464"/>
      <c r="BP304" s="464"/>
      <c r="BQ304" s="464"/>
      <c r="BR304" s="464"/>
      <c r="BS304" s="464"/>
      <c r="BT304" s="464"/>
      <c r="BU304" s="464"/>
      <c r="BV304" s="464"/>
      <c r="BW304" s="464"/>
      <c r="BX304" s="464"/>
      <c r="BY304" s="464"/>
      <c r="BZ304" s="464"/>
      <c r="CA304" s="464"/>
      <c r="CB304" s="464"/>
      <c r="CC304" s="464"/>
      <c r="CD304" s="464"/>
      <c r="CE304" s="464"/>
      <c r="CF304" s="464"/>
    </row>
    <row r="305" spans="1:84" s="184" customFormat="1" x14ac:dyDescent="0.35">
      <c r="A305" s="185"/>
      <c r="T305" s="464"/>
      <c r="U305" s="464"/>
      <c r="V305" s="464"/>
      <c r="W305" s="464"/>
      <c r="X305" s="464"/>
      <c r="Y305" s="464"/>
      <c r="Z305" s="464"/>
      <c r="AA305" s="464"/>
      <c r="AB305" s="464"/>
      <c r="AC305" s="464"/>
      <c r="AD305" s="464"/>
      <c r="AE305" s="464"/>
      <c r="AF305" s="464"/>
      <c r="AG305" s="464"/>
      <c r="AH305" s="464"/>
      <c r="AI305" s="464"/>
      <c r="AJ305" s="464"/>
      <c r="AK305" s="464"/>
      <c r="AL305" s="464"/>
      <c r="AM305" s="464"/>
      <c r="AN305" s="464"/>
      <c r="AO305" s="464"/>
      <c r="AP305" s="464"/>
      <c r="AQ305" s="464"/>
      <c r="AR305" s="465"/>
      <c r="AS305" s="3"/>
      <c r="AT305" s="3"/>
      <c r="AU305" s="3"/>
      <c r="AV305" s="3"/>
      <c r="AW305" s="3"/>
      <c r="AX305" s="3"/>
      <c r="AY305" s="3"/>
      <c r="AZ305" s="3"/>
      <c r="BA305" s="3"/>
      <c r="BB305" s="464"/>
      <c r="BC305" s="464"/>
      <c r="BD305" s="464"/>
      <c r="BE305" s="464"/>
      <c r="BF305" s="464"/>
      <c r="BG305" s="464"/>
      <c r="BH305" s="464"/>
      <c r="BI305" s="464"/>
      <c r="BJ305" s="464"/>
      <c r="BK305" s="464"/>
      <c r="BL305" s="464"/>
      <c r="BM305" s="464"/>
      <c r="BN305" s="464"/>
      <c r="BO305" s="464"/>
      <c r="BP305" s="464"/>
      <c r="BQ305" s="464"/>
      <c r="BR305" s="464"/>
      <c r="BS305" s="464"/>
      <c r="BT305" s="464"/>
      <c r="BU305" s="464"/>
      <c r="BV305" s="464"/>
      <c r="BW305" s="464"/>
      <c r="BX305" s="464"/>
      <c r="BY305" s="464"/>
      <c r="BZ305" s="464"/>
      <c r="CA305" s="464"/>
      <c r="CB305" s="464"/>
      <c r="CC305" s="464"/>
      <c r="CD305" s="464"/>
      <c r="CE305" s="464"/>
      <c r="CF305" s="464"/>
    </row>
    <row r="306" spans="1:84" s="184" customFormat="1" x14ac:dyDescent="0.35">
      <c r="A306" s="185"/>
      <c r="T306" s="464"/>
      <c r="U306" s="464"/>
      <c r="V306" s="464"/>
      <c r="W306" s="464"/>
      <c r="X306" s="464"/>
      <c r="Y306" s="464"/>
      <c r="Z306" s="464"/>
      <c r="AA306" s="464"/>
      <c r="AB306" s="464"/>
      <c r="AC306" s="464"/>
      <c r="AD306" s="464"/>
      <c r="AE306" s="464"/>
      <c r="AF306" s="464"/>
      <c r="AG306" s="464"/>
      <c r="AH306" s="464"/>
      <c r="AI306" s="464"/>
      <c r="AJ306" s="464"/>
      <c r="AK306" s="464"/>
      <c r="AL306" s="464"/>
      <c r="AM306" s="464"/>
      <c r="AN306" s="464"/>
      <c r="AO306" s="464"/>
      <c r="AP306" s="464"/>
      <c r="AQ306" s="464"/>
      <c r="AR306" s="465"/>
      <c r="AS306" s="3"/>
      <c r="AT306" s="3"/>
      <c r="AU306" s="3"/>
      <c r="AV306" s="3"/>
      <c r="AW306" s="3"/>
      <c r="AX306" s="3"/>
      <c r="AY306" s="3"/>
      <c r="AZ306" s="3"/>
      <c r="BA306" s="3"/>
      <c r="BB306" s="464"/>
      <c r="BC306" s="464"/>
      <c r="BD306" s="464"/>
      <c r="BE306" s="464"/>
      <c r="BF306" s="464"/>
      <c r="BG306" s="464"/>
      <c r="BH306" s="464"/>
      <c r="BI306" s="464"/>
      <c r="BJ306" s="464"/>
      <c r="BK306" s="464"/>
      <c r="BL306" s="464"/>
      <c r="BM306" s="464"/>
      <c r="BN306" s="464"/>
      <c r="BO306" s="464"/>
      <c r="BP306" s="464"/>
      <c r="BQ306" s="464"/>
      <c r="BR306" s="464"/>
      <c r="BS306" s="464"/>
      <c r="BT306" s="464"/>
      <c r="BU306" s="464"/>
      <c r="BV306" s="464"/>
      <c r="BW306" s="464"/>
      <c r="BX306" s="464"/>
      <c r="BY306" s="464"/>
      <c r="BZ306" s="464"/>
      <c r="CA306" s="464"/>
      <c r="CB306" s="464"/>
      <c r="CC306" s="464"/>
      <c r="CD306" s="464"/>
      <c r="CE306" s="464"/>
      <c r="CF306" s="464"/>
    </row>
    <row r="307" spans="1:84" s="184" customFormat="1" x14ac:dyDescent="0.35">
      <c r="A307" s="185"/>
      <c r="T307" s="464"/>
      <c r="U307" s="464"/>
      <c r="V307" s="464"/>
      <c r="W307" s="464"/>
      <c r="X307" s="464"/>
      <c r="Y307" s="464"/>
      <c r="Z307" s="464"/>
      <c r="AA307" s="464"/>
      <c r="AB307" s="464"/>
      <c r="AC307" s="464"/>
      <c r="AD307" s="464"/>
      <c r="AE307" s="464"/>
      <c r="AF307" s="464"/>
      <c r="AG307" s="464"/>
      <c r="AH307" s="464"/>
      <c r="AI307" s="464"/>
      <c r="AJ307" s="464"/>
      <c r="AK307" s="464"/>
      <c r="AL307" s="464"/>
      <c r="AM307" s="464"/>
      <c r="AN307" s="464"/>
      <c r="AO307" s="464"/>
      <c r="AP307" s="464"/>
      <c r="AQ307" s="464"/>
      <c r="AR307" s="465"/>
      <c r="AS307" s="3"/>
      <c r="AT307" s="3"/>
      <c r="AU307" s="3"/>
      <c r="AV307" s="3"/>
      <c r="AW307" s="3"/>
      <c r="AX307" s="3"/>
      <c r="AY307" s="3"/>
      <c r="AZ307" s="3"/>
      <c r="BA307" s="3"/>
      <c r="BB307" s="464"/>
      <c r="BC307" s="464"/>
      <c r="BD307" s="464"/>
      <c r="BE307" s="464"/>
      <c r="BF307" s="464"/>
      <c r="BG307" s="464"/>
      <c r="BH307" s="464"/>
      <c r="BI307" s="464"/>
      <c r="BJ307" s="464"/>
      <c r="BK307" s="464"/>
      <c r="BL307" s="464"/>
      <c r="BM307" s="464"/>
      <c r="BN307" s="464"/>
      <c r="BO307" s="464"/>
      <c r="BP307" s="464"/>
      <c r="BQ307" s="464"/>
      <c r="BR307" s="464"/>
      <c r="BS307" s="464"/>
      <c r="BT307" s="464"/>
      <c r="BU307" s="464"/>
      <c r="BV307" s="464"/>
      <c r="BW307" s="464"/>
      <c r="BX307" s="464"/>
      <c r="BY307" s="464"/>
      <c r="BZ307" s="464"/>
      <c r="CA307" s="464"/>
      <c r="CB307" s="464"/>
      <c r="CC307" s="464"/>
      <c r="CD307" s="464"/>
      <c r="CE307" s="464"/>
      <c r="CF307" s="464"/>
    </row>
    <row r="308" spans="1:84" s="184" customFormat="1" x14ac:dyDescent="0.35">
      <c r="A308" s="185"/>
      <c r="T308" s="464"/>
      <c r="U308" s="464"/>
      <c r="V308" s="464"/>
      <c r="W308" s="464"/>
      <c r="X308" s="464"/>
      <c r="Y308" s="464"/>
      <c r="Z308" s="464"/>
      <c r="AA308" s="464"/>
      <c r="AB308" s="464"/>
      <c r="AC308" s="464"/>
      <c r="AD308" s="464"/>
      <c r="AE308" s="464"/>
      <c r="AF308" s="464"/>
      <c r="AG308" s="464"/>
      <c r="AH308" s="464"/>
      <c r="AI308" s="464"/>
      <c r="AJ308" s="464"/>
      <c r="AK308" s="464"/>
      <c r="AL308" s="464"/>
      <c r="AM308" s="464"/>
      <c r="AN308" s="464"/>
      <c r="AO308" s="464"/>
      <c r="AP308" s="464"/>
      <c r="AQ308" s="464"/>
      <c r="AR308" s="465"/>
      <c r="AS308" s="3"/>
      <c r="AT308" s="3"/>
      <c r="AU308" s="3"/>
      <c r="AV308" s="3"/>
      <c r="AW308" s="3"/>
      <c r="AX308" s="3"/>
      <c r="AY308" s="3"/>
      <c r="AZ308" s="3"/>
      <c r="BA308" s="3"/>
      <c r="BB308" s="464"/>
      <c r="BC308" s="464"/>
      <c r="BD308" s="464"/>
      <c r="BE308" s="464"/>
      <c r="BF308" s="464"/>
      <c r="BG308" s="464"/>
      <c r="BH308" s="464"/>
      <c r="BI308" s="464"/>
      <c r="BJ308" s="464"/>
      <c r="BK308" s="464"/>
      <c r="BL308" s="464"/>
      <c r="BM308" s="464"/>
      <c r="BN308" s="464"/>
      <c r="BO308" s="464"/>
      <c r="BP308" s="464"/>
      <c r="BQ308" s="464"/>
      <c r="BR308" s="464"/>
      <c r="BS308" s="464"/>
      <c r="BT308" s="464"/>
      <c r="BU308" s="464"/>
      <c r="BV308" s="464"/>
      <c r="BW308" s="464"/>
      <c r="BX308" s="464"/>
      <c r="BY308" s="464"/>
      <c r="BZ308" s="464"/>
      <c r="CA308" s="464"/>
      <c r="CB308" s="464"/>
      <c r="CC308" s="464"/>
      <c r="CD308" s="464"/>
      <c r="CE308" s="464"/>
      <c r="CF308" s="464"/>
    </row>
    <row r="309" spans="1:84" s="184" customFormat="1" x14ac:dyDescent="0.35">
      <c r="A309" s="185"/>
      <c r="T309" s="464"/>
      <c r="U309" s="464"/>
      <c r="V309" s="464"/>
      <c r="W309" s="464"/>
      <c r="X309" s="464"/>
      <c r="Y309" s="464"/>
      <c r="Z309" s="464"/>
      <c r="AA309" s="464"/>
      <c r="AB309" s="464"/>
      <c r="AC309" s="464"/>
      <c r="AD309" s="464"/>
      <c r="AE309" s="464"/>
      <c r="AF309" s="464"/>
      <c r="AG309" s="464"/>
      <c r="AH309" s="464"/>
      <c r="AI309" s="464"/>
      <c r="AJ309" s="464"/>
      <c r="AK309" s="464"/>
      <c r="AL309" s="464"/>
      <c r="AM309" s="464"/>
      <c r="AN309" s="464"/>
      <c r="AO309" s="464"/>
      <c r="AP309" s="464"/>
      <c r="AQ309" s="464"/>
      <c r="AR309" s="465"/>
      <c r="AS309" s="3"/>
      <c r="AT309" s="3"/>
      <c r="AU309" s="3"/>
      <c r="AV309" s="3"/>
      <c r="AW309" s="3"/>
      <c r="AX309" s="3"/>
      <c r="AY309" s="3"/>
      <c r="AZ309" s="3"/>
      <c r="BA309" s="3"/>
      <c r="BB309" s="464"/>
      <c r="BC309" s="464"/>
      <c r="BD309" s="464"/>
      <c r="BE309" s="464"/>
      <c r="BF309" s="464"/>
      <c r="BG309" s="464"/>
      <c r="BH309" s="464"/>
      <c r="BI309" s="464"/>
      <c r="BJ309" s="464"/>
      <c r="BK309" s="464"/>
      <c r="BL309" s="464"/>
      <c r="BM309" s="464"/>
      <c r="BN309" s="464"/>
      <c r="BO309" s="464"/>
      <c r="BP309" s="464"/>
      <c r="BQ309" s="464"/>
      <c r="BR309" s="464"/>
      <c r="BS309" s="464"/>
      <c r="BT309" s="464"/>
      <c r="BU309" s="464"/>
      <c r="BV309" s="464"/>
      <c r="BW309" s="464"/>
      <c r="BX309" s="464"/>
      <c r="BY309" s="464"/>
      <c r="BZ309" s="464"/>
      <c r="CA309" s="464"/>
      <c r="CB309" s="464"/>
      <c r="CC309" s="464"/>
      <c r="CD309" s="464"/>
      <c r="CE309" s="464"/>
      <c r="CF309" s="464"/>
    </row>
    <row r="310" spans="1:84" s="184" customFormat="1" x14ac:dyDescent="0.35">
      <c r="A310" s="185"/>
      <c r="T310" s="464"/>
      <c r="U310" s="464"/>
      <c r="V310" s="464"/>
      <c r="W310" s="464"/>
      <c r="X310" s="464"/>
      <c r="Y310" s="464"/>
      <c r="Z310" s="464"/>
      <c r="AA310" s="464"/>
      <c r="AB310" s="464"/>
      <c r="AC310" s="464"/>
      <c r="AD310" s="464"/>
      <c r="AE310" s="464"/>
      <c r="AF310" s="464"/>
      <c r="AG310" s="464"/>
      <c r="AH310" s="464"/>
      <c r="AI310" s="464"/>
      <c r="AJ310" s="464"/>
      <c r="AK310" s="464"/>
      <c r="AL310" s="464"/>
      <c r="AM310" s="464"/>
      <c r="AN310" s="464"/>
      <c r="AO310" s="464"/>
      <c r="AP310" s="464"/>
      <c r="AQ310" s="464"/>
      <c r="AR310" s="465"/>
      <c r="AS310" s="3"/>
      <c r="AT310" s="3"/>
      <c r="AU310" s="3"/>
      <c r="AV310" s="3"/>
      <c r="AW310" s="3"/>
      <c r="AX310" s="3"/>
      <c r="AY310" s="3"/>
      <c r="AZ310" s="3"/>
      <c r="BA310" s="3"/>
      <c r="BB310" s="464"/>
      <c r="BC310" s="464"/>
      <c r="BD310" s="464"/>
      <c r="BE310" s="464"/>
      <c r="BF310" s="464"/>
      <c r="BG310" s="464"/>
      <c r="BH310" s="464"/>
      <c r="BI310" s="464"/>
      <c r="BJ310" s="464"/>
      <c r="BK310" s="464"/>
      <c r="BL310" s="464"/>
      <c r="BM310" s="464"/>
      <c r="BN310" s="464"/>
      <c r="BO310" s="464"/>
      <c r="BP310" s="464"/>
      <c r="BQ310" s="464"/>
      <c r="BR310" s="464"/>
      <c r="BS310" s="464"/>
      <c r="BT310" s="464"/>
      <c r="BU310" s="464"/>
      <c r="BV310" s="464"/>
      <c r="BW310" s="464"/>
      <c r="BX310" s="464"/>
      <c r="BY310" s="464"/>
      <c r="BZ310" s="464"/>
      <c r="CA310" s="464"/>
      <c r="CB310" s="464"/>
      <c r="CC310" s="464"/>
      <c r="CD310" s="464"/>
      <c r="CE310" s="464"/>
      <c r="CF310" s="464"/>
    </row>
    <row r="311" spans="1:84" s="184" customFormat="1" x14ac:dyDescent="0.35">
      <c r="A311" s="185"/>
      <c r="T311" s="464"/>
      <c r="U311" s="464"/>
      <c r="V311" s="464"/>
      <c r="W311" s="464"/>
      <c r="X311" s="464"/>
      <c r="Y311" s="464"/>
      <c r="Z311" s="464"/>
      <c r="AA311" s="464"/>
      <c r="AB311" s="464"/>
      <c r="AC311" s="464"/>
      <c r="AD311" s="464"/>
      <c r="AE311" s="464"/>
      <c r="AF311" s="464"/>
      <c r="AG311" s="464"/>
      <c r="AH311" s="464"/>
      <c r="AI311" s="464"/>
      <c r="AJ311" s="464"/>
      <c r="AK311" s="464"/>
      <c r="AL311" s="464"/>
      <c r="AM311" s="464"/>
      <c r="AN311" s="464"/>
      <c r="AO311" s="464"/>
      <c r="AP311" s="464"/>
      <c r="AQ311" s="464"/>
      <c r="AR311" s="465"/>
      <c r="AS311" s="3"/>
      <c r="AT311" s="3"/>
      <c r="AU311" s="3"/>
      <c r="AV311" s="3"/>
      <c r="AW311" s="3"/>
      <c r="AX311" s="3"/>
      <c r="AY311" s="3"/>
      <c r="AZ311" s="3"/>
      <c r="BA311" s="3"/>
      <c r="BB311" s="464"/>
      <c r="BC311" s="464"/>
      <c r="BD311" s="464"/>
      <c r="BE311" s="464"/>
      <c r="BF311" s="464"/>
      <c r="BG311" s="464"/>
      <c r="BH311" s="464"/>
      <c r="BI311" s="464"/>
      <c r="BJ311" s="464"/>
      <c r="BK311" s="464"/>
      <c r="BL311" s="464"/>
      <c r="BM311" s="464"/>
      <c r="BN311" s="464"/>
      <c r="BO311" s="464"/>
      <c r="BP311" s="464"/>
      <c r="BQ311" s="464"/>
      <c r="BR311" s="464"/>
      <c r="BS311" s="464"/>
      <c r="BT311" s="464"/>
      <c r="BU311" s="464"/>
      <c r="BV311" s="464"/>
      <c r="BW311" s="464"/>
      <c r="BX311" s="464"/>
      <c r="BY311" s="464"/>
      <c r="BZ311" s="464"/>
      <c r="CA311" s="464"/>
      <c r="CB311" s="464"/>
      <c r="CC311" s="464"/>
      <c r="CD311" s="464"/>
      <c r="CE311" s="464"/>
      <c r="CF311" s="464"/>
    </row>
    <row r="312" spans="1:84" s="184" customFormat="1" x14ac:dyDescent="0.35">
      <c r="A312" s="185"/>
      <c r="T312" s="464"/>
      <c r="U312" s="464"/>
      <c r="V312" s="464"/>
      <c r="W312" s="464"/>
      <c r="X312" s="464"/>
      <c r="Y312" s="464"/>
      <c r="Z312" s="464"/>
      <c r="AA312" s="464"/>
      <c r="AB312" s="464"/>
      <c r="AC312" s="464"/>
      <c r="AD312" s="464"/>
      <c r="AE312" s="464"/>
      <c r="AF312" s="464"/>
      <c r="AG312" s="464"/>
      <c r="AH312" s="464"/>
      <c r="AI312" s="464"/>
      <c r="AJ312" s="464"/>
      <c r="AK312" s="464"/>
      <c r="AL312" s="464"/>
      <c r="AM312" s="464"/>
      <c r="AN312" s="464"/>
      <c r="AO312" s="464"/>
      <c r="AP312" s="464"/>
      <c r="AQ312" s="464"/>
      <c r="AR312" s="465"/>
      <c r="AS312" s="3"/>
      <c r="AT312" s="3"/>
      <c r="AU312" s="3"/>
      <c r="AV312" s="3"/>
      <c r="AW312" s="3"/>
      <c r="AX312" s="3"/>
      <c r="AY312" s="3"/>
      <c r="AZ312" s="3"/>
      <c r="BA312" s="3"/>
      <c r="BB312" s="464"/>
      <c r="BC312" s="464"/>
      <c r="BD312" s="464"/>
      <c r="BE312" s="464"/>
      <c r="BF312" s="464"/>
      <c r="BG312" s="464"/>
      <c r="BH312" s="464"/>
      <c r="BI312" s="464"/>
      <c r="BJ312" s="464"/>
      <c r="BK312" s="464"/>
      <c r="BL312" s="464"/>
      <c r="BM312" s="464"/>
      <c r="BN312" s="464"/>
      <c r="BO312" s="464"/>
      <c r="BP312" s="464"/>
      <c r="BQ312" s="464"/>
      <c r="BR312" s="464"/>
      <c r="BS312" s="464"/>
      <c r="BT312" s="464"/>
      <c r="BU312" s="464"/>
      <c r="BV312" s="464"/>
      <c r="BW312" s="464"/>
      <c r="BX312" s="464"/>
      <c r="BY312" s="464"/>
      <c r="BZ312" s="464"/>
      <c r="CA312" s="464"/>
      <c r="CB312" s="464"/>
      <c r="CC312" s="464"/>
      <c r="CD312" s="464"/>
      <c r="CE312" s="464"/>
      <c r="CF312" s="464"/>
    </row>
    <row r="313" spans="1:84" s="184" customFormat="1" x14ac:dyDescent="0.35">
      <c r="A313" s="185"/>
      <c r="T313" s="464"/>
      <c r="U313" s="464"/>
      <c r="V313" s="464"/>
      <c r="W313" s="464"/>
      <c r="X313" s="464"/>
      <c r="Y313" s="464"/>
      <c r="Z313" s="464"/>
      <c r="AA313" s="464"/>
      <c r="AB313" s="464"/>
      <c r="AC313" s="464"/>
      <c r="AD313" s="464"/>
      <c r="AE313" s="464"/>
      <c r="AF313" s="464"/>
      <c r="AG313" s="464"/>
      <c r="AH313" s="464"/>
      <c r="AI313" s="464"/>
      <c r="AJ313" s="464"/>
      <c r="AK313" s="464"/>
      <c r="AL313" s="464"/>
      <c r="AM313" s="464"/>
      <c r="AN313" s="464"/>
      <c r="AO313" s="464"/>
      <c r="AP313" s="464"/>
      <c r="AQ313" s="464"/>
      <c r="AR313" s="465"/>
      <c r="AS313" s="3"/>
      <c r="AT313" s="3"/>
      <c r="AU313" s="3"/>
      <c r="AV313" s="3"/>
      <c r="AW313" s="3"/>
      <c r="AX313" s="3"/>
      <c r="AY313" s="3"/>
      <c r="AZ313" s="3"/>
      <c r="BA313" s="3"/>
      <c r="BB313" s="464"/>
      <c r="BC313" s="464"/>
      <c r="BD313" s="464"/>
      <c r="BE313" s="464"/>
      <c r="BF313" s="464"/>
      <c r="BG313" s="464"/>
      <c r="BH313" s="464"/>
      <c r="BI313" s="464"/>
      <c r="BJ313" s="464"/>
      <c r="BK313" s="464"/>
      <c r="BL313" s="464"/>
      <c r="BM313" s="464"/>
      <c r="BN313" s="464"/>
      <c r="BO313" s="464"/>
      <c r="BP313" s="464"/>
      <c r="BQ313" s="464"/>
      <c r="BR313" s="464"/>
      <c r="BS313" s="464"/>
      <c r="BT313" s="464"/>
      <c r="BU313" s="464"/>
      <c r="BV313" s="464"/>
      <c r="BW313" s="464"/>
      <c r="BX313" s="464"/>
      <c r="BY313" s="464"/>
      <c r="BZ313" s="464"/>
      <c r="CA313" s="464"/>
      <c r="CB313" s="464"/>
      <c r="CC313" s="464"/>
      <c r="CD313" s="464"/>
      <c r="CE313" s="464"/>
      <c r="CF313" s="464"/>
    </row>
    <row r="314" spans="1:84" s="184" customFormat="1" x14ac:dyDescent="0.35">
      <c r="A314" s="185"/>
      <c r="T314" s="464"/>
      <c r="U314" s="464"/>
      <c r="V314" s="464"/>
      <c r="W314" s="464"/>
      <c r="X314" s="464"/>
      <c r="Y314" s="464"/>
      <c r="Z314" s="464"/>
      <c r="AA314" s="464"/>
      <c r="AB314" s="464"/>
      <c r="AC314" s="464"/>
      <c r="AD314" s="464"/>
      <c r="AE314" s="464"/>
      <c r="AF314" s="464"/>
      <c r="AG314" s="464"/>
      <c r="AH314" s="464"/>
      <c r="AI314" s="464"/>
      <c r="AJ314" s="464"/>
      <c r="AK314" s="464"/>
      <c r="AL314" s="464"/>
      <c r="AM314" s="464"/>
      <c r="AN314" s="464"/>
      <c r="AO314" s="464"/>
      <c r="AP314" s="464"/>
      <c r="AQ314" s="464"/>
      <c r="AR314" s="465"/>
      <c r="AS314" s="3"/>
      <c r="AT314" s="3"/>
      <c r="AU314" s="3"/>
      <c r="AV314" s="3"/>
      <c r="AW314" s="3"/>
      <c r="AX314" s="3"/>
      <c r="AY314" s="3"/>
      <c r="AZ314" s="3"/>
      <c r="BA314" s="3"/>
      <c r="BB314" s="464"/>
      <c r="BC314" s="464"/>
      <c r="BD314" s="464"/>
      <c r="BE314" s="464"/>
      <c r="BF314" s="464"/>
      <c r="BG314" s="464"/>
      <c r="BH314" s="464"/>
      <c r="BI314" s="464"/>
      <c r="BJ314" s="464"/>
      <c r="BK314" s="464"/>
      <c r="BL314" s="464"/>
      <c r="BM314" s="464"/>
      <c r="BN314" s="464"/>
      <c r="BO314" s="464"/>
      <c r="BP314" s="464"/>
      <c r="BQ314" s="464"/>
      <c r="BR314" s="464"/>
      <c r="BS314" s="464"/>
      <c r="BT314" s="464"/>
      <c r="BU314" s="464"/>
      <c r="BV314" s="464"/>
      <c r="BW314" s="464"/>
      <c r="BX314" s="464"/>
      <c r="BY314" s="464"/>
      <c r="BZ314" s="464"/>
      <c r="CA314" s="464"/>
      <c r="CB314" s="464"/>
      <c r="CC314" s="464"/>
      <c r="CD314" s="464"/>
      <c r="CE314" s="464"/>
      <c r="CF314" s="464"/>
    </row>
    <row r="315" spans="1:84" s="184" customFormat="1" x14ac:dyDescent="0.35">
      <c r="A315" s="185"/>
      <c r="T315" s="464"/>
      <c r="U315" s="464"/>
      <c r="V315" s="464"/>
      <c r="W315" s="464"/>
      <c r="X315" s="464"/>
      <c r="Y315" s="464"/>
      <c r="Z315" s="464"/>
      <c r="AA315" s="464"/>
      <c r="AB315" s="464"/>
      <c r="AC315" s="464"/>
      <c r="AD315" s="464"/>
      <c r="AE315" s="464"/>
      <c r="AF315" s="464"/>
      <c r="AG315" s="464"/>
      <c r="AH315" s="464"/>
      <c r="AI315" s="464"/>
      <c r="AJ315" s="464"/>
      <c r="AK315" s="464"/>
      <c r="AL315" s="464"/>
      <c r="AM315" s="464"/>
      <c r="AN315" s="464"/>
      <c r="AO315" s="464"/>
      <c r="AP315" s="464"/>
      <c r="AQ315" s="464"/>
      <c r="AR315" s="465"/>
      <c r="AS315" s="3"/>
      <c r="AT315" s="3"/>
      <c r="AU315" s="3"/>
      <c r="AV315" s="3"/>
      <c r="AW315" s="3"/>
      <c r="AX315" s="3"/>
      <c r="AY315" s="3"/>
      <c r="AZ315" s="3"/>
      <c r="BA315" s="3"/>
      <c r="BB315" s="464"/>
      <c r="BC315" s="464"/>
      <c r="BD315" s="464"/>
      <c r="BE315" s="464"/>
      <c r="BF315" s="464"/>
      <c r="BG315" s="464"/>
      <c r="BH315" s="464"/>
      <c r="BI315" s="464"/>
      <c r="BJ315" s="464"/>
      <c r="BK315" s="464"/>
      <c r="BL315" s="464"/>
      <c r="BM315" s="464"/>
      <c r="BN315" s="464"/>
      <c r="BO315" s="464"/>
      <c r="BP315" s="464"/>
      <c r="BQ315" s="464"/>
      <c r="BR315" s="464"/>
      <c r="BS315" s="464"/>
      <c r="BT315" s="464"/>
      <c r="BU315" s="464"/>
      <c r="BV315" s="464"/>
      <c r="BW315" s="464"/>
      <c r="BX315" s="464"/>
      <c r="BY315" s="464"/>
      <c r="BZ315" s="464"/>
      <c r="CA315" s="464"/>
      <c r="CB315" s="464"/>
      <c r="CC315" s="464"/>
      <c r="CD315" s="464"/>
      <c r="CE315" s="464"/>
      <c r="CF315" s="464"/>
    </row>
    <row r="316" spans="1:84" s="184" customFormat="1" x14ac:dyDescent="0.35">
      <c r="A316" s="185"/>
      <c r="T316" s="464"/>
      <c r="U316" s="464"/>
      <c r="V316" s="464"/>
      <c r="W316" s="464"/>
      <c r="X316" s="464"/>
      <c r="Y316" s="464"/>
      <c r="Z316" s="464"/>
      <c r="AA316" s="464"/>
      <c r="AB316" s="464"/>
      <c r="AC316" s="464"/>
      <c r="AD316" s="464"/>
      <c r="AE316" s="464"/>
      <c r="AF316" s="464"/>
      <c r="AG316" s="464"/>
      <c r="AH316" s="464"/>
      <c r="AI316" s="464"/>
      <c r="AJ316" s="464"/>
      <c r="AK316" s="464"/>
      <c r="AL316" s="464"/>
      <c r="AM316" s="464"/>
      <c r="AN316" s="464"/>
      <c r="AO316" s="464"/>
      <c r="AP316" s="464"/>
      <c r="AQ316" s="464"/>
      <c r="AR316" s="465"/>
      <c r="AS316" s="3"/>
      <c r="AT316" s="3"/>
      <c r="AU316" s="3"/>
      <c r="AV316" s="3"/>
      <c r="AW316" s="3"/>
      <c r="AX316" s="3"/>
      <c r="AY316" s="3"/>
      <c r="AZ316" s="3"/>
      <c r="BA316" s="3"/>
      <c r="BB316" s="464"/>
      <c r="BC316" s="464"/>
      <c r="BD316" s="464"/>
      <c r="BE316" s="464"/>
      <c r="BF316" s="464"/>
      <c r="BG316" s="464"/>
      <c r="BH316" s="464"/>
      <c r="BI316" s="464"/>
      <c r="BJ316" s="464"/>
      <c r="BK316" s="464"/>
      <c r="BL316" s="464"/>
      <c r="BM316" s="464"/>
      <c r="BN316" s="464"/>
      <c r="BO316" s="464"/>
      <c r="BP316" s="464"/>
      <c r="BQ316" s="464"/>
      <c r="BR316" s="464"/>
      <c r="BS316" s="464"/>
      <c r="BT316" s="464"/>
      <c r="BU316" s="464"/>
      <c r="BV316" s="464"/>
      <c r="BW316" s="464"/>
      <c r="BX316" s="464"/>
      <c r="BY316" s="464"/>
      <c r="BZ316" s="464"/>
      <c r="CA316" s="464"/>
      <c r="CB316" s="464"/>
      <c r="CC316" s="464"/>
      <c r="CD316" s="464"/>
      <c r="CE316" s="464"/>
      <c r="CF316" s="464"/>
    </row>
    <row r="317" spans="1:84" s="184" customFormat="1" x14ac:dyDescent="0.35">
      <c r="A317" s="185"/>
      <c r="T317" s="464"/>
      <c r="U317" s="464"/>
      <c r="V317" s="464"/>
      <c r="W317" s="464"/>
      <c r="X317" s="464"/>
      <c r="Y317" s="464"/>
      <c r="Z317" s="464"/>
      <c r="AA317" s="464"/>
      <c r="AB317" s="464"/>
      <c r="AC317" s="464"/>
      <c r="AD317" s="464"/>
      <c r="AE317" s="464"/>
      <c r="AF317" s="464"/>
      <c r="AG317" s="464"/>
      <c r="AH317" s="464"/>
      <c r="AI317" s="464"/>
      <c r="AJ317" s="464"/>
      <c r="AK317" s="464"/>
      <c r="AL317" s="464"/>
      <c r="AM317" s="464"/>
      <c r="AN317" s="464"/>
      <c r="AO317" s="464"/>
      <c r="AP317" s="464"/>
      <c r="AQ317" s="464"/>
      <c r="AR317" s="465"/>
      <c r="AS317" s="3"/>
      <c r="AT317" s="3"/>
      <c r="AU317" s="3"/>
      <c r="AV317" s="3"/>
      <c r="AW317" s="3"/>
      <c r="AX317" s="3"/>
      <c r="AY317" s="3"/>
      <c r="AZ317" s="3"/>
      <c r="BA317" s="3"/>
      <c r="BB317" s="464"/>
      <c r="BC317" s="464"/>
      <c r="BD317" s="464"/>
      <c r="BE317" s="464"/>
      <c r="BF317" s="464"/>
      <c r="BG317" s="464"/>
      <c r="BH317" s="464"/>
      <c r="BI317" s="464"/>
      <c r="BJ317" s="464"/>
      <c r="BK317" s="464"/>
      <c r="BL317" s="464"/>
      <c r="BM317" s="464"/>
      <c r="BN317" s="464"/>
      <c r="BO317" s="464"/>
      <c r="BP317" s="464"/>
      <c r="BQ317" s="464"/>
      <c r="BR317" s="464"/>
      <c r="BS317" s="464"/>
      <c r="BT317" s="464"/>
      <c r="BU317" s="464"/>
      <c r="BV317" s="464"/>
      <c r="BW317" s="464"/>
      <c r="BX317" s="464"/>
      <c r="BY317" s="464"/>
      <c r="BZ317" s="464"/>
      <c r="CA317" s="464"/>
      <c r="CB317" s="464"/>
      <c r="CC317" s="464"/>
      <c r="CD317" s="464"/>
      <c r="CE317" s="464"/>
      <c r="CF317" s="464"/>
    </row>
    <row r="318" spans="1:84" s="184" customFormat="1" x14ac:dyDescent="0.35">
      <c r="A318" s="185"/>
      <c r="T318" s="464"/>
      <c r="U318" s="464"/>
      <c r="V318" s="464"/>
      <c r="W318" s="464"/>
      <c r="X318" s="464"/>
      <c r="Y318" s="464"/>
      <c r="Z318" s="464"/>
      <c r="AA318" s="464"/>
      <c r="AB318" s="464"/>
      <c r="AC318" s="464"/>
      <c r="AD318" s="464"/>
      <c r="AE318" s="464"/>
      <c r="AF318" s="464"/>
      <c r="AG318" s="464"/>
      <c r="AH318" s="464"/>
      <c r="AI318" s="464"/>
      <c r="AJ318" s="464"/>
      <c r="AK318" s="464"/>
      <c r="AL318" s="464"/>
      <c r="AM318" s="464"/>
      <c r="AN318" s="464"/>
      <c r="AO318" s="464"/>
      <c r="AP318" s="464"/>
      <c r="AQ318" s="464"/>
      <c r="AR318" s="465"/>
      <c r="AS318" s="3"/>
      <c r="AT318" s="3"/>
      <c r="AU318" s="3"/>
      <c r="AV318" s="3"/>
      <c r="AW318" s="3"/>
      <c r="AX318" s="3"/>
      <c r="AY318" s="3"/>
      <c r="AZ318" s="3"/>
      <c r="BA318" s="3"/>
      <c r="BB318" s="464"/>
      <c r="BC318" s="464"/>
      <c r="BD318" s="464"/>
      <c r="BE318" s="464"/>
      <c r="BF318" s="464"/>
      <c r="BG318" s="464"/>
      <c r="BH318" s="464"/>
      <c r="BI318" s="464"/>
      <c r="BJ318" s="464"/>
      <c r="BK318" s="464"/>
      <c r="BL318" s="464"/>
      <c r="BM318" s="464"/>
      <c r="BN318" s="464"/>
      <c r="BO318" s="464"/>
      <c r="BP318" s="464"/>
      <c r="BQ318" s="464"/>
      <c r="BR318" s="464"/>
      <c r="BS318" s="464"/>
      <c r="BT318" s="464"/>
      <c r="BU318" s="464"/>
      <c r="BV318" s="464"/>
      <c r="BW318" s="464"/>
      <c r="BX318" s="464"/>
      <c r="BY318" s="464"/>
      <c r="BZ318" s="464"/>
      <c r="CA318" s="464"/>
      <c r="CB318" s="464"/>
      <c r="CC318" s="464"/>
      <c r="CD318" s="464"/>
      <c r="CE318" s="464"/>
      <c r="CF318" s="464"/>
    </row>
    <row r="319" spans="1:84" s="184" customFormat="1" x14ac:dyDescent="0.35">
      <c r="A319" s="185"/>
      <c r="T319" s="464"/>
      <c r="U319" s="464"/>
      <c r="V319" s="464"/>
      <c r="W319" s="464"/>
      <c r="X319" s="464"/>
      <c r="Y319" s="464"/>
      <c r="Z319" s="464"/>
      <c r="AA319" s="464"/>
      <c r="AB319" s="464"/>
      <c r="AC319" s="464"/>
      <c r="AD319" s="464"/>
      <c r="AE319" s="464"/>
      <c r="AF319" s="464"/>
      <c r="AG319" s="464"/>
      <c r="AH319" s="464"/>
      <c r="AI319" s="464"/>
      <c r="AJ319" s="464"/>
      <c r="AK319" s="464"/>
      <c r="AL319" s="464"/>
      <c r="AM319" s="464"/>
      <c r="AN319" s="464"/>
      <c r="AO319" s="464"/>
      <c r="AP319" s="464"/>
      <c r="AQ319" s="464"/>
      <c r="AR319" s="465"/>
      <c r="AS319" s="3"/>
      <c r="AT319" s="3"/>
      <c r="AU319" s="3"/>
      <c r="AV319" s="3"/>
      <c r="AW319" s="3"/>
      <c r="AX319" s="3"/>
      <c r="AY319" s="3"/>
      <c r="AZ319" s="3"/>
      <c r="BA319" s="3"/>
      <c r="BB319" s="464"/>
      <c r="BC319" s="464"/>
      <c r="BD319" s="464"/>
      <c r="BE319" s="464"/>
      <c r="BF319" s="464"/>
      <c r="BG319" s="464"/>
      <c r="BH319" s="464"/>
      <c r="BI319" s="464"/>
      <c r="BJ319" s="464"/>
      <c r="BK319" s="464"/>
      <c r="BL319" s="464"/>
      <c r="BM319" s="464"/>
      <c r="BN319" s="464"/>
      <c r="BO319" s="464"/>
      <c r="BP319" s="464"/>
      <c r="BQ319" s="464"/>
      <c r="BR319" s="464"/>
      <c r="BS319" s="464"/>
      <c r="BT319" s="464"/>
      <c r="BU319" s="464"/>
      <c r="BV319" s="464"/>
      <c r="BW319" s="464"/>
      <c r="BX319" s="464"/>
      <c r="BY319" s="464"/>
      <c r="BZ319" s="464"/>
      <c r="CA319" s="464"/>
      <c r="CB319" s="464"/>
      <c r="CC319" s="464"/>
      <c r="CD319" s="464"/>
      <c r="CE319" s="464"/>
      <c r="CF319" s="464"/>
    </row>
    <row r="320" spans="1:84" s="184" customFormat="1" x14ac:dyDescent="0.35">
      <c r="A320" s="185"/>
      <c r="T320" s="464"/>
      <c r="U320" s="464"/>
      <c r="V320" s="464"/>
      <c r="W320" s="464"/>
      <c r="X320" s="464"/>
      <c r="Y320" s="464"/>
      <c r="Z320" s="464"/>
      <c r="AA320" s="464"/>
      <c r="AB320" s="464"/>
      <c r="AC320" s="464"/>
      <c r="AD320" s="464"/>
      <c r="AE320" s="464"/>
      <c r="AF320" s="464"/>
      <c r="AG320" s="464"/>
      <c r="AH320" s="464"/>
      <c r="AI320" s="464"/>
      <c r="AJ320" s="464"/>
      <c r="AK320" s="464"/>
      <c r="AL320" s="464"/>
      <c r="AM320" s="464"/>
      <c r="AN320" s="464"/>
      <c r="AO320" s="464"/>
      <c r="AP320" s="464"/>
      <c r="AQ320" s="464"/>
      <c r="AR320" s="465"/>
      <c r="AS320" s="3"/>
      <c r="AT320" s="3"/>
      <c r="AU320" s="3"/>
      <c r="AV320" s="3"/>
      <c r="AW320" s="3"/>
      <c r="AX320" s="3"/>
      <c r="AY320" s="3"/>
      <c r="AZ320" s="3"/>
      <c r="BA320" s="3"/>
      <c r="BB320" s="464"/>
      <c r="BC320" s="464"/>
      <c r="BD320" s="464"/>
      <c r="BE320" s="464"/>
      <c r="BF320" s="464"/>
      <c r="BG320" s="464"/>
      <c r="BH320" s="464"/>
      <c r="BI320" s="464"/>
      <c r="BJ320" s="464"/>
      <c r="BK320" s="464"/>
      <c r="BL320" s="464"/>
      <c r="BM320" s="464"/>
      <c r="BN320" s="464"/>
      <c r="BO320" s="464"/>
      <c r="BP320" s="464"/>
      <c r="BQ320" s="464"/>
      <c r="BR320" s="464"/>
      <c r="BS320" s="464"/>
      <c r="BT320" s="464"/>
      <c r="BU320" s="464"/>
      <c r="BV320" s="464"/>
      <c r="BW320" s="464"/>
      <c r="BX320" s="464"/>
      <c r="BY320" s="464"/>
      <c r="BZ320" s="464"/>
      <c r="CA320" s="464"/>
      <c r="CB320" s="464"/>
      <c r="CC320" s="464"/>
      <c r="CD320" s="464"/>
      <c r="CE320" s="464"/>
      <c r="CF320" s="464"/>
    </row>
    <row r="321" spans="1:84" s="184" customFormat="1" x14ac:dyDescent="0.35">
      <c r="A321" s="185"/>
      <c r="T321" s="464"/>
      <c r="U321" s="464"/>
      <c r="V321" s="464"/>
      <c r="W321" s="464"/>
      <c r="X321" s="464"/>
      <c r="Y321" s="464"/>
      <c r="Z321" s="464"/>
      <c r="AA321" s="464"/>
      <c r="AB321" s="464"/>
      <c r="AC321" s="464"/>
      <c r="AD321" s="464"/>
      <c r="AE321" s="464"/>
      <c r="AF321" s="464"/>
      <c r="AG321" s="464"/>
      <c r="AH321" s="464"/>
      <c r="AI321" s="464"/>
      <c r="AJ321" s="464"/>
      <c r="AK321" s="464"/>
      <c r="AL321" s="464"/>
      <c r="AM321" s="464"/>
      <c r="AN321" s="464"/>
      <c r="AO321" s="464"/>
      <c r="AP321" s="464"/>
      <c r="AQ321" s="464"/>
      <c r="AR321" s="465"/>
      <c r="AS321" s="3"/>
      <c r="AT321" s="3"/>
      <c r="AU321" s="3"/>
      <c r="AV321" s="3"/>
      <c r="AW321" s="3"/>
      <c r="AX321" s="3"/>
      <c r="AY321" s="3"/>
      <c r="AZ321" s="3"/>
      <c r="BA321" s="3"/>
      <c r="BB321" s="464"/>
      <c r="BC321" s="464"/>
      <c r="BD321" s="464"/>
      <c r="BE321" s="464"/>
      <c r="BF321" s="464"/>
      <c r="BG321" s="464"/>
      <c r="BH321" s="464"/>
      <c r="BI321" s="464"/>
      <c r="BJ321" s="464"/>
      <c r="BK321" s="464"/>
      <c r="BL321" s="464"/>
      <c r="BM321" s="464"/>
      <c r="BN321" s="464"/>
      <c r="BO321" s="464"/>
      <c r="BP321" s="464"/>
      <c r="BQ321" s="464"/>
      <c r="BR321" s="464"/>
      <c r="BS321" s="464"/>
      <c r="BT321" s="464"/>
      <c r="BU321" s="464"/>
      <c r="BV321" s="464"/>
      <c r="BW321" s="464"/>
      <c r="BX321" s="464"/>
      <c r="BY321" s="464"/>
      <c r="BZ321" s="464"/>
      <c r="CA321" s="464"/>
      <c r="CB321" s="464"/>
      <c r="CC321" s="464"/>
      <c r="CD321" s="464"/>
      <c r="CE321" s="464"/>
      <c r="CF321" s="464"/>
    </row>
    <row r="322" spans="1:84" s="184" customFormat="1" x14ac:dyDescent="0.35">
      <c r="A322" s="185"/>
      <c r="T322" s="464"/>
      <c r="U322" s="464"/>
      <c r="V322" s="464"/>
      <c r="W322" s="464"/>
      <c r="X322" s="464"/>
      <c r="Y322" s="464"/>
      <c r="Z322" s="464"/>
      <c r="AA322" s="464"/>
      <c r="AB322" s="464"/>
      <c r="AC322" s="464"/>
      <c r="AD322" s="464"/>
      <c r="AE322" s="464"/>
      <c r="AF322" s="464"/>
      <c r="AG322" s="464"/>
      <c r="AH322" s="464"/>
      <c r="AI322" s="464"/>
      <c r="AJ322" s="464"/>
      <c r="AK322" s="464"/>
      <c r="AL322" s="464"/>
      <c r="AM322" s="464"/>
      <c r="AN322" s="464"/>
      <c r="AO322" s="464"/>
      <c r="AP322" s="464"/>
      <c r="AQ322" s="464"/>
      <c r="AR322" s="465"/>
      <c r="AS322" s="3"/>
      <c r="AT322" s="3"/>
      <c r="AU322" s="3"/>
      <c r="AV322" s="3"/>
      <c r="AW322" s="3"/>
      <c r="AX322" s="3"/>
      <c r="AY322" s="3"/>
      <c r="AZ322" s="3"/>
      <c r="BA322" s="3"/>
      <c r="BB322" s="464"/>
      <c r="BC322" s="464"/>
      <c r="BD322" s="464"/>
      <c r="BE322" s="464"/>
      <c r="BF322" s="464"/>
      <c r="BG322" s="464"/>
      <c r="BH322" s="464"/>
      <c r="BI322" s="464"/>
      <c r="BJ322" s="464"/>
      <c r="BK322" s="464"/>
      <c r="BL322" s="464"/>
      <c r="BM322" s="464"/>
      <c r="BN322" s="464"/>
      <c r="BO322" s="464"/>
      <c r="BP322" s="464"/>
      <c r="BQ322" s="464"/>
      <c r="BR322" s="464"/>
      <c r="BS322" s="464"/>
      <c r="BT322" s="464"/>
      <c r="BU322" s="464"/>
      <c r="BV322" s="464"/>
      <c r="BW322" s="464"/>
      <c r="BX322" s="464"/>
      <c r="BY322" s="464"/>
      <c r="BZ322" s="464"/>
      <c r="CA322" s="464"/>
      <c r="CB322" s="464"/>
      <c r="CC322" s="464"/>
      <c r="CD322" s="464"/>
      <c r="CE322" s="464"/>
      <c r="CF322" s="464"/>
    </row>
    <row r="323" spans="1:84" s="184" customFormat="1" x14ac:dyDescent="0.35">
      <c r="A323" s="185"/>
      <c r="T323" s="464"/>
      <c r="U323" s="464"/>
      <c r="V323" s="464"/>
      <c r="W323" s="464"/>
      <c r="X323" s="464"/>
      <c r="Y323" s="464"/>
      <c r="Z323" s="464"/>
      <c r="AA323" s="464"/>
      <c r="AB323" s="464"/>
      <c r="AC323" s="464"/>
      <c r="AD323" s="464"/>
      <c r="AE323" s="464"/>
      <c r="AF323" s="464"/>
      <c r="AG323" s="464"/>
      <c r="AH323" s="464"/>
      <c r="AI323" s="464"/>
      <c r="AJ323" s="464"/>
      <c r="AK323" s="464"/>
      <c r="AL323" s="464"/>
      <c r="AM323" s="464"/>
      <c r="AN323" s="464"/>
      <c r="AO323" s="464"/>
      <c r="AP323" s="464"/>
      <c r="AQ323" s="464"/>
      <c r="AR323" s="465"/>
      <c r="AS323" s="3"/>
      <c r="AT323" s="3"/>
      <c r="AU323" s="3"/>
      <c r="AV323" s="3"/>
      <c r="AW323" s="3"/>
      <c r="AX323" s="3"/>
      <c r="AY323" s="3"/>
      <c r="AZ323" s="3"/>
      <c r="BA323" s="3"/>
      <c r="BB323" s="464"/>
      <c r="BC323" s="464"/>
      <c r="BD323" s="464"/>
      <c r="BE323" s="464"/>
      <c r="BF323" s="464"/>
      <c r="BG323" s="464"/>
      <c r="BH323" s="464"/>
      <c r="BI323" s="464"/>
      <c r="BJ323" s="464"/>
      <c r="BK323" s="464"/>
      <c r="BL323" s="464"/>
      <c r="BM323" s="464"/>
      <c r="BN323" s="464"/>
      <c r="BO323" s="464"/>
      <c r="BP323" s="464"/>
      <c r="BQ323" s="464"/>
      <c r="BR323" s="464"/>
      <c r="BS323" s="464"/>
      <c r="BT323" s="464"/>
      <c r="BU323" s="464"/>
      <c r="BV323" s="464"/>
      <c r="BW323" s="464"/>
      <c r="BX323" s="464"/>
      <c r="BY323" s="464"/>
      <c r="BZ323" s="464"/>
      <c r="CA323" s="464"/>
      <c r="CB323" s="464"/>
      <c r="CC323" s="464"/>
      <c r="CD323" s="464"/>
      <c r="CE323" s="464"/>
      <c r="CF323" s="464"/>
    </row>
    <row r="324" spans="1:84" s="184" customFormat="1" x14ac:dyDescent="0.35">
      <c r="A324" s="185"/>
      <c r="T324" s="464"/>
      <c r="U324" s="464"/>
      <c r="V324" s="464"/>
      <c r="W324" s="464"/>
      <c r="X324" s="464"/>
      <c r="Y324" s="464"/>
      <c r="Z324" s="464"/>
      <c r="AA324" s="464"/>
      <c r="AB324" s="464"/>
      <c r="AC324" s="464"/>
      <c r="AD324" s="464"/>
      <c r="AE324" s="464"/>
      <c r="AF324" s="464"/>
      <c r="AG324" s="464"/>
      <c r="AH324" s="464"/>
      <c r="AI324" s="464"/>
      <c r="AJ324" s="464"/>
      <c r="AK324" s="464"/>
      <c r="AL324" s="464"/>
      <c r="AM324" s="464"/>
      <c r="AN324" s="464"/>
      <c r="AO324" s="464"/>
      <c r="AP324" s="464"/>
      <c r="AQ324" s="464"/>
      <c r="AR324" s="465"/>
      <c r="AS324" s="3"/>
      <c r="AT324" s="3"/>
      <c r="AU324" s="3"/>
      <c r="AV324" s="3"/>
      <c r="AW324" s="3"/>
      <c r="AX324" s="3"/>
      <c r="AY324" s="3"/>
      <c r="AZ324" s="3"/>
      <c r="BA324" s="3"/>
      <c r="BB324" s="464"/>
      <c r="BC324" s="464"/>
      <c r="BD324" s="464"/>
      <c r="BE324" s="464"/>
      <c r="BF324" s="464"/>
      <c r="BG324" s="464"/>
      <c r="BH324" s="464"/>
      <c r="BI324" s="464"/>
      <c r="BJ324" s="464"/>
      <c r="BK324" s="464"/>
      <c r="BL324" s="464"/>
      <c r="BM324" s="464"/>
      <c r="BN324" s="464"/>
      <c r="BO324" s="464"/>
      <c r="BP324" s="464"/>
      <c r="BQ324" s="464"/>
      <c r="BR324" s="464"/>
      <c r="BS324" s="464"/>
      <c r="BT324" s="464"/>
      <c r="BU324" s="464"/>
      <c r="BV324" s="464"/>
      <c r="BW324" s="464"/>
      <c r="BX324" s="464"/>
      <c r="BY324" s="464"/>
      <c r="BZ324" s="464"/>
      <c r="CA324" s="464"/>
      <c r="CB324" s="464"/>
      <c r="CC324" s="464"/>
      <c r="CD324" s="464"/>
      <c r="CE324" s="464"/>
      <c r="CF324" s="464"/>
    </row>
    <row r="325" spans="1:84" s="184" customFormat="1" x14ac:dyDescent="0.35">
      <c r="A325" s="185"/>
      <c r="T325" s="464"/>
      <c r="U325" s="464"/>
      <c r="V325" s="464"/>
      <c r="W325" s="464"/>
      <c r="X325" s="464"/>
      <c r="Y325" s="464"/>
      <c r="Z325" s="464"/>
      <c r="AA325" s="464"/>
      <c r="AB325" s="464"/>
      <c r="AC325" s="464"/>
      <c r="AD325" s="464"/>
      <c r="AE325" s="464"/>
      <c r="AF325" s="464"/>
      <c r="AG325" s="464"/>
      <c r="AH325" s="464"/>
      <c r="AI325" s="464"/>
      <c r="AJ325" s="464"/>
      <c r="AK325" s="464"/>
      <c r="AL325" s="464"/>
      <c r="AM325" s="464"/>
      <c r="AN325" s="464"/>
      <c r="AO325" s="464"/>
      <c r="AP325" s="464"/>
      <c r="AQ325" s="464"/>
      <c r="AR325" s="465"/>
      <c r="AS325" s="3"/>
      <c r="AT325" s="3"/>
      <c r="AU325" s="3"/>
      <c r="AV325" s="3"/>
      <c r="AW325" s="3"/>
      <c r="AX325" s="3"/>
      <c r="AY325" s="3"/>
      <c r="AZ325" s="3"/>
      <c r="BA325" s="3"/>
      <c r="BB325" s="464"/>
      <c r="BC325" s="464"/>
      <c r="BD325" s="464"/>
      <c r="BE325" s="464"/>
      <c r="BF325" s="464"/>
      <c r="BG325" s="464"/>
      <c r="BH325" s="464"/>
      <c r="BI325" s="464"/>
      <c r="BJ325" s="464"/>
      <c r="BK325" s="464"/>
      <c r="BL325" s="464"/>
      <c r="BM325" s="464"/>
      <c r="BN325" s="464"/>
      <c r="BO325" s="464"/>
      <c r="BP325" s="464"/>
      <c r="BQ325" s="464"/>
      <c r="BR325" s="464"/>
      <c r="BS325" s="464"/>
      <c r="BT325" s="464"/>
      <c r="BU325" s="464"/>
      <c r="BV325" s="464"/>
      <c r="BW325" s="464"/>
      <c r="BX325" s="464"/>
      <c r="BY325" s="464"/>
      <c r="BZ325" s="464"/>
      <c r="CA325" s="464"/>
      <c r="CB325" s="464"/>
      <c r="CC325" s="464"/>
      <c r="CD325" s="464"/>
      <c r="CE325" s="464"/>
      <c r="CF325" s="464"/>
    </row>
    <row r="326" spans="1:84" s="184" customFormat="1" x14ac:dyDescent="0.35">
      <c r="A326" s="185"/>
      <c r="T326" s="464"/>
      <c r="U326" s="464"/>
      <c r="V326" s="464"/>
      <c r="W326" s="464"/>
      <c r="X326" s="464"/>
      <c r="Y326" s="464"/>
      <c r="Z326" s="464"/>
      <c r="AA326" s="464"/>
      <c r="AB326" s="464"/>
      <c r="AC326" s="464"/>
      <c r="AD326" s="464"/>
      <c r="AE326" s="464"/>
      <c r="AF326" s="464"/>
      <c r="AG326" s="464"/>
      <c r="AH326" s="464"/>
      <c r="AI326" s="464"/>
      <c r="AJ326" s="464"/>
      <c r="AK326" s="464"/>
      <c r="AL326" s="464"/>
      <c r="AM326" s="464"/>
      <c r="AN326" s="464"/>
      <c r="AO326" s="464"/>
      <c r="AP326" s="464"/>
      <c r="AQ326" s="464"/>
      <c r="AR326" s="465"/>
      <c r="AS326" s="3"/>
      <c r="AT326" s="3"/>
      <c r="AU326" s="3"/>
      <c r="AV326" s="3"/>
      <c r="AW326" s="3"/>
      <c r="AX326" s="3"/>
      <c r="AY326" s="3"/>
      <c r="AZ326" s="3"/>
      <c r="BA326" s="3"/>
      <c r="BB326" s="464"/>
      <c r="BC326" s="464"/>
      <c r="BD326" s="464"/>
      <c r="BE326" s="464"/>
      <c r="BF326" s="464"/>
      <c r="BG326" s="464"/>
      <c r="BH326" s="464"/>
      <c r="BI326" s="464"/>
      <c r="BJ326" s="464"/>
      <c r="BK326" s="464"/>
      <c r="BL326" s="464"/>
      <c r="BM326" s="464"/>
      <c r="BN326" s="464"/>
      <c r="BO326" s="464"/>
      <c r="BP326" s="464"/>
      <c r="BQ326" s="464"/>
      <c r="BR326" s="464"/>
      <c r="BS326" s="464"/>
      <c r="BT326" s="464"/>
      <c r="BU326" s="464"/>
      <c r="BV326" s="464"/>
      <c r="BW326" s="464"/>
      <c r="BX326" s="464"/>
      <c r="BY326" s="464"/>
      <c r="BZ326" s="464"/>
      <c r="CA326" s="464"/>
      <c r="CB326" s="464"/>
      <c r="CC326" s="464"/>
      <c r="CD326" s="464"/>
      <c r="CE326" s="464"/>
      <c r="CF326" s="464"/>
    </row>
    <row r="327" spans="1:84" s="184" customFormat="1" x14ac:dyDescent="0.35">
      <c r="A327" s="185"/>
      <c r="T327" s="464"/>
      <c r="U327" s="464"/>
      <c r="V327" s="464"/>
      <c r="W327" s="464"/>
      <c r="X327" s="464"/>
      <c r="Y327" s="464"/>
      <c r="Z327" s="464"/>
      <c r="AA327" s="464"/>
      <c r="AB327" s="464"/>
      <c r="AC327" s="464"/>
      <c r="AD327" s="464"/>
      <c r="AE327" s="464"/>
      <c r="AF327" s="464"/>
      <c r="AG327" s="464"/>
      <c r="AH327" s="464"/>
      <c r="AI327" s="464"/>
      <c r="AJ327" s="464"/>
      <c r="AK327" s="464"/>
      <c r="AL327" s="464"/>
      <c r="AM327" s="464"/>
      <c r="AN327" s="464"/>
      <c r="AO327" s="464"/>
      <c r="AP327" s="464"/>
      <c r="AQ327" s="464"/>
      <c r="AR327" s="465"/>
      <c r="AS327" s="3"/>
      <c r="AT327" s="3"/>
      <c r="AU327" s="3"/>
      <c r="AV327" s="3"/>
      <c r="AW327" s="3"/>
      <c r="AX327" s="3"/>
      <c r="AY327" s="3"/>
      <c r="AZ327" s="3"/>
      <c r="BA327" s="3"/>
      <c r="BB327" s="464"/>
      <c r="BC327" s="464"/>
      <c r="BD327" s="464"/>
      <c r="BE327" s="464"/>
      <c r="BF327" s="464"/>
      <c r="BG327" s="464"/>
      <c r="BH327" s="464"/>
      <c r="BI327" s="464"/>
      <c r="BJ327" s="464"/>
      <c r="BK327" s="464"/>
      <c r="BL327" s="464"/>
      <c r="BM327" s="464"/>
      <c r="BN327" s="464"/>
      <c r="BO327" s="464"/>
      <c r="BP327" s="464"/>
      <c r="BQ327" s="464"/>
      <c r="BR327" s="464"/>
      <c r="BS327" s="464"/>
      <c r="BT327" s="464"/>
      <c r="BU327" s="464"/>
      <c r="BV327" s="464"/>
      <c r="BW327" s="464"/>
      <c r="BX327" s="464"/>
      <c r="BY327" s="464"/>
      <c r="BZ327" s="464"/>
      <c r="CA327" s="464"/>
      <c r="CB327" s="464"/>
      <c r="CC327" s="464"/>
      <c r="CD327" s="464"/>
      <c r="CE327" s="464"/>
      <c r="CF327" s="464"/>
    </row>
    <row r="328" spans="1:84" s="184" customFormat="1" x14ac:dyDescent="0.35">
      <c r="A328" s="185"/>
      <c r="T328" s="464"/>
      <c r="U328" s="464"/>
      <c r="V328" s="464"/>
      <c r="W328" s="464"/>
      <c r="X328" s="464"/>
      <c r="Y328" s="464"/>
      <c r="Z328" s="464"/>
      <c r="AA328" s="464"/>
      <c r="AB328" s="464"/>
      <c r="AC328" s="464"/>
      <c r="AD328" s="464"/>
      <c r="AE328" s="464"/>
      <c r="AF328" s="464"/>
      <c r="AG328" s="464"/>
      <c r="AH328" s="464"/>
      <c r="AI328" s="464"/>
      <c r="AJ328" s="464"/>
      <c r="AK328" s="464"/>
      <c r="AL328" s="464"/>
      <c r="AM328" s="464"/>
      <c r="AN328" s="464"/>
      <c r="AO328" s="464"/>
      <c r="AP328" s="464"/>
      <c r="AQ328" s="464"/>
      <c r="AR328" s="465"/>
      <c r="AS328" s="3"/>
      <c r="AT328" s="3"/>
      <c r="AU328" s="3"/>
      <c r="AV328" s="3"/>
      <c r="AW328" s="3"/>
      <c r="AX328" s="3"/>
      <c r="AY328" s="3"/>
      <c r="AZ328" s="3"/>
      <c r="BA328" s="3"/>
      <c r="BB328" s="464"/>
      <c r="BC328" s="464"/>
      <c r="BD328" s="464"/>
      <c r="BE328" s="464"/>
      <c r="BF328" s="464"/>
      <c r="BG328" s="464"/>
      <c r="BH328" s="464"/>
      <c r="BI328" s="464"/>
      <c r="BJ328" s="464"/>
      <c r="BK328" s="464"/>
      <c r="BL328" s="464"/>
      <c r="BM328" s="464"/>
      <c r="BN328" s="464"/>
      <c r="BO328" s="464"/>
      <c r="BP328" s="464"/>
      <c r="BQ328" s="464"/>
      <c r="BR328" s="464"/>
      <c r="BS328" s="464"/>
      <c r="BT328" s="464"/>
      <c r="BU328" s="464"/>
      <c r="BV328" s="464"/>
      <c r="BW328" s="464"/>
      <c r="BX328" s="464"/>
      <c r="BY328" s="464"/>
      <c r="BZ328" s="464"/>
      <c r="CA328" s="464"/>
      <c r="CB328" s="464"/>
      <c r="CC328" s="464"/>
      <c r="CD328" s="464"/>
      <c r="CE328" s="464"/>
      <c r="CF328" s="464"/>
    </row>
    <row r="329" spans="1:84" s="184" customFormat="1" x14ac:dyDescent="0.35">
      <c r="A329" s="185"/>
      <c r="AN329" s="181"/>
      <c r="AR329" s="4"/>
      <c r="AS329" s="8"/>
      <c r="AT329" s="8"/>
      <c r="AU329" s="8"/>
      <c r="AV329" s="8"/>
      <c r="AW329" s="8"/>
      <c r="AX329" s="8"/>
      <c r="AY329" s="8"/>
      <c r="AZ329" s="8"/>
      <c r="BA329" s="8"/>
    </row>
    <row r="330" spans="1:84" s="184" customFormat="1" x14ac:dyDescent="0.35">
      <c r="A330" s="185"/>
      <c r="AN330" s="181"/>
      <c r="AR330" s="4"/>
      <c r="AS330" s="8"/>
      <c r="AT330" s="8"/>
      <c r="AU330" s="8"/>
      <c r="AV330" s="8"/>
      <c r="AW330" s="8"/>
      <c r="AX330" s="8"/>
      <c r="AY330" s="8"/>
      <c r="AZ330" s="8"/>
      <c r="BA330" s="8"/>
    </row>
    <row r="331" spans="1:84" s="184" customFormat="1" x14ac:dyDescent="0.35">
      <c r="A331" s="185"/>
      <c r="AN331" s="181"/>
      <c r="AR331" s="4"/>
      <c r="AS331" s="8"/>
      <c r="AT331" s="8"/>
      <c r="AU331" s="8"/>
      <c r="AV331" s="8"/>
      <c r="AW331" s="8"/>
      <c r="AX331" s="8"/>
      <c r="AY331" s="8"/>
      <c r="AZ331" s="8"/>
      <c r="BA331" s="8"/>
    </row>
    <row r="332" spans="1:84" s="184" customFormat="1" x14ac:dyDescent="0.35">
      <c r="A332" s="185"/>
      <c r="AN332" s="181"/>
      <c r="AR332" s="4"/>
      <c r="AS332" s="8"/>
      <c r="AT332" s="8"/>
      <c r="AU332" s="8"/>
      <c r="AV332" s="8"/>
      <c r="AW332" s="8"/>
      <c r="AX332" s="8"/>
      <c r="AY332" s="8"/>
      <c r="AZ332" s="8"/>
      <c r="BA332" s="8"/>
    </row>
    <row r="333" spans="1:84" s="184" customFormat="1" x14ac:dyDescent="0.35">
      <c r="A333" s="185"/>
      <c r="AN333" s="181"/>
      <c r="AR333" s="4"/>
      <c r="AS333" s="8"/>
      <c r="AT333" s="8"/>
      <c r="AU333" s="8"/>
      <c r="AV333" s="8"/>
      <c r="AW333" s="8"/>
      <c r="AX333" s="8"/>
      <c r="AY333" s="8"/>
      <c r="AZ333" s="8"/>
      <c r="BA333" s="8"/>
    </row>
    <row r="334" spans="1:84" s="184" customFormat="1" x14ac:dyDescent="0.35">
      <c r="A334" s="185"/>
      <c r="AN334" s="181"/>
      <c r="AR334" s="4"/>
      <c r="AS334" s="8"/>
      <c r="AT334" s="8"/>
      <c r="AU334" s="8"/>
      <c r="AV334" s="8"/>
      <c r="AW334" s="8"/>
      <c r="AX334" s="8"/>
      <c r="AY334" s="8"/>
      <c r="AZ334" s="8"/>
      <c r="BA334" s="8"/>
    </row>
    <row r="335" spans="1:84" s="184" customFormat="1" x14ac:dyDescent="0.35">
      <c r="A335" s="185"/>
      <c r="AN335" s="181"/>
      <c r="AR335" s="4"/>
      <c r="AS335" s="8"/>
      <c r="AT335" s="8"/>
      <c r="AU335" s="8"/>
      <c r="AV335" s="8"/>
      <c r="AW335" s="8"/>
      <c r="AX335" s="8"/>
      <c r="AY335" s="8"/>
      <c r="AZ335" s="8"/>
      <c r="BA335" s="8"/>
    </row>
    <row r="336" spans="1:84" s="184" customFormat="1" x14ac:dyDescent="0.35">
      <c r="A336" s="185"/>
      <c r="AN336" s="181"/>
      <c r="AR336" s="4"/>
      <c r="AS336" s="8"/>
      <c r="AT336" s="8"/>
      <c r="AU336" s="8"/>
      <c r="AV336" s="8"/>
      <c r="AW336" s="8"/>
      <c r="AX336" s="8"/>
      <c r="AY336" s="8"/>
      <c r="AZ336" s="8"/>
      <c r="BA336" s="8"/>
    </row>
    <row r="337" spans="1:53" s="184" customFormat="1" x14ac:dyDescent="0.35">
      <c r="A337" s="185"/>
      <c r="AN337" s="181"/>
      <c r="AR337" s="4"/>
      <c r="AS337" s="8"/>
      <c r="AT337" s="8"/>
      <c r="AU337" s="8"/>
      <c r="AV337" s="8"/>
      <c r="AW337" s="8"/>
      <c r="AX337" s="8"/>
      <c r="AY337" s="8"/>
      <c r="AZ337" s="8"/>
      <c r="BA337" s="8"/>
    </row>
    <row r="338" spans="1:53" s="184" customFormat="1" x14ac:dyDescent="0.35">
      <c r="A338" s="185"/>
      <c r="AN338" s="181"/>
      <c r="AR338" s="4"/>
      <c r="AS338" s="8"/>
      <c r="AT338" s="8"/>
      <c r="AU338" s="8"/>
      <c r="AV338" s="8"/>
      <c r="AW338" s="8"/>
      <c r="AX338" s="8"/>
      <c r="AY338" s="8"/>
      <c r="AZ338" s="8"/>
      <c r="BA338" s="8"/>
    </row>
    <row r="339" spans="1:53" s="184" customFormat="1" x14ac:dyDescent="0.35">
      <c r="A339" s="185"/>
      <c r="AN339" s="181"/>
      <c r="AR339" s="4"/>
      <c r="AS339" s="8"/>
      <c r="AT339" s="8"/>
      <c r="AU339" s="8"/>
      <c r="AV339" s="8"/>
      <c r="AW339" s="8"/>
      <c r="AX339" s="8"/>
      <c r="AY339" s="8"/>
      <c r="AZ339" s="8"/>
      <c r="BA339" s="8"/>
    </row>
    <row r="340" spans="1:53" s="184" customFormat="1" x14ac:dyDescent="0.35">
      <c r="A340" s="185"/>
      <c r="AN340" s="181"/>
      <c r="AR340" s="4"/>
      <c r="AS340" s="8"/>
      <c r="AT340" s="8"/>
      <c r="AU340" s="8"/>
      <c r="AV340" s="8"/>
      <c r="AW340" s="8"/>
      <c r="AX340" s="8"/>
      <c r="AY340" s="8"/>
      <c r="AZ340" s="8"/>
      <c r="BA340" s="8"/>
    </row>
    <row r="341" spans="1:53" s="184" customFormat="1" x14ac:dyDescent="0.35">
      <c r="A341" s="185"/>
      <c r="AN341" s="181"/>
      <c r="AR341" s="4"/>
      <c r="AS341" s="8"/>
      <c r="AT341" s="8"/>
      <c r="AU341" s="8"/>
      <c r="AV341" s="8"/>
      <c r="AW341" s="8"/>
      <c r="AX341" s="8"/>
      <c r="AY341" s="8"/>
      <c r="AZ341" s="8"/>
      <c r="BA341" s="8"/>
    </row>
    <row r="342" spans="1:53" s="184" customFormat="1" x14ac:dyDescent="0.35">
      <c r="A342" s="185"/>
      <c r="AN342" s="181"/>
      <c r="AR342" s="4"/>
      <c r="AS342" s="8"/>
      <c r="AT342" s="8"/>
      <c r="AU342" s="8"/>
      <c r="AV342" s="8"/>
      <c r="AW342" s="8"/>
      <c r="AX342" s="8"/>
      <c r="AY342" s="8"/>
      <c r="AZ342" s="8"/>
      <c r="BA342" s="8"/>
    </row>
    <row r="343" spans="1:53" s="184" customFormat="1" x14ac:dyDescent="0.35">
      <c r="A343" s="185"/>
      <c r="AN343" s="181"/>
      <c r="AR343" s="4"/>
      <c r="AS343" s="8"/>
      <c r="AT343" s="8"/>
      <c r="AU343" s="8"/>
      <c r="AV343" s="8"/>
      <c r="AW343" s="8"/>
      <c r="AX343" s="8"/>
      <c r="AY343" s="8"/>
      <c r="AZ343" s="8"/>
      <c r="BA343" s="8"/>
    </row>
    <row r="344" spans="1:53" s="184" customFormat="1" x14ac:dyDescent="0.35">
      <c r="A344" s="185"/>
      <c r="AN344" s="181"/>
      <c r="AR344" s="4"/>
      <c r="AS344" s="8"/>
      <c r="AT344" s="8"/>
      <c r="AU344" s="8"/>
      <c r="AV344" s="8"/>
      <c r="AW344" s="8"/>
      <c r="AX344" s="8"/>
      <c r="AY344" s="8"/>
      <c r="AZ344" s="8"/>
      <c r="BA344" s="8"/>
    </row>
    <row r="345" spans="1:53" s="184" customFormat="1" x14ac:dyDescent="0.35">
      <c r="A345" s="185"/>
      <c r="AN345" s="181"/>
      <c r="AR345" s="4"/>
      <c r="AS345" s="8"/>
      <c r="AT345" s="8"/>
      <c r="AU345" s="8"/>
      <c r="AV345" s="8"/>
      <c r="AW345" s="8"/>
      <c r="AX345" s="8"/>
      <c r="AY345" s="8"/>
      <c r="AZ345" s="8"/>
      <c r="BA345" s="8"/>
    </row>
    <row r="346" spans="1:53" s="184" customFormat="1" x14ac:dyDescent="0.35">
      <c r="A346" s="185"/>
      <c r="AN346" s="181"/>
      <c r="AR346" s="4"/>
      <c r="AS346" s="8"/>
      <c r="AT346" s="8"/>
      <c r="AU346" s="8"/>
      <c r="AV346" s="8"/>
      <c r="AW346" s="8"/>
      <c r="AX346" s="8"/>
      <c r="AY346" s="8"/>
      <c r="AZ346" s="8"/>
      <c r="BA346" s="8"/>
    </row>
    <row r="347" spans="1:53" s="184" customFormat="1" x14ac:dyDescent="0.35">
      <c r="A347" s="185"/>
      <c r="AN347" s="181"/>
      <c r="AR347" s="4"/>
      <c r="AS347" s="8"/>
      <c r="AT347" s="8"/>
      <c r="AU347" s="8"/>
      <c r="AV347" s="8"/>
      <c r="AW347" s="8"/>
      <c r="AX347" s="8"/>
      <c r="AY347" s="8"/>
      <c r="AZ347" s="8"/>
      <c r="BA347" s="8"/>
    </row>
    <row r="348" spans="1:53" s="184" customFormat="1" x14ac:dyDescent="0.35">
      <c r="A348" s="185"/>
      <c r="AN348" s="181"/>
      <c r="AR348" s="4"/>
      <c r="AS348" s="8"/>
      <c r="AT348" s="8"/>
      <c r="AU348" s="8"/>
      <c r="AV348" s="8"/>
      <c r="AW348" s="8"/>
      <c r="AX348" s="8"/>
      <c r="AY348" s="8"/>
      <c r="AZ348" s="8"/>
      <c r="BA348" s="8"/>
    </row>
    <row r="349" spans="1:53" s="184" customFormat="1" x14ac:dyDescent="0.35">
      <c r="A349" s="185"/>
      <c r="AN349" s="181"/>
      <c r="AR349" s="4"/>
      <c r="AS349" s="8"/>
      <c r="AT349" s="8"/>
      <c r="AU349" s="8"/>
      <c r="AV349" s="8"/>
      <c r="AW349" s="8"/>
      <c r="AX349" s="8"/>
      <c r="AY349" s="8"/>
      <c r="AZ349" s="8"/>
      <c r="BA349" s="8"/>
    </row>
    <row r="350" spans="1:53" s="184" customFormat="1" x14ac:dyDescent="0.35">
      <c r="A350" s="185"/>
      <c r="AN350" s="181"/>
      <c r="AR350" s="4"/>
      <c r="AS350" s="8"/>
      <c r="AT350" s="8"/>
      <c r="AU350" s="8"/>
      <c r="AV350" s="8"/>
      <c r="AW350" s="8"/>
      <c r="AX350" s="8"/>
      <c r="AY350" s="8"/>
      <c r="AZ350" s="8"/>
      <c r="BA350" s="8"/>
    </row>
    <row r="351" spans="1:53" s="184" customFormat="1" x14ac:dyDescent="0.35">
      <c r="A351" s="185"/>
      <c r="AN351" s="181"/>
      <c r="AR351" s="4"/>
      <c r="AS351" s="8"/>
      <c r="AT351" s="8"/>
      <c r="AU351" s="8"/>
      <c r="AV351" s="8"/>
      <c r="AW351" s="8"/>
      <c r="AX351" s="8"/>
      <c r="AY351" s="8"/>
      <c r="AZ351" s="8"/>
      <c r="BA351" s="8"/>
    </row>
    <row r="352" spans="1:53" s="184" customFormat="1" x14ac:dyDescent="0.35">
      <c r="A352" s="185"/>
      <c r="AN352" s="181"/>
      <c r="AR352" s="4"/>
      <c r="AS352" s="8"/>
      <c r="AT352" s="8"/>
      <c r="AU352" s="8"/>
      <c r="AV352" s="8"/>
      <c r="AW352" s="8"/>
      <c r="AX352" s="8"/>
      <c r="AY352" s="8"/>
      <c r="AZ352" s="8"/>
      <c r="BA352" s="8"/>
    </row>
    <row r="353" spans="1:53" s="184" customFormat="1" x14ac:dyDescent="0.35">
      <c r="A353" s="185"/>
      <c r="AN353" s="181"/>
      <c r="AR353" s="4"/>
      <c r="AS353" s="8"/>
      <c r="AT353" s="8"/>
      <c r="AU353" s="8"/>
      <c r="AV353" s="8"/>
      <c r="AW353" s="8"/>
      <c r="AX353" s="8"/>
      <c r="AY353" s="8"/>
      <c r="AZ353" s="8"/>
      <c r="BA353" s="8"/>
    </row>
    <row r="354" spans="1:53" s="184" customFormat="1" x14ac:dyDescent="0.35">
      <c r="A354" s="185"/>
      <c r="AN354" s="181"/>
      <c r="AR354" s="4"/>
      <c r="AS354" s="8"/>
      <c r="AT354" s="8"/>
      <c r="AU354" s="8"/>
      <c r="AV354" s="8"/>
      <c r="AW354" s="8"/>
      <c r="AX354" s="8"/>
      <c r="AY354" s="8"/>
      <c r="AZ354" s="8"/>
      <c r="BA354" s="8"/>
    </row>
    <row r="355" spans="1:53" s="184" customFormat="1" x14ac:dyDescent="0.35">
      <c r="A355" s="185"/>
      <c r="AN355" s="181"/>
      <c r="AR355" s="4"/>
      <c r="AS355" s="8"/>
      <c r="AT355" s="8"/>
      <c r="AU355" s="8"/>
      <c r="AV355" s="8"/>
      <c r="AW355" s="8"/>
      <c r="AX355" s="8"/>
      <c r="AY355" s="8"/>
      <c r="AZ355" s="8"/>
      <c r="BA355" s="8"/>
    </row>
    <row r="356" spans="1:53" s="184" customFormat="1" x14ac:dyDescent="0.35">
      <c r="A356" s="185"/>
      <c r="AN356" s="181"/>
      <c r="AR356" s="4"/>
      <c r="AS356" s="8"/>
      <c r="AT356" s="8"/>
      <c r="AU356" s="8"/>
      <c r="AV356" s="8"/>
      <c r="AW356" s="8"/>
      <c r="AX356" s="8"/>
      <c r="AY356" s="8"/>
      <c r="AZ356" s="8"/>
      <c r="BA356" s="8"/>
    </row>
    <row r="357" spans="1:53" s="184" customFormat="1" x14ac:dyDescent="0.35">
      <c r="A357" s="185"/>
      <c r="AN357" s="181"/>
      <c r="AR357" s="4"/>
      <c r="AS357" s="8"/>
      <c r="AT357" s="8"/>
      <c r="AU357" s="8"/>
      <c r="AV357" s="8"/>
      <c r="AW357" s="8"/>
      <c r="AX357" s="8"/>
      <c r="AY357" s="8"/>
      <c r="AZ357" s="8"/>
      <c r="BA357" s="8"/>
    </row>
    <row r="358" spans="1:53" s="184" customFormat="1" x14ac:dyDescent="0.35">
      <c r="A358" s="185"/>
      <c r="AN358" s="181"/>
      <c r="AR358" s="4"/>
      <c r="AS358" s="8"/>
      <c r="AT358" s="8"/>
      <c r="AU358" s="8"/>
      <c r="AV358" s="8"/>
      <c r="AW358" s="8"/>
      <c r="AX358" s="8"/>
      <c r="AY358" s="8"/>
      <c r="AZ358" s="8"/>
      <c r="BA358" s="8"/>
    </row>
    <row r="359" spans="1:53" s="184" customFormat="1" x14ac:dyDescent="0.35">
      <c r="A359" s="185"/>
      <c r="AN359" s="181"/>
      <c r="AR359" s="4"/>
      <c r="AS359" s="8"/>
      <c r="AT359" s="8"/>
      <c r="AU359" s="8"/>
      <c r="AV359" s="8"/>
      <c r="AW359" s="8"/>
      <c r="AX359" s="8"/>
      <c r="AY359" s="8"/>
      <c r="AZ359" s="8"/>
      <c r="BA359" s="8"/>
    </row>
    <row r="360" spans="1:53" s="184" customFormat="1" x14ac:dyDescent="0.35">
      <c r="A360" s="185"/>
      <c r="AN360" s="181"/>
      <c r="AR360" s="4"/>
      <c r="AS360" s="8"/>
      <c r="AT360" s="8"/>
      <c r="AU360" s="8"/>
      <c r="AV360" s="8"/>
      <c r="AW360" s="8"/>
      <c r="AX360" s="8"/>
      <c r="AY360" s="8"/>
      <c r="AZ360" s="8"/>
      <c r="BA360" s="8"/>
    </row>
    <row r="361" spans="1:53" s="184" customFormat="1" x14ac:dyDescent="0.35">
      <c r="A361" s="185"/>
      <c r="AN361" s="181"/>
      <c r="AR361" s="4"/>
      <c r="AS361" s="8"/>
      <c r="AT361" s="8"/>
      <c r="AU361" s="8"/>
      <c r="AV361" s="8"/>
      <c r="AW361" s="8"/>
      <c r="AX361" s="8"/>
      <c r="AY361" s="8"/>
      <c r="AZ361" s="8"/>
      <c r="BA361" s="8"/>
    </row>
    <row r="362" spans="1:53" s="184" customFormat="1" x14ac:dyDescent="0.35">
      <c r="A362" s="185"/>
      <c r="AN362" s="181"/>
      <c r="AR362" s="4"/>
      <c r="AS362" s="8"/>
      <c r="AT362" s="8"/>
      <c r="AU362" s="8"/>
      <c r="AV362" s="8"/>
      <c r="AW362" s="8"/>
      <c r="AX362" s="8"/>
      <c r="AY362" s="8"/>
      <c r="AZ362" s="8"/>
      <c r="BA362" s="8"/>
    </row>
    <row r="363" spans="1:53" s="184" customFormat="1" x14ac:dyDescent="0.35">
      <c r="A363" s="185"/>
      <c r="AN363" s="181"/>
      <c r="AR363" s="4"/>
      <c r="AS363" s="8"/>
      <c r="AT363" s="8"/>
      <c r="AU363" s="8"/>
      <c r="AV363" s="8"/>
      <c r="AW363" s="8"/>
      <c r="AX363" s="8"/>
      <c r="AY363" s="8"/>
      <c r="AZ363" s="8"/>
      <c r="BA363" s="8"/>
    </row>
    <row r="364" spans="1:53" s="184" customFormat="1" x14ac:dyDescent="0.35">
      <c r="A364" s="185"/>
      <c r="AN364" s="181"/>
      <c r="AR364" s="4"/>
      <c r="AS364" s="8"/>
      <c r="AT364" s="8"/>
      <c r="AU364" s="8"/>
      <c r="AV364" s="8"/>
      <c r="AW364" s="8"/>
      <c r="AX364" s="8"/>
      <c r="AY364" s="8"/>
      <c r="AZ364" s="8"/>
      <c r="BA364" s="8"/>
    </row>
    <row r="365" spans="1:53" s="184" customFormat="1" x14ac:dyDescent="0.35">
      <c r="A365" s="185"/>
      <c r="AN365" s="181"/>
      <c r="AR365" s="4"/>
      <c r="AS365" s="8"/>
      <c r="AT365" s="8"/>
      <c r="AU365" s="8"/>
      <c r="AV365" s="8"/>
      <c r="AW365" s="8"/>
      <c r="AX365" s="8"/>
      <c r="AY365" s="8"/>
      <c r="AZ365" s="8"/>
      <c r="BA365" s="8"/>
    </row>
    <row r="366" spans="1:53" s="184" customFormat="1" x14ac:dyDescent="0.35">
      <c r="A366" s="185"/>
      <c r="AN366" s="181"/>
      <c r="AR366" s="4"/>
      <c r="AS366" s="8"/>
      <c r="AT366" s="8"/>
      <c r="AU366" s="8"/>
      <c r="AV366" s="8"/>
      <c r="AW366" s="8"/>
      <c r="AX366" s="8"/>
      <c r="AY366" s="8"/>
      <c r="AZ366" s="8"/>
      <c r="BA366" s="8"/>
    </row>
  </sheetData>
  <sheetProtection password="FB8C" sheet="1" formatCells="0" formatColumns="0" formatRows="0"/>
  <mergeCells count="807">
    <mergeCell ref="G9:J9"/>
    <mergeCell ref="G10:J10"/>
    <mergeCell ref="G11:J11"/>
    <mergeCell ref="G12:J12"/>
    <mergeCell ref="G13:J13"/>
    <mergeCell ref="D9:E9"/>
    <mergeCell ref="D10:E10"/>
    <mergeCell ref="A9:C9"/>
    <mergeCell ref="A10:C10"/>
    <mergeCell ref="A11:C11"/>
    <mergeCell ref="A12:C12"/>
    <mergeCell ref="D11:E11"/>
    <mergeCell ref="D12:E12"/>
    <mergeCell ref="A13:C13"/>
    <mergeCell ref="D13:E13"/>
    <mergeCell ref="AR204:AR205"/>
    <mergeCell ref="AS204:AS205"/>
    <mergeCell ref="AT204:AT205"/>
    <mergeCell ref="AU204:AU205"/>
    <mergeCell ref="AV204:AV205"/>
    <mergeCell ref="AW204:AW205"/>
    <mergeCell ref="A204:A205"/>
    <mergeCell ref="A23:B23"/>
    <mergeCell ref="A24:B24"/>
    <mergeCell ref="A25:B25"/>
    <mergeCell ref="A26:B26"/>
    <mergeCell ref="A30:S30"/>
    <mergeCell ref="B31:S31"/>
    <mergeCell ref="B32:S32"/>
    <mergeCell ref="B33:S33"/>
    <mergeCell ref="B34:S34"/>
    <mergeCell ref="B35:S35"/>
    <mergeCell ref="B36:S36"/>
    <mergeCell ref="B37:S37"/>
    <mergeCell ref="B38:S38"/>
    <mergeCell ref="B39:S39"/>
    <mergeCell ref="B40:S40"/>
    <mergeCell ref="B41:S41"/>
    <mergeCell ref="B42:S42"/>
    <mergeCell ref="AR200:AR201"/>
    <mergeCell ref="AS200:AS201"/>
    <mergeCell ref="AT200:AT201"/>
    <mergeCell ref="AU200:AU201"/>
    <mergeCell ref="AV200:AV201"/>
    <mergeCell ref="AW200:AW201"/>
    <mergeCell ref="AR202:AR203"/>
    <mergeCell ref="AS202:AS203"/>
    <mergeCell ref="AT202:AT203"/>
    <mergeCell ref="AU202:AU203"/>
    <mergeCell ref="AV202:AV203"/>
    <mergeCell ref="AW202:AW203"/>
    <mergeCell ref="AV194:AV195"/>
    <mergeCell ref="AW194:AW195"/>
    <mergeCell ref="AR196:AR197"/>
    <mergeCell ref="AS196:AS197"/>
    <mergeCell ref="AT196:AT197"/>
    <mergeCell ref="AU196:AU197"/>
    <mergeCell ref="AV196:AV197"/>
    <mergeCell ref="AW196:AW197"/>
    <mergeCell ref="AR198:AR199"/>
    <mergeCell ref="AS198:AS199"/>
    <mergeCell ref="AT198:AT199"/>
    <mergeCell ref="AU198:AU199"/>
    <mergeCell ref="AV198:AV199"/>
    <mergeCell ref="AW198:AW199"/>
    <mergeCell ref="AR194:AR195"/>
    <mergeCell ref="AS194:AS195"/>
    <mergeCell ref="AT194:AT195"/>
    <mergeCell ref="AU194:AU195"/>
    <mergeCell ref="AR190:AR191"/>
    <mergeCell ref="AS190:AS191"/>
    <mergeCell ref="AT190:AT191"/>
    <mergeCell ref="AU190:AU191"/>
    <mergeCell ref="AV190:AV191"/>
    <mergeCell ref="AW190:AW191"/>
    <mergeCell ref="AR192:AR193"/>
    <mergeCell ref="AS192:AS193"/>
    <mergeCell ref="AT192:AT193"/>
    <mergeCell ref="AU192:AU193"/>
    <mergeCell ref="AV192:AV193"/>
    <mergeCell ref="AW192:AW193"/>
    <mergeCell ref="AR186:AR187"/>
    <mergeCell ref="AS186:AS187"/>
    <mergeCell ref="AT186:AT187"/>
    <mergeCell ref="AU186:AU187"/>
    <mergeCell ref="AV186:AV187"/>
    <mergeCell ref="AW186:AW187"/>
    <mergeCell ref="AR188:AR189"/>
    <mergeCell ref="AS188:AS189"/>
    <mergeCell ref="AT188:AT189"/>
    <mergeCell ref="AU188:AU189"/>
    <mergeCell ref="AV188:AV189"/>
    <mergeCell ref="AW188:AW189"/>
    <mergeCell ref="AR182:AR183"/>
    <mergeCell ref="AS182:AS183"/>
    <mergeCell ref="AT182:AT183"/>
    <mergeCell ref="AU182:AU183"/>
    <mergeCell ref="AV182:AV183"/>
    <mergeCell ref="AW182:AW183"/>
    <mergeCell ref="AR184:AR185"/>
    <mergeCell ref="AS184:AS185"/>
    <mergeCell ref="AT184:AT185"/>
    <mergeCell ref="AU184:AU185"/>
    <mergeCell ref="AV184:AV185"/>
    <mergeCell ref="AW184:AW185"/>
    <mergeCell ref="AR178:AR179"/>
    <mergeCell ref="AS178:AS179"/>
    <mergeCell ref="AT178:AT179"/>
    <mergeCell ref="AU178:AU179"/>
    <mergeCell ref="AV178:AV179"/>
    <mergeCell ref="AW178:AW179"/>
    <mergeCell ref="AR180:AR181"/>
    <mergeCell ref="AS180:AS181"/>
    <mergeCell ref="AT180:AT181"/>
    <mergeCell ref="AU180:AU181"/>
    <mergeCell ref="AV180:AV181"/>
    <mergeCell ref="AW180:AW181"/>
    <mergeCell ref="AR174:AR175"/>
    <mergeCell ref="AS174:AS175"/>
    <mergeCell ref="AT174:AT175"/>
    <mergeCell ref="AU174:AU175"/>
    <mergeCell ref="AV174:AV175"/>
    <mergeCell ref="AW174:AW175"/>
    <mergeCell ref="AR176:AR177"/>
    <mergeCell ref="AS176:AS177"/>
    <mergeCell ref="AT176:AT177"/>
    <mergeCell ref="AU176:AU177"/>
    <mergeCell ref="AV176:AV177"/>
    <mergeCell ref="AW176:AW177"/>
    <mergeCell ref="AR170:AR171"/>
    <mergeCell ref="AS170:AS171"/>
    <mergeCell ref="AT170:AT171"/>
    <mergeCell ref="AU170:AU171"/>
    <mergeCell ref="AV170:AV171"/>
    <mergeCell ref="AW170:AW171"/>
    <mergeCell ref="AR172:AR173"/>
    <mergeCell ref="AS172:AS173"/>
    <mergeCell ref="AT172:AT173"/>
    <mergeCell ref="AU172:AU173"/>
    <mergeCell ref="AV172:AV173"/>
    <mergeCell ref="AW172:AW173"/>
    <mergeCell ref="AR166:AR167"/>
    <mergeCell ref="AS166:AS167"/>
    <mergeCell ref="AT166:AT167"/>
    <mergeCell ref="AU166:AU167"/>
    <mergeCell ref="AV166:AV167"/>
    <mergeCell ref="AW166:AW167"/>
    <mergeCell ref="AR168:AR169"/>
    <mergeCell ref="AS168:AS169"/>
    <mergeCell ref="AT168:AT169"/>
    <mergeCell ref="AU168:AU169"/>
    <mergeCell ref="AV168:AV169"/>
    <mergeCell ref="AW168:AW169"/>
    <mergeCell ref="AR162:AR163"/>
    <mergeCell ref="AS162:AS163"/>
    <mergeCell ref="AT162:AT163"/>
    <mergeCell ref="AU162:AU163"/>
    <mergeCell ref="AV162:AV163"/>
    <mergeCell ref="AW162:AW163"/>
    <mergeCell ref="AR164:AR165"/>
    <mergeCell ref="AS164:AS165"/>
    <mergeCell ref="AT164:AT165"/>
    <mergeCell ref="AU164:AU165"/>
    <mergeCell ref="AV164:AV165"/>
    <mergeCell ref="AW164:AW165"/>
    <mergeCell ref="AS158:AS159"/>
    <mergeCell ref="AT158:AT159"/>
    <mergeCell ref="AU158:AU159"/>
    <mergeCell ref="AV158:AV159"/>
    <mergeCell ref="AW158:AW159"/>
    <mergeCell ref="AR160:AR161"/>
    <mergeCell ref="AS160:AS161"/>
    <mergeCell ref="AT160:AT161"/>
    <mergeCell ref="AU160:AU161"/>
    <mergeCell ref="AV160:AV161"/>
    <mergeCell ref="AW160:AW161"/>
    <mergeCell ref="AV131:AV132"/>
    <mergeCell ref="AS133:AS134"/>
    <mergeCell ref="AT133:AT134"/>
    <mergeCell ref="AU133:AU134"/>
    <mergeCell ref="AV133:AV134"/>
    <mergeCell ref="AV129:AV130"/>
    <mergeCell ref="AV154:AV155"/>
    <mergeCell ref="AW154:AW155"/>
    <mergeCell ref="AR156:AR157"/>
    <mergeCell ref="AS156:AS157"/>
    <mergeCell ref="AT156:AT157"/>
    <mergeCell ref="AU156:AU157"/>
    <mergeCell ref="AV156:AV157"/>
    <mergeCell ref="AW156:AW157"/>
    <mergeCell ref="AR152:AR153"/>
    <mergeCell ref="AT152:AT153"/>
    <mergeCell ref="AU152:AU153"/>
    <mergeCell ref="AV152:AV153"/>
    <mergeCell ref="AV146:AV147"/>
    <mergeCell ref="AS131:AS132"/>
    <mergeCell ref="AR146:AR147"/>
    <mergeCell ref="AS146:AS147"/>
    <mergeCell ref="AT146:AT147"/>
    <mergeCell ref="AU146:AU147"/>
    <mergeCell ref="AV127:AV128"/>
    <mergeCell ref="A129:A130"/>
    <mergeCell ref="AT123:AT124"/>
    <mergeCell ref="AU123:AU124"/>
    <mergeCell ref="AV123:AV124"/>
    <mergeCell ref="AS125:AS126"/>
    <mergeCell ref="AT125:AT126"/>
    <mergeCell ref="AU125:AU126"/>
    <mergeCell ref="AV125:AV126"/>
    <mergeCell ref="AS127:AS128"/>
    <mergeCell ref="AS129:AS130"/>
    <mergeCell ref="AT129:AT130"/>
    <mergeCell ref="AU129:AU130"/>
    <mergeCell ref="A133:A134"/>
    <mergeCell ref="B126:S126"/>
    <mergeCell ref="B124:S124"/>
    <mergeCell ref="B128:S128"/>
    <mergeCell ref="B131:D131"/>
    <mergeCell ref="E131:G131"/>
    <mergeCell ref="B133:D133"/>
    <mergeCell ref="E133:G133"/>
    <mergeCell ref="A125:A126"/>
    <mergeCell ref="A154:A155"/>
    <mergeCell ref="A152:A153"/>
    <mergeCell ref="A178:A179"/>
    <mergeCell ref="A176:A177"/>
    <mergeCell ref="A158:A159"/>
    <mergeCell ref="A156:A157"/>
    <mergeCell ref="A162:A163"/>
    <mergeCell ref="A160:A161"/>
    <mergeCell ref="A166:A167"/>
    <mergeCell ref="A164:A165"/>
    <mergeCell ref="A170:A171"/>
    <mergeCell ref="A168:A169"/>
    <mergeCell ref="A174:A175"/>
    <mergeCell ref="A172:A173"/>
    <mergeCell ref="AS105:AS106"/>
    <mergeCell ref="AT105:AT106"/>
    <mergeCell ref="AU105:AU106"/>
    <mergeCell ref="AV105:AV106"/>
    <mergeCell ref="AS107:AS108"/>
    <mergeCell ref="AT107:AT108"/>
    <mergeCell ref="AU107:AU108"/>
    <mergeCell ref="AV107:AV108"/>
    <mergeCell ref="AS109:AS110"/>
    <mergeCell ref="AT109:AT110"/>
    <mergeCell ref="AU109:AU110"/>
    <mergeCell ref="AV109:AV110"/>
    <mergeCell ref="AT131:AT132"/>
    <mergeCell ref="AU131:AU132"/>
    <mergeCell ref="AR158:AR159"/>
    <mergeCell ref="AV111:AV112"/>
    <mergeCell ref="AS113:AS114"/>
    <mergeCell ref="AT113:AT114"/>
    <mergeCell ref="AU113:AU114"/>
    <mergeCell ref="AV113:AV114"/>
    <mergeCell ref="B114:S114"/>
    <mergeCell ref="B112:S112"/>
    <mergeCell ref="AS121:AS122"/>
    <mergeCell ref="AT121:AT122"/>
    <mergeCell ref="AU121:AU122"/>
    <mergeCell ref="AV121:AV122"/>
    <mergeCell ref="B122:S122"/>
    <mergeCell ref="AS115:AS116"/>
    <mergeCell ref="AT115:AT116"/>
    <mergeCell ref="AU115:AU116"/>
    <mergeCell ref="AV115:AV116"/>
    <mergeCell ref="AS117:AS118"/>
    <mergeCell ref="AT117:AT118"/>
    <mergeCell ref="AU117:AU118"/>
    <mergeCell ref="AT127:AT128"/>
    <mergeCell ref="AU127:AU128"/>
    <mergeCell ref="AV117:AV118"/>
    <mergeCell ref="AS119:AS120"/>
    <mergeCell ref="AT119:AT120"/>
    <mergeCell ref="AU119:AU120"/>
    <mergeCell ref="AV119:AV120"/>
    <mergeCell ref="E109:G109"/>
    <mergeCell ref="A119:A120"/>
    <mergeCell ref="A117:A118"/>
    <mergeCell ref="A123:A124"/>
    <mergeCell ref="A121:A122"/>
    <mergeCell ref="AS111:AS112"/>
    <mergeCell ref="AT111:AT112"/>
    <mergeCell ref="AU111:AU112"/>
    <mergeCell ref="AS123:AS124"/>
    <mergeCell ref="A51:A52"/>
    <mergeCell ref="A59:A60"/>
    <mergeCell ref="A63:A64"/>
    <mergeCell ref="A65:A66"/>
    <mergeCell ref="A69:A70"/>
    <mergeCell ref="A67:A68"/>
    <mergeCell ref="A73:A74"/>
    <mergeCell ref="A71:A72"/>
    <mergeCell ref="A18:C18"/>
    <mergeCell ref="A19:B19"/>
    <mergeCell ref="A20:B20"/>
    <mergeCell ref="A21:B21"/>
    <mergeCell ref="A22:B22"/>
    <mergeCell ref="A27:B27"/>
    <mergeCell ref="B73:D73"/>
    <mergeCell ref="B50:D50"/>
    <mergeCell ref="AY146:AY147"/>
    <mergeCell ref="AX148:AX149"/>
    <mergeCell ref="AY148:AY149"/>
    <mergeCell ref="AX150:AX151"/>
    <mergeCell ref="AY150:AY151"/>
    <mergeCell ref="AX152:AX153"/>
    <mergeCell ref="AY152:AY153"/>
    <mergeCell ref="AX154:AX155"/>
    <mergeCell ref="AY154:AY155"/>
    <mergeCell ref="A2:D2"/>
    <mergeCell ref="E2:H2"/>
    <mergeCell ref="I2:L2"/>
    <mergeCell ref="M2:P2"/>
    <mergeCell ref="Q2:R2"/>
    <mergeCell ref="A7:C7"/>
    <mergeCell ref="D7:E7"/>
    <mergeCell ref="A8:C8"/>
    <mergeCell ref="D8:E8"/>
    <mergeCell ref="G7:J7"/>
    <mergeCell ref="G8:J8"/>
    <mergeCell ref="A1:S1"/>
    <mergeCell ref="S2:T2"/>
    <mergeCell ref="AX202:AX203"/>
    <mergeCell ref="AY202:AY203"/>
    <mergeCell ref="AX204:AX205"/>
    <mergeCell ref="AY204:AY205"/>
    <mergeCell ref="AX184:AX185"/>
    <mergeCell ref="AY184:AY185"/>
    <mergeCell ref="AX186:AX187"/>
    <mergeCell ref="AY186:AY187"/>
    <mergeCell ref="AX188:AX189"/>
    <mergeCell ref="AY188:AY189"/>
    <mergeCell ref="AX190:AX191"/>
    <mergeCell ref="AY190:AY191"/>
    <mergeCell ref="AX192:AX193"/>
    <mergeCell ref="AY192:AY193"/>
    <mergeCell ref="AX194:AX195"/>
    <mergeCell ref="AY194:AY195"/>
    <mergeCell ref="AX196:AX197"/>
    <mergeCell ref="AY196:AY197"/>
    <mergeCell ref="AX198:AX199"/>
    <mergeCell ref="AY198:AY199"/>
    <mergeCell ref="AX200:AX201"/>
    <mergeCell ref="AY200:AY201"/>
    <mergeCell ref="AX180:AX181"/>
    <mergeCell ref="AY180:AY181"/>
    <mergeCell ref="AX182:AX183"/>
    <mergeCell ref="AY182:AY183"/>
    <mergeCell ref="AY156:AY157"/>
    <mergeCell ref="AU148:AU149"/>
    <mergeCell ref="AV148:AV149"/>
    <mergeCell ref="AW148:AW149"/>
    <mergeCell ref="AR150:AR151"/>
    <mergeCell ref="AS150:AS151"/>
    <mergeCell ref="AT150:AT151"/>
    <mergeCell ref="AU150:AU151"/>
    <mergeCell ref="AV150:AV151"/>
    <mergeCell ref="AW150:AW151"/>
    <mergeCell ref="AS152:AS153"/>
    <mergeCell ref="AY172:AY173"/>
    <mergeCell ref="AX174:AX175"/>
    <mergeCell ref="AY174:AY175"/>
    <mergeCell ref="AX156:AX157"/>
    <mergeCell ref="AW152:AW153"/>
    <mergeCell ref="AR154:AR155"/>
    <mergeCell ref="AS154:AS155"/>
    <mergeCell ref="AT154:AT155"/>
    <mergeCell ref="AU154:AU155"/>
    <mergeCell ref="AX168:AX169"/>
    <mergeCell ref="AY168:AY169"/>
    <mergeCell ref="AX170:AX171"/>
    <mergeCell ref="AY170:AY171"/>
    <mergeCell ref="AX172:AX173"/>
    <mergeCell ref="AX176:AX177"/>
    <mergeCell ref="AY176:AY177"/>
    <mergeCell ref="AX178:AX179"/>
    <mergeCell ref="AY178:AY179"/>
    <mergeCell ref="AY158:AY159"/>
    <mergeCell ref="AX160:AX161"/>
    <mergeCell ref="AY160:AY161"/>
    <mergeCell ref="AX162:AX163"/>
    <mergeCell ref="AY162:AY163"/>
    <mergeCell ref="AX164:AX165"/>
    <mergeCell ref="AY164:AY165"/>
    <mergeCell ref="AX166:AX167"/>
    <mergeCell ref="AY166:AY167"/>
    <mergeCell ref="E73:G73"/>
    <mergeCell ref="A75:A76"/>
    <mergeCell ref="A77:A78"/>
    <mergeCell ref="B63:D63"/>
    <mergeCell ref="E63:G63"/>
    <mergeCell ref="A61:A62"/>
    <mergeCell ref="B75:D75"/>
    <mergeCell ref="AX158:AX159"/>
    <mergeCell ref="AX146:AX147"/>
    <mergeCell ref="AW146:AW147"/>
    <mergeCell ref="AR148:AR149"/>
    <mergeCell ref="AS148:AS149"/>
    <mergeCell ref="AT148:AT149"/>
    <mergeCell ref="A105:A106"/>
    <mergeCell ref="A79:A80"/>
    <mergeCell ref="A107:A108"/>
    <mergeCell ref="B107:D107"/>
    <mergeCell ref="A109:A110"/>
    <mergeCell ref="A113:A114"/>
    <mergeCell ref="A111:A112"/>
    <mergeCell ref="A115:A116"/>
    <mergeCell ref="B104:D104"/>
    <mergeCell ref="E104:G104"/>
    <mergeCell ref="E75:G75"/>
    <mergeCell ref="E50:G50"/>
    <mergeCell ref="B51:D51"/>
    <mergeCell ref="E51:G51"/>
    <mergeCell ref="B53:D53"/>
    <mergeCell ref="E53:G53"/>
    <mergeCell ref="J50:M50"/>
    <mergeCell ref="A47:S47"/>
    <mergeCell ref="B61:D61"/>
    <mergeCell ref="E61:G61"/>
    <mergeCell ref="B55:D55"/>
    <mergeCell ref="E55:G55"/>
    <mergeCell ref="B57:D57"/>
    <mergeCell ref="E57:G57"/>
    <mergeCell ref="A53:A54"/>
    <mergeCell ref="A57:A58"/>
    <mergeCell ref="A55:A56"/>
    <mergeCell ref="J51:M51"/>
    <mergeCell ref="J53:M53"/>
    <mergeCell ref="B52:S52"/>
    <mergeCell ref="B54:S54"/>
    <mergeCell ref="J55:M55"/>
    <mergeCell ref="J57:M57"/>
    <mergeCell ref="B56:S56"/>
    <mergeCell ref="B58:S58"/>
    <mergeCell ref="B77:D77"/>
    <mergeCell ref="E77:G77"/>
    <mergeCell ref="B79:D79"/>
    <mergeCell ref="E79:G79"/>
    <mergeCell ref="J77:M77"/>
    <mergeCell ref="J79:M79"/>
    <mergeCell ref="B76:S76"/>
    <mergeCell ref="B78:S78"/>
    <mergeCell ref="B129:D129"/>
    <mergeCell ref="E129:G129"/>
    <mergeCell ref="B115:D115"/>
    <mergeCell ref="E115:G115"/>
    <mergeCell ref="B111:D111"/>
    <mergeCell ref="E111:G111"/>
    <mergeCell ref="B113:D113"/>
    <mergeCell ref="E113:G113"/>
    <mergeCell ref="E119:G119"/>
    <mergeCell ref="B121:D121"/>
    <mergeCell ref="E121:G121"/>
    <mergeCell ref="B123:D123"/>
    <mergeCell ref="E123:G123"/>
    <mergeCell ref="B125:D125"/>
    <mergeCell ref="E125:G125"/>
    <mergeCell ref="B80:S80"/>
    <mergeCell ref="A210:S210"/>
    <mergeCell ref="I213:M213"/>
    <mergeCell ref="A202:A203"/>
    <mergeCell ref="A196:A197"/>
    <mergeCell ref="A194:A195"/>
    <mergeCell ref="A198:A199"/>
    <mergeCell ref="A200:A201"/>
    <mergeCell ref="B171:S171"/>
    <mergeCell ref="B173:S173"/>
    <mergeCell ref="B175:S175"/>
    <mergeCell ref="B177:S177"/>
    <mergeCell ref="B179:S179"/>
    <mergeCell ref="B181:S181"/>
    <mergeCell ref="B183:S183"/>
    <mergeCell ref="B185:S185"/>
    <mergeCell ref="B187:S187"/>
    <mergeCell ref="A182:A183"/>
    <mergeCell ref="A180:A181"/>
    <mergeCell ref="A186:A187"/>
    <mergeCell ref="A184:A185"/>
    <mergeCell ref="A188:A189"/>
    <mergeCell ref="A190:A191"/>
    <mergeCell ref="A192:A193"/>
    <mergeCell ref="I235:M235"/>
    <mergeCell ref="D238:D244"/>
    <mergeCell ref="E238:E244"/>
    <mergeCell ref="F238:F244"/>
    <mergeCell ref="I239:M239"/>
    <mergeCell ref="I244:M244"/>
    <mergeCell ref="I240:M240"/>
    <mergeCell ref="B189:S189"/>
    <mergeCell ref="B191:S191"/>
    <mergeCell ref="B193:S193"/>
    <mergeCell ref="B195:S195"/>
    <mergeCell ref="B197:S197"/>
    <mergeCell ref="G212:P212"/>
    <mergeCell ref="I218:M218"/>
    <mergeCell ref="I219:M219"/>
    <mergeCell ref="I220:M220"/>
    <mergeCell ref="N218:S218"/>
    <mergeCell ref="N219:S219"/>
    <mergeCell ref="N220:S220"/>
    <mergeCell ref="B199:S199"/>
    <mergeCell ref="B201:S201"/>
    <mergeCell ref="B203:S203"/>
    <mergeCell ref="B205:S205"/>
    <mergeCell ref="N213:S213"/>
    <mergeCell ref="B221:S221"/>
    <mergeCell ref="A214:A221"/>
    <mergeCell ref="B214:B220"/>
    <mergeCell ref="C214:C220"/>
    <mergeCell ref="D214:D220"/>
    <mergeCell ref="E214:E220"/>
    <mergeCell ref="F214:F220"/>
    <mergeCell ref="G214:G220"/>
    <mergeCell ref="I214:M214"/>
    <mergeCell ref="N214:S214"/>
    <mergeCell ref="N215:S215"/>
    <mergeCell ref="N216:S216"/>
    <mergeCell ref="N217:S217"/>
    <mergeCell ref="I215:M215"/>
    <mergeCell ref="I216:M216"/>
    <mergeCell ref="I217:M217"/>
    <mergeCell ref="I242:M242"/>
    <mergeCell ref="I243:M243"/>
    <mergeCell ref="I236:M236"/>
    <mergeCell ref="G238:G244"/>
    <mergeCell ref="I238:M238"/>
    <mergeCell ref="N260:S260"/>
    <mergeCell ref="I262:M262"/>
    <mergeCell ref="I246:M246"/>
    <mergeCell ref="I247:M247"/>
    <mergeCell ref="I248:M248"/>
    <mergeCell ref="I249:M249"/>
    <mergeCell ref="I250:M250"/>
    <mergeCell ref="I251:M251"/>
    <mergeCell ref="I252:M252"/>
    <mergeCell ref="B253:S253"/>
    <mergeCell ref="B245:S245"/>
    <mergeCell ref="B238:B244"/>
    <mergeCell ref="I268:M268"/>
    <mergeCell ref="A254:A261"/>
    <mergeCell ref="B254:B260"/>
    <mergeCell ref="C254:C260"/>
    <mergeCell ref="D254:D260"/>
    <mergeCell ref="E254:E260"/>
    <mergeCell ref="F254:F260"/>
    <mergeCell ref="G254:G260"/>
    <mergeCell ref="I254:M254"/>
    <mergeCell ref="I255:M255"/>
    <mergeCell ref="I256:M256"/>
    <mergeCell ref="I257:M257"/>
    <mergeCell ref="I258:M258"/>
    <mergeCell ref="I259:M259"/>
    <mergeCell ref="I260:M260"/>
    <mergeCell ref="I263:M263"/>
    <mergeCell ref="I264:M264"/>
    <mergeCell ref="I265:M265"/>
    <mergeCell ref="I266:M266"/>
    <mergeCell ref="I267:M267"/>
    <mergeCell ref="B261:S261"/>
    <mergeCell ref="N263:S263"/>
    <mergeCell ref="N264:S264"/>
    <mergeCell ref="N265:S265"/>
    <mergeCell ref="N266:S266"/>
    <mergeCell ref="N288:S288"/>
    <mergeCell ref="N289:S289"/>
    <mergeCell ref="N290:S290"/>
    <mergeCell ref="I292:M292"/>
    <mergeCell ref="A278:A285"/>
    <mergeCell ref="B278:B284"/>
    <mergeCell ref="C278:C284"/>
    <mergeCell ref="D278:D284"/>
    <mergeCell ref="E278:E284"/>
    <mergeCell ref="F278:F284"/>
    <mergeCell ref="G278:G284"/>
    <mergeCell ref="I278:M278"/>
    <mergeCell ref="I279:M279"/>
    <mergeCell ref="I280:M280"/>
    <mergeCell ref="I281:M281"/>
    <mergeCell ref="I282:M282"/>
    <mergeCell ref="I283:M283"/>
    <mergeCell ref="I284:M284"/>
    <mergeCell ref="A286:A293"/>
    <mergeCell ref="B286:B292"/>
    <mergeCell ref="C286:C292"/>
    <mergeCell ref="D286:D292"/>
    <mergeCell ref="E286:E292"/>
    <mergeCell ref="F286:F292"/>
    <mergeCell ref="G286:G292"/>
    <mergeCell ref="I286:M286"/>
    <mergeCell ref="I291:M291"/>
    <mergeCell ref="I287:M287"/>
    <mergeCell ref="I288:M288"/>
    <mergeCell ref="I289:M289"/>
    <mergeCell ref="I290:M290"/>
    <mergeCell ref="A270:A277"/>
    <mergeCell ref="B270:B276"/>
    <mergeCell ref="C270:C276"/>
    <mergeCell ref="D270:D276"/>
    <mergeCell ref="E270:E276"/>
    <mergeCell ref="F270:F276"/>
    <mergeCell ref="G270:G276"/>
    <mergeCell ref="I270:M270"/>
    <mergeCell ref="I271:M271"/>
    <mergeCell ref="I272:M272"/>
    <mergeCell ref="I273:M273"/>
    <mergeCell ref="I274:M274"/>
    <mergeCell ref="I275:M275"/>
    <mergeCell ref="I276:M276"/>
    <mergeCell ref="E71:G71"/>
    <mergeCell ref="B65:D65"/>
    <mergeCell ref="E65:G65"/>
    <mergeCell ref="A262:A269"/>
    <mergeCell ref="B262:B268"/>
    <mergeCell ref="C262:C268"/>
    <mergeCell ref="D262:D268"/>
    <mergeCell ref="E262:E268"/>
    <mergeCell ref="F262:F268"/>
    <mergeCell ref="G262:G268"/>
    <mergeCell ref="A246:A253"/>
    <mergeCell ref="B246:B252"/>
    <mergeCell ref="C246:C252"/>
    <mergeCell ref="D246:D252"/>
    <mergeCell ref="E246:E252"/>
    <mergeCell ref="F246:F252"/>
    <mergeCell ref="G246:G252"/>
    <mergeCell ref="B230:B236"/>
    <mergeCell ref="A230:A237"/>
    <mergeCell ref="A222:A229"/>
    <mergeCell ref="B222:B228"/>
    <mergeCell ref="C222:C228"/>
    <mergeCell ref="D222:D228"/>
    <mergeCell ref="E222:E228"/>
    <mergeCell ref="I232:M232"/>
    <mergeCell ref="I233:M233"/>
    <mergeCell ref="I234:M234"/>
    <mergeCell ref="I227:M227"/>
    <mergeCell ref="I228:M228"/>
    <mergeCell ref="A238:A245"/>
    <mergeCell ref="C238:C244"/>
    <mergeCell ref="C230:C236"/>
    <mergeCell ref="D230:D236"/>
    <mergeCell ref="E230:E236"/>
    <mergeCell ref="F230:F236"/>
    <mergeCell ref="G230:G236"/>
    <mergeCell ref="I230:M230"/>
    <mergeCell ref="F222:F228"/>
    <mergeCell ref="G222:G228"/>
    <mergeCell ref="I222:M222"/>
    <mergeCell ref="I223:M223"/>
    <mergeCell ref="I224:M224"/>
    <mergeCell ref="I225:M225"/>
    <mergeCell ref="I226:M226"/>
    <mergeCell ref="I231:M231"/>
    <mergeCell ref="B229:S229"/>
    <mergeCell ref="B237:S237"/>
    <mergeCell ref="I241:M241"/>
    <mergeCell ref="J59:M59"/>
    <mergeCell ref="J61:M61"/>
    <mergeCell ref="J63:M63"/>
    <mergeCell ref="J65:M65"/>
    <mergeCell ref="J67:M67"/>
    <mergeCell ref="J69:M69"/>
    <mergeCell ref="J71:M71"/>
    <mergeCell ref="J73:M73"/>
    <mergeCell ref="J75:M75"/>
    <mergeCell ref="B60:S60"/>
    <mergeCell ref="B62:S62"/>
    <mergeCell ref="B64:S64"/>
    <mergeCell ref="B66:S66"/>
    <mergeCell ref="B68:S68"/>
    <mergeCell ref="B70:S70"/>
    <mergeCell ref="B72:S72"/>
    <mergeCell ref="B74:S74"/>
    <mergeCell ref="B67:D67"/>
    <mergeCell ref="E67:G67"/>
    <mergeCell ref="B69:D69"/>
    <mergeCell ref="E69:G69"/>
    <mergeCell ref="B59:D59"/>
    <mergeCell ref="E59:G59"/>
    <mergeCell ref="B71:D71"/>
    <mergeCell ref="A84:S84"/>
    <mergeCell ref="B85:S85"/>
    <mergeCell ref="B86:S86"/>
    <mergeCell ref="B87:S87"/>
    <mergeCell ref="B88:S88"/>
    <mergeCell ref="B89:S89"/>
    <mergeCell ref="B90:S90"/>
    <mergeCell ref="B91:S91"/>
    <mergeCell ref="B92:S92"/>
    <mergeCell ref="B93:S93"/>
    <mergeCell ref="B94:S94"/>
    <mergeCell ref="B95:S95"/>
    <mergeCell ref="B96:S96"/>
    <mergeCell ref="B105:D105"/>
    <mergeCell ref="B132:S132"/>
    <mergeCell ref="B130:S130"/>
    <mergeCell ref="B120:S120"/>
    <mergeCell ref="B118:S118"/>
    <mergeCell ref="B116:S116"/>
    <mergeCell ref="B110:S110"/>
    <mergeCell ref="B108:S108"/>
    <mergeCell ref="J104:M104"/>
    <mergeCell ref="J105:M105"/>
    <mergeCell ref="B106:S106"/>
    <mergeCell ref="J107:M107"/>
    <mergeCell ref="J109:M109"/>
    <mergeCell ref="J111:M111"/>
    <mergeCell ref="J113:M113"/>
    <mergeCell ref="J115:M115"/>
    <mergeCell ref="A101:S101"/>
    <mergeCell ref="E105:G105"/>
    <mergeCell ref="E107:G107"/>
    <mergeCell ref="B109:D109"/>
    <mergeCell ref="B151:S151"/>
    <mergeCell ref="A141:S141"/>
    <mergeCell ref="B147:S147"/>
    <mergeCell ref="J117:M117"/>
    <mergeCell ref="J119:M119"/>
    <mergeCell ref="J121:M121"/>
    <mergeCell ref="J123:M123"/>
    <mergeCell ref="J125:M125"/>
    <mergeCell ref="J127:M127"/>
    <mergeCell ref="J129:M129"/>
    <mergeCell ref="J131:M131"/>
    <mergeCell ref="J133:M133"/>
    <mergeCell ref="B134:S134"/>
    <mergeCell ref="B117:D117"/>
    <mergeCell ref="E117:G117"/>
    <mergeCell ref="B119:D119"/>
    <mergeCell ref="A127:A128"/>
    <mergeCell ref="B127:D127"/>
    <mergeCell ref="E127:G127"/>
    <mergeCell ref="A148:A149"/>
    <mergeCell ref="B149:S149"/>
    <mergeCell ref="A150:A151"/>
    <mergeCell ref="A131:A132"/>
    <mergeCell ref="A146:A147"/>
    <mergeCell ref="B153:S153"/>
    <mergeCell ref="B155:S155"/>
    <mergeCell ref="B157:S157"/>
    <mergeCell ref="B159:S159"/>
    <mergeCell ref="B161:S161"/>
    <mergeCell ref="B163:S163"/>
    <mergeCell ref="B165:S165"/>
    <mergeCell ref="B167:S167"/>
    <mergeCell ref="B169:S169"/>
    <mergeCell ref="B269:S269"/>
    <mergeCell ref="B277:S277"/>
    <mergeCell ref="B285:S285"/>
    <mergeCell ref="B293:S293"/>
    <mergeCell ref="N230:S230"/>
    <mergeCell ref="N231:S231"/>
    <mergeCell ref="N232:S232"/>
    <mergeCell ref="N233:S233"/>
    <mergeCell ref="N234:S234"/>
    <mergeCell ref="N235:S235"/>
    <mergeCell ref="N236:S236"/>
    <mergeCell ref="N246:S246"/>
    <mergeCell ref="N247:S247"/>
    <mergeCell ref="N248:S248"/>
    <mergeCell ref="N249:S249"/>
    <mergeCell ref="N250:S250"/>
    <mergeCell ref="N251:S251"/>
    <mergeCell ref="N252:S252"/>
    <mergeCell ref="N262:S262"/>
    <mergeCell ref="N267:S267"/>
    <mergeCell ref="N268:S268"/>
    <mergeCell ref="N278:S278"/>
    <mergeCell ref="N279:S279"/>
    <mergeCell ref="N280:S280"/>
    <mergeCell ref="N281:S281"/>
    <mergeCell ref="N282:S282"/>
    <mergeCell ref="N283:S283"/>
    <mergeCell ref="N284:S284"/>
    <mergeCell ref="N270:S270"/>
    <mergeCell ref="N271:S271"/>
    <mergeCell ref="N272:S272"/>
    <mergeCell ref="N273:S273"/>
    <mergeCell ref="N274:S274"/>
    <mergeCell ref="N275:S275"/>
    <mergeCell ref="N276:S276"/>
    <mergeCell ref="N291:S291"/>
    <mergeCell ref="N292:S292"/>
    <mergeCell ref="N222:S222"/>
    <mergeCell ref="N223:S223"/>
    <mergeCell ref="N224:S224"/>
    <mergeCell ref="N225:S225"/>
    <mergeCell ref="N226:S226"/>
    <mergeCell ref="N227:S227"/>
    <mergeCell ref="N228:S228"/>
    <mergeCell ref="N238:S238"/>
    <mergeCell ref="N239:S239"/>
    <mergeCell ref="N240:S240"/>
    <mergeCell ref="N241:S241"/>
    <mergeCell ref="N242:S242"/>
    <mergeCell ref="N243:S243"/>
    <mergeCell ref="N244:S244"/>
    <mergeCell ref="N254:S254"/>
    <mergeCell ref="N255:S255"/>
    <mergeCell ref="N256:S256"/>
    <mergeCell ref="N257:S257"/>
    <mergeCell ref="N258:S258"/>
    <mergeCell ref="N259:S259"/>
    <mergeCell ref="N286:S286"/>
    <mergeCell ref="N287:S287"/>
  </mergeCells>
  <conditionalFormatting sqref="O49:S49">
    <cfRule type="expression" dxfId="577" priority="1457">
      <formula>$J$49&gt;$D$10</formula>
    </cfRule>
  </conditionalFormatting>
  <conditionalFormatting sqref="A51:B51 E51 A52 H51:J51 A147:B147 A151 A153 A155 A157 A159 A161 A163 A165 A167 A169 A171 A173 A175 A177 A179 A181 A183 A185 A187 A189 A191 A193 A195 A197 A199 A201 A203 A205 A162:H162 A166:H166 A170:H170 A174:H174 A178:H178 A182:H182 A186:H186 A190:H190 A194:H194 A198:H198 A202:H202 A146:N146 P146:R146 B148:Q148 A150:Q150 A152:Q152 A154:Q154 A156:Q156 A158:Q158 A160:Q160 J162:Q162 A164:Q164 J166:Q166 A168:Q168 J170:Q170 A172:Q172 J174:Q174 A176:Q176 J178:Q178 A180:Q180 J182:Q182 A184:Q184 J186:Q186 A188:Q188 J190:Q190 A192:Q192 J194:Q194 A196:Q196 J198:Q198 A200:Q200 J202:Q202 A204:Q204">
    <cfRule type="expression" dxfId="576" priority="1454">
      <formula>MOD($A51,2)=1</formula>
    </cfRule>
  </conditionalFormatting>
  <conditionalFormatting sqref="O104 E104:E105 H105:J105 N105:S105 A105:B106 A130:A133 B104">
    <cfRule type="expression" dxfId="575" priority="1443">
      <formula>MOD($A106,2)=1</formula>
    </cfRule>
  </conditionalFormatting>
  <conditionalFormatting sqref="A214">
    <cfRule type="expression" dxfId="574" priority="1438">
      <formula>MOD($A214,2)=1</formula>
    </cfRule>
  </conditionalFormatting>
  <conditionalFormatting sqref="A214:G214 AO214:AQ237 AO239:AQ244 AO246:AQ293">
    <cfRule type="expression" dxfId="573" priority="1436">
      <formula>MOD($A214,2)=0</formula>
    </cfRule>
  </conditionalFormatting>
  <conditionalFormatting sqref="B52">
    <cfRule type="expression" dxfId="572" priority="1429">
      <formula>MOD($A52,2)=1</formula>
    </cfRule>
  </conditionalFormatting>
  <conditionalFormatting sqref="N51:O51">
    <cfRule type="expression" dxfId="571" priority="1395">
      <formula>MOD($A51,2)=1</formula>
    </cfRule>
  </conditionalFormatting>
  <conditionalFormatting sqref="T51:V76">
    <cfRule type="expression" dxfId="570" priority="1393">
      <formula>MOD($A51,2)=1</formula>
    </cfRule>
  </conditionalFormatting>
  <conditionalFormatting sqref="W51 W53 W55 W59 W63 W67 W71 W75 W57 W61 W65 W69 W73">
    <cfRule type="expression" dxfId="569" priority="1406">
      <formula>MOD($A51,2)=1</formula>
    </cfRule>
  </conditionalFormatting>
  <conditionalFormatting sqref="W52 W56 W60 W64 W68 W72 W76">
    <cfRule type="expression" dxfId="568" priority="1402">
      <formula>MOD($A52,2)=1</formula>
    </cfRule>
  </conditionalFormatting>
  <conditionalFormatting sqref="W54 W58 W62 W66 W70 W74">
    <cfRule type="expression" dxfId="567" priority="1398">
      <formula>MOD($A54,2)=1</formula>
    </cfRule>
  </conditionalFormatting>
  <conditionalFormatting sqref="Q51:S51">
    <cfRule type="expression" dxfId="566" priority="1394">
      <formula>MOD($A51,2)=1</formula>
    </cfRule>
  </conditionalFormatting>
  <conditionalFormatting sqref="X51:Y76">
    <cfRule type="expression" dxfId="565" priority="1392">
      <formula>MOD($A51,2)=1</formula>
    </cfRule>
  </conditionalFormatting>
  <conditionalFormatting sqref="A19:B19">
    <cfRule type="expression" dxfId="564" priority="1368">
      <formula>$D19&gt;$D$10</formula>
    </cfRule>
  </conditionalFormatting>
  <conditionalFormatting sqref="C19:C27">
    <cfRule type="expression" dxfId="563" priority="1366">
      <formula>$D19&gt;$D$10</formula>
    </cfRule>
  </conditionalFormatting>
  <conditionalFormatting sqref="A20:B27">
    <cfRule type="expression" dxfId="562" priority="1357">
      <formula>$D19&gt;$D$10</formula>
    </cfRule>
  </conditionalFormatting>
  <conditionalFormatting sqref="A67:B67 A53:A66 A68:A76">
    <cfRule type="expression" dxfId="561" priority="1354">
      <formula>MOD($A53,2)=1</formula>
    </cfRule>
  </conditionalFormatting>
  <conditionalFormatting sqref="A278">
    <cfRule type="expression" dxfId="560" priority="988">
      <formula>MOD($A278,2)=1</formula>
    </cfRule>
  </conditionalFormatting>
  <conditionalFormatting sqref="A77:A80">
    <cfRule type="expression" dxfId="559" priority="1348">
      <formula>MOD($A77,2)=1</formula>
    </cfRule>
  </conditionalFormatting>
  <conditionalFormatting sqref="S77:Y77 S79:Y79 T78:Y78 T80:Y80">
    <cfRule type="expression" dxfId="558" priority="1342">
      <formula>MOD($A77,2)=1</formula>
    </cfRule>
  </conditionalFormatting>
  <conditionalFormatting sqref="A107:A129">
    <cfRule type="expression" dxfId="557" priority="1339">
      <formula>MOD($A109,2)=1</formula>
    </cfRule>
  </conditionalFormatting>
  <conditionalFormatting sqref="P51">
    <cfRule type="expression" dxfId="556" priority="1334">
      <formula>MOD($A51,2)=1</formula>
    </cfRule>
  </conditionalFormatting>
  <conditionalFormatting sqref="A262">
    <cfRule type="expression" dxfId="555" priority="1053">
      <formula>MOD($A262,2)=1</formula>
    </cfRule>
  </conditionalFormatting>
  <conditionalFormatting sqref="A134">
    <cfRule type="expression" dxfId="554" priority="2159">
      <formula>MOD($A140,2)=1</formula>
    </cfRule>
  </conditionalFormatting>
  <conditionalFormatting sqref="P103:S103">
    <cfRule type="expression" dxfId="553" priority="1253">
      <formula>$J$49&gt;$D$10</formula>
    </cfRule>
  </conditionalFormatting>
  <conditionalFormatting sqref="A148:A149">
    <cfRule type="expression" dxfId="552" priority="1243">
      <formula>MOD($A148,2)=1</formula>
    </cfRule>
  </conditionalFormatting>
  <conditionalFormatting sqref="C230 G230">
    <cfRule type="expression" dxfId="551" priority="1225">
      <formula>MOD($A230,2)=0</formula>
    </cfRule>
  </conditionalFormatting>
  <conditionalFormatting sqref="C246 G246">
    <cfRule type="expression" dxfId="550" priority="1195">
      <formula>MOD($A246,2)=0</formula>
    </cfRule>
  </conditionalFormatting>
  <conditionalFormatting sqref="H254:H260">
    <cfRule type="expression" dxfId="549" priority="1192">
      <formula>MOD($A254,2)=0</formula>
    </cfRule>
  </conditionalFormatting>
  <conditionalFormatting sqref="A254">
    <cfRule type="expression" dxfId="548" priority="1147">
      <formula>MOD($A254,2)=1</formula>
    </cfRule>
  </conditionalFormatting>
  <conditionalFormatting sqref="A254">
    <cfRule type="expression" dxfId="547" priority="1146">
      <formula>MOD($A254,2)=0</formula>
    </cfRule>
  </conditionalFormatting>
  <conditionalFormatting sqref="A254">
    <cfRule type="expression" dxfId="546" priority="1145">
      <formula>MOD($A254,2)=1</formula>
    </cfRule>
  </conditionalFormatting>
  <conditionalFormatting sqref="A254">
    <cfRule type="expression" dxfId="545" priority="1144">
      <formula>MOD($A254,2)=0</formula>
    </cfRule>
  </conditionalFormatting>
  <conditionalFormatting sqref="A246">
    <cfRule type="expression" dxfId="544" priority="1143">
      <formula>MOD($A246,2)=1</formula>
    </cfRule>
  </conditionalFormatting>
  <conditionalFormatting sqref="A246">
    <cfRule type="expression" dxfId="543" priority="1142">
      <formula>MOD($A246,2)=0</formula>
    </cfRule>
  </conditionalFormatting>
  <conditionalFormatting sqref="A246">
    <cfRule type="expression" dxfId="542" priority="1141">
      <formula>MOD($A246,2)=1</formula>
    </cfRule>
  </conditionalFormatting>
  <conditionalFormatting sqref="A246">
    <cfRule type="expression" dxfId="541" priority="1140">
      <formula>MOD($A246,2)=0</formula>
    </cfRule>
  </conditionalFormatting>
  <conditionalFormatting sqref="AO245:AQ245">
    <cfRule type="expression" dxfId="540" priority="2161">
      <formula>MOD($A238,2)=0</formula>
    </cfRule>
  </conditionalFormatting>
  <conditionalFormatting sqref="AO238:AQ238 H238:H244">
    <cfRule type="expression" dxfId="539" priority="2162">
      <formula>MOD(#REF!,2)=0</formula>
    </cfRule>
  </conditionalFormatting>
  <conditionalFormatting sqref="A230">
    <cfRule type="expression" dxfId="538" priority="1120">
      <formula>MOD($A230,2)=1</formula>
    </cfRule>
  </conditionalFormatting>
  <conditionalFormatting sqref="A230">
    <cfRule type="expression" dxfId="537" priority="1119">
      <formula>MOD($A230,2)=0</formula>
    </cfRule>
  </conditionalFormatting>
  <conditionalFormatting sqref="A230">
    <cfRule type="expression" dxfId="536" priority="1118">
      <formula>MOD($A230,2)=1</formula>
    </cfRule>
  </conditionalFormatting>
  <conditionalFormatting sqref="A230">
    <cfRule type="expression" dxfId="535" priority="1117">
      <formula>MOD($A230,2)=0</formula>
    </cfRule>
  </conditionalFormatting>
  <conditionalFormatting sqref="G238">
    <cfRule type="expression" dxfId="534" priority="1107">
      <formula>MOD($A238,2)=0</formula>
    </cfRule>
  </conditionalFormatting>
  <conditionalFormatting sqref="A238">
    <cfRule type="expression" dxfId="533" priority="1106">
      <formula>MOD($A238,2)=1</formula>
    </cfRule>
  </conditionalFormatting>
  <conditionalFormatting sqref="A238">
    <cfRule type="expression" dxfId="532" priority="1105">
      <formula>MOD($A238,2)=0</formula>
    </cfRule>
  </conditionalFormatting>
  <conditionalFormatting sqref="A238">
    <cfRule type="expression" dxfId="531" priority="1104">
      <formula>MOD($A238,2)=1</formula>
    </cfRule>
  </conditionalFormatting>
  <conditionalFormatting sqref="A238">
    <cfRule type="expression" dxfId="530" priority="1103">
      <formula>MOD($A238,2)=0</formula>
    </cfRule>
  </conditionalFormatting>
  <conditionalFormatting sqref="A262">
    <cfRule type="expression" dxfId="529" priority="1051">
      <formula>MOD($A262,2)=1</formula>
    </cfRule>
  </conditionalFormatting>
  <conditionalFormatting sqref="A278">
    <cfRule type="expression" dxfId="528" priority="989">
      <formula>MOD($A278,2)=0</formula>
    </cfRule>
  </conditionalFormatting>
  <conditionalFormatting sqref="A278">
    <cfRule type="expression" dxfId="527" priority="987">
      <formula>MOD($A278,2)=0</formula>
    </cfRule>
  </conditionalFormatting>
  <conditionalFormatting sqref="A262">
    <cfRule type="expression" dxfId="526" priority="1050">
      <formula>MOD($A262,2)=0</formula>
    </cfRule>
  </conditionalFormatting>
  <conditionalFormatting sqref="A262">
    <cfRule type="expression" dxfId="525" priority="1052">
      <formula>MOD($A262,2)=0</formula>
    </cfRule>
  </conditionalFormatting>
  <conditionalFormatting sqref="H270:H276">
    <cfRule type="expression" dxfId="524" priority="1021">
      <formula>MOD($A270,2)=0</formula>
    </cfRule>
  </conditionalFormatting>
  <conditionalFormatting sqref="A270">
    <cfRule type="expression" dxfId="523" priority="1025">
      <formula>MOD($A270,2)=1</formula>
    </cfRule>
  </conditionalFormatting>
  <conditionalFormatting sqref="A270">
    <cfRule type="expression" dxfId="522" priority="1024">
      <formula>MOD($A270,2)=0</formula>
    </cfRule>
  </conditionalFormatting>
  <conditionalFormatting sqref="A270">
    <cfRule type="expression" dxfId="521" priority="1023">
      <formula>MOD($A270,2)=1</formula>
    </cfRule>
  </conditionalFormatting>
  <conditionalFormatting sqref="A270">
    <cfRule type="expression" dxfId="520" priority="1022">
      <formula>MOD($A270,2)=0</formula>
    </cfRule>
  </conditionalFormatting>
  <conditionalFormatting sqref="A278">
    <cfRule type="expression" dxfId="519" priority="990">
      <formula>MOD($A278,2)=1</formula>
    </cfRule>
  </conditionalFormatting>
  <conditionalFormatting sqref="G270">
    <cfRule type="expression" dxfId="518" priority="961">
      <formula>MOD($A270,2)=0</formula>
    </cfRule>
  </conditionalFormatting>
  <conditionalFormatting sqref="C278">
    <cfRule type="expression" dxfId="517" priority="959">
      <formula>MOD($A278,2)=0</formula>
    </cfRule>
  </conditionalFormatting>
  <conditionalFormatting sqref="G278">
    <cfRule type="expression" dxfId="516" priority="955">
      <formula>MOD($A278,2)=0</formula>
    </cfRule>
  </conditionalFormatting>
  <conditionalFormatting sqref="C262">
    <cfRule type="expression" dxfId="515" priority="978">
      <formula>MOD($A262,2)=0</formula>
    </cfRule>
  </conditionalFormatting>
  <conditionalFormatting sqref="G262">
    <cfRule type="expression" dxfId="514" priority="974">
      <formula>MOD($A262,2)=0</formula>
    </cfRule>
  </conditionalFormatting>
  <conditionalFormatting sqref="C238">
    <cfRule type="expression" dxfId="513" priority="972">
      <formula>MOD($A238,2)=0</formula>
    </cfRule>
  </conditionalFormatting>
  <conditionalFormatting sqref="C254">
    <cfRule type="expression" dxfId="512" priority="971">
      <formula>MOD($A254,2)=0</formula>
    </cfRule>
  </conditionalFormatting>
  <conditionalFormatting sqref="G254">
    <cfRule type="expression" dxfId="511" priority="967">
      <formula>MOD($A254,2)=0</formula>
    </cfRule>
  </conditionalFormatting>
  <conditionalFormatting sqref="C270">
    <cfRule type="expression" dxfId="510" priority="965">
      <formula>MOD($A270,2)=0</formula>
    </cfRule>
  </conditionalFormatting>
  <conditionalFormatting sqref="C286">
    <cfRule type="expression" dxfId="509" priority="949">
      <formula>MOD($A286,2)=0</formula>
    </cfRule>
  </conditionalFormatting>
  <conditionalFormatting sqref="G286">
    <cfRule type="expression" dxfId="508" priority="945">
      <formula>MOD($A286,2)=0</formula>
    </cfRule>
  </conditionalFormatting>
  <conditionalFormatting sqref="A286">
    <cfRule type="expression" dxfId="507" priority="936">
      <formula>MOD($A286,2)=1</formula>
    </cfRule>
  </conditionalFormatting>
  <conditionalFormatting sqref="A286">
    <cfRule type="expression" dxfId="506" priority="935">
      <formula>MOD($A286,2)=0</formula>
    </cfRule>
  </conditionalFormatting>
  <conditionalFormatting sqref="A286">
    <cfRule type="expression" dxfId="505" priority="934">
      <formula>MOD($A286,2)=1</formula>
    </cfRule>
  </conditionalFormatting>
  <conditionalFormatting sqref="A286">
    <cfRule type="expression" dxfId="504" priority="933">
      <formula>MOD($A286,2)=0</formula>
    </cfRule>
  </conditionalFormatting>
  <conditionalFormatting sqref="H286:H292">
    <cfRule type="expression" dxfId="503" priority="932">
      <formula>MOD($A286,2)=0</formula>
    </cfRule>
  </conditionalFormatting>
  <conditionalFormatting sqref="B53">
    <cfRule type="expression" dxfId="502" priority="925">
      <formula>MOD($A53,2)=1</formula>
    </cfRule>
  </conditionalFormatting>
  <conditionalFormatting sqref="B55">
    <cfRule type="expression" dxfId="501" priority="924">
      <formula>MOD($A55,2)=1</formula>
    </cfRule>
  </conditionalFormatting>
  <conditionalFormatting sqref="B57">
    <cfRule type="expression" dxfId="500" priority="923">
      <formula>MOD($A57,2)=1</formula>
    </cfRule>
  </conditionalFormatting>
  <conditionalFormatting sqref="B59">
    <cfRule type="expression" dxfId="499" priority="922">
      <formula>MOD($A59,2)=1</formula>
    </cfRule>
  </conditionalFormatting>
  <conditionalFormatting sqref="B61">
    <cfRule type="expression" dxfId="498" priority="921">
      <formula>MOD($A61,2)=1</formula>
    </cfRule>
  </conditionalFormatting>
  <conditionalFormatting sqref="B63">
    <cfRule type="expression" dxfId="497" priority="920">
      <formula>MOD($A63,2)=1</formula>
    </cfRule>
  </conditionalFormatting>
  <conditionalFormatting sqref="B65">
    <cfRule type="expression" dxfId="496" priority="918">
      <formula>MOD($A65,2)=1</formula>
    </cfRule>
  </conditionalFormatting>
  <conditionalFormatting sqref="B69">
    <cfRule type="expression" dxfId="495" priority="917">
      <formula>MOD($A69,2)=1</formula>
    </cfRule>
  </conditionalFormatting>
  <conditionalFormatting sqref="B71">
    <cfRule type="expression" dxfId="494" priority="916">
      <formula>MOD($A71,2)=1</formula>
    </cfRule>
  </conditionalFormatting>
  <conditionalFormatting sqref="B73">
    <cfRule type="expression" dxfId="493" priority="915">
      <formula>MOD($A73,2)=1</formula>
    </cfRule>
  </conditionalFormatting>
  <conditionalFormatting sqref="B75">
    <cfRule type="expression" dxfId="492" priority="914">
      <formula>MOD($A75,2)=1</formula>
    </cfRule>
  </conditionalFormatting>
  <conditionalFormatting sqref="B77">
    <cfRule type="expression" dxfId="491" priority="913">
      <formula>MOD($A77,2)=1</formula>
    </cfRule>
  </conditionalFormatting>
  <conditionalFormatting sqref="B79">
    <cfRule type="expression" dxfId="490" priority="912">
      <formula>MOD($A79,2)=1</formula>
    </cfRule>
  </conditionalFormatting>
  <conditionalFormatting sqref="E53">
    <cfRule type="expression" dxfId="489" priority="911">
      <formula>MOD($A53,2)=1</formula>
    </cfRule>
  </conditionalFormatting>
  <conditionalFormatting sqref="E55">
    <cfRule type="expression" dxfId="488" priority="910">
      <formula>MOD($A55,2)=1</formula>
    </cfRule>
  </conditionalFormatting>
  <conditionalFormatting sqref="E57">
    <cfRule type="expression" dxfId="487" priority="909">
      <formula>MOD($A57,2)=1</formula>
    </cfRule>
  </conditionalFormatting>
  <conditionalFormatting sqref="E59">
    <cfRule type="expression" dxfId="486" priority="908">
      <formula>MOD($A59,2)=1</formula>
    </cfRule>
  </conditionalFormatting>
  <conditionalFormatting sqref="E61">
    <cfRule type="expression" dxfId="485" priority="907">
      <formula>MOD($A61,2)=1</formula>
    </cfRule>
  </conditionalFormatting>
  <conditionalFormatting sqref="E63">
    <cfRule type="expression" dxfId="484" priority="906">
      <formula>MOD($A63,2)=1</formula>
    </cfRule>
  </conditionalFormatting>
  <conditionalFormatting sqref="E65">
    <cfRule type="expression" dxfId="483" priority="905">
      <formula>MOD($A65,2)=1</formula>
    </cfRule>
  </conditionalFormatting>
  <conditionalFormatting sqref="E67">
    <cfRule type="expression" dxfId="482" priority="904">
      <formula>MOD($A67,2)=1</formula>
    </cfRule>
  </conditionalFormatting>
  <conditionalFormatting sqref="E69">
    <cfRule type="expression" dxfId="481" priority="903">
      <formula>MOD($A69,2)=1</formula>
    </cfRule>
  </conditionalFormatting>
  <conditionalFormatting sqref="E71">
    <cfRule type="expression" dxfId="480" priority="902">
      <formula>MOD($A71,2)=1</formula>
    </cfRule>
  </conditionalFormatting>
  <conditionalFormatting sqref="E73">
    <cfRule type="expression" dxfId="479" priority="901">
      <formula>MOD($A73,2)=1</formula>
    </cfRule>
  </conditionalFormatting>
  <conditionalFormatting sqref="E75">
    <cfRule type="expression" dxfId="478" priority="900">
      <formula>MOD($A75,2)=1</formula>
    </cfRule>
  </conditionalFormatting>
  <conditionalFormatting sqref="E77">
    <cfRule type="expression" dxfId="477" priority="899">
      <formula>MOD($A77,2)=1</formula>
    </cfRule>
  </conditionalFormatting>
  <conditionalFormatting sqref="E79">
    <cfRule type="expression" dxfId="476" priority="898">
      <formula>MOD($A79,2)=1</formula>
    </cfRule>
  </conditionalFormatting>
  <conditionalFormatting sqref="B128">
    <cfRule type="expression" dxfId="475" priority="655">
      <formula>MOD($A128,2)=1</formula>
    </cfRule>
  </conditionalFormatting>
  <conditionalFormatting sqref="I53">
    <cfRule type="expression" dxfId="474" priority="881">
      <formula>MOD($A53,2)=1</formula>
    </cfRule>
  </conditionalFormatting>
  <conditionalFormatting sqref="I55">
    <cfRule type="expression" dxfId="473" priority="880">
      <formula>MOD($A55,2)=1</formula>
    </cfRule>
  </conditionalFormatting>
  <conditionalFormatting sqref="I57">
    <cfRule type="expression" dxfId="472" priority="879">
      <formula>MOD($A57,2)=1</formula>
    </cfRule>
  </conditionalFormatting>
  <conditionalFormatting sqref="I59">
    <cfRule type="expression" dxfId="471" priority="878">
      <formula>MOD($A59,2)=1</formula>
    </cfRule>
  </conditionalFormatting>
  <conditionalFormatting sqref="I61">
    <cfRule type="expression" dxfId="470" priority="877">
      <formula>MOD($A61,2)=1</formula>
    </cfRule>
  </conditionalFormatting>
  <conditionalFormatting sqref="I63">
    <cfRule type="expression" dxfId="469" priority="876">
      <formula>MOD($A63,2)=1</formula>
    </cfRule>
  </conditionalFormatting>
  <conditionalFormatting sqref="I65">
    <cfRule type="expression" dxfId="468" priority="875">
      <formula>MOD($A65,2)=1</formula>
    </cfRule>
  </conditionalFormatting>
  <conditionalFormatting sqref="I67">
    <cfRule type="expression" dxfId="467" priority="874">
      <formula>MOD($A67,2)=1</formula>
    </cfRule>
  </conditionalFormatting>
  <conditionalFormatting sqref="I69">
    <cfRule type="expression" dxfId="466" priority="873">
      <formula>MOD($A69,2)=1</formula>
    </cfRule>
  </conditionalFormatting>
  <conditionalFormatting sqref="I71">
    <cfRule type="expression" dxfId="465" priority="872">
      <formula>MOD($A71,2)=1</formula>
    </cfRule>
  </conditionalFormatting>
  <conditionalFormatting sqref="I73">
    <cfRule type="expression" dxfId="464" priority="871">
      <formula>MOD($A73,2)=1</formula>
    </cfRule>
  </conditionalFormatting>
  <conditionalFormatting sqref="I75">
    <cfRule type="expression" dxfId="463" priority="870">
      <formula>MOD($A75,2)=1</formula>
    </cfRule>
  </conditionalFormatting>
  <conditionalFormatting sqref="I77">
    <cfRule type="expression" dxfId="462" priority="869">
      <formula>MOD($A77,2)=1</formula>
    </cfRule>
  </conditionalFormatting>
  <conditionalFormatting sqref="I79">
    <cfRule type="expression" dxfId="461" priority="868">
      <formula>MOD($A79,2)=1</formula>
    </cfRule>
  </conditionalFormatting>
  <conditionalFormatting sqref="J53">
    <cfRule type="expression" dxfId="460" priority="867">
      <formula>MOD($A53,2)=1</formula>
    </cfRule>
  </conditionalFormatting>
  <conditionalFormatting sqref="J55">
    <cfRule type="expression" dxfId="459" priority="866">
      <formula>MOD($A55,2)=1</formula>
    </cfRule>
  </conditionalFormatting>
  <conditionalFormatting sqref="J57">
    <cfRule type="expression" dxfId="458" priority="865">
      <formula>MOD($A57,2)=1</formula>
    </cfRule>
  </conditionalFormatting>
  <conditionalFormatting sqref="J59">
    <cfRule type="expression" dxfId="457" priority="864">
      <formula>MOD($A59,2)=1</formula>
    </cfRule>
  </conditionalFormatting>
  <conditionalFormatting sqref="J61">
    <cfRule type="expression" dxfId="456" priority="863">
      <formula>MOD($A61,2)=1</formula>
    </cfRule>
  </conditionalFormatting>
  <conditionalFormatting sqref="J63">
    <cfRule type="expression" dxfId="455" priority="862">
      <formula>MOD($A63,2)=1</formula>
    </cfRule>
  </conditionalFormatting>
  <conditionalFormatting sqref="J65">
    <cfRule type="expression" dxfId="454" priority="861">
      <formula>MOD($A65,2)=1</formula>
    </cfRule>
  </conditionalFormatting>
  <conditionalFormatting sqref="J67">
    <cfRule type="expression" dxfId="453" priority="860">
      <formula>MOD($A67,2)=1</formula>
    </cfRule>
  </conditionalFormatting>
  <conditionalFormatting sqref="J69">
    <cfRule type="expression" dxfId="452" priority="859">
      <formula>MOD($A69,2)=1</formula>
    </cfRule>
  </conditionalFormatting>
  <conditionalFormatting sqref="J71">
    <cfRule type="expression" dxfId="451" priority="858">
      <formula>MOD($A71,2)=1</formula>
    </cfRule>
  </conditionalFormatting>
  <conditionalFormatting sqref="J73">
    <cfRule type="expression" dxfId="450" priority="857">
      <formula>MOD($A73,2)=1</formula>
    </cfRule>
  </conditionalFormatting>
  <conditionalFormatting sqref="J75">
    <cfRule type="expression" dxfId="449" priority="856">
      <formula>MOD($A75,2)=1</formula>
    </cfRule>
  </conditionalFormatting>
  <conditionalFormatting sqref="J77">
    <cfRule type="expression" dxfId="448" priority="855">
      <formula>MOD($A77,2)=1</formula>
    </cfRule>
  </conditionalFormatting>
  <conditionalFormatting sqref="J79">
    <cfRule type="expression" dxfId="447" priority="854">
      <formula>MOD($A79,2)=1</formula>
    </cfRule>
  </conditionalFormatting>
  <conditionalFormatting sqref="N53">
    <cfRule type="expression" dxfId="446" priority="853">
      <formula>MOD($A53,2)=1</formula>
    </cfRule>
  </conditionalFormatting>
  <conditionalFormatting sqref="N55">
    <cfRule type="expression" dxfId="445" priority="852">
      <formula>MOD($A55,2)=1</formula>
    </cfRule>
  </conditionalFormatting>
  <conditionalFormatting sqref="N57">
    <cfRule type="expression" dxfId="444" priority="851">
      <formula>MOD($A57,2)=1</formula>
    </cfRule>
  </conditionalFormatting>
  <conditionalFormatting sqref="N59">
    <cfRule type="expression" dxfId="443" priority="850">
      <formula>MOD($A59,2)=1</formula>
    </cfRule>
  </conditionalFormatting>
  <conditionalFormatting sqref="N61">
    <cfRule type="expression" dxfId="442" priority="849">
      <formula>MOD($A61,2)=1</formula>
    </cfRule>
  </conditionalFormatting>
  <conditionalFormatting sqref="N63">
    <cfRule type="expression" dxfId="441" priority="848">
      <formula>MOD($A63,2)=1</formula>
    </cfRule>
  </conditionalFormatting>
  <conditionalFormatting sqref="N65">
    <cfRule type="expression" dxfId="440" priority="847">
      <formula>MOD($A65,2)=1</formula>
    </cfRule>
  </conditionalFormatting>
  <conditionalFormatting sqref="N67">
    <cfRule type="expression" dxfId="439" priority="846">
      <formula>MOD($A67,2)=1</formula>
    </cfRule>
  </conditionalFormatting>
  <conditionalFormatting sqref="N69">
    <cfRule type="expression" dxfId="438" priority="845">
      <formula>MOD($A69,2)=1</formula>
    </cfRule>
  </conditionalFormatting>
  <conditionalFormatting sqref="N71">
    <cfRule type="expression" dxfId="437" priority="844">
      <formula>MOD($A71,2)=1</formula>
    </cfRule>
  </conditionalFormatting>
  <conditionalFormatting sqref="N73">
    <cfRule type="expression" dxfId="436" priority="843">
      <formula>MOD($A73,2)=1</formula>
    </cfRule>
  </conditionalFormatting>
  <conditionalFormatting sqref="N75">
    <cfRule type="expression" dxfId="435" priority="842">
      <formula>MOD($A75,2)=1</formula>
    </cfRule>
  </conditionalFormatting>
  <conditionalFormatting sqref="N77">
    <cfRule type="expression" dxfId="434" priority="841">
      <formula>MOD($A77,2)=1</formula>
    </cfRule>
  </conditionalFormatting>
  <conditionalFormatting sqref="N79">
    <cfRule type="expression" dxfId="433" priority="840">
      <formula>MOD($A79,2)=1</formula>
    </cfRule>
  </conditionalFormatting>
  <conditionalFormatting sqref="O53">
    <cfRule type="expression" dxfId="432" priority="839">
      <formula>MOD($A53,2)=1</formula>
    </cfRule>
  </conditionalFormatting>
  <conditionalFormatting sqref="O55">
    <cfRule type="expression" dxfId="431" priority="838">
      <formula>MOD($A55,2)=1</formula>
    </cfRule>
  </conditionalFormatting>
  <conditionalFormatting sqref="O57">
    <cfRule type="expression" dxfId="430" priority="837">
      <formula>MOD($A57,2)=1</formula>
    </cfRule>
  </conditionalFormatting>
  <conditionalFormatting sqref="O59">
    <cfRule type="expression" dxfId="429" priority="836">
      <formula>MOD($A59,2)=1</formula>
    </cfRule>
  </conditionalFormatting>
  <conditionalFormatting sqref="O61">
    <cfRule type="expression" dxfId="428" priority="835">
      <formula>MOD($A61,2)=1</formula>
    </cfRule>
  </conditionalFormatting>
  <conditionalFormatting sqref="O63">
    <cfRule type="expression" dxfId="427" priority="834">
      <formula>MOD($A63,2)=1</formula>
    </cfRule>
  </conditionalFormatting>
  <conditionalFormatting sqref="O65">
    <cfRule type="expression" dxfId="426" priority="833">
      <formula>MOD($A65,2)=1</formula>
    </cfRule>
  </conditionalFormatting>
  <conditionalFormatting sqref="O67">
    <cfRule type="expression" dxfId="425" priority="832">
      <formula>MOD($A67,2)=1</formula>
    </cfRule>
  </conditionalFormatting>
  <conditionalFormatting sqref="O69">
    <cfRule type="expression" dxfId="424" priority="831">
      <formula>MOD($A69,2)=1</formula>
    </cfRule>
  </conditionalFormatting>
  <conditionalFormatting sqref="O71">
    <cfRule type="expression" dxfId="423" priority="830">
      <formula>MOD($A71,2)=1</formula>
    </cfRule>
  </conditionalFormatting>
  <conditionalFormatting sqref="O73">
    <cfRule type="expression" dxfId="422" priority="829">
      <formula>MOD($A73,2)=1</formula>
    </cfRule>
  </conditionalFormatting>
  <conditionalFormatting sqref="O75">
    <cfRule type="expression" dxfId="421" priority="828">
      <formula>MOD($A75,2)=1</formula>
    </cfRule>
  </conditionalFormatting>
  <conditionalFormatting sqref="O77">
    <cfRule type="expression" dxfId="420" priority="827">
      <formula>MOD($A77,2)=1</formula>
    </cfRule>
  </conditionalFormatting>
  <conditionalFormatting sqref="O79">
    <cfRule type="expression" dxfId="419" priority="826">
      <formula>MOD($A79,2)=1</formula>
    </cfRule>
  </conditionalFormatting>
  <conditionalFormatting sqref="B54">
    <cfRule type="expression" dxfId="418" priority="825">
      <formula>MOD($A54,2)=1</formula>
    </cfRule>
  </conditionalFormatting>
  <conditionalFormatting sqref="B56">
    <cfRule type="expression" dxfId="417" priority="824">
      <formula>MOD($A56,2)=1</formula>
    </cfRule>
  </conditionalFormatting>
  <conditionalFormatting sqref="B58">
    <cfRule type="expression" dxfId="416" priority="823">
      <formula>MOD($A58,2)=1</formula>
    </cfRule>
  </conditionalFormatting>
  <conditionalFormatting sqref="B60">
    <cfRule type="expression" dxfId="415" priority="822">
      <formula>MOD($A60,2)=1</formula>
    </cfRule>
  </conditionalFormatting>
  <conditionalFormatting sqref="B62">
    <cfRule type="expression" dxfId="414" priority="821">
      <formula>MOD($A62,2)=1</formula>
    </cfRule>
  </conditionalFormatting>
  <conditionalFormatting sqref="B64">
    <cfRule type="expression" dxfId="413" priority="820">
      <formula>MOD($A64,2)=1</formula>
    </cfRule>
  </conditionalFormatting>
  <conditionalFormatting sqref="B66">
    <cfRule type="expression" dxfId="412" priority="819">
      <formula>MOD($A66,2)=1</formula>
    </cfRule>
  </conditionalFormatting>
  <conditionalFormatting sqref="B68">
    <cfRule type="expression" dxfId="411" priority="818">
      <formula>MOD($A68,2)=1</formula>
    </cfRule>
  </conditionalFormatting>
  <conditionalFormatting sqref="B70">
    <cfRule type="expression" dxfId="410" priority="817">
      <formula>MOD($A70,2)=1</formula>
    </cfRule>
  </conditionalFormatting>
  <conditionalFormatting sqref="B72">
    <cfRule type="expression" dxfId="409" priority="816">
      <formula>MOD($A72,2)=1</formula>
    </cfRule>
  </conditionalFormatting>
  <conditionalFormatting sqref="B74">
    <cfRule type="expression" dxfId="408" priority="815">
      <formula>MOD($A74,2)=1</formula>
    </cfRule>
  </conditionalFormatting>
  <conditionalFormatting sqref="B76">
    <cfRule type="expression" dxfId="407" priority="814">
      <formula>MOD($A76,2)=1</formula>
    </cfRule>
  </conditionalFormatting>
  <conditionalFormatting sqref="B78">
    <cfRule type="expression" dxfId="406" priority="813">
      <formula>MOD($A78,2)=1</formula>
    </cfRule>
  </conditionalFormatting>
  <conditionalFormatting sqref="B80">
    <cfRule type="expression" dxfId="405" priority="812">
      <formula>MOD($A80,2)=1</formula>
    </cfRule>
  </conditionalFormatting>
  <conditionalFormatting sqref="B107">
    <cfRule type="expression" dxfId="404" priority="713">
      <formula>MOD($A109,2)=1</formula>
    </cfRule>
  </conditionalFormatting>
  <conditionalFormatting sqref="B113">
    <cfRule type="expression" dxfId="403" priority="710">
      <formula>MOD($A115,2)=1</formula>
    </cfRule>
  </conditionalFormatting>
  <conditionalFormatting sqref="B117">
    <cfRule type="expression" dxfId="402" priority="701">
      <formula>MOD($A119,2)=1</formula>
    </cfRule>
  </conditionalFormatting>
  <conditionalFormatting sqref="B119">
    <cfRule type="expression" dxfId="401" priority="700">
      <formula>MOD($A121,2)=1</formula>
    </cfRule>
  </conditionalFormatting>
  <conditionalFormatting sqref="B121">
    <cfRule type="expression" dxfId="400" priority="699">
      <formula>MOD($A123,2)=1</formula>
    </cfRule>
  </conditionalFormatting>
  <conditionalFormatting sqref="B123">
    <cfRule type="expression" dxfId="399" priority="698">
      <formula>MOD($A125,2)=1</formula>
    </cfRule>
  </conditionalFormatting>
  <conditionalFormatting sqref="B125">
    <cfRule type="expression" dxfId="398" priority="697">
      <formula>MOD($A127,2)=1</formula>
    </cfRule>
  </conditionalFormatting>
  <conditionalFormatting sqref="B127">
    <cfRule type="expression" dxfId="397" priority="696">
      <formula>MOD($A129,2)=1</formula>
    </cfRule>
  </conditionalFormatting>
  <conditionalFormatting sqref="B129">
    <cfRule type="expression" dxfId="396" priority="695">
      <formula>MOD($A131,2)=1</formula>
    </cfRule>
  </conditionalFormatting>
  <conditionalFormatting sqref="B131">
    <cfRule type="expression" dxfId="395" priority="694">
      <formula>MOD($A133,2)=1</formula>
    </cfRule>
  </conditionalFormatting>
  <conditionalFormatting sqref="B133">
    <cfRule type="expression" dxfId="394" priority="693">
      <formula>MOD($A135,2)=1</formula>
    </cfRule>
  </conditionalFormatting>
  <conditionalFormatting sqref="B109">
    <cfRule type="expression" dxfId="393" priority="692">
      <formula>MOD($A111,2)=1</formula>
    </cfRule>
  </conditionalFormatting>
  <conditionalFormatting sqref="B111">
    <cfRule type="expression" dxfId="392" priority="691">
      <formula>MOD($A113,2)=1</formula>
    </cfRule>
  </conditionalFormatting>
  <conditionalFormatting sqref="B115">
    <cfRule type="expression" dxfId="391" priority="690">
      <formula>MOD($A117,2)=1</formula>
    </cfRule>
  </conditionalFormatting>
  <conditionalFormatting sqref="E107">
    <cfRule type="expression" dxfId="390" priority="689">
      <formula>MOD($A109,2)=1</formula>
    </cfRule>
  </conditionalFormatting>
  <conditionalFormatting sqref="E109">
    <cfRule type="expression" dxfId="389" priority="688">
      <formula>MOD($A111,2)=1</formula>
    </cfRule>
  </conditionalFormatting>
  <conditionalFormatting sqref="E111">
    <cfRule type="expression" dxfId="388" priority="687">
      <formula>MOD($A113,2)=1</formula>
    </cfRule>
  </conditionalFormatting>
  <conditionalFormatting sqref="E113">
    <cfRule type="expression" dxfId="387" priority="686">
      <formula>MOD($A115,2)=1</formula>
    </cfRule>
  </conditionalFormatting>
  <conditionalFormatting sqref="E115">
    <cfRule type="expression" dxfId="386" priority="685">
      <formula>MOD($A117,2)=1</formula>
    </cfRule>
  </conditionalFormatting>
  <conditionalFormatting sqref="E117">
    <cfRule type="expression" dxfId="385" priority="684">
      <formula>MOD($A119,2)=1</formula>
    </cfRule>
  </conditionalFormatting>
  <conditionalFormatting sqref="E119">
    <cfRule type="expression" dxfId="384" priority="683">
      <formula>MOD($A121,2)=1</formula>
    </cfRule>
  </conditionalFormatting>
  <conditionalFormatting sqref="E121">
    <cfRule type="expression" dxfId="383" priority="682">
      <formula>MOD($A123,2)=1</formula>
    </cfRule>
  </conditionalFormatting>
  <conditionalFormatting sqref="E123">
    <cfRule type="expression" dxfId="382" priority="681">
      <formula>MOD($A125,2)=1</formula>
    </cfRule>
  </conditionalFormatting>
  <conditionalFormatting sqref="E125">
    <cfRule type="expression" dxfId="381" priority="680">
      <formula>MOD($A127,2)=1</formula>
    </cfRule>
  </conditionalFormatting>
  <conditionalFormatting sqref="E127">
    <cfRule type="expression" dxfId="380" priority="679">
      <formula>MOD($A129,2)=1</formula>
    </cfRule>
  </conditionalFormatting>
  <conditionalFormatting sqref="E129">
    <cfRule type="expression" dxfId="379" priority="678">
      <formula>MOD($A131,2)=1</formula>
    </cfRule>
  </conditionalFormatting>
  <conditionalFormatting sqref="E131">
    <cfRule type="expression" dxfId="378" priority="677">
      <formula>MOD($A133,2)=1</formula>
    </cfRule>
  </conditionalFormatting>
  <conditionalFormatting sqref="E133">
    <cfRule type="expression" dxfId="377" priority="676">
      <formula>MOD($A135,2)=1</formula>
    </cfRule>
  </conditionalFormatting>
  <conditionalFormatting sqref="B110">
    <cfRule type="expression" dxfId="376" priority="673">
      <formula>MOD($A112,2)=1</formula>
    </cfRule>
  </conditionalFormatting>
  <conditionalFormatting sqref="B114">
    <cfRule type="expression" dxfId="375" priority="671">
      <formula>MOD($A116,2)=1</formula>
    </cfRule>
  </conditionalFormatting>
  <conditionalFormatting sqref="B118">
    <cfRule type="expression" dxfId="374" priority="669">
      <formula>MOD($A120,2)=1</formula>
    </cfRule>
  </conditionalFormatting>
  <conditionalFormatting sqref="B122">
    <cfRule type="expression" dxfId="373" priority="667">
      <formula>MOD($A124,2)=1</formula>
    </cfRule>
  </conditionalFormatting>
  <conditionalFormatting sqref="B126">
    <cfRule type="expression" dxfId="372" priority="665">
      <formula>MOD($A128,2)=1</formula>
    </cfRule>
  </conditionalFormatting>
  <conditionalFormatting sqref="B130">
    <cfRule type="expression" dxfId="371" priority="663">
      <formula>MOD($A132,2)=1</formula>
    </cfRule>
  </conditionalFormatting>
  <conditionalFormatting sqref="B134">
    <cfRule type="expression" dxfId="370" priority="661">
      <formula>MOD($A136,2)=1</formula>
    </cfRule>
  </conditionalFormatting>
  <conditionalFormatting sqref="B108">
    <cfRule type="expression" dxfId="369" priority="660">
      <formula>MOD($A108,2)=1</formula>
    </cfRule>
  </conditionalFormatting>
  <conditionalFormatting sqref="B112">
    <cfRule type="expression" dxfId="368" priority="659">
      <formula>MOD($A112,2)=1</formula>
    </cfRule>
  </conditionalFormatting>
  <conditionalFormatting sqref="B116">
    <cfRule type="expression" dxfId="367" priority="658">
      <formula>MOD($A116,2)=1</formula>
    </cfRule>
  </conditionalFormatting>
  <conditionalFormatting sqref="B120">
    <cfRule type="expression" dxfId="366" priority="657">
      <formula>MOD($A120,2)=1</formula>
    </cfRule>
  </conditionalFormatting>
  <conditionalFormatting sqref="B124">
    <cfRule type="expression" dxfId="365" priority="656">
      <formula>MOD($A124,2)=1</formula>
    </cfRule>
  </conditionalFormatting>
  <conditionalFormatting sqref="B132">
    <cfRule type="expression" dxfId="364" priority="654">
      <formula>MOD($A132,2)=1</formula>
    </cfRule>
  </conditionalFormatting>
  <conditionalFormatting sqref="J107">
    <cfRule type="expression" dxfId="363" priority="625">
      <formula>MOD($A109,2)=1</formula>
    </cfRule>
  </conditionalFormatting>
  <conditionalFormatting sqref="J109">
    <cfRule type="expression" dxfId="362" priority="624">
      <formula>MOD($A111,2)=1</formula>
    </cfRule>
  </conditionalFormatting>
  <conditionalFormatting sqref="J111">
    <cfRule type="expression" dxfId="361" priority="623">
      <formula>MOD($A113,2)=1</formula>
    </cfRule>
  </conditionalFormatting>
  <conditionalFormatting sqref="J113">
    <cfRule type="expression" dxfId="360" priority="622">
      <formula>MOD($A115,2)=1</formula>
    </cfRule>
  </conditionalFormatting>
  <conditionalFormatting sqref="J115">
    <cfRule type="expression" dxfId="359" priority="621">
      <formula>MOD($A117,2)=1</formula>
    </cfRule>
  </conditionalFormatting>
  <conditionalFormatting sqref="J117">
    <cfRule type="expression" dxfId="358" priority="620">
      <formula>MOD($A119,2)=1</formula>
    </cfRule>
  </conditionalFormatting>
  <conditionalFormatting sqref="J119">
    <cfRule type="expression" dxfId="357" priority="619">
      <formula>MOD($A121,2)=1</formula>
    </cfRule>
  </conditionalFormatting>
  <conditionalFormatting sqref="J121">
    <cfRule type="expression" dxfId="356" priority="618">
      <formula>MOD($A123,2)=1</formula>
    </cfRule>
  </conditionalFormatting>
  <conditionalFormatting sqref="J123">
    <cfRule type="expression" dxfId="355" priority="617">
      <formula>MOD($A125,2)=1</formula>
    </cfRule>
  </conditionalFormatting>
  <conditionalFormatting sqref="J125">
    <cfRule type="expression" dxfId="354" priority="616">
      <formula>MOD($A127,2)=1</formula>
    </cfRule>
  </conditionalFormatting>
  <conditionalFormatting sqref="J127">
    <cfRule type="expression" dxfId="353" priority="615">
      <formula>MOD($A129,2)=1</formula>
    </cfRule>
  </conditionalFormatting>
  <conditionalFormatting sqref="J129">
    <cfRule type="expression" dxfId="352" priority="614">
      <formula>MOD($A131,2)=1</formula>
    </cfRule>
  </conditionalFormatting>
  <conditionalFormatting sqref="J131">
    <cfRule type="expression" dxfId="351" priority="613">
      <formula>MOD($A133,2)=1</formula>
    </cfRule>
  </conditionalFormatting>
  <conditionalFormatting sqref="J133">
    <cfRule type="expression" dxfId="350" priority="612">
      <formula>MOD($A135,2)=1</formula>
    </cfRule>
  </conditionalFormatting>
  <conditionalFormatting sqref="N107">
    <cfRule type="expression" dxfId="349" priority="611">
      <formula>MOD($A109,2)=1</formula>
    </cfRule>
  </conditionalFormatting>
  <conditionalFormatting sqref="N109">
    <cfRule type="expression" dxfId="348" priority="610">
      <formula>MOD($A111,2)=1</formula>
    </cfRule>
  </conditionalFormatting>
  <conditionalFormatting sqref="N111">
    <cfRule type="expression" dxfId="347" priority="609">
      <formula>MOD($A113,2)=1</formula>
    </cfRule>
  </conditionalFormatting>
  <conditionalFormatting sqref="N113">
    <cfRule type="expression" dxfId="346" priority="608">
      <formula>MOD($A115,2)=1</formula>
    </cfRule>
  </conditionalFormatting>
  <conditionalFormatting sqref="N115">
    <cfRule type="expression" dxfId="345" priority="607">
      <formula>MOD($A117,2)=1</formula>
    </cfRule>
  </conditionalFormatting>
  <conditionalFormatting sqref="N117">
    <cfRule type="expression" dxfId="344" priority="606">
      <formula>MOD($A119,2)=1</formula>
    </cfRule>
  </conditionalFormatting>
  <conditionalFormatting sqref="N119">
    <cfRule type="expression" dxfId="343" priority="605">
      <formula>MOD($A121,2)=1</formula>
    </cfRule>
  </conditionalFormatting>
  <conditionalFormatting sqref="N121">
    <cfRule type="expression" dxfId="342" priority="604">
      <formula>MOD($A123,2)=1</formula>
    </cfRule>
  </conditionalFormatting>
  <conditionalFormatting sqref="N123">
    <cfRule type="expression" dxfId="341" priority="603">
      <formula>MOD($A125,2)=1</formula>
    </cfRule>
  </conditionalFormatting>
  <conditionalFormatting sqref="N125">
    <cfRule type="expression" dxfId="340" priority="602">
      <formula>MOD($A127,2)=1</formula>
    </cfRule>
  </conditionalFormatting>
  <conditionalFormatting sqref="N127">
    <cfRule type="expression" dxfId="339" priority="601">
      <formula>MOD($A129,2)=1</formula>
    </cfRule>
  </conditionalFormatting>
  <conditionalFormatting sqref="N129">
    <cfRule type="expression" dxfId="338" priority="600">
      <formula>MOD($A131,2)=1</formula>
    </cfRule>
  </conditionalFormatting>
  <conditionalFormatting sqref="N131">
    <cfRule type="expression" dxfId="337" priority="599">
      <formula>MOD($A133,2)=1</formula>
    </cfRule>
  </conditionalFormatting>
  <conditionalFormatting sqref="N133">
    <cfRule type="expression" dxfId="336" priority="598">
      <formula>MOD($A135,2)=1</formula>
    </cfRule>
  </conditionalFormatting>
  <conditionalFormatting sqref="O107">
    <cfRule type="expression" dxfId="335" priority="597">
      <formula>MOD($A109,2)=1</formula>
    </cfRule>
  </conditionalFormatting>
  <conditionalFormatting sqref="O109">
    <cfRule type="expression" dxfId="334" priority="596">
      <formula>MOD($A111,2)=1</formula>
    </cfRule>
  </conditionalFormatting>
  <conditionalFormatting sqref="O111">
    <cfRule type="expression" dxfId="333" priority="595">
      <formula>MOD($A113,2)=1</formula>
    </cfRule>
  </conditionalFormatting>
  <conditionalFormatting sqref="O113">
    <cfRule type="expression" dxfId="332" priority="594">
      <formula>MOD($A115,2)=1</formula>
    </cfRule>
  </conditionalFormatting>
  <conditionalFormatting sqref="O115">
    <cfRule type="expression" dxfId="331" priority="593">
      <formula>MOD($A117,2)=1</formula>
    </cfRule>
  </conditionalFormatting>
  <conditionalFormatting sqref="O117">
    <cfRule type="expression" dxfId="330" priority="592">
      <formula>MOD($A119,2)=1</formula>
    </cfRule>
  </conditionalFormatting>
  <conditionalFormatting sqref="O119">
    <cfRule type="expression" dxfId="329" priority="591">
      <formula>MOD($A121,2)=1</formula>
    </cfRule>
  </conditionalFormatting>
  <conditionalFormatting sqref="O121">
    <cfRule type="expression" dxfId="328" priority="590">
      <formula>MOD($A123,2)=1</formula>
    </cfRule>
  </conditionalFormatting>
  <conditionalFormatting sqref="O123">
    <cfRule type="expression" dxfId="327" priority="589">
      <formula>MOD($A125,2)=1</formula>
    </cfRule>
  </conditionalFormatting>
  <conditionalFormatting sqref="O125">
    <cfRule type="expression" dxfId="326" priority="588">
      <formula>MOD($A127,2)=1</formula>
    </cfRule>
  </conditionalFormatting>
  <conditionalFormatting sqref="O127">
    <cfRule type="expression" dxfId="325" priority="587">
      <formula>MOD($A129,2)=1</formula>
    </cfRule>
  </conditionalFormatting>
  <conditionalFormatting sqref="O129">
    <cfRule type="expression" dxfId="324" priority="586">
      <formula>MOD($A131,2)=1</formula>
    </cfRule>
  </conditionalFormatting>
  <conditionalFormatting sqref="O131">
    <cfRule type="expression" dxfId="323" priority="585">
      <formula>MOD($A133,2)=1</formula>
    </cfRule>
  </conditionalFormatting>
  <conditionalFormatting sqref="O133">
    <cfRule type="expression" dxfId="322" priority="584">
      <formula>MOD($A135,2)=1</formula>
    </cfRule>
  </conditionalFormatting>
  <conditionalFormatting sqref="B149">
    <cfRule type="expression" dxfId="321" priority="499">
      <formula>MOD($A149,2)=1</formula>
    </cfRule>
  </conditionalFormatting>
  <conditionalFormatting sqref="B151">
    <cfRule type="expression" dxfId="320" priority="498">
      <formula>MOD($A151,2)=1</formula>
    </cfRule>
  </conditionalFormatting>
  <conditionalFormatting sqref="B153">
    <cfRule type="expression" dxfId="319" priority="497">
      <formula>MOD($A153,2)=1</formula>
    </cfRule>
  </conditionalFormatting>
  <conditionalFormatting sqref="B155">
    <cfRule type="expression" dxfId="318" priority="496">
      <formula>MOD($A155,2)=1</formula>
    </cfRule>
  </conditionalFormatting>
  <conditionalFormatting sqref="B157">
    <cfRule type="expression" dxfId="317" priority="495">
      <formula>MOD($A157,2)=1</formula>
    </cfRule>
  </conditionalFormatting>
  <conditionalFormatting sqref="B159">
    <cfRule type="expression" dxfId="316" priority="493">
      <formula>MOD($A159,2)=1</formula>
    </cfRule>
  </conditionalFormatting>
  <conditionalFormatting sqref="B161">
    <cfRule type="expression" dxfId="315" priority="492">
      <formula>MOD($A161,2)=1</formula>
    </cfRule>
  </conditionalFormatting>
  <conditionalFormatting sqref="B163">
    <cfRule type="expression" dxfId="314" priority="491">
      <formula>MOD($A163,2)=1</formula>
    </cfRule>
  </conditionalFormatting>
  <conditionalFormatting sqref="B165">
    <cfRule type="expression" dxfId="313" priority="490">
      <formula>MOD($A165,2)=1</formula>
    </cfRule>
  </conditionalFormatting>
  <conditionalFormatting sqref="B167">
    <cfRule type="expression" dxfId="312" priority="489">
      <formula>MOD($A167,2)=1</formula>
    </cfRule>
  </conditionalFormatting>
  <conditionalFormatting sqref="B169">
    <cfRule type="expression" dxfId="311" priority="488">
      <formula>MOD($A169,2)=1</formula>
    </cfRule>
  </conditionalFormatting>
  <conditionalFormatting sqref="B171">
    <cfRule type="expression" dxfId="310" priority="487">
      <formula>MOD($A171,2)=1</formula>
    </cfRule>
  </conditionalFormatting>
  <conditionalFormatting sqref="B173">
    <cfRule type="expression" dxfId="309" priority="486">
      <formula>MOD($A173,2)=1</formula>
    </cfRule>
  </conditionalFormatting>
  <conditionalFormatting sqref="B175">
    <cfRule type="expression" dxfId="308" priority="485">
      <formula>MOD($A175,2)=1</formula>
    </cfRule>
  </conditionalFormatting>
  <conditionalFormatting sqref="B177">
    <cfRule type="expression" dxfId="307" priority="484">
      <formula>MOD($A177,2)=1</formula>
    </cfRule>
  </conditionalFormatting>
  <conditionalFormatting sqref="B179">
    <cfRule type="expression" dxfId="306" priority="483">
      <formula>MOD($A179,2)=1</formula>
    </cfRule>
  </conditionalFormatting>
  <conditionalFormatting sqref="B181">
    <cfRule type="expression" dxfId="305" priority="482">
      <formula>MOD($A181,2)=1</formula>
    </cfRule>
  </conditionalFormatting>
  <conditionalFormatting sqref="B183">
    <cfRule type="expression" dxfId="304" priority="481">
      <formula>MOD($A183,2)=1</formula>
    </cfRule>
  </conditionalFormatting>
  <conditionalFormatting sqref="B185">
    <cfRule type="expression" dxfId="303" priority="480">
      <formula>MOD($A185,2)=1</formula>
    </cfRule>
  </conditionalFormatting>
  <conditionalFormatting sqref="B187">
    <cfRule type="expression" dxfId="302" priority="479">
      <formula>MOD($A187,2)=1</formula>
    </cfRule>
  </conditionalFormatting>
  <conditionalFormatting sqref="B189">
    <cfRule type="expression" dxfId="301" priority="478">
      <formula>MOD($A189,2)=1</formula>
    </cfRule>
  </conditionalFormatting>
  <conditionalFormatting sqref="B191">
    <cfRule type="expression" dxfId="300" priority="477">
      <formula>MOD($A191,2)=1</formula>
    </cfRule>
  </conditionalFormatting>
  <conditionalFormatting sqref="B193">
    <cfRule type="expression" dxfId="299" priority="476">
      <formula>MOD($A193,2)=1</formula>
    </cfRule>
  </conditionalFormatting>
  <conditionalFormatting sqref="B195">
    <cfRule type="expression" dxfId="298" priority="475">
      <formula>MOD($A195,2)=1</formula>
    </cfRule>
  </conditionalFormatting>
  <conditionalFormatting sqref="B197">
    <cfRule type="expression" dxfId="297" priority="474">
      <formula>MOD($A197,2)=1</formula>
    </cfRule>
  </conditionalFormatting>
  <conditionalFormatting sqref="B199">
    <cfRule type="expression" dxfId="296" priority="473">
      <formula>MOD($A199,2)=1</formula>
    </cfRule>
  </conditionalFormatting>
  <conditionalFormatting sqref="B201">
    <cfRule type="expression" dxfId="295" priority="472">
      <formula>MOD($A201,2)=1</formula>
    </cfRule>
  </conditionalFormatting>
  <conditionalFormatting sqref="B203">
    <cfRule type="expression" dxfId="294" priority="471">
      <formula>MOD($A203,2)=1</formula>
    </cfRule>
  </conditionalFormatting>
  <conditionalFormatting sqref="B205">
    <cfRule type="expression" dxfId="293" priority="470">
      <formula>MOD($A205,2)=1</formula>
    </cfRule>
  </conditionalFormatting>
  <conditionalFormatting sqref="B278">
    <cfRule type="expression" dxfId="292" priority="426">
      <formula>MOD($A278,2)=0</formula>
    </cfRule>
  </conditionalFormatting>
  <conditionalFormatting sqref="C222 G222">
    <cfRule type="expression" dxfId="291" priority="466">
      <formula>MOD($A222,2)=0</formula>
    </cfRule>
  </conditionalFormatting>
  <conditionalFormatting sqref="A222">
    <cfRule type="expression" dxfId="290" priority="465">
      <formula>MOD($A222,2)=1</formula>
    </cfRule>
  </conditionalFormatting>
  <conditionalFormatting sqref="A222">
    <cfRule type="expression" dxfId="289" priority="464">
      <formula>MOD($A222,2)=0</formula>
    </cfRule>
  </conditionalFormatting>
  <conditionalFormatting sqref="A222">
    <cfRule type="expression" dxfId="288" priority="463">
      <formula>MOD($A222,2)=1</formula>
    </cfRule>
  </conditionalFormatting>
  <conditionalFormatting sqref="A222">
    <cfRule type="expression" dxfId="287" priority="462">
      <formula>MOD($A222,2)=0</formula>
    </cfRule>
  </conditionalFormatting>
  <conditionalFormatting sqref="B230">
    <cfRule type="expression" dxfId="286" priority="432">
      <formula>MOD($A230,2)=0</formula>
    </cfRule>
  </conditionalFormatting>
  <conditionalFormatting sqref="B238">
    <cfRule type="expression" dxfId="285" priority="431">
      <formula>MOD($A238,2)=0</formula>
    </cfRule>
  </conditionalFormatting>
  <conditionalFormatting sqref="B246">
    <cfRule type="expression" dxfId="284" priority="430">
      <formula>MOD($A246,2)=0</formula>
    </cfRule>
  </conditionalFormatting>
  <conditionalFormatting sqref="B254">
    <cfRule type="expression" dxfId="283" priority="429">
      <formula>MOD($A254,2)=0</formula>
    </cfRule>
  </conditionalFormatting>
  <conditionalFormatting sqref="B262">
    <cfRule type="expression" dxfId="282" priority="428">
      <formula>MOD($A262,2)=0</formula>
    </cfRule>
  </conditionalFormatting>
  <conditionalFormatting sqref="B270">
    <cfRule type="expression" dxfId="281" priority="427">
      <formula>MOD($A270,2)=0</formula>
    </cfRule>
  </conditionalFormatting>
  <conditionalFormatting sqref="B222">
    <cfRule type="expression" dxfId="280" priority="433">
      <formula>MOD($A222,2)=0</formula>
    </cfRule>
  </conditionalFormatting>
  <conditionalFormatting sqref="B286">
    <cfRule type="expression" dxfId="279" priority="425">
      <formula>MOD($A286,2)=0</formula>
    </cfRule>
  </conditionalFormatting>
  <conditionalFormatting sqref="D222">
    <cfRule type="expression" dxfId="278" priority="424">
      <formula>MOD($A222,2)=0</formula>
    </cfRule>
  </conditionalFormatting>
  <conditionalFormatting sqref="D230">
    <cfRule type="expression" dxfId="277" priority="423">
      <formula>MOD($A230,2)=0</formula>
    </cfRule>
  </conditionalFormatting>
  <conditionalFormatting sqref="D238">
    <cfRule type="expression" dxfId="276" priority="422">
      <formula>MOD($A238,2)=0</formula>
    </cfRule>
  </conditionalFormatting>
  <conditionalFormatting sqref="D246">
    <cfRule type="expression" dxfId="275" priority="421">
      <formula>MOD($A246,2)=0</formula>
    </cfRule>
  </conditionalFormatting>
  <conditionalFormatting sqref="D254">
    <cfRule type="expression" dxfId="274" priority="420">
      <formula>MOD($A254,2)=0</formula>
    </cfRule>
  </conditionalFormatting>
  <conditionalFormatting sqref="D262">
    <cfRule type="expression" dxfId="273" priority="419">
      <formula>MOD($A262,2)=0</formula>
    </cfRule>
  </conditionalFormatting>
  <conditionalFormatting sqref="D270">
    <cfRule type="expression" dxfId="272" priority="418">
      <formula>MOD($A270,2)=0</formula>
    </cfRule>
  </conditionalFormatting>
  <conditionalFormatting sqref="D278">
    <cfRule type="expression" dxfId="271" priority="417">
      <formula>MOD($A278,2)=0</formula>
    </cfRule>
  </conditionalFormatting>
  <conditionalFormatting sqref="D286">
    <cfRule type="expression" dxfId="270" priority="416">
      <formula>MOD($A286,2)=0</formula>
    </cfRule>
  </conditionalFormatting>
  <conditionalFormatting sqref="E222">
    <cfRule type="expression" dxfId="269" priority="415">
      <formula>MOD($A222,2)=0</formula>
    </cfRule>
  </conditionalFormatting>
  <conditionalFormatting sqref="E230">
    <cfRule type="expression" dxfId="268" priority="414">
      <formula>MOD($A230,2)=0</formula>
    </cfRule>
  </conditionalFormatting>
  <conditionalFormatting sqref="E238">
    <cfRule type="expression" dxfId="267" priority="413">
      <formula>MOD($A238,2)=0</formula>
    </cfRule>
  </conditionalFormatting>
  <conditionalFormatting sqref="E246">
    <cfRule type="expression" dxfId="266" priority="412">
      <formula>MOD($A246,2)=0</formula>
    </cfRule>
  </conditionalFormatting>
  <conditionalFormatting sqref="E254">
    <cfRule type="expression" dxfId="265" priority="411">
      <formula>MOD($A254,2)=0</formula>
    </cfRule>
  </conditionalFormatting>
  <conditionalFormatting sqref="E262">
    <cfRule type="expression" dxfId="264" priority="410">
      <formula>MOD($A262,2)=0</formula>
    </cfRule>
  </conditionalFormatting>
  <conditionalFormatting sqref="E270">
    <cfRule type="expression" dxfId="263" priority="409">
      <formula>MOD($A270,2)=0</formula>
    </cfRule>
  </conditionalFormatting>
  <conditionalFormatting sqref="E278">
    <cfRule type="expression" dxfId="262" priority="408">
      <formula>MOD($A278,2)=0</formula>
    </cfRule>
  </conditionalFormatting>
  <conditionalFormatting sqref="E286">
    <cfRule type="expression" dxfId="261" priority="407">
      <formula>MOD($A286,2)=0</formula>
    </cfRule>
  </conditionalFormatting>
  <conditionalFormatting sqref="F222">
    <cfRule type="expression" dxfId="260" priority="406">
      <formula>MOD($A222,2)=0</formula>
    </cfRule>
  </conditionalFormatting>
  <conditionalFormatting sqref="F230">
    <cfRule type="expression" dxfId="259" priority="405">
      <formula>MOD($A230,2)=0</formula>
    </cfRule>
  </conditionalFormatting>
  <conditionalFormatting sqref="F238">
    <cfRule type="expression" dxfId="258" priority="404">
      <formula>MOD($A238,2)=0</formula>
    </cfRule>
  </conditionalFormatting>
  <conditionalFormatting sqref="F246">
    <cfRule type="expression" dxfId="257" priority="403">
      <formula>MOD($A246,2)=0</formula>
    </cfRule>
  </conditionalFormatting>
  <conditionalFormatting sqref="F254">
    <cfRule type="expression" dxfId="256" priority="402">
      <formula>MOD($A254,2)=0</formula>
    </cfRule>
  </conditionalFormatting>
  <conditionalFormatting sqref="F262">
    <cfRule type="expression" dxfId="255" priority="401">
      <formula>MOD($A262,2)=0</formula>
    </cfRule>
  </conditionalFormatting>
  <conditionalFormatting sqref="F270">
    <cfRule type="expression" dxfId="254" priority="400">
      <formula>MOD($A270,2)=0</formula>
    </cfRule>
  </conditionalFormatting>
  <conditionalFormatting sqref="F278">
    <cfRule type="expression" dxfId="253" priority="399">
      <formula>MOD($A278,2)=0</formula>
    </cfRule>
  </conditionalFormatting>
  <conditionalFormatting sqref="F286">
    <cfRule type="expression" dxfId="252" priority="398">
      <formula>MOD($A286,2)=0</formula>
    </cfRule>
  </conditionalFormatting>
  <conditionalFormatting sqref="H222:H228">
    <cfRule type="expression" dxfId="251" priority="397">
      <formula>MOD($A222,2)=0</formula>
    </cfRule>
  </conditionalFormatting>
  <conditionalFormatting sqref="I222">
    <cfRule type="expression" dxfId="250" priority="396">
      <formula>MOD($A222,2)=0</formula>
    </cfRule>
  </conditionalFormatting>
  <conditionalFormatting sqref="I223:I227">
    <cfRule type="expression" dxfId="249" priority="395">
      <formula>MOD($A223,2)=0</formula>
    </cfRule>
  </conditionalFormatting>
  <conditionalFormatting sqref="H53">
    <cfRule type="expression" dxfId="248" priority="387">
      <formula>MOD($A53,2)=1</formula>
    </cfRule>
  </conditionalFormatting>
  <conditionalFormatting sqref="H55">
    <cfRule type="expression" dxfId="247" priority="386">
      <formula>MOD($A55,2)=1</formula>
    </cfRule>
  </conditionalFormatting>
  <conditionalFormatting sqref="H57">
    <cfRule type="expression" dxfId="246" priority="385">
      <formula>MOD($A57,2)=1</formula>
    </cfRule>
  </conditionalFormatting>
  <conditionalFormatting sqref="H59">
    <cfRule type="expression" dxfId="245" priority="384">
      <formula>MOD($A59,2)=1</formula>
    </cfRule>
  </conditionalFormatting>
  <conditionalFormatting sqref="H61">
    <cfRule type="expression" dxfId="244" priority="383">
      <formula>MOD($A61,2)=1</formula>
    </cfRule>
  </conditionalFormatting>
  <conditionalFormatting sqref="H63">
    <cfRule type="expression" dxfId="243" priority="382">
      <formula>MOD($A63,2)=1</formula>
    </cfRule>
  </conditionalFormatting>
  <conditionalFormatting sqref="H65">
    <cfRule type="expression" dxfId="242" priority="381">
      <formula>MOD($A65,2)=1</formula>
    </cfRule>
  </conditionalFormatting>
  <conditionalFormatting sqref="H67">
    <cfRule type="expression" dxfId="241" priority="380">
      <formula>MOD($A67,2)=1</formula>
    </cfRule>
  </conditionalFormatting>
  <conditionalFormatting sqref="H69">
    <cfRule type="expression" dxfId="240" priority="379">
      <formula>MOD($A69,2)=1</formula>
    </cfRule>
  </conditionalFormatting>
  <conditionalFormatting sqref="H71">
    <cfRule type="expression" dxfId="239" priority="378">
      <formula>MOD($A71,2)=1</formula>
    </cfRule>
  </conditionalFormatting>
  <conditionalFormatting sqref="H73">
    <cfRule type="expression" dxfId="238" priority="377">
      <formula>MOD($A73,2)=1</formula>
    </cfRule>
  </conditionalFormatting>
  <conditionalFormatting sqref="H75">
    <cfRule type="expression" dxfId="237" priority="376">
      <formula>MOD($A75,2)=1</formula>
    </cfRule>
  </conditionalFormatting>
  <conditionalFormatting sqref="H77">
    <cfRule type="expression" dxfId="236" priority="375">
      <formula>MOD($A77,2)=1</formula>
    </cfRule>
  </conditionalFormatting>
  <conditionalFormatting sqref="H79">
    <cfRule type="expression" dxfId="235" priority="374">
      <formula>MOD($A79,2)=1</formula>
    </cfRule>
  </conditionalFormatting>
  <conditionalFormatting sqref="H107">
    <cfRule type="expression" dxfId="234" priority="317">
      <formula>MOD($A109,2)=1</formula>
    </cfRule>
  </conditionalFormatting>
  <conditionalFormatting sqref="H109">
    <cfRule type="expression" dxfId="233" priority="316">
      <formula>MOD($A111,2)=1</formula>
    </cfRule>
  </conditionalFormatting>
  <conditionalFormatting sqref="H111">
    <cfRule type="expression" dxfId="232" priority="315">
      <formula>MOD($A113,2)=1</formula>
    </cfRule>
  </conditionalFormatting>
  <conditionalFormatting sqref="H113">
    <cfRule type="expression" dxfId="231" priority="314">
      <formula>MOD($A115,2)=1</formula>
    </cfRule>
  </conditionalFormatting>
  <conditionalFormatting sqref="H115">
    <cfRule type="expression" dxfId="230" priority="313">
      <formula>MOD($A117,2)=1</formula>
    </cfRule>
  </conditionalFormatting>
  <conditionalFormatting sqref="H117">
    <cfRule type="expression" dxfId="229" priority="312">
      <formula>MOD($A119,2)=1</formula>
    </cfRule>
  </conditionalFormatting>
  <conditionalFormatting sqref="H119">
    <cfRule type="expression" dxfId="228" priority="311">
      <formula>MOD($A121,2)=1</formula>
    </cfRule>
  </conditionalFormatting>
  <conditionalFormatting sqref="H121">
    <cfRule type="expression" dxfId="227" priority="310">
      <formula>MOD($A123,2)=1</formula>
    </cfRule>
  </conditionalFormatting>
  <conditionalFormatting sqref="H123">
    <cfRule type="expression" dxfId="226" priority="309">
      <formula>MOD($A125,2)=1</formula>
    </cfRule>
  </conditionalFormatting>
  <conditionalFormatting sqref="H125">
    <cfRule type="expression" dxfId="225" priority="308">
      <formula>MOD($A127,2)=1</formula>
    </cfRule>
  </conditionalFormatting>
  <conditionalFormatting sqref="H127">
    <cfRule type="expression" dxfId="224" priority="307">
      <formula>MOD($A129,2)=1</formula>
    </cfRule>
  </conditionalFormatting>
  <conditionalFormatting sqref="H129">
    <cfRule type="expression" dxfId="223" priority="306">
      <formula>MOD($A131,2)=1</formula>
    </cfRule>
  </conditionalFormatting>
  <conditionalFormatting sqref="H131">
    <cfRule type="expression" dxfId="222" priority="305">
      <formula>MOD($A133,2)=1</formula>
    </cfRule>
  </conditionalFormatting>
  <conditionalFormatting sqref="H133">
    <cfRule type="expression" dxfId="221" priority="304">
      <formula>MOD($A135,2)=1</formula>
    </cfRule>
  </conditionalFormatting>
  <conditionalFormatting sqref="I107">
    <cfRule type="expression" dxfId="220" priority="303">
      <formula>MOD($A109,2)=1</formula>
    </cfRule>
  </conditionalFormatting>
  <conditionalFormatting sqref="I109">
    <cfRule type="expression" dxfId="219" priority="302">
      <formula>MOD($A111,2)=1</formula>
    </cfRule>
  </conditionalFormatting>
  <conditionalFormatting sqref="I111">
    <cfRule type="expression" dxfId="218" priority="301">
      <formula>MOD($A113,2)=1</formula>
    </cfRule>
  </conditionalFormatting>
  <conditionalFormatting sqref="I113">
    <cfRule type="expression" dxfId="217" priority="300">
      <formula>MOD($A115,2)=1</formula>
    </cfRule>
  </conditionalFormatting>
  <conditionalFormatting sqref="I115">
    <cfRule type="expression" dxfId="216" priority="299">
      <formula>MOD($A117,2)=1</formula>
    </cfRule>
  </conditionalFormatting>
  <conditionalFormatting sqref="I117">
    <cfRule type="expression" dxfId="215" priority="298">
      <formula>MOD($A119,2)=1</formula>
    </cfRule>
  </conditionalFormatting>
  <conditionalFormatting sqref="I119">
    <cfRule type="expression" dxfId="214" priority="297">
      <formula>MOD($A121,2)=1</formula>
    </cfRule>
  </conditionalFormatting>
  <conditionalFormatting sqref="I121">
    <cfRule type="expression" dxfId="213" priority="296">
      <formula>MOD($A123,2)=1</formula>
    </cfRule>
  </conditionalFormatting>
  <conditionalFormatting sqref="I123">
    <cfRule type="expression" dxfId="212" priority="295">
      <formula>MOD($A125,2)=1</formula>
    </cfRule>
  </conditionalFormatting>
  <conditionalFormatting sqref="I125">
    <cfRule type="expression" dxfId="211" priority="294">
      <formula>MOD($A127,2)=1</formula>
    </cfRule>
  </conditionalFormatting>
  <conditionalFormatting sqref="I127">
    <cfRule type="expression" dxfId="210" priority="293">
      <formula>MOD($A129,2)=1</formula>
    </cfRule>
  </conditionalFormatting>
  <conditionalFormatting sqref="I129">
    <cfRule type="expression" dxfId="209" priority="292">
      <formula>MOD($A131,2)=1</formula>
    </cfRule>
  </conditionalFormatting>
  <conditionalFormatting sqref="I131">
    <cfRule type="expression" dxfId="208" priority="291">
      <formula>MOD($A133,2)=1</formula>
    </cfRule>
  </conditionalFormatting>
  <conditionalFormatting sqref="I133">
    <cfRule type="expression" dxfId="207" priority="290">
      <formula>MOD($A135,2)=1</formula>
    </cfRule>
  </conditionalFormatting>
  <conditionalFormatting sqref="P107">
    <cfRule type="expression" dxfId="206" priority="289">
      <formula>MOD($A109,2)=1</formula>
    </cfRule>
  </conditionalFormatting>
  <conditionalFormatting sqref="P109">
    <cfRule type="expression" dxfId="205" priority="288">
      <formula>MOD($A111,2)=1</formula>
    </cfRule>
  </conditionalFormatting>
  <conditionalFormatting sqref="P111">
    <cfRule type="expression" dxfId="204" priority="287">
      <formula>MOD($A113,2)=1</formula>
    </cfRule>
  </conditionalFormatting>
  <conditionalFormatting sqref="P113">
    <cfRule type="expression" dxfId="203" priority="286">
      <formula>MOD($A115,2)=1</formula>
    </cfRule>
  </conditionalFormatting>
  <conditionalFormatting sqref="P115">
    <cfRule type="expression" dxfId="202" priority="285">
      <formula>MOD($A117,2)=1</formula>
    </cfRule>
  </conditionalFormatting>
  <conditionalFormatting sqref="P117">
    <cfRule type="expression" dxfId="201" priority="284">
      <formula>MOD($A119,2)=1</formula>
    </cfRule>
  </conditionalFormatting>
  <conditionalFormatting sqref="P119">
    <cfRule type="expression" dxfId="200" priority="283">
      <formula>MOD($A121,2)=1</formula>
    </cfRule>
  </conditionalFormatting>
  <conditionalFormatting sqref="P121">
    <cfRule type="expression" dxfId="199" priority="282">
      <formula>MOD($A123,2)=1</formula>
    </cfRule>
  </conditionalFormatting>
  <conditionalFormatting sqref="P123">
    <cfRule type="expression" dxfId="198" priority="281">
      <formula>MOD($A125,2)=1</formula>
    </cfRule>
  </conditionalFormatting>
  <conditionalFormatting sqref="P125">
    <cfRule type="expression" dxfId="197" priority="280">
      <formula>MOD($A127,2)=1</formula>
    </cfRule>
  </conditionalFormatting>
  <conditionalFormatting sqref="P127">
    <cfRule type="expression" dxfId="196" priority="279">
      <formula>MOD($A129,2)=1</formula>
    </cfRule>
  </conditionalFormatting>
  <conditionalFormatting sqref="P129">
    <cfRule type="expression" dxfId="195" priority="278">
      <formula>MOD($A131,2)=1</formula>
    </cfRule>
  </conditionalFormatting>
  <conditionalFormatting sqref="P131">
    <cfRule type="expression" dxfId="194" priority="277">
      <formula>MOD($A133,2)=1</formula>
    </cfRule>
  </conditionalFormatting>
  <conditionalFormatting sqref="P133">
    <cfRule type="expression" dxfId="193" priority="276">
      <formula>MOD($A135,2)=1</formula>
    </cfRule>
  </conditionalFormatting>
  <conditionalFormatting sqref="Q129">
    <cfRule type="expression" dxfId="192" priority="152">
      <formula>MOD($A131,2)=1</formula>
    </cfRule>
  </conditionalFormatting>
  <conditionalFormatting sqref="R129">
    <cfRule type="expression" dxfId="191" priority="236">
      <formula>MOD($A131,2)=1</formula>
    </cfRule>
  </conditionalFormatting>
  <conditionalFormatting sqref="R107">
    <cfRule type="expression" dxfId="190" priority="247">
      <formula>MOD($A109,2)=1</formula>
    </cfRule>
  </conditionalFormatting>
  <conditionalFormatting sqref="R109">
    <cfRule type="expression" dxfId="189" priority="246">
      <formula>MOD($A111,2)=1</formula>
    </cfRule>
  </conditionalFormatting>
  <conditionalFormatting sqref="R111">
    <cfRule type="expression" dxfId="188" priority="245">
      <formula>MOD($A113,2)=1</formula>
    </cfRule>
  </conditionalFormatting>
  <conditionalFormatting sqref="R113">
    <cfRule type="expression" dxfId="187" priority="244">
      <formula>MOD($A115,2)=1</formula>
    </cfRule>
  </conditionalFormatting>
  <conditionalFormatting sqref="R115">
    <cfRule type="expression" dxfId="186" priority="243">
      <formula>MOD($A117,2)=1</formula>
    </cfRule>
  </conditionalFormatting>
  <conditionalFormatting sqref="R117">
    <cfRule type="expression" dxfId="185" priority="242">
      <formula>MOD($A119,2)=1</formula>
    </cfRule>
  </conditionalFormatting>
  <conditionalFormatting sqref="R119">
    <cfRule type="expression" dxfId="184" priority="241">
      <formula>MOD($A121,2)=1</formula>
    </cfRule>
  </conditionalFormatting>
  <conditionalFormatting sqref="R121">
    <cfRule type="expression" dxfId="183" priority="240">
      <formula>MOD($A123,2)=1</formula>
    </cfRule>
  </conditionalFormatting>
  <conditionalFormatting sqref="R123">
    <cfRule type="expression" dxfId="182" priority="239">
      <formula>MOD($A125,2)=1</formula>
    </cfRule>
  </conditionalFormatting>
  <conditionalFormatting sqref="R125">
    <cfRule type="expression" dxfId="181" priority="238">
      <formula>MOD($A127,2)=1</formula>
    </cfRule>
  </conditionalFormatting>
  <conditionalFormatting sqref="R127">
    <cfRule type="expression" dxfId="180" priority="237">
      <formula>MOD($A129,2)=1</formula>
    </cfRule>
  </conditionalFormatting>
  <conditionalFormatting sqref="R131">
    <cfRule type="expression" dxfId="179" priority="235">
      <formula>MOD($A133,2)=1</formula>
    </cfRule>
  </conditionalFormatting>
  <conditionalFormatting sqref="R133">
    <cfRule type="expression" dxfId="178" priority="234">
      <formula>MOD($A135,2)=1</formula>
    </cfRule>
  </conditionalFormatting>
  <conditionalFormatting sqref="S107">
    <cfRule type="expression" dxfId="177" priority="233">
      <formula>MOD($A109,2)=1</formula>
    </cfRule>
  </conditionalFormatting>
  <conditionalFormatting sqref="S109">
    <cfRule type="expression" dxfId="176" priority="232">
      <formula>MOD($A111,2)=1</formula>
    </cfRule>
  </conditionalFormatting>
  <conditionalFormatting sqref="S111">
    <cfRule type="expression" dxfId="175" priority="231">
      <formula>MOD($A113,2)=1</formula>
    </cfRule>
  </conditionalFormatting>
  <conditionalFormatting sqref="S113">
    <cfRule type="expression" dxfId="174" priority="230">
      <formula>MOD($A115,2)=1</formula>
    </cfRule>
  </conditionalFormatting>
  <conditionalFormatting sqref="S115">
    <cfRule type="expression" dxfId="173" priority="229">
      <formula>MOD($A117,2)=1</formula>
    </cfRule>
  </conditionalFormatting>
  <conditionalFormatting sqref="S117">
    <cfRule type="expression" dxfId="172" priority="228">
      <formula>MOD($A119,2)=1</formula>
    </cfRule>
  </conditionalFormatting>
  <conditionalFormatting sqref="S119">
    <cfRule type="expression" dxfId="171" priority="227">
      <formula>MOD($A121,2)=1</formula>
    </cfRule>
  </conditionalFormatting>
  <conditionalFormatting sqref="S121">
    <cfRule type="expression" dxfId="170" priority="226">
      <formula>MOD($A123,2)=1</formula>
    </cfRule>
  </conditionalFormatting>
  <conditionalFormatting sqref="S123">
    <cfRule type="expression" dxfId="169" priority="225">
      <formula>MOD($A125,2)=1</formula>
    </cfRule>
  </conditionalFormatting>
  <conditionalFormatting sqref="S125">
    <cfRule type="expression" dxfId="168" priority="224">
      <formula>MOD($A127,2)=1</formula>
    </cfRule>
  </conditionalFormatting>
  <conditionalFormatting sqref="S127">
    <cfRule type="expression" dxfId="167" priority="223">
      <formula>MOD($A129,2)=1</formula>
    </cfRule>
  </conditionalFormatting>
  <conditionalFormatting sqref="S129">
    <cfRule type="expression" dxfId="166" priority="222">
      <formula>MOD($A131,2)=1</formula>
    </cfRule>
  </conditionalFormatting>
  <conditionalFormatting sqref="S131">
    <cfRule type="expression" dxfId="165" priority="221">
      <formula>MOD($A133,2)=1</formula>
    </cfRule>
  </conditionalFormatting>
  <conditionalFormatting sqref="S133">
    <cfRule type="expression" dxfId="164" priority="220">
      <formula>MOD($A135,2)=1</formula>
    </cfRule>
  </conditionalFormatting>
  <conditionalFormatting sqref="P53">
    <cfRule type="expression" dxfId="163" priority="219">
      <formula>MOD($A53,2)=1</formula>
    </cfRule>
  </conditionalFormatting>
  <conditionalFormatting sqref="P55">
    <cfRule type="expression" dxfId="162" priority="218">
      <formula>MOD($A55,2)=1</formula>
    </cfRule>
  </conditionalFormatting>
  <conditionalFormatting sqref="P57">
    <cfRule type="expression" dxfId="161" priority="217">
      <formula>MOD($A57,2)=1</formula>
    </cfRule>
  </conditionalFormatting>
  <conditionalFormatting sqref="P59">
    <cfRule type="expression" dxfId="160" priority="216">
      <formula>MOD($A59,2)=1</formula>
    </cfRule>
  </conditionalFormatting>
  <conditionalFormatting sqref="P61">
    <cfRule type="expression" dxfId="159" priority="215">
      <formula>MOD($A61,2)=1</formula>
    </cfRule>
  </conditionalFormatting>
  <conditionalFormatting sqref="P63">
    <cfRule type="expression" dxfId="158" priority="214">
      <formula>MOD($A63,2)=1</formula>
    </cfRule>
  </conditionalFormatting>
  <conditionalFormatting sqref="P65">
    <cfRule type="expression" dxfId="157" priority="213">
      <formula>MOD($A65,2)=1</formula>
    </cfRule>
  </conditionalFormatting>
  <conditionalFormatting sqref="P67">
    <cfRule type="expression" dxfId="156" priority="212">
      <formula>MOD($A67,2)=1</formula>
    </cfRule>
  </conditionalFormatting>
  <conditionalFormatting sqref="P69">
    <cfRule type="expression" dxfId="155" priority="211">
      <formula>MOD($A69,2)=1</formula>
    </cfRule>
  </conditionalFormatting>
  <conditionalFormatting sqref="P71">
    <cfRule type="expression" dxfId="154" priority="210">
      <formula>MOD($A71,2)=1</formula>
    </cfRule>
  </conditionalFormatting>
  <conditionalFormatting sqref="P73">
    <cfRule type="expression" dxfId="153" priority="209">
      <formula>MOD($A73,2)=1</formula>
    </cfRule>
  </conditionalFormatting>
  <conditionalFormatting sqref="P75">
    <cfRule type="expression" dxfId="152" priority="208">
      <formula>MOD($A75,2)=1</formula>
    </cfRule>
  </conditionalFormatting>
  <conditionalFormatting sqref="P77">
    <cfRule type="expression" dxfId="151" priority="207">
      <formula>MOD($A77,2)=1</formula>
    </cfRule>
  </conditionalFormatting>
  <conditionalFormatting sqref="P79">
    <cfRule type="expression" dxfId="150" priority="206">
      <formula>MOD($A79,2)=1</formula>
    </cfRule>
  </conditionalFormatting>
  <conditionalFormatting sqref="Q53">
    <cfRule type="expression" dxfId="149" priority="205">
      <formula>MOD($A53,2)=1</formula>
    </cfRule>
  </conditionalFormatting>
  <conditionalFormatting sqref="Q55">
    <cfRule type="expression" dxfId="148" priority="204">
      <formula>MOD($A55,2)=1</formula>
    </cfRule>
  </conditionalFormatting>
  <conditionalFormatting sqref="Q57">
    <cfRule type="expression" dxfId="147" priority="203">
      <formula>MOD($A57,2)=1</formula>
    </cfRule>
  </conditionalFormatting>
  <conditionalFormatting sqref="Q59">
    <cfRule type="expression" dxfId="146" priority="202">
      <formula>MOD($A59,2)=1</formula>
    </cfRule>
  </conditionalFormatting>
  <conditionalFormatting sqref="Q61">
    <cfRule type="expression" dxfId="145" priority="201">
      <formula>MOD($A61,2)=1</formula>
    </cfRule>
  </conditionalFormatting>
  <conditionalFormatting sqref="Q63">
    <cfRule type="expression" dxfId="144" priority="200">
      <formula>MOD($A63,2)=1</formula>
    </cfRule>
  </conditionalFormatting>
  <conditionalFormatting sqref="Q65">
    <cfRule type="expression" dxfId="143" priority="199">
      <formula>MOD($A65,2)=1</formula>
    </cfRule>
  </conditionalFormatting>
  <conditionalFormatting sqref="Q67">
    <cfRule type="expression" dxfId="142" priority="198">
      <formula>MOD($A67,2)=1</formula>
    </cfRule>
  </conditionalFormatting>
  <conditionalFormatting sqref="Q69">
    <cfRule type="expression" dxfId="141" priority="197">
      <formula>MOD($A69,2)=1</formula>
    </cfRule>
  </conditionalFormatting>
  <conditionalFormatting sqref="Q71">
    <cfRule type="expression" dxfId="140" priority="196">
      <formula>MOD($A71,2)=1</formula>
    </cfRule>
  </conditionalFormatting>
  <conditionalFormatting sqref="Q73">
    <cfRule type="expression" dxfId="139" priority="195">
      <formula>MOD($A73,2)=1</formula>
    </cfRule>
  </conditionalFormatting>
  <conditionalFormatting sqref="Q75">
    <cfRule type="expression" dxfId="138" priority="194">
      <formula>MOD($A75,2)=1</formula>
    </cfRule>
  </conditionalFormatting>
  <conditionalFormatting sqref="Q77">
    <cfRule type="expression" dxfId="137" priority="193">
      <formula>MOD($A77,2)=1</formula>
    </cfRule>
  </conditionalFormatting>
  <conditionalFormatting sqref="Q79">
    <cfRule type="expression" dxfId="136" priority="192">
      <formula>MOD($A79,2)=1</formula>
    </cfRule>
  </conditionalFormatting>
  <conditionalFormatting sqref="S53">
    <cfRule type="expression" dxfId="135" priority="177">
      <formula>MOD($A53,2)=1</formula>
    </cfRule>
  </conditionalFormatting>
  <conditionalFormatting sqref="S55">
    <cfRule type="expression" dxfId="134" priority="176">
      <formula>MOD($A55,2)=1</formula>
    </cfRule>
  </conditionalFormatting>
  <conditionalFormatting sqref="S57">
    <cfRule type="expression" dxfId="133" priority="175">
      <formula>MOD($A57,2)=1</formula>
    </cfRule>
  </conditionalFormatting>
  <conditionalFormatting sqref="S59">
    <cfRule type="expression" dxfId="132" priority="174">
      <formula>MOD($A59,2)=1</formula>
    </cfRule>
  </conditionalFormatting>
  <conditionalFormatting sqref="S61">
    <cfRule type="expression" dxfId="131" priority="173">
      <formula>MOD($A61,2)=1</formula>
    </cfRule>
  </conditionalFormatting>
  <conditionalFormatting sqref="S63">
    <cfRule type="expression" dxfId="130" priority="172">
      <formula>MOD($A63,2)=1</formula>
    </cfRule>
  </conditionalFormatting>
  <conditionalFormatting sqref="S65">
    <cfRule type="expression" dxfId="129" priority="171">
      <formula>MOD($A65,2)=1</formula>
    </cfRule>
  </conditionalFormatting>
  <conditionalFormatting sqref="S67">
    <cfRule type="expression" dxfId="128" priority="170">
      <formula>MOD($A67,2)=1</formula>
    </cfRule>
  </conditionalFormatting>
  <conditionalFormatting sqref="S69">
    <cfRule type="expression" dxfId="127" priority="169">
      <formula>MOD($A69,2)=1</formula>
    </cfRule>
  </conditionalFormatting>
  <conditionalFormatting sqref="S71">
    <cfRule type="expression" dxfId="126" priority="168">
      <formula>MOD($A71,2)=1</formula>
    </cfRule>
  </conditionalFormatting>
  <conditionalFormatting sqref="S73">
    <cfRule type="expression" dxfId="125" priority="167">
      <formula>MOD($A73,2)=1</formula>
    </cfRule>
  </conditionalFormatting>
  <conditionalFormatting sqref="S75">
    <cfRule type="expression" dxfId="124" priority="166">
      <formula>MOD($A75,2)=1</formula>
    </cfRule>
  </conditionalFormatting>
  <conditionalFormatting sqref="S77">
    <cfRule type="expression" dxfId="123" priority="165">
      <formula>MOD($A77,2)=1</formula>
    </cfRule>
  </conditionalFormatting>
  <conditionalFormatting sqref="S79">
    <cfRule type="expression" dxfId="122" priority="164">
      <formula>MOD($A79,2)=1</formula>
    </cfRule>
  </conditionalFormatting>
  <conditionalFormatting sqref="Q107">
    <cfRule type="expression" dxfId="121" priority="163">
      <formula>MOD($A109,2)=1</formula>
    </cfRule>
  </conditionalFormatting>
  <conditionalFormatting sqref="Q109">
    <cfRule type="expression" dxfId="120" priority="162">
      <formula>MOD($A111,2)=1</formula>
    </cfRule>
  </conditionalFormatting>
  <conditionalFormatting sqref="Q111">
    <cfRule type="expression" dxfId="119" priority="161">
      <formula>MOD($A113,2)=1</formula>
    </cfRule>
  </conditionalFormatting>
  <conditionalFormatting sqref="Q113">
    <cfRule type="expression" dxfId="118" priority="160">
      <formula>MOD($A115,2)=1</formula>
    </cfRule>
  </conditionalFormatting>
  <conditionalFormatting sqref="Q115">
    <cfRule type="expression" dxfId="117" priority="159">
      <formula>MOD($A117,2)=1</formula>
    </cfRule>
  </conditionalFormatting>
  <conditionalFormatting sqref="Q117">
    <cfRule type="expression" dxfId="116" priority="158">
      <formula>MOD($A119,2)=1</formula>
    </cfRule>
  </conditionalFormatting>
  <conditionalFormatting sqref="Q119">
    <cfRule type="expression" dxfId="115" priority="157">
      <formula>MOD($A121,2)=1</formula>
    </cfRule>
  </conditionalFormatting>
  <conditionalFormatting sqref="Q121">
    <cfRule type="expression" dxfId="114" priority="156">
      <formula>MOD($A123,2)=1</formula>
    </cfRule>
  </conditionalFormatting>
  <conditionalFormatting sqref="Q123">
    <cfRule type="expression" dxfId="113" priority="155">
      <formula>MOD($A125,2)=1</formula>
    </cfRule>
  </conditionalFormatting>
  <conditionalFormatting sqref="Q125">
    <cfRule type="expression" dxfId="112" priority="154">
      <formula>MOD($A127,2)=1</formula>
    </cfRule>
  </conditionalFormatting>
  <conditionalFormatting sqref="Q127">
    <cfRule type="expression" dxfId="111" priority="153">
      <formula>MOD($A129,2)=1</formula>
    </cfRule>
  </conditionalFormatting>
  <conditionalFormatting sqref="Q131">
    <cfRule type="expression" dxfId="110" priority="151">
      <formula>MOD($A133,2)=1</formula>
    </cfRule>
  </conditionalFormatting>
  <conditionalFormatting sqref="Q133">
    <cfRule type="expression" dxfId="109" priority="150">
      <formula>MOD($A135,2)=1</formula>
    </cfRule>
  </conditionalFormatting>
  <conditionalFormatting sqref="I162">
    <cfRule type="expression" dxfId="108" priority="149">
      <formula>MOD($A162,2)=1</formula>
    </cfRule>
  </conditionalFormatting>
  <conditionalFormatting sqref="I166">
    <cfRule type="expression" dxfId="107" priority="148">
      <formula>MOD($A166,2)=1</formula>
    </cfRule>
  </conditionalFormatting>
  <conditionalFormatting sqref="I170">
    <cfRule type="expression" dxfId="106" priority="147">
      <formula>MOD($A170,2)=1</formula>
    </cfRule>
  </conditionalFormatting>
  <conditionalFormatting sqref="I174">
    <cfRule type="expression" dxfId="105" priority="146">
      <formula>MOD($A174,2)=1</formula>
    </cfRule>
  </conditionalFormatting>
  <conditionalFormatting sqref="I178">
    <cfRule type="expression" dxfId="104" priority="145">
      <formula>MOD($A178,2)=1</formula>
    </cfRule>
  </conditionalFormatting>
  <conditionalFormatting sqref="I182">
    <cfRule type="expression" dxfId="103" priority="144">
      <formula>MOD($A182,2)=1</formula>
    </cfRule>
  </conditionalFormatting>
  <conditionalFormatting sqref="I186">
    <cfRule type="expression" dxfId="102" priority="143">
      <formula>MOD($A186,2)=1</formula>
    </cfRule>
  </conditionalFormatting>
  <conditionalFormatting sqref="I190">
    <cfRule type="expression" dxfId="101" priority="142">
      <formula>MOD($A190,2)=1</formula>
    </cfRule>
  </conditionalFormatting>
  <conditionalFormatting sqref="I194">
    <cfRule type="expression" dxfId="100" priority="141">
      <formula>MOD($A194,2)=1</formula>
    </cfRule>
  </conditionalFormatting>
  <conditionalFormatting sqref="I198">
    <cfRule type="expression" dxfId="99" priority="140">
      <formula>MOD($A198,2)=1</formula>
    </cfRule>
  </conditionalFormatting>
  <conditionalFormatting sqref="I202">
    <cfRule type="expression" dxfId="98" priority="139">
      <formula>MOD($A202,2)=1</formula>
    </cfRule>
  </conditionalFormatting>
  <conditionalFormatting sqref="O146">
    <cfRule type="expression" dxfId="97" priority="138">
      <formula>MOD($A146,2)=1</formula>
    </cfRule>
  </conditionalFormatting>
  <conditionalFormatting sqref="S49 S51 S53 S55 S57 S59 S61 S63 S65 S67 S69 S71 S73 S75 S77 S79">
    <cfRule type="expression" dxfId="96" priority="130">
      <formula>$S$49&gt;YEAR($F$10)</formula>
    </cfRule>
  </conditionalFormatting>
  <conditionalFormatting sqref="S103 S105 S107 S109 S111 S113 S115 S117 S119 S121 S123 S125 S127 S129 S131 S133">
    <cfRule type="expression" dxfId="95" priority="129">
      <formula>$S$103&gt;YEAR($F$10)</formula>
    </cfRule>
  </conditionalFormatting>
  <conditionalFormatting sqref="I228">
    <cfRule type="expression" dxfId="94" priority="126">
      <formula>MOD($A228,2)=0</formula>
    </cfRule>
  </conditionalFormatting>
  <conditionalFormatting sqref="I238">
    <cfRule type="expression" dxfId="93" priority="125">
      <formula>MOD($A238,2)=0</formula>
    </cfRule>
  </conditionalFormatting>
  <conditionalFormatting sqref="I239:I243">
    <cfRule type="expression" dxfId="92" priority="124">
      <formula>MOD($A239,2)=0</formula>
    </cfRule>
  </conditionalFormatting>
  <conditionalFormatting sqref="I244">
    <cfRule type="expression" dxfId="91" priority="123">
      <formula>MOD($A244,2)=0</formula>
    </cfRule>
  </conditionalFormatting>
  <conditionalFormatting sqref="I254">
    <cfRule type="expression" dxfId="90" priority="122">
      <formula>MOD($A254,2)=0</formula>
    </cfRule>
  </conditionalFormatting>
  <conditionalFormatting sqref="I255 I257:I259">
    <cfRule type="expression" dxfId="89" priority="121">
      <formula>MOD($A255,2)=0</formula>
    </cfRule>
  </conditionalFormatting>
  <conditionalFormatting sqref="I260">
    <cfRule type="expression" dxfId="88" priority="120">
      <formula>MOD($A260,2)=0</formula>
    </cfRule>
  </conditionalFormatting>
  <conditionalFormatting sqref="I256">
    <cfRule type="expression" dxfId="87" priority="119">
      <formula>MOD($A256,2)=0</formula>
    </cfRule>
  </conditionalFormatting>
  <conditionalFormatting sqref="I270">
    <cfRule type="expression" dxfId="86" priority="118">
      <formula>MOD($A270,2)=0</formula>
    </cfRule>
  </conditionalFormatting>
  <conditionalFormatting sqref="I271 I273:I275">
    <cfRule type="expression" dxfId="85" priority="117">
      <formula>MOD($A271,2)=0</formula>
    </cfRule>
  </conditionalFormatting>
  <conditionalFormatting sqref="I276">
    <cfRule type="expression" dxfId="84" priority="116">
      <formula>MOD($A276,2)=0</formula>
    </cfRule>
  </conditionalFormatting>
  <conditionalFormatting sqref="I272">
    <cfRule type="expression" dxfId="83" priority="115">
      <formula>MOD($A272,2)=0</formula>
    </cfRule>
  </conditionalFormatting>
  <conditionalFormatting sqref="I286:I292">
    <cfRule type="expression" dxfId="82" priority="114">
      <formula>MOD($A286,2)=0</formula>
    </cfRule>
  </conditionalFormatting>
  <conditionalFormatting sqref="S146">
    <cfRule type="expression" dxfId="81" priority="113">
      <formula>MOD($A146,2)=1</formula>
    </cfRule>
  </conditionalFormatting>
  <conditionalFormatting sqref="R166">
    <cfRule type="expression" dxfId="80" priority="58">
      <formula>MOD($A166,2)=1</formula>
    </cfRule>
  </conditionalFormatting>
  <conditionalFormatting sqref="S164">
    <cfRule type="expression" dxfId="79" priority="59">
      <formula>MOD($A164,2)=1</formula>
    </cfRule>
  </conditionalFormatting>
  <conditionalFormatting sqref="R164">
    <cfRule type="expression" dxfId="78" priority="60">
      <formula>MOD($A164,2)=1</formula>
    </cfRule>
  </conditionalFormatting>
  <conditionalFormatting sqref="S162">
    <cfRule type="expression" dxfId="77" priority="61">
      <formula>MOD($A162,2)=1</formula>
    </cfRule>
  </conditionalFormatting>
  <conditionalFormatting sqref="R162">
    <cfRule type="expression" dxfId="76" priority="62">
      <formula>MOD($A162,2)=1</formula>
    </cfRule>
  </conditionalFormatting>
  <conditionalFormatting sqref="S160">
    <cfRule type="expression" dxfId="75" priority="63">
      <formula>MOD($A160,2)=1</formula>
    </cfRule>
  </conditionalFormatting>
  <conditionalFormatting sqref="R160">
    <cfRule type="expression" dxfId="74" priority="64">
      <formula>MOD($A160,2)=1</formula>
    </cfRule>
  </conditionalFormatting>
  <conditionalFormatting sqref="S158">
    <cfRule type="expression" dxfId="73" priority="65">
      <formula>MOD($A158,2)=1</formula>
    </cfRule>
  </conditionalFormatting>
  <conditionalFormatting sqref="R158">
    <cfRule type="expression" dxfId="72" priority="66">
      <formula>MOD($A158,2)=1</formula>
    </cfRule>
  </conditionalFormatting>
  <conditionalFormatting sqref="S156">
    <cfRule type="expression" dxfId="71" priority="67">
      <formula>MOD($A156,2)=1</formula>
    </cfRule>
  </conditionalFormatting>
  <conditionalFormatting sqref="R156">
    <cfRule type="expression" dxfId="70" priority="68">
      <formula>MOD($A156,2)=1</formula>
    </cfRule>
  </conditionalFormatting>
  <conditionalFormatting sqref="S150">
    <cfRule type="expression" dxfId="69" priority="69">
      <formula>MOD($A150,2)=1</formula>
    </cfRule>
  </conditionalFormatting>
  <conditionalFormatting sqref="R150">
    <cfRule type="expression" dxfId="68" priority="70">
      <formula>MOD($A150,2)=1</formula>
    </cfRule>
  </conditionalFormatting>
  <conditionalFormatting sqref="S148">
    <cfRule type="expression" dxfId="67" priority="71">
      <formula>MOD($A148,2)=1</formula>
    </cfRule>
  </conditionalFormatting>
  <conditionalFormatting sqref="R148">
    <cfRule type="expression" dxfId="66" priority="72">
      <formula>MOD($A148,2)=1</formula>
    </cfRule>
  </conditionalFormatting>
  <conditionalFormatting sqref="N222">
    <cfRule type="expression" dxfId="65" priority="83">
      <formula>MOD($A222,2)=0</formula>
    </cfRule>
  </conditionalFormatting>
  <conditionalFormatting sqref="N223:N228">
    <cfRule type="expression" dxfId="64" priority="82">
      <formula>MOD($A223,2)=0</formula>
    </cfRule>
  </conditionalFormatting>
  <conditionalFormatting sqref="N238">
    <cfRule type="expression" dxfId="63" priority="81">
      <formula>MOD($A238,2)=0</formula>
    </cfRule>
  </conditionalFormatting>
  <conditionalFormatting sqref="N239:N244">
    <cfRule type="expression" dxfId="62" priority="80">
      <formula>MOD($A239,2)=0</formula>
    </cfRule>
  </conditionalFormatting>
  <conditionalFormatting sqref="N254">
    <cfRule type="expression" dxfId="61" priority="79">
      <formula>MOD($A254,2)=0</formula>
    </cfRule>
  </conditionalFormatting>
  <conditionalFormatting sqref="N255:N260">
    <cfRule type="expression" dxfId="60" priority="78">
      <formula>MOD($A255,2)=0</formula>
    </cfRule>
  </conditionalFormatting>
  <conditionalFormatting sqref="N270">
    <cfRule type="expression" dxfId="59" priority="77">
      <formula>MOD($A270,2)=0</formula>
    </cfRule>
  </conditionalFormatting>
  <conditionalFormatting sqref="N271:N276">
    <cfRule type="expression" dxfId="58" priority="76">
      <formula>MOD($A271,2)=0</formula>
    </cfRule>
  </conditionalFormatting>
  <conditionalFormatting sqref="N286">
    <cfRule type="expression" dxfId="57" priority="75">
      <formula>MOD($A286,2)=0</formula>
    </cfRule>
  </conditionalFormatting>
  <conditionalFormatting sqref="N287 N289:N292">
    <cfRule type="expression" dxfId="56" priority="74">
      <formula>MOD($A287,2)=0</formula>
    </cfRule>
  </conditionalFormatting>
  <conditionalFormatting sqref="N288">
    <cfRule type="expression" dxfId="55" priority="73">
      <formula>MOD($A288,2)=0</formula>
    </cfRule>
  </conditionalFormatting>
  <conditionalFormatting sqref="S166">
    <cfRule type="expression" dxfId="54" priority="57">
      <formula>MOD($A166,2)=1</formula>
    </cfRule>
  </conditionalFormatting>
  <conditionalFormatting sqref="R168">
    <cfRule type="expression" dxfId="53" priority="56">
      <formula>MOD($A168,2)=1</formula>
    </cfRule>
  </conditionalFormatting>
  <conditionalFormatting sqref="S168">
    <cfRule type="expression" dxfId="52" priority="55">
      <formula>MOD($A168,2)=1</formula>
    </cfRule>
  </conditionalFormatting>
  <conditionalFormatting sqref="R170">
    <cfRule type="expression" dxfId="51" priority="54">
      <formula>MOD($A170,2)=1</formula>
    </cfRule>
  </conditionalFormatting>
  <conditionalFormatting sqref="S170">
    <cfRule type="expression" dxfId="50" priority="53">
      <formula>MOD($A170,2)=1</formula>
    </cfRule>
  </conditionalFormatting>
  <conditionalFormatting sqref="R172">
    <cfRule type="expression" dxfId="49" priority="52">
      <formula>MOD($A172,2)=1</formula>
    </cfRule>
  </conditionalFormatting>
  <conditionalFormatting sqref="S172">
    <cfRule type="expression" dxfId="48" priority="51">
      <formula>MOD($A172,2)=1</formula>
    </cfRule>
  </conditionalFormatting>
  <conditionalFormatting sqref="R174">
    <cfRule type="expression" dxfId="47" priority="50">
      <formula>MOD($A174,2)=1</formula>
    </cfRule>
  </conditionalFormatting>
  <conditionalFormatting sqref="S174">
    <cfRule type="expression" dxfId="46" priority="49">
      <formula>MOD($A174,2)=1</formula>
    </cfRule>
  </conditionalFormatting>
  <conditionalFormatting sqref="R176">
    <cfRule type="expression" dxfId="45" priority="48">
      <formula>MOD($A176,2)=1</formula>
    </cfRule>
  </conditionalFormatting>
  <conditionalFormatting sqref="S176">
    <cfRule type="expression" dxfId="44" priority="47">
      <formula>MOD($A176,2)=1</formula>
    </cfRule>
  </conditionalFormatting>
  <conditionalFormatting sqref="R178">
    <cfRule type="expression" dxfId="43" priority="46">
      <formula>MOD($A178,2)=1</formula>
    </cfRule>
  </conditionalFormatting>
  <conditionalFormatting sqref="S178">
    <cfRule type="expression" dxfId="42" priority="45">
      <formula>MOD($A178,2)=1</formula>
    </cfRule>
  </conditionalFormatting>
  <conditionalFormatting sqref="R180">
    <cfRule type="expression" dxfId="41" priority="44">
      <formula>MOD($A180,2)=1</formula>
    </cfRule>
  </conditionalFormatting>
  <conditionalFormatting sqref="S180">
    <cfRule type="expression" dxfId="40" priority="43">
      <formula>MOD($A180,2)=1</formula>
    </cfRule>
  </conditionalFormatting>
  <conditionalFormatting sqref="R182">
    <cfRule type="expression" dxfId="39" priority="42">
      <formula>MOD($A182,2)=1</formula>
    </cfRule>
  </conditionalFormatting>
  <conditionalFormatting sqref="S182">
    <cfRule type="expression" dxfId="38" priority="41">
      <formula>MOD($A182,2)=1</formula>
    </cfRule>
  </conditionalFormatting>
  <conditionalFormatting sqref="R184">
    <cfRule type="expression" dxfId="37" priority="40">
      <formula>MOD($A184,2)=1</formula>
    </cfRule>
  </conditionalFormatting>
  <conditionalFormatting sqref="S184">
    <cfRule type="expression" dxfId="36" priority="39">
      <formula>MOD($A184,2)=1</formula>
    </cfRule>
  </conditionalFormatting>
  <conditionalFormatting sqref="R186">
    <cfRule type="expression" dxfId="35" priority="38">
      <formula>MOD($A186,2)=1</formula>
    </cfRule>
  </conditionalFormatting>
  <conditionalFormatting sqref="S186">
    <cfRule type="expression" dxfId="34" priority="37">
      <formula>MOD($A186,2)=1</formula>
    </cfRule>
  </conditionalFormatting>
  <conditionalFormatting sqref="R204">
    <cfRule type="expression" dxfId="33" priority="20">
      <formula>MOD($A204,2)=1</formula>
    </cfRule>
  </conditionalFormatting>
  <conditionalFormatting sqref="S204">
    <cfRule type="expression" dxfId="32" priority="19">
      <formula>MOD($A204,2)=1</formula>
    </cfRule>
  </conditionalFormatting>
  <conditionalFormatting sqref="R190 R188">
    <cfRule type="expression" dxfId="31" priority="34">
      <formula>MOD($A188,2)=1</formula>
    </cfRule>
  </conditionalFormatting>
  <conditionalFormatting sqref="S190 S188">
    <cfRule type="expression" dxfId="30" priority="33">
      <formula>MOD($A188,2)=1</formula>
    </cfRule>
  </conditionalFormatting>
  <conditionalFormatting sqref="R192">
    <cfRule type="expression" dxfId="29" priority="32">
      <formula>MOD($A192,2)=1</formula>
    </cfRule>
  </conditionalFormatting>
  <conditionalFormatting sqref="S192">
    <cfRule type="expression" dxfId="28" priority="31">
      <formula>MOD($A192,2)=1</formula>
    </cfRule>
  </conditionalFormatting>
  <conditionalFormatting sqref="R194">
    <cfRule type="expression" dxfId="27" priority="30">
      <formula>MOD($A194,2)=1</formula>
    </cfRule>
  </conditionalFormatting>
  <conditionalFormatting sqref="S194">
    <cfRule type="expression" dxfId="26" priority="29">
      <formula>MOD($A194,2)=1</formula>
    </cfRule>
  </conditionalFormatting>
  <conditionalFormatting sqref="R196">
    <cfRule type="expression" dxfId="25" priority="28">
      <formula>MOD($A196,2)=1</formula>
    </cfRule>
  </conditionalFormatting>
  <conditionalFormatting sqref="S196">
    <cfRule type="expression" dxfId="24" priority="27">
      <formula>MOD($A196,2)=1</formula>
    </cfRule>
  </conditionalFormatting>
  <conditionalFormatting sqref="R198">
    <cfRule type="expression" dxfId="23" priority="26">
      <formula>MOD($A198,2)=1</formula>
    </cfRule>
  </conditionalFormatting>
  <conditionalFormatting sqref="S198">
    <cfRule type="expression" dxfId="22" priority="25">
      <formula>MOD($A198,2)=1</formula>
    </cfRule>
  </conditionalFormatting>
  <conditionalFormatting sqref="R200">
    <cfRule type="expression" dxfId="21" priority="24">
      <formula>MOD($A200,2)=1</formula>
    </cfRule>
  </conditionalFormatting>
  <conditionalFormatting sqref="S200">
    <cfRule type="expression" dxfId="20" priority="23">
      <formula>MOD($A200,2)=1</formula>
    </cfRule>
  </conditionalFormatting>
  <conditionalFormatting sqref="R202">
    <cfRule type="expression" dxfId="19" priority="22">
      <formula>MOD($A202,2)=1</formula>
    </cfRule>
  </conditionalFormatting>
  <conditionalFormatting sqref="S202">
    <cfRule type="expression" dxfId="18" priority="21">
      <formula>MOD($A202,2)=1</formula>
    </cfRule>
  </conditionalFormatting>
  <conditionalFormatting sqref="S154">
    <cfRule type="expression" dxfId="17" priority="17">
      <formula>MOD($A154,2)=1</formula>
    </cfRule>
  </conditionalFormatting>
  <conditionalFormatting sqref="R154">
    <cfRule type="expression" dxfId="16" priority="18">
      <formula>MOD($A154,2)=1</formula>
    </cfRule>
  </conditionalFormatting>
  <conditionalFormatting sqref="S152">
    <cfRule type="expression" dxfId="15" priority="15">
      <formula>MOD($A152,2)=1</formula>
    </cfRule>
  </conditionalFormatting>
  <conditionalFormatting sqref="R152">
    <cfRule type="expression" dxfId="14" priority="16">
      <formula>MOD($A152,2)=1</formula>
    </cfRule>
  </conditionalFormatting>
  <conditionalFormatting sqref="R53">
    <cfRule type="expression" dxfId="13" priority="14">
      <formula>MOD($A53,2)=1</formula>
    </cfRule>
  </conditionalFormatting>
  <conditionalFormatting sqref="R55">
    <cfRule type="expression" dxfId="12" priority="13">
      <formula>MOD($A55,2)=1</formula>
    </cfRule>
  </conditionalFormatting>
  <conditionalFormatting sqref="R57">
    <cfRule type="expression" dxfId="11" priority="12">
      <formula>MOD($A57,2)=1</formula>
    </cfRule>
  </conditionalFormatting>
  <conditionalFormatting sqref="R59">
    <cfRule type="expression" dxfId="10" priority="11">
      <formula>MOD($A59,2)=1</formula>
    </cfRule>
  </conditionalFormatting>
  <conditionalFormatting sqref="R61">
    <cfRule type="expression" dxfId="9" priority="10">
      <formula>MOD($A61,2)=1</formula>
    </cfRule>
  </conditionalFormatting>
  <conditionalFormatting sqref="R63">
    <cfRule type="expression" dxfId="8" priority="9">
      <formula>MOD($A63,2)=1</formula>
    </cfRule>
  </conditionalFormatting>
  <conditionalFormatting sqref="R65">
    <cfRule type="expression" dxfId="7" priority="8">
      <formula>MOD($A65,2)=1</formula>
    </cfRule>
  </conditionalFormatting>
  <conditionalFormatting sqref="R67">
    <cfRule type="expression" dxfId="6" priority="7">
      <formula>MOD($A67,2)=1</formula>
    </cfRule>
  </conditionalFormatting>
  <conditionalFormatting sqref="R69">
    <cfRule type="expression" dxfId="5" priority="6">
      <formula>MOD($A69,2)=1</formula>
    </cfRule>
  </conditionalFormatting>
  <conditionalFormatting sqref="R71">
    <cfRule type="expression" dxfId="4" priority="5">
      <formula>MOD($A71,2)=1</formula>
    </cfRule>
  </conditionalFormatting>
  <conditionalFormatting sqref="R73">
    <cfRule type="expression" dxfId="3" priority="4">
      <formula>MOD($A73,2)=1</formula>
    </cfRule>
  </conditionalFormatting>
  <conditionalFormatting sqref="R75">
    <cfRule type="expression" dxfId="2" priority="3">
      <formula>MOD($A75,2)=1</formula>
    </cfRule>
  </conditionalFormatting>
  <conditionalFormatting sqref="R77">
    <cfRule type="expression" dxfId="1" priority="2">
      <formula>MOD($A77,2)=1</formula>
    </cfRule>
  </conditionalFormatting>
  <conditionalFormatting sqref="R79">
    <cfRule type="expression" dxfId="0" priority="1">
      <formula>MOD($A79,2)=1</formula>
    </cfRule>
  </conditionalFormatting>
  <pageMargins left="0.7" right="0.7" top="0.75" bottom="0.75" header="0.3" footer="0.3"/>
  <pageSetup paperSize="8" scale="29" fitToHeight="0" orientation="landscape" r:id="rId1"/>
  <rowBreaks count="2" manualBreakCount="2">
    <brk id="128" max="18" man="1"/>
    <brk id="155" max="1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378"/>
  <sheetViews>
    <sheetView topLeftCell="A56" zoomScale="80" zoomScaleNormal="80" workbookViewId="0">
      <selection activeCell="D69" sqref="D69"/>
    </sheetView>
  </sheetViews>
  <sheetFormatPr defaultColWidth="8.58203125" defaultRowHeight="12.5" x14ac:dyDescent="0.25"/>
  <cols>
    <col min="1" max="1" width="25.58203125" style="1" customWidth="1"/>
    <col min="2" max="2" width="30.58203125" style="1" customWidth="1"/>
    <col min="3" max="3" width="52.08203125" style="1" customWidth="1"/>
    <col min="4" max="4" width="47.58203125" style="1" customWidth="1"/>
    <col min="5" max="5" width="19.58203125" style="1" customWidth="1"/>
    <col min="6" max="6" width="31.58203125" style="1" customWidth="1"/>
    <col min="7" max="7" width="10.08203125" style="1" customWidth="1"/>
    <col min="8" max="8" width="21.83203125" style="1" customWidth="1"/>
    <col min="9" max="9" width="22.25" style="1" customWidth="1"/>
    <col min="10" max="10" width="26.08203125" style="1" customWidth="1"/>
    <col min="11" max="11" width="30.58203125" style="1" customWidth="1"/>
    <col min="12" max="12" width="14.58203125" style="1" bestFit="1" customWidth="1"/>
    <col min="13" max="13" width="15" style="1" bestFit="1" customWidth="1"/>
    <col min="14" max="16384" width="8.58203125" style="1"/>
  </cols>
  <sheetData>
    <row r="1" spans="1:14" x14ac:dyDescent="0.25">
      <c r="A1" s="1" t="s">
        <v>659</v>
      </c>
    </row>
    <row r="2" spans="1:14" ht="13" x14ac:dyDescent="0.3">
      <c r="B2" s="2" t="s">
        <v>116</v>
      </c>
    </row>
    <row r="3" spans="1:14" x14ac:dyDescent="0.25">
      <c r="B3" s="334" t="s">
        <v>113</v>
      </c>
      <c r="C3" s="334" t="s">
        <v>56</v>
      </c>
      <c r="D3" s="334" t="s">
        <v>58</v>
      </c>
      <c r="E3" s="334" t="s">
        <v>115</v>
      </c>
      <c r="F3" s="334" t="s">
        <v>285</v>
      </c>
      <c r="G3" s="334" t="s">
        <v>61</v>
      </c>
      <c r="H3" s="334" t="s">
        <v>283</v>
      </c>
      <c r="I3" s="334" t="s">
        <v>284</v>
      </c>
      <c r="J3" s="334"/>
      <c r="K3" s="334" t="s">
        <v>282</v>
      </c>
      <c r="L3" s="334"/>
      <c r="M3" s="334" t="s">
        <v>656</v>
      </c>
      <c r="N3" s="334" t="s">
        <v>357</v>
      </c>
    </row>
    <row r="4" spans="1:14" hidden="1" x14ac:dyDescent="0.25">
      <c r="B4" s="334" t="s">
        <v>112</v>
      </c>
      <c r="C4" s="336" t="s">
        <v>66</v>
      </c>
      <c r="D4" s="335" t="s">
        <v>57</v>
      </c>
      <c r="E4" s="334" t="s">
        <v>114</v>
      </c>
      <c r="F4" s="334" t="str">
        <f t="array" ref="F4">IFERROR(INDEX($C$4:$C$16, MATCH(0, COUNTIF($F$3:F3, $C$4:$C$16&amp;"") + IF($C$4:$C$16="",1,0), 0)), "")</f>
        <v>--Select--</v>
      </c>
      <c r="G4" s="334" t="s">
        <v>60</v>
      </c>
      <c r="H4" s="334" t="str">
        <f t="array" ref="H4">IFERROR(INDEX($B$4:$B$16, MATCH(0, COUNTIF($H$3:H3, $B$4:$B$16&amp;"") + IF($B$4:$B$16="",1,0), 0)), "")</f>
        <v>[Impact Outcome Reference (Name)]</v>
      </c>
      <c r="I4" s="334" t="str">
        <f t="array" ref="I4">IFERROR(IF(INDEX($C$4:$C$16,MATCH(LEFT(H4,255),LEFT($B$4:$B$16,255),0))=0,"",INDEX($C$4:$C$16,MATCH(LEFT(H4,255),LEFT($B$4:$B$16,255),0))),"")</f>
        <v>--Select--</v>
      </c>
      <c r="J4" s="334"/>
      <c r="K4" s="335" t="s">
        <v>281</v>
      </c>
      <c r="L4" s="334"/>
      <c r="M4" s="334" t="s">
        <v>655</v>
      </c>
      <c r="N4" s="334" t="s">
        <v>356</v>
      </c>
    </row>
    <row r="5" spans="1:14" s="10" customFormat="1" x14ac:dyDescent="0.25">
      <c r="B5" s="334" t="s">
        <v>3076</v>
      </c>
      <c r="C5" s="336" t="s">
        <v>3077</v>
      </c>
      <c r="D5" s="335" t="s">
        <v>3987</v>
      </c>
      <c r="E5" s="334" t="s">
        <v>2967</v>
      </c>
      <c r="F5" s="334" t="str">
        <f t="array" ref="F5">IFERROR(INDEX($C$4:$C$16, MATCH(0, COUNTIF($F$3:F4, $C$4:$C$16&amp;"") + IF($C$4:$C$16="",1,0), 0)), "")</f>
        <v>Malaria I-1⁽ᴹ⁾ Reported malaria cases (presumed and confirmed)</v>
      </c>
      <c r="G5" s="334" t="s">
        <v>3988</v>
      </c>
      <c r="H5" s="334" t="str">
        <f t="array" ref="H5">IFERROR(INDEX($B$4:$B$16, MATCH(0, COUNTIF($H$3:H4, $B$4:$B$16&amp;"") + IF($B$4:$B$16="",1,0), 0)), "")</f>
        <v>IOR-00092</v>
      </c>
      <c r="I5" s="334" t="str">
        <f t="array" ref="I5">IFERROR(IF(INDEX($C$4:$C$16,MATCH(LEFT(H5,255),LEFT($B$4:$B$16,255),0))=0,"",INDEX($C$4:$C$16,MATCH(LEFT(H5,255),LEFT($B$4:$B$16,255),0))),"")</f>
        <v>Malaria I-1⁽ᴹ⁾ Reported malaria cases (presumed and confirmed)</v>
      </c>
      <c r="J5" s="334"/>
      <c r="K5" s="335" t="s">
        <v>3989</v>
      </c>
      <c r="L5" s="334"/>
      <c r="M5" s="334" t="s">
        <v>340</v>
      </c>
      <c r="N5" s="334" t="s">
        <v>3990</v>
      </c>
    </row>
    <row r="6" spans="1:14" s="10" customFormat="1" x14ac:dyDescent="0.25">
      <c r="B6" s="334" t="s">
        <v>3090</v>
      </c>
      <c r="C6" s="336" t="s">
        <v>3091</v>
      </c>
      <c r="D6" s="335" t="s">
        <v>3991</v>
      </c>
      <c r="E6" s="334" t="s">
        <v>2967</v>
      </c>
      <c r="F6" s="334" t="str">
        <f t="array" ref="F6">IFERROR(INDEX($C$4:$C$16, MATCH(0, COUNTIF($F$3:F5, $C$4:$C$16&amp;"") + IF($C$4:$C$16="",1,0), 0)), "")</f>
        <v>Malaria I-2.1 Confirmed malaria cases (microscopy or RDT): rate per 1000 persons per year</v>
      </c>
      <c r="G6" s="334" t="s">
        <v>3992</v>
      </c>
      <c r="H6" s="334" t="str">
        <f t="array" ref="H6">IFERROR(INDEX($B$4:$B$16, MATCH(0, COUNTIF($H$3:H5, $B$4:$B$16&amp;"") + IF($B$4:$B$16="",1,0), 0)), "")</f>
        <v>IOR-00093</v>
      </c>
      <c r="I6" s="334" t="str">
        <f t="array" ref="I6">IFERROR(IF(INDEX($C$4:$C$16,MATCH(LEFT(H6,255),LEFT($B$4:$B$16,255),0))=0,"",INDEX($C$4:$C$16,MATCH(LEFT(H6,255),LEFT($B$4:$B$16,255),0))),"")</f>
        <v>Malaria I-2.1 Confirmed malaria cases (microscopy or RDT): rate per 1000 persons per year</v>
      </c>
      <c r="J6" s="334"/>
      <c r="K6" s="335" t="s">
        <v>3993</v>
      </c>
      <c r="L6" s="334"/>
      <c r="M6" s="334" t="s">
        <v>340</v>
      </c>
      <c r="N6" s="334" t="s">
        <v>3990</v>
      </c>
    </row>
    <row r="7" spans="1:14" s="10" customFormat="1" x14ac:dyDescent="0.25">
      <c r="B7" s="334" t="s">
        <v>3109</v>
      </c>
      <c r="C7" s="336" t="s">
        <v>3110</v>
      </c>
      <c r="D7" s="335" t="s">
        <v>2970</v>
      </c>
      <c r="E7" s="334" t="s">
        <v>2967</v>
      </c>
      <c r="F7" s="334" t="str">
        <f t="array" ref="F7">IFERROR(INDEX($C$4:$C$16, MATCH(0, COUNTIF($F$3:F6, $C$4:$C$16&amp;"") + IF($C$4:$C$16="",1,0), 0)), "")</f>
        <v>Malaria I-3.1⁽ᴹ⁾ Inpatient malaria deaths per year: rate per 100,000 persons per year</v>
      </c>
      <c r="G7" s="334" t="s">
        <v>3994</v>
      </c>
      <c r="H7" s="334" t="str">
        <f t="array" ref="H7">IFERROR(INDEX($B$4:$B$16, MATCH(0, COUNTIF($H$3:H6, $B$4:$B$16&amp;"") + IF($B$4:$B$16="",1,0), 0)), "")</f>
        <v>IOR-00094</v>
      </c>
      <c r="I7" s="334" t="str">
        <f t="array" ref="I7">IFERROR(IF(INDEX($C$4:$C$16,MATCH(LEFT(H7,255),LEFT($B$4:$B$16,255),0))=0,"",INDEX($C$4:$C$16,MATCH(LEFT(H7,255),LEFT($B$4:$B$16,255),0))),"")</f>
        <v>Malaria I-3.1⁽ᴹ⁾ Inpatient malaria deaths per year: rate per 100,000 persons per year</v>
      </c>
      <c r="J7" s="334"/>
      <c r="K7" s="335" t="s">
        <v>3995</v>
      </c>
      <c r="L7" s="334"/>
      <c r="M7" s="334" t="s">
        <v>340</v>
      </c>
      <c r="N7" s="334" t="s">
        <v>3990</v>
      </c>
    </row>
    <row r="8" spans="1:14" s="10" customFormat="1" x14ac:dyDescent="0.25">
      <c r="B8" s="334" t="s">
        <v>3115</v>
      </c>
      <c r="C8" s="336" t="s">
        <v>3116</v>
      </c>
      <c r="D8" s="335" t="s">
        <v>3996</v>
      </c>
      <c r="E8" s="334" t="s">
        <v>2967</v>
      </c>
      <c r="F8" s="334" t="str">
        <f t="array" ref="F8">IFERROR(INDEX($C$4:$C$16, MATCH(0, COUNTIF($F$3:F7, $C$4:$C$16&amp;"") + IF($C$4:$C$16="",1,0), 0)), "")</f>
        <v>Malaria I-4 Malaria test positivity rate</v>
      </c>
      <c r="G8" s="334" t="s">
        <v>3997</v>
      </c>
      <c r="H8" s="334" t="str">
        <f t="array" ref="H8">IFERROR(INDEX($B$4:$B$16, MATCH(0, COUNTIF($H$3:H7, $B$4:$B$16&amp;"") + IF($B$4:$B$16="",1,0), 0)), "")</f>
        <v>IOR-00095</v>
      </c>
      <c r="I8" s="334" t="str">
        <f t="array" ref="I8">IFERROR(IF(INDEX($C$4:$C$16,MATCH(LEFT(H8,255),LEFT($B$4:$B$16,255),0))=0,"",INDEX($C$4:$C$16,MATCH(LEFT(H8,255),LEFT($B$4:$B$16,255),0))),"")</f>
        <v>Malaria I-4 Malaria test positivity rate</v>
      </c>
      <c r="J8" s="334"/>
      <c r="K8" s="335" t="s">
        <v>3998</v>
      </c>
      <c r="L8" s="334"/>
      <c r="M8" s="334" t="s">
        <v>340</v>
      </c>
      <c r="N8" s="334" t="s">
        <v>3990</v>
      </c>
    </row>
    <row r="9" spans="1:14" s="10" customFormat="1" x14ac:dyDescent="0.25">
      <c r="B9" s="334" t="s">
        <v>3126</v>
      </c>
      <c r="C9" s="336" t="s">
        <v>3127</v>
      </c>
      <c r="D9" s="335" t="s">
        <v>2977</v>
      </c>
      <c r="E9" s="334" t="s">
        <v>2967</v>
      </c>
      <c r="F9" s="334" t="str">
        <f t="array" ref="F9">IFERROR(INDEX($C$4:$C$16, MATCH(0, COUNTIF($F$3:F8, $C$4:$C$16&amp;"") + IF($C$4:$C$16="",1,0), 0)), "")</f>
        <v>Malaria I-5 Malaria parasite prevalence: Proportion of children aged 6-59 months with malaria infection</v>
      </c>
      <c r="G9" s="334" t="s">
        <v>3999</v>
      </c>
      <c r="H9" s="334" t="str">
        <f t="array" ref="H9">IFERROR(INDEX($B$4:$B$16, MATCH(0, COUNTIF($H$3:H8, $B$4:$B$16&amp;"") + IF($B$4:$B$16="",1,0), 0)), "")</f>
        <v>IOR-00096</v>
      </c>
      <c r="I9" s="334" t="str">
        <f t="array" ref="I9">IFERROR(IF(INDEX($C$4:$C$16,MATCH(LEFT(H9,255),LEFT($B$4:$B$16,255),0))=0,"",INDEX($C$4:$C$16,MATCH(LEFT(H9,255),LEFT($B$4:$B$16,255),0))),"")</f>
        <v>Malaria I-5 Malaria parasite prevalence: Proportion of children aged 6-59 months with malaria infection</v>
      </c>
      <c r="J9" s="334"/>
      <c r="K9" s="335" t="s">
        <v>4000</v>
      </c>
      <c r="L9" s="334"/>
      <c r="M9" s="334" t="s">
        <v>340</v>
      </c>
      <c r="N9" s="334" t="s">
        <v>3990</v>
      </c>
    </row>
    <row r="10" spans="1:14" s="10" customFormat="1" x14ac:dyDescent="0.25">
      <c r="B10" s="334" t="s">
        <v>3132</v>
      </c>
      <c r="C10" s="336" t="s">
        <v>3133</v>
      </c>
      <c r="D10" s="335" t="s">
        <v>2977</v>
      </c>
      <c r="E10" s="334" t="s">
        <v>2967</v>
      </c>
      <c r="F10" s="334" t="str">
        <f t="array" ref="F10">IFERROR(INDEX($C$4:$C$16, MATCH(0, COUNTIF($F$3:F9, $C$4:$C$16&amp;"") + IF($C$4:$C$16="",1,0), 0)), "")</f>
        <v>Malaria I-6 All-cause under-5 mortality rate per 1000 live births</v>
      </c>
      <c r="G10" s="334" t="s">
        <v>4001</v>
      </c>
      <c r="H10" s="334" t="str">
        <f t="array" ref="H10">IFERROR(INDEX($B$4:$B$16, MATCH(0, COUNTIF($H$3:H9, $B$4:$B$16&amp;"") + IF($B$4:$B$16="",1,0), 0)), "")</f>
        <v>IOR-00097</v>
      </c>
      <c r="I10" s="334" t="str">
        <f t="array" ref="I10">IFERROR(IF(INDEX($C$4:$C$16,MATCH(LEFT(H10,255),LEFT($B$4:$B$16,255),0))=0,"",INDEX($C$4:$C$16,MATCH(LEFT(H10,255),LEFT($B$4:$B$16,255),0))),"")</f>
        <v>Malaria I-6 All-cause under-5 mortality rate per 1000 live births</v>
      </c>
      <c r="J10" s="334"/>
      <c r="K10" s="335" t="s">
        <v>4002</v>
      </c>
      <c r="L10" s="334"/>
      <c r="M10" s="334" t="s">
        <v>340</v>
      </c>
      <c r="N10" s="334" t="s">
        <v>3990</v>
      </c>
    </row>
    <row r="11" spans="1:14" s="10" customFormat="1" x14ac:dyDescent="0.25">
      <c r="B11" s="334" t="s">
        <v>4003</v>
      </c>
      <c r="C11" s="336" t="s">
        <v>4004</v>
      </c>
      <c r="D11" s="335"/>
      <c r="E11" s="334" t="s">
        <v>2967</v>
      </c>
      <c r="F11" s="334" t="str">
        <f t="array" ref="F11">IFERROR(INDEX($C$4:$C$16, MATCH(0, COUNTIF($F$3:F10, $C$4:$C$16&amp;"") + IF($C$4:$C$16="",1,0), 0)), "")</f>
        <v>Malaria I-9⁽ᴹ⁾ Number of active foci of malaria</v>
      </c>
      <c r="G11" s="334" t="s">
        <v>4005</v>
      </c>
      <c r="H11" s="334" t="str">
        <f t="array" ref="H11">IFERROR(INDEX($B$4:$B$16, MATCH(0, COUNTIF($H$3:H10, $B$4:$B$16&amp;"") + IF($B$4:$B$16="",1,0), 0)), "")</f>
        <v>IOR-00098</v>
      </c>
      <c r="I11" s="334" t="str">
        <f t="array" ref="I11">IFERROR(IF(INDEX($C$4:$C$16,MATCH(LEFT(H11,255),LEFT($B$4:$B$16,255),0))=0,"",INDEX($C$4:$C$16,MATCH(LEFT(H11,255),LEFT($B$4:$B$16,255),0))),"")</f>
        <v>Malaria I-9⁽ᴹ⁾ Number of active foci of malaria</v>
      </c>
      <c r="J11" s="334"/>
      <c r="K11" s="335" t="s">
        <v>4006</v>
      </c>
      <c r="L11" s="334"/>
      <c r="M11" s="334" t="s">
        <v>340</v>
      </c>
      <c r="N11" s="334" t="s">
        <v>3990</v>
      </c>
    </row>
    <row r="12" spans="1:14" s="10" customFormat="1" x14ac:dyDescent="0.25">
      <c r="B12" s="334" t="s">
        <v>3138</v>
      </c>
      <c r="C12" s="336" t="s">
        <v>3139</v>
      </c>
      <c r="D12" s="335" t="s">
        <v>3140</v>
      </c>
      <c r="E12" s="334" t="s">
        <v>2967</v>
      </c>
      <c r="F12" s="334" t="str">
        <f t="array" ref="F12">IFERROR(INDEX($C$4:$C$16, MATCH(0, COUNTIF($F$3:F11, $C$4:$C$16&amp;"") + IF($C$4:$C$16="",1,0), 0)), "")</f>
        <v>Malaria I-10⁽ᴹ⁾ Annual parasite incidence: Confirmed malaria cases (microscopy or RDT): rate per 1000 persons per year (Elimination settings)</v>
      </c>
      <c r="G12" s="334" t="s">
        <v>4007</v>
      </c>
      <c r="H12" s="334" t="str">
        <f t="array" ref="H12">IFERROR(INDEX($B$4:$B$16, MATCH(0, COUNTIF($H$3:H11, $B$4:$B$16&amp;"") + IF($B$4:$B$16="",1,0), 0)), "")</f>
        <v>IOR-00099</v>
      </c>
      <c r="I12" s="334" t="str">
        <f t="array" ref="I12">IFERROR(IF(INDEX($C$4:$C$16,MATCH(LEFT(H12,255),LEFT($B$4:$B$16,255),0))=0,"",INDEX($C$4:$C$16,MATCH(LEFT(H12,255),LEFT($B$4:$B$16,255),0))),"")</f>
        <v>Malaria I-10⁽ᴹ⁾ Annual parasite incidence: Confirmed malaria cases (microscopy or RDT): rate per 1000 persons per year (Elimination settings)</v>
      </c>
      <c r="J12" s="334"/>
      <c r="K12" s="335" t="s">
        <v>4008</v>
      </c>
      <c r="L12" s="334"/>
      <c r="M12" s="334" t="s">
        <v>340</v>
      </c>
      <c r="N12" s="334" t="s">
        <v>3990</v>
      </c>
    </row>
    <row r="13" spans="1:14" s="10" customFormat="1" x14ac:dyDescent="0.25">
      <c r="B13" s="334"/>
      <c r="C13" s="336"/>
      <c r="D13" s="335"/>
      <c r="E13" s="334"/>
      <c r="F13" s="334"/>
      <c r="G13" s="334"/>
      <c r="H13" s="334"/>
      <c r="I13" s="334"/>
      <c r="J13" s="334"/>
      <c r="K13" s="335"/>
    </row>
    <row r="14" spans="1:14" s="10" customFormat="1" x14ac:dyDescent="0.25">
      <c r="B14" s="334"/>
      <c r="C14" s="336"/>
      <c r="D14" s="335"/>
      <c r="E14" s="334"/>
      <c r="F14" s="334"/>
      <c r="G14" s="334"/>
      <c r="H14" s="334"/>
      <c r="I14" s="334"/>
      <c r="J14" s="334"/>
      <c r="K14" s="335"/>
    </row>
    <row r="15" spans="1:14" s="10" customFormat="1" x14ac:dyDescent="0.25">
      <c r="B15" s="334"/>
      <c r="C15" s="336"/>
      <c r="D15" s="335"/>
      <c r="E15" s="334"/>
      <c r="F15" s="334"/>
      <c r="G15" s="334"/>
      <c r="H15" s="334"/>
      <c r="I15" s="334"/>
      <c r="J15" s="334"/>
      <c r="K15" s="335"/>
    </row>
    <row r="17" spans="2:14" ht="13" x14ac:dyDescent="0.3">
      <c r="B17" s="2" t="s">
        <v>117</v>
      </c>
    </row>
    <row r="18" spans="2:14" x14ac:dyDescent="0.25">
      <c r="B18" s="334" t="s">
        <v>113</v>
      </c>
      <c r="C18" s="334" t="s">
        <v>56</v>
      </c>
      <c r="D18" s="334" t="s">
        <v>58</v>
      </c>
      <c r="E18" s="334" t="s">
        <v>115</v>
      </c>
      <c r="F18" s="334" t="s">
        <v>285</v>
      </c>
      <c r="G18" s="334" t="s">
        <v>61</v>
      </c>
      <c r="H18" s="334" t="s">
        <v>283</v>
      </c>
      <c r="I18" s="334" t="s">
        <v>284</v>
      </c>
      <c r="J18" s="334"/>
      <c r="K18" s="334" t="s">
        <v>282</v>
      </c>
      <c r="L18" s="334" t="str">
        <f>B18</f>
        <v>Impact Outcome Reference (Name)</v>
      </c>
      <c r="M18" s="334" t="s">
        <v>656</v>
      </c>
      <c r="N18" s="334" t="s">
        <v>357</v>
      </c>
    </row>
    <row r="19" spans="2:14" hidden="1" x14ac:dyDescent="0.25">
      <c r="B19" s="334" t="s">
        <v>112</v>
      </c>
      <c r="C19" s="336" t="s">
        <v>66</v>
      </c>
      <c r="D19" s="335" t="s">
        <v>57</v>
      </c>
      <c r="E19" s="334" t="s">
        <v>114</v>
      </c>
      <c r="F19" s="334" t="str">
        <f t="array" ref="F19">IFERROR(INDEX($C$19:$C$43, MATCH(0, COUNTIF($F$18:F18, $C$19:$C$43&amp;"") + IF($C$19:$C$43="",1,0), 0)), "")</f>
        <v>--Select--</v>
      </c>
      <c r="G19" s="334" t="s">
        <v>60</v>
      </c>
      <c r="H19" s="334" t="str">
        <f t="array" ref="H19">IFERROR(INDEX($B$19:$B$43, MATCH(0, COUNTIF($H$18:H18, $B$19:$B$43&amp;"") + IF($B$19:$B$43="",1,0), 0)), "")</f>
        <v>[Impact Outcome Reference (Name)]</v>
      </c>
      <c r="I19" s="334" t="str">
        <f t="array" ref="I19">IFERROR(IF(INDEX($C$19:$C$43,MATCH(LEFT(H19,255),LEFT($B$19:$B$43,255),0))=0,"",INDEX($C$19:$C$43,MATCH(LEFT(H19,255),LEFT($B$19:$B$43,255),0))),"")</f>
        <v>--Select--</v>
      </c>
      <c r="J19" s="334"/>
      <c r="K19" s="335" t="s">
        <v>281</v>
      </c>
      <c r="L19" s="334" t="str">
        <f>B19</f>
        <v>[Impact Outcome Reference (Name)]</v>
      </c>
      <c r="M19" s="334" t="s">
        <v>655</v>
      </c>
      <c r="N19" s="334" t="s">
        <v>356</v>
      </c>
    </row>
    <row r="20" spans="2:14" s="10" customFormat="1" x14ac:dyDescent="0.25">
      <c r="B20" s="334" t="s">
        <v>3338</v>
      </c>
      <c r="C20" s="336" t="s">
        <v>3339</v>
      </c>
      <c r="D20" s="335" t="s">
        <v>2977</v>
      </c>
      <c r="E20" s="334" t="s">
        <v>2967</v>
      </c>
      <c r="F20" s="334" t="str">
        <f t="array" ref="F20">IFERROR(INDEX($C$19:$C$43, MATCH(0, COUNTIF($F$18:F19, $C$19:$C$43&amp;"") + IF($C$19:$C$43="",1,0), 0)), "")</f>
        <v>Malaria O-1a Proportion of population that slept under an insecticide-treated net the previous night</v>
      </c>
      <c r="G20" s="334" t="s">
        <v>4009</v>
      </c>
      <c r="H20" s="334" t="str">
        <f t="array" ref="H20">IFERROR(INDEX($B$19:$B$43, MATCH(0, COUNTIF($H$18:H19, $B$19:$B$43&amp;"") + IF($B$19:$B$43="",1,0), 0)), "")</f>
        <v>IOR-00129</v>
      </c>
      <c r="I20" s="334" t="str">
        <f t="array" ref="I20">IFERROR(IF(INDEX($C$19:$C$43,MATCH(LEFT(H20,255),LEFT($B$19:$B$43,255),0))=0,"",INDEX($C$19:$C$43,MATCH(LEFT(H20,255),LEFT($B$19:$B$43,255),0))),"")</f>
        <v>Malaria O-1a Proportion of population that slept under an insecticide-treated net the previous night</v>
      </c>
      <c r="J20" s="334"/>
      <c r="K20" s="335" t="s">
        <v>4010</v>
      </c>
      <c r="L20" s="334" t="str">
        <f t="shared" ref="L20:L39" si="0">B20</f>
        <v>IOR-00129</v>
      </c>
      <c r="M20" s="334" t="s">
        <v>341</v>
      </c>
      <c r="N20" s="334" t="s">
        <v>3990</v>
      </c>
    </row>
    <row r="21" spans="2:14" s="10" customFormat="1" x14ac:dyDescent="0.25">
      <c r="B21" s="334" t="s">
        <v>4011</v>
      </c>
      <c r="C21" s="336" t="s">
        <v>4012</v>
      </c>
      <c r="D21" s="335"/>
      <c r="E21" s="334" t="s">
        <v>2967</v>
      </c>
      <c r="F21" s="334" t="str">
        <f t="array" ref="F21">IFERROR(INDEX($C$19:$C$43, MATCH(0, COUNTIF($F$18:F20, $C$19:$C$43&amp;"") + IF($C$19:$C$43="",1,0), 0)), "")</f>
        <v>Malaria O-1b Proportion of children under five years old who slept under an insecticide-treated net the previous night</v>
      </c>
      <c r="G21" s="334" t="s">
        <v>4013</v>
      </c>
      <c r="H21" s="334" t="str">
        <f t="array" ref="H21">IFERROR(INDEX($B$19:$B$43, MATCH(0, COUNTIF($H$18:H20, $B$19:$B$43&amp;"") + IF($B$19:$B$43="",1,0), 0)), "")</f>
        <v>IOR-00130</v>
      </c>
      <c r="I21" s="334" t="str">
        <f t="array" ref="I21">IFERROR(IF(INDEX($C$19:$C$43,MATCH(LEFT(H21,255),LEFT($B$19:$B$43,255),0))=0,"",INDEX($C$19:$C$43,MATCH(LEFT(H21,255),LEFT($B$19:$B$43,255),0))),"")</f>
        <v>Malaria O-1b Proportion of children under five years old who slept under an insecticide-treated net the previous night</v>
      </c>
      <c r="J21" s="334"/>
      <c r="K21" s="335" t="s">
        <v>4014</v>
      </c>
      <c r="L21" s="334" t="str">
        <f t="shared" si="0"/>
        <v>IOR-00130</v>
      </c>
      <c r="M21" s="334" t="s">
        <v>341</v>
      </c>
      <c r="N21" s="334" t="s">
        <v>3990</v>
      </c>
    </row>
    <row r="22" spans="2:14" s="10" customFormat="1" x14ac:dyDescent="0.25">
      <c r="B22" s="334" t="s">
        <v>4015</v>
      </c>
      <c r="C22" s="336" t="s">
        <v>4016</v>
      </c>
      <c r="D22" s="335"/>
      <c r="E22" s="334" t="s">
        <v>2967</v>
      </c>
      <c r="F22" s="334" t="str">
        <f t="array" ref="F22">IFERROR(INDEX($C$19:$C$43, MATCH(0, COUNTIF($F$18:F21, $C$19:$C$43&amp;"") + IF($C$19:$C$43="",1,0), 0)), "")</f>
        <v>Malaria O-1c Proportion of pregnant women who slept under an insecticide-treated net the previous night</v>
      </c>
      <c r="G22" s="334" t="s">
        <v>4017</v>
      </c>
      <c r="H22" s="334" t="str">
        <f t="array" ref="H22">IFERROR(INDEX($B$19:$B$43, MATCH(0, COUNTIF($H$18:H21, $B$19:$B$43&amp;"") + IF($B$19:$B$43="",1,0), 0)), "")</f>
        <v>IOR-00131</v>
      </c>
      <c r="I22" s="334" t="str">
        <f t="array" ref="I22">IFERROR(IF(INDEX($C$19:$C$43,MATCH(LEFT(H22,255),LEFT($B$19:$B$43,255),0))=0,"",INDEX($C$19:$C$43,MATCH(LEFT(H22,255),LEFT($B$19:$B$43,255),0))),"")</f>
        <v>Malaria O-1c Proportion of pregnant women who slept under an insecticide-treated net the previous night</v>
      </c>
      <c r="J22" s="334"/>
      <c r="K22" s="335" t="s">
        <v>4018</v>
      </c>
      <c r="L22" s="334" t="str">
        <f t="shared" si="0"/>
        <v>IOR-00131</v>
      </c>
      <c r="M22" s="334" t="s">
        <v>341</v>
      </c>
      <c r="N22" s="334" t="s">
        <v>3990</v>
      </c>
    </row>
    <row r="23" spans="2:14" s="10" customFormat="1" x14ac:dyDescent="0.25">
      <c r="B23" s="334" t="s">
        <v>4019</v>
      </c>
      <c r="C23" s="336" t="s">
        <v>4020</v>
      </c>
      <c r="D23" s="335"/>
      <c r="E23" s="334" t="s">
        <v>2967</v>
      </c>
      <c r="F23" s="334" t="str">
        <f t="array" ref="F23">IFERROR(INDEX($C$19:$C$43, MATCH(0, COUNTIF($F$18:F22, $C$19:$C$43&amp;"") + IF($C$19:$C$43="",1,0), 0)), "")</f>
        <v>Malaria O-2 Proportion of population with access to an ITN within their household</v>
      </c>
      <c r="G23" s="334" t="s">
        <v>4021</v>
      </c>
      <c r="H23" s="334" t="str">
        <f t="array" ref="H23">IFERROR(INDEX($B$19:$B$43, MATCH(0, COUNTIF($H$18:H22, $B$19:$B$43&amp;"") + IF($B$19:$B$43="",1,0), 0)), "")</f>
        <v>IOR-00132</v>
      </c>
      <c r="I23" s="334" t="str">
        <f t="array" ref="I23">IFERROR(IF(INDEX($C$19:$C$43,MATCH(LEFT(H23,255),LEFT($B$19:$B$43,255),0))=0,"",INDEX($C$19:$C$43,MATCH(LEFT(H23,255),LEFT($B$19:$B$43,255),0))),"")</f>
        <v>Malaria O-2 Proportion of population with access to an ITN within their household</v>
      </c>
      <c r="J23" s="334"/>
      <c r="K23" s="335" t="s">
        <v>4022</v>
      </c>
      <c r="L23" s="334" t="str">
        <f t="shared" si="0"/>
        <v>IOR-00132</v>
      </c>
      <c r="M23" s="334" t="s">
        <v>341</v>
      </c>
      <c r="N23" s="334" t="s">
        <v>3990</v>
      </c>
    </row>
    <row r="24" spans="2:14" s="10" customFormat="1" x14ac:dyDescent="0.25">
      <c r="B24" s="334" t="s">
        <v>3344</v>
      </c>
      <c r="C24" s="336" t="s">
        <v>3345</v>
      </c>
      <c r="D24" s="335" t="s">
        <v>2977</v>
      </c>
      <c r="E24" s="334" t="s">
        <v>2967</v>
      </c>
      <c r="F24" s="334" t="str">
        <f t="array" ref="F24">IFERROR(INDEX($C$19:$C$43, MATCH(0, COUNTIF($F$18:F23, $C$19:$C$43&amp;"") + IF($C$19:$C$43="",1,0), 0)), "")</f>
        <v>Malaria O-3 Proportion of population using an insecticide-treated net among those with access to an insecticide-treated net</v>
      </c>
      <c r="G24" s="334" t="s">
        <v>4023</v>
      </c>
      <c r="H24" s="334" t="str">
        <f t="array" ref="H24">IFERROR(INDEX($B$19:$B$43, MATCH(0, COUNTIF($H$18:H23, $B$19:$B$43&amp;"") + IF($B$19:$B$43="",1,0), 0)), "")</f>
        <v>IOR-00133</v>
      </c>
      <c r="I24" s="334" t="str">
        <f t="array" ref="I24">IFERROR(IF(INDEX($C$19:$C$43,MATCH(LEFT(H24,255),LEFT($B$19:$B$43,255),0))=0,"",INDEX($C$19:$C$43,MATCH(LEFT(H24,255),LEFT($B$19:$B$43,255),0))),"")</f>
        <v>Malaria O-3 Proportion of population using an insecticide-treated net among those with access to an insecticide-treated net</v>
      </c>
      <c r="J24" s="334"/>
      <c r="K24" s="335" t="s">
        <v>4024</v>
      </c>
      <c r="L24" s="334" t="str">
        <f t="shared" si="0"/>
        <v>IOR-00133</v>
      </c>
      <c r="M24" s="334" t="s">
        <v>341</v>
      </c>
      <c r="N24" s="334" t="s">
        <v>3990</v>
      </c>
    </row>
    <row r="25" spans="2:14" s="10" customFormat="1" x14ac:dyDescent="0.25">
      <c r="B25" s="334" t="s">
        <v>4025</v>
      </c>
      <c r="C25" s="336" t="s">
        <v>4026</v>
      </c>
      <c r="D25" s="335"/>
      <c r="E25" s="334" t="s">
        <v>2967</v>
      </c>
      <c r="F25" s="334" t="str">
        <f t="array" ref="F25">IFERROR(INDEX($C$19:$C$43, MATCH(0, COUNTIF($F$18:F24, $C$19:$C$43&amp;"") + IF($C$19:$C$43="",1,0), 0)), "")</f>
        <v>Malaria O-4 Proportion of households with at least one insecticide-treated net for every two people and/or sprayed by IRS within the last 12 months</v>
      </c>
      <c r="G25" s="334" t="s">
        <v>4027</v>
      </c>
      <c r="H25" s="334" t="str">
        <f t="array" ref="H25">IFERROR(INDEX($B$19:$B$43, MATCH(0, COUNTIF($H$18:H24, $B$19:$B$43&amp;"") + IF($B$19:$B$43="",1,0), 0)), "")</f>
        <v>IOR-00134</v>
      </c>
      <c r="I25" s="334" t="str">
        <f t="array" ref="I25">IFERROR(IF(INDEX($C$19:$C$43,MATCH(LEFT(H25,255),LEFT($B$19:$B$43,255),0))=0,"",INDEX($C$19:$C$43,MATCH(LEFT(H25,255),LEFT($B$19:$B$43,255),0))),"")</f>
        <v>Malaria O-4 Proportion of households with at least one insecticide-treated net for every two people and/or sprayed by IRS within the last 12 months</v>
      </c>
      <c r="J25" s="334"/>
      <c r="K25" s="335" t="s">
        <v>4028</v>
      </c>
      <c r="L25" s="334" t="str">
        <f t="shared" si="0"/>
        <v>IOR-00134</v>
      </c>
      <c r="M25" s="334" t="s">
        <v>341</v>
      </c>
      <c r="N25" s="334" t="s">
        <v>3990</v>
      </c>
    </row>
    <row r="26" spans="2:14" s="10" customFormat="1" x14ac:dyDescent="0.25">
      <c r="B26" s="334" t="s">
        <v>4029</v>
      </c>
      <c r="C26" s="336" t="s">
        <v>4030</v>
      </c>
      <c r="D26" s="335"/>
      <c r="E26" s="334" t="s">
        <v>2967</v>
      </c>
      <c r="F26" s="334" t="str">
        <f t="array" ref="F26">IFERROR(INDEX($C$19:$C$43, MATCH(0, COUNTIF($F$18:F25, $C$19:$C$43&amp;"") + IF($C$19:$C$43="",1,0), 0)), "")</f>
        <v>Malaria O-8 Proportion of households sprayed by IRS within the last 12 months</v>
      </c>
      <c r="G26" s="334" t="s">
        <v>4031</v>
      </c>
      <c r="H26" s="334" t="str">
        <f t="array" ref="H26">IFERROR(INDEX($B$19:$B$43, MATCH(0, COUNTIF($H$18:H25, $B$19:$B$43&amp;"") + IF($B$19:$B$43="",1,0), 0)), "")</f>
        <v>IOR-00135</v>
      </c>
      <c r="I26" s="334" t="str">
        <f t="array" ref="I26">IFERROR(IF(INDEX($C$19:$C$43,MATCH(LEFT(H26,255),LEFT($B$19:$B$43,255),0))=0,"",INDEX($C$19:$C$43,MATCH(LEFT(H26,255),LEFT($B$19:$B$43,255),0))),"")</f>
        <v>Malaria O-8 Proportion of households sprayed by IRS within the last 12 months</v>
      </c>
      <c r="J26" s="334"/>
      <c r="K26" s="335" t="s">
        <v>4032</v>
      </c>
      <c r="L26" s="334" t="str">
        <f t="shared" si="0"/>
        <v>IOR-00135</v>
      </c>
      <c r="M26" s="334" t="s">
        <v>341</v>
      </c>
      <c r="N26" s="334" t="s">
        <v>3990</v>
      </c>
    </row>
    <row r="27" spans="2:14" s="10" customFormat="1" x14ac:dyDescent="0.25">
      <c r="B27" s="334" t="s">
        <v>3350</v>
      </c>
      <c r="C27" s="336" t="s">
        <v>3351</v>
      </c>
      <c r="D27" s="335" t="s">
        <v>3352</v>
      </c>
      <c r="E27" s="334" t="s">
        <v>2967</v>
      </c>
      <c r="F27" s="334" t="str">
        <f t="array" ref="F27">IFERROR(INDEX($C$19:$C$43, MATCH(0, COUNTIF($F$18:F26, $C$19:$C$43&amp;"") + IF($C$19:$C$43="",1,0), 0)), "")</f>
        <v>Malaria O-9⁽ᴹ⁾ Annual blood examination rate: per 100 population per year (Elimination settings)</v>
      </c>
      <c r="G27" s="334" t="s">
        <v>4033</v>
      </c>
      <c r="H27" s="334" t="str">
        <f t="array" ref="H27">IFERROR(INDEX($B$19:$B$43, MATCH(0, COUNTIF($H$18:H26, $B$19:$B$43&amp;"") + IF($B$19:$B$43="",1,0), 0)), "")</f>
        <v>IOR-00136</v>
      </c>
      <c r="I27" s="334" t="str">
        <f t="array" ref="I27">IFERROR(IF(INDEX($C$19:$C$43,MATCH(LEFT(H27,255),LEFT($B$19:$B$43,255),0))=0,"",INDEX($C$19:$C$43,MATCH(LEFT(H27,255),LEFT($B$19:$B$43,255),0))),"")</f>
        <v>Malaria O-9⁽ᴹ⁾ Annual blood examination rate: per 100 population per year (Elimination settings)</v>
      </c>
      <c r="J27" s="334"/>
      <c r="K27" s="335" t="s">
        <v>4034</v>
      </c>
      <c r="L27" s="334" t="str">
        <f t="shared" si="0"/>
        <v>IOR-00136</v>
      </c>
      <c r="M27" s="334" t="s">
        <v>341</v>
      </c>
      <c r="N27" s="334" t="s">
        <v>3990</v>
      </c>
    </row>
    <row r="28" spans="2:14" s="10" customFormat="1" x14ac:dyDescent="0.25">
      <c r="B28" s="334" t="s">
        <v>4035</v>
      </c>
      <c r="C28" s="336" t="s">
        <v>4036</v>
      </c>
      <c r="D28" s="335"/>
      <c r="E28" s="334" t="s">
        <v>2967</v>
      </c>
      <c r="F28" s="334" t="str">
        <f t="array" ref="F28">IFERROR(INDEX($C$19:$C$43, MATCH(0, COUNTIF($F$18:F27, $C$19:$C$43&amp;"") + IF($C$19:$C$43="",1,0), 0)), "")</f>
        <v>HSS O-5 Percentage of health facilities with tracer medicines for the three diseases available on the day of the visit or day of reporting</v>
      </c>
      <c r="G28" s="334" t="s">
        <v>4037</v>
      </c>
      <c r="H28" s="334" t="str">
        <f t="array" ref="H28">IFERROR(INDEX($B$19:$B$43, MATCH(0, COUNTIF($H$18:H27, $B$19:$B$43&amp;"") + IF($B$19:$B$43="",1,0), 0)), "")</f>
        <v>IOR-00137</v>
      </c>
      <c r="I28" s="334" t="str">
        <f t="array" ref="I28">IFERROR(IF(INDEX($C$19:$C$43,MATCH(LEFT(H28,255),LEFT($B$19:$B$43,255),0))=0,"",INDEX($C$19:$C$43,MATCH(LEFT(H28,255),LEFT($B$19:$B$43,255),0))),"")</f>
        <v>HSS O-5 Percentage of health facilities with tracer medicines for the three diseases available on the day of the visit or day of reporting</v>
      </c>
      <c r="J28" s="334"/>
      <c r="K28" s="335" t="s">
        <v>4038</v>
      </c>
      <c r="L28" s="334" t="str">
        <f t="shared" si="0"/>
        <v>IOR-00137</v>
      </c>
      <c r="M28" s="334" t="s">
        <v>341</v>
      </c>
      <c r="N28" s="334" t="s">
        <v>3990</v>
      </c>
    </row>
    <row r="29" spans="2:14" s="10" customFormat="1" x14ac:dyDescent="0.25">
      <c r="B29" s="334" t="s">
        <v>4035</v>
      </c>
      <c r="C29" s="336" t="s">
        <v>4036</v>
      </c>
      <c r="D29" s="335"/>
      <c r="E29" s="334" t="s">
        <v>343</v>
      </c>
      <c r="F29" s="334" t="str">
        <f t="array" ref="F29">IFERROR(INDEX($C$19:$C$43, MATCH(0, COUNTIF($F$18:F28, $C$19:$C$43&amp;"") + IF($C$19:$C$43="",1,0), 0)), "")</f>
        <v>HSS O-6 Percentage of facilities providing diagnostic services on the day of the assessment</v>
      </c>
      <c r="G29" s="334" t="s">
        <v>4037</v>
      </c>
      <c r="H29" s="334" t="str">
        <f t="array" ref="H29">IFERROR(INDEX($B$19:$B$43, MATCH(0, COUNTIF($H$18:H28, $B$19:$B$43&amp;"") + IF($B$19:$B$43="",1,0), 0)), "")</f>
        <v>IOR-00138</v>
      </c>
      <c r="I29" s="334" t="str">
        <f t="array" ref="I29">IFERROR(IF(INDEX($C$19:$C$43,MATCH(LEFT(H29,255),LEFT($B$19:$B$43,255),0))=0,"",INDEX($C$19:$C$43,MATCH(LEFT(H29,255),LEFT($B$19:$B$43,255),0))),"")</f>
        <v>HSS O-6 Percentage of facilities providing diagnostic services on the day of the assessment</v>
      </c>
      <c r="J29" s="334"/>
      <c r="K29" s="335" t="s">
        <v>4039</v>
      </c>
      <c r="L29" s="334" t="str">
        <f t="shared" si="0"/>
        <v>IOR-00137</v>
      </c>
      <c r="M29" s="334" t="s">
        <v>341</v>
      </c>
      <c r="N29" s="334" t="s">
        <v>3990</v>
      </c>
    </row>
    <row r="30" spans="2:14" s="10" customFormat="1" x14ac:dyDescent="0.25">
      <c r="B30" s="334" t="s">
        <v>4040</v>
      </c>
      <c r="C30" s="336" t="s">
        <v>4041</v>
      </c>
      <c r="D30" s="335"/>
      <c r="E30" s="334" t="s">
        <v>2967</v>
      </c>
      <c r="F30" s="334" t="str">
        <f t="array" ref="F30">IFERROR(INDEX($C$19:$C$43, MATCH(0, COUNTIF($F$18:F29, $C$19:$C$43&amp;"") + IF($C$19:$C$43="",1,0), 0)), "")</f>
        <v>HSS O-7 National aggregate HMIS fully deployed and functional: Percentage of HMIS components in place (HIS deployment, completeness, timeliness, and integration of aggregate disease reporting for HIV, TB and malaria indicators)</v>
      </c>
      <c r="G30" s="334" t="s">
        <v>4042</v>
      </c>
      <c r="H30" s="334" t="str">
        <f t="array" ref="H30">IFERROR(INDEX($B$19:$B$43, MATCH(0, COUNTIF($H$18:H29, $B$19:$B$43&amp;"") + IF($B$19:$B$43="",1,0), 0)), "")</f>
        <v>IOR-00139</v>
      </c>
      <c r="I30" s="334" t="str">
        <f t="array" ref="I30">IFERROR(IF(INDEX($C$19:$C$43,MATCH(LEFT(H30,255),LEFT($B$19:$B$43,255),0))=0,"",INDEX($C$19:$C$43,MATCH(LEFT(H30,255),LEFT($B$19:$B$43,255),0))),"")</f>
        <v>HSS O-7 National aggregate HMIS fully deployed and functional: Percentage of HMIS components in place (HIS deployment, completeness, timeliness, and integration of aggregate disease reporting for HIV, TB and malaria indicators)</v>
      </c>
      <c r="J30" s="334"/>
      <c r="K30" s="335" t="s">
        <v>4043</v>
      </c>
      <c r="L30" s="334" t="str">
        <f t="shared" si="0"/>
        <v>IOR-00138</v>
      </c>
      <c r="M30" s="334" t="s">
        <v>341</v>
      </c>
      <c r="N30" s="334" t="s">
        <v>3990</v>
      </c>
    </row>
    <row r="31" spans="2:14" s="10" customFormat="1" x14ac:dyDescent="0.25">
      <c r="B31" s="334" t="s">
        <v>4040</v>
      </c>
      <c r="C31" s="336" t="s">
        <v>4041</v>
      </c>
      <c r="D31" s="335"/>
      <c r="E31" s="334" t="s">
        <v>343</v>
      </c>
      <c r="F31" s="334" t="str">
        <f t="array" ref="F31">IFERROR(INDEX($C$19:$C$43, MATCH(0, COUNTIF($F$18:F30, $C$19:$C$43&amp;"") + IF($C$19:$C$43="",1,0), 0)), "")</f>
        <v>HSS O-8 Active health workers per 10,000 population</v>
      </c>
      <c r="G31" s="334" t="s">
        <v>4042</v>
      </c>
      <c r="H31" s="334" t="str">
        <f t="array" ref="H31">IFERROR(INDEX($B$19:$B$43, MATCH(0, COUNTIF($H$18:H30, $B$19:$B$43&amp;"") + IF($B$19:$B$43="",1,0), 0)), "")</f>
        <v>IOR-00140</v>
      </c>
      <c r="I31" s="334" t="str">
        <f t="array" ref="I31">IFERROR(IF(INDEX($C$19:$C$43,MATCH(LEFT(H31,255),LEFT($B$19:$B$43,255),0))=0,"",INDEX($C$19:$C$43,MATCH(LEFT(H31,255),LEFT($B$19:$B$43,255),0))),"")</f>
        <v>HSS O-8 Active health workers per 10,000 population</v>
      </c>
      <c r="J31" s="334"/>
      <c r="K31" s="335" t="s">
        <v>4044</v>
      </c>
      <c r="L31" s="334" t="str">
        <f t="shared" si="0"/>
        <v>IOR-00138</v>
      </c>
      <c r="M31" s="334" t="s">
        <v>341</v>
      </c>
      <c r="N31" s="334" t="s">
        <v>3990</v>
      </c>
    </row>
    <row r="32" spans="2:14" s="10" customFormat="1" x14ac:dyDescent="0.25">
      <c r="B32" s="334" t="s">
        <v>4045</v>
      </c>
      <c r="C32" s="336" t="s">
        <v>4046</v>
      </c>
      <c r="D32" s="335"/>
      <c r="E32" s="334" t="s">
        <v>2967</v>
      </c>
      <c r="F32" s="334" t="str">
        <f t="array" ref="F32">IFERROR(INDEX($C$19:$C$43, MATCH(0, COUNTIF($F$18:F31, $C$19:$C$43&amp;"") + IF($C$19:$C$43="",1,0), 0)), "")</f>
        <v>HSS O-9 Percentage of antenatal clients with 1st visit before 12 weeks</v>
      </c>
      <c r="G32" s="334" t="s">
        <v>4047</v>
      </c>
      <c r="H32" s="334" t="str">
        <f t="array" ref="H32">IFERROR(INDEX($B$19:$B$43, MATCH(0, COUNTIF($H$18:H31, $B$19:$B$43&amp;"") + IF($B$19:$B$43="",1,0), 0)), "")</f>
        <v>IOR-00141</v>
      </c>
      <c r="I32" s="334" t="str">
        <f t="array" ref="I32">IFERROR(IF(INDEX($C$19:$C$43,MATCH(LEFT(H32,255),LEFT($B$19:$B$43,255),0))=0,"",INDEX($C$19:$C$43,MATCH(LEFT(H32,255),LEFT($B$19:$B$43,255),0))),"")</f>
        <v>HSS O-9 Percentage of antenatal clients with 1st visit before 12 weeks</v>
      </c>
      <c r="J32" s="334"/>
      <c r="K32" s="335" t="s">
        <v>4048</v>
      </c>
      <c r="L32" s="334" t="str">
        <f t="shared" si="0"/>
        <v>IOR-00139</v>
      </c>
      <c r="M32" s="334" t="s">
        <v>341</v>
      </c>
      <c r="N32" s="334" t="s">
        <v>3990</v>
      </c>
    </row>
    <row r="33" spans="1:14" s="10" customFormat="1" x14ac:dyDescent="0.25">
      <c r="B33" s="334" t="s">
        <v>4045</v>
      </c>
      <c r="C33" s="336" t="s">
        <v>4046</v>
      </c>
      <c r="D33" s="335"/>
      <c r="E33" s="334" t="s">
        <v>343</v>
      </c>
      <c r="F33" s="334" t="str">
        <f t="array" ref="F33">IFERROR(INDEX($C$19:$C$43, MATCH(0, COUNTIF($F$18:F32, $C$19:$C$43&amp;"") + IF($C$19:$C$43="",1,0), 0)), "")</f>
        <v>HSS O-10 Proportion of population with large household expenditure on health as a share of total household expenditure or income (catastrophic spending on health)</v>
      </c>
      <c r="G33" s="334" t="s">
        <v>4047</v>
      </c>
      <c r="H33" s="334" t="str">
        <f t="array" ref="H33">IFERROR(INDEX($B$19:$B$43, MATCH(0, COUNTIF($H$18:H32, $B$19:$B$43&amp;"") + IF($B$19:$B$43="",1,0), 0)), "")</f>
        <v>IOR-00142</v>
      </c>
      <c r="I33" s="334" t="str">
        <f t="array" ref="I33">IFERROR(IF(INDEX($C$19:$C$43,MATCH(LEFT(H33,255),LEFT($B$19:$B$43,255),0))=0,"",INDEX($C$19:$C$43,MATCH(LEFT(H33,255),LEFT($B$19:$B$43,255),0))),"")</f>
        <v>HSS O-10 Proportion of population with large household expenditure on health as a share of total household expenditure or income (catastrophic spending on health)</v>
      </c>
      <c r="J33" s="334"/>
      <c r="K33" s="335" t="s">
        <v>4049</v>
      </c>
      <c r="L33" s="334" t="str">
        <f t="shared" si="0"/>
        <v>IOR-00139</v>
      </c>
      <c r="M33" s="334" t="s">
        <v>341</v>
      </c>
      <c r="N33" s="334" t="s">
        <v>3990</v>
      </c>
    </row>
    <row r="34" spans="1:14" s="10" customFormat="1" x14ac:dyDescent="0.25">
      <c r="B34" s="334" t="s">
        <v>3359</v>
      </c>
      <c r="C34" s="336" t="s">
        <v>3360</v>
      </c>
      <c r="D34" s="335" t="s">
        <v>3361</v>
      </c>
      <c r="E34" s="334" t="s">
        <v>2967</v>
      </c>
      <c r="F34" s="334" t="str">
        <f t="array" ref="F34">IFERROR(INDEX($C$19:$C$43, MATCH(0, COUNTIF($F$18:F33, $C$19:$C$43&amp;"") + IF($C$19:$C$43="",1,0), 0)), "")</f>
        <v/>
      </c>
      <c r="G34" s="334" t="s">
        <v>4050</v>
      </c>
      <c r="H34" s="334" t="str">
        <f t="array" ref="H34">IFERROR(INDEX($B$19:$B$43, MATCH(0, COUNTIF($H$18:H33, $B$19:$B$43&amp;"") + IF($B$19:$B$43="",1,0), 0)), "")</f>
        <v/>
      </c>
      <c r="I34" s="334" t="str">
        <f t="array" ref="I34">IFERROR(IF(INDEX($C$19:$C$43,MATCH(LEFT(H34,255),LEFT($B$19:$B$43,255),0))=0,"",INDEX($C$19:$C$43,MATCH(LEFT(H34,255),LEFT($B$19:$B$43,255),0))),"")</f>
        <v/>
      </c>
      <c r="J34" s="334"/>
      <c r="K34" s="335" t="s">
        <v>4051</v>
      </c>
      <c r="L34" s="334" t="str">
        <f t="shared" si="0"/>
        <v>IOR-00140</v>
      </c>
      <c r="M34" s="334" t="s">
        <v>341</v>
      </c>
      <c r="N34" s="334" t="s">
        <v>3990</v>
      </c>
    </row>
    <row r="35" spans="1:14" s="10" customFormat="1" x14ac:dyDescent="0.25">
      <c r="B35" s="334" t="s">
        <v>3359</v>
      </c>
      <c r="C35" s="336" t="s">
        <v>3360</v>
      </c>
      <c r="D35" s="335" t="s">
        <v>3361</v>
      </c>
      <c r="E35" s="334" t="s">
        <v>343</v>
      </c>
      <c r="F35" s="334" t="str">
        <f t="array" ref="F35">IFERROR(INDEX($C$19:$C$43, MATCH(0, COUNTIF($F$18:F34, $C$19:$C$43&amp;"") + IF($C$19:$C$43="",1,0), 0)), "")</f>
        <v/>
      </c>
      <c r="G35" s="334" t="s">
        <v>4050</v>
      </c>
      <c r="H35" s="334" t="str">
        <f t="array" ref="H35">IFERROR(INDEX($B$19:$B$43, MATCH(0, COUNTIF($H$18:H34, $B$19:$B$43&amp;"") + IF($B$19:$B$43="",1,0), 0)), "")</f>
        <v/>
      </c>
      <c r="I35" s="334" t="str">
        <f t="array" ref="I35">IFERROR(IF(INDEX($C$19:$C$43,MATCH(LEFT(H35,255),LEFT($B$19:$B$43,255),0))=0,"",INDEX($C$19:$C$43,MATCH(LEFT(H35,255),LEFT($B$19:$B$43,255),0))),"")</f>
        <v/>
      </c>
      <c r="J35" s="334"/>
      <c r="K35" s="335" t="s">
        <v>4052</v>
      </c>
      <c r="L35" s="334" t="str">
        <f t="shared" si="0"/>
        <v>IOR-00140</v>
      </c>
      <c r="M35" s="334" t="s">
        <v>341</v>
      </c>
      <c r="N35" s="334" t="s">
        <v>3990</v>
      </c>
    </row>
    <row r="36" spans="1:14" s="10" customFormat="1" x14ac:dyDescent="0.25">
      <c r="B36" s="334" t="s">
        <v>3377</v>
      </c>
      <c r="C36" s="336" t="s">
        <v>3378</v>
      </c>
      <c r="D36" s="335" t="s">
        <v>2970</v>
      </c>
      <c r="E36" s="334" t="s">
        <v>2967</v>
      </c>
      <c r="F36" s="334" t="str">
        <f t="array" ref="F36">IFERROR(INDEX($C$19:$C$43, MATCH(0, COUNTIF($F$18:F35, $C$19:$C$43&amp;"") + IF($C$19:$C$43="",1,0), 0)), "")</f>
        <v/>
      </c>
      <c r="G36" s="334" t="s">
        <v>4053</v>
      </c>
      <c r="H36" s="334" t="str">
        <f t="array" ref="H36">IFERROR(INDEX($B$19:$B$43, MATCH(0, COUNTIF($H$18:H35, $B$19:$B$43&amp;"") + IF($B$19:$B$43="",1,0), 0)), "")</f>
        <v/>
      </c>
      <c r="I36" s="334" t="str">
        <f t="array" ref="I36">IFERROR(IF(INDEX($C$19:$C$43,MATCH(LEFT(H36,255),LEFT($B$19:$B$43,255),0))=0,"",INDEX($C$19:$C$43,MATCH(LEFT(H36,255),LEFT($B$19:$B$43,255),0))),"")</f>
        <v/>
      </c>
      <c r="J36" s="334"/>
      <c r="K36" s="335" t="s">
        <v>4054</v>
      </c>
      <c r="L36" s="334" t="str">
        <f t="shared" si="0"/>
        <v>IOR-00141</v>
      </c>
      <c r="M36" s="334" t="s">
        <v>341</v>
      </c>
      <c r="N36" s="334" t="s">
        <v>3990</v>
      </c>
    </row>
    <row r="37" spans="1:14" s="10" customFormat="1" x14ac:dyDescent="0.25">
      <c r="B37" s="334" t="s">
        <v>3377</v>
      </c>
      <c r="C37" s="336" t="s">
        <v>3378</v>
      </c>
      <c r="D37" s="335" t="s">
        <v>2970</v>
      </c>
      <c r="E37" s="334" t="s">
        <v>343</v>
      </c>
      <c r="F37" s="334" t="str">
        <f t="array" ref="F37">IFERROR(INDEX($C$19:$C$43, MATCH(0, COUNTIF($F$18:F36, $C$19:$C$43&amp;"") + IF($C$19:$C$43="",1,0), 0)), "")</f>
        <v/>
      </c>
      <c r="G37" s="334" t="s">
        <v>4053</v>
      </c>
      <c r="H37" s="334" t="str">
        <f t="array" ref="H37">IFERROR(INDEX($B$19:$B$43, MATCH(0, COUNTIF($H$18:H36, $B$19:$B$43&amp;"") + IF($B$19:$B$43="",1,0), 0)), "")</f>
        <v/>
      </c>
      <c r="I37" s="334" t="str">
        <f t="array" ref="I37">IFERROR(IF(INDEX($C$19:$C$43,MATCH(LEFT(H37,255),LEFT($B$19:$B$43,255),0))=0,"",INDEX($C$19:$C$43,MATCH(LEFT(H37,255),LEFT($B$19:$B$43,255),0))),"")</f>
        <v/>
      </c>
      <c r="J37" s="334"/>
      <c r="K37" s="335" t="s">
        <v>4055</v>
      </c>
      <c r="L37" s="334" t="str">
        <f t="shared" si="0"/>
        <v>IOR-00141</v>
      </c>
      <c r="M37" s="334" t="s">
        <v>341</v>
      </c>
      <c r="N37" s="334" t="s">
        <v>3990</v>
      </c>
    </row>
    <row r="38" spans="1:14" s="10" customFormat="1" x14ac:dyDescent="0.25">
      <c r="B38" s="334" t="s">
        <v>4056</v>
      </c>
      <c r="C38" s="336" t="s">
        <v>4057</v>
      </c>
      <c r="D38" s="335"/>
      <c r="E38" s="334" t="s">
        <v>2967</v>
      </c>
      <c r="F38" s="334" t="str">
        <f t="array" ref="F38">IFERROR(INDEX($C$19:$C$43, MATCH(0, COUNTIF($F$18:F37, $C$19:$C$43&amp;"") + IF($C$19:$C$43="",1,0), 0)), "")</f>
        <v/>
      </c>
      <c r="G38" s="334" t="s">
        <v>4058</v>
      </c>
      <c r="H38" s="334" t="str">
        <f t="array" ref="H38">IFERROR(INDEX($B$19:$B$43, MATCH(0, COUNTIF($H$18:H37, $B$19:$B$43&amp;"") + IF($B$19:$B$43="",1,0), 0)), "")</f>
        <v/>
      </c>
      <c r="I38" s="334" t="str">
        <f t="array" ref="I38">IFERROR(IF(INDEX($C$19:$C$43,MATCH(LEFT(H38,255),LEFT($B$19:$B$43,255),0))=0,"",INDEX($C$19:$C$43,MATCH(LEFT(H38,255),LEFT($B$19:$B$43,255),0))),"")</f>
        <v/>
      </c>
      <c r="J38" s="334"/>
      <c r="K38" s="335" t="s">
        <v>4059</v>
      </c>
      <c r="L38" s="334" t="str">
        <f t="shared" si="0"/>
        <v>IOR-00142</v>
      </c>
      <c r="M38" s="334" t="s">
        <v>341</v>
      </c>
      <c r="N38" s="334" t="s">
        <v>3990</v>
      </c>
    </row>
    <row r="39" spans="1:14" s="10" customFormat="1" x14ac:dyDescent="0.25">
      <c r="B39" s="334" t="s">
        <v>4056</v>
      </c>
      <c r="C39" s="336" t="s">
        <v>4057</v>
      </c>
      <c r="D39" s="335"/>
      <c r="E39" s="334" t="s">
        <v>343</v>
      </c>
      <c r="F39" s="334" t="str">
        <f t="array" ref="F39">IFERROR(INDEX($C$19:$C$43, MATCH(0, COUNTIF($F$18:F38, $C$19:$C$43&amp;"") + IF($C$19:$C$43="",1,0), 0)), "")</f>
        <v/>
      </c>
      <c r="G39" s="334" t="s">
        <v>4058</v>
      </c>
      <c r="H39" s="334" t="str">
        <f t="array" ref="H39">IFERROR(INDEX($B$19:$B$43, MATCH(0, COUNTIF($H$18:H38, $B$19:$B$43&amp;"") + IF($B$19:$B$43="",1,0), 0)), "")</f>
        <v/>
      </c>
      <c r="I39" s="334" t="str">
        <f t="array" ref="I39">IFERROR(IF(INDEX($C$19:$C$43,MATCH(LEFT(H39,255),LEFT($B$19:$B$43,255),0))=0,"",INDEX($C$19:$C$43,MATCH(LEFT(H39,255),LEFT($B$19:$B$43,255),0))),"")</f>
        <v/>
      </c>
      <c r="J39" s="334"/>
      <c r="K39" s="335" t="s">
        <v>4060</v>
      </c>
      <c r="L39" s="334" t="str">
        <f t="shared" si="0"/>
        <v>IOR-00142</v>
      </c>
      <c r="M39" s="334" t="s">
        <v>341</v>
      </c>
      <c r="N39" s="334" t="s">
        <v>3990</v>
      </c>
    </row>
    <row r="40" spans="1:14" s="10" customFormat="1" x14ac:dyDescent="0.25">
      <c r="B40" s="334"/>
      <c r="C40" s="336"/>
      <c r="D40" s="335"/>
      <c r="E40" s="334"/>
      <c r="F40" s="334"/>
      <c r="G40" s="334"/>
      <c r="H40" s="334"/>
      <c r="I40" s="334"/>
      <c r="J40" s="334"/>
      <c r="K40" s="335"/>
    </row>
    <row r="41" spans="1:14" s="10" customFormat="1" x14ac:dyDescent="0.25">
      <c r="B41" s="334"/>
      <c r="C41" s="336"/>
      <c r="D41" s="335"/>
      <c r="E41" s="334"/>
      <c r="F41" s="334"/>
      <c r="G41" s="334"/>
      <c r="H41" s="334"/>
      <c r="I41" s="334"/>
      <c r="J41" s="334"/>
      <c r="K41" s="335"/>
    </row>
    <row r="42" spans="1:14" s="10" customFormat="1" x14ac:dyDescent="0.25">
      <c r="B42" s="334"/>
      <c r="C42" s="336"/>
      <c r="D42" s="335"/>
      <c r="E42" s="334"/>
      <c r="F42" s="334"/>
      <c r="G42" s="334"/>
      <c r="H42" s="334"/>
      <c r="I42" s="334"/>
      <c r="J42" s="334"/>
      <c r="K42" s="335"/>
    </row>
    <row r="44" spans="1:14" ht="13" x14ac:dyDescent="0.3">
      <c r="B44" s="2" t="s">
        <v>163</v>
      </c>
    </row>
    <row r="45" spans="1:14" ht="13" x14ac:dyDescent="0.3">
      <c r="A45" s="707" t="s">
        <v>1</v>
      </c>
      <c r="B45" s="702" t="s">
        <v>135</v>
      </c>
      <c r="C45" s="702" t="s">
        <v>56</v>
      </c>
      <c r="D45" s="702" t="s">
        <v>58</v>
      </c>
      <c r="E45" s="702" t="s">
        <v>131</v>
      </c>
      <c r="F45" s="702" t="s">
        <v>132</v>
      </c>
      <c r="G45" s="702" t="s">
        <v>61</v>
      </c>
      <c r="H45" s="702" t="s">
        <v>133</v>
      </c>
      <c r="I45" s="702" t="s">
        <v>357</v>
      </c>
      <c r="J45" s="702" t="s">
        <v>658</v>
      </c>
      <c r="K45" s="702" t="s">
        <v>686</v>
      </c>
    </row>
    <row r="46" spans="1:14" hidden="1" x14ac:dyDescent="0.25">
      <c r="A46" s="708" t="s">
        <v>130</v>
      </c>
      <c r="B46" s="709" t="s">
        <v>101</v>
      </c>
      <c r="C46" s="709" t="s">
        <v>66</v>
      </c>
      <c r="D46" s="709" t="s">
        <v>57</v>
      </c>
      <c r="E46" s="708"/>
      <c r="F46" s="709" t="str">
        <f t="shared" ref="F46:F85" si="1">B46</f>
        <v>[Name ID]</v>
      </c>
      <c r="G46" s="708" t="s">
        <v>60</v>
      </c>
      <c r="H46" s="709"/>
      <c r="I46" s="709" t="s">
        <v>356</v>
      </c>
      <c r="J46" s="709" t="s">
        <v>657</v>
      </c>
      <c r="K46" s="709" t="s">
        <v>685</v>
      </c>
    </row>
    <row r="47" spans="1:14" s="10" customFormat="1" x14ac:dyDescent="0.25">
      <c r="A47" s="708" t="s">
        <v>4142</v>
      </c>
      <c r="B47" s="709" t="s">
        <v>3819</v>
      </c>
      <c r="C47" s="709" t="s">
        <v>3820</v>
      </c>
      <c r="D47" s="709" t="s">
        <v>3285</v>
      </c>
      <c r="E47" s="708"/>
      <c r="F47" s="709" t="str">
        <f t="shared" si="1"/>
        <v>MCI-01098</v>
      </c>
      <c r="G47" s="708" t="s">
        <v>4146</v>
      </c>
      <c r="H47" s="709"/>
      <c r="I47" s="709" t="s">
        <v>3990</v>
      </c>
      <c r="J47" s="709" t="s">
        <v>4147</v>
      </c>
      <c r="K47" s="709" t="s">
        <v>868</v>
      </c>
    </row>
    <row r="48" spans="1:14" s="10" customFormat="1" x14ac:dyDescent="0.25">
      <c r="A48" s="708" t="s">
        <v>4142</v>
      </c>
      <c r="B48" s="709" t="s">
        <v>3827</v>
      </c>
      <c r="C48" s="709" t="s">
        <v>3828</v>
      </c>
      <c r="D48" s="709" t="s">
        <v>3285</v>
      </c>
      <c r="E48" s="708"/>
      <c r="F48" s="709" t="str">
        <f t="shared" si="1"/>
        <v>MCI-01099</v>
      </c>
      <c r="G48" s="708" t="s">
        <v>4148</v>
      </c>
      <c r="H48" s="709"/>
      <c r="I48" s="709" t="s">
        <v>3990</v>
      </c>
      <c r="J48" s="709" t="s">
        <v>4147</v>
      </c>
      <c r="K48" s="709" t="s">
        <v>868</v>
      </c>
    </row>
    <row r="49" spans="1:11" s="10" customFormat="1" x14ac:dyDescent="0.25">
      <c r="A49" s="708" t="s">
        <v>4142</v>
      </c>
      <c r="B49" s="709" t="s">
        <v>4149</v>
      </c>
      <c r="C49" s="709" t="s">
        <v>4150</v>
      </c>
      <c r="D49" s="709"/>
      <c r="E49" s="708"/>
      <c r="F49" s="709" t="str">
        <f t="shared" si="1"/>
        <v>MCI-01100</v>
      </c>
      <c r="G49" s="708" t="s">
        <v>4151</v>
      </c>
      <c r="H49" s="709"/>
      <c r="I49" s="709" t="s">
        <v>3990</v>
      </c>
      <c r="J49" s="709" t="s">
        <v>4147</v>
      </c>
      <c r="K49" s="709" t="s">
        <v>4152</v>
      </c>
    </row>
    <row r="50" spans="1:11" s="10" customFormat="1" x14ac:dyDescent="0.25">
      <c r="A50" s="708" t="s">
        <v>4142</v>
      </c>
      <c r="B50" s="709" t="s">
        <v>4153</v>
      </c>
      <c r="C50" s="709" t="s">
        <v>4154</v>
      </c>
      <c r="D50" s="709"/>
      <c r="E50" s="708"/>
      <c r="F50" s="709" t="str">
        <f t="shared" si="1"/>
        <v>MCI-01101</v>
      </c>
      <c r="G50" s="708" t="s">
        <v>4155</v>
      </c>
      <c r="H50" s="709"/>
      <c r="I50" s="709" t="s">
        <v>3990</v>
      </c>
      <c r="J50" s="709" t="s">
        <v>4147</v>
      </c>
      <c r="K50" s="709" t="s">
        <v>869</v>
      </c>
    </row>
    <row r="51" spans="1:11" s="10" customFormat="1" x14ac:dyDescent="0.25">
      <c r="A51" s="708" t="s">
        <v>4062</v>
      </c>
      <c r="B51" s="709" t="s">
        <v>3840</v>
      </c>
      <c r="C51" s="709" t="s">
        <v>3841</v>
      </c>
      <c r="D51" s="709" t="s">
        <v>4156</v>
      </c>
      <c r="E51" s="708"/>
      <c r="F51" s="709" t="str">
        <f t="shared" si="1"/>
        <v>MCI-01102</v>
      </c>
      <c r="G51" s="708" t="s">
        <v>4157</v>
      </c>
      <c r="H51" s="709"/>
      <c r="I51" s="709" t="s">
        <v>3990</v>
      </c>
      <c r="J51" s="709" t="s">
        <v>4147</v>
      </c>
      <c r="K51" s="709" t="s">
        <v>868</v>
      </c>
    </row>
    <row r="52" spans="1:11" s="10" customFormat="1" x14ac:dyDescent="0.25">
      <c r="A52" s="708" t="s">
        <v>4062</v>
      </c>
      <c r="B52" s="709" t="s">
        <v>3850</v>
      </c>
      <c r="C52" s="709" t="s">
        <v>3851</v>
      </c>
      <c r="D52" s="709" t="s">
        <v>4156</v>
      </c>
      <c r="E52" s="708"/>
      <c r="F52" s="709" t="str">
        <f t="shared" si="1"/>
        <v>MCI-01103</v>
      </c>
      <c r="G52" s="708" t="s">
        <v>4158</v>
      </c>
      <c r="H52" s="709"/>
      <c r="I52" s="709" t="s">
        <v>3990</v>
      </c>
      <c r="J52" s="709" t="s">
        <v>4147</v>
      </c>
      <c r="K52" s="709" t="s">
        <v>868</v>
      </c>
    </row>
    <row r="53" spans="1:11" s="10" customFormat="1" x14ac:dyDescent="0.25">
      <c r="A53" s="708" t="s">
        <v>4062</v>
      </c>
      <c r="B53" s="709" t="s">
        <v>3860</v>
      </c>
      <c r="C53" s="709" t="s">
        <v>3861</v>
      </c>
      <c r="D53" s="709" t="s">
        <v>4156</v>
      </c>
      <c r="E53" s="708"/>
      <c r="F53" s="709" t="str">
        <f t="shared" si="1"/>
        <v>MCI-01104</v>
      </c>
      <c r="G53" s="708" t="s">
        <v>4159</v>
      </c>
      <c r="H53" s="709"/>
      <c r="I53" s="709" t="s">
        <v>3990</v>
      </c>
      <c r="J53" s="709" t="s">
        <v>4147</v>
      </c>
      <c r="K53" s="709" t="s">
        <v>868</v>
      </c>
    </row>
    <row r="54" spans="1:11" s="10" customFormat="1" x14ac:dyDescent="0.25">
      <c r="A54" s="708" t="s">
        <v>4062</v>
      </c>
      <c r="B54" s="709" t="s">
        <v>3870</v>
      </c>
      <c r="C54" s="709" t="s">
        <v>3871</v>
      </c>
      <c r="D54" s="709" t="s">
        <v>2970</v>
      </c>
      <c r="E54" s="708"/>
      <c r="F54" s="709" t="str">
        <f t="shared" si="1"/>
        <v>MCI-01105</v>
      </c>
      <c r="G54" s="708" t="s">
        <v>4160</v>
      </c>
      <c r="H54" s="709"/>
      <c r="I54" s="709" t="s">
        <v>3990</v>
      </c>
      <c r="J54" s="709" t="s">
        <v>4147</v>
      </c>
      <c r="K54" s="709" t="s">
        <v>868</v>
      </c>
    </row>
    <row r="55" spans="1:11" s="10" customFormat="1" x14ac:dyDescent="0.25">
      <c r="A55" s="708" t="s">
        <v>4062</v>
      </c>
      <c r="B55" s="709" t="s">
        <v>3876</v>
      </c>
      <c r="C55" s="709" t="s">
        <v>3877</v>
      </c>
      <c r="D55" s="709" t="s">
        <v>2970</v>
      </c>
      <c r="E55" s="708"/>
      <c r="F55" s="709" t="str">
        <f t="shared" si="1"/>
        <v>MCI-01106</v>
      </c>
      <c r="G55" s="708" t="s">
        <v>4161</v>
      </c>
      <c r="H55" s="709"/>
      <c r="I55" s="709" t="s">
        <v>3990</v>
      </c>
      <c r="J55" s="709" t="s">
        <v>4147</v>
      </c>
      <c r="K55" s="709" t="s">
        <v>868</v>
      </c>
    </row>
    <row r="56" spans="1:11" s="10" customFormat="1" x14ac:dyDescent="0.25">
      <c r="A56" s="708" t="s">
        <v>4062</v>
      </c>
      <c r="B56" s="709" t="s">
        <v>3882</v>
      </c>
      <c r="C56" s="709" t="s">
        <v>3883</v>
      </c>
      <c r="D56" s="709" t="s">
        <v>2970</v>
      </c>
      <c r="E56" s="708"/>
      <c r="F56" s="709" t="str">
        <f t="shared" si="1"/>
        <v>MCI-01107</v>
      </c>
      <c r="G56" s="708" t="s">
        <v>4162</v>
      </c>
      <c r="H56" s="709"/>
      <c r="I56" s="709" t="s">
        <v>3990</v>
      </c>
      <c r="J56" s="709" t="s">
        <v>4147</v>
      </c>
      <c r="K56" s="709" t="s">
        <v>868</v>
      </c>
    </row>
    <row r="57" spans="1:11" s="10" customFormat="1" x14ac:dyDescent="0.25">
      <c r="A57" s="708" t="s">
        <v>4062</v>
      </c>
      <c r="B57" s="709" t="s">
        <v>3888</v>
      </c>
      <c r="C57" s="709" t="s">
        <v>3889</v>
      </c>
      <c r="D57" s="709" t="s">
        <v>2970</v>
      </c>
      <c r="E57" s="708"/>
      <c r="F57" s="709" t="str">
        <f t="shared" si="1"/>
        <v>MCI-01108</v>
      </c>
      <c r="G57" s="708" t="s">
        <v>4163</v>
      </c>
      <c r="H57" s="709"/>
      <c r="I57" s="709" t="s">
        <v>3990</v>
      </c>
      <c r="J57" s="709" t="s">
        <v>4147</v>
      </c>
      <c r="K57" s="709" t="s">
        <v>868</v>
      </c>
    </row>
    <row r="58" spans="1:11" s="10" customFormat="1" x14ac:dyDescent="0.25">
      <c r="A58" s="708" t="s">
        <v>4062</v>
      </c>
      <c r="B58" s="709" t="s">
        <v>3894</v>
      </c>
      <c r="C58" s="709" t="s">
        <v>3895</v>
      </c>
      <c r="D58" s="709" t="s">
        <v>2970</v>
      </c>
      <c r="E58" s="708"/>
      <c r="F58" s="709" t="str">
        <f t="shared" si="1"/>
        <v>MCI-01109</v>
      </c>
      <c r="G58" s="708" t="s">
        <v>4164</v>
      </c>
      <c r="H58" s="709"/>
      <c r="I58" s="709" t="s">
        <v>3990</v>
      </c>
      <c r="J58" s="709" t="s">
        <v>4147</v>
      </c>
      <c r="K58" s="709" t="s">
        <v>868</v>
      </c>
    </row>
    <row r="59" spans="1:11" s="10" customFormat="1" x14ac:dyDescent="0.25">
      <c r="A59" s="708" t="s">
        <v>4062</v>
      </c>
      <c r="B59" s="709" t="s">
        <v>3900</v>
      </c>
      <c r="C59" s="709" t="s">
        <v>3901</v>
      </c>
      <c r="D59" s="709" t="s">
        <v>2970</v>
      </c>
      <c r="E59" s="708"/>
      <c r="F59" s="709" t="str">
        <f t="shared" si="1"/>
        <v>MCI-01110</v>
      </c>
      <c r="G59" s="708" t="s">
        <v>4165</v>
      </c>
      <c r="H59" s="709"/>
      <c r="I59" s="709" t="s">
        <v>3990</v>
      </c>
      <c r="J59" s="709" t="s">
        <v>4147</v>
      </c>
      <c r="K59" s="709" t="s">
        <v>868</v>
      </c>
    </row>
    <row r="60" spans="1:11" s="10" customFormat="1" x14ac:dyDescent="0.25">
      <c r="A60" s="708" t="s">
        <v>4062</v>
      </c>
      <c r="B60" s="709" t="s">
        <v>4166</v>
      </c>
      <c r="C60" s="709" t="s">
        <v>4167</v>
      </c>
      <c r="D60" s="709"/>
      <c r="E60" s="708"/>
      <c r="F60" s="709" t="str">
        <f t="shared" si="1"/>
        <v>MCI-01111</v>
      </c>
      <c r="G60" s="708" t="s">
        <v>4168</v>
      </c>
      <c r="H60" s="709"/>
      <c r="I60" s="709" t="s">
        <v>3990</v>
      </c>
      <c r="J60" s="709" t="s">
        <v>4147</v>
      </c>
      <c r="K60" s="709" t="s">
        <v>868</v>
      </c>
    </row>
    <row r="61" spans="1:11" s="10" customFormat="1" x14ac:dyDescent="0.25">
      <c r="A61" s="708" t="s">
        <v>4062</v>
      </c>
      <c r="B61" s="709" t="s">
        <v>4169</v>
      </c>
      <c r="C61" s="709" t="s">
        <v>4170</v>
      </c>
      <c r="D61" s="709"/>
      <c r="E61" s="708"/>
      <c r="F61" s="709" t="str">
        <f t="shared" si="1"/>
        <v>MCI-01112</v>
      </c>
      <c r="G61" s="708" t="s">
        <v>4171</v>
      </c>
      <c r="H61" s="709"/>
      <c r="I61" s="709" t="s">
        <v>3990</v>
      </c>
      <c r="J61" s="709" t="s">
        <v>4147</v>
      </c>
      <c r="K61" s="709" t="s">
        <v>868</v>
      </c>
    </row>
    <row r="62" spans="1:11" s="10" customFormat="1" x14ac:dyDescent="0.25">
      <c r="A62" s="708" t="s">
        <v>4137</v>
      </c>
      <c r="B62" s="709" t="s">
        <v>4172</v>
      </c>
      <c r="C62" s="709" t="s">
        <v>4173</v>
      </c>
      <c r="D62" s="709"/>
      <c r="E62" s="708"/>
      <c r="F62" s="709" t="str">
        <f t="shared" si="1"/>
        <v>MCI-01113</v>
      </c>
      <c r="G62" s="708" t="s">
        <v>4174</v>
      </c>
      <c r="H62" s="709"/>
      <c r="I62" s="709" t="s">
        <v>3990</v>
      </c>
      <c r="J62" s="709" t="s">
        <v>4147</v>
      </c>
      <c r="K62" s="709" t="s">
        <v>869</v>
      </c>
    </row>
    <row r="63" spans="1:11" s="10" customFormat="1" x14ac:dyDescent="0.25">
      <c r="A63" s="708" t="s">
        <v>4137</v>
      </c>
      <c r="B63" s="709" t="s">
        <v>3906</v>
      </c>
      <c r="C63" s="709" t="s">
        <v>3907</v>
      </c>
      <c r="D63" s="709" t="s">
        <v>2977</v>
      </c>
      <c r="E63" s="708"/>
      <c r="F63" s="709" t="str">
        <f t="shared" si="1"/>
        <v>MCI-01114</v>
      </c>
      <c r="G63" s="708" t="s">
        <v>4175</v>
      </c>
      <c r="H63" s="709"/>
      <c r="I63" s="709" t="s">
        <v>3990</v>
      </c>
      <c r="J63" s="709" t="s">
        <v>4147</v>
      </c>
      <c r="K63" s="709" t="s">
        <v>868</v>
      </c>
    </row>
    <row r="64" spans="1:11" s="10" customFormat="1" x14ac:dyDescent="0.25">
      <c r="A64" s="708" t="s">
        <v>4102</v>
      </c>
      <c r="B64" s="709" t="s">
        <v>4176</v>
      </c>
      <c r="C64" s="709" t="s">
        <v>4177</v>
      </c>
      <c r="D64" s="709"/>
      <c r="E64" s="708"/>
      <c r="F64" s="709" t="str">
        <f t="shared" si="1"/>
        <v>MCI-01115</v>
      </c>
      <c r="G64" s="708" t="s">
        <v>4178</v>
      </c>
      <c r="H64" s="709"/>
      <c r="I64" s="709" t="s">
        <v>3990</v>
      </c>
      <c r="J64" s="709" t="s">
        <v>4147</v>
      </c>
      <c r="K64" s="709" t="s">
        <v>4152</v>
      </c>
    </row>
    <row r="65" spans="1:11" s="10" customFormat="1" x14ac:dyDescent="0.25">
      <c r="A65" s="708" t="s">
        <v>4102</v>
      </c>
      <c r="B65" s="709" t="s">
        <v>4179</v>
      </c>
      <c r="C65" s="709" t="s">
        <v>4180</v>
      </c>
      <c r="D65" s="709"/>
      <c r="E65" s="708"/>
      <c r="F65" s="709" t="str">
        <f t="shared" si="1"/>
        <v>MCI-01116</v>
      </c>
      <c r="G65" s="708" t="s">
        <v>4181</v>
      </c>
      <c r="H65" s="709"/>
      <c r="I65" s="709" t="s">
        <v>3990</v>
      </c>
      <c r="J65" s="709" t="s">
        <v>4147</v>
      </c>
      <c r="K65" s="709" t="s">
        <v>4152</v>
      </c>
    </row>
    <row r="66" spans="1:11" s="10" customFormat="1" x14ac:dyDescent="0.25">
      <c r="A66" s="708" t="s">
        <v>4102</v>
      </c>
      <c r="B66" s="709" t="s">
        <v>4182</v>
      </c>
      <c r="C66" s="709" t="s">
        <v>4183</v>
      </c>
      <c r="D66" s="709"/>
      <c r="E66" s="708"/>
      <c r="F66" s="709" t="str">
        <f t="shared" si="1"/>
        <v>MCI-01117</v>
      </c>
      <c r="G66" s="708" t="s">
        <v>4184</v>
      </c>
      <c r="H66" s="709"/>
      <c r="I66" s="709" t="s">
        <v>3990</v>
      </c>
      <c r="J66" s="709" t="s">
        <v>4147</v>
      </c>
      <c r="K66" s="709" t="s">
        <v>869</v>
      </c>
    </row>
    <row r="67" spans="1:11" s="10" customFormat="1" x14ac:dyDescent="0.25">
      <c r="A67" s="708" t="s">
        <v>4102</v>
      </c>
      <c r="B67" s="709" t="s">
        <v>4185</v>
      </c>
      <c r="C67" s="709" t="s">
        <v>4186</v>
      </c>
      <c r="D67" s="709"/>
      <c r="E67" s="708"/>
      <c r="F67" s="709" t="str">
        <f t="shared" si="1"/>
        <v>MCI-01118</v>
      </c>
      <c r="G67" s="708" t="s">
        <v>4187</v>
      </c>
      <c r="H67" s="709"/>
      <c r="I67" s="709" t="s">
        <v>3990</v>
      </c>
      <c r="J67" s="709" t="s">
        <v>4147</v>
      </c>
      <c r="K67" s="709" t="s">
        <v>869</v>
      </c>
    </row>
    <row r="68" spans="1:11" s="10" customFormat="1" x14ac:dyDescent="0.25">
      <c r="A68" s="708" t="s">
        <v>4102</v>
      </c>
      <c r="B68" s="709" t="s">
        <v>4188</v>
      </c>
      <c r="C68" s="709" t="s">
        <v>4189</v>
      </c>
      <c r="D68" s="709"/>
      <c r="E68" s="708"/>
      <c r="F68" s="709" t="str">
        <f t="shared" si="1"/>
        <v>MCI-01119</v>
      </c>
      <c r="G68" s="708" t="s">
        <v>4190</v>
      </c>
      <c r="H68" s="709"/>
      <c r="I68" s="709" t="s">
        <v>3990</v>
      </c>
      <c r="J68" s="709" t="s">
        <v>4147</v>
      </c>
      <c r="K68" s="709" t="s">
        <v>869</v>
      </c>
    </row>
    <row r="69" spans="1:11" s="10" customFormat="1" x14ac:dyDescent="0.25">
      <c r="A69" s="708" t="s">
        <v>4095</v>
      </c>
      <c r="B69" s="709" t="s">
        <v>3912</v>
      </c>
      <c r="C69" s="709" t="s">
        <v>3913</v>
      </c>
      <c r="D69" s="709" t="s">
        <v>3914</v>
      </c>
      <c r="E69" s="708"/>
      <c r="F69" s="709" t="str">
        <f t="shared" si="1"/>
        <v>MCI-01120</v>
      </c>
      <c r="G69" s="708" t="s">
        <v>4191</v>
      </c>
      <c r="H69" s="709"/>
      <c r="I69" s="709" t="s">
        <v>3990</v>
      </c>
      <c r="J69" s="709" t="s">
        <v>4147</v>
      </c>
      <c r="K69" s="709" t="s">
        <v>868</v>
      </c>
    </row>
    <row r="70" spans="1:11" s="10" customFormat="1" x14ac:dyDescent="0.25">
      <c r="A70" s="708" t="s">
        <v>4095</v>
      </c>
      <c r="B70" s="709" t="s">
        <v>3927</v>
      </c>
      <c r="C70" s="709" t="s">
        <v>3928</v>
      </c>
      <c r="D70" s="709" t="s">
        <v>3914</v>
      </c>
      <c r="E70" s="708"/>
      <c r="F70" s="709" t="str">
        <f t="shared" si="1"/>
        <v>MCI-01121</v>
      </c>
      <c r="G70" s="708" t="s">
        <v>4192</v>
      </c>
      <c r="H70" s="709"/>
      <c r="I70" s="709" t="s">
        <v>3990</v>
      </c>
      <c r="J70" s="709" t="s">
        <v>4147</v>
      </c>
      <c r="K70" s="709" t="s">
        <v>868</v>
      </c>
    </row>
    <row r="71" spans="1:11" s="10" customFormat="1" x14ac:dyDescent="0.25">
      <c r="A71" s="708" t="s">
        <v>4095</v>
      </c>
      <c r="B71" s="709" t="s">
        <v>4193</v>
      </c>
      <c r="C71" s="709" t="s">
        <v>4194</v>
      </c>
      <c r="D71" s="709"/>
      <c r="E71" s="708"/>
      <c r="F71" s="709" t="str">
        <f t="shared" si="1"/>
        <v>MCI-01122</v>
      </c>
      <c r="G71" s="708" t="s">
        <v>4195</v>
      </c>
      <c r="H71" s="709"/>
      <c r="I71" s="709" t="s">
        <v>3990</v>
      </c>
      <c r="J71" s="709" t="s">
        <v>4147</v>
      </c>
      <c r="K71" s="709" t="s">
        <v>868</v>
      </c>
    </row>
    <row r="72" spans="1:11" s="10" customFormat="1" x14ac:dyDescent="0.25">
      <c r="A72" s="708" t="s">
        <v>4095</v>
      </c>
      <c r="B72" s="709" t="s">
        <v>4196</v>
      </c>
      <c r="C72" s="709" t="s">
        <v>4197</v>
      </c>
      <c r="D72" s="709"/>
      <c r="E72" s="708"/>
      <c r="F72" s="709" t="str">
        <f t="shared" si="1"/>
        <v>MCI-01123</v>
      </c>
      <c r="G72" s="708" t="s">
        <v>4198</v>
      </c>
      <c r="H72" s="709"/>
      <c r="I72" s="709" t="s">
        <v>3990</v>
      </c>
      <c r="J72" s="709" t="s">
        <v>4147</v>
      </c>
      <c r="K72" s="709" t="s">
        <v>869</v>
      </c>
    </row>
    <row r="73" spans="1:11" s="10" customFormat="1" x14ac:dyDescent="0.25">
      <c r="A73" s="708" t="s">
        <v>4095</v>
      </c>
      <c r="B73" s="709" t="s">
        <v>4199</v>
      </c>
      <c r="C73" s="709" t="s">
        <v>4200</v>
      </c>
      <c r="D73" s="709"/>
      <c r="E73" s="708"/>
      <c r="F73" s="709" t="str">
        <f t="shared" si="1"/>
        <v>MCI-01124</v>
      </c>
      <c r="G73" s="708" t="s">
        <v>4201</v>
      </c>
      <c r="H73" s="709"/>
      <c r="I73" s="709" t="s">
        <v>3990</v>
      </c>
      <c r="J73" s="709" t="s">
        <v>4147</v>
      </c>
      <c r="K73" s="709" t="s">
        <v>869</v>
      </c>
    </row>
    <row r="74" spans="1:11" s="10" customFormat="1" x14ac:dyDescent="0.25">
      <c r="A74" s="708" t="s">
        <v>4116</v>
      </c>
      <c r="B74" s="709" t="s">
        <v>3937</v>
      </c>
      <c r="C74" s="709" t="s">
        <v>3938</v>
      </c>
      <c r="D74" s="709" t="s">
        <v>3361</v>
      </c>
      <c r="E74" s="708"/>
      <c r="F74" s="709" t="str">
        <f t="shared" si="1"/>
        <v>MCI-01125</v>
      </c>
      <c r="G74" s="708" t="s">
        <v>4202</v>
      </c>
      <c r="H74" s="709"/>
      <c r="I74" s="709" t="s">
        <v>3990</v>
      </c>
      <c r="J74" s="709" t="s">
        <v>4147</v>
      </c>
      <c r="K74" s="709" t="s">
        <v>869</v>
      </c>
    </row>
    <row r="75" spans="1:11" s="10" customFormat="1" x14ac:dyDescent="0.25">
      <c r="A75" s="708" t="s">
        <v>4116</v>
      </c>
      <c r="B75" s="709" t="s">
        <v>3949</v>
      </c>
      <c r="C75" s="709" t="s">
        <v>3950</v>
      </c>
      <c r="D75" s="709" t="s">
        <v>3361</v>
      </c>
      <c r="E75" s="708"/>
      <c r="F75" s="709" t="str">
        <f t="shared" si="1"/>
        <v>MCI-01126</v>
      </c>
      <c r="G75" s="708" t="s">
        <v>4203</v>
      </c>
      <c r="H75" s="709"/>
      <c r="I75" s="709" t="s">
        <v>3990</v>
      </c>
      <c r="J75" s="709" t="s">
        <v>4147</v>
      </c>
      <c r="K75" s="709" t="s">
        <v>869</v>
      </c>
    </row>
    <row r="76" spans="1:11" s="10" customFormat="1" x14ac:dyDescent="0.25">
      <c r="A76" s="708" t="s">
        <v>4116</v>
      </c>
      <c r="B76" s="709" t="s">
        <v>4204</v>
      </c>
      <c r="C76" s="709" t="s">
        <v>4205</v>
      </c>
      <c r="D76" s="709"/>
      <c r="E76" s="708"/>
      <c r="F76" s="709" t="str">
        <f t="shared" si="1"/>
        <v>MCI-01127</v>
      </c>
      <c r="G76" s="708" t="s">
        <v>4206</v>
      </c>
      <c r="H76" s="709"/>
      <c r="I76" s="709" t="s">
        <v>3990</v>
      </c>
      <c r="J76" s="709" t="s">
        <v>4147</v>
      </c>
      <c r="K76" s="709" t="s">
        <v>869</v>
      </c>
    </row>
    <row r="77" spans="1:11" s="10" customFormat="1" x14ac:dyDescent="0.25">
      <c r="A77" s="708" t="s">
        <v>4123</v>
      </c>
      <c r="B77" s="709" t="s">
        <v>4207</v>
      </c>
      <c r="C77" s="709" t="s">
        <v>4208</v>
      </c>
      <c r="D77" s="709"/>
      <c r="E77" s="708"/>
      <c r="F77" s="709" t="str">
        <f t="shared" si="1"/>
        <v>MCI-01128</v>
      </c>
      <c r="G77" s="708" t="s">
        <v>4209</v>
      </c>
      <c r="H77" s="709"/>
      <c r="I77" s="709" t="s">
        <v>3990</v>
      </c>
      <c r="J77" s="709" t="s">
        <v>4147</v>
      </c>
      <c r="K77" s="709" t="s">
        <v>869</v>
      </c>
    </row>
    <row r="78" spans="1:11" s="10" customFormat="1" x14ac:dyDescent="0.25">
      <c r="A78" s="708" t="s">
        <v>4123</v>
      </c>
      <c r="B78" s="709" t="s">
        <v>4210</v>
      </c>
      <c r="C78" s="709" t="s">
        <v>4211</v>
      </c>
      <c r="D78" s="709"/>
      <c r="E78" s="708"/>
      <c r="F78" s="709" t="str">
        <f t="shared" si="1"/>
        <v>MCI-01129</v>
      </c>
      <c r="G78" s="708" t="s">
        <v>4212</v>
      </c>
      <c r="H78" s="709"/>
      <c r="I78" s="709" t="s">
        <v>3990</v>
      </c>
      <c r="J78" s="709" t="s">
        <v>4147</v>
      </c>
      <c r="K78" s="709" t="s">
        <v>869</v>
      </c>
    </row>
    <row r="79" spans="1:11" s="10" customFormat="1" x14ac:dyDescent="0.25">
      <c r="A79" s="708" t="s">
        <v>4123</v>
      </c>
      <c r="B79" s="709" t="s">
        <v>4213</v>
      </c>
      <c r="C79" s="709" t="s">
        <v>4214</v>
      </c>
      <c r="D79" s="709"/>
      <c r="E79" s="708"/>
      <c r="F79" s="709" t="str">
        <f t="shared" si="1"/>
        <v>MCI-01130</v>
      </c>
      <c r="G79" s="708" t="s">
        <v>4215</v>
      </c>
      <c r="H79" s="709"/>
      <c r="I79" s="709" t="s">
        <v>3990</v>
      </c>
      <c r="J79" s="709" t="s">
        <v>4147</v>
      </c>
      <c r="K79" s="709" t="s">
        <v>4152</v>
      </c>
    </row>
    <row r="80" spans="1:11" s="10" customFormat="1" x14ac:dyDescent="0.25">
      <c r="A80" s="708" t="s">
        <v>4123</v>
      </c>
      <c r="B80" s="709" t="s">
        <v>3961</v>
      </c>
      <c r="C80" s="709" t="s">
        <v>3962</v>
      </c>
      <c r="D80" s="709" t="s">
        <v>3963</v>
      </c>
      <c r="E80" s="708"/>
      <c r="F80" s="709" t="str">
        <f t="shared" si="1"/>
        <v>MCI-01131</v>
      </c>
      <c r="G80" s="708" t="s">
        <v>4216</v>
      </c>
      <c r="H80" s="709"/>
      <c r="I80" s="709" t="s">
        <v>3990</v>
      </c>
      <c r="J80" s="709" t="s">
        <v>4147</v>
      </c>
      <c r="K80" s="709" t="s">
        <v>868</v>
      </c>
    </row>
    <row r="81" spans="1:16" s="10" customFormat="1" x14ac:dyDescent="0.25">
      <c r="A81" s="708" t="s">
        <v>4088</v>
      </c>
      <c r="B81" s="709" t="s">
        <v>4217</v>
      </c>
      <c r="C81" s="709" t="s">
        <v>4218</v>
      </c>
      <c r="D81" s="709"/>
      <c r="E81" s="708"/>
      <c r="F81" s="709" t="str">
        <f t="shared" si="1"/>
        <v>MCI-01132</v>
      </c>
      <c r="G81" s="708" t="s">
        <v>4219</v>
      </c>
      <c r="H81" s="709"/>
      <c r="I81" s="709" t="s">
        <v>3990</v>
      </c>
      <c r="J81" s="709" t="s">
        <v>4147</v>
      </c>
      <c r="K81" s="709" t="s">
        <v>869</v>
      </c>
    </row>
    <row r="82" spans="1:16" s="10" customFormat="1" x14ac:dyDescent="0.25">
      <c r="A82" s="708" t="s">
        <v>4109</v>
      </c>
      <c r="B82" s="709" t="s">
        <v>4220</v>
      </c>
      <c r="C82" s="709" t="s">
        <v>4221</v>
      </c>
      <c r="D82" s="709"/>
      <c r="E82" s="708"/>
      <c r="F82" s="709" t="str">
        <f t="shared" si="1"/>
        <v>MCI-01133</v>
      </c>
      <c r="G82" s="708" t="s">
        <v>4222</v>
      </c>
      <c r="H82" s="709"/>
      <c r="I82" s="709" t="s">
        <v>3990</v>
      </c>
      <c r="J82" s="709" t="s">
        <v>4147</v>
      </c>
      <c r="K82" s="709" t="s">
        <v>869</v>
      </c>
    </row>
    <row r="83" spans="1:16" s="10" customFormat="1" x14ac:dyDescent="0.25">
      <c r="A83" s="708" t="s">
        <v>4081</v>
      </c>
      <c r="B83" s="709" t="s">
        <v>4223</v>
      </c>
      <c r="C83" s="709" t="s">
        <v>4224</v>
      </c>
      <c r="D83" s="709"/>
      <c r="E83" s="708"/>
      <c r="F83" s="709" t="str">
        <f t="shared" si="1"/>
        <v>MCI-01134</v>
      </c>
      <c r="G83" s="708" t="s">
        <v>4225</v>
      </c>
      <c r="H83" s="709"/>
      <c r="I83" s="709" t="s">
        <v>3990</v>
      </c>
      <c r="J83" s="709" t="s">
        <v>4147</v>
      </c>
      <c r="K83" s="709" t="s">
        <v>868</v>
      </c>
    </row>
    <row r="84" spans="1:16" s="10" customFormat="1" x14ac:dyDescent="0.25">
      <c r="A84" s="708" t="s">
        <v>4081</v>
      </c>
      <c r="B84" s="709" t="s">
        <v>4226</v>
      </c>
      <c r="C84" s="709" t="s">
        <v>4227</v>
      </c>
      <c r="D84" s="709"/>
      <c r="E84" s="708"/>
      <c r="F84" s="709" t="str">
        <f t="shared" si="1"/>
        <v>MCI-01135</v>
      </c>
      <c r="G84" s="708" t="s">
        <v>4228</v>
      </c>
      <c r="H84" s="709"/>
      <c r="I84" s="709" t="s">
        <v>3990</v>
      </c>
      <c r="J84" s="709" t="s">
        <v>4147</v>
      </c>
      <c r="K84" s="709" t="s">
        <v>869</v>
      </c>
    </row>
    <row r="85" spans="1:16" s="10" customFormat="1" x14ac:dyDescent="0.25">
      <c r="A85" s="708" t="s">
        <v>4130</v>
      </c>
      <c r="B85" s="709" t="s">
        <v>4229</v>
      </c>
      <c r="C85" s="709" t="s">
        <v>4230</v>
      </c>
      <c r="D85" s="709"/>
      <c r="E85" s="708"/>
      <c r="F85" s="709" t="str">
        <f t="shared" si="1"/>
        <v>MCI-01136</v>
      </c>
      <c r="G85" s="708" t="s">
        <v>4231</v>
      </c>
      <c r="H85" s="709"/>
      <c r="I85" s="709" t="s">
        <v>3990</v>
      </c>
      <c r="J85" s="709" t="s">
        <v>4147</v>
      </c>
      <c r="K85" s="709" t="s">
        <v>869</v>
      </c>
    </row>
    <row r="87" spans="1:16" ht="13" x14ac:dyDescent="0.3">
      <c r="B87" s="2" t="s">
        <v>129</v>
      </c>
    </row>
    <row r="88" spans="1:16" ht="13" x14ac:dyDescent="0.3">
      <c r="B88" s="515" t="s">
        <v>286</v>
      </c>
      <c r="C88" s="702" t="s">
        <v>74</v>
      </c>
      <c r="D88" s="702" t="s">
        <v>250</v>
      </c>
      <c r="E88" s="702" t="s">
        <v>115</v>
      </c>
      <c r="F88" s="702" t="s">
        <v>251</v>
      </c>
      <c r="G88" s="702" t="s">
        <v>61</v>
      </c>
      <c r="H88" s="702" t="s">
        <v>144</v>
      </c>
      <c r="I88" s="702" t="s">
        <v>287</v>
      </c>
      <c r="J88" s="702" t="s">
        <v>284</v>
      </c>
      <c r="K88" s="334" t="s">
        <v>357</v>
      </c>
      <c r="L88" s="334" t="s">
        <v>632</v>
      </c>
      <c r="M88" s="334" t="s">
        <v>282</v>
      </c>
      <c r="N88" s="703"/>
      <c r="O88" s="703"/>
      <c r="P88" s="703" t="s">
        <v>686</v>
      </c>
    </row>
    <row r="89" spans="1:16" hidden="1" x14ac:dyDescent="0.25">
      <c r="B89" s="516" t="str">
        <f t="array" ref="B89">IFERROR(INDEX($C$89:$C$120, MATCH(0, COUNTIF($B$88:B88, $C$89:$C$120&amp;"") + IF($C$89:$C$120="",1,0), 0)), "")</f>
        <v>--Select--</v>
      </c>
      <c r="C89" s="704" t="s">
        <v>66</v>
      </c>
      <c r="D89" s="338" t="s">
        <v>118</v>
      </c>
      <c r="E89" s="338" t="s">
        <v>114</v>
      </c>
      <c r="F89" s="338" t="str">
        <f>C89</f>
        <v>--Select--</v>
      </c>
      <c r="G89" s="338" t="s">
        <v>60</v>
      </c>
      <c r="H89" s="705" t="s">
        <v>143</v>
      </c>
      <c r="I89" s="338" t="str">
        <f t="array" ref="I89">IFERROR(INDEX($D$89:$D$120, MATCH(0, COUNTIF($I$88:I88, $D$89:$D$120&amp;"") + IF($D$89:$D$120="",1,0), 0)), "")</f>
        <v>[Module-Coverage-Intervention Reference (Name)]</v>
      </c>
      <c r="J89" s="338" t="str">
        <f t="array" ref="J89">IFERROR(IF(INDEX($C$89:$C$120,MATCH(LEFT(I89,255),LEFT($D$89:$D$120,255),0))=0,"",INDEX($C$89:$C$120,MATCH(LEFT(I89,255),LEFT($D$89:$D$120,255),0))),"")</f>
        <v>--Select--</v>
      </c>
      <c r="K89" s="334" t="s">
        <v>356</v>
      </c>
      <c r="L89" s="335" t="s">
        <v>130</v>
      </c>
      <c r="M89" s="335" t="s">
        <v>281</v>
      </c>
      <c r="N89" s="703"/>
      <c r="O89" s="703"/>
      <c r="P89" s="706" t="s">
        <v>685</v>
      </c>
    </row>
    <row r="90" spans="1:16" s="10" customFormat="1" x14ac:dyDescent="0.25">
      <c r="B90" s="701"/>
      <c r="C90" s="704" t="s">
        <v>4061</v>
      </c>
      <c r="D90" s="338" t="s">
        <v>4062</v>
      </c>
      <c r="E90" s="338" t="s">
        <v>2967</v>
      </c>
      <c r="F90" s="338" t="str">
        <f t="shared" ref="F90:F112" si="2">C90</f>
        <v>Case management</v>
      </c>
      <c r="G90" s="338" t="s">
        <v>4063</v>
      </c>
      <c r="H90" s="705" t="s">
        <v>4064</v>
      </c>
      <c r="I90" s="338" t="str">
        <f t="array" ref="I90">IFERROR(INDEX($D$89:$D$120, MATCH(0, COUNTIF($I$88:I89, $D$89:$D$120&amp;"") + IF($D$89:$D$120="",1,0), 0)), "")</f>
        <v>MCI-00658</v>
      </c>
      <c r="J90" s="338" t="str">
        <f t="array" ref="J90">IFERROR(IF(INDEX($C$89:$C$120,MATCH(LEFT(I90,255),LEFT($D$89:$D$120,255),0))=0,"",INDEX($C$89:$C$120,MATCH(LEFT(I90,255),LEFT($D$89:$D$120,255),0))),"")</f>
        <v>Case management</v>
      </c>
      <c r="K90" s="334" t="s">
        <v>3990</v>
      </c>
      <c r="L90" s="335"/>
      <c r="M90" s="335" t="s">
        <v>4065</v>
      </c>
      <c r="N90" s="703"/>
      <c r="O90" s="703"/>
      <c r="P90" s="706"/>
    </row>
    <row r="91" spans="1:16" s="10" customFormat="1" x14ac:dyDescent="0.25">
      <c r="B91" s="701"/>
      <c r="C91" s="704" t="s">
        <v>4066</v>
      </c>
      <c r="D91" s="338" t="s">
        <v>4067</v>
      </c>
      <c r="E91" s="338" t="s">
        <v>2967</v>
      </c>
      <c r="F91" s="338" t="str">
        <f t="shared" si="2"/>
        <v>Payment for results</v>
      </c>
      <c r="G91" s="338" t="s">
        <v>4068</v>
      </c>
      <c r="H91" s="705" t="s">
        <v>4069</v>
      </c>
      <c r="I91" s="338" t="str">
        <f t="array" ref="I91">IFERROR(INDEX($D$89:$D$120, MATCH(0, COUNTIF($I$88:I90, $D$89:$D$120&amp;"") + IF($D$89:$D$120="",1,0), 0)), "")</f>
        <v>MCI-00669</v>
      </c>
      <c r="J91" s="338" t="str">
        <f t="array" ref="J91">IFERROR(IF(INDEX($C$89:$C$120,MATCH(LEFT(I91,255),LEFT($D$89:$D$120,255),0))=0,"",INDEX($C$89:$C$120,MATCH(LEFT(I91,255),LEFT($D$89:$D$120,255),0))),"")</f>
        <v>Payment for results</v>
      </c>
      <c r="K91" s="334" t="s">
        <v>3990</v>
      </c>
      <c r="L91" s="335"/>
      <c r="M91" s="335" t="s">
        <v>4070</v>
      </c>
      <c r="N91" s="703"/>
      <c r="O91" s="703"/>
      <c r="P91" s="706"/>
    </row>
    <row r="92" spans="1:16" s="10" customFormat="1" x14ac:dyDescent="0.25">
      <c r="B92" s="701"/>
      <c r="C92" s="704" t="s">
        <v>4066</v>
      </c>
      <c r="D92" s="338" t="s">
        <v>4067</v>
      </c>
      <c r="E92" s="338" t="s">
        <v>343</v>
      </c>
      <c r="F92" s="338" t="str">
        <f t="shared" si="2"/>
        <v>Payment for results</v>
      </c>
      <c r="G92" s="338" t="s">
        <v>4071</v>
      </c>
      <c r="H92" s="705" t="s">
        <v>4069</v>
      </c>
      <c r="I92" s="338" t="str">
        <f t="array" ref="I92">IFERROR(INDEX($D$89:$D$120, MATCH(0, COUNTIF($I$88:I91, $D$89:$D$120&amp;"") + IF($D$89:$D$120="",1,0), 0)), "")</f>
        <v>MCI-00660</v>
      </c>
      <c r="J92" s="338" t="str">
        <f t="array" ref="J92">IFERROR(IF(INDEX($C$89:$C$120,MATCH(LEFT(I92,255),LEFT($D$89:$D$120,255),0))=0,"",INDEX($C$89:$C$120,MATCH(LEFT(I92,255),LEFT($D$89:$D$120,255),0))),"")</f>
        <v>Program management</v>
      </c>
      <c r="K92" s="334" t="s">
        <v>3990</v>
      </c>
      <c r="L92" s="335"/>
      <c r="M92" s="335" t="s">
        <v>4072</v>
      </c>
      <c r="N92" s="703"/>
      <c r="O92" s="703"/>
      <c r="P92" s="706"/>
    </row>
    <row r="93" spans="1:16" s="10" customFormat="1" x14ac:dyDescent="0.25">
      <c r="B93" s="701"/>
      <c r="C93" s="704" t="s">
        <v>4073</v>
      </c>
      <c r="D93" s="338" t="s">
        <v>4074</v>
      </c>
      <c r="E93" s="338" t="s">
        <v>2967</v>
      </c>
      <c r="F93" s="338" t="str">
        <f t="shared" si="2"/>
        <v>Program management</v>
      </c>
      <c r="G93" s="338" t="s">
        <v>4075</v>
      </c>
      <c r="H93" s="705" t="s">
        <v>4076</v>
      </c>
      <c r="I93" s="338" t="str">
        <f t="array" ref="I93">IFERROR(INDEX($D$89:$D$120, MATCH(0, COUNTIF($I$88:I92, $D$89:$D$120&amp;"") + IF($D$89:$D$120="",1,0), 0)), "")</f>
        <v>MCI-00667</v>
      </c>
      <c r="J93" s="338" t="str">
        <f t="array" ref="J93">IFERROR(IF(INDEX($C$89:$C$120,MATCH(LEFT(I93,255),LEFT($D$89:$D$120,255),0))=0,"",INDEX($C$89:$C$120,MATCH(LEFT(I93,255),LEFT($D$89:$D$120,255),0))),"")</f>
        <v>RSSH: Community systems strengthening</v>
      </c>
      <c r="K93" s="334" t="s">
        <v>3990</v>
      </c>
      <c r="L93" s="335"/>
      <c r="M93" s="335" t="s">
        <v>4077</v>
      </c>
      <c r="N93" s="703"/>
      <c r="O93" s="703"/>
      <c r="P93" s="706"/>
    </row>
    <row r="94" spans="1:16" s="10" customFormat="1" x14ac:dyDescent="0.25">
      <c r="B94" s="701"/>
      <c r="C94" s="704" t="s">
        <v>4073</v>
      </c>
      <c r="D94" s="338" t="s">
        <v>4074</v>
      </c>
      <c r="E94" s="338" t="s">
        <v>343</v>
      </c>
      <c r="F94" s="338" t="str">
        <f t="shared" si="2"/>
        <v>Program management</v>
      </c>
      <c r="G94" s="338" t="s">
        <v>4078</v>
      </c>
      <c r="H94" s="705" t="s">
        <v>4076</v>
      </c>
      <c r="I94" s="338" t="str">
        <f t="array" ref="I94">IFERROR(INDEX($D$89:$D$120, MATCH(0, COUNTIF($I$88:I93, $D$89:$D$120&amp;"") + IF($D$89:$D$120="",1,0), 0)), "")</f>
        <v>MCI-00665</v>
      </c>
      <c r="J94" s="338" t="str">
        <f t="array" ref="J94">IFERROR(IF(INDEX($C$89:$C$120,MATCH(LEFT(I94,255),LEFT($D$89:$D$120,255),0))=0,"",INDEX($C$89:$C$120,MATCH(LEFT(I94,255),LEFT($D$89:$D$120,255),0))),"")</f>
        <v>RSSH: Financial management systems</v>
      </c>
      <c r="K94" s="334" t="s">
        <v>3990</v>
      </c>
      <c r="L94" s="335"/>
      <c r="M94" s="335" t="s">
        <v>4079</v>
      </c>
      <c r="N94" s="703"/>
      <c r="O94" s="703"/>
      <c r="P94" s="706"/>
    </row>
    <row r="95" spans="1:16" s="10" customFormat="1" x14ac:dyDescent="0.25">
      <c r="B95" s="701"/>
      <c r="C95" s="704" t="s">
        <v>4080</v>
      </c>
      <c r="D95" s="338" t="s">
        <v>4081</v>
      </c>
      <c r="E95" s="338" t="s">
        <v>2967</v>
      </c>
      <c r="F95" s="338" t="str">
        <f t="shared" si="2"/>
        <v>RSSH: Community systems strengthening</v>
      </c>
      <c r="G95" s="338" t="s">
        <v>4082</v>
      </c>
      <c r="H95" s="705" t="s">
        <v>4083</v>
      </c>
      <c r="I95" s="338" t="str">
        <f t="array" ref="I95">IFERROR(INDEX($D$89:$D$120, MATCH(0, COUNTIF($I$88:I94, $D$89:$D$120&amp;"") + IF($D$89:$D$120="",1,0), 0)), "")</f>
        <v>MCI-00662</v>
      </c>
      <c r="J95" s="338" t="str">
        <f t="array" ref="J95">IFERROR(IF(INDEX($C$89:$C$120,MATCH(LEFT(I95,255),LEFT($D$89:$D$120,255),0))=0,"",INDEX($C$89:$C$120,MATCH(LEFT(I95,255),LEFT($D$89:$D$120,255),0))),"")</f>
        <v>RSSH: Health management information systems and M&amp;E</v>
      </c>
      <c r="K95" s="334" t="s">
        <v>3990</v>
      </c>
      <c r="L95" s="335"/>
      <c r="M95" s="335" t="s">
        <v>4084</v>
      </c>
      <c r="N95" s="703"/>
      <c r="O95" s="703"/>
      <c r="P95" s="706"/>
    </row>
    <row r="96" spans="1:16" s="10" customFormat="1" x14ac:dyDescent="0.25">
      <c r="B96" s="701"/>
      <c r="C96" s="704" t="s">
        <v>4080</v>
      </c>
      <c r="D96" s="338" t="s">
        <v>4081</v>
      </c>
      <c r="E96" s="338" t="s">
        <v>343</v>
      </c>
      <c r="F96" s="338" t="str">
        <f t="shared" si="2"/>
        <v>RSSH: Community systems strengthening</v>
      </c>
      <c r="G96" s="338" t="s">
        <v>4085</v>
      </c>
      <c r="H96" s="705" t="s">
        <v>4083</v>
      </c>
      <c r="I96" s="338" t="str">
        <f t="array" ref="I96">IFERROR(INDEX($D$89:$D$120, MATCH(0, COUNTIF($I$88:I95, $D$89:$D$120&amp;"") + IF($D$89:$D$120="",1,0), 0)), "")</f>
        <v>MCI-00661</v>
      </c>
      <c r="J96" s="338" t="str">
        <f t="array" ref="J96">IFERROR(IF(INDEX($C$89:$C$120,MATCH(LEFT(I96,255),LEFT($D$89:$D$120,255),0))=0,"",INDEX($C$89:$C$120,MATCH(LEFT(I96,255),LEFT($D$89:$D$120,255),0))),"")</f>
        <v>RSSH: Health products management systems</v>
      </c>
      <c r="K96" s="334" t="s">
        <v>3990</v>
      </c>
      <c r="L96" s="335"/>
      <c r="M96" s="335" t="s">
        <v>4086</v>
      </c>
      <c r="N96" s="703"/>
      <c r="O96" s="703"/>
      <c r="P96" s="706"/>
    </row>
    <row r="97" spans="2:16" s="10" customFormat="1" x14ac:dyDescent="0.25">
      <c r="B97" s="701"/>
      <c r="C97" s="704" t="s">
        <v>4087</v>
      </c>
      <c r="D97" s="338" t="s">
        <v>4088</v>
      </c>
      <c r="E97" s="338" t="s">
        <v>2967</v>
      </c>
      <c r="F97" s="338" t="str">
        <f t="shared" si="2"/>
        <v>RSSH: Financial management systems</v>
      </c>
      <c r="G97" s="338" t="s">
        <v>4089</v>
      </c>
      <c r="H97" s="705" t="s">
        <v>4090</v>
      </c>
      <c r="I97" s="338" t="str">
        <f t="array" ref="I97">IFERROR(INDEX($D$89:$D$120, MATCH(0, COUNTIF($I$88:I96, $D$89:$D$120&amp;"") + IF($D$89:$D$120="",1,0), 0)), "")</f>
        <v>MCI-00666</v>
      </c>
      <c r="J97" s="338" t="str">
        <f t="array" ref="J97">IFERROR(IF(INDEX($C$89:$C$120,MATCH(LEFT(I97,255),LEFT($D$89:$D$120,255),0))=0,"",INDEX($C$89:$C$120,MATCH(LEFT(I97,255),LEFT($D$89:$D$120,255),0))),"")</f>
        <v>RSSH: Health sector governance and planning</v>
      </c>
      <c r="K97" s="334" t="s">
        <v>3990</v>
      </c>
      <c r="L97" s="335"/>
      <c r="M97" s="335" t="s">
        <v>4091</v>
      </c>
      <c r="N97" s="703"/>
      <c r="O97" s="703"/>
      <c r="P97" s="706"/>
    </row>
    <row r="98" spans="2:16" s="10" customFormat="1" x14ac:dyDescent="0.25">
      <c r="B98" s="701"/>
      <c r="C98" s="704" t="s">
        <v>4087</v>
      </c>
      <c r="D98" s="338" t="s">
        <v>4088</v>
      </c>
      <c r="E98" s="338" t="s">
        <v>343</v>
      </c>
      <c r="F98" s="338" t="str">
        <f t="shared" si="2"/>
        <v>RSSH: Financial management systems</v>
      </c>
      <c r="G98" s="338" t="s">
        <v>4092</v>
      </c>
      <c r="H98" s="705" t="s">
        <v>4090</v>
      </c>
      <c r="I98" s="338" t="str">
        <f t="array" ref="I98">IFERROR(INDEX($D$89:$D$120, MATCH(0, COUNTIF($I$88:I97, $D$89:$D$120&amp;"") + IF($D$89:$D$120="",1,0), 0)), "")</f>
        <v>MCI-00663</v>
      </c>
      <c r="J98" s="338" t="str">
        <f t="array" ref="J98">IFERROR(IF(INDEX($C$89:$C$120,MATCH(LEFT(I98,255),LEFT($D$89:$D$120,255),0))=0,"",INDEX($C$89:$C$120,MATCH(LEFT(I98,255),LEFT($D$89:$D$120,255),0))),"")</f>
        <v>RSSH: Human resources for health, including community health workers</v>
      </c>
      <c r="K98" s="334" t="s">
        <v>3990</v>
      </c>
      <c r="L98" s="335"/>
      <c r="M98" s="335" t="s">
        <v>4093</v>
      </c>
      <c r="N98" s="703"/>
      <c r="O98" s="703"/>
      <c r="P98" s="706"/>
    </row>
    <row r="99" spans="2:16" s="10" customFormat="1" x14ac:dyDescent="0.25">
      <c r="B99" s="701"/>
      <c r="C99" s="704" t="s">
        <v>4094</v>
      </c>
      <c r="D99" s="338" t="s">
        <v>4095</v>
      </c>
      <c r="E99" s="338" t="s">
        <v>2967</v>
      </c>
      <c r="F99" s="338" t="str">
        <f t="shared" si="2"/>
        <v>RSSH: Health management information systems and M&amp;E</v>
      </c>
      <c r="G99" s="338" t="s">
        <v>4096</v>
      </c>
      <c r="H99" s="705" t="s">
        <v>4097</v>
      </c>
      <c r="I99" s="338" t="str">
        <f t="array" ref="I99">IFERROR(INDEX($D$89:$D$120, MATCH(0, COUNTIF($I$88:I98, $D$89:$D$120&amp;"") + IF($D$89:$D$120="",1,0), 0)), "")</f>
        <v>MCI-00664</v>
      </c>
      <c r="J99" s="338" t="str">
        <f t="array" ref="J99">IFERROR(IF(INDEX($C$89:$C$120,MATCH(LEFT(I99,255),LEFT($D$89:$D$120,255),0))=0,"",INDEX($C$89:$C$120,MATCH(LEFT(I99,255),LEFT($D$89:$D$120,255),0))),"")</f>
        <v>RSSH: Integrated service delivery and quality improvement</v>
      </c>
      <c r="K99" s="334" t="s">
        <v>3990</v>
      </c>
      <c r="L99" s="335"/>
      <c r="M99" s="335" t="s">
        <v>4098</v>
      </c>
      <c r="N99" s="703"/>
      <c r="O99" s="703"/>
      <c r="P99" s="706"/>
    </row>
    <row r="100" spans="2:16" s="10" customFormat="1" x14ac:dyDescent="0.25">
      <c r="B100" s="701"/>
      <c r="C100" s="704" t="s">
        <v>4094</v>
      </c>
      <c r="D100" s="338" t="s">
        <v>4095</v>
      </c>
      <c r="E100" s="338" t="s">
        <v>343</v>
      </c>
      <c r="F100" s="338" t="str">
        <f t="shared" si="2"/>
        <v>RSSH: Health management information systems and M&amp;E</v>
      </c>
      <c r="G100" s="338" t="s">
        <v>4099</v>
      </c>
      <c r="H100" s="705" t="s">
        <v>4097</v>
      </c>
      <c r="I100" s="338" t="str">
        <f t="array" ref="I100">IFERROR(INDEX($D$89:$D$120, MATCH(0, COUNTIF($I$88:I99, $D$89:$D$120&amp;"") + IF($D$89:$D$120="",1,0), 0)), "")</f>
        <v>MCI-00668</v>
      </c>
      <c r="J100" s="338" t="str">
        <f t="array" ref="J100">IFERROR(IF(INDEX($C$89:$C$120,MATCH(LEFT(I100,255),LEFT($D$89:$D$120,255),0))=0,"",INDEX($C$89:$C$120,MATCH(LEFT(I100,255),LEFT($D$89:$D$120,255),0))),"")</f>
        <v>RSSH: Laboratory systems</v>
      </c>
      <c r="K100" s="334" t="s">
        <v>3990</v>
      </c>
      <c r="L100" s="335"/>
      <c r="M100" s="335" t="s">
        <v>4100</v>
      </c>
      <c r="N100" s="703"/>
      <c r="O100" s="703"/>
      <c r="P100" s="706"/>
    </row>
    <row r="101" spans="2:16" s="10" customFormat="1" x14ac:dyDescent="0.25">
      <c r="B101" s="701"/>
      <c r="C101" s="704" t="s">
        <v>4101</v>
      </c>
      <c r="D101" s="338" t="s">
        <v>4102</v>
      </c>
      <c r="E101" s="338" t="s">
        <v>2967</v>
      </c>
      <c r="F101" s="338" t="str">
        <f t="shared" si="2"/>
        <v>RSSH: Health products management systems</v>
      </c>
      <c r="G101" s="338" t="s">
        <v>4103</v>
      </c>
      <c r="H101" s="705" t="s">
        <v>4104</v>
      </c>
      <c r="I101" s="338" t="str">
        <f t="array" ref="I101">IFERROR(INDEX($D$89:$D$120, MATCH(0, COUNTIF($I$88:I100, $D$89:$D$120&amp;"") + IF($D$89:$D$120="",1,0), 0)), "")</f>
        <v>MCI-00659</v>
      </c>
      <c r="J101" s="338" t="str">
        <f t="array" ref="J101">IFERROR(IF(INDEX($C$89:$C$120,MATCH(LEFT(I101,255),LEFT($D$89:$D$120,255),0))=0,"",INDEX($C$89:$C$120,MATCH(LEFT(I101,255),LEFT($D$89:$D$120,255),0))),"")</f>
        <v>Specific prevention interventions (SPI)</v>
      </c>
      <c r="K101" s="334" t="s">
        <v>3990</v>
      </c>
      <c r="L101" s="335"/>
      <c r="M101" s="335" t="s">
        <v>4105</v>
      </c>
      <c r="N101" s="703"/>
      <c r="O101" s="703"/>
      <c r="P101" s="706"/>
    </row>
    <row r="102" spans="2:16" s="10" customFormat="1" x14ac:dyDescent="0.25">
      <c r="B102" s="701"/>
      <c r="C102" s="704" t="s">
        <v>4101</v>
      </c>
      <c r="D102" s="338" t="s">
        <v>4102</v>
      </c>
      <c r="E102" s="338" t="s">
        <v>343</v>
      </c>
      <c r="F102" s="338" t="str">
        <f t="shared" si="2"/>
        <v>RSSH: Health products management systems</v>
      </c>
      <c r="G102" s="338" t="s">
        <v>4106</v>
      </c>
      <c r="H102" s="705" t="s">
        <v>4104</v>
      </c>
      <c r="I102" s="338" t="str">
        <f t="array" ref="I102">IFERROR(INDEX($D$89:$D$120, MATCH(0, COUNTIF($I$88:I101, $D$89:$D$120&amp;"") + IF($D$89:$D$120="",1,0), 0)), "")</f>
        <v>MCI-00657</v>
      </c>
      <c r="J102" s="338" t="str">
        <f t="array" ref="J102">IFERROR(IF(INDEX($C$89:$C$120,MATCH(LEFT(I102,255),LEFT($D$89:$D$120,255),0))=0,"",INDEX($C$89:$C$120,MATCH(LEFT(I102,255),LEFT($D$89:$D$120,255),0))),"")</f>
        <v>Vector control</v>
      </c>
      <c r="K102" s="334" t="s">
        <v>3990</v>
      </c>
      <c r="L102" s="335"/>
      <c r="M102" s="335" t="s">
        <v>4107</v>
      </c>
      <c r="N102" s="703"/>
      <c r="O102" s="703"/>
      <c r="P102" s="706"/>
    </row>
    <row r="103" spans="2:16" s="10" customFormat="1" x14ac:dyDescent="0.25">
      <c r="B103" s="701"/>
      <c r="C103" s="704" t="s">
        <v>4108</v>
      </c>
      <c r="D103" s="338" t="s">
        <v>4109</v>
      </c>
      <c r="E103" s="338" t="s">
        <v>2967</v>
      </c>
      <c r="F103" s="338" t="str">
        <f t="shared" si="2"/>
        <v>RSSH: Health sector governance and planning</v>
      </c>
      <c r="G103" s="338" t="s">
        <v>4110</v>
      </c>
      <c r="H103" s="705" t="s">
        <v>4111</v>
      </c>
      <c r="I103" s="338" t="str">
        <f t="array" ref="I103">IFERROR(INDEX($D$89:$D$120, MATCH(0, COUNTIF($I$88:I102, $D$89:$D$120&amp;"") + IF($D$89:$D$120="",1,0), 0)), "")</f>
        <v/>
      </c>
      <c r="J103" s="338" t="str">
        <f t="array" ref="J103">IFERROR(IF(INDEX($C$89:$C$120,MATCH(LEFT(I103,255),LEFT($D$89:$D$120,255),0))=0,"",INDEX($C$89:$C$120,MATCH(LEFT(I103,255),LEFT($D$89:$D$120,255),0))),"")</f>
        <v/>
      </c>
      <c r="K103" s="334" t="s">
        <v>3990</v>
      </c>
      <c r="L103" s="335"/>
      <c r="M103" s="335" t="s">
        <v>4112</v>
      </c>
      <c r="N103" s="703"/>
      <c r="O103" s="703"/>
      <c r="P103" s="706"/>
    </row>
    <row r="104" spans="2:16" s="10" customFormat="1" x14ac:dyDescent="0.25">
      <c r="B104" s="701"/>
      <c r="C104" s="704" t="s">
        <v>4108</v>
      </c>
      <c r="D104" s="338" t="s">
        <v>4109</v>
      </c>
      <c r="E104" s="338" t="s">
        <v>343</v>
      </c>
      <c r="F104" s="338" t="str">
        <f t="shared" si="2"/>
        <v>RSSH: Health sector governance and planning</v>
      </c>
      <c r="G104" s="338" t="s">
        <v>4113</v>
      </c>
      <c r="H104" s="705" t="s">
        <v>4111</v>
      </c>
      <c r="I104" s="338" t="str">
        <f t="array" ref="I104">IFERROR(INDEX($D$89:$D$120, MATCH(0, COUNTIF($I$88:I103, $D$89:$D$120&amp;"") + IF($D$89:$D$120="",1,0), 0)), "")</f>
        <v/>
      </c>
      <c r="J104" s="338" t="str">
        <f t="array" ref="J104">IFERROR(IF(INDEX($C$89:$C$120,MATCH(LEFT(I104,255),LEFT($D$89:$D$120,255),0))=0,"",INDEX($C$89:$C$120,MATCH(LEFT(I104,255),LEFT($D$89:$D$120,255),0))),"")</f>
        <v/>
      </c>
      <c r="K104" s="334" t="s">
        <v>3990</v>
      </c>
      <c r="L104" s="335"/>
      <c r="M104" s="335" t="s">
        <v>4114</v>
      </c>
      <c r="N104" s="703"/>
      <c r="O104" s="703"/>
      <c r="P104" s="706"/>
    </row>
    <row r="105" spans="2:16" s="10" customFormat="1" x14ac:dyDescent="0.25">
      <c r="B105" s="701"/>
      <c r="C105" s="704" t="s">
        <v>4115</v>
      </c>
      <c r="D105" s="338" t="s">
        <v>4116</v>
      </c>
      <c r="E105" s="338" t="s">
        <v>2967</v>
      </c>
      <c r="F105" s="338" t="str">
        <f t="shared" si="2"/>
        <v>RSSH: Human resources for health, including community health workers</v>
      </c>
      <c r="G105" s="338" t="s">
        <v>4117</v>
      </c>
      <c r="H105" s="705" t="s">
        <v>4118</v>
      </c>
      <c r="I105" s="338" t="str">
        <f t="array" ref="I105">IFERROR(INDEX($D$89:$D$120, MATCH(0, COUNTIF($I$88:I104, $D$89:$D$120&amp;"") + IF($D$89:$D$120="",1,0), 0)), "")</f>
        <v/>
      </c>
      <c r="J105" s="338" t="str">
        <f t="array" ref="J105">IFERROR(IF(INDEX($C$89:$C$120,MATCH(LEFT(I105,255),LEFT($D$89:$D$120,255),0))=0,"",INDEX($C$89:$C$120,MATCH(LEFT(I105,255),LEFT($D$89:$D$120,255),0))),"")</f>
        <v/>
      </c>
      <c r="K105" s="334" t="s">
        <v>3990</v>
      </c>
      <c r="L105" s="335"/>
      <c r="M105" s="335" t="s">
        <v>4119</v>
      </c>
      <c r="N105" s="703"/>
      <c r="O105" s="703"/>
      <c r="P105" s="706"/>
    </row>
    <row r="106" spans="2:16" s="10" customFormat="1" x14ac:dyDescent="0.25">
      <c r="B106" s="701"/>
      <c r="C106" s="704" t="s">
        <v>4115</v>
      </c>
      <c r="D106" s="338" t="s">
        <v>4116</v>
      </c>
      <c r="E106" s="338" t="s">
        <v>343</v>
      </c>
      <c r="F106" s="338" t="str">
        <f t="shared" si="2"/>
        <v>RSSH: Human resources for health, including community health workers</v>
      </c>
      <c r="G106" s="338" t="s">
        <v>4120</v>
      </c>
      <c r="H106" s="705" t="s">
        <v>4118</v>
      </c>
      <c r="I106" s="338" t="str">
        <f t="array" ref="I106">IFERROR(INDEX($D$89:$D$120, MATCH(0, COUNTIF($I$88:I105, $D$89:$D$120&amp;"") + IF($D$89:$D$120="",1,0), 0)), "")</f>
        <v/>
      </c>
      <c r="J106" s="338" t="str">
        <f t="array" ref="J106">IFERROR(IF(INDEX($C$89:$C$120,MATCH(LEFT(I106,255),LEFT($D$89:$D$120,255),0))=0,"",INDEX($C$89:$C$120,MATCH(LEFT(I106,255),LEFT($D$89:$D$120,255),0))),"")</f>
        <v/>
      </c>
      <c r="K106" s="334" t="s">
        <v>3990</v>
      </c>
      <c r="L106" s="335"/>
      <c r="M106" s="335" t="s">
        <v>4121</v>
      </c>
      <c r="N106" s="703"/>
      <c r="O106" s="703"/>
      <c r="P106" s="706"/>
    </row>
    <row r="107" spans="2:16" s="10" customFormat="1" x14ac:dyDescent="0.25">
      <c r="B107" s="701"/>
      <c r="C107" s="704" t="s">
        <v>4122</v>
      </c>
      <c r="D107" s="338" t="s">
        <v>4123</v>
      </c>
      <c r="E107" s="338" t="s">
        <v>2967</v>
      </c>
      <c r="F107" s="338" t="str">
        <f t="shared" si="2"/>
        <v>RSSH: Integrated service delivery and quality improvement</v>
      </c>
      <c r="G107" s="338" t="s">
        <v>4124</v>
      </c>
      <c r="H107" s="705" t="s">
        <v>4125</v>
      </c>
      <c r="I107" s="338" t="str">
        <f t="array" ref="I107">IFERROR(INDEX($D$89:$D$120, MATCH(0, COUNTIF($I$88:I106, $D$89:$D$120&amp;"") + IF($D$89:$D$120="",1,0), 0)), "")</f>
        <v/>
      </c>
      <c r="J107" s="338" t="str">
        <f t="array" ref="J107">IFERROR(IF(INDEX($C$89:$C$120,MATCH(LEFT(I107,255),LEFT($D$89:$D$120,255),0))=0,"",INDEX($C$89:$C$120,MATCH(LEFT(I107,255),LEFT($D$89:$D$120,255),0))),"")</f>
        <v/>
      </c>
      <c r="K107" s="334" t="s">
        <v>3990</v>
      </c>
      <c r="L107" s="335"/>
      <c r="M107" s="335" t="s">
        <v>4126</v>
      </c>
      <c r="N107" s="703"/>
      <c r="O107" s="703"/>
      <c r="P107" s="706"/>
    </row>
    <row r="108" spans="2:16" s="10" customFormat="1" x14ac:dyDescent="0.25">
      <c r="B108" s="701"/>
      <c r="C108" s="704" t="s">
        <v>4122</v>
      </c>
      <c r="D108" s="338" t="s">
        <v>4123</v>
      </c>
      <c r="E108" s="338" t="s">
        <v>343</v>
      </c>
      <c r="F108" s="338" t="str">
        <f t="shared" si="2"/>
        <v>RSSH: Integrated service delivery and quality improvement</v>
      </c>
      <c r="G108" s="338" t="s">
        <v>4127</v>
      </c>
      <c r="H108" s="705" t="s">
        <v>4125</v>
      </c>
      <c r="I108" s="338" t="str">
        <f t="array" ref="I108">IFERROR(INDEX($D$89:$D$120, MATCH(0, COUNTIF($I$88:I107, $D$89:$D$120&amp;"") + IF($D$89:$D$120="",1,0), 0)), "")</f>
        <v/>
      </c>
      <c r="J108" s="338" t="str">
        <f t="array" ref="J108">IFERROR(IF(INDEX($C$89:$C$120,MATCH(LEFT(I108,255),LEFT($D$89:$D$120,255),0))=0,"",INDEX($C$89:$C$120,MATCH(LEFT(I108,255),LEFT($D$89:$D$120,255),0))),"")</f>
        <v/>
      </c>
      <c r="K108" s="334" t="s">
        <v>3990</v>
      </c>
      <c r="L108" s="335"/>
      <c r="M108" s="335" t="s">
        <v>4128</v>
      </c>
      <c r="N108" s="703"/>
      <c r="O108" s="703"/>
      <c r="P108" s="706"/>
    </row>
    <row r="109" spans="2:16" s="10" customFormat="1" x14ac:dyDescent="0.25">
      <c r="B109" s="701"/>
      <c r="C109" s="704" t="s">
        <v>4129</v>
      </c>
      <c r="D109" s="338" t="s">
        <v>4130</v>
      </c>
      <c r="E109" s="338" t="s">
        <v>2967</v>
      </c>
      <c r="F109" s="338" t="str">
        <f t="shared" si="2"/>
        <v>RSSH: Laboratory systems</v>
      </c>
      <c r="G109" s="338" t="s">
        <v>4131</v>
      </c>
      <c r="H109" s="705" t="s">
        <v>4132</v>
      </c>
      <c r="I109" s="338" t="str">
        <f t="array" ref="I109">IFERROR(INDEX($D$89:$D$120, MATCH(0, COUNTIF($I$88:I108, $D$89:$D$120&amp;"") + IF($D$89:$D$120="",1,0), 0)), "")</f>
        <v/>
      </c>
      <c r="J109" s="338" t="str">
        <f t="array" ref="J109">IFERROR(IF(INDEX($C$89:$C$120,MATCH(LEFT(I109,255),LEFT($D$89:$D$120,255),0))=0,"",INDEX($C$89:$C$120,MATCH(LEFT(I109,255),LEFT($D$89:$D$120,255),0))),"")</f>
        <v/>
      </c>
      <c r="K109" s="334" t="s">
        <v>3990</v>
      </c>
      <c r="L109" s="335"/>
      <c r="M109" s="335" t="s">
        <v>4133</v>
      </c>
      <c r="N109" s="703"/>
      <c r="O109" s="703"/>
      <c r="P109" s="706"/>
    </row>
    <row r="110" spans="2:16" s="10" customFormat="1" x14ac:dyDescent="0.25">
      <c r="B110" s="701"/>
      <c r="C110" s="704" t="s">
        <v>4129</v>
      </c>
      <c r="D110" s="338" t="s">
        <v>4130</v>
      </c>
      <c r="E110" s="338" t="s">
        <v>343</v>
      </c>
      <c r="F110" s="338" t="str">
        <f t="shared" si="2"/>
        <v>RSSH: Laboratory systems</v>
      </c>
      <c r="G110" s="338" t="s">
        <v>4134</v>
      </c>
      <c r="H110" s="705" t="s">
        <v>4132</v>
      </c>
      <c r="I110" s="338" t="str">
        <f t="array" ref="I110">IFERROR(INDEX($D$89:$D$120, MATCH(0, COUNTIF($I$88:I109, $D$89:$D$120&amp;"") + IF($D$89:$D$120="",1,0), 0)), "")</f>
        <v/>
      </c>
      <c r="J110" s="338" t="str">
        <f t="array" ref="J110">IFERROR(IF(INDEX($C$89:$C$120,MATCH(LEFT(I110,255),LEFT($D$89:$D$120,255),0))=0,"",INDEX($C$89:$C$120,MATCH(LEFT(I110,255),LEFT($D$89:$D$120,255),0))),"")</f>
        <v/>
      </c>
      <c r="K110" s="334" t="s">
        <v>3990</v>
      </c>
      <c r="L110" s="335"/>
      <c r="M110" s="335" t="s">
        <v>4135</v>
      </c>
      <c r="N110" s="703"/>
      <c r="O110" s="703"/>
      <c r="P110" s="706"/>
    </row>
    <row r="111" spans="2:16" s="10" customFormat="1" x14ac:dyDescent="0.25">
      <c r="B111" s="701"/>
      <c r="C111" s="704" t="s">
        <v>4136</v>
      </c>
      <c r="D111" s="338" t="s">
        <v>4137</v>
      </c>
      <c r="E111" s="338" t="s">
        <v>2967</v>
      </c>
      <c r="F111" s="338" t="str">
        <f t="shared" si="2"/>
        <v>Specific prevention interventions (SPI)</v>
      </c>
      <c r="G111" s="338" t="s">
        <v>4138</v>
      </c>
      <c r="H111" s="705" t="s">
        <v>4139</v>
      </c>
      <c r="I111" s="338" t="str">
        <f t="array" ref="I111">IFERROR(INDEX($D$89:$D$120, MATCH(0, COUNTIF($I$88:I110, $D$89:$D$120&amp;"") + IF($D$89:$D$120="",1,0), 0)), "")</f>
        <v/>
      </c>
      <c r="J111" s="338" t="str">
        <f t="array" ref="J111">IFERROR(IF(INDEX($C$89:$C$120,MATCH(LEFT(I111,255),LEFT($D$89:$D$120,255),0))=0,"",INDEX($C$89:$C$120,MATCH(LEFT(I111,255),LEFT($D$89:$D$120,255),0))),"")</f>
        <v/>
      </c>
      <c r="K111" s="334" t="s">
        <v>3990</v>
      </c>
      <c r="L111" s="335"/>
      <c r="M111" s="335" t="s">
        <v>4140</v>
      </c>
      <c r="N111" s="703"/>
      <c r="O111" s="703"/>
      <c r="P111" s="706"/>
    </row>
    <row r="112" spans="2:16" s="10" customFormat="1" x14ac:dyDescent="0.25">
      <c r="B112" s="701"/>
      <c r="C112" s="704" t="s">
        <v>4141</v>
      </c>
      <c r="D112" s="338" t="s">
        <v>4142</v>
      </c>
      <c r="E112" s="338" t="s">
        <v>2967</v>
      </c>
      <c r="F112" s="338" t="str">
        <f t="shared" si="2"/>
        <v>Vector control</v>
      </c>
      <c r="G112" s="338" t="s">
        <v>4143</v>
      </c>
      <c r="H112" s="705" t="s">
        <v>4144</v>
      </c>
      <c r="I112" s="338" t="str">
        <f t="array" ref="I112">IFERROR(INDEX($D$89:$D$120, MATCH(0, COUNTIF($I$88:I111, $D$89:$D$120&amp;"") + IF($D$89:$D$120="",1,0), 0)), "")</f>
        <v/>
      </c>
      <c r="J112" s="338" t="str">
        <f t="array" ref="J112">IFERROR(IF(INDEX($C$89:$C$120,MATCH(LEFT(I112,255),LEFT($D$89:$D$120,255),0))=0,"",INDEX($C$89:$C$120,MATCH(LEFT(I112,255),LEFT($D$89:$D$120,255),0))),"")</f>
        <v/>
      </c>
      <c r="K112" s="334" t="s">
        <v>3990</v>
      </c>
      <c r="L112" s="335"/>
      <c r="M112" s="335" t="s">
        <v>4145</v>
      </c>
      <c r="N112" s="703"/>
      <c r="O112" s="703"/>
      <c r="P112" s="706"/>
    </row>
    <row r="113" spans="1:13" s="10" customFormat="1" x14ac:dyDescent="0.25">
      <c r="C113" s="336"/>
      <c r="D113" s="334"/>
      <c r="E113" s="334"/>
      <c r="F113" s="338"/>
      <c r="G113" s="334"/>
      <c r="H113" s="337"/>
      <c r="I113" s="334"/>
      <c r="J113" s="334"/>
      <c r="K113" s="334"/>
      <c r="L113" s="334"/>
      <c r="M113" s="335"/>
    </row>
    <row r="114" spans="1:13" s="10" customFormat="1" x14ac:dyDescent="0.25">
      <c r="C114" s="336"/>
      <c r="D114" s="334"/>
      <c r="E114" s="334"/>
      <c r="F114" s="338"/>
      <c r="G114" s="334"/>
      <c r="H114" s="337"/>
      <c r="I114" s="334"/>
      <c r="J114" s="334"/>
      <c r="K114" s="334"/>
      <c r="L114" s="334"/>
      <c r="M114" s="335"/>
    </row>
    <row r="115" spans="1:13" s="10" customFormat="1" x14ac:dyDescent="0.25">
      <c r="C115" s="336"/>
      <c r="D115" s="334"/>
      <c r="E115" s="334"/>
      <c r="F115" s="338"/>
      <c r="G115" s="334"/>
      <c r="H115" s="337"/>
      <c r="I115" s="334"/>
      <c r="J115" s="334"/>
      <c r="K115" s="334"/>
      <c r="L115" s="334"/>
      <c r="M115" s="335"/>
    </row>
    <row r="116" spans="1:13" s="10" customFormat="1" x14ac:dyDescent="0.25">
      <c r="C116" s="336"/>
      <c r="D116" s="334"/>
      <c r="E116" s="334"/>
      <c r="F116" s="338"/>
      <c r="G116" s="334"/>
      <c r="H116" s="337"/>
      <c r="I116" s="334"/>
      <c r="J116" s="334"/>
      <c r="K116" s="334"/>
      <c r="L116" s="334"/>
      <c r="M116" s="335"/>
    </row>
    <row r="117" spans="1:13" s="10" customFormat="1" x14ac:dyDescent="0.25">
      <c r="C117" s="336"/>
      <c r="D117" s="334"/>
      <c r="E117" s="334"/>
      <c r="F117" s="338"/>
      <c r="G117" s="334"/>
      <c r="H117" s="337"/>
      <c r="I117" s="334"/>
      <c r="J117" s="334"/>
      <c r="K117" s="334"/>
      <c r="L117" s="334"/>
      <c r="M117" s="335"/>
    </row>
    <row r="118" spans="1:13" s="10" customFormat="1" x14ac:dyDescent="0.25">
      <c r="C118" s="336"/>
      <c r="D118" s="334"/>
      <c r="E118" s="334"/>
      <c r="F118" s="338"/>
      <c r="G118" s="334"/>
      <c r="H118" s="337"/>
      <c r="I118" s="334"/>
      <c r="J118" s="334"/>
      <c r="K118" s="334"/>
      <c r="L118" s="334"/>
      <c r="M118" s="335"/>
    </row>
    <row r="119" spans="1:13" s="10" customFormat="1" x14ac:dyDescent="0.25">
      <c r="C119" s="336"/>
      <c r="D119" s="334"/>
      <c r="E119" s="334"/>
      <c r="F119" s="338"/>
      <c r="G119" s="334"/>
      <c r="H119" s="337"/>
      <c r="I119" s="334"/>
      <c r="J119" s="334"/>
      <c r="K119" s="334"/>
      <c r="L119" s="334"/>
      <c r="M119" s="335"/>
    </row>
    <row r="121" spans="1:13" ht="13" x14ac:dyDescent="0.3">
      <c r="A121" s="2" t="s">
        <v>73</v>
      </c>
    </row>
    <row r="122" spans="1:13" ht="13" x14ac:dyDescent="0.3">
      <c r="A122" s="702" t="s">
        <v>1</v>
      </c>
      <c r="B122" s="702" t="s">
        <v>135</v>
      </c>
      <c r="C122" s="702" t="s">
        <v>85</v>
      </c>
      <c r="D122" s="702" t="s">
        <v>58</v>
      </c>
      <c r="E122" s="702" t="s">
        <v>61</v>
      </c>
      <c r="F122" s="702" t="s">
        <v>131</v>
      </c>
      <c r="G122" s="702" t="s">
        <v>132</v>
      </c>
      <c r="H122" s="702" t="s">
        <v>357</v>
      </c>
      <c r="I122" s="517" t="s">
        <v>134</v>
      </c>
    </row>
    <row r="123" spans="1:13" hidden="1" x14ac:dyDescent="0.25">
      <c r="A123" s="338" t="s">
        <v>130</v>
      </c>
      <c r="B123" s="704" t="s">
        <v>101</v>
      </c>
      <c r="C123" s="704" t="s">
        <v>66</v>
      </c>
      <c r="D123" s="704" t="s">
        <v>57</v>
      </c>
      <c r="E123" s="338" t="s">
        <v>60</v>
      </c>
      <c r="F123" s="704" t="str">
        <f>B123</f>
        <v>[Name ID]</v>
      </c>
      <c r="G123" s="338"/>
      <c r="H123" s="338" t="s">
        <v>356</v>
      </c>
      <c r="I123" s="518"/>
    </row>
    <row r="124" spans="1:13" s="10" customFormat="1" x14ac:dyDescent="0.25">
      <c r="A124" s="338" t="s">
        <v>4142</v>
      </c>
      <c r="B124" s="704" t="s">
        <v>4232</v>
      </c>
      <c r="C124" s="704" t="s">
        <v>4233</v>
      </c>
      <c r="D124" s="704"/>
      <c r="E124" s="338" t="s">
        <v>4234</v>
      </c>
      <c r="F124" s="704" t="str">
        <f t="shared" ref="F124:F187" si="3">B124</f>
        <v>MCI-00758</v>
      </c>
      <c r="G124" s="338"/>
      <c r="H124" s="338" t="s">
        <v>3990</v>
      </c>
      <c r="I124" s="701"/>
    </row>
    <row r="125" spans="1:13" s="10" customFormat="1" x14ac:dyDescent="0.25">
      <c r="A125" s="338" t="s">
        <v>4142</v>
      </c>
      <c r="B125" s="704" t="s">
        <v>4235</v>
      </c>
      <c r="C125" s="704" t="s">
        <v>4236</v>
      </c>
      <c r="D125" s="704"/>
      <c r="E125" s="338" t="s">
        <v>4237</v>
      </c>
      <c r="F125" s="704" t="str">
        <f t="shared" si="3"/>
        <v>MCI-00759</v>
      </c>
      <c r="G125" s="338"/>
      <c r="H125" s="338" t="s">
        <v>3990</v>
      </c>
      <c r="I125" s="701"/>
    </row>
    <row r="126" spans="1:13" s="10" customFormat="1" x14ac:dyDescent="0.25">
      <c r="A126" s="338" t="s">
        <v>4142</v>
      </c>
      <c r="B126" s="704" t="s">
        <v>4238</v>
      </c>
      <c r="C126" s="704" t="s">
        <v>4239</v>
      </c>
      <c r="D126" s="704"/>
      <c r="E126" s="338" t="s">
        <v>4240</v>
      </c>
      <c r="F126" s="704" t="str">
        <f t="shared" si="3"/>
        <v>MCI-00756</v>
      </c>
      <c r="G126" s="338"/>
      <c r="H126" s="338" t="s">
        <v>3990</v>
      </c>
      <c r="I126" s="701"/>
    </row>
    <row r="127" spans="1:13" s="10" customFormat="1" x14ac:dyDescent="0.25">
      <c r="A127" s="338" t="s">
        <v>4142</v>
      </c>
      <c r="B127" s="704" t="s">
        <v>4241</v>
      </c>
      <c r="C127" s="704" t="s">
        <v>4242</v>
      </c>
      <c r="D127" s="704"/>
      <c r="E127" s="338" t="s">
        <v>4243</v>
      </c>
      <c r="F127" s="704" t="str">
        <f t="shared" si="3"/>
        <v>MCI-00752</v>
      </c>
      <c r="G127" s="338"/>
      <c r="H127" s="338" t="s">
        <v>3990</v>
      </c>
      <c r="I127" s="701"/>
    </row>
    <row r="128" spans="1:13" s="10" customFormat="1" x14ac:dyDescent="0.25">
      <c r="A128" s="338" t="s">
        <v>4142</v>
      </c>
      <c r="B128" s="704" t="s">
        <v>4244</v>
      </c>
      <c r="C128" s="704" t="s">
        <v>4245</v>
      </c>
      <c r="D128" s="704"/>
      <c r="E128" s="338" t="s">
        <v>4246</v>
      </c>
      <c r="F128" s="704" t="str">
        <f t="shared" si="3"/>
        <v>MCI-00755</v>
      </c>
      <c r="G128" s="338"/>
      <c r="H128" s="338" t="s">
        <v>3990</v>
      </c>
      <c r="I128" s="701"/>
    </row>
    <row r="129" spans="1:9" s="10" customFormat="1" x14ac:dyDescent="0.25">
      <c r="A129" s="338" t="s">
        <v>4142</v>
      </c>
      <c r="B129" s="704" t="s">
        <v>4247</v>
      </c>
      <c r="C129" s="704" t="s">
        <v>4248</v>
      </c>
      <c r="D129" s="704"/>
      <c r="E129" s="338" t="s">
        <v>4249</v>
      </c>
      <c r="F129" s="704" t="str">
        <f t="shared" si="3"/>
        <v>MCI-00753</v>
      </c>
      <c r="G129" s="338"/>
      <c r="H129" s="338" t="s">
        <v>3990</v>
      </c>
      <c r="I129" s="701"/>
    </row>
    <row r="130" spans="1:9" s="10" customFormat="1" x14ac:dyDescent="0.25">
      <c r="A130" s="338" t="s">
        <v>4142</v>
      </c>
      <c r="B130" s="704" t="s">
        <v>4250</v>
      </c>
      <c r="C130" s="704" t="s">
        <v>4251</v>
      </c>
      <c r="D130" s="704"/>
      <c r="E130" s="338" t="s">
        <v>4252</v>
      </c>
      <c r="F130" s="704" t="str">
        <f t="shared" si="3"/>
        <v>MCI-00754</v>
      </c>
      <c r="G130" s="338"/>
      <c r="H130" s="338" t="s">
        <v>3990</v>
      </c>
      <c r="I130" s="701"/>
    </row>
    <row r="131" spans="1:9" s="10" customFormat="1" x14ac:dyDescent="0.25">
      <c r="A131" s="338" t="s">
        <v>4142</v>
      </c>
      <c r="B131" s="704" t="s">
        <v>4253</v>
      </c>
      <c r="C131" s="704" t="s">
        <v>4254</v>
      </c>
      <c r="D131" s="704"/>
      <c r="E131" s="338" t="s">
        <v>4255</v>
      </c>
      <c r="F131" s="704" t="str">
        <f t="shared" si="3"/>
        <v>MCI-00751</v>
      </c>
      <c r="G131" s="338"/>
      <c r="H131" s="338" t="s">
        <v>3990</v>
      </c>
      <c r="I131" s="701"/>
    </row>
    <row r="132" spans="1:9" s="10" customFormat="1" x14ac:dyDescent="0.25">
      <c r="A132" s="338" t="s">
        <v>4142</v>
      </c>
      <c r="B132" s="704" t="s">
        <v>4256</v>
      </c>
      <c r="C132" s="704" t="s">
        <v>4257</v>
      </c>
      <c r="D132" s="704"/>
      <c r="E132" s="338" t="s">
        <v>4258</v>
      </c>
      <c r="F132" s="704" t="str">
        <f t="shared" si="3"/>
        <v>MCI-00750</v>
      </c>
      <c r="G132" s="338"/>
      <c r="H132" s="338" t="s">
        <v>3990</v>
      </c>
      <c r="I132" s="701"/>
    </row>
    <row r="133" spans="1:9" s="10" customFormat="1" x14ac:dyDescent="0.25">
      <c r="A133" s="338" t="s">
        <v>4142</v>
      </c>
      <c r="B133" s="704" t="s">
        <v>4259</v>
      </c>
      <c r="C133" s="704" t="s">
        <v>4260</v>
      </c>
      <c r="D133" s="704"/>
      <c r="E133" s="338" t="s">
        <v>4261</v>
      </c>
      <c r="F133" s="704" t="str">
        <f t="shared" si="3"/>
        <v>MCI-00757</v>
      </c>
      <c r="G133" s="338"/>
      <c r="H133" s="338" t="s">
        <v>3990</v>
      </c>
      <c r="I133" s="701"/>
    </row>
    <row r="134" spans="1:9" s="10" customFormat="1" x14ac:dyDescent="0.25">
      <c r="A134" s="338" t="s">
        <v>4142</v>
      </c>
      <c r="B134" s="704" t="s">
        <v>4262</v>
      </c>
      <c r="C134" s="704" t="s">
        <v>4263</v>
      </c>
      <c r="D134" s="704"/>
      <c r="E134" s="338" t="s">
        <v>4264</v>
      </c>
      <c r="F134" s="704" t="str">
        <f t="shared" si="3"/>
        <v>MCI-00760</v>
      </c>
      <c r="G134" s="338"/>
      <c r="H134" s="338" t="s">
        <v>3990</v>
      </c>
      <c r="I134" s="701"/>
    </row>
    <row r="135" spans="1:9" s="10" customFormat="1" x14ac:dyDescent="0.25">
      <c r="A135" s="338" t="s">
        <v>4062</v>
      </c>
      <c r="B135" s="704" t="s">
        <v>4265</v>
      </c>
      <c r="C135" s="704" t="s">
        <v>4266</v>
      </c>
      <c r="D135" s="704"/>
      <c r="E135" s="338" t="s">
        <v>4267</v>
      </c>
      <c r="F135" s="704" t="str">
        <f t="shared" si="3"/>
        <v>MCI-00765</v>
      </c>
      <c r="G135" s="338"/>
      <c r="H135" s="338" t="s">
        <v>3990</v>
      </c>
      <c r="I135" s="701"/>
    </row>
    <row r="136" spans="1:9" s="10" customFormat="1" x14ac:dyDescent="0.25">
      <c r="A136" s="338" t="s">
        <v>4062</v>
      </c>
      <c r="B136" s="704" t="s">
        <v>4268</v>
      </c>
      <c r="C136" s="704" t="s">
        <v>4269</v>
      </c>
      <c r="D136" s="704"/>
      <c r="E136" s="338" t="s">
        <v>4270</v>
      </c>
      <c r="F136" s="704" t="str">
        <f t="shared" si="3"/>
        <v>MCI-00767</v>
      </c>
      <c r="G136" s="338"/>
      <c r="H136" s="338" t="s">
        <v>3990</v>
      </c>
      <c r="I136" s="701"/>
    </row>
    <row r="137" spans="1:9" s="10" customFormat="1" x14ac:dyDescent="0.25">
      <c r="A137" s="338" t="s">
        <v>4062</v>
      </c>
      <c r="B137" s="704" t="s">
        <v>4271</v>
      </c>
      <c r="C137" s="704" t="s">
        <v>4272</v>
      </c>
      <c r="D137" s="704"/>
      <c r="E137" s="338" t="s">
        <v>4273</v>
      </c>
      <c r="F137" s="704" t="str">
        <f t="shared" si="3"/>
        <v>MCI-00764</v>
      </c>
      <c r="G137" s="338"/>
      <c r="H137" s="338" t="s">
        <v>3990</v>
      </c>
      <c r="I137" s="701"/>
    </row>
    <row r="138" spans="1:9" s="10" customFormat="1" x14ac:dyDescent="0.25">
      <c r="A138" s="338" t="s">
        <v>4062</v>
      </c>
      <c r="B138" s="704" t="s">
        <v>4274</v>
      </c>
      <c r="C138" s="704" t="s">
        <v>4275</v>
      </c>
      <c r="D138" s="704"/>
      <c r="E138" s="338" t="s">
        <v>4276</v>
      </c>
      <c r="F138" s="704" t="str">
        <f t="shared" si="3"/>
        <v>MCI-00761</v>
      </c>
      <c r="G138" s="338"/>
      <c r="H138" s="338" t="s">
        <v>3990</v>
      </c>
      <c r="I138" s="701"/>
    </row>
    <row r="139" spans="1:9" s="10" customFormat="1" x14ac:dyDescent="0.25">
      <c r="A139" s="338" t="s">
        <v>4062</v>
      </c>
      <c r="B139" s="704" t="s">
        <v>4277</v>
      </c>
      <c r="C139" s="704" t="s">
        <v>4278</v>
      </c>
      <c r="D139" s="704"/>
      <c r="E139" s="338" t="s">
        <v>4279</v>
      </c>
      <c r="F139" s="704" t="str">
        <f t="shared" si="3"/>
        <v>MCI-00768</v>
      </c>
      <c r="G139" s="338"/>
      <c r="H139" s="338" t="s">
        <v>3990</v>
      </c>
      <c r="I139" s="701"/>
    </row>
    <row r="140" spans="1:9" s="10" customFormat="1" x14ac:dyDescent="0.25">
      <c r="A140" s="338" t="s">
        <v>4062</v>
      </c>
      <c r="B140" s="704" t="s">
        <v>4280</v>
      </c>
      <c r="C140" s="704" t="s">
        <v>4281</v>
      </c>
      <c r="D140" s="704"/>
      <c r="E140" s="338" t="s">
        <v>4282</v>
      </c>
      <c r="F140" s="704" t="str">
        <f t="shared" si="3"/>
        <v>MCI-00762</v>
      </c>
      <c r="G140" s="338"/>
      <c r="H140" s="338" t="s">
        <v>3990</v>
      </c>
      <c r="I140" s="701"/>
    </row>
    <row r="141" spans="1:9" s="10" customFormat="1" x14ac:dyDescent="0.25">
      <c r="A141" s="338" t="s">
        <v>4062</v>
      </c>
      <c r="B141" s="704" t="s">
        <v>4283</v>
      </c>
      <c r="C141" s="704" t="s">
        <v>4284</v>
      </c>
      <c r="D141" s="704"/>
      <c r="E141" s="338" t="s">
        <v>4285</v>
      </c>
      <c r="F141" s="704" t="str">
        <f t="shared" si="3"/>
        <v>MCI-00770</v>
      </c>
      <c r="G141" s="338"/>
      <c r="H141" s="338" t="s">
        <v>3990</v>
      </c>
      <c r="I141" s="701"/>
    </row>
    <row r="142" spans="1:9" s="10" customFormat="1" x14ac:dyDescent="0.25">
      <c r="A142" s="338" t="s">
        <v>4062</v>
      </c>
      <c r="B142" s="704" t="s">
        <v>4286</v>
      </c>
      <c r="C142" s="704" t="s">
        <v>4287</v>
      </c>
      <c r="D142" s="704"/>
      <c r="E142" s="338" t="s">
        <v>4288</v>
      </c>
      <c r="F142" s="704" t="str">
        <f t="shared" si="3"/>
        <v>MCI-00763</v>
      </c>
      <c r="G142" s="338"/>
      <c r="H142" s="338" t="s">
        <v>3990</v>
      </c>
      <c r="I142" s="701"/>
    </row>
    <row r="143" spans="1:9" s="10" customFormat="1" x14ac:dyDescent="0.25">
      <c r="A143" s="338" t="s">
        <v>4062</v>
      </c>
      <c r="B143" s="704" t="s">
        <v>4289</v>
      </c>
      <c r="C143" s="704" t="s">
        <v>4290</v>
      </c>
      <c r="D143" s="704"/>
      <c r="E143" s="338" t="s">
        <v>4291</v>
      </c>
      <c r="F143" s="704" t="str">
        <f t="shared" si="3"/>
        <v>MCI-00769</v>
      </c>
      <c r="G143" s="338"/>
      <c r="H143" s="338" t="s">
        <v>3990</v>
      </c>
      <c r="I143" s="701"/>
    </row>
    <row r="144" spans="1:9" s="10" customFormat="1" x14ac:dyDescent="0.25">
      <c r="A144" s="338" t="s">
        <v>4062</v>
      </c>
      <c r="B144" s="704" t="s">
        <v>4292</v>
      </c>
      <c r="C144" s="704" t="s">
        <v>4293</v>
      </c>
      <c r="D144" s="704"/>
      <c r="E144" s="338" t="s">
        <v>4294</v>
      </c>
      <c r="F144" s="704" t="str">
        <f t="shared" si="3"/>
        <v>MCI-00766</v>
      </c>
      <c r="G144" s="338"/>
      <c r="H144" s="338" t="s">
        <v>3990</v>
      </c>
      <c r="I144" s="701"/>
    </row>
    <row r="145" spans="1:9" s="10" customFormat="1" x14ac:dyDescent="0.25">
      <c r="A145" s="338" t="s">
        <v>4137</v>
      </c>
      <c r="B145" s="704" t="s">
        <v>4295</v>
      </c>
      <c r="C145" s="704" t="s">
        <v>4296</v>
      </c>
      <c r="D145" s="704"/>
      <c r="E145" s="338" t="s">
        <v>4297</v>
      </c>
      <c r="F145" s="704" t="str">
        <f t="shared" si="3"/>
        <v>MCI-00775</v>
      </c>
      <c r="G145" s="338"/>
      <c r="H145" s="338" t="s">
        <v>3990</v>
      </c>
      <c r="I145" s="701"/>
    </row>
    <row r="146" spans="1:9" s="10" customFormat="1" x14ac:dyDescent="0.25">
      <c r="A146" s="338" t="s">
        <v>4137</v>
      </c>
      <c r="B146" s="704" t="s">
        <v>4298</v>
      </c>
      <c r="C146" s="704" t="s">
        <v>4299</v>
      </c>
      <c r="D146" s="704"/>
      <c r="E146" s="338" t="s">
        <v>4300</v>
      </c>
      <c r="F146" s="704" t="str">
        <f t="shared" si="3"/>
        <v>MCI-00772</v>
      </c>
      <c r="G146" s="338"/>
      <c r="H146" s="338" t="s">
        <v>3990</v>
      </c>
      <c r="I146" s="701"/>
    </row>
    <row r="147" spans="1:9" s="10" customFormat="1" x14ac:dyDescent="0.25">
      <c r="A147" s="338" t="s">
        <v>4137</v>
      </c>
      <c r="B147" s="704" t="s">
        <v>4301</v>
      </c>
      <c r="C147" s="704" t="s">
        <v>4302</v>
      </c>
      <c r="D147" s="704"/>
      <c r="E147" s="338" t="s">
        <v>4303</v>
      </c>
      <c r="F147" s="704" t="str">
        <f t="shared" si="3"/>
        <v>MCI-00771</v>
      </c>
      <c r="G147" s="338"/>
      <c r="H147" s="338" t="s">
        <v>3990</v>
      </c>
      <c r="I147" s="701"/>
    </row>
    <row r="148" spans="1:9" s="10" customFormat="1" x14ac:dyDescent="0.25">
      <c r="A148" s="338" t="s">
        <v>4137</v>
      </c>
      <c r="B148" s="704" t="s">
        <v>4304</v>
      </c>
      <c r="C148" s="704" t="s">
        <v>4305</v>
      </c>
      <c r="D148" s="704"/>
      <c r="E148" s="338" t="s">
        <v>4306</v>
      </c>
      <c r="F148" s="704" t="str">
        <f t="shared" si="3"/>
        <v>MCI-00774</v>
      </c>
      <c r="G148" s="338"/>
      <c r="H148" s="338" t="s">
        <v>3990</v>
      </c>
      <c r="I148" s="701"/>
    </row>
    <row r="149" spans="1:9" s="10" customFormat="1" x14ac:dyDescent="0.25">
      <c r="A149" s="338" t="s">
        <v>4137</v>
      </c>
      <c r="B149" s="704" t="s">
        <v>4307</v>
      </c>
      <c r="C149" s="704" t="s">
        <v>4308</v>
      </c>
      <c r="D149" s="704"/>
      <c r="E149" s="338" t="s">
        <v>4309</v>
      </c>
      <c r="F149" s="704" t="str">
        <f t="shared" si="3"/>
        <v>MCI-00777</v>
      </c>
      <c r="G149" s="338"/>
      <c r="H149" s="338" t="s">
        <v>3990</v>
      </c>
      <c r="I149" s="701"/>
    </row>
    <row r="150" spans="1:9" s="10" customFormat="1" x14ac:dyDescent="0.25">
      <c r="A150" s="338" t="s">
        <v>4137</v>
      </c>
      <c r="B150" s="704" t="s">
        <v>4310</v>
      </c>
      <c r="C150" s="704" t="s">
        <v>4311</v>
      </c>
      <c r="D150" s="704"/>
      <c r="E150" s="338" t="s">
        <v>4312</v>
      </c>
      <c r="F150" s="704" t="str">
        <f t="shared" si="3"/>
        <v>MCI-00776</v>
      </c>
      <c r="G150" s="338"/>
      <c r="H150" s="338" t="s">
        <v>3990</v>
      </c>
      <c r="I150" s="701"/>
    </row>
    <row r="151" spans="1:9" s="10" customFormat="1" x14ac:dyDescent="0.25">
      <c r="A151" s="338" t="s">
        <v>4137</v>
      </c>
      <c r="B151" s="704" t="s">
        <v>4313</v>
      </c>
      <c r="C151" s="704" t="s">
        <v>4314</v>
      </c>
      <c r="D151" s="704"/>
      <c r="E151" s="338" t="s">
        <v>4315</v>
      </c>
      <c r="F151" s="704" t="str">
        <f t="shared" si="3"/>
        <v>MCI-00773</v>
      </c>
      <c r="G151" s="338"/>
      <c r="H151" s="338" t="s">
        <v>3990</v>
      </c>
      <c r="I151" s="701"/>
    </row>
    <row r="152" spans="1:9" s="10" customFormat="1" x14ac:dyDescent="0.25">
      <c r="A152" s="338" t="s">
        <v>4074</v>
      </c>
      <c r="B152" s="704" t="s">
        <v>4316</v>
      </c>
      <c r="C152" s="704" t="s">
        <v>4317</v>
      </c>
      <c r="D152" s="704"/>
      <c r="E152" s="338" t="s">
        <v>4318</v>
      </c>
      <c r="F152" s="704" t="str">
        <f t="shared" si="3"/>
        <v>MCI-00778</v>
      </c>
      <c r="G152" s="338"/>
      <c r="H152" s="338" t="s">
        <v>3990</v>
      </c>
      <c r="I152" s="701"/>
    </row>
    <row r="153" spans="1:9" s="10" customFormat="1" x14ac:dyDescent="0.25">
      <c r="A153" s="338" t="s">
        <v>4074</v>
      </c>
      <c r="B153" s="704" t="s">
        <v>4319</v>
      </c>
      <c r="C153" s="704" t="s">
        <v>4320</v>
      </c>
      <c r="D153" s="704"/>
      <c r="E153" s="338" t="s">
        <v>4321</v>
      </c>
      <c r="F153" s="704" t="str">
        <f t="shared" si="3"/>
        <v>MCI-00779</v>
      </c>
      <c r="G153" s="338"/>
      <c r="H153" s="338" t="s">
        <v>3990</v>
      </c>
      <c r="I153" s="701"/>
    </row>
    <row r="154" spans="1:9" s="10" customFormat="1" x14ac:dyDescent="0.25">
      <c r="A154" s="338" t="s">
        <v>4102</v>
      </c>
      <c r="B154" s="704" t="s">
        <v>4322</v>
      </c>
      <c r="C154" s="704" t="s">
        <v>4323</v>
      </c>
      <c r="D154" s="704"/>
      <c r="E154" s="338" t="s">
        <v>4324</v>
      </c>
      <c r="F154" s="704" t="str">
        <f t="shared" si="3"/>
        <v>MCI-00784</v>
      </c>
      <c r="G154" s="338"/>
      <c r="H154" s="338" t="s">
        <v>3990</v>
      </c>
      <c r="I154" s="701"/>
    </row>
    <row r="155" spans="1:9" s="10" customFormat="1" x14ac:dyDescent="0.25">
      <c r="A155" s="338" t="s">
        <v>4102</v>
      </c>
      <c r="B155" s="704" t="s">
        <v>4325</v>
      </c>
      <c r="C155" s="704" t="s">
        <v>4326</v>
      </c>
      <c r="D155" s="704"/>
      <c r="E155" s="338" t="s">
        <v>4327</v>
      </c>
      <c r="F155" s="704" t="str">
        <f t="shared" si="3"/>
        <v>MCI-00780</v>
      </c>
      <c r="G155" s="338"/>
      <c r="H155" s="338" t="s">
        <v>3990</v>
      </c>
      <c r="I155" s="701"/>
    </row>
    <row r="156" spans="1:9" s="10" customFormat="1" x14ac:dyDescent="0.25">
      <c r="A156" s="338" t="s">
        <v>4102</v>
      </c>
      <c r="B156" s="704" t="s">
        <v>4328</v>
      </c>
      <c r="C156" s="704" t="s">
        <v>4329</v>
      </c>
      <c r="D156" s="704"/>
      <c r="E156" s="338" t="s">
        <v>4330</v>
      </c>
      <c r="F156" s="704" t="str">
        <f t="shared" si="3"/>
        <v>MCI-00782</v>
      </c>
      <c r="G156" s="338"/>
      <c r="H156" s="338" t="s">
        <v>3990</v>
      </c>
      <c r="I156" s="701"/>
    </row>
    <row r="157" spans="1:9" s="10" customFormat="1" x14ac:dyDescent="0.25">
      <c r="A157" s="338" t="s">
        <v>4102</v>
      </c>
      <c r="B157" s="704" t="s">
        <v>4331</v>
      </c>
      <c r="C157" s="704" t="s">
        <v>4332</v>
      </c>
      <c r="D157" s="704"/>
      <c r="E157" s="338" t="s">
        <v>4333</v>
      </c>
      <c r="F157" s="704" t="str">
        <f t="shared" si="3"/>
        <v>MCI-00783</v>
      </c>
      <c r="G157" s="338"/>
      <c r="H157" s="338" t="s">
        <v>3990</v>
      </c>
      <c r="I157" s="701"/>
    </row>
    <row r="158" spans="1:9" s="10" customFormat="1" x14ac:dyDescent="0.25">
      <c r="A158" s="338" t="s">
        <v>4102</v>
      </c>
      <c r="B158" s="704" t="s">
        <v>4334</v>
      </c>
      <c r="C158" s="704" t="s">
        <v>4335</v>
      </c>
      <c r="D158" s="704"/>
      <c r="E158" s="338" t="s">
        <v>4336</v>
      </c>
      <c r="F158" s="704" t="str">
        <f t="shared" si="3"/>
        <v>MCI-00781</v>
      </c>
      <c r="G158" s="338"/>
      <c r="H158" s="338" t="s">
        <v>3990</v>
      </c>
      <c r="I158" s="701"/>
    </row>
    <row r="159" spans="1:9" s="10" customFormat="1" x14ac:dyDescent="0.25">
      <c r="A159" s="338" t="s">
        <v>4095</v>
      </c>
      <c r="B159" s="704" t="s">
        <v>4337</v>
      </c>
      <c r="C159" s="704" t="s">
        <v>4338</v>
      </c>
      <c r="D159" s="704"/>
      <c r="E159" s="338" t="s">
        <v>4339</v>
      </c>
      <c r="F159" s="704" t="str">
        <f t="shared" si="3"/>
        <v>MCI-00789</v>
      </c>
      <c r="G159" s="338"/>
      <c r="H159" s="338" t="s">
        <v>3990</v>
      </c>
      <c r="I159" s="701"/>
    </row>
    <row r="160" spans="1:9" s="10" customFormat="1" x14ac:dyDescent="0.25">
      <c r="A160" s="338" t="s">
        <v>4095</v>
      </c>
      <c r="B160" s="704" t="s">
        <v>4340</v>
      </c>
      <c r="C160" s="704" t="s">
        <v>4341</v>
      </c>
      <c r="D160" s="704"/>
      <c r="E160" s="338" t="s">
        <v>4342</v>
      </c>
      <c r="F160" s="704" t="str">
        <f t="shared" si="3"/>
        <v>MCI-00787</v>
      </c>
      <c r="G160" s="338"/>
      <c r="H160" s="338" t="s">
        <v>3990</v>
      </c>
      <c r="I160" s="701"/>
    </row>
    <row r="161" spans="1:9" s="10" customFormat="1" x14ac:dyDescent="0.25">
      <c r="A161" s="338" t="s">
        <v>4095</v>
      </c>
      <c r="B161" s="704" t="s">
        <v>4343</v>
      </c>
      <c r="C161" s="704" t="s">
        <v>4344</v>
      </c>
      <c r="D161" s="704"/>
      <c r="E161" s="338" t="s">
        <v>4345</v>
      </c>
      <c r="F161" s="704" t="str">
        <f t="shared" si="3"/>
        <v>MCI-00790</v>
      </c>
      <c r="G161" s="338"/>
      <c r="H161" s="338" t="s">
        <v>3990</v>
      </c>
      <c r="I161" s="701"/>
    </row>
    <row r="162" spans="1:9" s="10" customFormat="1" x14ac:dyDescent="0.25">
      <c r="A162" s="338" t="s">
        <v>4095</v>
      </c>
      <c r="B162" s="704" t="s">
        <v>4346</v>
      </c>
      <c r="C162" s="704" t="s">
        <v>4347</v>
      </c>
      <c r="D162" s="704"/>
      <c r="E162" s="338" t="s">
        <v>4348</v>
      </c>
      <c r="F162" s="704" t="str">
        <f t="shared" si="3"/>
        <v>MCI-00786</v>
      </c>
      <c r="G162" s="338"/>
      <c r="H162" s="338" t="s">
        <v>3990</v>
      </c>
      <c r="I162" s="701"/>
    </row>
    <row r="163" spans="1:9" s="10" customFormat="1" x14ac:dyDescent="0.25">
      <c r="A163" s="338" t="s">
        <v>4095</v>
      </c>
      <c r="B163" s="704" t="s">
        <v>4349</v>
      </c>
      <c r="C163" s="704" t="s">
        <v>4350</v>
      </c>
      <c r="D163" s="704"/>
      <c r="E163" s="338" t="s">
        <v>4351</v>
      </c>
      <c r="F163" s="704" t="str">
        <f t="shared" si="3"/>
        <v>MCI-00785</v>
      </c>
      <c r="G163" s="338"/>
      <c r="H163" s="338" t="s">
        <v>3990</v>
      </c>
      <c r="I163" s="701"/>
    </row>
    <row r="164" spans="1:9" s="10" customFormat="1" x14ac:dyDescent="0.25">
      <c r="A164" s="338" t="s">
        <v>4095</v>
      </c>
      <c r="B164" s="704" t="s">
        <v>4352</v>
      </c>
      <c r="C164" s="704" t="s">
        <v>4353</v>
      </c>
      <c r="D164" s="704"/>
      <c r="E164" s="338" t="s">
        <v>4354</v>
      </c>
      <c r="F164" s="704" t="str">
        <f t="shared" si="3"/>
        <v>MCI-00788</v>
      </c>
      <c r="G164" s="338"/>
      <c r="H164" s="338" t="s">
        <v>3990</v>
      </c>
      <c r="I164" s="701"/>
    </row>
    <row r="165" spans="1:9" s="10" customFormat="1" x14ac:dyDescent="0.25">
      <c r="A165" s="338" t="s">
        <v>4116</v>
      </c>
      <c r="B165" s="704" t="s">
        <v>4355</v>
      </c>
      <c r="C165" s="704" t="s">
        <v>4356</v>
      </c>
      <c r="D165" s="704"/>
      <c r="E165" s="338" t="s">
        <v>4357</v>
      </c>
      <c r="F165" s="704" t="str">
        <f t="shared" si="3"/>
        <v>MCI-00795</v>
      </c>
      <c r="G165" s="338"/>
      <c r="H165" s="338" t="s">
        <v>3990</v>
      </c>
      <c r="I165" s="701"/>
    </row>
    <row r="166" spans="1:9" s="10" customFormat="1" x14ac:dyDescent="0.25">
      <c r="A166" s="338" t="s">
        <v>4116</v>
      </c>
      <c r="B166" s="704" t="s">
        <v>4358</v>
      </c>
      <c r="C166" s="704" t="s">
        <v>4359</v>
      </c>
      <c r="D166" s="704"/>
      <c r="E166" s="338" t="s">
        <v>4360</v>
      </c>
      <c r="F166" s="704" t="str">
        <f t="shared" si="3"/>
        <v>MCI-00797</v>
      </c>
      <c r="G166" s="338"/>
      <c r="H166" s="338" t="s">
        <v>3990</v>
      </c>
      <c r="I166" s="701"/>
    </row>
    <row r="167" spans="1:9" s="10" customFormat="1" x14ac:dyDescent="0.25">
      <c r="A167" s="338" t="s">
        <v>4116</v>
      </c>
      <c r="B167" s="704" t="s">
        <v>4361</v>
      </c>
      <c r="C167" s="704" t="s">
        <v>4362</v>
      </c>
      <c r="D167" s="704"/>
      <c r="E167" s="338" t="s">
        <v>4363</v>
      </c>
      <c r="F167" s="704" t="str">
        <f t="shared" si="3"/>
        <v>MCI-00796</v>
      </c>
      <c r="G167" s="338"/>
      <c r="H167" s="338" t="s">
        <v>3990</v>
      </c>
      <c r="I167" s="701"/>
    </row>
    <row r="168" spans="1:9" s="10" customFormat="1" x14ac:dyDescent="0.25">
      <c r="A168" s="338" t="s">
        <v>4116</v>
      </c>
      <c r="B168" s="704" t="s">
        <v>4364</v>
      </c>
      <c r="C168" s="704" t="s">
        <v>4365</v>
      </c>
      <c r="D168" s="704"/>
      <c r="E168" s="338" t="s">
        <v>4366</v>
      </c>
      <c r="F168" s="704" t="str">
        <f t="shared" si="3"/>
        <v>MCI-00791</v>
      </c>
      <c r="G168" s="338"/>
      <c r="H168" s="338" t="s">
        <v>3990</v>
      </c>
      <c r="I168" s="701"/>
    </row>
    <row r="169" spans="1:9" s="10" customFormat="1" x14ac:dyDescent="0.25">
      <c r="A169" s="338" t="s">
        <v>4116</v>
      </c>
      <c r="B169" s="704" t="s">
        <v>4367</v>
      </c>
      <c r="C169" s="704" t="s">
        <v>4368</v>
      </c>
      <c r="D169" s="704"/>
      <c r="E169" s="338" t="s">
        <v>4369</v>
      </c>
      <c r="F169" s="704" t="str">
        <f t="shared" si="3"/>
        <v>MCI-00794</v>
      </c>
      <c r="G169" s="338"/>
      <c r="H169" s="338" t="s">
        <v>3990</v>
      </c>
      <c r="I169" s="701"/>
    </row>
    <row r="170" spans="1:9" s="10" customFormat="1" x14ac:dyDescent="0.25">
      <c r="A170" s="338" t="s">
        <v>4116</v>
      </c>
      <c r="B170" s="704" t="s">
        <v>4370</v>
      </c>
      <c r="C170" s="704" t="s">
        <v>4371</v>
      </c>
      <c r="D170" s="704"/>
      <c r="E170" s="338" t="s">
        <v>4372</v>
      </c>
      <c r="F170" s="704" t="str">
        <f t="shared" si="3"/>
        <v>MCI-00793</v>
      </c>
      <c r="G170" s="338"/>
      <c r="H170" s="338" t="s">
        <v>3990</v>
      </c>
      <c r="I170" s="701"/>
    </row>
    <row r="171" spans="1:9" s="10" customFormat="1" x14ac:dyDescent="0.25">
      <c r="A171" s="338" t="s">
        <v>4116</v>
      </c>
      <c r="B171" s="704" t="s">
        <v>4373</v>
      </c>
      <c r="C171" s="704" t="s">
        <v>4374</v>
      </c>
      <c r="D171" s="704"/>
      <c r="E171" s="338" t="s">
        <v>4375</v>
      </c>
      <c r="F171" s="704" t="str">
        <f t="shared" si="3"/>
        <v>MCI-00792</v>
      </c>
      <c r="G171" s="338"/>
      <c r="H171" s="338" t="s">
        <v>3990</v>
      </c>
      <c r="I171" s="701"/>
    </row>
    <row r="172" spans="1:9" s="10" customFormat="1" x14ac:dyDescent="0.25">
      <c r="A172" s="338" t="s">
        <v>4123</v>
      </c>
      <c r="B172" s="704" t="s">
        <v>4376</v>
      </c>
      <c r="C172" s="704" t="s">
        <v>4377</v>
      </c>
      <c r="D172" s="704"/>
      <c r="E172" s="338" t="s">
        <v>4378</v>
      </c>
      <c r="F172" s="704" t="str">
        <f t="shared" si="3"/>
        <v>MCI-00798</v>
      </c>
      <c r="G172" s="338"/>
      <c r="H172" s="338" t="s">
        <v>3990</v>
      </c>
      <c r="I172" s="701"/>
    </row>
    <row r="173" spans="1:9" s="10" customFormat="1" x14ac:dyDescent="0.25">
      <c r="A173" s="338" t="s">
        <v>4123</v>
      </c>
      <c r="B173" s="704" t="s">
        <v>4379</v>
      </c>
      <c r="C173" s="704" t="s">
        <v>4380</v>
      </c>
      <c r="D173" s="704"/>
      <c r="E173" s="338" t="s">
        <v>4381</v>
      </c>
      <c r="F173" s="704" t="str">
        <f t="shared" si="3"/>
        <v>MCI-00800</v>
      </c>
      <c r="G173" s="338"/>
      <c r="H173" s="338" t="s">
        <v>3990</v>
      </c>
      <c r="I173" s="701"/>
    </row>
    <row r="174" spans="1:9" s="10" customFormat="1" x14ac:dyDescent="0.25">
      <c r="A174" s="338" t="s">
        <v>4123</v>
      </c>
      <c r="B174" s="704" t="s">
        <v>4382</v>
      </c>
      <c r="C174" s="704" t="s">
        <v>4383</v>
      </c>
      <c r="D174" s="704"/>
      <c r="E174" s="338" t="s">
        <v>4384</v>
      </c>
      <c r="F174" s="704" t="str">
        <f t="shared" si="3"/>
        <v>MCI-00799</v>
      </c>
      <c r="G174" s="338"/>
      <c r="H174" s="338" t="s">
        <v>3990</v>
      </c>
      <c r="I174" s="701"/>
    </row>
    <row r="175" spans="1:9" s="10" customFormat="1" x14ac:dyDescent="0.25">
      <c r="A175" s="338" t="s">
        <v>4088</v>
      </c>
      <c r="B175" s="704" t="s">
        <v>4385</v>
      </c>
      <c r="C175" s="704" t="s">
        <v>4386</v>
      </c>
      <c r="D175" s="704"/>
      <c r="E175" s="338" t="s">
        <v>4387</v>
      </c>
      <c r="F175" s="704" t="str">
        <f t="shared" si="3"/>
        <v>MCI-00801</v>
      </c>
      <c r="G175" s="338"/>
      <c r="H175" s="338" t="s">
        <v>3990</v>
      </c>
      <c r="I175" s="701"/>
    </row>
    <row r="176" spans="1:9" s="10" customFormat="1" x14ac:dyDescent="0.25">
      <c r="A176" s="338" t="s">
        <v>4088</v>
      </c>
      <c r="B176" s="704" t="s">
        <v>4388</v>
      </c>
      <c r="C176" s="704" t="s">
        <v>4389</v>
      </c>
      <c r="D176" s="704"/>
      <c r="E176" s="338" t="s">
        <v>4390</v>
      </c>
      <c r="F176" s="704" t="str">
        <f t="shared" si="3"/>
        <v>MCI-00802</v>
      </c>
      <c r="G176" s="338"/>
      <c r="H176" s="338" t="s">
        <v>3990</v>
      </c>
      <c r="I176" s="701"/>
    </row>
    <row r="177" spans="1:9" s="10" customFormat="1" x14ac:dyDescent="0.25">
      <c r="A177" s="338" t="s">
        <v>4109</v>
      </c>
      <c r="B177" s="704" t="s">
        <v>4391</v>
      </c>
      <c r="C177" s="704" t="s">
        <v>4392</v>
      </c>
      <c r="D177" s="704"/>
      <c r="E177" s="338" t="s">
        <v>4393</v>
      </c>
      <c r="F177" s="704" t="str">
        <f t="shared" si="3"/>
        <v>MCI-00803</v>
      </c>
      <c r="G177" s="338"/>
      <c r="H177" s="338" t="s">
        <v>3990</v>
      </c>
      <c r="I177" s="701"/>
    </row>
    <row r="178" spans="1:9" s="10" customFormat="1" x14ac:dyDescent="0.25">
      <c r="A178" s="338" t="s">
        <v>4109</v>
      </c>
      <c r="B178" s="704" t="s">
        <v>4394</v>
      </c>
      <c r="C178" s="704" t="s">
        <v>4395</v>
      </c>
      <c r="D178" s="704"/>
      <c r="E178" s="338" t="s">
        <v>4396</v>
      </c>
      <c r="F178" s="704" t="str">
        <f t="shared" si="3"/>
        <v>MCI-00804</v>
      </c>
      <c r="G178" s="338"/>
      <c r="H178" s="338" t="s">
        <v>3990</v>
      </c>
      <c r="I178" s="701"/>
    </row>
    <row r="179" spans="1:9" s="10" customFormat="1" x14ac:dyDescent="0.25">
      <c r="A179" s="338" t="s">
        <v>4081</v>
      </c>
      <c r="B179" s="704" t="s">
        <v>4397</v>
      </c>
      <c r="C179" s="704" t="s">
        <v>4398</v>
      </c>
      <c r="D179" s="704"/>
      <c r="E179" s="338" t="s">
        <v>4399</v>
      </c>
      <c r="F179" s="704" t="str">
        <f t="shared" si="3"/>
        <v>MCI-00805</v>
      </c>
      <c r="G179" s="338"/>
      <c r="H179" s="338" t="s">
        <v>3990</v>
      </c>
      <c r="I179" s="701"/>
    </row>
    <row r="180" spans="1:9" s="10" customFormat="1" x14ac:dyDescent="0.25">
      <c r="A180" s="338" t="s">
        <v>4081</v>
      </c>
      <c r="B180" s="704" t="s">
        <v>4400</v>
      </c>
      <c r="C180" s="704" t="s">
        <v>4401</v>
      </c>
      <c r="D180" s="704"/>
      <c r="E180" s="338" t="s">
        <v>4402</v>
      </c>
      <c r="F180" s="704" t="str">
        <f t="shared" si="3"/>
        <v>MCI-00806</v>
      </c>
      <c r="G180" s="338"/>
      <c r="H180" s="338" t="s">
        <v>3990</v>
      </c>
      <c r="I180" s="701"/>
    </row>
    <row r="181" spans="1:9" s="10" customFormat="1" x14ac:dyDescent="0.25">
      <c r="A181" s="338" t="s">
        <v>4081</v>
      </c>
      <c r="B181" s="704" t="s">
        <v>4403</v>
      </c>
      <c r="C181" s="704" t="s">
        <v>4404</v>
      </c>
      <c r="D181" s="704"/>
      <c r="E181" s="338" t="s">
        <v>4405</v>
      </c>
      <c r="F181" s="704" t="str">
        <f t="shared" si="3"/>
        <v>MCI-00808</v>
      </c>
      <c r="G181" s="338"/>
      <c r="H181" s="338" t="s">
        <v>3990</v>
      </c>
      <c r="I181" s="701"/>
    </row>
    <row r="182" spans="1:9" s="10" customFormat="1" x14ac:dyDescent="0.25">
      <c r="A182" s="338" t="s">
        <v>4081</v>
      </c>
      <c r="B182" s="704" t="s">
        <v>4406</v>
      </c>
      <c r="C182" s="704" t="s">
        <v>4407</v>
      </c>
      <c r="D182" s="704"/>
      <c r="E182" s="338" t="s">
        <v>4408</v>
      </c>
      <c r="F182" s="704" t="str">
        <f t="shared" si="3"/>
        <v>MCI-00807</v>
      </c>
      <c r="G182" s="338"/>
      <c r="H182" s="338" t="s">
        <v>3990</v>
      </c>
      <c r="I182" s="701"/>
    </row>
    <row r="183" spans="1:9" s="10" customFormat="1" x14ac:dyDescent="0.25">
      <c r="A183" s="338" t="s">
        <v>4130</v>
      </c>
      <c r="B183" s="704" t="s">
        <v>4409</v>
      </c>
      <c r="C183" s="704" t="s">
        <v>4410</v>
      </c>
      <c r="D183" s="704"/>
      <c r="E183" s="338" t="s">
        <v>4411</v>
      </c>
      <c r="F183" s="704" t="str">
        <f t="shared" si="3"/>
        <v>MCI-00812</v>
      </c>
      <c r="G183" s="338"/>
      <c r="H183" s="338" t="s">
        <v>3990</v>
      </c>
      <c r="I183" s="701"/>
    </row>
    <row r="184" spans="1:9" s="10" customFormat="1" x14ac:dyDescent="0.25">
      <c r="A184" s="338" t="s">
        <v>4130</v>
      </c>
      <c r="B184" s="704" t="s">
        <v>4412</v>
      </c>
      <c r="C184" s="704" t="s">
        <v>4413</v>
      </c>
      <c r="D184" s="704"/>
      <c r="E184" s="338" t="s">
        <v>4414</v>
      </c>
      <c r="F184" s="704" t="str">
        <f t="shared" si="3"/>
        <v>MCI-00810</v>
      </c>
      <c r="G184" s="338"/>
      <c r="H184" s="338" t="s">
        <v>3990</v>
      </c>
      <c r="I184" s="701"/>
    </row>
    <row r="185" spans="1:9" s="10" customFormat="1" x14ac:dyDescent="0.25">
      <c r="A185" s="338" t="s">
        <v>4130</v>
      </c>
      <c r="B185" s="704" t="s">
        <v>4415</v>
      </c>
      <c r="C185" s="704" t="s">
        <v>4416</v>
      </c>
      <c r="D185" s="704"/>
      <c r="E185" s="338" t="s">
        <v>4417</v>
      </c>
      <c r="F185" s="704" t="str">
        <f t="shared" si="3"/>
        <v>MCI-00813</v>
      </c>
      <c r="G185" s="338"/>
      <c r="H185" s="338" t="s">
        <v>3990</v>
      </c>
      <c r="I185" s="701"/>
    </row>
    <row r="186" spans="1:9" s="10" customFormat="1" x14ac:dyDescent="0.25">
      <c r="A186" s="338" t="s">
        <v>4130</v>
      </c>
      <c r="B186" s="704" t="s">
        <v>4418</v>
      </c>
      <c r="C186" s="704" t="s">
        <v>4419</v>
      </c>
      <c r="D186" s="704"/>
      <c r="E186" s="338" t="s">
        <v>4420</v>
      </c>
      <c r="F186" s="704" t="str">
        <f t="shared" si="3"/>
        <v>MCI-00809</v>
      </c>
      <c r="G186" s="338"/>
      <c r="H186" s="338" t="s">
        <v>3990</v>
      </c>
      <c r="I186" s="701"/>
    </row>
    <row r="187" spans="1:9" s="10" customFormat="1" x14ac:dyDescent="0.25">
      <c r="A187" s="338" t="s">
        <v>4130</v>
      </c>
      <c r="B187" s="704" t="s">
        <v>4421</v>
      </c>
      <c r="C187" s="704" t="s">
        <v>4422</v>
      </c>
      <c r="D187" s="704"/>
      <c r="E187" s="338" t="s">
        <v>4423</v>
      </c>
      <c r="F187" s="704" t="str">
        <f t="shared" si="3"/>
        <v>MCI-00811</v>
      </c>
      <c r="G187" s="338"/>
      <c r="H187" s="338" t="s">
        <v>3990</v>
      </c>
      <c r="I187" s="701"/>
    </row>
    <row r="188" spans="1:9" s="10" customFormat="1" x14ac:dyDescent="0.25">
      <c r="A188" s="338" t="s">
        <v>4067</v>
      </c>
      <c r="B188" s="704" t="s">
        <v>4424</v>
      </c>
      <c r="C188" s="704" t="s">
        <v>4066</v>
      </c>
      <c r="D188" s="704"/>
      <c r="E188" s="338" t="s">
        <v>4425</v>
      </c>
      <c r="F188" s="704" t="str">
        <f t="shared" ref="F188" si="4">B188</f>
        <v>MCI-00814</v>
      </c>
      <c r="G188" s="338"/>
      <c r="H188" s="338" t="s">
        <v>3990</v>
      </c>
      <c r="I188" s="701"/>
    </row>
    <row r="189" spans="1:9" ht="13" x14ac:dyDescent="0.3">
      <c r="B189" s="2"/>
    </row>
    <row r="190" spans="1:9" ht="13" hidden="1" x14ac:dyDescent="0.3">
      <c r="A190" s="7"/>
    </row>
    <row r="191" spans="1:9" hidden="1" x14ac:dyDescent="0.25"/>
    <row r="192" spans="1:9" hidden="1" x14ac:dyDescent="0.25"/>
    <row r="193" spans="1:3" hidden="1" x14ac:dyDescent="0.25"/>
    <row r="194" spans="1:3" hidden="1" x14ac:dyDescent="0.25"/>
    <row r="195" spans="1:3" ht="13" x14ac:dyDescent="0.3">
      <c r="A195" s="7" t="s">
        <v>229</v>
      </c>
    </row>
    <row r="196" spans="1:3" x14ac:dyDescent="0.25">
      <c r="A196" s="9" t="s">
        <v>230</v>
      </c>
      <c r="B196" s="422" t="s">
        <v>924</v>
      </c>
    </row>
    <row r="197" spans="1:3" x14ac:dyDescent="0.25">
      <c r="A197" s="1" t="s">
        <v>47</v>
      </c>
      <c r="B197" s="422" t="s">
        <v>925</v>
      </c>
      <c r="C197" s="1" t="s">
        <v>926</v>
      </c>
    </row>
    <row r="198" spans="1:3" x14ac:dyDescent="0.25">
      <c r="A198" s="1" t="s">
        <v>231</v>
      </c>
      <c r="B198" s="422"/>
    </row>
    <row r="199" spans="1:3" x14ac:dyDescent="0.25">
      <c r="A199" s="1" t="s">
        <v>923</v>
      </c>
    </row>
    <row r="200" spans="1:3" ht="13" x14ac:dyDescent="0.3">
      <c r="A200" s="7" t="s">
        <v>232</v>
      </c>
    </row>
    <row r="201" spans="1:3" x14ac:dyDescent="0.25">
      <c r="A201" s="1" t="s">
        <v>233</v>
      </c>
      <c r="B201" s="422" t="s">
        <v>924</v>
      </c>
    </row>
    <row r="202" spans="1:3" x14ac:dyDescent="0.25">
      <c r="A202" s="1" t="s">
        <v>225</v>
      </c>
      <c r="B202" s="422" t="s">
        <v>925</v>
      </c>
      <c r="C202" s="1" t="s">
        <v>926</v>
      </c>
    </row>
    <row r="203" spans="1:3" s="10" customFormat="1" x14ac:dyDescent="0.25"/>
    <row r="204" spans="1:3" s="10" customFormat="1" hidden="1" x14ac:dyDescent="0.25"/>
    <row r="205" spans="1:3" s="10" customFormat="1" hidden="1" x14ac:dyDescent="0.25"/>
    <row r="206" spans="1:3" s="10" customFormat="1" hidden="1" x14ac:dyDescent="0.25"/>
    <row r="207" spans="1:3" hidden="1" x14ac:dyDescent="0.25"/>
    <row r="208" spans="1:3" ht="13" x14ac:dyDescent="0.3">
      <c r="A208" s="7" t="s">
        <v>235</v>
      </c>
    </row>
    <row r="209" spans="1:3" x14ac:dyDescent="0.25">
      <c r="A209" s="334" t="s">
        <v>225</v>
      </c>
      <c r="B209" s="334" t="s">
        <v>237</v>
      </c>
      <c r="C209" s="334" t="s">
        <v>238</v>
      </c>
    </row>
    <row r="210" spans="1:3" hidden="1" x14ac:dyDescent="0.25">
      <c r="A210" s="334" t="s">
        <v>224</v>
      </c>
      <c r="B210" s="334" t="s">
        <v>236</v>
      </c>
      <c r="C210" s="334" t="s">
        <v>60</v>
      </c>
    </row>
    <row r="211" spans="1:3" s="10" customFormat="1" x14ac:dyDescent="0.25">
      <c r="A211" s="334"/>
      <c r="B211" s="334"/>
      <c r="C211" s="334"/>
    </row>
    <row r="212" spans="1:3" s="10" customFormat="1" x14ac:dyDescent="0.25">
      <c r="A212" s="334"/>
      <c r="B212" s="334"/>
      <c r="C212" s="334"/>
    </row>
    <row r="213" spans="1:3" s="10" customFormat="1" x14ac:dyDescent="0.25">
      <c r="A213" s="334"/>
      <c r="B213" s="334"/>
      <c r="C213" s="334"/>
    </row>
    <row r="214" spans="1:3" s="10" customFormat="1" x14ac:dyDescent="0.25">
      <c r="A214" s="334"/>
      <c r="B214" s="334"/>
      <c r="C214" s="334"/>
    </row>
    <row r="215" spans="1:3" s="10" customFormat="1" x14ac:dyDescent="0.25">
      <c r="A215" s="334"/>
      <c r="B215" s="334"/>
      <c r="C215" s="334"/>
    </row>
    <row r="216" spans="1:3" s="10" customFormat="1" x14ac:dyDescent="0.25">
      <c r="A216" s="334"/>
      <c r="B216" s="334"/>
      <c r="C216" s="334"/>
    </row>
    <row r="217" spans="1:3" s="10" customFormat="1" x14ac:dyDescent="0.25">
      <c r="A217" s="334"/>
      <c r="B217" s="334"/>
      <c r="C217" s="334"/>
    </row>
    <row r="218" spans="1:3" s="10" customFormat="1" x14ac:dyDescent="0.25">
      <c r="A218" s="334"/>
      <c r="B218" s="334"/>
      <c r="C218" s="334"/>
    </row>
    <row r="219" spans="1:3" s="10" customFormat="1" x14ac:dyDescent="0.25">
      <c r="A219" s="334"/>
      <c r="B219" s="334"/>
      <c r="C219" s="334"/>
    </row>
    <row r="220" spans="1:3" s="10" customFormat="1" x14ac:dyDescent="0.25">
      <c r="A220" s="334"/>
      <c r="B220" s="334"/>
      <c r="C220" s="334"/>
    </row>
    <row r="221" spans="1:3" s="10" customFormat="1" x14ac:dyDescent="0.25">
      <c r="A221" s="334"/>
      <c r="B221" s="334"/>
      <c r="C221" s="334"/>
    </row>
    <row r="222" spans="1:3" s="10" customFormat="1" x14ac:dyDescent="0.25">
      <c r="A222" s="334"/>
      <c r="B222" s="334"/>
      <c r="C222" s="334"/>
    </row>
    <row r="223" spans="1:3" s="10" customFormat="1" x14ac:dyDescent="0.25">
      <c r="A223" s="334"/>
      <c r="B223" s="334"/>
      <c r="C223" s="334"/>
    </row>
    <row r="224" spans="1:3" s="10" customFormat="1" x14ac:dyDescent="0.25">
      <c r="A224" s="334"/>
      <c r="B224" s="334"/>
      <c r="C224" s="334"/>
    </row>
    <row r="225" spans="1:3" s="10" customFormat="1" x14ac:dyDescent="0.25">
      <c r="A225" s="334"/>
      <c r="B225" s="334"/>
      <c r="C225" s="334"/>
    </row>
    <row r="226" spans="1:3" s="10" customFormat="1" x14ac:dyDescent="0.25">
      <c r="A226" s="334"/>
      <c r="B226" s="334"/>
      <c r="C226" s="334"/>
    </row>
    <row r="227" spans="1:3" s="10" customFormat="1" x14ac:dyDescent="0.25">
      <c r="A227" s="334"/>
      <c r="B227" s="334"/>
      <c r="C227" s="334"/>
    </row>
    <row r="228" spans="1:3" s="10" customFormat="1" x14ac:dyDescent="0.25">
      <c r="A228" s="334"/>
      <c r="B228" s="334"/>
      <c r="C228" s="334"/>
    </row>
    <row r="229" spans="1:3" s="10" customFormat="1" x14ac:dyDescent="0.25">
      <c r="A229" s="334" t="s">
        <v>5426</v>
      </c>
      <c r="B229" s="334"/>
      <c r="C229" s="334" t="s">
        <v>5427</v>
      </c>
    </row>
    <row r="230" spans="1:3" s="10" customFormat="1" x14ac:dyDescent="0.25">
      <c r="A230" s="334"/>
      <c r="B230" s="334"/>
      <c r="C230" s="334"/>
    </row>
    <row r="231" spans="1:3" s="10" customFormat="1" x14ac:dyDescent="0.25">
      <c r="A231" s="334" t="s">
        <v>5428</v>
      </c>
      <c r="B231" s="334"/>
      <c r="C231" s="334" t="s">
        <v>5429</v>
      </c>
    </row>
    <row r="232" spans="1:3" s="10" customFormat="1" x14ac:dyDescent="0.25">
      <c r="A232" s="334" t="s">
        <v>5430</v>
      </c>
      <c r="B232" s="334"/>
      <c r="C232" s="334" t="s">
        <v>5431</v>
      </c>
    </row>
    <row r="233" spans="1:3" s="10" customFormat="1" x14ac:dyDescent="0.25">
      <c r="A233" s="334" t="s">
        <v>5432</v>
      </c>
      <c r="B233" s="334"/>
      <c r="C233" s="334" t="s">
        <v>5433</v>
      </c>
    </row>
    <row r="234" spans="1:3" s="10" customFormat="1" x14ac:dyDescent="0.25">
      <c r="A234" s="334" t="s">
        <v>5434</v>
      </c>
      <c r="B234" s="334"/>
      <c r="C234" s="334" t="s">
        <v>5435</v>
      </c>
    </row>
    <row r="235" spans="1:3" s="10" customFormat="1" x14ac:dyDescent="0.25">
      <c r="A235" s="334" t="s">
        <v>5436</v>
      </c>
      <c r="B235" s="334"/>
      <c r="C235" s="334" t="s">
        <v>5437</v>
      </c>
    </row>
    <row r="236" spans="1:3" s="10" customFormat="1" x14ac:dyDescent="0.25">
      <c r="A236" s="334" t="s">
        <v>5438</v>
      </c>
      <c r="B236" s="334"/>
      <c r="C236" s="334" t="s">
        <v>5439</v>
      </c>
    </row>
    <row r="237" spans="1:3" s="10" customFormat="1" x14ac:dyDescent="0.25">
      <c r="A237" s="334" t="s">
        <v>5440</v>
      </c>
      <c r="B237" s="334"/>
      <c r="C237" s="334" t="s">
        <v>5441</v>
      </c>
    </row>
    <row r="238" spans="1:3" s="10" customFormat="1" x14ac:dyDescent="0.25">
      <c r="A238" s="334" t="s">
        <v>5442</v>
      </c>
      <c r="B238" s="334"/>
      <c r="C238" s="334" t="s">
        <v>5443</v>
      </c>
    </row>
    <row r="239" spans="1:3" s="10" customFormat="1" x14ac:dyDescent="0.25">
      <c r="A239" s="334" t="s">
        <v>5444</v>
      </c>
      <c r="B239" s="334"/>
      <c r="C239" s="334" t="s">
        <v>5445</v>
      </c>
    </row>
    <row r="240" spans="1:3" s="10" customFormat="1" x14ac:dyDescent="0.25">
      <c r="A240" s="334" t="s">
        <v>5446</v>
      </c>
      <c r="B240" s="334"/>
      <c r="C240" s="334" t="s">
        <v>5447</v>
      </c>
    </row>
    <row r="241" spans="1:3" s="10" customFormat="1" x14ac:dyDescent="0.25">
      <c r="A241" s="334" t="s">
        <v>5448</v>
      </c>
      <c r="B241" s="334"/>
      <c r="C241" s="334" t="s">
        <v>5449</v>
      </c>
    </row>
    <row r="242" spans="1:3" s="10" customFormat="1" x14ac:dyDescent="0.25">
      <c r="A242" s="334" t="s">
        <v>5450</v>
      </c>
      <c r="B242" s="334"/>
      <c r="C242" s="334" t="s">
        <v>5451</v>
      </c>
    </row>
    <row r="243" spans="1:3" s="10" customFormat="1" x14ac:dyDescent="0.25">
      <c r="A243" s="334" t="s">
        <v>5452</v>
      </c>
      <c r="B243" s="334"/>
      <c r="C243" s="334" t="s">
        <v>5453</v>
      </c>
    </row>
    <row r="244" spans="1:3" s="10" customFormat="1" x14ac:dyDescent="0.25">
      <c r="A244" s="334" t="s">
        <v>5454</v>
      </c>
      <c r="B244" s="334"/>
      <c r="C244" s="334" t="s">
        <v>5455</v>
      </c>
    </row>
    <row r="245" spans="1:3" s="10" customFormat="1" x14ac:dyDescent="0.25">
      <c r="A245" s="334" t="s">
        <v>5456</v>
      </c>
      <c r="B245" s="334"/>
      <c r="C245" s="334" t="s">
        <v>5457</v>
      </c>
    </row>
    <row r="246" spans="1:3" s="10" customFormat="1" x14ac:dyDescent="0.25">
      <c r="A246" s="334" t="s">
        <v>5458</v>
      </c>
      <c r="B246" s="334"/>
      <c r="C246" s="334" t="s">
        <v>5459</v>
      </c>
    </row>
    <row r="247" spans="1:3" s="10" customFormat="1" x14ac:dyDescent="0.25">
      <c r="A247" s="334" t="s">
        <v>5460</v>
      </c>
      <c r="B247" s="334"/>
      <c r="C247" s="334" t="s">
        <v>5461</v>
      </c>
    </row>
    <row r="248" spans="1:3" s="10" customFormat="1" x14ac:dyDescent="0.25">
      <c r="A248" s="334" t="s">
        <v>5462</v>
      </c>
      <c r="B248" s="334"/>
      <c r="C248" s="334" t="s">
        <v>5463</v>
      </c>
    </row>
    <row r="249" spans="1:3" s="10" customFormat="1" x14ac:dyDescent="0.25">
      <c r="A249" s="334" t="s">
        <v>5464</v>
      </c>
      <c r="B249" s="334"/>
      <c r="C249" s="334" t="s">
        <v>5465</v>
      </c>
    </row>
    <row r="250" spans="1:3" s="10" customFormat="1" x14ac:dyDescent="0.25">
      <c r="A250" s="334" t="s">
        <v>5466</v>
      </c>
      <c r="B250" s="334"/>
      <c r="C250" s="334" t="s">
        <v>5467</v>
      </c>
    </row>
    <row r="251" spans="1:3" s="10" customFormat="1" x14ac:dyDescent="0.25">
      <c r="A251" s="334" t="s">
        <v>5468</v>
      </c>
      <c r="B251" s="334"/>
      <c r="C251" s="334" t="s">
        <v>5469</v>
      </c>
    </row>
    <row r="252" spans="1:3" s="10" customFormat="1" x14ac:dyDescent="0.25">
      <c r="A252" s="334" t="s">
        <v>5470</v>
      </c>
      <c r="B252" s="334"/>
      <c r="C252" s="334" t="s">
        <v>5471</v>
      </c>
    </row>
    <row r="253" spans="1:3" s="10" customFormat="1" x14ac:dyDescent="0.25">
      <c r="A253" s="334" t="s">
        <v>5472</v>
      </c>
      <c r="B253" s="334"/>
      <c r="C253" s="334" t="s">
        <v>5473</v>
      </c>
    </row>
    <row r="254" spans="1:3" s="10" customFormat="1" x14ac:dyDescent="0.25">
      <c r="A254" s="334" t="s">
        <v>5472</v>
      </c>
      <c r="B254" s="334"/>
      <c r="C254" s="334" t="s">
        <v>5473</v>
      </c>
    </row>
    <row r="255" spans="1:3" s="10" customFormat="1" x14ac:dyDescent="0.25">
      <c r="A255" s="334" t="s">
        <v>5474</v>
      </c>
      <c r="B255" s="334"/>
      <c r="C255" s="334" t="s">
        <v>5475</v>
      </c>
    </row>
    <row r="256" spans="1:3" x14ac:dyDescent="0.25">
      <c r="A256" s="1" t="s">
        <v>659</v>
      </c>
    </row>
    <row r="257" spans="1:7" ht="13" x14ac:dyDescent="0.3">
      <c r="A257" s="7" t="s">
        <v>234</v>
      </c>
    </row>
    <row r="258" spans="1:7" x14ac:dyDescent="0.25">
      <c r="A258" s="1" t="s">
        <v>47</v>
      </c>
      <c r="B258" s="1" t="s">
        <v>220</v>
      </c>
      <c r="C258" s="1" t="s">
        <v>238</v>
      </c>
    </row>
    <row r="259" spans="1:7" hidden="1" x14ac:dyDescent="0.25">
      <c r="A259" s="1" t="s">
        <v>185</v>
      </c>
      <c r="B259" s="1" t="s">
        <v>219</v>
      </c>
      <c r="C259" s="1" t="s">
        <v>60</v>
      </c>
    </row>
    <row r="261" spans="1:7" ht="13" x14ac:dyDescent="0.3">
      <c r="A261" s="7" t="s">
        <v>253</v>
      </c>
    </row>
    <row r="262" spans="1:7" x14ac:dyDescent="0.25">
      <c r="A262" s="1" t="s">
        <v>254</v>
      </c>
      <c r="B262" s="422"/>
    </row>
    <row r="264" spans="1:7" ht="13" x14ac:dyDescent="0.3">
      <c r="A264" s="7" t="s">
        <v>277</v>
      </c>
    </row>
    <row r="265" spans="1:7" x14ac:dyDescent="0.25">
      <c r="A265" s="1" t="s">
        <v>276</v>
      </c>
      <c r="B265" s="1" t="b">
        <f>IFERROR(TRUE,FALSE)</f>
        <v>1</v>
      </c>
    </row>
    <row r="267" spans="1:7" ht="13" x14ac:dyDescent="0.3">
      <c r="A267" s="414" t="s">
        <v>634</v>
      </c>
    </row>
    <row r="268" spans="1:7" x14ac:dyDescent="0.25">
      <c r="A268" s="334" t="s">
        <v>355</v>
      </c>
      <c r="B268" s="334" t="s">
        <v>61</v>
      </c>
      <c r="C268" s="334" t="s">
        <v>56</v>
      </c>
      <c r="D268" s="334"/>
      <c r="E268" s="334" t="s">
        <v>632</v>
      </c>
      <c r="F268" s="334" t="s">
        <v>357</v>
      </c>
      <c r="G268" s="334" t="s">
        <v>135</v>
      </c>
    </row>
    <row r="269" spans="1:7" hidden="1" x14ac:dyDescent="0.25">
      <c r="A269" s="334" t="s">
        <v>354</v>
      </c>
      <c r="B269" s="334" t="s">
        <v>60</v>
      </c>
      <c r="C269" s="335" t="s">
        <v>697</v>
      </c>
      <c r="D269" s="334" t="str">
        <f>C269&amp;E269</f>
        <v>No  Applicate[Module (Name)]</v>
      </c>
      <c r="E269" s="334" t="s">
        <v>130</v>
      </c>
      <c r="F269" s="334" t="s">
        <v>356</v>
      </c>
      <c r="G269" s="335" t="s">
        <v>101</v>
      </c>
    </row>
    <row r="270" spans="1:7" s="10" customFormat="1" x14ac:dyDescent="0.25">
      <c r="A270" s="334" t="s">
        <v>5952</v>
      </c>
      <c r="B270" s="334" t="s">
        <v>5953</v>
      </c>
      <c r="C270" s="335" t="s">
        <v>703</v>
      </c>
      <c r="D270" s="334" t="str">
        <f t="shared" ref="D270:D333" si="5">C270&amp;E270</f>
        <v>Not applicableMCI-00750</v>
      </c>
      <c r="E270" s="334" t="s">
        <v>4256</v>
      </c>
      <c r="F270" s="334" t="s">
        <v>3990</v>
      </c>
      <c r="G270" s="335" t="s">
        <v>5954</v>
      </c>
    </row>
    <row r="271" spans="1:7" s="10" customFormat="1" x14ac:dyDescent="0.25">
      <c r="A271" s="334" t="s">
        <v>5952</v>
      </c>
      <c r="B271" s="334" t="s">
        <v>5955</v>
      </c>
      <c r="C271" s="335" t="s">
        <v>703</v>
      </c>
      <c r="D271" s="334" t="str">
        <f t="shared" si="5"/>
        <v>Not applicableMCI-00751</v>
      </c>
      <c r="E271" s="334" t="s">
        <v>4253</v>
      </c>
      <c r="F271" s="334" t="s">
        <v>3990</v>
      </c>
      <c r="G271" s="335" t="s">
        <v>5956</v>
      </c>
    </row>
    <row r="272" spans="1:7" s="10" customFormat="1" x14ac:dyDescent="0.25">
      <c r="A272" s="334" t="s">
        <v>5952</v>
      </c>
      <c r="B272" s="334" t="s">
        <v>5957</v>
      </c>
      <c r="C272" s="335" t="s">
        <v>703</v>
      </c>
      <c r="D272" s="334" t="str">
        <f t="shared" si="5"/>
        <v>Not applicableMCI-00752</v>
      </c>
      <c r="E272" s="334" t="s">
        <v>4241</v>
      </c>
      <c r="F272" s="334" t="s">
        <v>3990</v>
      </c>
      <c r="G272" s="335" t="s">
        <v>5958</v>
      </c>
    </row>
    <row r="273" spans="1:7" s="10" customFormat="1" x14ac:dyDescent="0.25">
      <c r="A273" s="334" t="s">
        <v>5952</v>
      </c>
      <c r="B273" s="334" t="s">
        <v>5959</v>
      </c>
      <c r="C273" s="335" t="s">
        <v>703</v>
      </c>
      <c r="D273" s="334" t="str">
        <f t="shared" si="5"/>
        <v>Not applicableMCI-00753</v>
      </c>
      <c r="E273" s="334" t="s">
        <v>4247</v>
      </c>
      <c r="F273" s="334" t="s">
        <v>3990</v>
      </c>
      <c r="G273" s="335" t="s">
        <v>5960</v>
      </c>
    </row>
    <row r="274" spans="1:7" s="10" customFormat="1" x14ac:dyDescent="0.25">
      <c r="A274" s="334" t="s">
        <v>5952</v>
      </c>
      <c r="B274" s="334" t="s">
        <v>5961</v>
      </c>
      <c r="C274" s="335" t="s">
        <v>703</v>
      </c>
      <c r="D274" s="334" t="str">
        <f t="shared" si="5"/>
        <v>Not applicableMCI-00754</v>
      </c>
      <c r="E274" s="334" t="s">
        <v>4250</v>
      </c>
      <c r="F274" s="334" t="s">
        <v>3990</v>
      </c>
      <c r="G274" s="335" t="s">
        <v>5962</v>
      </c>
    </row>
    <row r="275" spans="1:7" s="10" customFormat="1" x14ac:dyDescent="0.25">
      <c r="A275" s="334" t="s">
        <v>5952</v>
      </c>
      <c r="B275" s="334" t="s">
        <v>5963</v>
      </c>
      <c r="C275" s="335" t="s">
        <v>703</v>
      </c>
      <c r="D275" s="334" t="str">
        <f t="shared" si="5"/>
        <v>Not applicableMCI-00755</v>
      </c>
      <c r="E275" s="334" t="s">
        <v>4244</v>
      </c>
      <c r="F275" s="334" t="s">
        <v>3990</v>
      </c>
      <c r="G275" s="335" t="s">
        <v>5964</v>
      </c>
    </row>
    <row r="276" spans="1:7" s="10" customFormat="1" x14ac:dyDescent="0.25">
      <c r="A276" s="334" t="s">
        <v>5952</v>
      </c>
      <c r="B276" s="334" t="s">
        <v>5965</v>
      </c>
      <c r="C276" s="335" t="s">
        <v>703</v>
      </c>
      <c r="D276" s="334" t="str">
        <f t="shared" si="5"/>
        <v>Not applicableMCI-00756</v>
      </c>
      <c r="E276" s="334" t="s">
        <v>4238</v>
      </c>
      <c r="F276" s="334" t="s">
        <v>3990</v>
      </c>
      <c r="G276" s="335" t="s">
        <v>5966</v>
      </c>
    </row>
    <row r="277" spans="1:7" s="10" customFormat="1" x14ac:dyDescent="0.25">
      <c r="A277" s="334" t="s">
        <v>5952</v>
      </c>
      <c r="B277" s="334" t="s">
        <v>5967</v>
      </c>
      <c r="C277" s="335" t="s">
        <v>703</v>
      </c>
      <c r="D277" s="334" t="str">
        <f t="shared" si="5"/>
        <v>Not applicableMCI-00757</v>
      </c>
      <c r="E277" s="334" t="s">
        <v>4259</v>
      </c>
      <c r="F277" s="334" t="s">
        <v>3990</v>
      </c>
      <c r="G277" s="335" t="s">
        <v>5968</v>
      </c>
    </row>
    <row r="278" spans="1:7" s="10" customFormat="1" x14ac:dyDescent="0.25">
      <c r="A278" s="334" t="s">
        <v>5952</v>
      </c>
      <c r="B278" s="334" t="s">
        <v>5969</v>
      </c>
      <c r="C278" s="335" t="s">
        <v>703</v>
      </c>
      <c r="D278" s="334" t="str">
        <f t="shared" si="5"/>
        <v>Not applicableMCI-00758</v>
      </c>
      <c r="E278" s="334" t="s">
        <v>4232</v>
      </c>
      <c r="F278" s="334" t="s">
        <v>3990</v>
      </c>
      <c r="G278" s="335" t="s">
        <v>5970</v>
      </c>
    </row>
    <row r="279" spans="1:7" s="10" customFormat="1" x14ac:dyDescent="0.25">
      <c r="A279" s="334" t="s">
        <v>5952</v>
      </c>
      <c r="B279" s="334" t="s">
        <v>5971</v>
      </c>
      <c r="C279" s="335" t="s">
        <v>703</v>
      </c>
      <c r="D279" s="334" t="str">
        <f t="shared" si="5"/>
        <v>Not applicableMCI-00759</v>
      </c>
      <c r="E279" s="334" t="s">
        <v>4235</v>
      </c>
      <c r="F279" s="334" t="s">
        <v>3990</v>
      </c>
      <c r="G279" s="335" t="s">
        <v>5972</v>
      </c>
    </row>
    <row r="280" spans="1:7" s="10" customFormat="1" x14ac:dyDescent="0.25">
      <c r="A280" s="334" t="s">
        <v>5952</v>
      </c>
      <c r="B280" s="334" t="s">
        <v>5973</v>
      </c>
      <c r="C280" s="335" t="s">
        <v>703</v>
      </c>
      <c r="D280" s="334" t="str">
        <f t="shared" si="5"/>
        <v>Not applicableMCI-00760</v>
      </c>
      <c r="E280" s="334" t="s">
        <v>4262</v>
      </c>
      <c r="F280" s="334" t="s">
        <v>3990</v>
      </c>
      <c r="G280" s="335" t="s">
        <v>5974</v>
      </c>
    </row>
    <row r="281" spans="1:7" s="10" customFormat="1" x14ac:dyDescent="0.25">
      <c r="A281" s="334" t="s">
        <v>5952</v>
      </c>
      <c r="B281" s="334" t="s">
        <v>5975</v>
      </c>
      <c r="C281" s="335" t="s">
        <v>703</v>
      </c>
      <c r="D281" s="334" t="str">
        <f t="shared" si="5"/>
        <v>Not applicableMCI-00761</v>
      </c>
      <c r="E281" s="334" t="s">
        <v>4274</v>
      </c>
      <c r="F281" s="334" t="s">
        <v>3990</v>
      </c>
      <c r="G281" s="335" t="s">
        <v>5976</v>
      </c>
    </row>
    <row r="282" spans="1:7" s="10" customFormat="1" x14ac:dyDescent="0.25">
      <c r="A282" s="334" t="s">
        <v>5952</v>
      </c>
      <c r="B282" s="334" t="s">
        <v>5977</v>
      </c>
      <c r="C282" s="335" t="s">
        <v>703</v>
      </c>
      <c r="D282" s="334" t="str">
        <f t="shared" si="5"/>
        <v>Not applicableMCI-00762</v>
      </c>
      <c r="E282" s="334" t="s">
        <v>4280</v>
      </c>
      <c r="F282" s="334" t="s">
        <v>3990</v>
      </c>
      <c r="G282" s="335" t="s">
        <v>5978</v>
      </c>
    </row>
    <row r="283" spans="1:7" s="10" customFormat="1" x14ac:dyDescent="0.25">
      <c r="A283" s="334" t="s">
        <v>5952</v>
      </c>
      <c r="B283" s="334" t="s">
        <v>5979</v>
      </c>
      <c r="C283" s="335" t="s">
        <v>703</v>
      </c>
      <c r="D283" s="334" t="str">
        <f t="shared" si="5"/>
        <v>Not applicableMCI-00763</v>
      </c>
      <c r="E283" s="334" t="s">
        <v>4286</v>
      </c>
      <c r="F283" s="334" t="s">
        <v>3990</v>
      </c>
      <c r="G283" s="335" t="s">
        <v>5980</v>
      </c>
    </row>
    <row r="284" spans="1:7" s="10" customFormat="1" x14ac:dyDescent="0.25">
      <c r="A284" s="334" t="s">
        <v>5952</v>
      </c>
      <c r="B284" s="334" t="s">
        <v>5981</v>
      </c>
      <c r="C284" s="335" t="s">
        <v>703</v>
      </c>
      <c r="D284" s="334" t="str">
        <f t="shared" si="5"/>
        <v>Not applicableMCI-00764</v>
      </c>
      <c r="E284" s="334" t="s">
        <v>4271</v>
      </c>
      <c r="F284" s="334" t="s">
        <v>3990</v>
      </c>
      <c r="G284" s="335" t="s">
        <v>5982</v>
      </c>
    </row>
    <row r="285" spans="1:7" s="10" customFormat="1" x14ac:dyDescent="0.25">
      <c r="A285" s="334" t="s">
        <v>5952</v>
      </c>
      <c r="B285" s="334" t="s">
        <v>5983</v>
      </c>
      <c r="C285" s="335" t="s">
        <v>703</v>
      </c>
      <c r="D285" s="334" t="str">
        <f t="shared" si="5"/>
        <v>Not applicableMCI-00765</v>
      </c>
      <c r="E285" s="334" t="s">
        <v>4265</v>
      </c>
      <c r="F285" s="334" t="s">
        <v>3990</v>
      </c>
      <c r="G285" s="335" t="s">
        <v>5984</v>
      </c>
    </row>
    <row r="286" spans="1:7" s="10" customFormat="1" x14ac:dyDescent="0.25">
      <c r="A286" s="334" t="s">
        <v>5952</v>
      </c>
      <c r="B286" s="334" t="s">
        <v>5985</v>
      </c>
      <c r="C286" s="335" t="s">
        <v>703</v>
      </c>
      <c r="D286" s="334" t="str">
        <f t="shared" si="5"/>
        <v>Not applicableMCI-00766</v>
      </c>
      <c r="E286" s="334" t="s">
        <v>4292</v>
      </c>
      <c r="F286" s="334" t="s">
        <v>3990</v>
      </c>
      <c r="G286" s="335" t="s">
        <v>5986</v>
      </c>
    </row>
    <row r="287" spans="1:7" s="10" customFormat="1" x14ac:dyDescent="0.25">
      <c r="A287" s="334" t="s">
        <v>5952</v>
      </c>
      <c r="B287" s="334" t="s">
        <v>5987</v>
      </c>
      <c r="C287" s="335" t="s">
        <v>703</v>
      </c>
      <c r="D287" s="334" t="str">
        <f t="shared" si="5"/>
        <v>Not applicableMCI-00767</v>
      </c>
      <c r="E287" s="334" t="s">
        <v>4268</v>
      </c>
      <c r="F287" s="334" t="s">
        <v>3990</v>
      </c>
      <c r="G287" s="335" t="s">
        <v>5988</v>
      </c>
    </row>
    <row r="288" spans="1:7" s="10" customFormat="1" x14ac:dyDescent="0.25">
      <c r="A288" s="334" t="s">
        <v>5952</v>
      </c>
      <c r="B288" s="334" t="s">
        <v>5989</v>
      </c>
      <c r="C288" s="335" t="s">
        <v>703</v>
      </c>
      <c r="D288" s="334" t="str">
        <f t="shared" si="5"/>
        <v>Not applicableMCI-00768</v>
      </c>
      <c r="E288" s="334" t="s">
        <v>4277</v>
      </c>
      <c r="F288" s="334" t="s">
        <v>3990</v>
      </c>
      <c r="G288" s="335" t="s">
        <v>5990</v>
      </c>
    </row>
    <row r="289" spans="1:7" s="10" customFormat="1" x14ac:dyDescent="0.25">
      <c r="A289" s="334" t="s">
        <v>5952</v>
      </c>
      <c r="B289" s="334" t="s">
        <v>5991</v>
      </c>
      <c r="C289" s="335" t="s">
        <v>703</v>
      </c>
      <c r="D289" s="334" t="str">
        <f t="shared" si="5"/>
        <v>Not applicableMCI-00769</v>
      </c>
      <c r="E289" s="334" t="s">
        <v>4289</v>
      </c>
      <c r="F289" s="334" t="s">
        <v>3990</v>
      </c>
      <c r="G289" s="335" t="s">
        <v>5992</v>
      </c>
    </row>
    <row r="290" spans="1:7" s="10" customFormat="1" x14ac:dyDescent="0.25">
      <c r="A290" s="334" t="s">
        <v>5952</v>
      </c>
      <c r="B290" s="334" t="s">
        <v>5993</v>
      </c>
      <c r="C290" s="335" t="s">
        <v>703</v>
      </c>
      <c r="D290" s="334" t="str">
        <f t="shared" si="5"/>
        <v>Not applicableMCI-00770</v>
      </c>
      <c r="E290" s="334" t="s">
        <v>4283</v>
      </c>
      <c r="F290" s="334" t="s">
        <v>3990</v>
      </c>
      <c r="G290" s="335" t="s">
        <v>5994</v>
      </c>
    </row>
    <row r="291" spans="1:7" s="10" customFormat="1" x14ac:dyDescent="0.25">
      <c r="A291" s="334" t="s">
        <v>5952</v>
      </c>
      <c r="B291" s="334" t="s">
        <v>5995</v>
      </c>
      <c r="C291" s="335" t="s">
        <v>703</v>
      </c>
      <c r="D291" s="334" t="str">
        <f t="shared" si="5"/>
        <v>Not applicableMCI-00771</v>
      </c>
      <c r="E291" s="334" t="s">
        <v>4301</v>
      </c>
      <c r="F291" s="334" t="s">
        <v>3990</v>
      </c>
      <c r="G291" s="335" t="s">
        <v>5996</v>
      </c>
    </row>
    <row r="292" spans="1:7" s="10" customFormat="1" x14ac:dyDescent="0.25">
      <c r="A292" s="334" t="s">
        <v>5952</v>
      </c>
      <c r="B292" s="334" t="s">
        <v>5997</v>
      </c>
      <c r="C292" s="335" t="s">
        <v>703</v>
      </c>
      <c r="D292" s="334" t="str">
        <f t="shared" si="5"/>
        <v>Not applicableMCI-00772</v>
      </c>
      <c r="E292" s="334" t="s">
        <v>4298</v>
      </c>
      <c r="F292" s="334" t="s">
        <v>3990</v>
      </c>
      <c r="G292" s="335" t="s">
        <v>5998</v>
      </c>
    </row>
    <row r="293" spans="1:7" s="10" customFormat="1" x14ac:dyDescent="0.25">
      <c r="A293" s="334" t="s">
        <v>5952</v>
      </c>
      <c r="B293" s="334" t="s">
        <v>5999</v>
      </c>
      <c r="C293" s="335" t="s">
        <v>703</v>
      </c>
      <c r="D293" s="334" t="str">
        <f t="shared" si="5"/>
        <v>Not applicableMCI-00773</v>
      </c>
      <c r="E293" s="334" t="s">
        <v>4313</v>
      </c>
      <c r="F293" s="334" t="s">
        <v>3990</v>
      </c>
      <c r="G293" s="335" t="s">
        <v>6000</v>
      </c>
    </row>
    <row r="294" spans="1:7" s="10" customFormat="1" x14ac:dyDescent="0.25">
      <c r="A294" s="334" t="s">
        <v>5952</v>
      </c>
      <c r="B294" s="334" t="s">
        <v>6001</v>
      </c>
      <c r="C294" s="335" t="s">
        <v>703</v>
      </c>
      <c r="D294" s="334" t="str">
        <f t="shared" si="5"/>
        <v>Not applicableMCI-00774</v>
      </c>
      <c r="E294" s="334" t="s">
        <v>4304</v>
      </c>
      <c r="F294" s="334" t="s">
        <v>3990</v>
      </c>
      <c r="G294" s="335" t="s">
        <v>6002</v>
      </c>
    </row>
    <row r="295" spans="1:7" s="10" customFormat="1" x14ac:dyDescent="0.25">
      <c r="A295" s="334" t="s">
        <v>5952</v>
      </c>
      <c r="B295" s="334" t="s">
        <v>6003</v>
      </c>
      <c r="C295" s="335" t="s">
        <v>703</v>
      </c>
      <c r="D295" s="334" t="str">
        <f t="shared" si="5"/>
        <v>Not applicableMCI-00775</v>
      </c>
      <c r="E295" s="334" t="s">
        <v>4295</v>
      </c>
      <c r="F295" s="334" t="s">
        <v>3990</v>
      </c>
      <c r="G295" s="335" t="s">
        <v>6004</v>
      </c>
    </row>
    <row r="296" spans="1:7" s="10" customFormat="1" x14ac:dyDescent="0.25">
      <c r="A296" s="334" t="s">
        <v>5952</v>
      </c>
      <c r="B296" s="334" t="s">
        <v>6005</v>
      </c>
      <c r="C296" s="335" t="s">
        <v>703</v>
      </c>
      <c r="D296" s="334" t="str">
        <f t="shared" si="5"/>
        <v>Not applicableMCI-00776</v>
      </c>
      <c r="E296" s="334" t="s">
        <v>4310</v>
      </c>
      <c r="F296" s="334" t="s">
        <v>3990</v>
      </c>
      <c r="G296" s="335" t="s">
        <v>6006</v>
      </c>
    </row>
    <row r="297" spans="1:7" s="10" customFormat="1" x14ac:dyDescent="0.25">
      <c r="A297" s="334" t="s">
        <v>5952</v>
      </c>
      <c r="B297" s="334" t="s">
        <v>6007</v>
      </c>
      <c r="C297" s="335" t="s">
        <v>703</v>
      </c>
      <c r="D297" s="334" t="str">
        <f t="shared" si="5"/>
        <v>Not applicableMCI-00777</v>
      </c>
      <c r="E297" s="334" t="s">
        <v>4307</v>
      </c>
      <c r="F297" s="334" t="s">
        <v>3990</v>
      </c>
      <c r="G297" s="335" t="s">
        <v>6008</v>
      </c>
    </row>
    <row r="298" spans="1:7" s="10" customFormat="1" x14ac:dyDescent="0.25">
      <c r="A298" s="334" t="s">
        <v>5952</v>
      </c>
      <c r="B298" s="334" t="s">
        <v>6009</v>
      </c>
      <c r="C298" s="335" t="s">
        <v>703</v>
      </c>
      <c r="D298" s="334" t="str">
        <f t="shared" si="5"/>
        <v>Not applicableMCI-00778</v>
      </c>
      <c r="E298" s="334" t="s">
        <v>4316</v>
      </c>
      <c r="F298" s="334" t="s">
        <v>3990</v>
      </c>
      <c r="G298" s="335" t="s">
        <v>6010</v>
      </c>
    </row>
    <row r="299" spans="1:7" s="10" customFormat="1" x14ac:dyDescent="0.25">
      <c r="A299" s="334" t="s">
        <v>5952</v>
      </c>
      <c r="B299" s="334" t="s">
        <v>6011</v>
      </c>
      <c r="C299" s="335" t="s">
        <v>703</v>
      </c>
      <c r="D299" s="334" t="str">
        <f t="shared" si="5"/>
        <v>Not applicableMCI-00779</v>
      </c>
      <c r="E299" s="334" t="s">
        <v>4319</v>
      </c>
      <c r="F299" s="334" t="s">
        <v>3990</v>
      </c>
      <c r="G299" s="335" t="s">
        <v>6012</v>
      </c>
    </row>
    <row r="300" spans="1:7" s="10" customFormat="1" x14ac:dyDescent="0.25">
      <c r="A300" s="334" t="s">
        <v>5952</v>
      </c>
      <c r="B300" s="334" t="s">
        <v>6013</v>
      </c>
      <c r="C300" s="335" t="s">
        <v>703</v>
      </c>
      <c r="D300" s="334" t="str">
        <f t="shared" si="5"/>
        <v>Not applicableMCI-00780</v>
      </c>
      <c r="E300" s="334" t="s">
        <v>4325</v>
      </c>
      <c r="F300" s="334" t="s">
        <v>3990</v>
      </c>
      <c r="G300" s="335" t="s">
        <v>6014</v>
      </c>
    </row>
    <row r="301" spans="1:7" s="10" customFormat="1" x14ac:dyDescent="0.25">
      <c r="A301" s="334" t="s">
        <v>5952</v>
      </c>
      <c r="B301" s="334" t="s">
        <v>6015</v>
      </c>
      <c r="C301" s="335" t="s">
        <v>703</v>
      </c>
      <c r="D301" s="334" t="str">
        <f t="shared" si="5"/>
        <v>Not applicableMCI-00781</v>
      </c>
      <c r="E301" s="334" t="s">
        <v>4334</v>
      </c>
      <c r="F301" s="334" t="s">
        <v>3990</v>
      </c>
      <c r="G301" s="335" t="s">
        <v>6016</v>
      </c>
    </row>
    <row r="302" spans="1:7" s="10" customFormat="1" x14ac:dyDescent="0.25">
      <c r="A302" s="334" t="s">
        <v>5952</v>
      </c>
      <c r="B302" s="334" t="s">
        <v>6017</v>
      </c>
      <c r="C302" s="335" t="s">
        <v>703</v>
      </c>
      <c r="D302" s="334" t="str">
        <f t="shared" si="5"/>
        <v>Not applicableMCI-00782</v>
      </c>
      <c r="E302" s="334" t="s">
        <v>4328</v>
      </c>
      <c r="F302" s="334" t="s">
        <v>3990</v>
      </c>
      <c r="G302" s="335" t="s">
        <v>6018</v>
      </c>
    </row>
    <row r="303" spans="1:7" s="10" customFormat="1" x14ac:dyDescent="0.25">
      <c r="A303" s="334" t="s">
        <v>5952</v>
      </c>
      <c r="B303" s="334" t="s">
        <v>6019</v>
      </c>
      <c r="C303" s="335" t="s">
        <v>703</v>
      </c>
      <c r="D303" s="334" t="str">
        <f t="shared" si="5"/>
        <v>Not applicableMCI-00783</v>
      </c>
      <c r="E303" s="334" t="s">
        <v>4331</v>
      </c>
      <c r="F303" s="334" t="s">
        <v>3990</v>
      </c>
      <c r="G303" s="335" t="s">
        <v>6020</v>
      </c>
    </row>
    <row r="304" spans="1:7" s="10" customFormat="1" x14ac:dyDescent="0.25">
      <c r="A304" s="334" t="s">
        <v>5952</v>
      </c>
      <c r="B304" s="334" t="s">
        <v>6021</v>
      </c>
      <c r="C304" s="335" t="s">
        <v>703</v>
      </c>
      <c r="D304" s="334" t="str">
        <f t="shared" si="5"/>
        <v>Not applicableMCI-00784</v>
      </c>
      <c r="E304" s="334" t="s">
        <v>4322</v>
      </c>
      <c r="F304" s="334" t="s">
        <v>3990</v>
      </c>
      <c r="G304" s="335" t="s">
        <v>6022</v>
      </c>
    </row>
    <row r="305" spans="1:7" s="10" customFormat="1" x14ac:dyDescent="0.25">
      <c r="A305" s="334" t="s">
        <v>5952</v>
      </c>
      <c r="B305" s="334" t="s">
        <v>6023</v>
      </c>
      <c r="C305" s="335" t="s">
        <v>703</v>
      </c>
      <c r="D305" s="334" t="str">
        <f t="shared" si="5"/>
        <v>Not applicableMCI-00785</v>
      </c>
      <c r="E305" s="334" t="s">
        <v>4349</v>
      </c>
      <c r="F305" s="334" t="s">
        <v>3990</v>
      </c>
      <c r="G305" s="335" t="s">
        <v>6024</v>
      </c>
    </row>
    <row r="306" spans="1:7" s="10" customFormat="1" x14ac:dyDescent="0.25">
      <c r="A306" s="334" t="s">
        <v>5952</v>
      </c>
      <c r="B306" s="334" t="s">
        <v>6025</v>
      </c>
      <c r="C306" s="335" t="s">
        <v>703</v>
      </c>
      <c r="D306" s="334" t="str">
        <f t="shared" si="5"/>
        <v>Not applicableMCI-00786</v>
      </c>
      <c r="E306" s="334" t="s">
        <v>4346</v>
      </c>
      <c r="F306" s="334" t="s">
        <v>3990</v>
      </c>
      <c r="G306" s="335" t="s">
        <v>6026</v>
      </c>
    </row>
    <row r="307" spans="1:7" s="10" customFormat="1" x14ac:dyDescent="0.25">
      <c r="A307" s="334" t="s">
        <v>5952</v>
      </c>
      <c r="B307" s="334" t="s">
        <v>6027</v>
      </c>
      <c r="C307" s="335" t="s">
        <v>703</v>
      </c>
      <c r="D307" s="334" t="str">
        <f t="shared" si="5"/>
        <v>Not applicableMCI-00787</v>
      </c>
      <c r="E307" s="334" t="s">
        <v>4340</v>
      </c>
      <c r="F307" s="334" t="s">
        <v>3990</v>
      </c>
      <c r="G307" s="335" t="s">
        <v>6028</v>
      </c>
    </row>
    <row r="308" spans="1:7" s="10" customFormat="1" x14ac:dyDescent="0.25">
      <c r="A308" s="334" t="s">
        <v>5952</v>
      </c>
      <c r="B308" s="334" t="s">
        <v>6029</v>
      </c>
      <c r="C308" s="335" t="s">
        <v>703</v>
      </c>
      <c r="D308" s="334" t="str">
        <f t="shared" si="5"/>
        <v>Not applicableMCI-00788</v>
      </c>
      <c r="E308" s="334" t="s">
        <v>4352</v>
      </c>
      <c r="F308" s="334" t="s">
        <v>3990</v>
      </c>
      <c r="G308" s="335" t="s">
        <v>6030</v>
      </c>
    </row>
    <row r="309" spans="1:7" s="10" customFormat="1" x14ac:dyDescent="0.25">
      <c r="A309" s="334" t="s">
        <v>5952</v>
      </c>
      <c r="B309" s="334" t="s">
        <v>6031</v>
      </c>
      <c r="C309" s="335" t="s">
        <v>703</v>
      </c>
      <c r="D309" s="334" t="str">
        <f t="shared" si="5"/>
        <v>Not applicableMCI-00789</v>
      </c>
      <c r="E309" s="334" t="s">
        <v>4337</v>
      </c>
      <c r="F309" s="334" t="s">
        <v>3990</v>
      </c>
      <c r="G309" s="335" t="s">
        <v>6032</v>
      </c>
    </row>
    <row r="310" spans="1:7" s="10" customFormat="1" x14ac:dyDescent="0.25">
      <c r="A310" s="334" t="s">
        <v>5952</v>
      </c>
      <c r="B310" s="334" t="s">
        <v>6033</v>
      </c>
      <c r="C310" s="335" t="s">
        <v>703</v>
      </c>
      <c r="D310" s="334" t="str">
        <f t="shared" si="5"/>
        <v>Not applicableMCI-00790</v>
      </c>
      <c r="E310" s="334" t="s">
        <v>4343</v>
      </c>
      <c r="F310" s="334" t="s">
        <v>3990</v>
      </c>
      <c r="G310" s="335" t="s">
        <v>6034</v>
      </c>
    </row>
    <row r="311" spans="1:7" s="10" customFormat="1" x14ac:dyDescent="0.25">
      <c r="A311" s="334" t="s">
        <v>5952</v>
      </c>
      <c r="B311" s="334" t="s">
        <v>6035</v>
      </c>
      <c r="C311" s="335" t="s">
        <v>703</v>
      </c>
      <c r="D311" s="334" t="str">
        <f t="shared" si="5"/>
        <v>Not applicableMCI-00791</v>
      </c>
      <c r="E311" s="334" t="s">
        <v>4364</v>
      </c>
      <c r="F311" s="334" t="s">
        <v>3990</v>
      </c>
      <c r="G311" s="335" t="s">
        <v>6036</v>
      </c>
    </row>
    <row r="312" spans="1:7" s="10" customFormat="1" x14ac:dyDescent="0.25">
      <c r="A312" s="334" t="s">
        <v>5952</v>
      </c>
      <c r="B312" s="334" t="s">
        <v>6037</v>
      </c>
      <c r="C312" s="335" t="s">
        <v>703</v>
      </c>
      <c r="D312" s="334" t="str">
        <f t="shared" si="5"/>
        <v>Not applicableMCI-00792</v>
      </c>
      <c r="E312" s="334" t="s">
        <v>4373</v>
      </c>
      <c r="F312" s="334" t="s">
        <v>3990</v>
      </c>
      <c r="G312" s="335" t="s">
        <v>6038</v>
      </c>
    </row>
    <row r="313" spans="1:7" s="10" customFormat="1" x14ac:dyDescent="0.25">
      <c r="A313" s="334" t="s">
        <v>5952</v>
      </c>
      <c r="B313" s="334" t="s">
        <v>6039</v>
      </c>
      <c r="C313" s="335" t="s">
        <v>703</v>
      </c>
      <c r="D313" s="334" t="str">
        <f t="shared" si="5"/>
        <v>Not applicableMCI-00793</v>
      </c>
      <c r="E313" s="334" t="s">
        <v>4370</v>
      </c>
      <c r="F313" s="334" t="s">
        <v>3990</v>
      </c>
      <c r="G313" s="335" t="s">
        <v>6040</v>
      </c>
    </row>
    <row r="314" spans="1:7" s="10" customFormat="1" x14ac:dyDescent="0.25">
      <c r="A314" s="334" t="s">
        <v>5952</v>
      </c>
      <c r="B314" s="334" t="s">
        <v>6041</v>
      </c>
      <c r="C314" s="335" t="s">
        <v>703</v>
      </c>
      <c r="D314" s="334" t="str">
        <f t="shared" si="5"/>
        <v>Not applicableMCI-00794</v>
      </c>
      <c r="E314" s="334" t="s">
        <v>4367</v>
      </c>
      <c r="F314" s="334" t="s">
        <v>3990</v>
      </c>
      <c r="G314" s="335" t="s">
        <v>6042</v>
      </c>
    </row>
    <row r="315" spans="1:7" s="10" customFormat="1" x14ac:dyDescent="0.25">
      <c r="A315" s="334" t="s">
        <v>5952</v>
      </c>
      <c r="B315" s="334" t="s">
        <v>6043</v>
      </c>
      <c r="C315" s="335" t="s">
        <v>703</v>
      </c>
      <c r="D315" s="334" t="str">
        <f t="shared" si="5"/>
        <v>Not applicableMCI-00795</v>
      </c>
      <c r="E315" s="334" t="s">
        <v>4355</v>
      </c>
      <c r="F315" s="334" t="s">
        <v>3990</v>
      </c>
      <c r="G315" s="335" t="s">
        <v>6044</v>
      </c>
    </row>
    <row r="316" spans="1:7" s="10" customFormat="1" x14ac:dyDescent="0.25">
      <c r="A316" s="334" t="s">
        <v>5952</v>
      </c>
      <c r="B316" s="334" t="s">
        <v>6045</v>
      </c>
      <c r="C316" s="335" t="s">
        <v>703</v>
      </c>
      <c r="D316" s="334" t="str">
        <f t="shared" si="5"/>
        <v>Not applicableMCI-00796</v>
      </c>
      <c r="E316" s="334" t="s">
        <v>4361</v>
      </c>
      <c r="F316" s="334" t="s">
        <v>3990</v>
      </c>
      <c r="G316" s="335" t="s">
        <v>6046</v>
      </c>
    </row>
    <row r="317" spans="1:7" s="10" customFormat="1" x14ac:dyDescent="0.25">
      <c r="A317" s="334" t="s">
        <v>5952</v>
      </c>
      <c r="B317" s="334" t="s">
        <v>6047</v>
      </c>
      <c r="C317" s="335" t="s">
        <v>703</v>
      </c>
      <c r="D317" s="334" t="str">
        <f t="shared" si="5"/>
        <v>Not applicableMCI-00797</v>
      </c>
      <c r="E317" s="334" t="s">
        <v>4358</v>
      </c>
      <c r="F317" s="334" t="s">
        <v>3990</v>
      </c>
      <c r="G317" s="335" t="s">
        <v>6048</v>
      </c>
    </row>
    <row r="318" spans="1:7" s="10" customFormat="1" x14ac:dyDescent="0.25">
      <c r="A318" s="334" t="s">
        <v>5952</v>
      </c>
      <c r="B318" s="334" t="s">
        <v>6049</v>
      </c>
      <c r="C318" s="335" t="s">
        <v>703</v>
      </c>
      <c r="D318" s="334" t="str">
        <f t="shared" si="5"/>
        <v>Not applicableMCI-00798</v>
      </c>
      <c r="E318" s="334" t="s">
        <v>4376</v>
      </c>
      <c r="F318" s="334" t="s">
        <v>3990</v>
      </c>
      <c r="G318" s="335" t="s">
        <v>6050</v>
      </c>
    </row>
    <row r="319" spans="1:7" s="10" customFormat="1" x14ac:dyDescent="0.25">
      <c r="A319" s="334" t="s">
        <v>5952</v>
      </c>
      <c r="B319" s="334" t="s">
        <v>6051</v>
      </c>
      <c r="C319" s="335" t="s">
        <v>703</v>
      </c>
      <c r="D319" s="334" t="str">
        <f t="shared" si="5"/>
        <v>Not applicableMCI-00799</v>
      </c>
      <c r="E319" s="334" t="s">
        <v>4382</v>
      </c>
      <c r="F319" s="334" t="s">
        <v>3990</v>
      </c>
      <c r="G319" s="335" t="s">
        <v>6052</v>
      </c>
    </row>
    <row r="320" spans="1:7" s="10" customFormat="1" x14ac:dyDescent="0.25">
      <c r="A320" s="334" t="s">
        <v>5952</v>
      </c>
      <c r="B320" s="334" t="s">
        <v>6053</v>
      </c>
      <c r="C320" s="335" t="s">
        <v>703</v>
      </c>
      <c r="D320" s="334" t="str">
        <f t="shared" si="5"/>
        <v>Not applicableMCI-00800</v>
      </c>
      <c r="E320" s="334" t="s">
        <v>4379</v>
      </c>
      <c r="F320" s="334" t="s">
        <v>3990</v>
      </c>
      <c r="G320" s="335" t="s">
        <v>6054</v>
      </c>
    </row>
    <row r="321" spans="1:7" s="10" customFormat="1" x14ac:dyDescent="0.25">
      <c r="A321" s="334" t="s">
        <v>5952</v>
      </c>
      <c r="B321" s="334" t="s">
        <v>6055</v>
      </c>
      <c r="C321" s="335" t="s">
        <v>703</v>
      </c>
      <c r="D321" s="334" t="str">
        <f t="shared" si="5"/>
        <v>Not applicableMCI-00801</v>
      </c>
      <c r="E321" s="334" t="s">
        <v>4385</v>
      </c>
      <c r="F321" s="334" t="s">
        <v>3990</v>
      </c>
      <c r="G321" s="335" t="s">
        <v>6056</v>
      </c>
    </row>
    <row r="322" spans="1:7" s="10" customFormat="1" x14ac:dyDescent="0.25">
      <c r="A322" s="334" t="s">
        <v>5952</v>
      </c>
      <c r="B322" s="334" t="s">
        <v>6057</v>
      </c>
      <c r="C322" s="335" t="s">
        <v>703</v>
      </c>
      <c r="D322" s="334" t="str">
        <f t="shared" si="5"/>
        <v>Not applicableMCI-00802</v>
      </c>
      <c r="E322" s="334" t="s">
        <v>4388</v>
      </c>
      <c r="F322" s="334" t="s">
        <v>3990</v>
      </c>
      <c r="G322" s="335" t="s">
        <v>6058</v>
      </c>
    </row>
    <row r="323" spans="1:7" s="10" customFormat="1" x14ac:dyDescent="0.25">
      <c r="A323" s="334" t="s">
        <v>5952</v>
      </c>
      <c r="B323" s="334" t="s">
        <v>6059</v>
      </c>
      <c r="C323" s="335" t="s">
        <v>703</v>
      </c>
      <c r="D323" s="334" t="str">
        <f t="shared" si="5"/>
        <v>Not applicableMCI-00803</v>
      </c>
      <c r="E323" s="334" t="s">
        <v>4391</v>
      </c>
      <c r="F323" s="334" t="s">
        <v>3990</v>
      </c>
      <c r="G323" s="335" t="s">
        <v>6060</v>
      </c>
    </row>
    <row r="324" spans="1:7" s="10" customFormat="1" x14ac:dyDescent="0.25">
      <c r="A324" s="334" t="s">
        <v>5952</v>
      </c>
      <c r="B324" s="334" t="s">
        <v>6061</v>
      </c>
      <c r="C324" s="335" t="s">
        <v>703</v>
      </c>
      <c r="D324" s="334" t="str">
        <f t="shared" si="5"/>
        <v>Not applicableMCI-00804</v>
      </c>
      <c r="E324" s="334" t="s">
        <v>4394</v>
      </c>
      <c r="F324" s="334" t="s">
        <v>3990</v>
      </c>
      <c r="G324" s="335" t="s">
        <v>6062</v>
      </c>
    </row>
    <row r="325" spans="1:7" s="10" customFormat="1" x14ac:dyDescent="0.25">
      <c r="A325" s="334" t="s">
        <v>5952</v>
      </c>
      <c r="B325" s="334" t="s">
        <v>6063</v>
      </c>
      <c r="C325" s="335" t="s">
        <v>703</v>
      </c>
      <c r="D325" s="334" t="str">
        <f t="shared" si="5"/>
        <v>Not applicableMCI-00805</v>
      </c>
      <c r="E325" s="334" t="s">
        <v>4397</v>
      </c>
      <c r="F325" s="334" t="s">
        <v>3990</v>
      </c>
      <c r="G325" s="335" t="s">
        <v>6064</v>
      </c>
    </row>
    <row r="326" spans="1:7" s="10" customFormat="1" x14ac:dyDescent="0.25">
      <c r="A326" s="334" t="s">
        <v>5952</v>
      </c>
      <c r="B326" s="334" t="s">
        <v>6065</v>
      </c>
      <c r="C326" s="335" t="s">
        <v>703</v>
      </c>
      <c r="D326" s="334" t="str">
        <f t="shared" si="5"/>
        <v>Not applicableMCI-00806</v>
      </c>
      <c r="E326" s="334" t="s">
        <v>4400</v>
      </c>
      <c r="F326" s="334" t="s">
        <v>3990</v>
      </c>
      <c r="G326" s="335" t="s">
        <v>6066</v>
      </c>
    </row>
    <row r="327" spans="1:7" s="10" customFormat="1" x14ac:dyDescent="0.25">
      <c r="A327" s="334" t="s">
        <v>5952</v>
      </c>
      <c r="B327" s="334" t="s">
        <v>6067</v>
      </c>
      <c r="C327" s="335" t="s">
        <v>703</v>
      </c>
      <c r="D327" s="334" t="str">
        <f t="shared" si="5"/>
        <v>Not applicableMCI-00807</v>
      </c>
      <c r="E327" s="334" t="s">
        <v>4406</v>
      </c>
      <c r="F327" s="334" t="s">
        <v>3990</v>
      </c>
      <c r="G327" s="335" t="s">
        <v>6068</v>
      </c>
    </row>
    <row r="328" spans="1:7" s="10" customFormat="1" x14ac:dyDescent="0.25">
      <c r="A328" s="334" t="s">
        <v>5952</v>
      </c>
      <c r="B328" s="334" t="s">
        <v>6069</v>
      </c>
      <c r="C328" s="335" t="s">
        <v>703</v>
      </c>
      <c r="D328" s="334" t="str">
        <f t="shared" si="5"/>
        <v>Not applicableMCI-00808</v>
      </c>
      <c r="E328" s="334" t="s">
        <v>4403</v>
      </c>
      <c r="F328" s="334" t="s">
        <v>3990</v>
      </c>
      <c r="G328" s="335" t="s">
        <v>6070</v>
      </c>
    </row>
    <row r="329" spans="1:7" s="10" customFormat="1" x14ac:dyDescent="0.25">
      <c r="A329" s="334" t="s">
        <v>5952</v>
      </c>
      <c r="B329" s="334" t="s">
        <v>6071</v>
      </c>
      <c r="C329" s="335" t="s">
        <v>703</v>
      </c>
      <c r="D329" s="334" t="str">
        <f t="shared" si="5"/>
        <v>Not applicableMCI-00809</v>
      </c>
      <c r="E329" s="334" t="s">
        <v>4418</v>
      </c>
      <c r="F329" s="334" t="s">
        <v>3990</v>
      </c>
      <c r="G329" s="335" t="s">
        <v>6072</v>
      </c>
    </row>
    <row r="330" spans="1:7" s="10" customFormat="1" x14ac:dyDescent="0.25">
      <c r="A330" s="334" t="s">
        <v>5952</v>
      </c>
      <c r="B330" s="334" t="s">
        <v>6073</v>
      </c>
      <c r="C330" s="335" t="s">
        <v>703</v>
      </c>
      <c r="D330" s="334" t="str">
        <f t="shared" si="5"/>
        <v>Not applicableMCI-00810</v>
      </c>
      <c r="E330" s="334" t="s">
        <v>4412</v>
      </c>
      <c r="F330" s="334" t="s">
        <v>3990</v>
      </c>
      <c r="G330" s="335" t="s">
        <v>6074</v>
      </c>
    </row>
    <row r="331" spans="1:7" s="10" customFormat="1" x14ac:dyDescent="0.25">
      <c r="A331" s="334" t="s">
        <v>5952</v>
      </c>
      <c r="B331" s="334" t="s">
        <v>6075</v>
      </c>
      <c r="C331" s="335" t="s">
        <v>703</v>
      </c>
      <c r="D331" s="334" t="str">
        <f t="shared" si="5"/>
        <v>Not applicableMCI-00811</v>
      </c>
      <c r="E331" s="334" t="s">
        <v>4421</v>
      </c>
      <c r="F331" s="334" t="s">
        <v>3990</v>
      </c>
      <c r="G331" s="335" t="s">
        <v>6076</v>
      </c>
    </row>
    <row r="332" spans="1:7" s="10" customFormat="1" x14ac:dyDescent="0.25">
      <c r="A332" s="334" t="s">
        <v>5952</v>
      </c>
      <c r="B332" s="334" t="s">
        <v>6077</v>
      </c>
      <c r="C332" s="335" t="s">
        <v>703</v>
      </c>
      <c r="D332" s="334" t="str">
        <f t="shared" si="5"/>
        <v>Not applicableMCI-00812</v>
      </c>
      <c r="E332" s="334" t="s">
        <v>4409</v>
      </c>
      <c r="F332" s="334" t="s">
        <v>3990</v>
      </c>
      <c r="G332" s="335" t="s">
        <v>6078</v>
      </c>
    </row>
    <row r="333" spans="1:7" s="10" customFormat="1" x14ac:dyDescent="0.25">
      <c r="A333" s="334" t="s">
        <v>5952</v>
      </c>
      <c r="B333" s="334" t="s">
        <v>6079</v>
      </c>
      <c r="C333" s="335" t="s">
        <v>703</v>
      </c>
      <c r="D333" s="334" t="str">
        <f t="shared" si="5"/>
        <v>Not applicableMCI-00813</v>
      </c>
      <c r="E333" s="334" t="s">
        <v>4415</v>
      </c>
      <c r="F333" s="334" t="s">
        <v>3990</v>
      </c>
      <c r="G333" s="335" t="s">
        <v>6080</v>
      </c>
    </row>
    <row r="334" spans="1:7" s="10" customFormat="1" x14ac:dyDescent="0.25">
      <c r="A334" s="334" t="s">
        <v>5952</v>
      </c>
      <c r="B334" s="334" t="s">
        <v>6081</v>
      </c>
      <c r="C334" s="335" t="s">
        <v>703</v>
      </c>
      <c r="D334" s="334" t="str">
        <f t="shared" ref="D334" si="6">C334&amp;E334</f>
        <v>Not applicableMCI-00814</v>
      </c>
      <c r="E334" s="334" t="s">
        <v>4424</v>
      </c>
      <c r="F334" s="334" t="s">
        <v>3990</v>
      </c>
      <c r="G334" s="335" t="s">
        <v>6082</v>
      </c>
    </row>
    <row r="337" spans="1:6" ht="13" x14ac:dyDescent="0.3">
      <c r="A337" s="414" t="s">
        <v>638</v>
      </c>
    </row>
    <row r="338" spans="1:6" x14ac:dyDescent="0.25">
      <c r="A338" s="334" t="s">
        <v>355</v>
      </c>
      <c r="B338" s="334" t="s">
        <v>61</v>
      </c>
      <c r="C338" s="334" t="s">
        <v>56</v>
      </c>
      <c r="D338" s="334" t="s">
        <v>357</v>
      </c>
      <c r="E338" s="334" t="s">
        <v>135</v>
      </c>
      <c r="F338" s="334" t="s">
        <v>632</v>
      </c>
    </row>
    <row r="339" spans="1:6" hidden="1" x14ac:dyDescent="0.25">
      <c r="A339" s="334" t="s">
        <v>354</v>
      </c>
      <c r="B339" s="334" t="s">
        <v>60</v>
      </c>
      <c r="C339" s="335" t="s">
        <v>84</v>
      </c>
      <c r="D339" s="334" t="s">
        <v>356</v>
      </c>
      <c r="E339" s="335" t="s">
        <v>101</v>
      </c>
      <c r="F339" s="334" t="s">
        <v>130</v>
      </c>
    </row>
    <row r="340" spans="1:6" s="10" customFormat="1" x14ac:dyDescent="0.25">
      <c r="A340" s="334" t="s">
        <v>5952</v>
      </c>
      <c r="B340" s="334" t="s">
        <v>6083</v>
      </c>
      <c r="C340" s="335" t="s">
        <v>703</v>
      </c>
      <c r="D340" s="334" t="s">
        <v>3990</v>
      </c>
      <c r="E340" s="335" t="s">
        <v>6084</v>
      </c>
      <c r="F340" s="334" t="s">
        <v>3819</v>
      </c>
    </row>
    <row r="341" spans="1:6" s="10" customFormat="1" x14ac:dyDescent="0.25">
      <c r="A341" s="334" t="s">
        <v>5952</v>
      </c>
      <c r="B341" s="334" t="s">
        <v>6085</v>
      </c>
      <c r="C341" s="335" t="s">
        <v>703</v>
      </c>
      <c r="D341" s="334" t="s">
        <v>3990</v>
      </c>
      <c r="E341" s="335" t="s">
        <v>6086</v>
      </c>
      <c r="F341" s="334" t="s">
        <v>3827</v>
      </c>
    </row>
    <row r="342" spans="1:6" s="10" customFormat="1" x14ac:dyDescent="0.25">
      <c r="A342" s="334" t="s">
        <v>5952</v>
      </c>
      <c r="B342" s="334" t="s">
        <v>6087</v>
      </c>
      <c r="C342" s="335" t="s">
        <v>703</v>
      </c>
      <c r="D342" s="334" t="s">
        <v>3990</v>
      </c>
      <c r="E342" s="335" t="s">
        <v>6088</v>
      </c>
      <c r="F342" s="334" t="s">
        <v>4149</v>
      </c>
    </row>
    <row r="343" spans="1:6" s="10" customFormat="1" x14ac:dyDescent="0.25">
      <c r="A343" s="334" t="s">
        <v>5952</v>
      </c>
      <c r="B343" s="334" t="s">
        <v>6089</v>
      </c>
      <c r="C343" s="335" t="s">
        <v>703</v>
      </c>
      <c r="D343" s="334" t="s">
        <v>3990</v>
      </c>
      <c r="E343" s="335" t="s">
        <v>6090</v>
      </c>
      <c r="F343" s="334" t="s">
        <v>4153</v>
      </c>
    </row>
    <row r="344" spans="1:6" s="10" customFormat="1" x14ac:dyDescent="0.25">
      <c r="A344" s="334" t="s">
        <v>5952</v>
      </c>
      <c r="B344" s="334" t="s">
        <v>6091</v>
      </c>
      <c r="C344" s="335" t="s">
        <v>703</v>
      </c>
      <c r="D344" s="334" t="s">
        <v>3990</v>
      </c>
      <c r="E344" s="335" t="s">
        <v>6092</v>
      </c>
      <c r="F344" s="334" t="s">
        <v>3840</v>
      </c>
    </row>
    <row r="345" spans="1:6" s="10" customFormat="1" x14ac:dyDescent="0.25">
      <c r="A345" s="334" t="s">
        <v>5952</v>
      </c>
      <c r="B345" s="334" t="s">
        <v>6093</v>
      </c>
      <c r="C345" s="335" t="s">
        <v>703</v>
      </c>
      <c r="D345" s="334" t="s">
        <v>3990</v>
      </c>
      <c r="E345" s="335" t="s">
        <v>6094</v>
      </c>
      <c r="F345" s="334" t="s">
        <v>3850</v>
      </c>
    </row>
    <row r="346" spans="1:6" s="10" customFormat="1" x14ac:dyDescent="0.25">
      <c r="A346" s="334" t="s">
        <v>5952</v>
      </c>
      <c r="B346" s="334" t="s">
        <v>6095</v>
      </c>
      <c r="C346" s="335" t="s">
        <v>703</v>
      </c>
      <c r="D346" s="334" t="s">
        <v>3990</v>
      </c>
      <c r="E346" s="335" t="s">
        <v>6096</v>
      </c>
      <c r="F346" s="334" t="s">
        <v>3860</v>
      </c>
    </row>
    <row r="347" spans="1:6" s="10" customFormat="1" x14ac:dyDescent="0.25">
      <c r="A347" s="334" t="s">
        <v>5952</v>
      </c>
      <c r="B347" s="334" t="s">
        <v>6097</v>
      </c>
      <c r="C347" s="335" t="s">
        <v>703</v>
      </c>
      <c r="D347" s="334" t="s">
        <v>3990</v>
      </c>
      <c r="E347" s="335" t="s">
        <v>6098</v>
      </c>
      <c r="F347" s="334" t="s">
        <v>3870</v>
      </c>
    </row>
    <row r="348" spans="1:6" s="10" customFormat="1" x14ac:dyDescent="0.25">
      <c r="A348" s="334" t="s">
        <v>5952</v>
      </c>
      <c r="B348" s="334" t="s">
        <v>6099</v>
      </c>
      <c r="C348" s="335" t="s">
        <v>703</v>
      </c>
      <c r="D348" s="334" t="s">
        <v>3990</v>
      </c>
      <c r="E348" s="335" t="s">
        <v>6100</v>
      </c>
      <c r="F348" s="334" t="s">
        <v>3876</v>
      </c>
    </row>
    <row r="349" spans="1:6" s="10" customFormat="1" x14ac:dyDescent="0.25">
      <c r="A349" s="334" t="s">
        <v>5952</v>
      </c>
      <c r="B349" s="334" t="s">
        <v>6101</v>
      </c>
      <c r="C349" s="335" t="s">
        <v>703</v>
      </c>
      <c r="D349" s="334" t="s">
        <v>3990</v>
      </c>
      <c r="E349" s="335" t="s">
        <v>6102</v>
      </c>
      <c r="F349" s="334" t="s">
        <v>3882</v>
      </c>
    </row>
    <row r="350" spans="1:6" s="10" customFormat="1" x14ac:dyDescent="0.25">
      <c r="A350" s="334" t="s">
        <v>5952</v>
      </c>
      <c r="B350" s="334" t="s">
        <v>6103</v>
      </c>
      <c r="C350" s="335" t="s">
        <v>703</v>
      </c>
      <c r="D350" s="334" t="s">
        <v>3990</v>
      </c>
      <c r="E350" s="335" t="s">
        <v>6104</v>
      </c>
      <c r="F350" s="334" t="s">
        <v>3888</v>
      </c>
    </row>
    <row r="351" spans="1:6" s="10" customFormat="1" x14ac:dyDescent="0.25">
      <c r="A351" s="334" t="s">
        <v>5952</v>
      </c>
      <c r="B351" s="334" t="s">
        <v>6105</v>
      </c>
      <c r="C351" s="335" t="s">
        <v>703</v>
      </c>
      <c r="D351" s="334" t="s">
        <v>3990</v>
      </c>
      <c r="E351" s="335" t="s">
        <v>6106</v>
      </c>
      <c r="F351" s="334" t="s">
        <v>3894</v>
      </c>
    </row>
    <row r="352" spans="1:6" s="10" customFormat="1" x14ac:dyDescent="0.25">
      <c r="A352" s="334" t="s">
        <v>5952</v>
      </c>
      <c r="B352" s="334" t="s">
        <v>6107</v>
      </c>
      <c r="C352" s="335" t="s">
        <v>703</v>
      </c>
      <c r="D352" s="334" t="s">
        <v>3990</v>
      </c>
      <c r="E352" s="335" t="s">
        <v>6108</v>
      </c>
      <c r="F352" s="334" t="s">
        <v>3900</v>
      </c>
    </row>
    <row r="353" spans="1:6" s="10" customFormat="1" x14ac:dyDescent="0.25">
      <c r="A353" s="334" t="s">
        <v>5952</v>
      </c>
      <c r="B353" s="334" t="s">
        <v>6109</v>
      </c>
      <c r="C353" s="335" t="s">
        <v>703</v>
      </c>
      <c r="D353" s="334" t="s">
        <v>3990</v>
      </c>
      <c r="E353" s="335" t="s">
        <v>6110</v>
      </c>
      <c r="F353" s="334" t="s">
        <v>4166</v>
      </c>
    </row>
    <row r="354" spans="1:6" s="10" customFormat="1" x14ac:dyDescent="0.25">
      <c r="A354" s="334" t="s">
        <v>5952</v>
      </c>
      <c r="B354" s="334" t="s">
        <v>6111</v>
      </c>
      <c r="C354" s="335" t="s">
        <v>703</v>
      </c>
      <c r="D354" s="334" t="s">
        <v>3990</v>
      </c>
      <c r="E354" s="335" t="s">
        <v>6112</v>
      </c>
      <c r="F354" s="334" t="s">
        <v>4169</v>
      </c>
    </row>
    <row r="355" spans="1:6" s="10" customFormat="1" x14ac:dyDescent="0.25">
      <c r="A355" s="334" t="s">
        <v>5952</v>
      </c>
      <c r="B355" s="334" t="s">
        <v>6113</v>
      </c>
      <c r="C355" s="335" t="s">
        <v>703</v>
      </c>
      <c r="D355" s="334" t="s">
        <v>3990</v>
      </c>
      <c r="E355" s="335" t="s">
        <v>6114</v>
      </c>
      <c r="F355" s="334" t="s">
        <v>4172</v>
      </c>
    </row>
    <row r="356" spans="1:6" s="10" customFormat="1" x14ac:dyDescent="0.25">
      <c r="A356" s="334" t="s">
        <v>5952</v>
      </c>
      <c r="B356" s="334" t="s">
        <v>6115</v>
      </c>
      <c r="C356" s="335" t="s">
        <v>703</v>
      </c>
      <c r="D356" s="334" t="s">
        <v>3990</v>
      </c>
      <c r="E356" s="335" t="s">
        <v>6116</v>
      </c>
      <c r="F356" s="334" t="s">
        <v>3906</v>
      </c>
    </row>
    <row r="357" spans="1:6" s="10" customFormat="1" x14ac:dyDescent="0.25">
      <c r="A357" s="334" t="s">
        <v>5952</v>
      </c>
      <c r="B357" s="334" t="s">
        <v>6117</v>
      </c>
      <c r="C357" s="335" t="s">
        <v>703</v>
      </c>
      <c r="D357" s="334" t="s">
        <v>3990</v>
      </c>
      <c r="E357" s="335" t="s">
        <v>6118</v>
      </c>
      <c r="F357" s="334" t="s">
        <v>4176</v>
      </c>
    </row>
    <row r="358" spans="1:6" s="10" customFormat="1" x14ac:dyDescent="0.25">
      <c r="A358" s="334" t="s">
        <v>5952</v>
      </c>
      <c r="B358" s="334" t="s">
        <v>6119</v>
      </c>
      <c r="C358" s="335" t="s">
        <v>703</v>
      </c>
      <c r="D358" s="334" t="s">
        <v>3990</v>
      </c>
      <c r="E358" s="335" t="s">
        <v>6120</v>
      </c>
      <c r="F358" s="334" t="s">
        <v>4179</v>
      </c>
    </row>
    <row r="359" spans="1:6" s="10" customFormat="1" x14ac:dyDescent="0.25">
      <c r="A359" s="334" t="s">
        <v>5952</v>
      </c>
      <c r="B359" s="334" t="s">
        <v>6121</v>
      </c>
      <c r="C359" s="335" t="s">
        <v>703</v>
      </c>
      <c r="D359" s="334" t="s">
        <v>3990</v>
      </c>
      <c r="E359" s="335" t="s">
        <v>6122</v>
      </c>
      <c r="F359" s="334" t="s">
        <v>4182</v>
      </c>
    </row>
    <row r="360" spans="1:6" s="10" customFormat="1" x14ac:dyDescent="0.25">
      <c r="A360" s="334" t="s">
        <v>5952</v>
      </c>
      <c r="B360" s="334" t="s">
        <v>6123</v>
      </c>
      <c r="C360" s="335" t="s">
        <v>703</v>
      </c>
      <c r="D360" s="334" t="s">
        <v>3990</v>
      </c>
      <c r="E360" s="335" t="s">
        <v>6124</v>
      </c>
      <c r="F360" s="334" t="s">
        <v>4185</v>
      </c>
    </row>
    <row r="361" spans="1:6" s="10" customFormat="1" x14ac:dyDescent="0.25">
      <c r="A361" s="334" t="s">
        <v>5952</v>
      </c>
      <c r="B361" s="334" t="s">
        <v>6125</v>
      </c>
      <c r="C361" s="335" t="s">
        <v>703</v>
      </c>
      <c r="D361" s="334" t="s">
        <v>3990</v>
      </c>
      <c r="E361" s="335" t="s">
        <v>6126</v>
      </c>
      <c r="F361" s="334" t="s">
        <v>4188</v>
      </c>
    </row>
    <row r="362" spans="1:6" s="10" customFormat="1" x14ac:dyDescent="0.25">
      <c r="A362" s="334" t="s">
        <v>5952</v>
      </c>
      <c r="B362" s="334" t="s">
        <v>6127</v>
      </c>
      <c r="C362" s="335" t="s">
        <v>703</v>
      </c>
      <c r="D362" s="334" t="s">
        <v>3990</v>
      </c>
      <c r="E362" s="335" t="s">
        <v>6128</v>
      </c>
      <c r="F362" s="334" t="s">
        <v>3912</v>
      </c>
    </row>
    <row r="363" spans="1:6" s="10" customFormat="1" x14ac:dyDescent="0.25">
      <c r="A363" s="334" t="s">
        <v>5952</v>
      </c>
      <c r="B363" s="334" t="s">
        <v>6129</v>
      </c>
      <c r="C363" s="335" t="s">
        <v>703</v>
      </c>
      <c r="D363" s="334" t="s">
        <v>3990</v>
      </c>
      <c r="E363" s="335" t="s">
        <v>6130</v>
      </c>
      <c r="F363" s="334" t="s">
        <v>3927</v>
      </c>
    </row>
    <row r="364" spans="1:6" s="10" customFormat="1" x14ac:dyDescent="0.25">
      <c r="A364" s="334" t="s">
        <v>5952</v>
      </c>
      <c r="B364" s="334" t="s">
        <v>6131</v>
      </c>
      <c r="C364" s="335" t="s">
        <v>703</v>
      </c>
      <c r="D364" s="334" t="s">
        <v>3990</v>
      </c>
      <c r="E364" s="335" t="s">
        <v>6132</v>
      </c>
      <c r="F364" s="334" t="s">
        <v>4193</v>
      </c>
    </row>
    <row r="365" spans="1:6" s="10" customFormat="1" x14ac:dyDescent="0.25">
      <c r="A365" s="334" t="s">
        <v>5952</v>
      </c>
      <c r="B365" s="334" t="s">
        <v>6133</v>
      </c>
      <c r="C365" s="335" t="s">
        <v>703</v>
      </c>
      <c r="D365" s="334" t="s">
        <v>3990</v>
      </c>
      <c r="E365" s="335" t="s">
        <v>6134</v>
      </c>
      <c r="F365" s="334" t="s">
        <v>4196</v>
      </c>
    </row>
    <row r="366" spans="1:6" s="10" customFormat="1" x14ac:dyDescent="0.25">
      <c r="A366" s="334" t="s">
        <v>5952</v>
      </c>
      <c r="B366" s="334" t="s">
        <v>6135</v>
      </c>
      <c r="C366" s="335" t="s">
        <v>703</v>
      </c>
      <c r="D366" s="334" t="s">
        <v>3990</v>
      </c>
      <c r="E366" s="335" t="s">
        <v>6136</v>
      </c>
      <c r="F366" s="334" t="s">
        <v>4199</v>
      </c>
    </row>
    <row r="367" spans="1:6" s="10" customFormat="1" x14ac:dyDescent="0.25">
      <c r="A367" s="334" t="s">
        <v>5952</v>
      </c>
      <c r="B367" s="334" t="s">
        <v>6137</v>
      </c>
      <c r="C367" s="335" t="s">
        <v>703</v>
      </c>
      <c r="D367" s="334" t="s">
        <v>3990</v>
      </c>
      <c r="E367" s="335" t="s">
        <v>6138</v>
      </c>
      <c r="F367" s="334" t="s">
        <v>3937</v>
      </c>
    </row>
    <row r="368" spans="1:6" s="10" customFormat="1" x14ac:dyDescent="0.25">
      <c r="A368" s="334" t="s">
        <v>5952</v>
      </c>
      <c r="B368" s="334" t="s">
        <v>6139</v>
      </c>
      <c r="C368" s="335" t="s">
        <v>703</v>
      </c>
      <c r="D368" s="334" t="s">
        <v>3990</v>
      </c>
      <c r="E368" s="335" t="s">
        <v>6140</v>
      </c>
      <c r="F368" s="334" t="s">
        <v>3949</v>
      </c>
    </row>
    <row r="369" spans="1:6" s="10" customFormat="1" x14ac:dyDescent="0.25">
      <c r="A369" s="334" t="s">
        <v>5952</v>
      </c>
      <c r="B369" s="334" t="s">
        <v>6141</v>
      </c>
      <c r="C369" s="335" t="s">
        <v>703</v>
      </c>
      <c r="D369" s="334" t="s">
        <v>3990</v>
      </c>
      <c r="E369" s="335" t="s">
        <v>6142</v>
      </c>
      <c r="F369" s="334" t="s">
        <v>4204</v>
      </c>
    </row>
    <row r="370" spans="1:6" s="10" customFormat="1" x14ac:dyDescent="0.25">
      <c r="A370" s="334" t="s">
        <v>5952</v>
      </c>
      <c r="B370" s="334" t="s">
        <v>6143</v>
      </c>
      <c r="C370" s="335" t="s">
        <v>703</v>
      </c>
      <c r="D370" s="334" t="s">
        <v>3990</v>
      </c>
      <c r="E370" s="335" t="s">
        <v>6144</v>
      </c>
      <c r="F370" s="334" t="s">
        <v>4207</v>
      </c>
    </row>
    <row r="371" spans="1:6" s="10" customFormat="1" x14ac:dyDescent="0.25">
      <c r="A371" s="334" t="s">
        <v>5952</v>
      </c>
      <c r="B371" s="334" t="s">
        <v>6145</v>
      </c>
      <c r="C371" s="335" t="s">
        <v>703</v>
      </c>
      <c r="D371" s="334" t="s">
        <v>3990</v>
      </c>
      <c r="E371" s="335" t="s">
        <v>6146</v>
      </c>
      <c r="F371" s="334" t="s">
        <v>4210</v>
      </c>
    </row>
    <row r="372" spans="1:6" s="10" customFormat="1" x14ac:dyDescent="0.25">
      <c r="A372" s="334" t="s">
        <v>5952</v>
      </c>
      <c r="B372" s="334" t="s">
        <v>6147</v>
      </c>
      <c r="C372" s="335" t="s">
        <v>703</v>
      </c>
      <c r="D372" s="334" t="s">
        <v>3990</v>
      </c>
      <c r="E372" s="335" t="s">
        <v>6148</v>
      </c>
      <c r="F372" s="334" t="s">
        <v>4213</v>
      </c>
    </row>
    <row r="373" spans="1:6" s="10" customFormat="1" x14ac:dyDescent="0.25">
      <c r="A373" s="334" t="s">
        <v>5952</v>
      </c>
      <c r="B373" s="334" t="s">
        <v>6149</v>
      </c>
      <c r="C373" s="335" t="s">
        <v>703</v>
      </c>
      <c r="D373" s="334" t="s">
        <v>3990</v>
      </c>
      <c r="E373" s="335" t="s">
        <v>6150</v>
      </c>
      <c r="F373" s="334" t="s">
        <v>3961</v>
      </c>
    </row>
    <row r="374" spans="1:6" s="10" customFormat="1" x14ac:dyDescent="0.25">
      <c r="A374" s="334" t="s">
        <v>5952</v>
      </c>
      <c r="B374" s="334" t="s">
        <v>6151</v>
      </c>
      <c r="C374" s="335" t="s">
        <v>703</v>
      </c>
      <c r="D374" s="334" t="s">
        <v>3990</v>
      </c>
      <c r="E374" s="335" t="s">
        <v>6152</v>
      </c>
      <c r="F374" s="334" t="s">
        <v>4217</v>
      </c>
    </row>
    <row r="375" spans="1:6" s="10" customFormat="1" x14ac:dyDescent="0.25">
      <c r="A375" s="334" t="s">
        <v>5952</v>
      </c>
      <c r="B375" s="334" t="s">
        <v>6153</v>
      </c>
      <c r="C375" s="335" t="s">
        <v>703</v>
      </c>
      <c r="D375" s="334" t="s">
        <v>3990</v>
      </c>
      <c r="E375" s="335" t="s">
        <v>6154</v>
      </c>
      <c r="F375" s="334" t="s">
        <v>4220</v>
      </c>
    </row>
    <row r="376" spans="1:6" s="10" customFormat="1" x14ac:dyDescent="0.25">
      <c r="A376" s="334" t="s">
        <v>5952</v>
      </c>
      <c r="B376" s="334" t="s">
        <v>6155</v>
      </c>
      <c r="C376" s="335" t="s">
        <v>703</v>
      </c>
      <c r="D376" s="334" t="s">
        <v>3990</v>
      </c>
      <c r="E376" s="335" t="s">
        <v>6156</v>
      </c>
      <c r="F376" s="334" t="s">
        <v>4223</v>
      </c>
    </row>
    <row r="377" spans="1:6" s="10" customFormat="1" x14ac:dyDescent="0.25">
      <c r="A377" s="334" t="s">
        <v>5952</v>
      </c>
      <c r="B377" s="334" t="s">
        <v>6157</v>
      </c>
      <c r="C377" s="335" t="s">
        <v>703</v>
      </c>
      <c r="D377" s="334" t="s">
        <v>3990</v>
      </c>
      <c r="E377" s="335" t="s">
        <v>6158</v>
      </c>
      <c r="F377" s="334" t="s">
        <v>4226</v>
      </c>
    </row>
    <row r="378" spans="1:6" s="10" customFormat="1" x14ac:dyDescent="0.25">
      <c r="A378" s="334" t="s">
        <v>5952</v>
      </c>
      <c r="B378" s="334" t="s">
        <v>6159</v>
      </c>
      <c r="C378" s="335" t="s">
        <v>703</v>
      </c>
      <c r="D378" s="334" t="s">
        <v>3990</v>
      </c>
      <c r="E378" s="335" t="s">
        <v>6160</v>
      </c>
      <c r="F378" s="334" t="s">
        <v>4229</v>
      </c>
    </row>
  </sheetData>
  <dataValidations count="15">
    <dataValidation type="custom" allowBlank="1" showInputMessage="1" showErrorMessage="1" errorTitle="X-Author for Excel" error="Id and Lookup fields are not editable." promptTitle="X-Author for Excel" sqref="G4:G15 G19:G42 G89:H119 G46:G85 E123:E188">
      <formula1>""</formula1>
    </dataValidation>
    <dataValidation type="list" allowBlank="1" showInputMessage="1" showErrorMessage="1" errorTitle="X-Author for Excel" error="Please select either TRUE or FALSE from the dropdown." promptTitle="X-Author for Excel" sqref="B265">
      <formula1>"TRUE,FALSE"</formula1>
    </dataValidation>
    <dataValidation type="custom" allowBlank="1" showInputMessage="1" showErrorMessage="1" errorTitle="X-Author for Excel" error="Id and Lookup fields are not editable." promptTitle="X-Author for Excel" sqref="C197">
      <formula1>""</formula1>
    </dataValidation>
    <dataValidation type="custom" allowBlank="1" showInputMessage="1" showErrorMessage="1" errorTitle="X-Author for Excel" error="Id and Lookup fields are not editable." promptTitle="X-Author for Excel" sqref="C198">
      <formula1>""</formula1>
    </dataValidation>
    <dataValidation type="custom" allowBlank="1" showInputMessage="1" showErrorMessage="1" errorTitle="X-Author for Excel" error="Id and Lookup fields are not editable." promptTitle="X-Author for Excel" sqref="C202">
      <formula1>""</formula1>
    </dataValidation>
    <dataValidation type="list" allowBlank="1" showInputMessage="1" showErrorMessage="1" errorTitle="X-Author for Excel" error="Please select a value from the drop-down." promptTitle="X-Author for Excel" sqref="B262">
      <formula1>IF(IFERROR(ROWS(INDIRECT(SUBSTITUTE("AIM_Grant_Revision__c.aim_revision_type__c"," ","_"))),-1) &lt; 0, XAuthorInvalidPicklistData,INDIRECT(SUBSTITUTE("AIM_Grant_Revision__c.aim_revision_type__c"," ","_")))</formula1>
    </dataValidation>
    <dataValidation type="custom" allowBlank="1" showInputMessage="1" showErrorMessage="1" errorTitle="X-Author for Excel" error="Id and Lookup fields are not editable." promptTitle="X-Author for Excel" sqref="A199">
      <formula1>""</formula1>
    </dataValidation>
    <dataValidation type="list" allowBlank="1" showInputMessage="1" showErrorMessage="1" errorTitle="X-Author for Excel" error="Please select a value from the drop-down." promptTitle="X-Author for Excel" sqref="P89:P112">
      <formula1>IF(IFERROR(ROWS(INDIRECT(SUBSTITUTE("AIM_Module_Coverage_Interventio_Comp_Ref__c.L1FR_Cumulation_Type__c"," ","_"))),-1) &lt; 0, XAuthorInvalidPicklistData,INDIRECT(SUBSTITUTE("AIM_Module_Coverage_Interventio_Comp_Ref__c.L1FR_Cumulation_Type__c"," ","_")))</formula1>
    </dataValidation>
    <dataValidation type="list" allowBlank="1" showInputMessage="1" showErrorMessage="1" errorTitle="X-Author for Excel" error="Please select either TRUE or FALSE from the dropdown." promptTitle="X-Author for Excel" sqref="J46:J85">
      <formula1>"TRUE,FALSE"</formula1>
    </dataValidation>
    <dataValidation type="list" allowBlank="1" showInputMessage="1" showErrorMessage="1" errorTitle="X-Author for Excel" error="Please select a value from the drop-down." promptTitle="X-Author for Excel" sqref="K46:K85">
      <formula1>IF(IFERROR(ROWS(INDIRECT(SUBSTITUTE("AIM_Module_Coverage_Interventio_Comp_Ref__c.L1FR_Cumulation_Type__c"," ","_"))),-1) &lt; 0, XAuthorInvalidPicklistData,INDIRECT(SUBSTITUTE("AIM_Module_Coverage_Interventio_Comp_Ref__c.L1FR_Cumulation_Type__c"," ","_")))</formula1>
    </dataValidation>
    <dataValidation type="custom" allowBlank="1" showInputMessage="1" showErrorMessage="1" errorTitle="X-Author for Excel" error="Id and Lookup fields are not editable." promptTitle="X-Author for Excel" sqref="C210:C255">
      <formula1>""</formula1>
    </dataValidation>
    <dataValidation type="custom" allowBlank="1" showInputMessage="1" showErrorMessage="1" errorTitle="X-Author for Excel" error="Id and Lookup fields are not editable." promptTitle="X-Author for Excel" sqref="A269:A334">
      <formula1>""</formula1>
    </dataValidation>
    <dataValidation type="custom" allowBlank="1" showInputMessage="1" showErrorMessage="1" errorTitle="X-Author for Excel" error="Id and Lookup fields are not editable." promptTitle="X-Author for Excel" sqref="B269:B334">
      <formula1>""</formula1>
    </dataValidation>
    <dataValidation type="custom" allowBlank="1" showInputMessage="1" showErrorMessage="1" errorTitle="X-Author for Excel" error="Id and Lookup fields are not editable." promptTitle="X-Author for Excel" sqref="A339:A378">
      <formula1>""</formula1>
    </dataValidation>
    <dataValidation type="custom" allowBlank="1" showInputMessage="1" showErrorMessage="1" errorTitle="X-Author for Excel" error="Id and Lookup fields are not editable." promptTitle="X-Author for Excel" sqref="B339:B378">
      <formula1>""</formula1>
    </dataValidation>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D201"/>
  <sheetViews>
    <sheetView showGridLines="0" tabSelected="1" view="pageBreakPreview" zoomScaleNormal="80" zoomScaleSheetLayoutView="100" workbookViewId="0">
      <selection activeCell="T47" sqref="T47"/>
    </sheetView>
  </sheetViews>
  <sheetFormatPr defaultColWidth="11" defaultRowHeight="15.5" x14ac:dyDescent="0.35"/>
  <cols>
    <col min="1" max="1" width="35.25" style="6" customWidth="1"/>
    <col min="2" max="2" width="22.58203125" style="6" hidden="1" customWidth="1"/>
    <col min="3" max="3" width="15.58203125" style="6" hidden="1" customWidth="1"/>
    <col min="4" max="4" width="8.33203125" style="6" hidden="1" customWidth="1"/>
    <col min="5" max="5" width="55" style="6" customWidth="1"/>
    <col min="6" max="6" width="22.33203125" style="6" hidden="1" customWidth="1"/>
    <col min="7" max="7" width="24.58203125" style="6" hidden="1" customWidth="1"/>
    <col min="8" max="8" width="27" style="6" hidden="1" customWidth="1"/>
    <col min="9" max="9" width="1.25" style="6" hidden="1" customWidth="1"/>
    <col min="10" max="10" width="16.83203125" style="6" hidden="1" customWidth="1"/>
    <col min="11" max="11" width="31.08203125" style="6" customWidth="1"/>
    <col min="12" max="12" width="16.25" style="6" hidden="1" customWidth="1"/>
    <col min="13" max="13" width="13" style="6" hidden="1" customWidth="1"/>
    <col min="14" max="14" width="8.75" style="6" hidden="1" customWidth="1"/>
    <col min="15" max="15" width="10.75" style="6" hidden="1" customWidth="1"/>
    <col min="16" max="16" width="12.33203125" style="6" hidden="1" customWidth="1"/>
    <col min="17" max="17" width="10.33203125" style="6" hidden="1" customWidth="1"/>
    <col min="18" max="18" width="7.58203125" style="6" hidden="1" customWidth="1"/>
    <col min="19" max="19" width="25.83203125" style="6" hidden="1" customWidth="1"/>
    <col min="20" max="20" width="35.08203125" style="6" customWidth="1"/>
    <col min="21" max="21" width="13.75" style="6" hidden="1" customWidth="1"/>
    <col min="22" max="22" width="30" style="60" customWidth="1"/>
    <col min="23" max="23" width="29.08203125" style="60" hidden="1" customWidth="1"/>
    <col min="24" max="24" width="39.75" style="60" hidden="1" customWidth="1"/>
    <col min="25" max="25" width="27.75" style="60" hidden="1" customWidth="1"/>
    <col min="26" max="26" width="20" style="60" hidden="1" customWidth="1"/>
    <col min="27" max="27" width="17.83203125" style="6" hidden="1" customWidth="1"/>
    <col min="28" max="28" width="23.83203125" style="6" hidden="1" customWidth="1"/>
    <col min="29" max="29" width="23" style="6" hidden="1" customWidth="1"/>
    <col min="30" max="30" width="27.33203125" style="6" hidden="1" customWidth="1"/>
    <col min="31" max="31" width="3.33203125" style="6" hidden="1" customWidth="1"/>
    <col min="32" max="32" width="9.75" style="6" hidden="1" customWidth="1"/>
    <col min="33" max="33" width="12.33203125" style="6" hidden="1" customWidth="1"/>
    <col min="34" max="34" width="31.25" style="6" hidden="1" customWidth="1"/>
    <col min="35" max="35" width="23.58203125" style="6" hidden="1" customWidth="1"/>
    <col min="36" max="38" width="11" style="6" hidden="1" customWidth="1"/>
    <col min="39" max="39" width="19.08203125" style="6" hidden="1" customWidth="1"/>
    <col min="40" max="40" width="3.5" style="6" hidden="1" customWidth="1"/>
    <col min="41" max="41" width="3.5" style="8" hidden="1" customWidth="1"/>
    <col min="42" max="42" width="16.08203125" style="8" hidden="1" customWidth="1"/>
    <col min="43" max="43" width="11" style="8" hidden="1" customWidth="1"/>
    <col min="44" max="50" width="11" style="8"/>
    <col min="51" max="16384" width="11" style="6"/>
  </cols>
  <sheetData>
    <row r="1" spans="1:50" x14ac:dyDescent="0.35">
      <c r="A1" s="774" t="str">
        <f ca="1">Translations!A44</f>
        <v>Performance Framework  - Overview - Section A</v>
      </c>
      <c r="B1" s="775"/>
      <c r="C1" s="775"/>
      <c r="D1" s="775"/>
      <c r="E1" s="775"/>
      <c r="F1" s="775"/>
      <c r="G1" s="775"/>
      <c r="H1" s="775"/>
      <c r="I1" s="775"/>
      <c r="J1" s="775"/>
      <c r="K1" s="775"/>
      <c r="L1" s="775"/>
      <c r="M1" s="775"/>
      <c r="N1" s="775"/>
      <c r="O1" s="775"/>
      <c r="P1" s="775"/>
      <c r="Q1" s="775"/>
      <c r="R1" s="775"/>
      <c r="S1" s="775"/>
      <c r="T1" s="776"/>
    </row>
    <row r="2" spans="1:50" s="21" customFormat="1" ht="27" customHeight="1" thickBot="1" x14ac:dyDescent="0.4">
      <c r="A2" s="777"/>
      <c r="B2" s="778"/>
      <c r="C2" s="778"/>
      <c r="D2" s="778"/>
      <c r="E2" s="778"/>
      <c r="F2" s="778"/>
      <c r="G2" s="778"/>
      <c r="H2" s="778"/>
      <c r="I2" s="778"/>
      <c r="J2" s="778"/>
      <c r="K2" s="778"/>
      <c r="L2" s="778"/>
      <c r="M2" s="778"/>
      <c r="N2" s="778"/>
      <c r="O2" s="778"/>
      <c r="P2" s="778"/>
      <c r="Q2" s="778"/>
      <c r="R2" s="778"/>
      <c r="S2" s="778"/>
      <c r="T2" s="779"/>
      <c r="V2" s="22"/>
      <c r="W2" s="22"/>
      <c r="X2" s="22"/>
      <c r="Y2" s="22"/>
      <c r="Z2" s="22"/>
      <c r="AO2" s="23"/>
      <c r="AP2" s="23"/>
      <c r="AQ2" s="23"/>
      <c r="AR2" s="23"/>
      <c r="AS2" s="23"/>
      <c r="AT2" s="23"/>
      <c r="AU2" s="23"/>
      <c r="AV2" s="23"/>
      <c r="AW2" s="23"/>
      <c r="AX2" s="23"/>
    </row>
    <row r="3" spans="1:50" ht="17.5" x14ac:dyDescent="0.35">
      <c r="A3" s="188" t="s">
        <v>310</v>
      </c>
      <c r="B3" s="189"/>
      <c r="C3" s="189"/>
      <c r="D3" s="189"/>
      <c r="K3" s="511"/>
      <c r="L3" s="465"/>
      <c r="M3" s="465"/>
      <c r="N3" s="465"/>
      <c r="O3" s="465"/>
      <c r="P3" s="465"/>
      <c r="Q3" s="465"/>
      <c r="R3" s="465"/>
      <c r="S3" s="465"/>
      <c r="T3" s="506"/>
    </row>
    <row r="4" spans="1:50" ht="19.5" customHeight="1" thickBot="1" x14ac:dyDescent="0.4">
      <c r="F4" s="60"/>
      <c r="G4" s="60"/>
      <c r="H4" s="60"/>
      <c r="I4" s="60"/>
      <c r="J4" s="60"/>
      <c r="K4" s="60"/>
      <c r="L4" s="62"/>
      <c r="M4" s="62"/>
      <c r="N4" s="62"/>
      <c r="O4" s="62"/>
      <c r="P4" s="62"/>
      <c r="Q4" s="62"/>
      <c r="R4" s="62"/>
      <c r="S4" s="62"/>
      <c r="T4" s="62"/>
      <c r="W4" s="487"/>
    </row>
    <row r="5" spans="1:50" ht="29.15" customHeight="1" thickBot="1" x14ac:dyDescent="0.4">
      <c r="A5" s="63" t="str">
        <f ca="1">Translations!A5</f>
        <v>Country/Geography</v>
      </c>
      <c r="B5" s="64"/>
      <c r="C5" s="64"/>
      <c r="D5" s="215"/>
      <c r="E5" s="192" t="str">
        <f>IFERROR(IF($AN$5="Funding Request",IF('Reference Records'!$B$197&lt;&gt;"",'Reference Records'!$B$197,'Reference Records'!$B$198),IF(OR($AN$5="Grant Making", $AN$5="Grant Revision"),'Reference Records'!B202,"")),"")</f>
        <v>Bangladesh</v>
      </c>
      <c r="F5" s="65"/>
      <c r="G5" s="65"/>
      <c r="H5" s="65"/>
      <c r="I5" s="65"/>
      <c r="J5" s="65"/>
      <c r="K5" s="65"/>
      <c r="L5" s="62"/>
      <c r="M5" s="62"/>
      <c r="N5" s="62"/>
      <c r="O5" s="62"/>
      <c r="P5" s="62"/>
      <c r="Q5" s="62"/>
      <c r="R5" s="62"/>
      <c r="S5" s="62"/>
      <c r="T5" s="62"/>
      <c r="V5" s="487"/>
      <c r="W5" s="487"/>
      <c r="AL5" s="8"/>
      <c r="AM5" s="161" t="s">
        <v>248</v>
      </c>
      <c r="AN5" s="373" t="s">
        <v>229</v>
      </c>
      <c r="AO5" s="161"/>
      <c r="AP5" s="161"/>
    </row>
    <row r="6" spans="1:50" ht="28.4" customHeight="1" thickBot="1" x14ac:dyDescent="0.4">
      <c r="A6" s="500" t="str">
        <f ca="1">Translations!A6</f>
        <v>Grant Name/Funding Request Name</v>
      </c>
      <c r="B6" s="64"/>
      <c r="C6" s="64"/>
      <c r="D6" s="215"/>
      <c r="E6" s="191" t="str">
        <f>IF($AN$5="Funding Request",'Reference Records'!$B$196,IF(OR($AN$5="Grant Making", $AN$5="Grant Revision"),'Reference Records'!$B$201,""))</f>
        <v>FR709-BGD-M</v>
      </c>
      <c r="F6" s="65"/>
      <c r="G6" s="65"/>
      <c r="H6" s="65"/>
      <c r="I6" s="65"/>
      <c r="J6" s="65"/>
      <c r="K6" s="65"/>
      <c r="L6" s="62"/>
      <c r="M6" s="62"/>
      <c r="N6" s="62"/>
      <c r="O6" s="62"/>
      <c r="P6" s="62"/>
      <c r="Q6" s="62"/>
      <c r="R6" s="62"/>
      <c r="S6" s="62"/>
      <c r="T6" s="62"/>
      <c r="V6" s="66"/>
      <c r="W6" s="66"/>
    </row>
    <row r="7" spans="1:50" ht="31.5" customHeight="1" thickBot="1" x14ac:dyDescent="0.4">
      <c r="A7" s="500" t="str">
        <f ca="1">Translations!A7</f>
        <v>Implementation Period Start Date</v>
      </c>
      <c r="B7" s="64"/>
      <c r="C7" s="64"/>
      <c r="D7" s="215"/>
      <c r="E7" s="459">
        <v>44197</v>
      </c>
      <c r="F7" s="67"/>
      <c r="G7" s="67"/>
      <c r="H7" s="67"/>
      <c r="I7" s="67"/>
      <c r="J7" s="67"/>
      <c r="K7" s="67"/>
      <c r="L7" s="62"/>
      <c r="M7" s="62"/>
      <c r="N7" s="62"/>
      <c r="O7" s="62"/>
      <c r="P7" s="62"/>
      <c r="Q7" s="62"/>
      <c r="R7" s="62"/>
      <c r="S7" s="62"/>
      <c r="T7" s="62"/>
      <c r="V7" s="66" t="s">
        <v>45</v>
      </c>
      <c r="W7" s="66"/>
    </row>
    <row r="8" spans="1:50" ht="31.5" customHeight="1" thickBot="1" x14ac:dyDescent="0.4">
      <c r="A8" s="500" t="str">
        <f ca="1">Translations!A8</f>
        <v>Implementation Period End Date</v>
      </c>
      <c r="B8" s="164"/>
      <c r="C8" s="164"/>
      <c r="D8" s="216" t="s">
        <v>252</v>
      </c>
      <c r="E8" s="459">
        <v>45291</v>
      </c>
      <c r="F8" s="67"/>
      <c r="G8" s="67"/>
      <c r="H8" s="67"/>
      <c r="I8" s="67"/>
      <c r="J8" s="67"/>
      <c r="K8" s="122"/>
      <c r="L8" s="62"/>
      <c r="M8" s="62"/>
      <c r="N8" s="62"/>
      <c r="O8" s="62"/>
      <c r="P8" s="62"/>
      <c r="Q8" s="62"/>
      <c r="R8" s="62"/>
      <c r="S8" s="62"/>
      <c r="T8" s="62"/>
      <c r="V8" s="66"/>
      <c r="W8" s="66"/>
      <c r="AL8" s="161"/>
      <c r="AM8" s="161"/>
      <c r="AN8" s="161"/>
      <c r="AO8" s="161"/>
    </row>
    <row r="9" spans="1:50" ht="32.25" customHeight="1" thickBot="1" x14ac:dyDescent="0.4">
      <c r="A9" s="500" t="str">
        <f ca="1">Translations!A9</f>
        <v>Reporting Frequency</v>
      </c>
      <c r="B9" s="4" t="s">
        <v>159</v>
      </c>
      <c r="C9" s="594">
        <v>12</v>
      </c>
      <c r="D9" s="217" t="s">
        <v>159</v>
      </c>
      <c r="E9" s="593">
        <v>6</v>
      </c>
      <c r="F9" s="65"/>
      <c r="G9" s="65"/>
      <c r="H9" s="65"/>
      <c r="I9" s="65"/>
      <c r="J9" s="65"/>
      <c r="K9" s="65"/>
      <c r="L9" s="62"/>
      <c r="M9" s="62"/>
      <c r="N9" s="62"/>
      <c r="O9" s="62"/>
      <c r="P9" s="62"/>
      <c r="Q9" s="62"/>
      <c r="R9" s="62"/>
      <c r="S9" s="62"/>
      <c r="T9" s="62"/>
      <c r="W9" s="66"/>
      <c r="AL9" s="161"/>
      <c r="AM9" s="161" t="s">
        <v>254</v>
      </c>
      <c r="AN9" s="161">
        <f>'Reference Records'!$B$262</f>
        <v>0</v>
      </c>
      <c r="AO9" s="161"/>
    </row>
    <row r="10" spans="1:50" ht="32.25" customHeight="1" thickBot="1" x14ac:dyDescent="0.4">
      <c r="A10" s="500" t="str">
        <f ca="1">Translations!A10</f>
        <v>Allocation Utilization Period Start Date</v>
      </c>
      <c r="B10" s="60"/>
      <c r="C10" s="60"/>
      <c r="D10" s="218" t="s">
        <v>278</v>
      </c>
      <c r="E10" s="212">
        <v>44197</v>
      </c>
      <c r="F10" s="65"/>
      <c r="G10" s="65"/>
      <c r="H10" s="65"/>
      <c r="I10" s="65"/>
      <c r="J10" s="65"/>
      <c r="K10" s="782" t="str">
        <f>IF(E8&gt;E11,"Please note, the Implementation Period End Date is longer than the Allocation Utilisation Period End Date"," ")</f>
        <v xml:space="preserve"> </v>
      </c>
      <c r="L10" s="62"/>
      <c r="M10" s="62"/>
      <c r="N10" s="62"/>
      <c r="O10" s="62"/>
      <c r="P10" s="62"/>
      <c r="Q10" s="62"/>
      <c r="R10" s="62"/>
      <c r="S10" s="62"/>
      <c r="T10" s="62"/>
      <c r="AM10" s="161" t="s">
        <v>257</v>
      </c>
      <c r="AN10" s="161" t="s">
        <v>923</v>
      </c>
    </row>
    <row r="11" spans="1:50" ht="27" customHeight="1" thickBot="1" x14ac:dyDescent="0.4">
      <c r="A11" s="500" t="str">
        <f ca="1">Translations!A11</f>
        <v>Allocation Utilization Period End Date</v>
      </c>
      <c r="B11" s="177"/>
      <c r="C11" s="177"/>
      <c r="D11" s="171" t="s">
        <v>279</v>
      </c>
      <c r="E11" s="213">
        <v>45291</v>
      </c>
      <c r="F11" s="68"/>
      <c r="G11" s="68"/>
      <c r="H11" s="68"/>
      <c r="I11" s="68"/>
      <c r="J11" s="68"/>
      <c r="K11" s="782"/>
      <c r="L11" s="62"/>
      <c r="M11" s="62"/>
      <c r="N11" s="62"/>
      <c r="O11" s="62"/>
      <c r="P11" s="62"/>
      <c r="Q11" s="62"/>
      <c r="R11" s="62"/>
      <c r="S11" s="62"/>
      <c r="T11" s="69"/>
      <c r="W11" s="66"/>
      <c r="AM11" s="161" t="s">
        <v>299</v>
      </c>
      <c r="AN11" s="161" t="str">
        <f ca="1">CONCATENATE(E6&amp;"_PF_"&amp;AN5&amp;"_Imported_",TEXT(TODAY(),"dd-mmm-yy"))</f>
        <v>FR709-BGD-M_PF_Funding Request_Imported_01-Mar-20</v>
      </c>
    </row>
    <row r="12" spans="1:50" s="40" customFormat="1" ht="27.75" customHeight="1" thickBot="1" x14ac:dyDescent="0.4">
      <c r="A12" s="68"/>
      <c r="B12" s="68"/>
      <c r="C12" s="68"/>
      <c r="D12" s="68"/>
      <c r="E12" s="68"/>
      <c r="F12" s="68"/>
      <c r="G12" s="68"/>
      <c r="H12" s="68"/>
      <c r="I12" s="68"/>
      <c r="J12" s="68"/>
      <c r="K12" s="68"/>
      <c r="L12" s="69"/>
      <c r="M12" s="69"/>
      <c r="N12" s="69"/>
      <c r="O12" s="69"/>
      <c r="P12" s="69"/>
      <c r="Q12" s="69"/>
      <c r="R12" s="69"/>
      <c r="S12" s="69"/>
      <c r="T12" s="38"/>
      <c r="V12" s="60"/>
      <c r="W12" s="66"/>
      <c r="X12" s="60"/>
      <c r="Y12" s="60"/>
      <c r="Z12" s="60"/>
      <c r="AN12" s="236" t="str">
        <f ca="1">CONCATENATE(E6&amp;"_PF_"&amp;AN5&amp;"_Extracted_",TEXT(TODAY(),"dd-mmm-yy"))</f>
        <v>FR709-BGD-M_PF_Funding Request_Extracted_01-Mar-20</v>
      </c>
      <c r="AO12" s="3"/>
      <c r="AP12" s="3"/>
      <c r="AQ12" s="3"/>
      <c r="AR12" s="3"/>
      <c r="AS12" s="3"/>
      <c r="AT12" s="3"/>
      <c r="AU12" s="3"/>
      <c r="AV12" s="3"/>
      <c r="AW12" s="3"/>
      <c r="AX12" s="3"/>
    </row>
    <row r="13" spans="1:50" s="40" customFormat="1" ht="35.25" customHeight="1" thickBot="1" x14ac:dyDescent="0.4">
      <c r="A13" s="785" t="str">
        <f ca="1">Translations!A12</f>
        <v>Page Navigation</v>
      </c>
      <c r="B13" s="70"/>
      <c r="C13" s="71"/>
      <c r="D13" s="71"/>
      <c r="E13" s="412" t="str">
        <f ca="1">Translations!A45</f>
        <v>Principal Recipients</v>
      </c>
      <c r="F13" s="25"/>
      <c r="G13" s="25"/>
      <c r="H13" s="25"/>
      <c r="I13" s="25"/>
      <c r="J13" s="25"/>
      <c r="K13" s="412" t="str">
        <f ca="1">Translations!A47</f>
        <v>Reporting Periods</v>
      </c>
      <c r="L13" s="27"/>
      <c r="M13" s="25"/>
      <c r="N13" s="25"/>
      <c r="O13" s="25"/>
      <c r="P13" s="25"/>
      <c r="Q13" s="25"/>
      <c r="R13" s="25"/>
      <c r="S13" s="25"/>
      <c r="T13" s="412" t="str">
        <f ca="1">Translations!A22</f>
        <v>Goals</v>
      </c>
      <c r="V13" s="138" t="s">
        <v>631</v>
      </c>
      <c r="W13" s="66"/>
      <c r="X13" s="60"/>
      <c r="Y13" s="60"/>
      <c r="Z13" s="60"/>
      <c r="AO13" s="3"/>
      <c r="AP13" s="3"/>
      <c r="AQ13" s="3"/>
      <c r="AR13" s="3"/>
      <c r="AS13" s="3"/>
      <c r="AT13" s="3"/>
      <c r="AU13" s="3"/>
      <c r="AV13" s="3"/>
      <c r="AW13" s="3"/>
      <c r="AX13" s="3"/>
    </row>
    <row r="14" spans="1:50" s="40" customFormat="1" ht="40.5" customHeight="1" thickBot="1" x14ac:dyDescent="0.4">
      <c r="A14" s="785"/>
      <c r="B14" s="72"/>
      <c r="C14" s="73"/>
      <c r="D14" s="73"/>
      <c r="E14" s="412" t="str">
        <f ca="1">Translations!A25</f>
        <v>Objectives</v>
      </c>
      <c r="F14" s="25"/>
      <c r="G14" s="25"/>
      <c r="H14" s="25"/>
      <c r="I14" s="25"/>
      <c r="J14" s="25"/>
      <c r="K14" s="138" t="str">
        <f ca="1">Translations!A28</f>
        <v>Modules</v>
      </c>
      <c r="L14" s="27"/>
      <c r="M14" s="25"/>
      <c r="N14" s="25"/>
      <c r="O14" s="25"/>
      <c r="P14" s="25"/>
      <c r="Q14" s="25"/>
      <c r="R14" s="25"/>
      <c r="S14" s="25"/>
      <c r="T14" s="24" t="str">
        <f ca="1">Translations!A46</f>
        <v>Interventions</v>
      </c>
      <c r="V14" s="60"/>
      <c r="W14" s="66"/>
      <c r="X14" s="60"/>
      <c r="Y14" s="60"/>
      <c r="Z14" s="60"/>
      <c r="AO14" s="3"/>
      <c r="AP14" s="3"/>
      <c r="AQ14" s="3"/>
      <c r="AR14" s="3"/>
      <c r="AS14" s="3"/>
      <c r="AT14" s="3"/>
      <c r="AU14" s="3"/>
      <c r="AV14" s="3"/>
      <c r="AW14" s="3"/>
      <c r="AX14" s="3"/>
    </row>
    <row r="15" spans="1:50" s="40" customFormat="1" ht="28.5" customHeight="1" x14ac:dyDescent="0.35">
      <c r="A15" s="68"/>
      <c r="B15" s="68"/>
      <c r="C15" s="68"/>
      <c r="D15" s="68"/>
      <c r="E15" s="68"/>
      <c r="F15" s="68"/>
      <c r="G15" s="68"/>
      <c r="H15" s="68"/>
      <c r="I15" s="68"/>
      <c r="J15" s="68"/>
      <c r="K15" s="68"/>
      <c r="L15" s="69"/>
      <c r="M15" s="69"/>
      <c r="N15" s="69"/>
      <c r="O15" s="69"/>
      <c r="P15" s="69"/>
      <c r="Q15" s="69"/>
      <c r="R15" s="69"/>
      <c r="S15" s="69"/>
      <c r="T15" s="38"/>
      <c r="V15" s="60"/>
      <c r="W15" s="66"/>
      <c r="X15" s="60"/>
      <c r="Y15" s="60"/>
      <c r="Z15" s="60"/>
      <c r="AO15" s="3"/>
      <c r="AP15" s="3"/>
      <c r="AQ15" s="3"/>
      <c r="AR15" s="3"/>
      <c r="AS15" s="3"/>
      <c r="AT15" s="3"/>
      <c r="AU15" s="3"/>
      <c r="AV15" s="3"/>
      <c r="AW15" s="3"/>
      <c r="AX15" s="3"/>
    </row>
    <row r="16" spans="1:50" ht="37.5" customHeight="1" thickBot="1" x14ac:dyDescent="0.4">
      <c r="A16" s="62"/>
      <c r="B16" s="62"/>
      <c r="C16" s="62"/>
      <c r="D16" s="62"/>
      <c r="E16" s="44"/>
      <c r="T16" s="44"/>
      <c r="W16" s="66"/>
      <c r="X16" s="66"/>
    </row>
    <row r="17" spans="1:26" ht="0.75" customHeight="1" x14ac:dyDescent="0.35">
      <c r="A17" s="74"/>
      <c r="B17" s="75"/>
      <c r="C17" s="75"/>
      <c r="D17" s="76"/>
      <c r="E17" s="62"/>
      <c r="F17" s="62"/>
      <c r="G17" s="62"/>
      <c r="H17" s="62"/>
      <c r="I17" s="62"/>
      <c r="J17" s="62"/>
      <c r="K17" s="62"/>
      <c r="L17" s="62"/>
      <c r="M17" s="62"/>
      <c r="N17" s="62"/>
      <c r="O17" s="62"/>
      <c r="P17" s="62"/>
      <c r="Q17" s="62"/>
      <c r="R17" s="62"/>
      <c r="S17" s="62"/>
      <c r="T17" s="44"/>
      <c r="W17" s="66"/>
      <c r="X17" s="66"/>
    </row>
    <row r="18" spans="1:26" ht="36.75" customHeight="1" x14ac:dyDescent="0.35">
      <c r="A18" s="273" t="str">
        <f ca="1">Translations!A13</f>
        <v>Component Name</v>
      </c>
      <c r="B18" s="273"/>
      <c r="C18" s="273" t="s">
        <v>115</v>
      </c>
      <c r="D18" s="77"/>
      <c r="E18" s="62"/>
      <c r="F18" s="62"/>
      <c r="G18" s="62"/>
      <c r="H18" s="62"/>
      <c r="I18" s="62"/>
      <c r="J18" s="62"/>
      <c r="K18" s="62"/>
      <c r="L18" s="62"/>
      <c r="M18" s="62"/>
      <c r="N18" s="62"/>
      <c r="O18" s="62"/>
      <c r="P18" s="62"/>
      <c r="Q18" s="62"/>
      <c r="R18" s="62"/>
      <c r="S18" s="62"/>
      <c r="T18" s="44"/>
      <c r="W18" s="66"/>
      <c r="X18" s="66"/>
    </row>
    <row r="19" spans="1:26" ht="47.15" hidden="1" customHeight="1" x14ac:dyDescent="0.35">
      <c r="A19" s="324" t="s">
        <v>157</v>
      </c>
      <c r="B19" s="324"/>
      <c r="C19" s="324" t="s">
        <v>114</v>
      </c>
      <c r="D19" s="62"/>
      <c r="E19" s="62"/>
      <c r="F19" s="62"/>
      <c r="G19" s="62"/>
      <c r="H19" s="62"/>
      <c r="I19" s="62"/>
      <c r="J19" s="62"/>
      <c r="K19" s="62"/>
      <c r="L19" s="62"/>
      <c r="M19" s="62"/>
      <c r="N19" s="62"/>
      <c r="O19" s="62"/>
      <c r="P19" s="62"/>
      <c r="Q19" s="62"/>
      <c r="R19" s="62"/>
      <c r="S19" s="62"/>
      <c r="T19" s="44"/>
      <c r="W19" s="66"/>
      <c r="X19" s="66"/>
    </row>
    <row r="20" spans="1:26" ht="47.15" customHeight="1" x14ac:dyDescent="0.35">
      <c r="A20" s="324" t="s">
        <v>2967</v>
      </c>
      <c r="B20" s="324"/>
      <c r="C20" s="324" t="s">
        <v>2967</v>
      </c>
      <c r="D20" s="62"/>
      <c r="E20" s="62"/>
      <c r="F20" s="62"/>
      <c r="G20" s="62"/>
      <c r="H20" s="62"/>
      <c r="I20" s="62"/>
      <c r="J20" s="62"/>
      <c r="K20" s="62"/>
      <c r="L20" s="62"/>
      <c r="M20" s="62"/>
      <c r="N20" s="62"/>
      <c r="O20" s="62"/>
      <c r="P20" s="62"/>
      <c r="Q20" s="62"/>
      <c r="R20" s="62"/>
      <c r="S20" s="62"/>
      <c r="T20" s="44"/>
      <c r="W20" s="487"/>
      <c r="X20" s="487"/>
    </row>
    <row r="21" spans="1:26" ht="46.9" customHeight="1" x14ac:dyDescent="0.35">
      <c r="A21" s="390"/>
      <c r="B21" s="389"/>
      <c r="C21" s="324" t="s">
        <v>343</v>
      </c>
      <c r="D21" s="62"/>
      <c r="E21" s="62"/>
      <c r="F21" s="62"/>
      <c r="G21" s="62"/>
      <c r="H21" s="62"/>
      <c r="I21" s="62"/>
      <c r="J21" s="62"/>
      <c r="K21" s="62"/>
      <c r="L21" s="62"/>
      <c r="M21" s="62"/>
      <c r="N21" s="62"/>
      <c r="O21" s="62"/>
      <c r="P21" s="62"/>
      <c r="Q21" s="62"/>
      <c r="R21" s="62"/>
      <c r="S21" s="62"/>
      <c r="T21" s="44"/>
      <c r="W21" s="272"/>
      <c r="X21" s="272"/>
    </row>
    <row r="22" spans="1:26" s="62" customFormat="1" ht="19.899999999999999" customHeight="1" x14ac:dyDescent="0.35">
      <c r="A22" s="390"/>
      <c r="B22" s="389"/>
      <c r="C22" s="324"/>
      <c r="V22" s="61"/>
      <c r="W22" s="61"/>
      <c r="X22" s="61"/>
      <c r="Y22" s="61"/>
      <c r="Z22" s="61"/>
    </row>
    <row r="23" spans="1:26" ht="16.149999999999999" customHeight="1" thickBot="1" x14ac:dyDescent="0.4">
      <c r="A23" s="44"/>
      <c r="E23" s="44"/>
      <c r="J23" s="44"/>
      <c r="T23" s="44"/>
      <c r="W23" s="66"/>
      <c r="X23" s="66"/>
    </row>
    <row r="24" spans="1:26" ht="0.75" customHeight="1" x14ac:dyDescent="0.35">
      <c r="A24" s="44"/>
      <c r="B24" s="41"/>
      <c r="C24" s="41"/>
      <c r="D24" s="41"/>
      <c r="E24" s="44"/>
      <c r="F24" s="41"/>
      <c r="G24" s="41"/>
      <c r="H24" s="41"/>
      <c r="I24" s="41"/>
      <c r="J24" s="43"/>
      <c r="K24" s="44"/>
      <c r="L24" s="44"/>
      <c r="M24" s="44"/>
      <c r="N24" s="44"/>
      <c r="O24" s="44"/>
      <c r="P24" s="44"/>
      <c r="Q24" s="44"/>
      <c r="R24" s="44"/>
      <c r="T24" s="44"/>
      <c r="W24" s="66"/>
      <c r="X24" s="66"/>
    </row>
    <row r="25" spans="1:26" ht="21" customHeight="1" x14ac:dyDescent="0.35">
      <c r="A25" s="415" t="str">
        <f ca="1">Translations!A14</f>
        <v>Principal Recipient Number</v>
      </c>
      <c r="B25" s="416"/>
      <c r="C25" s="416"/>
      <c r="D25" s="416"/>
      <c r="E25" s="417" t="str">
        <f ca="1">Translations!A15</f>
        <v>Principal Recipient Name</v>
      </c>
      <c r="F25" s="130"/>
      <c r="G25" s="130"/>
      <c r="H25" s="130"/>
      <c r="I25" s="105" t="s">
        <v>61</v>
      </c>
      <c r="J25" s="131"/>
      <c r="K25" s="130"/>
      <c r="L25" s="124"/>
      <c r="M25" s="125"/>
      <c r="N25" s="125"/>
      <c r="O25" s="126"/>
      <c r="P25" s="126"/>
      <c r="Q25" s="125"/>
      <c r="R25" s="123"/>
      <c r="S25" s="44"/>
      <c r="T25" s="44"/>
      <c r="W25" s="66"/>
      <c r="X25" s="66"/>
    </row>
    <row r="26" spans="1:26" ht="19.149999999999999" hidden="1" customHeight="1" x14ac:dyDescent="0.35">
      <c r="A26" s="418" t="str">
        <f>IF(E26&lt;&gt;"[Account (Name)]",1,"")</f>
        <v/>
      </c>
      <c r="B26" s="419"/>
      <c r="C26" s="419"/>
      <c r="D26" s="419"/>
      <c r="E26" s="420" t="s">
        <v>155</v>
      </c>
      <c r="F26" s="132"/>
      <c r="G26" s="132"/>
      <c r="H26" s="132"/>
      <c r="I26" s="163" t="s">
        <v>60</v>
      </c>
      <c r="J26" s="132"/>
      <c r="K26" s="132"/>
      <c r="L26" s="127"/>
      <c r="M26" s="127"/>
      <c r="N26" s="127"/>
      <c r="O26" s="128"/>
      <c r="P26" s="128"/>
      <c r="Q26" s="128"/>
      <c r="R26" s="129"/>
      <c r="S26" s="44"/>
      <c r="T26" s="44"/>
      <c r="W26" s="66"/>
      <c r="X26" s="66"/>
    </row>
    <row r="27" spans="1:26" ht="18.649999999999999" customHeight="1" thickBot="1" x14ac:dyDescent="0.4">
      <c r="A27" s="157"/>
      <c r="B27" s="44"/>
      <c r="C27" s="44"/>
      <c r="D27" s="44"/>
      <c r="E27" s="44"/>
      <c r="F27" s="44"/>
      <c r="G27" s="44"/>
      <c r="H27" s="44"/>
      <c r="I27" s="44"/>
      <c r="J27" s="44"/>
      <c r="K27" s="44"/>
      <c r="L27" s="44"/>
      <c r="M27" s="44"/>
      <c r="N27" s="44"/>
      <c r="O27" s="44"/>
      <c r="P27" s="44"/>
      <c r="Q27" s="44"/>
      <c r="R27" s="44"/>
      <c r="S27" s="44"/>
      <c r="W27" s="66"/>
      <c r="X27" s="66"/>
    </row>
    <row r="28" spans="1:26" ht="12.65" customHeight="1" x14ac:dyDescent="0.35">
      <c r="A28" s="421"/>
      <c r="B28" s="41"/>
      <c r="C28" s="41"/>
      <c r="D28" s="41"/>
      <c r="E28" s="421"/>
      <c r="F28" s="41"/>
      <c r="G28" s="41"/>
      <c r="H28" s="41"/>
      <c r="I28" s="41"/>
      <c r="J28" s="44"/>
      <c r="K28" s="421"/>
      <c r="L28" s="41"/>
      <c r="M28" s="41"/>
      <c r="N28" s="41"/>
      <c r="O28" s="41"/>
      <c r="P28" s="41"/>
      <c r="Q28" s="41"/>
      <c r="R28" s="95"/>
      <c r="S28" s="42"/>
      <c r="W28" s="66"/>
    </row>
    <row r="29" spans="1:26" ht="75" customHeight="1" x14ac:dyDescent="0.35">
      <c r="A29" s="273" t="str">
        <f ca="1">Translations!A14</f>
        <v>Principal Recipient Number</v>
      </c>
      <c r="B29" s="326"/>
      <c r="C29" s="326"/>
      <c r="D29" s="326"/>
      <c r="E29" s="711" t="str">
        <f ca="1">Translations!A16</f>
        <v>Principal Recipient Name (Select PRs that have previously had Grants with the Global Fund)</v>
      </c>
      <c r="F29" s="326"/>
      <c r="G29" s="326"/>
      <c r="H29" s="326"/>
      <c r="I29" s="326"/>
      <c r="J29" s="326"/>
      <c r="K29" s="712" t="str">
        <f ca="1">Translations!A49</f>
        <v>New Principal Recipient Name (use if the entity has never been a Global Fund PR or does not appear in dropdown list in previous column)</v>
      </c>
      <c r="L29" s="327" t="s">
        <v>59</v>
      </c>
      <c r="M29" s="713" t="s">
        <v>142</v>
      </c>
      <c r="N29" s="713" t="s">
        <v>228</v>
      </c>
      <c r="O29" s="713" t="s">
        <v>227</v>
      </c>
      <c r="P29" s="327" t="s">
        <v>61</v>
      </c>
      <c r="Q29" s="327" t="s">
        <v>63</v>
      </c>
      <c r="R29" s="326" t="s">
        <v>65</v>
      </c>
      <c r="S29" s="43"/>
      <c r="W29" s="66"/>
    </row>
    <row r="30" spans="1:26" ht="21" hidden="1" customHeight="1" x14ac:dyDescent="0.35">
      <c r="A30" s="324" t="s">
        <v>76</v>
      </c>
      <c r="B30" s="714"/>
      <c r="C30" s="714"/>
      <c r="D30" s="714" t="str">
        <f>IF(E30&lt;&gt;"",E30,K30)</f>
        <v>[Account (Name)]</v>
      </c>
      <c r="E30" s="290" t="str">
        <f>IFERROR(IF(Q30="Funding Request Place Holder","",Q30),"")</f>
        <v>[Account (Name)]</v>
      </c>
      <c r="F30" s="715"/>
      <c r="G30" s="715"/>
      <c r="H30" s="715"/>
      <c r="I30" s="715"/>
      <c r="J30" s="326"/>
      <c r="K30" s="290" t="s">
        <v>226</v>
      </c>
      <c r="L30" s="716" t="b">
        <f>IFERROR(IF(AND($AN$5="Funding Request",OR(E30&lt;&gt;"",K30&lt;&gt;"")),TRUE,FALSE),FALSE)</f>
        <v>1</v>
      </c>
      <c r="M30" s="716" t="str">
        <f>E30&amp;K30</f>
        <v>[Account (Name)][Alternative Account]</v>
      </c>
      <c r="N30" s="717" t="str">
        <f>IFERROR(IF(E30&lt;&gt;"",IF('Reference Records'!$C$197&lt;&gt;"",VLOOKUP(E30,'Account Role'!$B$3:$D$20,3,FALSE),VLOOKUP(E30,'Account Role'!$B$28:$D$237,3,FALSE)),O30),"")</f>
        <v>[Account]</v>
      </c>
      <c r="O30" s="716" t="s">
        <v>103</v>
      </c>
      <c r="P30" s="718" t="s">
        <v>60</v>
      </c>
      <c r="Q30" s="719" t="s">
        <v>155</v>
      </c>
      <c r="R30" s="715" t="s">
        <v>64</v>
      </c>
      <c r="S30" s="43"/>
      <c r="W30" s="66"/>
    </row>
    <row r="31" spans="1:26" ht="33" customHeight="1" x14ac:dyDescent="0.35">
      <c r="A31" s="324">
        <v>1</v>
      </c>
      <c r="B31" s="714"/>
      <c r="C31" s="714"/>
      <c r="D31" s="714" t="str">
        <f t="shared" ref="D31:D39" si="0">IF(E31&lt;&gt;"",E31,K31)</f>
        <v>Economic Relations Division, Ministry of Finance of the People's Republic of Bangladesh</v>
      </c>
      <c r="E31" s="290" t="s">
        <v>4431</v>
      </c>
      <c r="F31" s="715"/>
      <c r="G31" s="715"/>
      <c r="H31" s="715"/>
      <c r="I31" s="715"/>
      <c r="J31" s="326"/>
      <c r="K31" s="290"/>
      <c r="L31" s="716" t="b">
        <f t="shared" ref="L31:L39" si="1">IFERROR(IF(AND($AN$5="Funding Request",OR(E31&lt;&gt;"",K31&lt;&gt;"")),TRUE,FALSE),FALSE)</f>
        <v>1</v>
      </c>
      <c r="M31" s="716" t="str">
        <f t="shared" ref="M31:M39" si="2">E31&amp;K31</f>
        <v>Economic Relations Division, Ministry of Finance of the People's Republic of Bangladesh</v>
      </c>
      <c r="N31" s="717" t="str">
        <f>IFERROR(IF(E31&lt;&gt;"",IF('Reference Records'!$C$197&lt;&gt;"",VLOOKUP(E31,'Account Role'!$B$3:$D$20,3,FALSE),VLOOKUP(E31,'Account Role'!$B$28:$D$237,3,FALSE)),O31),"")</f>
        <v>0013600000xoEGSAA2</v>
      </c>
      <c r="O31" s="716" t="s">
        <v>5788</v>
      </c>
      <c r="P31" s="718" t="s">
        <v>5789</v>
      </c>
      <c r="Q31" s="719" t="s">
        <v>5790</v>
      </c>
      <c r="R31" s="715" t="s">
        <v>5791</v>
      </c>
      <c r="S31" s="43"/>
      <c r="W31" s="487"/>
    </row>
    <row r="32" spans="1:26" ht="21" customHeight="1" x14ac:dyDescent="0.35">
      <c r="A32" s="324">
        <v>2</v>
      </c>
      <c r="B32" s="714"/>
      <c r="C32" s="714"/>
      <c r="D32" s="714" t="str">
        <f t="shared" si="0"/>
        <v>BRAC</v>
      </c>
      <c r="E32" s="290" t="s">
        <v>4427</v>
      </c>
      <c r="F32" s="715"/>
      <c r="G32" s="715"/>
      <c r="H32" s="715"/>
      <c r="I32" s="715"/>
      <c r="J32" s="326"/>
      <c r="K32" s="290"/>
      <c r="L32" s="716" t="b">
        <f t="shared" si="1"/>
        <v>1</v>
      </c>
      <c r="M32" s="716" t="str">
        <f t="shared" si="2"/>
        <v>BRAC</v>
      </c>
      <c r="N32" s="717" t="str">
        <f>IFERROR(IF(E32&lt;&gt;"",IF('Reference Records'!$C$197&lt;&gt;"",VLOOKUP(E32,'Account Role'!$B$3:$D$20,3,FALSE),VLOOKUP(E32,'Account Role'!$B$28:$D$237,3,FALSE)),O32),"")</f>
        <v>0013600000xoEFdAAM</v>
      </c>
      <c r="O32" s="716" t="s">
        <v>5788</v>
      </c>
      <c r="P32" s="718" t="s">
        <v>5792</v>
      </c>
      <c r="Q32" s="719" t="s">
        <v>5790</v>
      </c>
      <c r="R32" s="715" t="s">
        <v>5793</v>
      </c>
      <c r="S32" s="43"/>
      <c r="W32" s="487"/>
    </row>
    <row r="33" spans="1:50" ht="21" customHeight="1" x14ac:dyDescent="0.35">
      <c r="A33" s="324">
        <v>3</v>
      </c>
      <c r="B33" s="714"/>
      <c r="C33" s="714"/>
      <c r="D33" s="714">
        <f t="shared" si="0"/>
        <v>0</v>
      </c>
      <c r="E33" s="290" t="str">
        <f t="shared" ref="E33:E39" si="3">IFERROR(IF(Q33="Funding Request Place Holder","",Q33),"")</f>
        <v/>
      </c>
      <c r="F33" s="715"/>
      <c r="G33" s="715"/>
      <c r="H33" s="715"/>
      <c r="I33" s="715"/>
      <c r="J33" s="326"/>
      <c r="K33" s="290"/>
      <c r="L33" s="716" t="b">
        <f t="shared" si="1"/>
        <v>0</v>
      </c>
      <c r="M33" s="716" t="str">
        <f t="shared" si="2"/>
        <v/>
      </c>
      <c r="N33" s="717" t="str">
        <f>IFERROR(IF(E33&lt;&gt;"",IF('Reference Records'!$C$197&lt;&gt;"",VLOOKUP(E33,'Account Role'!$B$3:$D$20,3,FALSE),VLOOKUP(E33,'Account Role'!$B$28:$D$237,3,FALSE)),O33),"")</f>
        <v>0013600000zN6z8AAC</v>
      </c>
      <c r="O33" s="716" t="s">
        <v>5788</v>
      </c>
      <c r="P33" s="718" t="s">
        <v>5794</v>
      </c>
      <c r="Q33" s="719" t="s">
        <v>5790</v>
      </c>
      <c r="R33" s="715" t="s">
        <v>5795</v>
      </c>
      <c r="S33" s="43"/>
      <c r="W33" s="487"/>
    </row>
    <row r="34" spans="1:50" ht="21" customHeight="1" x14ac:dyDescent="0.35">
      <c r="A34" s="324">
        <v>4</v>
      </c>
      <c r="B34" s="714"/>
      <c r="C34" s="714"/>
      <c r="D34" s="714">
        <f t="shared" si="0"/>
        <v>0</v>
      </c>
      <c r="E34" s="290" t="str">
        <f t="shared" si="3"/>
        <v/>
      </c>
      <c r="F34" s="715"/>
      <c r="G34" s="715"/>
      <c r="H34" s="715"/>
      <c r="I34" s="715"/>
      <c r="J34" s="326"/>
      <c r="K34" s="290"/>
      <c r="L34" s="716" t="b">
        <f t="shared" si="1"/>
        <v>0</v>
      </c>
      <c r="M34" s="716" t="str">
        <f t="shared" si="2"/>
        <v/>
      </c>
      <c r="N34" s="717" t="str">
        <f>IFERROR(IF(E34&lt;&gt;"",IF('Reference Records'!$C$197&lt;&gt;"",VLOOKUP(E34,'Account Role'!$B$3:$D$20,3,FALSE),VLOOKUP(E34,'Account Role'!$B$28:$D$237,3,FALSE)),O34),"")</f>
        <v>0013600000zN6z8AAC</v>
      </c>
      <c r="O34" s="716" t="s">
        <v>5788</v>
      </c>
      <c r="P34" s="718" t="s">
        <v>5796</v>
      </c>
      <c r="Q34" s="719" t="s">
        <v>5790</v>
      </c>
      <c r="R34" s="715" t="s">
        <v>5797</v>
      </c>
      <c r="S34" s="43"/>
      <c r="W34" s="487"/>
    </row>
    <row r="35" spans="1:50" ht="21" customHeight="1" x14ac:dyDescent="0.35">
      <c r="A35" s="324">
        <v>5</v>
      </c>
      <c r="B35" s="714"/>
      <c r="C35" s="714"/>
      <c r="D35" s="714">
        <f t="shared" si="0"/>
        <v>0</v>
      </c>
      <c r="E35" s="290" t="str">
        <f t="shared" si="3"/>
        <v/>
      </c>
      <c r="F35" s="715"/>
      <c r="G35" s="715"/>
      <c r="H35" s="715"/>
      <c r="I35" s="715"/>
      <c r="J35" s="326"/>
      <c r="K35" s="290"/>
      <c r="L35" s="716" t="b">
        <f t="shared" si="1"/>
        <v>0</v>
      </c>
      <c r="M35" s="716" t="str">
        <f t="shared" si="2"/>
        <v/>
      </c>
      <c r="N35" s="717" t="str">
        <f>IFERROR(IF(E35&lt;&gt;"",IF('Reference Records'!$C$197&lt;&gt;"",VLOOKUP(E35,'Account Role'!$B$3:$D$20,3,FALSE),VLOOKUP(E35,'Account Role'!$B$28:$D$237,3,FALSE)),O35),"")</f>
        <v>0013600000zN6z8AAC</v>
      </c>
      <c r="O35" s="716" t="s">
        <v>5788</v>
      </c>
      <c r="P35" s="718" t="s">
        <v>5798</v>
      </c>
      <c r="Q35" s="719" t="s">
        <v>5790</v>
      </c>
      <c r="R35" s="715" t="s">
        <v>5799</v>
      </c>
      <c r="S35" s="43"/>
      <c r="W35" s="487"/>
    </row>
    <row r="36" spans="1:50" ht="21" customHeight="1" x14ac:dyDescent="0.35">
      <c r="A36" s="324">
        <v>6</v>
      </c>
      <c r="B36" s="714"/>
      <c r="C36" s="714"/>
      <c r="D36" s="714">
        <f t="shared" si="0"/>
        <v>0</v>
      </c>
      <c r="E36" s="290" t="str">
        <f t="shared" si="3"/>
        <v/>
      </c>
      <c r="F36" s="715"/>
      <c r="G36" s="715"/>
      <c r="H36" s="715"/>
      <c r="I36" s="715"/>
      <c r="J36" s="326"/>
      <c r="K36" s="290"/>
      <c r="L36" s="716" t="b">
        <f t="shared" si="1"/>
        <v>0</v>
      </c>
      <c r="M36" s="716" t="str">
        <f t="shared" si="2"/>
        <v/>
      </c>
      <c r="N36" s="717" t="str">
        <f>IFERROR(IF(E36&lt;&gt;"",IF('Reference Records'!$C$197&lt;&gt;"",VLOOKUP(E36,'Account Role'!$B$3:$D$20,3,FALSE),VLOOKUP(E36,'Account Role'!$B$28:$D$237,3,FALSE)),O36),"")</f>
        <v>0013600000zN6z8AAC</v>
      </c>
      <c r="O36" s="716" t="s">
        <v>5788</v>
      </c>
      <c r="P36" s="718" t="s">
        <v>5800</v>
      </c>
      <c r="Q36" s="719" t="s">
        <v>5790</v>
      </c>
      <c r="R36" s="715" t="s">
        <v>5801</v>
      </c>
      <c r="S36" s="43"/>
      <c r="W36" s="487"/>
    </row>
    <row r="37" spans="1:50" ht="21" customHeight="1" x14ac:dyDescent="0.35">
      <c r="A37" s="324">
        <v>7</v>
      </c>
      <c r="B37" s="714"/>
      <c r="C37" s="714"/>
      <c r="D37" s="714">
        <f t="shared" si="0"/>
        <v>0</v>
      </c>
      <c r="E37" s="290" t="str">
        <f t="shared" si="3"/>
        <v/>
      </c>
      <c r="F37" s="715"/>
      <c r="G37" s="715"/>
      <c r="H37" s="715"/>
      <c r="I37" s="715"/>
      <c r="J37" s="326"/>
      <c r="K37" s="290"/>
      <c r="L37" s="716" t="b">
        <f t="shared" si="1"/>
        <v>0</v>
      </c>
      <c r="M37" s="716" t="str">
        <f t="shared" si="2"/>
        <v/>
      </c>
      <c r="N37" s="717" t="str">
        <f>IFERROR(IF(E37&lt;&gt;"",IF('Reference Records'!$C$197&lt;&gt;"",VLOOKUP(E37,'Account Role'!$B$3:$D$20,3,FALSE),VLOOKUP(E37,'Account Role'!$B$28:$D$237,3,FALSE)),O37),"")</f>
        <v>0013600000zN6z8AAC</v>
      </c>
      <c r="O37" s="716" t="s">
        <v>5788</v>
      </c>
      <c r="P37" s="718" t="s">
        <v>5802</v>
      </c>
      <c r="Q37" s="719" t="s">
        <v>5790</v>
      </c>
      <c r="R37" s="715" t="s">
        <v>5803</v>
      </c>
      <c r="S37" s="43"/>
      <c r="W37" s="487"/>
    </row>
    <row r="38" spans="1:50" ht="21" customHeight="1" x14ac:dyDescent="0.35">
      <c r="A38" s="324">
        <v>8</v>
      </c>
      <c r="B38" s="714"/>
      <c r="C38" s="714"/>
      <c r="D38" s="714">
        <f t="shared" si="0"/>
        <v>0</v>
      </c>
      <c r="E38" s="290" t="str">
        <f t="shared" si="3"/>
        <v/>
      </c>
      <c r="F38" s="715"/>
      <c r="G38" s="715"/>
      <c r="H38" s="715"/>
      <c r="I38" s="715"/>
      <c r="J38" s="326"/>
      <c r="K38" s="290"/>
      <c r="L38" s="716" t="b">
        <f t="shared" si="1"/>
        <v>0</v>
      </c>
      <c r="M38" s="716" t="str">
        <f t="shared" si="2"/>
        <v/>
      </c>
      <c r="N38" s="717" t="str">
        <f>IFERROR(IF(E38&lt;&gt;"",IF('Reference Records'!$C$197&lt;&gt;"",VLOOKUP(E38,'Account Role'!$B$3:$D$20,3,FALSE),VLOOKUP(E38,'Account Role'!$B$28:$D$237,3,FALSE)),O38),"")</f>
        <v>0013600000zN6z8AAC</v>
      </c>
      <c r="O38" s="716" t="s">
        <v>5788</v>
      </c>
      <c r="P38" s="718" t="s">
        <v>5804</v>
      </c>
      <c r="Q38" s="719" t="s">
        <v>5790</v>
      </c>
      <c r="R38" s="715" t="s">
        <v>5805</v>
      </c>
      <c r="S38" s="43"/>
      <c r="W38" s="487"/>
    </row>
    <row r="39" spans="1:50" ht="21" customHeight="1" x14ac:dyDescent="0.35">
      <c r="A39" s="324">
        <v>9</v>
      </c>
      <c r="B39" s="714"/>
      <c r="C39" s="714"/>
      <c r="D39" s="714">
        <f t="shared" si="0"/>
        <v>0</v>
      </c>
      <c r="E39" s="290" t="str">
        <f t="shared" si="3"/>
        <v/>
      </c>
      <c r="F39" s="715"/>
      <c r="G39" s="715"/>
      <c r="H39" s="715"/>
      <c r="I39" s="715"/>
      <c r="J39" s="326"/>
      <c r="K39" s="290"/>
      <c r="L39" s="716" t="b">
        <f t="shared" si="1"/>
        <v>0</v>
      </c>
      <c r="M39" s="716" t="str">
        <f t="shared" si="2"/>
        <v/>
      </c>
      <c r="N39" s="717" t="str">
        <f>IFERROR(IF(E39&lt;&gt;"",IF('Reference Records'!$C$197&lt;&gt;"",VLOOKUP(E39,'Account Role'!$B$3:$D$20,3,FALSE),VLOOKUP(E39,'Account Role'!$B$28:$D$237,3,FALSE)),O39),"")</f>
        <v>0013600000zN6z8AAC</v>
      </c>
      <c r="O39" s="716" t="s">
        <v>5788</v>
      </c>
      <c r="P39" s="718" t="s">
        <v>5806</v>
      </c>
      <c r="Q39" s="719" t="s">
        <v>5790</v>
      </c>
      <c r="R39" s="715" t="s">
        <v>5807</v>
      </c>
      <c r="S39" s="43"/>
      <c r="W39" s="487"/>
    </row>
    <row r="40" spans="1:50" ht="24" customHeight="1" thickBot="1" x14ac:dyDescent="0.4">
      <c r="A40" s="57"/>
      <c r="B40" s="57"/>
      <c r="C40" s="57"/>
      <c r="D40" s="57"/>
      <c r="E40" s="159"/>
      <c r="F40" s="159"/>
      <c r="G40" s="159"/>
      <c r="H40" s="159"/>
      <c r="I40" s="159"/>
      <c r="J40" s="159"/>
      <c r="K40" s="159"/>
      <c r="L40" s="159"/>
      <c r="M40" s="159"/>
      <c r="N40" s="159"/>
      <c r="O40" s="159"/>
      <c r="P40" s="159"/>
      <c r="Q40" s="159"/>
      <c r="R40" s="495"/>
      <c r="S40" s="52"/>
      <c r="T40" s="44"/>
      <c r="W40" s="66"/>
    </row>
    <row r="41" spans="1:50" ht="30" customHeight="1" x14ac:dyDescent="0.35">
      <c r="A41" s="157"/>
      <c r="B41" s="44"/>
      <c r="C41" s="44"/>
      <c r="D41" s="44"/>
      <c r="E41" s="156"/>
      <c r="F41" s="156"/>
      <c r="G41" s="156"/>
      <c r="H41" s="156"/>
      <c r="I41" s="156"/>
      <c r="J41" s="156"/>
      <c r="K41" s="156"/>
      <c r="L41" s="156"/>
      <c r="M41" s="156"/>
      <c r="N41" s="156"/>
      <c r="O41" s="156"/>
      <c r="P41" s="158"/>
      <c r="Q41" s="54"/>
      <c r="R41" s="78"/>
      <c r="S41" s="44"/>
      <c r="W41" s="66"/>
    </row>
    <row r="42" spans="1:50" s="90" customFormat="1" ht="29.25" customHeight="1" x14ac:dyDescent="0.35">
      <c r="A42" s="786"/>
      <c r="B42" s="786"/>
      <c r="C42" s="786"/>
      <c r="D42" s="786"/>
      <c r="E42" s="786"/>
      <c r="F42" s="786"/>
      <c r="G42" s="786"/>
      <c r="H42" s="786"/>
      <c r="I42" s="786"/>
      <c r="J42" s="786"/>
      <c r="K42" s="786"/>
      <c r="L42" s="786"/>
      <c r="M42" s="81"/>
      <c r="N42" s="81"/>
      <c r="O42" s="81"/>
      <c r="P42" s="81"/>
      <c r="Q42" s="81"/>
      <c r="R42" s="81"/>
      <c r="W42" s="154"/>
      <c r="AO42" s="155"/>
      <c r="AP42" s="155"/>
      <c r="AQ42" s="155"/>
      <c r="AR42" s="155"/>
      <c r="AS42" s="155"/>
      <c r="AT42" s="155"/>
      <c r="AU42" s="155"/>
      <c r="AV42" s="155"/>
      <c r="AW42" s="155"/>
      <c r="AX42" s="155"/>
    </row>
    <row r="43" spans="1:50" ht="30.75" customHeight="1" thickBot="1" x14ac:dyDescent="0.4">
      <c r="R43" s="78"/>
      <c r="S43" s="44"/>
      <c r="T43" s="44"/>
      <c r="W43" s="66"/>
    </row>
    <row r="44" spans="1:50" ht="29.25" customHeight="1" thickBot="1" x14ac:dyDescent="0.4">
      <c r="A44" s="780" t="str">
        <f ca="1">Translations!A17</f>
        <v xml:space="preserve">Reporting Period </v>
      </c>
      <c r="B44" s="781"/>
      <c r="C44" s="781"/>
      <c r="D44" s="781"/>
      <c r="E44" s="781"/>
      <c r="F44" s="781"/>
      <c r="G44" s="781"/>
      <c r="H44" s="781"/>
      <c r="I44" s="781"/>
      <c r="J44" s="781"/>
      <c r="K44" s="781"/>
      <c r="L44" s="781"/>
      <c r="M44" s="781"/>
      <c r="N44" s="781"/>
      <c r="O44" s="781"/>
      <c r="P44" s="781"/>
      <c r="Q44" s="781"/>
      <c r="R44" s="781"/>
      <c r="S44" s="781"/>
      <c r="T44" s="781"/>
      <c r="U44" s="41"/>
      <c r="V44" s="90"/>
      <c r="W44" s="66"/>
    </row>
    <row r="45" spans="1:50" ht="32.15" customHeight="1" x14ac:dyDescent="0.35">
      <c r="A45" s="137" t="str">
        <f ca="1">Translations!A18</f>
        <v>Period Start Date</v>
      </c>
      <c r="B45" s="153">
        <v>0</v>
      </c>
      <c r="C45" s="137"/>
      <c r="D45" s="137"/>
      <c r="E45" s="137" t="str">
        <f ca="1">Translations!A19</f>
        <v>Period End Date</v>
      </c>
      <c r="F45" s="137"/>
      <c r="G45" s="137"/>
      <c r="H45" s="137"/>
      <c r="I45" s="137"/>
      <c r="J45" s="137"/>
      <c r="K45" s="137" t="str">
        <f ca="1">Translations!A20</f>
        <v>PUDR Due</v>
      </c>
      <c r="L45" s="325" t="s">
        <v>266</v>
      </c>
      <c r="M45" s="325" t="s">
        <v>270</v>
      </c>
      <c r="N45" s="325" t="s">
        <v>59</v>
      </c>
      <c r="O45" s="325" t="s">
        <v>256</v>
      </c>
      <c r="P45" s="325" t="s">
        <v>0</v>
      </c>
      <c r="Q45" s="325" t="s">
        <v>257</v>
      </c>
      <c r="R45" s="325"/>
      <c r="S45" s="326"/>
      <c r="T45" s="137" t="str">
        <f ca="1">Translations!A21</f>
        <v>Submission date</v>
      </c>
      <c r="U45" s="327" t="s">
        <v>61</v>
      </c>
      <c r="V45" s="90"/>
      <c r="W45" s="66"/>
    </row>
    <row r="46" spans="1:50" ht="17.5" hidden="1" customHeight="1" x14ac:dyDescent="0.35">
      <c r="A46" s="328" t="str">
        <f ca="1">IF(P46="",IF(B46=2,$E$7,IF(B46=1,"",E45+1)),IF(P46&lt;TODAY(),O46,IF(B46=2,$E$7,IF(B46=1,"",E45+1))))</f>
        <v/>
      </c>
      <c r="B46" s="329">
        <f>B45+1</f>
        <v>1</v>
      </c>
      <c r="C46" s="326"/>
      <c r="D46" s="326"/>
      <c r="E46" s="330" t="str">
        <f ca="1">IF(P46="",IFERROR(EOMONTH($A46,$E$9-1),""),IF(P46&lt;TODAY(),P46,IFERROR(EOMONTH($A46,$E$9-1),"")))</f>
        <v/>
      </c>
      <c r="F46" s="330"/>
      <c r="G46" s="330"/>
      <c r="H46" s="330"/>
      <c r="I46" s="330"/>
      <c r="J46" s="330"/>
      <c r="K46" s="331" t="str">
        <f>IF($AN$5="Grant Revision",IF(M46=TRUE,"Yes","No"),"")</f>
        <v/>
      </c>
      <c r="L46" s="327" t="b">
        <f>IF(K46="Yes",TRUE,FALSE)</f>
        <v>0</v>
      </c>
      <c r="M46" s="327" t="s">
        <v>271</v>
      </c>
      <c r="N46" s="327" t="b">
        <f ca="1">IFERROR(IF(E46&lt;=$E$8,TRUE,FALSE),"")</f>
        <v>0</v>
      </c>
      <c r="O46" s="332" t="s">
        <v>255</v>
      </c>
      <c r="P46" s="332" t="s">
        <v>46</v>
      </c>
      <c r="Q46" s="333" t="s">
        <v>60</v>
      </c>
      <c r="R46" s="325"/>
      <c r="S46" s="327"/>
      <c r="T46" s="328" t="str">
        <f ca="1">TEXT(IF(K46="","",IF(K46="No",E46+45,IF(K46="Yes",E46+60,""))),Setup!$A$33)</f>
        <v/>
      </c>
      <c r="U46" s="327" t="s">
        <v>60</v>
      </c>
      <c r="V46" s="90"/>
      <c r="W46" s="66"/>
    </row>
    <row r="47" spans="1:50" ht="17.5" customHeight="1" x14ac:dyDescent="0.35">
      <c r="A47" s="328">
        <f t="shared" ref="A47:A52" ca="1" si="4">IF(P47="",IF(B47=2,$E$7,IF(B47=1,"",E46+1)),IF(P47&lt;TODAY(),O47,IF(B47=2,$E$7,IF(B47=1,"",E46+1))))</f>
        <v>44197</v>
      </c>
      <c r="B47" s="329">
        <f t="shared" ref="B47:B52" si="5">B46+1</f>
        <v>2</v>
      </c>
      <c r="C47" s="326"/>
      <c r="D47" s="326"/>
      <c r="E47" s="330">
        <f t="shared" ref="E47:E52" ca="1" si="6">IF(P47="",IFERROR(EOMONTH($A47,$E$9-1),""),IF(P47&lt;TODAY(),P47,IFERROR(EOMONTH($A47,$E$9-1),"")))</f>
        <v>44377</v>
      </c>
      <c r="F47" s="330"/>
      <c r="G47" s="330"/>
      <c r="H47" s="330"/>
      <c r="I47" s="330"/>
      <c r="J47" s="330"/>
      <c r="K47" s="331" t="s">
        <v>353</v>
      </c>
      <c r="L47" s="327" t="b">
        <f t="shared" ref="L47:L52" si="7">IF(K47="Yes",TRUE,FALSE)</f>
        <v>0</v>
      </c>
      <c r="M47" s="327" t="b">
        <v>0</v>
      </c>
      <c r="N47" s="327" t="b">
        <f t="shared" ref="N47:N52" ca="1" si="8">IFERROR(IF(E47&lt;=$E$8,TRUE,FALSE),"")</f>
        <v>1</v>
      </c>
      <c r="O47" s="332"/>
      <c r="P47" s="332"/>
      <c r="Q47" s="333" t="s">
        <v>923</v>
      </c>
      <c r="R47" s="325"/>
      <c r="S47" s="327"/>
      <c r="T47" s="328" t="str">
        <f ca="1">TEXT(IF(K47="","",IF(K47="No",E47+45,IF(K47="Yes",E47+60,""))),Setup!$A$33)</f>
        <v>7-Jul-21</v>
      </c>
      <c r="U47" s="327" t="s">
        <v>942</v>
      </c>
      <c r="V47" s="90"/>
      <c r="W47" s="487"/>
    </row>
    <row r="48" spans="1:50" ht="17.5" customHeight="1" x14ac:dyDescent="0.35">
      <c r="A48" s="328">
        <f t="shared" ca="1" si="4"/>
        <v>44378</v>
      </c>
      <c r="B48" s="329">
        <f t="shared" si="5"/>
        <v>3</v>
      </c>
      <c r="C48" s="326"/>
      <c r="D48" s="326"/>
      <c r="E48" s="330">
        <f t="shared" ca="1" si="6"/>
        <v>44561</v>
      </c>
      <c r="F48" s="330"/>
      <c r="G48" s="330"/>
      <c r="H48" s="330"/>
      <c r="I48" s="330"/>
      <c r="J48" s="330"/>
      <c r="K48" s="331" t="s">
        <v>899</v>
      </c>
      <c r="L48" s="327" t="b">
        <f t="shared" si="7"/>
        <v>1</v>
      </c>
      <c r="M48" s="327" t="b">
        <v>0</v>
      </c>
      <c r="N48" s="327" t="b">
        <f t="shared" ca="1" si="8"/>
        <v>1</v>
      </c>
      <c r="O48" s="332"/>
      <c r="P48" s="332"/>
      <c r="Q48" s="333" t="s">
        <v>923</v>
      </c>
      <c r="R48" s="325"/>
      <c r="S48" s="327"/>
      <c r="T48" s="328" t="str">
        <f ca="1">TEXT(IF(K48="","",IF(K48="No",E48+45,IF(K48="Yes",E48+60,""))),Setup!$A$33)</f>
        <v>29-Jan-22</v>
      </c>
      <c r="U48" s="327" t="s">
        <v>944</v>
      </c>
      <c r="V48" s="90"/>
      <c r="W48" s="487"/>
    </row>
    <row r="49" spans="1:25" ht="17.5" customHeight="1" x14ac:dyDescent="0.35">
      <c r="A49" s="328">
        <f t="shared" ca="1" si="4"/>
        <v>44562</v>
      </c>
      <c r="B49" s="329">
        <f t="shared" si="5"/>
        <v>4</v>
      </c>
      <c r="C49" s="326"/>
      <c r="D49" s="326"/>
      <c r="E49" s="330">
        <f t="shared" ca="1" si="6"/>
        <v>44742</v>
      </c>
      <c r="F49" s="330"/>
      <c r="G49" s="330"/>
      <c r="H49" s="330"/>
      <c r="I49" s="330"/>
      <c r="J49" s="330"/>
      <c r="K49" s="331" t="s">
        <v>353</v>
      </c>
      <c r="L49" s="327" t="b">
        <f t="shared" si="7"/>
        <v>0</v>
      </c>
      <c r="M49" s="327" t="b">
        <v>0</v>
      </c>
      <c r="N49" s="327" t="b">
        <f t="shared" ca="1" si="8"/>
        <v>1</v>
      </c>
      <c r="O49" s="332"/>
      <c r="P49" s="332"/>
      <c r="Q49" s="333" t="s">
        <v>923</v>
      </c>
      <c r="R49" s="325"/>
      <c r="S49" s="327"/>
      <c r="T49" s="328" t="str">
        <f ca="1">TEXT(IF(K49="","",IF(K49="No",E49+45,IF(K49="Yes",E49+60,""))),Setup!$A$33)</f>
        <v>17-Jul-22</v>
      </c>
      <c r="U49" s="327" t="s">
        <v>946</v>
      </c>
      <c r="V49" s="90"/>
      <c r="W49" s="487"/>
    </row>
    <row r="50" spans="1:25" ht="17.5" customHeight="1" x14ac:dyDescent="0.35">
      <c r="A50" s="328">
        <f t="shared" ca="1" si="4"/>
        <v>44743</v>
      </c>
      <c r="B50" s="329">
        <f t="shared" si="5"/>
        <v>5</v>
      </c>
      <c r="C50" s="326"/>
      <c r="D50" s="326"/>
      <c r="E50" s="330">
        <f t="shared" ca="1" si="6"/>
        <v>44926</v>
      </c>
      <c r="F50" s="330"/>
      <c r="G50" s="330"/>
      <c r="H50" s="330"/>
      <c r="I50" s="330"/>
      <c r="J50" s="330"/>
      <c r="K50" s="331" t="s">
        <v>899</v>
      </c>
      <c r="L50" s="327" t="b">
        <f t="shared" si="7"/>
        <v>1</v>
      </c>
      <c r="M50" s="327" t="b">
        <v>0</v>
      </c>
      <c r="N50" s="327" t="b">
        <f t="shared" ca="1" si="8"/>
        <v>1</v>
      </c>
      <c r="O50" s="332"/>
      <c r="P50" s="332"/>
      <c r="Q50" s="333" t="s">
        <v>923</v>
      </c>
      <c r="R50" s="325"/>
      <c r="S50" s="327"/>
      <c r="T50" s="328" t="str">
        <f ca="1">TEXT(IF(K50="","",IF(K50="No",E50+45,IF(K50="Yes",E50+60,""))),Setup!$A$33)</f>
        <v>10-Feb-23</v>
      </c>
      <c r="U50" s="327" t="s">
        <v>948</v>
      </c>
      <c r="V50" s="90"/>
      <c r="W50" s="487"/>
    </row>
    <row r="51" spans="1:25" ht="17.5" customHeight="1" x14ac:dyDescent="0.35">
      <c r="A51" s="328">
        <f t="shared" ca="1" si="4"/>
        <v>44927</v>
      </c>
      <c r="B51" s="329">
        <f t="shared" si="5"/>
        <v>6</v>
      </c>
      <c r="C51" s="326"/>
      <c r="D51" s="326"/>
      <c r="E51" s="330">
        <f t="shared" ca="1" si="6"/>
        <v>45107</v>
      </c>
      <c r="F51" s="330"/>
      <c r="G51" s="330"/>
      <c r="H51" s="330"/>
      <c r="I51" s="330"/>
      <c r="J51" s="330"/>
      <c r="K51" s="331" t="s">
        <v>353</v>
      </c>
      <c r="L51" s="327" t="b">
        <f t="shared" si="7"/>
        <v>0</v>
      </c>
      <c r="M51" s="327" t="b">
        <v>0</v>
      </c>
      <c r="N51" s="327" t="b">
        <f t="shared" ca="1" si="8"/>
        <v>1</v>
      </c>
      <c r="O51" s="332"/>
      <c r="P51" s="332"/>
      <c r="Q51" s="333" t="s">
        <v>923</v>
      </c>
      <c r="R51" s="325"/>
      <c r="S51" s="327"/>
      <c r="T51" s="328" t="str">
        <f ca="1">TEXT(IF(K51="","",IF(K51="No",E51+45,IF(K51="Yes",E51+60,""))),Setup!$A$33)</f>
        <v>28-Jul-23</v>
      </c>
      <c r="U51" s="327" t="s">
        <v>950</v>
      </c>
      <c r="V51" s="90"/>
      <c r="W51" s="487"/>
    </row>
    <row r="52" spans="1:25" ht="17.5" customHeight="1" x14ac:dyDescent="0.35">
      <c r="A52" s="328">
        <f t="shared" ca="1" si="4"/>
        <v>45108</v>
      </c>
      <c r="B52" s="329">
        <f t="shared" si="5"/>
        <v>7</v>
      </c>
      <c r="C52" s="326"/>
      <c r="D52" s="326"/>
      <c r="E52" s="330">
        <f t="shared" ca="1" si="6"/>
        <v>45291</v>
      </c>
      <c r="F52" s="330"/>
      <c r="G52" s="330"/>
      <c r="H52" s="330"/>
      <c r="I52" s="330"/>
      <c r="J52" s="330"/>
      <c r="K52" s="331" t="s">
        <v>353</v>
      </c>
      <c r="L52" s="327" t="b">
        <f t="shared" si="7"/>
        <v>0</v>
      </c>
      <c r="M52" s="327" t="b">
        <v>0</v>
      </c>
      <c r="N52" s="327" t="b">
        <f t="shared" ca="1" si="8"/>
        <v>1</v>
      </c>
      <c r="O52" s="332"/>
      <c r="P52" s="332"/>
      <c r="Q52" s="333" t="s">
        <v>923</v>
      </c>
      <c r="R52" s="325"/>
      <c r="S52" s="327"/>
      <c r="T52" s="328" t="str">
        <f ca="1">TEXT(IF(K52="","",IF(K52="No",E52+45,IF(K52="Yes",E52+60,""))),Setup!$A$33)</f>
        <v>5-Jan-24</v>
      </c>
      <c r="U52" s="327" t="s">
        <v>952</v>
      </c>
      <c r="V52" s="90"/>
      <c r="W52" s="487"/>
    </row>
    <row r="53" spans="1:25" ht="9.65" hidden="1" customHeight="1" thickBot="1" x14ac:dyDescent="0.4">
      <c r="A53" s="56"/>
      <c r="B53" s="57"/>
      <c r="C53" s="57"/>
      <c r="D53" s="57"/>
      <c r="E53" s="57"/>
      <c r="F53" s="57"/>
      <c r="G53" s="57"/>
      <c r="H53" s="57"/>
      <c r="I53" s="57"/>
      <c r="J53" s="57"/>
      <c r="K53" s="57"/>
      <c r="L53" s="57"/>
      <c r="M53" s="57"/>
      <c r="N53" s="57"/>
      <c r="O53" s="57"/>
      <c r="P53" s="57"/>
      <c r="Q53" s="57"/>
      <c r="R53" s="57"/>
      <c r="S53" s="57"/>
      <c r="T53" s="57"/>
      <c r="U53" s="57"/>
      <c r="V53" s="160"/>
      <c r="W53" s="66"/>
    </row>
    <row r="54" spans="1:25" ht="30" customHeight="1" x14ac:dyDescent="0.35">
      <c r="T54" s="44"/>
      <c r="W54" s="66"/>
    </row>
    <row r="55" spans="1:25" ht="30" customHeight="1" x14ac:dyDescent="0.35">
      <c r="L55" s="170"/>
      <c r="T55" s="44"/>
      <c r="W55" s="66"/>
    </row>
    <row r="56" spans="1:25" ht="25.5" customHeight="1" thickBot="1" x14ac:dyDescent="0.4">
      <c r="A56" s="80"/>
      <c r="B56" s="68"/>
      <c r="C56" s="68"/>
      <c r="D56" s="68"/>
      <c r="E56" s="68"/>
      <c r="F56" s="68"/>
      <c r="G56" s="68"/>
      <c r="H56" s="68"/>
      <c r="I56" s="68"/>
      <c r="J56" s="68"/>
      <c r="K56" s="68"/>
      <c r="L56" s="69"/>
      <c r="M56" s="69"/>
      <c r="N56" s="69"/>
      <c r="O56" s="69"/>
      <c r="P56" s="69"/>
      <c r="Q56" s="69"/>
      <c r="R56" s="69"/>
      <c r="S56" s="69"/>
      <c r="T56" s="38"/>
      <c r="U56" s="38"/>
      <c r="V56" s="65"/>
      <c r="W56" s="66"/>
    </row>
    <row r="57" spans="1:25" ht="25.5" customHeight="1" thickBot="1" x14ac:dyDescent="0.4">
      <c r="A57" s="780" t="str">
        <f ca="1">Translations!A22</f>
        <v>Goals</v>
      </c>
      <c r="B57" s="781"/>
      <c r="C57" s="781"/>
      <c r="D57" s="781"/>
      <c r="E57" s="781"/>
      <c r="F57" s="113"/>
      <c r="G57" s="113"/>
      <c r="H57" s="113"/>
      <c r="I57" s="113"/>
      <c r="J57" s="114"/>
      <c r="K57" s="133"/>
      <c r="L57" s="78"/>
      <c r="M57" s="78"/>
      <c r="N57" s="78"/>
      <c r="O57" s="78"/>
      <c r="P57" s="78"/>
      <c r="Q57" s="78"/>
      <c r="R57" s="78"/>
      <c r="S57" s="78"/>
      <c r="T57" s="78"/>
      <c r="U57" s="78"/>
      <c r="V57" s="81"/>
      <c r="W57" s="66"/>
    </row>
    <row r="58" spans="1:25" ht="32.25" customHeight="1" x14ac:dyDescent="0.35">
      <c r="A58" s="631" t="str">
        <f ca="1">Translations!A23</f>
        <v>Goal Number</v>
      </c>
      <c r="B58" s="631"/>
      <c r="C58" s="631"/>
      <c r="D58" s="631"/>
      <c r="E58" s="632" t="str">
        <f ca="1">Translations!A24</f>
        <v>Goal Description</v>
      </c>
      <c r="F58" s="633" t="s">
        <v>257</v>
      </c>
      <c r="G58" s="633" t="s">
        <v>59</v>
      </c>
      <c r="H58" s="633" t="s">
        <v>61</v>
      </c>
      <c r="I58" s="134"/>
      <c r="J58" s="82"/>
      <c r="K58" s="134"/>
      <c r="L58" s="79"/>
      <c r="M58" s="79"/>
      <c r="N58" s="79"/>
      <c r="O58" s="79"/>
      <c r="P58" s="79"/>
      <c r="Q58" s="79"/>
      <c r="R58" s="79"/>
      <c r="S58" s="79"/>
      <c r="T58" s="79"/>
      <c r="U58" s="79"/>
      <c r="V58" s="83"/>
      <c r="W58" s="66"/>
      <c r="Y58" s="787"/>
    </row>
    <row r="59" spans="1:25" ht="47.15" hidden="1" customHeight="1" x14ac:dyDescent="0.35">
      <c r="A59" s="324" t="s">
        <v>77</v>
      </c>
      <c r="B59" s="324"/>
      <c r="C59" s="324"/>
      <c r="D59" s="324"/>
      <c r="E59" s="322" t="s">
        <v>67</v>
      </c>
      <c r="F59" s="634" t="s">
        <v>60</v>
      </c>
      <c r="G59" s="634" t="b">
        <f>IFERROR(IF(E59&lt;&gt;"",TRUE,FALSE),FALSE)</f>
        <v>1</v>
      </c>
      <c r="H59" s="634" t="s">
        <v>60</v>
      </c>
      <c r="I59" s="135"/>
      <c r="J59" s="136"/>
      <c r="K59" s="135"/>
      <c r="L59" s="78"/>
      <c r="M59" s="78"/>
      <c r="N59" s="78"/>
      <c r="O59" s="78"/>
      <c r="P59" s="78"/>
      <c r="Q59" s="78"/>
      <c r="R59" s="78"/>
      <c r="S59" s="78"/>
      <c r="T59" s="78"/>
      <c r="U59" s="78"/>
      <c r="V59" s="81"/>
      <c r="Y59" s="787"/>
    </row>
    <row r="60" spans="1:25" ht="81" customHeight="1" x14ac:dyDescent="0.35">
      <c r="A60" s="324">
        <v>1</v>
      </c>
      <c r="B60" s="324"/>
      <c r="C60" s="324"/>
      <c r="D60" s="324"/>
      <c r="E60" s="322" t="s">
        <v>6241</v>
      </c>
      <c r="F60" s="634" t="s">
        <v>923</v>
      </c>
      <c r="G60" s="634" t="b">
        <f t="shared" ref="G60:G71" si="9">IFERROR(IF(E60&lt;&gt;"",TRUE,FALSE),FALSE)</f>
        <v>1</v>
      </c>
      <c r="H60" s="634" t="s">
        <v>1038</v>
      </c>
      <c r="I60" s="135"/>
      <c r="J60" s="136"/>
      <c r="K60" s="135"/>
      <c r="L60" s="78"/>
      <c r="M60" s="78"/>
      <c r="N60" s="78"/>
      <c r="O60" s="78"/>
      <c r="P60" s="78"/>
      <c r="Q60" s="78"/>
      <c r="R60" s="78"/>
      <c r="S60" s="78"/>
      <c r="T60" s="78"/>
      <c r="U60" s="78"/>
      <c r="V60" s="81"/>
      <c r="Y60" s="590"/>
    </row>
    <row r="61" spans="1:25" ht="47.15" customHeight="1" x14ac:dyDescent="0.35">
      <c r="A61" s="324">
        <v>2</v>
      </c>
      <c r="B61" s="324"/>
      <c r="C61" s="324"/>
      <c r="D61" s="324"/>
      <c r="E61" s="322"/>
      <c r="F61" s="634" t="s">
        <v>923</v>
      </c>
      <c r="G61" s="634" t="b">
        <f t="shared" si="9"/>
        <v>0</v>
      </c>
      <c r="H61" s="634" t="s">
        <v>1039</v>
      </c>
      <c r="I61" s="135"/>
      <c r="J61" s="136"/>
      <c r="K61" s="135"/>
      <c r="L61" s="78"/>
      <c r="M61" s="78"/>
      <c r="N61" s="78"/>
      <c r="O61" s="78"/>
      <c r="P61" s="78"/>
      <c r="Q61" s="78"/>
      <c r="R61" s="78"/>
      <c r="S61" s="78"/>
      <c r="T61" s="78"/>
      <c r="U61" s="78"/>
      <c r="V61" s="81"/>
      <c r="Y61" s="590"/>
    </row>
    <row r="62" spans="1:25" ht="47.15" customHeight="1" x14ac:dyDescent="0.35">
      <c r="A62" s="324">
        <v>3</v>
      </c>
      <c r="B62" s="324"/>
      <c r="C62" s="324"/>
      <c r="D62" s="324"/>
      <c r="E62" s="322"/>
      <c r="F62" s="634" t="s">
        <v>923</v>
      </c>
      <c r="G62" s="634" t="b">
        <f t="shared" si="9"/>
        <v>0</v>
      </c>
      <c r="H62" s="634" t="s">
        <v>1040</v>
      </c>
      <c r="I62" s="135"/>
      <c r="J62" s="136"/>
      <c r="K62" s="135"/>
      <c r="L62" s="78"/>
      <c r="M62" s="78"/>
      <c r="N62" s="78"/>
      <c r="O62" s="78"/>
      <c r="P62" s="78"/>
      <c r="Q62" s="78"/>
      <c r="R62" s="78"/>
      <c r="S62" s="78"/>
      <c r="T62" s="78"/>
      <c r="U62" s="78"/>
      <c r="V62" s="81"/>
      <c r="Y62" s="590"/>
    </row>
    <row r="63" spans="1:25" ht="47.15" customHeight="1" x14ac:dyDescent="0.35">
      <c r="A63" s="324">
        <v>4</v>
      </c>
      <c r="B63" s="324"/>
      <c r="C63" s="324"/>
      <c r="D63" s="324"/>
      <c r="E63" s="322"/>
      <c r="F63" s="634" t="s">
        <v>923</v>
      </c>
      <c r="G63" s="634" t="b">
        <f t="shared" si="9"/>
        <v>0</v>
      </c>
      <c r="H63" s="634" t="s">
        <v>1041</v>
      </c>
      <c r="I63" s="135"/>
      <c r="J63" s="136"/>
      <c r="K63" s="135"/>
      <c r="L63" s="78"/>
      <c r="M63" s="78"/>
      <c r="N63" s="78"/>
      <c r="O63" s="78"/>
      <c r="P63" s="78"/>
      <c r="Q63" s="78"/>
      <c r="R63" s="78"/>
      <c r="S63" s="78"/>
      <c r="T63" s="78"/>
      <c r="U63" s="78"/>
      <c r="V63" s="81"/>
      <c r="Y63" s="590"/>
    </row>
    <row r="64" spans="1:25" ht="47.15" customHeight="1" x14ac:dyDescent="0.35">
      <c r="A64" s="324">
        <v>5</v>
      </c>
      <c r="B64" s="324"/>
      <c r="C64" s="324"/>
      <c r="D64" s="324"/>
      <c r="E64" s="322"/>
      <c r="F64" s="634" t="s">
        <v>923</v>
      </c>
      <c r="G64" s="634" t="b">
        <f t="shared" si="9"/>
        <v>0</v>
      </c>
      <c r="H64" s="634" t="s">
        <v>1042</v>
      </c>
      <c r="I64" s="135"/>
      <c r="J64" s="136"/>
      <c r="K64" s="135"/>
      <c r="L64" s="78"/>
      <c r="M64" s="78"/>
      <c r="N64" s="78"/>
      <c r="O64" s="78"/>
      <c r="P64" s="78"/>
      <c r="Q64" s="78"/>
      <c r="R64" s="78"/>
      <c r="S64" s="78"/>
      <c r="T64" s="78"/>
      <c r="U64" s="78"/>
      <c r="V64" s="81"/>
      <c r="Y64" s="590"/>
    </row>
    <row r="65" spans="1:50" ht="47.15" customHeight="1" x14ac:dyDescent="0.35">
      <c r="A65" s="324">
        <v>6</v>
      </c>
      <c r="B65" s="324"/>
      <c r="C65" s="324"/>
      <c r="D65" s="324"/>
      <c r="E65" s="322"/>
      <c r="F65" s="634" t="s">
        <v>923</v>
      </c>
      <c r="G65" s="634" t="b">
        <f t="shared" si="9"/>
        <v>0</v>
      </c>
      <c r="H65" s="634" t="s">
        <v>1043</v>
      </c>
      <c r="I65" s="135"/>
      <c r="J65" s="136"/>
      <c r="K65" s="135"/>
      <c r="L65" s="78"/>
      <c r="M65" s="78"/>
      <c r="N65" s="78"/>
      <c r="O65" s="78"/>
      <c r="P65" s="78"/>
      <c r="Q65" s="78"/>
      <c r="R65" s="78"/>
      <c r="S65" s="78"/>
      <c r="T65" s="78"/>
      <c r="U65" s="78"/>
      <c r="V65" s="81"/>
      <c r="Y65" s="590"/>
    </row>
    <row r="66" spans="1:50" ht="47.15" customHeight="1" x14ac:dyDescent="0.35">
      <c r="A66" s="324">
        <v>7</v>
      </c>
      <c r="B66" s="324"/>
      <c r="C66" s="324"/>
      <c r="D66" s="324"/>
      <c r="E66" s="322"/>
      <c r="F66" s="634" t="s">
        <v>923</v>
      </c>
      <c r="G66" s="634" t="b">
        <f t="shared" si="9"/>
        <v>0</v>
      </c>
      <c r="H66" s="634" t="s">
        <v>1044</v>
      </c>
      <c r="I66" s="135"/>
      <c r="J66" s="136"/>
      <c r="K66" s="135"/>
      <c r="L66" s="78"/>
      <c r="M66" s="78"/>
      <c r="N66" s="78"/>
      <c r="O66" s="78"/>
      <c r="P66" s="78"/>
      <c r="Q66" s="78"/>
      <c r="R66" s="78"/>
      <c r="S66" s="78"/>
      <c r="T66" s="78"/>
      <c r="U66" s="78"/>
      <c r="V66" s="81"/>
      <c r="Y66" s="590"/>
    </row>
    <row r="67" spans="1:50" ht="47.15" customHeight="1" x14ac:dyDescent="0.35">
      <c r="A67" s="324">
        <v>8</v>
      </c>
      <c r="B67" s="324"/>
      <c r="C67" s="324"/>
      <c r="D67" s="324"/>
      <c r="E67" s="322"/>
      <c r="F67" s="634" t="s">
        <v>923</v>
      </c>
      <c r="G67" s="634" t="b">
        <f t="shared" si="9"/>
        <v>0</v>
      </c>
      <c r="H67" s="634" t="s">
        <v>1045</v>
      </c>
      <c r="I67" s="135"/>
      <c r="J67" s="136"/>
      <c r="K67" s="135"/>
      <c r="L67" s="78"/>
      <c r="M67" s="78"/>
      <c r="N67" s="78"/>
      <c r="O67" s="78"/>
      <c r="P67" s="78"/>
      <c r="Q67" s="78"/>
      <c r="R67" s="78"/>
      <c r="S67" s="78"/>
      <c r="T67" s="78"/>
      <c r="U67" s="78"/>
      <c r="V67" s="81"/>
      <c r="Y67" s="590"/>
    </row>
    <row r="68" spans="1:50" ht="47.15" customHeight="1" x14ac:dyDescent="0.35">
      <c r="A68" s="324">
        <v>9</v>
      </c>
      <c r="B68" s="324"/>
      <c r="C68" s="324"/>
      <c r="D68" s="324"/>
      <c r="E68" s="322"/>
      <c r="F68" s="634" t="s">
        <v>923</v>
      </c>
      <c r="G68" s="634" t="b">
        <f t="shared" si="9"/>
        <v>0</v>
      </c>
      <c r="H68" s="634" t="s">
        <v>1046</v>
      </c>
      <c r="I68" s="135"/>
      <c r="J68" s="136"/>
      <c r="K68" s="135"/>
      <c r="L68" s="78"/>
      <c r="M68" s="78"/>
      <c r="N68" s="78"/>
      <c r="O68" s="78"/>
      <c r="P68" s="78"/>
      <c r="Q68" s="78"/>
      <c r="R68" s="78"/>
      <c r="S68" s="78"/>
      <c r="T68" s="78"/>
      <c r="U68" s="78"/>
      <c r="V68" s="81"/>
      <c r="Y68" s="590"/>
    </row>
    <row r="69" spans="1:50" ht="47.15" customHeight="1" x14ac:dyDescent="0.35">
      <c r="A69" s="324">
        <v>10</v>
      </c>
      <c r="B69" s="324"/>
      <c r="C69" s="324"/>
      <c r="D69" s="324"/>
      <c r="E69" s="322"/>
      <c r="F69" s="634" t="s">
        <v>923</v>
      </c>
      <c r="G69" s="634" t="b">
        <f t="shared" si="9"/>
        <v>0</v>
      </c>
      <c r="H69" s="634" t="s">
        <v>1047</v>
      </c>
      <c r="I69" s="135"/>
      <c r="J69" s="136"/>
      <c r="K69" s="135"/>
      <c r="L69" s="78"/>
      <c r="M69" s="78"/>
      <c r="N69" s="78"/>
      <c r="O69" s="78"/>
      <c r="P69" s="78"/>
      <c r="Q69" s="78"/>
      <c r="R69" s="78"/>
      <c r="S69" s="78"/>
      <c r="T69" s="78"/>
      <c r="U69" s="78"/>
      <c r="V69" s="81"/>
      <c r="Y69" s="590"/>
    </row>
    <row r="70" spans="1:50" ht="47.15" customHeight="1" x14ac:dyDescent="0.35">
      <c r="A70" s="324">
        <v>11</v>
      </c>
      <c r="B70" s="324"/>
      <c r="C70" s="324"/>
      <c r="D70" s="324"/>
      <c r="E70" s="322"/>
      <c r="F70" s="634" t="s">
        <v>923</v>
      </c>
      <c r="G70" s="634" t="b">
        <f t="shared" si="9"/>
        <v>0</v>
      </c>
      <c r="H70" s="634" t="s">
        <v>1048</v>
      </c>
      <c r="I70" s="135"/>
      <c r="J70" s="136"/>
      <c r="K70" s="135"/>
      <c r="L70" s="78"/>
      <c r="M70" s="78"/>
      <c r="N70" s="78"/>
      <c r="O70" s="78"/>
      <c r="P70" s="78"/>
      <c r="Q70" s="78"/>
      <c r="R70" s="78"/>
      <c r="S70" s="78"/>
      <c r="T70" s="78"/>
      <c r="U70" s="78"/>
      <c r="V70" s="81"/>
      <c r="Y70" s="590"/>
    </row>
    <row r="71" spans="1:50" ht="47.15" customHeight="1" x14ac:dyDescent="0.35">
      <c r="A71" s="324">
        <v>12</v>
      </c>
      <c r="B71" s="324"/>
      <c r="C71" s="324"/>
      <c r="D71" s="324"/>
      <c r="E71" s="322"/>
      <c r="F71" s="634" t="s">
        <v>923</v>
      </c>
      <c r="G71" s="634" t="b">
        <f t="shared" si="9"/>
        <v>0</v>
      </c>
      <c r="H71" s="634" t="s">
        <v>1049</v>
      </c>
      <c r="I71" s="135"/>
      <c r="J71" s="136"/>
      <c r="K71" s="135"/>
      <c r="L71" s="78"/>
      <c r="M71" s="78"/>
      <c r="N71" s="78"/>
      <c r="O71" s="78"/>
      <c r="P71" s="78"/>
      <c r="Q71" s="78"/>
      <c r="R71" s="78"/>
      <c r="S71" s="78"/>
      <c r="T71" s="78"/>
      <c r="U71" s="78"/>
      <c r="V71" s="81"/>
      <c r="Y71" s="590"/>
    </row>
    <row r="72" spans="1:50" ht="2.9" customHeight="1" thickBot="1" x14ac:dyDescent="0.4">
      <c r="A72" s="84"/>
      <c r="B72" s="85"/>
      <c r="C72" s="85"/>
      <c r="D72" s="85"/>
      <c r="E72" s="85"/>
      <c r="F72" s="85"/>
      <c r="G72" s="85"/>
      <c r="H72" s="85"/>
      <c r="I72" s="85"/>
      <c r="J72" s="86"/>
      <c r="K72" s="88"/>
      <c r="L72" s="78"/>
      <c r="M72" s="78"/>
      <c r="N72" s="78"/>
      <c r="O72" s="78"/>
      <c r="P72" s="78"/>
      <c r="Q72" s="78"/>
      <c r="R72" s="78"/>
      <c r="S72" s="78"/>
      <c r="T72" s="78"/>
      <c r="U72" s="78"/>
      <c r="V72" s="81"/>
      <c r="Y72" s="87"/>
    </row>
    <row r="73" spans="1:50" ht="29.25" customHeight="1" x14ac:dyDescent="0.35">
      <c r="A73" s="88"/>
      <c r="B73" s="88"/>
      <c r="C73" s="88"/>
      <c r="D73" s="88"/>
      <c r="E73" s="88"/>
      <c r="F73" s="88"/>
      <c r="G73" s="88"/>
      <c r="H73" s="88"/>
      <c r="I73" s="88"/>
      <c r="J73" s="88"/>
      <c r="K73" s="88"/>
      <c r="L73" s="78"/>
      <c r="M73" s="78"/>
      <c r="N73" s="78"/>
      <c r="O73" s="78"/>
      <c r="P73" s="78"/>
      <c r="Q73" s="78"/>
      <c r="R73" s="78"/>
      <c r="S73" s="78"/>
      <c r="T73" s="78"/>
      <c r="U73" s="78"/>
      <c r="V73" s="81"/>
      <c r="Y73" s="87"/>
    </row>
    <row r="74" spans="1:50" s="40" customFormat="1" ht="30.75" customHeight="1" thickBot="1" x14ac:dyDescent="0.4">
      <c r="A74" s="89"/>
      <c r="B74" s="89"/>
      <c r="C74" s="89"/>
      <c r="D74" s="89"/>
      <c r="E74" s="89"/>
      <c r="F74" s="89"/>
      <c r="G74" s="89"/>
      <c r="H74" s="89"/>
      <c r="I74" s="89"/>
      <c r="J74" s="89"/>
      <c r="K74" s="89"/>
      <c r="L74" s="89"/>
      <c r="M74" s="89"/>
      <c r="N74" s="89"/>
      <c r="O74" s="89"/>
      <c r="P74" s="89"/>
      <c r="Q74" s="89"/>
      <c r="R74" s="89"/>
      <c r="S74" s="89"/>
      <c r="T74" s="89"/>
      <c r="U74" s="89"/>
      <c r="V74" s="60"/>
      <c r="W74" s="60"/>
      <c r="X74" s="60"/>
      <c r="Y74" s="60"/>
      <c r="Z74" s="60"/>
      <c r="AO74" s="3"/>
      <c r="AP74" s="3"/>
      <c r="AQ74" s="3"/>
      <c r="AR74" s="3"/>
      <c r="AS74" s="3"/>
      <c r="AT74" s="3"/>
      <c r="AU74" s="3"/>
      <c r="AV74" s="3"/>
      <c r="AW74" s="3"/>
      <c r="AX74" s="3"/>
    </row>
    <row r="75" spans="1:50" ht="30.75" customHeight="1" thickBot="1" x14ac:dyDescent="0.4">
      <c r="A75" s="788" t="str">
        <f ca="1">Translations!A25</f>
        <v>Objectives</v>
      </c>
      <c r="B75" s="781"/>
      <c r="C75" s="781"/>
      <c r="D75" s="781"/>
      <c r="E75" s="789"/>
      <c r="F75" s="113"/>
      <c r="G75" s="113"/>
      <c r="H75" s="113"/>
      <c r="I75" s="113"/>
      <c r="J75" s="114"/>
      <c r="K75" s="133"/>
      <c r="L75" s="78"/>
      <c r="M75" s="78"/>
      <c r="N75" s="78"/>
      <c r="O75" s="78"/>
      <c r="P75" s="78"/>
      <c r="Q75" s="78"/>
      <c r="R75" s="78"/>
      <c r="S75" s="78"/>
      <c r="T75" s="78"/>
      <c r="U75" s="78"/>
      <c r="V75" s="81"/>
      <c r="W75" s="66"/>
    </row>
    <row r="76" spans="1:50" ht="30.75" customHeight="1" x14ac:dyDescent="0.35">
      <c r="A76" s="631" t="str">
        <f ca="1">Translations!A26</f>
        <v>Objective Number</v>
      </c>
      <c r="B76" s="631"/>
      <c r="C76" s="631"/>
      <c r="D76" s="631"/>
      <c r="E76" s="632" t="str">
        <f ca="1">Translations!A27</f>
        <v>Objective Description</v>
      </c>
      <c r="F76" s="633" t="s">
        <v>257</v>
      </c>
      <c r="G76" s="633" t="s">
        <v>59</v>
      </c>
      <c r="H76" s="633" t="s">
        <v>61</v>
      </c>
      <c r="I76" s="134"/>
      <c r="J76" s="82"/>
      <c r="K76" s="134"/>
      <c r="L76" s="79"/>
      <c r="M76" s="79"/>
      <c r="N76" s="79"/>
      <c r="O76" s="79"/>
      <c r="P76" s="79"/>
      <c r="Q76" s="79"/>
      <c r="R76" s="79"/>
      <c r="S76" s="79"/>
      <c r="T76" s="79"/>
      <c r="U76" s="79"/>
      <c r="V76" s="83"/>
      <c r="W76" s="66"/>
      <c r="Y76" s="787"/>
    </row>
    <row r="77" spans="1:50" ht="47.15" hidden="1" customHeight="1" x14ac:dyDescent="0.35">
      <c r="A77" s="324" t="s">
        <v>78</v>
      </c>
      <c r="B77" s="324"/>
      <c r="C77" s="324"/>
      <c r="D77" s="324"/>
      <c r="E77" s="322" t="s">
        <v>68</v>
      </c>
      <c r="F77" s="634" t="s">
        <v>60</v>
      </c>
      <c r="G77" s="634" t="b">
        <f>IFERROR(IF(E77&lt;&gt;"",TRUE,FALSE),FALSE)</f>
        <v>1</v>
      </c>
      <c r="H77" s="634" t="s">
        <v>60</v>
      </c>
      <c r="I77" s="135"/>
      <c r="J77" s="136"/>
      <c r="K77" s="135"/>
      <c r="L77" s="39"/>
      <c r="M77" s="39"/>
      <c r="N77" s="39"/>
      <c r="O77" s="39"/>
      <c r="P77" s="39"/>
      <c r="Q77" s="39"/>
      <c r="R77" s="39"/>
      <c r="S77" s="39"/>
      <c r="T77" s="39"/>
      <c r="U77" s="39"/>
      <c r="V77" s="90"/>
      <c r="Y77" s="787"/>
    </row>
    <row r="78" spans="1:50" ht="47.15" customHeight="1" x14ac:dyDescent="0.35">
      <c r="A78" s="324">
        <v>1</v>
      </c>
      <c r="B78" s="324"/>
      <c r="C78" s="324"/>
      <c r="D78" s="324"/>
      <c r="E78" s="322" t="s">
        <v>6242</v>
      </c>
      <c r="F78" s="634" t="s">
        <v>923</v>
      </c>
      <c r="G78" s="634" t="b">
        <f t="shared" ref="G78:G89" si="10">IFERROR(IF(E78&lt;&gt;"",TRUE,FALSE),FALSE)</f>
        <v>1</v>
      </c>
      <c r="H78" s="634" t="s">
        <v>1050</v>
      </c>
      <c r="I78" s="135"/>
      <c r="J78" s="136"/>
      <c r="K78" s="135"/>
      <c r="L78" s="39"/>
      <c r="M78" s="39"/>
      <c r="N78" s="39"/>
      <c r="O78" s="39"/>
      <c r="P78" s="39"/>
      <c r="Q78" s="39"/>
      <c r="R78" s="39"/>
      <c r="S78" s="39"/>
      <c r="T78" s="39"/>
      <c r="U78" s="39"/>
      <c r="V78" s="90"/>
      <c r="Y78" s="787"/>
    </row>
    <row r="79" spans="1:50" ht="47.15" customHeight="1" x14ac:dyDescent="0.35">
      <c r="A79" s="324">
        <v>2</v>
      </c>
      <c r="B79" s="324"/>
      <c r="C79" s="324"/>
      <c r="D79" s="324"/>
      <c r="E79" s="322" t="s">
        <v>6243</v>
      </c>
      <c r="F79" s="634" t="s">
        <v>923</v>
      </c>
      <c r="G79" s="634" t="b">
        <f t="shared" si="10"/>
        <v>1</v>
      </c>
      <c r="H79" s="634" t="s">
        <v>1051</v>
      </c>
      <c r="I79" s="135"/>
      <c r="J79" s="136"/>
      <c r="K79" s="135"/>
      <c r="L79" s="39"/>
      <c r="M79" s="39"/>
      <c r="N79" s="39"/>
      <c r="O79" s="39"/>
      <c r="P79" s="39"/>
      <c r="Q79" s="39"/>
      <c r="R79" s="39"/>
      <c r="S79" s="39"/>
      <c r="T79" s="39"/>
      <c r="U79" s="39"/>
      <c r="V79" s="90"/>
      <c r="Y79" s="787"/>
    </row>
    <row r="80" spans="1:50" ht="47.15" customHeight="1" x14ac:dyDescent="0.35">
      <c r="A80" s="324">
        <v>3</v>
      </c>
      <c r="B80" s="324"/>
      <c r="C80" s="324"/>
      <c r="D80" s="324"/>
      <c r="E80" s="322" t="s">
        <v>6244</v>
      </c>
      <c r="F80" s="634" t="s">
        <v>923</v>
      </c>
      <c r="G80" s="634" t="b">
        <f t="shared" si="10"/>
        <v>1</v>
      </c>
      <c r="H80" s="634" t="s">
        <v>1052</v>
      </c>
      <c r="I80" s="135"/>
      <c r="J80" s="136"/>
      <c r="K80" s="135"/>
      <c r="L80" s="39"/>
      <c r="M80" s="39"/>
      <c r="N80" s="39"/>
      <c r="O80" s="39"/>
      <c r="P80" s="39"/>
      <c r="Q80" s="39"/>
      <c r="R80" s="39"/>
      <c r="S80" s="39"/>
      <c r="T80" s="39"/>
      <c r="U80" s="39"/>
      <c r="V80" s="90"/>
      <c r="Y80" s="787"/>
    </row>
    <row r="81" spans="1:25" ht="67" customHeight="1" x14ac:dyDescent="0.35">
      <c r="A81" s="324">
        <v>4</v>
      </c>
      <c r="B81" s="324"/>
      <c r="C81" s="324"/>
      <c r="D81" s="324"/>
      <c r="E81" s="322" t="s">
        <v>6245</v>
      </c>
      <c r="F81" s="634" t="s">
        <v>923</v>
      </c>
      <c r="G81" s="634" t="b">
        <f t="shared" si="10"/>
        <v>1</v>
      </c>
      <c r="H81" s="634" t="s">
        <v>1053</v>
      </c>
      <c r="I81" s="135"/>
      <c r="J81" s="136"/>
      <c r="K81" s="135"/>
      <c r="L81" s="39"/>
      <c r="M81" s="39"/>
      <c r="N81" s="39"/>
      <c r="O81" s="39"/>
      <c r="P81" s="39"/>
      <c r="Q81" s="39"/>
      <c r="R81" s="39"/>
      <c r="S81" s="39"/>
      <c r="T81" s="39"/>
      <c r="U81" s="39"/>
      <c r="V81" s="90"/>
      <c r="Y81" s="787"/>
    </row>
    <row r="82" spans="1:25" ht="47.15" customHeight="1" x14ac:dyDescent="0.35">
      <c r="A82" s="324">
        <v>5</v>
      </c>
      <c r="B82" s="324"/>
      <c r="C82" s="324"/>
      <c r="D82" s="324"/>
      <c r="E82" s="322" t="s">
        <v>6246</v>
      </c>
      <c r="F82" s="634" t="s">
        <v>923</v>
      </c>
      <c r="G82" s="634" t="b">
        <f t="shared" si="10"/>
        <v>1</v>
      </c>
      <c r="H82" s="634" t="s">
        <v>1054</v>
      </c>
      <c r="I82" s="135"/>
      <c r="J82" s="136"/>
      <c r="K82" s="135"/>
      <c r="L82" s="39"/>
      <c r="M82" s="39"/>
      <c r="N82" s="39"/>
      <c r="O82" s="39"/>
      <c r="P82" s="39"/>
      <c r="Q82" s="39"/>
      <c r="R82" s="39"/>
      <c r="S82" s="39"/>
      <c r="T82" s="39"/>
      <c r="U82" s="39"/>
      <c r="V82" s="90"/>
      <c r="Y82" s="787"/>
    </row>
    <row r="83" spans="1:25" ht="47.15" customHeight="1" x14ac:dyDescent="0.35">
      <c r="A83" s="324">
        <v>6</v>
      </c>
      <c r="B83" s="324"/>
      <c r="C83" s="324"/>
      <c r="D83" s="324"/>
      <c r="E83" s="322" t="s">
        <v>6247</v>
      </c>
      <c r="F83" s="634" t="s">
        <v>923</v>
      </c>
      <c r="G83" s="634" t="b">
        <f t="shared" si="10"/>
        <v>1</v>
      </c>
      <c r="H83" s="634" t="s">
        <v>1055</v>
      </c>
      <c r="I83" s="135"/>
      <c r="J83" s="136"/>
      <c r="K83" s="135"/>
      <c r="L83" s="39"/>
      <c r="M83" s="39"/>
      <c r="N83" s="39"/>
      <c r="O83" s="39"/>
      <c r="P83" s="39"/>
      <c r="Q83" s="39"/>
      <c r="R83" s="39"/>
      <c r="S83" s="39"/>
      <c r="T83" s="39"/>
      <c r="U83" s="39"/>
      <c r="V83" s="90"/>
      <c r="Y83" s="787"/>
    </row>
    <row r="84" spans="1:25" ht="47.15" customHeight="1" x14ac:dyDescent="0.35">
      <c r="A84" s="324">
        <v>7</v>
      </c>
      <c r="B84" s="324"/>
      <c r="C84" s="324"/>
      <c r="D84" s="324"/>
      <c r="E84" s="322"/>
      <c r="F84" s="634" t="s">
        <v>923</v>
      </c>
      <c r="G84" s="634" t="b">
        <f t="shared" si="10"/>
        <v>0</v>
      </c>
      <c r="H84" s="634" t="s">
        <v>1056</v>
      </c>
      <c r="I84" s="135"/>
      <c r="J84" s="136"/>
      <c r="K84" s="135"/>
      <c r="L84" s="39"/>
      <c r="M84" s="39"/>
      <c r="N84" s="39"/>
      <c r="O84" s="39"/>
      <c r="P84" s="39"/>
      <c r="Q84" s="39"/>
      <c r="R84" s="39"/>
      <c r="S84" s="39"/>
      <c r="T84" s="39"/>
      <c r="U84" s="39"/>
      <c r="V84" s="90"/>
      <c r="Y84" s="787"/>
    </row>
    <row r="85" spans="1:25" ht="47.15" customHeight="1" x14ac:dyDescent="0.35">
      <c r="A85" s="324">
        <v>8</v>
      </c>
      <c r="B85" s="324"/>
      <c r="C85" s="324"/>
      <c r="D85" s="324"/>
      <c r="E85" s="322"/>
      <c r="F85" s="634" t="s">
        <v>923</v>
      </c>
      <c r="G85" s="634" t="b">
        <f t="shared" si="10"/>
        <v>0</v>
      </c>
      <c r="H85" s="634" t="s">
        <v>1057</v>
      </c>
      <c r="I85" s="135"/>
      <c r="J85" s="136"/>
      <c r="K85" s="135"/>
      <c r="L85" s="39"/>
      <c r="M85" s="39"/>
      <c r="N85" s="39"/>
      <c r="O85" s="39"/>
      <c r="P85" s="39"/>
      <c r="Q85" s="39"/>
      <c r="R85" s="39"/>
      <c r="S85" s="39"/>
      <c r="T85" s="39"/>
      <c r="U85" s="39"/>
      <c r="V85" s="90"/>
      <c r="Y85" s="787"/>
    </row>
    <row r="86" spans="1:25" ht="47.15" customHeight="1" x14ac:dyDescent="0.35">
      <c r="A86" s="324">
        <v>9</v>
      </c>
      <c r="B86" s="324"/>
      <c r="C86" s="324"/>
      <c r="D86" s="324"/>
      <c r="E86" s="322"/>
      <c r="F86" s="634" t="s">
        <v>923</v>
      </c>
      <c r="G86" s="634" t="b">
        <f t="shared" si="10"/>
        <v>0</v>
      </c>
      <c r="H86" s="634" t="s">
        <v>1058</v>
      </c>
      <c r="I86" s="135"/>
      <c r="J86" s="136"/>
      <c r="K86" s="135"/>
      <c r="L86" s="39"/>
      <c r="M86" s="39"/>
      <c r="N86" s="39"/>
      <c r="O86" s="39"/>
      <c r="P86" s="39"/>
      <c r="Q86" s="39"/>
      <c r="R86" s="39"/>
      <c r="S86" s="39"/>
      <c r="T86" s="39"/>
      <c r="U86" s="39"/>
      <c r="V86" s="90"/>
      <c r="Y86" s="787"/>
    </row>
    <row r="87" spans="1:25" ht="47.15" customHeight="1" x14ac:dyDescent="0.35">
      <c r="A87" s="324">
        <v>10</v>
      </c>
      <c r="B87" s="324"/>
      <c r="C87" s="324"/>
      <c r="D87" s="324"/>
      <c r="E87" s="322"/>
      <c r="F87" s="634" t="s">
        <v>923</v>
      </c>
      <c r="G87" s="634" t="b">
        <f t="shared" si="10"/>
        <v>0</v>
      </c>
      <c r="H87" s="634" t="s">
        <v>1059</v>
      </c>
      <c r="I87" s="135"/>
      <c r="J87" s="136"/>
      <c r="K87" s="135"/>
      <c r="L87" s="39"/>
      <c r="M87" s="39"/>
      <c r="N87" s="39"/>
      <c r="O87" s="39"/>
      <c r="P87" s="39"/>
      <c r="Q87" s="39"/>
      <c r="R87" s="39"/>
      <c r="S87" s="39"/>
      <c r="T87" s="39"/>
      <c r="U87" s="39"/>
      <c r="V87" s="90"/>
      <c r="Y87" s="787"/>
    </row>
    <row r="88" spans="1:25" ht="47.15" customHeight="1" x14ac:dyDescent="0.35">
      <c r="A88" s="324">
        <v>11</v>
      </c>
      <c r="B88" s="324"/>
      <c r="C88" s="324"/>
      <c r="D88" s="324"/>
      <c r="E88" s="322"/>
      <c r="F88" s="634" t="s">
        <v>923</v>
      </c>
      <c r="G88" s="634" t="b">
        <f t="shared" si="10"/>
        <v>0</v>
      </c>
      <c r="H88" s="634" t="s">
        <v>1060</v>
      </c>
      <c r="I88" s="135"/>
      <c r="J88" s="136"/>
      <c r="K88" s="135"/>
      <c r="L88" s="39"/>
      <c r="M88" s="39"/>
      <c r="N88" s="39"/>
      <c r="O88" s="39"/>
      <c r="P88" s="39"/>
      <c r="Q88" s="39"/>
      <c r="R88" s="39"/>
      <c r="S88" s="39"/>
      <c r="T88" s="39"/>
      <c r="U88" s="39"/>
      <c r="V88" s="90"/>
      <c r="Y88" s="787"/>
    </row>
    <row r="89" spans="1:25" ht="47.15" customHeight="1" x14ac:dyDescent="0.35">
      <c r="A89" s="324">
        <v>12</v>
      </c>
      <c r="B89" s="324"/>
      <c r="C89" s="324"/>
      <c r="D89" s="324"/>
      <c r="E89" s="322"/>
      <c r="F89" s="634" t="s">
        <v>923</v>
      </c>
      <c r="G89" s="634" t="b">
        <f t="shared" si="10"/>
        <v>0</v>
      </c>
      <c r="H89" s="634" t="s">
        <v>1061</v>
      </c>
      <c r="I89" s="135"/>
      <c r="J89" s="136"/>
      <c r="K89" s="135"/>
      <c r="L89" s="39"/>
      <c r="M89" s="39"/>
      <c r="N89" s="39"/>
      <c r="O89" s="39"/>
      <c r="P89" s="39"/>
      <c r="Q89" s="39"/>
      <c r="R89" s="39"/>
      <c r="S89" s="39"/>
      <c r="T89" s="39"/>
      <c r="U89" s="39"/>
      <c r="V89" s="90"/>
      <c r="Y89" s="787"/>
    </row>
    <row r="90" spans="1:25" ht="2.9" customHeight="1" thickBot="1" x14ac:dyDescent="0.4">
      <c r="A90" s="56"/>
      <c r="B90" s="57"/>
      <c r="C90" s="57"/>
      <c r="D90" s="57"/>
      <c r="E90" s="57"/>
      <c r="F90" s="57"/>
      <c r="G90" s="57"/>
      <c r="H90" s="57"/>
      <c r="I90" s="57"/>
      <c r="J90" s="52"/>
      <c r="K90" s="44"/>
      <c r="L90" s="39"/>
      <c r="M90" s="39"/>
      <c r="N90" s="39"/>
      <c r="O90" s="39"/>
      <c r="P90" s="39"/>
      <c r="Q90" s="39"/>
      <c r="R90" s="39"/>
      <c r="S90" s="39"/>
      <c r="T90" s="39"/>
      <c r="U90" s="39"/>
      <c r="V90" s="90"/>
      <c r="Y90" s="787"/>
    </row>
    <row r="91" spans="1:25" ht="35.25" customHeight="1" x14ac:dyDescent="0.35">
      <c r="L91" s="39"/>
      <c r="M91" s="39"/>
      <c r="N91" s="39"/>
      <c r="O91" s="39"/>
      <c r="P91" s="39"/>
      <c r="Q91" s="39"/>
      <c r="R91" s="39"/>
      <c r="S91" s="39"/>
      <c r="T91" s="39"/>
      <c r="U91" s="39"/>
      <c r="V91" s="90"/>
      <c r="Y91" s="787"/>
    </row>
    <row r="92" spans="1:25" ht="35.25" hidden="1" customHeight="1" x14ac:dyDescent="0.35">
      <c r="L92" s="39"/>
      <c r="M92" s="39"/>
      <c r="N92" s="39"/>
      <c r="O92" s="39"/>
      <c r="P92" s="39"/>
      <c r="Q92" s="39"/>
      <c r="R92" s="39"/>
      <c r="S92" s="39"/>
      <c r="T92" s="39"/>
      <c r="U92" s="39"/>
      <c r="V92" s="90"/>
    </row>
    <row r="93" spans="1:25" ht="35.25" hidden="1" customHeight="1" x14ac:dyDescent="0.35">
      <c r="L93" s="39"/>
      <c r="M93" s="39"/>
      <c r="N93" s="39"/>
      <c r="O93" s="39"/>
      <c r="P93" s="39"/>
      <c r="Q93" s="39"/>
      <c r="R93" s="39"/>
      <c r="S93" s="39"/>
      <c r="T93" s="39"/>
      <c r="U93" s="39"/>
      <c r="V93" s="90"/>
    </row>
    <row r="94" spans="1:25" ht="35.25" hidden="1" customHeight="1" x14ac:dyDescent="0.35">
      <c r="L94" s="39"/>
      <c r="M94" s="39"/>
      <c r="N94" s="39"/>
      <c r="O94" s="39"/>
      <c r="P94" s="39"/>
      <c r="Q94" s="39"/>
      <c r="R94" s="39"/>
      <c r="S94" s="39"/>
      <c r="T94" s="39"/>
      <c r="U94" s="39"/>
      <c r="V94" s="90"/>
    </row>
    <row r="95" spans="1:25" ht="35.25" hidden="1" customHeight="1" x14ac:dyDescent="0.35">
      <c r="L95" s="39"/>
      <c r="M95" s="39"/>
      <c r="N95" s="39"/>
      <c r="O95" s="39"/>
      <c r="P95" s="39"/>
      <c r="Q95" s="39"/>
      <c r="R95" s="39"/>
      <c r="S95" s="39"/>
      <c r="T95" s="39"/>
      <c r="U95" s="39"/>
      <c r="V95" s="90"/>
    </row>
    <row r="96" spans="1:25" ht="17.25" hidden="1" customHeight="1" x14ac:dyDescent="0.35">
      <c r="L96" s="39"/>
      <c r="M96" s="39"/>
      <c r="N96" s="39"/>
      <c r="O96" s="39"/>
      <c r="P96" s="39"/>
      <c r="Q96" s="39"/>
      <c r="R96" s="39"/>
      <c r="S96" s="39"/>
      <c r="T96" s="39"/>
      <c r="U96" s="39"/>
      <c r="V96" s="90"/>
    </row>
    <row r="97" spans="1:45" ht="21.75" hidden="1" customHeight="1" x14ac:dyDescent="0.35">
      <c r="L97" s="39"/>
      <c r="M97" s="39"/>
      <c r="N97" s="39"/>
      <c r="O97" s="39"/>
      <c r="P97" s="39"/>
      <c r="Q97" s="39"/>
      <c r="R97" s="39"/>
      <c r="S97" s="39"/>
      <c r="T97" s="39"/>
      <c r="U97" s="39"/>
      <c r="V97" s="90"/>
    </row>
    <row r="98" spans="1:45" ht="29.25" customHeight="1" thickBot="1" x14ac:dyDescent="0.4">
      <c r="L98" s="39"/>
      <c r="M98" s="39"/>
      <c r="N98" s="39"/>
      <c r="O98" s="39"/>
      <c r="P98" s="39"/>
      <c r="Q98" s="39"/>
      <c r="R98" s="39"/>
      <c r="S98" s="39"/>
      <c r="T98" s="39"/>
      <c r="U98" s="39"/>
      <c r="V98" s="90"/>
    </row>
    <row r="99" spans="1:45" ht="29.25" customHeight="1" thickBot="1" x14ac:dyDescent="0.4">
      <c r="A99" s="788" t="str">
        <f ca="1">Translations!A28</f>
        <v>Modules</v>
      </c>
      <c r="B99" s="781"/>
      <c r="C99" s="781"/>
      <c r="D99" s="781"/>
      <c r="E99" s="789"/>
      <c r="F99" s="178"/>
      <c r="G99" s="178"/>
      <c r="H99" s="178"/>
      <c r="I99" s="178"/>
      <c r="J99" s="179"/>
      <c r="K99" s="133"/>
      <c r="L99" s="78"/>
      <c r="M99" s="78"/>
      <c r="N99" s="78"/>
      <c r="O99" s="78"/>
      <c r="P99" s="78"/>
      <c r="Q99" s="78"/>
      <c r="R99" s="78"/>
      <c r="S99" s="78"/>
      <c r="T99" s="78"/>
      <c r="U99" s="78"/>
      <c r="V99" s="81"/>
    </row>
    <row r="100" spans="1:45" ht="26.25" customHeight="1" x14ac:dyDescent="0.35">
      <c r="A100" s="631" t="s">
        <v>17</v>
      </c>
      <c r="B100" s="631"/>
      <c r="C100" s="636" t="s">
        <v>752</v>
      </c>
      <c r="D100" s="637" t="s">
        <v>89</v>
      </c>
      <c r="E100" s="631" t="str">
        <f ca="1">Translations!A30</f>
        <v>Module Name</v>
      </c>
      <c r="F100" s="638" t="s">
        <v>181</v>
      </c>
      <c r="G100" s="638" t="s">
        <v>59</v>
      </c>
      <c r="H100" s="638" t="s">
        <v>61</v>
      </c>
      <c r="I100" s="308" t="s">
        <v>100</v>
      </c>
      <c r="J100" s="308" t="s">
        <v>257</v>
      </c>
      <c r="L100" s="79"/>
      <c r="M100" s="79"/>
      <c r="N100" s="79"/>
      <c r="O100" s="79"/>
      <c r="P100" s="79"/>
      <c r="Q100" s="79"/>
      <c r="R100" s="79"/>
      <c r="S100" s="79"/>
      <c r="T100" s="79"/>
      <c r="U100" s="79"/>
      <c r="V100" s="83"/>
    </row>
    <row r="101" spans="1:45" ht="47.15" hidden="1" customHeight="1" x14ac:dyDescent="0.35">
      <c r="A101" s="324" t="s">
        <v>79</v>
      </c>
      <c r="B101" s="324"/>
      <c r="C101" s="636" t="str">
        <f>IF(ISNUMBER(A101),IF(E101="","--select--",E101),"")</f>
        <v/>
      </c>
      <c r="D101" s="639" t="s">
        <v>751</v>
      </c>
      <c r="E101" s="640" t="str">
        <f>IFERROR(IF(F101="[Module Reference (Name)]","--Select--",VLOOKUP(F101,'Reference records(soft deleted)'!$B$66:$D$116,3,FALSE)),"")</f>
        <v>--Select--</v>
      </c>
      <c r="F101" s="641" t="s">
        <v>180</v>
      </c>
      <c r="G101" s="641" t="b">
        <f>IFERROR(IF(E101&lt;&gt;"",TRUE,FALSE),FALSE)</f>
        <v>1</v>
      </c>
      <c r="H101" s="642" t="s">
        <v>60</v>
      </c>
      <c r="I101" s="642" t="str">
        <f>IFERROR(VLOOKUP(E101,'Reference records(soft deleted)'!D$66:F$116,3,FALSE),"")</f>
        <v/>
      </c>
      <c r="J101" s="641" t="s">
        <v>60</v>
      </c>
      <c r="L101" s="39"/>
      <c r="M101" s="39"/>
      <c r="N101" s="39"/>
      <c r="O101" s="39"/>
      <c r="P101" s="39"/>
      <c r="Q101" s="39"/>
      <c r="R101" s="39"/>
      <c r="S101" s="39"/>
      <c r="T101" s="39"/>
      <c r="U101" s="39"/>
      <c r="V101" s="90"/>
      <c r="Y101" s="87"/>
      <c r="AS101" s="6"/>
    </row>
    <row r="102" spans="1:45" ht="47.15" customHeight="1" x14ac:dyDescent="0.35">
      <c r="A102" s="324">
        <v>1</v>
      </c>
      <c r="B102" s="324"/>
      <c r="C102" s="636" t="str">
        <f t="shared" ref="C102:C116" si="11">IF(ISNUMBER(A102),IF(E102="","--select--",E102),"")</f>
        <v>Case management</v>
      </c>
      <c r="D102" s="639" t="s">
        <v>1062</v>
      </c>
      <c r="E102" s="640" t="s">
        <v>4061</v>
      </c>
      <c r="F102" s="641"/>
      <c r="G102" s="641" t="b">
        <f t="shared" ref="G102:G116" si="12">IFERROR(IF(E102&lt;&gt;"",TRUE,FALSE),FALSE)</f>
        <v>1</v>
      </c>
      <c r="H102" s="642" t="s">
        <v>1063</v>
      </c>
      <c r="I102" s="642" t="str">
        <f>IFERROR(VLOOKUP(E102,'Reference records(soft deleted)'!D$66:F$116,3,FALSE),"")</f>
        <v>a1O1R000006c5MjUAI</v>
      </c>
      <c r="J102" s="641" t="s">
        <v>923</v>
      </c>
      <c r="L102" s="39"/>
      <c r="M102" s="39"/>
      <c r="N102" s="39"/>
      <c r="O102" s="39"/>
      <c r="P102" s="39"/>
      <c r="Q102" s="39"/>
      <c r="R102" s="39"/>
      <c r="S102" s="39"/>
      <c r="T102" s="39"/>
      <c r="U102" s="39"/>
      <c r="V102" s="90"/>
      <c r="Y102" s="590"/>
      <c r="AS102" s="6"/>
    </row>
    <row r="103" spans="1:45" ht="47.15" customHeight="1" x14ac:dyDescent="0.35">
      <c r="A103" s="324">
        <v>2</v>
      </c>
      <c r="B103" s="324"/>
      <c r="C103" s="636" t="str">
        <f t="shared" si="11"/>
        <v>Vector control</v>
      </c>
      <c r="D103" s="639" t="s">
        <v>1064</v>
      </c>
      <c r="E103" s="640" t="s">
        <v>4141</v>
      </c>
      <c r="F103" s="641"/>
      <c r="G103" s="641" t="b">
        <f t="shared" si="12"/>
        <v>1</v>
      </c>
      <c r="H103" s="642" t="s">
        <v>1065</v>
      </c>
      <c r="I103" s="642" t="str">
        <f>IFERROR(VLOOKUP(E103,'Reference records(soft deleted)'!D$66:F$116,3,FALSE),"")</f>
        <v>a1O1R000006c5MiUAI</v>
      </c>
      <c r="J103" s="641" t="s">
        <v>923</v>
      </c>
      <c r="L103" s="39"/>
      <c r="M103" s="39"/>
      <c r="N103" s="39"/>
      <c r="O103" s="39"/>
      <c r="P103" s="39"/>
      <c r="Q103" s="39"/>
      <c r="R103" s="39"/>
      <c r="S103" s="39"/>
      <c r="T103" s="39"/>
      <c r="U103" s="39"/>
      <c r="V103" s="90"/>
      <c r="Y103" s="590"/>
      <c r="AS103" s="6"/>
    </row>
    <row r="104" spans="1:45" ht="47.15" customHeight="1" x14ac:dyDescent="0.35">
      <c r="A104" s="324">
        <v>3</v>
      </c>
      <c r="B104" s="324"/>
      <c r="C104" s="636" t="str">
        <f t="shared" si="11"/>
        <v>RSSH: Health management information systems and M&amp;E</v>
      </c>
      <c r="D104" s="639" t="s">
        <v>1066</v>
      </c>
      <c r="E104" s="640" t="s">
        <v>4094</v>
      </c>
      <c r="F104" s="641"/>
      <c r="G104" s="641" t="b">
        <f t="shared" si="12"/>
        <v>1</v>
      </c>
      <c r="H104" s="642" t="s">
        <v>1067</v>
      </c>
      <c r="I104" s="642" t="str">
        <f>IFERROR(VLOOKUP(E104,'Reference records(soft deleted)'!D$66:F$116,3,FALSE),"")</f>
        <v>a1O1R000006c5MnUAI</v>
      </c>
      <c r="J104" s="641" t="s">
        <v>923</v>
      </c>
      <c r="L104" s="39"/>
      <c r="M104" s="39"/>
      <c r="N104" s="39"/>
      <c r="O104" s="39"/>
      <c r="P104" s="39"/>
      <c r="Q104" s="39"/>
      <c r="R104" s="39"/>
      <c r="S104" s="39"/>
      <c r="T104" s="39"/>
      <c r="U104" s="39"/>
      <c r="V104" s="90"/>
      <c r="Y104" s="590"/>
      <c r="AS104" s="6"/>
    </row>
    <row r="105" spans="1:45" ht="47.15" customHeight="1" x14ac:dyDescent="0.35">
      <c r="A105" s="324">
        <v>4</v>
      </c>
      <c r="B105" s="324"/>
      <c r="C105" s="636" t="str">
        <f t="shared" si="11"/>
        <v>--select--</v>
      </c>
      <c r="D105" s="639" t="s">
        <v>1068</v>
      </c>
      <c r="E105" s="640" t="str">
        <f>IFERROR(IF(F105="[Module Reference (Name)]","--Select--",VLOOKUP(F105,'Reference records(soft deleted)'!$B$66:$D$116,3,FALSE)),"")</f>
        <v/>
      </c>
      <c r="F105" s="641"/>
      <c r="G105" s="641" t="b">
        <f t="shared" si="12"/>
        <v>0</v>
      </c>
      <c r="H105" s="642" t="s">
        <v>1069</v>
      </c>
      <c r="I105" s="642" t="str">
        <f>IFERROR(VLOOKUP(E105,'Reference records(soft deleted)'!D$66:F$116,3,FALSE),"")</f>
        <v/>
      </c>
      <c r="J105" s="641" t="s">
        <v>923</v>
      </c>
      <c r="L105" s="39"/>
      <c r="M105" s="39"/>
      <c r="N105" s="39"/>
      <c r="O105" s="39"/>
      <c r="P105" s="39"/>
      <c r="Q105" s="39"/>
      <c r="R105" s="39"/>
      <c r="S105" s="39"/>
      <c r="T105" s="39"/>
      <c r="U105" s="39"/>
      <c r="V105" s="90"/>
      <c r="Y105" s="590"/>
      <c r="AS105" s="6"/>
    </row>
    <row r="106" spans="1:45" ht="47.15" customHeight="1" x14ac:dyDescent="0.35">
      <c r="A106" s="324">
        <v>5</v>
      </c>
      <c r="B106" s="324"/>
      <c r="C106" s="636" t="str">
        <f t="shared" si="11"/>
        <v>--select--</v>
      </c>
      <c r="D106" s="639" t="s">
        <v>1070</v>
      </c>
      <c r="E106" s="640" t="str">
        <f>IFERROR(IF(F106="[Module Reference (Name)]","--Select--",VLOOKUP(F106,'Reference records(soft deleted)'!$B$66:$D$116,3,FALSE)),"")</f>
        <v/>
      </c>
      <c r="F106" s="641"/>
      <c r="G106" s="641" t="b">
        <f t="shared" si="12"/>
        <v>0</v>
      </c>
      <c r="H106" s="642" t="s">
        <v>1071</v>
      </c>
      <c r="I106" s="642" t="str">
        <f>IFERROR(VLOOKUP(E106,'Reference records(soft deleted)'!D$66:F$116,3,FALSE),"")</f>
        <v/>
      </c>
      <c r="J106" s="641" t="s">
        <v>923</v>
      </c>
      <c r="L106" s="39"/>
      <c r="M106" s="39"/>
      <c r="N106" s="39"/>
      <c r="O106" s="39"/>
      <c r="P106" s="39"/>
      <c r="Q106" s="39"/>
      <c r="R106" s="39"/>
      <c r="S106" s="39"/>
      <c r="T106" s="39"/>
      <c r="U106" s="39"/>
      <c r="V106" s="90"/>
      <c r="Y106" s="590"/>
      <c r="AS106" s="6"/>
    </row>
    <row r="107" spans="1:45" ht="47.15" customHeight="1" x14ac:dyDescent="0.35">
      <c r="A107" s="324">
        <v>6</v>
      </c>
      <c r="B107" s="324"/>
      <c r="C107" s="636" t="str">
        <f t="shared" si="11"/>
        <v>--select--</v>
      </c>
      <c r="D107" s="639" t="s">
        <v>1072</v>
      </c>
      <c r="E107" s="640" t="str">
        <f>IFERROR(IF(F107="[Module Reference (Name)]","--Select--",VLOOKUP(F107,'Reference records(soft deleted)'!$B$66:$D$116,3,FALSE)),"")</f>
        <v/>
      </c>
      <c r="F107" s="641"/>
      <c r="G107" s="641" t="b">
        <f t="shared" si="12"/>
        <v>0</v>
      </c>
      <c r="H107" s="642" t="s">
        <v>1073</v>
      </c>
      <c r="I107" s="642" t="str">
        <f>IFERROR(VLOOKUP(E107,'Reference records(soft deleted)'!D$66:F$116,3,FALSE),"")</f>
        <v/>
      </c>
      <c r="J107" s="641" t="s">
        <v>923</v>
      </c>
      <c r="L107" s="39"/>
      <c r="M107" s="39"/>
      <c r="N107" s="39"/>
      <c r="O107" s="39"/>
      <c r="P107" s="39"/>
      <c r="Q107" s="39"/>
      <c r="R107" s="39"/>
      <c r="S107" s="39"/>
      <c r="T107" s="39"/>
      <c r="U107" s="39"/>
      <c r="V107" s="90"/>
      <c r="Y107" s="590"/>
      <c r="AS107" s="6"/>
    </row>
    <row r="108" spans="1:45" ht="47.15" customHeight="1" x14ac:dyDescent="0.35">
      <c r="A108" s="324">
        <v>7</v>
      </c>
      <c r="B108" s="324"/>
      <c r="C108" s="636" t="str">
        <f t="shared" si="11"/>
        <v>--select--</v>
      </c>
      <c r="D108" s="639" t="s">
        <v>1074</v>
      </c>
      <c r="E108" s="640" t="str">
        <f>IFERROR(IF(F108="[Module Reference (Name)]","--Select--",VLOOKUP(F108,'Reference records(soft deleted)'!$B$66:$D$116,3,FALSE)),"")</f>
        <v/>
      </c>
      <c r="F108" s="641"/>
      <c r="G108" s="641" t="b">
        <f t="shared" si="12"/>
        <v>0</v>
      </c>
      <c r="H108" s="642" t="s">
        <v>1075</v>
      </c>
      <c r="I108" s="642" t="str">
        <f>IFERROR(VLOOKUP(E108,'Reference records(soft deleted)'!D$66:F$116,3,FALSE),"")</f>
        <v/>
      </c>
      <c r="J108" s="641" t="s">
        <v>923</v>
      </c>
      <c r="L108" s="39"/>
      <c r="M108" s="39"/>
      <c r="N108" s="39"/>
      <c r="O108" s="39"/>
      <c r="P108" s="39"/>
      <c r="Q108" s="39"/>
      <c r="R108" s="39"/>
      <c r="S108" s="39"/>
      <c r="T108" s="39"/>
      <c r="U108" s="39"/>
      <c r="V108" s="90"/>
      <c r="Y108" s="590"/>
      <c r="AS108" s="6"/>
    </row>
    <row r="109" spans="1:45" ht="47.15" customHeight="1" x14ac:dyDescent="0.35">
      <c r="A109" s="324">
        <v>8</v>
      </c>
      <c r="B109" s="324"/>
      <c r="C109" s="636" t="str">
        <f t="shared" si="11"/>
        <v>--select--</v>
      </c>
      <c r="D109" s="639" t="s">
        <v>1076</v>
      </c>
      <c r="E109" s="640" t="str">
        <f>IFERROR(IF(F109="[Module Reference (Name)]","--Select--",VLOOKUP(F109,'Reference records(soft deleted)'!$B$66:$D$116,3,FALSE)),"")</f>
        <v/>
      </c>
      <c r="F109" s="641"/>
      <c r="G109" s="641" t="b">
        <f t="shared" si="12"/>
        <v>0</v>
      </c>
      <c r="H109" s="642" t="s">
        <v>1077</v>
      </c>
      <c r="I109" s="642" t="str">
        <f>IFERROR(VLOOKUP(E109,'Reference records(soft deleted)'!D$66:F$116,3,FALSE),"")</f>
        <v/>
      </c>
      <c r="J109" s="641" t="s">
        <v>923</v>
      </c>
      <c r="L109" s="39"/>
      <c r="M109" s="39"/>
      <c r="N109" s="39"/>
      <c r="O109" s="39"/>
      <c r="P109" s="39"/>
      <c r="Q109" s="39"/>
      <c r="R109" s="39"/>
      <c r="S109" s="39"/>
      <c r="T109" s="39"/>
      <c r="U109" s="39"/>
      <c r="V109" s="90"/>
      <c r="Y109" s="590"/>
      <c r="AS109" s="6"/>
    </row>
    <row r="110" spans="1:45" ht="47.15" customHeight="1" x14ac:dyDescent="0.35">
      <c r="A110" s="324">
        <v>9</v>
      </c>
      <c r="B110" s="324"/>
      <c r="C110" s="636" t="str">
        <f t="shared" si="11"/>
        <v>--select--</v>
      </c>
      <c r="D110" s="639" t="s">
        <v>1078</v>
      </c>
      <c r="E110" s="640" t="str">
        <f>IFERROR(IF(F110="[Module Reference (Name)]","--Select--",VLOOKUP(F110,'Reference records(soft deleted)'!$B$66:$D$116,3,FALSE)),"")</f>
        <v/>
      </c>
      <c r="F110" s="641"/>
      <c r="G110" s="641" t="b">
        <f t="shared" si="12"/>
        <v>0</v>
      </c>
      <c r="H110" s="642" t="s">
        <v>1079</v>
      </c>
      <c r="I110" s="642" t="str">
        <f>IFERROR(VLOOKUP(E110,'Reference records(soft deleted)'!D$66:F$116,3,FALSE),"")</f>
        <v/>
      </c>
      <c r="J110" s="641" t="s">
        <v>923</v>
      </c>
      <c r="L110" s="39"/>
      <c r="M110" s="39"/>
      <c r="N110" s="39"/>
      <c r="O110" s="39"/>
      <c r="P110" s="39"/>
      <c r="Q110" s="39"/>
      <c r="R110" s="39"/>
      <c r="S110" s="39"/>
      <c r="T110" s="39"/>
      <c r="U110" s="39"/>
      <c r="V110" s="90"/>
      <c r="Y110" s="590"/>
      <c r="AS110" s="6"/>
    </row>
    <row r="111" spans="1:45" ht="47.15" customHeight="1" x14ac:dyDescent="0.35">
      <c r="A111" s="324">
        <v>10</v>
      </c>
      <c r="B111" s="324"/>
      <c r="C111" s="636" t="str">
        <f t="shared" si="11"/>
        <v>--select--</v>
      </c>
      <c r="D111" s="639" t="s">
        <v>1080</v>
      </c>
      <c r="E111" s="640" t="str">
        <f>IFERROR(IF(F111="[Module Reference (Name)]","--Select--",VLOOKUP(F111,'Reference records(soft deleted)'!$B$66:$D$116,3,FALSE)),"")</f>
        <v/>
      </c>
      <c r="F111" s="641"/>
      <c r="G111" s="641" t="b">
        <f t="shared" si="12"/>
        <v>0</v>
      </c>
      <c r="H111" s="642" t="s">
        <v>1081</v>
      </c>
      <c r="I111" s="642" t="str">
        <f>IFERROR(VLOOKUP(E111,'Reference records(soft deleted)'!D$66:F$116,3,FALSE),"")</f>
        <v/>
      </c>
      <c r="J111" s="641" t="s">
        <v>923</v>
      </c>
      <c r="L111" s="39"/>
      <c r="M111" s="39"/>
      <c r="N111" s="39"/>
      <c r="O111" s="39"/>
      <c r="P111" s="39"/>
      <c r="Q111" s="39"/>
      <c r="R111" s="39"/>
      <c r="S111" s="39"/>
      <c r="T111" s="39"/>
      <c r="U111" s="39"/>
      <c r="V111" s="90"/>
      <c r="Y111" s="590"/>
      <c r="AS111" s="6"/>
    </row>
    <row r="112" spans="1:45" ht="47.15" customHeight="1" x14ac:dyDescent="0.35">
      <c r="A112" s="324">
        <v>11</v>
      </c>
      <c r="B112" s="324"/>
      <c r="C112" s="636" t="str">
        <f t="shared" si="11"/>
        <v>--select--</v>
      </c>
      <c r="D112" s="639" t="s">
        <v>1082</v>
      </c>
      <c r="E112" s="640" t="str">
        <f>IFERROR(IF(F112="[Module Reference (Name)]","--Select--",VLOOKUP(F112,'Reference records(soft deleted)'!$B$66:$D$116,3,FALSE)),"")</f>
        <v/>
      </c>
      <c r="F112" s="641"/>
      <c r="G112" s="641" t="b">
        <f t="shared" si="12"/>
        <v>0</v>
      </c>
      <c r="H112" s="642" t="s">
        <v>1083</v>
      </c>
      <c r="I112" s="642" t="str">
        <f>IFERROR(VLOOKUP(E112,'Reference records(soft deleted)'!D$66:F$116,3,FALSE),"")</f>
        <v/>
      </c>
      <c r="J112" s="641" t="s">
        <v>923</v>
      </c>
      <c r="L112" s="39"/>
      <c r="M112" s="39"/>
      <c r="N112" s="39"/>
      <c r="O112" s="39"/>
      <c r="P112" s="39"/>
      <c r="Q112" s="39"/>
      <c r="R112" s="39"/>
      <c r="S112" s="39"/>
      <c r="T112" s="39"/>
      <c r="U112" s="39"/>
      <c r="V112" s="90"/>
      <c r="Y112" s="590"/>
      <c r="AS112" s="6"/>
    </row>
    <row r="113" spans="1:45" ht="47.15" customHeight="1" x14ac:dyDescent="0.35">
      <c r="A113" s="324">
        <v>12</v>
      </c>
      <c r="B113" s="324"/>
      <c r="C113" s="636" t="str">
        <f t="shared" si="11"/>
        <v>--select--</v>
      </c>
      <c r="D113" s="639" t="s">
        <v>1084</v>
      </c>
      <c r="E113" s="640" t="str">
        <f>IFERROR(IF(F113="[Module Reference (Name)]","--Select--",VLOOKUP(F113,'Reference records(soft deleted)'!$B$66:$D$116,3,FALSE)),"")</f>
        <v/>
      </c>
      <c r="F113" s="641"/>
      <c r="G113" s="641" t="b">
        <f t="shared" si="12"/>
        <v>0</v>
      </c>
      <c r="H113" s="642" t="s">
        <v>1085</v>
      </c>
      <c r="I113" s="642" t="str">
        <f>IFERROR(VLOOKUP(E113,'Reference records(soft deleted)'!D$66:F$116,3,FALSE),"")</f>
        <v/>
      </c>
      <c r="J113" s="641" t="s">
        <v>923</v>
      </c>
      <c r="L113" s="39"/>
      <c r="M113" s="39"/>
      <c r="N113" s="39"/>
      <c r="O113" s="39"/>
      <c r="P113" s="39"/>
      <c r="Q113" s="39"/>
      <c r="R113" s="39"/>
      <c r="S113" s="39"/>
      <c r="T113" s="39"/>
      <c r="U113" s="39"/>
      <c r="V113" s="90"/>
      <c r="Y113" s="590"/>
      <c r="AS113" s="6"/>
    </row>
    <row r="114" spans="1:45" ht="47.15" customHeight="1" x14ac:dyDescent="0.35">
      <c r="A114" s="324">
        <v>13</v>
      </c>
      <c r="B114" s="324"/>
      <c r="C114" s="636" t="str">
        <f t="shared" si="11"/>
        <v>--select--</v>
      </c>
      <c r="D114" s="639" t="s">
        <v>1086</v>
      </c>
      <c r="E114" s="640" t="str">
        <f>IFERROR(IF(F114="[Module Reference (Name)]","--Select--",VLOOKUP(F114,'Reference records(soft deleted)'!$B$66:$D$116,3,FALSE)),"")</f>
        <v/>
      </c>
      <c r="F114" s="641"/>
      <c r="G114" s="641" t="b">
        <f t="shared" si="12"/>
        <v>0</v>
      </c>
      <c r="H114" s="642" t="s">
        <v>1087</v>
      </c>
      <c r="I114" s="642" t="str">
        <f>IFERROR(VLOOKUP(E114,'Reference records(soft deleted)'!D$66:F$116,3,FALSE),"")</f>
        <v/>
      </c>
      <c r="J114" s="641" t="s">
        <v>923</v>
      </c>
      <c r="L114" s="39"/>
      <c r="M114" s="39"/>
      <c r="N114" s="39"/>
      <c r="O114" s="39"/>
      <c r="P114" s="39"/>
      <c r="Q114" s="39"/>
      <c r="R114" s="39"/>
      <c r="S114" s="39"/>
      <c r="T114" s="39"/>
      <c r="U114" s="39"/>
      <c r="V114" s="90"/>
      <c r="Y114" s="590"/>
      <c r="AS114" s="6"/>
    </row>
    <row r="115" spans="1:45" ht="47.15" customHeight="1" x14ac:dyDescent="0.35">
      <c r="A115" s="324">
        <v>14</v>
      </c>
      <c r="B115" s="324"/>
      <c r="C115" s="636" t="str">
        <f t="shared" si="11"/>
        <v>--select--</v>
      </c>
      <c r="D115" s="639" t="s">
        <v>1088</v>
      </c>
      <c r="E115" s="640" t="str">
        <f>IFERROR(IF(F115="[Module Reference (Name)]","--Select--",VLOOKUP(F115,'Reference records(soft deleted)'!$B$66:$D$116,3,FALSE)),"")</f>
        <v/>
      </c>
      <c r="F115" s="641"/>
      <c r="G115" s="641" t="b">
        <f t="shared" si="12"/>
        <v>0</v>
      </c>
      <c r="H115" s="642" t="s">
        <v>1089</v>
      </c>
      <c r="I115" s="642" t="str">
        <f>IFERROR(VLOOKUP(E115,'Reference records(soft deleted)'!D$66:F$116,3,FALSE),"")</f>
        <v/>
      </c>
      <c r="J115" s="641" t="s">
        <v>923</v>
      </c>
      <c r="L115" s="39"/>
      <c r="M115" s="39"/>
      <c r="N115" s="39"/>
      <c r="O115" s="39"/>
      <c r="P115" s="39"/>
      <c r="Q115" s="39"/>
      <c r="R115" s="39"/>
      <c r="S115" s="39"/>
      <c r="T115" s="39"/>
      <c r="U115" s="39"/>
      <c r="V115" s="90"/>
      <c r="Y115" s="590"/>
      <c r="AS115" s="6"/>
    </row>
    <row r="116" spans="1:45" ht="47.15" customHeight="1" x14ac:dyDescent="0.35">
      <c r="A116" s="324">
        <v>15</v>
      </c>
      <c r="B116" s="324"/>
      <c r="C116" s="636" t="str">
        <f t="shared" si="11"/>
        <v>--select--</v>
      </c>
      <c r="D116" s="639" t="s">
        <v>1090</v>
      </c>
      <c r="E116" s="640" t="str">
        <f>IFERROR(IF(F116="[Module Reference (Name)]","--Select--",VLOOKUP(F116,'Reference records(soft deleted)'!$B$66:$D$116,3,FALSE)),"")</f>
        <v/>
      </c>
      <c r="F116" s="641"/>
      <c r="G116" s="641" t="b">
        <f t="shared" si="12"/>
        <v>0</v>
      </c>
      <c r="H116" s="642" t="s">
        <v>1091</v>
      </c>
      <c r="I116" s="642" t="str">
        <f>IFERROR(VLOOKUP(E116,'Reference records(soft deleted)'!D$66:F$116,3,FALSE),"")</f>
        <v/>
      </c>
      <c r="J116" s="641" t="s">
        <v>923</v>
      </c>
      <c r="L116" s="39"/>
      <c r="M116" s="39"/>
      <c r="N116" s="39"/>
      <c r="O116" s="39"/>
      <c r="P116" s="39"/>
      <c r="Q116" s="39"/>
      <c r="R116" s="39"/>
      <c r="S116" s="39"/>
      <c r="T116" s="39"/>
      <c r="U116" s="39"/>
      <c r="V116" s="90"/>
      <c r="Y116" s="590"/>
      <c r="AS116" s="6"/>
    </row>
    <row r="117" spans="1:45" ht="21" hidden="1" customHeight="1" thickBot="1" x14ac:dyDescent="0.4">
      <c r="A117" s="56"/>
      <c r="B117" s="57"/>
      <c r="C117" s="57"/>
      <c r="D117" s="57"/>
      <c r="E117" s="57"/>
      <c r="F117" s="57"/>
      <c r="G117" s="57"/>
      <c r="H117" s="57"/>
      <c r="I117" s="57"/>
      <c r="J117" s="52"/>
      <c r="K117" s="44"/>
      <c r="L117" s="39"/>
      <c r="M117" s="39"/>
      <c r="N117" s="39"/>
      <c r="O117" s="39"/>
      <c r="P117" s="39"/>
      <c r="Q117" s="39"/>
      <c r="R117" s="39"/>
      <c r="S117" s="39"/>
      <c r="T117" s="39"/>
      <c r="U117" s="39"/>
      <c r="V117" s="90"/>
    </row>
    <row r="118" spans="1:45" ht="35.25" customHeight="1" x14ac:dyDescent="0.35">
      <c r="L118" s="39"/>
      <c r="M118" s="39"/>
      <c r="N118" s="39"/>
      <c r="O118" s="39"/>
      <c r="P118" s="39"/>
      <c r="Q118" s="39"/>
      <c r="R118" s="39"/>
      <c r="S118" s="39"/>
      <c r="T118" s="39"/>
      <c r="U118" s="39"/>
      <c r="V118" s="90"/>
    </row>
    <row r="119" spans="1:45" ht="27.75" customHeight="1" thickBot="1" x14ac:dyDescent="0.4">
      <c r="A119" s="91"/>
      <c r="B119" s="38"/>
      <c r="C119" s="38"/>
      <c r="D119" s="38"/>
      <c r="E119" s="39"/>
      <c r="F119" s="39"/>
      <c r="G119" s="39"/>
      <c r="H119" s="39"/>
      <c r="I119" s="39"/>
      <c r="J119" s="39"/>
      <c r="K119" s="39"/>
      <c r="L119" s="39"/>
      <c r="M119" s="39"/>
      <c r="N119" s="39"/>
      <c r="O119" s="39"/>
      <c r="P119" s="39"/>
      <c r="Q119" s="39"/>
      <c r="R119" s="39"/>
      <c r="S119" s="39"/>
      <c r="T119" s="39"/>
      <c r="U119" s="39"/>
      <c r="V119" s="90"/>
    </row>
    <row r="120" spans="1:45" ht="16.5" customHeight="1" thickBot="1" x14ac:dyDescent="0.4">
      <c r="A120" s="783" t="str">
        <f ca="1">Translations!A50</f>
        <v>Only required if you have Work plan Tracking Measures</v>
      </c>
      <c r="B120" s="784"/>
      <c r="C120" s="784"/>
      <c r="D120" s="784"/>
      <c r="E120" s="784"/>
      <c r="F120" s="784"/>
      <c r="G120" s="784"/>
      <c r="H120" s="784"/>
      <c r="I120" s="784"/>
      <c r="J120" s="784"/>
      <c r="K120" s="784"/>
      <c r="L120" s="784"/>
      <c r="M120" s="784"/>
      <c r="N120" s="784"/>
      <c r="O120" s="784"/>
      <c r="P120" s="784"/>
      <c r="Q120" s="784"/>
      <c r="R120" s="784"/>
      <c r="S120" s="784"/>
      <c r="T120" s="784"/>
      <c r="U120" s="784"/>
      <c r="V120" s="784"/>
      <c r="W120" s="92"/>
      <c r="X120" s="92"/>
      <c r="Y120" s="92"/>
      <c r="Z120" s="92"/>
      <c r="AA120" s="93"/>
      <c r="AB120" s="93"/>
      <c r="AC120" s="94"/>
    </row>
    <row r="121" spans="1:45" ht="30" customHeight="1" x14ac:dyDescent="0.35">
      <c r="A121" s="774" t="s">
        <v>38</v>
      </c>
      <c r="B121" s="775"/>
      <c r="C121" s="775"/>
      <c r="D121" s="775"/>
      <c r="E121" s="775"/>
      <c r="F121" s="775"/>
      <c r="G121" s="775"/>
      <c r="H121" s="775"/>
      <c r="I121" s="775"/>
      <c r="J121" s="775"/>
      <c r="K121" s="775"/>
      <c r="L121" s="775"/>
      <c r="M121" s="775"/>
      <c r="N121" s="775"/>
      <c r="O121" s="775"/>
      <c r="P121" s="775"/>
      <c r="Q121" s="775"/>
      <c r="R121" s="775"/>
      <c r="S121" s="775"/>
      <c r="T121" s="775"/>
      <c r="U121" s="775"/>
      <c r="V121" s="775"/>
      <c r="W121" s="226"/>
      <c r="X121" s="226"/>
      <c r="Y121" s="226"/>
      <c r="Z121" s="227"/>
      <c r="AA121" s="228"/>
      <c r="AB121" s="228"/>
      <c r="AC121" s="229"/>
    </row>
    <row r="122" spans="1:45" ht="46.5" customHeight="1" x14ac:dyDescent="0.35">
      <c r="A122" s="631" t="str">
        <f ca="1">Translations!A32</f>
        <v>Intervention Number</v>
      </c>
      <c r="B122" s="631"/>
      <c r="C122" s="631"/>
      <c r="D122" s="631"/>
      <c r="E122" s="643" t="str">
        <f ca="1">Translations!A28</f>
        <v>Modules</v>
      </c>
      <c r="F122" s="643"/>
      <c r="G122" s="643" t="s">
        <v>148</v>
      </c>
      <c r="H122" s="643" t="s">
        <v>149</v>
      </c>
      <c r="I122" s="643" t="s">
        <v>150</v>
      </c>
      <c r="J122" s="643" t="s">
        <v>164</v>
      </c>
      <c r="K122" s="643" t="str">
        <f ca="1">Translations!A33</f>
        <v>Standard Intervention</v>
      </c>
      <c r="L122" s="643" t="s">
        <v>635</v>
      </c>
      <c r="M122" s="644" t="s">
        <v>636</v>
      </c>
      <c r="N122" s="644" t="s">
        <v>637</v>
      </c>
      <c r="O122" s="644" t="s">
        <v>165</v>
      </c>
      <c r="P122" s="644" t="s">
        <v>166</v>
      </c>
      <c r="Q122" s="644" t="s">
        <v>181</v>
      </c>
      <c r="R122" s="644" t="s">
        <v>246</v>
      </c>
      <c r="S122" s="643" t="s">
        <v>245</v>
      </c>
      <c r="T122" s="645" t="str">
        <f ca="1">Translations!A34</f>
        <v>Custom Intervention (only if "Other" intervention is chosen)</v>
      </c>
      <c r="U122" s="646" t="s">
        <v>74</v>
      </c>
      <c r="V122" s="645" t="str">
        <f ca="1">Translations!A35</f>
        <v>Population</v>
      </c>
      <c r="W122" s="647" t="s">
        <v>142</v>
      </c>
      <c r="X122" s="648" t="s">
        <v>89</v>
      </c>
      <c r="Y122" s="648" t="s">
        <v>59</v>
      </c>
      <c r="Z122" s="648" t="s">
        <v>93</v>
      </c>
      <c r="AA122" s="648" t="s">
        <v>94</v>
      </c>
      <c r="AB122" s="648" t="s">
        <v>61</v>
      </c>
      <c r="AC122" s="327"/>
      <c r="AD122" s="649" t="s">
        <v>297</v>
      </c>
      <c r="AE122" s="650" t="s">
        <v>298</v>
      </c>
      <c r="AF122" s="327" t="s">
        <v>715</v>
      </c>
      <c r="AG122" s="326" t="s">
        <v>94</v>
      </c>
      <c r="AH122" s="651" t="s">
        <v>861</v>
      </c>
      <c r="AI122" s="652" t="s">
        <v>862</v>
      </c>
      <c r="AJ122" s="326" t="s">
        <v>863</v>
      </c>
      <c r="AK122" s="326" t="s">
        <v>864</v>
      </c>
      <c r="AL122" s="326" t="s">
        <v>865</v>
      </c>
      <c r="AM122" s="326" t="s">
        <v>866</v>
      </c>
      <c r="AN122" s="326" t="s">
        <v>867</v>
      </c>
      <c r="AO122" s="653"/>
      <c r="AP122" s="653"/>
      <c r="AQ122" s="327" t="s">
        <v>296</v>
      </c>
    </row>
    <row r="123" spans="1:45" ht="47.15" hidden="1" customHeight="1" x14ac:dyDescent="0.35">
      <c r="A123" s="324"/>
      <c r="B123" s="654"/>
      <c r="C123" s="654"/>
      <c r="D123" s="654"/>
      <c r="E123" s="655" t="str">
        <f>IFERROR(IF(AND(K123="",T123=""),"",(VLOOKUP(Q123,'Reference records(soft deleted)'!$B$66:$D$116,3,FALSE))),"")</f>
        <v/>
      </c>
      <c r="F123" s="656"/>
      <c r="G123" s="656"/>
      <c r="H123" s="656"/>
      <c r="I123" s="656"/>
      <c r="J123" s="656"/>
      <c r="K123" s="655" t="str">
        <f>IFERROR(VLOOKUP(R123,'Reference records(soft deleted)'!$B$167:$D$233,3,FALSE),"")</f>
        <v/>
      </c>
      <c r="L123" s="656" t="e">
        <f>VLOOKUP(AA123,'Reference Records'!$E$122:$F$189,2,0)</f>
        <v>#N/A</v>
      </c>
      <c r="M123" s="656" t="e">
        <f>MATCH($L123,'Reference Records'!$E$268:$E$335,0)+ROW(Population_by_intervention) -1</f>
        <v>#N/A</v>
      </c>
      <c r="N123" s="656" t="e">
        <f>MATCH($L123,'Reference Records'!$E$268:$E$335,1)+ROW(Population_by_intervention) -1</f>
        <v>#N/A</v>
      </c>
      <c r="O123" s="656"/>
      <c r="P123" s="656" t="str">
        <f>AQ123</f>
        <v>[Intervention ID]</v>
      </c>
      <c r="Q123" s="657" t="s">
        <v>180</v>
      </c>
      <c r="R123" s="658" t="s">
        <v>182</v>
      </c>
      <c r="S123" s="656" t="e">
        <f>L123</f>
        <v>#N/A</v>
      </c>
      <c r="T123" s="659"/>
      <c r="U123" s="660" t="str">
        <f>IFERROR(IF(VLOOKUP(E123,'Reference Records'!$C$89:$D$120,2,FALSE)=0,"",VLOOKUP(E123,'Reference Records'!$C$89:$D$120,2,FALSE)),"")</f>
        <v/>
      </c>
      <c r="V123" s="655"/>
      <c r="W123" s="660" t="str">
        <f>K123&amp;T123</f>
        <v/>
      </c>
      <c r="X123" s="661" t="str">
        <f>IFERROR(VLOOKUP(E123,$E$101:$H$118,4,FALSE),"")</f>
        <v>a1P1R000007FRvzUAG</v>
      </c>
      <c r="Y123" s="661" t="b">
        <f>IFERROR(IF(OR(K123&lt;&gt;"",T123&lt;&gt;""),TRUE,FALSE),FALSE)</f>
        <v>0</v>
      </c>
      <c r="Z123" s="661" t="b">
        <f>IFERROR(TRUE,FALSE)</f>
        <v>1</v>
      </c>
      <c r="AA123" s="661" t="str">
        <f>IFERROR(VLOOKUP(K123,'Reference Records'!$C$123:$E$190,3,FALSE),"")</f>
        <v/>
      </c>
      <c r="AB123" s="661" t="s">
        <v>60</v>
      </c>
      <c r="AC123" s="327"/>
      <c r="AD123" s="326" t="str">
        <f>E123</f>
        <v/>
      </c>
      <c r="AE123" s="649" t="str">
        <f t="array" ref="AE123">IFERROR(IF(INDEX($W$123:$W$174, MATCH(0, IF(AD123=$E$123:$E$174, COUNTIF($AE$122:$AE122, $W$123:$W$174), ""), 0))=0,"",INDEX($W$123:$W$174, MATCH(0, IF(AD123=$E$123:$E$174, COUNTIF($AE$122:$AE122, $W$123:$W$174), ""), 0))),"")</f>
        <v/>
      </c>
      <c r="AF123" s="649" t="str">
        <f>IF(AND(E123&amp;K123="",AQ123&lt;&gt;"[Intervention ID]"),"|empty|",E123&amp;K123)</f>
        <v/>
      </c>
      <c r="AG123" s="326" t="str">
        <f>AQ123</f>
        <v>[Intervention ID]</v>
      </c>
      <c r="AH123" s="652" t="str">
        <f>X123&amp;AA123&amp;V123</f>
        <v>a1P1R000007FRvzUAG</v>
      </c>
      <c r="AI123" s="652">
        <f>IF(COUNTIF($AH$123:AH174,"&lt;="&amp;AH123)=0,"",COUNTIF($AH$123:AH174,"&lt;="&amp;AH123))</f>
        <v>51</v>
      </c>
      <c r="AJ123" s="326">
        <f>RANK(AI123,AI$123:AI174,1)</f>
        <v>1</v>
      </c>
      <c r="AK123" s="326" t="str">
        <f>INDEX(E$123:E174,MATCH(ROWS(AJ$123:AJ123),AJ$123:AJ174,0))</f>
        <v/>
      </c>
      <c r="AL123" s="326" t="str">
        <f>INDEX(K$123:K174,MATCH(ROWS(AJ$123:AJ123),AJ$123:AJ174,0))</f>
        <v/>
      </c>
      <c r="AM123" s="326">
        <f>INDEX(V$123:V174,MATCH(ROWS(AJ$123:AJ123),AJ$123:AJ174,0))</f>
        <v>0</v>
      </c>
      <c r="AN123" s="326" t="str">
        <f>AK123&amp;AL123</f>
        <v/>
      </c>
      <c r="AO123" s="653"/>
      <c r="AP123" s="653"/>
      <c r="AQ123" s="662" t="s">
        <v>295</v>
      </c>
    </row>
    <row r="124" spans="1:45" ht="47.15" customHeight="1" x14ac:dyDescent="0.35">
      <c r="A124" s="324">
        <v>1</v>
      </c>
      <c r="B124" s="654"/>
      <c r="C124" s="654"/>
      <c r="D124" s="654"/>
      <c r="E124" s="655" t="str">
        <f>IFERROR(IF(AND(K124="",T124=""),"",(VLOOKUP(Q124,'Reference records(soft deleted)'!$B$66:$D$116,3,FALSE))),"")</f>
        <v/>
      </c>
      <c r="F124" s="656"/>
      <c r="G124" s="656"/>
      <c r="H124" s="656"/>
      <c r="I124" s="656"/>
      <c r="J124" s="656"/>
      <c r="K124" s="655" t="str">
        <f>IFERROR(VLOOKUP(R124,'Reference records(soft deleted)'!$B$167:$D$233,3,FALSE),"")</f>
        <v/>
      </c>
      <c r="L124" s="656" t="e">
        <f>VLOOKUP(AA124,'Reference Records'!$E$122:$F$189,2,0)</f>
        <v>#N/A</v>
      </c>
      <c r="M124" s="656" t="e">
        <f>MATCH($L124,'Reference Records'!$E$268:$E$335,0)+ROW(Population_by_intervention) -1</f>
        <v>#N/A</v>
      </c>
      <c r="N124" s="656" t="e">
        <f>MATCH($L124,'Reference Records'!$E$268:$E$335,1)+ROW(Population_by_intervention) -1</f>
        <v>#N/A</v>
      </c>
      <c r="O124" s="656"/>
      <c r="P124" s="656" t="str">
        <f t="shared" ref="P124:P173" si="13">AQ124</f>
        <v>INT-116034</v>
      </c>
      <c r="Q124" s="657"/>
      <c r="R124" s="658"/>
      <c r="S124" s="656" t="e">
        <f t="shared" ref="S124:S173" si="14">L124</f>
        <v>#N/A</v>
      </c>
      <c r="T124" s="659"/>
      <c r="U124" s="660" t="str">
        <f>IFERROR(IF(VLOOKUP(E124,'Reference Records'!$C$89:$D$120,2,FALSE)=0,"",VLOOKUP(E124,'Reference Records'!$C$89:$D$120,2,FALSE)),"")</f>
        <v/>
      </c>
      <c r="V124" s="655"/>
      <c r="W124" s="660" t="str">
        <f t="shared" ref="W124:W173" si="15">K124&amp;T124</f>
        <v/>
      </c>
      <c r="X124" s="661" t="str">
        <f t="shared" ref="X124:X173" si="16">IFERROR(VLOOKUP(E124,$E$101:$H$118,4,FALSE),"")</f>
        <v>a1P1R000007FRvzUAG</v>
      </c>
      <c r="Y124" s="661" t="b">
        <f t="shared" ref="Y124:Y173" si="17">IFERROR(IF(OR(K124&lt;&gt;"",T124&lt;&gt;""),TRUE,FALSE),FALSE)</f>
        <v>0</v>
      </c>
      <c r="Z124" s="661" t="b">
        <f t="shared" ref="Z124:Z173" si="18">IFERROR(TRUE,FALSE)</f>
        <v>1</v>
      </c>
      <c r="AA124" s="661" t="str">
        <f>IFERROR(VLOOKUP(K124,'Reference Records'!$C$123:$E$190,3,FALSE),"")</f>
        <v/>
      </c>
      <c r="AB124" s="661" t="s">
        <v>1092</v>
      </c>
      <c r="AC124" s="327"/>
      <c r="AD124" s="326" t="str">
        <f t="shared" ref="AD124:AD173" si="19">E124</f>
        <v/>
      </c>
      <c r="AE124" s="649" t="str">
        <f t="array" ref="AE124">IFERROR(IF(INDEX($W$123:$W$174, MATCH(0, IF(AD124=$E$123:$E$174, COUNTIF($AE$122:$AE123, $W$123:$W$174), ""), 0))=0,"",INDEX($W$123:$W$174, MATCH(0, IF(AD124=$E$123:$E$174, COUNTIF($AE$122:$AE123, $W$123:$W$174), ""), 0))),"")</f>
        <v/>
      </c>
      <c r="AF124" s="649" t="str">
        <f t="shared" ref="AF124:AF173" si="20">IF(AND(E124&amp;K124="",AQ124&lt;&gt;"[Intervention ID]"),"|empty|",E124&amp;K124)</f>
        <v>|empty|</v>
      </c>
      <c r="AG124" s="326" t="str">
        <f t="shared" ref="AG124:AG173" si="21">AQ124</f>
        <v>INT-116034</v>
      </c>
      <c r="AH124" s="652" t="str">
        <f t="shared" ref="AH124:AH173" si="22">X124&amp;AA124&amp;V124</f>
        <v>a1P1R000007FRvzUAG</v>
      </c>
      <c r="AI124" s="652">
        <f>IF(COUNTIF($AH$123:AH175,"&lt;="&amp;AH124)=0,"",COUNTIF($AH$123:AH175,"&lt;="&amp;AH124))</f>
        <v>51</v>
      </c>
      <c r="AJ124" s="326">
        <f>RANK(AI124,AI$123:AI175,1)</f>
        <v>1</v>
      </c>
      <c r="AK124" s="326" t="e">
        <f>INDEX(E$123:E175,MATCH(ROWS(AJ$123:AJ124),AJ$123:AJ175,0))</f>
        <v>#N/A</v>
      </c>
      <c r="AL124" s="326" t="e">
        <f>INDEX(K$123:K175,MATCH(ROWS(AJ$123:AJ124),AJ$123:AJ175,0))</f>
        <v>#N/A</v>
      </c>
      <c r="AM124" s="326" t="e">
        <f>INDEX(V$123:V175,MATCH(ROWS(AJ$123:AJ124),AJ$123:AJ175,0))</f>
        <v>#N/A</v>
      </c>
      <c r="AN124" s="326" t="e">
        <f t="shared" ref="AN124:AN173" si="23">AK124&amp;AL124</f>
        <v>#N/A</v>
      </c>
      <c r="AO124" s="653"/>
      <c r="AP124" s="653"/>
      <c r="AQ124" s="662" t="s">
        <v>1093</v>
      </c>
    </row>
    <row r="125" spans="1:45" ht="47.15" customHeight="1" x14ac:dyDescent="0.35">
      <c r="A125" s="324">
        <v>2</v>
      </c>
      <c r="B125" s="654"/>
      <c r="C125" s="654"/>
      <c r="D125" s="654"/>
      <c r="E125" s="655" t="str">
        <f>IFERROR(IF(AND(K125="",T125=""),"",(VLOOKUP(Q125,'Reference records(soft deleted)'!$B$66:$D$116,3,FALSE))),"")</f>
        <v/>
      </c>
      <c r="F125" s="656"/>
      <c r="G125" s="656"/>
      <c r="H125" s="656"/>
      <c r="I125" s="656"/>
      <c r="J125" s="656"/>
      <c r="K125" s="655" t="str">
        <f>IFERROR(VLOOKUP(R125,'Reference records(soft deleted)'!$B$167:$D$233,3,FALSE),"")</f>
        <v/>
      </c>
      <c r="L125" s="656" t="e">
        <f>VLOOKUP(AA125,'Reference Records'!$E$122:$F$189,2,0)</f>
        <v>#N/A</v>
      </c>
      <c r="M125" s="656" t="e">
        <f>MATCH($L125,'Reference Records'!$E$268:$E$335,0)+ROW(Population_by_intervention) -1</f>
        <v>#N/A</v>
      </c>
      <c r="N125" s="656" t="e">
        <f>MATCH($L125,'Reference Records'!$E$268:$E$335,1)+ROW(Population_by_intervention) -1</f>
        <v>#N/A</v>
      </c>
      <c r="O125" s="656"/>
      <c r="P125" s="656" t="str">
        <f t="shared" si="13"/>
        <v>INT-116035</v>
      </c>
      <c r="Q125" s="657"/>
      <c r="R125" s="658"/>
      <c r="S125" s="656" t="e">
        <f t="shared" si="14"/>
        <v>#N/A</v>
      </c>
      <c r="T125" s="659"/>
      <c r="U125" s="660" t="str">
        <f>IFERROR(IF(VLOOKUP(E125,'Reference Records'!$C$89:$D$120,2,FALSE)=0,"",VLOOKUP(E125,'Reference Records'!$C$89:$D$120,2,FALSE)),"")</f>
        <v/>
      </c>
      <c r="V125" s="655"/>
      <c r="W125" s="660" t="str">
        <f t="shared" si="15"/>
        <v/>
      </c>
      <c r="X125" s="661" t="str">
        <f t="shared" si="16"/>
        <v>a1P1R000007FRvzUAG</v>
      </c>
      <c r="Y125" s="661" t="b">
        <f t="shared" si="17"/>
        <v>0</v>
      </c>
      <c r="Z125" s="661" t="b">
        <f t="shared" si="18"/>
        <v>1</v>
      </c>
      <c r="AA125" s="661" t="str">
        <f>IFERROR(VLOOKUP(K125,'Reference Records'!$C$123:$E$190,3,FALSE),"")</f>
        <v/>
      </c>
      <c r="AB125" s="661" t="s">
        <v>1094</v>
      </c>
      <c r="AC125" s="327"/>
      <c r="AD125" s="326" t="str">
        <f t="shared" si="19"/>
        <v/>
      </c>
      <c r="AE125" s="649" t="str">
        <f t="array" ref="AE125">IFERROR(IF(INDEX($W$123:$W$174, MATCH(0, IF(AD125=$E$123:$E$174, COUNTIF($AE$122:$AE124, $W$123:$W$174), ""), 0))=0,"",INDEX($W$123:$W$174, MATCH(0, IF(AD125=$E$123:$E$174, COUNTIF($AE$122:$AE124, $W$123:$W$174), ""), 0))),"")</f>
        <v/>
      </c>
      <c r="AF125" s="649" t="str">
        <f t="shared" si="20"/>
        <v>|empty|</v>
      </c>
      <c r="AG125" s="326" t="str">
        <f t="shared" si="21"/>
        <v>INT-116035</v>
      </c>
      <c r="AH125" s="652" t="str">
        <f t="shared" si="22"/>
        <v>a1P1R000007FRvzUAG</v>
      </c>
      <c r="AI125" s="652">
        <f>IF(COUNTIF($AH$123:AH176,"&lt;="&amp;AH125)=0,"",COUNTIF($AH$123:AH176,"&lt;="&amp;AH125))</f>
        <v>51</v>
      </c>
      <c r="AJ125" s="326">
        <f>RANK(AI125,AI$123:AI176,1)</f>
        <v>1</v>
      </c>
      <c r="AK125" s="326" t="e">
        <f>INDEX(E$123:E176,MATCH(ROWS(AJ$123:AJ125),AJ$123:AJ176,0))</f>
        <v>#N/A</v>
      </c>
      <c r="AL125" s="326" t="e">
        <f>INDEX(K$123:K176,MATCH(ROWS(AJ$123:AJ125),AJ$123:AJ176,0))</f>
        <v>#N/A</v>
      </c>
      <c r="AM125" s="326" t="e">
        <f>INDEX(V$123:V176,MATCH(ROWS(AJ$123:AJ125),AJ$123:AJ176,0))</f>
        <v>#N/A</v>
      </c>
      <c r="AN125" s="326" t="e">
        <f t="shared" si="23"/>
        <v>#N/A</v>
      </c>
      <c r="AO125" s="653"/>
      <c r="AP125" s="653"/>
      <c r="AQ125" s="662" t="s">
        <v>1095</v>
      </c>
    </row>
    <row r="126" spans="1:45" ht="47.15" customHeight="1" x14ac:dyDescent="0.35">
      <c r="A126" s="324">
        <v>3</v>
      </c>
      <c r="B126" s="654"/>
      <c r="C126" s="654"/>
      <c r="D126" s="654"/>
      <c r="E126" s="655" t="str">
        <f>IFERROR(IF(AND(K126="",T126=""),"",(VLOOKUP(Q126,'Reference records(soft deleted)'!$B$66:$D$116,3,FALSE))),"")</f>
        <v/>
      </c>
      <c r="F126" s="656"/>
      <c r="G126" s="656"/>
      <c r="H126" s="656"/>
      <c r="I126" s="656"/>
      <c r="J126" s="656"/>
      <c r="K126" s="655" t="str">
        <f>IFERROR(VLOOKUP(R126,'Reference records(soft deleted)'!$B$167:$D$233,3,FALSE),"")</f>
        <v/>
      </c>
      <c r="L126" s="656" t="e">
        <f>VLOOKUP(AA126,'Reference Records'!$E$122:$F$189,2,0)</f>
        <v>#N/A</v>
      </c>
      <c r="M126" s="656" t="e">
        <f>MATCH($L126,'Reference Records'!$E$268:$E$335,0)+ROW(Population_by_intervention) -1</f>
        <v>#N/A</v>
      </c>
      <c r="N126" s="656" t="e">
        <f>MATCH($L126,'Reference Records'!$E$268:$E$335,1)+ROW(Population_by_intervention) -1</f>
        <v>#N/A</v>
      </c>
      <c r="O126" s="656"/>
      <c r="P126" s="656" t="str">
        <f t="shared" si="13"/>
        <v>INT-116036</v>
      </c>
      <c r="Q126" s="657"/>
      <c r="R126" s="658"/>
      <c r="S126" s="656" t="e">
        <f t="shared" si="14"/>
        <v>#N/A</v>
      </c>
      <c r="T126" s="659"/>
      <c r="U126" s="660" t="str">
        <f>IFERROR(IF(VLOOKUP(E126,'Reference Records'!$C$89:$D$120,2,FALSE)=0,"",VLOOKUP(E126,'Reference Records'!$C$89:$D$120,2,FALSE)),"")</f>
        <v/>
      </c>
      <c r="V126" s="655"/>
      <c r="W126" s="660" t="str">
        <f t="shared" si="15"/>
        <v/>
      </c>
      <c r="X126" s="661" t="str">
        <f t="shared" si="16"/>
        <v>a1P1R000007FRvzUAG</v>
      </c>
      <c r="Y126" s="661" t="b">
        <f t="shared" si="17"/>
        <v>0</v>
      </c>
      <c r="Z126" s="661" t="b">
        <f t="shared" si="18"/>
        <v>1</v>
      </c>
      <c r="AA126" s="661" t="str">
        <f>IFERROR(VLOOKUP(K126,'Reference Records'!$C$123:$E$190,3,FALSE),"")</f>
        <v/>
      </c>
      <c r="AB126" s="661" t="s">
        <v>1096</v>
      </c>
      <c r="AC126" s="327"/>
      <c r="AD126" s="326" t="str">
        <f t="shared" si="19"/>
        <v/>
      </c>
      <c r="AE126" s="649" t="str">
        <f t="array" ref="AE126">IFERROR(IF(INDEX($W$123:$W$174, MATCH(0, IF(AD126=$E$123:$E$174, COUNTIF($AE$122:$AE125, $W$123:$W$174), ""), 0))=0,"",INDEX($W$123:$W$174, MATCH(0, IF(AD126=$E$123:$E$174, COUNTIF($AE$122:$AE125, $W$123:$W$174), ""), 0))),"")</f>
        <v/>
      </c>
      <c r="AF126" s="649" t="str">
        <f t="shared" si="20"/>
        <v>|empty|</v>
      </c>
      <c r="AG126" s="326" t="str">
        <f t="shared" si="21"/>
        <v>INT-116036</v>
      </c>
      <c r="AH126" s="652" t="str">
        <f t="shared" si="22"/>
        <v>a1P1R000007FRvzUAG</v>
      </c>
      <c r="AI126" s="652">
        <f>IF(COUNTIF($AH$123:AH177,"&lt;="&amp;AH126)=0,"",COUNTIF($AH$123:AH177,"&lt;="&amp;AH126))</f>
        <v>51</v>
      </c>
      <c r="AJ126" s="326">
        <f>RANK(AI126,AI$123:AI177,1)</f>
        <v>1</v>
      </c>
      <c r="AK126" s="326" t="e">
        <f>INDEX(E$123:E177,MATCH(ROWS(AJ$123:AJ126),AJ$123:AJ177,0))</f>
        <v>#N/A</v>
      </c>
      <c r="AL126" s="326" t="e">
        <f>INDEX(K$123:K177,MATCH(ROWS(AJ$123:AJ126),AJ$123:AJ177,0))</f>
        <v>#N/A</v>
      </c>
      <c r="AM126" s="326" t="e">
        <f>INDEX(V$123:V177,MATCH(ROWS(AJ$123:AJ126),AJ$123:AJ177,0))</f>
        <v>#N/A</v>
      </c>
      <c r="AN126" s="326" t="e">
        <f t="shared" si="23"/>
        <v>#N/A</v>
      </c>
      <c r="AO126" s="653"/>
      <c r="AP126" s="653"/>
      <c r="AQ126" s="662" t="s">
        <v>1097</v>
      </c>
    </row>
    <row r="127" spans="1:45" ht="47.15" customHeight="1" x14ac:dyDescent="0.35">
      <c r="A127" s="324">
        <v>4</v>
      </c>
      <c r="B127" s="654"/>
      <c r="C127" s="654"/>
      <c r="D127" s="654"/>
      <c r="E127" s="655" t="str">
        <f>IFERROR(IF(AND(K127="",T127=""),"",(VLOOKUP(Q127,'Reference records(soft deleted)'!$B$66:$D$116,3,FALSE))),"")</f>
        <v/>
      </c>
      <c r="F127" s="656"/>
      <c r="G127" s="656"/>
      <c r="H127" s="656"/>
      <c r="I127" s="656"/>
      <c r="J127" s="656"/>
      <c r="K127" s="655" t="str">
        <f>IFERROR(VLOOKUP(R127,'Reference records(soft deleted)'!$B$167:$D$233,3,FALSE),"")</f>
        <v/>
      </c>
      <c r="L127" s="656" t="e">
        <f>VLOOKUP(AA127,'Reference Records'!$E$122:$F$189,2,0)</f>
        <v>#N/A</v>
      </c>
      <c r="M127" s="656" t="e">
        <f>MATCH($L127,'Reference Records'!$E$268:$E$335,0)+ROW(Population_by_intervention) -1</f>
        <v>#N/A</v>
      </c>
      <c r="N127" s="656" t="e">
        <f>MATCH($L127,'Reference Records'!$E$268:$E$335,1)+ROW(Population_by_intervention) -1</f>
        <v>#N/A</v>
      </c>
      <c r="O127" s="656"/>
      <c r="P127" s="656" t="str">
        <f t="shared" si="13"/>
        <v>INT-116037</v>
      </c>
      <c r="Q127" s="657"/>
      <c r="R127" s="658"/>
      <c r="S127" s="656" t="e">
        <f t="shared" si="14"/>
        <v>#N/A</v>
      </c>
      <c r="T127" s="659"/>
      <c r="U127" s="660" t="str">
        <f>IFERROR(IF(VLOOKUP(E127,'Reference Records'!$C$89:$D$120,2,FALSE)=0,"",VLOOKUP(E127,'Reference Records'!$C$89:$D$120,2,FALSE)),"")</f>
        <v/>
      </c>
      <c r="V127" s="655"/>
      <c r="W127" s="660" t="str">
        <f t="shared" si="15"/>
        <v/>
      </c>
      <c r="X127" s="661" t="str">
        <f t="shared" si="16"/>
        <v>a1P1R000007FRvzUAG</v>
      </c>
      <c r="Y127" s="661" t="b">
        <f t="shared" si="17"/>
        <v>0</v>
      </c>
      <c r="Z127" s="661" t="b">
        <f t="shared" si="18"/>
        <v>1</v>
      </c>
      <c r="AA127" s="661" t="str">
        <f>IFERROR(VLOOKUP(K127,'Reference Records'!$C$123:$E$190,3,FALSE),"")</f>
        <v/>
      </c>
      <c r="AB127" s="661" t="s">
        <v>1098</v>
      </c>
      <c r="AC127" s="327"/>
      <c r="AD127" s="326" t="str">
        <f t="shared" si="19"/>
        <v/>
      </c>
      <c r="AE127" s="649" t="str">
        <f t="array" ref="AE127">IFERROR(IF(INDEX($W$123:$W$174, MATCH(0, IF(AD127=$E$123:$E$174, COUNTIF($AE$122:$AE126, $W$123:$W$174), ""), 0))=0,"",INDEX($W$123:$W$174, MATCH(0, IF(AD127=$E$123:$E$174, COUNTIF($AE$122:$AE126, $W$123:$W$174), ""), 0))),"")</f>
        <v/>
      </c>
      <c r="AF127" s="649" t="str">
        <f t="shared" si="20"/>
        <v>|empty|</v>
      </c>
      <c r="AG127" s="326" t="str">
        <f t="shared" si="21"/>
        <v>INT-116037</v>
      </c>
      <c r="AH127" s="652" t="str">
        <f t="shared" si="22"/>
        <v>a1P1R000007FRvzUAG</v>
      </c>
      <c r="AI127" s="652">
        <f>IF(COUNTIF($AH$123:AH178,"&lt;="&amp;AH127)=0,"",COUNTIF($AH$123:AH178,"&lt;="&amp;AH127))</f>
        <v>51</v>
      </c>
      <c r="AJ127" s="326">
        <f>RANK(AI127,AI$123:AI178,1)</f>
        <v>1</v>
      </c>
      <c r="AK127" s="326" t="e">
        <f>INDEX(E$123:E178,MATCH(ROWS(AJ$123:AJ127),AJ$123:AJ178,0))</f>
        <v>#N/A</v>
      </c>
      <c r="AL127" s="326" t="e">
        <f>INDEX(K$123:K178,MATCH(ROWS(AJ$123:AJ127),AJ$123:AJ178,0))</f>
        <v>#N/A</v>
      </c>
      <c r="AM127" s="326" t="e">
        <f>INDEX(V$123:V178,MATCH(ROWS(AJ$123:AJ127),AJ$123:AJ178,0))</f>
        <v>#N/A</v>
      </c>
      <c r="AN127" s="326" t="e">
        <f t="shared" si="23"/>
        <v>#N/A</v>
      </c>
      <c r="AO127" s="653"/>
      <c r="AP127" s="653"/>
      <c r="AQ127" s="662" t="s">
        <v>1099</v>
      </c>
    </row>
    <row r="128" spans="1:45" ht="47.15" customHeight="1" x14ac:dyDescent="0.35">
      <c r="A128" s="324">
        <v>5</v>
      </c>
      <c r="B128" s="654"/>
      <c r="C128" s="654"/>
      <c r="D128" s="654"/>
      <c r="E128" s="655" t="str">
        <f>IFERROR(IF(AND(K128="",T128=""),"",(VLOOKUP(Q128,'Reference records(soft deleted)'!$B$66:$D$116,3,FALSE))),"")</f>
        <v/>
      </c>
      <c r="F128" s="656"/>
      <c r="G128" s="656"/>
      <c r="H128" s="656"/>
      <c r="I128" s="656"/>
      <c r="J128" s="656"/>
      <c r="K128" s="655" t="str">
        <f>IFERROR(VLOOKUP(R128,'Reference records(soft deleted)'!$B$167:$D$233,3,FALSE),"")</f>
        <v/>
      </c>
      <c r="L128" s="656" t="e">
        <f>VLOOKUP(AA128,'Reference Records'!$E$122:$F$189,2,0)</f>
        <v>#N/A</v>
      </c>
      <c r="M128" s="656" t="e">
        <f>MATCH($L128,'Reference Records'!$E$268:$E$335,0)+ROW(Population_by_intervention) -1</f>
        <v>#N/A</v>
      </c>
      <c r="N128" s="656" t="e">
        <f>MATCH($L128,'Reference Records'!$E$268:$E$335,1)+ROW(Population_by_intervention) -1</f>
        <v>#N/A</v>
      </c>
      <c r="O128" s="656"/>
      <c r="P128" s="656" t="str">
        <f t="shared" si="13"/>
        <v>INT-116038</v>
      </c>
      <c r="Q128" s="657"/>
      <c r="R128" s="658"/>
      <c r="S128" s="656" t="e">
        <f t="shared" si="14"/>
        <v>#N/A</v>
      </c>
      <c r="T128" s="659"/>
      <c r="U128" s="660" t="str">
        <f>IFERROR(IF(VLOOKUP(E128,'Reference Records'!$C$89:$D$120,2,FALSE)=0,"",VLOOKUP(E128,'Reference Records'!$C$89:$D$120,2,FALSE)),"")</f>
        <v/>
      </c>
      <c r="V128" s="655"/>
      <c r="W128" s="660" t="str">
        <f t="shared" si="15"/>
        <v/>
      </c>
      <c r="X128" s="661" t="str">
        <f t="shared" si="16"/>
        <v>a1P1R000007FRvzUAG</v>
      </c>
      <c r="Y128" s="661" t="b">
        <f t="shared" si="17"/>
        <v>0</v>
      </c>
      <c r="Z128" s="661" t="b">
        <f t="shared" si="18"/>
        <v>1</v>
      </c>
      <c r="AA128" s="661" t="str">
        <f>IFERROR(VLOOKUP(K128,'Reference Records'!$C$123:$E$190,3,FALSE),"")</f>
        <v/>
      </c>
      <c r="AB128" s="661" t="s">
        <v>1100</v>
      </c>
      <c r="AC128" s="327"/>
      <c r="AD128" s="326" t="str">
        <f t="shared" si="19"/>
        <v/>
      </c>
      <c r="AE128" s="649" t="str">
        <f t="array" ref="AE128">IFERROR(IF(INDEX($W$123:$W$174, MATCH(0, IF(AD128=$E$123:$E$174, COUNTIF($AE$122:$AE127, $W$123:$W$174), ""), 0))=0,"",INDEX($W$123:$W$174, MATCH(0, IF(AD128=$E$123:$E$174, COUNTIF($AE$122:$AE127, $W$123:$W$174), ""), 0))),"")</f>
        <v/>
      </c>
      <c r="AF128" s="649" t="str">
        <f t="shared" si="20"/>
        <v>|empty|</v>
      </c>
      <c r="AG128" s="326" t="str">
        <f t="shared" si="21"/>
        <v>INT-116038</v>
      </c>
      <c r="AH128" s="652" t="str">
        <f t="shared" si="22"/>
        <v>a1P1R000007FRvzUAG</v>
      </c>
      <c r="AI128" s="652">
        <f>IF(COUNTIF($AH$123:AH179,"&lt;="&amp;AH128)=0,"",COUNTIF($AH$123:AH179,"&lt;="&amp;AH128))</f>
        <v>51</v>
      </c>
      <c r="AJ128" s="326">
        <f>RANK(AI128,AI$123:AI179,1)</f>
        <v>1</v>
      </c>
      <c r="AK128" s="326" t="e">
        <f>INDEX(E$123:E179,MATCH(ROWS(AJ$123:AJ128),AJ$123:AJ179,0))</f>
        <v>#N/A</v>
      </c>
      <c r="AL128" s="326" t="e">
        <f>INDEX(K$123:K179,MATCH(ROWS(AJ$123:AJ128),AJ$123:AJ179,0))</f>
        <v>#N/A</v>
      </c>
      <c r="AM128" s="326" t="e">
        <f>INDEX(V$123:V179,MATCH(ROWS(AJ$123:AJ128),AJ$123:AJ179,0))</f>
        <v>#N/A</v>
      </c>
      <c r="AN128" s="326" t="e">
        <f t="shared" si="23"/>
        <v>#N/A</v>
      </c>
      <c r="AO128" s="653"/>
      <c r="AP128" s="653"/>
      <c r="AQ128" s="662" t="s">
        <v>1101</v>
      </c>
    </row>
    <row r="129" spans="1:43" ht="47.15" customHeight="1" x14ac:dyDescent="0.35">
      <c r="A129" s="324">
        <v>6</v>
      </c>
      <c r="B129" s="654"/>
      <c r="C129" s="654"/>
      <c r="D129" s="654"/>
      <c r="E129" s="655" t="str">
        <f>IFERROR(IF(AND(K129="",T129=""),"",(VLOOKUP(Q129,'Reference records(soft deleted)'!$B$66:$D$116,3,FALSE))),"")</f>
        <v/>
      </c>
      <c r="F129" s="656"/>
      <c r="G129" s="656"/>
      <c r="H129" s="656"/>
      <c r="I129" s="656"/>
      <c r="J129" s="656"/>
      <c r="K129" s="655" t="str">
        <f>IFERROR(VLOOKUP(R129,'Reference records(soft deleted)'!$B$167:$D$233,3,FALSE),"")</f>
        <v/>
      </c>
      <c r="L129" s="656" t="e">
        <f>VLOOKUP(AA129,'Reference Records'!$E$122:$F$189,2,0)</f>
        <v>#N/A</v>
      </c>
      <c r="M129" s="656" t="e">
        <f>MATCH($L129,'Reference Records'!$E$268:$E$335,0)+ROW(Population_by_intervention) -1</f>
        <v>#N/A</v>
      </c>
      <c r="N129" s="656" t="e">
        <f>MATCH($L129,'Reference Records'!$E$268:$E$335,1)+ROW(Population_by_intervention) -1</f>
        <v>#N/A</v>
      </c>
      <c r="O129" s="656"/>
      <c r="P129" s="656" t="str">
        <f t="shared" si="13"/>
        <v>INT-116039</v>
      </c>
      <c r="Q129" s="657"/>
      <c r="R129" s="658"/>
      <c r="S129" s="656" t="e">
        <f t="shared" si="14"/>
        <v>#N/A</v>
      </c>
      <c r="T129" s="659"/>
      <c r="U129" s="660" t="str">
        <f>IFERROR(IF(VLOOKUP(E129,'Reference Records'!$C$89:$D$120,2,FALSE)=0,"",VLOOKUP(E129,'Reference Records'!$C$89:$D$120,2,FALSE)),"")</f>
        <v/>
      </c>
      <c r="V129" s="655"/>
      <c r="W129" s="660" t="str">
        <f t="shared" si="15"/>
        <v/>
      </c>
      <c r="X129" s="661" t="str">
        <f t="shared" si="16"/>
        <v>a1P1R000007FRvzUAG</v>
      </c>
      <c r="Y129" s="661" t="b">
        <f t="shared" si="17"/>
        <v>0</v>
      </c>
      <c r="Z129" s="661" t="b">
        <f t="shared" si="18"/>
        <v>1</v>
      </c>
      <c r="AA129" s="661" t="str">
        <f>IFERROR(VLOOKUP(K129,'Reference Records'!$C$123:$E$190,3,FALSE),"")</f>
        <v/>
      </c>
      <c r="AB129" s="661" t="s">
        <v>1102</v>
      </c>
      <c r="AC129" s="327"/>
      <c r="AD129" s="326" t="str">
        <f t="shared" si="19"/>
        <v/>
      </c>
      <c r="AE129" s="649" t="str">
        <f t="array" ref="AE129">IFERROR(IF(INDEX($W$123:$W$174, MATCH(0, IF(AD129=$E$123:$E$174, COUNTIF($AE$122:$AE128, $W$123:$W$174), ""), 0))=0,"",INDEX($W$123:$W$174, MATCH(0, IF(AD129=$E$123:$E$174, COUNTIF($AE$122:$AE128, $W$123:$W$174), ""), 0))),"")</f>
        <v/>
      </c>
      <c r="AF129" s="649" t="str">
        <f t="shared" si="20"/>
        <v>|empty|</v>
      </c>
      <c r="AG129" s="326" t="str">
        <f t="shared" si="21"/>
        <v>INT-116039</v>
      </c>
      <c r="AH129" s="652" t="str">
        <f t="shared" si="22"/>
        <v>a1P1R000007FRvzUAG</v>
      </c>
      <c r="AI129" s="652">
        <f>IF(COUNTIF($AH$123:AH180,"&lt;="&amp;AH129)=0,"",COUNTIF($AH$123:AH180,"&lt;="&amp;AH129))</f>
        <v>51</v>
      </c>
      <c r="AJ129" s="326">
        <f>RANK(AI129,AI$123:AI180,1)</f>
        <v>1</v>
      </c>
      <c r="AK129" s="326" t="e">
        <f>INDEX(E$123:E180,MATCH(ROWS(AJ$123:AJ129),AJ$123:AJ180,0))</f>
        <v>#N/A</v>
      </c>
      <c r="AL129" s="326" t="e">
        <f>INDEX(K$123:K180,MATCH(ROWS(AJ$123:AJ129),AJ$123:AJ180,0))</f>
        <v>#N/A</v>
      </c>
      <c r="AM129" s="326" t="e">
        <f>INDEX(V$123:V180,MATCH(ROWS(AJ$123:AJ129),AJ$123:AJ180,0))</f>
        <v>#N/A</v>
      </c>
      <c r="AN129" s="326" t="e">
        <f t="shared" si="23"/>
        <v>#N/A</v>
      </c>
      <c r="AO129" s="653"/>
      <c r="AP129" s="653"/>
      <c r="AQ129" s="662" t="s">
        <v>1103</v>
      </c>
    </row>
    <row r="130" spans="1:43" ht="47.15" customHeight="1" x14ac:dyDescent="0.35">
      <c r="A130" s="324">
        <v>7</v>
      </c>
      <c r="B130" s="654"/>
      <c r="C130" s="654"/>
      <c r="D130" s="654"/>
      <c r="E130" s="655" t="str">
        <f>IFERROR(IF(AND(K130="",T130=""),"",(VLOOKUP(Q130,'Reference records(soft deleted)'!$B$66:$D$116,3,FALSE))),"")</f>
        <v/>
      </c>
      <c r="F130" s="656"/>
      <c r="G130" s="656"/>
      <c r="H130" s="656"/>
      <c r="I130" s="656"/>
      <c r="J130" s="656"/>
      <c r="K130" s="655" t="str">
        <f>IFERROR(VLOOKUP(R130,'Reference records(soft deleted)'!$B$167:$D$233,3,FALSE),"")</f>
        <v/>
      </c>
      <c r="L130" s="656" t="e">
        <f>VLOOKUP(AA130,'Reference Records'!$E$122:$F$189,2,0)</f>
        <v>#N/A</v>
      </c>
      <c r="M130" s="656" t="e">
        <f>MATCH($L130,'Reference Records'!$E$268:$E$335,0)+ROW(Population_by_intervention) -1</f>
        <v>#N/A</v>
      </c>
      <c r="N130" s="656" t="e">
        <f>MATCH($L130,'Reference Records'!$E$268:$E$335,1)+ROW(Population_by_intervention) -1</f>
        <v>#N/A</v>
      </c>
      <c r="O130" s="656"/>
      <c r="P130" s="656" t="str">
        <f t="shared" si="13"/>
        <v>INT-116040</v>
      </c>
      <c r="Q130" s="657"/>
      <c r="R130" s="658"/>
      <c r="S130" s="656" t="e">
        <f t="shared" si="14"/>
        <v>#N/A</v>
      </c>
      <c r="T130" s="659"/>
      <c r="U130" s="660" t="str">
        <f>IFERROR(IF(VLOOKUP(E130,'Reference Records'!$C$89:$D$120,2,FALSE)=0,"",VLOOKUP(E130,'Reference Records'!$C$89:$D$120,2,FALSE)),"")</f>
        <v/>
      </c>
      <c r="V130" s="655"/>
      <c r="W130" s="660" t="str">
        <f t="shared" si="15"/>
        <v/>
      </c>
      <c r="X130" s="661" t="str">
        <f t="shared" si="16"/>
        <v>a1P1R000007FRvzUAG</v>
      </c>
      <c r="Y130" s="661" t="b">
        <f t="shared" si="17"/>
        <v>0</v>
      </c>
      <c r="Z130" s="661" t="b">
        <f t="shared" si="18"/>
        <v>1</v>
      </c>
      <c r="AA130" s="661" t="str">
        <f>IFERROR(VLOOKUP(K130,'Reference Records'!$C$123:$E$190,3,FALSE),"")</f>
        <v/>
      </c>
      <c r="AB130" s="661" t="s">
        <v>1104</v>
      </c>
      <c r="AC130" s="327"/>
      <c r="AD130" s="326" t="str">
        <f t="shared" si="19"/>
        <v/>
      </c>
      <c r="AE130" s="649" t="str">
        <f t="array" ref="AE130">IFERROR(IF(INDEX($W$123:$W$174, MATCH(0, IF(AD130=$E$123:$E$174, COUNTIF($AE$122:$AE129, $W$123:$W$174), ""), 0))=0,"",INDEX($W$123:$W$174, MATCH(0, IF(AD130=$E$123:$E$174, COUNTIF($AE$122:$AE129, $W$123:$W$174), ""), 0))),"")</f>
        <v/>
      </c>
      <c r="AF130" s="649" t="str">
        <f t="shared" si="20"/>
        <v>|empty|</v>
      </c>
      <c r="AG130" s="326" t="str">
        <f t="shared" si="21"/>
        <v>INT-116040</v>
      </c>
      <c r="AH130" s="652" t="str">
        <f t="shared" si="22"/>
        <v>a1P1R000007FRvzUAG</v>
      </c>
      <c r="AI130" s="652">
        <f>IF(COUNTIF($AH$123:AH181,"&lt;="&amp;AH130)=0,"",COUNTIF($AH$123:AH181,"&lt;="&amp;AH130))</f>
        <v>51</v>
      </c>
      <c r="AJ130" s="326">
        <f>RANK(AI130,AI$123:AI181,1)</f>
        <v>1</v>
      </c>
      <c r="AK130" s="326" t="e">
        <f>INDEX(E$123:E181,MATCH(ROWS(AJ$123:AJ130),AJ$123:AJ181,0))</f>
        <v>#N/A</v>
      </c>
      <c r="AL130" s="326" t="e">
        <f>INDEX(K$123:K181,MATCH(ROWS(AJ$123:AJ130),AJ$123:AJ181,0))</f>
        <v>#N/A</v>
      </c>
      <c r="AM130" s="326" t="e">
        <f>INDEX(V$123:V181,MATCH(ROWS(AJ$123:AJ130),AJ$123:AJ181,0))</f>
        <v>#N/A</v>
      </c>
      <c r="AN130" s="326" t="e">
        <f t="shared" si="23"/>
        <v>#N/A</v>
      </c>
      <c r="AO130" s="653"/>
      <c r="AP130" s="653"/>
      <c r="AQ130" s="662" t="s">
        <v>1105</v>
      </c>
    </row>
    <row r="131" spans="1:43" ht="47.15" customHeight="1" x14ac:dyDescent="0.35">
      <c r="A131" s="324">
        <v>8</v>
      </c>
      <c r="B131" s="654"/>
      <c r="C131" s="654"/>
      <c r="D131" s="654"/>
      <c r="E131" s="655" t="str">
        <f>IFERROR(IF(AND(K131="",T131=""),"",(VLOOKUP(Q131,'Reference records(soft deleted)'!$B$66:$D$116,3,FALSE))),"")</f>
        <v/>
      </c>
      <c r="F131" s="656"/>
      <c r="G131" s="656"/>
      <c r="H131" s="656"/>
      <c r="I131" s="656"/>
      <c r="J131" s="656"/>
      <c r="K131" s="655" t="str">
        <f>IFERROR(VLOOKUP(R131,'Reference records(soft deleted)'!$B$167:$D$233,3,FALSE),"")</f>
        <v/>
      </c>
      <c r="L131" s="656" t="e">
        <f>VLOOKUP(AA131,'Reference Records'!$E$122:$F$189,2,0)</f>
        <v>#N/A</v>
      </c>
      <c r="M131" s="656" t="e">
        <f>MATCH($L131,'Reference Records'!$E$268:$E$335,0)+ROW(Population_by_intervention) -1</f>
        <v>#N/A</v>
      </c>
      <c r="N131" s="656" t="e">
        <f>MATCH($L131,'Reference Records'!$E$268:$E$335,1)+ROW(Population_by_intervention) -1</f>
        <v>#N/A</v>
      </c>
      <c r="O131" s="656"/>
      <c r="P131" s="656" t="str">
        <f t="shared" si="13"/>
        <v>INT-116041</v>
      </c>
      <c r="Q131" s="657"/>
      <c r="R131" s="658"/>
      <c r="S131" s="656" t="e">
        <f t="shared" si="14"/>
        <v>#N/A</v>
      </c>
      <c r="T131" s="659"/>
      <c r="U131" s="660" t="str">
        <f>IFERROR(IF(VLOOKUP(E131,'Reference Records'!$C$89:$D$120,2,FALSE)=0,"",VLOOKUP(E131,'Reference Records'!$C$89:$D$120,2,FALSE)),"")</f>
        <v/>
      </c>
      <c r="V131" s="655"/>
      <c r="W131" s="660" t="str">
        <f t="shared" si="15"/>
        <v/>
      </c>
      <c r="X131" s="661" t="str">
        <f t="shared" si="16"/>
        <v>a1P1R000007FRvzUAG</v>
      </c>
      <c r="Y131" s="661" t="b">
        <f t="shared" si="17"/>
        <v>0</v>
      </c>
      <c r="Z131" s="661" t="b">
        <f t="shared" si="18"/>
        <v>1</v>
      </c>
      <c r="AA131" s="661" t="str">
        <f>IFERROR(VLOOKUP(K131,'Reference Records'!$C$123:$E$190,3,FALSE),"")</f>
        <v/>
      </c>
      <c r="AB131" s="661" t="s">
        <v>1106</v>
      </c>
      <c r="AC131" s="327"/>
      <c r="AD131" s="326" t="str">
        <f t="shared" si="19"/>
        <v/>
      </c>
      <c r="AE131" s="649" t="str">
        <f t="array" ref="AE131">IFERROR(IF(INDEX($W$123:$W$174, MATCH(0, IF(AD131=$E$123:$E$174, COUNTIF($AE$122:$AE130, $W$123:$W$174), ""), 0))=0,"",INDEX($W$123:$W$174, MATCH(0, IF(AD131=$E$123:$E$174, COUNTIF($AE$122:$AE130, $W$123:$W$174), ""), 0))),"")</f>
        <v/>
      </c>
      <c r="AF131" s="649" t="str">
        <f t="shared" si="20"/>
        <v>|empty|</v>
      </c>
      <c r="AG131" s="326" t="str">
        <f t="shared" si="21"/>
        <v>INT-116041</v>
      </c>
      <c r="AH131" s="652" t="str">
        <f t="shared" si="22"/>
        <v>a1P1R000007FRvzUAG</v>
      </c>
      <c r="AI131" s="652">
        <f>IF(COUNTIF($AH$123:AH182,"&lt;="&amp;AH131)=0,"",COUNTIF($AH$123:AH182,"&lt;="&amp;AH131))</f>
        <v>51</v>
      </c>
      <c r="AJ131" s="326">
        <f>RANK(AI131,AI$123:AI182,1)</f>
        <v>1</v>
      </c>
      <c r="AK131" s="326" t="e">
        <f>INDEX(E$123:E182,MATCH(ROWS(AJ$123:AJ131),AJ$123:AJ182,0))</f>
        <v>#N/A</v>
      </c>
      <c r="AL131" s="326" t="e">
        <f>INDEX(K$123:K182,MATCH(ROWS(AJ$123:AJ131),AJ$123:AJ182,0))</f>
        <v>#N/A</v>
      </c>
      <c r="AM131" s="326" t="e">
        <f>INDEX(V$123:V182,MATCH(ROWS(AJ$123:AJ131),AJ$123:AJ182,0))</f>
        <v>#N/A</v>
      </c>
      <c r="AN131" s="326" t="e">
        <f t="shared" si="23"/>
        <v>#N/A</v>
      </c>
      <c r="AO131" s="653"/>
      <c r="AP131" s="653"/>
      <c r="AQ131" s="662" t="s">
        <v>1107</v>
      </c>
    </row>
    <row r="132" spans="1:43" ht="47.15" customHeight="1" x14ac:dyDescent="0.35">
      <c r="A132" s="324">
        <v>9</v>
      </c>
      <c r="B132" s="654"/>
      <c r="C132" s="654"/>
      <c r="D132" s="654"/>
      <c r="E132" s="655" t="str">
        <f>IFERROR(IF(AND(K132="",T132=""),"",(VLOOKUP(Q132,'Reference records(soft deleted)'!$B$66:$D$116,3,FALSE))),"")</f>
        <v/>
      </c>
      <c r="F132" s="656"/>
      <c r="G132" s="656"/>
      <c r="H132" s="656"/>
      <c r="I132" s="656"/>
      <c r="J132" s="656"/>
      <c r="K132" s="655" t="str">
        <f>IFERROR(VLOOKUP(R132,'Reference records(soft deleted)'!$B$167:$D$233,3,FALSE),"")</f>
        <v/>
      </c>
      <c r="L132" s="656" t="e">
        <f>VLOOKUP(AA132,'Reference Records'!$E$122:$F$189,2,0)</f>
        <v>#N/A</v>
      </c>
      <c r="M132" s="656" t="e">
        <f>MATCH($L132,'Reference Records'!$E$268:$E$335,0)+ROW(Population_by_intervention) -1</f>
        <v>#N/A</v>
      </c>
      <c r="N132" s="656" t="e">
        <f>MATCH($L132,'Reference Records'!$E$268:$E$335,1)+ROW(Population_by_intervention) -1</f>
        <v>#N/A</v>
      </c>
      <c r="O132" s="656"/>
      <c r="P132" s="656" t="str">
        <f t="shared" si="13"/>
        <v>INT-116042</v>
      </c>
      <c r="Q132" s="657"/>
      <c r="R132" s="658"/>
      <c r="S132" s="656" t="e">
        <f t="shared" si="14"/>
        <v>#N/A</v>
      </c>
      <c r="T132" s="659"/>
      <c r="U132" s="660" t="str">
        <f>IFERROR(IF(VLOOKUP(E132,'Reference Records'!$C$89:$D$120,2,FALSE)=0,"",VLOOKUP(E132,'Reference Records'!$C$89:$D$120,2,FALSE)),"")</f>
        <v/>
      </c>
      <c r="V132" s="655"/>
      <c r="W132" s="660" t="str">
        <f t="shared" si="15"/>
        <v/>
      </c>
      <c r="X132" s="661" t="str">
        <f t="shared" si="16"/>
        <v>a1P1R000007FRvzUAG</v>
      </c>
      <c r="Y132" s="661" t="b">
        <f t="shared" si="17"/>
        <v>0</v>
      </c>
      <c r="Z132" s="661" t="b">
        <f t="shared" si="18"/>
        <v>1</v>
      </c>
      <c r="AA132" s="661" t="str">
        <f>IFERROR(VLOOKUP(K132,'Reference Records'!$C$123:$E$190,3,FALSE),"")</f>
        <v/>
      </c>
      <c r="AB132" s="661" t="s">
        <v>1108</v>
      </c>
      <c r="AC132" s="327"/>
      <c r="AD132" s="326" t="str">
        <f t="shared" si="19"/>
        <v/>
      </c>
      <c r="AE132" s="649" t="str">
        <f t="array" ref="AE132">IFERROR(IF(INDEX($W$123:$W$174, MATCH(0, IF(AD132=$E$123:$E$174, COUNTIF($AE$122:$AE131, $W$123:$W$174), ""), 0))=0,"",INDEX($W$123:$W$174, MATCH(0, IF(AD132=$E$123:$E$174, COUNTIF($AE$122:$AE131, $W$123:$W$174), ""), 0))),"")</f>
        <v/>
      </c>
      <c r="AF132" s="649" t="str">
        <f t="shared" si="20"/>
        <v>|empty|</v>
      </c>
      <c r="AG132" s="326" t="str">
        <f t="shared" si="21"/>
        <v>INT-116042</v>
      </c>
      <c r="AH132" s="652" t="str">
        <f t="shared" si="22"/>
        <v>a1P1R000007FRvzUAG</v>
      </c>
      <c r="AI132" s="652">
        <f>IF(COUNTIF($AH$123:AH183,"&lt;="&amp;AH132)=0,"",COUNTIF($AH$123:AH183,"&lt;="&amp;AH132))</f>
        <v>51</v>
      </c>
      <c r="AJ132" s="326">
        <f>RANK(AI132,AI$123:AI183,1)</f>
        <v>1</v>
      </c>
      <c r="AK132" s="326" t="e">
        <f>INDEX(E$123:E183,MATCH(ROWS(AJ$123:AJ132),AJ$123:AJ183,0))</f>
        <v>#N/A</v>
      </c>
      <c r="AL132" s="326" t="e">
        <f>INDEX(K$123:K183,MATCH(ROWS(AJ$123:AJ132),AJ$123:AJ183,0))</f>
        <v>#N/A</v>
      </c>
      <c r="AM132" s="326" t="e">
        <f>INDEX(V$123:V183,MATCH(ROWS(AJ$123:AJ132),AJ$123:AJ183,0))</f>
        <v>#N/A</v>
      </c>
      <c r="AN132" s="326" t="e">
        <f t="shared" si="23"/>
        <v>#N/A</v>
      </c>
      <c r="AO132" s="653"/>
      <c r="AP132" s="653"/>
      <c r="AQ132" s="662" t="s">
        <v>1109</v>
      </c>
    </row>
    <row r="133" spans="1:43" ht="47.15" customHeight="1" x14ac:dyDescent="0.35">
      <c r="A133" s="324">
        <v>10</v>
      </c>
      <c r="B133" s="654"/>
      <c r="C133" s="654"/>
      <c r="D133" s="654"/>
      <c r="E133" s="655" t="str">
        <f>IFERROR(IF(AND(K133="",T133=""),"",(VLOOKUP(Q133,'Reference records(soft deleted)'!$B$66:$D$116,3,FALSE))),"")</f>
        <v/>
      </c>
      <c r="F133" s="656"/>
      <c r="G133" s="656"/>
      <c r="H133" s="656"/>
      <c r="I133" s="656"/>
      <c r="J133" s="656"/>
      <c r="K133" s="655" t="str">
        <f>IFERROR(VLOOKUP(R133,'Reference records(soft deleted)'!$B$167:$D$233,3,FALSE),"")</f>
        <v/>
      </c>
      <c r="L133" s="656" t="e">
        <f>VLOOKUP(AA133,'Reference Records'!$E$122:$F$189,2,0)</f>
        <v>#N/A</v>
      </c>
      <c r="M133" s="656" t="e">
        <f>MATCH($L133,'Reference Records'!$E$268:$E$335,0)+ROW(Population_by_intervention) -1</f>
        <v>#N/A</v>
      </c>
      <c r="N133" s="656" t="e">
        <f>MATCH($L133,'Reference Records'!$E$268:$E$335,1)+ROW(Population_by_intervention) -1</f>
        <v>#N/A</v>
      </c>
      <c r="O133" s="656"/>
      <c r="P133" s="656" t="str">
        <f t="shared" si="13"/>
        <v>INT-116043</v>
      </c>
      <c r="Q133" s="657"/>
      <c r="R133" s="658"/>
      <c r="S133" s="656" t="e">
        <f t="shared" si="14"/>
        <v>#N/A</v>
      </c>
      <c r="T133" s="659"/>
      <c r="U133" s="660" t="str">
        <f>IFERROR(IF(VLOOKUP(E133,'Reference Records'!$C$89:$D$120,2,FALSE)=0,"",VLOOKUP(E133,'Reference Records'!$C$89:$D$120,2,FALSE)),"")</f>
        <v/>
      </c>
      <c r="V133" s="655"/>
      <c r="W133" s="660" t="str">
        <f t="shared" si="15"/>
        <v/>
      </c>
      <c r="X133" s="661" t="str">
        <f t="shared" si="16"/>
        <v>a1P1R000007FRvzUAG</v>
      </c>
      <c r="Y133" s="661" t="b">
        <f t="shared" si="17"/>
        <v>0</v>
      </c>
      <c r="Z133" s="661" t="b">
        <f t="shared" si="18"/>
        <v>1</v>
      </c>
      <c r="AA133" s="661" t="str">
        <f>IFERROR(VLOOKUP(K133,'Reference Records'!$C$123:$E$190,3,FALSE),"")</f>
        <v/>
      </c>
      <c r="AB133" s="661" t="s">
        <v>1110</v>
      </c>
      <c r="AC133" s="327"/>
      <c r="AD133" s="326" t="str">
        <f t="shared" si="19"/>
        <v/>
      </c>
      <c r="AE133" s="649" t="str">
        <f t="array" ref="AE133">IFERROR(IF(INDEX($W$123:$W$174, MATCH(0, IF(AD133=$E$123:$E$174, COUNTIF($AE$122:$AE132, $W$123:$W$174), ""), 0))=0,"",INDEX($W$123:$W$174, MATCH(0, IF(AD133=$E$123:$E$174, COUNTIF($AE$122:$AE132, $W$123:$W$174), ""), 0))),"")</f>
        <v/>
      </c>
      <c r="AF133" s="649" t="str">
        <f t="shared" si="20"/>
        <v>|empty|</v>
      </c>
      <c r="AG133" s="326" t="str">
        <f t="shared" si="21"/>
        <v>INT-116043</v>
      </c>
      <c r="AH133" s="652" t="str">
        <f t="shared" si="22"/>
        <v>a1P1R000007FRvzUAG</v>
      </c>
      <c r="AI133" s="652">
        <f>IF(COUNTIF($AH$123:AH184,"&lt;="&amp;AH133)=0,"",COUNTIF($AH$123:AH184,"&lt;="&amp;AH133))</f>
        <v>51</v>
      </c>
      <c r="AJ133" s="326">
        <f>RANK(AI133,AI$123:AI184,1)</f>
        <v>1</v>
      </c>
      <c r="AK133" s="326" t="e">
        <f>INDEX(E$123:E184,MATCH(ROWS(AJ$123:AJ133),AJ$123:AJ184,0))</f>
        <v>#N/A</v>
      </c>
      <c r="AL133" s="326" t="e">
        <f>INDEX(K$123:K184,MATCH(ROWS(AJ$123:AJ133),AJ$123:AJ184,0))</f>
        <v>#N/A</v>
      </c>
      <c r="AM133" s="326" t="e">
        <f>INDEX(V$123:V184,MATCH(ROWS(AJ$123:AJ133),AJ$123:AJ184,0))</f>
        <v>#N/A</v>
      </c>
      <c r="AN133" s="326" t="e">
        <f t="shared" si="23"/>
        <v>#N/A</v>
      </c>
      <c r="AO133" s="653"/>
      <c r="AP133" s="653"/>
      <c r="AQ133" s="662" t="s">
        <v>1111</v>
      </c>
    </row>
    <row r="134" spans="1:43" ht="47.15" customHeight="1" x14ac:dyDescent="0.35">
      <c r="A134" s="324">
        <v>11</v>
      </c>
      <c r="B134" s="654"/>
      <c r="C134" s="654"/>
      <c r="D134" s="654"/>
      <c r="E134" s="655" t="str">
        <f>IFERROR(IF(AND(K134="",T134=""),"",(VLOOKUP(Q134,'Reference records(soft deleted)'!$B$66:$D$116,3,FALSE))),"")</f>
        <v/>
      </c>
      <c r="F134" s="656"/>
      <c r="G134" s="656"/>
      <c r="H134" s="656"/>
      <c r="I134" s="656"/>
      <c r="J134" s="656"/>
      <c r="K134" s="655" t="str">
        <f>IFERROR(VLOOKUP(R134,'Reference records(soft deleted)'!$B$167:$D$233,3,FALSE),"")</f>
        <v/>
      </c>
      <c r="L134" s="656" t="e">
        <f>VLOOKUP(AA134,'Reference Records'!$E$122:$F$189,2,0)</f>
        <v>#N/A</v>
      </c>
      <c r="M134" s="656" t="e">
        <f>MATCH($L134,'Reference Records'!$E$268:$E$335,0)+ROW(Population_by_intervention) -1</f>
        <v>#N/A</v>
      </c>
      <c r="N134" s="656" t="e">
        <f>MATCH($L134,'Reference Records'!$E$268:$E$335,1)+ROW(Population_by_intervention) -1</f>
        <v>#N/A</v>
      </c>
      <c r="O134" s="656"/>
      <c r="P134" s="656" t="str">
        <f t="shared" si="13"/>
        <v>INT-116044</v>
      </c>
      <c r="Q134" s="657"/>
      <c r="R134" s="658"/>
      <c r="S134" s="656" t="e">
        <f t="shared" si="14"/>
        <v>#N/A</v>
      </c>
      <c r="T134" s="659"/>
      <c r="U134" s="660" t="str">
        <f>IFERROR(IF(VLOOKUP(E134,'Reference Records'!$C$89:$D$120,2,FALSE)=0,"",VLOOKUP(E134,'Reference Records'!$C$89:$D$120,2,FALSE)),"")</f>
        <v/>
      </c>
      <c r="V134" s="655"/>
      <c r="W134" s="660" t="str">
        <f t="shared" si="15"/>
        <v/>
      </c>
      <c r="X134" s="661" t="str">
        <f t="shared" si="16"/>
        <v>a1P1R000007FRvzUAG</v>
      </c>
      <c r="Y134" s="661" t="b">
        <f t="shared" si="17"/>
        <v>0</v>
      </c>
      <c r="Z134" s="661" t="b">
        <f t="shared" si="18"/>
        <v>1</v>
      </c>
      <c r="AA134" s="661" t="str">
        <f>IFERROR(VLOOKUP(K134,'Reference Records'!$C$123:$E$190,3,FALSE),"")</f>
        <v/>
      </c>
      <c r="AB134" s="661" t="s">
        <v>1112</v>
      </c>
      <c r="AC134" s="327"/>
      <c r="AD134" s="326" t="str">
        <f t="shared" si="19"/>
        <v/>
      </c>
      <c r="AE134" s="649" t="str">
        <f t="array" ref="AE134">IFERROR(IF(INDEX($W$123:$W$174, MATCH(0, IF(AD134=$E$123:$E$174, COUNTIF($AE$122:$AE133, $W$123:$W$174), ""), 0))=0,"",INDEX($W$123:$W$174, MATCH(0, IF(AD134=$E$123:$E$174, COUNTIF($AE$122:$AE133, $W$123:$W$174), ""), 0))),"")</f>
        <v/>
      </c>
      <c r="AF134" s="649" t="str">
        <f t="shared" si="20"/>
        <v>|empty|</v>
      </c>
      <c r="AG134" s="326" t="str">
        <f t="shared" si="21"/>
        <v>INT-116044</v>
      </c>
      <c r="AH134" s="652" t="str">
        <f t="shared" si="22"/>
        <v>a1P1R000007FRvzUAG</v>
      </c>
      <c r="AI134" s="652">
        <f>IF(COUNTIF($AH$123:AH185,"&lt;="&amp;AH134)=0,"",COUNTIF($AH$123:AH185,"&lt;="&amp;AH134))</f>
        <v>51</v>
      </c>
      <c r="AJ134" s="326">
        <f>RANK(AI134,AI$123:AI185,1)</f>
        <v>1</v>
      </c>
      <c r="AK134" s="326" t="e">
        <f>INDEX(E$123:E185,MATCH(ROWS(AJ$123:AJ134),AJ$123:AJ185,0))</f>
        <v>#N/A</v>
      </c>
      <c r="AL134" s="326" t="e">
        <f>INDEX(K$123:K185,MATCH(ROWS(AJ$123:AJ134),AJ$123:AJ185,0))</f>
        <v>#N/A</v>
      </c>
      <c r="AM134" s="326" t="e">
        <f>INDEX(V$123:V185,MATCH(ROWS(AJ$123:AJ134),AJ$123:AJ185,0))</f>
        <v>#N/A</v>
      </c>
      <c r="AN134" s="326" t="e">
        <f t="shared" si="23"/>
        <v>#N/A</v>
      </c>
      <c r="AO134" s="653"/>
      <c r="AP134" s="653"/>
      <c r="AQ134" s="662" t="s">
        <v>1113</v>
      </c>
    </row>
    <row r="135" spans="1:43" ht="47.15" customHeight="1" x14ac:dyDescent="0.35">
      <c r="A135" s="324">
        <v>12</v>
      </c>
      <c r="B135" s="654"/>
      <c r="C135" s="654"/>
      <c r="D135" s="654"/>
      <c r="E135" s="655" t="str">
        <f>IFERROR(IF(AND(K135="",T135=""),"",(VLOOKUP(Q135,'Reference records(soft deleted)'!$B$66:$D$116,3,FALSE))),"")</f>
        <v/>
      </c>
      <c r="F135" s="656"/>
      <c r="G135" s="656"/>
      <c r="H135" s="656"/>
      <c r="I135" s="656"/>
      <c r="J135" s="656"/>
      <c r="K135" s="655" t="str">
        <f>IFERROR(VLOOKUP(R135,'Reference records(soft deleted)'!$B$167:$D$233,3,FALSE),"")</f>
        <v/>
      </c>
      <c r="L135" s="656" t="e">
        <f>VLOOKUP(AA135,'Reference Records'!$E$122:$F$189,2,0)</f>
        <v>#N/A</v>
      </c>
      <c r="M135" s="656" t="e">
        <f>MATCH($L135,'Reference Records'!$E$268:$E$335,0)+ROW(Population_by_intervention) -1</f>
        <v>#N/A</v>
      </c>
      <c r="N135" s="656" t="e">
        <f>MATCH($L135,'Reference Records'!$E$268:$E$335,1)+ROW(Population_by_intervention) -1</f>
        <v>#N/A</v>
      </c>
      <c r="O135" s="656"/>
      <c r="P135" s="656" t="str">
        <f t="shared" si="13"/>
        <v>INT-116045</v>
      </c>
      <c r="Q135" s="657"/>
      <c r="R135" s="658"/>
      <c r="S135" s="656" t="e">
        <f t="shared" si="14"/>
        <v>#N/A</v>
      </c>
      <c r="T135" s="659"/>
      <c r="U135" s="660" t="str">
        <f>IFERROR(IF(VLOOKUP(E135,'Reference Records'!$C$89:$D$120,2,FALSE)=0,"",VLOOKUP(E135,'Reference Records'!$C$89:$D$120,2,FALSE)),"")</f>
        <v/>
      </c>
      <c r="V135" s="655"/>
      <c r="W135" s="660" t="str">
        <f t="shared" si="15"/>
        <v/>
      </c>
      <c r="X135" s="661" t="str">
        <f t="shared" si="16"/>
        <v>a1P1R000007FRvzUAG</v>
      </c>
      <c r="Y135" s="661" t="b">
        <f t="shared" si="17"/>
        <v>0</v>
      </c>
      <c r="Z135" s="661" t="b">
        <f t="shared" si="18"/>
        <v>1</v>
      </c>
      <c r="AA135" s="661" t="str">
        <f>IFERROR(VLOOKUP(K135,'Reference Records'!$C$123:$E$190,3,FALSE),"")</f>
        <v/>
      </c>
      <c r="AB135" s="661" t="s">
        <v>1114</v>
      </c>
      <c r="AC135" s="327"/>
      <c r="AD135" s="326" t="str">
        <f t="shared" si="19"/>
        <v/>
      </c>
      <c r="AE135" s="649" t="str">
        <f t="array" ref="AE135">IFERROR(IF(INDEX($W$123:$W$174, MATCH(0, IF(AD135=$E$123:$E$174, COUNTIF($AE$122:$AE134, $W$123:$W$174), ""), 0))=0,"",INDEX($W$123:$W$174, MATCH(0, IF(AD135=$E$123:$E$174, COUNTIF($AE$122:$AE134, $W$123:$W$174), ""), 0))),"")</f>
        <v/>
      </c>
      <c r="AF135" s="649" t="str">
        <f t="shared" si="20"/>
        <v>|empty|</v>
      </c>
      <c r="AG135" s="326" t="str">
        <f t="shared" si="21"/>
        <v>INT-116045</v>
      </c>
      <c r="AH135" s="652" t="str">
        <f t="shared" si="22"/>
        <v>a1P1R000007FRvzUAG</v>
      </c>
      <c r="AI135" s="652">
        <f>IF(COUNTIF($AH$123:AH186,"&lt;="&amp;AH135)=0,"",COUNTIF($AH$123:AH186,"&lt;="&amp;AH135))</f>
        <v>51</v>
      </c>
      <c r="AJ135" s="326">
        <f>RANK(AI135,AI$123:AI186,1)</f>
        <v>1</v>
      </c>
      <c r="AK135" s="326" t="e">
        <f>INDEX(E$123:E186,MATCH(ROWS(AJ$123:AJ135),AJ$123:AJ186,0))</f>
        <v>#N/A</v>
      </c>
      <c r="AL135" s="326" t="e">
        <f>INDEX(K$123:K186,MATCH(ROWS(AJ$123:AJ135),AJ$123:AJ186,0))</f>
        <v>#N/A</v>
      </c>
      <c r="AM135" s="326" t="e">
        <f>INDEX(V$123:V186,MATCH(ROWS(AJ$123:AJ135),AJ$123:AJ186,0))</f>
        <v>#N/A</v>
      </c>
      <c r="AN135" s="326" t="e">
        <f t="shared" si="23"/>
        <v>#N/A</v>
      </c>
      <c r="AO135" s="653"/>
      <c r="AP135" s="653"/>
      <c r="AQ135" s="662" t="s">
        <v>1115</v>
      </c>
    </row>
    <row r="136" spans="1:43" ht="47.15" customHeight="1" x14ac:dyDescent="0.35">
      <c r="A136" s="324">
        <v>13</v>
      </c>
      <c r="B136" s="654"/>
      <c r="C136" s="654"/>
      <c r="D136" s="654"/>
      <c r="E136" s="655" t="str">
        <f>IFERROR(IF(AND(K136="",T136=""),"",(VLOOKUP(Q136,'Reference records(soft deleted)'!$B$66:$D$116,3,FALSE))),"")</f>
        <v/>
      </c>
      <c r="F136" s="656"/>
      <c r="G136" s="656"/>
      <c r="H136" s="656"/>
      <c r="I136" s="656"/>
      <c r="J136" s="656"/>
      <c r="K136" s="655" t="str">
        <f>IFERROR(VLOOKUP(R136,'Reference records(soft deleted)'!$B$167:$D$233,3,FALSE),"")</f>
        <v/>
      </c>
      <c r="L136" s="656" t="e">
        <f>VLOOKUP(AA136,'Reference Records'!$E$122:$F$189,2,0)</f>
        <v>#N/A</v>
      </c>
      <c r="M136" s="656" t="e">
        <f>MATCH($L136,'Reference Records'!$E$268:$E$335,0)+ROW(Population_by_intervention) -1</f>
        <v>#N/A</v>
      </c>
      <c r="N136" s="656" t="e">
        <f>MATCH($L136,'Reference Records'!$E$268:$E$335,1)+ROW(Population_by_intervention) -1</f>
        <v>#N/A</v>
      </c>
      <c r="O136" s="656"/>
      <c r="P136" s="656" t="str">
        <f t="shared" si="13"/>
        <v>INT-116046</v>
      </c>
      <c r="Q136" s="657"/>
      <c r="R136" s="658"/>
      <c r="S136" s="656" t="e">
        <f t="shared" si="14"/>
        <v>#N/A</v>
      </c>
      <c r="T136" s="659"/>
      <c r="U136" s="660" t="str">
        <f>IFERROR(IF(VLOOKUP(E136,'Reference Records'!$C$89:$D$120,2,FALSE)=0,"",VLOOKUP(E136,'Reference Records'!$C$89:$D$120,2,FALSE)),"")</f>
        <v/>
      </c>
      <c r="V136" s="655"/>
      <c r="W136" s="660" t="str">
        <f t="shared" si="15"/>
        <v/>
      </c>
      <c r="X136" s="661" t="str">
        <f t="shared" si="16"/>
        <v>a1P1R000007FRvzUAG</v>
      </c>
      <c r="Y136" s="661" t="b">
        <f t="shared" si="17"/>
        <v>0</v>
      </c>
      <c r="Z136" s="661" t="b">
        <f t="shared" si="18"/>
        <v>1</v>
      </c>
      <c r="AA136" s="661" t="str">
        <f>IFERROR(VLOOKUP(K136,'Reference Records'!$C$123:$E$190,3,FALSE),"")</f>
        <v/>
      </c>
      <c r="AB136" s="661" t="s">
        <v>1116</v>
      </c>
      <c r="AC136" s="327"/>
      <c r="AD136" s="326" t="str">
        <f t="shared" si="19"/>
        <v/>
      </c>
      <c r="AE136" s="649" t="str">
        <f t="array" ref="AE136">IFERROR(IF(INDEX($W$123:$W$174, MATCH(0, IF(AD136=$E$123:$E$174, COUNTIF($AE$122:$AE135, $W$123:$W$174), ""), 0))=0,"",INDEX($W$123:$W$174, MATCH(0, IF(AD136=$E$123:$E$174, COUNTIF($AE$122:$AE135, $W$123:$W$174), ""), 0))),"")</f>
        <v/>
      </c>
      <c r="AF136" s="649" t="str">
        <f t="shared" si="20"/>
        <v>|empty|</v>
      </c>
      <c r="AG136" s="326" t="str">
        <f t="shared" si="21"/>
        <v>INT-116046</v>
      </c>
      <c r="AH136" s="652" t="str">
        <f t="shared" si="22"/>
        <v>a1P1R000007FRvzUAG</v>
      </c>
      <c r="AI136" s="652">
        <f>IF(COUNTIF($AH$123:AH187,"&lt;="&amp;AH136)=0,"",COUNTIF($AH$123:AH187,"&lt;="&amp;AH136))</f>
        <v>51</v>
      </c>
      <c r="AJ136" s="326">
        <f>RANK(AI136,AI$123:AI187,1)</f>
        <v>1</v>
      </c>
      <c r="AK136" s="326" t="e">
        <f>INDEX(E$123:E187,MATCH(ROWS(AJ$123:AJ136),AJ$123:AJ187,0))</f>
        <v>#N/A</v>
      </c>
      <c r="AL136" s="326" t="e">
        <f>INDEX(K$123:K187,MATCH(ROWS(AJ$123:AJ136),AJ$123:AJ187,0))</f>
        <v>#N/A</v>
      </c>
      <c r="AM136" s="326" t="e">
        <f>INDEX(V$123:V187,MATCH(ROWS(AJ$123:AJ136),AJ$123:AJ187,0))</f>
        <v>#N/A</v>
      </c>
      <c r="AN136" s="326" t="e">
        <f t="shared" si="23"/>
        <v>#N/A</v>
      </c>
      <c r="AO136" s="653"/>
      <c r="AP136" s="653"/>
      <c r="AQ136" s="662" t="s">
        <v>1117</v>
      </c>
    </row>
    <row r="137" spans="1:43" ht="47.15" customHeight="1" x14ac:dyDescent="0.35">
      <c r="A137" s="324">
        <v>14</v>
      </c>
      <c r="B137" s="654"/>
      <c r="C137" s="654"/>
      <c r="D137" s="654"/>
      <c r="E137" s="655" t="str">
        <f>IFERROR(IF(AND(K137="",T137=""),"",(VLOOKUP(Q137,'Reference records(soft deleted)'!$B$66:$D$116,3,FALSE))),"")</f>
        <v/>
      </c>
      <c r="F137" s="656"/>
      <c r="G137" s="656"/>
      <c r="H137" s="656"/>
      <c r="I137" s="656"/>
      <c r="J137" s="656"/>
      <c r="K137" s="655" t="str">
        <f>IFERROR(VLOOKUP(R137,'Reference records(soft deleted)'!$B$167:$D$233,3,FALSE),"")</f>
        <v/>
      </c>
      <c r="L137" s="656" t="e">
        <f>VLOOKUP(AA137,'Reference Records'!$E$122:$F$189,2,0)</f>
        <v>#N/A</v>
      </c>
      <c r="M137" s="656" t="e">
        <f>MATCH($L137,'Reference Records'!$E$268:$E$335,0)+ROW(Population_by_intervention) -1</f>
        <v>#N/A</v>
      </c>
      <c r="N137" s="656" t="e">
        <f>MATCH($L137,'Reference Records'!$E$268:$E$335,1)+ROW(Population_by_intervention) -1</f>
        <v>#N/A</v>
      </c>
      <c r="O137" s="656"/>
      <c r="P137" s="656" t="str">
        <f t="shared" si="13"/>
        <v>INT-116047</v>
      </c>
      <c r="Q137" s="657"/>
      <c r="R137" s="658"/>
      <c r="S137" s="656" t="e">
        <f t="shared" si="14"/>
        <v>#N/A</v>
      </c>
      <c r="T137" s="659"/>
      <c r="U137" s="660" t="str">
        <f>IFERROR(IF(VLOOKUP(E137,'Reference Records'!$C$89:$D$120,2,FALSE)=0,"",VLOOKUP(E137,'Reference Records'!$C$89:$D$120,2,FALSE)),"")</f>
        <v/>
      </c>
      <c r="V137" s="655"/>
      <c r="W137" s="660" t="str">
        <f t="shared" si="15"/>
        <v/>
      </c>
      <c r="X137" s="661" t="str">
        <f t="shared" si="16"/>
        <v>a1P1R000007FRvzUAG</v>
      </c>
      <c r="Y137" s="661" t="b">
        <f t="shared" si="17"/>
        <v>0</v>
      </c>
      <c r="Z137" s="661" t="b">
        <f t="shared" si="18"/>
        <v>1</v>
      </c>
      <c r="AA137" s="661" t="str">
        <f>IFERROR(VLOOKUP(K137,'Reference Records'!$C$123:$E$190,3,FALSE),"")</f>
        <v/>
      </c>
      <c r="AB137" s="661" t="s">
        <v>1118</v>
      </c>
      <c r="AC137" s="327"/>
      <c r="AD137" s="326" t="str">
        <f t="shared" si="19"/>
        <v/>
      </c>
      <c r="AE137" s="649" t="str">
        <f t="array" ref="AE137">IFERROR(IF(INDEX($W$123:$W$174, MATCH(0, IF(AD137=$E$123:$E$174, COUNTIF($AE$122:$AE136, $W$123:$W$174), ""), 0))=0,"",INDEX($W$123:$W$174, MATCH(0, IF(AD137=$E$123:$E$174, COUNTIF($AE$122:$AE136, $W$123:$W$174), ""), 0))),"")</f>
        <v/>
      </c>
      <c r="AF137" s="649" t="str">
        <f t="shared" si="20"/>
        <v>|empty|</v>
      </c>
      <c r="AG137" s="326" t="str">
        <f t="shared" si="21"/>
        <v>INT-116047</v>
      </c>
      <c r="AH137" s="652" t="str">
        <f t="shared" si="22"/>
        <v>a1P1R000007FRvzUAG</v>
      </c>
      <c r="AI137" s="652">
        <f>IF(COUNTIF($AH$123:AH188,"&lt;="&amp;AH137)=0,"",COUNTIF($AH$123:AH188,"&lt;="&amp;AH137))</f>
        <v>51</v>
      </c>
      <c r="AJ137" s="326">
        <f>RANK(AI137,AI$123:AI188,1)</f>
        <v>1</v>
      </c>
      <c r="AK137" s="326" t="e">
        <f>INDEX(E$123:E188,MATCH(ROWS(AJ$123:AJ137),AJ$123:AJ188,0))</f>
        <v>#N/A</v>
      </c>
      <c r="AL137" s="326" t="e">
        <f>INDEX(K$123:K188,MATCH(ROWS(AJ$123:AJ137),AJ$123:AJ188,0))</f>
        <v>#N/A</v>
      </c>
      <c r="AM137" s="326" t="e">
        <f>INDEX(V$123:V188,MATCH(ROWS(AJ$123:AJ137),AJ$123:AJ188,0))</f>
        <v>#N/A</v>
      </c>
      <c r="AN137" s="326" t="e">
        <f t="shared" si="23"/>
        <v>#N/A</v>
      </c>
      <c r="AO137" s="653"/>
      <c r="AP137" s="653"/>
      <c r="AQ137" s="662" t="s">
        <v>1119</v>
      </c>
    </row>
    <row r="138" spans="1:43" ht="47.15" customHeight="1" x14ac:dyDescent="0.35">
      <c r="A138" s="324">
        <v>15</v>
      </c>
      <c r="B138" s="654"/>
      <c r="C138" s="654"/>
      <c r="D138" s="654"/>
      <c r="E138" s="655" t="str">
        <f>IFERROR(IF(AND(K138="",T138=""),"",(VLOOKUP(Q138,'Reference records(soft deleted)'!$B$66:$D$116,3,FALSE))),"")</f>
        <v/>
      </c>
      <c r="F138" s="656"/>
      <c r="G138" s="656"/>
      <c r="H138" s="656"/>
      <c r="I138" s="656"/>
      <c r="J138" s="656"/>
      <c r="K138" s="655" t="str">
        <f>IFERROR(VLOOKUP(R138,'Reference records(soft deleted)'!$B$167:$D$233,3,FALSE),"")</f>
        <v/>
      </c>
      <c r="L138" s="656" t="e">
        <f>VLOOKUP(AA138,'Reference Records'!$E$122:$F$189,2,0)</f>
        <v>#N/A</v>
      </c>
      <c r="M138" s="656" t="e">
        <f>MATCH($L138,'Reference Records'!$E$268:$E$335,0)+ROW(Population_by_intervention) -1</f>
        <v>#N/A</v>
      </c>
      <c r="N138" s="656" t="e">
        <f>MATCH($L138,'Reference Records'!$E$268:$E$335,1)+ROW(Population_by_intervention) -1</f>
        <v>#N/A</v>
      </c>
      <c r="O138" s="656"/>
      <c r="P138" s="656" t="str">
        <f t="shared" si="13"/>
        <v>INT-116048</v>
      </c>
      <c r="Q138" s="657"/>
      <c r="R138" s="658"/>
      <c r="S138" s="656" t="e">
        <f t="shared" si="14"/>
        <v>#N/A</v>
      </c>
      <c r="T138" s="659"/>
      <c r="U138" s="660" t="str">
        <f>IFERROR(IF(VLOOKUP(E138,'Reference Records'!$C$89:$D$120,2,FALSE)=0,"",VLOOKUP(E138,'Reference Records'!$C$89:$D$120,2,FALSE)),"")</f>
        <v/>
      </c>
      <c r="V138" s="655"/>
      <c r="W138" s="660" t="str">
        <f t="shared" si="15"/>
        <v/>
      </c>
      <c r="X138" s="661" t="str">
        <f t="shared" si="16"/>
        <v>a1P1R000007FRvzUAG</v>
      </c>
      <c r="Y138" s="661" t="b">
        <f t="shared" si="17"/>
        <v>0</v>
      </c>
      <c r="Z138" s="661" t="b">
        <f t="shared" si="18"/>
        <v>1</v>
      </c>
      <c r="AA138" s="661" t="str">
        <f>IFERROR(VLOOKUP(K138,'Reference Records'!$C$123:$E$190,3,FALSE),"")</f>
        <v/>
      </c>
      <c r="AB138" s="661" t="s">
        <v>1120</v>
      </c>
      <c r="AC138" s="327"/>
      <c r="AD138" s="326" t="str">
        <f t="shared" si="19"/>
        <v/>
      </c>
      <c r="AE138" s="649" t="str">
        <f t="array" ref="AE138">IFERROR(IF(INDEX($W$123:$W$174, MATCH(0, IF(AD138=$E$123:$E$174, COUNTIF($AE$122:$AE137, $W$123:$W$174), ""), 0))=0,"",INDEX($W$123:$W$174, MATCH(0, IF(AD138=$E$123:$E$174, COUNTIF($AE$122:$AE137, $W$123:$W$174), ""), 0))),"")</f>
        <v/>
      </c>
      <c r="AF138" s="649" t="str">
        <f t="shared" si="20"/>
        <v>|empty|</v>
      </c>
      <c r="AG138" s="326" t="str">
        <f t="shared" si="21"/>
        <v>INT-116048</v>
      </c>
      <c r="AH138" s="652" t="str">
        <f t="shared" si="22"/>
        <v>a1P1R000007FRvzUAG</v>
      </c>
      <c r="AI138" s="652">
        <f>IF(COUNTIF($AH$123:AH189,"&lt;="&amp;AH138)=0,"",COUNTIF($AH$123:AH189,"&lt;="&amp;AH138))</f>
        <v>51</v>
      </c>
      <c r="AJ138" s="326">
        <f>RANK(AI138,AI$123:AI189,1)</f>
        <v>1</v>
      </c>
      <c r="AK138" s="326" t="e">
        <f>INDEX(E$123:E189,MATCH(ROWS(AJ$123:AJ138),AJ$123:AJ189,0))</f>
        <v>#N/A</v>
      </c>
      <c r="AL138" s="326" t="e">
        <f>INDEX(K$123:K189,MATCH(ROWS(AJ$123:AJ138),AJ$123:AJ189,0))</f>
        <v>#N/A</v>
      </c>
      <c r="AM138" s="326" t="e">
        <f>INDEX(V$123:V189,MATCH(ROWS(AJ$123:AJ138),AJ$123:AJ189,0))</f>
        <v>#N/A</v>
      </c>
      <c r="AN138" s="326" t="e">
        <f t="shared" si="23"/>
        <v>#N/A</v>
      </c>
      <c r="AO138" s="653"/>
      <c r="AP138" s="653"/>
      <c r="AQ138" s="662" t="s">
        <v>1121</v>
      </c>
    </row>
    <row r="139" spans="1:43" ht="47.15" customHeight="1" x14ac:dyDescent="0.35">
      <c r="A139" s="324">
        <v>16</v>
      </c>
      <c r="B139" s="654"/>
      <c r="C139" s="654"/>
      <c r="D139" s="654"/>
      <c r="E139" s="655" t="str">
        <f>IFERROR(IF(AND(K139="",T139=""),"",(VLOOKUP(Q139,'Reference records(soft deleted)'!$B$66:$D$116,3,FALSE))),"")</f>
        <v/>
      </c>
      <c r="F139" s="656"/>
      <c r="G139" s="656"/>
      <c r="H139" s="656"/>
      <c r="I139" s="656"/>
      <c r="J139" s="656"/>
      <c r="K139" s="655" t="str">
        <f>IFERROR(VLOOKUP(R139,'Reference records(soft deleted)'!$B$167:$D$233,3,FALSE),"")</f>
        <v/>
      </c>
      <c r="L139" s="656" t="e">
        <f>VLOOKUP(AA139,'Reference Records'!$E$122:$F$189,2,0)</f>
        <v>#N/A</v>
      </c>
      <c r="M139" s="656" t="e">
        <f>MATCH($L139,'Reference Records'!$E$268:$E$335,0)+ROW(Population_by_intervention) -1</f>
        <v>#N/A</v>
      </c>
      <c r="N139" s="656" t="e">
        <f>MATCH($L139,'Reference Records'!$E$268:$E$335,1)+ROW(Population_by_intervention) -1</f>
        <v>#N/A</v>
      </c>
      <c r="O139" s="656"/>
      <c r="P139" s="656" t="str">
        <f t="shared" si="13"/>
        <v>INT-116049</v>
      </c>
      <c r="Q139" s="657"/>
      <c r="R139" s="658"/>
      <c r="S139" s="656" t="e">
        <f t="shared" si="14"/>
        <v>#N/A</v>
      </c>
      <c r="T139" s="659"/>
      <c r="U139" s="660" t="str">
        <f>IFERROR(IF(VLOOKUP(E139,'Reference Records'!$C$89:$D$120,2,FALSE)=0,"",VLOOKUP(E139,'Reference Records'!$C$89:$D$120,2,FALSE)),"")</f>
        <v/>
      </c>
      <c r="V139" s="655"/>
      <c r="W139" s="660" t="str">
        <f t="shared" si="15"/>
        <v/>
      </c>
      <c r="X139" s="661" t="str">
        <f t="shared" si="16"/>
        <v>a1P1R000007FRvzUAG</v>
      </c>
      <c r="Y139" s="661" t="b">
        <f t="shared" si="17"/>
        <v>0</v>
      </c>
      <c r="Z139" s="661" t="b">
        <f t="shared" si="18"/>
        <v>1</v>
      </c>
      <c r="AA139" s="661" t="str">
        <f>IFERROR(VLOOKUP(K139,'Reference Records'!$C$123:$E$190,3,FALSE),"")</f>
        <v/>
      </c>
      <c r="AB139" s="661" t="s">
        <v>1122</v>
      </c>
      <c r="AC139" s="327"/>
      <c r="AD139" s="326" t="str">
        <f t="shared" si="19"/>
        <v/>
      </c>
      <c r="AE139" s="649" t="str">
        <f t="array" ref="AE139">IFERROR(IF(INDEX($W$123:$W$174, MATCH(0, IF(AD139=$E$123:$E$174, COUNTIF($AE$122:$AE138, $W$123:$W$174), ""), 0))=0,"",INDEX($W$123:$W$174, MATCH(0, IF(AD139=$E$123:$E$174, COUNTIF($AE$122:$AE138, $W$123:$W$174), ""), 0))),"")</f>
        <v/>
      </c>
      <c r="AF139" s="649" t="str">
        <f t="shared" si="20"/>
        <v>|empty|</v>
      </c>
      <c r="AG139" s="326" t="str">
        <f t="shared" si="21"/>
        <v>INT-116049</v>
      </c>
      <c r="AH139" s="652" t="str">
        <f t="shared" si="22"/>
        <v>a1P1R000007FRvzUAG</v>
      </c>
      <c r="AI139" s="652">
        <f>IF(COUNTIF($AH$123:AH190,"&lt;="&amp;AH139)=0,"",COUNTIF($AH$123:AH190,"&lt;="&amp;AH139))</f>
        <v>51</v>
      </c>
      <c r="AJ139" s="326">
        <f>RANK(AI139,AI$123:AI190,1)</f>
        <v>1</v>
      </c>
      <c r="AK139" s="326" t="e">
        <f>INDEX(E$123:E190,MATCH(ROWS(AJ$123:AJ139),AJ$123:AJ190,0))</f>
        <v>#N/A</v>
      </c>
      <c r="AL139" s="326" t="e">
        <f>INDEX(K$123:K190,MATCH(ROWS(AJ$123:AJ139),AJ$123:AJ190,0))</f>
        <v>#N/A</v>
      </c>
      <c r="AM139" s="326" t="e">
        <f>INDEX(V$123:V190,MATCH(ROWS(AJ$123:AJ139),AJ$123:AJ190,0))</f>
        <v>#N/A</v>
      </c>
      <c r="AN139" s="326" t="e">
        <f t="shared" si="23"/>
        <v>#N/A</v>
      </c>
      <c r="AO139" s="653"/>
      <c r="AP139" s="653"/>
      <c r="AQ139" s="662" t="s">
        <v>1123</v>
      </c>
    </row>
    <row r="140" spans="1:43" ht="47.15" customHeight="1" x14ac:dyDescent="0.35">
      <c r="A140" s="324">
        <v>17</v>
      </c>
      <c r="B140" s="654"/>
      <c r="C140" s="654"/>
      <c r="D140" s="654"/>
      <c r="E140" s="655" t="str">
        <f>IFERROR(IF(AND(K140="",T140=""),"",(VLOOKUP(Q140,'Reference records(soft deleted)'!$B$66:$D$116,3,FALSE))),"")</f>
        <v/>
      </c>
      <c r="F140" s="656"/>
      <c r="G140" s="656"/>
      <c r="H140" s="656"/>
      <c r="I140" s="656"/>
      <c r="J140" s="656"/>
      <c r="K140" s="655" t="str">
        <f>IFERROR(VLOOKUP(R140,'Reference records(soft deleted)'!$B$167:$D$233,3,FALSE),"")</f>
        <v/>
      </c>
      <c r="L140" s="656" t="e">
        <f>VLOOKUP(AA140,'Reference Records'!$E$122:$F$189,2,0)</f>
        <v>#N/A</v>
      </c>
      <c r="M140" s="656" t="e">
        <f>MATCH($L140,'Reference Records'!$E$268:$E$335,0)+ROW(Population_by_intervention) -1</f>
        <v>#N/A</v>
      </c>
      <c r="N140" s="656" t="e">
        <f>MATCH($L140,'Reference Records'!$E$268:$E$335,1)+ROW(Population_by_intervention) -1</f>
        <v>#N/A</v>
      </c>
      <c r="O140" s="656"/>
      <c r="P140" s="656" t="str">
        <f t="shared" si="13"/>
        <v>INT-116050</v>
      </c>
      <c r="Q140" s="657"/>
      <c r="R140" s="658"/>
      <c r="S140" s="656" t="e">
        <f t="shared" si="14"/>
        <v>#N/A</v>
      </c>
      <c r="T140" s="659"/>
      <c r="U140" s="660" t="str">
        <f>IFERROR(IF(VLOOKUP(E140,'Reference Records'!$C$89:$D$120,2,FALSE)=0,"",VLOOKUP(E140,'Reference Records'!$C$89:$D$120,2,FALSE)),"")</f>
        <v/>
      </c>
      <c r="V140" s="655"/>
      <c r="W140" s="660" t="str">
        <f t="shared" si="15"/>
        <v/>
      </c>
      <c r="X140" s="661" t="str">
        <f t="shared" si="16"/>
        <v>a1P1R000007FRvzUAG</v>
      </c>
      <c r="Y140" s="661" t="b">
        <f t="shared" si="17"/>
        <v>0</v>
      </c>
      <c r="Z140" s="661" t="b">
        <f t="shared" si="18"/>
        <v>1</v>
      </c>
      <c r="AA140" s="661" t="str">
        <f>IFERROR(VLOOKUP(K140,'Reference Records'!$C$123:$E$190,3,FALSE),"")</f>
        <v/>
      </c>
      <c r="AB140" s="661" t="s">
        <v>1124</v>
      </c>
      <c r="AC140" s="327"/>
      <c r="AD140" s="326" t="str">
        <f t="shared" si="19"/>
        <v/>
      </c>
      <c r="AE140" s="649" t="str">
        <f t="array" ref="AE140">IFERROR(IF(INDEX($W$123:$W$174, MATCH(0, IF(AD140=$E$123:$E$174, COUNTIF($AE$122:$AE139, $W$123:$W$174), ""), 0))=0,"",INDEX($W$123:$W$174, MATCH(0, IF(AD140=$E$123:$E$174, COUNTIF($AE$122:$AE139, $W$123:$W$174), ""), 0))),"")</f>
        <v/>
      </c>
      <c r="AF140" s="649" t="str">
        <f t="shared" si="20"/>
        <v>|empty|</v>
      </c>
      <c r="AG140" s="326" t="str">
        <f t="shared" si="21"/>
        <v>INT-116050</v>
      </c>
      <c r="AH140" s="652" t="str">
        <f t="shared" si="22"/>
        <v>a1P1R000007FRvzUAG</v>
      </c>
      <c r="AI140" s="652">
        <f>IF(COUNTIF($AH$123:AH191,"&lt;="&amp;AH140)=0,"",COUNTIF($AH$123:AH191,"&lt;="&amp;AH140))</f>
        <v>51</v>
      </c>
      <c r="AJ140" s="326">
        <f>RANK(AI140,AI$123:AI191,1)</f>
        <v>1</v>
      </c>
      <c r="AK140" s="326" t="e">
        <f>INDEX(E$123:E191,MATCH(ROWS(AJ$123:AJ140),AJ$123:AJ191,0))</f>
        <v>#N/A</v>
      </c>
      <c r="AL140" s="326" t="e">
        <f>INDEX(K$123:K191,MATCH(ROWS(AJ$123:AJ140),AJ$123:AJ191,0))</f>
        <v>#N/A</v>
      </c>
      <c r="AM140" s="326" t="e">
        <f>INDEX(V$123:V191,MATCH(ROWS(AJ$123:AJ140),AJ$123:AJ191,0))</f>
        <v>#N/A</v>
      </c>
      <c r="AN140" s="326" t="e">
        <f t="shared" si="23"/>
        <v>#N/A</v>
      </c>
      <c r="AO140" s="653"/>
      <c r="AP140" s="653"/>
      <c r="AQ140" s="662" t="s">
        <v>1125</v>
      </c>
    </row>
    <row r="141" spans="1:43" ht="47.15" customHeight="1" x14ac:dyDescent="0.35">
      <c r="A141" s="324">
        <v>18</v>
      </c>
      <c r="B141" s="654"/>
      <c r="C141" s="654"/>
      <c r="D141" s="654"/>
      <c r="E141" s="655" t="str">
        <f>IFERROR(IF(AND(K141="",T141=""),"",(VLOOKUP(Q141,'Reference records(soft deleted)'!$B$66:$D$116,3,FALSE))),"")</f>
        <v/>
      </c>
      <c r="F141" s="656"/>
      <c r="G141" s="656"/>
      <c r="H141" s="656"/>
      <c r="I141" s="656"/>
      <c r="J141" s="656"/>
      <c r="K141" s="655" t="str">
        <f>IFERROR(VLOOKUP(R141,'Reference records(soft deleted)'!$B$167:$D$233,3,FALSE),"")</f>
        <v/>
      </c>
      <c r="L141" s="656" t="e">
        <f>VLOOKUP(AA141,'Reference Records'!$E$122:$F$189,2,0)</f>
        <v>#N/A</v>
      </c>
      <c r="M141" s="656" t="e">
        <f>MATCH($L141,'Reference Records'!$E$268:$E$335,0)+ROW(Population_by_intervention) -1</f>
        <v>#N/A</v>
      </c>
      <c r="N141" s="656" t="e">
        <f>MATCH($L141,'Reference Records'!$E$268:$E$335,1)+ROW(Population_by_intervention) -1</f>
        <v>#N/A</v>
      </c>
      <c r="O141" s="656"/>
      <c r="P141" s="656" t="str">
        <f t="shared" si="13"/>
        <v>INT-116051</v>
      </c>
      <c r="Q141" s="657"/>
      <c r="R141" s="658"/>
      <c r="S141" s="656" t="e">
        <f t="shared" si="14"/>
        <v>#N/A</v>
      </c>
      <c r="T141" s="659"/>
      <c r="U141" s="660" t="str">
        <f>IFERROR(IF(VLOOKUP(E141,'Reference Records'!$C$89:$D$120,2,FALSE)=0,"",VLOOKUP(E141,'Reference Records'!$C$89:$D$120,2,FALSE)),"")</f>
        <v/>
      </c>
      <c r="V141" s="655"/>
      <c r="W141" s="660" t="str">
        <f t="shared" si="15"/>
        <v/>
      </c>
      <c r="X141" s="661" t="str">
        <f t="shared" si="16"/>
        <v>a1P1R000007FRvzUAG</v>
      </c>
      <c r="Y141" s="661" t="b">
        <f t="shared" si="17"/>
        <v>0</v>
      </c>
      <c r="Z141" s="661" t="b">
        <f t="shared" si="18"/>
        <v>1</v>
      </c>
      <c r="AA141" s="661" t="str">
        <f>IFERROR(VLOOKUP(K141,'Reference Records'!$C$123:$E$190,3,FALSE),"")</f>
        <v/>
      </c>
      <c r="AB141" s="661" t="s">
        <v>1126</v>
      </c>
      <c r="AC141" s="327"/>
      <c r="AD141" s="326" t="str">
        <f t="shared" si="19"/>
        <v/>
      </c>
      <c r="AE141" s="649" t="str">
        <f t="array" ref="AE141">IFERROR(IF(INDEX($W$123:$W$174, MATCH(0, IF(AD141=$E$123:$E$174, COUNTIF($AE$122:$AE140, $W$123:$W$174), ""), 0))=0,"",INDEX($W$123:$W$174, MATCH(0, IF(AD141=$E$123:$E$174, COUNTIF($AE$122:$AE140, $W$123:$W$174), ""), 0))),"")</f>
        <v/>
      </c>
      <c r="AF141" s="649" t="str">
        <f t="shared" si="20"/>
        <v>|empty|</v>
      </c>
      <c r="AG141" s="326" t="str">
        <f t="shared" si="21"/>
        <v>INT-116051</v>
      </c>
      <c r="AH141" s="652" t="str">
        <f t="shared" si="22"/>
        <v>a1P1R000007FRvzUAG</v>
      </c>
      <c r="AI141" s="652">
        <f>IF(COUNTIF($AH$123:AH192,"&lt;="&amp;AH141)=0,"",COUNTIF($AH$123:AH192,"&lt;="&amp;AH141))</f>
        <v>51</v>
      </c>
      <c r="AJ141" s="326">
        <f>RANK(AI141,AI$123:AI192,1)</f>
        <v>1</v>
      </c>
      <c r="AK141" s="326" t="e">
        <f>INDEX(E$123:E192,MATCH(ROWS(AJ$123:AJ141),AJ$123:AJ192,0))</f>
        <v>#N/A</v>
      </c>
      <c r="AL141" s="326" t="e">
        <f>INDEX(K$123:K192,MATCH(ROWS(AJ$123:AJ141),AJ$123:AJ192,0))</f>
        <v>#N/A</v>
      </c>
      <c r="AM141" s="326" t="e">
        <f>INDEX(V$123:V192,MATCH(ROWS(AJ$123:AJ141),AJ$123:AJ192,0))</f>
        <v>#N/A</v>
      </c>
      <c r="AN141" s="326" t="e">
        <f t="shared" si="23"/>
        <v>#N/A</v>
      </c>
      <c r="AO141" s="653"/>
      <c r="AP141" s="653"/>
      <c r="AQ141" s="662" t="s">
        <v>1127</v>
      </c>
    </row>
    <row r="142" spans="1:43" ht="47.15" customHeight="1" x14ac:dyDescent="0.35">
      <c r="A142" s="324">
        <v>19</v>
      </c>
      <c r="B142" s="654"/>
      <c r="C142" s="654"/>
      <c r="D142" s="654"/>
      <c r="E142" s="655" t="str">
        <f>IFERROR(IF(AND(K142="",T142=""),"",(VLOOKUP(Q142,'Reference records(soft deleted)'!$B$66:$D$116,3,FALSE))),"")</f>
        <v/>
      </c>
      <c r="F142" s="656"/>
      <c r="G142" s="656"/>
      <c r="H142" s="656"/>
      <c r="I142" s="656"/>
      <c r="J142" s="656"/>
      <c r="K142" s="655" t="str">
        <f>IFERROR(VLOOKUP(R142,'Reference records(soft deleted)'!$B$167:$D$233,3,FALSE),"")</f>
        <v/>
      </c>
      <c r="L142" s="656" t="e">
        <f>VLOOKUP(AA142,'Reference Records'!$E$122:$F$189,2,0)</f>
        <v>#N/A</v>
      </c>
      <c r="M142" s="656" t="e">
        <f>MATCH($L142,'Reference Records'!$E$268:$E$335,0)+ROW(Population_by_intervention) -1</f>
        <v>#N/A</v>
      </c>
      <c r="N142" s="656" t="e">
        <f>MATCH($L142,'Reference Records'!$E$268:$E$335,1)+ROW(Population_by_intervention) -1</f>
        <v>#N/A</v>
      </c>
      <c r="O142" s="656"/>
      <c r="P142" s="656" t="str">
        <f t="shared" si="13"/>
        <v>INT-116052</v>
      </c>
      <c r="Q142" s="657"/>
      <c r="R142" s="658"/>
      <c r="S142" s="656" t="e">
        <f t="shared" si="14"/>
        <v>#N/A</v>
      </c>
      <c r="T142" s="659"/>
      <c r="U142" s="660" t="str">
        <f>IFERROR(IF(VLOOKUP(E142,'Reference Records'!$C$89:$D$120,2,FALSE)=0,"",VLOOKUP(E142,'Reference Records'!$C$89:$D$120,2,FALSE)),"")</f>
        <v/>
      </c>
      <c r="V142" s="655"/>
      <c r="W142" s="660" t="str">
        <f t="shared" si="15"/>
        <v/>
      </c>
      <c r="X142" s="661" t="str">
        <f t="shared" si="16"/>
        <v>a1P1R000007FRvzUAG</v>
      </c>
      <c r="Y142" s="661" t="b">
        <f t="shared" si="17"/>
        <v>0</v>
      </c>
      <c r="Z142" s="661" t="b">
        <f t="shared" si="18"/>
        <v>1</v>
      </c>
      <c r="AA142" s="661" t="str">
        <f>IFERROR(VLOOKUP(K142,'Reference Records'!$C$123:$E$190,3,FALSE),"")</f>
        <v/>
      </c>
      <c r="AB142" s="661" t="s">
        <v>1128</v>
      </c>
      <c r="AC142" s="327"/>
      <c r="AD142" s="326" t="str">
        <f t="shared" si="19"/>
        <v/>
      </c>
      <c r="AE142" s="649" t="str">
        <f t="array" ref="AE142">IFERROR(IF(INDEX($W$123:$W$174, MATCH(0, IF(AD142=$E$123:$E$174, COUNTIF($AE$122:$AE141, $W$123:$W$174), ""), 0))=0,"",INDEX($W$123:$W$174, MATCH(0, IF(AD142=$E$123:$E$174, COUNTIF($AE$122:$AE141, $W$123:$W$174), ""), 0))),"")</f>
        <v/>
      </c>
      <c r="AF142" s="649" t="str">
        <f t="shared" si="20"/>
        <v>|empty|</v>
      </c>
      <c r="AG142" s="326" t="str">
        <f t="shared" si="21"/>
        <v>INT-116052</v>
      </c>
      <c r="AH142" s="652" t="str">
        <f t="shared" si="22"/>
        <v>a1P1R000007FRvzUAG</v>
      </c>
      <c r="AI142" s="652">
        <f>IF(COUNTIF($AH$123:AH193,"&lt;="&amp;AH142)=0,"",COUNTIF($AH$123:AH193,"&lt;="&amp;AH142))</f>
        <v>51</v>
      </c>
      <c r="AJ142" s="326">
        <f>RANK(AI142,AI$123:AI193,1)</f>
        <v>1</v>
      </c>
      <c r="AK142" s="326" t="e">
        <f>INDEX(E$123:E193,MATCH(ROWS(AJ$123:AJ142),AJ$123:AJ193,0))</f>
        <v>#N/A</v>
      </c>
      <c r="AL142" s="326" t="e">
        <f>INDEX(K$123:K193,MATCH(ROWS(AJ$123:AJ142),AJ$123:AJ193,0))</f>
        <v>#N/A</v>
      </c>
      <c r="AM142" s="326" t="e">
        <f>INDEX(V$123:V193,MATCH(ROWS(AJ$123:AJ142),AJ$123:AJ193,0))</f>
        <v>#N/A</v>
      </c>
      <c r="AN142" s="326" t="e">
        <f t="shared" si="23"/>
        <v>#N/A</v>
      </c>
      <c r="AO142" s="653"/>
      <c r="AP142" s="653"/>
      <c r="AQ142" s="662" t="s">
        <v>1129</v>
      </c>
    </row>
    <row r="143" spans="1:43" ht="47.15" customHeight="1" x14ac:dyDescent="0.35">
      <c r="A143" s="324">
        <v>20</v>
      </c>
      <c r="B143" s="654"/>
      <c r="C143" s="654"/>
      <c r="D143" s="654"/>
      <c r="E143" s="655" t="str">
        <f>IFERROR(IF(AND(K143="",T143=""),"",(VLOOKUP(Q143,'Reference records(soft deleted)'!$B$66:$D$116,3,FALSE))),"")</f>
        <v/>
      </c>
      <c r="F143" s="656"/>
      <c r="G143" s="656"/>
      <c r="H143" s="656"/>
      <c r="I143" s="656"/>
      <c r="J143" s="656"/>
      <c r="K143" s="655" t="str">
        <f>IFERROR(VLOOKUP(R143,'Reference records(soft deleted)'!$B$167:$D$233,3,FALSE),"")</f>
        <v/>
      </c>
      <c r="L143" s="656" t="e">
        <f>VLOOKUP(AA143,'Reference Records'!$E$122:$F$189,2,0)</f>
        <v>#N/A</v>
      </c>
      <c r="M143" s="656" t="e">
        <f>MATCH($L143,'Reference Records'!$E$268:$E$335,0)+ROW(Population_by_intervention) -1</f>
        <v>#N/A</v>
      </c>
      <c r="N143" s="656" t="e">
        <f>MATCH($L143,'Reference Records'!$E$268:$E$335,1)+ROW(Population_by_intervention) -1</f>
        <v>#N/A</v>
      </c>
      <c r="O143" s="656"/>
      <c r="P143" s="656" t="str">
        <f t="shared" si="13"/>
        <v>INT-116053</v>
      </c>
      <c r="Q143" s="657"/>
      <c r="R143" s="658"/>
      <c r="S143" s="656" t="e">
        <f t="shared" si="14"/>
        <v>#N/A</v>
      </c>
      <c r="T143" s="659"/>
      <c r="U143" s="660" t="str">
        <f>IFERROR(IF(VLOOKUP(E143,'Reference Records'!$C$89:$D$120,2,FALSE)=0,"",VLOOKUP(E143,'Reference Records'!$C$89:$D$120,2,FALSE)),"")</f>
        <v/>
      </c>
      <c r="V143" s="655"/>
      <c r="W143" s="660" t="str">
        <f t="shared" si="15"/>
        <v/>
      </c>
      <c r="X143" s="661" t="str">
        <f t="shared" si="16"/>
        <v>a1P1R000007FRvzUAG</v>
      </c>
      <c r="Y143" s="661" t="b">
        <f t="shared" si="17"/>
        <v>0</v>
      </c>
      <c r="Z143" s="661" t="b">
        <f t="shared" si="18"/>
        <v>1</v>
      </c>
      <c r="AA143" s="661" t="str">
        <f>IFERROR(VLOOKUP(K143,'Reference Records'!$C$123:$E$190,3,FALSE),"")</f>
        <v/>
      </c>
      <c r="AB143" s="661" t="s">
        <v>1130</v>
      </c>
      <c r="AC143" s="327"/>
      <c r="AD143" s="326" t="str">
        <f t="shared" si="19"/>
        <v/>
      </c>
      <c r="AE143" s="649" t="str">
        <f t="array" ref="AE143">IFERROR(IF(INDEX($W$123:$W$174, MATCH(0, IF(AD143=$E$123:$E$174, COUNTIF($AE$122:$AE142, $W$123:$W$174), ""), 0))=0,"",INDEX($W$123:$W$174, MATCH(0, IF(AD143=$E$123:$E$174, COUNTIF($AE$122:$AE142, $W$123:$W$174), ""), 0))),"")</f>
        <v/>
      </c>
      <c r="AF143" s="649" t="str">
        <f t="shared" si="20"/>
        <v>|empty|</v>
      </c>
      <c r="AG143" s="326" t="str">
        <f t="shared" si="21"/>
        <v>INT-116053</v>
      </c>
      <c r="AH143" s="652" t="str">
        <f t="shared" si="22"/>
        <v>a1P1R000007FRvzUAG</v>
      </c>
      <c r="AI143" s="652">
        <f>IF(COUNTIF($AH$123:AH194,"&lt;="&amp;AH143)=0,"",COUNTIF($AH$123:AH194,"&lt;="&amp;AH143))</f>
        <v>51</v>
      </c>
      <c r="AJ143" s="326">
        <f>RANK(AI143,AI$123:AI194,1)</f>
        <v>1</v>
      </c>
      <c r="AK143" s="326" t="e">
        <f>INDEX(E$123:E194,MATCH(ROWS(AJ$123:AJ143),AJ$123:AJ194,0))</f>
        <v>#N/A</v>
      </c>
      <c r="AL143" s="326" t="e">
        <f>INDEX(K$123:K194,MATCH(ROWS(AJ$123:AJ143),AJ$123:AJ194,0))</f>
        <v>#N/A</v>
      </c>
      <c r="AM143" s="326" t="e">
        <f>INDEX(V$123:V194,MATCH(ROWS(AJ$123:AJ143),AJ$123:AJ194,0))</f>
        <v>#N/A</v>
      </c>
      <c r="AN143" s="326" t="e">
        <f t="shared" si="23"/>
        <v>#N/A</v>
      </c>
      <c r="AO143" s="653"/>
      <c r="AP143" s="653"/>
      <c r="AQ143" s="662" t="s">
        <v>1131</v>
      </c>
    </row>
    <row r="144" spans="1:43" ht="47.15" customHeight="1" x14ac:dyDescent="0.35">
      <c r="A144" s="324">
        <v>21</v>
      </c>
      <c r="B144" s="654"/>
      <c r="C144" s="654"/>
      <c r="D144" s="654"/>
      <c r="E144" s="655" t="str">
        <f>IFERROR(IF(AND(K144="",T144=""),"",(VLOOKUP(Q144,'Reference records(soft deleted)'!$B$66:$D$116,3,FALSE))),"")</f>
        <v/>
      </c>
      <c r="F144" s="656"/>
      <c r="G144" s="656"/>
      <c r="H144" s="656"/>
      <c r="I144" s="656"/>
      <c r="J144" s="656"/>
      <c r="K144" s="655" t="str">
        <f>IFERROR(VLOOKUP(R144,'Reference records(soft deleted)'!$B$167:$D$233,3,FALSE),"")</f>
        <v/>
      </c>
      <c r="L144" s="656" t="e">
        <f>VLOOKUP(AA144,'Reference Records'!$E$122:$F$189,2,0)</f>
        <v>#N/A</v>
      </c>
      <c r="M144" s="656" t="e">
        <f>MATCH($L144,'Reference Records'!$E$268:$E$335,0)+ROW(Population_by_intervention) -1</f>
        <v>#N/A</v>
      </c>
      <c r="N144" s="656" t="e">
        <f>MATCH($L144,'Reference Records'!$E$268:$E$335,1)+ROW(Population_by_intervention) -1</f>
        <v>#N/A</v>
      </c>
      <c r="O144" s="656"/>
      <c r="P144" s="656" t="str">
        <f t="shared" si="13"/>
        <v>INT-116054</v>
      </c>
      <c r="Q144" s="657"/>
      <c r="R144" s="658"/>
      <c r="S144" s="656" t="e">
        <f t="shared" si="14"/>
        <v>#N/A</v>
      </c>
      <c r="T144" s="659"/>
      <c r="U144" s="660" t="str">
        <f>IFERROR(IF(VLOOKUP(E144,'Reference Records'!$C$89:$D$120,2,FALSE)=0,"",VLOOKUP(E144,'Reference Records'!$C$89:$D$120,2,FALSE)),"")</f>
        <v/>
      </c>
      <c r="V144" s="655"/>
      <c r="W144" s="660" t="str">
        <f t="shared" si="15"/>
        <v/>
      </c>
      <c r="X144" s="661" t="str">
        <f t="shared" si="16"/>
        <v>a1P1R000007FRvzUAG</v>
      </c>
      <c r="Y144" s="661" t="b">
        <f t="shared" si="17"/>
        <v>0</v>
      </c>
      <c r="Z144" s="661" t="b">
        <f t="shared" si="18"/>
        <v>1</v>
      </c>
      <c r="AA144" s="661" t="str">
        <f>IFERROR(VLOOKUP(K144,'Reference Records'!$C$123:$E$190,3,FALSE),"")</f>
        <v/>
      </c>
      <c r="AB144" s="661" t="s">
        <v>1132</v>
      </c>
      <c r="AC144" s="327"/>
      <c r="AD144" s="326" t="str">
        <f t="shared" si="19"/>
        <v/>
      </c>
      <c r="AE144" s="649" t="str">
        <f t="array" ref="AE144">IFERROR(IF(INDEX($W$123:$W$174, MATCH(0, IF(AD144=$E$123:$E$174, COUNTIF($AE$122:$AE143, $W$123:$W$174), ""), 0))=0,"",INDEX($W$123:$W$174, MATCH(0, IF(AD144=$E$123:$E$174, COUNTIF($AE$122:$AE143, $W$123:$W$174), ""), 0))),"")</f>
        <v/>
      </c>
      <c r="AF144" s="649" t="str">
        <f t="shared" si="20"/>
        <v>|empty|</v>
      </c>
      <c r="AG144" s="326" t="str">
        <f t="shared" si="21"/>
        <v>INT-116054</v>
      </c>
      <c r="AH144" s="652" t="str">
        <f t="shared" si="22"/>
        <v>a1P1R000007FRvzUAG</v>
      </c>
      <c r="AI144" s="652">
        <f>IF(COUNTIF($AH$123:AH195,"&lt;="&amp;AH144)=0,"",COUNTIF($AH$123:AH195,"&lt;="&amp;AH144))</f>
        <v>51</v>
      </c>
      <c r="AJ144" s="326">
        <f>RANK(AI144,AI$123:AI195,1)</f>
        <v>1</v>
      </c>
      <c r="AK144" s="326" t="e">
        <f>INDEX(E$123:E195,MATCH(ROWS(AJ$123:AJ144),AJ$123:AJ195,0))</f>
        <v>#N/A</v>
      </c>
      <c r="AL144" s="326" t="e">
        <f>INDEX(K$123:K195,MATCH(ROWS(AJ$123:AJ144),AJ$123:AJ195,0))</f>
        <v>#N/A</v>
      </c>
      <c r="AM144" s="326" t="e">
        <f>INDEX(V$123:V195,MATCH(ROWS(AJ$123:AJ144),AJ$123:AJ195,0))</f>
        <v>#N/A</v>
      </c>
      <c r="AN144" s="326" t="e">
        <f t="shared" si="23"/>
        <v>#N/A</v>
      </c>
      <c r="AO144" s="653"/>
      <c r="AP144" s="653"/>
      <c r="AQ144" s="662" t="s">
        <v>1133</v>
      </c>
    </row>
    <row r="145" spans="1:43" ht="47.15" customHeight="1" x14ac:dyDescent="0.35">
      <c r="A145" s="324">
        <v>22</v>
      </c>
      <c r="B145" s="654"/>
      <c r="C145" s="654"/>
      <c r="D145" s="654"/>
      <c r="E145" s="655" t="str">
        <f>IFERROR(IF(AND(K145="",T145=""),"",(VLOOKUP(Q145,'Reference records(soft deleted)'!$B$66:$D$116,3,FALSE))),"")</f>
        <v/>
      </c>
      <c r="F145" s="656"/>
      <c r="G145" s="656"/>
      <c r="H145" s="656"/>
      <c r="I145" s="656"/>
      <c r="J145" s="656"/>
      <c r="K145" s="655" t="str">
        <f>IFERROR(VLOOKUP(R145,'Reference records(soft deleted)'!$B$167:$D$233,3,FALSE),"")</f>
        <v/>
      </c>
      <c r="L145" s="656" t="e">
        <f>VLOOKUP(AA145,'Reference Records'!$E$122:$F$189,2,0)</f>
        <v>#N/A</v>
      </c>
      <c r="M145" s="656" t="e">
        <f>MATCH($L145,'Reference Records'!$E$268:$E$335,0)+ROW(Population_by_intervention) -1</f>
        <v>#N/A</v>
      </c>
      <c r="N145" s="656" t="e">
        <f>MATCH($L145,'Reference Records'!$E$268:$E$335,1)+ROW(Population_by_intervention) -1</f>
        <v>#N/A</v>
      </c>
      <c r="O145" s="656"/>
      <c r="P145" s="656" t="str">
        <f t="shared" si="13"/>
        <v>INT-116055</v>
      </c>
      <c r="Q145" s="657"/>
      <c r="R145" s="658"/>
      <c r="S145" s="656" t="e">
        <f t="shared" si="14"/>
        <v>#N/A</v>
      </c>
      <c r="T145" s="659"/>
      <c r="U145" s="660" t="str">
        <f>IFERROR(IF(VLOOKUP(E145,'Reference Records'!$C$89:$D$120,2,FALSE)=0,"",VLOOKUP(E145,'Reference Records'!$C$89:$D$120,2,FALSE)),"")</f>
        <v/>
      </c>
      <c r="V145" s="655"/>
      <c r="W145" s="660" t="str">
        <f t="shared" si="15"/>
        <v/>
      </c>
      <c r="X145" s="661" t="str">
        <f t="shared" si="16"/>
        <v>a1P1R000007FRvzUAG</v>
      </c>
      <c r="Y145" s="661" t="b">
        <f t="shared" si="17"/>
        <v>0</v>
      </c>
      <c r="Z145" s="661" t="b">
        <f t="shared" si="18"/>
        <v>1</v>
      </c>
      <c r="AA145" s="661" t="str">
        <f>IFERROR(VLOOKUP(K145,'Reference Records'!$C$123:$E$190,3,FALSE),"")</f>
        <v/>
      </c>
      <c r="AB145" s="661" t="s">
        <v>1134</v>
      </c>
      <c r="AC145" s="327"/>
      <c r="AD145" s="326" t="str">
        <f t="shared" si="19"/>
        <v/>
      </c>
      <c r="AE145" s="649" t="str">
        <f t="array" ref="AE145">IFERROR(IF(INDEX($W$123:$W$174, MATCH(0, IF(AD145=$E$123:$E$174, COUNTIF($AE$122:$AE144, $W$123:$W$174), ""), 0))=0,"",INDEX($W$123:$W$174, MATCH(0, IF(AD145=$E$123:$E$174, COUNTIF($AE$122:$AE144, $W$123:$W$174), ""), 0))),"")</f>
        <v/>
      </c>
      <c r="AF145" s="649" t="str">
        <f t="shared" si="20"/>
        <v>|empty|</v>
      </c>
      <c r="AG145" s="326" t="str">
        <f t="shared" si="21"/>
        <v>INT-116055</v>
      </c>
      <c r="AH145" s="652" t="str">
        <f t="shared" si="22"/>
        <v>a1P1R000007FRvzUAG</v>
      </c>
      <c r="AI145" s="652">
        <f>IF(COUNTIF($AH$123:AH196,"&lt;="&amp;AH145)=0,"",COUNTIF($AH$123:AH196,"&lt;="&amp;AH145))</f>
        <v>51</v>
      </c>
      <c r="AJ145" s="326">
        <f>RANK(AI145,AI$123:AI196,1)</f>
        <v>1</v>
      </c>
      <c r="AK145" s="326" t="e">
        <f>INDEX(E$123:E196,MATCH(ROWS(AJ$123:AJ145),AJ$123:AJ196,0))</f>
        <v>#N/A</v>
      </c>
      <c r="AL145" s="326" t="e">
        <f>INDEX(K$123:K196,MATCH(ROWS(AJ$123:AJ145),AJ$123:AJ196,0))</f>
        <v>#N/A</v>
      </c>
      <c r="AM145" s="326" t="e">
        <f>INDEX(V$123:V196,MATCH(ROWS(AJ$123:AJ145),AJ$123:AJ196,0))</f>
        <v>#N/A</v>
      </c>
      <c r="AN145" s="326" t="e">
        <f t="shared" si="23"/>
        <v>#N/A</v>
      </c>
      <c r="AO145" s="653"/>
      <c r="AP145" s="653"/>
      <c r="AQ145" s="662" t="s">
        <v>1135</v>
      </c>
    </row>
    <row r="146" spans="1:43" ht="47.15" customHeight="1" x14ac:dyDescent="0.35">
      <c r="A146" s="324">
        <v>23</v>
      </c>
      <c r="B146" s="654"/>
      <c r="C146" s="654"/>
      <c r="D146" s="654"/>
      <c r="E146" s="655" t="str">
        <f>IFERROR(IF(AND(K146="",T146=""),"",(VLOOKUP(Q146,'Reference records(soft deleted)'!$B$66:$D$116,3,FALSE))),"")</f>
        <v/>
      </c>
      <c r="F146" s="656"/>
      <c r="G146" s="656"/>
      <c r="H146" s="656"/>
      <c r="I146" s="656"/>
      <c r="J146" s="656"/>
      <c r="K146" s="655" t="str">
        <f>IFERROR(VLOOKUP(R146,'Reference records(soft deleted)'!$B$167:$D$233,3,FALSE),"")</f>
        <v/>
      </c>
      <c r="L146" s="656" t="e">
        <f>VLOOKUP(AA146,'Reference Records'!$E$122:$F$189,2,0)</f>
        <v>#N/A</v>
      </c>
      <c r="M146" s="656" t="e">
        <f>MATCH($L146,'Reference Records'!$E$268:$E$335,0)+ROW(Population_by_intervention) -1</f>
        <v>#N/A</v>
      </c>
      <c r="N146" s="656" t="e">
        <f>MATCH($L146,'Reference Records'!$E$268:$E$335,1)+ROW(Population_by_intervention) -1</f>
        <v>#N/A</v>
      </c>
      <c r="O146" s="656"/>
      <c r="P146" s="656" t="str">
        <f t="shared" si="13"/>
        <v>INT-116056</v>
      </c>
      <c r="Q146" s="657"/>
      <c r="R146" s="658"/>
      <c r="S146" s="656" t="e">
        <f t="shared" si="14"/>
        <v>#N/A</v>
      </c>
      <c r="T146" s="659"/>
      <c r="U146" s="660" t="str">
        <f>IFERROR(IF(VLOOKUP(E146,'Reference Records'!$C$89:$D$120,2,FALSE)=0,"",VLOOKUP(E146,'Reference Records'!$C$89:$D$120,2,FALSE)),"")</f>
        <v/>
      </c>
      <c r="V146" s="655"/>
      <c r="W146" s="660" t="str">
        <f t="shared" si="15"/>
        <v/>
      </c>
      <c r="X146" s="661" t="str">
        <f t="shared" si="16"/>
        <v>a1P1R000007FRvzUAG</v>
      </c>
      <c r="Y146" s="661" t="b">
        <f t="shared" si="17"/>
        <v>0</v>
      </c>
      <c r="Z146" s="661" t="b">
        <f t="shared" si="18"/>
        <v>1</v>
      </c>
      <c r="AA146" s="661" t="str">
        <f>IFERROR(VLOOKUP(K146,'Reference Records'!$C$123:$E$190,3,FALSE),"")</f>
        <v/>
      </c>
      <c r="AB146" s="661" t="s">
        <v>1136</v>
      </c>
      <c r="AC146" s="327"/>
      <c r="AD146" s="326" t="str">
        <f t="shared" si="19"/>
        <v/>
      </c>
      <c r="AE146" s="649" t="str">
        <f t="array" ref="AE146">IFERROR(IF(INDEX($W$123:$W$174, MATCH(0, IF(AD146=$E$123:$E$174, COUNTIF($AE$122:$AE145, $W$123:$W$174), ""), 0))=0,"",INDEX($W$123:$W$174, MATCH(0, IF(AD146=$E$123:$E$174, COUNTIF($AE$122:$AE145, $W$123:$W$174), ""), 0))),"")</f>
        <v/>
      </c>
      <c r="AF146" s="649" t="str">
        <f t="shared" si="20"/>
        <v>|empty|</v>
      </c>
      <c r="AG146" s="326" t="str">
        <f t="shared" si="21"/>
        <v>INT-116056</v>
      </c>
      <c r="AH146" s="652" t="str">
        <f t="shared" si="22"/>
        <v>a1P1R000007FRvzUAG</v>
      </c>
      <c r="AI146" s="652">
        <f>IF(COUNTIF($AH$123:AH197,"&lt;="&amp;AH146)=0,"",COUNTIF($AH$123:AH197,"&lt;="&amp;AH146))</f>
        <v>51</v>
      </c>
      <c r="AJ146" s="326">
        <f>RANK(AI146,AI$123:AI197,1)</f>
        <v>1</v>
      </c>
      <c r="AK146" s="326" t="e">
        <f>INDEX(E$123:E197,MATCH(ROWS(AJ$123:AJ146),AJ$123:AJ197,0))</f>
        <v>#N/A</v>
      </c>
      <c r="AL146" s="326" t="e">
        <f>INDEX(K$123:K197,MATCH(ROWS(AJ$123:AJ146),AJ$123:AJ197,0))</f>
        <v>#N/A</v>
      </c>
      <c r="AM146" s="326" t="e">
        <f>INDEX(V$123:V197,MATCH(ROWS(AJ$123:AJ146),AJ$123:AJ197,0))</f>
        <v>#N/A</v>
      </c>
      <c r="AN146" s="326" t="e">
        <f t="shared" si="23"/>
        <v>#N/A</v>
      </c>
      <c r="AO146" s="653"/>
      <c r="AP146" s="653"/>
      <c r="AQ146" s="662" t="s">
        <v>1137</v>
      </c>
    </row>
    <row r="147" spans="1:43" ht="47.15" customHeight="1" x14ac:dyDescent="0.35">
      <c r="A147" s="324">
        <v>24</v>
      </c>
      <c r="B147" s="654"/>
      <c r="C147" s="654"/>
      <c r="D147" s="654"/>
      <c r="E147" s="655" t="str">
        <f>IFERROR(IF(AND(K147="",T147=""),"",(VLOOKUP(Q147,'Reference records(soft deleted)'!$B$66:$D$116,3,FALSE))),"")</f>
        <v/>
      </c>
      <c r="F147" s="656"/>
      <c r="G147" s="656"/>
      <c r="H147" s="656"/>
      <c r="I147" s="656"/>
      <c r="J147" s="656"/>
      <c r="K147" s="655" t="str">
        <f>IFERROR(VLOOKUP(R147,'Reference records(soft deleted)'!$B$167:$D$233,3,FALSE),"")</f>
        <v/>
      </c>
      <c r="L147" s="656" t="e">
        <f>VLOOKUP(AA147,'Reference Records'!$E$122:$F$189,2,0)</f>
        <v>#N/A</v>
      </c>
      <c r="M147" s="656" t="e">
        <f>MATCH($L147,'Reference Records'!$E$268:$E$335,0)+ROW(Population_by_intervention) -1</f>
        <v>#N/A</v>
      </c>
      <c r="N147" s="656" t="e">
        <f>MATCH($L147,'Reference Records'!$E$268:$E$335,1)+ROW(Population_by_intervention) -1</f>
        <v>#N/A</v>
      </c>
      <c r="O147" s="656"/>
      <c r="P147" s="656" t="str">
        <f t="shared" si="13"/>
        <v>INT-116057</v>
      </c>
      <c r="Q147" s="657"/>
      <c r="R147" s="658"/>
      <c r="S147" s="656" t="e">
        <f t="shared" si="14"/>
        <v>#N/A</v>
      </c>
      <c r="T147" s="659"/>
      <c r="U147" s="660" t="str">
        <f>IFERROR(IF(VLOOKUP(E147,'Reference Records'!$C$89:$D$120,2,FALSE)=0,"",VLOOKUP(E147,'Reference Records'!$C$89:$D$120,2,FALSE)),"")</f>
        <v/>
      </c>
      <c r="V147" s="655"/>
      <c r="W147" s="660" t="str">
        <f t="shared" si="15"/>
        <v/>
      </c>
      <c r="X147" s="661" t="str">
        <f t="shared" si="16"/>
        <v>a1P1R000007FRvzUAG</v>
      </c>
      <c r="Y147" s="661" t="b">
        <f t="shared" si="17"/>
        <v>0</v>
      </c>
      <c r="Z147" s="661" t="b">
        <f t="shared" si="18"/>
        <v>1</v>
      </c>
      <c r="AA147" s="661" t="str">
        <f>IFERROR(VLOOKUP(K147,'Reference Records'!$C$123:$E$190,3,FALSE),"")</f>
        <v/>
      </c>
      <c r="AB147" s="661" t="s">
        <v>1138</v>
      </c>
      <c r="AC147" s="327"/>
      <c r="AD147" s="326" t="str">
        <f t="shared" si="19"/>
        <v/>
      </c>
      <c r="AE147" s="649" t="str">
        <f t="array" ref="AE147">IFERROR(IF(INDEX($W$123:$W$174, MATCH(0, IF(AD147=$E$123:$E$174, COUNTIF($AE$122:$AE146, $W$123:$W$174), ""), 0))=0,"",INDEX($W$123:$W$174, MATCH(0, IF(AD147=$E$123:$E$174, COUNTIF($AE$122:$AE146, $W$123:$W$174), ""), 0))),"")</f>
        <v/>
      </c>
      <c r="AF147" s="649" t="str">
        <f t="shared" si="20"/>
        <v>|empty|</v>
      </c>
      <c r="AG147" s="326" t="str">
        <f t="shared" si="21"/>
        <v>INT-116057</v>
      </c>
      <c r="AH147" s="652" t="str">
        <f t="shared" si="22"/>
        <v>a1P1R000007FRvzUAG</v>
      </c>
      <c r="AI147" s="652">
        <f>IF(COUNTIF($AH$123:AH198,"&lt;="&amp;AH147)=0,"",COUNTIF($AH$123:AH198,"&lt;="&amp;AH147))</f>
        <v>51</v>
      </c>
      <c r="AJ147" s="326">
        <f>RANK(AI147,AI$123:AI198,1)</f>
        <v>1</v>
      </c>
      <c r="AK147" s="326" t="e">
        <f>INDEX(E$123:E198,MATCH(ROWS(AJ$123:AJ147),AJ$123:AJ198,0))</f>
        <v>#N/A</v>
      </c>
      <c r="AL147" s="326" t="e">
        <f>INDEX(K$123:K198,MATCH(ROWS(AJ$123:AJ147),AJ$123:AJ198,0))</f>
        <v>#N/A</v>
      </c>
      <c r="AM147" s="326" t="e">
        <f>INDEX(V$123:V198,MATCH(ROWS(AJ$123:AJ147),AJ$123:AJ198,0))</f>
        <v>#N/A</v>
      </c>
      <c r="AN147" s="326" t="e">
        <f t="shared" si="23"/>
        <v>#N/A</v>
      </c>
      <c r="AO147" s="653"/>
      <c r="AP147" s="653"/>
      <c r="AQ147" s="662" t="s">
        <v>1139</v>
      </c>
    </row>
    <row r="148" spans="1:43" ht="47.15" customHeight="1" x14ac:dyDescent="0.35">
      <c r="A148" s="324">
        <v>25</v>
      </c>
      <c r="B148" s="654"/>
      <c r="C148" s="654"/>
      <c r="D148" s="654"/>
      <c r="E148" s="655" t="str">
        <f>IFERROR(IF(AND(K148="",T148=""),"",(VLOOKUP(Q148,'Reference records(soft deleted)'!$B$66:$D$116,3,FALSE))),"")</f>
        <v/>
      </c>
      <c r="F148" s="656"/>
      <c r="G148" s="656"/>
      <c r="H148" s="656"/>
      <c r="I148" s="656"/>
      <c r="J148" s="656"/>
      <c r="K148" s="655" t="str">
        <f>IFERROR(VLOOKUP(R148,'Reference records(soft deleted)'!$B$167:$D$233,3,FALSE),"")</f>
        <v/>
      </c>
      <c r="L148" s="656" t="e">
        <f>VLOOKUP(AA148,'Reference Records'!$E$122:$F$189,2,0)</f>
        <v>#N/A</v>
      </c>
      <c r="M148" s="656" t="e">
        <f>MATCH($L148,'Reference Records'!$E$268:$E$335,0)+ROW(Population_by_intervention) -1</f>
        <v>#N/A</v>
      </c>
      <c r="N148" s="656" t="e">
        <f>MATCH($L148,'Reference Records'!$E$268:$E$335,1)+ROW(Population_by_intervention) -1</f>
        <v>#N/A</v>
      </c>
      <c r="O148" s="656"/>
      <c r="P148" s="656" t="str">
        <f t="shared" si="13"/>
        <v>INT-116058</v>
      </c>
      <c r="Q148" s="657"/>
      <c r="R148" s="658"/>
      <c r="S148" s="656" t="e">
        <f t="shared" si="14"/>
        <v>#N/A</v>
      </c>
      <c r="T148" s="659"/>
      <c r="U148" s="660" t="str">
        <f>IFERROR(IF(VLOOKUP(E148,'Reference Records'!$C$89:$D$120,2,FALSE)=0,"",VLOOKUP(E148,'Reference Records'!$C$89:$D$120,2,FALSE)),"")</f>
        <v/>
      </c>
      <c r="V148" s="655"/>
      <c r="W148" s="660" t="str">
        <f t="shared" si="15"/>
        <v/>
      </c>
      <c r="X148" s="661" t="str">
        <f t="shared" si="16"/>
        <v>a1P1R000007FRvzUAG</v>
      </c>
      <c r="Y148" s="661" t="b">
        <f t="shared" si="17"/>
        <v>0</v>
      </c>
      <c r="Z148" s="661" t="b">
        <f t="shared" si="18"/>
        <v>1</v>
      </c>
      <c r="AA148" s="661" t="str">
        <f>IFERROR(VLOOKUP(K148,'Reference Records'!$C$123:$E$190,3,FALSE),"")</f>
        <v/>
      </c>
      <c r="AB148" s="661" t="s">
        <v>1140</v>
      </c>
      <c r="AC148" s="327"/>
      <c r="AD148" s="326" t="str">
        <f t="shared" si="19"/>
        <v/>
      </c>
      <c r="AE148" s="649" t="str">
        <f t="array" ref="AE148">IFERROR(IF(INDEX($W$123:$W$174, MATCH(0, IF(AD148=$E$123:$E$174, COUNTIF($AE$122:$AE147, $W$123:$W$174), ""), 0))=0,"",INDEX($W$123:$W$174, MATCH(0, IF(AD148=$E$123:$E$174, COUNTIF($AE$122:$AE147, $W$123:$W$174), ""), 0))),"")</f>
        <v/>
      </c>
      <c r="AF148" s="649" t="str">
        <f t="shared" si="20"/>
        <v>|empty|</v>
      </c>
      <c r="AG148" s="326" t="str">
        <f t="shared" si="21"/>
        <v>INT-116058</v>
      </c>
      <c r="AH148" s="652" t="str">
        <f t="shared" si="22"/>
        <v>a1P1R000007FRvzUAG</v>
      </c>
      <c r="AI148" s="652">
        <f>IF(COUNTIF($AH$123:AH199,"&lt;="&amp;AH148)=0,"",COUNTIF($AH$123:AH199,"&lt;="&amp;AH148))</f>
        <v>51</v>
      </c>
      <c r="AJ148" s="326">
        <f>RANK(AI148,AI$123:AI199,1)</f>
        <v>1</v>
      </c>
      <c r="AK148" s="326" t="e">
        <f>INDEX(E$123:E199,MATCH(ROWS(AJ$123:AJ148),AJ$123:AJ199,0))</f>
        <v>#N/A</v>
      </c>
      <c r="AL148" s="326" t="e">
        <f>INDEX(K$123:K199,MATCH(ROWS(AJ$123:AJ148),AJ$123:AJ199,0))</f>
        <v>#N/A</v>
      </c>
      <c r="AM148" s="326" t="e">
        <f>INDEX(V$123:V199,MATCH(ROWS(AJ$123:AJ148),AJ$123:AJ199,0))</f>
        <v>#N/A</v>
      </c>
      <c r="AN148" s="326" t="e">
        <f t="shared" si="23"/>
        <v>#N/A</v>
      </c>
      <c r="AO148" s="653"/>
      <c r="AP148" s="653"/>
      <c r="AQ148" s="662" t="s">
        <v>1141</v>
      </c>
    </row>
    <row r="149" spans="1:43" ht="47.15" customHeight="1" x14ac:dyDescent="0.35">
      <c r="A149" s="324">
        <v>26</v>
      </c>
      <c r="B149" s="654"/>
      <c r="C149" s="654"/>
      <c r="D149" s="654"/>
      <c r="E149" s="655" t="str">
        <f>IFERROR(IF(AND(K149="",T149=""),"",(VLOOKUP(Q149,'Reference records(soft deleted)'!$B$66:$D$116,3,FALSE))),"")</f>
        <v/>
      </c>
      <c r="F149" s="656"/>
      <c r="G149" s="656"/>
      <c r="H149" s="656"/>
      <c r="I149" s="656"/>
      <c r="J149" s="656"/>
      <c r="K149" s="655" t="str">
        <f>IFERROR(VLOOKUP(R149,'Reference records(soft deleted)'!$B$167:$D$233,3,FALSE),"")</f>
        <v/>
      </c>
      <c r="L149" s="656" t="e">
        <f>VLOOKUP(AA149,'Reference Records'!$E$122:$F$189,2,0)</f>
        <v>#N/A</v>
      </c>
      <c r="M149" s="656" t="e">
        <f>MATCH($L149,'Reference Records'!$E$268:$E$335,0)+ROW(Population_by_intervention) -1</f>
        <v>#N/A</v>
      </c>
      <c r="N149" s="656" t="e">
        <f>MATCH($L149,'Reference Records'!$E$268:$E$335,1)+ROW(Population_by_intervention) -1</f>
        <v>#N/A</v>
      </c>
      <c r="O149" s="656"/>
      <c r="P149" s="656" t="str">
        <f t="shared" si="13"/>
        <v>INT-116059</v>
      </c>
      <c r="Q149" s="657"/>
      <c r="R149" s="658"/>
      <c r="S149" s="656" t="e">
        <f t="shared" si="14"/>
        <v>#N/A</v>
      </c>
      <c r="T149" s="659"/>
      <c r="U149" s="660" t="str">
        <f>IFERROR(IF(VLOOKUP(E149,'Reference Records'!$C$89:$D$120,2,FALSE)=0,"",VLOOKUP(E149,'Reference Records'!$C$89:$D$120,2,FALSE)),"")</f>
        <v/>
      </c>
      <c r="V149" s="655"/>
      <c r="W149" s="660" t="str">
        <f t="shared" si="15"/>
        <v/>
      </c>
      <c r="X149" s="661" t="str">
        <f t="shared" si="16"/>
        <v>a1P1R000007FRvzUAG</v>
      </c>
      <c r="Y149" s="661" t="b">
        <f t="shared" si="17"/>
        <v>0</v>
      </c>
      <c r="Z149" s="661" t="b">
        <f t="shared" si="18"/>
        <v>1</v>
      </c>
      <c r="AA149" s="661" t="str">
        <f>IFERROR(VLOOKUP(K149,'Reference Records'!$C$123:$E$190,3,FALSE),"")</f>
        <v/>
      </c>
      <c r="AB149" s="661" t="s">
        <v>1142</v>
      </c>
      <c r="AC149" s="327"/>
      <c r="AD149" s="326" t="str">
        <f t="shared" si="19"/>
        <v/>
      </c>
      <c r="AE149" s="649" t="str">
        <f t="array" ref="AE149">IFERROR(IF(INDEX($W$123:$W$174, MATCH(0, IF(AD149=$E$123:$E$174, COUNTIF($AE$122:$AE148, $W$123:$W$174), ""), 0))=0,"",INDEX($W$123:$W$174, MATCH(0, IF(AD149=$E$123:$E$174, COUNTIF($AE$122:$AE148, $W$123:$W$174), ""), 0))),"")</f>
        <v/>
      </c>
      <c r="AF149" s="649" t="str">
        <f t="shared" si="20"/>
        <v>|empty|</v>
      </c>
      <c r="AG149" s="326" t="str">
        <f t="shared" si="21"/>
        <v>INT-116059</v>
      </c>
      <c r="AH149" s="652" t="str">
        <f t="shared" si="22"/>
        <v>a1P1R000007FRvzUAG</v>
      </c>
      <c r="AI149" s="652">
        <f>IF(COUNTIF($AH$123:AH200,"&lt;="&amp;AH149)=0,"",COUNTIF($AH$123:AH200,"&lt;="&amp;AH149))</f>
        <v>51</v>
      </c>
      <c r="AJ149" s="326">
        <f>RANK(AI149,AI$123:AI200,1)</f>
        <v>1</v>
      </c>
      <c r="AK149" s="326" t="e">
        <f>INDEX(E$123:E200,MATCH(ROWS(AJ$123:AJ149),AJ$123:AJ200,0))</f>
        <v>#N/A</v>
      </c>
      <c r="AL149" s="326" t="e">
        <f>INDEX(K$123:K200,MATCH(ROWS(AJ$123:AJ149),AJ$123:AJ200,0))</f>
        <v>#N/A</v>
      </c>
      <c r="AM149" s="326" t="e">
        <f>INDEX(V$123:V200,MATCH(ROWS(AJ$123:AJ149),AJ$123:AJ200,0))</f>
        <v>#N/A</v>
      </c>
      <c r="AN149" s="326" t="e">
        <f t="shared" si="23"/>
        <v>#N/A</v>
      </c>
      <c r="AO149" s="653"/>
      <c r="AP149" s="653"/>
      <c r="AQ149" s="662" t="s">
        <v>1143</v>
      </c>
    </row>
    <row r="150" spans="1:43" ht="47.15" customHeight="1" x14ac:dyDescent="0.35">
      <c r="A150" s="324">
        <v>27</v>
      </c>
      <c r="B150" s="654"/>
      <c r="C150" s="654"/>
      <c r="D150" s="654"/>
      <c r="E150" s="655" t="str">
        <f>IFERROR(IF(AND(K150="",T150=""),"",(VLOOKUP(Q150,'Reference records(soft deleted)'!$B$66:$D$116,3,FALSE))),"")</f>
        <v/>
      </c>
      <c r="F150" s="656"/>
      <c r="G150" s="656"/>
      <c r="H150" s="656"/>
      <c r="I150" s="656"/>
      <c r="J150" s="656"/>
      <c r="K150" s="655" t="str">
        <f>IFERROR(VLOOKUP(R150,'Reference records(soft deleted)'!$B$167:$D$233,3,FALSE),"")</f>
        <v/>
      </c>
      <c r="L150" s="656" t="e">
        <f>VLOOKUP(AA150,'Reference Records'!$E$122:$F$189,2,0)</f>
        <v>#N/A</v>
      </c>
      <c r="M150" s="656" t="e">
        <f>MATCH($L150,'Reference Records'!$E$268:$E$335,0)+ROW(Population_by_intervention) -1</f>
        <v>#N/A</v>
      </c>
      <c r="N150" s="656" t="e">
        <f>MATCH($L150,'Reference Records'!$E$268:$E$335,1)+ROW(Population_by_intervention) -1</f>
        <v>#N/A</v>
      </c>
      <c r="O150" s="656"/>
      <c r="P150" s="656" t="str">
        <f t="shared" si="13"/>
        <v>INT-116060</v>
      </c>
      <c r="Q150" s="657"/>
      <c r="R150" s="658"/>
      <c r="S150" s="656" t="e">
        <f t="shared" si="14"/>
        <v>#N/A</v>
      </c>
      <c r="T150" s="659"/>
      <c r="U150" s="660" t="str">
        <f>IFERROR(IF(VLOOKUP(E150,'Reference Records'!$C$89:$D$120,2,FALSE)=0,"",VLOOKUP(E150,'Reference Records'!$C$89:$D$120,2,FALSE)),"")</f>
        <v/>
      </c>
      <c r="V150" s="655"/>
      <c r="W150" s="660" t="str">
        <f t="shared" si="15"/>
        <v/>
      </c>
      <c r="X150" s="661" t="str">
        <f t="shared" si="16"/>
        <v>a1P1R000007FRvzUAG</v>
      </c>
      <c r="Y150" s="661" t="b">
        <f t="shared" si="17"/>
        <v>0</v>
      </c>
      <c r="Z150" s="661" t="b">
        <f t="shared" si="18"/>
        <v>1</v>
      </c>
      <c r="AA150" s="661" t="str">
        <f>IFERROR(VLOOKUP(K150,'Reference Records'!$C$123:$E$190,3,FALSE),"")</f>
        <v/>
      </c>
      <c r="AB150" s="661" t="s">
        <v>1144</v>
      </c>
      <c r="AC150" s="327"/>
      <c r="AD150" s="326" t="str">
        <f t="shared" si="19"/>
        <v/>
      </c>
      <c r="AE150" s="649" t="str">
        <f t="array" ref="AE150">IFERROR(IF(INDEX($W$123:$W$174, MATCH(0, IF(AD150=$E$123:$E$174, COUNTIF($AE$122:$AE149, $W$123:$W$174), ""), 0))=0,"",INDEX($W$123:$W$174, MATCH(0, IF(AD150=$E$123:$E$174, COUNTIF($AE$122:$AE149, $W$123:$W$174), ""), 0))),"")</f>
        <v/>
      </c>
      <c r="AF150" s="649" t="str">
        <f t="shared" si="20"/>
        <v>|empty|</v>
      </c>
      <c r="AG150" s="326" t="str">
        <f t="shared" si="21"/>
        <v>INT-116060</v>
      </c>
      <c r="AH150" s="652" t="str">
        <f t="shared" si="22"/>
        <v>a1P1R000007FRvzUAG</v>
      </c>
      <c r="AI150" s="652">
        <f>IF(COUNTIF($AH$123:AH201,"&lt;="&amp;AH150)=0,"",COUNTIF($AH$123:AH201,"&lt;="&amp;AH150))</f>
        <v>51</v>
      </c>
      <c r="AJ150" s="326">
        <f>RANK(AI150,AI$123:AI201,1)</f>
        <v>1</v>
      </c>
      <c r="AK150" s="326" t="e">
        <f>INDEX(E$123:E201,MATCH(ROWS(AJ$123:AJ150),AJ$123:AJ201,0))</f>
        <v>#N/A</v>
      </c>
      <c r="AL150" s="326" t="e">
        <f>INDEX(K$123:K201,MATCH(ROWS(AJ$123:AJ150),AJ$123:AJ201,0))</f>
        <v>#N/A</v>
      </c>
      <c r="AM150" s="326" t="e">
        <f>INDEX(V$123:V201,MATCH(ROWS(AJ$123:AJ150),AJ$123:AJ201,0))</f>
        <v>#N/A</v>
      </c>
      <c r="AN150" s="326" t="e">
        <f t="shared" si="23"/>
        <v>#N/A</v>
      </c>
      <c r="AO150" s="653"/>
      <c r="AP150" s="653"/>
      <c r="AQ150" s="662" t="s">
        <v>1145</v>
      </c>
    </row>
    <row r="151" spans="1:43" ht="47.15" customHeight="1" x14ac:dyDescent="0.35">
      <c r="A151" s="324">
        <v>28</v>
      </c>
      <c r="B151" s="654"/>
      <c r="C151" s="654"/>
      <c r="D151" s="654"/>
      <c r="E151" s="655" t="str">
        <f>IFERROR(IF(AND(K151="",T151=""),"",(VLOOKUP(Q151,'Reference records(soft deleted)'!$B$66:$D$116,3,FALSE))),"")</f>
        <v/>
      </c>
      <c r="F151" s="656"/>
      <c r="G151" s="656"/>
      <c r="H151" s="656"/>
      <c r="I151" s="656"/>
      <c r="J151" s="656"/>
      <c r="K151" s="655" t="str">
        <f>IFERROR(VLOOKUP(R151,'Reference records(soft deleted)'!$B$167:$D$233,3,FALSE),"")</f>
        <v/>
      </c>
      <c r="L151" s="656" t="e">
        <f>VLOOKUP(AA151,'Reference Records'!$E$122:$F$189,2,0)</f>
        <v>#N/A</v>
      </c>
      <c r="M151" s="656" t="e">
        <f>MATCH($L151,'Reference Records'!$E$268:$E$335,0)+ROW(Population_by_intervention) -1</f>
        <v>#N/A</v>
      </c>
      <c r="N151" s="656" t="e">
        <f>MATCH($L151,'Reference Records'!$E$268:$E$335,1)+ROW(Population_by_intervention) -1</f>
        <v>#N/A</v>
      </c>
      <c r="O151" s="656"/>
      <c r="P151" s="656" t="str">
        <f t="shared" si="13"/>
        <v>INT-116061</v>
      </c>
      <c r="Q151" s="657"/>
      <c r="R151" s="658"/>
      <c r="S151" s="656" t="e">
        <f t="shared" si="14"/>
        <v>#N/A</v>
      </c>
      <c r="T151" s="659"/>
      <c r="U151" s="660" t="str">
        <f>IFERROR(IF(VLOOKUP(E151,'Reference Records'!$C$89:$D$120,2,FALSE)=0,"",VLOOKUP(E151,'Reference Records'!$C$89:$D$120,2,FALSE)),"")</f>
        <v/>
      </c>
      <c r="V151" s="655"/>
      <c r="W151" s="660" t="str">
        <f t="shared" si="15"/>
        <v/>
      </c>
      <c r="X151" s="661" t="str">
        <f t="shared" si="16"/>
        <v>a1P1R000007FRvzUAG</v>
      </c>
      <c r="Y151" s="661" t="b">
        <f t="shared" si="17"/>
        <v>0</v>
      </c>
      <c r="Z151" s="661" t="b">
        <f t="shared" si="18"/>
        <v>1</v>
      </c>
      <c r="AA151" s="661" t="str">
        <f>IFERROR(VLOOKUP(K151,'Reference Records'!$C$123:$E$190,3,FALSE),"")</f>
        <v/>
      </c>
      <c r="AB151" s="661" t="s">
        <v>1146</v>
      </c>
      <c r="AC151" s="327"/>
      <c r="AD151" s="326" t="str">
        <f t="shared" si="19"/>
        <v/>
      </c>
      <c r="AE151" s="649" t="str">
        <f t="array" ref="AE151">IFERROR(IF(INDEX($W$123:$W$174, MATCH(0, IF(AD151=$E$123:$E$174, COUNTIF($AE$122:$AE150, $W$123:$W$174), ""), 0))=0,"",INDEX($W$123:$W$174, MATCH(0, IF(AD151=$E$123:$E$174, COUNTIF($AE$122:$AE150, $W$123:$W$174), ""), 0))),"")</f>
        <v/>
      </c>
      <c r="AF151" s="649" t="str">
        <f t="shared" si="20"/>
        <v>|empty|</v>
      </c>
      <c r="AG151" s="326" t="str">
        <f t="shared" si="21"/>
        <v>INT-116061</v>
      </c>
      <c r="AH151" s="652" t="str">
        <f t="shared" si="22"/>
        <v>a1P1R000007FRvzUAG</v>
      </c>
      <c r="AI151" s="652">
        <f>IF(COUNTIF($AH$123:AH202,"&lt;="&amp;AH151)=0,"",COUNTIF($AH$123:AH202,"&lt;="&amp;AH151))</f>
        <v>51</v>
      </c>
      <c r="AJ151" s="326">
        <f>RANK(AI151,AI$123:AI202,1)</f>
        <v>1</v>
      </c>
      <c r="AK151" s="326" t="e">
        <f>INDEX(E$123:E202,MATCH(ROWS(AJ$123:AJ151),AJ$123:AJ202,0))</f>
        <v>#N/A</v>
      </c>
      <c r="AL151" s="326" t="e">
        <f>INDEX(K$123:K202,MATCH(ROWS(AJ$123:AJ151),AJ$123:AJ202,0))</f>
        <v>#N/A</v>
      </c>
      <c r="AM151" s="326" t="e">
        <f>INDEX(V$123:V202,MATCH(ROWS(AJ$123:AJ151),AJ$123:AJ202,0))</f>
        <v>#N/A</v>
      </c>
      <c r="AN151" s="326" t="e">
        <f t="shared" si="23"/>
        <v>#N/A</v>
      </c>
      <c r="AO151" s="653"/>
      <c r="AP151" s="653"/>
      <c r="AQ151" s="662" t="s">
        <v>1147</v>
      </c>
    </row>
    <row r="152" spans="1:43" ht="47.15" customHeight="1" x14ac:dyDescent="0.35">
      <c r="A152" s="324">
        <v>29</v>
      </c>
      <c r="B152" s="654"/>
      <c r="C152" s="654"/>
      <c r="D152" s="654"/>
      <c r="E152" s="655" t="str">
        <f>IFERROR(IF(AND(K152="",T152=""),"",(VLOOKUP(Q152,'Reference records(soft deleted)'!$B$66:$D$116,3,FALSE))),"")</f>
        <v/>
      </c>
      <c r="F152" s="656"/>
      <c r="G152" s="656"/>
      <c r="H152" s="656"/>
      <c r="I152" s="656"/>
      <c r="J152" s="656"/>
      <c r="K152" s="655" t="str">
        <f>IFERROR(VLOOKUP(R152,'Reference records(soft deleted)'!$B$167:$D$233,3,FALSE),"")</f>
        <v/>
      </c>
      <c r="L152" s="656" t="e">
        <f>VLOOKUP(AA152,'Reference Records'!$E$122:$F$189,2,0)</f>
        <v>#N/A</v>
      </c>
      <c r="M152" s="656" t="e">
        <f>MATCH($L152,'Reference Records'!$E$268:$E$335,0)+ROW(Population_by_intervention) -1</f>
        <v>#N/A</v>
      </c>
      <c r="N152" s="656" t="e">
        <f>MATCH($L152,'Reference Records'!$E$268:$E$335,1)+ROW(Population_by_intervention) -1</f>
        <v>#N/A</v>
      </c>
      <c r="O152" s="656"/>
      <c r="P152" s="656" t="str">
        <f t="shared" si="13"/>
        <v>INT-116062</v>
      </c>
      <c r="Q152" s="657"/>
      <c r="R152" s="658"/>
      <c r="S152" s="656" t="e">
        <f t="shared" si="14"/>
        <v>#N/A</v>
      </c>
      <c r="T152" s="659"/>
      <c r="U152" s="660" t="str">
        <f>IFERROR(IF(VLOOKUP(E152,'Reference Records'!$C$89:$D$120,2,FALSE)=0,"",VLOOKUP(E152,'Reference Records'!$C$89:$D$120,2,FALSE)),"")</f>
        <v/>
      </c>
      <c r="V152" s="655"/>
      <c r="W152" s="660" t="str">
        <f t="shared" si="15"/>
        <v/>
      </c>
      <c r="X152" s="661" t="str">
        <f t="shared" si="16"/>
        <v>a1P1R000007FRvzUAG</v>
      </c>
      <c r="Y152" s="661" t="b">
        <f t="shared" si="17"/>
        <v>0</v>
      </c>
      <c r="Z152" s="661" t="b">
        <f t="shared" si="18"/>
        <v>1</v>
      </c>
      <c r="AA152" s="661" t="str">
        <f>IFERROR(VLOOKUP(K152,'Reference Records'!$C$123:$E$190,3,FALSE),"")</f>
        <v/>
      </c>
      <c r="AB152" s="661" t="s">
        <v>1148</v>
      </c>
      <c r="AC152" s="327"/>
      <c r="AD152" s="326" t="str">
        <f t="shared" si="19"/>
        <v/>
      </c>
      <c r="AE152" s="649" t="str">
        <f t="array" ref="AE152">IFERROR(IF(INDEX($W$123:$W$174, MATCH(0, IF(AD152=$E$123:$E$174, COUNTIF($AE$122:$AE151, $W$123:$W$174), ""), 0))=0,"",INDEX($W$123:$W$174, MATCH(0, IF(AD152=$E$123:$E$174, COUNTIF($AE$122:$AE151, $W$123:$W$174), ""), 0))),"")</f>
        <v/>
      </c>
      <c r="AF152" s="649" t="str">
        <f t="shared" si="20"/>
        <v>|empty|</v>
      </c>
      <c r="AG152" s="326" t="str">
        <f t="shared" si="21"/>
        <v>INT-116062</v>
      </c>
      <c r="AH152" s="652" t="str">
        <f t="shared" si="22"/>
        <v>a1P1R000007FRvzUAG</v>
      </c>
      <c r="AI152" s="652">
        <f>IF(COUNTIF($AH$123:AH203,"&lt;="&amp;AH152)=0,"",COUNTIF($AH$123:AH203,"&lt;="&amp;AH152))</f>
        <v>51</v>
      </c>
      <c r="AJ152" s="326">
        <f>RANK(AI152,AI$123:AI203,1)</f>
        <v>1</v>
      </c>
      <c r="AK152" s="326" t="e">
        <f>INDEX(E$123:E203,MATCH(ROWS(AJ$123:AJ152),AJ$123:AJ203,0))</f>
        <v>#N/A</v>
      </c>
      <c r="AL152" s="326" t="e">
        <f>INDEX(K$123:K203,MATCH(ROWS(AJ$123:AJ152),AJ$123:AJ203,0))</f>
        <v>#N/A</v>
      </c>
      <c r="AM152" s="326" t="e">
        <f>INDEX(V$123:V203,MATCH(ROWS(AJ$123:AJ152),AJ$123:AJ203,0))</f>
        <v>#N/A</v>
      </c>
      <c r="AN152" s="326" t="e">
        <f t="shared" si="23"/>
        <v>#N/A</v>
      </c>
      <c r="AO152" s="653"/>
      <c r="AP152" s="653"/>
      <c r="AQ152" s="662" t="s">
        <v>1149</v>
      </c>
    </row>
    <row r="153" spans="1:43" ht="47.15" customHeight="1" x14ac:dyDescent="0.35">
      <c r="A153" s="324">
        <v>30</v>
      </c>
      <c r="B153" s="654"/>
      <c r="C153" s="654"/>
      <c r="D153" s="654"/>
      <c r="E153" s="655" t="str">
        <f>IFERROR(IF(AND(K153="",T153=""),"",(VLOOKUP(Q153,'Reference records(soft deleted)'!$B$66:$D$116,3,FALSE))),"")</f>
        <v/>
      </c>
      <c r="F153" s="656"/>
      <c r="G153" s="656"/>
      <c r="H153" s="656"/>
      <c r="I153" s="656"/>
      <c r="J153" s="656"/>
      <c r="K153" s="655" t="str">
        <f>IFERROR(VLOOKUP(R153,'Reference records(soft deleted)'!$B$167:$D$233,3,FALSE),"")</f>
        <v/>
      </c>
      <c r="L153" s="656" t="e">
        <f>VLOOKUP(AA153,'Reference Records'!$E$122:$F$189,2,0)</f>
        <v>#N/A</v>
      </c>
      <c r="M153" s="656" t="e">
        <f>MATCH($L153,'Reference Records'!$E$268:$E$335,0)+ROW(Population_by_intervention) -1</f>
        <v>#N/A</v>
      </c>
      <c r="N153" s="656" t="e">
        <f>MATCH($L153,'Reference Records'!$E$268:$E$335,1)+ROW(Population_by_intervention) -1</f>
        <v>#N/A</v>
      </c>
      <c r="O153" s="656"/>
      <c r="P153" s="656" t="str">
        <f t="shared" si="13"/>
        <v>INT-116063</v>
      </c>
      <c r="Q153" s="657"/>
      <c r="R153" s="658"/>
      <c r="S153" s="656" t="e">
        <f t="shared" si="14"/>
        <v>#N/A</v>
      </c>
      <c r="T153" s="659"/>
      <c r="U153" s="660" t="str">
        <f>IFERROR(IF(VLOOKUP(E153,'Reference Records'!$C$89:$D$120,2,FALSE)=0,"",VLOOKUP(E153,'Reference Records'!$C$89:$D$120,2,FALSE)),"")</f>
        <v/>
      </c>
      <c r="V153" s="655"/>
      <c r="W153" s="660" t="str">
        <f t="shared" si="15"/>
        <v/>
      </c>
      <c r="X153" s="661" t="str">
        <f t="shared" si="16"/>
        <v>a1P1R000007FRvzUAG</v>
      </c>
      <c r="Y153" s="661" t="b">
        <f t="shared" si="17"/>
        <v>0</v>
      </c>
      <c r="Z153" s="661" t="b">
        <f t="shared" si="18"/>
        <v>1</v>
      </c>
      <c r="AA153" s="661" t="str">
        <f>IFERROR(VLOOKUP(K153,'Reference Records'!$C$123:$E$190,3,FALSE),"")</f>
        <v/>
      </c>
      <c r="AB153" s="661" t="s">
        <v>1150</v>
      </c>
      <c r="AC153" s="327"/>
      <c r="AD153" s="326" t="str">
        <f t="shared" si="19"/>
        <v/>
      </c>
      <c r="AE153" s="649" t="str">
        <f t="array" ref="AE153">IFERROR(IF(INDEX($W$123:$W$174, MATCH(0, IF(AD153=$E$123:$E$174, COUNTIF($AE$122:$AE152, $W$123:$W$174), ""), 0))=0,"",INDEX($W$123:$W$174, MATCH(0, IF(AD153=$E$123:$E$174, COUNTIF($AE$122:$AE152, $W$123:$W$174), ""), 0))),"")</f>
        <v/>
      </c>
      <c r="AF153" s="649" t="str">
        <f t="shared" si="20"/>
        <v>|empty|</v>
      </c>
      <c r="AG153" s="326" t="str">
        <f t="shared" si="21"/>
        <v>INT-116063</v>
      </c>
      <c r="AH153" s="652" t="str">
        <f t="shared" si="22"/>
        <v>a1P1R000007FRvzUAG</v>
      </c>
      <c r="AI153" s="652">
        <f>IF(COUNTIF($AH$123:AH204,"&lt;="&amp;AH153)=0,"",COUNTIF($AH$123:AH204,"&lt;="&amp;AH153))</f>
        <v>51</v>
      </c>
      <c r="AJ153" s="326">
        <f>RANK(AI153,AI$123:AI204,1)</f>
        <v>1</v>
      </c>
      <c r="AK153" s="326" t="e">
        <f>INDEX(E$123:E204,MATCH(ROWS(AJ$123:AJ153),AJ$123:AJ204,0))</f>
        <v>#N/A</v>
      </c>
      <c r="AL153" s="326" t="e">
        <f>INDEX(K$123:K204,MATCH(ROWS(AJ$123:AJ153),AJ$123:AJ204,0))</f>
        <v>#N/A</v>
      </c>
      <c r="AM153" s="326" t="e">
        <f>INDEX(V$123:V204,MATCH(ROWS(AJ$123:AJ153),AJ$123:AJ204,0))</f>
        <v>#N/A</v>
      </c>
      <c r="AN153" s="326" t="e">
        <f t="shared" si="23"/>
        <v>#N/A</v>
      </c>
      <c r="AO153" s="653"/>
      <c r="AP153" s="653"/>
      <c r="AQ153" s="662" t="s">
        <v>1151</v>
      </c>
    </row>
    <row r="154" spans="1:43" ht="47.15" customHeight="1" x14ac:dyDescent="0.35">
      <c r="A154" s="324">
        <v>31</v>
      </c>
      <c r="B154" s="654"/>
      <c r="C154" s="654"/>
      <c r="D154" s="654"/>
      <c r="E154" s="655" t="str">
        <f>IFERROR(IF(AND(K154="",T154=""),"",(VLOOKUP(Q154,'Reference records(soft deleted)'!$B$66:$D$116,3,FALSE))),"")</f>
        <v/>
      </c>
      <c r="F154" s="656"/>
      <c r="G154" s="656"/>
      <c r="H154" s="656"/>
      <c r="I154" s="656"/>
      <c r="J154" s="656"/>
      <c r="K154" s="655" t="str">
        <f>IFERROR(VLOOKUP(R154,'Reference records(soft deleted)'!$B$167:$D$233,3,FALSE),"")</f>
        <v/>
      </c>
      <c r="L154" s="656" t="e">
        <f>VLOOKUP(AA154,'Reference Records'!$E$122:$F$189,2,0)</f>
        <v>#N/A</v>
      </c>
      <c r="M154" s="656" t="e">
        <f>MATCH($L154,'Reference Records'!$E$268:$E$335,0)+ROW(Population_by_intervention) -1</f>
        <v>#N/A</v>
      </c>
      <c r="N154" s="656" t="e">
        <f>MATCH($L154,'Reference Records'!$E$268:$E$335,1)+ROW(Population_by_intervention) -1</f>
        <v>#N/A</v>
      </c>
      <c r="O154" s="656"/>
      <c r="P154" s="656" t="str">
        <f t="shared" si="13"/>
        <v>INT-116064</v>
      </c>
      <c r="Q154" s="657"/>
      <c r="R154" s="658"/>
      <c r="S154" s="656" t="e">
        <f t="shared" si="14"/>
        <v>#N/A</v>
      </c>
      <c r="T154" s="659"/>
      <c r="U154" s="660" t="str">
        <f>IFERROR(IF(VLOOKUP(E154,'Reference Records'!$C$89:$D$120,2,FALSE)=0,"",VLOOKUP(E154,'Reference Records'!$C$89:$D$120,2,FALSE)),"")</f>
        <v/>
      </c>
      <c r="V154" s="655"/>
      <c r="W154" s="660" t="str">
        <f t="shared" si="15"/>
        <v/>
      </c>
      <c r="X154" s="661" t="str">
        <f t="shared" si="16"/>
        <v>a1P1R000007FRvzUAG</v>
      </c>
      <c r="Y154" s="661" t="b">
        <f t="shared" si="17"/>
        <v>0</v>
      </c>
      <c r="Z154" s="661" t="b">
        <f t="shared" si="18"/>
        <v>1</v>
      </c>
      <c r="AA154" s="661" t="str">
        <f>IFERROR(VLOOKUP(K154,'Reference Records'!$C$123:$E$190,3,FALSE),"")</f>
        <v/>
      </c>
      <c r="AB154" s="661" t="s">
        <v>1152</v>
      </c>
      <c r="AC154" s="327"/>
      <c r="AD154" s="326" t="str">
        <f t="shared" si="19"/>
        <v/>
      </c>
      <c r="AE154" s="649" t="str">
        <f t="array" ref="AE154">IFERROR(IF(INDEX($W$123:$W$174, MATCH(0, IF(AD154=$E$123:$E$174, COUNTIF($AE$122:$AE153, $W$123:$W$174), ""), 0))=0,"",INDEX($W$123:$W$174, MATCH(0, IF(AD154=$E$123:$E$174, COUNTIF($AE$122:$AE153, $W$123:$W$174), ""), 0))),"")</f>
        <v/>
      </c>
      <c r="AF154" s="649" t="str">
        <f t="shared" si="20"/>
        <v>|empty|</v>
      </c>
      <c r="AG154" s="326" t="str">
        <f t="shared" si="21"/>
        <v>INT-116064</v>
      </c>
      <c r="AH154" s="652" t="str">
        <f t="shared" si="22"/>
        <v>a1P1R000007FRvzUAG</v>
      </c>
      <c r="AI154" s="652">
        <f>IF(COUNTIF($AH$123:AH205,"&lt;="&amp;AH154)=0,"",COUNTIF($AH$123:AH205,"&lt;="&amp;AH154))</f>
        <v>51</v>
      </c>
      <c r="AJ154" s="326">
        <f>RANK(AI154,AI$123:AI205,1)</f>
        <v>1</v>
      </c>
      <c r="AK154" s="326" t="e">
        <f>INDEX(E$123:E205,MATCH(ROWS(AJ$123:AJ154),AJ$123:AJ205,0))</f>
        <v>#N/A</v>
      </c>
      <c r="AL154" s="326" t="e">
        <f>INDEX(K$123:K205,MATCH(ROWS(AJ$123:AJ154),AJ$123:AJ205,0))</f>
        <v>#N/A</v>
      </c>
      <c r="AM154" s="326" t="e">
        <f>INDEX(V$123:V205,MATCH(ROWS(AJ$123:AJ154),AJ$123:AJ205,0))</f>
        <v>#N/A</v>
      </c>
      <c r="AN154" s="326" t="e">
        <f t="shared" si="23"/>
        <v>#N/A</v>
      </c>
      <c r="AO154" s="653"/>
      <c r="AP154" s="653"/>
      <c r="AQ154" s="662" t="s">
        <v>1153</v>
      </c>
    </row>
    <row r="155" spans="1:43" ht="47.15" customHeight="1" x14ac:dyDescent="0.35">
      <c r="A155" s="324">
        <v>32</v>
      </c>
      <c r="B155" s="654"/>
      <c r="C155" s="654"/>
      <c r="D155" s="654"/>
      <c r="E155" s="655" t="str">
        <f>IFERROR(IF(AND(K155="",T155=""),"",(VLOOKUP(Q155,'Reference records(soft deleted)'!$B$66:$D$116,3,FALSE))),"")</f>
        <v/>
      </c>
      <c r="F155" s="656"/>
      <c r="G155" s="656"/>
      <c r="H155" s="656"/>
      <c r="I155" s="656"/>
      <c r="J155" s="656"/>
      <c r="K155" s="655" t="str">
        <f>IFERROR(VLOOKUP(R155,'Reference records(soft deleted)'!$B$167:$D$233,3,FALSE),"")</f>
        <v/>
      </c>
      <c r="L155" s="656" t="e">
        <f>VLOOKUP(AA155,'Reference Records'!$E$122:$F$189,2,0)</f>
        <v>#N/A</v>
      </c>
      <c r="M155" s="656" t="e">
        <f>MATCH($L155,'Reference Records'!$E$268:$E$335,0)+ROW(Population_by_intervention) -1</f>
        <v>#N/A</v>
      </c>
      <c r="N155" s="656" t="e">
        <f>MATCH($L155,'Reference Records'!$E$268:$E$335,1)+ROW(Population_by_intervention) -1</f>
        <v>#N/A</v>
      </c>
      <c r="O155" s="656"/>
      <c r="P155" s="656" t="str">
        <f t="shared" si="13"/>
        <v>INT-116065</v>
      </c>
      <c r="Q155" s="657"/>
      <c r="R155" s="658"/>
      <c r="S155" s="656" t="e">
        <f t="shared" si="14"/>
        <v>#N/A</v>
      </c>
      <c r="T155" s="659"/>
      <c r="U155" s="660" t="str">
        <f>IFERROR(IF(VLOOKUP(E155,'Reference Records'!$C$89:$D$120,2,FALSE)=0,"",VLOOKUP(E155,'Reference Records'!$C$89:$D$120,2,FALSE)),"")</f>
        <v/>
      </c>
      <c r="V155" s="655"/>
      <c r="W155" s="660" t="str">
        <f t="shared" si="15"/>
        <v/>
      </c>
      <c r="X155" s="661" t="str">
        <f t="shared" si="16"/>
        <v>a1P1R000007FRvzUAG</v>
      </c>
      <c r="Y155" s="661" t="b">
        <f t="shared" si="17"/>
        <v>0</v>
      </c>
      <c r="Z155" s="661" t="b">
        <f t="shared" si="18"/>
        <v>1</v>
      </c>
      <c r="AA155" s="661" t="str">
        <f>IFERROR(VLOOKUP(K155,'Reference Records'!$C$123:$E$190,3,FALSE),"")</f>
        <v/>
      </c>
      <c r="AB155" s="661" t="s">
        <v>1154</v>
      </c>
      <c r="AC155" s="327"/>
      <c r="AD155" s="326" t="str">
        <f t="shared" si="19"/>
        <v/>
      </c>
      <c r="AE155" s="649" t="str">
        <f t="array" ref="AE155">IFERROR(IF(INDEX($W$123:$W$174, MATCH(0, IF(AD155=$E$123:$E$174, COUNTIF($AE$122:$AE154, $W$123:$W$174), ""), 0))=0,"",INDEX($W$123:$W$174, MATCH(0, IF(AD155=$E$123:$E$174, COUNTIF($AE$122:$AE154, $W$123:$W$174), ""), 0))),"")</f>
        <v/>
      </c>
      <c r="AF155" s="649" t="str">
        <f t="shared" si="20"/>
        <v>|empty|</v>
      </c>
      <c r="AG155" s="326" t="str">
        <f t="shared" si="21"/>
        <v>INT-116065</v>
      </c>
      <c r="AH155" s="652" t="str">
        <f t="shared" si="22"/>
        <v>a1P1R000007FRvzUAG</v>
      </c>
      <c r="AI155" s="652">
        <f>IF(COUNTIF($AH$123:AH206,"&lt;="&amp;AH155)=0,"",COUNTIF($AH$123:AH206,"&lt;="&amp;AH155))</f>
        <v>51</v>
      </c>
      <c r="AJ155" s="326">
        <f>RANK(AI155,AI$123:AI206,1)</f>
        <v>1</v>
      </c>
      <c r="AK155" s="326" t="e">
        <f>INDEX(E$123:E206,MATCH(ROWS(AJ$123:AJ155),AJ$123:AJ206,0))</f>
        <v>#N/A</v>
      </c>
      <c r="AL155" s="326" t="e">
        <f>INDEX(K$123:K206,MATCH(ROWS(AJ$123:AJ155),AJ$123:AJ206,0))</f>
        <v>#N/A</v>
      </c>
      <c r="AM155" s="326" t="e">
        <f>INDEX(V$123:V206,MATCH(ROWS(AJ$123:AJ155),AJ$123:AJ206,0))</f>
        <v>#N/A</v>
      </c>
      <c r="AN155" s="326" t="e">
        <f t="shared" si="23"/>
        <v>#N/A</v>
      </c>
      <c r="AO155" s="653"/>
      <c r="AP155" s="653"/>
      <c r="AQ155" s="662" t="s">
        <v>1155</v>
      </c>
    </row>
    <row r="156" spans="1:43" ht="47.15" customHeight="1" x14ac:dyDescent="0.35">
      <c r="A156" s="324">
        <v>33</v>
      </c>
      <c r="B156" s="654"/>
      <c r="C156" s="654"/>
      <c r="D156" s="654"/>
      <c r="E156" s="655" t="str">
        <f>IFERROR(IF(AND(K156="",T156=""),"",(VLOOKUP(Q156,'Reference records(soft deleted)'!$B$66:$D$116,3,FALSE))),"")</f>
        <v/>
      </c>
      <c r="F156" s="656"/>
      <c r="G156" s="656"/>
      <c r="H156" s="656"/>
      <c r="I156" s="656"/>
      <c r="J156" s="656"/>
      <c r="K156" s="655" t="str">
        <f>IFERROR(VLOOKUP(R156,'Reference records(soft deleted)'!$B$167:$D$233,3,FALSE),"")</f>
        <v/>
      </c>
      <c r="L156" s="656" t="e">
        <f>VLOOKUP(AA156,'Reference Records'!$E$122:$F$189,2,0)</f>
        <v>#N/A</v>
      </c>
      <c r="M156" s="656" t="e">
        <f>MATCH($L156,'Reference Records'!$E$268:$E$335,0)+ROW(Population_by_intervention) -1</f>
        <v>#N/A</v>
      </c>
      <c r="N156" s="656" t="e">
        <f>MATCH($L156,'Reference Records'!$E$268:$E$335,1)+ROW(Population_by_intervention) -1</f>
        <v>#N/A</v>
      </c>
      <c r="O156" s="656"/>
      <c r="P156" s="656" t="str">
        <f t="shared" si="13"/>
        <v>INT-116066</v>
      </c>
      <c r="Q156" s="657"/>
      <c r="R156" s="658"/>
      <c r="S156" s="656" t="e">
        <f t="shared" si="14"/>
        <v>#N/A</v>
      </c>
      <c r="T156" s="659"/>
      <c r="U156" s="660" t="str">
        <f>IFERROR(IF(VLOOKUP(E156,'Reference Records'!$C$89:$D$120,2,FALSE)=0,"",VLOOKUP(E156,'Reference Records'!$C$89:$D$120,2,FALSE)),"")</f>
        <v/>
      </c>
      <c r="V156" s="655"/>
      <c r="W156" s="660" t="str">
        <f t="shared" si="15"/>
        <v/>
      </c>
      <c r="X156" s="661" t="str">
        <f t="shared" si="16"/>
        <v>a1P1R000007FRvzUAG</v>
      </c>
      <c r="Y156" s="661" t="b">
        <f t="shared" si="17"/>
        <v>0</v>
      </c>
      <c r="Z156" s="661" t="b">
        <f t="shared" si="18"/>
        <v>1</v>
      </c>
      <c r="AA156" s="661" t="str">
        <f>IFERROR(VLOOKUP(K156,'Reference Records'!$C$123:$E$190,3,FALSE),"")</f>
        <v/>
      </c>
      <c r="AB156" s="661" t="s">
        <v>1156</v>
      </c>
      <c r="AC156" s="327"/>
      <c r="AD156" s="326" t="str">
        <f t="shared" si="19"/>
        <v/>
      </c>
      <c r="AE156" s="649" t="str">
        <f t="array" ref="AE156">IFERROR(IF(INDEX($W$123:$W$174, MATCH(0, IF(AD156=$E$123:$E$174, COUNTIF($AE$122:$AE155, $W$123:$W$174), ""), 0))=0,"",INDEX($W$123:$W$174, MATCH(0, IF(AD156=$E$123:$E$174, COUNTIF($AE$122:$AE155, $W$123:$W$174), ""), 0))),"")</f>
        <v/>
      </c>
      <c r="AF156" s="649" t="str">
        <f t="shared" si="20"/>
        <v>|empty|</v>
      </c>
      <c r="AG156" s="326" t="str">
        <f t="shared" si="21"/>
        <v>INT-116066</v>
      </c>
      <c r="AH156" s="652" t="str">
        <f t="shared" si="22"/>
        <v>a1P1R000007FRvzUAG</v>
      </c>
      <c r="AI156" s="652">
        <f>IF(COUNTIF($AH$123:AH207,"&lt;="&amp;AH156)=0,"",COUNTIF($AH$123:AH207,"&lt;="&amp;AH156))</f>
        <v>51</v>
      </c>
      <c r="AJ156" s="326">
        <f>RANK(AI156,AI$123:AI207,1)</f>
        <v>1</v>
      </c>
      <c r="AK156" s="326" t="e">
        <f>INDEX(E$123:E207,MATCH(ROWS(AJ$123:AJ156),AJ$123:AJ207,0))</f>
        <v>#N/A</v>
      </c>
      <c r="AL156" s="326" t="e">
        <f>INDEX(K$123:K207,MATCH(ROWS(AJ$123:AJ156),AJ$123:AJ207,0))</f>
        <v>#N/A</v>
      </c>
      <c r="AM156" s="326" t="e">
        <f>INDEX(V$123:V207,MATCH(ROWS(AJ$123:AJ156),AJ$123:AJ207,0))</f>
        <v>#N/A</v>
      </c>
      <c r="AN156" s="326" t="e">
        <f t="shared" si="23"/>
        <v>#N/A</v>
      </c>
      <c r="AO156" s="653"/>
      <c r="AP156" s="653"/>
      <c r="AQ156" s="662" t="s">
        <v>1157</v>
      </c>
    </row>
    <row r="157" spans="1:43" ht="47.15" customHeight="1" x14ac:dyDescent="0.35">
      <c r="A157" s="324">
        <v>34</v>
      </c>
      <c r="B157" s="654"/>
      <c r="C157" s="654"/>
      <c r="D157" s="654"/>
      <c r="E157" s="655" t="str">
        <f>IFERROR(IF(AND(K157="",T157=""),"",(VLOOKUP(Q157,'Reference records(soft deleted)'!$B$66:$D$116,3,FALSE))),"")</f>
        <v/>
      </c>
      <c r="F157" s="656"/>
      <c r="G157" s="656"/>
      <c r="H157" s="656"/>
      <c r="I157" s="656"/>
      <c r="J157" s="656"/>
      <c r="K157" s="655" t="str">
        <f>IFERROR(VLOOKUP(R157,'Reference records(soft deleted)'!$B$167:$D$233,3,FALSE),"")</f>
        <v/>
      </c>
      <c r="L157" s="656" t="e">
        <f>VLOOKUP(AA157,'Reference Records'!$E$122:$F$189,2,0)</f>
        <v>#N/A</v>
      </c>
      <c r="M157" s="656" t="e">
        <f>MATCH($L157,'Reference Records'!$E$268:$E$335,0)+ROW(Population_by_intervention) -1</f>
        <v>#N/A</v>
      </c>
      <c r="N157" s="656" t="e">
        <f>MATCH($L157,'Reference Records'!$E$268:$E$335,1)+ROW(Population_by_intervention) -1</f>
        <v>#N/A</v>
      </c>
      <c r="O157" s="656"/>
      <c r="P157" s="656" t="str">
        <f t="shared" si="13"/>
        <v>INT-116067</v>
      </c>
      <c r="Q157" s="657"/>
      <c r="R157" s="658"/>
      <c r="S157" s="656" t="e">
        <f t="shared" si="14"/>
        <v>#N/A</v>
      </c>
      <c r="T157" s="659"/>
      <c r="U157" s="660" t="str">
        <f>IFERROR(IF(VLOOKUP(E157,'Reference Records'!$C$89:$D$120,2,FALSE)=0,"",VLOOKUP(E157,'Reference Records'!$C$89:$D$120,2,FALSE)),"")</f>
        <v/>
      </c>
      <c r="V157" s="655"/>
      <c r="W157" s="660" t="str">
        <f t="shared" si="15"/>
        <v/>
      </c>
      <c r="X157" s="661" t="str">
        <f t="shared" si="16"/>
        <v>a1P1R000007FRvzUAG</v>
      </c>
      <c r="Y157" s="661" t="b">
        <f t="shared" si="17"/>
        <v>0</v>
      </c>
      <c r="Z157" s="661" t="b">
        <f t="shared" si="18"/>
        <v>1</v>
      </c>
      <c r="AA157" s="661" t="str">
        <f>IFERROR(VLOOKUP(K157,'Reference Records'!$C$123:$E$190,3,FALSE),"")</f>
        <v/>
      </c>
      <c r="AB157" s="661" t="s">
        <v>1158</v>
      </c>
      <c r="AC157" s="327"/>
      <c r="AD157" s="326" t="str">
        <f t="shared" si="19"/>
        <v/>
      </c>
      <c r="AE157" s="649" t="str">
        <f t="array" ref="AE157">IFERROR(IF(INDEX($W$123:$W$174, MATCH(0, IF(AD157=$E$123:$E$174, COUNTIF($AE$122:$AE156, $W$123:$W$174), ""), 0))=0,"",INDEX($W$123:$W$174, MATCH(0, IF(AD157=$E$123:$E$174, COUNTIF($AE$122:$AE156, $W$123:$W$174), ""), 0))),"")</f>
        <v/>
      </c>
      <c r="AF157" s="649" t="str">
        <f t="shared" si="20"/>
        <v>|empty|</v>
      </c>
      <c r="AG157" s="326" t="str">
        <f t="shared" si="21"/>
        <v>INT-116067</v>
      </c>
      <c r="AH157" s="652" t="str">
        <f t="shared" si="22"/>
        <v>a1P1R000007FRvzUAG</v>
      </c>
      <c r="AI157" s="652">
        <f>IF(COUNTIF($AH$123:AH208,"&lt;="&amp;AH157)=0,"",COUNTIF($AH$123:AH208,"&lt;="&amp;AH157))</f>
        <v>51</v>
      </c>
      <c r="AJ157" s="326">
        <f>RANK(AI157,AI$123:AI208,1)</f>
        <v>1</v>
      </c>
      <c r="AK157" s="326" t="e">
        <f>INDEX(E$123:E208,MATCH(ROWS(AJ$123:AJ157),AJ$123:AJ208,0))</f>
        <v>#N/A</v>
      </c>
      <c r="AL157" s="326" t="e">
        <f>INDEX(K$123:K208,MATCH(ROWS(AJ$123:AJ157),AJ$123:AJ208,0))</f>
        <v>#N/A</v>
      </c>
      <c r="AM157" s="326" t="e">
        <f>INDEX(V$123:V208,MATCH(ROWS(AJ$123:AJ157),AJ$123:AJ208,0))</f>
        <v>#N/A</v>
      </c>
      <c r="AN157" s="326" t="e">
        <f t="shared" si="23"/>
        <v>#N/A</v>
      </c>
      <c r="AO157" s="653"/>
      <c r="AP157" s="653"/>
      <c r="AQ157" s="662" t="s">
        <v>1159</v>
      </c>
    </row>
    <row r="158" spans="1:43" ht="47.15" customHeight="1" x14ac:dyDescent="0.35">
      <c r="A158" s="324">
        <v>35</v>
      </c>
      <c r="B158" s="654"/>
      <c r="C158" s="654"/>
      <c r="D158" s="654"/>
      <c r="E158" s="655" t="str">
        <f>IFERROR(IF(AND(K158="",T158=""),"",(VLOOKUP(Q158,'Reference records(soft deleted)'!$B$66:$D$116,3,FALSE))),"")</f>
        <v/>
      </c>
      <c r="F158" s="656"/>
      <c r="G158" s="656"/>
      <c r="H158" s="656"/>
      <c r="I158" s="656"/>
      <c r="J158" s="656"/>
      <c r="K158" s="655" t="str">
        <f>IFERROR(VLOOKUP(R158,'Reference records(soft deleted)'!$B$167:$D$233,3,FALSE),"")</f>
        <v/>
      </c>
      <c r="L158" s="656" t="e">
        <f>VLOOKUP(AA158,'Reference Records'!$E$122:$F$189,2,0)</f>
        <v>#N/A</v>
      </c>
      <c r="M158" s="656" t="e">
        <f>MATCH($L158,'Reference Records'!$E$268:$E$335,0)+ROW(Population_by_intervention) -1</f>
        <v>#N/A</v>
      </c>
      <c r="N158" s="656" t="e">
        <f>MATCH($L158,'Reference Records'!$E$268:$E$335,1)+ROW(Population_by_intervention) -1</f>
        <v>#N/A</v>
      </c>
      <c r="O158" s="656"/>
      <c r="P158" s="656" t="str">
        <f t="shared" si="13"/>
        <v>INT-116068</v>
      </c>
      <c r="Q158" s="657"/>
      <c r="R158" s="658"/>
      <c r="S158" s="656" t="e">
        <f t="shared" si="14"/>
        <v>#N/A</v>
      </c>
      <c r="T158" s="659"/>
      <c r="U158" s="660" t="str">
        <f>IFERROR(IF(VLOOKUP(E158,'Reference Records'!$C$89:$D$120,2,FALSE)=0,"",VLOOKUP(E158,'Reference Records'!$C$89:$D$120,2,FALSE)),"")</f>
        <v/>
      </c>
      <c r="V158" s="655"/>
      <c r="W158" s="660" t="str">
        <f t="shared" si="15"/>
        <v/>
      </c>
      <c r="X158" s="661" t="str">
        <f t="shared" si="16"/>
        <v>a1P1R000007FRvzUAG</v>
      </c>
      <c r="Y158" s="661" t="b">
        <f t="shared" si="17"/>
        <v>0</v>
      </c>
      <c r="Z158" s="661" t="b">
        <f t="shared" si="18"/>
        <v>1</v>
      </c>
      <c r="AA158" s="661" t="str">
        <f>IFERROR(VLOOKUP(K158,'Reference Records'!$C$123:$E$190,3,FALSE),"")</f>
        <v/>
      </c>
      <c r="AB158" s="661" t="s">
        <v>1160</v>
      </c>
      <c r="AC158" s="327"/>
      <c r="AD158" s="326" t="str">
        <f t="shared" si="19"/>
        <v/>
      </c>
      <c r="AE158" s="649" t="str">
        <f t="array" ref="AE158">IFERROR(IF(INDEX($W$123:$W$174, MATCH(0, IF(AD158=$E$123:$E$174, COUNTIF($AE$122:$AE157, $W$123:$W$174), ""), 0))=0,"",INDEX($W$123:$W$174, MATCH(0, IF(AD158=$E$123:$E$174, COUNTIF($AE$122:$AE157, $W$123:$W$174), ""), 0))),"")</f>
        <v/>
      </c>
      <c r="AF158" s="649" t="str">
        <f t="shared" si="20"/>
        <v>|empty|</v>
      </c>
      <c r="AG158" s="326" t="str">
        <f t="shared" si="21"/>
        <v>INT-116068</v>
      </c>
      <c r="AH158" s="652" t="str">
        <f t="shared" si="22"/>
        <v>a1P1R000007FRvzUAG</v>
      </c>
      <c r="AI158" s="652">
        <f>IF(COUNTIF($AH$123:AH209,"&lt;="&amp;AH158)=0,"",COUNTIF($AH$123:AH209,"&lt;="&amp;AH158))</f>
        <v>51</v>
      </c>
      <c r="AJ158" s="326">
        <f>RANK(AI158,AI$123:AI209,1)</f>
        <v>1</v>
      </c>
      <c r="AK158" s="326" t="e">
        <f>INDEX(E$123:E209,MATCH(ROWS(AJ$123:AJ158),AJ$123:AJ209,0))</f>
        <v>#N/A</v>
      </c>
      <c r="AL158" s="326" t="e">
        <f>INDEX(K$123:K209,MATCH(ROWS(AJ$123:AJ158),AJ$123:AJ209,0))</f>
        <v>#N/A</v>
      </c>
      <c r="AM158" s="326" t="e">
        <f>INDEX(V$123:V209,MATCH(ROWS(AJ$123:AJ158),AJ$123:AJ209,0))</f>
        <v>#N/A</v>
      </c>
      <c r="AN158" s="326" t="e">
        <f t="shared" si="23"/>
        <v>#N/A</v>
      </c>
      <c r="AO158" s="653"/>
      <c r="AP158" s="653"/>
      <c r="AQ158" s="662" t="s">
        <v>1161</v>
      </c>
    </row>
    <row r="159" spans="1:43" ht="47.15" customHeight="1" x14ac:dyDescent="0.35">
      <c r="A159" s="324">
        <v>36</v>
      </c>
      <c r="B159" s="654"/>
      <c r="C159" s="654"/>
      <c r="D159" s="654"/>
      <c r="E159" s="655" t="str">
        <f>IFERROR(IF(AND(K159="",T159=""),"",(VLOOKUP(Q159,'Reference records(soft deleted)'!$B$66:$D$116,3,FALSE))),"")</f>
        <v/>
      </c>
      <c r="F159" s="656"/>
      <c r="G159" s="656"/>
      <c r="H159" s="656"/>
      <c r="I159" s="656"/>
      <c r="J159" s="656"/>
      <c r="K159" s="655" t="str">
        <f>IFERROR(VLOOKUP(R159,'Reference records(soft deleted)'!$B$167:$D$233,3,FALSE),"")</f>
        <v/>
      </c>
      <c r="L159" s="656" t="e">
        <f>VLOOKUP(AA159,'Reference Records'!$E$122:$F$189,2,0)</f>
        <v>#N/A</v>
      </c>
      <c r="M159" s="656" t="e">
        <f>MATCH($L159,'Reference Records'!$E$268:$E$335,0)+ROW(Population_by_intervention) -1</f>
        <v>#N/A</v>
      </c>
      <c r="N159" s="656" t="e">
        <f>MATCH($L159,'Reference Records'!$E$268:$E$335,1)+ROW(Population_by_intervention) -1</f>
        <v>#N/A</v>
      </c>
      <c r="O159" s="656"/>
      <c r="P159" s="656" t="str">
        <f t="shared" si="13"/>
        <v>INT-116069</v>
      </c>
      <c r="Q159" s="657"/>
      <c r="R159" s="658"/>
      <c r="S159" s="656" t="e">
        <f t="shared" si="14"/>
        <v>#N/A</v>
      </c>
      <c r="T159" s="659"/>
      <c r="U159" s="660" t="str">
        <f>IFERROR(IF(VLOOKUP(E159,'Reference Records'!$C$89:$D$120,2,FALSE)=0,"",VLOOKUP(E159,'Reference Records'!$C$89:$D$120,2,FALSE)),"")</f>
        <v/>
      </c>
      <c r="V159" s="655"/>
      <c r="W159" s="660" t="str">
        <f t="shared" si="15"/>
        <v/>
      </c>
      <c r="X159" s="661" t="str">
        <f t="shared" si="16"/>
        <v>a1P1R000007FRvzUAG</v>
      </c>
      <c r="Y159" s="661" t="b">
        <f t="shared" si="17"/>
        <v>0</v>
      </c>
      <c r="Z159" s="661" t="b">
        <f t="shared" si="18"/>
        <v>1</v>
      </c>
      <c r="AA159" s="661" t="str">
        <f>IFERROR(VLOOKUP(K159,'Reference Records'!$C$123:$E$190,3,FALSE),"")</f>
        <v/>
      </c>
      <c r="AB159" s="661" t="s">
        <v>1162</v>
      </c>
      <c r="AC159" s="327"/>
      <c r="AD159" s="326" t="str">
        <f t="shared" si="19"/>
        <v/>
      </c>
      <c r="AE159" s="649" t="str">
        <f t="array" ref="AE159">IFERROR(IF(INDEX($W$123:$W$174, MATCH(0, IF(AD159=$E$123:$E$174, COUNTIF($AE$122:$AE158, $W$123:$W$174), ""), 0))=0,"",INDEX($W$123:$W$174, MATCH(0, IF(AD159=$E$123:$E$174, COUNTIF($AE$122:$AE158, $W$123:$W$174), ""), 0))),"")</f>
        <v/>
      </c>
      <c r="AF159" s="649" t="str">
        <f t="shared" si="20"/>
        <v>|empty|</v>
      </c>
      <c r="AG159" s="326" t="str">
        <f t="shared" si="21"/>
        <v>INT-116069</v>
      </c>
      <c r="AH159" s="652" t="str">
        <f t="shared" si="22"/>
        <v>a1P1R000007FRvzUAG</v>
      </c>
      <c r="AI159" s="652">
        <f>IF(COUNTIF($AH$123:AH210,"&lt;="&amp;AH159)=0,"",COUNTIF($AH$123:AH210,"&lt;="&amp;AH159))</f>
        <v>51</v>
      </c>
      <c r="AJ159" s="326">
        <f>RANK(AI159,AI$123:AI210,1)</f>
        <v>1</v>
      </c>
      <c r="AK159" s="326" t="e">
        <f>INDEX(E$123:E210,MATCH(ROWS(AJ$123:AJ159),AJ$123:AJ210,0))</f>
        <v>#N/A</v>
      </c>
      <c r="AL159" s="326" t="e">
        <f>INDEX(K$123:K210,MATCH(ROWS(AJ$123:AJ159),AJ$123:AJ210,0))</f>
        <v>#N/A</v>
      </c>
      <c r="AM159" s="326" t="e">
        <f>INDEX(V$123:V210,MATCH(ROWS(AJ$123:AJ159),AJ$123:AJ210,0))</f>
        <v>#N/A</v>
      </c>
      <c r="AN159" s="326" t="e">
        <f t="shared" si="23"/>
        <v>#N/A</v>
      </c>
      <c r="AO159" s="653"/>
      <c r="AP159" s="653"/>
      <c r="AQ159" s="662" t="s">
        <v>1163</v>
      </c>
    </row>
    <row r="160" spans="1:43" ht="47.15" customHeight="1" x14ac:dyDescent="0.35">
      <c r="A160" s="324">
        <v>37</v>
      </c>
      <c r="B160" s="654"/>
      <c r="C160" s="654"/>
      <c r="D160" s="654"/>
      <c r="E160" s="655" t="str">
        <f>IFERROR(IF(AND(K160="",T160=""),"",(VLOOKUP(Q160,'Reference records(soft deleted)'!$B$66:$D$116,3,FALSE))),"")</f>
        <v/>
      </c>
      <c r="F160" s="656"/>
      <c r="G160" s="656"/>
      <c r="H160" s="656"/>
      <c r="I160" s="656"/>
      <c r="J160" s="656"/>
      <c r="K160" s="655" t="str">
        <f>IFERROR(VLOOKUP(R160,'Reference records(soft deleted)'!$B$167:$D$233,3,FALSE),"")</f>
        <v/>
      </c>
      <c r="L160" s="656" t="e">
        <f>VLOOKUP(AA160,'Reference Records'!$E$122:$F$189,2,0)</f>
        <v>#N/A</v>
      </c>
      <c r="M160" s="656" t="e">
        <f>MATCH($L160,'Reference Records'!$E$268:$E$335,0)+ROW(Population_by_intervention) -1</f>
        <v>#N/A</v>
      </c>
      <c r="N160" s="656" t="e">
        <f>MATCH($L160,'Reference Records'!$E$268:$E$335,1)+ROW(Population_by_intervention) -1</f>
        <v>#N/A</v>
      </c>
      <c r="O160" s="656"/>
      <c r="P160" s="656" t="str">
        <f t="shared" si="13"/>
        <v>INT-116070</v>
      </c>
      <c r="Q160" s="657"/>
      <c r="R160" s="658"/>
      <c r="S160" s="656" t="e">
        <f t="shared" si="14"/>
        <v>#N/A</v>
      </c>
      <c r="T160" s="659"/>
      <c r="U160" s="660" t="str">
        <f>IFERROR(IF(VLOOKUP(E160,'Reference Records'!$C$89:$D$120,2,FALSE)=0,"",VLOOKUP(E160,'Reference Records'!$C$89:$D$120,2,FALSE)),"")</f>
        <v/>
      </c>
      <c r="V160" s="655"/>
      <c r="W160" s="660" t="str">
        <f t="shared" si="15"/>
        <v/>
      </c>
      <c r="X160" s="661" t="str">
        <f t="shared" si="16"/>
        <v>a1P1R000007FRvzUAG</v>
      </c>
      <c r="Y160" s="661" t="b">
        <f t="shared" si="17"/>
        <v>0</v>
      </c>
      <c r="Z160" s="661" t="b">
        <f t="shared" si="18"/>
        <v>1</v>
      </c>
      <c r="AA160" s="661" t="str">
        <f>IFERROR(VLOOKUP(K160,'Reference Records'!$C$123:$E$190,3,FALSE),"")</f>
        <v/>
      </c>
      <c r="AB160" s="661" t="s">
        <v>1164</v>
      </c>
      <c r="AC160" s="327"/>
      <c r="AD160" s="326" t="str">
        <f t="shared" si="19"/>
        <v/>
      </c>
      <c r="AE160" s="649" t="str">
        <f t="array" ref="AE160">IFERROR(IF(INDEX($W$123:$W$174, MATCH(0, IF(AD160=$E$123:$E$174, COUNTIF($AE$122:$AE159, $W$123:$W$174), ""), 0))=0,"",INDEX($W$123:$W$174, MATCH(0, IF(AD160=$E$123:$E$174, COUNTIF($AE$122:$AE159, $W$123:$W$174), ""), 0))),"")</f>
        <v/>
      </c>
      <c r="AF160" s="649" t="str">
        <f t="shared" si="20"/>
        <v>|empty|</v>
      </c>
      <c r="AG160" s="326" t="str">
        <f t="shared" si="21"/>
        <v>INT-116070</v>
      </c>
      <c r="AH160" s="652" t="str">
        <f t="shared" si="22"/>
        <v>a1P1R000007FRvzUAG</v>
      </c>
      <c r="AI160" s="652">
        <f>IF(COUNTIF($AH$123:AH211,"&lt;="&amp;AH160)=0,"",COUNTIF($AH$123:AH211,"&lt;="&amp;AH160))</f>
        <v>51</v>
      </c>
      <c r="AJ160" s="326">
        <f>RANK(AI160,AI$123:AI211,1)</f>
        <v>1</v>
      </c>
      <c r="AK160" s="326" t="e">
        <f>INDEX(E$123:E211,MATCH(ROWS(AJ$123:AJ160),AJ$123:AJ211,0))</f>
        <v>#N/A</v>
      </c>
      <c r="AL160" s="326" t="e">
        <f>INDEX(K$123:K211,MATCH(ROWS(AJ$123:AJ160),AJ$123:AJ211,0))</f>
        <v>#N/A</v>
      </c>
      <c r="AM160" s="326" t="e">
        <f>INDEX(V$123:V211,MATCH(ROWS(AJ$123:AJ160),AJ$123:AJ211,0))</f>
        <v>#N/A</v>
      </c>
      <c r="AN160" s="326" t="e">
        <f t="shared" si="23"/>
        <v>#N/A</v>
      </c>
      <c r="AO160" s="653"/>
      <c r="AP160" s="653"/>
      <c r="AQ160" s="662" t="s">
        <v>1165</v>
      </c>
    </row>
    <row r="161" spans="1:43" ht="47.15" customHeight="1" x14ac:dyDescent="0.35">
      <c r="A161" s="324">
        <v>38</v>
      </c>
      <c r="B161" s="654"/>
      <c r="C161" s="654"/>
      <c r="D161" s="654"/>
      <c r="E161" s="655" t="str">
        <f>IFERROR(IF(AND(K161="",T161=""),"",(VLOOKUP(Q161,'Reference records(soft deleted)'!$B$66:$D$116,3,FALSE))),"")</f>
        <v/>
      </c>
      <c r="F161" s="656"/>
      <c r="G161" s="656"/>
      <c r="H161" s="656"/>
      <c r="I161" s="656"/>
      <c r="J161" s="656"/>
      <c r="K161" s="655" t="str">
        <f>IFERROR(VLOOKUP(R161,'Reference records(soft deleted)'!$B$167:$D$233,3,FALSE),"")</f>
        <v/>
      </c>
      <c r="L161" s="656" t="e">
        <f>VLOOKUP(AA161,'Reference Records'!$E$122:$F$189,2,0)</f>
        <v>#N/A</v>
      </c>
      <c r="M161" s="656" t="e">
        <f>MATCH($L161,'Reference Records'!$E$268:$E$335,0)+ROW(Population_by_intervention) -1</f>
        <v>#N/A</v>
      </c>
      <c r="N161" s="656" t="e">
        <f>MATCH($L161,'Reference Records'!$E$268:$E$335,1)+ROW(Population_by_intervention) -1</f>
        <v>#N/A</v>
      </c>
      <c r="O161" s="656"/>
      <c r="P161" s="656" t="str">
        <f t="shared" si="13"/>
        <v>INT-116071</v>
      </c>
      <c r="Q161" s="657"/>
      <c r="R161" s="658"/>
      <c r="S161" s="656" t="e">
        <f t="shared" si="14"/>
        <v>#N/A</v>
      </c>
      <c r="T161" s="659"/>
      <c r="U161" s="660" t="str">
        <f>IFERROR(IF(VLOOKUP(E161,'Reference Records'!$C$89:$D$120,2,FALSE)=0,"",VLOOKUP(E161,'Reference Records'!$C$89:$D$120,2,FALSE)),"")</f>
        <v/>
      </c>
      <c r="V161" s="655"/>
      <c r="W161" s="660" t="str">
        <f t="shared" si="15"/>
        <v/>
      </c>
      <c r="X161" s="661" t="str">
        <f t="shared" si="16"/>
        <v>a1P1R000007FRvzUAG</v>
      </c>
      <c r="Y161" s="661" t="b">
        <f t="shared" si="17"/>
        <v>0</v>
      </c>
      <c r="Z161" s="661" t="b">
        <f t="shared" si="18"/>
        <v>1</v>
      </c>
      <c r="AA161" s="661" t="str">
        <f>IFERROR(VLOOKUP(K161,'Reference Records'!$C$123:$E$190,3,FALSE),"")</f>
        <v/>
      </c>
      <c r="AB161" s="661" t="s">
        <v>1166</v>
      </c>
      <c r="AC161" s="327"/>
      <c r="AD161" s="326" t="str">
        <f t="shared" si="19"/>
        <v/>
      </c>
      <c r="AE161" s="649" t="str">
        <f t="array" ref="AE161">IFERROR(IF(INDEX($W$123:$W$174, MATCH(0, IF(AD161=$E$123:$E$174, COUNTIF($AE$122:$AE160, $W$123:$W$174), ""), 0))=0,"",INDEX($W$123:$W$174, MATCH(0, IF(AD161=$E$123:$E$174, COUNTIF($AE$122:$AE160, $W$123:$W$174), ""), 0))),"")</f>
        <v/>
      </c>
      <c r="AF161" s="649" t="str">
        <f t="shared" si="20"/>
        <v>|empty|</v>
      </c>
      <c r="AG161" s="326" t="str">
        <f t="shared" si="21"/>
        <v>INT-116071</v>
      </c>
      <c r="AH161" s="652" t="str">
        <f t="shared" si="22"/>
        <v>a1P1R000007FRvzUAG</v>
      </c>
      <c r="AI161" s="652">
        <f>IF(COUNTIF($AH$123:AH212,"&lt;="&amp;AH161)=0,"",COUNTIF($AH$123:AH212,"&lt;="&amp;AH161))</f>
        <v>51</v>
      </c>
      <c r="AJ161" s="326">
        <f>RANK(AI161,AI$123:AI212,1)</f>
        <v>1</v>
      </c>
      <c r="AK161" s="326" t="e">
        <f>INDEX(E$123:E212,MATCH(ROWS(AJ$123:AJ161),AJ$123:AJ212,0))</f>
        <v>#N/A</v>
      </c>
      <c r="AL161" s="326" t="e">
        <f>INDEX(K$123:K212,MATCH(ROWS(AJ$123:AJ161),AJ$123:AJ212,0))</f>
        <v>#N/A</v>
      </c>
      <c r="AM161" s="326" t="e">
        <f>INDEX(V$123:V212,MATCH(ROWS(AJ$123:AJ161),AJ$123:AJ212,0))</f>
        <v>#N/A</v>
      </c>
      <c r="AN161" s="326" t="e">
        <f t="shared" si="23"/>
        <v>#N/A</v>
      </c>
      <c r="AO161" s="653"/>
      <c r="AP161" s="653"/>
      <c r="AQ161" s="662" t="s">
        <v>1167</v>
      </c>
    </row>
    <row r="162" spans="1:43" ht="47.15" customHeight="1" x14ac:dyDescent="0.35">
      <c r="A162" s="324">
        <v>39</v>
      </c>
      <c r="B162" s="654"/>
      <c r="C162" s="654"/>
      <c r="D162" s="654"/>
      <c r="E162" s="655" t="str">
        <f>IFERROR(IF(AND(K162="",T162=""),"",(VLOOKUP(Q162,'Reference records(soft deleted)'!$B$66:$D$116,3,FALSE))),"")</f>
        <v/>
      </c>
      <c r="F162" s="656"/>
      <c r="G162" s="656"/>
      <c r="H162" s="656"/>
      <c r="I162" s="656"/>
      <c r="J162" s="656"/>
      <c r="K162" s="655" t="str">
        <f>IFERROR(VLOOKUP(R162,'Reference records(soft deleted)'!$B$167:$D$233,3,FALSE),"")</f>
        <v/>
      </c>
      <c r="L162" s="656" t="e">
        <f>VLOOKUP(AA162,'Reference Records'!$E$122:$F$189,2,0)</f>
        <v>#N/A</v>
      </c>
      <c r="M162" s="656" t="e">
        <f>MATCH($L162,'Reference Records'!$E$268:$E$335,0)+ROW(Population_by_intervention) -1</f>
        <v>#N/A</v>
      </c>
      <c r="N162" s="656" t="e">
        <f>MATCH($L162,'Reference Records'!$E$268:$E$335,1)+ROW(Population_by_intervention) -1</f>
        <v>#N/A</v>
      </c>
      <c r="O162" s="656"/>
      <c r="P162" s="656" t="str">
        <f t="shared" si="13"/>
        <v>INT-116072</v>
      </c>
      <c r="Q162" s="657"/>
      <c r="R162" s="658"/>
      <c r="S162" s="656" t="e">
        <f t="shared" si="14"/>
        <v>#N/A</v>
      </c>
      <c r="T162" s="659"/>
      <c r="U162" s="660" t="str">
        <f>IFERROR(IF(VLOOKUP(E162,'Reference Records'!$C$89:$D$120,2,FALSE)=0,"",VLOOKUP(E162,'Reference Records'!$C$89:$D$120,2,FALSE)),"")</f>
        <v/>
      </c>
      <c r="V162" s="655"/>
      <c r="W162" s="660" t="str">
        <f t="shared" si="15"/>
        <v/>
      </c>
      <c r="X162" s="661" t="str">
        <f t="shared" si="16"/>
        <v>a1P1R000007FRvzUAG</v>
      </c>
      <c r="Y162" s="661" t="b">
        <f t="shared" si="17"/>
        <v>0</v>
      </c>
      <c r="Z162" s="661" t="b">
        <f t="shared" si="18"/>
        <v>1</v>
      </c>
      <c r="AA162" s="661" t="str">
        <f>IFERROR(VLOOKUP(K162,'Reference Records'!$C$123:$E$190,3,FALSE),"")</f>
        <v/>
      </c>
      <c r="AB162" s="661" t="s">
        <v>1168</v>
      </c>
      <c r="AC162" s="327"/>
      <c r="AD162" s="326" t="str">
        <f t="shared" si="19"/>
        <v/>
      </c>
      <c r="AE162" s="649" t="str">
        <f t="array" ref="AE162">IFERROR(IF(INDEX($W$123:$W$174, MATCH(0, IF(AD162=$E$123:$E$174, COUNTIF($AE$122:$AE161, $W$123:$W$174), ""), 0))=0,"",INDEX($W$123:$W$174, MATCH(0, IF(AD162=$E$123:$E$174, COUNTIF($AE$122:$AE161, $W$123:$W$174), ""), 0))),"")</f>
        <v/>
      </c>
      <c r="AF162" s="649" t="str">
        <f t="shared" si="20"/>
        <v>|empty|</v>
      </c>
      <c r="AG162" s="326" t="str">
        <f t="shared" si="21"/>
        <v>INT-116072</v>
      </c>
      <c r="AH162" s="652" t="str">
        <f t="shared" si="22"/>
        <v>a1P1R000007FRvzUAG</v>
      </c>
      <c r="AI162" s="652">
        <f>IF(COUNTIF($AH$123:AH213,"&lt;="&amp;AH162)=0,"",COUNTIF($AH$123:AH213,"&lt;="&amp;AH162))</f>
        <v>51</v>
      </c>
      <c r="AJ162" s="326">
        <f>RANK(AI162,AI$123:AI213,1)</f>
        <v>1</v>
      </c>
      <c r="AK162" s="326" t="e">
        <f>INDEX(E$123:E213,MATCH(ROWS(AJ$123:AJ162),AJ$123:AJ213,0))</f>
        <v>#N/A</v>
      </c>
      <c r="AL162" s="326" t="e">
        <f>INDEX(K$123:K213,MATCH(ROWS(AJ$123:AJ162),AJ$123:AJ213,0))</f>
        <v>#N/A</v>
      </c>
      <c r="AM162" s="326" t="e">
        <f>INDEX(V$123:V213,MATCH(ROWS(AJ$123:AJ162),AJ$123:AJ213,0))</f>
        <v>#N/A</v>
      </c>
      <c r="AN162" s="326" t="e">
        <f t="shared" si="23"/>
        <v>#N/A</v>
      </c>
      <c r="AO162" s="653"/>
      <c r="AP162" s="653"/>
      <c r="AQ162" s="662" t="s">
        <v>1169</v>
      </c>
    </row>
    <row r="163" spans="1:43" ht="47.15" customHeight="1" x14ac:dyDescent="0.35">
      <c r="A163" s="324">
        <v>40</v>
      </c>
      <c r="B163" s="654"/>
      <c r="C163" s="654"/>
      <c r="D163" s="654"/>
      <c r="E163" s="655" t="str">
        <f>IFERROR(IF(AND(K163="",T163=""),"",(VLOOKUP(Q163,'Reference records(soft deleted)'!$B$66:$D$116,3,FALSE))),"")</f>
        <v/>
      </c>
      <c r="F163" s="656"/>
      <c r="G163" s="656"/>
      <c r="H163" s="656"/>
      <c r="I163" s="656"/>
      <c r="J163" s="656"/>
      <c r="K163" s="655" t="str">
        <f>IFERROR(VLOOKUP(R163,'Reference records(soft deleted)'!$B$167:$D$233,3,FALSE),"")</f>
        <v/>
      </c>
      <c r="L163" s="656" t="e">
        <f>VLOOKUP(AA163,'Reference Records'!$E$122:$F$189,2,0)</f>
        <v>#N/A</v>
      </c>
      <c r="M163" s="656" t="e">
        <f>MATCH($L163,'Reference Records'!$E$268:$E$335,0)+ROW(Population_by_intervention) -1</f>
        <v>#N/A</v>
      </c>
      <c r="N163" s="656" t="e">
        <f>MATCH($L163,'Reference Records'!$E$268:$E$335,1)+ROW(Population_by_intervention) -1</f>
        <v>#N/A</v>
      </c>
      <c r="O163" s="656"/>
      <c r="P163" s="656" t="str">
        <f t="shared" si="13"/>
        <v>INT-116073</v>
      </c>
      <c r="Q163" s="657"/>
      <c r="R163" s="658"/>
      <c r="S163" s="656" t="e">
        <f t="shared" si="14"/>
        <v>#N/A</v>
      </c>
      <c r="T163" s="659"/>
      <c r="U163" s="660" t="str">
        <f>IFERROR(IF(VLOOKUP(E163,'Reference Records'!$C$89:$D$120,2,FALSE)=0,"",VLOOKUP(E163,'Reference Records'!$C$89:$D$120,2,FALSE)),"")</f>
        <v/>
      </c>
      <c r="V163" s="655"/>
      <c r="W163" s="660" t="str">
        <f t="shared" si="15"/>
        <v/>
      </c>
      <c r="X163" s="661" t="str">
        <f t="shared" si="16"/>
        <v>a1P1R000007FRvzUAG</v>
      </c>
      <c r="Y163" s="661" t="b">
        <f t="shared" si="17"/>
        <v>0</v>
      </c>
      <c r="Z163" s="661" t="b">
        <f t="shared" si="18"/>
        <v>1</v>
      </c>
      <c r="AA163" s="661" t="str">
        <f>IFERROR(VLOOKUP(K163,'Reference Records'!$C$123:$E$190,3,FALSE),"")</f>
        <v/>
      </c>
      <c r="AB163" s="661" t="s">
        <v>1170</v>
      </c>
      <c r="AC163" s="327"/>
      <c r="AD163" s="326" t="str">
        <f t="shared" si="19"/>
        <v/>
      </c>
      <c r="AE163" s="649" t="str">
        <f t="array" ref="AE163">IFERROR(IF(INDEX($W$123:$W$174, MATCH(0, IF(AD163=$E$123:$E$174, COUNTIF($AE$122:$AE162, $W$123:$W$174), ""), 0))=0,"",INDEX($W$123:$W$174, MATCH(0, IF(AD163=$E$123:$E$174, COUNTIF($AE$122:$AE162, $W$123:$W$174), ""), 0))),"")</f>
        <v/>
      </c>
      <c r="AF163" s="649" t="str">
        <f t="shared" si="20"/>
        <v>|empty|</v>
      </c>
      <c r="AG163" s="326" t="str">
        <f t="shared" si="21"/>
        <v>INT-116073</v>
      </c>
      <c r="AH163" s="652" t="str">
        <f t="shared" si="22"/>
        <v>a1P1R000007FRvzUAG</v>
      </c>
      <c r="AI163" s="652">
        <f>IF(COUNTIF($AH$123:AH214,"&lt;="&amp;AH163)=0,"",COUNTIF($AH$123:AH214,"&lt;="&amp;AH163))</f>
        <v>51</v>
      </c>
      <c r="AJ163" s="326">
        <f>RANK(AI163,AI$123:AI214,1)</f>
        <v>1</v>
      </c>
      <c r="AK163" s="326" t="e">
        <f>INDEX(E$123:E214,MATCH(ROWS(AJ$123:AJ163),AJ$123:AJ214,0))</f>
        <v>#N/A</v>
      </c>
      <c r="AL163" s="326" t="e">
        <f>INDEX(K$123:K214,MATCH(ROWS(AJ$123:AJ163),AJ$123:AJ214,0))</f>
        <v>#N/A</v>
      </c>
      <c r="AM163" s="326" t="e">
        <f>INDEX(V$123:V214,MATCH(ROWS(AJ$123:AJ163),AJ$123:AJ214,0))</f>
        <v>#N/A</v>
      </c>
      <c r="AN163" s="326" t="e">
        <f t="shared" si="23"/>
        <v>#N/A</v>
      </c>
      <c r="AO163" s="653"/>
      <c r="AP163" s="653"/>
      <c r="AQ163" s="662" t="s">
        <v>1171</v>
      </c>
    </row>
    <row r="164" spans="1:43" ht="47.15" customHeight="1" x14ac:dyDescent="0.35">
      <c r="A164" s="324">
        <v>41</v>
      </c>
      <c r="B164" s="654"/>
      <c r="C164" s="654"/>
      <c r="D164" s="654"/>
      <c r="E164" s="655" t="str">
        <f>IFERROR(IF(AND(K164="",T164=""),"",(VLOOKUP(Q164,'Reference records(soft deleted)'!$B$66:$D$116,3,FALSE))),"")</f>
        <v/>
      </c>
      <c r="F164" s="656"/>
      <c r="G164" s="656"/>
      <c r="H164" s="656"/>
      <c r="I164" s="656"/>
      <c r="J164" s="656"/>
      <c r="K164" s="655" t="str">
        <f>IFERROR(VLOOKUP(R164,'Reference records(soft deleted)'!$B$167:$D$233,3,FALSE),"")</f>
        <v/>
      </c>
      <c r="L164" s="656" t="e">
        <f>VLOOKUP(AA164,'Reference Records'!$E$122:$F$189,2,0)</f>
        <v>#N/A</v>
      </c>
      <c r="M164" s="656" t="e">
        <f>MATCH($L164,'Reference Records'!$E$268:$E$335,0)+ROW(Population_by_intervention) -1</f>
        <v>#N/A</v>
      </c>
      <c r="N164" s="656" t="e">
        <f>MATCH($L164,'Reference Records'!$E$268:$E$335,1)+ROW(Population_by_intervention) -1</f>
        <v>#N/A</v>
      </c>
      <c r="O164" s="656"/>
      <c r="P164" s="656" t="str">
        <f t="shared" si="13"/>
        <v>INT-116074</v>
      </c>
      <c r="Q164" s="657"/>
      <c r="R164" s="658"/>
      <c r="S164" s="656" t="e">
        <f t="shared" si="14"/>
        <v>#N/A</v>
      </c>
      <c r="T164" s="659"/>
      <c r="U164" s="660" t="str">
        <f>IFERROR(IF(VLOOKUP(E164,'Reference Records'!$C$89:$D$120,2,FALSE)=0,"",VLOOKUP(E164,'Reference Records'!$C$89:$D$120,2,FALSE)),"")</f>
        <v/>
      </c>
      <c r="V164" s="655"/>
      <c r="W164" s="660" t="str">
        <f t="shared" si="15"/>
        <v/>
      </c>
      <c r="X164" s="661" t="str">
        <f t="shared" si="16"/>
        <v>a1P1R000007FRvzUAG</v>
      </c>
      <c r="Y164" s="661" t="b">
        <f t="shared" si="17"/>
        <v>0</v>
      </c>
      <c r="Z164" s="661" t="b">
        <f t="shared" si="18"/>
        <v>1</v>
      </c>
      <c r="AA164" s="661" t="str">
        <f>IFERROR(VLOOKUP(K164,'Reference Records'!$C$123:$E$190,3,FALSE),"")</f>
        <v/>
      </c>
      <c r="AB164" s="661" t="s">
        <v>1172</v>
      </c>
      <c r="AC164" s="327"/>
      <c r="AD164" s="326" t="str">
        <f t="shared" si="19"/>
        <v/>
      </c>
      <c r="AE164" s="649" t="str">
        <f t="array" ref="AE164">IFERROR(IF(INDEX($W$123:$W$174, MATCH(0, IF(AD164=$E$123:$E$174, COUNTIF($AE$122:$AE163, $W$123:$W$174), ""), 0))=0,"",INDEX($W$123:$W$174, MATCH(0, IF(AD164=$E$123:$E$174, COUNTIF($AE$122:$AE163, $W$123:$W$174), ""), 0))),"")</f>
        <v/>
      </c>
      <c r="AF164" s="649" t="str">
        <f t="shared" si="20"/>
        <v>|empty|</v>
      </c>
      <c r="AG164" s="326" t="str">
        <f t="shared" si="21"/>
        <v>INT-116074</v>
      </c>
      <c r="AH164" s="652" t="str">
        <f t="shared" si="22"/>
        <v>a1P1R000007FRvzUAG</v>
      </c>
      <c r="AI164" s="652">
        <f>IF(COUNTIF($AH$123:AH215,"&lt;="&amp;AH164)=0,"",COUNTIF($AH$123:AH215,"&lt;="&amp;AH164))</f>
        <v>51</v>
      </c>
      <c r="AJ164" s="326">
        <f>RANK(AI164,AI$123:AI215,1)</f>
        <v>1</v>
      </c>
      <c r="AK164" s="326" t="e">
        <f>INDEX(E$123:E215,MATCH(ROWS(AJ$123:AJ164),AJ$123:AJ215,0))</f>
        <v>#N/A</v>
      </c>
      <c r="AL164" s="326" t="e">
        <f>INDEX(K$123:K215,MATCH(ROWS(AJ$123:AJ164),AJ$123:AJ215,0))</f>
        <v>#N/A</v>
      </c>
      <c r="AM164" s="326" t="e">
        <f>INDEX(V$123:V215,MATCH(ROWS(AJ$123:AJ164),AJ$123:AJ215,0))</f>
        <v>#N/A</v>
      </c>
      <c r="AN164" s="326" t="e">
        <f t="shared" si="23"/>
        <v>#N/A</v>
      </c>
      <c r="AO164" s="653"/>
      <c r="AP164" s="653"/>
      <c r="AQ164" s="662" t="s">
        <v>1173</v>
      </c>
    </row>
    <row r="165" spans="1:43" ht="47.15" customHeight="1" x14ac:dyDescent="0.35">
      <c r="A165" s="324">
        <v>42</v>
      </c>
      <c r="B165" s="654"/>
      <c r="C165" s="654"/>
      <c r="D165" s="654"/>
      <c r="E165" s="655" t="str">
        <f>IFERROR(IF(AND(K165="",T165=""),"",(VLOOKUP(Q165,'Reference records(soft deleted)'!$B$66:$D$116,3,FALSE))),"")</f>
        <v/>
      </c>
      <c r="F165" s="656"/>
      <c r="G165" s="656"/>
      <c r="H165" s="656"/>
      <c r="I165" s="656"/>
      <c r="J165" s="656"/>
      <c r="K165" s="655" t="str">
        <f>IFERROR(VLOOKUP(R165,'Reference records(soft deleted)'!$B$167:$D$233,3,FALSE),"")</f>
        <v/>
      </c>
      <c r="L165" s="656" t="e">
        <f>VLOOKUP(AA165,'Reference Records'!$E$122:$F$189,2,0)</f>
        <v>#N/A</v>
      </c>
      <c r="M165" s="656" t="e">
        <f>MATCH($L165,'Reference Records'!$E$268:$E$335,0)+ROW(Population_by_intervention) -1</f>
        <v>#N/A</v>
      </c>
      <c r="N165" s="656" t="e">
        <f>MATCH($L165,'Reference Records'!$E$268:$E$335,1)+ROW(Population_by_intervention) -1</f>
        <v>#N/A</v>
      </c>
      <c r="O165" s="656"/>
      <c r="P165" s="656" t="str">
        <f t="shared" si="13"/>
        <v>INT-116075</v>
      </c>
      <c r="Q165" s="657"/>
      <c r="R165" s="658"/>
      <c r="S165" s="656" t="e">
        <f t="shared" si="14"/>
        <v>#N/A</v>
      </c>
      <c r="T165" s="659"/>
      <c r="U165" s="660" t="str">
        <f>IFERROR(IF(VLOOKUP(E165,'Reference Records'!$C$89:$D$120,2,FALSE)=0,"",VLOOKUP(E165,'Reference Records'!$C$89:$D$120,2,FALSE)),"")</f>
        <v/>
      </c>
      <c r="V165" s="655"/>
      <c r="W165" s="660" t="str">
        <f t="shared" si="15"/>
        <v/>
      </c>
      <c r="X165" s="661" t="str">
        <f t="shared" si="16"/>
        <v>a1P1R000007FRvzUAG</v>
      </c>
      <c r="Y165" s="661" t="b">
        <f t="shared" si="17"/>
        <v>0</v>
      </c>
      <c r="Z165" s="661" t="b">
        <f t="shared" si="18"/>
        <v>1</v>
      </c>
      <c r="AA165" s="661" t="str">
        <f>IFERROR(VLOOKUP(K165,'Reference Records'!$C$123:$E$190,3,FALSE),"")</f>
        <v/>
      </c>
      <c r="AB165" s="661" t="s">
        <v>1174</v>
      </c>
      <c r="AC165" s="327"/>
      <c r="AD165" s="326" t="str">
        <f t="shared" si="19"/>
        <v/>
      </c>
      <c r="AE165" s="649" t="str">
        <f t="array" ref="AE165">IFERROR(IF(INDEX($W$123:$W$174, MATCH(0, IF(AD165=$E$123:$E$174, COUNTIF($AE$122:$AE164, $W$123:$W$174), ""), 0))=0,"",INDEX($W$123:$W$174, MATCH(0, IF(AD165=$E$123:$E$174, COUNTIF($AE$122:$AE164, $W$123:$W$174), ""), 0))),"")</f>
        <v/>
      </c>
      <c r="AF165" s="649" t="str">
        <f t="shared" si="20"/>
        <v>|empty|</v>
      </c>
      <c r="AG165" s="326" t="str">
        <f t="shared" si="21"/>
        <v>INT-116075</v>
      </c>
      <c r="AH165" s="652" t="str">
        <f t="shared" si="22"/>
        <v>a1P1R000007FRvzUAG</v>
      </c>
      <c r="AI165" s="652">
        <f>IF(COUNTIF($AH$123:AH216,"&lt;="&amp;AH165)=0,"",COUNTIF($AH$123:AH216,"&lt;="&amp;AH165))</f>
        <v>51</v>
      </c>
      <c r="AJ165" s="326">
        <f>RANK(AI165,AI$123:AI216,1)</f>
        <v>1</v>
      </c>
      <c r="AK165" s="326" t="e">
        <f>INDEX(E$123:E216,MATCH(ROWS(AJ$123:AJ165),AJ$123:AJ216,0))</f>
        <v>#N/A</v>
      </c>
      <c r="AL165" s="326" t="e">
        <f>INDEX(K$123:K216,MATCH(ROWS(AJ$123:AJ165),AJ$123:AJ216,0))</f>
        <v>#N/A</v>
      </c>
      <c r="AM165" s="326" t="e">
        <f>INDEX(V$123:V216,MATCH(ROWS(AJ$123:AJ165),AJ$123:AJ216,0))</f>
        <v>#N/A</v>
      </c>
      <c r="AN165" s="326" t="e">
        <f t="shared" si="23"/>
        <v>#N/A</v>
      </c>
      <c r="AO165" s="653"/>
      <c r="AP165" s="653"/>
      <c r="AQ165" s="662" t="s">
        <v>1175</v>
      </c>
    </row>
    <row r="166" spans="1:43" ht="47.15" customHeight="1" x14ac:dyDescent="0.35">
      <c r="A166" s="324">
        <v>43</v>
      </c>
      <c r="B166" s="654"/>
      <c r="C166" s="654"/>
      <c r="D166" s="654"/>
      <c r="E166" s="655" t="str">
        <f>IFERROR(IF(AND(K166="",T166=""),"",(VLOOKUP(Q166,'Reference records(soft deleted)'!$B$66:$D$116,3,FALSE))),"")</f>
        <v/>
      </c>
      <c r="F166" s="656"/>
      <c r="G166" s="656"/>
      <c r="H166" s="656"/>
      <c r="I166" s="656"/>
      <c r="J166" s="656"/>
      <c r="K166" s="655" t="str">
        <f>IFERROR(VLOOKUP(R166,'Reference records(soft deleted)'!$B$167:$D$233,3,FALSE),"")</f>
        <v/>
      </c>
      <c r="L166" s="656" t="e">
        <f>VLOOKUP(AA166,'Reference Records'!$E$122:$F$189,2,0)</f>
        <v>#N/A</v>
      </c>
      <c r="M166" s="656" t="e">
        <f>MATCH($L166,'Reference Records'!$E$268:$E$335,0)+ROW(Population_by_intervention) -1</f>
        <v>#N/A</v>
      </c>
      <c r="N166" s="656" t="e">
        <f>MATCH($L166,'Reference Records'!$E$268:$E$335,1)+ROW(Population_by_intervention) -1</f>
        <v>#N/A</v>
      </c>
      <c r="O166" s="656"/>
      <c r="P166" s="656" t="str">
        <f t="shared" si="13"/>
        <v>INT-116076</v>
      </c>
      <c r="Q166" s="657"/>
      <c r="R166" s="658"/>
      <c r="S166" s="656" t="e">
        <f t="shared" si="14"/>
        <v>#N/A</v>
      </c>
      <c r="T166" s="659"/>
      <c r="U166" s="660" t="str">
        <f>IFERROR(IF(VLOOKUP(E166,'Reference Records'!$C$89:$D$120,2,FALSE)=0,"",VLOOKUP(E166,'Reference Records'!$C$89:$D$120,2,FALSE)),"")</f>
        <v/>
      </c>
      <c r="V166" s="655"/>
      <c r="W166" s="660" t="str">
        <f t="shared" si="15"/>
        <v/>
      </c>
      <c r="X166" s="661" t="str">
        <f t="shared" si="16"/>
        <v>a1P1R000007FRvzUAG</v>
      </c>
      <c r="Y166" s="661" t="b">
        <f t="shared" si="17"/>
        <v>0</v>
      </c>
      <c r="Z166" s="661" t="b">
        <f t="shared" si="18"/>
        <v>1</v>
      </c>
      <c r="AA166" s="661" t="str">
        <f>IFERROR(VLOOKUP(K166,'Reference Records'!$C$123:$E$190,3,FALSE),"")</f>
        <v/>
      </c>
      <c r="AB166" s="661" t="s">
        <v>1176</v>
      </c>
      <c r="AC166" s="327"/>
      <c r="AD166" s="326" t="str">
        <f t="shared" si="19"/>
        <v/>
      </c>
      <c r="AE166" s="649" t="str">
        <f t="array" ref="AE166">IFERROR(IF(INDEX($W$123:$W$174, MATCH(0, IF(AD166=$E$123:$E$174, COUNTIF($AE$122:$AE165, $W$123:$W$174), ""), 0))=0,"",INDEX($W$123:$W$174, MATCH(0, IF(AD166=$E$123:$E$174, COUNTIF($AE$122:$AE165, $W$123:$W$174), ""), 0))),"")</f>
        <v/>
      </c>
      <c r="AF166" s="649" t="str">
        <f t="shared" si="20"/>
        <v>|empty|</v>
      </c>
      <c r="AG166" s="326" t="str">
        <f t="shared" si="21"/>
        <v>INT-116076</v>
      </c>
      <c r="AH166" s="652" t="str">
        <f t="shared" si="22"/>
        <v>a1P1R000007FRvzUAG</v>
      </c>
      <c r="AI166" s="652">
        <f>IF(COUNTIF($AH$123:AH217,"&lt;="&amp;AH166)=0,"",COUNTIF($AH$123:AH217,"&lt;="&amp;AH166))</f>
        <v>51</v>
      </c>
      <c r="AJ166" s="326">
        <f>RANK(AI166,AI$123:AI217,1)</f>
        <v>1</v>
      </c>
      <c r="AK166" s="326" t="e">
        <f>INDEX(E$123:E217,MATCH(ROWS(AJ$123:AJ166),AJ$123:AJ217,0))</f>
        <v>#N/A</v>
      </c>
      <c r="AL166" s="326" t="e">
        <f>INDEX(K$123:K217,MATCH(ROWS(AJ$123:AJ166),AJ$123:AJ217,0))</f>
        <v>#N/A</v>
      </c>
      <c r="AM166" s="326" t="e">
        <f>INDEX(V$123:V217,MATCH(ROWS(AJ$123:AJ166),AJ$123:AJ217,0))</f>
        <v>#N/A</v>
      </c>
      <c r="AN166" s="326" t="e">
        <f t="shared" si="23"/>
        <v>#N/A</v>
      </c>
      <c r="AO166" s="653"/>
      <c r="AP166" s="653"/>
      <c r="AQ166" s="662" t="s">
        <v>1177</v>
      </c>
    </row>
    <row r="167" spans="1:43" ht="47.15" customHeight="1" x14ac:dyDescent="0.35">
      <c r="A167" s="324">
        <v>44</v>
      </c>
      <c r="B167" s="654"/>
      <c r="C167" s="654"/>
      <c r="D167" s="654"/>
      <c r="E167" s="655" t="str">
        <f>IFERROR(IF(AND(K167="",T167=""),"",(VLOOKUP(Q167,'Reference records(soft deleted)'!$B$66:$D$116,3,FALSE))),"")</f>
        <v/>
      </c>
      <c r="F167" s="656"/>
      <c r="G167" s="656"/>
      <c r="H167" s="656"/>
      <c r="I167" s="656"/>
      <c r="J167" s="656"/>
      <c r="K167" s="655" t="str">
        <f>IFERROR(VLOOKUP(R167,'Reference records(soft deleted)'!$B$167:$D$233,3,FALSE),"")</f>
        <v/>
      </c>
      <c r="L167" s="656" t="e">
        <f>VLOOKUP(AA167,'Reference Records'!$E$122:$F$189,2,0)</f>
        <v>#N/A</v>
      </c>
      <c r="M167" s="656" t="e">
        <f>MATCH($L167,'Reference Records'!$E$268:$E$335,0)+ROW(Population_by_intervention) -1</f>
        <v>#N/A</v>
      </c>
      <c r="N167" s="656" t="e">
        <f>MATCH($L167,'Reference Records'!$E$268:$E$335,1)+ROW(Population_by_intervention) -1</f>
        <v>#N/A</v>
      </c>
      <c r="O167" s="656"/>
      <c r="P167" s="656" t="str">
        <f t="shared" si="13"/>
        <v>INT-116077</v>
      </c>
      <c r="Q167" s="657"/>
      <c r="R167" s="658"/>
      <c r="S167" s="656" t="e">
        <f t="shared" si="14"/>
        <v>#N/A</v>
      </c>
      <c r="T167" s="659"/>
      <c r="U167" s="660" t="str">
        <f>IFERROR(IF(VLOOKUP(E167,'Reference Records'!$C$89:$D$120,2,FALSE)=0,"",VLOOKUP(E167,'Reference Records'!$C$89:$D$120,2,FALSE)),"")</f>
        <v/>
      </c>
      <c r="V167" s="655"/>
      <c r="W167" s="660" t="str">
        <f t="shared" si="15"/>
        <v/>
      </c>
      <c r="X167" s="661" t="str">
        <f t="shared" si="16"/>
        <v>a1P1R000007FRvzUAG</v>
      </c>
      <c r="Y167" s="661" t="b">
        <f t="shared" si="17"/>
        <v>0</v>
      </c>
      <c r="Z167" s="661" t="b">
        <f t="shared" si="18"/>
        <v>1</v>
      </c>
      <c r="AA167" s="661" t="str">
        <f>IFERROR(VLOOKUP(K167,'Reference Records'!$C$123:$E$190,3,FALSE),"")</f>
        <v/>
      </c>
      <c r="AB167" s="661" t="s">
        <v>1178</v>
      </c>
      <c r="AC167" s="327"/>
      <c r="AD167" s="326" t="str">
        <f t="shared" si="19"/>
        <v/>
      </c>
      <c r="AE167" s="649" t="str">
        <f t="array" ref="AE167">IFERROR(IF(INDEX($W$123:$W$174, MATCH(0, IF(AD167=$E$123:$E$174, COUNTIF($AE$122:$AE166, $W$123:$W$174), ""), 0))=0,"",INDEX($W$123:$W$174, MATCH(0, IF(AD167=$E$123:$E$174, COUNTIF($AE$122:$AE166, $W$123:$W$174), ""), 0))),"")</f>
        <v/>
      </c>
      <c r="AF167" s="649" t="str">
        <f t="shared" si="20"/>
        <v>|empty|</v>
      </c>
      <c r="AG167" s="326" t="str">
        <f t="shared" si="21"/>
        <v>INT-116077</v>
      </c>
      <c r="AH167" s="652" t="str">
        <f t="shared" si="22"/>
        <v>a1P1R000007FRvzUAG</v>
      </c>
      <c r="AI167" s="652">
        <f>IF(COUNTIF($AH$123:AH218,"&lt;="&amp;AH167)=0,"",COUNTIF($AH$123:AH218,"&lt;="&amp;AH167))</f>
        <v>51</v>
      </c>
      <c r="AJ167" s="326">
        <f>RANK(AI167,AI$123:AI218,1)</f>
        <v>1</v>
      </c>
      <c r="AK167" s="326" t="e">
        <f>INDEX(E$123:E218,MATCH(ROWS(AJ$123:AJ167),AJ$123:AJ218,0))</f>
        <v>#N/A</v>
      </c>
      <c r="AL167" s="326" t="e">
        <f>INDEX(K$123:K218,MATCH(ROWS(AJ$123:AJ167),AJ$123:AJ218,0))</f>
        <v>#N/A</v>
      </c>
      <c r="AM167" s="326" t="e">
        <f>INDEX(V$123:V218,MATCH(ROWS(AJ$123:AJ167),AJ$123:AJ218,0))</f>
        <v>#N/A</v>
      </c>
      <c r="AN167" s="326" t="e">
        <f t="shared" si="23"/>
        <v>#N/A</v>
      </c>
      <c r="AO167" s="653"/>
      <c r="AP167" s="653"/>
      <c r="AQ167" s="662" t="s">
        <v>1179</v>
      </c>
    </row>
    <row r="168" spans="1:43" ht="47.15" customHeight="1" x14ac:dyDescent="0.35">
      <c r="A168" s="324">
        <v>45</v>
      </c>
      <c r="B168" s="654"/>
      <c r="C168" s="654"/>
      <c r="D168" s="654"/>
      <c r="E168" s="655" t="str">
        <f>IFERROR(IF(AND(K168="",T168=""),"",(VLOOKUP(Q168,'Reference records(soft deleted)'!$B$66:$D$116,3,FALSE))),"")</f>
        <v/>
      </c>
      <c r="F168" s="656"/>
      <c r="G168" s="656"/>
      <c r="H168" s="656"/>
      <c r="I168" s="656"/>
      <c r="J168" s="656"/>
      <c r="K168" s="655" t="str">
        <f>IFERROR(VLOOKUP(R168,'Reference records(soft deleted)'!$B$167:$D$233,3,FALSE),"")</f>
        <v/>
      </c>
      <c r="L168" s="656" t="e">
        <f>VLOOKUP(AA168,'Reference Records'!$E$122:$F$189,2,0)</f>
        <v>#N/A</v>
      </c>
      <c r="M168" s="656" t="e">
        <f>MATCH($L168,'Reference Records'!$E$268:$E$335,0)+ROW(Population_by_intervention) -1</f>
        <v>#N/A</v>
      </c>
      <c r="N168" s="656" t="e">
        <f>MATCH($L168,'Reference Records'!$E$268:$E$335,1)+ROW(Population_by_intervention) -1</f>
        <v>#N/A</v>
      </c>
      <c r="O168" s="656"/>
      <c r="P168" s="656" t="str">
        <f t="shared" si="13"/>
        <v>INT-116078</v>
      </c>
      <c r="Q168" s="657"/>
      <c r="R168" s="658"/>
      <c r="S168" s="656" t="e">
        <f t="shared" si="14"/>
        <v>#N/A</v>
      </c>
      <c r="T168" s="659"/>
      <c r="U168" s="660" t="str">
        <f>IFERROR(IF(VLOOKUP(E168,'Reference Records'!$C$89:$D$120,2,FALSE)=0,"",VLOOKUP(E168,'Reference Records'!$C$89:$D$120,2,FALSE)),"")</f>
        <v/>
      </c>
      <c r="V168" s="655"/>
      <c r="W168" s="660" t="str">
        <f t="shared" si="15"/>
        <v/>
      </c>
      <c r="X168" s="661" t="str">
        <f t="shared" si="16"/>
        <v>a1P1R000007FRvzUAG</v>
      </c>
      <c r="Y168" s="661" t="b">
        <f t="shared" si="17"/>
        <v>0</v>
      </c>
      <c r="Z168" s="661" t="b">
        <f t="shared" si="18"/>
        <v>1</v>
      </c>
      <c r="AA168" s="661" t="str">
        <f>IFERROR(VLOOKUP(K168,'Reference Records'!$C$123:$E$190,3,FALSE),"")</f>
        <v/>
      </c>
      <c r="AB168" s="661" t="s">
        <v>1180</v>
      </c>
      <c r="AC168" s="327"/>
      <c r="AD168" s="326" t="str">
        <f t="shared" si="19"/>
        <v/>
      </c>
      <c r="AE168" s="649" t="str">
        <f t="array" ref="AE168">IFERROR(IF(INDEX($W$123:$W$174, MATCH(0, IF(AD168=$E$123:$E$174, COUNTIF($AE$122:$AE167, $W$123:$W$174), ""), 0))=0,"",INDEX($W$123:$W$174, MATCH(0, IF(AD168=$E$123:$E$174, COUNTIF($AE$122:$AE167, $W$123:$W$174), ""), 0))),"")</f>
        <v/>
      </c>
      <c r="AF168" s="649" t="str">
        <f t="shared" si="20"/>
        <v>|empty|</v>
      </c>
      <c r="AG168" s="326" t="str">
        <f t="shared" si="21"/>
        <v>INT-116078</v>
      </c>
      <c r="AH168" s="652" t="str">
        <f t="shared" si="22"/>
        <v>a1P1R000007FRvzUAG</v>
      </c>
      <c r="AI168" s="652">
        <f>IF(COUNTIF($AH$123:AH219,"&lt;="&amp;AH168)=0,"",COUNTIF($AH$123:AH219,"&lt;="&amp;AH168))</f>
        <v>51</v>
      </c>
      <c r="AJ168" s="326">
        <f>RANK(AI168,AI$123:AI219,1)</f>
        <v>1</v>
      </c>
      <c r="AK168" s="326" t="e">
        <f>INDEX(E$123:E219,MATCH(ROWS(AJ$123:AJ168),AJ$123:AJ219,0))</f>
        <v>#N/A</v>
      </c>
      <c r="AL168" s="326" t="e">
        <f>INDEX(K$123:K219,MATCH(ROWS(AJ$123:AJ168),AJ$123:AJ219,0))</f>
        <v>#N/A</v>
      </c>
      <c r="AM168" s="326" t="e">
        <f>INDEX(V$123:V219,MATCH(ROWS(AJ$123:AJ168),AJ$123:AJ219,0))</f>
        <v>#N/A</v>
      </c>
      <c r="AN168" s="326" t="e">
        <f t="shared" si="23"/>
        <v>#N/A</v>
      </c>
      <c r="AO168" s="653"/>
      <c r="AP168" s="653"/>
      <c r="AQ168" s="662" t="s">
        <v>1181</v>
      </c>
    </row>
    <row r="169" spans="1:43" ht="47.15" customHeight="1" x14ac:dyDescent="0.35">
      <c r="A169" s="324">
        <v>46</v>
      </c>
      <c r="B169" s="654"/>
      <c r="C169" s="654"/>
      <c r="D169" s="654"/>
      <c r="E169" s="655" t="str">
        <f>IFERROR(IF(AND(K169="",T169=""),"",(VLOOKUP(Q169,'Reference records(soft deleted)'!$B$66:$D$116,3,FALSE))),"")</f>
        <v/>
      </c>
      <c r="F169" s="656"/>
      <c r="G169" s="656"/>
      <c r="H169" s="656"/>
      <c r="I169" s="656"/>
      <c r="J169" s="656"/>
      <c r="K169" s="655" t="str">
        <f>IFERROR(VLOOKUP(R169,'Reference records(soft deleted)'!$B$167:$D$233,3,FALSE),"")</f>
        <v/>
      </c>
      <c r="L169" s="656" t="e">
        <f>VLOOKUP(AA169,'Reference Records'!$E$122:$F$189,2,0)</f>
        <v>#N/A</v>
      </c>
      <c r="M169" s="656" t="e">
        <f>MATCH($L169,'Reference Records'!$E$268:$E$335,0)+ROW(Population_by_intervention) -1</f>
        <v>#N/A</v>
      </c>
      <c r="N169" s="656" t="e">
        <f>MATCH($L169,'Reference Records'!$E$268:$E$335,1)+ROW(Population_by_intervention) -1</f>
        <v>#N/A</v>
      </c>
      <c r="O169" s="656"/>
      <c r="P169" s="656" t="str">
        <f t="shared" si="13"/>
        <v>INT-116079</v>
      </c>
      <c r="Q169" s="657"/>
      <c r="R169" s="658"/>
      <c r="S169" s="656" t="e">
        <f t="shared" si="14"/>
        <v>#N/A</v>
      </c>
      <c r="T169" s="659"/>
      <c r="U169" s="660" t="str">
        <f>IFERROR(IF(VLOOKUP(E169,'Reference Records'!$C$89:$D$120,2,FALSE)=0,"",VLOOKUP(E169,'Reference Records'!$C$89:$D$120,2,FALSE)),"")</f>
        <v/>
      </c>
      <c r="V169" s="655"/>
      <c r="W169" s="660" t="str">
        <f t="shared" si="15"/>
        <v/>
      </c>
      <c r="X169" s="661" t="str">
        <f t="shared" si="16"/>
        <v>a1P1R000007FRvzUAG</v>
      </c>
      <c r="Y169" s="661" t="b">
        <f t="shared" si="17"/>
        <v>0</v>
      </c>
      <c r="Z169" s="661" t="b">
        <f t="shared" si="18"/>
        <v>1</v>
      </c>
      <c r="AA169" s="661" t="str">
        <f>IFERROR(VLOOKUP(K169,'Reference Records'!$C$123:$E$190,3,FALSE),"")</f>
        <v/>
      </c>
      <c r="AB169" s="661" t="s">
        <v>1182</v>
      </c>
      <c r="AC169" s="327"/>
      <c r="AD169" s="326" t="str">
        <f t="shared" si="19"/>
        <v/>
      </c>
      <c r="AE169" s="649" t="str">
        <f t="array" ref="AE169">IFERROR(IF(INDEX($W$123:$W$174, MATCH(0, IF(AD169=$E$123:$E$174, COUNTIF($AE$122:$AE168, $W$123:$W$174), ""), 0))=0,"",INDEX($W$123:$W$174, MATCH(0, IF(AD169=$E$123:$E$174, COUNTIF($AE$122:$AE168, $W$123:$W$174), ""), 0))),"")</f>
        <v/>
      </c>
      <c r="AF169" s="649" t="str">
        <f t="shared" si="20"/>
        <v>|empty|</v>
      </c>
      <c r="AG169" s="326" t="str">
        <f t="shared" si="21"/>
        <v>INT-116079</v>
      </c>
      <c r="AH169" s="652" t="str">
        <f t="shared" si="22"/>
        <v>a1P1R000007FRvzUAG</v>
      </c>
      <c r="AI169" s="652">
        <f>IF(COUNTIF($AH$123:AH220,"&lt;="&amp;AH169)=0,"",COUNTIF($AH$123:AH220,"&lt;="&amp;AH169))</f>
        <v>51</v>
      </c>
      <c r="AJ169" s="326">
        <f>RANK(AI169,AI$123:AI220,1)</f>
        <v>1</v>
      </c>
      <c r="AK169" s="326" t="e">
        <f>INDEX(E$123:E220,MATCH(ROWS(AJ$123:AJ169),AJ$123:AJ220,0))</f>
        <v>#N/A</v>
      </c>
      <c r="AL169" s="326" t="e">
        <f>INDEX(K$123:K220,MATCH(ROWS(AJ$123:AJ169),AJ$123:AJ220,0))</f>
        <v>#N/A</v>
      </c>
      <c r="AM169" s="326" t="e">
        <f>INDEX(V$123:V220,MATCH(ROWS(AJ$123:AJ169),AJ$123:AJ220,0))</f>
        <v>#N/A</v>
      </c>
      <c r="AN169" s="326" t="e">
        <f t="shared" si="23"/>
        <v>#N/A</v>
      </c>
      <c r="AO169" s="653"/>
      <c r="AP169" s="653"/>
      <c r="AQ169" s="662" t="s">
        <v>1183</v>
      </c>
    </row>
    <row r="170" spans="1:43" ht="47.15" customHeight="1" x14ac:dyDescent="0.35">
      <c r="A170" s="324">
        <v>47</v>
      </c>
      <c r="B170" s="654"/>
      <c r="C170" s="654"/>
      <c r="D170" s="654"/>
      <c r="E170" s="655" t="str">
        <f>IFERROR(IF(AND(K170="",T170=""),"",(VLOOKUP(Q170,'Reference records(soft deleted)'!$B$66:$D$116,3,FALSE))),"")</f>
        <v/>
      </c>
      <c r="F170" s="656"/>
      <c r="G170" s="656"/>
      <c r="H170" s="656"/>
      <c r="I170" s="656"/>
      <c r="J170" s="656"/>
      <c r="K170" s="655" t="str">
        <f>IFERROR(VLOOKUP(R170,'Reference records(soft deleted)'!$B$167:$D$233,3,FALSE),"")</f>
        <v/>
      </c>
      <c r="L170" s="656" t="e">
        <f>VLOOKUP(AA170,'Reference Records'!$E$122:$F$189,2,0)</f>
        <v>#N/A</v>
      </c>
      <c r="M170" s="656" t="e">
        <f>MATCH($L170,'Reference Records'!$E$268:$E$335,0)+ROW(Population_by_intervention) -1</f>
        <v>#N/A</v>
      </c>
      <c r="N170" s="656" t="e">
        <f>MATCH($L170,'Reference Records'!$E$268:$E$335,1)+ROW(Population_by_intervention) -1</f>
        <v>#N/A</v>
      </c>
      <c r="O170" s="656"/>
      <c r="P170" s="656" t="str">
        <f t="shared" si="13"/>
        <v>INT-116080</v>
      </c>
      <c r="Q170" s="657"/>
      <c r="R170" s="658"/>
      <c r="S170" s="656" t="e">
        <f t="shared" si="14"/>
        <v>#N/A</v>
      </c>
      <c r="T170" s="659"/>
      <c r="U170" s="660" t="str">
        <f>IFERROR(IF(VLOOKUP(E170,'Reference Records'!$C$89:$D$120,2,FALSE)=0,"",VLOOKUP(E170,'Reference Records'!$C$89:$D$120,2,FALSE)),"")</f>
        <v/>
      </c>
      <c r="V170" s="655"/>
      <c r="W170" s="660" t="str">
        <f t="shared" si="15"/>
        <v/>
      </c>
      <c r="X170" s="661" t="str">
        <f t="shared" si="16"/>
        <v>a1P1R000007FRvzUAG</v>
      </c>
      <c r="Y170" s="661" t="b">
        <f t="shared" si="17"/>
        <v>0</v>
      </c>
      <c r="Z170" s="661" t="b">
        <f t="shared" si="18"/>
        <v>1</v>
      </c>
      <c r="AA170" s="661" t="str">
        <f>IFERROR(VLOOKUP(K170,'Reference Records'!$C$123:$E$190,3,FALSE),"")</f>
        <v/>
      </c>
      <c r="AB170" s="661" t="s">
        <v>1184</v>
      </c>
      <c r="AC170" s="327"/>
      <c r="AD170" s="326" t="str">
        <f t="shared" si="19"/>
        <v/>
      </c>
      <c r="AE170" s="649" t="str">
        <f t="array" ref="AE170">IFERROR(IF(INDEX($W$123:$W$174, MATCH(0, IF(AD170=$E$123:$E$174, COUNTIF($AE$122:$AE169, $W$123:$W$174), ""), 0))=0,"",INDEX($W$123:$W$174, MATCH(0, IF(AD170=$E$123:$E$174, COUNTIF($AE$122:$AE169, $W$123:$W$174), ""), 0))),"")</f>
        <v/>
      </c>
      <c r="AF170" s="649" t="str">
        <f t="shared" si="20"/>
        <v>|empty|</v>
      </c>
      <c r="AG170" s="326" t="str">
        <f t="shared" si="21"/>
        <v>INT-116080</v>
      </c>
      <c r="AH170" s="652" t="str">
        <f t="shared" si="22"/>
        <v>a1P1R000007FRvzUAG</v>
      </c>
      <c r="AI170" s="652">
        <f>IF(COUNTIF($AH$123:AH221,"&lt;="&amp;AH170)=0,"",COUNTIF($AH$123:AH221,"&lt;="&amp;AH170))</f>
        <v>51</v>
      </c>
      <c r="AJ170" s="326">
        <f>RANK(AI170,AI$123:AI221,1)</f>
        <v>1</v>
      </c>
      <c r="AK170" s="326" t="e">
        <f>INDEX(E$123:E221,MATCH(ROWS(AJ$123:AJ170),AJ$123:AJ221,0))</f>
        <v>#N/A</v>
      </c>
      <c r="AL170" s="326" t="e">
        <f>INDEX(K$123:K221,MATCH(ROWS(AJ$123:AJ170),AJ$123:AJ221,0))</f>
        <v>#N/A</v>
      </c>
      <c r="AM170" s="326" t="e">
        <f>INDEX(V$123:V221,MATCH(ROWS(AJ$123:AJ170),AJ$123:AJ221,0))</f>
        <v>#N/A</v>
      </c>
      <c r="AN170" s="326" t="e">
        <f t="shared" si="23"/>
        <v>#N/A</v>
      </c>
      <c r="AO170" s="653"/>
      <c r="AP170" s="653"/>
      <c r="AQ170" s="662" t="s">
        <v>1185</v>
      </c>
    </row>
    <row r="171" spans="1:43" ht="47.15" customHeight="1" x14ac:dyDescent="0.35">
      <c r="A171" s="324">
        <v>48</v>
      </c>
      <c r="B171" s="654"/>
      <c r="C171" s="654"/>
      <c r="D171" s="654"/>
      <c r="E171" s="655" t="str">
        <f>IFERROR(IF(AND(K171="",T171=""),"",(VLOOKUP(Q171,'Reference records(soft deleted)'!$B$66:$D$116,3,FALSE))),"")</f>
        <v/>
      </c>
      <c r="F171" s="656"/>
      <c r="G171" s="656"/>
      <c r="H171" s="656"/>
      <c r="I171" s="656"/>
      <c r="J171" s="656"/>
      <c r="K171" s="655" t="str">
        <f>IFERROR(VLOOKUP(R171,'Reference records(soft deleted)'!$B$167:$D$233,3,FALSE),"")</f>
        <v/>
      </c>
      <c r="L171" s="656" t="e">
        <f>VLOOKUP(AA171,'Reference Records'!$E$122:$F$189,2,0)</f>
        <v>#N/A</v>
      </c>
      <c r="M171" s="656" t="e">
        <f>MATCH($L171,'Reference Records'!$E$268:$E$335,0)+ROW(Population_by_intervention) -1</f>
        <v>#N/A</v>
      </c>
      <c r="N171" s="656" t="e">
        <f>MATCH($L171,'Reference Records'!$E$268:$E$335,1)+ROW(Population_by_intervention) -1</f>
        <v>#N/A</v>
      </c>
      <c r="O171" s="656"/>
      <c r="P171" s="656" t="str">
        <f t="shared" si="13"/>
        <v>INT-116081</v>
      </c>
      <c r="Q171" s="657"/>
      <c r="R171" s="658"/>
      <c r="S171" s="656" t="e">
        <f t="shared" si="14"/>
        <v>#N/A</v>
      </c>
      <c r="T171" s="659"/>
      <c r="U171" s="660" t="str">
        <f>IFERROR(IF(VLOOKUP(E171,'Reference Records'!$C$89:$D$120,2,FALSE)=0,"",VLOOKUP(E171,'Reference Records'!$C$89:$D$120,2,FALSE)),"")</f>
        <v/>
      </c>
      <c r="V171" s="655"/>
      <c r="W171" s="660" t="str">
        <f t="shared" si="15"/>
        <v/>
      </c>
      <c r="X171" s="661" t="str">
        <f t="shared" si="16"/>
        <v>a1P1R000007FRvzUAG</v>
      </c>
      <c r="Y171" s="661" t="b">
        <f t="shared" si="17"/>
        <v>0</v>
      </c>
      <c r="Z171" s="661" t="b">
        <f t="shared" si="18"/>
        <v>1</v>
      </c>
      <c r="AA171" s="661" t="str">
        <f>IFERROR(VLOOKUP(K171,'Reference Records'!$C$123:$E$190,3,FALSE),"")</f>
        <v/>
      </c>
      <c r="AB171" s="661" t="s">
        <v>1186</v>
      </c>
      <c r="AC171" s="327"/>
      <c r="AD171" s="326" t="str">
        <f t="shared" si="19"/>
        <v/>
      </c>
      <c r="AE171" s="649" t="str">
        <f t="array" ref="AE171">IFERROR(IF(INDEX($W$123:$W$174, MATCH(0, IF(AD171=$E$123:$E$174, COUNTIF($AE$122:$AE170, $W$123:$W$174), ""), 0))=0,"",INDEX($W$123:$W$174, MATCH(0, IF(AD171=$E$123:$E$174, COUNTIF($AE$122:$AE170, $W$123:$W$174), ""), 0))),"")</f>
        <v/>
      </c>
      <c r="AF171" s="649" t="str">
        <f t="shared" si="20"/>
        <v>|empty|</v>
      </c>
      <c r="AG171" s="326" t="str">
        <f t="shared" si="21"/>
        <v>INT-116081</v>
      </c>
      <c r="AH171" s="652" t="str">
        <f t="shared" si="22"/>
        <v>a1P1R000007FRvzUAG</v>
      </c>
      <c r="AI171" s="652">
        <f>IF(COUNTIF($AH$123:AH222,"&lt;="&amp;AH171)=0,"",COUNTIF($AH$123:AH222,"&lt;="&amp;AH171))</f>
        <v>51</v>
      </c>
      <c r="AJ171" s="326">
        <f>RANK(AI171,AI$123:AI222,1)</f>
        <v>1</v>
      </c>
      <c r="AK171" s="326" t="e">
        <f>INDEX(E$123:E222,MATCH(ROWS(AJ$123:AJ171),AJ$123:AJ222,0))</f>
        <v>#N/A</v>
      </c>
      <c r="AL171" s="326" t="e">
        <f>INDEX(K$123:K222,MATCH(ROWS(AJ$123:AJ171),AJ$123:AJ222,0))</f>
        <v>#N/A</v>
      </c>
      <c r="AM171" s="326" t="e">
        <f>INDEX(V$123:V222,MATCH(ROWS(AJ$123:AJ171),AJ$123:AJ222,0))</f>
        <v>#N/A</v>
      </c>
      <c r="AN171" s="326" t="e">
        <f t="shared" si="23"/>
        <v>#N/A</v>
      </c>
      <c r="AO171" s="653"/>
      <c r="AP171" s="653"/>
      <c r="AQ171" s="662" t="s">
        <v>1187</v>
      </c>
    </row>
    <row r="172" spans="1:43" ht="47.15" customHeight="1" x14ac:dyDescent="0.35">
      <c r="A172" s="324">
        <v>49</v>
      </c>
      <c r="B172" s="654"/>
      <c r="C172" s="654"/>
      <c r="D172" s="654"/>
      <c r="E172" s="655" t="str">
        <f>IFERROR(IF(AND(K172="",T172=""),"",(VLOOKUP(Q172,'Reference records(soft deleted)'!$B$66:$D$116,3,FALSE))),"")</f>
        <v/>
      </c>
      <c r="F172" s="656"/>
      <c r="G172" s="656"/>
      <c r="H172" s="656"/>
      <c r="I172" s="656"/>
      <c r="J172" s="656"/>
      <c r="K172" s="655" t="str">
        <f>IFERROR(VLOOKUP(R172,'Reference records(soft deleted)'!$B$167:$D$233,3,FALSE),"")</f>
        <v/>
      </c>
      <c r="L172" s="656" t="e">
        <f>VLOOKUP(AA172,'Reference Records'!$E$122:$F$189,2,0)</f>
        <v>#N/A</v>
      </c>
      <c r="M172" s="656" t="e">
        <f>MATCH($L172,'Reference Records'!$E$268:$E$335,0)+ROW(Population_by_intervention) -1</f>
        <v>#N/A</v>
      </c>
      <c r="N172" s="656" t="e">
        <f>MATCH($L172,'Reference Records'!$E$268:$E$335,1)+ROW(Population_by_intervention) -1</f>
        <v>#N/A</v>
      </c>
      <c r="O172" s="656"/>
      <c r="P172" s="656" t="str">
        <f t="shared" si="13"/>
        <v>INT-116082</v>
      </c>
      <c r="Q172" s="657"/>
      <c r="R172" s="658"/>
      <c r="S172" s="656" t="e">
        <f t="shared" si="14"/>
        <v>#N/A</v>
      </c>
      <c r="T172" s="659"/>
      <c r="U172" s="660" t="str">
        <f>IFERROR(IF(VLOOKUP(E172,'Reference Records'!$C$89:$D$120,2,FALSE)=0,"",VLOOKUP(E172,'Reference Records'!$C$89:$D$120,2,FALSE)),"")</f>
        <v/>
      </c>
      <c r="V172" s="655"/>
      <c r="W172" s="660" t="str">
        <f t="shared" si="15"/>
        <v/>
      </c>
      <c r="X172" s="661" t="str">
        <f t="shared" si="16"/>
        <v>a1P1R000007FRvzUAG</v>
      </c>
      <c r="Y172" s="661" t="b">
        <f t="shared" si="17"/>
        <v>0</v>
      </c>
      <c r="Z172" s="661" t="b">
        <f t="shared" si="18"/>
        <v>1</v>
      </c>
      <c r="AA172" s="661" t="str">
        <f>IFERROR(VLOOKUP(K172,'Reference Records'!$C$123:$E$190,3,FALSE),"")</f>
        <v/>
      </c>
      <c r="AB172" s="661" t="s">
        <v>1188</v>
      </c>
      <c r="AC172" s="327"/>
      <c r="AD172" s="326" t="str">
        <f t="shared" si="19"/>
        <v/>
      </c>
      <c r="AE172" s="649" t="str">
        <f t="array" ref="AE172">IFERROR(IF(INDEX($W$123:$W$174, MATCH(0, IF(AD172=$E$123:$E$174, COUNTIF($AE$122:$AE171, $W$123:$W$174), ""), 0))=0,"",INDEX($W$123:$W$174, MATCH(0, IF(AD172=$E$123:$E$174, COUNTIF($AE$122:$AE171, $W$123:$W$174), ""), 0))),"")</f>
        <v/>
      </c>
      <c r="AF172" s="649" t="str">
        <f t="shared" si="20"/>
        <v>|empty|</v>
      </c>
      <c r="AG172" s="326" t="str">
        <f t="shared" si="21"/>
        <v>INT-116082</v>
      </c>
      <c r="AH172" s="652" t="str">
        <f t="shared" si="22"/>
        <v>a1P1R000007FRvzUAG</v>
      </c>
      <c r="AI172" s="652">
        <f>IF(COUNTIF($AH$123:AH223,"&lt;="&amp;AH172)=0,"",COUNTIF($AH$123:AH223,"&lt;="&amp;AH172))</f>
        <v>51</v>
      </c>
      <c r="AJ172" s="326">
        <f>RANK(AI172,AI$123:AI223,1)</f>
        <v>1</v>
      </c>
      <c r="AK172" s="326" t="e">
        <f>INDEX(E$123:E223,MATCH(ROWS(AJ$123:AJ172),AJ$123:AJ223,0))</f>
        <v>#N/A</v>
      </c>
      <c r="AL172" s="326" t="e">
        <f>INDEX(K$123:K223,MATCH(ROWS(AJ$123:AJ172),AJ$123:AJ223,0))</f>
        <v>#N/A</v>
      </c>
      <c r="AM172" s="326" t="e">
        <f>INDEX(V$123:V223,MATCH(ROWS(AJ$123:AJ172),AJ$123:AJ223,0))</f>
        <v>#N/A</v>
      </c>
      <c r="AN172" s="326" t="e">
        <f t="shared" si="23"/>
        <v>#N/A</v>
      </c>
      <c r="AO172" s="653"/>
      <c r="AP172" s="653"/>
      <c r="AQ172" s="662" t="s">
        <v>1189</v>
      </c>
    </row>
    <row r="173" spans="1:43" ht="47.15" customHeight="1" x14ac:dyDescent="0.35">
      <c r="A173" s="324">
        <v>50</v>
      </c>
      <c r="B173" s="654"/>
      <c r="C173" s="654"/>
      <c r="D173" s="654"/>
      <c r="E173" s="655" t="str">
        <f>IFERROR(IF(AND(K173="",T173=""),"",(VLOOKUP(Q173,'Reference records(soft deleted)'!$B$66:$D$116,3,FALSE))),"")</f>
        <v/>
      </c>
      <c r="F173" s="656"/>
      <c r="G173" s="656"/>
      <c r="H173" s="656"/>
      <c r="I173" s="656"/>
      <c r="J173" s="656"/>
      <c r="K173" s="655" t="str">
        <f>IFERROR(VLOOKUP(R173,'Reference records(soft deleted)'!$B$167:$D$233,3,FALSE),"")</f>
        <v/>
      </c>
      <c r="L173" s="656" t="e">
        <f>VLOOKUP(AA173,'Reference Records'!$E$122:$F$189,2,0)</f>
        <v>#N/A</v>
      </c>
      <c r="M173" s="656" t="e">
        <f>MATCH($L173,'Reference Records'!$E$268:$E$335,0)+ROW(Population_by_intervention) -1</f>
        <v>#N/A</v>
      </c>
      <c r="N173" s="656" t="e">
        <f>MATCH($L173,'Reference Records'!$E$268:$E$335,1)+ROW(Population_by_intervention) -1</f>
        <v>#N/A</v>
      </c>
      <c r="O173" s="656"/>
      <c r="P173" s="656" t="str">
        <f t="shared" si="13"/>
        <v>INT-116083</v>
      </c>
      <c r="Q173" s="657"/>
      <c r="R173" s="658"/>
      <c r="S173" s="656" t="e">
        <f t="shared" si="14"/>
        <v>#N/A</v>
      </c>
      <c r="T173" s="659"/>
      <c r="U173" s="660" t="str">
        <f>IFERROR(IF(VLOOKUP(E173,'Reference Records'!$C$89:$D$120,2,FALSE)=0,"",VLOOKUP(E173,'Reference Records'!$C$89:$D$120,2,FALSE)),"")</f>
        <v/>
      </c>
      <c r="V173" s="655"/>
      <c r="W173" s="660" t="str">
        <f t="shared" si="15"/>
        <v/>
      </c>
      <c r="X173" s="661" t="str">
        <f t="shared" si="16"/>
        <v>a1P1R000007FRvzUAG</v>
      </c>
      <c r="Y173" s="661" t="b">
        <f t="shared" si="17"/>
        <v>0</v>
      </c>
      <c r="Z173" s="661" t="b">
        <f t="shared" si="18"/>
        <v>1</v>
      </c>
      <c r="AA173" s="661" t="str">
        <f>IFERROR(VLOOKUP(K173,'Reference Records'!$C$123:$E$190,3,FALSE),"")</f>
        <v/>
      </c>
      <c r="AB173" s="661" t="s">
        <v>1190</v>
      </c>
      <c r="AC173" s="327"/>
      <c r="AD173" s="326" t="str">
        <f t="shared" si="19"/>
        <v/>
      </c>
      <c r="AE173" s="649" t="str">
        <f t="array" ref="AE173">IFERROR(IF(INDEX($W$123:$W$174, MATCH(0, IF(AD173=$E$123:$E$174, COUNTIF($AE$122:$AE172, $W$123:$W$174), ""), 0))=0,"",INDEX($W$123:$W$174, MATCH(0, IF(AD173=$E$123:$E$174, COUNTIF($AE$122:$AE172, $W$123:$W$174), ""), 0))),"")</f>
        <v/>
      </c>
      <c r="AF173" s="649" t="str">
        <f t="shared" si="20"/>
        <v>|empty|</v>
      </c>
      <c r="AG173" s="326" t="str">
        <f t="shared" si="21"/>
        <v>INT-116083</v>
      </c>
      <c r="AH173" s="652" t="str">
        <f t="shared" si="22"/>
        <v>a1P1R000007FRvzUAG</v>
      </c>
      <c r="AI173" s="652">
        <f>IF(COUNTIF($AH$123:AH224,"&lt;="&amp;AH173)=0,"",COUNTIF($AH$123:AH224,"&lt;="&amp;AH173))</f>
        <v>51</v>
      </c>
      <c r="AJ173" s="326">
        <f>RANK(AI173,AI$123:AI224,1)</f>
        <v>1</v>
      </c>
      <c r="AK173" s="326" t="e">
        <f>INDEX(E$123:E224,MATCH(ROWS(AJ$123:AJ173),AJ$123:AJ224,0))</f>
        <v>#N/A</v>
      </c>
      <c r="AL173" s="326" t="e">
        <f>INDEX(K$123:K224,MATCH(ROWS(AJ$123:AJ173),AJ$123:AJ224,0))</f>
        <v>#N/A</v>
      </c>
      <c r="AM173" s="326" t="e">
        <f>INDEX(V$123:V224,MATCH(ROWS(AJ$123:AJ173),AJ$123:AJ224,0))</f>
        <v>#N/A</v>
      </c>
      <c r="AN173" s="326" t="e">
        <f t="shared" si="23"/>
        <v>#N/A</v>
      </c>
      <c r="AO173" s="653"/>
      <c r="AP173" s="653"/>
      <c r="AQ173" s="662" t="s">
        <v>1191</v>
      </c>
    </row>
    <row r="174" spans="1:43" ht="21.65" customHeight="1" thickBot="1" x14ac:dyDescent="0.4">
      <c r="A174" s="96"/>
      <c r="B174" s="97"/>
      <c r="C174" s="97"/>
      <c r="D174" s="97"/>
      <c r="E174" s="199"/>
      <c r="F174" s="97"/>
      <c r="G174" s="97"/>
      <c r="H174" s="97"/>
      <c r="I174" s="97"/>
      <c r="J174" s="97"/>
      <c r="K174" s="199"/>
      <c r="L174" s="97"/>
      <c r="M174" s="97"/>
      <c r="N174" s="97"/>
      <c r="O174" s="97"/>
      <c r="P174" s="97"/>
      <c r="Q174" s="97"/>
      <c r="R174" s="97"/>
      <c r="S174" s="97"/>
      <c r="T174" s="199"/>
      <c r="U174" s="57"/>
      <c r="V174" s="98"/>
      <c r="W174" s="98"/>
      <c r="X174" s="98"/>
      <c r="Y174" s="98"/>
      <c r="Z174" s="98"/>
      <c r="AA174" s="57"/>
      <c r="AB174" s="57"/>
      <c r="AC174" s="52"/>
      <c r="AE174" s="161"/>
      <c r="AF174" s="161"/>
      <c r="AG174" s="161"/>
      <c r="AH174" s="161"/>
    </row>
    <row r="175" spans="1:43" x14ac:dyDescent="0.35">
      <c r="E175" s="117"/>
      <c r="K175" s="117"/>
      <c r="T175" s="117"/>
      <c r="AE175" s="161"/>
      <c r="AF175" s="161"/>
      <c r="AG175" s="161"/>
      <c r="AH175" s="161"/>
    </row>
    <row r="176" spans="1:43" x14ac:dyDescent="0.35">
      <c r="E176" s="117"/>
      <c r="K176" s="117"/>
      <c r="T176" s="117"/>
      <c r="AE176" s="161"/>
      <c r="AF176" s="161"/>
      <c r="AG176" s="161"/>
      <c r="AH176" s="161"/>
    </row>
    <row r="177" spans="1:31 16384:16384" x14ac:dyDescent="0.35">
      <c r="E177" s="117"/>
      <c r="K177" s="117"/>
      <c r="T177" s="117"/>
    </row>
    <row r="182" spans="1:31 16384:16384" x14ac:dyDescent="0.35">
      <c r="A182" s="58" t="str">
        <f ca="1">Translations!A44</f>
        <v>Performance Framework  - Overview - Section A</v>
      </c>
      <c r="B182" s="58"/>
      <c r="C182" s="58"/>
      <c r="D182" s="58"/>
      <c r="XFD182" s="6" t="s">
        <v>703</v>
      </c>
    </row>
    <row r="186" spans="1:31 16384:16384" x14ac:dyDescent="0.35">
      <c r="AE186" s="161" t="s">
        <v>249</v>
      </c>
    </row>
    <row r="197" spans="44:45" x14ac:dyDescent="0.35">
      <c r="AS197" s="161"/>
    </row>
    <row r="198" spans="44:45" x14ac:dyDescent="0.35">
      <c r="AR198" s="161">
        <f>IF(C9="","",C9)</f>
        <v>12</v>
      </c>
      <c r="AS198" s="161">
        <v>3</v>
      </c>
    </row>
    <row r="199" spans="44:45" x14ac:dyDescent="0.35">
      <c r="AS199" s="161">
        <v>6</v>
      </c>
    </row>
    <row r="200" spans="44:45" x14ac:dyDescent="0.35">
      <c r="AS200" s="161">
        <v>12</v>
      </c>
    </row>
    <row r="201" spans="44:45" x14ac:dyDescent="0.35">
      <c r="AS201" s="161"/>
    </row>
  </sheetData>
  <sheetProtection password="FB8C" sheet="1" objects="1" scenarios="1" formatCells="0" formatRows="0" sort="0" autoFilter="0"/>
  <autoFilter ref="A29:R39"/>
  <mergeCells count="12">
    <mergeCell ref="Y58:Y59"/>
    <mergeCell ref="A57:E57"/>
    <mergeCell ref="A99:E99"/>
    <mergeCell ref="A75:E75"/>
    <mergeCell ref="Y76:Y91"/>
    <mergeCell ref="A1:T2"/>
    <mergeCell ref="A44:T44"/>
    <mergeCell ref="K10:K11"/>
    <mergeCell ref="A121:V121"/>
    <mergeCell ref="A120:V120"/>
    <mergeCell ref="A13:A14"/>
    <mergeCell ref="A42:L42"/>
  </mergeCells>
  <conditionalFormatting sqref="E101:E117">
    <cfRule type="expression" dxfId="5448" priority="31">
      <formula>AND(COUNTIF($E$101:$E$117,$E101)&gt;1,E101&lt;&gt;"")</formula>
    </cfRule>
  </conditionalFormatting>
  <conditionalFormatting sqref="A29:I29 K29:K39 R29:R39 B30:I39">
    <cfRule type="expression" dxfId="5447" priority="30">
      <formula>OR($AN$5="Grant Making", $AN$5="Grant Revision")</formula>
    </cfRule>
  </conditionalFormatting>
  <conditionalFormatting sqref="B9:E9">
    <cfRule type="expression" dxfId="5446" priority="26">
      <formula>$AN$5="Funding Request_old"</formula>
    </cfRule>
  </conditionalFormatting>
  <conditionalFormatting sqref="A30:A39">
    <cfRule type="expression" dxfId="5445" priority="21">
      <formula>OR($AN$5="Grant Making", $AN$5="Grant Revision")</formula>
    </cfRule>
  </conditionalFormatting>
  <conditionalFormatting sqref="K8">
    <cfRule type="expression" dxfId="5444" priority="20">
      <formula>OR($AN$9="Additional Funding", $AN$9="Other Revison")</formula>
    </cfRule>
  </conditionalFormatting>
  <conditionalFormatting sqref="K30:K39 E30:E39">
    <cfRule type="expression" dxfId="5443" priority="37">
      <formula>AND($E30&lt;&gt;"",$K30&lt;&gt;"")</formula>
    </cfRule>
  </conditionalFormatting>
  <conditionalFormatting sqref="E11 E8">
    <cfRule type="expression" dxfId="5442" priority="19">
      <formula>$E$8&gt;$E$11</formula>
    </cfRule>
  </conditionalFormatting>
  <conditionalFormatting sqref="K30:K39 R30:R39 A30:I39">
    <cfRule type="expression" dxfId="5441" priority="18">
      <formula>$P30:$P40="[Record ID]"</formula>
    </cfRule>
  </conditionalFormatting>
  <conditionalFormatting sqref="A59:E64 A77:E78 A84:E88 A79:D83">
    <cfRule type="expression" dxfId="5440" priority="16">
      <formula>$H59:$H72="[Record ID]"</formula>
    </cfRule>
  </conditionalFormatting>
  <conditionalFormatting sqref="A101:E107">
    <cfRule type="expression" dxfId="5439" priority="11">
      <formula>$H101:$H117="[Record ID]"</formula>
    </cfRule>
  </conditionalFormatting>
  <conditionalFormatting sqref="A123:T173">
    <cfRule type="expression" dxfId="5438" priority="10">
      <formula>$AB123:$AB174="[Record ID]"</formula>
    </cfRule>
  </conditionalFormatting>
  <conditionalFormatting sqref="V123:V173">
    <cfRule type="expression" dxfId="5437" priority="9">
      <formula>$AB123:$AB174="[Record ID]"</formula>
    </cfRule>
  </conditionalFormatting>
  <conditionalFormatting sqref="A46:T52">
    <cfRule type="expression" dxfId="5436" priority="8">
      <formula>$A46&gt;$E$8</formula>
    </cfRule>
  </conditionalFormatting>
  <conditionalFormatting sqref="E30:E40">
    <cfRule type="expression" dxfId="5435" priority="4">
      <formula>AND(COUNTIF($E$30:$E$40,$E30)&gt;1,E30&lt;&gt;"")</formula>
    </cfRule>
  </conditionalFormatting>
  <conditionalFormatting sqref="E7 E10">
    <cfRule type="expression" dxfId="5434" priority="3">
      <formula>$E$7&lt;$E$10</formula>
    </cfRule>
  </conditionalFormatting>
  <conditionalFormatting sqref="T123:T173">
    <cfRule type="expression" dxfId="5433" priority="2">
      <formula>AND(IFERROR(FIND("Other",K123)&lt;&gt;1,TRUE),T123&lt;&gt;"")</formula>
    </cfRule>
  </conditionalFormatting>
  <conditionalFormatting sqref="A65:E71">
    <cfRule type="expression" dxfId="5432" priority="2165">
      <formula>$H65:$H90="[Record ID]"</formula>
    </cfRule>
  </conditionalFormatting>
  <conditionalFormatting sqref="A89:E89">
    <cfRule type="expression" dxfId="5431" priority="2167">
      <formula>$H89:$H117="[Record ID]"</formula>
    </cfRule>
  </conditionalFormatting>
  <conditionalFormatting sqref="A108:E116">
    <cfRule type="expression" dxfId="5430" priority="2169">
      <formula>$H108:$H174="[Record ID]"</formula>
    </cfRule>
  </conditionalFormatting>
  <conditionalFormatting sqref="E79:E83">
    <cfRule type="expression" dxfId="5429" priority="1">
      <formula>$H79:$H92="[Record ID]"</formula>
    </cfRule>
  </conditionalFormatting>
  <dataValidations count="20">
    <dataValidation type="list" allowBlank="1" showInputMessage="1" showErrorMessage="1" sqref="E123:E173">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23:K173">
      <formula1>OFFSET(ModuleStart,MATCH(U123,ModuleColumn,0)-1,2,COUNTIF(ModuleColumn,U123),1)</formula1>
    </dataValidation>
    <dataValidation type="list" allowBlank="1" showInputMessage="1" showErrorMessage="1" sqref="E30:E39">
      <formula1>FundingRequestPR</formula1>
    </dataValidation>
    <dataValidation type="list" allowBlank="1" showInputMessage="1" showErrorMessage="1" sqref="E9">
      <formula1>$AS$199:$AS$200</formula1>
    </dataValidation>
    <dataValidation type="date" allowBlank="1" showInputMessage="1" showErrorMessage="1" sqref="E8">
      <formula1>1</formula1>
      <formula2>767376</formula2>
    </dataValidation>
    <dataValidation type="custom" allowBlank="1" showInputMessage="1" showErrorMessage="1" sqref="K30:K40">
      <formula1>E30=""</formula1>
    </dataValidation>
    <dataValidation type="list" allowBlank="1" showInputMessage="1" showErrorMessage="1" sqref="K46:K52">
      <formula1>"Yes,No"</formula1>
    </dataValidation>
    <dataValidation type="list" allowBlank="1" showInputMessage="1" showErrorMessage="1" sqref="E101:E116">
      <formula1>Module_List</formula1>
    </dataValidation>
    <dataValidation type="list" allowBlank="1" showInputMessage="1" showErrorMessage="1" errorTitle="X-Author for Excel" error="Please select either TRUE or FALSE from the dropdown." promptTitle="X-Author for Excel" sqref="Y123:Z173 G59:G71 G77:G89 G101:G116 M46:N52 L30:L39">
      <formula1>"TRUE,FALSE"</formula1>
    </dataValidation>
    <dataValidation type="date" allowBlank="1" showInputMessage="1" showErrorMessage="1" errorTitle="X-Author for Excel" error="Please enter a valid date." promptTitle="X-Author for Excel" sqref="O46:P52 E10:E11">
      <formula1>1</formula1>
      <formula2>767376</formula2>
    </dataValidation>
    <dataValidation type="custom" allowBlank="1" showInputMessage="1" showErrorMessage="1" errorTitle="X-Author for Excel" error="Id and Lookup fields are not editable." promptTitle="X-Author for Excel" sqref="Q46:Q52 U46:U52 H59:H71 F59:F71 AN10 H77:H89 F77:F89 H101:J116 X123:X173 AA123:AB173 O30:P39">
      <formula1>""</formula1>
    </dataValidation>
    <dataValidation type="custom" showInputMessage="1" showErrorMessage="1" sqref="T123:T173">
      <formula1>FIND("Other",K123)=1</formula1>
    </dataValidation>
    <dataValidation type="list" allowBlank="1" showInputMessage="1" showErrorMessage="1" sqref="V123:V173">
      <formula1>IF($T123&lt;&gt;"",$XFD$182,INDIRECT(CONCATENATE("'Reference Records'!C",M123,":C",N123)))</formula1>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9:A71">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7:A89">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1:A116">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3:A173">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30:A39">
      <formula1>-1000000000000000000</formula1>
      <formula2>1000000000000000000</formula2>
    </dataValidation>
  </dataValidations>
  <hyperlinks>
    <hyperlink ref="E14" location="_4f36af19_06bf_4c59_990d_586822b3d259" display="=Translations!A25"/>
    <hyperlink ref="T13" location="_0215c642_4079_4a66_b33f_02948e5b161c" display="=Translations!A22"/>
    <hyperlink ref="T14" location="_4ede0df7_bdae_485c_a6aa_cd381b32466f" display="Interventions"/>
    <hyperlink ref="E13" location="_8273a11c_a030_45ba_bf8f_2b577e1aa93b" display="=Translations!A14"/>
    <hyperlink ref="A182" location="'Overview - Section A'!A13" display="'Overview - Section A'!A13"/>
    <hyperlink ref="K13" location="_6a3dda26_b269_4afa_8b05_c602a881a167" display="=Translations!A17"/>
    <hyperlink ref="K14" location="_eabb6097_6646_49fe_9d42_cce1d696601b" display="Modules"/>
    <hyperlink ref="V13" location="InstructionA" display="InstructionA"/>
  </hyperlinks>
  <pageMargins left="0.7" right="0.7" top="0.75" bottom="0.75" header="0.3" footer="0.3"/>
  <pageSetup paperSize="8" scale="95" fitToHeight="0" orientation="landscape" r:id="rId1"/>
  <rowBreaks count="4" manualBreakCount="4">
    <brk id="17" max="32" man="1"/>
    <brk id="40" max="32" man="1"/>
    <brk id="57" max="32" man="1"/>
    <brk id="174" max="32"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'Account Role'!$C$2:$C$25</xm:f>
          </x14:formula1>
          <xm:sqref>J26</xm:sqref>
        </x14:dataValidation>
        <x14:dataValidation type="list" allowBlank="1" showInputMessage="1" showErrorMessage="1">
          <x14:formula1>
            <xm:f>Translations!$B$2:$D$2</xm:f>
          </x14:formula1>
          <xm:sqref>T3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232"/>
  <sheetViews>
    <sheetView workbookViewId="0">
      <selection activeCell="B38" sqref="B38"/>
    </sheetView>
  </sheetViews>
  <sheetFormatPr defaultColWidth="8.58203125" defaultRowHeight="12.5" x14ac:dyDescent="0.25"/>
  <cols>
    <col min="1" max="1" width="19.25" style="10" customWidth="1"/>
    <col min="2" max="2" width="28.08203125" style="10" bestFit="1" customWidth="1"/>
    <col min="3" max="3" width="8.58203125" style="10"/>
    <col min="4" max="4" width="7.08203125" style="10" customWidth="1"/>
    <col min="5" max="6" width="8.58203125" style="10"/>
    <col min="7" max="7" width="25.5" style="10" customWidth="1"/>
    <col min="8" max="8" width="17.25" style="10" customWidth="1"/>
    <col min="9" max="16384" width="8.58203125" style="10"/>
  </cols>
  <sheetData>
    <row r="1" spans="1:8" x14ac:dyDescent="0.25">
      <c r="A1" s="10" t="s">
        <v>267</v>
      </c>
    </row>
    <row r="4" spans="1:8" ht="13" x14ac:dyDescent="0.3">
      <c r="A4" s="7" t="s">
        <v>116</v>
      </c>
    </row>
    <row r="5" spans="1:8" x14ac:dyDescent="0.25">
      <c r="B5" s="334" t="s">
        <v>113</v>
      </c>
      <c r="C5" s="334"/>
      <c r="D5" s="334" t="s">
        <v>56</v>
      </c>
      <c r="E5" s="334"/>
      <c r="F5" s="334"/>
      <c r="G5" s="334" t="s">
        <v>61</v>
      </c>
      <c r="H5" s="334" t="s">
        <v>289</v>
      </c>
    </row>
    <row r="6" spans="1:8" hidden="1" x14ac:dyDescent="0.25">
      <c r="B6" s="334" t="s">
        <v>112</v>
      </c>
      <c r="C6" s="334"/>
      <c r="D6" s="335" t="s">
        <v>84</v>
      </c>
      <c r="E6" s="334"/>
      <c r="F6" s="334"/>
      <c r="G6" s="334" t="s">
        <v>60</v>
      </c>
      <c r="H6" s="335" t="s">
        <v>288</v>
      </c>
    </row>
    <row r="7" spans="1:8" x14ac:dyDescent="0.25">
      <c r="B7" s="334" t="s">
        <v>3076</v>
      </c>
      <c r="C7" s="334"/>
      <c r="D7" s="335" t="s">
        <v>3077</v>
      </c>
      <c r="E7" s="334"/>
      <c r="F7" s="334"/>
      <c r="G7" s="334" t="s">
        <v>5808</v>
      </c>
      <c r="H7" s="335"/>
    </row>
    <row r="8" spans="1:8" x14ac:dyDescent="0.25">
      <c r="B8" s="334" t="s">
        <v>3090</v>
      </c>
      <c r="C8" s="334"/>
      <c r="D8" s="335" t="s">
        <v>3091</v>
      </c>
      <c r="E8" s="334"/>
      <c r="F8" s="334"/>
      <c r="G8" s="334" t="s">
        <v>5809</v>
      </c>
      <c r="H8" s="335"/>
    </row>
    <row r="9" spans="1:8" x14ac:dyDescent="0.25">
      <c r="B9" s="334" t="s">
        <v>3109</v>
      </c>
      <c r="C9" s="334"/>
      <c r="D9" s="335" t="s">
        <v>3110</v>
      </c>
      <c r="E9" s="334"/>
      <c r="F9" s="334"/>
      <c r="G9" s="334" t="s">
        <v>5810</v>
      </c>
      <c r="H9" s="335"/>
    </row>
    <row r="10" spans="1:8" x14ac:dyDescent="0.25">
      <c r="B10" s="334" t="s">
        <v>3115</v>
      </c>
      <c r="C10" s="334"/>
      <c r="D10" s="335" t="s">
        <v>3116</v>
      </c>
      <c r="E10" s="334"/>
      <c r="F10" s="334"/>
      <c r="G10" s="334" t="s">
        <v>5811</v>
      </c>
      <c r="H10" s="335"/>
    </row>
    <row r="11" spans="1:8" x14ac:dyDescent="0.25">
      <c r="B11" s="334" t="s">
        <v>3126</v>
      </c>
      <c r="C11" s="334"/>
      <c r="D11" s="335" t="s">
        <v>3127</v>
      </c>
      <c r="E11" s="334"/>
      <c r="F11" s="334"/>
      <c r="G11" s="334" t="s">
        <v>5812</v>
      </c>
      <c r="H11" s="335"/>
    </row>
    <row r="12" spans="1:8" x14ac:dyDescent="0.25">
      <c r="B12" s="334" t="s">
        <v>3132</v>
      </c>
      <c r="C12" s="334"/>
      <c r="D12" s="335" t="s">
        <v>3133</v>
      </c>
      <c r="E12" s="334"/>
      <c r="F12" s="334"/>
      <c r="G12" s="334" t="s">
        <v>5813</v>
      </c>
      <c r="H12" s="335"/>
    </row>
    <row r="13" spans="1:8" x14ac:dyDescent="0.25">
      <c r="B13" s="334" t="s">
        <v>4003</v>
      </c>
      <c r="C13" s="334"/>
      <c r="D13" s="335" t="s">
        <v>4004</v>
      </c>
      <c r="E13" s="334"/>
      <c r="F13" s="334"/>
      <c r="G13" s="334" t="s">
        <v>5814</v>
      </c>
      <c r="H13" s="335"/>
    </row>
    <row r="14" spans="1:8" x14ac:dyDescent="0.25">
      <c r="B14" s="334" t="s">
        <v>3138</v>
      </c>
      <c r="C14" s="334"/>
      <c r="D14" s="335" t="s">
        <v>3139</v>
      </c>
      <c r="E14" s="334"/>
      <c r="F14" s="334"/>
      <c r="G14" s="334" t="s">
        <v>5815</v>
      </c>
      <c r="H14" s="335"/>
    </row>
    <row r="18" spans="1:8" ht="13" x14ac:dyDescent="0.3">
      <c r="A18" s="7" t="s">
        <v>117</v>
      </c>
    </row>
    <row r="19" spans="1:8" x14ac:dyDescent="0.25">
      <c r="B19" s="334" t="s">
        <v>113</v>
      </c>
      <c r="C19" s="334"/>
      <c r="D19" s="334" t="s">
        <v>56</v>
      </c>
      <c r="E19" s="334"/>
      <c r="F19" s="334"/>
      <c r="G19" s="334" t="s">
        <v>61</v>
      </c>
      <c r="H19" s="334" t="s">
        <v>289</v>
      </c>
    </row>
    <row r="20" spans="1:8" hidden="1" x14ac:dyDescent="0.25">
      <c r="B20" s="334" t="s">
        <v>112</v>
      </c>
      <c r="C20" s="334"/>
      <c r="D20" s="335" t="s">
        <v>84</v>
      </c>
      <c r="E20" s="334"/>
      <c r="F20" s="334"/>
      <c r="G20" s="334" t="s">
        <v>60</v>
      </c>
      <c r="H20" s="335" t="s">
        <v>288</v>
      </c>
    </row>
    <row r="21" spans="1:8" x14ac:dyDescent="0.25">
      <c r="B21" s="334" t="s">
        <v>3338</v>
      </c>
      <c r="C21" s="334"/>
      <c r="D21" s="335" t="s">
        <v>3339</v>
      </c>
      <c r="E21" s="334"/>
      <c r="F21" s="334"/>
      <c r="G21" s="334" t="s">
        <v>5816</v>
      </c>
      <c r="H21" s="335"/>
    </row>
    <row r="22" spans="1:8" x14ac:dyDescent="0.25">
      <c r="B22" s="334" t="s">
        <v>4011</v>
      </c>
      <c r="C22" s="334"/>
      <c r="D22" s="335" t="s">
        <v>4012</v>
      </c>
      <c r="E22" s="334"/>
      <c r="F22" s="334"/>
      <c r="G22" s="334" t="s">
        <v>5817</v>
      </c>
      <c r="H22" s="335"/>
    </row>
    <row r="23" spans="1:8" x14ac:dyDescent="0.25">
      <c r="B23" s="334" t="s">
        <v>4015</v>
      </c>
      <c r="C23" s="334"/>
      <c r="D23" s="335" t="s">
        <v>4016</v>
      </c>
      <c r="E23" s="334"/>
      <c r="F23" s="334"/>
      <c r="G23" s="334" t="s">
        <v>5818</v>
      </c>
      <c r="H23" s="335"/>
    </row>
    <row r="24" spans="1:8" x14ac:dyDescent="0.25">
      <c r="B24" s="334" t="s">
        <v>4019</v>
      </c>
      <c r="C24" s="334"/>
      <c r="D24" s="335" t="s">
        <v>4020</v>
      </c>
      <c r="E24" s="334"/>
      <c r="F24" s="334"/>
      <c r="G24" s="334" t="s">
        <v>5819</v>
      </c>
      <c r="H24" s="335"/>
    </row>
    <row r="25" spans="1:8" x14ac:dyDescent="0.25">
      <c r="B25" s="334" t="s">
        <v>3344</v>
      </c>
      <c r="C25" s="334"/>
      <c r="D25" s="335" t="s">
        <v>3345</v>
      </c>
      <c r="E25" s="334"/>
      <c r="F25" s="334"/>
      <c r="G25" s="334" t="s">
        <v>5820</v>
      </c>
      <c r="H25" s="335"/>
    </row>
    <row r="26" spans="1:8" x14ac:dyDescent="0.25">
      <c r="B26" s="334" t="s">
        <v>4025</v>
      </c>
      <c r="C26" s="334"/>
      <c r="D26" s="335" t="s">
        <v>4026</v>
      </c>
      <c r="E26" s="334"/>
      <c r="F26" s="334"/>
      <c r="G26" s="334" t="s">
        <v>5821</v>
      </c>
      <c r="H26" s="335"/>
    </row>
    <row r="27" spans="1:8" x14ac:dyDescent="0.25">
      <c r="B27" s="334" t="s">
        <v>4029</v>
      </c>
      <c r="C27" s="334"/>
      <c r="D27" s="335" t="s">
        <v>4030</v>
      </c>
      <c r="E27" s="334"/>
      <c r="F27" s="334"/>
      <c r="G27" s="334" t="s">
        <v>5822</v>
      </c>
      <c r="H27" s="335"/>
    </row>
    <row r="28" spans="1:8" x14ac:dyDescent="0.25">
      <c r="B28" s="334" t="s">
        <v>3350</v>
      </c>
      <c r="C28" s="334"/>
      <c r="D28" s="335" t="s">
        <v>3351</v>
      </c>
      <c r="E28" s="334"/>
      <c r="F28" s="334"/>
      <c r="G28" s="334" t="s">
        <v>5823</v>
      </c>
      <c r="H28" s="335"/>
    </row>
    <row r="29" spans="1:8" x14ac:dyDescent="0.25">
      <c r="B29" s="334" t="s">
        <v>4035</v>
      </c>
      <c r="C29" s="334"/>
      <c r="D29" s="335" t="s">
        <v>4036</v>
      </c>
      <c r="E29" s="334"/>
      <c r="F29" s="334"/>
      <c r="G29" s="334" t="s">
        <v>5824</v>
      </c>
      <c r="H29" s="335"/>
    </row>
    <row r="30" spans="1:8" x14ac:dyDescent="0.25">
      <c r="B30" s="334" t="s">
        <v>4040</v>
      </c>
      <c r="C30" s="334"/>
      <c r="D30" s="335" t="s">
        <v>4041</v>
      </c>
      <c r="E30" s="334"/>
      <c r="F30" s="334"/>
      <c r="G30" s="334" t="s">
        <v>5825</v>
      </c>
      <c r="H30" s="335"/>
    </row>
    <row r="31" spans="1:8" x14ac:dyDescent="0.25">
      <c r="B31" s="334" t="s">
        <v>4045</v>
      </c>
      <c r="C31" s="334"/>
      <c r="D31" s="335" t="s">
        <v>4046</v>
      </c>
      <c r="E31" s="334"/>
      <c r="F31" s="334"/>
      <c r="G31" s="334" t="s">
        <v>5826</v>
      </c>
      <c r="H31" s="335"/>
    </row>
    <row r="32" spans="1:8" x14ac:dyDescent="0.25">
      <c r="B32" s="334" t="s">
        <v>3359</v>
      </c>
      <c r="C32" s="334"/>
      <c r="D32" s="335" t="s">
        <v>3360</v>
      </c>
      <c r="E32" s="334"/>
      <c r="F32" s="334"/>
      <c r="G32" s="334" t="s">
        <v>5827</v>
      </c>
      <c r="H32" s="335"/>
    </row>
    <row r="33" spans="2:8" x14ac:dyDescent="0.25">
      <c r="B33" s="334" t="s">
        <v>3377</v>
      </c>
      <c r="C33" s="334"/>
      <c r="D33" s="335" t="s">
        <v>3378</v>
      </c>
      <c r="E33" s="334"/>
      <c r="F33" s="334"/>
      <c r="G33" s="334" t="s">
        <v>5828</v>
      </c>
      <c r="H33" s="335"/>
    </row>
    <row r="34" spans="2:8" x14ac:dyDescent="0.25">
      <c r="B34" s="334" t="s">
        <v>4056</v>
      </c>
      <c r="C34" s="334"/>
      <c r="D34" s="335" t="s">
        <v>4057</v>
      </c>
      <c r="E34" s="334"/>
      <c r="F34" s="334"/>
      <c r="G34" s="334" t="s">
        <v>5829</v>
      </c>
      <c r="H34" s="335"/>
    </row>
    <row r="35" spans="2:8" x14ac:dyDescent="0.25">
      <c r="B35" s="334" t="s">
        <v>4035</v>
      </c>
      <c r="C35" s="334"/>
      <c r="D35" s="335" t="s">
        <v>4036</v>
      </c>
      <c r="E35" s="334"/>
      <c r="F35" s="334"/>
      <c r="G35" s="334" t="s">
        <v>5830</v>
      </c>
      <c r="H35" s="335"/>
    </row>
    <row r="36" spans="2:8" x14ac:dyDescent="0.25">
      <c r="B36" s="334" t="s">
        <v>4040</v>
      </c>
      <c r="C36" s="334"/>
      <c r="D36" s="335" t="s">
        <v>4041</v>
      </c>
      <c r="E36" s="334"/>
      <c r="F36" s="334"/>
      <c r="G36" s="334" t="s">
        <v>5831</v>
      </c>
      <c r="H36" s="335"/>
    </row>
    <row r="37" spans="2:8" x14ac:dyDescent="0.25">
      <c r="B37" s="334" t="s">
        <v>4045</v>
      </c>
      <c r="C37" s="334"/>
      <c r="D37" s="335" t="s">
        <v>4046</v>
      </c>
      <c r="E37" s="334"/>
      <c r="F37" s="334"/>
      <c r="G37" s="334" t="s">
        <v>5832</v>
      </c>
      <c r="H37" s="335"/>
    </row>
    <row r="38" spans="2:8" x14ac:dyDescent="0.25">
      <c r="B38" s="334" t="s">
        <v>3359</v>
      </c>
      <c r="C38" s="334"/>
      <c r="D38" s="335" t="s">
        <v>3360</v>
      </c>
      <c r="E38" s="334"/>
      <c r="F38" s="334"/>
      <c r="G38" s="334" t="s">
        <v>5833</v>
      </c>
      <c r="H38" s="335"/>
    </row>
    <row r="39" spans="2:8" x14ac:dyDescent="0.25">
      <c r="B39" s="334" t="s">
        <v>3377</v>
      </c>
      <c r="C39" s="334"/>
      <c r="D39" s="335" t="s">
        <v>3378</v>
      </c>
      <c r="E39" s="334"/>
      <c r="F39" s="334"/>
      <c r="G39" s="334" t="s">
        <v>5834</v>
      </c>
      <c r="H39" s="335"/>
    </row>
    <row r="40" spans="2:8" x14ac:dyDescent="0.25">
      <c r="B40" s="334" t="s">
        <v>4056</v>
      </c>
      <c r="C40" s="334"/>
      <c r="D40" s="335" t="s">
        <v>4057</v>
      </c>
      <c r="E40" s="334"/>
      <c r="F40" s="334"/>
      <c r="G40" s="334" t="s">
        <v>5835</v>
      </c>
      <c r="H40" s="335"/>
    </row>
    <row r="41" spans="2:8" x14ac:dyDescent="0.25">
      <c r="B41" s="334" t="s">
        <v>5836</v>
      </c>
      <c r="C41" s="334"/>
      <c r="D41" s="335" t="s">
        <v>5837</v>
      </c>
      <c r="E41" s="334"/>
      <c r="F41" s="334"/>
      <c r="G41" s="334" t="s">
        <v>5838</v>
      </c>
      <c r="H41" s="335" t="s">
        <v>330</v>
      </c>
    </row>
    <row r="42" spans="2:8" x14ac:dyDescent="0.25">
      <c r="B42" s="334" t="s">
        <v>5839</v>
      </c>
      <c r="C42" s="334"/>
      <c r="D42" s="335" t="s">
        <v>5840</v>
      </c>
      <c r="E42" s="334"/>
      <c r="F42" s="334"/>
      <c r="G42" s="334" t="s">
        <v>5841</v>
      </c>
      <c r="H42" s="335" t="s">
        <v>330</v>
      </c>
    </row>
    <row r="43" spans="2:8" x14ac:dyDescent="0.25">
      <c r="B43" s="334" t="s">
        <v>5842</v>
      </c>
      <c r="C43" s="334"/>
      <c r="D43" s="335" t="s">
        <v>5843</v>
      </c>
      <c r="E43" s="334"/>
      <c r="F43" s="334"/>
      <c r="G43" s="334" t="s">
        <v>5844</v>
      </c>
      <c r="H43" s="335" t="s">
        <v>330</v>
      </c>
    </row>
    <row r="44" spans="2:8" x14ac:dyDescent="0.25">
      <c r="B44" s="334" t="s">
        <v>5845</v>
      </c>
      <c r="C44" s="334"/>
      <c r="D44" s="335" t="s">
        <v>5846</v>
      </c>
      <c r="E44" s="334"/>
      <c r="F44" s="334"/>
      <c r="G44" s="334" t="s">
        <v>5847</v>
      </c>
      <c r="H44" s="335" t="s">
        <v>330</v>
      </c>
    </row>
    <row r="45" spans="2:8" x14ac:dyDescent="0.25">
      <c r="B45" s="334" t="s">
        <v>5848</v>
      </c>
      <c r="C45" s="334"/>
      <c r="D45" s="335" t="s">
        <v>5849</v>
      </c>
      <c r="E45" s="334"/>
      <c r="F45" s="334"/>
      <c r="G45" s="334" t="s">
        <v>5850</v>
      </c>
      <c r="H45" s="335" t="s">
        <v>330</v>
      </c>
    </row>
    <row r="46" spans="2:8" x14ac:dyDescent="0.25">
      <c r="B46" s="334" t="s">
        <v>5851</v>
      </c>
      <c r="C46" s="334"/>
      <c r="D46" s="335" t="s">
        <v>5852</v>
      </c>
      <c r="E46" s="334"/>
      <c r="F46" s="334"/>
      <c r="G46" s="334" t="s">
        <v>5853</v>
      </c>
      <c r="H46" s="335" t="s">
        <v>330</v>
      </c>
    </row>
    <row r="47" spans="2:8" x14ac:dyDescent="0.25">
      <c r="B47" s="334" t="s">
        <v>5854</v>
      </c>
      <c r="C47" s="334"/>
      <c r="D47" s="335" t="s">
        <v>5855</v>
      </c>
      <c r="E47" s="334"/>
      <c r="F47" s="334"/>
      <c r="G47" s="334" t="s">
        <v>5856</v>
      </c>
      <c r="H47" s="335" t="s">
        <v>330</v>
      </c>
    </row>
    <row r="48" spans="2:8" x14ac:dyDescent="0.25">
      <c r="B48" s="334" t="s">
        <v>5857</v>
      </c>
      <c r="C48" s="334"/>
      <c r="D48" s="335" t="s">
        <v>5858</v>
      </c>
      <c r="E48" s="334"/>
      <c r="F48" s="334"/>
      <c r="G48" s="334" t="s">
        <v>5859</v>
      </c>
      <c r="H48" s="335" t="s">
        <v>330</v>
      </c>
    </row>
    <row r="49" spans="1:8" x14ac:dyDescent="0.25">
      <c r="B49" s="334" t="s">
        <v>5860</v>
      </c>
      <c r="C49" s="334"/>
      <c r="D49" s="335" t="s">
        <v>5861</v>
      </c>
      <c r="E49" s="334"/>
      <c r="F49" s="334"/>
      <c r="G49" s="334" t="s">
        <v>5862</v>
      </c>
      <c r="H49" s="335" t="s">
        <v>332</v>
      </c>
    </row>
    <row r="50" spans="1:8" x14ac:dyDescent="0.25">
      <c r="B50" s="334" t="s">
        <v>5863</v>
      </c>
      <c r="C50" s="334"/>
      <c r="D50" s="335" t="s">
        <v>5864</v>
      </c>
      <c r="E50" s="334"/>
      <c r="F50" s="334"/>
      <c r="G50" s="334" t="s">
        <v>5865</v>
      </c>
      <c r="H50" s="335" t="s">
        <v>332</v>
      </c>
    </row>
    <row r="51" spans="1:8" x14ac:dyDescent="0.25">
      <c r="B51" s="334" t="s">
        <v>5866</v>
      </c>
      <c r="C51" s="334"/>
      <c r="D51" s="335" t="s">
        <v>5867</v>
      </c>
      <c r="E51" s="334"/>
      <c r="F51" s="334"/>
      <c r="G51" s="334" t="s">
        <v>5868</v>
      </c>
      <c r="H51" s="335" t="s">
        <v>330</v>
      </c>
    </row>
    <row r="52" spans="1:8" x14ac:dyDescent="0.25">
      <c r="B52" s="334" t="s">
        <v>5869</v>
      </c>
      <c r="C52" s="334"/>
      <c r="D52" s="335" t="s">
        <v>5870</v>
      </c>
      <c r="E52" s="334"/>
      <c r="F52" s="334"/>
      <c r="G52" s="334" t="s">
        <v>5871</v>
      </c>
      <c r="H52" s="335" t="s">
        <v>329</v>
      </c>
    </row>
    <row r="53" spans="1:8" x14ac:dyDescent="0.25">
      <c r="B53" s="334" t="s">
        <v>5872</v>
      </c>
      <c r="C53" s="334"/>
      <c r="D53" s="335" t="s">
        <v>5873</v>
      </c>
      <c r="E53" s="334"/>
      <c r="F53" s="334"/>
      <c r="G53" s="334" t="s">
        <v>5874</v>
      </c>
      <c r="H53" s="335" t="s">
        <v>329</v>
      </c>
    </row>
    <row r="54" spans="1:8" x14ac:dyDescent="0.25">
      <c r="B54" s="334" t="s">
        <v>5875</v>
      </c>
      <c r="C54" s="334"/>
      <c r="D54" s="335" t="s">
        <v>5876</v>
      </c>
      <c r="E54" s="334"/>
      <c r="F54" s="334"/>
      <c r="G54" s="334" t="s">
        <v>5877</v>
      </c>
      <c r="H54" s="335" t="s">
        <v>330</v>
      </c>
    </row>
    <row r="55" spans="1:8" x14ac:dyDescent="0.25">
      <c r="B55" s="334" t="s">
        <v>5878</v>
      </c>
      <c r="C55" s="334"/>
      <c r="D55" s="335" t="s">
        <v>5879</v>
      </c>
      <c r="E55" s="334"/>
      <c r="F55" s="334"/>
      <c r="G55" s="334" t="s">
        <v>5880</v>
      </c>
      <c r="H55" s="335" t="s">
        <v>330</v>
      </c>
    </row>
    <row r="56" spans="1:8" x14ac:dyDescent="0.25">
      <c r="B56" s="334" t="s">
        <v>5881</v>
      </c>
      <c r="C56" s="334"/>
      <c r="D56" s="335" t="s">
        <v>5882</v>
      </c>
      <c r="E56" s="334"/>
      <c r="F56" s="334"/>
      <c r="G56" s="334" t="s">
        <v>5883</v>
      </c>
      <c r="H56" s="335" t="s">
        <v>330</v>
      </c>
    </row>
    <row r="57" spans="1:8" x14ac:dyDescent="0.25">
      <c r="B57" s="334" t="s">
        <v>5860</v>
      </c>
      <c r="C57" s="334"/>
      <c r="D57" s="335" t="s">
        <v>5861</v>
      </c>
      <c r="E57" s="334"/>
      <c r="F57" s="334"/>
      <c r="G57" s="334" t="s">
        <v>5884</v>
      </c>
      <c r="H57" s="335" t="s">
        <v>332</v>
      </c>
    </row>
    <row r="58" spans="1:8" x14ac:dyDescent="0.25">
      <c r="B58" s="334" t="s">
        <v>5863</v>
      </c>
      <c r="C58" s="334"/>
      <c r="D58" s="335" t="s">
        <v>5864</v>
      </c>
      <c r="E58" s="334"/>
      <c r="F58" s="334"/>
      <c r="G58" s="334" t="s">
        <v>5885</v>
      </c>
      <c r="H58" s="335" t="s">
        <v>332</v>
      </c>
    </row>
    <row r="59" spans="1:8" x14ac:dyDescent="0.25">
      <c r="B59" s="334" t="s">
        <v>5866</v>
      </c>
      <c r="C59" s="334"/>
      <c r="D59" s="335" t="s">
        <v>5867</v>
      </c>
      <c r="E59" s="334"/>
      <c r="F59" s="334"/>
      <c r="G59" s="334" t="s">
        <v>5886</v>
      </c>
      <c r="H59" s="335" t="s">
        <v>330</v>
      </c>
    </row>
    <row r="60" spans="1:8" x14ac:dyDescent="0.25">
      <c r="B60" s="334" t="s">
        <v>5869</v>
      </c>
      <c r="C60" s="334"/>
      <c r="D60" s="335" t="s">
        <v>5870</v>
      </c>
      <c r="E60" s="334"/>
      <c r="F60" s="334"/>
      <c r="G60" s="334" t="s">
        <v>5887</v>
      </c>
      <c r="H60" s="335" t="s">
        <v>329</v>
      </c>
    </row>
    <row r="61" spans="1:8" x14ac:dyDescent="0.25">
      <c r="B61" s="334" t="s">
        <v>5872</v>
      </c>
      <c r="C61" s="334"/>
      <c r="D61" s="335" t="s">
        <v>5873</v>
      </c>
      <c r="E61" s="334"/>
      <c r="F61" s="334"/>
      <c r="G61" s="334" t="s">
        <v>5888</v>
      </c>
      <c r="H61" s="335" t="s">
        <v>329</v>
      </c>
    </row>
    <row r="64" spans="1:8" ht="13" x14ac:dyDescent="0.3">
      <c r="A64" s="7" t="s">
        <v>268</v>
      </c>
    </row>
    <row r="65" spans="2:8" x14ac:dyDescent="0.25">
      <c r="B65" s="334" t="s">
        <v>250</v>
      </c>
      <c r="C65" s="334"/>
      <c r="D65" s="334" t="s">
        <v>56</v>
      </c>
      <c r="E65" s="334"/>
      <c r="F65" s="334" t="s">
        <v>300</v>
      </c>
      <c r="G65" s="334" t="s">
        <v>61</v>
      </c>
      <c r="H65" s="334" t="s">
        <v>357</v>
      </c>
    </row>
    <row r="66" spans="2:8" hidden="1" x14ac:dyDescent="0.25">
      <c r="B66" s="334" t="s">
        <v>118</v>
      </c>
      <c r="C66" s="334"/>
      <c r="D66" s="335" t="s">
        <v>84</v>
      </c>
      <c r="E66" s="334"/>
      <c r="F66" s="334" t="s">
        <v>60</v>
      </c>
      <c r="G66" s="334" t="s">
        <v>60</v>
      </c>
      <c r="H66" s="335" t="s">
        <v>356</v>
      </c>
    </row>
    <row r="67" spans="2:8" x14ac:dyDescent="0.25">
      <c r="B67" s="334" t="s">
        <v>4142</v>
      </c>
      <c r="C67" s="334"/>
      <c r="D67" s="335" t="s">
        <v>4141</v>
      </c>
      <c r="E67" s="334"/>
      <c r="F67" s="334" t="s">
        <v>4144</v>
      </c>
      <c r="G67" s="334" t="s">
        <v>4143</v>
      </c>
      <c r="H67" s="335" t="s">
        <v>3990</v>
      </c>
    </row>
    <row r="68" spans="2:8" x14ac:dyDescent="0.25">
      <c r="B68" s="334" t="s">
        <v>4062</v>
      </c>
      <c r="C68" s="334"/>
      <c r="D68" s="335" t="s">
        <v>4061</v>
      </c>
      <c r="E68" s="334"/>
      <c r="F68" s="334" t="s">
        <v>4064</v>
      </c>
      <c r="G68" s="334" t="s">
        <v>4063</v>
      </c>
      <c r="H68" s="335" t="s">
        <v>3990</v>
      </c>
    </row>
    <row r="69" spans="2:8" x14ac:dyDescent="0.25">
      <c r="B69" s="334" t="s">
        <v>4137</v>
      </c>
      <c r="C69" s="334"/>
      <c r="D69" s="335" t="s">
        <v>4136</v>
      </c>
      <c r="E69" s="334"/>
      <c r="F69" s="334" t="s">
        <v>4139</v>
      </c>
      <c r="G69" s="334" t="s">
        <v>4138</v>
      </c>
      <c r="H69" s="335" t="s">
        <v>3990</v>
      </c>
    </row>
    <row r="70" spans="2:8" x14ac:dyDescent="0.25">
      <c r="B70" s="334" t="s">
        <v>4074</v>
      </c>
      <c r="C70" s="334"/>
      <c r="D70" s="335" t="s">
        <v>4073</v>
      </c>
      <c r="E70" s="334"/>
      <c r="F70" s="334" t="s">
        <v>4076</v>
      </c>
      <c r="G70" s="334" t="s">
        <v>4075</v>
      </c>
      <c r="H70" s="335" t="s">
        <v>3990</v>
      </c>
    </row>
    <row r="71" spans="2:8" x14ac:dyDescent="0.25">
      <c r="B71" s="334" t="s">
        <v>4102</v>
      </c>
      <c r="C71" s="334"/>
      <c r="D71" s="335" t="s">
        <v>4101</v>
      </c>
      <c r="E71" s="334"/>
      <c r="F71" s="334" t="s">
        <v>4104</v>
      </c>
      <c r="G71" s="334" t="s">
        <v>4103</v>
      </c>
      <c r="H71" s="335" t="s">
        <v>3990</v>
      </c>
    </row>
    <row r="72" spans="2:8" x14ac:dyDescent="0.25">
      <c r="B72" s="334" t="s">
        <v>4095</v>
      </c>
      <c r="C72" s="334"/>
      <c r="D72" s="335" t="s">
        <v>4094</v>
      </c>
      <c r="E72" s="334"/>
      <c r="F72" s="334" t="s">
        <v>4097</v>
      </c>
      <c r="G72" s="334" t="s">
        <v>4096</v>
      </c>
      <c r="H72" s="335" t="s">
        <v>3990</v>
      </c>
    </row>
    <row r="73" spans="2:8" x14ac:dyDescent="0.25">
      <c r="B73" s="334" t="s">
        <v>4116</v>
      </c>
      <c r="C73" s="334"/>
      <c r="D73" s="335" t="s">
        <v>4115</v>
      </c>
      <c r="E73" s="334"/>
      <c r="F73" s="334" t="s">
        <v>4118</v>
      </c>
      <c r="G73" s="334" t="s">
        <v>4117</v>
      </c>
      <c r="H73" s="335" t="s">
        <v>3990</v>
      </c>
    </row>
    <row r="74" spans="2:8" x14ac:dyDescent="0.25">
      <c r="B74" s="334" t="s">
        <v>4123</v>
      </c>
      <c r="C74" s="334"/>
      <c r="D74" s="335" t="s">
        <v>4122</v>
      </c>
      <c r="E74" s="334"/>
      <c r="F74" s="334" t="s">
        <v>4125</v>
      </c>
      <c r="G74" s="334" t="s">
        <v>4124</v>
      </c>
      <c r="H74" s="335" t="s">
        <v>3990</v>
      </c>
    </row>
    <row r="75" spans="2:8" x14ac:dyDescent="0.25">
      <c r="B75" s="334" t="s">
        <v>4088</v>
      </c>
      <c r="C75" s="334"/>
      <c r="D75" s="335" t="s">
        <v>4087</v>
      </c>
      <c r="E75" s="334"/>
      <c r="F75" s="334" t="s">
        <v>4090</v>
      </c>
      <c r="G75" s="334" t="s">
        <v>4089</v>
      </c>
      <c r="H75" s="335" t="s">
        <v>3990</v>
      </c>
    </row>
    <row r="76" spans="2:8" x14ac:dyDescent="0.25">
      <c r="B76" s="334" t="s">
        <v>4109</v>
      </c>
      <c r="C76" s="334"/>
      <c r="D76" s="335" t="s">
        <v>4108</v>
      </c>
      <c r="E76" s="334"/>
      <c r="F76" s="334" t="s">
        <v>4111</v>
      </c>
      <c r="G76" s="334" t="s">
        <v>4110</v>
      </c>
      <c r="H76" s="335" t="s">
        <v>3990</v>
      </c>
    </row>
    <row r="77" spans="2:8" x14ac:dyDescent="0.25">
      <c r="B77" s="334" t="s">
        <v>4081</v>
      </c>
      <c r="C77" s="334"/>
      <c r="D77" s="335" t="s">
        <v>4080</v>
      </c>
      <c r="E77" s="334"/>
      <c r="F77" s="334" t="s">
        <v>4083</v>
      </c>
      <c r="G77" s="334" t="s">
        <v>4082</v>
      </c>
      <c r="H77" s="335" t="s">
        <v>3990</v>
      </c>
    </row>
    <row r="78" spans="2:8" x14ac:dyDescent="0.25">
      <c r="B78" s="334" t="s">
        <v>4130</v>
      </c>
      <c r="C78" s="334"/>
      <c r="D78" s="335" t="s">
        <v>4129</v>
      </c>
      <c r="E78" s="334"/>
      <c r="F78" s="334" t="s">
        <v>4132</v>
      </c>
      <c r="G78" s="334" t="s">
        <v>4131</v>
      </c>
      <c r="H78" s="335" t="s">
        <v>3990</v>
      </c>
    </row>
    <row r="79" spans="2:8" x14ac:dyDescent="0.25">
      <c r="B79" s="334" t="s">
        <v>4067</v>
      </c>
      <c r="C79" s="334"/>
      <c r="D79" s="335" t="s">
        <v>4066</v>
      </c>
      <c r="E79" s="334"/>
      <c r="F79" s="334" t="s">
        <v>4069</v>
      </c>
      <c r="G79" s="334" t="s">
        <v>4068</v>
      </c>
      <c r="H79" s="335" t="s">
        <v>3990</v>
      </c>
    </row>
    <row r="80" spans="2:8" x14ac:dyDescent="0.25">
      <c r="B80" s="334" t="s">
        <v>4074</v>
      </c>
      <c r="C80" s="334"/>
      <c r="D80" s="335" t="s">
        <v>4073</v>
      </c>
      <c r="E80" s="334"/>
      <c r="F80" s="334" t="s">
        <v>4076</v>
      </c>
      <c r="G80" s="334" t="s">
        <v>4078</v>
      </c>
      <c r="H80" s="335" t="s">
        <v>3990</v>
      </c>
    </row>
    <row r="81" spans="2:8" x14ac:dyDescent="0.25">
      <c r="B81" s="334" t="s">
        <v>4102</v>
      </c>
      <c r="C81" s="334"/>
      <c r="D81" s="335" t="s">
        <v>4101</v>
      </c>
      <c r="E81" s="334"/>
      <c r="F81" s="334" t="s">
        <v>4104</v>
      </c>
      <c r="G81" s="334" t="s">
        <v>4106</v>
      </c>
      <c r="H81" s="335" t="s">
        <v>3990</v>
      </c>
    </row>
    <row r="82" spans="2:8" x14ac:dyDescent="0.25">
      <c r="B82" s="334" t="s">
        <v>4095</v>
      </c>
      <c r="C82" s="334"/>
      <c r="D82" s="335" t="s">
        <v>4094</v>
      </c>
      <c r="E82" s="334"/>
      <c r="F82" s="334" t="s">
        <v>4097</v>
      </c>
      <c r="G82" s="334" t="s">
        <v>4099</v>
      </c>
      <c r="H82" s="335" t="s">
        <v>3990</v>
      </c>
    </row>
    <row r="83" spans="2:8" x14ac:dyDescent="0.25">
      <c r="B83" s="334" t="s">
        <v>4116</v>
      </c>
      <c r="C83" s="334"/>
      <c r="D83" s="335" t="s">
        <v>4115</v>
      </c>
      <c r="E83" s="334"/>
      <c r="F83" s="334" t="s">
        <v>4118</v>
      </c>
      <c r="G83" s="334" t="s">
        <v>4120</v>
      </c>
      <c r="H83" s="335" t="s">
        <v>3990</v>
      </c>
    </row>
    <row r="84" spans="2:8" x14ac:dyDescent="0.25">
      <c r="B84" s="334" t="s">
        <v>4123</v>
      </c>
      <c r="C84" s="334"/>
      <c r="D84" s="335" t="s">
        <v>4122</v>
      </c>
      <c r="E84" s="334"/>
      <c r="F84" s="334" t="s">
        <v>4125</v>
      </c>
      <c r="G84" s="334" t="s">
        <v>4127</v>
      </c>
      <c r="H84" s="335" t="s">
        <v>3990</v>
      </c>
    </row>
    <row r="85" spans="2:8" x14ac:dyDescent="0.25">
      <c r="B85" s="334" t="s">
        <v>4088</v>
      </c>
      <c r="C85" s="334"/>
      <c r="D85" s="335" t="s">
        <v>4087</v>
      </c>
      <c r="E85" s="334"/>
      <c r="F85" s="334" t="s">
        <v>4090</v>
      </c>
      <c r="G85" s="334" t="s">
        <v>4092</v>
      </c>
      <c r="H85" s="335" t="s">
        <v>3990</v>
      </c>
    </row>
    <row r="86" spans="2:8" x14ac:dyDescent="0.25">
      <c r="B86" s="334" t="s">
        <v>4109</v>
      </c>
      <c r="C86" s="334"/>
      <c r="D86" s="335" t="s">
        <v>4108</v>
      </c>
      <c r="E86" s="334"/>
      <c r="F86" s="334" t="s">
        <v>4111</v>
      </c>
      <c r="G86" s="334" t="s">
        <v>4113</v>
      </c>
      <c r="H86" s="335" t="s">
        <v>3990</v>
      </c>
    </row>
    <row r="87" spans="2:8" x14ac:dyDescent="0.25">
      <c r="B87" s="334" t="s">
        <v>4081</v>
      </c>
      <c r="C87" s="334"/>
      <c r="D87" s="335" t="s">
        <v>4080</v>
      </c>
      <c r="E87" s="334"/>
      <c r="F87" s="334" t="s">
        <v>4083</v>
      </c>
      <c r="G87" s="334" t="s">
        <v>4085</v>
      </c>
      <c r="H87" s="335" t="s">
        <v>3990</v>
      </c>
    </row>
    <row r="88" spans="2:8" x14ac:dyDescent="0.25">
      <c r="B88" s="334" t="s">
        <v>4130</v>
      </c>
      <c r="C88" s="334"/>
      <c r="D88" s="335" t="s">
        <v>4129</v>
      </c>
      <c r="E88" s="334"/>
      <c r="F88" s="334" t="s">
        <v>4132</v>
      </c>
      <c r="G88" s="334" t="s">
        <v>4134</v>
      </c>
      <c r="H88" s="335" t="s">
        <v>3990</v>
      </c>
    </row>
    <row r="89" spans="2:8" x14ac:dyDescent="0.25">
      <c r="B89" s="334" t="s">
        <v>4067</v>
      </c>
      <c r="C89" s="334"/>
      <c r="D89" s="335" t="s">
        <v>4066</v>
      </c>
      <c r="E89" s="334"/>
      <c r="F89" s="334" t="s">
        <v>4069</v>
      </c>
      <c r="G89" s="334" t="s">
        <v>4071</v>
      </c>
      <c r="H89" s="335" t="s">
        <v>3990</v>
      </c>
    </row>
    <row r="90" spans="2:8" x14ac:dyDescent="0.25">
      <c r="B90" s="334" t="s">
        <v>5889</v>
      </c>
      <c r="C90" s="334"/>
      <c r="D90" s="335" t="s">
        <v>4141</v>
      </c>
      <c r="E90" s="334"/>
      <c r="F90" s="334" t="s">
        <v>5890</v>
      </c>
      <c r="G90" s="334" t="s">
        <v>5891</v>
      </c>
      <c r="H90" s="335"/>
    </row>
    <row r="91" spans="2:8" x14ac:dyDescent="0.25">
      <c r="B91" s="334" t="s">
        <v>5892</v>
      </c>
      <c r="C91" s="334"/>
      <c r="D91" s="335" t="s">
        <v>4061</v>
      </c>
      <c r="E91" s="334"/>
      <c r="F91" s="334" t="s">
        <v>5893</v>
      </c>
      <c r="G91" s="334" t="s">
        <v>5894</v>
      </c>
      <c r="H91" s="335"/>
    </row>
    <row r="92" spans="2:8" x14ac:dyDescent="0.25">
      <c r="B92" s="334" t="s">
        <v>5895</v>
      </c>
      <c r="C92" s="334"/>
      <c r="D92" s="335" t="s">
        <v>4136</v>
      </c>
      <c r="E92" s="334"/>
      <c r="F92" s="334" t="s">
        <v>5896</v>
      </c>
      <c r="G92" s="334" t="s">
        <v>5897</v>
      </c>
      <c r="H92" s="335"/>
    </row>
    <row r="93" spans="2:8" x14ac:dyDescent="0.25">
      <c r="B93" s="334" t="s">
        <v>5898</v>
      </c>
      <c r="C93" s="334"/>
      <c r="D93" s="335" t="s">
        <v>4122</v>
      </c>
      <c r="E93" s="334"/>
      <c r="F93" s="334" t="s">
        <v>5899</v>
      </c>
      <c r="G93" s="334" t="s">
        <v>5900</v>
      </c>
      <c r="H93" s="335"/>
    </row>
    <row r="94" spans="2:8" x14ac:dyDescent="0.25">
      <c r="B94" s="334" t="s">
        <v>5901</v>
      </c>
      <c r="C94" s="334"/>
      <c r="D94" s="335" t="s">
        <v>5902</v>
      </c>
      <c r="E94" s="334"/>
      <c r="F94" s="334" t="s">
        <v>5903</v>
      </c>
      <c r="G94" s="334" t="s">
        <v>5904</v>
      </c>
      <c r="H94" s="335"/>
    </row>
    <row r="95" spans="2:8" x14ac:dyDescent="0.25">
      <c r="B95" s="334" t="s">
        <v>5905</v>
      </c>
      <c r="C95" s="334"/>
      <c r="D95" s="335" t="s">
        <v>5906</v>
      </c>
      <c r="E95" s="334"/>
      <c r="F95" s="334" t="s">
        <v>5907</v>
      </c>
      <c r="G95" s="334" t="s">
        <v>5908</v>
      </c>
      <c r="H95" s="335"/>
    </row>
    <row r="96" spans="2:8" x14ac:dyDescent="0.25">
      <c r="B96" s="334" t="s">
        <v>5909</v>
      </c>
      <c r="C96" s="334"/>
      <c r="D96" s="335" t="s">
        <v>5910</v>
      </c>
      <c r="E96" s="334"/>
      <c r="F96" s="334" t="s">
        <v>5911</v>
      </c>
      <c r="G96" s="334" t="s">
        <v>5912</v>
      </c>
      <c r="H96" s="335"/>
    </row>
    <row r="97" spans="2:8" x14ac:dyDescent="0.25">
      <c r="B97" s="334" t="s">
        <v>5913</v>
      </c>
      <c r="C97" s="334"/>
      <c r="D97" s="335" t="s">
        <v>5914</v>
      </c>
      <c r="E97" s="334"/>
      <c r="F97" s="334" t="s">
        <v>5915</v>
      </c>
      <c r="G97" s="334" t="s">
        <v>5916</v>
      </c>
      <c r="H97" s="335"/>
    </row>
    <row r="98" spans="2:8" x14ac:dyDescent="0.25">
      <c r="B98" s="334" t="s">
        <v>5917</v>
      </c>
      <c r="C98" s="334"/>
      <c r="D98" s="335" t="s">
        <v>4087</v>
      </c>
      <c r="E98" s="334"/>
      <c r="F98" s="334" t="s">
        <v>5918</v>
      </c>
      <c r="G98" s="334" t="s">
        <v>5919</v>
      </c>
      <c r="H98" s="335"/>
    </row>
    <row r="99" spans="2:8" x14ac:dyDescent="0.25">
      <c r="B99" s="334" t="s">
        <v>5920</v>
      </c>
      <c r="C99" s="334"/>
      <c r="D99" s="335" t="s">
        <v>5921</v>
      </c>
      <c r="E99" s="334"/>
      <c r="F99" s="334" t="s">
        <v>5922</v>
      </c>
      <c r="G99" s="334" t="s">
        <v>5923</v>
      </c>
      <c r="H99" s="335"/>
    </row>
    <row r="100" spans="2:8" x14ac:dyDescent="0.25">
      <c r="B100" s="334" t="s">
        <v>5924</v>
      </c>
      <c r="C100" s="334"/>
      <c r="D100" s="335" t="s">
        <v>4094</v>
      </c>
      <c r="E100" s="334"/>
      <c r="F100" s="334" t="s">
        <v>5925</v>
      </c>
      <c r="G100" s="334" t="s">
        <v>5926</v>
      </c>
      <c r="H100" s="335"/>
    </row>
    <row r="101" spans="2:8" x14ac:dyDescent="0.25">
      <c r="B101" s="334" t="s">
        <v>5927</v>
      </c>
      <c r="C101" s="334"/>
      <c r="D101" s="335" t="s">
        <v>4073</v>
      </c>
      <c r="E101" s="334"/>
      <c r="F101" s="334" t="s">
        <v>5928</v>
      </c>
      <c r="G101" s="334" t="s">
        <v>5929</v>
      </c>
      <c r="H101" s="335"/>
    </row>
    <row r="102" spans="2:8" x14ac:dyDescent="0.25">
      <c r="B102" s="334" t="s">
        <v>5930</v>
      </c>
      <c r="C102" s="334"/>
      <c r="D102" s="335" t="s">
        <v>4066</v>
      </c>
      <c r="E102" s="334"/>
      <c r="F102" s="334" t="s">
        <v>5931</v>
      </c>
      <c r="G102" s="334" t="s">
        <v>5932</v>
      </c>
      <c r="H102" s="335"/>
    </row>
    <row r="103" spans="2:8" x14ac:dyDescent="0.25">
      <c r="B103" s="334" t="s">
        <v>5933</v>
      </c>
      <c r="C103" s="334"/>
      <c r="D103" s="335" t="s">
        <v>5934</v>
      </c>
      <c r="E103" s="334"/>
      <c r="F103" s="334" t="s">
        <v>5935</v>
      </c>
      <c r="G103" s="334" t="s">
        <v>5936</v>
      </c>
      <c r="H103" s="335"/>
    </row>
    <row r="104" spans="2:8" x14ac:dyDescent="0.25">
      <c r="B104" s="334" t="s">
        <v>5898</v>
      </c>
      <c r="C104" s="334"/>
      <c r="D104" s="335" t="s">
        <v>4122</v>
      </c>
      <c r="E104" s="334"/>
      <c r="F104" s="334" t="s">
        <v>5899</v>
      </c>
      <c r="G104" s="334" t="s">
        <v>5937</v>
      </c>
      <c r="H104" s="335"/>
    </row>
    <row r="105" spans="2:8" x14ac:dyDescent="0.25">
      <c r="B105" s="334" t="s">
        <v>5901</v>
      </c>
      <c r="C105" s="334"/>
      <c r="D105" s="335" t="s">
        <v>5902</v>
      </c>
      <c r="E105" s="334"/>
      <c r="F105" s="334" t="s">
        <v>5903</v>
      </c>
      <c r="G105" s="334" t="s">
        <v>5938</v>
      </c>
      <c r="H105" s="335"/>
    </row>
    <row r="106" spans="2:8" x14ac:dyDescent="0.25">
      <c r="B106" s="334" t="s">
        <v>5905</v>
      </c>
      <c r="C106" s="334"/>
      <c r="D106" s="335" t="s">
        <v>5906</v>
      </c>
      <c r="E106" s="334"/>
      <c r="F106" s="334" t="s">
        <v>5907</v>
      </c>
      <c r="G106" s="334" t="s">
        <v>5939</v>
      </c>
      <c r="H106" s="335"/>
    </row>
    <row r="107" spans="2:8" x14ac:dyDescent="0.25">
      <c r="B107" s="334" t="s">
        <v>5909</v>
      </c>
      <c r="C107" s="334"/>
      <c r="D107" s="335" t="s">
        <v>5910</v>
      </c>
      <c r="E107" s="334"/>
      <c r="F107" s="334" t="s">
        <v>5911</v>
      </c>
      <c r="G107" s="334" t="s">
        <v>5940</v>
      </c>
      <c r="H107" s="335"/>
    </row>
    <row r="108" spans="2:8" x14ac:dyDescent="0.25">
      <c r="B108" s="334" t="s">
        <v>5913</v>
      </c>
      <c r="C108" s="334"/>
      <c r="D108" s="335" t="s">
        <v>5914</v>
      </c>
      <c r="E108" s="334"/>
      <c r="F108" s="334" t="s">
        <v>5915</v>
      </c>
      <c r="G108" s="334" t="s">
        <v>5941</v>
      </c>
      <c r="H108" s="335"/>
    </row>
    <row r="109" spans="2:8" x14ac:dyDescent="0.25">
      <c r="B109" s="334" t="s">
        <v>5917</v>
      </c>
      <c r="C109" s="334"/>
      <c r="D109" s="335" t="s">
        <v>4087</v>
      </c>
      <c r="E109" s="334"/>
      <c r="F109" s="334" t="s">
        <v>5918</v>
      </c>
      <c r="G109" s="334" t="s">
        <v>5942</v>
      </c>
      <c r="H109" s="335"/>
    </row>
    <row r="110" spans="2:8" x14ac:dyDescent="0.25">
      <c r="B110" s="334" t="s">
        <v>5920</v>
      </c>
      <c r="C110" s="334"/>
      <c r="D110" s="335" t="s">
        <v>5921</v>
      </c>
      <c r="E110" s="334"/>
      <c r="F110" s="334" t="s">
        <v>5922</v>
      </c>
      <c r="G110" s="334" t="s">
        <v>5943</v>
      </c>
      <c r="H110" s="335"/>
    </row>
    <row r="111" spans="2:8" x14ac:dyDescent="0.25">
      <c r="B111" s="334" t="s">
        <v>5924</v>
      </c>
      <c r="C111" s="334"/>
      <c r="D111" s="335" t="s">
        <v>4094</v>
      </c>
      <c r="E111" s="334"/>
      <c r="F111" s="334" t="s">
        <v>5925</v>
      </c>
      <c r="G111" s="334" t="s">
        <v>5944</v>
      </c>
      <c r="H111" s="335"/>
    </row>
    <row r="112" spans="2:8" x14ac:dyDescent="0.25">
      <c r="B112" s="334" t="s">
        <v>5927</v>
      </c>
      <c r="C112" s="334"/>
      <c r="D112" s="335" t="s">
        <v>4073</v>
      </c>
      <c r="E112" s="334"/>
      <c r="F112" s="334" t="s">
        <v>5928</v>
      </c>
      <c r="G112" s="334" t="s">
        <v>5945</v>
      </c>
      <c r="H112" s="335"/>
    </row>
    <row r="113" spans="1:8" x14ac:dyDescent="0.25">
      <c r="B113" s="334" t="s">
        <v>5933</v>
      </c>
      <c r="C113" s="334"/>
      <c r="D113" s="335" t="s">
        <v>5934</v>
      </c>
      <c r="E113" s="334"/>
      <c r="F113" s="334" t="s">
        <v>5935</v>
      </c>
      <c r="G113" s="334" t="s">
        <v>5946</v>
      </c>
      <c r="H113" s="335"/>
    </row>
    <row r="114" spans="1:8" x14ac:dyDescent="0.25">
      <c r="B114" s="334" t="s">
        <v>5947</v>
      </c>
      <c r="C114" s="334"/>
      <c r="D114" s="335" t="s">
        <v>5948</v>
      </c>
      <c r="E114" s="334"/>
      <c r="F114" s="334" t="s">
        <v>5949</v>
      </c>
      <c r="G114" s="334" t="s">
        <v>5950</v>
      </c>
      <c r="H114" s="335"/>
    </row>
    <row r="115" spans="1:8" x14ac:dyDescent="0.25">
      <c r="B115" s="334" t="s">
        <v>5947</v>
      </c>
      <c r="C115" s="334"/>
      <c r="D115" s="335" t="s">
        <v>5948</v>
      </c>
      <c r="E115" s="334"/>
      <c r="F115" s="334" t="s">
        <v>5949</v>
      </c>
      <c r="G115" s="334" t="s">
        <v>5951</v>
      </c>
      <c r="H115" s="335"/>
    </row>
    <row r="119" spans="1:8" ht="13" x14ac:dyDescent="0.3">
      <c r="A119" s="7" t="s">
        <v>163</v>
      </c>
    </row>
    <row r="120" spans="1:8" x14ac:dyDescent="0.25">
      <c r="B120" s="334" t="s">
        <v>135</v>
      </c>
      <c r="C120" s="334"/>
      <c r="D120" s="334" t="s">
        <v>56</v>
      </c>
      <c r="E120" s="334"/>
      <c r="F120" s="334"/>
      <c r="G120" s="334" t="s">
        <v>61</v>
      </c>
      <c r="H120" s="334" t="s">
        <v>291</v>
      </c>
    </row>
    <row r="121" spans="1:8" hidden="1" x14ac:dyDescent="0.25">
      <c r="B121" s="335" t="s">
        <v>101</v>
      </c>
      <c r="C121" s="334"/>
      <c r="D121" s="335" t="s">
        <v>84</v>
      </c>
      <c r="E121" s="334"/>
      <c r="F121" s="334"/>
      <c r="G121" s="334" t="s">
        <v>60</v>
      </c>
      <c r="H121" s="335" t="s">
        <v>290</v>
      </c>
    </row>
    <row r="122" spans="1:8" x14ac:dyDescent="0.25">
      <c r="B122" s="335" t="s">
        <v>4166</v>
      </c>
      <c r="C122" s="334"/>
      <c r="D122" s="335" t="s">
        <v>4167</v>
      </c>
      <c r="E122" s="334"/>
      <c r="F122" s="334"/>
      <c r="G122" s="334" t="s">
        <v>4168</v>
      </c>
      <c r="H122" s="335"/>
    </row>
    <row r="123" spans="1:8" x14ac:dyDescent="0.25">
      <c r="B123" s="335" t="s">
        <v>4169</v>
      </c>
      <c r="C123" s="334"/>
      <c r="D123" s="335" t="s">
        <v>4170</v>
      </c>
      <c r="E123" s="334"/>
      <c r="F123" s="334"/>
      <c r="G123" s="334" t="s">
        <v>4171</v>
      </c>
      <c r="H123" s="335"/>
    </row>
    <row r="124" spans="1:8" x14ac:dyDescent="0.25">
      <c r="B124" s="335" t="s">
        <v>4172</v>
      </c>
      <c r="C124" s="334"/>
      <c r="D124" s="335" t="s">
        <v>4173</v>
      </c>
      <c r="E124" s="334"/>
      <c r="F124" s="334"/>
      <c r="G124" s="334" t="s">
        <v>4174</v>
      </c>
      <c r="H124" s="335"/>
    </row>
    <row r="125" spans="1:8" x14ac:dyDescent="0.25">
      <c r="B125" s="335" t="s">
        <v>3906</v>
      </c>
      <c r="C125" s="334"/>
      <c r="D125" s="335" t="s">
        <v>3907</v>
      </c>
      <c r="E125" s="334"/>
      <c r="F125" s="334"/>
      <c r="G125" s="334" t="s">
        <v>4175</v>
      </c>
      <c r="H125" s="335"/>
    </row>
    <row r="126" spans="1:8" x14ac:dyDescent="0.25">
      <c r="B126" s="335" t="s">
        <v>4176</v>
      </c>
      <c r="C126" s="334"/>
      <c r="D126" s="335" t="s">
        <v>4177</v>
      </c>
      <c r="E126" s="334"/>
      <c r="F126" s="334"/>
      <c r="G126" s="334" t="s">
        <v>4178</v>
      </c>
      <c r="H126" s="335"/>
    </row>
    <row r="127" spans="1:8" x14ac:dyDescent="0.25">
      <c r="B127" s="335" t="s">
        <v>4179</v>
      </c>
      <c r="C127" s="334"/>
      <c r="D127" s="335" t="s">
        <v>4180</v>
      </c>
      <c r="E127" s="334"/>
      <c r="F127" s="334"/>
      <c r="G127" s="334" t="s">
        <v>4181</v>
      </c>
      <c r="H127" s="335"/>
    </row>
    <row r="128" spans="1:8" x14ac:dyDescent="0.25">
      <c r="B128" s="335" t="s">
        <v>4182</v>
      </c>
      <c r="C128" s="334"/>
      <c r="D128" s="335" t="s">
        <v>4183</v>
      </c>
      <c r="E128" s="334"/>
      <c r="F128" s="334"/>
      <c r="G128" s="334" t="s">
        <v>4184</v>
      </c>
      <c r="H128" s="335"/>
    </row>
    <row r="129" spans="2:8" x14ac:dyDescent="0.25">
      <c r="B129" s="335" t="s">
        <v>4185</v>
      </c>
      <c r="C129" s="334"/>
      <c r="D129" s="335" t="s">
        <v>4186</v>
      </c>
      <c r="E129" s="334"/>
      <c r="F129" s="334"/>
      <c r="G129" s="334" t="s">
        <v>4187</v>
      </c>
      <c r="H129" s="335"/>
    </row>
    <row r="130" spans="2:8" x14ac:dyDescent="0.25">
      <c r="B130" s="335" t="s">
        <v>4188</v>
      </c>
      <c r="C130" s="334"/>
      <c r="D130" s="335" t="s">
        <v>4189</v>
      </c>
      <c r="E130" s="334"/>
      <c r="F130" s="334"/>
      <c r="G130" s="334" t="s">
        <v>4190</v>
      </c>
      <c r="H130" s="335"/>
    </row>
    <row r="131" spans="2:8" x14ac:dyDescent="0.25">
      <c r="B131" s="335" t="s">
        <v>3912</v>
      </c>
      <c r="C131" s="334"/>
      <c r="D131" s="335" t="s">
        <v>3913</v>
      </c>
      <c r="E131" s="334"/>
      <c r="F131" s="334"/>
      <c r="G131" s="334" t="s">
        <v>4191</v>
      </c>
      <c r="H131" s="335"/>
    </row>
    <row r="132" spans="2:8" x14ac:dyDescent="0.25">
      <c r="B132" s="335" t="s">
        <v>3927</v>
      </c>
      <c r="C132" s="334"/>
      <c r="D132" s="335" t="s">
        <v>3928</v>
      </c>
      <c r="E132" s="334"/>
      <c r="F132" s="334"/>
      <c r="G132" s="334" t="s">
        <v>4192</v>
      </c>
      <c r="H132" s="335"/>
    </row>
    <row r="133" spans="2:8" x14ac:dyDescent="0.25">
      <c r="B133" s="335" t="s">
        <v>4193</v>
      </c>
      <c r="C133" s="334"/>
      <c r="D133" s="335" t="s">
        <v>4194</v>
      </c>
      <c r="E133" s="334"/>
      <c r="F133" s="334"/>
      <c r="G133" s="334" t="s">
        <v>4195</v>
      </c>
      <c r="H133" s="335"/>
    </row>
    <row r="134" spans="2:8" x14ac:dyDescent="0.25">
      <c r="B134" s="335" t="s">
        <v>4196</v>
      </c>
      <c r="C134" s="334"/>
      <c r="D134" s="335" t="s">
        <v>4197</v>
      </c>
      <c r="E134" s="334"/>
      <c r="F134" s="334"/>
      <c r="G134" s="334" t="s">
        <v>4198</v>
      </c>
      <c r="H134" s="335"/>
    </row>
    <row r="135" spans="2:8" x14ac:dyDescent="0.25">
      <c r="B135" s="335" t="s">
        <v>4199</v>
      </c>
      <c r="C135" s="334"/>
      <c r="D135" s="335" t="s">
        <v>4200</v>
      </c>
      <c r="E135" s="334"/>
      <c r="F135" s="334"/>
      <c r="G135" s="334" t="s">
        <v>4201</v>
      </c>
      <c r="H135" s="335"/>
    </row>
    <row r="136" spans="2:8" x14ac:dyDescent="0.25">
      <c r="B136" s="335" t="s">
        <v>3937</v>
      </c>
      <c r="C136" s="334"/>
      <c r="D136" s="335" t="s">
        <v>3938</v>
      </c>
      <c r="E136" s="334"/>
      <c r="F136" s="334"/>
      <c r="G136" s="334" t="s">
        <v>4202</v>
      </c>
      <c r="H136" s="335"/>
    </row>
    <row r="137" spans="2:8" x14ac:dyDescent="0.25">
      <c r="B137" s="335" t="s">
        <v>3949</v>
      </c>
      <c r="C137" s="334"/>
      <c r="D137" s="335" t="s">
        <v>3950</v>
      </c>
      <c r="E137" s="334"/>
      <c r="F137" s="334"/>
      <c r="G137" s="334" t="s">
        <v>4203</v>
      </c>
      <c r="H137" s="335"/>
    </row>
    <row r="138" spans="2:8" x14ac:dyDescent="0.25">
      <c r="B138" s="335" t="s">
        <v>4204</v>
      </c>
      <c r="C138" s="334"/>
      <c r="D138" s="335" t="s">
        <v>4205</v>
      </c>
      <c r="E138" s="334"/>
      <c r="F138" s="334"/>
      <c r="G138" s="334" t="s">
        <v>4206</v>
      </c>
      <c r="H138" s="335"/>
    </row>
    <row r="139" spans="2:8" x14ac:dyDescent="0.25">
      <c r="B139" s="335" t="s">
        <v>4207</v>
      </c>
      <c r="C139" s="334"/>
      <c r="D139" s="335" t="s">
        <v>4208</v>
      </c>
      <c r="E139" s="334"/>
      <c r="F139" s="334"/>
      <c r="G139" s="334" t="s">
        <v>4209</v>
      </c>
      <c r="H139" s="335"/>
    </row>
    <row r="140" spans="2:8" x14ac:dyDescent="0.25">
      <c r="B140" s="335" t="s">
        <v>4210</v>
      </c>
      <c r="C140" s="334"/>
      <c r="D140" s="335" t="s">
        <v>4211</v>
      </c>
      <c r="E140" s="334"/>
      <c r="F140" s="334"/>
      <c r="G140" s="334" t="s">
        <v>4212</v>
      </c>
      <c r="H140" s="335"/>
    </row>
    <row r="141" spans="2:8" x14ac:dyDescent="0.25">
      <c r="B141" s="335" t="s">
        <v>3819</v>
      </c>
      <c r="C141" s="334"/>
      <c r="D141" s="335" t="s">
        <v>3820</v>
      </c>
      <c r="E141" s="334"/>
      <c r="F141" s="334"/>
      <c r="G141" s="334" t="s">
        <v>4146</v>
      </c>
      <c r="H141" s="335"/>
    </row>
    <row r="142" spans="2:8" x14ac:dyDescent="0.25">
      <c r="B142" s="335" t="s">
        <v>3827</v>
      </c>
      <c r="C142" s="334"/>
      <c r="D142" s="335" t="s">
        <v>3828</v>
      </c>
      <c r="E142" s="334"/>
      <c r="F142" s="334"/>
      <c r="G142" s="334" t="s">
        <v>4148</v>
      </c>
      <c r="H142" s="335"/>
    </row>
    <row r="143" spans="2:8" x14ac:dyDescent="0.25">
      <c r="B143" s="335" t="s">
        <v>4149</v>
      </c>
      <c r="C143" s="334"/>
      <c r="D143" s="335" t="s">
        <v>4150</v>
      </c>
      <c r="E143" s="334"/>
      <c r="F143" s="334"/>
      <c r="G143" s="334" t="s">
        <v>4151</v>
      </c>
      <c r="H143" s="335"/>
    </row>
    <row r="144" spans="2:8" x14ac:dyDescent="0.25">
      <c r="B144" s="335" t="s">
        <v>4153</v>
      </c>
      <c r="C144" s="334"/>
      <c r="D144" s="335" t="s">
        <v>4154</v>
      </c>
      <c r="E144" s="334"/>
      <c r="F144" s="334"/>
      <c r="G144" s="334" t="s">
        <v>4155</v>
      </c>
      <c r="H144" s="335"/>
    </row>
    <row r="145" spans="2:8" x14ac:dyDescent="0.25">
      <c r="B145" s="335" t="s">
        <v>3840</v>
      </c>
      <c r="C145" s="334"/>
      <c r="D145" s="335" t="s">
        <v>3841</v>
      </c>
      <c r="E145" s="334"/>
      <c r="F145" s="334"/>
      <c r="G145" s="334" t="s">
        <v>4157</v>
      </c>
      <c r="H145" s="335"/>
    </row>
    <row r="146" spans="2:8" x14ac:dyDescent="0.25">
      <c r="B146" s="335" t="s">
        <v>4213</v>
      </c>
      <c r="C146" s="334"/>
      <c r="D146" s="335" t="s">
        <v>4214</v>
      </c>
      <c r="E146" s="334"/>
      <c r="F146" s="334"/>
      <c r="G146" s="334" t="s">
        <v>4215</v>
      </c>
      <c r="H146" s="335"/>
    </row>
    <row r="147" spans="2:8" x14ac:dyDescent="0.25">
      <c r="B147" s="335" t="s">
        <v>3961</v>
      </c>
      <c r="C147" s="334"/>
      <c r="D147" s="335" t="s">
        <v>3962</v>
      </c>
      <c r="E147" s="334"/>
      <c r="F147" s="334"/>
      <c r="G147" s="334" t="s">
        <v>4216</v>
      </c>
      <c r="H147" s="335"/>
    </row>
    <row r="148" spans="2:8" x14ac:dyDescent="0.25">
      <c r="B148" s="335" t="s">
        <v>4217</v>
      </c>
      <c r="C148" s="334"/>
      <c r="D148" s="335" t="s">
        <v>4218</v>
      </c>
      <c r="E148" s="334"/>
      <c r="F148" s="334"/>
      <c r="G148" s="334" t="s">
        <v>4219</v>
      </c>
      <c r="H148" s="335"/>
    </row>
    <row r="149" spans="2:8" x14ac:dyDescent="0.25">
      <c r="B149" s="335" t="s">
        <v>4220</v>
      </c>
      <c r="C149" s="334"/>
      <c r="D149" s="335" t="s">
        <v>4221</v>
      </c>
      <c r="E149" s="334"/>
      <c r="F149" s="334"/>
      <c r="G149" s="334" t="s">
        <v>4222</v>
      </c>
      <c r="H149" s="335"/>
    </row>
    <row r="150" spans="2:8" x14ac:dyDescent="0.25">
      <c r="B150" s="335" t="s">
        <v>4223</v>
      </c>
      <c r="C150" s="334"/>
      <c r="D150" s="335" t="s">
        <v>4224</v>
      </c>
      <c r="E150" s="334"/>
      <c r="F150" s="334"/>
      <c r="G150" s="334" t="s">
        <v>4225</v>
      </c>
      <c r="H150" s="335"/>
    </row>
    <row r="151" spans="2:8" x14ac:dyDescent="0.25">
      <c r="B151" s="335" t="s">
        <v>4226</v>
      </c>
      <c r="C151" s="334"/>
      <c r="D151" s="335" t="s">
        <v>4227</v>
      </c>
      <c r="E151" s="334"/>
      <c r="F151" s="334"/>
      <c r="G151" s="334" t="s">
        <v>4228</v>
      </c>
      <c r="H151" s="335"/>
    </row>
    <row r="152" spans="2:8" x14ac:dyDescent="0.25">
      <c r="B152" s="335" t="s">
        <v>4229</v>
      </c>
      <c r="C152" s="334"/>
      <c r="D152" s="335" t="s">
        <v>4230</v>
      </c>
      <c r="E152" s="334"/>
      <c r="F152" s="334"/>
      <c r="G152" s="334" t="s">
        <v>4231</v>
      </c>
      <c r="H152" s="335"/>
    </row>
    <row r="153" spans="2:8" x14ac:dyDescent="0.25">
      <c r="B153" s="335" t="s">
        <v>3860</v>
      </c>
      <c r="C153" s="334"/>
      <c r="D153" s="335" t="s">
        <v>3861</v>
      </c>
      <c r="E153" s="334"/>
      <c r="F153" s="334"/>
      <c r="G153" s="334" t="s">
        <v>4159</v>
      </c>
      <c r="H153" s="335"/>
    </row>
    <row r="154" spans="2:8" x14ac:dyDescent="0.25">
      <c r="B154" s="335" t="s">
        <v>3870</v>
      </c>
      <c r="C154" s="334"/>
      <c r="D154" s="335" t="s">
        <v>3871</v>
      </c>
      <c r="E154" s="334"/>
      <c r="F154" s="334"/>
      <c r="G154" s="334" t="s">
        <v>4160</v>
      </c>
      <c r="H154" s="335"/>
    </row>
    <row r="155" spans="2:8" x14ac:dyDescent="0.25">
      <c r="B155" s="335" t="s">
        <v>3876</v>
      </c>
      <c r="C155" s="334"/>
      <c r="D155" s="335" t="s">
        <v>3877</v>
      </c>
      <c r="E155" s="334"/>
      <c r="F155" s="334"/>
      <c r="G155" s="334" t="s">
        <v>4161</v>
      </c>
      <c r="H155" s="335"/>
    </row>
    <row r="156" spans="2:8" x14ac:dyDescent="0.25">
      <c r="B156" s="335" t="s">
        <v>3882</v>
      </c>
      <c r="C156" s="334"/>
      <c r="D156" s="335" t="s">
        <v>3883</v>
      </c>
      <c r="E156" s="334"/>
      <c r="F156" s="334"/>
      <c r="G156" s="334" t="s">
        <v>4162</v>
      </c>
      <c r="H156" s="335"/>
    </row>
    <row r="157" spans="2:8" x14ac:dyDescent="0.25">
      <c r="B157" s="335" t="s">
        <v>3888</v>
      </c>
      <c r="C157" s="334"/>
      <c r="D157" s="335" t="s">
        <v>3889</v>
      </c>
      <c r="E157" s="334"/>
      <c r="F157" s="334"/>
      <c r="G157" s="334" t="s">
        <v>4163</v>
      </c>
      <c r="H157" s="335"/>
    </row>
    <row r="158" spans="2:8" x14ac:dyDescent="0.25">
      <c r="B158" s="335" t="s">
        <v>3894</v>
      </c>
      <c r="C158" s="334"/>
      <c r="D158" s="335" t="s">
        <v>3895</v>
      </c>
      <c r="E158" s="334"/>
      <c r="F158" s="334"/>
      <c r="G158" s="334" t="s">
        <v>4164</v>
      </c>
      <c r="H158" s="335"/>
    </row>
    <row r="159" spans="2:8" x14ac:dyDescent="0.25">
      <c r="B159" s="335" t="s">
        <v>3850</v>
      </c>
      <c r="C159" s="334"/>
      <c r="D159" s="335" t="s">
        <v>3851</v>
      </c>
      <c r="E159" s="334"/>
      <c r="F159" s="334"/>
      <c r="G159" s="334" t="s">
        <v>4158</v>
      </c>
      <c r="H159" s="335"/>
    </row>
    <row r="160" spans="2:8" x14ac:dyDescent="0.25">
      <c r="B160" s="335" t="s">
        <v>3900</v>
      </c>
      <c r="C160" s="334"/>
      <c r="D160" s="335" t="s">
        <v>3901</v>
      </c>
      <c r="E160" s="334"/>
      <c r="F160" s="334"/>
      <c r="G160" s="334" t="s">
        <v>4165</v>
      </c>
      <c r="H160" s="335"/>
    </row>
    <row r="162" spans="1:7" hidden="1" x14ac:dyDescent="0.25"/>
    <row r="163" spans="1:7" hidden="1" x14ac:dyDescent="0.25"/>
    <row r="165" spans="1:7" ht="13" x14ac:dyDescent="0.3">
      <c r="A165" s="7" t="s">
        <v>269</v>
      </c>
    </row>
    <row r="166" spans="1:7" ht="31.9" customHeight="1" x14ac:dyDescent="0.25">
      <c r="B166" s="334" t="s">
        <v>135</v>
      </c>
      <c r="C166" s="334"/>
      <c r="D166" s="334" t="s">
        <v>56</v>
      </c>
      <c r="E166" s="334"/>
      <c r="F166" s="334"/>
      <c r="G166" s="334" t="s">
        <v>61</v>
      </c>
    </row>
    <row r="167" spans="1:7" ht="12" hidden="1" customHeight="1" x14ac:dyDescent="0.25">
      <c r="B167" s="335" t="s">
        <v>101</v>
      </c>
      <c r="C167" s="334"/>
      <c r="D167" s="335" t="s">
        <v>84</v>
      </c>
      <c r="E167" s="334"/>
      <c r="F167" s="334"/>
      <c r="G167" s="334" t="s">
        <v>60</v>
      </c>
    </row>
    <row r="168" spans="1:7" ht="12" customHeight="1" x14ac:dyDescent="0.25">
      <c r="B168" s="335" t="s">
        <v>4334</v>
      </c>
      <c r="C168" s="334"/>
      <c r="D168" s="335" t="s">
        <v>4335</v>
      </c>
      <c r="E168" s="334"/>
      <c r="F168" s="334"/>
      <c r="G168" s="334" t="s">
        <v>4336</v>
      </c>
    </row>
    <row r="169" spans="1:7" ht="12" customHeight="1" x14ac:dyDescent="0.25">
      <c r="B169" s="335" t="s">
        <v>4328</v>
      </c>
      <c r="C169" s="334"/>
      <c r="D169" s="335" t="s">
        <v>4329</v>
      </c>
      <c r="E169" s="334"/>
      <c r="F169" s="334"/>
      <c r="G169" s="334" t="s">
        <v>4330</v>
      </c>
    </row>
    <row r="170" spans="1:7" ht="12" customHeight="1" x14ac:dyDescent="0.25">
      <c r="B170" s="335" t="s">
        <v>4331</v>
      </c>
      <c r="C170" s="334"/>
      <c r="D170" s="335" t="s">
        <v>4332</v>
      </c>
      <c r="E170" s="334"/>
      <c r="F170" s="334"/>
      <c r="G170" s="334" t="s">
        <v>4333</v>
      </c>
    </row>
    <row r="171" spans="1:7" ht="12" customHeight="1" x14ac:dyDescent="0.25">
      <c r="B171" s="335" t="s">
        <v>4322</v>
      </c>
      <c r="C171" s="334"/>
      <c r="D171" s="335" t="s">
        <v>4323</v>
      </c>
      <c r="E171" s="334"/>
      <c r="F171" s="334"/>
      <c r="G171" s="334" t="s">
        <v>4324</v>
      </c>
    </row>
    <row r="172" spans="1:7" ht="12" customHeight="1" x14ac:dyDescent="0.25">
      <c r="B172" s="335" t="s">
        <v>4349</v>
      </c>
      <c r="C172" s="334"/>
      <c r="D172" s="335" t="s">
        <v>4350</v>
      </c>
      <c r="E172" s="334"/>
      <c r="F172" s="334"/>
      <c r="G172" s="334" t="s">
        <v>4351</v>
      </c>
    </row>
    <row r="173" spans="1:7" ht="12" customHeight="1" x14ac:dyDescent="0.25">
      <c r="B173" s="335" t="s">
        <v>4346</v>
      </c>
      <c r="C173" s="334"/>
      <c r="D173" s="335" t="s">
        <v>4347</v>
      </c>
      <c r="E173" s="334"/>
      <c r="F173" s="334"/>
      <c r="G173" s="334" t="s">
        <v>4348</v>
      </c>
    </row>
    <row r="174" spans="1:7" ht="12" customHeight="1" x14ac:dyDescent="0.25">
      <c r="B174" s="335" t="s">
        <v>4340</v>
      </c>
      <c r="C174" s="334"/>
      <c r="D174" s="335" t="s">
        <v>4341</v>
      </c>
      <c r="E174" s="334"/>
      <c r="F174" s="334"/>
      <c r="G174" s="334" t="s">
        <v>4342</v>
      </c>
    </row>
    <row r="175" spans="1:7" ht="12" customHeight="1" x14ac:dyDescent="0.25">
      <c r="B175" s="335" t="s">
        <v>4382</v>
      </c>
      <c r="C175" s="334"/>
      <c r="D175" s="335" t="s">
        <v>4383</v>
      </c>
      <c r="E175" s="334"/>
      <c r="F175" s="334"/>
      <c r="G175" s="334" t="s">
        <v>4384</v>
      </c>
    </row>
    <row r="176" spans="1:7" ht="12" customHeight="1" x14ac:dyDescent="0.25">
      <c r="B176" s="335" t="s">
        <v>4379</v>
      </c>
      <c r="C176" s="334"/>
      <c r="D176" s="335" t="s">
        <v>4380</v>
      </c>
      <c r="E176" s="334"/>
      <c r="F176" s="334"/>
      <c r="G176" s="334" t="s">
        <v>4381</v>
      </c>
    </row>
    <row r="177" spans="2:7" ht="12" customHeight="1" x14ac:dyDescent="0.25">
      <c r="B177" s="335" t="s">
        <v>4385</v>
      </c>
      <c r="C177" s="334"/>
      <c r="D177" s="335" t="s">
        <v>4386</v>
      </c>
      <c r="E177" s="334"/>
      <c r="F177" s="334"/>
      <c r="G177" s="334" t="s">
        <v>4387</v>
      </c>
    </row>
    <row r="178" spans="2:7" ht="12" customHeight="1" x14ac:dyDescent="0.25">
      <c r="B178" s="335" t="s">
        <v>4388</v>
      </c>
      <c r="C178" s="334"/>
      <c r="D178" s="335" t="s">
        <v>4389</v>
      </c>
      <c r="E178" s="334"/>
      <c r="F178" s="334"/>
      <c r="G178" s="334" t="s">
        <v>4390</v>
      </c>
    </row>
    <row r="179" spans="2:7" ht="12" customHeight="1" x14ac:dyDescent="0.25">
      <c r="B179" s="335" t="s">
        <v>4391</v>
      </c>
      <c r="C179" s="334"/>
      <c r="D179" s="335" t="s">
        <v>4392</v>
      </c>
      <c r="E179" s="334"/>
      <c r="F179" s="334"/>
      <c r="G179" s="334" t="s">
        <v>4393</v>
      </c>
    </row>
    <row r="180" spans="2:7" ht="12" customHeight="1" x14ac:dyDescent="0.25">
      <c r="B180" s="335" t="s">
        <v>4394</v>
      </c>
      <c r="C180" s="334"/>
      <c r="D180" s="335" t="s">
        <v>4395</v>
      </c>
      <c r="E180" s="334"/>
      <c r="F180" s="334"/>
      <c r="G180" s="334" t="s">
        <v>4396</v>
      </c>
    </row>
    <row r="181" spans="2:7" ht="12" customHeight="1" x14ac:dyDescent="0.25">
      <c r="B181" s="335" t="s">
        <v>4397</v>
      </c>
      <c r="C181" s="334"/>
      <c r="D181" s="335" t="s">
        <v>4398</v>
      </c>
      <c r="E181" s="334"/>
      <c r="F181" s="334"/>
      <c r="G181" s="334" t="s">
        <v>4399</v>
      </c>
    </row>
    <row r="182" spans="2:7" ht="12" customHeight="1" x14ac:dyDescent="0.25">
      <c r="B182" s="335" t="s">
        <v>4400</v>
      </c>
      <c r="C182" s="334"/>
      <c r="D182" s="335" t="s">
        <v>4401</v>
      </c>
      <c r="E182" s="334"/>
      <c r="F182" s="334"/>
      <c r="G182" s="334" t="s">
        <v>4402</v>
      </c>
    </row>
    <row r="183" spans="2:7" ht="12" customHeight="1" x14ac:dyDescent="0.25">
      <c r="B183" s="335" t="s">
        <v>4406</v>
      </c>
      <c r="C183" s="334"/>
      <c r="D183" s="335" t="s">
        <v>4407</v>
      </c>
      <c r="E183" s="334"/>
      <c r="F183" s="334"/>
      <c r="G183" s="334" t="s">
        <v>4408</v>
      </c>
    </row>
    <row r="184" spans="2:7" ht="12" customHeight="1" x14ac:dyDescent="0.25">
      <c r="B184" s="335" t="s">
        <v>4403</v>
      </c>
      <c r="C184" s="334"/>
      <c r="D184" s="335" t="s">
        <v>4404</v>
      </c>
      <c r="E184" s="334"/>
      <c r="F184" s="334"/>
      <c r="G184" s="334" t="s">
        <v>4405</v>
      </c>
    </row>
    <row r="185" spans="2:7" ht="12" customHeight="1" x14ac:dyDescent="0.25">
      <c r="B185" s="335" t="s">
        <v>4418</v>
      </c>
      <c r="C185" s="334"/>
      <c r="D185" s="335" t="s">
        <v>4419</v>
      </c>
      <c r="E185" s="334"/>
      <c r="F185" s="334"/>
      <c r="G185" s="334" t="s">
        <v>4420</v>
      </c>
    </row>
    <row r="186" spans="2:7" ht="12" customHeight="1" x14ac:dyDescent="0.25">
      <c r="B186" s="335" t="s">
        <v>4412</v>
      </c>
      <c r="C186" s="334"/>
      <c r="D186" s="335" t="s">
        <v>4413</v>
      </c>
      <c r="E186" s="334"/>
      <c r="F186" s="334"/>
      <c r="G186" s="334" t="s">
        <v>4414</v>
      </c>
    </row>
    <row r="187" spans="2:7" ht="12" customHeight="1" x14ac:dyDescent="0.25">
      <c r="B187" s="335" t="s">
        <v>4421</v>
      </c>
      <c r="C187" s="334"/>
      <c r="D187" s="335" t="s">
        <v>4422</v>
      </c>
      <c r="E187" s="334"/>
      <c r="F187" s="334"/>
      <c r="G187" s="334" t="s">
        <v>4423</v>
      </c>
    </row>
    <row r="188" spans="2:7" ht="12" customHeight="1" x14ac:dyDescent="0.25">
      <c r="B188" s="335" t="s">
        <v>4409</v>
      </c>
      <c r="C188" s="334"/>
      <c r="D188" s="335" t="s">
        <v>4410</v>
      </c>
      <c r="E188" s="334"/>
      <c r="F188" s="334"/>
      <c r="G188" s="334" t="s">
        <v>4411</v>
      </c>
    </row>
    <row r="189" spans="2:7" ht="12" customHeight="1" x14ac:dyDescent="0.25">
      <c r="B189" s="335" t="s">
        <v>4415</v>
      </c>
      <c r="C189" s="334"/>
      <c r="D189" s="335" t="s">
        <v>4416</v>
      </c>
      <c r="E189" s="334"/>
      <c r="F189" s="334"/>
      <c r="G189" s="334" t="s">
        <v>4417</v>
      </c>
    </row>
    <row r="190" spans="2:7" ht="12" customHeight="1" x14ac:dyDescent="0.25">
      <c r="B190" s="335" t="s">
        <v>4352</v>
      </c>
      <c r="C190" s="334"/>
      <c r="D190" s="335" t="s">
        <v>4353</v>
      </c>
      <c r="E190" s="334"/>
      <c r="F190" s="334"/>
      <c r="G190" s="334" t="s">
        <v>4354</v>
      </c>
    </row>
    <row r="191" spans="2:7" ht="12" customHeight="1" x14ac:dyDescent="0.25">
      <c r="B191" s="335" t="s">
        <v>4424</v>
      </c>
      <c r="C191" s="334"/>
      <c r="D191" s="335" t="s">
        <v>4066</v>
      </c>
      <c r="E191" s="334"/>
      <c r="F191" s="334"/>
      <c r="G191" s="334" t="s">
        <v>4425</v>
      </c>
    </row>
    <row r="192" spans="2:7" ht="12" customHeight="1" x14ac:dyDescent="0.25">
      <c r="B192" s="335" t="s">
        <v>4337</v>
      </c>
      <c r="C192" s="334"/>
      <c r="D192" s="335" t="s">
        <v>4338</v>
      </c>
      <c r="E192" s="334"/>
      <c r="F192" s="334"/>
      <c r="G192" s="334" t="s">
        <v>4339</v>
      </c>
    </row>
    <row r="193" spans="2:7" ht="12" customHeight="1" x14ac:dyDescent="0.25">
      <c r="B193" s="335" t="s">
        <v>4343</v>
      </c>
      <c r="C193" s="334"/>
      <c r="D193" s="335" t="s">
        <v>4344</v>
      </c>
      <c r="E193" s="334"/>
      <c r="F193" s="334"/>
      <c r="G193" s="334" t="s">
        <v>4345</v>
      </c>
    </row>
    <row r="194" spans="2:7" ht="12" customHeight="1" x14ac:dyDescent="0.25">
      <c r="B194" s="335" t="s">
        <v>4364</v>
      </c>
      <c r="C194" s="334"/>
      <c r="D194" s="335" t="s">
        <v>4365</v>
      </c>
      <c r="E194" s="334"/>
      <c r="F194" s="334"/>
      <c r="G194" s="334" t="s">
        <v>4366</v>
      </c>
    </row>
    <row r="195" spans="2:7" ht="12" customHeight="1" x14ac:dyDescent="0.25">
      <c r="B195" s="335" t="s">
        <v>4373</v>
      </c>
      <c r="C195" s="334"/>
      <c r="D195" s="335" t="s">
        <v>4374</v>
      </c>
      <c r="E195" s="334"/>
      <c r="F195" s="334"/>
      <c r="G195" s="334" t="s">
        <v>4375</v>
      </c>
    </row>
    <row r="196" spans="2:7" ht="12" customHeight="1" x14ac:dyDescent="0.25">
      <c r="B196" s="335" t="s">
        <v>4370</v>
      </c>
      <c r="C196" s="334"/>
      <c r="D196" s="335" t="s">
        <v>4371</v>
      </c>
      <c r="E196" s="334"/>
      <c r="F196" s="334"/>
      <c r="G196" s="334" t="s">
        <v>4372</v>
      </c>
    </row>
    <row r="197" spans="2:7" ht="12" customHeight="1" x14ac:dyDescent="0.25">
      <c r="B197" s="335" t="s">
        <v>4367</v>
      </c>
      <c r="C197" s="334"/>
      <c r="D197" s="335" t="s">
        <v>4368</v>
      </c>
      <c r="E197" s="334"/>
      <c r="F197" s="334"/>
      <c r="G197" s="334" t="s">
        <v>4369</v>
      </c>
    </row>
    <row r="198" spans="2:7" ht="12" customHeight="1" x14ac:dyDescent="0.25">
      <c r="B198" s="335" t="s">
        <v>4355</v>
      </c>
      <c r="C198" s="334"/>
      <c r="D198" s="335" t="s">
        <v>4356</v>
      </c>
      <c r="E198" s="334"/>
      <c r="F198" s="334"/>
      <c r="G198" s="334" t="s">
        <v>4357</v>
      </c>
    </row>
    <row r="199" spans="2:7" ht="12" customHeight="1" x14ac:dyDescent="0.25">
      <c r="B199" s="335" t="s">
        <v>4256</v>
      </c>
      <c r="C199" s="334"/>
      <c r="D199" s="335" t="s">
        <v>4257</v>
      </c>
      <c r="E199" s="334"/>
      <c r="F199" s="334"/>
      <c r="G199" s="334" t="s">
        <v>4258</v>
      </c>
    </row>
    <row r="200" spans="2:7" ht="12" customHeight="1" x14ac:dyDescent="0.25">
      <c r="B200" s="335" t="s">
        <v>4253</v>
      </c>
      <c r="C200" s="334"/>
      <c r="D200" s="335" t="s">
        <v>4254</v>
      </c>
      <c r="E200" s="334"/>
      <c r="F200" s="334"/>
      <c r="G200" s="334" t="s">
        <v>4255</v>
      </c>
    </row>
    <row r="201" spans="2:7" ht="12" customHeight="1" x14ac:dyDescent="0.25">
      <c r="B201" s="335" t="s">
        <v>4241</v>
      </c>
      <c r="C201" s="334"/>
      <c r="D201" s="335" t="s">
        <v>4242</v>
      </c>
      <c r="E201" s="334"/>
      <c r="F201" s="334"/>
      <c r="G201" s="334" t="s">
        <v>4243</v>
      </c>
    </row>
    <row r="202" spans="2:7" ht="12" customHeight="1" x14ac:dyDescent="0.25">
      <c r="B202" s="335" t="s">
        <v>4247</v>
      </c>
      <c r="C202" s="334"/>
      <c r="D202" s="335" t="s">
        <v>4248</v>
      </c>
      <c r="E202" s="334"/>
      <c r="F202" s="334"/>
      <c r="G202" s="334" t="s">
        <v>4249</v>
      </c>
    </row>
    <row r="203" spans="2:7" ht="12" customHeight="1" x14ac:dyDescent="0.25">
      <c r="B203" s="335" t="s">
        <v>4250</v>
      </c>
      <c r="C203" s="334"/>
      <c r="D203" s="335" t="s">
        <v>4251</v>
      </c>
      <c r="E203" s="334"/>
      <c r="F203" s="334"/>
      <c r="G203" s="334" t="s">
        <v>4252</v>
      </c>
    </row>
    <row r="204" spans="2:7" ht="12" customHeight="1" x14ac:dyDescent="0.25">
      <c r="B204" s="335" t="s">
        <v>4244</v>
      </c>
      <c r="C204" s="334"/>
      <c r="D204" s="335" t="s">
        <v>4245</v>
      </c>
      <c r="E204" s="334"/>
      <c r="F204" s="334"/>
      <c r="G204" s="334" t="s">
        <v>4246</v>
      </c>
    </row>
    <row r="205" spans="2:7" ht="12" customHeight="1" x14ac:dyDescent="0.25">
      <c r="B205" s="335" t="s">
        <v>4238</v>
      </c>
      <c r="C205" s="334"/>
      <c r="D205" s="335" t="s">
        <v>4239</v>
      </c>
      <c r="E205" s="334"/>
      <c r="F205" s="334"/>
      <c r="G205" s="334" t="s">
        <v>4240</v>
      </c>
    </row>
    <row r="206" spans="2:7" ht="12" customHeight="1" x14ac:dyDescent="0.25">
      <c r="B206" s="335" t="s">
        <v>4259</v>
      </c>
      <c r="C206" s="334"/>
      <c r="D206" s="335" t="s">
        <v>4260</v>
      </c>
      <c r="E206" s="334"/>
      <c r="F206" s="334"/>
      <c r="G206" s="334" t="s">
        <v>4261</v>
      </c>
    </row>
    <row r="207" spans="2:7" ht="12" customHeight="1" x14ac:dyDescent="0.25">
      <c r="B207" s="335" t="s">
        <v>4232</v>
      </c>
      <c r="C207" s="334"/>
      <c r="D207" s="335" t="s">
        <v>4233</v>
      </c>
      <c r="E207" s="334"/>
      <c r="F207" s="334"/>
      <c r="G207" s="334" t="s">
        <v>4234</v>
      </c>
    </row>
    <row r="208" spans="2:7" ht="12" customHeight="1" x14ac:dyDescent="0.25">
      <c r="B208" s="335" t="s">
        <v>4235</v>
      </c>
      <c r="C208" s="334"/>
      <c r="D208" s="335" t="s">
        <v>4236</v>
      </c>
      <c r="E208" s="334"/>
      <c r="F208" s="334"/>
      <c r="G208" s="334" t="s">
        <v>4237</v>
      </c>
    </row>
    <row r="209" spans="2:7" ht="12" customHeight="1" x14ac:dyDescent="0.25">
      <c r="B209" s="335" t="s">
        <v>4262</v>
      </c>
      <c r="C209" s="334"/>
      <c r="D209" s="335" t="s">
        <v>4263</v>
      </c>
      <c r="E209" s="334"/>
      <c r="F209" s="334"/>
      <c r="G209" s="334" t="s">
        <v>4264</v>
      </c>
    </row>
    <row r="210" spans="2:7" ht="12" customHeight="1" x14ac:dyDescent="0.25">
      <c r="B210" s="335" t="s">
        <v>4274</v>
      </c>
      <c r="C210" s="334"/>
      <c r="D210" s="335" t="s">
        <v>4275</v>
      </c>
      <c r="E210" s="334"/>
      <c r="F210" s="334"/>
      <c r="G210" s="334" t="s">
        <v>4276</v>
      </c>
    </row>
    <row r="211" spans="2:7" ht="12" customHeight="1" x14ac:dyDescent="0.25">
      <c r="B211" s="335" t="s">
        <v>4280</v>
      </c>
      <c r="C211" s="334"/>
      <c r="D211" s="335" t="s">
        <v>4281</v>
      </c>
      <c r="E211" s="334"/>
      <c r="F211" s="334"/>
      <c r="G211" s="334" t="s">
        <v>4282</v>
      </c>
    </row>
    <row r="212" spans="2:7" ht="12" customHeight="1" x14ac:dyDescent="0.25">
      <c r="B212" s="335" t="s">
        <v>4286</v>
      </c>
      <c r="C212" s="334"/>
      <c r="D212" s="335" t="s">
        <v>4287</v>
      </c>
      <c r="E212" s="334"/>
      <c r="F212" s="334"/>
      <c r="G212" s="334" t="s">
        <v>4288</v>
      </c>
    </row>
    <row r="213" spans="2:7" ht="12" customHeight="1" x14ac:dyDescent="0.25">
      <c r="B213" s="335" t="s">
        <v>4271</v>
      </c>
      <c r="C213" s="334"/>
      <c r="D213" s="335" t="s">
        <v>4272</v>
      </c>
      <c r="E213" s="334"/>
      <c r="F213" s="334"/>
      <c r="G213" s="334" t="s">
        <v>4273</v>
      </c>
    </row>
    <row r="214" spans="2:7" ht="12" customHeight="1" x14ac:dyDescent="0.25">
      <c r="B214" s="335" t="s">
        <v>4265</v>
      </c>
      <c r="C214" s="334"/>
      <c r="D214" s="335" t="s">
        <v>4266</v>
      </c>
      <c r="E214" s="334"/>
      <c r="F214" s="334"/>
      <c r="G214" s="334" t="s">
        <v>4267</v>
      </c>
    </row>
    <row r="215" spans="2:7" ht="12" customHeight="1" x14ac:dyDescent="0.25">
      <c r="B215" s="335" t="s">
        <v>4292</v>
      </c>
      <c r="C215" s="334"/>
      <c r="D215" s="335" t="s">
        <v>4293</v>
      </c>
      <c r="E215" s="334"/>
      <c r="F215" s="334"/>
      <c r="G215" s="334" t="s">
        <v>4294</v>
      </c>
    </row>
    <row r="216" spans="2:7" ht="12" customHeight="1" x14ac:dyDescent="0.25">
      <c r="B216" s="335" t="s">
        <v>4268</v>
      </c>
      <c r="C216" s="334"/>
      <c r="D216" s="335" t="s">
        <v>4269</v>
      </c>
      <c r="E216" s="334"/>
      <c r="F216" s="334"/>
      <c r="G216" s="334" t="s">
        <v>4270</v>
      </c>
    </row>
    <row r="217" spans="2:7" ht="12" customHeight="1" x14ac:dyDescent="0.25">
      <c r="B217" s="335" t="s">
        <v>4277</v>
      </c>
      <c r="C217" s="334"/>
      <c r="D217" s="335" t="s">
        <v>4278</v>
      </c>
      <c r="E217" s="334"/>
      <c r="F217" s="334"/>
      <c r="G217" s="334" t="s">
        <v>4279</v>
      </c>
    </row>
    <row r="218" spans="2:7" ht="12" customHeight="1" x14ac:dyDescent="0.25">
      <c r="B218" s="335" t="s">
        <v>4289</v>
      </c>
      <c r="C218" s="334"/>
      <c r="D218" s="335" t="s">
        <v>4290</v>
      </c>
      <c r="E218" s="334"/>
      <c r="F218" s="334"/>
      <c r="G218" s="334" t="s">
        <v>4291</v>
      </c>
    </row>
    <row r="219" spans="2:7" ht="12" customHeight="1" x14ac:dyDescent="0.25">
      <c r="B219" s="335" t="s">
        <v>4283</v>
      </c>
      <c r="C219" s="334"/>
      <c r="D219" s="335" t="s">
        <v>4284</v>
      </c>
      <c r="E219" s="334"/>
      <c r="F219" s="334"/>
      <c r="G219" s="334" t="s">
        <v>4285</v>
      </c>
    </row>
    <row r="220" spans="2:7" ht="12" customHeight="1" x14ac:dyDescent="0.25">
      <c r="B220" s="335" t="s">
        <v>4301</v>
      </c>
      <c r="C220" s="334"/>
      <c r="D220" s="335" t="s">
        <v>4302</v>
      </c>
      <c r="E220" s="334"/>
      <c r="F220" s="334"/>
      <c r="G220" s="334" t="s">
        <v>4303</v>
      </c>
    </row>
    <row r="221" spans="2:7" ht="12" customHeight="1" x14ac:dyDescent="0.25">
      <c r="B221" s="335" t="s">
        <v>4298</v>
      </c>
      <c r="C221" s="334"/>
      <c r="D221" s="335" t="s">
        <v>4299</v>
      </c>
      <c r="E221" s="334"/>
      <c r="F221" s="334"/>
      <c r="G221" s="334" t="s">
        <v>4300</v>
      </c>
    </row>
    <row r="222" spans="2:7" ht="12" customHeight="1" x14ac:dyDescent="0.25">
      <c r="B222" s="335" t="s">
        <v>4313</v>
      </c>
      <c r="C222" s="334"/>
      <c r="D222" s="335" t="s">
        <v>4314</v>
      </c>
      <c r="E222" s="334"/>
      <c r="F222" s="334"/>
      <c r="G222" s="334" t="s">
        <v>4315</v>
      </c>
    </row>
    <row r="223" spans="2:7" ht="12" customHeight="1" x14ac:dyDescent="0.25">
      <c r="B223" s="335" t="s">
        <v>4304</v>
      </c>
      <c r="C223" s="334"/>
      <c r="D223" s="335" t="s">
        <v>4305</v>
      </c>
      <c r="E223" s="334"/>
      <c r="F223" s="334"/>
      <c r="G223" s="334" t="s">
        <v>4306</v>
      </c>
    </row>
    <row r="224" spans="2:7" ht="12" customHeight="1" x14ac:dyDescent="0.25">
      <c r="B224" s="335" t="s">
        <v>4295</v>
      </c>
      <c r="C224" s="334"/>
      <c r="D224" s="335" t="s">
        <v>4296</v>
      </c>
      <c r="E224" s="334"/>
      <c r="F224" s="334"/>
      <c r="G224" s="334" t="s">
        <v>4297</v>
      </c>
    </row>
    <row r="225" spans="2:7" ht="12" customHeight="1" x14ac:dyDescent="0.25">
      <c r="B225" s="335" t="s">
        <v>4310</v>
      </c>
      <c r="C225" s="334"/>
      <c r="D225" s="335" t="s">
        <v>4311</v>
      </c>
      <c r="E225" s="334"/>
      <c r="F225" s="334"/>
      <c r="G225" s="334" t="s">
        <v>4312</v>
      </c>
    </row>
    <row r="226" spans="2:7" ht="12" customHeight="1" x14ac:dyDescent="0.25">
      <c r="B226" s="335" t="s">
        <v>4307</v>
      </c>
      <c r="C226" s="334"/>
      <c r="D226" s="335" t="s">
        <v>4308</v>
      </c>
      <c r="E226" s="334"/>
      <c r="F226" s="334"/>
      <c r="G226" s="334" t="s">
        <v>4309</v>
      </c>
    </row>
    <row r="227" spans="2:7" ht="12" customHeight="1" x14ac:dyDescent="0.25">
      <c r="B227" s="335" t="s">
        <v>4316</v>
      </c>
      <c r="C227" s="334"/>
      <c r="D227" s="335" t="s">
        <v>4317</v>
      </c>
      <c r="E227" s="334"/>
      <c r="F227" s="334"/>
      <c r="G227" s="334" t="s">
        <v>4318</v>
      </c>
    </row>
    <row r="228" spans="2:7" ht="12" customHeight="1" x14ac:dyDescent="0.25">
      <c r="B228" s="335" t="s">
        <v>4319</v>
      </c>
      <c r="C228" s="334"/>
      <c r="D228" s="335" t="s">
        <v>4320</v>
      </c>
      <c r="E228" s="334"/>
      <c r="F228" s="334"/>
      <c r="G228" s="334" t="s">
        <v>4321</v>
      </c>
    </row>
    <row r="229" spans="2:7" ht="12" customHeight="1" x14ac:dyDescent="0.25">
      <c r="B229" s="335" t="s">
        <v>4325</v>
      </c>
      <c r="C229" s="334"/>
      <c r="D229" s="335" t="s">
        <v>4326</v>
      </c>
      <c r="E229" s="334"/>
      <c r="F229" s="334"/>
      <c r="G229" s="334" t="s">
        <v>4327</v>
      </c>
    </row>
    <row r="230" spans="2:7" ht="12" customHeight="1" x14ac:dyDescent="0.25">
      <c r="B230" s="335" t="s">
        <v>4361</v>
      </c>
      <c r="C230" s="334"/>
      <c r="D230" s="335" t="s">
        <v>4362</v>
      </c>
      <c r="E230" s="334"/>
      <c r="F230" s="334"/>
      <c r="G230" s="334" t="s">
        <v>4363</v>
      </c>
    </row>
    <row r="231" spans="2:7" ht="12" customHeight="1" x14ac:dyDescent="0.25">
      <c r="B231" s="335" t="s">
        <v>4358</v>
      </c>
      <c r="C231" s="334"/>
      <c r="D231" s="335" t="s">
        <v>4359</v>
      </c>
      <c r="E231" s="334"/>
      <c r="F231" s="334"/>
      <c r="G231" s="334" t="s">
        <v>4360</v>
      </c>
    </row>
    <row r="232" spans="2:7" ht="12" customHeight="1" x14ac:dyDescent="0.25">
      <c r="B232" s="335" t="s">
        <v>4376</v>
      </c>
      <c r="C232" s="334"/>
      <c r="D232" s="335" t="s">
        <v>4377</v>
      </c>
      <c r="E232" s="334"/>
      <c r="F232" s="334"/>
      <c r="G232" s="334" t="s">
        <v>4378</v>
      </c>
    </row>
  </sheetData>
  <dataValidations disablePrompts="1" count="4">
    <dataValidation type="custom" allowBlank="1" showInputMessage="1" showErrorMessage="1" errorTitle="X-Author for Excel" error="Id and Lookup fields are not editable." promptTitle="X-Author for Excel" sqref="G121:G160 G6:G14 G20:G61 F66:G115 G167:G232">
      <formula1>""</formula1>
    </dataValidation>
    <dataValidation type="list" allowBlank="1" showInputMessage="1" showErrorMessage="1" errorTitle="X-Author for Excel" error="Please select a value from the drop-down." promptTitle="X-Author for Excel" sqref="H6:H14">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20:H61">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21:H160">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384"/>
  <sheetViews>
    <sheetView topLeftCell="E1" workbookViewId="0">
      <selection activeCell="H11" sqref="H11"/>
    </sheetView>
  </sheetViews>
  <sheetFormatPr defaultColWidth="8.58203125" defaultRowHeight="12.5" x14ac:dyDescent="0.25"/>
  <cols>
    <col min="1" max="1" width="18.58203125" style="1" customWidth="1"/>
    <col min="2" max="2" width="43.08203125" style="1" customWidth="1"/>
    <col min="3" max="3" width="8.58203125" style="1"/>
    <col min="4" max="4" width="40.08203125" style="1" customWidth="1"/>
    <col min="5" max="6" width="14.08203125" style="1" customWidth="1"/>
    <col min="7" max="7" width="8.58203125" style="1"/>
    <col min="8" max="8" width="37.75" style="1" customWidth="1"/>
    <col min="9" max="9" width="22" style="1" customWidth="1"/>
    <col min="10" max="16384" width="8.58203125" style="1"/>
  </cols>
  <sheetData>
    <row r="1" spans="1:8" ht="13" x14ac:dyDescent="0.3">
      <c r="A1" s="2" t="s">
        <v>95</v>
      </c>
    </row>
    <row r="2" spans="1:8" x14ac:dyDescent="0.25">
      <c r="A2" s="334" t="s">
        <v>97</v>
      </c>
      <c r="B2" s="334" t="s">
        <v>56</v>
      </c>
      <c r="C2" s="334">
        <v>0</v>
      </c>
      <c r="D2" s="334" t="s">
        <v>105</v>
      </c>
      <c r="E2" s="334" t="s">
        <v>41</v>
      </c>
      <c r="F2" s="334" t="s">
        <v>31</v>
      </c>
      <c r="G2" s="334" t="s">
        <v>61</v>
      </c>
      <c r="H2" s="334" t="s">
        <v>702</v>
      </c>
    </row>
    <row r="3" spans="1:8" hidden="1" x14ac:dyDescent="0.25">
      <c r="A3" s="334" t="s">
        <v>96</v>
      </c>
      <c r="B3" s="335" t="s">
        <v>84</v>
      </c>
      <c r="C3" s="334">
        <f>IF(B3=B2,C2+1,0)</f>
        <v>0</v>
      </c>
      <c r="D3" s="334" t="str">
        <f>B3&amp;"-"&amp;C3</f>
        <v>[Name]-0</v>
      </c>
      <c r="E3" s="335" t="s">
        <v>99</v>
      </c>
      <c r="F3" s="335" t="s">
        <v>98</v>
      </c>
      <c r="G3" s="334" t="s">
        <v>60</v>
      </c>
      <c r="H3" s="335" t="s">
        <v>701</v>
      </c>
    </row>
    <row r="4" spans="1:8" s="10" customFormat="1" x14ac:dyDescent="0.25">
      <c r="A4" s="334" t="s">
        <v>2968</v>
      </c>
      <c r="B4" s="335" t="s">
        <v>2969</v>
      </c>
      <c r="C4" s="334">
        <f t="shared" ref="C4:C65" si="0">IF(B4=B3,C3+1,0)</f>
        <v>0</v>
      </c>
      <c r="D4" s="334" t="str">
        <f t="shared" ref="D4:D65" si="1">B4&amp;"-"&amp;C4</f>
        <v>HIV I-13 Percentage of people living with HIV-0</v>
      </c>
      <c r="E4" s="335" t="s">
        <v>2970</v>
      </c>
      <c r="F4" s="335" t="s">
        <v>2971</v>
      </c>
      <c r="G4" s="334" t="s">
        <v>2972</v>
      </c>
      <c r="H4" s="335" t="s">
        <v>2973</v>
      </c>
    </row>
    <row r="5" spans="1:8" s="10" customFormat="1" x14ac:dyDescent="0.25">
      <c r="A5" s="334" t="s">
        <v>2968</v>
      </c>
      <c r="B5" s="335" t="s">
        <v>2969</v>
      </c>
      <c r="C5" s="334">
        <f t="shared" si="0"/>
        <v>1</v>
      </c>
      <c r="D5" s="334" t="str">
        <f t="shared" si="1"/>
        <v>HIV I-13 Percentage of people living with HIV-1</v>
      </c>
      <c r="E5" s="335" t="s">
        <v>2970</v>
      </c>
      <c r="F5" s="335" t="s">
        <v>2974</v>
      </c>
      <c r="G5" s="334" t="s">
        <v>2975</v>
      </c>
      <c r="H5" s="335" t="s">
        <v>2976</v>
      </c>
    </row>
    <row r="6" spans="1:8" s="10" customFormat="1" x14ac:dyDescent="0.25">
      <c r="A6" s="334" t="s">
        <v>2968</v>
      </c>
      <c r="B6" s="335" t="s">
        <v>2969</v>
      </c>
      <c r="C6" s="334">
        <f t="shared" si="0"/>
        <v>2</v>
      </c>
      <c r="D6" s="334" t="str">
        <f t="shared" si="1"/>
        <v>HIV I-13 Percentage of people living with HIV-2</v>
      </c>
      <c r="E6" s="335" t="s">
        <v>2977</v>
      </c>
      <c r="F6" s="335" t="s">
        <v>2978</v>
      </c>
      <c r="G6" s="334" t="s">
        <v>2979</v>
      </c>
      <c r="H6" s="335" t="s">
        <v>2980</v>
      </c>
    </row>
    <row r="7" spans="1:8" s="10" customFormat="1" x14ac:dyDescent="0.25">
      <c r="A7" s="334" t="s">
        <v>2968</v>
      </c>
      <c r="B7" s="335" t="s">
        <v>2969</v>
      </c>
      <c r="C7" s="334">
        <f t="shared" si="0"/>
        <v>3</v>
      </c>
      <c r="D7" s="334" t="str">
        <f t="shared" si="1"/>
        <v>HIV I-13 Percentage of people living with HIV-3</v>
      </c>
      <c r="E7" s="335" t="s">
        <v>2977</v>
      </c>
      <c r="F7" s="335" t="s">
        <v>2981</v>
      </c>
      <c r="G7" s="334" t="s">
        <v>2982</v>
      </c>
      <c r="H7" s="335" t="s">
        <v>2983</v>
      </c>
    </row>
    <row r="8" spans="1:8" s="10" customFormat="1" x14ac:dyDescent="0.25">
      <c r="A8" s="334" t="s">
        <v>2968</v>
      </c>
      <c r="B8" s="335" t="s">
        <v>2969</v>
      </c>
      <c r="C8" s="334">
        <f t="shared" si="0"/>
        <v>4</v>
      </c>
      <c r="D8" s="334" t="str">
        <f t="shared" si="1"/>
        <v>HIV I-13 Percentage of people living with HIV-4</v>
      </c>
      <c r="E8" s="335" t="s">
        <v>2984</v>
      </c>
      <c r="F8" s="335" t="s">
        <v>2985</v>
      </c>
      <c r="G8" s="334" t="s">
        <v>2986</v>
      </c>
      <c r="H8" s="335" t="s">
        <v>2987</v>
      </c>
    </row>
    <row r="9" spans="1:8" s="10" customFormat="1" x14ac:dyDescent="0.25">
      <c r="A9" s="334" t="s">
        <v>2968</v>
      </c>
      <c r="B9" s="335" t="s">
        <v>2969</v>
      </c>
      <c r="C9" s="334">
        <f t="shared" si="0"/>
        <v>5</v>
      </c>
      <c r="D9" s="334" t="str">
        <f t="shared" si="1"/>
        <v>HIV I-13 Percentage of people living with HIV-5</v>
      </c>
      <c r="E9" s="335" t="s">
        <v>2984</v>
      </c>
      <c r="F9" s="335" t="s">
        <v>2988</v>
      </c>
      <c r="G9" s="334" t="s">
        <v>2989</v>
      </c>
      <c r="H9" s="335" t="s">
        <v>2990</v>
      </c>
    </row>
    <row r="10" spans="1:8" s="10" customFormat="1" x14ac:dyDescent="0.25">
      <c r="A10" s="334" t="s">
        <v>2968</v>
      </c>
      <c r="B10" s="335" t="s">
        <v>2969</v>
      </c>
      <c r="C10" s="334">
        <f t="shared" si="0"/>
        <v>6</v>
      </c>
      <c r="D10" s="334" t="str">
        <f t="shared" si="1"/>
        <v>HIV I-13 Percentage of people living with HIV-6</v>
      </c>
      <c r="E10" s="335" t="s">
        <v>2984</v>
      </c>
      <c r="F10" s="335" t="s">
        <v>2991</v>
      </c>
      <c r="G10" s="334" t="s">
        <v>2992</v>
      </c>
      <c r="H10" s="335" t="s">
        <v>2993</v>
      </c>
    </row>
    <row r="11" spans="1:8" s="10" customFormat="1" x14ac:dyDescent="0.25">
      <c r="A11" s="334" t="s">
        <v>2968</v>
      </c>
      <c r="B11" s="335" t="s">
        <v>2969</v>
      </c>
      <c r="C11" s="334">
        <f t="shared" si="0"/>
        <v>7</v>
      </c>
      <c r="D11" s="334" t="str">
        <f t="shared" si="1"/>
        <v>HIV I-13 Percentage of people living with HIV-7</v>
      </c>
      <c r="E11" s="335" t="s">
        <v>2984</v>
      </c>
      <c r="F11" s="335" t="s">
        <v>2994</v>
      </c>
      <c r="G11" s="334" t="s">
        <v>2995</v>
      </c>
      <c r="H11" s="335" t="s">
        <v>2996</v>
      </c>
    </row>
    <row r="12" spans="1:8" s="10" customFormat="1" x14ac:dyDescent="0.25">
      <c r="A12" s="334" t="s">
        <v>2997</v>
      </c>
      <c r="B12" s="335" t="s">
        <v>2998</v>
      </c>
      <c r="C12" s="334">
        <f t="shared" si="0"/>
        <v>0</v>
      </c>
      <c r="D12" s="334" t="str">
        <f t="shared" si="1"/>
        <v>HIV I-14 Number of new HIV infections per 1000 uninfected population-0</v>
      </c>
      <c r="E12" s="335" t="s">
        <v>2970</v>
      </c>
      <c r="F12" s="335" t="s">
        <v>2971</v>
      </c>
      <c r="G12" s="334" t="s">
        <v>2999</v>
      </c>
      <c r="H12" s="335" t="s">
        <v>3000</v>
      </c>
    </row>
    <row r="13" spans="1:8" s="10" customFormat="1" x14ac:dyDescent="0.25">
      <c r="A13" s="334" t="s">
        <v>2997</v>
      </c>
      <c r="B13" s="335" t="s">
        <v>2998</v>
      </c>
      <c r="C13" s="334">
        <f t="shared" si="0"/>
        <v>1</v>
      </c>
      <c r="D13" s="334" t="str">
        <f t="shared" si="1"/>
        <v>HIV I-14 Number of new HIV infections per 1000 uninfected population-1</v>
      </c>
      <c r="E13" s="335" t="s">
        <v>2970</v>
      </c>
      <c r="F13" s="335" t="s">
        <v>2974</v>
      </c>
      <c r="G13" s="334" t="s">
        <v>3001</v>
      </c>
      <c r="H13" s="335" t="s">
        <v>3002</v>
      </c>
    </row>
    <row r="14" spans="1:8" s="10" customFormat="1" x14ac:dyDescent="0.25">
      <c r="A14" s="334" t="s">
        <v>2997</v>
      </c>
      <c r="B14" s="335" t="s">
        <v>2998</v>
      </c>
      <c r="C14" s="334">
        <f t="shared" si="0"/>
        <v>2</v>
      </c>
      <c r="D14" s="334" t="str">
        <f t="shared" si="1"/>
        <v>HIV I-14 Number of new HIV infections per 1000 uninfected population-2</v>
      </c>
      <c r="E14" s="335" t="s">
        <v>2977</v>
      </c>
      <c r="F14" s="335" t="s">
        <v>2978</v>
      </c>
      <c r="G14" s="334" t="s">
        <v>3003</v>
      </c>
      <c r="H14" s="335" t="s">
        <v>3004</v>
      </c>
    </row>
    <row r="15" spans="1:8" s="10" customFormat="1" x14ac:dyDescent="0.25">
      <c r="A15" s="334" t="s">
        <v>2997</v>
      </c>
      <c r="B15" s="335" t="s">
        <v>2998</v>
      </c>
      <c r="C15" s="334">
        <f t="shared" si="0"/>
        <v>3</v>
      </c>
      <c r="D15" s="334" t="str">
        <f t="shared" si="1"/>
        <v>HIV I-14 Number of new HIV infections per 1000 uninfected population-3</v>
      </c>
      <c r="E15" s="335" t="s">
        <v>2977</v>
      </c>
      <c r="F15" s="335" t="s">
        <v>2981</v>
      </c>
      <c r="G15" s="334" t="s">
        <v>3005</v>
      </c>
      <c r="H15" s="335" t="s">
        <v>3006</v>
      </c>
    </row>
    <row r="16" spans="1:8" s="10" customFormat="1" x14ac:dyDescent="0.25">
      <c r="A16" s="334" t="s">
        <v>2997</v>
      </c>
      <c r="B16" s="335" t="s">
        <v>2998</v>
      </c>
      <c r="C16" s="334">
        <f t="shared" si="0"/>
        <v>4</v>
      </c>
      <c r="D16" s="334" t="str">
        <f t="shared" si="1"/>
        <v>HIV I-14 Number of new HIV infections per 1000 uninfected population-4</v>
      </c>
      <c r="E16" s="335" t="s">
        <v>2984</v>
      </c>
      <c r="F16" s="335" t="s">
        <v>2985</v>
      </c>
      <c r="G16" s="334" t="s">
        <v>3007</v>
      </c>
      <c r="H16" s="335" t="s">
        <v>3008</v>
      </c>
    </row>
    <row r="17" spans="1:8" s="10" customFormat="1" x14ac:dyDescent="0.25">
      <c r="A17" s="334" t="s">
        <v>2997</v>
      </c>
      <c r="B17" s="335" t="s">
        <v>2998</v>
      </c>
      <c r="C17" s="334">
        <f t="shared" si="0"/>
        <v>5</v>
      </c>
      <c r="D17" s="334" t="str">
        <f t="shared" si="1"/>
        <v>HIV I-14 Number of new HIV infections per 1000 uninfected population-5</v>
      </c>
      <c r="E17" s="335" t="s">
        <v>2984</v>
      </c>
      <c r="F17" s="335" t="s">
        <v>2988</v>
      </c>
      <c r="G17" s="334" t="s">
        <v>3009</v>
      </c>
      <c r="H17" s="335" t="s">
        <v>3010</v>
      </c>
    </row>
    <row r="18" spans="1:8" s="10" customFormat="1" x14ac:dyDescent="0.25">
      <c r="A18" s="334" t="s">
        <v>2997</v>
      </c>
      <c r="B18" s="335" t="s">
        <v>2998</v>
      </c>
      <c r="C18" s="334">
        <f t="shared" si="0"/>
        <v>6</v>
      </c>
      <c r="D18" s="334" t="str">
        <f t="shared" si="1"/>
        <v>HIV I-14 Number of new HIV infections per 1000 uninfected population-6</v>
      </c>
      <c r="E18" s="335" t="s">
        <v>2984</v>
      </c>
      <c r="F18" s="335" t="s">
        <v>2991</v>
      </c>
      <c r="G18" s="334" t="s">
        <v>3011</v>
      </c>
      <c r="H18" s="335" t="s">
        <v>3012</v>
      </c>
    </row>
    <row r="19" spans="1:8" s="10" customFormat="1" x14ac:dyDescent="0.25">
      <c r="A19" s="334" t="s">
        <v>2997</v>
      </c>
      <c r="B19" s="335" t="s">
        <v>2998</v>
      </c>
      <c r="C19" s="334">
        <f t="shared" si="0"/>
        <v>7</v>
      </c>
      <c r="D19" s="334" t="str">
        <f t="shared" si="1"/>
        <v>HIV I-14 Number of new HIV infections per 1000 uninfected population-7</v>
      </c>
      <c r="E19" s="335" t="s">
        <v>2984</v>
      </c>
      <c r="F19" s="335" t="s">
        <v>2994</v>
      </c>
      <c r="G19" s="334" t="s">
        <v>3013</v>
      </c>
      <c r="H19" s="335" t="s">
        <v>3014</v>
      </c>
    </row>
    <row r="20" spans="1:8" s="10" customFormat="1" x14ac:dyDescent="0.25">
      <c r="A20" s="334" t="s">
        <v>3015</v>
      </c>
      <c r="B20" s="335" t="s">
        <v>3016</v>
      </c>
      <c r="C20" s="334">
        <f t="shared" si="0"/>
        <v>0</v>
      </c>
      <c r="D20" s="334" t="str">
        <f t="shared" si="1"/>
        <v>HIV I-4 Number of AIDS-related deaths per 100,000 population-0</v>
      </c>
      <c r="E20" s="335" t="s">
        <v>2970</v>
      </c>
      <c r="F20" s="335" t="s">
        <v>3017</v>
      </c>
      <c r="G20" s="334" t="s">
        <v>3018</v>
      </c>
      <c r="H20" s="335" t="s">
        <v>3019</v>
      </c>
    </row>
    <row r="21" spans="1:8" s="10" customFormat="1" x14ac:dyDescent="0.25">
      <c r="A21" s="334" t="s">
        <v>3015</v>
      </c>
      <c r="B21" s="335" t="s">
        <v>3016</v>
      </c>
      <c r="C21" s="334">
        <f t="shared" si="0"/>
        <v>1</v>
      </c>
      <c r="D21" s="334" t="str">
        <f t="shared" si="1"/>
        <v>HIV I-4 Number of AIDS-related deaths per 100,000 population-1</v>
      </c>
      <c r="E21" s="335" t="s">
        <v>2970</v>
      </c>
      <c r="F21" s="335" t="s">
        <v>3020</v>
      </c>
      <c r="G21" s="334" t="s">
        <v>3021</v>
      </c>
      <c r="H21" s="335" t="s">
        <v>3022</v>
      </c>
    </row>
    <row r="22" spans="1:8" s="10" customFormat="1" x14ac:dyDescent="0.25">
      <c r="A22" s="334" t="s">
        <v>3015</v>
      </c>
      <c r="B22" s="335" t="s">
        <v>3016</v>
      </c>
      <c r="C22" s="334">
        <f t="shared" si="0"/>
        <v>2</v>
      </c>
      <c r="D22" s="334" t="str">
        <f t="shared" si="1"/>
        <v>HIV I-4 Number of AIDS-related deaths per 100,000 population-2</v>
      </c>
      <c r="E22" s="335" t="s">
        <v>2970</v>
      </c>
      <c r="F22" s="335" t="s">
        <v>2974</v>
      </c>
      <c r="G22" s="334" t="s">
        <v>3023</v>
      </c>
      <c r="H22" s="335" t="s">
        <v>3024</v>
      </c>
    </row>
    <row r="23" spans="1:8" s="10" customFormat="1" x14ac:dyDescent="0.25">
      <c r="A23" s="334" t="s">
        <v>3015</v>
      </c>
      <c r="B23" s="335" t="s">
        <v>3016</v>
      </c>
      <c r="C23" s="334">
        <f t="shared" si="0"/>
        <v>3</v>
      </c>
      <c r="D23" s="334" t="str">
        <f t="shared" si="1"/>
        <v>HIV I-4 Number of AIDS-related deaths per 100,000 population-3</v>
      </c>
      <c r="E23" s="335" t="s">
        <v>2977</v>
      </c>
      <c r="F23" s="335" t="s">
        <v>2978</v>
      </c>
      <c r="G23" s="334" t="s">
        <v>3025</v>
      </c>
      <c r="H23" s="335" t="s">
        <v>3026</v>
      </c>
    </row>
    <row r="24" spans="1:8" s="10" customFormat="1" x14ac:dyDescent="0.25">
      <c r="A24" s="334" t="s">
        <v>3015</v>
      </c>
      <c r="B24" s="335" t="s">
        <v>3016</v>
      </c>
      <c r="C24" s="334">
        <f t="shared" si="0"/>
        <v>4</v>
      </c>
      <c r="D24" s="334" t="str">
        <f t="shared" si="1"/>
        <v>HIV I-4 Number of AIDS-related deaths per 100,000 population-4</v>
      </c>
      <c r="E24" s="335" t="s">
        <v>2977</v>
      </c>
      <c r="F24" s="335" t="s">
        <v>2981</v>
      </c>
      <c r="G24" s="334" t="s">
        <v>3027</v>
      </c>
      <c r="H24" s="335" t="s">
        <v>3028</v>
      </c>
    </row>
    <row r="25" spans="1:8" s="10" customFormat="1" x14ac:dyDescent="0.25">
      <c r="A25" s="334" t="s">
        <v>3015</v>
      </c>
      <c r="B25" s="335" t="s">
        <v>3016</v>
      </c>
      <c r="C25" s="334">
        <f t="shared" si="0"/>
        <v>5</v>
      </c>
      <c r="D25" s="334" t="str">
        <f t="shared" si="1"/>
        <v>HIV I-4 Number of AIDS-related deaths per 100,000 population-5</v>
      </c>
      <c r="E25" s="335" t="s">
        <v>2984</v>
      </c>
      <c r="F25" s="335" t="s">
        <v>2985</v>
      </c>
      <c r="G25" s="334" t="s">
        <v>3029</v>
      </c>
      <c r="H25" s="335" t="s">
        <v>3030</v>
      </c>
    </row>
    <row r="26" spans="1:8" s="10" customFormat="1" x14ac:dyDescent="0.25">
      <c r="A26" s="334" t="s">
        <v>3015</v>
      </c>
      <c r="B26" s="335" t="s">
        <v>3016</v>
      </c>
      <c r="C26" s="334">
        <f t="shared" si="0"/>
        <v>6</v>
      </c>
      <c r="D26" s="334" t="str">
        <f t="shared" si="1"/>
        <v>HIV I-4 Number of AIDS-related deaths per 100,000 population-6</v>
      </c>
      <c r="E26" s="335" t="s">
        <v>2984</v>
      </c>
      <c r="F26" s="335" t="s">
        <v>2988</v>
      </c>
      <c r="G26" s="334" t="s">
        <v>3031</v>
      </c>
      <c r="H26" s="335" t="s">
        <v>3032</v>
      </c>
    </row>
    <row r="27" spans="1:8" s="10" customFormat="1" x14ac:dyDescent="0.25">
      <c r="A27" s="334" t="s">
        <v>3015</v>
      </c>
      <c r="B27" s="335" t="s">
        <v>3016</v>
      </c>
      <c r="C27" s="334">
        <f t="shared" si="0"/>
        <v>7</v>
      </c>
      <c r="D27" s="334" t="str">
        <f t="shared" si="1"/>
        <v>HIV I-4 Number of AIDS-related deaths per 100,000 population-7</v>
      </c>
      <c r="E27" s="335" t="s">
        <v>2984</v>
      </c>
      <c r="F27" s="335" t="s">
        <v>2991</v>
      </c>
      <c r="G27" s="334" t="s">
        <v>3033</v>
      </c>
      <c r="H27" s="335" t="s">
        <v>3034</v>
      </c>
    </row>
    <row r="28" spans="1:8" s="10" customFormat="1" x14ac:dyDescent="0.25">
      <c r="A28" s="334" t="s">
        <v>3015</v>
      </c>
      <c r="B28" s="335" t="s">
        <v>3016</v>
      </c>
      <c r="C28" s="334">
        <f t="shared" si="0"/>
        <v>8</v>
      </c>
      <c r="D28" s="334" t="str">
        <f t="shared" si="1"/>
        <v>HIV I-4 Number of AIDS-related deaths per 100,000 population-8</v>
      </c>
      <c r="E28" s="335" t="s">
        <v>2984</v>
      </c>
      <c r="F28" s="335" t="s">
        <v>2994</v>
      </c>
      <c r="G28" s="334" t="s">
        <v>3035</v>
      </c>
      <c r="H28" s="335" t="s">
        <v>3036</v>
      </c>
    </row>
    <row r="29" spans="1:8" s="10" customFormat="1" x14ac:dyDescent="0.25">
      <c r="A29" s="334" t="s">
        <v>3037</v>
      </c>
      <c r="B29" s="335" t="s">
        <v>3038</v>
      </c>
      <c r="C29" s="334">
        <f t="shared" si="0"/>
        <v>0</v>
      </c>
      <c r="D29" s="334" t="str">
        <f t="shared" si="1"/>
        <v>HIV I-9a⁽ᴹ⁾ Percentage of men who have sex with men who are living with HIV-0</v>
      </c>
      <c r="E29" s="335" t="s">
        <v>2970</v>
      </c>
      <c r="F29" s="335" t="s">
        <v>3039</v>
      </c>
      <c r="G29" s="334" t="s">
        <v>3040</v>
      </c>
      <c r="H29" s="335" t="s">
        <v>3041</v>
      </c>
    </row>
    <row r="30" spans="1:8" s="10" customFormat="1" x14ac:dyDescent="0.25">
      <c r="A30" s="334" t="s">
        <v>3037</v>
      </c>
      <c r="B30" s="335" t="s">
        <v>3038</v>
      </c>
      <c r="C30" s="334">
        <f t="shared" si="0"/>
        <v>1</v>
      </c>
      <c r="D30" s="334" t="str">
        <f t="shared" si="1"/>
        <v>HIV I-9a⁽ᴹ⁾ Percentage of men who have sex with men who are living with HIV-1</v>
      </c>
      <c r="E30" s="335" t="s">
        <v>2970</v>
      </c>
      <c r="F30" s="335" t="s">
        <v>3042</v>
      </c>
      <c r="G30" s="334" t="s">
        <v>3043</v>
      </c>
      <c r="H30" s="335" t="s">
        <v>3044</v>
      </c>
    </row>
    <row r="31" spans="1:8" s="10" customFormat="1" x14ac:dyDescent="0.25">
      <c r="A31" s="334" t="s">
        <v>3045</v>
      </c>
      <c r="B31" s="335" t="s">
        <v>3046</v>
      </c>
      <c r="C31" s="334">
        <f t="shared" si="0"/>
        <v>0</v>
      </c>
      <c r="D31" s="334" t="str">
        <f t="shared" si="1"/>
        <v>HIV I-9b⁽ᴹ⁾ Percentage of transgender people who are living with HIV-0</v>
      </c>
      <c r="E31" s="335" t="s">
        <v>2970</v>
      </c>
      <c r="F31" s="335" t="s">
        <v>3039</v>
      </c>
      <c r="G31" s="334" t="s">
        <v>3047</v>
      </c>
      <c r="H31" s="335" t="s">
        <v>3048</v>
      </c>
    </row>
    <row r="32" spans="1:8" s="10" customFormat="1" x14ac:dyDescent="0.25">
      <c r="A32" s="334" t="s">
        <v>3045</v>
      </c>
      <c r="B32" s="335" t="s">
        <v>3046</v>
      </c>
      <c r="C32" s="334">
        <f t="shared" si="0"/>
        <v>1</v>
      </c>
      <c r="D32" s="334" t="str">
        <f t="shared" si="1"/>
        <v>HIV I-9b⁽ᴹ⁾ Percentage of transgender people who are living with HIV-1</v>
      </c>
      <c r="E32" s="335" t="s">
        <v>2970</v>
      </c>
      <c r="F32" s="335" t="s">
        <v>3042</v>
      </c>
      <c r="G32" s="334" t="s">
        <v>3049</v>
      </c>
      <c r="H32" s="335" t="s">
        <v>3050</v>
      </c>
    </row>
    <row r="33" spans="1:8" s="10" customFormat="1" x14ac:dyDescent="0.25">
      <c r="A33" s="334" t="s">
        <v>3051</v>
      </c>
      <c r="B33" s="335" t="s">
        <v>3052</v>
      </c>
      <c r="C33" s="334">
        <f t="shared" si="0"/>
        <v>0</v>
      </c>
      <c r="D33" s="334" t="str">
        <f t="shared" si="1"/>
        <v>HIV I-10⁽ᴹ⁾ Percentage of sex workers who are living with HIV-0</v>
      </c>
      <c r="E33" s="335" t="s">
        <v>2970</v>
      </c>
      <c r="F33" s="335" t="s">
        <v>3039</v>
      </c>
      <c r="G33" s="334" t="s">
        <v>3053</v>
      </c>
      <c r="H33" s="335" t="s">
        <v>3054</v>
      </c>
    </row>
    <row r="34" spans="1:8" s="10" customFormat="1" x14ac:dyDescent="0.25">
      <c r="A34" s="334" t="s">
        <v>3051</v>
      </c>
      <c r="B34" s="335" t="s">
        <v>3052</v>
      </c>
      <c r="C34" s="334">
        <f t="shared" si="0"/>
        <v>1</v>
      </c>
      <c r="D34" s="334" t="str">
        <f t="shared" si="1"/>
        <v>HIV I-10⁽ᴹ⁾ Percentage of sex workers who are living with HIV-1</v>
      </c>
      <c r="E34" s="335" t="s">
        <v>2970</v>
      </c>
      <c r="F34" s="335" t="s">
        <v>3042</v>
      </c>
      <c r="G34" s="334" t="s">
        <v>3055</v>
      </c>
      <c r="H34" s="335" t="s">
        <v>3056</v>
      </c>
    </row>
    <row r="35" spans="1:8" s="10" customFormat="1" x14ac:dyDescent="0.25">
      <c r="A35" s="334" t="s">
        <v>3051</v>
      </c>
      <c r="B35" s="335" t="s">
        <v>3052</v>
      </c>
      <c r="C35" s="334">
        <f t="shared" si="0"/>
        <v>2</v>
      </c>
      <c r="D35" s="334" t="str">
        <f t="shared" si="1"/>
        <v>HIV I-10⁽ᴹ⁾ Percentage of sex workers who are living with HIV-2</v>
      </c>
      <c r="E35" s="335" t="s">
        <v>2977</v>
      </c>
      <c r="F35" s="335" t="s">
        <v>2978</v>
      </c>
      <c r="G35" s="334" t="s">
        <v>3057</v>
      </c>
      <c r="H35" s="335" t="s">
        <v>3058</v>
      </c>
    </row>
    <row r="36" spans="1:8" s="10" customFormat="1" x14ac:dyDescent="0.25">
      <c r="A36" s="334" t="s">
        <v>3051</v>
      </c>
      <c r="B36" s="335" t="s">
        <v>3052</v>
      </c>
      <c r="C36" s="334">
        <f t="shared" si="0"/>
        <v>3</v>
      </c>
      <c r="D36" s="334" t="str">
        <f t="shared" si="1"/>
        <v>HIV I-10⁽ᴹ⁾ Percentage of sex workers who are living with HIV-3</v>
      </c>
      <c r="E36" s="335" t="s">
        <v>2977</v>
      </c>
      <c r="F36" s="335" t="s">
        <v>2981</v>
      </c>
      <c r="G36" s="334" t="s">
        <v>3059</v>
      </c>
      <c r="H36" s="335" t="s">
        <v>3060</v>
      </c>
    </row>
    <row r="37" spans="1:8" s="10" customFormat="1" x14ac:dyDescent="0.25">
      <c r="A37" s="334" t="s">
        <v>3051</v>
      </c>
      <c r="B37" s="335" t="s">
        <v>3052</v>
      </c>
      <c r="C37" s="334">
        <f t="shared" si="0"/>
        <v>4</v>
      </c>
      <c r="D37" s="334" t="str">
        <f t="shared" si="1"/>
        <v>HIV I-10⁽ᴹ⁾ Percentage of sex workers who are living with HIV-4</v>
      </c>
      <c r="E37" s="335" t="s">
        <v>2977</v>
      </c>
      <c r="F37" s="335" t="s">
        <v>3061</v>
      </c>
      <c r="G37" s="334" t="s">
        <v>3062</v>
      </c>
      <c r="H37" s="335" t="s">
        <v>3063</v>
      </c>
    </row>
    <row r="38" spans="1:8" s="10" customFormat="1" x14ac:dyDescent="0.25">
      <c r="A38" s="334" t="s">
        <v>3064</v>
      </c>
      <c r="B38" s="335" t="s">
        <v>3065</v>
      </c>
      <c r="C38" s="334">
        <f t="shared" si="0"/>
        <v>0</v>
      </c>
      <c r="D38" s="334" t="str">
        <f t="shared" si="1"/>
        <v>HIV I-11⁽ᴹ⁾ Percentage of people who inject drugs who are living with HIV-0</v>
      </c>
      <c r="E38" s="335" t="s">
        <v>2970</v>
      </c>
      <c r="F38" s="335" t="s">
        <v>3039</v>
      </c>
      <c r="G38" s="334" t="s">
        <v>3066</v>
      </c>
      <c r="H38" s="335" t="s">
        <v>3067</v>
      </c>
    </row>
    <row r="39" spans="1:8" s="10" customFormat="1" x14ac:dyDescent="0.25">
      <c r="A39" s="334" t="s">
        <v>3064</v>
      </c>
      <c r="B39" s="335" t="s">
        <v>3065</v>
      </c>
      <c r="C39" s="334">
        <f t="shared" si="0"/>
        <v>1</v>
      </c>
      <c r="D39" s="334" t="str">
        <f t="shared" si="1"/>
        <v>HIV I-11⁽ᴹ⁾ Percentage of people who inject drugs who are living with HIV-1</v>
      </c>
      <c r="E39" s="335" t="s">
        <v>2970</v>
      </c>
      <c r="F39" s="335" t="s">
        <v>3042</v>
      </c>
      <c r="G39" s="334" t="s">
        <v>3068</v>
      </c>
      <c r="H39" s="335" t="s">
        <v>3069</v>
      </c>
    </row>
    <row r="40" spans="1:8" s="10" customFormat="1" x14ac:dyDescent="0.25">
      <c r="A40" s="334" t="s">
        <v>3064</v>
      </c>
      <c r="B40" s="335" t="s">
        <v>3065</v>
      </c>
      <c r="C40" s="334">
        <f t="shared" si="0"/>
        <v>2</v>
      </c>
      <c r="D40" s="334" t="str">
        <f t="shared" si="1"/>
        <v>HIV I-11⁽ᴹ⁾ Percentage of people who inject drugs who are living with HIV-2</v>
      </c>
      <c r="E40" s="335" t="s">
        <v>2977</v>
      </c>
      <c r="F40" s="335" t="s">
        <v>2978</v>
      </c>
      <c r="G40" s="334" t="s">
        <v>3070</v>
      </c>
      <c r="H40" s="335" t="s">
        <v>3071</v>
      </c>
    </row>
    <row r="41" spans="1:8" s="10" customFormat="1" x14ac:dyDescent="0.25">
      <c r="A41" s="334" t="s">
        <v>3064</v>
      </c>
      <c r="B41" s="335" t="s">
        <v>3065</v>
      </c>
      <c r="C41" s="334">
        <f t="shared" si="0"/>
        <v>3</v>
      </c>
      <c r="D41" s="334" t="str">
        <f t="shared" si="1"/>
        <v>HIV I-11⁽ᴹ⁾ Percentage of people who inject drugs who are living with HIV-3</v>
      </c>
      <c r="E41" s="335" t="s">
        <v>2977</v>
      </c>
      <c r="F41" s="335" t="s">
        <v>2981</v>
      </c>
      <c r="G41" s="334" t="s">
        <v>3072</v>
      </c>
      <c r="H41" s="335" t="s">
        <v>3073</v>
      </c>
    </row>
    <row r="42" spans="1:8" s="10" customFormat="1" x14ac:dyDescent="0.25">
      <c r="A42" s="334" t="s">
        <v>3064</v>
      </c>
      <c r="B42" s="335" t="s">
        <v>3065</v>
      </c>
      <c r="C42" s="334">
        <f t="shared" si="0"/>
        <v>4</v>
      </c>
      <c r="D42" s="334" t="str">
        <f t="shared" si="1"/>
        <v>HIV I-11⁽ᴹ⁾ Percentage of people who inject drugs who are living with HIV-4</v>
      </c>
      <c r="E42" s="335" t="s">
        <v>2977</v>
      </c>
      <c r="F42" s="335" t="s">
        <v>3061</v>
      </c>
      <c r="G42" s="334" t="s">
        <v>3074</v>
      </c>
      <c r="H42" s="335" t="s">
        <v>3075</v>
      </c>
    </row>
    <row r="43" spans="1:8" s="10" customFormat="1" x14ac:dyDescent="0.25">
      <c r="A43" s="334" t="s">
        <v>3076</v>
      </c>
      <c r="B43" s="335" t="s">
        <v>3077</v>
      </c>
      <c r="C43" s="334">
        <f t="shared" si="0"/>
        <v>0</v>
      </c>
      <c r="D43" s="334" t="str">
        <f t="shared" si="1"/>
        <v>Malaria I-1⁽ᴹ⁾ Reported malaria cases (presumed and confirmed)-0</v>
      </c>
      <c r="E43" s="335" t="s">
        <v>2970</v>
      </c>
      <c r="F43" s="335" t="s">
        <v>3017</v>
      </c>
      <c r="G43" s="334" t="s">
        <v>3078</v>
      </c>
      <c r="H43" s="335" t="s">
        <v>3079</v>
      </c>
    </row>
    <row r="44" spans="1:8" s="10" customFormat="1" x14ac:dyDescent="0.25">
      <c r="A44" s="334" t="s">
        <v>3076</v>
      </c>
      <c r="B44" s="335" t="s">
        <v>3077</v>
      </c>
      <c r="C44" s="334">
        <f t="shared" si="0"/>
        <v>1</v>
      </c>
      <c r="D44" s="334" t="str">
        <f t="shared" si="1"/>
        <v>Malaria I-1⁽ᴹ⁾ Reported malaria cases (presumed and confirmed)-1</v>
      </c>
      <c r="E44" s="335" t="s">
        <v>2970</v>
      </c>
      <c r="F44" s="335" t="s">
        <v>3080</v>
      </c>
      <c r="G44" s="334" t="s">
        <v>3081</v>
      </c>
      <c r="H44" s="335" t="s">
        <v>3082</v>
      </c>
    </row>
    <row r="45" spans="1:8" s="10" customFormat="1" x14ac:dyDescent="0.25">
      <c r="A45" s="334" t="s">
        <v>3076</v>
      </c>
      <c r="B45" s="335" t="s">
        <v>3077</v>
      </c>
      <c r="C45" s="334">
        <f t="shared" si="0"/>
        <v>2</v>
      </c>
      <c r="D45" s="334" t="str">
        <f t="shared" si="1"/>
        <v>Malaria I-1⁽ᴹ⁾ Reported malaria cases (presumed and confirmed)-2</v>
      </c>
      <c r="E45" s="335" t="s">
        <v>3083</v>
      </c>
      <c r="F45" s="335" t="s">
        <v>3084</v>
      </c>
      <c r="G45" s="334" t="s">
        <v>3085</v>
      </c>
      <c r="H45" s="335" t="s">
        <v>3086</v>
      </c>
    </row>
    <row r="46" spans="1:8" s="10" customFormat="1" x14ac:dyDescent="0.25">
      <c r="A46" s="334" t="s">
        <v>3076</v>
      </c>
      <c r="B46" s="335" t="s">
        <v>3077</v>
      </c>
      <c r="C46" s="334">
        <f t="shared" si="0"/>
        <v>3</v>
      </c>
      <c r="D46" s="334" t="str">
        <f t="shared" si="1"/>
        <v>Malaria I-1⁽ᴹ⁾ Reported malaria cases (presumed and confirmed)-3</v>
      </c>
      <c r="E46" s="335" t="s">
        <v>3083</v>
      </c>
      <c r="F46" s="335" t="s">
        <v>3087</v>
      </c>
      <c r="G46" s="334" t="s">
        <v>3088</v>
      </c>
      <c r="H46" s="335" t="s">
        <v>3089</v>
      </c>
    </row>
    <row r="47" spans="1:8" s="10" customFormat="1" x14ac:dyDescent="0.25">
      <c r="A47" s="334" t="s">
        <v>3090</v>
      </c>
      <c r="B47" s="335" t="s">
        <v>3091</v>
      </c>
      <c r="C47" s="334">
        <f t="shared" si="0"/>
        <v>0</v>
      </c>
      <c r="D47" s="334" t="str">
        <f t="shared" si="1"/>
        <v>Malaria I-2.1 Confirmed malaria cases (microscopy or RDT): rate per 1000 persons per year-0</v>
      </c>
      <c r="E47" s="335" t="s">
        <v>2970</v>
      </c>
      <c r="F47" s="335" t="s">
        <v>3017</v>
      </c>
      <c r="G47" s="334" t="s">
        <v>3092</v>
      </c>
      <c r="H47" s="335" t="s">
        <v>3093</v>
      </c>
    </row>
    <row r="48" spans="1:8" s="10" customFormat="1" x14ac:dyDescent="0.25">
      <c r="A48" s="334" t="s">
        <v>3090</v>
      </c>
      <c r="B48" s="335" t="s">
        <v>3091</v>
      </c>
      <c r="C48" s="334">
        <f t="shared" si="0"/>
        <v>1</v>
      </c>
      <c r="D48" s="334" t="str">
        <f t="shared" si="1"/>
        <v>Malaria I-2.1 Confirmed malaria cases (microscopy or RDT): rate per 1000 persons per year-1</v>
      </c>
      <c r="E48" s="335" t="s">
        <v>2970</v>
      </c>
      <c r="F48" s="335" t="s">
        <v>3080</v>
      </c>
      <c r="G48" s="334" t="s">
        <v>3094</v>
      </c>
      <c r="H48" s="335" t="s">
        <v>3095</v>
      </c>
    </row>
    <row r="49" spans="1:8" s="10" customFormat="1" x14ac:dyDescent="0.25">
      <c r="A49" s="334" t="s">
        <v>3090</v>
      </c>
      <c r="B49" s="335" t="s">
        <v>3091</v>
      </c>
      <c r="C49" s="334">
        <f t="shared" si="0"/>
        <v>2</v>
      </c>
      <c r="D49" s="334" t="str">
        <f t="shared" si="1"/>
        <v>Malaria I-2.1 Confirmed malaria cases (microscopy or RDT): rate per 1000 persons per year-2</v>
      </c>
      <c r="E49" s="335" t="s">
        <v>3096</v>
      </c>
      <c r="F49" s="335" t="s">
        <v>3097</v>
      </c>
      <c r="G49" s="334" t="s">
        <v>3098</v>
      </c>
      <c r="H49" s="335" t="s">
        <v>3099</v>
      </c>
    </row>
    <row r="50" spans="1:8" s="10" customFormat="1" x14ac:dyDescent="0.25">
      <c r="A50" s="334" t="s">
        <v>3090</v>
      </c>
      <c r="B50" s="335" t="s">
        <v>3091</v>
      </c>
      <c r="C50" s="334">
        <f t="shared" si="0"/>
        <v>3</v>
      </c>
      <c r="D50" s="334" t="str">
        <f t="shared" si="1"/>
        <v>Malaria I-2.1 Confirmed malaria cases (microscopy or RDT): rate per 1000 persons per year-3</v>
      </c>
      <c r="E50" s="335" t="s">
        <v>3096</v>
      </c>
      <c r="F50" s="335" t="s">
        <v>3100</v>
      </c>
      <c r="G50" s="334" t="s">
        <v>3101</v>
      </c>
      <c r="H50" s="335" t="s">
        <v>3102</v>
      </c>
    </row>
    <row r="51" spans="1:8" s="10" customFormat="1" x14ac:dyDescent="0.25">
      <c r="A51" s="334" t="s">
        <v>3090</v>
      </c>
      <c r="B51" s="335" t="s">
        <v>3091</v>
      </c>
      <c r="C51" s="334">
        <f t="shared" si="0"/>
        <v>4</v>
      </c>
      <c r="D51" s="334" t="str">
        <f t="shared" si="1"/>
        <v>Malaria I-2.1 Confirmed malaria cases (microscopy or RDT): rate per 1000 persons per year-4</v>
      </c>
      <c r="E51" s="335" t="s">
        <v>3096</v>
      </c>
      <c r="F51" s="335" t="s">
        <v>3103</v>
      </c>
      <c r="G51" s="334" t="s">
        <v>3104</v>
      </c>
      <c r="H51" s="335" t="s">
        <v>3105</v>
      </c>
    </row>
    <row r="52" spans="1:8" s="10" customFormat="1" x14ac:dyDescent="0.25">
      <c r="A52" s="334" t="s">
        <v>3090</v>
      </c>
      <c r="B52" s="335" t="s">
        <v>3091</v>
      </c>
      <c r="C52" s="334">
        <f t="shared" si="0"/>
        <v>5</v>
      </c>
      <c r="D52" s="334" t="str">
        <f t="shared" si="1"/>
        <v>Malaria I-2.1 Confirmed malaria cases (microscopy or RDT): rate per 1000 persons per year-5</v>
      </c>
      <c r="E52" s="335" t="s">
        <v>3096</v>
      </c>
      <c r="F52" s="335" t="s">
        <v>3106</v>
      </c>
      <c r="G52" s="334" t="s">
        <v>3107</v>
      </c>
      <c r="H52" s="335" t="s">
        <v>3108</v>
      </c>
    </row>
    <row r="53" spans="1:8" s="10" customFormat="1" x14ac:dyDescent="0.25">
      <c r="A53" s="334" t="s">
        <v>3109</v>
      </c>
      <c r="B53" s="335" t="s">
        <v>3110</v>
      </c>
      <c r="C53" s="334">
        <f t="shared" si="0"/>
        <v>0</v>
      </c>
      <c r="D53" s="334" t="str">
        <f t="shared" si="1"/>
        <v>Malaria I-3.1⁽ᴹ⁾ Inpatient malaria deaths per year: rate per 100,000 persons per year-0</v>
      </c>
      <c r="E53" s="335" t="s">
        <v>2970</v>
      </c>
      <c r="F53" s="335" t="s">
        <v>3017</v>
      </c>
      <c r="G53" s="334" t="s">
        <v>3111</v>
      </c>
      <c r="H53" s="335" t="s">
        <v>3112</v>
      </c>
    </row>
    <row r="54" spans="1:8" s="10" customFormat="1" x14ac:dyDescent="0.25">
      <c r="A54" s="334" t="s">
        <v>3109</v>
      </c>
      <c r="B54" s="335" t="s">
        <v>3110</v>
      </c>
      <c r="C54" s="334">
        <f t="shared" si="0"/>
        <v>1</v>
      </c>
      <c r="D54" s="334" t="str">
        <f t="shared" si="1"/>
        <v>Malaria I-3.1⁽ᴹ⁾ Inpatient malaria deaths per year: rate per 100,000 persons per year-1</v>
      </c>
      <c r="E54" s="335" t="s">
        <v>2970</v>
      </c>
      <c r="F54" s="335" t="s">
        <v>3080</v>
      </c>
      <c r="G54" s="334" t="s">
        <v>3113</v>
      </c>
      <c r="H54" s="335" t="s">
        <v>3114</v>
      </c>
    </row>
    <row r="55" spans="1:8" s="10" customFormat="1" x14ac:dyDescent="0.25">
      <c r="A55" s="334" t="s">
        <v>3115</v>
      </c>
      <c r="B55" s="335" t="s">
        <v>3116</v>
      </c>
      <c r="C55" s="334">
        <f t="shared" si="0"/>
        <v>0</v>
      </c>
      <c r="D55" s="334" t="str">
        <f t="shared" si="1"/>
        <v>Malaria I-4 Malaria test positivity rate-0</v>
      </c>
      <c r="E55" s="335" t="s">
        <v>3096</v>
      </c>
      <c r="F55" s="335" t="s">
        <v>3100</v>
      </c>
      <c r="G55" s="334" t="s">
        <v>3117</v>
      </c>
      <c r="H55" s="335" t="s">
        <v>3118</v>
      </c>
    </row>
    <row r="56" spans="1:8" s="10" customFormat="1" x14ac:dyDescent="0.25">
      <c r="A56" s="334" t="s">
        <v>3115</v>
      </c>
      <c r="B56" s="335" t="s">
        <v>3116</v>
      </c>
      <c r="C56" s="334">
        <f t="shared" si="0"/>
        <v>1</v>
      </c>
      <c r="D56" s="334" t="str">
        <f t="shared" si="1"/>
        <v>Malaria I-4 Malaria test positivity rate-1</v>
      </c>
      <c r="E56" s="335" t="s">
        <v>3119</v>
      </c>
      <c r="F56" s="335" t="s">
        <v>3120</v>
      </c>
      <c r="G56" s="334" t="s">
        <v>3121</v>
      </c>
      <c r="H56" s="335" t="s">
        <v>3122</v>
      </c>
    </row>
    <row r="57" spans="1:8" s="10" customFormat="1" x14ac:dyDescent="0.25">
      <c r="A57" s="334" t="s">
        <v>3115</v>
      </c>
      <c r="B57" s="335" t="s">
        <v>3116</v>
      </c>
      <c r="C57" s="334">
        <f t="shared" si="0"/>
        <v>2</v>
      </c>
      <c r="D57" s="334" t="str">
        <f t="shared" si="1"/>
        <v>Malaria I-4 Malaria test positivity rate-2</v>
      </c>
      <c r="E57" s="335" t="s">
        <v>3119</v>
      </c>
      <c r="F57" s="335" t="s">
        <v>3123</v>
      </c>
      <c r="G57" s="334" t="s">
        <v>3124</v>
      </c>
      <c r="H57" s="335" t="s">
        <v>3125</v>
      </c>
    </row>
    <row r="58" spans="1:8" s="10" customFormat="1" x14ac:dyDescent="0.25">
      <c r="A58" s="334" t="s">
        <v>3126</v>
      </c>
      <c r="B58" s="335" t="s">
        <v>3127</v>
      </c>
      <c r="C58" s="334">
        <f t="shared" si="0"/>
        <v>0</v>
      </c>
      <c r="D58" s="334" t="str">
        <f t="shared" si="1"/>
        <v>Malaria I-5 Malaria parasite prevalence: Proportion of children aged 6-59 months with malaria infection-0</v>
      </c>
      <c r="E58" s="335" t="s">
        <v>2977</v>
      </c>
      <c r="F58" s="335" t="s">
        <v>2978</v>
      </c>
      <c r="G58" s="334" t="s">
        <v>3128</v>
      </c>
      <c r="H58" s="335" t="s">
        <v>3129</v>
      </c>
    </row>
    <row r="59" spans="1:8" s="10" customFormat="1" x14ac:dyDescent="0.25">
      <c r="A59" s="334" t="s">
        <v>3126</v>
      </c>
      <c r="B59" s="335" t="s">
        <v>3127</v>
      </c>
      <c r="C59" s="334">
        <f t="shared" si="0"/>
        <v>1</v>
      </c>
      <c r="D59" s="334" t="str">
        <f t="shared" si="1"/>
        <v>Malaria I-5 Malaria parasite prevalence: Proportion of children aged 6-59 months with malaria infection-1</v>
      </c>
      <c r="E59" s="335" t="s">
        <v>2977</v>
      </c>
      <c r="F59" s="335" t="s">
        <v>2981</v>
      </c>
      <c r="G59" s="334" t="s">
        <v>3130</v>
      </c>
      <c r="H59" s="335" t="s">
        <v>3131</v>
      </c>
    </row>
    <row r="60" spans="1:8" s="10" customFormat="1" x14ac:dyDescent="0.25">
      <c r="A60" s="334" t="s">
        <v>3132</v>
      </c>
      <c r="B60" s="335" t="s">
        <v>3133</v>
      </c>
      <c r="C60" s="334">
        <f t="shared" si="0"/>
        <v>0</v>
      </c>
      <c r="D60" s="334" t="str">
        <f t="shared" si="1"/>
        <v>Malaria I-6 All-cause under-5 mortality rate per 1000 live births-0</v>
      </c>
      <c r="E60" s="335" t="s">
        <v>2977</v>
      </c>
      <c r="F60" s="335" t="s">
        <v>2978</v>
      </c>
      <c r="G60" s="334" t="s">
        <v>3134</v>
      </c>
      <c r="H60" s="335" t="s">
        <v>3135</v>
      </c>
    </row>
    <row r="61" spans="1:8" s="10" customFormat="1" x14ac:dyDescent="0.25">
      <c r="A61" s="334" t="s">
        <v>3132</v>
      </c>
      <c r="B61" s="335" t="s">
        <v>3133</v>
      </c>
      <c r="C61" s="334">
        <f t="shared" si="0"/>
        <v>1</v>
      </c>
      <c r="D61" s="334" t="str">
        <f t="shared" si="1"/>
        <v>Malaria I-6 All-cause under-5 mortality rate per 1000 live births-1</v>
      </c>
      <c r="E61" s="335" t="s">
        <v>2977</v>
      </c>
      <c r="F61" s="335" t="s">
        <v>2981</v>
      </c>
      <c r="G61" s="334" t="s">
        <v>3136</v>
      </c>
      <c r="H61" s="335" t="s">
        <v>3137</v>
      </c>
    </row>
    <row r="62" spans="1:8" s="10" customFormat="1" x14ac:dyDescent="0.25">
      <c r="A62" s="334" t="s">
        <v>3138</v>
      </c>
      <c r="B62" s="335" t="s">
        <v>3139</v>
      </c>
      <c r="C62" s="334">
        <f t="shared" si="0"/>
        <v>0</v>
      </c>
      <c r="D62" s="334" t="str">
        <f t="shared" si="1"/>
        <v>Malaria I-10⁽ᴹ⁾ Annual parasite incidence: Confirmed malaria cases (microscopy or RDT): rate per 1000 persons per year (Elimination settings)-0</v>
      </c>
      <c r="E62" s="335" t="s">
        <v>3140</v>
      </c>
      <c r="F62" s="335" t="s">
        <v>3141</v>
      </c>
      <c r="G62" s="334" t="s">
        <v>3142</v>
      </c>
      <c r="H62" s="335" t="s">
        <v>3143</v>
      </c>
    </row>
    <row r="63" spans="1:8" s="10" customFormat="1" x14ac:dyDescent="0.25">
      <c r="A63" s="334" t="s">
        <v>3138</v>
      </c>
      <c r="B63" s="335" t="s">
        <v>3139</v>
      </c>
      <c r="C63" s="334">
        <f t="shared" si="0"/>
        <v>1</v>
      </c>
      <c r="D63" s="334" t="str">
        <f t="shared" si="1"/>
        <v>Malaria I-10⁽ᴹ⁾ Annual parasite incidence: Confirmed malaria cases (microscopy or RDT): rate per 1000 persons per year (Elimination settings)-1</v>
      </c>
      <c r="E63" s="335" t="s">
        <v>3140</v>
      </c>
      <c r="F63" s="335" t="s">
        <v>3144</v>
      </c>
      <c r="G63" s="334" t="s">
        <v>3145</v>
      </c>
      <c r="H63" s="335" t="s">
        <v>3146</v>
      </c>
    </row>
    <row r="64" spans="1:8" s="10" customFormat="1" x14ac:dyDescent="0.25">
      <c r="A64" s="334" t="s">
        <v>3138</v>
      </c>
      <c r="B64" s="335" t="s">
        <v>3139</v>
      </c>
      <c r="C64" s="334">
        <f t="shared" si="0"/>
        <v>2</v>
      </c>
      <c r="D64" s="334" t="str">
        <f t="shared" si="1"/>
        <v>Malaria I-10⁽ᴹ⁾ Annual parasite incidence: Confirmed malaria cases (microscopy or RDT): rate per 1000 persons per year (Elimination settings)-2</v>
      </c>
      <c r="E64" s="335" t="s">
        <v>3140</v>
      </c>
      <c r="F64" s="335" t="s">
        <v>3147</v>
      </c>
      <c r="G64" s="334" t="s">
        <v>3148</v>
      </c>
      <c r="H64" s="335" t="s">
        <v>3149</v>
      </c>
    </row>
    <row r="65" spans="1:8" s="10" customFormat="1" x14ac:dyDescent="0.25">
      <c r="A65" s="334" t="s">
        <v>3138</v>
      </c>
      <c r="B65" s="335" t="s">
        <v>3139</v>
      </c>
      <c r="C65" s="334">
        <f t="shared" si="0"/>
        <v>3</v>
      </c>
      <c r="D65" s="334" t="str">
        <f t="shared" si="1"/>
        <v>Malaria I-10⁽ᴹ⁾ Annual parasite incidence: Confirmed malaria cases (microscopy or RDT): rate per 1000 persons per year (Elimination settings)-3</v>
      </c>
      <c r="E65" s="335" t="s">
        <v>3140</v>
      </c>
      <c r="F65" s="335" t="s">
        <v>3150</v>
      </c>
      <c r="G65" s="334" t="s">
        <v>3151</v>
      </c>
      <c r="H65" s="335" t="s">
        <v>3152</v>
      </c>
    </row>
    <row r="67" spans="1:8" ht="13" x14ac:dyDescent="0.3">
      <c r="A67" s="2" t="s">
        <v>107</v>
      </c>
    </row>
    <row r="68" spans="1:8" x14ac:dyDescent="0.25">
      <c r="A68" s="334" t="s">
        <v>97</v>
      </c>
      <c r="B68" s="334" t="s">
        <v>56</v>
      </c>
      <c r="C68" s="334">
        <v>0</v>
      </c>
      <c r="D68" s="334" t="s">
        <v>105</v>
      </c>
      <c r="E68" s="334" t="s">
        <v>41</v>
      </c>
      <c r="F68" s="334" t="s">
        <v>31</v>
      </c>
      <c r="G68" s="334" t="s">
        <v>61</v>
      </c>
      <c r="H68" s="334" t="s">
        <v>702</v>
      </c>
    </row>
    <row r="69" spans="1:8" hidden="1" x14ac:dyDescent="0.25">
      <c r="A69" s="334" t="s">
        <v>96</v>
      </c>
      <c r="B69" s="335" t="s">
        <v>84</v>
      </c>
      <c r="C69" s="334">
        <f>IF(B69=B68,C68+1,0)</f>
        <v>0</v>
      </c>
      <c r="D69" s="334" t="str">
        <f>B69&amp;"-"&amp;C69</f>
        <v>[Name]-0</v>
      </c>
      <c r="E69" s="335" t="s">
        <v>99</v>
      </c>
      <c r="F69" s="335" t="s">
        <v>98</v>
      </c>
      <c r="G69" s="334" t="s">
        <v>60</v>
      </c>
      <c r="H69" s="335" t="s">
        <v>701</v>
      </c>
    </row>
    <row r="70" spans="1:8" s="10" customFormat="1" x14ac:dyDescent="0.25">
      <c r="A70" s="334" t="s">
        <v>3153</v>
      </c>
      <c r="B70" s="335" t="s">
        <v>3154</v>
      </c>
      <c r="C70" s="334">
        <f t="shared" ref="C70:C133" si="2">IF(B70=B69,C69+1,0)</f>
        <v>0</v>
      </c>
      <c r="D70" s="334" t="str">
        <f t="shared" ref="D70:D133" si="3">B70&amp;"-"&amp;C70</f>
        <v>HIV O-10 Percent of respondents who say they used a condom the last time they had sex with a non-marital, non-cohabiting partner, of those who have had sex with such a partner in the last 12 months-0</v>
      </c>
      <c r="E70" s="335" t="s">
        <v>2970</v>
      </c>
      <c r="F70" s="335" t="s">
        <v>3155</v>
      </c>
      <c r="G70" s="334" t="s">
        <v>3156</v>
      </c>
      <c r="H70" s="335" t="s">
        <v>3157</v>
      </c>
    </row>
    <row r="71" spans="1:8" s="10" customFormat="1" x14ac:dyDescent="0.25">
      <c r="A71" s="334" t="s">
        <v>3153</v>
      </c>
      <c r="B71" s="335" t="s">
        <v>3154</v>
      </c>
      <c r="C71" s="334">
        <f t="shared" si="2"/>
        <v>1</v>
      </c>
      <c r="D71" s="334" t="str">
        <f t="shared" si="3"/>
        <v>HIV O-10 Percent of respondents who say they used a condom the last time they had sex with a non-marital, non-cohabiting partner, of those who have had sex with such a partner in the last 12 months-1</v>
      </c>
      <c r="E71" s="335" t="s">
        <v>2970</v>
      </c>
      <c r="F71" s="335" t="s">
        <v>3158</v>
      </c>
      <c r="G71" s="334" t="s">
        <v>3159</v>
      </c>
      <c r="H71" s="335" t="s">
        <v>3160</v>
      </c>
    </row>
    <row r="72" spans="1:8" s="10" customFormat="1" x14ac:dyDescent="0.25">
      <c r="A72" s="334" t="s">
        <v>3153</v>
      </c>
      <c r="B72" s="335" t="s">
        <v>3154</v>
      </c>
      <c r="C72" s="334">
        <f t="shared" si="2"/>
        <v>2</v>
      </c>
      <c r="D72" s="334" t="str">
        <f t="shared" si="3"/>
        <v>HIV O-10 Percent of respondents who say they used a condom the last time they had sex with a non-marital, non-cohabiting partner, of those who have had sex with such a partner in the last 12 months-2</v>
      </c>
      <c r="E72" s="335" t="s">
        <v>2970</v>
      </c>
      <c r="F72" s="335" t="s">
        <v>3042</v>
      </c>
      <c r="G72" s="334" t="s">
        <v>3161</v>
      </c>
      <c r="H72" s="335" t="s">
        <v>3162</v>
      </c>
    </row>
    <row r="73" spans="1:8" s="10" customFormat="1" x14ac:dyDescent="0.25">
      <c r="A73" s="334" t="s">
        <v>3153</v>
      </c>
      <c r="B73" s="335" t="s">
        <v>3154</v>
      </c>
      <c r="C73" s="334">
        <f t="shared" si="2"/>
        <v>3</v>
      </c>
      <c r="D73" s="334" t="str">
        <f t="shared" si="3"/>
        <v>HIV O-10 Percent of respondents who say they used a condom the last time they had sex with a non-marital, non-cohabiting partner, of those who have had sex with such a partner in the last 12 months-3</v>
      </c>
      <c r="E73" s="335" t="s">
        <v>2977</v>
      </c>
      <c r="F73" s="335" t="s">
        <v>2978</v>
      </c>
      <c r="G73" s="334" t="s">
        <v>3163</v>
      </c>
      <c r="H73" s="335" t="s">
        <v>3164</v>
      </c>
    </row>
    <row r="74" spans="1:8" s="10" customFormat="1" x14ac:dyDescent="0.25">
      <c r="A74" s="334" t="s">
        <v>3153</v>
      </c>
      <c r="B74" s="335" t="s">
        <v>3154</v>
      </c>
      <c r="C74" s="334">
        <f t="shared" si="2"/>
        <v>4</v>
      </c>
      <c r="D74" s="334" t="str">
        <f t="shared" si="3"/>
        <v>HIV O-10 Percent of respondents who say they used a condom the last time they had sex with a non-marital, non-cohabiting partner, of those who have had sex with such a partner in the last 12 months-4</v>
      </c>
      <c r="E74" s="335" t="s">
        <v>2977</v>
      </c>
      <c r="F74" s="335" t="s">
        <v>2981</v>
      </c>
      <c r="G74" s="334" t="s">
        <v>3165</v>
      </c>
      <c r="H74" s="335" t="s">
        <v>3166</v>
      </c>
    </row>
    <row r="75" spans="1:8" s="10" customFormat="1" x14ac:dyDescent="0.25">
      <c r="A75" s="334" t="s">
        <v>3167</v>
      </c>
      <c r="B75" s="335" t="s">
        <v>3168</v>
      </c>
      <c r="C75" s="334">
        <f t="shared" si="2"/>
        <v>0</v>
      </c>
      <c r="D75" s="334" t="str">
        <f t="shared" si="3"/>
        <v>HIV O-4a⁽ᴹ⁾ Percentage of men reporting the use of a condom the last time they had anal sex with a non regular partner-0</v>
      </c>
      <c r="E75" s="335" t="s">
        <v>2970</v>
      </c>
      <c r="F75" s="335" t="s">
        <v>3039</v>
      </c>
      <c r="G75" s="334" t="s">
        <v>3169</v>
      </c>
      <c r="H75" s="335" t="s">
        <v>3170</v>
      </c>
    </row>
    <row r="76" spans="1:8" s="10" customFormat="1" x14ac:dyDescent="0.25">
      <c r="A76" s="334" t="s">
        <v>3167</v>
      </c>
      <c r="B76" s="335" t="s">
        <v>3168</v>
      </c>
      <c r="C76" s="334">
        <f t="shared" si="2"/>
        <v>1</v>
      </c>
      <c r="D76" s="334" t="str">
        <f t="shared" si="3"/>
        <v>HIV O-4a⁽ᴹ⁾ Percentage of men reporting the use of a condom the last time they had anal sex with a non regular partner-1</v>
      </c>
      <c r="E76" s="335" t="s">
        <v>2970</v>
      </c>
      <c r="F76" s="335" t="s">
        <v>3042</v>
      </c>
      <c r="G76" s="334" t="s">
        <v>3171</v>
      </c>
      <c r="H76" s="335" t="s">
        <v>3172</v>
      </c>
    </row>
    <row r="77" spans="1:8" s="10" customFormat="1" x14ac:dyDescent="0.25">
      <c r="A77" s="334" t="s">
        <v>3173</v>
      </c>
      <c r="B77" s="335" t="s">
        <v>3174</v>
      </c>
      <c r="C77" s="334">
        <f t="shared" si="2"/>
        <v>0</v>
      </c>
      <c r="D77" s="334" t="str">
        <f t="shared" si="3"/>
        <v>HIV O-4.1b⁽ᴹ⁾ Percentage of transgender people reporting using a condom in their last anal sex with a non-regular male partner-0</v>
      </c>
      <c r="E77" s="335" t="s">
        <v>2970</v>
      </c>
      <c r="F77" s="335" t="s">
        <v>3039</v>
      </c>
      <c r="G77" s="334" t="s">
        <v>3175</v>
      </c>
      <c r="H77" s="335" t="s">
        <v>3176</v>
      </c>
    </row>
    <row r="78" spans="1:8" s="10" customFormat="1" x14ac:dyDescent="0.25">
      <c r="A78" s="334" t="s">
        <v>3173</v>
      </c>
      <c r="B78" s="335" t="s">
        <v>3174</v>
      </c>
      <c r="C78" s="334">
        <f t="shared" si="2"/>
        <v>1</v>
      </c>
      <c r="D78" s="334" t="str">
        <f t="shared" si="3"/>
        <v>HIV O-4.1b⁽ᴹ⁾ Percentage of transgender people reporting using a condom in their last anal sex with a non-regular male partner-1</v>
      </c>
      <c r="E78" s="335" t="s">
        <v>2970</v>
      </c>
      <c r="F78" s="335" t="s">
        <v>3042</v>
      </c>
      <c r="G78" s="334" t="s">
        <v>3177</v>
      </c>
      <c r="H78" s="335" t="s">
        <v>3178</v>
      </c>
    </row>
    <row r="79" spans="1:8" s="10" customFormat="1" x14ac:dyDescent="0.25">
      <c r="A79" s="334" t="s">
        <v>3179</v>
      </c>
      <c r="B79" s="335" t="s">
        <v>3180</v>
      </c>
      <c r="C79" s="334">
        <f t="shared" si="2"/>
        <v>0</v>
      </c>
      <c r="D79" s="334" t="str">
        <f t="shared" si="3"/>
        <v>HIV O-5⁽ᴹ⁾ Percentage of sex workers reporting the use of a condom with their most recent client-0</v>
      </c>
      <c r="E79" s="335" t="s">
        <v>2970</v>
      </c>
      <c r="F79" s="335" t="s">
        <v>3039</v>
      </c>
      <c r="G79" s="334" t="s">
        <v>3181</v>
      </c>
      <c r="H79" s="335" t="s">
        <v>3182</v>
      </c>
    </row>
    <row r="80" spans="1:8" s="10" customFormat="1" x14ac:dyDescent="0.25">
      <c r="A80" s="334" t="s">
        <v>3179</v>
      </c>
      <c r="B80" s="335" t="s">
        <v>3180</v>
      </c>
      <c r="C80" s="334">
        <f t="shared" si="2"/>
        <v>1</v>
      </c>
      <c r="D80" s="334" t="str">
        <f t="shared" si="3"/>
        <v>HIV O-5⁽ᴹ⁾ Percentage of sex workers reporting the use of a condom with their most recent client-1</v>
      </c>
      <c r="E80" s="335" t="s">
        <v>2970</v>
      </c>
      <c r="F80" s="335" t="s">
        <v>3042</v>
      </c>
      <c r="G80" s="334" t="s">
        <v>3183</v>
      </c>
      <c r="H80" s="335" t="s">
        <v>3184</v>
      </c>
    </row>
    <row r="81" spans="1:8" s="10" customFormat="1" x14ac:dyDescent="0.25">
      <c r="A81" s="334" t="s">
        <v>3179</v>
      </c>
      <c r="B81" s="335" t="s">
        <v>3180</v>
      </c>
      <c r="C81" s="334">
        <f t="shared" si="2"/>
        <v>2</v>
      </c>
      <c r="D81" s="334" t="str">
        <f t="shared" si="3"/>
        <v>HIV O-5⁽ᴹ⁾ Percentage of sex workers reporting the use of a condom with their most recent client-2</v>
      </c>
      <c r="E81" s="335" t="s">
        <v>2977</v>
      </c>
      <c r="F81" s="335" t="s">
        <v>2978</v>
      </c>
      <c r="G81" s="334" t="s">
        <v>3185</v>
      </c>
      <c r="H81" s="335" t="s">
        <v>3186</v>
      </c>
    </row>
    <row r="82" spans="1:8" s="10" customFormat="1" x14ac:dyDescent="0.25">
      <c r="A82" s="334" t="s">
        <v>3179</v>
      </c>
      <c r="B82" s="335" t="s">
        <v>3180</v>
      </c>
      <c r="C82" s="334">
        <f t="shared" si="2"/>
        <v>3</v>
      </c>
      <c r="D82" s="334" t="str">
        <f t="shared" si="3"/>
        <v>HIV O-5⁽ᴹ⁾ Percentage of sex workers reporting the use of a condom with their most recent client-3</v>
      </c>
      <c r="E82" s="335" t="s">
        <v>2977</v>
      </c>
      <c r="F82" s="335" t="s">
        <v>2981</v>
      </c>
      <c r="G82" s="334" t="s">
        <v>3187</v>
      </c>
      <c r="H82" s="335" t="s">
        <v>3188</v>
      </c>
    </row>
    <row r="83" spans="1:8" s="10" customFormat="1" x14ac:dyDescent="0.25">
      <c r="A83" s="334" t="s">
        <v>3179</v>
      </c>
      <c r="B83" s="335" t="s">
        <v>3180</v>
      </c>
      <c r="C83" s="334">
        <f t="shared" si="2"/>
        <v>4</v>
      </c>
      <c r="D83" s="334" t="str">
        <f t="shared" si="3"/>
        <v>HIV O-5⁽ᴹ⁾ Percentage of sex workers reporting the use of a condom with their most recent client-4</v>
      </c>
      <c r="E83" s="335" t="s">
        <v>2977</v>
      </c>
      <c r="F83" s="335" t="s">
        <v>3061</v>
      </c>
      <c r="G83" s="334" t="s">
        <v>3189</v>
      </c>
      <c r="H83" s="335" t="s">
        <v>3190</v>
      </c>
    </row>
    <row r="84" spans="1:8" s="10" customFormat="1" x14ac:dyDescent="0.25">
      <c r="A84" s="334" t="s">
        <v>3191</v>
      </c>
      <c r="B84" s="335" t="s">
        <v>3192</v>
      </c>
      <c r="C84" s="334">
        <f t="shared" si="2"/>
        <v>0</v>
      </c>
      <c r="D84" s="334" t="str">
        <f t="shared" si="3"/>
        <v>HIV O-6⁽ᴹ⁾ Percentage of people who inject drugs reporting the use of sterile injecting equipment the last time they injected-0</v>
      </c>
      <c r="E84" s="335" t="s">
        <v>2970</v>
      </c>
      <c r="F84" s="335" t="s">
        <v>3039</v>
      </c>
      <c r="G84" s="334" t="s">
        <v>3193</v>
      </c>
      <c r="H84" s="335" t="s">
        <v>3194</v>
      </c>
    </row>
    <row r="85" spans="1:8" s="10" customFormat="1" x14ac:dyDescent="0.25">
      <c r="A85" s="334" t="s">
        <v>3191</v>
      </c>
      <c r="B85" s="335" t="s">
        <v>3192</v>
      </c>
      <c r="C85" s="334">
        <f t="shared" si="2"/>
        <v>1</v>
      </c>
      <c r="D85" s="334" t="str">
        <f t="shared" si="3"/>
        <v>HIV O-6⁽ᴹ⁾ Percentage of people who inject drugs reporting the use of sterile injecting equipment the last time they injected-1</v>
      </c>
      <c r="E85" s="335" t="s">
        <v>2970</v>
      </c>
      <c r="F85" s="335" t="s">
        <v>3042</v>
      </c>
      <c r="G85" s="334" t="s">
        <v>3195</v>
      </c>
      <c r="H85" s="335" t="s">
        <v>3196</v>
      </c>
    </row>
    <row r="86" spans="1:8" s="10" customFormat="1" x14ac:dyDescent="0.25">
      <c r="A86" s="334" t="s">
        <v>3191</v>
      </c>
      <c r="B86" s="335" t="s">
        <v>3192</v>
      </c>
      <c r="C86" s="334">
        <f t="shared" si="2"/>
        <v>2</v>
      </c>
      <c r="D86" s="334" t="str">
        <f t="shared" si="3"/>
        <v>HIV O-6⁽ᴹ⁾ Percentage of people who inject drugs reporting the use of sterile injecting equipment the last time they injected-2</v>
      </c>
      <c r="E86" s="335" t="s">
        <v>2977</v>
      </c>
      <c r="F86" s="335" t="s">
        <v>2978</v>
      </c>
      <c r="G86" s="334" t="s">
        <v>3197</v>
      </c>
      <c r="H86" s="335" t="s">
        <v>3198</v>
      </c>
    </row>
    <row r="87" spans="1:8" s="10" customFormat="1" x14ac:dyDescent="0.25">
      <c r="A87" s="334" t="s">
        <v>3191</v>
      </c>
      <c r="B87" s="335" t="s">
        <v>3192</v>
      </c>
      <c r="C87" s="334">
        <f t="shared" si="2"/>
        <v>3</v>
      </c>
      <c r="D87" s="334" t="str">
        <f t="shared" si="3"/>
        <v>HIV O-6⁽ᴹ⁾ Percentage of people who inject drugs reporting the use of sterile injecting equipment the last time they injected-3</v>
      </c>
      <c r="E87" s="335" t="s">
        <v>2977</v>
      </c>
      <c r="F87" s="335" t="s">
        <v>2981</v>
      </c>
      <c r="G87" s="334" t="s">
        <v>3199</v>
      </c>
      <c r="H87" s="335" t="s">
        <v>3200</v>
      </c>
    </row>
    <row r="88" spans="1:8" s="10" customFormat="1" x14ac:dyDescent="0.25">
      <c r="A88" s="334" t="s">
        <v>3191</v>
      </c>
      <c r="B88" s="335" t="s">
        <v>3192</v>
      </c>
      <c r="C88" s="334">
        <f t="shared" si="2"/>
        <v>4</v>
      </c>
      <c r="D88" s="334" t="str">
        <f t="shared" si="3"/>
        <v>HIV O-6⁽ᴹ⁾ Percentage of people who inject drugs reporting the use of sterile injecting equipment the last time they injected-4</v>
      </c>
      <c r="E88" s="335" t="s">
        <v>2977</v>
      </c>
      <c r="F88" s="335" t="s">
        <v>3061</v>
      </c>
      <c r="G88" s="334" t="s">
        <v>3201</v>
      </c>
      <c r="H88" s="335" t="s">
        <v>3202</v>
      </c>
    </row>
    <row r="89" spans="1:8" s="10" customFormat="1" x14ac:dyDescent="0.25">
      <c r="A89" s="334" t="s">
        <v>3203</v>
      </c>
      <c r="B89" s="335" t="s">
        <v>3204</v>
      </c>
      <c r="C89" s="334">
        <f t="shared" si="2"/>
        <v>0</v>
      </c>
      <c r="D89" s="334" t="str">
        <f t="shared" si="3"/>
        <v>HIV O-9 Percentage of people who inject drugs reporting condom use at last sex-0</v>
      </c>
      <c r="E89" s="335" t="s">
        <v>2970</v>
      </c>
      <c r="F89" s="335" t="s">
        <v>3039</v>
      </c>
      <c r="G89" s="334" t="s">
        <v>3205</v>
      </c>
      <c r="H89" s="335" t="s">
        <v>3206</v>
      </c>
    </row>
    <row r="90" spans="1:8" s="10" customFormat="1" x14ac:dyDescent="0.25">
      <c r="A90" s="334" t="s">
        <v>3203</v>
      </c>
      <c r="B90" s="335" t="s">
        <v>3204</v>
      </c>
      <c r="C90" s="334">
        <f t="shared" si="2"/>
        <v>1</v>
      </c>
      <c r="D90" s="334" t="str">
        <f t="shared" si="3"/>
        <v>HIV O-9 Percentage of people who inject drugs reporting condom use at last sex-1</v>
      </c>
      <c r="E90" s="335" t="s">
        <v>2970</v>
      </c>
      <c r="F90" s="335" t="s">
        <v>3042</v>
      </c>
      <c r="G90" s="334" t="s">
        <v>3207</v>
      </c>
      <c r="H90" s="335" t="s">
        <v>3208</v>
      </c>
    </row>
    <row r="91" spans="1:8" s="10" customFormat="1" x14ac:dyDescent="0.25">
      <c r="A91" s="334" t="s">
        <v>3203</v>
      </c>
      <c r="B91" s="335" t="s">
        <v>3204</v>
      </c>
      <c r="C91" s="334">
        <f t="shared" si="2"/>
        <v>2</v>
      </c>
      <c r="D91" s="334" t="str">
        <f t="shared" si="3"/>
        <v>HIV O-9 Percentage of people who inject drugs reporting condom use at last sex-2</v>
      </c>
      <c r="E91" s="335" t="s">
        <v>2977</v>
      </c>
      <c r="F91" s="335" t="s">
        <v>2978</v>
      </c>
      <c r="G91" s="334" t="s">
        <v>3209</v>
      </c>
      <c r="H91" s="335" t="s">
        <v>3210</v>
      </c>
    </row>
    <row r="92" spans="1:8" s="10" customFormat="1" x14ac:dyDescent="0.25">
      <c r="A92" s="334" t="s">
        <v>3203</v>
      </c>
      <c r="B92" s="335" t="s">
        <v>3204</v>
      </c>
      <c r="C92" s="334">
        <f t="shared" si="2"/>
        <v>3</v>
      </c>
      <c r="D92" s="334" t="str">
        <f t="shared" si="3"/>
        <v>HIV O-9 Percentage of people who inject drugs reporting condom use at last sex-3</v>
      </c>
      <c r="E92" s="335" t="s">
        <v>2977</v>
      </c>
      <c r="F92" s="335" t="s">
        <v>2981</v>
      </c>
      <c r="G92" s="334" t="s">
        <v>3211</v>
      </c>
      <c r="H92" s="335" t="s">
        <v>3212</v>
      </c>
    </row>
    <row r="93" spans="1:8" s="10" customFormat="1" x14ac:dyDescent="0.25">
      <c r="A93" s="334" t="s">
        <v>3203</v>
      </c>
      <c r="B93" s="335" t="s">
        <v>3204</v>
      </c>
      <c r="C93" s="334">
        <f t="shared" si="2"/>
        <v>4</v>
      </c>
      <c r="D93" s="334" t="str">
        <f t="shared" si="3"/>
        <v>HIV O-9 Percentage of people who inject drugs reporting condom use at last sex-4</v>
      </c>
      <c r="E93" s="335" t="s">
        <v>2977</v>
      </c>
      <c r="F93" s="335" t="s">
        <v>3061</v>
      </c>
      <c r="G93" s="334" t="s">
        <v>3213</v>
      </c>
      <c r="H93" s="335" t="s">
        <v>3214</v>
      </c>
    </row>
    <row r="94" spans="1:8" s="10" customFormat="1" x14ac:dyDescent="0.25">
      <c r="A94" s="334" t="s">
        <v>3215</v>
      </c>
      <c r="B94" s="335" t="s">
        <v>3216</v>
      </c>
      <c r="C94" s="334">
        <f t="shared" si="2"/>
        <v>0</v>
      </c>
      <c r="D94" s="334" t="str">
        <f t="shared" si="3"/>
        <v>HIV O-11⁽ᴹ⁾ Percentage of people living with HIV who know their HIV status at the end of the reporting period-0</v>
      </c>
      <c r="E94" s="335" t="s">
        <v>2977</v>
      </c>
      <c r="F94" s="335" t="s">
        <v>2978</v>
      </c>
      <c r="G94" s="334" t="s">
        <v>3217</v>
      </c>
      <c r="H94" s="335" t="s">
        <v>3218</v>
      </c>
    </row>
    <row r="95" spans="1:8" s="10" customFormat="1" x14ac:dyDescent="0.25">
      <c r="A95" s="334" t="s">
        <v>3215</v>
      </c>
      <c r="B95" s="335" t="s">
        <v>3216</v>
      </c>
      <c r="C95" s="334">
        <f t="shared" si="2"/>
        <v>1</v>
      </c>
      <c r="D95" s="334" t="str">
        <f t="shared" si="3"/>
        <v>HIV O-11⁽ᴹ⁾ Percentage of people living with HIV who know their HIV status at the end of the reporting period-1</v>
      </c>
      <c r="E95" s="335" t="s">
        <v>2977</v>
      </c>
      <c r="F95" s="335" t="s">
        <v>2981</v>
      </c>
      <c r="G95" s="334" t="s">
        <v>3219</v>
      </c>
      <c r="H95" s="335" t="s">
        <v>3220</v>
      </c>
    </row>
    <row r="96" spans="1:8" s="10" customFormat="1" x14ac:dyDescent="0.25">
      <c r="A96" s="334" t="s">
        <v>3215</v>
      </c>
      <c r="B96" s="335" t="s">
        <v>3216</v>
      </c>
      <c r="C96" s="334">
        <f t="shared" si="2"/>
        <v>2</v>
      </c>
      <c r="D96" s="334" t="str">
        <f t="shared" si="3"/>
        <v>HIV O-11⁽ᴹ⁾ Percentage of people living with HIV who know their HIV status at the end of the reporting period-2</v>
      </c>
      <c r="E96" s="335" t="s">
        <v>2977</v>
      </c>
      <c r="F96" s="335" t="s">
        <v>3061</v>
      </c>
      <c r="G96" s="334" t="s">
        <v>3221</v>
      </c>
      <c r="H96" s="335" t="s">
        <v>3222</v>
      </c>
    </row>
    <row r="97" spans="1:8" s="10" customFormat="1" x14ac:dyDescent="0.25">
      <c r="A97" s="334" t="s">
        <v>3223</v>
      </c>
      <c r="B97" s="335" t="s">
        <v>3224</v>
      </c>
      <c r="C97" s="334">
        <f t="shared" si="2"/>
        <v>0</v>
      </c>
      <c r="D97" s="334" t="str">
        <f t="shared" si="3"/>
        <v>HIV O-12 Percentage of people living with HIV and on ART who are virologically suppressed-0</v>
      </c>
      <c r="E97" s="335" t="s">
        <v>2977</v>
      </c>
      <c r="F97" s="335" t="s">
        <v>2978</v>
      </c>
      <c r="G97" s="334" t="s">
        <v>3225</v>
      </c>
      <c r="H97" s="335" t="s">
        <v>3226</v>
      </c>
    </row>
    <row r="98" spans="1:8" s="10" customFormat="1" x14ac:dyDescent="0.25">
      <c r="A98" s="334" t="s">
        <v>3223</v>
      </c>
      <c r="B98" s="335" t="s">
        <v>3224</v>
      </c>
      <c r="C98" s="334">
        <f t="shared" si="2"/>
        <v>1</v>
      </c>
      <c r="D98" s="334" t="str">
        <f t="shared" si="3"/>
        <v>HIV O-12 Percentage of people living with HIV and on ART who are virologically suppressed-1</v>
      </c>
      <c r="E98" s="335" t="s">
        <v>2977</v>
      </c>
      <c r="F98" s="335" t="s">
        <v>2981</v>
      </c>
      <c r="G98" s="334" t="s">
        <v>3227</v>
      </c>
      <c r="H98" s="335" t="s">
        <v>3228</v>
      </c>
    </row>
    <row r="99" spans="1:8" s="10" customFormat="1" x14ac:dyDescent="0.25">
      <c r="A99" s="334" t="s">
        <v>3223</v>
      </c>
      <c r="B99" s="335" t="s">
        <v>3224</v>
      </c>
      <c r="C99" s="334">
        <f t="shared" si="2"/>
        <v>2</v>
      </c>
      <c r="D99" s="334" t="str">
        <f t="shared" si="3"/>
        <v>HIV O-12 Percentage of people living with HIV and on ART who are virologically suppressed-2</v>
      </c>
      <c r="E99" s="335" t="s">
        <v>2977</v>
      </c>
      <c r="F99" s="335" t="s">
        <v>3061</v>
      </c>
      <c r="G99" s="334" t="s">
        <v>3229</v>
      </c>
      <c r="H99" s="335" t="s">
        <v>3230</v>
      </c>
    </row>
    <row r="100" spans="1:8" s="10" customFormat="1" x14ac:dyDescent="0.25">
      <c r="A100" s="334" t="s">
        <v>3231</v>
      </c>
      <c r="B100" s="335" t="s">
        <v>3232</v>
      </c>
      <c r="C100" s="334">
        <f t="shared" si="2"/>
        <v>0</v>
      </c>
      <c r="D100" s="334" t="str">
        <f t="shared" si="3"/>
        <v>HIV O-13 Proportion of ever-married or partnered women aged 15-49 who experienced physical or sexual violence from a male intimate partner in the past 12 months-0</v>
      </c>
      <c r="E100" s="335" t="s">
        <v>2970</v>
      </c>
      <c r="F100" s="335" t="s">
        <v>3155</v>
      </c>
      <c r="G100" s="334" t="s">
        <v>3233</v>
      </c>
      <c r="H100" s="335" t="s">
        <v>3234</v>
      </c>
    </row>
    <row r="101" spans="1:8" s="10" customFormat="1" x14ac:dyDescent="0.25">
      <c r="A101" s="334" t="s">
        <v>3231</v>
      </c>
      <c r="B101" s="335" t="s">
        <v>3232</v>
      </c>
      <c r="C101" s="334">
        <f t="shared" si="2"/>
        <v>1</v>
      </c>
      <c r="D101" s="334" t="str">
        <f t="shared" si="3"/>
        <v>HIV O-13 Proportion of ever-married or partnered women aged 15-49 who experienced physical or sexual violence from a male intimate partner in the past 12 months-1</v>
      </c>
      <c r="E101" s="335" t="s">
        <v>2970</v>
      </c>
      <c r="F101" s="335" t="s">
        <v>3158</v>
      </c>
      <c r="G101" s="334" t="s">
        <v>3235</v>
      </c>
      <c r="H101" s="335" t="s">
        <v>3236</v>
      </c>
    </row>
    <row r="102" spans="1:8" s="10" customFormat="1" x14ac:dyDescent="0.25">
      <c r="A102" s="334" t="s">
        <v>3237</v>
      </c>
      <c r="B102" s="335" t="s">
        <v>3238</v>
      </c>
      <c r="C102" s="334">
        <f t="shared" si="2"/>
        <v>0</v>
      </c>
      <c r="D102" s="334" t="str">
        <f t="shared" si="3"/>
        <v>HIV O-16a Percentage of men who have sex with men who avoid health care because of stigma and discrimination-0</v>
      </c>
      <c r="E102" s="335" t="s">
        <v>2970</v>
      </c>
      <c r="F102" s="335" t="s">
        <v>3039</v>
      </c>
      <c r="G102" s="334" t="s">
        <v>3239</v>
      </c>
      <c r="H102" s="335" t="s">
        <v>3240</v>
      </c>
    </row>
    <row r="103" spans="1:8" s="10" customFormat="1" x14ac:dyDescent="0.25">
      <c r="A103" s="334" t="s">
        <v>3237</v>
      </c>
      <c r="B103" s="335" t="s">
        <v>3238</v>
      </c>
      <c r="C103" s="334">
        <f t="shared" si="2"/>
        <v>1</v>
      </c>
      <c r="D103" s="334" t="str">
        <f t="shared" si="3"/>
        <v>HIV O-16a Percentage of men who have sex with men who avoid health care because of stigma and discrimination-1</v>
      </c>
      <c r="E103" s="335" t="s">
        <v>2970</v>
      </c>
      <c r="F103" s="335" t="s">
        <v>3042</v>
      </c>
      <c r="G103" s="334" t="s">
        <v>3241</v>
      </c>
      <c r="H103" s="335" t="s">
        <v>3242</v>
      </c>
    </row>
    <row r="104" spans="1:8" s="10" customFormat="1" x14ac:dyDescent="0.25">
      <c r="A104" s="334" t="s">
        <v>3243</v>
      </c>
      <c r="B104" s="335" t="s">
        <v>3244</v>
      </c>
      <c r="C104" s="334">
        <f t="shared" si="2"/>
        <v>0</v>
      </c>
      <c r="D104" s="334" t="str">
        <f t="shared" si="3"/>
        <v>HIV O-16b Percentage of transgender people who avoid health care because of stigma and discrimination-0</v>
      </c>
      <c r="E104" s="335" t="s">
        <v>2970</v>
      </c>
      <c r="F104" s="335" t="s">
        <v>3039</v>
      </c>
      <c r="G104" s="334" t="s">
        <v>3245</v>
      </c>
      <c r="H104" s="335" t="s">
        <v>3246</v>
      </c>
    </row>
    <row r="105" spans="1:8" s="10" customFormat="1" x14ac:dyDescent="0.25">
      <c r="A105" s="334" t="s">
        <v>3243</v>
      </c>
      <c r="B105" s="335" t="s">
        <v>3244</v>
      </c>
      <c r="C105" s="334">
        <f t="shared" si="2"/>
        <v>1</v>
      </c>
      <c r="D105" s="334" t="str">
        <f t="shared" si="3"/>
        <v>HIV O-16b Percentage of transgender people who avoid health care because of stigma and discrimination-1</v>
      </c>
      <c r="E105" s="335" t="s">
        <v>2970</v>
      </c>
      <c r="F105" s="335" t="s">
        <v>3042</v>
      </c>
      <c r="G105" s="334" t="s">
        <v>3247</v>
      </c>
      <c r="H105" s="335" t="s">
        <v>3248</v>
      </c>
    </row>
    <row r="106" spans="1:8" s="10" customFormat="1" x14ac:dyDescent="0.25">
      <c r="A106" s="334" t="s">
        <v>3249</v>
      </c>
      <c r="B106" s="335" t="s">
        <v>3250</v>
      </c>
      <c r="C106" s="334">
        <f t="shared" si="2"/>
        <v>0</v>
      </c>
      <c r="D106" s="334" t="str">
        <f t="shared" si="3"/>
        <v>HIV O-16c Percentage of sex workers who avoid health care because of stigma and discrimination-0</v>
      </c>
      <c r="E106" s="335" t="s">
        <v>2970</v>
      </c>
      <c r="F106" s="335" t="s">
        <v>3039</v>
      </c>
      <c r="G106" s="334" t="s">
        <v>3251</v>
      </c>
      <c r="H106" s="335" t="s">
        <v>3252</v>
      </c>
    </row>
    <row r="107" spans="1:8" s="10" customFormat="1" x14ac:dyDescent="0.25">
      <c r="A107" s="334" t="s">
        <v>3249</v>
      </c>
      <c r="B107" s="335" t="s">
        <v>3250</v>
      </c>
      <c r="C107" s="334">
        <f t="shared" si="2"/>
        <v>1</v>
      </c>
      <c r="D107" s="334" t="str">
        <f t="shared" si="3"/>
        <v>HIV O-16c Percentage of sex workers who avoid health care because of stigma and discrimination-1</v>
      </c>
      <c r="E107" s="335" t="s">
        <v>2970</v>
      </c>
      <c r="F107" s="335" t="s">
        <v>3042</v>
      </c>
      <c r="G107" s="334" t="s">
        <v>3253</v>
      </c>
      <c r="H107" s="335" t="s">
        <v>3254</v>
      </c>
    </row>
    <row r="108" spans="1:8" s="10" customFormat="1" x14ac:dyDescent="0.25">
      <c r="A108" s="334" t="s">
        <v>3249</v>
      </c>
      <c r="B108" s="335" t="s">
        <v>3250</v>
      </c>
      <c r="C108" s="334">
        <f t="shared" si="2"/>
        <v>2</v>
      </c>
      <c r="D108" s="334" t="str">
        <f t="shared" si="3"/>
        <v>HIV O-16c Percentage of sex workers who avoid health care because of stigma and discrimination-2</v>
      </c>
      <c r="E108" s="335" t="s">
        <v>2977</v>
      </c>
      <c r="F108" s="335" t="s">
        <v>2978</v>
      </c>
      <c r="G108" s="334" t="s">
        <v>3255</v>
      </c>
      <c r="H108" s="335" t="s">
        <v>3256</v>
      </c>
    </row>
    <row r="109" spans="1:8" s="10" customFormat="1" x14ac:dyDescent="0.25">
      <c r="A109" s="334" t="s">
        <v>3249</v>
      </c>
      <c r="B109" s="335" t="s">
        <v>3250</v>
      </c>
      <c r="C109" s="334">
        <f t="shared" si="2"/>
        <v>3</v>
      </c>
      <c r="D109" s="334" t="str">
        <f t="shared" si="3"/>
        <v>HIV O-16c Percentage of sex workers who avoid health care because of stigma and discrimination-3</v>
      </c>
      <c r="E109" s="335" t="s">
        <v>2977</v>
      </c>
      <c r="F109" s="335" t="s">
        <v>2981</v>
      </c>
      <c r="G109" s="334" t="s">
        <v>3257</v>
      </c>
      <c r="H109" s="335" t="s">
        <v>3258</v>
      </c>
    </row>
    <row r="110" spans="1:8" s="10" customFormat="1" x14ac:dyDescent="0.25">
      <c r="A110" s="334" t="s">
        <v>3249</v>
      </c>
      <c r="B110" s="335" t="s">
        <v>3250</v>
      </c>
      <c r="C110" s="334">
        <f t="shared" si="2"/>
        <v>4</v>
      </c>
      <c r="D110" s="334" t="str">
        <f t="shared" si="3"/>
        <v>HIV O-16c Percentage of sex workers who avoid health care because of stigma and discrimination-4</v>
      </c>
      <c r="E110" s="335" t="s">
        <v>2977</v>
      </c>
      <c r="F110" s="335" t="s">
        <v>3061</v>
      </c>
      <c r="G110" s="334" t="s">
        <v>3259</v>
      </c>
      <c r="H110" s="335" t="s">
        <v>3260</v>
      </c>
    </row>
    <row r="111" spans="1:8" s="10" customFormat="1" x14ac:dyDescent="0.25">
      <c r="A111" s="334" t="s">
        <v>3261</v>
      </c>
      <c r="B111" s="335" t="s">
        <v>3262</v>
      </c>
      <c r="C111" s="334">
        <f t="shared" si="2"/>
        <v>0</v>
      </c>
      <c r="D111" s="334" t="str">
        <f t="shared" si="3"/>
        <v>HIV O-16d Percentage of people who inject drugs who avoid health care because of stigma and discrimination-0</v>
      </c>
      <c r="E111" s="335" t="s">
        <v>2970</v>
      </c>
      <c r="F111" s="335" t="s">
        <v>3039</v>
      </c>
      <c r="G111" s="334" t="s">
        <v>3263</v>
      </c>
      <c r="H111" s="335" t="s">
        <v>3264</v>
      </c>
    </row>
    <row r="112" spans="1:8" s="10" customFormat="1" x14ac:dyDescent="0.25">
      <c r="A112" s="334" t="s">
        <v>3261</v>
      </c>
      <c r="B112" s="335" t="s">
        <v>3262</v>
      </c>
      <c r="C112" s="334">
        <f t="shared" si="2"/>
        <v>1</v>
      </c>
      <c r="D112" s="334" t="str">
        <f t="shared" si="3"/>
        <v>HIV O-16d Percentage of people who inject drugs who avoid health care because of stigma and discrimination-1</v>
      </c>
      <c r="E112" s="335" t="s">
        <v>2970</v>
      </c>
      <c r="F112" s="335" t="s">
        <v>3042</v>
      </c>
      <c r="G112" s="334" t="s">
        <v>3265</v>
      </c>
      <c r="H112" s="335" t="s">
        <v>3266</v>
      </c>
    </row>
    <row r="113" spans="1:8" s="10" customFormat="1" x14ac:dyDescent="0.25">
      <c r="A113" s="334" t="s">
        <v>3261</v>
      </c>
      <c r="B113" s="335" t="s">
        <v>3262</v>
      </c>
      <c r="C113" s="334">
        <f t="shared" si="2"/>
        <v>2</v>
      </c>
      <c r="D113" s="334" t="str">
        <f t="shared" si="3"/>
        <v>HIV O-16d Percentage of people who inject drugs who avoid health care because of stigma and discrimination-2</v>
      </c>
      <c r="E113" s="335" t="s">
        <v>2977</v>
      </c>
      <c r="F113" s="335" t="s">
        <v>2978</v>
      </c>
      <c r="G113" s="334" t="s">
        <v>3267</v>
      </c>
      <c r="H113" s="335" t="s">
        <v>3268</v>
      </c>
    </row>
    <row r="114" spans="1:8" s="10" customFormat="1" x14ac:dyDescent="0.25">
      <c r="A114" s="334" t="s">
        <v>3261</v>
      </c>
      <c r="B114" s="335" t="s">
        <v>3262</v>
      </c>
      <c r="C114" s="334">
        <f t="shared" si="2"/>
        <v>3</v>
      </c>
      <c r="D114" s="334" t="str">
        <f t="shared" si="3"/>
        <v>HIV O-16d Percentage of people who inject drugs who avoid health care because of stigma and discrimination-3</v>
      </c>
      <c r="E114" s="335" t="s">
        <v>2977</v>
      </c>
      <c r="F114" s="335" t="s">
        <v>2981</v>
      </c>
      <c r="G114" s="334" t="s">
        <v>3269</v>
      </c>
      <c r="H114" s="335" t="s">
        <v>3270</v>
      </c>
    </row>
    <row r="115" spans="1:8" s="10" customFormat="1" x14ac:dyDescent="0.25">
      <c r="A115" s="334" t="s">
        <v>3261</v>
      </c>
      <c r="B115" s="335" t="s">
        <v>3262</v>
      </c>
      <c r="C115" s="334">
        <f t="shared" si="2"/>
        <v>4</v>
      </c>
      <c r="D115" s="334" t="str">
        <f t="shared" si="3"/>
        <v>HIV O-16d Percentage of people who inject drugs who avoid health care because of stigma and discrimination-4</v>
      </c>
      <c r="E115" s="335" t="s">
        <v>2977</v>
      </c>
      <c r="F115" s="335" t="s">
        <v>3061</v>
      </c>
      <c r="G115" s="334" t="s">
        <v>3271</v>
      </c>
      <c r="H115" s="335" t="s">
        <v>3272</v>
      </c>
    </row>
    <row r="116" spans="1:8" s="10" customFormat="1" x14ac:dyDescent="0.25">
      <c r="A116" s="334" t="s">
        <v>3273</v>
      </c>
      <c r="B116" s="335" t="s">
        <v>3274</v>
      </c>
      <c r="C116" s="334">
        <f t="shared" si="2"/>
        <v>0</v>
      </c>
      <c r="D116" s="334" t="str">
        <f t="shared" si="3"/>
        <v>HIV O-17 Percentage of people living with HIV reporting their rights were violated who sought legal redress-0</v>
      </c>
      <c r="E116" s="335" t="s">
        <v>2970</v>
      </c>
      <c r="F116" s="335" t="s">
        <v>3039</v>
      </c>
      <c r="G116" s="334" t="s">
        <v>3275</v>
      </c>
      <c r="H116" s="335" t="s">
        <v>3276</v>
      </c>
    </row>
    <row r="117" spans="1:8" s="10" customFormat="1" x14ac:dyDescent="0.25">
      <c r="A117" s="334" t="s">
        <v>3273</v>
      </c>
      <c r="B117" s="335" t="s">
        <v>3274</v>
      </c>
      <c r="C117" s="334">
        <f t="shared" si="2"/>
        <v>1</v>
      </c>
      <c r="D117" s="334" t="str">
        <f t="shared" si="3"/>
        <v>HIV O-17 Percentage of people living with HIV reporting their rights were violated who sought legal redress-1</v>
      </c>
      <c r="E117" s="335" t="s">
        <v>2970</v>
      </c>
      <c r="F117" s="335" t="s">
        <v>3042</v>
      </c>
      <c r="G117" s="334" t="s">
        <v>3277</v>
      </c>
      <c r="H117" s="335" t="s">
        <v>3278</v>
      </c>
    </row>
    <row r="118" spans="1:8" s="10" customFormat="1" x14ac:dyDescent="0.25">
      <c r="A118" s="334" t="s">
        <v>3273</v>
      </c>
      <c r="B118" s="335" t="s">
        <v>3274</v>
      </c>
      <c r="C118" s="334">
        <f t="shared" si="2"/>
        <v>2</v>
      </c>
      <c r="D118" s="334" t="str">
        <f t="shared" si="3"/>
        <v>HIV O-17 Percentage of people living with HIV reporting their rights were violated who sought legal redress-2</v>
      </c>
      <c r="E118" s="335" t="s">
        <v>2977</v>
      </c>
      <c r="F118" s="335" t="s">
        <v>2978</v>
      </c>
      <c r="G118" s="334" t="s">
        <v>3279</v>
      </c>
      <c r="H118" s="335" t="s">
        <v>3280</v>
      </c>
    </row>
    <row r="119" spans="1:8" s="10" customFormat="1" x14ac:dyDescent="0.25">
      <c r="A119" s="334" t="s">
        <v>3273</v>
      </c>
      <c r="B119" s="335" t="s">
        <v>3274</v>
      </c>
      <c r="C119" s="334">
        <f t="shared" si="2"/>
        <v>3</v>
      </c>
      <c r="D119" s="334" t="str">
        <f t="shared" si="3"/>
        <v>HIV O-17 Percentage of people living with HIV reporting their rights were violated who sought legal redress-3</v>
      </c>
      <c r="E119" s="335" t="s">
        <v>2977</v>
      </c>
      <c r="F119" s="335" t="s">
        <v>2981</v>
      </c>
      <c r="G119" s="334" t="s">
        <v>3281</v>
      </c>
      <c r="H119" s="335" t="s">
        <v>3282</v>
      </c>
    </row>
    <row r="120" spans="1:8" s="10" customFormat="1" x14ac:dyDescent="0.25">
      <c r="A120" s="334" t="s">
        <v>3273</v>
      </c>
      <c r="B120" s="335" t="s">
        <v>3274</v>
      </c>
      <c r="C120" s="334">
        <f t="shared" si="2"/>
        <v>4</v>
      </c>
      <c r="D120" s="334" t="str">
        <f t="shared" si="3"/>
        <v>HIV O-17 Percentage of people living with HIV reporting their rights were violated who sought legal redress-4</v>
      </c>
      <c r="E120" s="335" t="s">
        <v>2977</v>
      </c>
      <c r="F120" s="335" t="s">
        <v>3061</v>
      </c>
      <c r="G120" s="334" t="s">
        <v>3283</v>
      </c>
      <c r="H120" s="335" t="s">
        <v>3284</v>
      </c>
    </row>
    <row r="121" spans="1:8" s="10" customFormat="1" x14ac:dyDescent="0.25">
      <c r="A121" s="334" t="s">
        <v>3273</v>
      </c>
      <c r="B121" s="335" t="s">
        <v>3274</v>
      </c>
      <c r="C121" s="334">
        <f t="shared" si="2"/>
        <v>5</v>
      </c>
      <c r="D121" s="334" t="str">
        <f t="shared" si="3"/>
        <v>HIV O-17 Percentage of people living with HIV reporting their rights were violated who sought legal redress-5</v>
      </c>
      <c r="E121" s="335" t="s">
        <v>3285</v>
      </c>
      <c r="F121" s="335" t="s">
        <v>3286</v>
      </c>
      <c r="G121" s="334" t="s">
        <v>3287</v>
      </c>
      <c r="H121" s="335" t="s">
        <v>3288</v>
      </c>
    </row>
    <row r="122" spans="1:8" s="10" customFormat="1" x14ac:dyDescent="0.25">
      <c r="A122" s="334" t="s">
        <v>3273</v>
      </c>
      <c r="B122" s="335" t="s">
        <v>3274</v>
      </c>
      <c r="C122" s="334">
        <f t="shared" si="2"/>
        <v>6</v>
      </c>
      <c r="D122" s="334" t="str">
        <f t="shared" si="3"/>
        <v>HIV O-17 Percentage of people living with HIV reporting their rights were violated who sought legal redress-6</v>
      </c>
      <c r="E122" s="335" t="s">
        <v>3285</v>
      </c>
      <c r="F122" s="335" t="s">
        <v>3289</v>
      </c>
      <c r="G122" s="334" t="s">
        <v>3290</v>
      </c>
      <c r="H122" s="335" t="s">
        <v>3291</v>
      </c>
    </row>
    <row r="123" spans="1:8" s="10" customFormat="1" x14ac:dyDescent="0.25">
      <c r="A123" s="334" t="s">
        <v>3273</v>
      </c>
      <c r="B123" s="335" t="s">
        <v>3274</v>
      </c>
      <c r="C123" s="334">
        <f t="shared" si="2"/>
        <v>7</v>
      </c>
      <c r="D123" s="334" t="str">
        <f t="shared" si="3"/>
        <v>HIV O-17 Percentage of people living with HIV reporting their rights were violated who sought legal redress-7</v>
      </c>
      <c r="E123" s="335" t="s">
        <v>3285</v>
      </c>
      <c r="F123" s="335" t="s">
        <v>3292</v>
      </c>
      <c r="G123" s="334" t="s">
        <v>3293</v>
      </c>
      <c r="H123" s="335" t="s">
        <v>3294</v>
      </c>
    </row>
    <row r="124" spans="1:8" s="10" customFormat="1" x14ac:dyDescent="0.25">
      <c r="A124" s="334" t="s">
        <v>3273</v>
      </c>
      <c r="B124" s="335" t="s">
        <v>3274</v>
      </c>
      <c r="C124" s="334">
        <f t="shared" si="2"/>
        <v>8</v>
      </c>
      <c r="D124" s="334" t="str">
        <f t="shared" si="3"/>
        <v>HIV O-17 Percentage of people living with HIV reporting their rights were violated who sought legal redress-8</v>
      </c>
      <c r="E124" s="335" t="s">
        <v>3285</v>
      </c>
      <c r="F124" s="335" t="s">
        <v>3295</v>
      </c>
      <c r="G124" s="334" t="s">
        <v>3296</v>
      </c>
      <c r="H124" s="335" t="s">
        <v>3297</v>
      </c>
    </row>
    <row r="125" spans="1:8" s="10" customFormat="1" x14ac:dyDescent="0.25">
      <c r="A125" s="334" t="s">
        <v>3298</v>
      </c>
      <c r="B125" s="335" t="s">
        <v>3299</v>
      </c>
      <c r="C125" s="334">
        <f t="shared" si="2"/>
        <v>0</v>
      </c>
      <c r="D125" s="334" t="str">
        <f t="shared" si="3"/>
        <v>HIV O-21 Percentage of people living with HIV not on ART at the end of the reporting period among people living with HIV who were either on ART at the end of the last reporting period or newly initiated on ART during the reporting period-0</v>
      </c>
      <c r="E125" s="335" t="s">
        <v>2970</v>
      </c>
      <c r="F125" s="335" t="s">
        <v>2971</v>
      </c>
      <c r="G125" s="334" t="s">
        <v>3300</v>
      </c>
      <c r="H125" s="335" t="s">
        <v>3301</v>
      </c>
    </row>
    <row r="126" spans="1:8" s="10" customFormat="1" x14ac:dyDescent="0.25">
      <c r="A126" s="334" t="s">
        <v>3298</v>
      </c>
      <c r="B126" s="335" t="s">
        <v>3299</v>
      </c>
      <c r="C126" s="334">
        <f t="shared" si="2"/>
        <v>1</v>
      </c>
      <c r="D126" s="334" t="str">
        <f t="shared" si="3"/>
        <v>HIV O-21 Percentage of people living with HIV not on ART at the end of the reporting period among people living with HIV who were either on ART at the end of the last reporting period or newly initiated on ART during the reporting period-1</v>
      </c>
      <c r="E126" s="335" t="s">
        <v>2970</v>
      </c>
      <c r="F126" s="335" t="s">
        <v>2974</v>
      </c>
      <c r="G126" s="334" t="s">
        <v>3302</v>
      </c>
      <c r="H126" s="335" t="s">
        <v>3303</v>
      </c>
    </row>
    <row r="127" spans="1:8" s="10" customFormat="1" x14ac:dyDescent="0.25">
      <c r="A127" s="334" t="s">
        <v>3298</v>
      </c>
      <c r="B127" s="335" t="s">
        <v>3299</v>
      </c>
      <c r="C127" s="334">
        <f t="shared" si="2"/>
        <v>2</v>
      </c>
      <c r="D127" s="334" t="str">
        <f t="shared" si="3"/>
        <v>HIV O-21 Percentage of people living with HIV not on ART at the end of the reporting period among people living with HIV who were either on ART at the end of the last reporting period or newly initiated on ART during the reporting period-2</v>
      </c>
      <c r="E127" s="335" t="s">
        <v>2977</v>
      </c>
      <c r="F127" s="335" t="s">
        <v>2978</v>
      </c>
      <c r="G127" s="334" t="s">
        <v>3304</v>
      </c>
      <c r="H127" s="335" t="s">
        <v>3305</v>
      </c>
    </row>
    <row r="128" spans="1:8" s="10" customFormat="1" x14ac:dyDescent="0.25">
      <c r="A128" s="334" t="s">
        <v>3298</v>
      </c>
      <c r="B128" s="335" t="s">
        <v>3299</v>
      </c>
      <c r="C128" s="334">
        <f t="shared" si="2"/>
        <v>3</v>
      </c>
      <c r="D128" s="334" t="str">
        <f t="shared" si="3"/>
        <v>HIV O-21 Percentage of people living with HIV not on ART at the end of the reporting period among people living with HIV who were either on ART at the end of the last reporting period or newly initiated on ART during the reporting period-3</v>
      </c>
      <c r="E128" s="335" t="s">
        <v>2977</v>
      </c>
      <c r="F128" s="335" t="s">
        <v>2981</v>
      </c>
      <c r="G128" s="334" t="s">
        <v>3306</v>
      </c>
      <c r="H128" s="335" t="s">
        <v>3307</v>
      </c>
    </row>
    <row r="129" spans="1:8" s="10" customFormat="1" x14ac:dyDescent="0.25">
      <c r="A129" s="334" t="s">
        <v>3298</v>
      </c>
      <c r="B129" s="335" t="s">
        <v>3299</v>
      </c>
      <c r="C129" s="334">
        <f t="shared" si="2"/>
        <v>4</v>
      </c>
      <c r="D129" s="334" t="str">
        <f t="shared" si="3"/>
        <v>HIV O-21 Percentage of people living with HIV not on ART at the end of the reporting period among people living with HIV who were either on ART at the end of the last reporting period or newly initiated on ART during the reporting period-4</v>
      </c>
      <c r="E129" s="335" t="s">
        <v>2977</v>
      </c>
      <c r="F129" s="335" t="s">
        <v>3061</v>
      </c>
      <c r="G129" s="334" t="s">
        <v>3308</v>
      </c>
      <c r="H129" s="335" t="s">
        <v>3309</v>
      </c>
    </row>
    <row r="130" spans="1:8" s="10" customFormat="1" x14ac:dyDescent="0.25">
      <c r="A130" s="334" t="s">
        <v>3298</v>
      </c>
      <c r="B130" s="335" t="s">
        <v>3299</v>
      </c>
      <c r="C130" s="334">
        <f t="shared" si="2"/>
        <v>5</v>
      </c>
      <c r="D130" s="334" t="str">
        <f t="shared" si="3"/>
        <v>HIV O-21 Percentage of people living with HIV not on ART at the end of the reporting period among people living with HIV who were either on ART at the end of the last reporting period or newly initiated on ART during the reporting period-5</v>
      </c>
      <c r="E130" s="335" t="s">
        <v>3310</v>
      </c>
      <c r="F130" s="335" t="s">
        <v>3311</v>
      </c>
      <c r="G130" s="334" t="s">
        <v>3312</v>
      </c>
      <c r="H130" s="335" t="s">
        <v>3313</v>
      </c>
    </row>
    <row r="131" spans="1:8" s="10" customFormat="1" x14ac:dyDescent="0.25">
      <c r="A131" s="334" t="s">
        <v>3298</v>
      </c>
      <c r="B131" s="335" t="s">
        <v>3299</v>
      </c>
      <c r="C131" s="334">
        <f t="shared" si="2"/>
        <v>6</v>
      </c>
      <c r="D131" s="334" t="str">
        <f t="shared" si="3"/>
        <v>HIV O-21 Percentage of people living with HIV not on ART at the end of the reporting period among people living with HIV who were either on ART at the end of the last reporting period or newly initiated on ART during the reporting period-6</v>
      </c>
      <c r="E131" s="335" t="s">
        <v>3310</v>
      </c>
      <c r="F131" s="335" t="s">
        <v>3314</v>
      </c>
      <c r="G131" s="334" t="s">
        <v>3315</v>
      </c>
      <c r="H131" s="335" t="s">
        <v>3316</v>
      </c>
    </row>
    <row r="132" spans="1:8" s="10" customFormat="1" x14ac:dyDescent="0.25">
      <c r="A132" s="334" t="s">
        <v>3298</v>
      </c>
      <c r="B132" s="335" t="s">
        <v>3299</v>
      </c>
      <c r="C132" s="334">
        <f t="shared" si="2"/>
        <v>7</v>
      </c>
      <c r="D132" s="334" t="str">
        <f t="shared" si="3"/>
        <v>HIV O-21 Percentage of people living with HIV not on ART at the end of the reporting period among people living with HIV who were either on ART at the end of the last reporting period or newly initiated on ART during the reporting period-7</v>
      </c>
      <c r="E132" s="335" t="s">
        <v>3310</v>
      </c>
      <c r="F132" s="335" t="s">
        <v>3317</v>
      </c>
      <c r="G132" s="334" t="s">
        <v>3318</v>
      </c>
      <c r="H132" s="335" t="s">
        <v>3319</v>
      </c>
    </row>
    <row r="133" spans="1:8" s="10" customFormat="1" x14ac:dyDescent="0.25">
      <c r="A133" s="334" t="s">
        <v>3320</v>
      </c>
      <c r="B133" s="335" t="s">
        <v>3321</v>
      </c>
      <c r="C133" s="334">
        <f t="shared" si="2"/>
        <v>0</v>
      </c>
      <c r="D133" s="334" t="str">
        <f t="shared" si="3"/>
        <v>TB O-7 Percentage of people diagnosed with TB who experienced self-stigma that inhibited them from seeking and accessing TB services-0</v>
      </c>
      <c r="E133" s="335" t="s">
        <v>2977</v>
      </c>
      <c r="F133" s="335" t="s">
        <v>2978</v>
      </c>
      <c r="G133" s="334" t="s">
        <v>3322</v>
      </c>
      <c r="H133" s="335" t="s">
        <v>3323</v>
      </c>
    </row>
    <row r="134" spans="1:8" s="10" customFormat="1" x14ac:dyDescent="0.25">
      <c r="A134" s="334" t="s">
        <v>3320</v>
      </c>
      <c r="B134" s="335" t="s">
        <v>3321</v>
      </c>
      <c r="C134" s="334">
        <f t="shared" ref="C134:C151" si="4">IF(B134=B133,C133+1,0)</f>
        <v>1</v>
      </c>
      <c r="D134" s="334" t="str">
        <f t="shared" ref="D134:D151" si="5">B134&amp;"-"&amp;C134</f>
        <v>TB O-7 Percentage of people diagnosed with TB who experienced self-stigma that inhibited them from seeking and accessing TB services-1</v>
      </c>
      <c r="E134" s="335" t="s">
        <v>2977</v>
      </c>
      <c r="F134" s="335" t="s">
        <v>2981</v>
      </c>
      <c r="G134" s="334" t="s">
        <v>3324</v>
      </c>
      <c r="H134" s="335" t="s">
        <v>3325</v>
      </c>
    </row>
    <row r="135" spans="1:8" s="10" customFormat="1" x14ac:dyDescent="0.25">
      <c r="A135" s="334" t="s">
        <v>3326</v>
      </c>
      <c r="B135" s="335" t="s">
        <v>3327</v>
      </c>
      <c r="C135" s="334">
        <f t="shared" si="4"/>
        <v>0</v>
      </c>
      <c r="D135" s="334" t="str">
        <f t="shared" si="5"/>
        <v>TB O-8 Percentage of people diagnosed with TB who report stigma in health care settings that inhibited them from seeking and accessing TB services-0</v>
      </c>
      <c r="E135" s="335" t="s">
        <v>2977</v>
      </c>
      <c r="F135" s="335" t="s">
        <v>2978</v>
      </c>
      <c r="G135" s="334" t="s">
        <v>3328</v>
      </c>
      <c r="H135" s="335" t="s">
        <v>3329</v>
      </c>
    </row>
    <row r="136" spans="1:8" s="10" customFormat="1" x14ac:dyDescent="0.25">
      <c r="A136" s="334" t="s">
        <v>3326</v>
      </c>
      <c r="B136" s="335" t="s">
        <v>3327</v>
      </c>
      <c r="C136" s="334">
        <f t="shared" si="4"/>
        <v>1</v>
      </c>
      <c r="D136" s="334" t="str">
        <f t="shared" si="5"/>
        <v>TB O-8 Percentage of people diagnosed with TB who report stigma in health care settings that inhibited them from seeking and accessing TB services-1</v>
      </c>
      <c r="E136" s="335" t="s">
        <v>2977</v>
      </c>
      <c r="F136" s="335" t="s">
        <v>2981</v>
      </c>
      <c r="G136" s="334" t="s">
        <v>3330</v>
      </c>
      <c r="H136" s="335" t="s">
        <v>3331</v>
      </c>
    </row>
    <row r="137" spans="1:8" s="10" customFormat="1" x14ac:dyDescent="0.25">
      <c r="A137" s="334" t="s">
        <v>3332</v>
      </c>
      <c r="B137" s="335" t="s">
        <v>3333</v>
      </c>
      <c r="C137" s="334">
        <f t="shared" si="4"/>
        <v>0</v>
      </c>
      <c r="D137" s="334" t="str">
        <f t="shared" si="5"/>
        <v>TB O-9 Percentage of people diagnosed with TB who report stigma in community settings that inhibited them from seeking and accessing TB services-0</v>
      </c>
      <c r="E137" s="335" t="s">
        <v>2977</v>
      </c>
      <c r="F137" s="335" t="s">
        <v>2978</v>
      </c>
      <c r="G137" s="334" t="s">
        <v>3334</v>
      </c>
      <c r="H137" s="335" t="s">
        <v>3335</v>
      </c>
    </row>
    <row r="138" spans="1:8" s="10" customFormat="1" x14ac:dyDescent="0.25">
      <c r="A138" s="334" t="s">
        <v>3332</v>
      </c>
      <c r="B138" s="335" t="s">
        <v>3333</v>
      </c>
      <c r="C138" s="334">
        <f t="shared" si="4"/>
        <v>1</v>
      </c>
      <c r="D138" s="334" t="str">
        <f t="shared" si="5"/>
        <v>TB O-9 Percentage of people diagnosed with TB who report stigma in community settings that inhibited them from seeking and accessing TB services-1</v>
      </c>
      <c r="E138" s="335" t="s">
        <v>2977</v>
      </c>
      <c r="F138" s="335" t="s">
        <v>2981</v>
      </c>
      <c r="G138" s="334" t="s">
        <v>3336</v>
      </c>
      <c r="H138" s="335" t="s">
        <v>3337</v>
      </c>
    </row>
    <row r="139" spans="1:8" s="10" customFormat="1" x14ac:dyDescent="0.25">
      <c r="A139" s="334" t="s">
        <v>3338</v>
      </c>
      <c r="B139" s="335" t="s">
        <v>3339</v>
      </c>
      <c r="C139" s="334">
        <f t="shared" si="4"/>
        <v>0</v>
      </c>
      <c r="D139" s="334" t="str">
        <f t="shared" si="5"/>
        <v>Malaria O-1a Proportion of population that slept under an insecticide-treated net the previous night-0</v>
      </c>
      <c r="E139" s="335" t="s">
        <v>2977</v>
      </c>
      <c r="F139" s="335" t="s">
        <v>2978</v>
      </c>
      <c r="G139" s="334" t="s">
        <v>3340</v>
      </c>
      <c r="H139" s="335" t="s">
        <v>3341</v>
      </c>
    </row>
    <row r="140" spans="1:8" s="10" customFormat="1" x14ac:dyDescent="0.25">
      <c r="A140" s="334" t="s">
        <v>3338</v>
      </c>
      <c r="B140" s="335" t="s">
        <v>3339</v>
      </c>
      <c r="C140" s="334">
        <f t="shared" si="4"/>
        <v>1</v>
      </c>
      <c r="D140" s="334" t="str">
        <f t="shared" si="5"/>
        <v>Malaria O-1a Proportion of population that slept under an insecticide-treated net the previous night-1</v>
      </c>
      <c r="E140" s="335" t="s">
        <v>2977</v>
      </c>
      <c r="F140" s="335" t="s">
        <v>2981</v>
      </c>
      <c r="G140" s="334" t="s">
        <v>3342</v>
      </c>
      <c r="H140" s="335" t="s">
        <v>3343</v>
      </c>
    </row>
    <row r="141" spans="1:8" s="10" customFormat="1" x14ac:dyDescent="0.25">
      <c r="A141" s="334" t="s">
        <v>3344</v>
      </c>
      <c r="B141" s="335" t="s">
        <v>3345</v>
      </c>
      <c r="C141" s="334">
        <f t="shared" si="4"/>
        <v>0</v>
      </c>
      <c r="D141" s="334" t="str">
        <f t="shared" si="5"/>
        <v>Malaria O-3 Proportion of population using an insecticide-treated net among those with access to an insecticide-treated net-0</v>
      </c>
      <c r="E141" s="335" t="s">
        <v>2977</v>
      </c>
      <c r="F141" s="335" t="s">
        <v>2978</v>
      </c>
      <c r="G141" s="334" t="s">
        <v>3346</v>
      </c>
      <c r="H141" s="335" t="s">
        <v>3347</v>
      </c>
    </row>
    <row r="142" spans="1:8" s="10" customFormat="1" x14ac:dyDescent="0.25">
      <c r="A142" s="334" t="s">
        <v>3344</v>
      </c>
      <c r="B142" s="335" t="s">
        <v>3345</v>
      </c>
      <c r="C142" s="334">
        <f t="shared" si="4"/>
        <v>1</v>
      </c>
      <c r="D142" s="334" t="str">
        <f t="shared" si="5"/>
        <v>Malaria O-3 Proportion of population using an insecticide-treated net among those with access to an insecticide-treated net-1</v>
      </c>
      <c r="E142" s="335" t="s">
        <v>2977</v>
      </c>
      <c r="F142" s="335" t="s">
        <v>2981</v>
      </c>
      <c r="G142" s="334" t="s">
        <v>3348</v>
      </c>
      <c r="H142" s="335" t="s">
        <v>3349</v>
      </c>
    </row>
    <row r="143" spans="1:8" s="10" customFormat="1" x14ac:dyDescent="0.25">
      <c r="A143" s="334" t="s">
        <v>3350</v>
      </c>
      <c r="B143" s="335" t="s">
        <v>3351</v>
      </c>
      <c r="C143" s="334">
        <f t="shared" si="4"/>
        <v>0</v>
      </c>
      <c r="D143" s="334" t="str">
        <f t="shared" si="5"/>
        <v>Malaria O-9⁽ᴹ⁾ Annual blood examination rate: per 100 population per year (Elimination settings)-0</v>
      </c>
      <c r="E143" s="335" t="s">
        <v>3352</v>
      </c>
      <c r="F143" s="335" t="s">
        <v>3353</v>
      </c>
      <c r="G143" s="334" t="s">
        <v>3354</v>
      </c>
      <c r="H143" s="335" t="s">
        <v>3355</v>
      </c>
    </row>
    <row r="144" spans="1:8" s="10" customFormat="1" x14ac:dyDescent="0.25">
      <c r="A144" s="334" t="s">
        <v>3350</v>
      </c>
      <c r="B144" s="335" t="s">
        <v>3351</v>
      </c>
      <c r="C144" s="334">
        <f t="shared" si="4"/>
        <v>1</v>
      </c>
      <c r="D144" s="334" t="str">
        <f t="shared" si="5"/>
        <v>Malaria O-9⁽ᴹ⁾ Annual blood examination rate: per 100 population per year (Elimination settings)-1</v>
      </c>
      <c r="E144" s="335" t="s">
        <v>3352</v>
      </c>
      <c r="F144" s="335" t="s">
        <v>3356</v>
      </c>
      <c r="G144" s="334" t="s">
        <v>3357</v>
      </c>
      <c r="H144" s="335" t="s">
        <v>3358</v>
      </c>
    </row>
    <row r="145" spans="1:8" s="10" customFormat="1" x14ac:dyDescent="0.25">
      <c r="A145" s="334" t="s">
        <v>3359</v>
      </c>
      <c r="B145" s="335" t="s">
        <v>3360</v>
      </c>
      <c r="C145" s="334">
        <f t="shared" si="4"/>
        <v>0</v>
      </c>
      <c r="D145" s="334" t="str">
        <f t="shared" si="5"/>
        <v>HSS O-8 Active health workers per 10,000 population-0</v>
      </c>
      <c r="E145" s="335" t="s">
        <v>3361</v>
      </c>
      <c r="F145" s="335" t="s">
        <v>3362</v>
      </c>
      <c r="G145" s="334" t="s">
        <v>3363</v>
      </c>
      <c r="H145" s="335" t="s">
        <v>3364</v>
      </c>
    </row>
    <row r="146" spans="1:8" s="10" customFormat="1" x14ac:dyDescent="0.25">
      <c r="A146" s="334" t="s">
        <v>3359</v>
      </c>
      <c r="B146" s="335" t="s">
        <v>3360</v>
      </c>
      <c r="C146" s="334">
        <f t="shared" si="4"/>
        <v>1</v>
      </c>
      <c r="D146" s="334" t="str">
        <f t="shared" si="5"/>
        <v>HSS O-8 Active health workers per 10,000 population-1</v>
      </c>
      <c r="E146" s="335" t="s">
        <v>3361</v>
      </c>
      <c r="F146" s="335" t="s">
        <v>3365</v>
      </c>
      <c r="G146" s="334" t="s">
        <v>3366</v>
      </c>
      <c r="H146" s="335" t="s">
        <v>3367</v>
      </c>
    </row>
    <row r="147" spans="1:8" s="10" customFormat="1" x14ac:dyDescent="0.25">
      <c r="A147" s="334" t="s">
        <v>3359</v>
      </c>
      <c r="B147" s="335" t="s">
        <v>3360</v>
      </c>
      <c r="C147" s="334">
        <f t="shared" si="4"/>
        <v>2</v>
      </c>
      <c r="D147" s="334" t="str">
        <f t="shared" si="5"/>
        <v>HSS O-8 Active health workers per 10,000 population-2</v>
      </c>
      <c r="E147" s="335" t="s">
        <v>3361</v>
      </c>
      <c r="F147" s="335" t="s">
        <v>3368</v>
      </c>
      <c r="G147" s="334" t="s">
        <v>3369</v>
      </c>
      <c r="H147" s="335" t="s">
        <v>3370</v>
      </c>
    </row>
    <row r="148" spans="1:8" s="10" customFormat="1" x14ac:dyDescent="0.25">
      <c r="A148" s="334" t="s">
        <v>3359</v>
      </c>
      <c r="B148" s="335" t="s">
        <v>3360</v>
      </c>
      <c r="C148" s="334">
        <f t="shared" si="4"/>
        <v>3</v>
      </c>
      <c r="D148" s="334" t="str">
        <f t="shared" si="5"/>
        <v>HSS O-8 Active health workers per 10,000 population-3</v>
      </c>
      <c r="E148" s="335" t="s">
        <v>3361</v>
      </c>
      <c r="F148" s="335" t="s">
        <v>3371</v>
      </c>
      <c r="G148" s="334" t="s">
        <v>3372</v>
      </c>
      <c r="H148" s="335" t="s">
        <v>3373</v>
      </c>
    </row>
    <row r="149" spans="1:8" s="10" customFormat="1" x14ac:dyDescent="0.25">
      <c r="A149" s="334" t="s">
        <v>3359</v>
      </c>
      <c r="B149" s="335" t="s">
        <v>3360</v>
      </c>
      <c r="C149" s="334">
        <f t="shared" si="4"/>
        <v>4</v>
      </c>
      <c r="D149" s="334" t="str">
        <f t="shared" si="5"/>
        <v>HSS O-8 Active health workers per 10,000 population-4</v>
      </c>
      <c r="E149" s="335" t="s">
        <v>3361</v>
      </c>
      <c r="F149" s="335" t="s">
        <v>3374</v>
      </c>
      <c r="G149" s="334" t="s">
        <v>3375</v>
      </c>
      <c r="H149" s="335" t="s">
        <v>3376</v>
      </c>
    </row>
    <row r="150" spans="1:8" s="10" customFormat="1" x14ac:dyDescent="0.25">
      <c r="A150" s="334" t="s">
        <v>3377</v>
      </c>
      <c r="B150" s="335" t="s">
        <v>3378</v>
      </c>
      <c r="C150" s="334">
        <f t="shared" si="4"/>
        <v>0</v>
      </c>
      <c r="D150" s="334" t="str">
        <f t="shared" si="5"/>
        <v>HSS O-9 Percentage of antenatal clients with 1st visit before 12 weeks-0</v>
      </c>
      <c r="E150" s="335" t="s">
        <v>2970</v>
      </c>
      <c r="F150" s="335" t="s">
        <v>3379</v>
      </c>
      <c r="G150" s="334" t="s">
        <v>3380</v>
      </c>
      <c r="H150" s="335" t="s">
        <v>3381</v>
      </c>
    </row>
    <row r="151" spans="1:8" s="10" customFormat="1" x14ac:dyDescent="0.25">
      <c r="A151" s="334" t="s">
        <v>3377</v>
      </c>
      <c r="B151" s="335" t="s">
        <v>3378</v>
      </c>
      <c r="C151" s="334">
        <f t="shared" si="4"/>
        <v>1</v>
      </c>
      <c r="D151" s="334" t="str">
        <f t="shared" si="5"/>
        <v>HSS O-9 Percentage of antenatal clients with 1st visit before 12 weeks-1</v>
      </c>
      <c r="E151" s="335" t="s">
        <v>2970</v>
      </c>
      <c r="F151" s="335" t="s">
        <v>3155</v>
      </c>
      <c r="G151" s="334" t="s">
        <v>3382</v>
      </c>
      <c r="H151" s="335" t="s">
        <v>3383</v>
      </c>
    </row>
    <row r="153" spans="1:8" ht="13" x14ac:dyDescent="0.3">
      <c r="A153" s="2" t="s">
        <v>108</v>
      </c>
    </row>
    <row r="154" spans="1:8" x14ac:dyDescent="0.25">
      <c r="A154" s="700" t="s">
        <v>110</v>
      </c>
      <c r="B154" s="334" t="s">
        <v>56</v>
      </c>
      <c r="C154" s="334">
        <v>0</v>
      </c>
      <c r="D154" s="334" t="s">
        <v>105</v>
      </c>
      <c r="E154" s="334" t="s">
        <v>41</v>
      </c>
      <c r="F154" s="334" t="s">
        <v>31</v>
      </c>
      <c r="G154" s="334" t="s">
        <v>61</v>
      </c>
      <c r="H154" s="334" t="s">
        <v>702</v>
      </c>
    </row>
    <row r="155" spans="1:8" hidden="1" x14ac:dyDescent="0.25">
      <c r="A155" s="334" t="s">
        <v>109</v>
      </c>
      <c r="B155" s="335" t="s">
        <v>84</v>
      </c>
      <c r="C155" s="334">
        <f>IF(B155=B154,C154+1,0)</f>
        <v>0</v>
      </c>
      <c r="D155" s="334" t="str">
        <f>B155&amp;"-"&amp;C155</f>
        <v>[Name]-0</v>
      </c>
      <c r="E155" s="335" t="s">
        <v>99</v>
      </c>
      <c r="F155" s="335" t="s">
        <v>98</v>
      </c>
      <c r="G155" s="334" t="s">
        <v>60</v>
      </c>
      <c r="H155" s="335" t="s">
        <v>701</v>
      </c>
    </row>
    <row r="156" spans="1:8" s="10" customFormat="1" x14ac:dyDescent="0.25">
      <c r="A156" s="334" t="s">
        <v>3384</v>
      </c>
      <c r="B156" s="335" t="s">
        <v>3385</v>
      </c>
      <c r="C156" s="334">
        <f t="shared" ref="C156:C219" si="6">IF(B156=B155,C155+1,0)</f>
        <v>0</v>
      </c>
      <c r="D156" s="334" t="str">
        <f t="shared" ref="D156:D219" si="7">B156&amp;"-"&amp;C156</f>
        <v>KP-1a⁽ᴹ⁾ Percentage of men who have sex with men reached with HIV prevention programs - defined package of services-0</v>
      </c>
      <c r="E156" s="335" t="s">
        <v>2970</v>
      </c>
      <c r="F156" s="335" t="s">
        <v>3039</v>
      </c>
      <c r="G156" s="334" t="s">
        <v>3386</v>
      </c>
      <c r="H156" s="335" t="s">
        <v>3387</v>
      </c>
    </row>
    <row r="157" spans="1:8" s="10" customFormat="1" x14ac:dyDescent="0.25">
      <c r="A157" s="334" t="s">
        <v>3384</v>
      </c>
      <c r="B157" s="335" t="s">
        <v>3385</v>
      </c>
      <c r="C157" s="334">
        <f t="shared" si="6"/>
        <v>1</v>
      </c>
      <c r="D157" s="334" t="str">
        <f t="shared" si="7"/>
        <v>KP-1a⁽ᴹ⁾ Percentage of men who have sex with men reached with HIV prevention programs - defined package of services-1</v>
      </c>
      <c r="E157" s="335" t="s">
        <v>2970</v>
      </c>
      <c r="F157" s="335" t="s">
        <v>3042</v>
      </c>
      <c r="G157" s="334" t="s">
        <v>3388</v>
      </c>
      <c r="H157" s="335" t="s">
        <v>3389</v>
      </c>
    </row>
    <row r="158" spans="1:8" s="10" customFormat="1" x14ac:dyDescent="0.25">
      <c r="A158" s="334" t="s">
        <v>3390</v>
      </c>
      <c r="B158" s="335" t="s">
        <v>3391</v>
      </c>
      <c r="C158" s="334">
        <f t="shared" si="6"/>
        <v>0</v>
      </c>
      <c r="D158" s="334" t="str">
        <f t="shared" si="7"/>
        <v>KP-1b⁽ᴹ⁾ Percentage of transgender people reached with HIV prevention programs - defined package of services-0</v>
      </c>
      <c r="E158" s="335" t="s">
        <v>2970</v>
      </c>
      <c r="F158" s="335" t="s">
        <v>3039</v>
      </c>
      <c r="G158" s="334" t="s">
        <v>3392</v>
      </c>
      <c r="H158" s="335" t="s">
        <v>3393</v>
      </c>
    </row>
    <row r="159" spans="1:8" s="10" customFormat="1" x14ac:dyDescent="0.25">
      <c r="A159" s="334" t="s">
        <v>3390</v>
      </c>
      <c r="B159" s="335" t="s">
        <v>3391</v>
      </c>
      <c r="C159" s="334">
        <f t="shared" si="6"/>
        <v>1</v>
      </c>
      <c r="D159" s="334" t="str">
        <f t="shared" si="7"/>
        <v>KP-1b⁽ᴹ⁾ Percentage of transgender people reached with HIV prevention programs - defined package of services-1</v>
      </c>
      <c r="E159" s="335" t="s">
        <v>2970</v>
      </c>
      <c r="F159" s="335" t="s">
        <v>3042</v>
      </c>
      <c r="G159" s="334" t="s">
        <v>3394</v>
      </c>
      <c r="H159" s="335" t="s">
        <v>3395</v>
      </c>
    </row>
    <row r="160" spans="1:8" s="10" customFormat="1" x14ac:dyDescent="0.25">
      <c r="A160" s="334" t="s">
        <v>3396</v>
      </c>
      <c r="B160" s="335" t="s">
        <v>3397</v>
      </c>
      <c r="C160" s="334">
        <f t="shared" si="6"/>
        <v>0</v>
      </c>
      <c r="D160" s="334" t="str">
        <f t="shared" si="7"/>
        <v>KP-1c⁽ᴹ⁾ Percentage of sex workers reached with HIV prevention programs - defined package of services-0</v>
      </c>
      <c r="E160" s="335" t="s">
        <v>2970</v>
      </c>
      <c r="F160" s="335" t="s">
        <v>3039</v>
      </c>
      <c r="G160" s="334" t="s">
        <v>3398</v>
      </c>
      <c r="H160" s="335" t="s">
        <v>3399</v>
      </c>
    </row>
    <row r="161" spans="1:8" s="10" customFormat="1" x14ac:dyDescent="0.25">
      <c r="A161" s="334" t="s">
        <v>3396</v>
      </c>
      <c r="B161" s="335" t="s">
        <v>3397</v>
      </c>
      <c r="C161" s="334">
        <f t="shared" si="6"/>
        <v>1</v>
      </c>
      <c r="D161" s="334" t="str">
        <f t="shared" si="7"/>
        <v>KP-1c⁽ᴹ⁾ Percentage of sex workers reached with HIV prevention programs - defined package of services-1</v>
      </c>
      <c r="E161" s="335" t="s">
        <v>2970</v>
      </c>
      <c r="F161" s="335" t="s">
        <v>3042</v>
      </c>
      <c r="G161" s="334" t="s">
        <v>3400</v>
      </c>
      <c r="H161" s="335" t="s">
        <v>3401</v>
      </c>
    </row>
    <row r="162" spans="1:8" s="10" customFormat="1" x14ac:dyDescent="0.25">
      <c r="A162" s="334" t="s">
        <v>3396</v>
      </c>
      <c r="B162" s="335" t="s">
        <v>3397</v>
      </c>
      <c r="C162" s="334">
        <f t="shared" si="6"/>
        <v>2</v>
      </c>
      <c r="D162" s="334" t="str">
        <f t="shared" si="7"/>
        <v>KP-1c⁽ᴹ⁾ Percentage of sex workers reached with HIV prevention programs - defined package of services-2</v>
      </c>
      <c r="E162" s="335" t="s">
        <v>2977</v>
      </c>
      <c r="F162" s="335" t="s">
        <v>2978</v>
      </c>
      <c r="G162" s="334" t="s">
        <v>3402</v>
      </c>
      <c r="H162" s="335" t="s">
        <v>3403</v>
      </c>
    </row>
    <row r="163" spans="1:8" s="10" customFormat="1" x14ac:dyDescent="0.25">
      <c r="A163" s="334" t="s">
        <v>3396</v>
      </c>
      <c r="B163" s="335" t="s">
        <v>3397</v>
      </c>
      <c r="C163" s="334">
        <f t="shared" si="6"/>
        <v>3</v>
      </c>
      <c r="D163" s="334" t="str">
        <f t="shared" si="7"/>
        <v>KP-1c⁽ᴹ⁾ Percentage of sex workers reached with HIV prevention programs - defined package of services-3</v>
      </c>
      <c r="E163" s="335" t="s">
        <v>2977</v>
      </c>
      <c r="F163" s="335" t="s">
        <v>2981</v>
      </c>
      <c r="G163" s="334" t="s">
        <v>3404</v>
      </c>
      <c r="H163" s="335" t="s">
        <v>3405</v>
      </c>
    </row>
    <row r="164" spans="1:8" s="10" customFormat="1" x14ac:dyDescent="0.25">
      <c r="A164" s="334" t="s">
        <v>3396</v>
      </c>
      <c r="B164" s="335" t="s">
        <v>3397</v>
      </c>
      <c r="C164" s="334">
        <f t="shared" si="6"/>
        <v>4</v>
      </c>
      <c r="D164" s="334" t="str">
        <f t="shared" si="7"/>
        <v>KP-1c⁽ᴹ⁾ Percentage of sex workers reached with HIV prevention programs - defined package of services-4</v>
      </c>
      <c r="E164" s="335" t="s">
        <v>2977</v>
      </c>
      <c r="F164" s="335" t="s">
        <v>3061</v>
      </c>
      <c r="G164" s="334" t="s">
        <v>3406</v>
      </c>
      <c r="H164" s="335" t="s">
        <v>3407</v>
      </c>
    </row>
    <row r="165" spans="1:8" s="10" customFormat="1" x14ac:dyDescent="0.25">
      <c r="A165" s="334" t="s">
        <v>3408</v>
      </c>
      <c r="B165" s="335" t="s">
        <v>3409</v>
      </c>
      <c r="C165" s="334">
        <f t="shared" si="6"/>
        <v>0</v>
      </c>
      <c r="D165" s="334" t="str">
        <f t="shared" si="7"/>
        <v>KP-1d⁽ᴹ⁾ Percentage of people who inject drugs reached with HIV prevention programs - defined package of services-0</v>
      </c>
      <c r="E165" s="335" t="s">
        <v>2970</v>
      </c>
      <c r="F165" s="335" t="s">
        <v>3039</v>
      </c>
      <c r="G165" s="334" t="s">
        <v>3410</v>
      </c>
      <c r="H165" s="335" t="s">
        <v>3411</v>
      </c>
    </row>
    <row r="166" spans="1:8" s="10" customFormat="1" x14ac:dyDescent="0.25">
      <c r="A166" s="334" t="s">
        <v>3408</v>
      </c>
      <c r="B166" s="335" t="s">
        <v>3409</v>
      </c>
      <c r="C166" s="334">
        <f t="shared" si="6"/>
        <v>1</v>
      </c>
      <c r="D166" s="334" t="str">
        <f t="shared" si="7"/>
        <v>KP-1d⁽ᴹ⁾ Percentage of people who inject drugs reached with HIV prevention programs - defined package of services-1</v>
      </c>
      <c r="E166" s="335" t="s">
        <v>2970</v>
      </c>
      <c r="F166" s="335" t="s">
        <v>3042</v>
      </c>
      <c r="G166" s="334" t="s">
        <v>3412</v>
      </c>
      <c r="H166" s="335" t="s">
        <v>3413</v>
      </c>
    </row>
    <row r="167" spans="1:8" s="10" customFormat="1" x14ac:dyDescent="0.25">
      <c r="A167" s="334" t="s">
        <v>3408</v>
      </c>
      <c r="B167" s="335" t="s">
        <v>3409</v>
      </c>
      <c r="C167" s="334">
        <f t="shared" si="6"/>
        <v>2</v>
      </c>
      <c r="D167" s="334" t="str">
        <f t="shared" si="7"/>
        <v>KP-1d⁽ᴹ⁾ Percentage of people who inject drugs reached with HIV prevention programs - defined package of services-2</v>
      </c>
      <c r="E167" s="335" t="s">
        <v>2977</v>
      </c>
      <c r="F167" s="335" t="s">
        <v>2978</v>
      </c>
      <c r="G167" s="334" t="s">
        <v>3414</v>
      </c>
      <c r="H167" s="335" t="s">
        <v>3415</v>
      </c>
    </row>
    <row r="168" spans="1:8" s="10" customFormat="1" x14ac:dyDescent="0.25">
      <c r="A168" s="334" t="s">
        <v>3408</v>
      </c>
      <c r="B168" s="335" t="s">
        <v>3409</v>
      </c>
      <c r="C168" s="334">
        <f t="shared" si="6"/>
        <v>3</v>
      </c>
      <c r="D168" s="334" t="str">
        <f t="shared" si="7"/>
        <v>KP-1d⁽ᴹ⁾ Percentage of people who inject drugs reached with HIV prevention programs - defined package of services-3</v>
      </c>
      <c r="E168" s="335" t="s">
        <v>2977</v>
      </c>
      <c r="F168" s="335" t="s">
        <v>2981</v>
      </c>
      <c r="G168" s="334" t="s">
        <v>3416</v>
      </c>
      <c r="H168" s="335" t="s">
        <v>3417</v>
      </c>
    </row>
    <row r="169" spans="1:8" s="10" customFormat="1" x14ac:dyDescent="0.25">
      <c r="A169" s="334" t="s">
        <v>3408</v>
      </c>
      <c r="B169" s="335" t="s">
        <v>3409</v>
      </c>
      <c r="C169" s="334">
        <f t="shared" si="6"/>
        <v>4</v>
      </c>
      <c r="D169" s="334" t="str">
        <f t="shared" si="7"/>
        <v>KP-1d⁽ᴹ⁾ Percentage of people who inject drugs reached with HIV prevention programs - defined package of services-4</v>
      </c>
      <c r="E169" s="335" t="s">
        <v>2977</v>
      </c>
      <c r="F169" s="335" t="s">
        <v>3061</v>
      </c>
      <c r="G169" s="334" t="s">
        <v>3418</v>
      </c>
      <c r="H169" s="335" t="s">
        <v>3419</v>
      </c>
    </row>
    <row r="170" spans="1:8" s="10" customFormat="1" x14ac:dyDescent="0.25">
      <c r="A170" s="334" t="s">
        <v>3420</v>
      </c>
      <c r="B170" s="335" t="s">
        <v>3421</v>
      </c>
      <c r="C170" s="334">
        <f t="shared" si="6"/>
        <v>0</v>
      </c>
      <c r="D170" s="334" t="str">
        <f t="shared" si="7"/>
        <v>YP-1a Percentage of young people aged 10-24 years attending school reached by compehensive sexuality education and/or life skills-based HIV education in schools-0</v>
      </c>
      <c r="E170" s="335" t="s">
        <v>2977</v>
      </c>
      <c r="F170" s="335" t="s">
        <v>2978</v>
      </c>
      <c r="G170" s="334" t="s">
        <v>3422</v>
      </c>
      <c r="H170" s="335" t="s">
        <v>3423</v>
      </c>
    </row>
    <row r="171" spans="1:8" s="10" customFormat="1" x14ac:dyDescent="0.25">
      <c r="A171" s="334" t="s">
        <v>3420</v>
      </c>
      <c r="B171" s="335" t="s">
        <v>3421</v>
      </c>
      <c r="C171" s="334">
        <f t="shared" si="6"/>
        <v>1</v>
      </c>
      <c r="D171" s="334" t="str">
        <f t="shared" si="7"/>
        <v>YP-1a Percentage of young people aged 10-24 years attending school reached by compehensive sexuality education and/or life skills-based HIV education in schools-1</v>
      </c>
      <c r="E171" s="335" t="s">
        <v>2977</v>
      </c>
      <c r="F171" s="335" t="s">
        <v>2981</v>
      </c>
      <c r="G171" s="334" t="s">
        <v>3424</v>
      </c>
      <c r="H171" s="335" t="s">
        <v>3425</v>
      </c>
    </row>
    <row r="172" spans="1:8" s="10" customFormat="1" x14ac:dyDescent="0.25">
      <c r="A172" s="334" t="s">
        <v>3426</v>
      </c>
      <c r="B172" s="335" t="s">
        <v>3427</v>
      </c>
      <c r="C172" s="334">
        <f t="shared" si="6"/>
        <v>0</v>
      </c>
      <c r="D172" s="334" t="str">
        <f t="shared" si="7"/>
        <v>YP-1b Percentage of young people aged 10–24 years reached by comprehensive sexuality education and/or life skills–based HIV education out of schools-0</v>
      </c>
      <c r="E172" s="335" t="s">
        <v>2977</v>
      </c>
      <c r="F172" s="335" t="s">
        <v>2978</v>
      </c>
      <c r="G172" s="334" t="s">
        <v>3428</v>
      </c>
      <c r="H172" s="335" t="s">
        <v>3429</v>
      </c>
    </row>
    <row r="173" spans="1:8" s="10" customFormat="1" x14ac:dyDescent="0.25">
      <c r="A173" s="334" t="s">
        <v>3426</v>
      </c>
      <c r="B173" s="335" t="s">
        <v>3427</v>
      </c>
      <c r="C173" s="334">
        <f t="shared" si="6"/>
        <v>1</v>
      </c>
      <c r="D173" s="334" t="str">
        <f t="shared" si="7"/>
        <v>YP-1b Percentage of young people aged 10–24 years reached by comprehensive sexuality education and/or life skills–based HIV education out of schools-1</v>
      </c>
      <c r="E173" s="335" t="s">
        <v>2977</v>
      </c>
      <c r="F173" s="335" t="s">
        <v>2981</v>
      </c>
      <c r="G173" s="334" t="s">
        <v>3430</v>
      </c>
      <c r="H173" s="335" t="s">
        <v>3431</v>
      </c>
    </row>
    <row r="174" spans="1:8" s="10" customFormat="1" x14ac:dyDescent="0.25">
      <c r="A174" s="334" t="s">
        <v>3432</v>
      </c>
      <c r="B174" s="335" t="s">
        <v>3433</v>
      </c>
      <c r="C174" s="334">
        <f t="shared" si="6"/>
        <v>0</v>
      </c>
      <c r="D174" s="334" t="str">
        <f t="shared" si="7"/>
        <v>YP-2 Percentage of adolescent girls and young women reached with HIV prevention programs- defined package of services-0</v>
      </c>
      <c r="E174" s="335" t="s">
        <v>2970</v>
      </c>
      <c r="F174" s="335" t="s">
        <v>3379</v>
      </c>
      <c r="G174" s="334" t="s">
        <v>3434</v>
      </c>
      <c r="H174" s="335" t="s">
        <v>3435</v>
      </c>
    </row>
    <row r="175" spans="1:8" s="10" customFormat="1" x14ac:dyDescent="0.25">
      <c r="A175" s="334" t="s">
        <v>3432</v>
      </c>
      <c r="B175" s="335" t="s">
        <v>3433</v>
      </c>
      <c r="C175" s="334">
        <f t="shared" si="6"/>
        <v>1</v>
      </c>
      <c r="D175" s="334" t="str">
        <f t="shared" si="7"/>
        <v>YP-2 Percentage of adolescent girls and young women reached with HIV prevention programs- defined package of services-1</v>
      </c>
      <c r="E175" s="335" t="s">
        <v>2970</v>
      </c>
      <c r="F175" s="335" t="s">
        <v>3155</v>
      </c>
      <c r="G175" s="334" t="s">
        <v>3436</v>
      </c>
      <c r="H175" s="335" t="s">
        <v>3437</v>
      </c>
    </row>
    <row r="176" spans="1:8" s="10" customFormat="1" x14ac:dyDescent="0.25">
      <c r="A176" s="334" t="s">
        <v>3432</v>
      </c>
      <c r="B176" s="335" t="s">
        <v>3433</v>
      </c>
      <c r="C176" s="334">
        <f t="shared" si="6"/>
        <v>2</v>
      </c>
      <c r="D176" s="334" t="str">
        <f t="shared" si="7"/>
        <v>YP-2 Percentage of adolescent girls and young women reached with HIV prevention programs- defined package of services-2</v>
      </c>
      <c r="E176" s="335" t="s">
        <v>2970</v>
      </c>
      <c r="F176" s="335" t="s">
        <v>3158</v>
      </c>
      <c r="G176" s="334" t="s">
        <v>3438</v>
      </c>
      <c r="H176" s="335" t="s">
        <v>3439</v>
      </c>
    </row>
    <row r="177" spans="1:8" s="10" customFormat="1" x14ac:dyDescent="0.25">
      <c r="A177" s="334" t="s">
        <v>3440</v>
      </c>
      <c r="B177" s="335" t="s">
        <v>3441</v>
      </c>
      <c r="C177" s="334">
        <f t="shared" si="6"/>
        <v>0</v>
      </c>
      <c r="D177" s="334" t="str">
        <f t="shared" si="7"/>
        <v>PMTCT-1 Percentage of pregnant women who know their HIV status-0</v>
      </c>
      <c r="E177" s="335" t="s">
        <v>3442</v>
      </c>
      <c r="F177" s="335" t="s">
        <v>3443</v>
      </c>
      <c r="G177" s="334" t="s">
        <v>3444</v>
      </c>
      <c r="H177" s="335" t="s">
        <v>3445</v>
      </c>
    </row>
    <row r="178" spans="1:8" s="10" customFormat="1" x14ac:dyDescent="0.25">
      <c r="A178" s="334" t="s">
        <v>3440</v>
      </c>
      <c r="B178" s="335" t="s">
        <v>3441</v>
      </c>
      <c r="C178" s="334">
        <f t="shared" si="6"/>
        <v>1</v>
      </c>
      <c r="D178" s="334" t="str">
        <f t="shared" si="7"/>
        <v>PMTCT-1 Percentage of pregnant women who know their HIV status-1</v>
      </c>
      <c r="E178" s="335" t="s">
        <v>3442</v>
      </c>
      <c r="F178" s="335" t="s">
        <v>3446</v>
      </c>
      <c r="G178" s="334" t="s">
        <v>3447</v>
      </c>
      <c r="H178" s="335" t="s">
        <v>3448</v>
      </c>
    </row>
    <row r="179" spans="1:8" s="10" customFormat="1" x14ac:dyDescent="0.25">
      <c r="A179" s="334" t="s">
        <v>3449</v>
      </c>
      <c r="B179" s="335" t="s">
        <v>3450</v>
      </c>
      <c r="C179" s="334">
        <f t="shared" si="6"/>
        <v>0</v>
      </c>
      <c r="D179" s="334" t="str">
        <f t="shared" si="7"/>
        <v>PMTCT-3.1 Percentage of HIV-exposed infants receiving a virological test for HIV within 2 months of birth-0</v>
      </c>
      <c r="E179" s="335" t="s">
        <v>3442</v>
      </c>
      <c r="F179" s="335" t="s">
        <v>3443</v>
      </c>
      <c r="G179" s="334" t="s">
        <v>3451</v>
      </c>
      <c r="H179" s="335" t="s">
        <v>3452</v>
      </c>
    </row>
    <row r="180" spans="1:8" s="10" customFormat="1" x14ac:dyDescent="0.25">
      <c r="A180" s="334" t="s">
        <v>3449</v>
      </c>
      <c r="B180" s="335" t="s">
        <v>3450</v>
      </c>
      <c r="C180" s="334">
        <f t="shared" si="6"/>
        <v>1</v>
      </c>
      <c r="D180" s="334" t="str">
        <f t="shared" si="7"/>
        <v>PMTCT-3.1 Percentage of HIV-exposed infants receiving a virological test for HIV within 2 months of birth-1</v>
      </c>
      <c r="E180" s="335" t="s">
        <v>3442</v>
      </c>
      <c r="F180" s="335" t="s">
        <v>3446</v>
      </c>
      <c r="G180" s="334" t="s">
        <v>3453</v>
      </c>
      <c r="H180" s="335" t="s">
        <v>3454</v>
      </c>
    </row>
    <row r="181" spans="1:8" s="10" customFormat="1" x14ac:dyDescent="0.25">
      <c r="A181" s="334" t="s">
        <v>3449</v>
      </c>
      <c r="B181" s="335" t="s">
        <v>3450</v>
      </c>
      <c r="C181" s="334">
        <f t="shared" si="6"/>
        <v>2</v>
      </c>
      <c r="D181" s="334" t="str">
        <f t="shared" si="7"/>
        <v>PMTCT-3.1 Percentage of HIV-exposed infants receiving a virological test for HIV within 2 months of birth-2</v>
      </c>
      <c r="E181" s="335" t="s">
        <v>3442</v>
      </c>
      <c r="F181" s="335" t="s">
        <v>3455</v>
      </c>
      <c r="G181" s="334" t="s">
        <v>3456</v>
      </c>
      <c r="H181" s="335" t="s">
        <v>3457</v>
      </c>
    </row>
    <row r="182" spans="1:8" s="10" customFormat="1" x14ac:dyDescent="0.25">
      <c r="A182" s="334" t="s">
        <v>3458</v>
      </c>
      <c r="B182" s="335" t="s">
        <v>3459</v>
      </c>
      <c r="C182" s="334">
        <f t="shared" si="6"/>
        <v>0</v>
      </c>
      <c r="D182" s="334" t="str">
        <f t="shared" si="7"/>
        <v>HTS-2 Number of adolescent girls and young women who were tested for HIV and received their results during the reporting period-0</v>
      </c>
      <c r="E182" s="335" t="s">
        <v>2970</v>
      </c>
      <c r="F182" s="335" t="s">
        <v>3155</v>
      </c>
      <c r="G182" s="334" t="s">
        <v>3460</v>
      </c>
      <c r="H182" s="335" t="s">
        <v>3461</v>
      </c>
    </row>
    <row r="183" spans="1:8" s="10" customFormat="1" x14ac:dyDescent="0.25">
      <c r="A183" s="334" t="s">
        <v>3458</v>
      </c>
      <c r="B183" s="335" t="s">
        <v>3459</v>
      </c>
      <c r="C183" s="334">
        <f t="shared" si="6"/>
        <v>1</v>
      </c>
      <c r="D183" s="334" t="str">
        <f t="shared" si="7"/>
        <v>HTS-2 Number of adolescent girls and young women who were tested for HIV and received their results during the reporting period-1</v>
      </c>
      <c r="E183" s="335" t="s">
        <v>2970</v>
      </c>
      <c r="F183" s="335" t="s">
        <v>3158</v>
      </c>
      <c r="G183" s="334" t="s">
        <v>3462</v>
      </c>
      <c r="H183" s="335" t="s">
        <v>3463</v>
      </c>
    </row>
    <row r="184" spans="1:8" s="10" customFormat="1" x14ac:dyDescent="0.25">
      <c r="A184" s="334" t="s">
        <v>3458</v>
      </c>
      <c r="B184" s="335" t="s">
        <v>3459</v>
      </c>
      <c r="C184" s="334">
        <f t="shared" si="6"/>
        <v>2</v>
      </c>
      <c r="D184" s="334" t="str">
        <f t="shared" si="7"/>
        <v>HTS-2 Number of adolescent girls and young women who were tested for HIV and received their results during the reporting period-2</v>
      </c>
      <c r="E184" s="335" t="s">
        <v>2970</v>
      </c>
      <c r="F184" s="335" t="s">
        <v>3464</v>
      </c>
      <c r="G184" s="334" t="s">
        <v>3465</v>
      </c>
      <c r="H184" s="335" t="s">
        <v>3466</v>
      </c>
    </row>
    <row r="185" spans="1:8" s="10" customFormat="1" x14ac:dyDescent="0.25">
      <c r="A185" s="334" t="s">
        <v>3458</v>
      </c>
      <c r="B185" s="335" t="s">
        <v>3459</v>
      </c>
      <c r="C185" s="334">
        <f t="shared" si="6"/>
        <v>3</v>
      </c>
      <c r="D185" s="334" t="str">
        <f t="shared" si="7"/>
        <v>HTS-2 Number of adolescent girls and young women who were tested for HIV and received their results during the reporting period-3</v>
      </c>
      <c r="E185" s="335" t="s">
        <v>3442</v>
      </c>
      <c r="F185" s="335" t="s">
        <v>3443</v>
      </c>
      <c r="G185" s="334" t="s">
        <v>3467</v>
      </c>
      <c r="H185" s="335" t="s">
        <v>3468</v>
      </c>
    </row>
    <row r="186" spans="1:8" s="10" customFormat="1" x14ac:dyDescent="0.25">
      <c r="A186" s="334" t="s">
        <v>3458</v>
      </c>
      <c r="B186" s="335" t="s">
        <v>3459</v>
      </c>
      <c r="C186" s="334">
        <f t="shared" si="6"/>
        <v>4</v>
      </c>
      <c r="D186" s="334" t="str">
        <f t="shared" si="7"/>
        <v>HTS-2 Number of adolescent girls and young women who were tested for HIV and received their results during the reporting period-4</v>
      </c>
      <c r="E186" s="335" t="s">
        <v>3442</v>
      </c>
      <c r="F186" s="335" t="s">
        <v>3446</v>
      </c>
      <c r="G186" s="334" t="s">
        <v>3469</v>
      </c>
      <c r="H186" s="335" t="s">
        <v>3470</v>
      </c>
    </row>
    <row r="187" spans="1:8" s="10" customFormat="1" x14ac:dyDescent="0.25">
      <c r="A187" s="334" t="s">
        <v>3471</v>
      </c>
      <c r="B187" s="335" t="s">
        <v>3472</v>
      </c>
      <c r="C187" s="334">
        <f t="shared" si="6"/>
        <v>0</v>
      </c>
      <c r="D187" s="334" t="str">
        <f t="shared" si="7"/>
        <v>HTS-3a⁽ᴹ⁾ Percentage of men who have sex with men that have received an HIV test during the reporting period and know their results-0</v>
      </c>
      <c r="E187" s="335" t="s">
        <v>2970</v>
      </c>
      <c r="F187" s="335" t="s">
        <v>3039</v>
      </c>
      <c r="G187" s="334" t="s">
        <v>3473</v>
      </c>
      <c r="H187" s="335" t="s">
        <v>3474</v>
      </c>
    </row>
    <row r="188" spans="1:8" s="10" customFormat="1" x14ac:dyDescent="0.25">
      <c r="A188" s="334" t="s">
        <v>3471</v>
      </c>
      <c r="B188" s="335" t="s">
        <v>3472</v>
      </c>
      <c r="C188" s="334">
        <f t="shared" si="6"/>
        <v>1</v>
      </c>
      <c r="D188" s="334" t="str">
        <f t="shared" si="7"/>
        <v>HTS-3a⁽ᴹ⁾ Percentage of men who have sex with men that have received an HIV test during the reporting period and know their results-1</v>
      </c>
      <c r="E188" s="335" t="s">
        <v>2970</v>
      </c>
      <c r="F188" s="335" t="s">
        <v>3042</v>
      </c>
      <c r="G188" s="334" t="s">
        <v>3475</v>
      </c>
      <c r="H188" s="335" t="s">
        <v>3476</v>
      </c>
    </row>
    <row r="189" spans="1:8" s="10" customFormat="1" x14ac:dyDescent="0.25">
      <c r="A189" s="334" t="s">
        <v>3471</v>
      </c>
      <c r="B189" s="335" t="s">
        <v>3472</v>
      </c>
      <c r="C189" s="334">
        <f t="shared" si="6"/>
        <v>2</v>
      </c>
      <c r="D189" s="334" t="str">
        <f t="shared" si="7"/>
        <v>HTS-3a⁽ᴹ⁾ Percentage of men who have sex with men that have received an HIV test during the reporting period and know their results-2</v>
      </c>
      <c r="E189" s="335" t="s">
        <v>3442</v>
      </c>
      <c r="F189" s="335" t="s">
        <v>3443</v>
      </c>
      <c r="G189" s="334" t="s">
        <v>3477</v>
      </c>
      <c r="H189" s="335" t="s">
        <v>3478</v>
      </c>
    </row>
    <row r="190" spans="1:8" s="10" customFormat="1" x14ac:dyDescent="0.25">
      <c r="A190" s="334" t="s">
        <v>3471</v>
      </c>
      <c r="B190" s="335" t="s">
        <v>3472</v>
      </c>
      <c r="C190" s="334">
        <f t="shared" si="6"/>
        <v>3</v>
      </c>
      <c r="D190" s="334" t="str">
        <f t="shared" si="7"/>
        <v>HTS-3a⁽ᴹ⁾ Percentage of men who have sex with men that have received an HIV test during the reporting period and know their results-3</v>
      </c>
      <c r="E190" s="335" t="s">
        <v>3442</v>
      </c>
      <c r="F190" s="335" t="s">
        <v>3446</v>
      </c>
      <c r="G190" s="334" t="s">
        <v>3479</v>
      </c>
      <c r="H190" s="335" t="s">
        <v>3480</v>
      </c>
    </row>
    <row r="191" spans="1:8" s="10" customFormat="1" x14ac:dyDescent="0.25">
      <c r="A191" s="334" t="s">
        <v>3481</v>
      </c>
      <c r="B191" s="335" t="s">
        <v>3482</v>
      </c>
      <c r="C191" s="334">
        <f t="shared" si="6"/>
        <v>0</v>
      </c>
      <c r="D191" s="334" t="str">
        <f t="shared" si="7"/>
        <v>HTS-3b⁽ᴹ⁾ Percentage of transgender people that have received an HIV test during the reporting period and know their results-0</v>
      </c>
      <c r="E191" s="335" t="s">
        <v>2970</v>
      </c>
      <c r="F191" s="335" t="s">
        <v>3039</v>
      </c>
      <c r="G191" s="334" t="s">
        <v>3483</v>
      </c>
      <c r="H191" s="335" t="s">
        <v>3484</v>
      </c>
    </row>
    <row r="192" spans="1:8" s="10" customFormat="1" x14ac:dyDescent="0.25">
      <c r="A192" s="334" t="s">
        <v>3481</v>
      </c>
      <c r="B192" s="335" t="s">
        <v>3482</v>
      </c>
      <c r="C192" s="334">
        <f t="shared" si="6"/>
        <v>1</v>
      </c>
      <c r="D192" s="334" t="str">
        <f t="shared" si="7"/>
        <v>HTS-3b⁽ᴹ⁾ Percentage of transgender people that have received an HIV test during the reporting period and know their results-1</v>
      </c>
      <c r="E192" s="335" t="s">
        <v>2970</v>
      </c>
      <c r="F192" s="335" t="s">
        <v>3042</v>
      </c>
      <c r="G192" s="334" t="s">
        <v>3485</v>
      </c>
      <c r="H192" s="335" t="s">
        <v>3486</v>
      </c>
    </row>
    <row r="193" spans="1:8" s="10" customFormat="1" x14ac:dyDescent="0.25">
      <c r="A193" s="334" t="s">
        <v>3481</v>
      </c>
      <c r="B193" s="335" t="s">
        <v>3482</v>
      </c>
      <c r="C193" s="334">
        <f t="shared" si="6"/>
        <v>2</v>
      </c>
      <c r="D193" s="334" t="str">
        <f t="shared" si="7"/>
        <v>HTS-3b⁽ᴹ⁾ Percentage of transgender people that have received an HIV test during the reporting period and know their results-2</v>
      </c>
      <c r="E193" s="335" t="s">
        <v>3442</v>
      </c>
      <c r="F193" s="335" t="s">
        <v>3443</v>
      </c>
      <c r="G193" s="334" t="s">
        <v>3487</v>
      </c>
      <c r="H193" s="335" t="s">
        <v>3488</v>
      </c>
    </row>
    <row r="194" spans="1:8" s="10" customFormat="1" x14ac:dyDescent="0.25">
      <c r="A194" s="334" t="s">
        <v>3481</v>
      </c>
      <c r="B194" s="335" t="s">
        <v>3482</v>
      </c>
      <c r="C194" s="334">
        <f t="shared" si="6"/>
        <v>3</v>
      </c>
      <c r="D194" s="334" t="str">
        <f t="shared" si="7"/>
        <v>HTS-3b⁽ᴹ⁾ Percentage of transgender people that have received an HIV test during the reporting period and know their results-3</v>
      </c>
      <c r="E194" s="335" t="s">
        <v>3442</v>
      </c>
      <c r="F194" s="335" t="s">
        <v>3446</v>
      </c>
      <c r="G194" s="334" t="s">
        <v>3489</v>
      </c>
      <c r="H194" s="335" t="s">
        <v>3490</v>
      </c>
    </row>
    <row r="195" spans="1:8" s="10" customFormat="1" x14ac:dyDescent="0.25">
      <c r="A195" s="334" t="s">
        <v>3491</v>
      </c>
      <c r="B195" s="335" t="s">
        <v>3492</v>
      </c>
      <c r="C195" s="334">
        <f t="shared" si="6"/>
        <v>0</v>
      </c>
      <c r="D195" s="334" t="str">
        <f t="shared" si="7"/>
        <v>HTS-3c⁽ᴹ⁾ Percentage of sex workers that have received an HIV test during the reporting period and know their results-0</v>
      </c>
      <c r="E195" s="335" t="s">
        <v>2970</v>
      </c>
      <c r="F195" s="335" t="s">
        <v>3039</v>
      </c>
      <c r="G195" s="334" t="s">
        <v>3493</v>
      </c>
      <c r="H195" s="335" t="s">
        <v>3494</v>
      </c>
    </row>
    <row r="196" spans="1:8" s="10" customFormat="1" x14ac:dyDescent="0.25">
      <c r="A196" s="334" t="s">
        <v>3491</v>
      </c>
      <c r="B196" s="335" t="s">
        <v>3492</v>
      </c>
      <c r="C196" s="334">
        <f t="shared" si="6"/>
        <v>1</v>
      </c>
      <c r="D196" s="334" t="str">
        <f t="shared" si="7"/>
        <v>HTS-3c⁽ᴹ⁾ Percentage of sex workers that have received an HIV test during the reporting period and know their results-1</v>
      </c>
      <c r="E196" s="335" t="s">
        <v>2970</v>
      </c>
      <c r="F196" s="335" t="s">
        <v>3042</v>
      </c>
      <c r="G196" s="334" t="s">
        <v>3495</v>
      </c>
      <c r="H196" s="335" t="s">
        <v>3496</v>
      </c>
    </row>
    <row r="197" spans="1:8" s="10" customFormat="1" x14ac:dyDescent="0.25">
      <c r="A197" s="334" t="s">
        <v>3491</v>
      </c>
      <c r="B197" s="335" t="s">
        <v>3492</v>
      </c>
      <c r="C197" s="334">
        <f t="shared" si="6"/>
        <v>2</v>
      </c>
      <c r="D197" s="334" t="str">
        <f t="shared" si="7"/>
        <v>HTS-3c⁽ᴹ⁾ Percentage of sex workers that have received an HIV test during the reporting period and know their results-2</v>
      </c>
      <c r="E197" s="335" t="s">
        <v>2977</v>
      </c>
      <c r="F197" s="335" t="s">
        <v>2978</v>
      </c>
      <c r="G197" s="334" t="s">
        <v>3497</v>
      </c>
      <c r="H197" s="335" t="s">
        <v>3498</v>
      </c>
    </row>
    <row r="198" spans="1:8" s="10" customFormat="1" x14ac:dyDescent="0.25">
      <c r="A198" s="334" t="s">
        <v>3491</v>
      </c>
      <c r="B198" s="335" t="s">
        <v>3492</v>
      </c>
      <c r="C198" s="334">
        <f t="shared" si="6"/>
        <v>3</v>
      </c>
      <c r="D198" s="334" t="str">
        <f t="shared" si="7"/>
        <v>HTS-3c⁽ᴹ⁾ Percentage of sex workers that have received an HIV test during the reporting period and know their results-3</v>
      </c>
      <c r="E198" s="335" t="s">
        <v>2977</v>
      </c>
      <c r="F198" s="335" t="s">
        <v>2981</v>
      </c>
      <c r="G198" s="334" t="s">
        <v>3499</v>
      </c>
      <c r="H198" s="335" t="s">
        <v>3500</v>
      </c>
    </row>
    <row r="199" spans="1:8" s="10" customFormat="1" x14ac:dyDescent="0.25">
      <c r="A199" s="334" t="s">
        <v>3491</v>
      </c>
      <c r="B199" s="335" t="s">
        <v>3492</v>
      </c>
      <c r="C199" s="334">
        <f t="shared" si="6"/>
        <v>4</v>
      </c>
      <c r="D199" s="334" t="str">
        <f t="shared" si="7"/>
        <v>HTS-3c⁽ᴹ⁾ Percentage of sex workers that have received an HIV test during the reporting period and know their results-4</v>
      </c>
      <c r="E199" s="335" t="s">
        <v>2977</v>
      </c>
      <c r="F199" s="335" t="s">
        <v>3061</v>
      </c>
      <c r="G199" s="334" t="s">
        <v>3501</v>
      </c>
      <c r="H199" s="335" t="s">
        <v>3502</v>
      </c>
    </row>
    <row r="200" spans="1:8" s="10" customFormat="1" x14ac:dyDescent="0.25">
      <c r="A200" s="334" t="s">
        <v>3491</v>
      </c>
      <c r="B200" s="335" t="s">
        <v>3492</v>
      </c>
      <c r="C200" s="334">
        <f t="shared" si="6"/>
        <v>5</v>
      </c>
      <c r="D200" s="334" t="str">
        <f t="shared" si="7"/>
        <v>HTS-3c⁽ᴹ⁾ Percentage of sex workers that have received an HIV test during the reporting period and know their results-5</v>
      </c>
      <c r="E200" s="335" t="s">
        <v>3442</v>
      </c>
      <c r="F200" s="335" t="s">
        <v>3443</v>
      </c>
      <c r="G200" s="334" t="s">
        <v>3503</v>
      </c>
      <c r="H200" s="335" t="s">
        <v>3504</v>
      </c>
    </row>
    <row r="201" spans="1:8" s="10" customFormat="1" x14ac:dyDescent="0.25">
      <c r="A201" s="334" t="s">
        <v>3491</v>
      </c>
      <c r="B201" s="335" t="s">
        <v>3492</v>
      </c>
      <c r="C201" s="334">
        <f t="shared" si="6"/>
        <v>6</v>
      </c>
      <c r="D201" s="334" t="str">
        <f t="shared" si="7"/>
        <v>HTS-3c⁽ᴹ⁾ Percentage of sex workers that have received an HIV test during the reporting period and know their results-6</v>
      </c>
      <c r="E201" s="335" t="s">
        <v>3442</v>
      </c>
      <c r="F201" s="335" t="s">
        <v>3446</v>
      </c>
      <c r="G201" s="334" t="s">
        <v>3505</v>
      </c>
      <c r="H201" s="335" t="s">
        <v>3506</v>
      </c>
    </row>
    <row r="202" spans="1:8" s="10" customFormat="1" x14ac:dyDescent="0.25">
      <c r="A202" s="334" t="s">
        <v>3507</v>
      </c>
      <c r="B202" s="335" t="s">
        <v>3508</v>
      </c>
      <c r="C202" s="334">
        <f t="shared" si="6"/>
        <v>0</v>
      </c>
      <c r="D202" s="334" t="str">
        <f t="shared" si="7"/>
        <v>HTS-3d⁽ᴹ⁾ Percentage of people who inject drugs that have received an HIV test during the reporting period and know their results-0</v>
      </c>
      <c r="E202" s="335" t="s">
        <v>2970</v>
      </c>
      <c r="F202" s="335" t="s">
        <v>3039</v>
      </c>
      <c r="G202" s="334" t="s">
        <v>3509</v>
      </c>
      <c r="H202" s="335" t="s">
        <v>3510</v>
      </c>
    </row>
    <row r="203" spans="1:8" s="10" customFormat="1" x14ac:dyDescent="0.25">
      <c r="A203" s="334" t="s">
        <v>3507</v>
      </c>
      <c r="B203" s="335" t="s">
        <v>3508</v>
      </c>
      <c r="C203" s="334">
        <f t="shared" si="6"/>
        <v>1</v>
      </c>
      <c r="D203" s="334" t="str">
        <f t="shared" si="7"/>
        <v>HTS-3d⁽ᴹ⁾ Percentage of people who inject drugs that have received an HIV test during the reporting period and know their results-1</v>
      </c>
      <c r="E203" s="335" t="s">
        <v>2970</v>
      </c>
      <c r="F203" s="335" t="s">
        <v>3042</v>
      </c>
      <c r="G203" s="334" t="s">
        <v>3511</v>
      </c>
      <c r="H203" s="335" t="s">
        <v>3512</v>
      </c>
    </row>
    <row r="204" spans="1:8" s="10" customFormat="1" x14ac:dyDescent="0.25">
      <c r="A204" s="334" t="s">
        <v>3507</v>
      </c>
      <c r="B204" s="335" t="s">
        <v>3508</v>
      </c>
      <c r="C204" s="334">
        <f t="shared" si="6"/>
        <v>2</v>
      </c>
      <c r="D204" s="334" t="str">
        <f t="shared" si="7"/>
        <v>HTS-3d⁽ᴹ⁾ Percentage of people who inject drugs that have received an HIV test during the reporting period and know their results-2</v>
      </c>
      <c r="E204" s="335" t="s">
        <v>2977</v>
      </c>
      <c r="F204" s="335" t="s">
        <v>2978</v>
      </c>
      <c r="G204" s="334" t="s">
        <v>3513</v>
      </c>
      <c r="H204" s="335" t="s">
        <v>3514</v>
      </c>
    </row>
    <row r="205" spans="1:8" s="10" customFormat="1" x14ac:dyDescent="0.25">
      <c r="A205" s="334" t="s">
        <v>3507</v>
      </c>
      <c r="B205" s="335" t="s">
        <v>3508</v>
      </c>
      <c r="C205" s="334">
        <f t="shared" si="6"/>
        <v>3</v>
      </c>
      <c r="D205" s="334" t="str">
        <f t="shared" si="7"/>
        <v>HTS-3d⁽ᴹ⁾ Percentage of people who inject drugs that have received an HIV test during the reporting period and know their results-3</v>
      </c>
      <c r="E205" s="335" t="s">
        <v>2977</v>
      </c>
      <c r="F205" s="335" t="s">
        <v>2981</v>
      </c>
      <c r="G205" s="334" t="s">
        <v>3515</v>
      </c>
      <c r="H205" s="335" t="s">
        <v>3516</v>
      </c>
    </row>
    <row r="206" spans="1:8" s="10" customFormat="1" x14ac:dyDescent="0.25">
      <c r="A206" s="334" t="s">
        <v>3507</v>
      </c>
      <c r="B206" s="335" t="s">
        <v>3508</v>
      </c>
      <c r="C206" s="334">
        <f t="shared" si="6"/>
        <v>4</v>
      </c>
      <c r="D206" s="334" t="str">
        <f t="shared" si="7"/>
        <v>HTS-3d⁽ᴹ⁾ Percentage of people who inject drugs that have received an HIV test during the reporting period and know their results-4</v>
      </c>
      <c r="E206" s="335" t="s">
        <v>2977</v>
      </c>
      <c r="F206" s="335" t="s">
        <v>3061</v>
      </c>
      <c r="G206" s="334" t="s">
        <v>3517</v>
      </c>
      <c r="H206" s="335" t="s">
        <v>3518</v>
      </c>
    </row>
    <row r="207" spans="1:8" s="10" customFormat="1" x14ac:dyDescent="0.25">
      <c r="A207" s="334" t="s">
        <v>3507</v>
      </c>
      <c r="B207" s="335" t="s">
        <v>3508</v>
      </c>
      <c r="C207" s="334">
        <f t="shared" si="6"/>
        <v>5</v>
      </c>
      <c r="D207" s="334" t="str">
        <f t="shared" si="7"/>
        <v>HTS-3d⁽ᴹ⁾ Percentage of people who inject drugs that have received an HIV test during the reporting period and know their results-5</v>
      </c>
      <c r="E207" s="335" t="s">
        <v>3442</v>
      </c>
      <c r="F207" s="335" t="s">
        <v>3443</v>
      </c>
      <c r="G207" s="334" t="s">
        <v>3519</v>
      </c>
      <c r="H207" s="335" t="s">
        <v>3520</v>
      </c>
    </row>
    <row r="208" spans="1:8" s="10" customFormat="1" x14ac:dyDescent="0.25">
      <c r="A208" s="334" t="s">
        <v>3507</v>
      </c>
      <c r="B208" s="335" t="s">
        <v>3508</v>
      </c>
      <c r="C208" s="334">
        <f t="shared" si="6"/>
        <v>6</v>
      </c>
      <c r="D208" s="334" t="str">
        <f t="shared" si="7"/>
        <v>HTS-3d⁽ᴹ⁾ Percentage of people who inject drugs that have received an HIV test during the reporting period and know their results-6</v>
      </c>
      <c r="E208" s="335" t="s">
        <v>3442</v>
      </c>
      <c r="F208" s="335" t="s">
        <v>3446</v>
      </c>
      <c r="G208" s="334" t="s">
        <v>3521</v>
      </c>
      <c r="H208" s="335" t="s">
        <v>3522</v>
      </c>
    </row>
    <row r="209" spans="1:8" s="10" customFormat="1" x14ac:dyDescent="0.25">
      <c r="A209" s="334" t="s">
        <v>3523</v>
      </c>
      <c r="B209" s="335" t="s">
        <v>3524</v>
      </c>
      <c r="C209" s="334">
        <f t="shared" si="6"/>
        <v>0</v>
      </c>
      <c r="D209" s="334" t="str">
        <f t="shared" si="7"/>
        <v>HTS-3e Percentage of other vulnerable populations that have received an HIV test during the reporting period and know their results-0</v>
      </c>
      <c r="E209" s="335" t="s">
        <v>3442</v>
      </c>
      <c r="F209" s="335" t="s">
        <v>3443</v>
      </c>
      <c r="G209" s="334" t="s">
        <v>3525</v>
      </c>
      <c r="H209" s="335" t="s">
        <v>3526</v>
      </c>
    </row>
    <row r="210" spans="1:8" s="10" customFormat="1" x14ac:dyDescent="0.25">
      <c r="A210" s="334" t="s">
        <v>3523</v>
      </c>
      <c r="B210" s="335" t="s">
        <v>3524</v>
      </c>
      <c r="C210" s="334">
        <f t="shared" si="6"/>
        <v>1</v>
      </c>
      <c r="D210" s="334" t="str">
        <f t="shared" si="7"/>
        <v>HTS-3e Percentage of other vulnerable populations that have received an HIV test during the reporting period and know their results-1</v>
      </c>
      <c r="E210" s="335" t="s">
        <v>3442</v>
      </c>
      <c r="F210" s="335" t="s">
        <v>3446</v>
      </c>
      <c r="G210" s="334" t="s">
        <v>3527</v>
      </c>
      <c r="H210" s="335" t="s">
        <v>3528</v>
      </c>
    </row>
    <row r="211" spans="1:8" s="10" customFormat="1" x14ac:dyDescent="0.25">
      <c r="A211" s="334" t="s">
        <v>3529</v>
      </c>
      <c r="B211" s="335" t="s">
        <v>3530</v>
      </c>
      <c r="C211" s="334">
        <f t="shared" si="6"/>
        <v>0</v>
      </c>
      <c r="D211" s="334" t="str">
        <f t="shared" si="7"/>
        <v>HTS-3f⁽ᴹ⁾ Number of people in prisons or other closed settings that have received an HIV test during the reporting period and know their results-0</v>
      </c>
      <c r="E211" s="335" t="s">
        <v>3442</v>
      </c>
      <c r="F211" s="335" t="s">
        <v>3443</v>
      </c>
      <c r="G211" s="334" t="s">
        <v>3531</v>
      </c>
      <c r="H211" s="335" t="s">
        <v>3532</v>
      </c>
    </row>
    <row r="212" spans="1:8" s="10" customFormat="1" x14ac:dyDescent="0.25">
      <c r="A212" s="334" t="s">
        <v>3529</v>
      </c>
      <c r="B212" s="335" t="s">
        <v>3530</v>
      </c>
      <c r="C212" s="334">
        <f t="shared" si="6"/>
        <v>1</v>
      </c>
      <c r="D212" s="334" t="str">
        <f t="shared" si="7"/>
        <v>HTS-3f⁽ᴹ⁾ Number of people in prisons or other closed settings that have received an HIV test during the reporting period and know their results-1</v>
      </c>
      <c r="E212" s="335" t="s">
        <v>3442</v>
      </c>
      <c r="F212" s="335" t="s">
        <v>3446</v>
      </c>
      <c r="G212" s="334" t="s">
        <v>3533</v>
      </c>
      <c r="H212" s="335" t="s">
        <v>3534</v>
      </c>
    </row>
    <row r="213" spans="1:8" s="10" customFormat="1" x14ac:dyDescent="0.25">
      <c r="A213" s="334" t="s">
        <v>3535</v>
      </c>
      <c r="B213" s="335" t="s">
        <v>3536</v>
      </c>
      <c r="C213" s="334">
        <f t="shared" si="6"/>
        <v>0</v>
      </c>
      <c r="D213" s="334" t="str">
        <f t="shared" si="7"/>
        <v>HTS-4 Percentage of HIV-positive results among the total HIV tests performed during the reporting period-0</v>
      </c>
      <c r="E213" s="335" t="s">
        <v>2970</v>
      </c>
      <c r="F213" s="335" t="s">
        <v>2971</v>
      </c>
      <c r="G213" s="334" t="s">
        <v>3537</v>
      </c>
      <c r="H213" s="335" t="s">
        <v>3538</v>
      </c>
    </row>
    <row r="214" spans="1:8" s="10" customFormat="1" x14ac:dyDescent="0.25">
      <c r="A214" s="334" t="s">
        <v>3535</v>
      </c>
      <c r="B214" s="335" t="s">
        <v>3536</v>
      </c>
      <c r="C214" s="334">
        <f t="shared" si="6"/>
        <v>1</v>
      </c>
      <c r="D214" s="334" t="str">
        <f t="shared" si="7"/>
        <v>HTS-4 Percentage of HIV-positive results among the total HIV tests performed during the reporting period-1</v>
      </c>
      <c r="E214" s="335" t="s">
        <v>2970</v>
      </c>
      <c r="F214" s="335" t="s">
        <v>2974</v>
      </c>
      <c r="G214" s="334" t="s">
        <v>3539</v>
      </c>
      <c r="H214" s="335" t="s">
        <v>3540</v>
      </c>
    </row>
    <row r="215" spans="1:8" s="10" customFormat="1" x14ac:dyDescent="0.25">
      <c r="A215" s="334" t="s">
        <v>3535</v>
      </c>
      <c r="B215" s="335" t="s">
        <v>3536</v>
      </c>
      <c r="C215" s="334">
        <f t="shared" si="6"/>
        <v>2</v>
      </c>
      <c r="D215" s="334" t="str">
        <f t="shared" si="7"/>
        <v>HTS-4 Percentage of HIV-positive results among the total HIV tests performed during the reporting period-2</v>
      </c>
      <c r="E215" s="335" t="s">
        <v>3541</v>
      </c>
      <c r="F215" s="335" t="s">
        <v>3542</v>
      </c>
      <c r="G215" s="334" t="s">
        <v>3543</v>
      </c>
      <c r="H215" s="335" t="s">
        <v>3544</v>
      </c>
    </row>
    <row r="216" spans="1:8" s="10" customFormat="1" x14ac:dyDescent="0.25">
      <c r="A216" s="334" t="s">
        <v>3535</v>
      </c>
      <c r="B216" s="335" t="s">
        <v>3536</v>
      </c>
      <c r="C216" s="334">
        <f t="shared" si="6"/>
        <v>3</v>
      </c>
      <c r="D216" s="334" t="str">
        <f t="shared" si="7"/>
        <v>HTS-4 Percentage of HIV-positive results among the total HIV tests performed during the reporting period-3</v>
      </c>
      <c r="E216" s="335" t="s">
        <v>3541</v>
      </c>
      <c r="F216" s="335" t="s">
        <v>3545</v>
      </c>
      <c r="G216" s="334" t="s">
        <v>3546</v>
      </c>
      <c r="H216" s="335" t="s">
        <v>3547</v>
      </c>
    </row>
    <row r="217" spans="1:8" s="10" customFormat="1" x14ac:dyDescent="0.25">
      <c r="A217" s="334" t="s">
        <v>3535</v>
      </c>
      <c r="B217" s="335" t="s">
        <v>3536</v>
      </c>
      <c r="C217" s="334">
        <f t="shared" si="6"/>
        <v>4</v>
      </c>
      <c r="D217" s="334" t="str">
        <f t="shared" si="7"/>
        <v>HTS-4 Percentage of HIV-positive results among the total HIV tests performed during the reporting period-4</v>
      </c>
      <c r="E217" s="335" t="s">
        <v>3548</v>
      </c>
      <c r="F217" s="335" t="s">
        <v>3549</v>
      </c>
      <c r="G217" s="334" t="s">
        <v>3550</v>
      </c>
      <c r="H217" s="335" t="s">
        <v>3551</v>
      </c>
    </row>
    <row r="218" spans="1:8" s="10" customFormat="1" x14ac:dyDescent="0.25">
      <c r="A218" s="334" t="s">
        <v>3535</v>
      </c>
      <c r="B218" s="335" t="s">
        <v>3536</v>
      </c>
      <c r="C218" s="334">
        <f t="shared" si="6"/>
        <v>5</v>
      </c>
      <c r="D218" s="334" t="str">
        <f t="shared" si="7"/>
        <v>HTS-4 Percentage of HIV-positive results among the total HIV tests performed during the reporting period-5</v>
      </c>
      <c r="E218" s="335" t="s">
        <v>3548</v>
      </c>
      <c r="F218" s="335" t="s">
        <v>3552</v>
      </c>
      <c r="G218" s="334" t="s">
        <v>3553</v>
      </c>
      <c r="H218" s="335" t="s">
        <v>3554</v>
      </c>
    </row>
    <row r="219" spans="1:8" s="10" customFormat="1" x14ac:dyDescent="0.25">
      <c r="A219" s="334" t="s">
        <v>3535</v>
      </c>
      <c r="B219" s="335" t="s">
        <v>3536</v>
      </c>
      <c r="C219" s="334">
        <f t="shared" si="6"/>
        <v>6</v>
      </c>
      <c r="D219" s="334" t="str">
        <f t="shared" si="7"/>
        <v>HTS-4 Percentage of HIV-positive results among the total HIV tests performed during the reporting period-6</v>
      </c>
      <c r="E219" s="335" t="s">
        <v>3548</v>
      </c>
      <c r="F219" s="335" t="s">
        <v>3555</v>
      </c>
      <c r="G219" s="334" t="s">
        <v>3556</v>
      </c>
      <c r="H219" s="335" t="s">
        <v>3557</v>
      </c>
    </row>
    <row r="220" spans="1:8" s="10" customFormat="1" x14ac:dyDescent="0.25">
      <c r="A220" s="334" t="s">
        <v>3535</v>
      </c>
      <c r="B220" s="335" t="s">
        <v>3536</v>
      </c>
      <c r="C220" s="334">
        <f t="shared" ref="C220:C283" si="8">IF(B220=B219,C219+1,0)</f>
        <v>7</v>
      </c>
      <c r="D220" s="334" t="str">
        <f t="shared" ref="D220:D283" si="9">B220&amp;"-"&amp;C220</f>
        <v>HTS-4 Percentage of HIV-positive results among the total HIV tests performed during the reporting period-7</v>
      </c>
      <c r="E220" s="335" t="s">
        <v>3548</v>
      </c>
      <c r="F220" s="335" t="s">
        <v>3558</v>
      </c>
      <c r="G220" s="334" t="s">
        <v>3559</v>
      </c>
      <c r="H220" s="335" t="s">
        <v>3560</v>
      </c>
    </row>
    <row r="221" spans="1:8" s="10" customFormat="1" x14ac:dyDescent="0.25">
      <c r="A221" s="334" t="s">
        <v>3535</v>
      </c>
      <c r="B221" s="335" t="s">
        <v>3536</v>
      </c>
      <c r="C221" s="334">
        <f t="shared" si="8"/>
        <v>8</v>
      </c>
      <c r="D221" s="334" t="str">
        <f t="shared" si="9"/>
        <v>HTS-4 Percentage of HIV-positive results among the total HIV tests performed during the reporting period-8</v>
      </c>
      <c r="E221" s="335" t="s">
        <v>3548</v>
      </c>
      <c r="F221" s="335" t="s">
        <v>3561</v>
      </c>
      <c r="G221" s="334" t="s">
        <v>3562</v>
      </c>
      <c r="H221" s="335" t="s">
        <v>3563</v>
      </c>
    </row>
    <row r="222" spans="1:8" s="10" customFormat="1" x14ac:dyDescent="0.25">
      <c r="A222" s="334" t="s">
        <v>3535</v>
      </c>
      <c r="B222" s="335" t="s">
        <v>3536</v>
      </c>
      <c r="C222" s="334">
        <f t="shared" si="8"/>
        <v>9</v>
      </c>
      <c r="D222" s="334" t="str">
        <f t="shared" si="9"/>
        <v>HTS-4 Percentage of HIV-positive results among the total HIV tests performed during the reporting period-9</v>
      </c>
      <c r="E222" s="335" t="s">
        <v>2977</v>
      </c>
      <c r="F222" s="335" t="s">
        <v>2978</v>
      </c>
      <c r="G222" s="334" t="s">
        <v>3564</v>
      </c>
      <c r="H222" s="335" t="s">
        <v>3565</v>
      </c>
    </row>
    <row r="223" spans="1:8" s="10" customFormat="1" x14ac:dyDescent="0.25">
      <c r="A223" s="334" t="s">
        <v>3535</v>
      </c>
      <c r="B223" s="335" t="s">
        <v>3536</v>
      </c>
      <c r="C223" s="334">
        <f t="shared" si="8"/>
        <v>10</v>
      </c>
      <c r="D223" s="334" t="str">
        <f t="shared" si="9"/>
        <v>HTS-4 Percentage of HIV-positive results among the total HIV tests performed during the reporting period-10</v>
      </c>
      <c r="E223" s="335" t="s">
        <v>2977</v>
      </c>
      <c r="F223" s="335" t="s">
        <v>2981</v>
      </c>
      <c r="G223" s="334" t="s">
        <v>3566</v>
      </c>
      <c r="H223" s="335" t="s">
        <v>3567</v>
      </c>
    </row>
    <row r="224" spans="1:8" s="10" customFormat="1" x14ac:dyDescent="0.25">
      <c r="A224" s="334" t="s">
        <v>3568</v>
      </c>
      <c r="B224" s="335" t="s">
        <v>3569</v>
      </c>
      <c r="C224" s="334">
        <f t="shared" si="8"/>
        <v>0</v>
      </c>
      <c r="D224" s="334" t="str">
        <f t="shared" si="9"/>
        <v>HTS-5 Percentage of people newly diagnosed with HIV initiated on ART-0</v>
      </c>
      <c r="E224" s="335" t="s">
        <v>2977</v>
      </c>
      <c r="F224" s="335" t="s">
        <v>2978</v>
      </c>
      <c r="G224" s="334" t="s">
        <v>3570</v>
      </c>
      <c r="H224" s="335" t="s">
        <v>3571</v>
      </c>
    </row>
    <row r="225" spans="1:8" s="10" customFormat="1" x14ac:dyDescent="0.25">
      <c r="A225" s="334" t="s">
        <v>3568</v>
      </c>
      <c r="B225" s="335" t="s">
        <v>3569</v>
      </c>
      <c r="C225" s="334">
        <f t="shared" si="8"/>
        <v>1</v>
      </c>
      <c r="D225" s="334" t="str">
        <f t="shared" si="9"/>
        <v>HTS-5 Percentage of people newly diagnosed with HIV initiated on ART-1</v>
      </c>
      <c r="E225" s="335" t="s">
        <v>2977</v>
      </c>
      <c r="F225" s="335" t="s">
        <v>2981</v>
      </c>
      <c r="G225" s="334" t="s">
        <v>3572</v>
      </c>
      <c r="H225" s="335" t="s">
        <v>3573</v>
      </c>
    </row>
    <row r="226" spans="1:8" s="10" customFormat="1" x14ac:dyDescent="0.25">
      <c r="A226" s="334" t="s">
        <v>3568</v>
      </c>
      <c r="B226" s="335" t="s">
        <v>3569</v>
      </c>
      <c r="C226" s="334">
        <f t="shared" si="8"/>
        <v>2</v>
      </c>
      <c r="D226" s="334" t="str">
        <f t="shared" si="9"/>
        <v>HTS-5 Percentage of people newly diagnosed with HIV initiated on ART-2</v>
      </c>
      <c r="E226" s="335" t="s">
        <v>2977</v>
      </c>
      <c r="F226" s="335" t="s">
        <v>3061</v>
      </c>
      <c r="G226" s="334" t="s">
        <v>3574</v>
      </c>
      <c r="H226" s="335" t="s">
        <v>3575</v>
      </c>
    </row>
    <row r="227" spans="1:8" s="10" customFormat="1" x14ac:dyDescent="0.25">
      <c r="A227" s="334" t="s">
        <v>3568</v>
      </c>
      <c r="B227" s="335" t="s">
        <v>3569</v>
      </c>
      <c r="C227" s="334">
        <f t="shared" si="8"/>
        <v>3</v>
      </c>
      <c r="D227" s="334" t="str">
        <f t="shared" si="9"/>
        <v>HTS-5 Percentage of people newly diagnosed with HIV initiated on ART-3</v>
      </c>
      <c r="E227" s="335" t="s">
        <v>3285</v>
      </c>
      <c r="F227" s="335" t="s">
        <v>3286</v>
      </c>
      <c r="G227" s="334" t="s">
        <v>3576</v>
      </c>
      <c r="H227" s="335" t="s">
        <v>3577</v>
      </c>
    </row>
    <row r="228" spans="1:8" s="10" customFormat="1" x14ac:dyDescent="0.25">
      <c r="A228" s="334" t="s">
        <v>3568</v>
      </c>
      <c r="B228" s="335" t="s">
        <v>3569</v>
      </c>
      <c r="C228" s="334">
        <f t="shared" si="8"/>
        <v>4</v>
      </c>
      <c r="D228" s="334" t="str">
        <f t="shared" si="9"/>
        <v>HTS-5 Percentage of people newly diagnosed with HIV initiated on ART-4</v>
      </c>
      <c r="E228" s="335" t="s">
        <v>3285</v>
      </c>
      <c r="F228" s="335" t="s">
        <v>3289</v>
      </c>
      <c r="G228" s="334" t="s">
        <v>3578</v>
      </c>
      <c r="H228" s="335" t="s">
        <v>3579</v>
      </c>
    </row>
    <row r="229" spans="1:8" s="10" customFormat="1" x14ac:dyDescent="0.25">
      <c r="A229" s="334" t="s">
        <v>3568</v>
      </c>
      <c r="B229" s="335" t="s">
        <v>3569</v>
      </c>
      <c r="C229" s="334">
        <f t="shared" si="8"/>
        <v>5</v>
      </c>
      <c r="D229" s="334" t="str">
        <f t="shared" si="9"/>
        <v>HTS-5 Percentage of people newly diagnosed with HIV initiated on ART-5</v>
      </c>
      <c r="E229" s="335" t="s">
        <v>3285</v>
      </c>
      <c r="F229" s="335" t="s">
        <v>3292</v>
      </c>
      <c r="G229" s="334" t="s">
        <v>3580</v>
      </c>
      <c r="H229" s="335" t="s">
        <v>3581</v>
      </c>
    </row>
    <row r="230" spans="1:8" s="10" customFormat="1" x14ac:dyDescent="0.25">
      <c r="A230" s="334" t="s">
        <v>3568</v>
      </c>
      <c r="B230" s="335" t="s">
        <v>3569</v>
      </c>
      <c r="C230" s="334">
        <f t="shared" si="8"/>
        <v>6</v>
      </c>
      <c r="D230" s="334" t="str">
        <f t="shared" si="9"/>
        <v>HTS-5 Percentage of people newly diagnosed with HIV initiated on ART-6</v>
      </c>
      <c r="E230" s="335" t="s">
        <v>3285</v>
      </c>
      <c r="F230" s="335" t="s">
        <v>3295</v>
      </c>
      <c r="G230" s="334" t="s">
        <v>3582</v>
      </c>
      <c r="H230" s="335" t="s">
        <v>3583</v>
      </c>
    </row>
    <row r="231" spans="1:8" s="10" customFormat="1" x14ac:dyDescent="0.25">
      <c r="A231" s="334" t="s">
        <v>3584</v>
      </c>
      <c r="B231" s="335" t="s">
        <v>3585</v>
      </c>
      <c r="C231" s="334">
        <f t="shared" si="8"/>
        <v>0</v>
      </c>
      <c r="D231" s="334" t="str">
        <f t="shared" si="9"/>
        <v>TCS-1.1⁽ᴹ⁾ Percentage of people on ART among all people living with HIV at the end of the reporting period-0</v>
      </c>
      <c r="E231" s="335" t="s">
        <v>2970</v>
      </c>
      <c r="F231" s="335" t="s">
        <v>2971</v>
      </c>
      <c r="G231" s="334" t="s">
        <v>3586</v>
      </c>
      <c r="H231" s="335" t="s">
        <v>3587</v>
      </c>
    </row>
    <row r="232" spans="1:8" s="10" customFormat="1" x14ac:dyDescent="0.25">
      <c r="A232" s="334" t="s">
        <v>3584</v>
      </c>
      <c r="B232" s="335" t="s">
        <v>3585</v>
      </c>
      <c r="C232" s="334">
        <f t="shared" si="8"/>
        <v>1</v>
      </c>
      <c r="D232" s="334" t="str">
        <f t="shared" si="9"/>
        <v>TCS-1.1⁽ᴹ⁾ Percentage of people on ART among all people living with HIV at the end of the reporting period-1</v>
      </c>
      <c r="E232" s="335" t="s">
        <v>2970</v>
      </c>
      <c r="F232" s="335" t="s">
        <v>2974</v>
      </c>
      <c r="G232" s="334" t="s">
        <v>3588</v>
      </c>
      <c r="H232" s="335" t="s">
        <v>3589</v>
      </c>
    </row>
    <row r="233" spans="1:8" s="10" customFormat="1" x14ac:dyDescent="0.25">
      <c r="A233" s="334" t="s">
        <v>3584</v>
      </c>
      <c r="B233" s="335" t="s">
        <v>3585</v>
      </c>
      <c r="C233" s="334">
        <f t="shared" si="8"/>
        <v>2</v>
      </c>
      <c r="D233" s="334" t="str">
        <f t="shared" si="9"/>
        <v>TCS-1.1⁽ᴹ⁾ Percentage of people on ART among all people living with HIV at the end of the reporting period-2</v>
      </c>
      <c r="E233" s="335" t="s">
        <v>3590</v>
      </c>
      <c r="F233" s="335" t="s">
        <v>3591</v>
      </c>
      <c r="G233" s="334" t="s">
        <v>3592</v>
      </c>
      <c r="H233" s="335" t="s">
        <v>3593</v>
      </c>
    </row>
    <row r="234" spans="1:8" s="10" customFormat="1" x14ac:dyDescent="0.25">
      <c r="A234" s="334" t="s">
        <v>3584</v>
      </c>
      <c r="B234" s="335" t="s">
        <v>3585</v>
      </c>
      <c r="C234" s="334">
        <f t="shared" si="8"/>
        <v>3</v>
      </c>
      <c r="D234" s="334" t="str">
        <f t="shared" si="9"/>
        <v>TCS-1.1⁽ᴹ⁾ Percentage of people on ART among all people living with HIV at the end of the reporting period-3</v>
      </c>
      <c r="E234" s="335" t="s">
        <v>2977</v>
      </c>
      <c r="F234" s="335" t="s">
        <v>2978</v>
      </c>
      <c r="G234" s="334" t="s">
        <v>3594</v>
      </c>
      <c r="H234" s="335" t="s">
        <v>3595</v>
      </c>
    </row>
    <row r="235" spans="1:8" s="10" customFormat="1" x14ac:dyDescent="0.25">
      <c r="A235" s="334" t="s">
        <v>3584</v>
      </c>
      <c r="B235" s="335" t="s">
        <v>3585</v>
      </c>
      <c r="C235" s="334">
        <f t="shared" si="8"/>
        <v>4</v>
      </c>
      <c r="D235" s="334" t="str">
        <f t="shared" si="9"/>
        <v>TCS-1.1⁽ᴹ⁾ Percentage of people on ART among all people living with HIV at the end of the reporting period-4</v>
      </c>
      <c r="E235" s="335" t="s">
        <v>2977</v>
      </c>
      <c r="F235" s="335" t="s">
        <v>2981</v>
      </c>
      <c r="G235" s="334" t="s">
        <v>3596</v>
      </c>
      <c r="H235" s="335" t="s">
        <v>3597</v>
      </c>
    </row>
    <row r="236" spans="1:8" s="10" customFormat="1" x14ac:dyDescent="0.25">
      <c r="A236" s="334" t="s">
        <v>3584</v>
      </c>
      <c r="B236" s="335" t="s">
        <v>3585</v>
      </c>
      <c r="C236" s="334">
        <f t="shared" si="8"/>
        <v>5</v>
      </c>
      <c r="D236" s="334" t="str">
        <f t="shared" si="9"/>
        <v>TCS-1.1⁽ᴹ⁾ Percentage of people on ART among all people living with HIV at the end of the reporting period-5</v>
      </c>
      <c r="E236" s="335" t="s">
        <v>2977</v>
      </c>
      <c r="F236" s="335" t="s">
        <v>3061</v>
      </c>
      <c r="G236" s="334" t="s">
        <v>3598</v>
      </c>
      <c r="H236" s="335" t="s">
        <v>3599</v>
      </c>
    </row>
    <row r="237" spans="1:8" s="10" customFormat="1" x14ac:dyDescent="0.25">
      <c r="A237" s="334" t="s">
        <v>3584</v>
      </c>
      <c r="B237" s="335" t="s">
        <v>3585</v>
      </c>
      <c r="C237" s="334">
        <f t="shared" si="8"/>
        <v>6</v>
      </c>
      <c r="D237" s="334" t="str">
        <f t="shared" si="9"/>
        <v>TCS-1.1⁽ᴹ⁾ Percentage of people on ART among all people living with HIV at the end of the reporting period-6</v>
      </c>
      <c r="E237" s="335" t="s">
        <v>2984</v>
      </c>
      <c r="F237" s="335" t="s">
        <v>3600</v>
      </c>
      <c r="G237" s="334" t="s">
        <v>3601</v>
      </c>
      <c r="H237" s="335" t="s">
        <v>3602</v>
      </c>
    </row>
    <row r="238" spans="1:8" s="10" customFormat="1" x14ac:dyDescent="0.25">
      <c r="A238" s="334" t="s">
        <v>3584</v>
      </c>
      <c r="B238" s="335" t="s">
        <v>3585</v>
      </c>
      <c r="C238" s="334">
        <f t="shared" si="8"/>
        <v>7</v>
      </c>
      <c r="D238" s="334" t="str">
        <f t="shared" si="9"/>
        <v>TCS-1.1⁽ᴹ⁾ Percentage of people on ART among all people living with HIV at the end of the reporting period-7</v>
      </c>
      <c r="E238" s="335" t="s">
        <v>2984</v>
      </c>
      <c r="F238" s="335" t="s">
        <v>3603</v>
      </c>
      <c r="G238" s="334" t="s">
        <v>3604</v>
      </c>
      <c r="H238" s="335" t="s">
        <v>3605</v>
      </c>
    </row>
    <row r="239" spans="1:8" s="10" customFormat="1" x14ac:dyDescent="0.25">
      <c r="A239" s="334" t="s">
        <v>3584</v>
      </c>
      <c r="B239" s="335" t="s">
        <v>3585</v>
      </c>
      <c r="C239" s="334">
        <f t="shared" si="8"/>
        <v>8</v>
      </c>
      <c r="D239" s="334" t="str">
        <f t="shared" si="9"/>
        <v>TCS-1.1⁽ᴹ⁾ Percentage of people on ART among all people living with HIV at the end of the reporting period-8</v>
      </c>
      <c r="E239" s="335" t="s">
        <v>2984</v>
      </c>
      <c r="F239" s="335" t="s">
        <v>2985</v>
      </c>
      <c r="G239" s="334" t="s">
        <v>3606</v>
      </c>
      <c r="H239" s="335" t="s">
        <v>3607</v>
      </c>
    </row>
    <row r="240" spans="1:8" s="10" customFormat="1" x14ac:dyDescent="0.25">
      <c r="A240" s="334" t="s">
        <v>3584</v>
      </c>
      <c r="B240" s="335" t="s">
        <v>3585</v>
      </c>
      <c r="C240" s="334">
        <f t="shared" si="8"/>
        <v>9</v>
      </c>
      <c r="D240" s="334" t="str">
        <f t="shared" si="9"/>
        <v>TCS-1.1⁽ᴹ⁾ Percentage of people on ART among all people living with HIV at the end of the reporting period-9</v>
      </c>
      <c r="E240" s="335" t="s">
        <v>2984</v>
      </c>
      <c r="F240" s="335" t="s">
        <v>2988</v>
      </c>
      <c r="G240" s="334" t="s">
        <v>3608</v>
      </c>
      <c r="H240" s="335" t="s">
        <v>3609</v>
      </c>
    </row>
    <row r="241" spans="1:8" s="10" customFormat="1" x14ac:dyDescent="0.25">
      <c r="A241" s="334" t="s">
        <v>3584</v>
      </c>
      <c r="B241" s="335" t="s">
        <v>3585</v>
      </c>
      <c r="C241" s="334">
        <f t="shared" si="8"/>
        <v>10</v>
      </c>
      <c r="D241" s="334" t="str">
        <f t="shared" si="9"/>
        <v>TCS-1.1⁽ᴹ⁾ Percentage of people on ART among all people living with HIV at the end of the reporting period-10</v>
      </c>
      <c r="E241" s="335" t="s">
        <v>2984</v>
      </c>
      <c r="F241" s="335" t="s">
        <v>2991</v>
      </c>
      <c r="G241" s="334" t="s">
        <v>3610</v>
      </c>
      <c r="H241" s="335" t="s">
        <v>3611</v>
      </c>
    </row>
    <row r="242" spans="1:8" s="10" customFormat="1" x14ac:dyDescent="0.25">
      <c r="A242" s="334" t="s">
        <v>3584</v>
      </c>
      <c r="B242" s="335" t="s">
        <v>3585</v>
      </c>
      <c r="C242" s="334">
        <f t="shared" si="8"/>
        <v>11</v>
      </c>
      <c r="D242" s="334" t="str">
        <f t="shared" si="9"/>
        <v>TCS-1.1⁽ᴹ⁾ Percentage of people on ART among all people living with HIV at the end of the reporting period-11</v>
      </c>
      <c r="E242" s="335" t="s">
        <v>2984</v>
      </c>
      <c r="F242" s="335" t="s">
        <v>2994</v>
      </c>
      <c r="G242" s="334" t="s">
        <v>3612</v>
      </c>
      <c r="H242" s="335" t="s">
        <v>3613</v>
      </c>
    </row>
    <row r="243" spans="1:8" s="10" customFormat="1" x14ac:dyDescent="0.25">
      <c r="A243" s="334" t="s">
        <v>3584</v>
      </c>
      <c r="B243" s="335" t="s">
        <v>3585</v>
      </c>
      <c r="C243" s="334">
        <f t="shared" si="8"/>
        <v>12</v>
      </c>
      <c r="D243" s="334" t="str">
        <f t="shared" si="9"/>
        <v>TCS-1.1⁽ᴹ⁾ Percentage of people on ART among all people living with HIV at the end of the reporting period-12</v>
      </c>
      <c r="E243" s="335" t="s">
        <v>2984</v>
      </c>
      <c r="F243" s="335" t="s">
        <v>3614</v>
      </c>
      <c r="G243" s="334" t="s">
        <v>3615</v>
      </c>
      <c r="H243" s="335" t="s">
        <v>3616</v>
      </c>
    </row>
    <row r="244" spans="1:8" s="10" customFormat="1" x14ac:dyDescent="0.25">
      <c r="A244" s="334" t="s">
        <v>3584</v>
      </c>
      <c r="B244" s="335" t="s">
        <v>3585</v>
      </c>
      <c r="C244" s="334">
        <f t="shared" si="8"/>
        <v>13</v>
      </c>
      <c r="D244" s="334" t="str">
        <f t="shared" si="9"/>
        <v>TCS-1.1⁽ᴹ⁾ Percentage of people on ART among all people living with HIV at the end of the reporting period-13</v>
      </c>
      <c r="E244" s="335" t="s">
        <v>2984</v>
      </c>
      <c r="F244" s="335" t="s">
        <v>3617</v>
      </c>
      <c r="G244" s="334" t="s">
        <v>3618</v>
      </c>
      <c r="H244" s="335" t="s">
        <v>3619</v>
      </c>
    </row>
    <row r="245" spans="1:8" s="10" customFormat="1" x14ac:dyDescent="0.25">
      <c r="A245" s="334" t="s">
        <v>3584</v>
      </c>
      <c r="B245" s="335" t="s">
        <v>3585</v>
      </c>
      <c r="C245" s="334">
        <f t="shared" si="8"/>
        <v>14</v>
      </c>
      <c r="D245" s="334" t="str">
        <f t="shared" si="9"/>
        <v>TCS-1.1⁽ᴹ⁾ Percentage of people on ART among all people living with HIV at the end of the reporting period-14</v>
      </c>
      <c r="E245" s="335" t="s">
        <v>3285</v>
      </c>
      <c r="F245" s="335" t="s">
        <v>3286</v>
      </c>
      <c r="G245" s="334" t="s">
        <v>3620</v>
      </c>
      <c r="H245" s="335" t="s">
        <v>3621</v>
      </c>
    </row>
    <row r="246" spans="1:8" s="10" customFormat="1" x14ac:dyDescent="0.25">
      <c r="A246" s="334" t="s">
        <v>3584</v>
      </c>
      <c r="B246" s="335" t="s">
        <v>3585</v>
      </c>
      <c r="C246" s="334">
        <f t="shared" si="8"/>
        <v>15</v>
      </c>
      <c r="D246" s="334" t="str">
        <f t="shared" si="9"/>
        <v>TCS-1.1⁽ᴹ⁾ Percentage of people on ART among all people living with HIV at the end of the reporting period-15</v>
      </c>
      <c r="E246" s="335" t="s">
        <v>3285</v>
      </c>
      <c r="F246" s="335" t="s">
        <v>3289</v>
      </c>
      <c r="G246" s="334" t="s">
        <v>3622</v>
      </c>
      <c r="H246" s="335" t="s">
        <v>3623</v>
      </c>
    </row>
    <row r="247" spans="1:8" s="10" customFormat="1" x14ac:dyDescent="0.25">
      <c r="A247" s="334" t="s">
        <v>3584</v>
      </c>
      <c r="B247" s="335" t="s">
        <v>3585</v>
      </c>
      <c r="C247" s="334">
        <f t="shared" si="8"/>
        <v>16</v>
      </c>
      <c r="D247" s="334" t="str">
        <f t="shared" si="9"/>
        <v>TCS-1.1⁽ᴹ⁾ Percentage of people on ART among all people living with HIV at the end of the reporting period-16</v>
      </c>
      <c r="E247" s="335" t="s">
        <v>3285</v>
      </c>
      <c r="F247" s="335" t="s">
        <v>3292</v>
      </c>
      <c r="G247" s="334" t="s">
        <v>3624</v>
      </c>
      <c r="H247" s="335" t="s">
        <v>3625</v>
      </c>
    </row>
    <row r="248" spans="1:8" s="10" customFormat="1" x14ac:dyDescent="0.25">
      <c r="A248" s="334" t="s">
        <v>3584</v>
      </c>
      <c r="B248" s="335" t="s">
        <v>3585</v>
      </c>
      <c r="C248" s="334">
        <f t="shared" si="8"/>
        <v>17</v>
      </c>
      <c r="D248" s="334" t="str">
        <f t="shared" si="9"/>
        <v>TCS-1.1⁽ᴹ⁾ Percentage of people on ART among all people living with HIV at the end of the reporting period-17</v>
      </c>
      <c r="E248" s="335" t="s">
        <v>3285</v>
      </c>
      <c r="F248" s="335" t="s">
        <v>3295</v>
      </c>
      <c r="G248" s="334" t="s">
        <v>3626</v>
      </c>
      <c r="H248" s="335" t="s">
        <v>3627</v>
      </c>
    </row>
    <row r="249" spans="1:8" s="10" customFormat="1" x14ac:dyDescent="0.25">
      <c r="A249" s="334" t="s">
        <v>3628</v>
      </c>
      <c r="B249" s="335" t="s">
        <v>3629</v>
      </c>
      <c r="C249" s="334">
        <f t="shared" si="8"/>
        <v>0</v>
      </c>
      <c r="D249" s="334" t="str">
        <f t="shared" si="9"/>
        <v>TCS-1b⁽ᴹ⁾ Percentage of adults (15 and above) on ART among all adults living with HIV at the end of the reporting period-0</v>
      </c>
      <c r="E249" s="335" t="s">
        <v>3590</v>
      </c>
      <c r="F249" s="335" t="s">
        <v>3591</v>
      </c>
      <c r="G249" s="334" t="s">
        <v>3630</v>
      </c>
      <c r="H249" s="335" t="s">
        <v>3631</v>
      </c>
    </row>
    <row r="250" spans="1:8" s="10" customFormat="1" x14ac:dyDescent="0.25">
      <c r="A250" s="334" t="s">
        <v>3628</v>
      </c>
      <c r="B250" s="335" t="s">
        <v>3629</v>
      </c>
      <c r="C250" s="334">
        <f t="shared" si="8"/>
        <v>1</v>
      </c>
      <c r="D250" s="334" t="str">
        <f t="shared" si="9"/>
        <v>TCS-1b⁽ᴹ⁾ Percentage of adults (15 and above) on ART among all adults living with HIV at the end of the reporting period-1</v>
      </c>
      <c r="E250" s="335" t="s">
        <v>2977</v>
      </c>
      <c r="F250" s="335" t="s">
        <v>2978</v>
      </c>
      <c r="G250" s="334" t="s">
        <v>3632</v>
      </c>
      <c r="H250" s="335" t="s">
        <v>3633</v>
      </c>
    </row>
    <row r="251" spans="1:8" s="10" customFormat="1" x14ac:dyDescent="0.25">
      <c r="A251" s="334" t="s">
        <v>3628</v>
      </c>
      <c r="B251" s="335" t="s">
        <v>3629</v>
      </c>
      <c r="C251" s="334">
        <f t="shared" si="8"/>
        <v>2</v>
      </c>
      <c r="D251" s="334" t="str">
        <f t="shared" si="9"/>
        <v>TCS-1b⁽ᴹ⁾ Percentage of adults (15 and above) on ART among all adults living with HIV at the end of the reporting period-2</v>
      </c>
      <c r="E251" s="335" t="s">
        <v>2977</v>
      </c>
      <c r="F251" s="335" t="s">
        <v>2981</v>
      </c>
      <c r="G251" s="334" t="s">
        <v>3634</v>
      </c>
      <c r="H251" s="335" t="s">
        <v>3635</v>
      </c>
    </row>
    <row r="252" spans="1:8" s="10" customFormat="1" x14ac:dyDescent="0.25">
      <c r="A252" s="334" t="s">
        <v>3628</v>
      </c>
      <c r="B252" s="335" t="s">
        <v>3629</v>
      </c>
      <c r="C252" s="334">
        <f t="shared" si="8"/>
        <v>3</v>
      </c>
      <c r="D252" s="334" t="str">
        <f t="shared" si="9"/>
        <v>TCS-1b⁽ᴹ⁾ Percentage of adults (15 and above) on ART among all adults living with HIV at the end of the reporting period-3</v>
      </c>
      <c r="E252" s="335" t="s">
        <v>2977</v>
      </c>
      <c r="F252" s="335" t="s">
        <v>3061</v>
      </c>
      <c r="G252" s="334" t="s">
        <v>3636</v>
      </c>
      <c r="H252" s="335" t="s">
        <v>3637</v>
      </c>
    </row>
    <row r="253" spans="1:8" s="10" customFormat="1" x14ac:dyDescent="0.25">
      <c r="A253" s="334" t="s">
        <v>3628</v>
      </c>
      <c r="B253" s="335" t="s">
        <v>3629</v>
      </c>
      <c r="C253" s="334">
        <f t="shared" si="8"/>
        <v>4</v>
      </c>
      <c r="D253" s="334" t="str">
        <f t="shared" si="9"/>
        <v>TCS-1b⁽ᴹ⁾ Percentage of adults (15 and above) on ART among all adults living with HIV at the end of the reporting period-4</v>
      </c>
      <c r="E253" s="335" t="s">
        <v>2984</v>
      </c>
      <c r="F253" s="335" t="s">
        <v>3600</v>
      </c>
      <c r="G253" s="334" t="s">
        <v>3638</v>
      </c>
      <c r="H253" s="335" t="s">
        <v>3639</v>
      </c>
    </row>
    <row r="254" spans="1:8" s="10" customFormat="1" x14ac:dyDescent="0.25">
      <c r="A254" s="334" t="s">
        <v>3628</v>
      </c>
      <c r="B254" s="335" t="s">
        <v>3629</v>
      </c>
      <c r="C254" s="334">
        <f t="shared" si="8"/>
        <v>5</v>
      </c>
      <c r="D254" s="334" t="str">
        <f t="shared" si="9"/>
        <v>TCS-1b⁽ᴹ⁾ Percentage of adults (15 and above) on ART among all adults living with HIV at the end of the reporting period-5</v>
      </c>
      <c r="E254" s="335" t="s">
        <v>2984</v>
      </c>
      <c r="F254" s="335" t="s">
        <v>3603</v>
      </c>
      <c r="G254" s="334" t="s">
        <v>3640</v>
      </c>
      <c r="H254" s="335" t="s">
        <v>3641</v>
      </c>
    </row>
    <row r="255" spans="1:8" s="10" customFormat="1" x14ac:dyDescent="0.25">
      <c r="A255" s="334" t="s">
        <v>3628</v>
      </c>
      <c r="B255" s="335" t="s">
        <v>3629</v>
      </c>
      <c r="C255" s="334">
        <f t="shared" si="8"/>
        <v>6</v>
      </c>
      <c r="D255" s="334" t="str">
        <f t="shared" si="9"/>
        <v>TCS-1b⁽ᴹ⁾ Percentage of adults (15 and above) on ART among all adults living with HIV at the end of the reporting period-6</v>
      </c>
      <c r="E255" s="335" t="s">
        <v>2984</v>
      </c>
      <c r="F255" s="335" t="s">
        <v>2985</v>
      </c>
      <c r="G255" s="334" t="s">
        <v>3642</v>
      </c>
      <c r="H255" s="335" t="s">
        <v>3643</v>
      </c>
    </row>
    <row r="256" spans="1:8" s="10" customFormat="1" x14ac:dyDescent="0.25">
      <c r="A256" s="334" t="s">
        <v>3628</v>
      </c>
      <c r="B256" s="335" t="s">
        <v>3629</v>
      </c>
      <c r="C256" s="334">
        <f t="shared" si="8"/>
        <v>7</v>
      </c>
      <c r="D256" s="334" t="str">
        <f t="shared" si="9"/>
        <v>TCS-1b⁽ᴹ⁾ Percentage of adults (15 and above) on ART among all adults living with HIV at the end of the reporting period-7</v>
      </c>
      <c r="E256" s="335" t="s">
        <v>2984</v>
      </c>
      <c r="F256" s="335" t="s">
        <v>2988</v>
      </c>
      <c r="G256" s="334" t="s">
        <v>3644</v>
      </c>
      <c r="H256" s="335" t="s">
        <v>3645</v>
      </c>
    </row>
    <row r="257" spans="1:8" s="10" customFormat="1" x14ac:dyDescent="0.25">
      <c r="A257" s="334" t="s">
        <v>3628</v>
      </c>
      <c r="B257" s="335" t="s">
        <v>3629</v>
      </c>
      <c r="C257" s="334">
        <f t="shared" si="8"/>
        <v>8</v>
      </c>
      <c r="D257" s="334" t="str">
        <f t="shared" si="9"/>
        <v>TCS-1b⁽ᴹ⁾ Percentage of adults (15 and above) on ART among all adults living with HIV at the end of the reporting period-8</v>
      </c>
      <c r="E257" s="335" t="s">
        <v>2984</v>
      </c>
      <c r="F257" s="335" t="s">
        <v>2991</v>
      </c>
      <c r="G257" s="334" t="s">
        <v>3646</v>
      </c>
      <c r="H257" s="335" t="s">
        <v>3647</v>
      </c>
    </row>
    <row r="258" spans="1:8" s="10" customFormat="1" x14ac:dyDescent="0.25">
      <c r="A258" s="334" t="s">
        <v>3628</v>
      </c>
      <c r="B258" s="335" t="s">
        <v>3629</v>
      </c>
      <c r="C258" s="334">
        <f t="shared" si="8"/>
        <v>9</v>
      </c>
      <c r="D258" s="334" t="str">
        <f t="shared" si="9"/>
        <v>TCS-1b⁽ᴹ⁾ Percentage of adults (15 and above) on ART among all adults living with HIV at the end of the reporting period-9</v>
      </c>
      <c r="E258" s="335" t="s">
        <v>2984</v>
      </c>
      <c r="F258" s="335" t="s">
        <v>2994</v>
      </c>
      <c r="G258" s="334" t="s">
        <v>3648</v>
      </c>
      <c r="H258" s="335" t="s">
        <v>3649</v>
      </c>
    </row>
    <row r="259" spans="1:8" s="10" customFormat="1" x14ac:dyDescent="0.25">
      <c r="A259" s="334" t="s">
        <v>3628</v>
      </c>
      <c r="B259" s="335" t="s">
        <v>3629</v>
      </c>
      <c r="C259" s="334">
        <f t="shared" si="8"/>
        <v>10</v>
      </c>
      <c r="D259" s="334" t="str">
        <f t="shared" si="9"/>
        <v>TCS-1b⁽ᴹ⁾ Percentage of adults (15 and above) on ART among all adults living with HIV at the end of the reporting period-10</v>
      </c>
      <c r="E259" s="335" t="s">
        <v>2984</v>
      </c>
      <c r="F259" s="335" t="s">
        <v>3614</v>
      </c>
      <c r="G259" s="334" t="s">
        <v>3650</v>
      </c>
      <c r="H259" s="335" t="s">
        <v>3651</v>
      </c>
    </row>
    <row r="260" spans="1:8" s="10" customFormat="1" x14ac:dyDescent="0.25">
      <c r="A260" s="334" t="s">
        <v>3628</v>
      </c>
      <c r="B260" s="335" t="s">
        <v>3629</v>
      </c>
      <c r="C260" s="334">
        <f t="shared" si="8"/>
        <v>11</v>
      </c>
      <c r="D260" s="334" t="str">
        <f t="shared" si="9"/>
        <v>TCS-1b⁽ᴹ⁾ Percentage of adults (15 and above) on ART among all adults living with HIV at the end of the reporting period-11</v>
      </c>
      <c r="E260" s="335" t="s">
        <v>2984</v>
      </c>
      <c r="F260" s="335" t="s">
        <v>3617</v>
      </c>
      <c r="G260" s="334" t="s">
        <v>3652</v>
      </c>
      <c r="H260" s="335" t="s">
        <v>3653</v>
      </c>
    </row>
    <row r="261" spans="1:8" s="10" customFormat="1" x14ac:dyDescent="0.25">
      <c r="A261" s="334" t="s">
        <v>3628</v>
      </c>
      <c r="B261" s="335" t="s">
        <v>3629</v>
      </c>
      <c r="C261" s="334">
        <f t="shared" si="8"/>
        <v>12</v>
      </c>
      <c r="D261" s="334" t="str">
        <f t="shared" si="9"/>
        <v>TCS-1b⁽ᴹ⁾ Percentage of adults (15 and above) on ART among all adults living with HIV at the end of the reporting period-12</v>
      </c>
      <c r="E261" s="335" t="s">
        <v>3285</v>
      </c>
      <c r="F261" s="335" t="s">
        <v>3286</v>
      </c>
      <c r="G261" s="334" t="s">
        <v>3654</v>
      </c>
      <c r="H261" s="335" t="s">
        <v>3655</v>
      </c>
    </row>
    <row r="262" spans="1:8" s="10" customFormat="1" x14ac:dyDescent="0.25">
      <c r="A262" s="334" t="s">
        <v>3628</v>
      </c>
      <c r="B262" s="335" t="s">
        <v>3629</v>
      </c>
      <c r="C262" s="334">
        <f t="shared" si="8"/>
        <v>13</v>
      </c>
      <c r="D262" s="334" t="str">
        <f t="shared" si="9"/>
        <v>TCS-1b⁽ᴹ⁾ Percentage of adults (15 and above) on ART among all adults living with HIV at the end of the reporting period-13</v>
      </c>
      <c r="E262" s="335" t="s">
        <v>3285</v>
      </c>
      <c r="F262" s="335" t="s">
        <v>3289</v>
      </c>
      <c r="G262" s="334" t="s">
        <v>3656</v>
      </c>
      <c r="H262" s="335" t="s">
        <v>3657</v>
      </c>
    </row>
    <row r="263" spans="1:8" s="10" customFormat="1" x14ac:dyDescent="0.25">
      <c r="A263" s="334" t="s">
        <v>3628</v>
      </c>
      <c r="B263" s="335" t="s">
        <v>3629</v>
      </c>
      <c r="C263" s="334">
        <f t="shared" si="8"/>
        <v>14</v>
      </c>
      <c r="D263" s="334" t="str">
        <f t="shared" si="9"/>
        <v>TCS-1b⁽ᴹ⁾ Percentage of adults (15 and above) on ART among all adults living with HIV at the end of the reporting period-14</v>
      </c>
      <c r="E263" s="335" t="s">
        <v>3285</v>
      </c>
      <c r="F263" s="335" t="s">
        <v>3292</v>
      </c>
      <c r="G263" s="334" t="s">
        <v>3658</v>
      </c>
      <c r="H263" s="335" t="s">
        <v>3659</v>
      </c>
    </row>
    <row r="264" spans="1:8" s="10" customFormat="1" x14ac:dyDescent="0.25">
      <c r="A264" s="334" t="s">
        <v>3628</v>
      </c>
      <c r="B264" s="335" t="s">
        <v>3629</v>
      </c>
      <c r="C264" s="334">
        <f t="shared" si="8"/>
        <v>15</v>
      </c>
      <c r="D264" s="334" t="str">
        <f t="shared" si="9"/>
        <v>TCS-1b⁽ᴹ⁾ Percentage of adults (15 and above) on ART among all adults living with HIV at the end of the reporting period-15</v>
      </c>
      <c r="E264" s="335" t="s">
        <v>3285</v>
      </c>
      <c r="F264" s="335" t="s">
        <v>3295</v>
      </c>
      <c r="G264" s="334" t="s">
        <v>3660</v>
      </c>
      <c r="H264" s="335" t="s">
        <v>3661</v>
      </c>
    </row>
    <row r="265" spans="1:8" s="10" customFormat="1" x14ac:dyDescent="0.25">
      <c r="A265" s="334" t="s">
        <v>3662</v>
      </c>
      <c r="B265" s="335" t="s">
        <v>3663</v>
      </c>
      <c r="C265" s="334">
        <f t="shared" si="8"/>
        <v>0</v>
      </c>
      <c r="D265" s="334" t="str">
        <f t="shared" si="9"/>
        <v>TCS-1c⁽ᴹ⁾ Percentage of children (under 15) on ART among all children living with HIV at the end of the reporting period-0</v>
      </c>
      <c r="E265" s="335" t="s">
        <v>3590</v>
      </c>
      <c r="F265" s="335" t="s">
        <v>3591</v>
      </c>
      <c r="G265" s="334" t="s">
        <v>3664</v>
      </c>
      <c r="H265" s="335" t="s">
        <v>3665</v>
      </c>
    </row>
    <row r="266" spans="1:8" s="10" customFormat="1" x14ac:dyDescent="0.25">
      <c r="A266" s="334" t="s">
        <v>3662</v>
      </c>
      <c r="B266" s="335" t="s">
        <v>3663</v>
      </c>
      <c r="C266" s="334">
        <f t="shared" si="8"/>
        <v>1</v>
      </c>
      <c r="D266" s="334" t="str">
        <f t="shared" si="9"/>
        <v>TCS-1c⁽ᴹ⁾ Percentage of children (under 15) on ART among all children living with HIV at the end of the reporting period-1</v>
      </c>
      <c r="E266" s="335" t="s">
        <v>2977</v>
      </c>
      <c r="F266" s="335" t="s">
        <v>2978</v>
      </c>
      <c r="G266" s="334" t="s">
        <v>3666</v>
      </c>
      <c r="H266" s="335" t="s">
        <v>3667</v>
      </c>
    </row>
    <row r="267" spans="1:8" s="10" customFormat="1" x14ac:dyDescent="0.25">
      <c r="A267" s="334" t="s">
        <v>3662</v>
      </c>
      <c r="B267" s="335" t="s">
        <v>3663</v>
      </c>
      <c r="C267" s="334">
        <f t="shared" si="8"/>
        <v>2</v>
      </c>
      <c r="D267" s="334" t="str">
        <f t="shared" si="9"/>
        <v>TCS-1c⁽ᴹ⁾ Percentage of children (under 15) on ART among all children living with HIV at the end of the reporting period-2</v>
      </c>
      <c r="E267" s="335" t="s">
        <v>2977</v>
      </c>
      <c r="F267" s="335" t="s">
        <v>2981</v>
      </c>
      <c r="G267" s="334" t="s">
        <v>3668</v>
      </c>
      <c r="H267" s="335" t="s">
        <v>3669</v>
      </c>
    </row>
    <row r="268" spans="1:8" s="10" customFormat="1" x14ac:dyDescent="0.25">
      <c r="A268" s="334" t="s">
        <v>3670</v>
      </c>
      <c r="B268" s="335" t="s">
        <v>3671</v>
      </c>
      <c r="C268" s="334">
        <f t="shared" si="8"/>
        <v>0</v>
      </c>
      <c r="D268" s="334" t="str">
        <f t="shared" si="9"/>
        <v>TCP-1⁽ᴹ⁾ Number of notified cases of all forms of TB (i.e. bacteriologically confirmed + clinically diagnosed), new and relapse cases-0</v>
      </c>
      <c r="E268" s="335" t="s">
        <v>2970</v>
      </c>
      <c r="F268" s="335" t="s">
        <v>2971</v>
      </c>
      <c r="G268" s="334" t="s">
        <v>3672</v>
      </c>
      <c r="H268" s="335" t="s">
        <v>3673</v>
      </c>
    </row>
    <row r="269" spans="1:8" s="10" customFormat="1" x14ac:dyDescent="0.25">
      <c r="A269" s="334" t="s">
        <v>3670</v>
      </c>
      <c r="B269" s="335" t="s">
        <v>3671</v>
      </c>
      <c r="C269" s="334">
        <f t="shared" si="8"/>
        <v>1</v>
      </c>
      <c r="D269" s="334" t="str">
        <f t="shared" si="9"/>
        <v>TCP-1⁽ᴹ⁾ Number of notified cases of all forms of TB (i.e. bacteriologically confirmed + clinically diagnosed), new and relapse cases-1</v>
      </c>
      <c r="E269" s="335" t="s">
        <v>2970</v>
      </c>
      <c r="F269" s="335" t="s">
        <v>2974</v>
      </c>
      <c r="G269" s="334" t="s">
        <v>3674</v>
      </c>
      <c r="H269" s="335" t="s">
        <v>3675</v>
      </c>
    </row>
    <row r="270" spans="1:8" s="10" customFormat="1" x14ac:dyDescent="0.25">
      <c r="A270" s="334" t="s">
        <v>3670</v>
      </c>
      <c r="B270" s="335" t="s">
        <v>3671</v>
      </c>
      <c r="C270" s="334">
        <f t="shared" si="8"/>
        <v>2</v>
      </c>
      <c r="D270" s="334" t="str">
        <f t="shared" si="9"/>
        <v>TCP-1⁽ᴹ⁾ Number of notified cases of all forms of TB (i.e. bacteriologically confirmed + clinically diagnosed), new and relapse cases-2</v>
      </c>
      <c r="E270" s="335" t="s">
        <v>2977</v>
      </c>
      <c r="F270" s="335" t="s">
        <v>2978</v>
      </c>
      <c r="G270" s="334" t="s">
        <v>3676</v>
      </c>
      <c r="H270" s="335" t="s">
        <v>3677</v>
      </c>
    </row>
    <row r="271" spans="1:8" s="10" customFormat="1" x14ac:dyDescent="0.25">
      <c r="A271" s="334" t="s">
        <v>3670</v>
      </c>
      <c r="B271" s="335" t="s">
        <v>3671</v>
      </c>
      <c r="C271" s="334">
        <f t="shared" si="8"/>
        <v>3</v>
      </c>
      <c r="D271" s="334" t="str">
        <f t="shared" si="9"/>
        <v>TCP-1⁽ᴹ⁾ Number of notified cases of all forms of TB (i.e. bacteriologically confirmed + clinically diagnosed), new and relapse cases-3</v>
      </c>
      <c r="E271" s="335" t="s">
        <v>2977</v>
      </c>
      <c r="F271" s="335" t="s">
        <v>2981</v>
      </c>
      <c r="G271" s="334" t="s">
        <v>3678</v>
      </c>
      <c r="H271" s="335" t="s">
        <v>3679</v>
      </c>
    </row>
    <row r="272" spans="1:8" s="10" customFormat="1" x14ac:dyDescent="0.25">
      <c r="A272" s="334" t="s">
        <v>3670</v>
      </c>
      <c r="B272" s="335" t="s">
        <v>3671</v>
      </c>
      <c r="C272" s="334">
        <f t="shared" si="8"/>
        <v>4</v>
      </c>
      <c r="D272" s="334" t="str">
        <f t="shared" si="9"/>
        <v>TCP-1⁽ᴹ⁾ Number of notified cases of all forms of TB (i.e. bacteriologically confirmed + clinically diagnosed), new and relapse cases-4</v>
      </c>
      <c r="E272" s="335" t="s">
        <v>3442</v>
      </c>
      <c r="F272" s="335" t="s">
        <v>3443</v>
      </c>
      <c r="G272" s="334" t="s">
        <v>3680</v>
      </c>
      <c r="H272" s="335" t="s">
        <v>3681</v>
      </c>
    </row>
    <row r="273" spans="1:8" s="10" customFormat="1" x14ac:dyDescent="0.25">
      <c r="A273" s="334" t="s">
        <v>3670</v>
      </c>
      <c r="B273" s="335" t="s">
        <v>3671</v>
      </c>
      <c r="C273" s="334">
        <f t="shared" si="8"/>
        <v>5</v>
      </c>
      <c r="D273" s="334" t="str">
        <f t="shared" si="9"/>
        <v>TCP-1⁽ᴹ⁾ Number of notified cases of all forms of TB (i.e. bacteriologically confirmed + clinically diagnosed), new and relapse cases-5</v>
      </c>
      <c r="E273" s="335" t="s">
        <v>3442</v>
      </c>
      <c r="F273" s="335" t="s">
        <v>3446</v>
      </c>
      <c r="G273" s="334" t="s">
        <v>3682</v>
      </c>
      <c r="H273" s="335" t="s">
        <v>3683</v>
      </c>
    </row>
    <row r="274" spans="1:8" s="10" customFormat="1" x14ac:dyDescent="0.25">
      <c r="A274" s="334" t="s">
        <v>3670</v>
      </c>
      <c r="B274" s="335" t="s">
        <v>3671</v>
      </c>
      <c r="C274" s="334">
        <f t="shared" si="8"/>
        <v>6</v>
      </c>
      <c r="D274" s="334" t="str">
        <f t="shared" si="9"/>
        <v>TCP-1⁽ᴹ⁾ Number of notified cases of all forms of TB (i.e. bacteriologically confirmed + clinically diagnosed), new and relapse cases-6</v>
      </c>
      <c r="E274" s="335" t="s">
        <v>3442</v>
      </c>
      <c r="F274" s="335" t="s">
        <v>3684</v>
      </c>
      <c r="G274" s="334" t="s">
        <v>3685</v>
      </c>
      <c r="H274" s="335" t="s">
        <v>3686</v>
      </c>
    </row>
    <row r="275" spans="1:8" s="10" customFormat="1" x14ac:dyDescent="0.25">
      <c r="A275" s="334" t="s">
        <v>3670</v>
      </c>
      <c r="B275" s="335" t="s">
        <v>3671</v>
      </c>
      <c r="C275" s="334">
        <f t="shared" si="8"/>
        <v>7</v>
      </c>
      <c r="D275" s="334" t="str">
        <f t="shared" si="9"/>
        <v>TCP-1⁽ᴹ⁾ Number of notified cases of all forms of TB (i.e. bacteriologically confirmed + clinically diagnosed), new and relapse cases-7</v>
      </c>
      <c r="E275" s="335" t="s">
        <v>3687</v>
      </c>
      <c r="F275" s="335" t="s">
        <v>3688</v>
      </c>
      <c r="G275" s="334" t="s">
        <v>3689</v>
      </c>
      <c r="H275" s="335" t="s">
        <v>3690</v>
      </c>
    </row>
    <row r="276" spans="1:8" s="10" customFormat="1" x14ac:dyDescent="0.25">
      <c r="A276" s="334" t="s">
        <v>3691</v>
      </c>
      <c r="B276" s="335" t="s">
        <v>3692</v>
      </c>
      <c r="C276" s="334">
        <f t="shared" si="8"/>
        <v>0</v>
      </c>
      <c r="D276"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cases-0</v>
      </c>
      <c r="E276" s="335" t="s">
        <v>2970</v>
      </c>
      <c r="F276" s="335" t="s">
        <v>2971</v>
      </c>
      <c r="G276" s="334" t="s">
        <v>3693</v>
      </c>
      <c r="H276" s="335" t="s">
        <v>3694</v>
      </c>
    </row>
    <row r="277" spans="1:8" s="10" customFormat="1" x14ac:dyDescent="0.25">
      <c r="A277" s="334" t="s">
        <v>3691</v>
      </c>
      <c r="B277" s="335" t="s">
        <v>3692</v>
      </c>
      <c r="C277" s="334">
        <f t="shared" si="8"/>
        <v>1</v>
      </c>
      <c r="D277"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cases-1</v>
      </c>
      <c r="E277" s="335" t="s">
        <v>2970</v>
      </c>
      <c r="F277" s="335" t="s">
        <v>2974</v>
      </c>
      <c r="G277" s="334" t="s">
        <v>3695</v>
      </c>
      <c r="H277" s="335" t="s">
        <v>3696</v>
      </c>
    </row>
    <row r="278" spans="1:8" s="10" customFormat="1" x14ac:dyDescent="0.25">
      <c r="A278" s="334" t="s">
        <v>3691</v>
      </c>
      <c r="B278" s="335" t="s">
        <v>3692</v>
      </c>
      <c r="C278" s="334">
        <f t="shared" si="8"/>
        <v>2</v>
      </c>
      <c r="D278"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cases-2</v>
      </c>
      <c r="E278" s="335" t="s">
        <v>2977</v>
      </c>
      <c r="F278" s="335" t="s">
        <v>2978</v>
      </c>
      <c r="G278" s="334" t="s">
        <v>3697</v>
      </c>
      <c r="H278" s="335" t="s">
        <v>3698</v>
      </c>
    </row>
    <row r="279" spans="1:8" s="10" customFormat="1" x14ac:dyDescent="0.25">
      <c r="A279" s="334" t="s">
        <v>3691</v>
      </c>
      <c r="B279" s="335" t="s">
        <v>3692</v>
      </c>
      <c r="C279" s="334">
        <f t="shared" si="8"/>
        <v>3</v>
      </c>
      <c r="D279"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cases-3</v>
      </c>
      <c r="E279" s="335" t="s">
        <v>2977</v>
      </c>
      <c r="F279" s="335" t="s">
        <v>2981</v>
      </c>
      <c r="G279" s="334" t="s">
        <v>3699</v>
      </c>
      <c r="H279" s="335" t="s">
        <v>3700</v>
      </c>
    </row>
    <row r="280" spans="1:8" s="10" customFormat="1" x14ac:dyDescent="0.25">
      <c r="A280" s="334" t="s">
        <v>3691</v>
      </c>
      <c r="B280" s="335" t="s">
        <v>3692</v>
      </c>
      <c r="C280" s="334">
        <f t="shared" si="8"/>
        <v>4</v>
      </c>
      <c r="D280"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cases-4</v>
      </c>
      <c r="E280" s="335" t="s">
        <v>3442</v>
      </c>
      <c r="F280" s="335" t="s">
        <v>3443</v>
      </c>
      <c r="G280" s="334" t="s">
        <v>3701</v>
      </c>
      <c r="H280" s="335" t="s">
        <v>3702</v>
      </c>
    </row>
    <row r="281" spans="1:8" s="10" customFormat="1" x14ac:dyDescent="0.25">
      <c r="A281" s="334" t="s">
        <v>3691</v>
      </c>
      <c r="B281" s="335" t="s">
        <v>3692</v>
      </c>
      <c r="C281" s="334">
        <f t="shared" si="8"/>
        <v>5</v>
      </c>
      <c r="D281"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cases-5</v>
      </c>
      <c r="E281" s="335" t="s">
        <v>3442</v>
      </c>
      <c r="F281" s="335" t="s">
        <v>3446</v>
      </c>
      <c r="G281" s="334" t="s">
        <v>3703</v>
      </c>
      <c r="H281" s="335" t="s">
        <v>3704</v>
      </c>
    </row>
    <row r="282" spans="1:8" s="10" customFormat="1" x14ac:dyDescent="0.25">
      <c r="A282" s="334" t="s">
        <v>3691</v>
      </c>
      <c r="B282" s="335" t="s">
        <v>3692</v>
      </c>
      <c r="C282" s="334">
        <f t="shared" si="8"/>
        <v>6</v>
      </c>
      <c r="D282"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cases-6</v>
      </c>
      <c r="E282" s="335" t="s">
        <v>3442</v>
      </c>
      <c r="F282" s="335" t="s">
        <v>3684</v>
      </c>
      <c r="G282" s="334" t="s">
        <v>3705</v>
      </c>
      <c r="H282" s="335" t="s">
        <v>3706</v>
      </c>
    </row>
    <row r="283" spans="1:8" s="10" customFormat="1" x14ac:dyDescent="0.25">
      <c r="A283" s="334" t="s">
        <v>3707</v>
      </c>
      <c r="B283" s="335" t="s">
        <v>3708</v>
      </c>
      <c r="C283" s="334">
        <f t="shared" si="8"/>
        <v>0</v>
      </c>
      <c r="D283" s="334" t="str">
        <f t="shared" si="9"/>
        <v>TCP-5.1 Number of people in contact with TB patients who began preventive therapy-0</v>
      </c>
      <c r="E283" s="335" t="s">
        <v>2970</v>
      </c>
      <c r="F283" s="335" t="s">
        <v>3017</v>
      </c>
      <c r="G283" s="334" t="s">
        <v>3709</v>
      </c>
      <c r="H283" s="335" t="s">
        <v>3710</v>
      </c>
    </row>
    <row r="284" spans="1:8" s="10" customFormat="1" x14ac:dyDescent="0.25">
      <c r="A284" s="334" t="s">
        <v>3707</v>
      </c>
      <c r="B284" s="335" t="s">
        <v>3708</v>
      </c>
      <c r="C284" s="334">
        <f t="shared" ref="C284:C347" si="10">IF(B284=B283,C283+1,0)</f>
        <v>1</v>
      </c>
      <c r="D284" s="334" t="str">
        <f t="shared" ref="D284:D347" si="11">B284&amp;"-"&amp;C284</f>
        <v>TCP-5.1 Number of people in contact with TB patients who began preventive therapy-1</v>
      </c>
      <c r="E284" s="335" t="s">
        <v>2970</v>
      </c>
      <c r="F284" s="335" t="s">
        <v>3020</v>
      </c>
      <c r="G284" s="334" t="s">
        <v>3711</v>
      </c>
      <c r="H284" s="335" t="s">
        <v>3712</v>
      </c>
    </row>
    <row r="285" spans="1:8" s="10" customFormat="1" x14ac:dyDescent="0.25">
      <c r="A285" s="334" t="s">
        <v>3707</v>
      </c>
      <c r="B285" s="335" t="s">
        <v>3708</v>
      </c>
      <c r="C285" s="334">
        <f t="shared" si="10"/>
        <v>2</v>
      </c>
      <c r="D285" s="334" t="str">
        <f t="shared" si="11"/>
        <v>TCP-5.1 Number of people in contact with TB patients who began preventive therapy-2</v>
      </c>
      <c r="E285" s="335" t="s">
        <v>2970</v>
      </c>
      <c r="F285" s="335" t="s">
        <v>2974</v>
      </c>
      <c r="G285" s="334" t="s">
        <v>3713</v>
      </c>
      <c r="H285" s="335" t="s">
        <v>3714</v>
      </c>
    </row>
    <row r="286" spans="1:8" s="10" customFormat="1" x14ac:dyDescent="0.25">
      <c r="A286" s="334" t="s">
        <v>3715</v>
      </c>
      <c r="B286" s="335" t="s">
        <v>3716</v>
      </c>
      <c r="C286" s="334">
        <f t="shared" si="10"/>
        <v>0</v>
      </c>
      <c r="D286" s="334" t="str">
        <f t="shared" si="11"/>
        <v>TCP-6b Number of TB cases (all forms) notified among key affected populations/ high risk groups (other than prisoners)-0</v>
      </c>
      <c r="E286" s="335" t="s">
        <v>3285</v>
      </c>
      <c r="F286" s="335" t="s">
        <v>3717</v>
      </c>
      <c r="G286" s="334" t="s">
        <v>3718</v>
      </c>
      <c r="H286" s="335" t="s">
        <v>3719</v>
      </c>
    </row>
    <row r="287" spans="1:8" s="10" customFormat="1" x14ac:dyDescent="0.25">
      <c r="A287" s="334" t="s">
        <v>3715</v>
      </c>
      <c r="B287" s="335" t="s">
        <v>3716</v>
      </c>
      <c r="C287" s="334">
        <f t="shared" si="10"/>
        <v>1</v>
      </c>
      <c r="D287" s="334" t="str">
        <f t="shared" si="11"/>
        <v>TCP-6b Number of TB cases (all forms) notified among key affected populations/ high risk groups (other than prisoners)-1</v>
      </c>
      <c r="E287" s="335" t="s">
        <v>3285</v>
      </c>
      <c r="F287" s="335" t="s">
        <v>3720</v>
      </c>
      <c r="G287" s="334" t="s">
        <v>3721</v>
      </c>
      <c r="H287" s="335" t="s">
        <v>3722</v>
      </c>
    </row>
    <row r="288" spans="1:8" s="10" customFormat="1" x14ac:dyDescent="0.25">
      <c r="A288" s="334" t="s">
        <v>3723</v>
      </c>
      <c r="B288" s="335" t="s">
        <v>3724</v>
      </c>
      <c r="C288" s="334">
        <f t="shared" si="10"/>
        <v>0</v>
      </c>
      <c r="D288" s="334" t="str">
        <f t="shared" si="11"/>
        <v>MDR TB-2⁽ᴹ⁾ Number of TB cases with RR-TB and/or MDR-TB notified-0</v>
      </c>
      <c r="E288" s="335" t="s">
        <v>2970</v>
      </c>
      <c r="F288" s="335" t="s">
        <v>2971</v>
      </c>
      <c r="G288" s="334" t="s">
        <v>3725</v>
      </c>
      <c r="H288" s="335" t="s">
        <v>3726</v>
      </c>
    </row>
    <row r="289" spans="1:8" s="10" customFormat="1" x14ac:dyDescent="0.25">
      <c r="A289" s="334" t="s">
        <v>3723</v>
      </c>
      <c r="B289" s="335" t="s">
        <v>3724</v>
      </c>
      <c r="C289" s="334">
        <f t="shared" si="10"/>
        <v>1</v>
      </c>
      <c r="D289" s="334" t="str">
        <f t="shared" si="11"/>
        <v>MDR TB-2⁽ᴹ⁾ Number of TB cases with RR-TB and/or MDR-TB notified-1</v>
      </c>
      <c r="E289" s="335" t="s">
        <v>2970</v>
      </c>
      <c r="F289" s="335" t="s">
        <v>2974</v>
      </c>
      <c r="G289" s="334" t="s">
        <v>3727</v>
      </c>
      <c r="H289" s="335" t="s">
        <v>3728</v>
      </c>
    </row>
    <row r="290" spans="1:8" s="10" customFormat="1" x14ac:dyDescent="0.25">
      <c r="A290" s="334" t="s">
        <v>3723</v>
      </c>
      <c r="B290" s="335" t="s">
        <v>3724</v>
      </c>
      <c r="C290" s="334">
        <f t="shared" si="10"/>
        <v>2</v>
      </c>
      <c r="D290" s="334" t="str">
        <f t="shared" si="11"/>
        <v>MDR TB-2⁽ᴹ⁾ Number of TB cases with RR-TB and/or MDR-TB notified-2</v>
      </c>
      <c r="E290" s="335" t="s">
        <v>2977</v>
      </c>
      <c r="F290" s="335" t="s">
        <v>2978</v>
      </c>
      <c r="G290" s="334" t="s">
        <v>3729</v>
      </c>
      <c r="H290" s="335" t="s">
        <v>3730</v>
      </c>
    </row>
    <row r="291" spans="1:8" s="10" customFormat="1" x14ac:dyDescent="0.25">
      <c r="A291" s="334" t="s">
        <v>3723</v>
      </c>
      <c r="B291" s="335" t="s">
        <v>3724</v>
      </c>
      <c r="C291" s="334">
        <f t="shared" si="10"/>
        <v>3</v>
      </c>
      <c r="D291" s="334" t="str">
        <f t="shared" si="11"/>
        <v>MDR TB-2⁽ᴹ⁾ Number of TB cases with RR-TB and/or MDR-TB notified-3</v>
      </c>
      <c r="E291" s="335" t="s">
        <v>2977</v>
      </c>
      <c r="F291" s="335" t="s">
        <v>2981</v>
      </c>
      <c r="G291" s="334" t="s">
        <v>3731</v>
      </c>
      <c r="H291" s="335" t="s">
        <v>3732</v>
      </c>
    </row>
    <row r="292" spans="1:8" s="10" customFormat="1" x14ac:dyDescent="0.25">
      <c r="A292" s="334" t="s">
        <v>3733</v>
      </c>
      <c r="B292" s="335" t="s">
        <v>3734</v>
      </c>
      <c r="C292" s="334">
        <f t="shared" si="10"/>
        <v>0</v>
      </c>
      <c r="D292" s="334" t="str">
        <f t="shared" si="11"/>
        <v>MDR TB-3⁽ᴹ⁾ Number of cases with RR-TB and/or MDR-TB that began second-line treatment-0</v>
      </c>
      <c r="E292" s="335" t="s">
        <v>2970</v>
      </c>
      <c r="F292" s="335" t="s">
        <v>2971</v>
      </c>
      <c r="G292" s="334" t="s">
        <v>3735</v>
      </c>
      <c r="H292" s="335" t="s">
        <v>3736</v>
      </c>
    </row>
    <row r="293" spans="1:8" s="10" customFormat="1" x14ac:dyDescent="0.25">
      <c r="A293" s="334" t="s">
        <v>3733</v>
      </c>
      <c r="B293" s="335" t="s">
        <v>3734</v>
      </c>
      <c r="C293" s="334">
        <f t="shared" si="10"/>
        <v>1</v>
      </c>
      <c r="D293" s="334" t="str">
        <f t="shared" si="11"/>
        <v>MDR TB-3⁽ᴹ⁾ Number of cases with RR-TB and/or MDR-TB that began second-line treatment-1</v>
      </c>
      <c r="E293" s="335" t="s">
        <v>2970</v>
      </c>
      <c r="F293" s="335" t="s">
        <v>2974</v>
      </c>
      <c r="G293" s="334" t="s">
        <v>3737</v>
      </c>
      <c r="H293" s="335" t="s">
        <v>3738</v>
      </c>
    </row>
    <row r="294" spans="1:8" s="10" customFormat="1" x14ac:dyDescent="0.25">
      <c r="A294" s="334" t="s">
        <v>3733</v>
      </c>
      <c r="B294" s="335" t="s">
        <v>3734</v>
      </c>
      <c r="C294" s="334">
        <f t="shared" si="10"/>
        <v>2</v>
      </c>
      <c r="D294" s="334" t="str">
        <f t="shared" si="11"/>
        <v>MDR TB-3⁽ᴹ⁾ Number of cases with RR-TB and/or MDR-TB that began second-line treatment-2</v>
      </c>
      <c r="E294" s="335" t="s">
        <v>2977</v>
      </c>
      <c r="F294" s="335" t="s">
        <v>2978</v>
      </c>
      <c r="G294" s="334" t="s">
        <v>3739</v>
      </c>
      <c r="H294" s="335" t="s">
        <v>3740</v>
      </c>
    </row>
    <row r="295" spans="1:8" s="10" customFormat="1" x14ac:dyDescent="0.25">
      <c r="A295" s="334" t="s">
        <v>3733</v>
      </c>
      <c r="B295" s="335" t="s">
        <v>3734</v>
      </c>
      <c r="C295" s="334">
        <f t="shared" si="10"/>
        <v>3</v>
      </c>
      <c r="D295" s="334" t="str">
        <f t="shared" si="11"/>
        <v>MDR TB-3⁽ᴹ⁾ Number of cases with RR-TB and/or MDR-TB that began second-line treatment-3</v>
      </c>
      <c r="E295" s="335" t="s">
        <v>2977</v>
      </c>
      <c r="F295" s="335" t="s">
        <v>2981</v>
      </c>
      <c r="G295" s="334" t="s">
        <v>3741</v>
      </c>
      <c r="H295" s="335" t="s">
        <v>3742</v>
      </c>
    </row>
    <row r="296" spans="1:8" s="10" customFormat="1" x14ac:dyDescent="0.25">
      <c r="A296" s="334" t="s">
        <v>3733</v>
      </c>
      <c r="B296" s="335" t="s">
        <v>3734</v>
      </c>
      <c r="C296" s="334">
        <f t="shared" si="10"/>
        <v>4</v>
      </c>
      <c r="D296" s="334" t="str">
        <f t="shared" si="11"/>
        <v>MDR TB-3⁽ᴹ⁾ Number of cases with RR-TB and/or MDR-TB that began second-line treatment-4</v>
      </c>
      <c r="E296" s="335" t="s">
        <v>3743</v>
      </c>
      <c r="F296" s="335" t="s">
        <v>3744</v>
      </c>
      <c r="G296" s="334" t="s">
        <v>3745</v>
      </c>
      <c r="H296" s="335" t="s">
        <v>3746</v>
      </c>
    </row>
    <row r="297" spans="1:8" s="10" customFormat="1" x14ac:dyDescent="0.25">
      <c r="A297" s="334" t="s">
        <v>3733</v>
      </c>
      <c r="B297" s="335" t="s">
        <v>3734</v>
      </c>
      <c r="C297" s="334">
        <f t="shared" si="10"/>
        <v>5</v>
      </c>
      <c r="D297" s="334" t="str">
        <f t="shared" si="11"/>
        <v>MDR TB-3⁽ᴹ⁾ Number of cases with RR-TB and/or MDR-TB that began second-line treatment-5</v>
      </c>
      <c r="E297" s="335" t="s">
        <v>3743</v>
      </c>
      <c r="F297" s="335" t="s">
        <v>3747</v>
      </c>
      <c r="G297" s="334" t="s">
        <v>3748</v>
      </c>
      <c r="H297" s="335" t="s">
        <v>3749</v>
      </c>
    </row>
    <row r="298" spans="1:8" s="10" customFormat="1" x14ac:dyDescent="0.25">
      <c r="A298" s="334" t="s">
        <v>3750</v>
      </c>
      <c r="B298" s="335" t="s">
        <v>3751</v>
      </c>
      <c r="C298" s="334">
        <f t="shared" si="10"/>
        <v>0</v>
      </c>
      <c r="D298" s="334" t="str">
        <f t="shared" si="11"/>
        <v>MDR TB-9 Treatment success rate of RR TB and/or MDR-TB: Percentage of cases with RR and/or MDR-TB successfully treated-0</v>
      </c>
      <c r="E298" s="335" t="s">
        <v>2970</v>
      </c>
      <c r="F298" s="335" t="s">
        <v>2971</v>
      </c>
      <c r="G298" s="334" t="s">
        <v>3752</v>
      </c>
      <c r="H298" s="335" t="s">
        <v>3753</v>
      </c>
    </row>
    <row r="299" spans="1:8" s="10" customFormat="1" x14ac:dyDescent="0.25">
      <c r="A299" s="334" t="s">
        <v>3750</v>
      </c>
      <c r="B299" s="335" t="s">
        <v>3751</v>
      </c>
      <c r="C299" s="334">
        <f t="shared" si="10"/>
        <v>1</v>
      </c>
      <c r="D299" s="334" t="str">
        <f t="shared" si="11"/>
        <v>MDR TB-9 Treatment success rate of RR TB and/or MDR-TB: Percentage of cases with RR and/or MDR-TB successfully treated-1</v>
      </c>
      <c r="E299" s="335" t="s">
        <v>2970</v>
      </c>
      <c r="F299" s="335" t="s">
        <v>2974</v>
      </c>
      <c r="G299" s="334" t="s">
        <v>3754</v>
      </c>
      <c r="H299" s="335" t="s">
        <v>3755</v>
      </c>
    </row>
    <row r="300" spans="1:8" s="10" customFormat="1" x14ac:dyDescent="0.25">
      <c r="A300" s="334" t="s">
        <v>3750</v>
      </c>
      <c r="B300" s="335" t="s">
        <v>3751</v>
      </c>
      <c r="C300" s="334">
        <f t="shared" si="10"/>
        <v>2</v>
      </c>
      <c r="D300" s="334" t="str">
        <f t="shared" si="11"/>
        <v>MDR TB-9 Treatment success rate of RR TB and/or MDR-TB: Percentage of cases with RR and/or MDR-TB successfully treated-2</v>
      </c>
      <c r="E300" s="335" t="s">
        <v>2977</v>
      </c>
      <c r="F300" s="335" t="s">
        <v>2978</v>
      </c>
      <c r="G300" s="334" t="s">
        <v>3756</v>
      </c>
      <c r="H300" s="335" t="s">
        <v>3757</v>
      </c>
    </row>
    <row r="301" spans="1:8" s="10" customFormat="1" x14ac:dyDescent="0.25">
      <c r="A301" s="334" t="s">
        <v>3750</v>
      </c>
      <c r="B301" s="335" t="s">
        <v>3751</v>
      </c>
      <c r="C301" s="334">
        <f t="shared" si="10"/>
        <v>3</v>
      </c>
      <c r="D301" s="334" t="str">
        <f t="shared" si="11"/>
        <v>MDR TB-9 Treatment success rate of RR TB and/or MDR-TB: Percentage of cases with RR and/or MDR-TB successfully treated-3</v>
      </c>
      <c r="E301" s="335" t="s">
        <v>2977</v>
      </c>
      <c r="F301" s="335" t="s">
        <v>2981</v>
      </c>
      <c r="G301" s="334" t="s">
        <v>3758</v>
      </c>
      <c r="H301" s="335" t="s">
        <v>3759</v>
      </c>
    </row>
    <row r="302" spans="1:8" s="10" customFormat="1" x14ac:dyDescent="0.25">
      <c r="A302" s="334" t="s">
        <v>3750</v>
      </c>
      <c r="B302" s="335" t="s">
        <v>3751</v>
      </c>
      <c r="C302" s="334">
        <f t="shared" si="10"/>
        <v>4</v>
      </c>
      <c r="D302" s="334" t="str">
        <f t="shared" si="11"/>
        <v>MDR TB-9 Treatment success rate of RR TB and/or MDR-TB: Percentage of cases with RR and/or MDR-TB successfully treated-4</v>
      </c>
      <c r="E302" s="335" t="s">
        <v>3442</v>
      </c>
      <c r="F302" s="335" t="s">
        <v>3443</v>
      </c>
      <c r="G302" s="334" t="s">
        <v>3760</v>
      </c>
      <c r="H302" s="335" t="s">
        <v>3761</v>
      </c>
    </row>
    <row r="303" spans="1:8" s="10" customFormat="1" x14ac:dyDescent="0.25">
      <c r="A303" s="334" t="s">
        <v>3750</v>
      </c>
      <c r="B303" s="335" t="s">
        <v>3751</v>
      </c>
      <c r="C303" s="334">
        <f t="shared" si="10"/>
        <v>5</v>
      </c>
      <c r="D303" s="334" t="str">
        <f t="shared" si="11"/>
        <v>MDR TB-9 Treatment success rate of RR TB and/or MDR-TB: Percentage of cases with RR and/or MDR-TB successfully treated-5</v>
      </c>
      <c r="E303" s="335" t="s">
        <v>3687</v>
      </c>
      <c r="F303" s="335" t="s">
        <v>3762</v>
      </c>
      <c r="G303" s="334" t="s">
        <v>3763</v>
      </c>
      <c r="H303" s="335" t="s">
        <v>3764</v>
      </c>
    </row>
    <row r="304" spans="1:8" s="10" customFormat="1" x14ac:dyDescent="0.25">
      <c r="A304" s="334" t="s">
        <v>3765</v>
      </c>
      <c r="B304" s="335" t="s">
        <v>3766</v>
      </c>
      <c r="C304" s="334">
        <f t="shared" si="10"/>
        <v>0</v>
      </c>
      <c r="D304" s="334" t="str">
        <f t="shared" si="11"/>
        <v>TB/HIV-5 Percentage of registered new and relapse TB patients with documented HIV status-0</v>
      </c>
      <c r="E304" s="335" t="s">
        <v>2970</v>
      </c>
      <c r="F304" s="335" t="s">
        <v>3017</v>
      </c>
      <c r="G304" s="334" t="s">
        <v>3767</v>
      </c>
      <c r="H304" s="335" t="s">
        <v>3768</v>
      </c>
    </row>
    <row r="305" spans="1:8" s="10" customFormat="1" x14ac:dyDescent="0.25">
      <c r="A305" s="334" t="s">
        <v>3765</v>
      </c>
      <c r="B305" s="335" t="s">
        <v>3766</v>
      </c>
      <c r="C305" s="334">
        <f t="shared" si="10"/>
        <v>1</v>
      </c>
      <c r="D305" s="334" t="str">
        <f t="shared" si="11"/>
        <v>TB/HIV-5 Percentage of registered new and relapse TB patients with documented HIV status-1</v>
      </c>
      <c r="E305" s="335" t="s">
        <v>2970</v>
      </c>
      <c r="F305" s="335" t="s">
        <v>3020</v>
      </c>
      <c r="G305" s="334" t="s">
        <v>3769</v>
      </c>
      <c r="H305" s="335" t="s">
        <v>3770</v>
      </c>
    </row>
    <row r="306" spans="1:8" s="10" customFormat="1" x14ac:dyDescent="0.25">
      <c r="A306" s="334" t="s">
        <v>3765</v>
      </c>
      <c r="B306" s="335" t="s">
        <v>3766</v>
      </c>
      <c r="C306" s="334">
        <f t="shared" si="10"/>
        <v>2</v>
      </c>
      <c r="D306" s="334" t="str">
        <f t="shared" si="11"/>
        <v>TB/HIV-5 Percentage of registered new and relapse TB patients with documented HIV status-2</v>
      </c>
      <c r="E306" s="335" t="s">
        <v>2970</v>
      </c>
      <c r="F306" s="335" t="s">
        <v>2974</v>
      </c>
      <c r="G306" s="334" t="s">
        <v>3771</v>
      </c>
      <c r="H306" s="335" t="s">
        <v>3772</v>
      </c>
    </row>
    <row r="307" spans="1:8" s="10" customFormat="1" x14ac:dyDescent="0.25">
      <c r="A307" s="334" t="s">
        <v>3765</v>
      </c>
      <c r="B307" s="335" t="s">
        <v>3766</v>
      </c>
      <c r="C307" s="334">
        <f t="shared" si="10"/>
        <v>3</v>
      </c>
      <c r="D307" s="334" t="str">
        <f t="shared" si="11"/>
        <v>TB/HIV-5 Percentage of registered new and relapse TB patients with documented HIV status-3</v>
      </c>
      <c r="E307" s="335" t="s">
        <v>2977</v>
      </c>
      <c r="F307" s="335" t="s">
        <v>2978</v>
      </c>
      <c r="G307" s="334" t="s">
        <v>3773</v>
      </c>
      <c r="H307" s="335" t="s">
        <v>3774</v>
      </c>
    </row>
    <row r="308" spans="1:8" s="10" customFormat="1" x14ac:dyDescent="0.25">
      <c r="A308" s="334" t="s">
        <v>3765</v>
      </c>
      <c r="B308" s="335" t="s">
        <v>3766</v>
      </c>
      <c r="C308" s="334">
        <f t="shared" si="10"/>
        <v>4</v>
      </c>
      <c r="D308" s="334" t="str">
        <f t="shared" si="11"/>
        <v>TB/HIV-5 Percentage of registered new and relapse TB patients with documented HIV status-4</v>
      </c>
      <c r="E308" s="335" t="s">
        <v>2977</v>
      </c>
      <c r="F308" s="335" t="s">
        <v>2981</v>
      </c>
      <c r="G308" s="334" t="s">
        <v>3775</v>
      </c>
      <c r="H308" s="335" t="s">
        <v>3776</v>
      </c>
    </row>
    <row r="309" spans="1:8" s="10" customFormat="1" x14ac:dyDescent="0.25">
      <c r="A309" s="334" t="s">
        <v>3765</v>
      </c>
      <c r="B309" s="335" t="s">
        <v>3766</v>
      </c>
      <c r="C309" s="334">
        <f t="shared" si="10"/>
        <v>5</v>
      </c>
      <c r="D309" s="334" t="str">
        <f t="shared" si="11"/>
        <v>TB/HIV-5 Percentage of registered new and relapse TB patients with documented HIV status-5</v>
      </c>
      <c r="E309" s="335" t="s">
        <v>3442</v>
      </c>
      <c r="F309" s="335" t="s">
        <v>3443</v>
      </c>
      <c r="G309" s="334" t="s">
        <v>3777</v>
      </c>
      <c r="H309" s="335" t="s">
        <v>3778</v>
      </c>
    </row>
    <row r="310" spans="1:8" s="10" customFormat="1" x14ac:dyDescent="0.25">
      <c r="A310" s="334" t="s">
        <v>3779</v>
      </c>
      <c r="B310" s="335" t="s">
        <v>3780</v>
      </c>
      <c r="C310" s="334">
        <f t="shared" si="10"/>
        <v>0</v>
      </c>
      <c r="D310" s="334" t="str">
        <f t="shared" si="11"/>
        <v>TB/HIV-6⁽ᴹ⁾ Percentage of HIV-positive new and relapse TB patients on ART during TB treatment-0</v>
      </c>
      <c r="E310" s="335" t="s">
        <v>2970</v>
      </c>
      <c r="F310" s="335" t="s">
        <v>3017</v>
      </c>
      <c r="G310" s="334" t="s">
        <v>3781</v>
      </c>
      <c r="H310" s="335" t="s">
        <v>3782</v>
      </c>
    </row>
    <row r="311" spans="1:8" s="10" customFormat="1" x14ac:dyDescent="0.25">
      <c r="A311" s="334" t="s">
        <v>3779</v>
      </c>
      <c r="B311" s="335" t="s">
        <v>3780</v>
      </c>
      <c r="C311" s="334">
        <f t="shared" si="10"/>
        <v>1</v>
      </c>
      <c r="D311" s="334" t="str">
        <f t="shared" si="11"/>
        <v>TB/HIV-6⁽ᴹ⁾ Percentage of HIV-positive new and relapse TB patients on ART during TB treatment-1</v>
      </c>
      <c r="E311" s="335" t="s">
        <v>2970</v>
      </c>
      <c r="F311" s="335" t="s">
        <v>3020</v>
      </c>
      <c r="G311" s="334" t="s">
        <v>3783</v>
      </c>
      <c r="H311" s="335" t="s">
        <v>3784</v>
      </c>
    </row>
    <row r="312" spans="1:8" s="10" customFormat="1" x14ac:dyDescent="0.25">
      <c r="A312" s="334" t="s">
        <v>3779</v>
      </c>
      <c r="B312" s="335" t="s">
        <v>3780</v>
      </c>
      <c r="C312" s="334">
        <f t="shared" si="10"/>
        <v>2</v>
      </c>
      <c r="D312" s="334" t="str">
        <f t="shared" si="11"/>
        <v>TB/HIV-6⁽ᴹ⁾ Percentage of HIV-positive new and relapse TB patients on ART during TB treatment-2</v>
      </c>
      <c r="E312" s="335" t="s">
        <v>2970</v>
      </c>
      <c r="F312" s="335" t="s">
        <v>2974</v>
      </c>
      <c r="G312" s="334" t="s">
        <v>3785</v>
      </c>
      <c r="H312" s="335" t="s">
        <v>3786</v>
      </c>
    </row>
    <row r="313" spans="1:8" s="10" customFormat="1" x14ac:dyDescent="0.25">
      <c r="A313" s="334" t="s">
        <v>3779</v>
      </c>
      <c r="B313" s="335" t="s">
        <v>3780</v>
      </c>
      <c r="C313" s="334">
        <f t="shared" si="10"/>
        <v>3</v>
      </c>
      <c r="D313" s="334" t="str">
        <f t="shared" si="11"/>
        <v>TB/HIV-6⁽ᴹ⁾ Percentage of HIV-positive new and relapse TB patients on ART during TB treatment-3</v>
      </c>
      <c r="E313" s="335" t="s">
        <v>2977</v>
      </c>
      <c r="F313" s="335" t="s">
        <v>2978</v>
      </c>
      <c r="G313" s="334" t="s">
        <v>3787</v>
      </c>
      <c r="H313" s="335" t="s">
        <v>3788</v>
      </c>
    </row>
    <row r="314" spans="1:8" s="10" customFormat="1" x14ac:dyDescent="0.25">
      <c r="A314" s="334" t="s">
        <v>3779</v>
      </c>
      <c r="B314" s="335" t="s">
        <v>3780</v>
      </c>
      <c r="C314" s="334">
        <f t="shared" si="10"/>
        <v>4</v>
      </c>
      <c r="D314" s="334" t="str">
        <f t="shared" si="11"/>
        <v>TB/HIV-6⁽ᴹ⁾ Percentage of HIV-positive new and relapse TB patients on ART during TB treatment-4</v>
      </c>
      <c r="E314" s="335" t="s">
        <v>2977</v>
      </c>
      <c r="F314" s="335" t="s">
        <v>2981</v>
      </c>
      <c r="G314" s="334" t="s">
        <v>3789</v>
      </c>
      <c r="H314" s="335" t="s">
        <v>3790</v>
      </c>
    </row>
    <row r="315" spans="1:8" s="10" customFormat="1" x14ac:dyDescent="0.25">
      <c r="A315" s="334" t="s">
        <v>3791</v>
      </c>
      <c r="B315" s="335" t="s">
        <v>3792</v>
      </c>
      <c r="C315" s="334">
        <f t="shared" si="10"/>
        <v>0</v>
      </c>
      <c r="D315" s="334" t="str">
        <f t="shared" si="11"/>
        <v>TB/HIV-7 Percentage of PLHIV on ART who initiated TB preventive therapy among those eligible during the reporting period-0</v>
      </c>
      <c r="E315" s="335" t="s">
        <v>2970</v>
      </c>
      <c r="F315" s="335" t="s">
        <v>3017</v>
      </c>
      <c r="G315" s="334" t="s">
        <v>3793</v>
      </c>
      <c r="H315" s="335" t="s">
        <v>3794</v>
      </c>
    </row>
    <row r="316" spans="1:8" s="10" customFormat="1" x14ac:dyDescent="0.25">
      <c r="A316" s="334" t="s">
        <v>3791</v>
      </c>
      <c r="B316" s="335" t="s">
        <v>3792</v>
      </c>
      <c r="C316" s="334">
        <f t="shared" si="10"/>
        <v>1</v>
      </c>
      <c r="D316" s="334" t="str">
        <f t="shared" si="11"/>
        <v>TB/HIV-7 Percentage of PLHIV on ART who initiated TB preventive therapy among those eligible during the reporting period-1</v>
      </c>
      <c r="E316" s="335" t="s">
        <v>2970</v>
      </c>
      <c r="F316" s="335" t="s">
        <v>3020</v>
      </c>
      <c r="G316" s="334" t="s">
        <v>3795</v>
      </c>
      <c r="H316" s="335" t="s">
        <v>3796</v>
      </c>
    </row>
    <row r="317" spans="1:8" s="10" customFormat="1" x14ac:dyDescent="0.25">
      <c r="A317" s="334" t="s">
        <v>3791</v>
      </c>
      <c r="B317" s="335" t="s">
        <v>3792</v>
      </c>
      <c r="C317" s="334">
        <f t="shared" si="10"/>
        <v>2</v>
      </c>
      <c r="D317" s="334" t="str">
        <f t="shared" si="11"/>
        <v>TB/HIV-7 Percentage of PLHIV on ART who initiated TB preventive therapy among those eligible during the reporting period-2</v>
      </c>
      <c r="E317" s="335" t="s">
        <v>2970</v>
      </c>
      <c r="F317" s="335" t="s">
        <v>2974</v>
      </c>
      <c r="G317" s="334" t="s">
        <v>3797</v>
      </c>
      <c r="H317" s="335" t="s">
        <v>3798</v>
      </c>
    </row>
    <row r="318" spans="1:8" s="10" customFormat="1" x14ac:dyDescent="0.25">
      <c r="A318" s="334" t="s">
        <v>3791</v>
      </c>
      <c r="B318" s="335" t="s">
        <v>3792</v>
      </c>
      <c r="C318" s="334">
        <f t="shared" si="10"/>
        <v>3</v>
      </c>
      <c r="D318" s="334" t="str">
        <f t="shared" si="11"/>
        <v>TB/HIV-7 Percentage of PLHIV on ART who initiated TB preventive therapy among those eligible during the reporting period-3</v>
      </c>
      <c r="E318" s="335" t="s">
        <v>2977</v>
      </c>
      <c r="F318" s="335" t="s">
        <v>2978</v>
      </c>
      <c r="G318" s="334" t="s">
        <v>3799</v>
      </c>
      <c r="H318" s="335" t="s">
        <v>3800</v>
      </c>
    </row>
    <row r="319" spans="1:8" s="10" customFormat="1" x14ac:dyDescent="0.25">
      <c r="A319" s="334" t="s">
        <v>3791</v>
      </c>
      <c r="B319" s="335" t="s">
        <v>3792</v>
      </c>
      <c r="C319" s="334">
        <f t="shared" si="10"/>
        <v>4</v>
      </c>
      <c r="D319" s="334" t="str">
        <f t="shared" si="11"/>
        <v>TB/HIV-7 Percentage of PLHIV on ART who initiated TB preventive therapy among those eligible during the reporting period-4</v>
      </c>
      <c r="E319" s="335" t="s">
        <v>2977</v>
      </c>
      <c r="F319" s="335" t="s">
        <v>2981</v>
      </c>
      <c r="G319" s="334" t="s">
        <v>3801</v>
      </c>
      <c r="H319" s="335" t="s">
        <v>3802</v>
      </c>
    </row>
    <row r="320" spans="1:8" s="10" customFormat="1" x14ac:dyDescent="0.25">
      <c r="A320" s="334" t="s">
        <v>3791</v>
      </c>
      <c r="B320" s="335" t="s">
        <v>3792</v>
      </c>
      <c r="C320" s="334">
        <f t="shared" si="10"/>
        <v>5</v>
      </c>
      <c r="D320" s="334" t="str">
        <f t="shared" si="11"/>
        <v>TB/HIV-7 Percentage of PLHIV on ART who initiated TB preventive therapy among those eligible during the reporting period-5</v>
      </c>
      <c r="E320" s="335" t="s">
        <v>3803</v>
      </c>
      <c r="F320" s="335" t="s">
        <v>3804</v>
      </c>
      <c r="G320" s="334" t="s">
        <v>3805</v>
      </c>
      <c r="H320" s="335" t="s">
        <v>3806</v>
      </c>
    </row>
    <row r="321" spans="1:8" s="10" customFormat="1" x14ac:dyDescent="0.25">
      <c r="A321" s="334" t="s">
        <v>3791</v>
      </c>
      <c r="B321" s="335" t="s">
        <v>3792</v>
      </c>
      <c r="C321" s="334">
        <f t="shared" si="10"/>
        <v>6</v>
      </c>
      <c r="D321" s="334" t="str">
        <f t="shared" si="11"/>
        <v>TB/HIV-7 Percentage of PLHIV on ART who initiated TB preventive therapy among those eligible during the reporting period-6</v>
      </c>
      <c r="E321" s="335" t="s">
        <v>3803</v>
      </c>
      <c r="F321" s="335" t="s">
        <v>3807</v>
      </c>
      <c r="G321" s="334" t="s">
        <v>3808</v>
      </c>
      <c r="H321" s="335" t="s">
        <v>3809</v>
      </c>
    </row>
    <row r="322" spans="1:8" s="10" customFormat="1" x14ac:dyDescent="0.25">
      <c r="A322" s="334" t="s">
        <v>3791</v>
      </c>
      <c r="B322" s="335" t="s">
        <v>3792</v>
      </c>
      <c r="C322" s="334">
        <f t="shared" si="10"/>
        <v>7</v>
      </c>
      <c r="D322" s="334" t="str">
        <f t="shared" si="11"/>
        <v>TB/HIV-7 Percentage of PLHIV on ART who initiated TB preventive therapy among those eligible during the reporting period-7</v>
      </c>
      <c r="E322" s="335" t="s">
        <v>3803</v>
      </c>
      <c r="F322" s="335" t="s">
        <v>3810</v>
      </c>
      <c r="G322" s="334" t="s">
        <v>3811</v>
      </c>
      <c r="H322" s="335" t="s">
        <v>3812</v>
      </c>
    </row>
    <row r="323" spans="1:8" s="10" customFormat="1" x14ac:dyDescent="0.25">
      <c r="A323" s="334" t="s">
        <v>3791</v>
      </c>
      <c r="B323" s="335" t="s">
        <v>3792</v>
      </c>
      <c r="C323" s="334">
        <f t="shared" si="10"/>
        <v>8</v>
      </c>
      <c r="D323" s="334" t="str">
        <f t="shared" si="11"/>
        <v>TB/HIV-7 Percentage of PLHIV on ART who initiated TB preventive therapy among those eligible during the reporting period-8</v>
      </c>
      <c r="E323" s="335" t="s">
        <v>3803</v>
      </c>
      <c r="F323" s="335" t="s">
        <v>3813</v>
      </c>
      <c r="G323" s="334" t="s">
        <v>3814</v>
      </c>
      <c r="H323" s="335" t="s">
        <v>3815</v>
      </c>
    </row>
    <row r="324" spans="1:8" s="10" customFormat="1" x14ac:dyDescent="0.25">
      <c r="A324" s="334" t="s">
        <v>3791</v>
      </c>
      <c r="B324" s="335" t="s">
        <v>3792</v>
      </c>
      <c r="C324" s="334">
        <f t="shared" si="10"/>
        <v>9</v>
      </c>
      <c r="D324" s="334" t="str">
        <f t="shared" si="11"/>
        <v>TB/HIV-7 Percentage of PLHIV on ART who initiated TB preventive therapy among those eligible during the reporting period-9</v>
      </c>
      <c r="E324" s="335" t="s">
        <v>3803</v>
      </c>
      <c r="F324" s="335" t="s">
        <v>3816</v>
      </c>
      <c r="G324" s="334" t="s">
        <v>3817</v>
      </c>
      <c r="H324" s="335" t="s">
        <v>3818</v>
      </c>
    </row>
    <row r="325" spans="1:8" s="10" customFormat="1" x14ac:dyDescent="0.25">
      <c r="A325" s="334" t="s">
        <v>3819</v>
      </c>
      <c r="B325" s="335" t="s">
        <v>3820</v>
      </c>
      <c r="C325" s="334">
        <f t="shared" si="10"/>
        <v>0</v>
      </c>
      <c r="D325" s="334" t="str">
        <f t="shared" si="11"/>
        <v>VC-1⁽ᴹ⁾ Number of long-lasting insecticidal nets distributed to at-risk populations through mass campaigns-0</v>
      </c>
      <c r="E325" s="335" t="s">
        <v>3285</v>
      </c>
      <c r="F325" s="335" t="s">
        <v>3717</v>
      </c>
      <c r="G325" s="334" t="s">
        <v>3821</v>
      </c>
      <c r="H325" s="335" t="s">
        <v>3822</v>
      </c>
    </row>
    <row r="326" spans="1:8" s="10" customFormat="1" x14ac:dyDescent="0.25">
      <c r="A326" s="334" t="s">
        <v>3819</v>
      </c>
      <c r="B326" s="335" t="s">
        <v>3820</v>
      </c>
      <c r="C326" s="334">
        <f t="shared" si="10"/>
        <v>1</v>
      </c>
      <c r="D326" s="334" t="str">
        <f t="shared" si="11"/>
        <v>VC-1⁽ᴹ⁾ Number of long-lasting insecticidal nets distributed to at-risk populations through mass campaigns-1</v>
      </c>
      <c r="E326" s="335" t="s">
        <v>3285</v>
      </c>
      <c r="F326" s="335" t="s">
        <v>3295</v>
      </c>
      <c r="G326" s="334" t="s">
        <v>3823</v>
      </c>
      <c r="H326" s="335" t="s">
        <v>3824</v>
      </c>
    </row>
    <row r="327" spans="1:8" s="10" customFormat="1" x14ac:dyDescent="0.25">
      <c r="A327" s="334" t="s">
        <v>3819</v>
      </c>
      <c r="B327" s="335" t="s">
        <v>3820</v>
      </c>
      <c r="C327" s="334">
        <f t="shared" si="10"/>
        <v>2</v>
      </c>
      <c r="D327" s="334" t="str">
        <f t="shared" si="11"/>
        <v>VC-1⁽ᴹ⁾ Number of long-lasting insecticidal nets distributed to at-risk populations through mass campaigns-2</v>
      </c>
      <c r="E327" s="335" t="s">
        <v>3285</v>
      </c>
      <c r="F327" s="335" t="s">
        <v>3720</v>
      </c>
      <c r="G327" s="334" t="s">
        <v>3825</v>
      </c>
      <c r="H327" s="335" t="s">
        <v>3826</v>
      </c>
    </row>
    <row r="328" spans="1:8" s="10" customFormat="1" x14ac:dyDescent="0.25">
      <c r="A328" s="334" t="s">
        <v>3827</v>
      </c>
      <c r="B328" s="335" t="s">
        <v>3828</v>
      </c>
      <c r="C328" s="334">
        <f t="shared" si="10"/>
        <v>0</v>
      </c>
      <c r="D328" s="334" t="str">
        <f t="shared" si="11"/>
        <v>VC-3⁽ᴹ⁾ Number of long-lasting insecticidal nets distributed to targeted risk groups through continuous distribution-0</v>
      </c>
      <c r="E328" s="335" t="s">
        <v>3285</v>
      </c>
      <c r="F328" s="335" t="s">
        <v>3829</v>
      </c>
      <c r="G328" s="334" t="s">
        <v>3830</v>
      </c>
      <c r="H328" s="335" t="s">
        <v>3831</v>
      </c>
    </row>
    <row r="329" spans="1:8" s="10" customFormat="1" x14ac:dyDescent="0.25">
      <c r="A329" s="334" t="s">
        <v>3827</v>
      </c>
      <c r="B329" s="335" t="s">
        <v>3828</v>
      </c>
      <c r="C329" s="334">
        <f t="shared" si="10"/>
        <v>1</v>
      </c>
      <c r="D329" s="334" t="str">
        <f t="shared" si="11"/>
        <v>VC-3⁽ᴹ⁾ Number of long-lasting insecticidal nets distributed to targeted risk groups through continuous distribution-1</v>
      </c>
      <c r="E329" s="335" t="s">
        <v>3285</v>
      </c>
      <c r="F329" s="335" t="s">
        <v>3832</v>
      </c>
      <c r="G329" s="334" t="s">
        <v>3833</v>
      </c>
      <c r="H329" s="335" t="s">
        <v>3834</v>
      </c>
    </row>
    <row r="330" spans="1:8" s="10" customFormat="1" x14ac:dyDescent="0.25">
      <c r="A330" s="334" t="s">
        <v>3827</v>
      </c>
      <c r="B330" s="335" t="s">
        <v>3828</v>
      </c>
      <c r="C330" s="334">
        <f t="shared" si="10"/>
        <v>2</v>
      </c>
      <c r="D330" s="334" t="str">
        <f t="shared" si="11"/>
        <v>VC-3⁽ᴹ⁾ Number of long-lasting insecticidal nets distributed to targeted risk groups through continuous distribution-2</v>
      </c>
      <c r="E330" s="335" t="s">
        <v>3285</v>
      </c>
      <c r="F330" s="335" t="s">
        <v>3835</v>
      </c>
      <c r="G330" s="334" t="s">
        <v>3836</v>
      </c>
      <c r="H330" s="335" t="s">
        <v>3837</v>
      </c>
    </row>
    <row r="331" spans="1:8" s="10" customFormat="1" x14ac:dyDescent="0.25">
      <c r="A331" s="334" t="s">
        <v>3827</v>
      </c>
      <c r="B331" s="335" t="s">
        <v>3828</v>
      </c>
      <c r="C331" s="334">
        <f t="shared" si="10"/>
        <v>3</v>
      </c>
      <c r="D331" s="334" t="str">
        <f t="shared" si="11"/>
        <v>VC-3⁽ᴹ⁾ Number of long-lasting insecticidal nets distributed to targeted risk groups through continuous distribution-3</v>
      </c>
      <c r="E331" s="335" t="s">
        <v>3285</v>
      </c>
      <c r="F331" s="335" t="s">
        <v>3720</v>
      </c>
      <c r="G331" s="334" t="s">
        <v>3838</v>
      </c>
      <c r="H331" s="335" t="s">
        <v>3839</v>
      </c>
    </row>
    <row r="332" spans="1:8" s="10" customFormat="1" x14ac:dyDescent="0.25">
      <c r="A332" s="334" t="s">
        <v>3840</v>
      </c>
      <c r="B332" s="335" t="s">
        <v>3841</v>
      </c>
      <c r="C332" s="334">
        <f t="shared" si="10"/>
        <v>0</v>
      </c>
      <c r="D332" s="334" t="str">
        <f t="shared" si="11"/>
        <v>CM-1a⁽ᴹ⁾ Proportion of suspected malaria cases that receive a parasitological test at public sector health facilities-0</v>
      </c>
      <c r="E332" s="335" t="s">
        <v>2970</v>
      </c>
      <c r="F332" s="335" t="s">
        <v>3017</v>
      </c>
      <c r="G332" s="334" t="s">
        <v>3842</v>
      </c>
      <c r="H332" s="335" t="s">
        <v>3843</v>
      </c>
    </row>
    <row r="333" spans="1:8" s="10" customFormat="1" x14ac:dyDescent="0.25">
      <c r="A333" s="334" t="s">
        <v>3840</v>
      </c>
      <c r="B333" s="335" t="s">
        <v>3841</v>
      </c>
      <c r="C333" s="334">
        <f t="shared" si="10"/>
        <v>1</v>
      </c>
      <c r="D333" s="334" t="str">
        <f t="shared" si="11"/>
        <v>CM-1a⁽ᴹ⁾ Proportion of suspected malaria cases that receive a parasitological test at public sector health facilities-1</v>
      </c>
      <c r="E333" s="335" t="s">
        <v>2970</v>
      </c>
      <c r="F333" s="335" t="s">
        <v>3080</v>
      </c>
      <c r="G333" s="334" t="s">
        <v>3844</v>
      </c>
      <c r="H333" s="335" t="s">
        <v>3845</v>
      </c>
    </row>
    <row r="334" spans="1:8" s="10" customFormat="1" x14ac:dyDescent="0.25">
      <c r="A334" s="334" t="s">
        <v>3840</v>
      </c>
      <c r="B334" s="335" t="s">
        <v>3841</v>
      </c>
      <c r="C334" s="334">
        <f t="shared" si="10"/>
        <v>2</v>
      </c>
      <c r="D334" s="334" t="str">
        <f t="shared" si="11"/>
        <v>CM-1a⁽ᴹ⁾ Proportion of suspected malaria cases that receive a parasitological test at public sector health facilities-2</v>
      </c>
      <c r="E334" s="335" t="s">
        <v>3119</v>
      </c>
      <c r="F334" s="335" t="s">
        <v>3120</v>
      </c>
      <c r="G334" s="334" t="s">
        <v>3846</v>
      </c>
      <c r="H334" s="335" t="s">
        <v>3847</v>
      </c>
    </row>
    <row r="335" spans="1:8" s="10" customFormat="1" x14ac:dyDescent="0.25">
      <c r="A335" s="334" t="s">
        <v>3840</v>
      </c>
      <c r="B335" s="335" t="s">
        <v>3841</v>
      </c>
      <c r="C335" s="334">
        <f t="shared" si="10"/>
        <v>3</v>
      </c>
      <c r="D335" s="334" t="str">
        <f t="shared" si="11"/>
        <v>CM-1a⁽ᴹ⁾ Proportion of suspected malaria cases that receive a parasitological test at public sector health facilities-3</v>
      </c>
      <c r="E335" s="335" t="s">
        <v>3119</v>
      </c>
      <c r="F335" s="335" t="s">
        <v>3123</v>
      </c>
      <c r="G335" s="334" t="s">
        <v>3848</v>
      </c>
      <c r="H335" s="335" t="s">
        <v>3849</v>
      </c>
    </row>
    <row r="336" spans="1:8" s="10" customFormat="1" x14ac:dyDescent="0.25">
      <c r="A336" s="334" t="s">
        <v>3850</v>
      </c>
      <c r="B336" s="335" t="s">
        <v>3851</v>
      </c>
      <c r="C336" s="334">
        <f t="shared" si="10"/>
        <v>0</v>
      </c>
      <c r="D336" s="334" t="str">
        <f t="shared" si="11"/>
        <v>CM-1b⁽ᴹ⁾ Proportion of suspected malaria cases that receive a parasitological test in the community-0</v>
      </c>
      <c r="E336" s="335" t="s">
        <v>2970</v>
      </c>
      <c r="F336" s="335" t="s">
        <v>3017</v>
      </c>
      <c r="G336" s="334" t="s">
        <v>3852</v>
      </c>
      <c r="H336" s="335" t="s">
        <v>3853</v>
      </c>
    </row>
    <row r="337" spans="1:8" s="10" customFormat="1" x14ac:dyDescent="0.25">
      <c r="A337" s="334" t="s">
        <v>3850</v>
      </c>
      <c r="B337" s="335" t="s">
        <v>3851</v>
      </c>
      <c r="C337" s="334">
        <f t="shared" si="10"/>
        <v>1</v>
      </c>
      <c r="D337" s="334" t="str">
        <f t="shared" si="11"/>
        <v>CM-1b⁽ᴹ⁾ Proportion of suspected malaria cases that receive a parasitological test in the community-1</v>
      </c>
      <c r="E337" s="335" t="s">
        <v>2970</v>
      </c>
      <c r="F337" s="335" t="s">
        <v>3080</v>
      </c>
      <c r="G337" s="334" t="s">
        <v>3854</v>
      </c>
      <c r="H337" s="335" t="s">
        <v>3855</v>
      </c>
    </row>
    <row r="338" spans="1:8" s="10" customFormat="1" x14ac:dyDescent="0.25">
      <c r="A338" s="334" t="s">
        <v>3850</v>
      </c>
      <c r="B338" s="335" t="s">
        <v>3851</v>
      </c>
      <c r="C338" s="334">
        <f t="shared" si="10"/>
        <v>2</v>
      </c>
      <c r="D338" s="334" t="str">
        <f t="shared" si="11"/>
        <v>CM-1b⁽ᴹ⁾ Proportion of suspected malaria cases that receive a parasitological test in the community-2</v>
      </c>
      <c r="E338" s="335" t="s">
        <v>3119</v>
      </c>
      <c r="F338" s="335" t="s">
        <v>3120</v>
      </c>
      <c r="G338" s="334" t="s">
        <v>3856</v>
      </c>
      <c r="H338" s="335" t="s">
        <v>3857</v>
      </c>
    </row>
    <row r="339" spans="1:8" s="10" customFormat="1" x14ac:dyDescent="0.25">
      <c r="A339" s="334" t="s">
        <v>3850</v>
      </c>
      <c r="B339" s="335" t="s">
        <v>3851</v>
      </c>
      <c r="C339" s="334">
        <f t="shared" si="10"/>
        <v>3</v>
      </c>
      <c r="D339" s="334" t="str">
        <f t="shared" si="11"/>
        <v>CM-1b⁽ᴹ⁾ Proportion of suspected malaria cases that receive a parasitological test in the community-3</v>
      </c>
      <c r="E339" s="335" t="s">
        <v>3119</v>
      </c>
      <c r="F339" s="335" t="s">
        <v>3123</v>
      </c>
      <c r="G339" s="334" t="s">
        <v>3858</v>
      </c>
      <c r="H339" s="335" t="s">
        <v>3859</v>
      </c>
    </row>
    <row r="340" spans="1:8" s="10" customFormat="1" x14ac:dyDescent="0.25">
      <c r="A340" s="334" t="s">
        <v>3860</v>
      </c>
      <c r="B340" s="335" t="s">
        <v>3861</v>
      </c>
      <c r="C340" s="334">
        <f t="shared" si="10"/>
        <v>0</v>
      </c>
      <c r="D340" s="334" t="str">
        <f t="shared" si="11"/>
        <v>CM-1c⁽ᴹ⁾ Proportion of suspected malaria cases that receive a parasitological test at private sector sites-0</v>
      </c>
      <c r="E340" s="335" t="s">
        <v>2970</v>
      </c>
      <c r="F340" s="335" t="s">
        <v>3017</v>
      </c>
      <c r="G340" s="334" t="s">
        <v>3862</v>
      </c>
      <c r="H340" s="335" t="s">
        <v>3863</v>
      </c>
    </row>
    <row r="341" spans="1:8" s="10" customFormat="1" x14ac:dyDescent="0.25">
      <c r="A341" s="334" t="s">
        <v>3860</v>
      </c>
      <c r="B341" s="335" t="s">
        <v>3861</v>
      </c>
      <c r="C341" s="334">
        <f t="shared" si="10"/>
        <v>1</v>
      </c>
      <c r="D341" s="334" t="str">
        <f t="shared" si="11"/>
        <v>CM-1c⁽ᴹ⁾ Proportion of suspected malaria cases that receive a parasitological test at private sector sites-1</v>
      </c>
      <c r="E341" s="335" t="s">
        <v>2970</v>
      </c>
      <c r="F341" s="335" t="s">
        <v>3080</v>
      </c>
      <c r="G341" s="334" t="s">
        <v>3864</v>
      </c>
      <c r="H341" s="335" t="s">
        <v>3865</v>
      </c>
    </row>
    <row r="342" spans="1:8" s="10" customFormat="1" x14ac:dyDescent="0.25">
      <c r="A342" s="334" t="s">
        <v>3860</v>
      </c>
      <c r="B342" s="335" t="s">
        <v>3861</v>
      </c>
      <c r="C342" s="334">
        <f t="shared" si="10"/>
        <v>2</v>
      </c>
      <c r="D342" s="334" t="str">
        <f t="shared" si="11"/>
        <v>CM-1c⁽ᴹ⁾ Proportion of suspected malaria cases that receive a parasitological test at private sector sites-2</v>
      </c>
      <c r="E342" s="335" t="s">
        <v>3119</v>
      </c>
      <c r="F342" s="335" t="s">
        <v>3120</v>
      </c>
      <c r="G342" s="334" t="s">
        <v>3866</v>
      </c>
      <c r="H342" s="335" t="s">
        <v>3867</v>
      </c>
    </row>
    <row r="343" spans="1:8" s="10" customFormat="1" x14ac:dyDescent="0.25">
      <c r="A343" s="334" t="s">
        <v>3860</v>
      </c>
      <c r="B343" s="335" t="s">
        <v>3861</v>
      </c>
      <c r="C343" s="334">
        <f t="shared" si="10"/>
        <v>3</v>
      </c>
      <c r="D343" s="334" t="str">
        <f t="shared" si="11"/>
        <v>CM-1c⁽ᴹ⁾ Proportion of suspected malaria cases that receive a parasitological test at private sector sites-3</v>
      </c>
      <c r="E343" s="335" t="s">
        <v>3119</v>
      </c>
      <c r="F343" s="335" t="s">
        <v>3123</v>
      </c>
      <c r="G343" s="334" t="s">
        <v>3868</v>
      </c>
      <c r="H343" s="335" t="s">
        <v>3869</v>
      </c>
    </row>
    <row r="344" spans="1:8" s="10" customFormat="1" x14ac:dyDescent="0.25">
      <c r="A344" s="334" t="s">
        <v>3870</v>
      </c>
      <c r="B344" s="335" t="s">
        <v>3871</v>
      </c>
      <c r="C344" s="334">
        <f t="shared" si="10"/>
        <v>0</v>
      </c>
      <c r="D344" s="334" t="str">
        <f t="shared" si="11"/>
        <v>CM-2a⁽ᴹ⁾ Proportion of confirmed malaria cases that received first-line antimalarial treatment at public sector health facilities-0</v>
      </c>
      <c r="E344" s="335" t="s">
        <v>2970</v>
      </c>
      <c r="F344" s="335" t="s">
        <v>3017</v>
      </c>
      <c r="G344" s="334" t="s">
        <v>3872</v>
      </c>
      <c r="H344" s="335" t="s">
        <v>3873</v>
      </c>
    </row>
    <row r="345" spans="1:8" s="10" customFormat="1" x14ac:dyDescent="0.25">
      <c r="A345" s="334" t="s">
        <v>3870</v>
      </c>
      <c r="B345" s="335" t="s">
        <v>3871</v>
      </c>
      <c r="C345" s="334">
        <f t="shared" si="10"/>
        <v>1</v>
      </c>
      <c r="D345" s="334" t="str">
        <f t="shared" si="11"/>
        <v>CM-2a⁽ᴹ⁾ Proportion of confirmed malaria cases that received first-line antimalarial treatment at public sector health facilities-1</v>
      </c>
      <c r="E345" s="335" t="s">
        <v>2970</v>
      </c>
      <c r="F345" s="335" t="s">
        <v>3080</v>
      </c>
      <c r="G345" s="334" t="s">
        <v>3874</v>
      </c>
      <c r="H345" s="335" t="s">
        <v>3875</v>
      </c>
    </row>
    <row r="346" spans="1:8" s="10" customFormat="1" x14ac:dyDescent="0.25">
      <c r="A346" s="334" t="s">
        <v>3876</v>
      </c>
      <c r="B346" s="335" t="s">
        <v>3877</v>
      </c>
      <c r="C346" s="334">
        <f t="shared" si="10"/>
        <v>0</v>
      </c>
      <c r="D346" s="334" t="str">
        <f t="shared" si="11"/>
        <v>CM-2b⁽ᴹ⁾ Proportion of confirmed malaria cases that received first-line antimalarial treatment in the community-0</v>
      </c>
      <c r="E346" s="335" t="s">
        <v>2970</v>
      </c>
      <c r="F346" s="335" t="s">
        <v>3017</v>
      </c>
      <c r="G346" s="334" t="s">
        <v>3878</v>
      </c>
      <c r="H346" s="335" t="s">
        <v>3879</v>
      </c>
    </row>
    <row r="347" spans="1:8" s="10" customFormat="1" x14ac:dyDescent="0.25">
      <c r="A347" s="334" t="s">
        <v>3876</v>
      </c>
      <c r="B347" s="335" t="s">
        <v>3877</v>
      </c>
      <c r="C347" s="334">
        <f t="shared" si="10"/>
        <v>1</v>
      </c>
      <c r="D347" s="334" t="str">
        <f t="shared" si="11"/>
        <v>CM-2b⁽ᴹ⁾ Proportion of confirmed malaria cases that received first-line antimalarial treatment in the community-1</v>
      </c>
      <c r="E347" s="335" t="s">
        <v>2970</v>
      </c>
      <c r="F347" s="335" t="s">
        <v>3080</v>
      </c>
      <c r="G347" s="334" t="s">
        <v>3880</v>
      </c>
      <c r="H347" s="335" t="s">
        <v>3881</v>
      </c>
    </row>
    <row r="348" spans="1:8" s="10" customFormat="1" x14ac:dyDescent="0.25">
      <c r="A348" s="334" t="s">
        <v>3882</v>
      </c>
      <c r="B348" s="335" t="s">
        <v>3883</v>
      </c>
      <c r="C348" s="334">
        <f t="shared" ref="C348:C384" si="12">IF(B348=B347,C347+1,0)</f>
        <v>0</v>
      </c>
      <c r="D348" s="334" t="str">
        <f t="shared" ref="D348:D384" si="13">B348&amp;"-"&amp;C348</f>
        <v>CM-2c⁽ᴹ⁾ Proportion of confirmed malaria cases that received first-line antimalarial treatment at private sector sites-0</v>
      </c>
      <c r="E348" s="335" t="s">
        <v>2970</v>
      </c>
      <c r="F348" s="335" t="s">
        <v>3017</v>
      </c>
      <c r="G348" s="334" t="s">
        <v>3884</v>
      </c>
      <c r="H348" s="335" t="s">
        <v>3885</v>
      </c>
    </row>
    <row r="349" spans="1:8" s="10" customFormat="1" x14ac:dyDescent="0.25">
      <c r="A349" s="334" t="s">
        <v>3882</v>
      </c>
      <c r="B349" s="335" t="s">
        <v>3883</v>
      </c>
      <c r="C349" s="334">
        <f t="shared" si="12"/>
        <v>1</v>
      </c>
      <c r="D349" s="334" t="str">
        <f t="shared" si="13"/>
        <v>CM-2c⁽ᴹ⁾ Proportion of confirmed malaria cases that received first-line antimalarial treatment at private sector sites-1</v>
      </c>
      <c r="E349" s="335" t="s">
        <v>2970</v>
      </c>
      <c r="F349" s="335" t="s">
        <v>3080</v>
      </c>
      <c r="G349" s="334" t="s">
        <v>3886</v>
      </c>
      <c r="H349" s="335" t="s">
        <v>3887</v>
      </c>
    </row>
    <row r="350" spans="1:8" s="10" customFormat="1" x14ac:dyDescent="0.25">
      <c r="A350" s="334" t="s">
        <v>3888</v>
      </c>
      <c r="B350" s="335" t="s">
        <v>3889</v>
      </c>
      <c r="C350" s="334">
        <f t="shared" si="12"/>
        <v>0</v>
      </c>
      <c r="D350" s="334" t="str">
        <f t="shared" si="13"/>
        <v>CM-3a Proportion of malaria cases (presumed and confirmed) that received first line antimalarial treatment at public sector health facilities-0</v>
      </c>
      <c r="E350" s="335" t="s">
        <v>2970</v>
      </c>
      <c r="F350" s="335" t="s">
        <v>3017</v>
      </c>
      <c r="G350" s="334" t="s">
        <v>3890</v>
      </c>
      <c r="H350" s="335" t="s">
        <v>3891</v>
      </c>
    </row>
    <row r="351" spans="1:8" s="10" customFormat="1" x14ac:dyDescent="0.25">
      <c r="A351" s="334" t="s">
        <v>3888</v>
      </c>
      <c r="B351" s="335" t="s">
        <v>3889</v>
      </c>
      <c r="C351" s="334">
        <f t="shared" si="12"/>
        <v>1</v>
      </c>
      <c r="D351" s="334" t="str">
        <f t="shared" si="13"/>
        <v>CM-3a Proportion of malaria cases (presumed and confirmed) that received first line antimalarial treatment at public sector health facilities-1</v>
      </c>
      <c r="E351" s="335" t="s">
        <v>2970</v>
      </c>
      <c r="F351" s="335" t="s">
        <v>3080</v>
      </c>
      <c r="G351" s="334" t="s">
        <v>3892</v>
      </c>
      <c r="H351" s="335" t="s">
        <v>3893</v>
      </c>
    </row>
    <row r="352" spans="1:8" s="10" customFormat="1" x14ac:dyDescent="0.25">
      <c r="A352" s="334" t="s">
        <v>3894</v>
      </c>
      <c r="B352" s="335" t="s">
        <v>3895</v>
      </c>
      <c r="C352" s="334">
        <f t="shared" si="12"/>
        <v>0</v>
      </c>
      <c r="D352" s="334" t="str">
        <f t="shared" si="13"/>
        <v>CM-3b Proportion of malaria cases (presumed and confirmed) that received first line antimalarial treatment in the community-0</v>
      </c>
      <c r="E352" s="335" t="s">
        <v>2970</v>
      </c>
      <c r="F352" s="335" t="s">
        <v>3017</v>
      </c>
      <c r="G352" s="334" t="s">
        <v>3896</v>
      </c>
      <c r="H352" s="335" t="s">
        <v>3897</v>
      </c>
    </row>
    <row r="353" spans="1:8" s="10" customFormat="1" x14ac:dyDescent="0.25">
      <c r="A353" s="334" t="s">
        <v>3894</v>
      </c>
      <c r="B353" s="335" t="s">
        <v>3895</v>
      </c>
      <c r="C353" s="334">
        <f t="shared" si="12"/>
        <v>1</v>
      </c>
      <c r="D353" s="334" t="str">
        <f t="shared" si="13"/>
        <v>CM-3b Proportion of malaria cases (presumed and confirmed) that received first line antimalarial treatment in the community-1</v>
      </c>
      <c r="E353" s="335" t="s">
        <v>2970</v>
      </c>
      <c r="F353" s="335" t="s">
        <v>3080</v>
      </c>
      <c r="G353" s="334" t="s">
        <v>3898</v>
      </c>
      <c r="H353" s="335" t="s">
        <v>3899</v>
      </c>
    </row>
    <row r="354" spans="1:8" s="10" customFormat="1" x14ac:dyDescent="0.25">
      <c r="A354" s="334" t="s">
        <v>3900</v>
      </c>
      <c r="B354" s="335" t="s">
        <v>3901</v>
      </c>
      <c r="C354" s="334">
        <f t="shared" si="12"/>
        <v>0</v>
      </c>
      <c r="D354" s="334" t="str">
        <f t="shared" si="13"/>
        <v>CM-3c Proportion of malaria cases (presumed and confirmed) that received first line antimalarial treatment at private sector sites-0</v>
      </c>
      <c r="E354" s="335" t="s">
        <v>2970</v>
      </c>
      <c r="F354" s="335" t="s">
        <v>3017</v>
      </c>
      <c r="G354" s="334" t="s">
        <v>3902</v>
      </c>
      <c r="H354" s="335" t="s">
        <v>3903</v>
      </c>
    </row>
    <row r="355" spans="1:8" s="10" customFormat="1" x14ac:dyDescent="0.25">
      <c r="A355" s="334" t="s">
        <v>3900</v>
      </c>
      <c r="B355" s="335" t="s">
        <v>3901</v>
      </c>
      <c r="C355" s="334">
        <f t="shared" si="12"/>
        <v>1</v>
      </c>
      <c r="D355" s="334" t="str">
        <f t="shared" si="13"/>
        <v>CM-3c Proportion of malaria cases (presumed and confirmed) that received first line antimalarial treatment at private sector sites-1</v>
      </c>
      <c r="E355" s="335" t="s">
        <v>2970</v>
      </c>
      <c r="F355" s="335" t="s">
        <v>3080</v>
      </c>
      <c r="G355" s="334" t="s">
        <v>3904</v>
      </c>
      <c r="H355" s="335" t="s">
        <v>3905</v>
      </c>
    </row>
    <row r="356" spans="1:8" s="10" customFormat="1" x14ac:dyDescent="0.25">
      <c r="A356" s="334" t="s">
        <v>3906</v>
      </c>
      <c r="B356" s="335" t="s">
        <v>3907</v>
      </c>
      <c r="C356" s="334">
        <f t="shared" si="12"/>
        <v>0</v>
      </c>
      <c r="D356" s="334" t="str">
        <f t="shared" si="13"/>
        <v>SPI-2 Percentage of children aged 3–59 months who received the full number of courses of SMC (3 or 4) per transmission season in the targeted areas-0</v>
      </c>
      <c r="E356" s="335" t="s">
        <v>2977</v>
      </c>
      <c r="F356" s="335" t="s">
        <v>2978</v>
      </c>
      <c r="G356" s="334" t="s">
        <v>3908</v>
      </c>
      <c r="H356" s="335" t="s">
        <v>3909</v>
      </c>
    </row>
    <row r="357" spans="1:8" s="10" customFormat="1" x14ac:dyDescent="0.25">
      <c r="A357" s="334" t="s">
        <v>3906</v>
      </c>
      <c r="B357" s="335" t="s">
        <v>3907</v>
      </c>
      <c r="C357" s="334">
        <f t="shared" si="12"/>
        <v>1</v>
      </c>
      <c r="D357" s="334" t="str">
        <f t="shared" si="13"/>
        <v>SPI-2 Percentage of children aged 3–59 months who received the full number of courses of SMC (3 or 4) per transmission season in the targeted areas-1</v>
      </c>
      <c r="E357" s="335" t="s">
        <v>2977</v>
      </c>
      <c r="F357" s="335" t="s">
        <v>2981</v>
      </c>
      <c r="G357" s="334" t="s">
        <v>3910</v>
      </c>
      <c r="H357" s="335" t="s">
        <v>3911</v>
      </c>
    </row>
    <row r="358" spans="1:8" s="10" customFormat="1" x14ac:dyDescent="0.25">
      <c r="A358" s="334" t="s">
        <v>3912</v>
      </c>
      <c r="B358" s="335" t="s">
        <v>3913</v>
      </c>
      <c r="C358" s="334">
        <f t="shared" si="12"/>
        <v>0</v>
      </c>
      <c r="D358" s="334" t="str">
        <f t="shared" si="13"/>
        <v>M&amp;E-2a Completeness of facility reporting: Percentage of expected facility monthly reports (for the reporting period) that are actually received-0</v>
      </c>
      <c r="E358" s="335" t="s">
        <v>3914</v>
      </c>
      <c r="F358" s="335" t="s">
        <v>3915</v>
      </c>
      <c r="G358" s="334" t="s">
        <v>3916</v>
      </c>
      <c r="H358" s="335" t="s">
        <v>3917</v>
      </c>
    </row>
    <row r="359" spans="1:8" s="10" customFormat="1" x14ac:dyDescent="0.25">
      <c r="A359" s="334" t="s">
        <v>3912</v>
      </c>
      <c r="B359" s="335" t="s">
        <v>3913</v>
      </c>
      <c r="C359" s="334">
        <f t="shared" si="12"/>
        <v>1</v>
      </c>
      <c r="D359" s="334" t="str">
        <f t="shared" si="13"/>
        <v>M&amp;E-2a Completeness of facility reporting: Percentage of expected facility monthly reports (for the reporting period) that are actually received-1</v>
      </c>
      <c r="E359" s="335" t="s">
        <v>3914</v>
      </c>
      <c r="F359" s="335" t="s">
        <v>3918</v>
      </c>
      <c r="G359" s="334" t="s">
        <v>3919</v>
      </c>
      <c r="H359" s="335" t="s">
        <v>3920</v>
      </c>
    </row>
    <row r="360" spans="1:8" s="10" customFormat="1" x14ac:dyDescent="0.25">
      <c r="A360" s="334" t="s">
        <v>3912</v>
      </c>
      <c r="B360" s="335" t="s">
        <v>3913</v>
      </c>
      <c r="C360" s="334">
        <f t="shared" si="12"/>
        <v>2</v>
      </c>
      <c r="D360" s="334" t="str">
        <f t="shared" si="13"/>
        <v>M&amp;E-2a Completeness of facility reporting: Percentage of expected facility monthly reports (for the reporting period) that are actually received-2</v>
      </c>
      <c r="E360" s="335" t="s">
        <v>3914</v>
      </c>
      <c r="F360" s="335" t="s">
        <v>3921</v>
      </c>
      <c r="G360" s="334" t="s">
        <v>3922</v>
      </c>
      <c r="H360" s="335" t="s">
        <v>3923</v>
      </c>
    </row>
    <row r="361" spans="1:8" s="10" customFormat="1" x14ac:dyDescent="0.25">
      <c r="A361" s="334" t="s">
        <v>3912</v>
      </c>
      <c r="B361" s="335" t="s">
        <v>3913</v>
      </c>
      <c r="C361" s="334">
        <f t="shared" si="12"/>
        <v>3</v>
      </c>
      <c r="D361" s="334" t="str">
        <f t="shared" si="13"/>
        <v>M&amp;E-2a Completeness of facility reporting: Percentage of expected facility monthly reports (for the reporting period) that are actually received-3</v>
      </c>
      <c r="E361" s="335" t="s">
        <v>3914</v>
      </c>
      <c r="F361" s="335" t="s">
        <v>3924</v>
      </c>
      <c r="G361" s="334" t="s">
        <v>3925</v>
      </c>
      <c r="H361" s="335" t="s">
        <v>3926</v>
      </c>
    </row>
    <row r="362" spans="1:8" s="10" customFormat="1" x14ac:dyDescent="0.25">
      <c r="A362" s="334" t="s">
        <v>3927</v>
      </c>
      <c r="B362" s="335" t="s">
        <v>3928</v>
      </c>
      <c r="C362" s="334">
        <f t="shared" si="12"/>
        <v>0</v>
      </c>
      <c r="D362" s="334" t="str">
        <f t="shared" si="13"/>
        <v>M&amp;E-2b Timeliness of facility reporting: Percentage of submitted facility monthly reports (for the reporting period) that are received on time per the national guidelines-0</v>
      </c>
      <c r="E362" s="335" t="s">
        <v>3914</v>
      </c>
      <c r="F362" s="335" t="s">
        <v>3915</v>
      </c>
      <c r="G362" s="334" t="s">
        <v>3929</v>
      </c>
      <c r="H362" s="335" t="s">
        <v>3930</v>
      </c>
    </row>
    <row r="363" spans="1:8" s="10" customFormat="1" x14ac:dyDescent="0.25">
      <c r="A363" s="334" t="s">
        <v>3927</v>
      </c>
      <c r="B363" s="335" t="s">
        <v>3928</v>
      </c>
      <c r="C363" s="334">
        <f t="shared" si="12"/>
        <v>1</v>
      </c>
      <c r="D363" s="334" t="str">
        <f t="shared" si="13"/>
        <v>M&amp;E-2b Timeliness of facility reporting: Percentage of submitted facility monthly reports (for the reporting period) that are received on time per the national guidelines-1</v>
      </c>
      <c r="E363" s="335" t="s">
        <v>3914</v>
      </c>
      <c r="F363" s="335" t="s">
        <v>3918</v>
      </c>
      <c r="G363" s="334" t="s">
        <v>3931</v>
      </c>
      <c r="H363" s="335" t="s">
        <v>3932</v>
      </c>
    </row>
    <row r="364" spans="1:8" s="10" customFormat="1" x14ac:dyDescent="0.25">
      <c r="A364" s="334" t="s">
        <v>3927</v>
      </c>
      <c r="B364" s="335" t="s">
        <v>3928</v>
      </c>
      <c r="C364" s="334">
        <f t="shared" si="12"/>
        <v>2</v>
      </c>
      <c r="D364" s="334" t="str">
        <f t="shared" si="13"/>
        <v>M&amp;E-2b Timeliness of facility reporting: Percentage of submitted facility monthly reports (for the reporting period) that are received on time per the national guidelines-2</v>
      </c>
      <c r="E364" s="335" t="s">
        <v>3914</v>
      </c>
      <c r="F364" s="335" t="s">
        <v>3921</v>
      </c>
      <c r="G364" s="334" t="s">
        <v>3933</v>
      </c>
      <c r="H364" s="335" t="s">
        <v>3934</v>
      </c>
    </row>
    <row r="365" spans="1:8" s="10" customFormat="1" x14ac:dyDescent="0.25">
      <c r="A365" s="334" t="s">
        <v>3927</v>
      </c>
      <c r="B365" s="335" t="s">
        <v>3928</v>
      </c>
      <c r="C365" s="334">
        <f t="shared" si="12"/>
        <v>3</v>
      </c>
      <c r="D365" s="334" t="str">
        <f t="shared" si="13"/>
        <v>M&amp;E-2b Timeliness of facility reporting: Percentage of submitted facility monthly reports (for the reporting period) that are received on time per the national guidelines-3</v>
      </c>
      <c r="E365" s="335" t="s">
        <v>3914</v>
      </c>
      <c r="F365" s="335" t="s">
        <v>3924</v>
      </c>
      <c r="G365" s="334" t="s">
        <v>3935</v>
      </c>
      <c r="H365" s="335" t="s">
        <v>3936</v>
      </c>
    </row>
    <row r="366" spans="1:8" s="10" customFormat="1" x14ac:dyDescent="0.25">
      <c r="A366" s="334" t="s">
        <v>3937</v>
      </c>
      <c r="B366" s="335" t="s">
        <v>3938</v>
      </c>
      <c r="C366" s="334">
        <f t="shared" si="12"/>
        <v>0</v>
      </c>
      <c r="D366" s="334" t="str">
        <f t="shared" si="13"/>
        <v>HRH-1 Vacancy rate: Number of full time posts unfilled for at least 6 months as a percentage of total number of funded posts-0</v>
      </c>
      <c r="E366" s="335" t="s">
        <v>3361</v>
      </c>
      <c r="F366" s="335" t="s">
        <v>3362</v>
      </c>
      <c r="G366" s="334" t="s">
        <v>3939</v>
      </c>
      <c r="H366" s="335" t="s">
        <v>3940</v>
      </c>
    </row>
    <row r="367" spans="1:8" s="10" customFormat="1" x14ac:dyDescent="0.25">
      <c r="A367" s="334" t="s">
        <v>3937</v>
      </c>
      <c r="B367" s="335" t="s">
        <v>3938</v>
      </c>
      <c r="C367" s="334">
        <f t="shared" si="12"/>
        <v>1</v>
      </c>
      <c r="D367" s="334" t="str">
        <f t="shared" si="13"/>
        <v>HRH-1 Vacancy rate: Number of full time posts unfilled for at least 6 months as a percentage of total number of funded posts-1</v>
      </c>
      <c r="E367" s="335" t="s">
        <v>3361</v>
      </c>
      <c r="F367" s="335" t="s">
        <v>3365</v>
      </c>
      <c r="G367" s="334" t="s">
        <v>3941</v>
      </c>
      <c r="H367" s="335" t="s">
        <v>3942</v>
      </c>
    </row>
    <row r="368" spans="1:8" s="10" customFormat="1" x14ac:dyDescent="0.25">
      <c r="A368" s="334" t="s">
        <v>3937</v>
      </c>
      <c r="B368" s="335" t="s">
        <v>3938</v>
      </c>
      <c r="C368" s="334">
        <f t="shared" si="12"/>
        <v>2</v>
      </c>
      <c r="D368" s="334" t="str">
        <f t="shared" si="13"/>
        <v>HRH-1 Vacancy rate: Number of full time posts unfilled for at least 6 months as a percentage of total number of funded posts-2</v>
      </c>
      <c r="E368" s="335" t="s">
        <v>3361</v>
      </c>
      <c r="F368" s="335" t="s">
        <v>3368</v>
      </c>
      <c r="G368" s="334" t="s">
        <v>3943</v>
      </c>
      <c r="H368" s="335" t="s">
        <v>3944</v>
      </c>
    </row>
    <row r="369" spans="1:8" s="10" customFormat="1" x14ac:dyDescent="0.25">
      <c r="A369" s="334" t="s">
        <v>3937</v>
      </c>
      <c r="B369" s="335" t="s">
        <v>3938</v>
      </c>
      <c r="C369" s="334">
        <f t="shared" si="12"/>
        <v>3</v>
      </c>
      <c r="D369" s="334" t="str">
        <f t="shared" si="13"/>
        <v>HRH-1 Vacancy rate: Number of full time posts unfilled for at least 6 months as a percentage of total number of funded posts-3</v>
      </c>
      <c r="E369" s="335" t="s">
        <v>3361</v>
      </c>
      <c r="F369" s="335" t="s">
        <v>3371</v>
      </c>
      <c r="G369" s="334" t="s">
        <v>3945</v>
      </c>
      <c r="H369" s="335" t="s">
        <v>3946</v>
      </c>
    </row>
    <row r="370" spans="1:8" s="10" customFormat="1" x14ac:dyDescent="0.25">
      <c r="A370" s="334" t="s">
        <v>3937</v>
      </c>
      <c r="B370" s="335" t="s">
        <v>3938</v>
      </c>
      <c r="C370" s="334">
        <f t="shared" si="12"/>
        <v>4</v>
      </c>
      <c r="D370" s="334" t="str">
        <f t="shared" si="13"/>
        <v>HRH-1 Vacancy rate: Number of full time posts unfilled for at least 6 months as a percentage of total number of funded posts-4</v>
      </c>
      <c r="E370" s="335" t="s">
        <v>3361</v>
      </c>
      <c r="F370" s="335" t="s">
        <v>3374</v>
      </c>
      <c r="G370" s="334" t="s">
        <v>3947</v>
      </c>
      <c r="H370" s="335" t="s">
        <v>3948</v>
      </c>
    </row>
    <row r="371" spans="1:8" s="10" customFormat="1" x14ac:dyDescent="0.25">
      <c r="A371" s="334" t="s">
        <v>3949</v>
      </c>
      <c r="B371" s="335" t="s">
        <v>3950</v>
      </c>
      <c r="C371" s="334">
        <f t="shared" si="12"/>
        <v>0</v>
      </c>
      <c r="D371" s="334" t="str">
        <f t="shared" si="13"/>
        <v>HRH-2 Proportion of students graduating from a health workforce education and training program to the number of students enrolled in first year-0</v>
      </c>
      <c r="E371" s="335" t="s">
        <v>3361</v>
      </c>
      <c r="F371" s="335" t="s">
        <v>3362</v>
      </c>
      <c r="G371" s="334" t="s">
        <v>3951</v>
      </c>
      <c r="H371" s="335" t="s">
        <v>3952</v>
      </c>
    </row>
    <row r="372" spans="1:8" s="10" customFormat="1" x14ac:dyDescent="0.25">
      <c r="A372" s="334" t="s">
        <v>3949</v>
      </c>
      <c r="B372" s="335" t="s">
        <v>3950</v>
      </c>
      <c r="C372" s="334">
        <f t="shared" si="12"/>
        <v>1</v>
      </c>
      <c r="D372" s="334" t="str">
        <f t="shared" si="13"/>
        <v>HRH-2 Proportion of students graduating from a health workforce education and training program to the number of students enrolled in first year-1</v>
      </c>
      <c r="E372" s="335" t="s">
        <v>3361</v>
      </c>
      <c r="F372" s="335" t="s">
        <v>3365</v>
      </c>
      <c r="G372" s="334" t="s">
        <v>3953</v>
      </c>
      <c r="H372" s="335" t="s">
        <v>3954</v>
      </c>
    </row>
    <row r="373" spans="1:8" s="10" customFormat="1" x14ac:dyDescent="0.25">
      <c r="A373" s="334" t="s">
        <v>3949</v>
      </c>
      <c r="B373" s="335" t="s">
        <v>3950</v>
      </c>
      <c r="C373" s="334">
        <f t="shared" si="12"/>
        <v>2</v>
      </c>
      <c r="D373" s="334" t="str">
        <f t="shared" si="13"/>
        <v>HRH-2 Proportion of students graduating from a health workforce education and training program to the number of students enrolled in first year-2</v>
      </c>
      <c r="E373" s="335" t="s">
        <v>3361</v>
      </c>
      <c r="F373" s="335" t="s">
        <v>3368</v>
      </c>
      <c r="G373" s="334" t="s">
        <v>3955</v>
      </c>
      <c r="H373" s="335" t="s">
        <v>3956</v>
      </c>
    </row>
    <row r="374" spans="1:8" s="10" customFormat="1" x14ac:dyDescent="0.25">
      <c r="A374" s="334" t="s">
        <v>3949</v>
      </c>
      <c r="B374" s="335" t="s">
        <v>3950</v>
      </c>
      <c r="C374" s="334">
        <f t="shared" si="12"/>
        <v>3</v>
      </c>
      <c r="D374" s="334" t="str">
        <f t="shared" si="13"/>
        <v>HRH-2 Proportion of students graduating from a health workforce education and training program to the number of students enrolled in first year-3</v>
      </c>
      <c r="E374" s="335" t="s">
        <v>3361</v>
      </c>
      <c r="F374" s="335" t="s">
        <v>3371</v>
      </c>
      <c r="G374" s="334" t="s">
        <v>3957</v>
      </c>
      <c r="H374" s="335" t="s">
        <v>3958</v>
      </c>
    </row>
    <row r="375" spans="1:8" s="10" customFormat="1" x14ac:dyDescent="0.25">
      <c r="A375" s="334" t="s">
        <v>3949</v>
      </c>
      <c r="B375" s="335" t="s">
        <v>3950</v>
      </c>
      <c r="C375" s="334">
        <f t="shared" si="12"/>
        <v>4</v>
      </c>
      <c r="D375" s="334" t="str">
        <f t="shared" si="13"/>
        <v>HRH-2 Proportion of students graduating from a health workforce education and training program to the number of students enrolled in first year-4</v>
      </c>
      <c r="E375" s="335" t="s">
        <v>3361</v>
      </c>
      <c r="F375" s="335" t="s">
        <v>3374</v>
      </c>
      <c r="G375" s="334" t="s">
        <v>3959</v>
      </c>
      <c r="H375" s="335" t="s">
        <v>3960</v>
      </c>
    </row>
    <row r="376" spans="1:8" s="10" customFormat="1" x14ac:dyDescent="0.25">
      <c r="A376" s="334" t="s">
        <v>3961</v>
      </c>
      <c r="B376" s="335" t="s">
        <v>3962</v>
      </c>
      <c r="C376" s="334">
        <f t="shared" si="12"/>
        <v>0</v>
      </c>
      <c r="D376" s="334" t="str">
        <f t="shared" si="13"/>
        <v>SD-6 Number of iCCM conditions treated among children under five in target areas during the reporting period-0</v>
      </c>
      <c r="E376" s="335" t="s">
        <v>3963</v>
      </c>
      <c r="F376" s="335" t="s">
        <v>2967</v>
      </c>
      <c r="G376" s="334" t="s">
        <v>3964</v>
      </c>
      <c r="H376" s="335" t="s">
        <v>3965</v>
      </c>
    </row>
    <row r="377" spans="1:8" s="10" customFormat="1" x14ac:dyDescent="0.25">
      <c r="A377" s="334" t="s">
        <v>3961</v>
      </c>
      <c r="B377" s="335" t="s">
        <v>3962</v>
      </c>
      <c r="C377" s="334">
        <f t="shared" si="12"/>
        <v>1</v>
      </c>
      <c r="D377" s="334" t="str">
        <f t="shared" si="13"/>
        <v>SD-6 Number of iCCM conditions treated among children under five in target areas during the reporting period-1</v>
      </c>
      <c r="E377" s="335" t="s">
        <v>3963</v>
      </c>
      <c r="F377" s="335" t="s">
        <v>3966</v>
      </c>
      <c r="G377" s="334" t="s">
        <v>3967</v>
      </c>
      <c r="H377" s="335" t="s">
        <v>3968</v>
      </c>
    </row>
    <row r="378" spans="1:8" s="10" customFormat="1" x14ac:dyDescent="0.25">
      <c r="A378" s="334" t="s">
        <v>3961</v>
      </c>
      <c r="B378" s="335" t="s">
        <v>3962</v>
      </c>
      <c r="C378" s="334">
        <f t="shared" si="12"/>
        <v>2</v>
      </c>
      <c r="D378" s="334" t="str">
        <f t="shared" si="13"/>
        <v>SD-6 Number of iCCM conditions treated among children under five in target areas during the reporting period-2</v>
      </c>
      <c r="E378" s="335" t="s">
        <v>3963</v>
      </c>
      <c r="F378" s="335" t="s">
        <v>3969</v>
      </c>
      <c r="G378" s="334" t="s">
        <v>3970</v>
      </c>
      <c r="H378" s="335" t="s">
        <v>3971</v>
      </c>
    </row>
    <row r="379" spans="1:8" s="10" customFormat="1" x14ac:dyDescent="0.25">
      <c r="A379" s="334" t="s">
        <v>3961</v>
      </c>
      <c r="B379" s="335" t="s">
        <v>3962</v>
      </c>
      <c r="C379" s="334">
        <f t="shared" si="12"/>
        <v>3</v>
      </c>
      <c r="D379" s="334" t="str">
        <f t="shared" si="13"/>
        <v>SD-6 Number of iCCM conditions treated among children under five in target areas during the reporting period-3</v>
      </c>
      <c r="E379" s="335" t="s">
        <v>3963</v>
      </c>
      <c r="F379" s="335" t="s">
        <v>3972</v>
      </c>
      <c r="G379" s="334" t="s">
        <v>3973</v>
      </c>
      <c r="H379" s="335" t="s">
        <v>3974</v>
      </c>
    </row>
    <row r="380" spans="1:8" s="10" customFormat="1" x14ac:dyDescent="0.25">
      <c r="A380" s="334" t="s">
        <v>3975</v>
      </c>
      <c r="B380" s="335" t="s">
        <v>3976</v>
      </c>
      <c r="C380" s="334">
        <f t="shared" si="12"/>
        <v>0</v>
      </c>
      <c r="D380" s="334" t="str">
        <f t="shared" si="13"/>
        <v>TB/HIV-3.1a Percentage of people living with HIV newly initiated on ART who were screened for TB-0</v>
      </c>
      <c r="E380" s="335" t="s">
        <v>2970</v>
      </c>
      <c r="F380" s="335" t="s">
        <v>3017</v>
      </c>
      <c r="G380" s="334" t="s">
        <v>3977</v>
      </c>
      <c r="H380" s="335" t="s">
        <v>3978</v>
      </c>
    </row>
    <row r="381" spans="1:8" s="10" customFormat="1" x14ac:dyDescent="0.25">
      <c r="A381" s="334" t="s">
        <v>3975</v>
      </c>
      <c r="B381" s="335" t="s">
        <v>3976</v>
      </c>
      <c r="C381" s="334">
        <f t="shared" si="12"/>
        <v>1</v>
      </c>
      <c r="D381" s="334" t="str">
        <f t="shared" si="13"/>
        <v>TB/HIV-3.1a Percentage of people living with HIV newly initiated on ART who were screened for TB-1</v>
      </c>
      <c r="E381" s="335" t="s">
        <v>2970</v>
      </c>
      <c r="F381" s="335" t="s">
        <v>3020</v>
      </c>
      <c r="G381" s="334" t="s">
        <v>3979</v>
      </c>
      <c r="H381" s="335" t="s">
        <v>3980</v>
      </c>
    </row>
    <row r="382" spans="1:8" s="10" customFormat="1" x14ac:dyDescent="0.25">
      <c r="A382" s="334" t="s">
        <v>3975</v>
      </c>
      <c r="B382" s="335" t="s">
        <v>3976</v>
      </c>
      <c r="C382" s="334">
        <f t="shared" si="12"/>
        <v>2</v>
      </c>
      <c r="D382" s="334" t="str">
        <f t="shared" si="13"/>
        <v>TB/HIV-3.1a Percentage of people living with HIV newly initiated on ART who were screened for TB-2</v>
      </c>
      <c r="E382" s="335" t="s">
        <v>2970</v>
      </c>
      <c r="F382" s="335" t="s">
        <v>2974</v>
      </c>
      <c r="G382" s="334" t="s">
        <v>3981</v>
      </c>
      <c r="H382" s="335" t="s">
        <v>3982</v>
      </c>
    </row>
    <row r="383" spans="1:8" s="10" customFormat="1" x14ac:dyDescent="0.25">
      <c r="A383" s="334" t="s">
        <v>3975</v>
      </c>
      <c r="B383" s="335" t="s">
        <v>3976</v>
      </c>
      <c r="C383" s="334">
        <f t="shared" si="12"/>
        <v>3</v>
      </c>
      <c r="D383" s="334" t="str">
        <f t="shared" si="13"/>
        <v>TB/HIV-3.1a Percentage of people living with HIV newly initiated on ART who were screened for TB-3</v>
      </c>
      <c r="E383" s="335" t="s">
        <v>2977</v>
      </c>
      <c r="F383" s="335" t="s">
        <v>2978</v>
      </c>
      <c r="G383" s="334" t="s">
        <v>3983</v>
      </c>
      <c r="H383" s="335" t="s">
        <v>3984</v>
      </c>
    </row>
    <row r="384" spans="1:8" s="10" customFormat="1" x14ac:dyDescent="0.25">
      <c r="A384" s="334" t="s">
        <v>3975</v>
      </c>
      <c r="B384" s="335" t="s">
        <v>3976</v>
      </c>
      <c r="C384" s="334">
        <f t="shared" si="12"/>
        <v>4</v>
      </c>
      <c r="D384" s="334" t="str">
        <f t="shared" si="13"/>
        <v>TB/HIV-3.1a Percentage of people living with HIV newly initiated on ART who were screened for TB-4</v>
      </c>
      <c r="E384" s="335" t="s">
        <v>2977</v>
      </c>
      <c r="F384" s="335" t="s">
        <v>2981</v>
      </c>
      <c r="G384" s="334" t="s">
        <v>3985</v>
      </c>
      <c r="H384" s="335" t="s">
        <v>3986</v>
      </c>
    </row>
  </sheetData>
  <sheetProtection selectLockedCells="1" selectUnlockedCells="1"/>
  <dataValidations count="3">
    <dataValidation type="custom" allowBlank="1" showInputMessage="1" showErrorMessage="1" errorTitle="X-Author for Excel" error="Id and Lookup fields are not editable." promptTitle="X-Author for Excel" sqref="G3:G65">
      <formula1>""</formula1>
    </dataValidation>
    <dataValidation type="custom" allowBlank="1" showInputMessage="1" showErrorMessage="1" errorTitle="X-Author for Excel" error="Id and Lookup fields are not editable." promptTitle="X-Author for Excel" sqref="G69:G151">
      <formula1>""</formula1>
    </dataValidation>
    <dataValidation type="custom" allowBlank="1" showInputMessage="1" showErrorMessage="1" errorTitle="X-Author for Excel" error="Id and Lookup fields are not editable." promptTitle="X-Author for Excel" sqref="G155:G384">
      <formula1>""</formula1>
    </dataValidation>
  </dataValidation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R915"/>
  <sheetViews>
    <sheetView topLeftCell="B1" workbookViewId="0">
      <selection activeCell="B15" sqref="B15"/>
    </sheetView>
  </sheetViews>
  <sheetFormatPr defaultColWidth="8.58203125" defaultRowHeight="12.5" x14ac:dyDescent="0.25"/>
  <cols>
    <col min="1" max="3" width="8.58203125" style="10"/>
    <col min="4" max="4" width="20.58203125" style="10" bestFit="1" customWidth="1"/>
    <col min="5" max="5" width="22.08203125" style="10" bestFit="1" customWidth="1"/>
    <col min="6" max="6" width="18.58203125" style="10" bestFit="1" customWidth="1"/>
    <col min="7" max="7" width="8.58203125" style="10"/>
    <col min="8" max="8" width="8.58203125" style="10" bestFit="1" customWidth="1"/>
    <col min="9" max="9" width="13" style="10" bestFit="1" customWidth="1"/>
    <col min="10" max="10" width="38.58203125" style="10" bestFit="1" customWidth="1"/>
    <col min="11" max="11" width="12.58203125" style="10" bestFit="1" customWidth="1"/>
    <col min="12" max="12" width="12.08203125" style="10" bestFit="1" customWidth="1"/>
    <col min="13" max="13" width="14" style="10" bestFit="1" customWidth="1"/>
    <col min="14" max="14" width="9.58203125" style="10" bestFit="1" customWidth="1"/>
    <col min="15" max="15" width="9.08203125" style="10" bestFit="1" customWidth="1"/>
    <col min="16" max="16384" width="8.58203125" style="10"/>
  </cols>
  <sheetData>
    <row r="1" spans="4:18" ht="13" x14ac:dyDescent="0.3">
      <c r="D1" s="7" t="s">
        <v>204</v>
      </c>
    </row>
    <row r="2" spans="4:18" x14ac:dyDescent="0.25">
      <c r="D2" s="334" t="s">
        <v>198</v>
      </c>
      <c r="E2" s="334" t="s">
        <v>200</v>
      </c>
      <c r="F2" s="334" t="s">
        <v>119</v>
      </c>
      <c r="G2" s="334"/>
      <c r="H2" s="334" t="s">
        <v>41</v>
      </c>
      <c r="I2" s="334" t="s">
        <v>31</v>
      </c>
      <c r="J2" s="334" t="s">
        <v>202</v>
      </c>
      <c r="K2" s="334" t="s">
        <v>32</v>
      </c>
      <c r="L2" s="334" t="s">
        <v>33</v>
      </c>
      <c r="M2" s="334" t="s">
        <v>18</v>
      </c>
      <c r="N2" s="334" t="s">
        <v>9</v>
      </c>
      <c r="O2" s="334" t="s">
        <v>61</v>
      </c>
      <c r="P2" s="334" t="s">
        <v>3</v>
      </c>
      <c r="Q2" s="334" t="s">
        <v>2</v>
      </c>
      <c r="R2" s="334" t="s">
        <v>4</v>
      </c>
    </row>
    <row r="3" spans="4:18" hidden="1" x14ac:dyDescent="0.25">
      <c r="D3" s="335" t="s">
        <v>197</v>
      </c>
      <c r="E3" s="334" t="s">
        <v>199</v>
      </c>
      <c r="F3" s="335" t="s">
        <v>201</v>
      </c>
      <c r="G3" s="334"/>
      <c r="H3" s="335" t="s">
        <v>99</v>
      </c>
      <c r="I3" s="335" t="s">
        <v>98</v>
      </c>
      <c r="J3" s="334" t="str">
        <f>F3&amp;H3&amp;I3</f>
        <v>[Impact Indicator Name][Category][Disaggregation]</v>
      </c>
      <c r="K3" s="335" t="s">
        <v>49</v>
      </c>
      <c r="L3" s="335" t="s">
        <v>50</v>
      </c>
      <c r="M3" s="335" t="s">
        <v>51</v>
      </c>
      <c r="N3" s="335" t="s">
        <v>88</v>
      </c>
      <c r="O3" s="334" t="s">
        <v>60</v>
      </c>
      <c r="P3" s="341" t="s">
        <v>71</v>
      </c>
      <c r="Q3" s="710" t="s">
        <v>70</v>
      </c>
      <c r="R3" s="340" t="s">
        <v>216</v>
      </c>
    </row>
    <row r="4" spans="4:18" x14ac:dyDescent="0.25">
      <c r="D4" s="335" t="s">
        <v>4466</v>
      </c>
      <c r="E4" s="334" t="s">
        <v>4467</v>
      </c>
      <c r="F4" s="335"/>
      <c r="G4" s="334"/>
      <c r="H4" s="335"/>
      <c r="I4" s="335"/>
      <c r="J4" s="334" t="str">
        <f t="shared" ref="J4:J67" si="0">F4&amp;H4&amp;I4</f>
        <v/>
      </c>
      <c r="K4" s="335"/>
      <c r="L4" s="335"/>
      <c r="M4" s="335"/>
      <c r="N4" s="335"/>
      <c r="O4" s="334" t="s">
        <v>2067</v>
      </c>
      <c r="P4" s="341"/>
      <c r="Q4" s="710"/>
      <c r="R4" s="340"/>
    </row>
    <row r="5" spans="4:18" x14ac:dyDescent="0.25">
      <c r="D5" s="335" t="s">
        <v>4468</v>
      </c>
      <c r="E5" s="334" t="s">
        <v>4467</v>
      </c>
      <c r="F5" s="335"/>
      <c r="G5" s="334"/>
      <c r="H5" s="335"/>
      <c r="I5" s="335"/>
      <c r="J5" s="334" t="str">
        <f t="shared" si="0"/>
        <v/>
      </c>
      <c r="K5" s="335"/>
      <c r="L5" s="335"/>
      <c r="M5" s="335"/>
      <c r="N5" s="335"/>
      <c r="O5" s="334" t="s">
        <v>2068</v>
      </c>
      <c r="P5" s="341"/>
      <c r="Q5" s="710"/>
      <c r="R5" s="340"/>
    </row>
    <row r="6" spans="4:18" x14ac:dyDescent="0.25">
      <c r="D6" s="335" t="s">
        <v>4469</v>
      </c>
      <c r="E6" s="334" t="s">
        <v>4467</v>
      </c>
      <c r="F6" s="335"/>
      <c r="G6" s="334"/>
      <c r="H6" s="335"/>
      <c r="I6" s="335"/>
      <c r="J6" s="334" t="str">
        <f t="shared" si="0"/>
        <v/>
      </c>
      <c r="K6" s="335"/>
      <c r="L6" s="335"/>
      <c r="M6" s="335"/>
      <c r="N6" s="335"/>
      <c r="O6" s="334" t="s">
        <v>2069</v>
      </c>
      <c r="P6" s="341"/>
      <c r="Q6" s="710"/>
      <c r="R6" s="340"/>
    </row>
    <row r="7" spans="4:18" x14ac:dyDescent="0.25">
      <c r="D7" s="335" t="s">
        <v>4470</v>
      </c>
      <c r="E7" s="334" t="s">
        <v>4467</v>
      </c>
      <c r="F7" s="335"/>
      <c r="G7" s="334"/>
      <c r="H7" s="335"/>
      <c r="I7" s="335"/>
      <c r="J7" s="334" t="str">
        <f t="shared" si="0"/>
        <v/>
      </c>
      <c r="K7" s="335"/>
      <c r="L7" s="335"/>
      <c r="M7" s="335"/>
      <c r="N7" s="335"/>
      <c r="O7" s="334" t="s">
        <v>2070</v>
      </c>
      <c r="P7" s="341"/>
      <c r="Q7" s="710"/>
      <c r="R7" s="340"/>
    </row>
    <row r="8" spans="4:18" x14ac:dyDescent="0.25">
      <c r="D8" s="335" t="s">
        <v>4471</v>
      </c>
      <c r="E8" s="334" t="s">
        <v>4467</v>
      </c>
      <c r="F8" s="335"/>
      <c r="G8" s="334"/>
      <c r="H8" s="335"/>
      <c r="I8" s="335"/>
      <c r="J8" s="334" t="str">
        <f t="shared" si="0"/>
        <v/>
      </c>
      <c r="K8" s="335"/>
      <c r="L8" s="335"/>
      <c r="M8" s="335"/>
      <c r="N8" s="335"/>
      <c r="O8" s="334" t="s">
        <v>2071</v>
      </c>
      <c r="P8" s="341"/>
      <c r="Q8" s="710"/>
      <c r="R8" s="340"/>
    </row>
    <row r="9" spans="4:18" x14ac:dyDescent="0.25">
      <c r="D9" s="335" t="s">
        <v>4472</v>
      </c>
      <c r="E9" s="334" t="s">
        <v>4467</v>
      </c>
      <c r="F9" s="335"/>
      <c r="G9" s="334"/>
      <c r="H9" s="335"/>
      <c r="I9" s="335"/>
      <c r="J9" s="334" t="str">
        <f t="shared" si="0"/>
        <v/>
      </c>
      <c r="K9" s="335"/>
      <c r="L9" s="335"/>
      <c r="M9" s="335"/>
      <c r="N9" s="335"/>
      <c r="O9" s="334" t="s">
        <v>2072</v>
      </c>
      <c r="P9" s="341"/>
      <c r="Q9" s="710"/>
      <c r="R9" s="340"/>
    </row>
    <row r="10" spans="4:18" x14ac:dyDescent="0.25">
      <c r="D10" s="335" t="s">
        <v>4473</v>
      </c>
      <c r="E10" s="334" t="s">
        <v>4467</v>
      </c>
      <c r="F10" s="335"/>
      <c r="G10" s="334"/>
      <c r="H10" s="335"/>
      <c r="I10" s="335"/>
      <c r="J10" s="334" t="str">
        <f t="shared" si="0"/>
        <v/>
      </c>
      <c r="K10" s="335"/>
      <c r="L10" s="335"/>
      <c r="M10" s="335"/>
      <c r="N10" s="335"/>
      <c r="O10" s="334" t="s">
        <v>2073</v>
      </c>
      <c r="P10" s="341"/>
      <c r="Q10" s="710"/>
      <c r="R10" s="340"/>
    </row>
    <row r="11" spans="4:18" x14ac:dyDescent="0.25">
      <c r="D11" s="335" t="s">
        <v>4474</v>
      </c>
      <c r="E11" s="334" t="s">
        <v>4467</v>
      </c>
      <c r="F11" s="335"/>
      <c r="G11" s="334"/>
      <c r="H11" s="335"/>
      <c r="I11" s="335"/>
      <c r="J11" s="334" t="str">
        <f t="shared" si="0"/>
        <v/>
      </c>
      <c r="K11" s="335"/>
      <c r="L11" s="335"/>
      <c r="M11" s="335"/>
      <c r="N11" s="335"/>
      <c r="O11" s="334" t="s">
        <v>2074</v>
      </c>
      <c r="P11" s="341"/>
      <c r="Q11" s="710"/>
      <c r="R11" s="340"/>
    </row>
    <row r="12" spans="4:18" x14ac:dyDescent="0.25">
      <c r="D12" s="335" t="s">
        <v>4475</v>
      </c>
      <c r="E12" s="334" t="s">
        <v>4467</v>
      </c>
      <c r="F12" s="335"/>
      <c r="G12" s="334"/>
      <c r="H12" s="335"/>
      <c r="I12" s="335"/>
      <c r="J12" s="334" t="str">
        <f t="shared" si="0"/>
        <v/>
      </c>
      <c r="K12" s="335"/>
      <c r="L12" s="335"/>
      <c r="M12" s="335"/>
      <c r="N12" s="335"/>
      <c r="O12" s="334" t="s">
        <v>2075</v>
      </c>
      <c r="P12" s="341"/>
      <c r="Q12" s="710"/>
      <c r="R12" s="340"/>
    </row>
    <row r="13" spans="4:18" x14ac:dyDescent="0.25">
      <c r="D13" s="335" t="s">
        <v>4476</v>
      </c>
      <c r="E13" s="334" t="s">
        <v>4467</v>
      </c>
      <c r="F13" s="335"/>
      <c r="G13" s="334"/>
      <c r="H13" s="335"/>
      <c r="I13" s="335"/>
      <c r="J13" s="334" t="str">
        <f t="shared" si="0"/>
        <v/>
      </c>
      <c r="K13" s="335"/>
      <c r="L13" s="335"/>
      <c r="M13" s="335"/>
      <c r="N13" s="335"/>
      <c r="O13" s="334" t="s">
        <v>2076</v>
      </c>
      <c r="P13" s="341"/>
      <c r="Q13" s="710"/>
      <c r="R13" s="340"/>
    </row>
    <row r="14" spans="4:18" x14ac:dyDescent="0.25">
      <c r="D14" s="335" t="s">
        <v>4477</v>
      </c>
      <c r="E14" s="334" t="s">
        <v>4478</v>
      </c>
      <c r="F14" s="335"/>
      <c r="G14" s="334"/>
      <c r="H14" s="335"/>
      <c r="I14" s="335"/>
      <c r="J14" s="334" t="str">
        <f t="shared" si="0"/>
        <v/>
      </c>
      <c r="K14" s="335"/>
      <c r="L14" s="335"/>
      <c r="M14" s="335"/>
      <c r="N14" s="335"/>
      <c r="O14" s="334" t="s">
        <v>2077</v>
      </c>
      <c r="P14" s="341"/>
      <c r="Q14" s="710"/>
      <c r="R14" s="340"/>
    </row>
    <row r="15" spans="4:18" x14ac:dyDescent="0.25">
      <c r="D15" s="335" t="s">
        <v>4479</v>
      </c>
      <c r="E15" s="334" t="s">
        <v>4478</v>
      </c>
      <c r="F15" s="335"/>
      <c r="G15" s="334"/>
      <c r="H15" s="335"/>
      <c r="I15" s="335"/>
      <c r="J15" s="334" t="str">
        <f t="shared" si="0"/>
        <v/>
      </c>
      <c r="K15" s="335"/>
      <c r="L15" s="335"/>
      <c r="M15" s="335"/>
      <c r="N15" s="335"/>
      <c r="O15" s="334" t="s">
        <v>2078</v>
      </c>
      <c r="P15" s="341"/>
      <c r="Q15" s="710"/>
      <c r="R15" s="340"/>
    </row>
    <row r="16" spans="4:18" x14ac:dyDescent="0.25">
      <c r="D16" s="335" t="s">
        <v>4480</v>
      </c>
      <c r="E16" s="334" t="s">
        <v>4478</v>
      </c>
      <c r="F16" s="335"/>
      <c r="G16" s="334"/>
      <c r="H16" s="335"/>
      <c r="I16" s="335"/>
      <c r="J16" s="334" t="str">
        <f t="shared" si="0"/>
        <v/>
      </c>
      <c r="K16" s="335"/>
      <c r="L16" s="335"/>
      <c r="M16" s="335"/>
      <c r="N16" s="335"/>
      <c r="O16" s="334" t="s">
        <v>2079</v>
      </c>
      <c r="P16" s="341"/>
      <c r="Q16" s="710"/>
      <c r="R16" s="340"/>
    </row>
    <row r="17" spans="4:18" x14ac:dyDescent="0.25">
      <c r="D17" s="335" t="s">
        <v>4481</v>
      </c>
      <c r="E17" s="334" t="s">
        <v>4478</v>
      </c>
      <c r="F17" s="335"/>
      <c r="G17" s="334"/>
      <c r="H17" s="335"/>
      <c r="I17" s="335"/>
      <c r="J17" s="334" t="str">
        <f t="shared" si="0"/>
        <v/>
      </c>
      <c r="K17" s="335"/>
      <c r="L17" s="335"/>
      <c r="M17" s="335"/>
      <c r="N17" s="335"/>
      <c r="O17" s="334" t="s">
        <v>2080</v>
      </c>
      <c r="P17" s="341"/>
      <c r="Q17" s="710"/>
      <c r="R17" s="340"/>
    </row>
    <row r="18" spans="4:18" x14ac:dyDescent="0.25">
      <c r="D18" s="335" t="s">
        <v>4482</v>
      </c>
      <c r="E18" s="334" t="s">
        <v>4478</v>
      </c>
      <c r="F18" s="335"/>
      <c r="G18" s="334"/>
      <c r="H18" s="335"/>
      <c r="I18" s="335"/>
      <c r="J18" s="334" t="str">
        <f t="shared" si="0"/>
        <v/>
      </c>
      <c r="K18" s="335"/>
      <c r="L18" s="335"/>
      <c r="M18" s="335"/>
      <c r="N18" s="335"/>
      <c r="O18" s="334" t="s">
        <v>2081</v>
      </c>
      <c r="P18" s="341"/>
      <c r="Q18" s="710"/>
      <c r="R18" s="340"/>
    </row>
    <row r="19" spans="4:18" x14ac:dyDescent="0.25">
      <c r="D19" s="335" t="s">
        <v>4483</v>
      </c>
      <c r="E19" s="334" t="s">
        <v>4478</v>
      </c>
      <c r="F19" s="335"/>
      <c r="G19" s="334"/>
      <c r="H19" s="335"/>
      <c r="I19" s="335"/>
      <c r="J19" s="334" t="str">
        <f t="shared" si="0"/>
        <v/>
      </c>
      <c r="K19" s="335"/>
      <c r="L19" s="335"/>
      <c r="M19" s="335"/>
      <c r="N19" s="335"/>
      <c r="O19" s="334" t="s">
        <v>2082</v>
      </c>
      <c r="P19" s="341"/>
      <c r="Q19" s="710"/>
      <c r="R19" s="340"/>
    </row>
    <row r="20" spans="4:18" x14ac:dyDescent="0.25">
      <c r="D20" s="335" t="s">
        <v>4484</v>
      </c>
      <c r="E20" s="334" t="s">
        <v>4478</v>
      </c>
      <c r="F20" s="335"/>
      <c r="G20" s="334"/>
      <c r="H20" s="335"/>
      <c r="I20" s="335"/>
      <c r="J20" s="334" t="str">
        <f t="shared" si="0"/>
        <v/>
      </c>
      <c r="K20" s="335"/>
      <c r="L20" s="335"/>
      <c r="M20" s="335"/>
      <c r="N20" s="335"/>
      <c r="O20" s="334" t="s">
        <v>2083</v>
      </c>
      <c r="P20" s="341"/>
      <c r="Q20" s="710"/>
      <c r="R20" s="340"/>
    </row>
    <row r="21" spans="4:18" x14ac:dyDescent="0.25">
      <c r="D21" s="335" t="s">
        <v>4485</v>
      </c>
      <c r="E21" s="334" t="s">
        <v>4478</v>
      </c>
      <c r="F21" s="335"/>
      <c r="G21" s="334"/>
      <c r="H21" s="335"/>
      <c r="I21" s="335"/>
      <c r="J21" s="334" t="str">
        <f t="shared" si="0"/>
        <v/>
      </c>
      <c r="K21" s="335"/>
      <c r="L21" s="335"/>
      <c r="M21" s="335"/>
      <c r="N21" s="335"/>
      <c r="O21" s="334" t="s">
        <v>2084</v>
      </c>
      <c r="P21" s="341"/>
      <c r="Q21" s="710"/>
      <c r="R21" s="340"/>
    </row>
    <row r="22" spans="4:18" x14ac:dyDescent="0.25">
      <c r="D22" s="335" t="s">
        <v>4486</v>
      </c>
      <c r="E22" s="334" t="s">
        <v>4478</v>
      </c>
      <c r="F22" s="335"/>
      <c r="G22" s="334"/>
      <c r="H22" s="335"/>
      <c r="I22" s="335"/>
      <c r="J22" s="334" t="str">
        <f t="shared" si="0"/>
        <v/>
      </c>
      <c r="K22" s="335"/>
      <c r="L22" s="335"/>
      <c r="M22" s="335"/>
      <c r="N22" s="335"/>
      <c r="O22" s="334" t="s">
        <v>2085</v>
      </c>
      <c r="P22" s="341"/>
      <c r="Q22" s="710"/>
      <c r="R22" s="340"/>
    </row>
    <row r="23" spans="4:18" x14ac:dyDescent="0.25">
      <c r="D23" s="335" t="s">
        <v>4487</v>
      </c>
      <c r="E23" s="334" t="s">
        <v>4478</v>
      </c>
      <c r="F23" s="335"/>
      <c r="G23" s="334"/>
      <c r="H23" s="335"/>
      <c r="I23" s="335"/>
      <c r="J23" s="334" t="str">
        <f t="shared" si="0"/>
        <v/>
      </c>
      <c r="K23" s="335"/>
      <c r="L23" s="335"/>
      <c r="M23" s="335"/>
      <c r="N23" s="335"/>
      <c r="O23" s="334" t="s">
        <v>2086</v>
      </c>
      <c r="P23" s="341"/>
      <c r="Q23" s="710"/>
      <c r="R23" s="340"/>
    </row>
    <row r="24" spans="4:18" x14ac:dyDescent="0.25">
      <c r="D24" s="335" t="s">
        <v>4488</v>
      </c>
      <c r="E24" s="334" t="s">
        <v>4489</v>
      </c>
      <c r="F24" s="335"/>
      <c r="G24" s="334"/>
      <c r="H24" s="335"/>
      <c r="I24" s="335"/>
      <c r="J24" s="334" t="str">
        <f t="shared" si="0"/>
        <v/>
      </c>
      <c r="K24" s="335"/>
      <c r="L24" s="335"/>
      <c r="M24" s="335"/>
      <c r="N24" s="335"/>
      <c r="O24" s="334" t="s">
        <v>2087</v>
      </c>
      <c r="P24" s="341"/>
      <c r="Q24" s="710"/>
      <c r="R24" s="340"/>
    </row>
    <row r="25" spans="4:18" x14ac:dyDescent="0.25">
      <c r="D25" s="335" t="s">
        <v>4490</v>
      </c>
      <c r="E25" s="334" t="s">
        <v>4489</v>
      </c>
      <c r="F25" s="335"/>
      <c r="G25" s="334"/>
      <c r="H25" s="335"/>
      <c r="I25" s="335"/>
      <c r="J25" s="334" t="str">
        <f t="shared" si="0"/>
        <v/>
      </c>
      <c r="K25" s="335"/>
      <c r="L25" s="335"/>
      <c r="M25" s="335"/>
      <c r="N25" s="335"/>
      <c r="O25" s="334" t="s">
        <v>2088</v>
      </c>
      <c r="P25" s="341"/>
      <c r="Q25" s="710"/>
      <c r="R25" s="340"/>
    </row>
    <row r="26" spans="4:18" x14ac:dyDescent="0.25">
      <c r="D26" s="335" t="s">
        <v>4491</v>
      </c>
      <c r="E26" s="334" t="s">
        <v>4489</v>
      </c>
      <c r="F26" s="335"/>
      <c r="G26" s="334"/>
      <c r="H26" s="335"/>
      <c r="I26" s="335"/>
      <c r="J26" s="334" t="str">
        <f t="shared" si="0"/>
        <v/>
      </c>
      <c r="K26" s="335"/>
      <c r="L26" s="335"/>
      <c r="M26" s="335"/>
      <c r="N26" s="335"/>
      <c r="O26" s="334" t="s">
        <v>2089</v>
      </c>
      <c r="P26" s="341"/>
      <c r="Q26" s="710"/>
      <c r="R26" s="340"/>
    </row>
    <row r="27" spans="4:18" x14ac:dyDescent="0.25">
      <c r="D27" s="335" t="s">
        <v>4492</v>
      </c>
      <c r="E27" s="334" t="s">
        <v>4489</v>
      </c>
      <c r="F27" s="335"/>
      <c r="G27" s="334"/>
      <c r="H27" s="335"/>
      <c r="I27" s="335"/>
      <c r="J27" s="334" t="str">
        <f t="shared" si="0"/>
        <v/>
      </c>
      <c r="K27" s="335"/>
      <c r="L27" s="335"/>
      <c r="M27" s="335"/>
      <c r="N27" s="335"/>
      <c r="O27" s="334" t="s">
        <v>2090</v>
      </c>
      <c r="P27" s="341"/>
      <c r="Q27" s="710"/>
      <c r="R27" s="340"/>
    </row>
    <row r="28" spans="4:18" x14ac:dyDescent="0.25">
      <c r="D28" s="335" t="s">
        <v>4493</v>
      </c>
      <c r="E28" s="334" t="s">
        <v>4489</v>
      </c>
      <c r="F28" s="335"/>
      <c r="G28" s="334"/>
      <c r="H28" s="335"/>
      <c r="I28" s="335"/>
      <c r="J28" s="334" t="str">
        <f t="shared" si="0"/>
        <v/>
      </c>
      <c r="K28" s="335"/>
      <c r="L28" s="335"/>
      <c r="M28" s="335"/>
      <c r="N28" s="335"/>
      <c r="O28" s="334" t="s">
        <v>2091</v>
      </c>
      <c r="P28" s="341"/>
      <c r="Q28" s="710"/>
      <c r="R28" s="340"/>
    </row>
    <row r="29" spans="4:18" x14ac:dyDescent="0.25">
      <c r="D29" s="335" t="s">
        <v>4494</v>
      </c>
      <c r="E29" s="334" t="s">
        <v>4489</v>
      </c>
      <c r="F29" s="335"/>
      <c r="G29" s="334"/>
      <c r="H29" s="335"/>
      <c r="I29" s="335"/>
      <c r="J29" s="334" t="str">
        <f t="shared" si="0"/>
        <v/>
      </c>
      <c r="K29" s="335"/>
      <c r="L29" s="335"/>
      <c r="M29" s="335"/>
      <c r="N29" s="335"/>
      <c r="O29" s="334" t="s">
        <v>2092</v>
      </c>
      <c r="P29" s="341"/>
      <c r="Q29" s="710"/>
      <c r="R29" s="340"/>
    </row>
    <row r="30" spans="4:18" x14ac:dyDescent="0.25">
      <c r="D30" s="335" t="s">
        <v>4495</v>
      </c>
      <c r="E30" s="334" t="s">
        <v>4489</v>
      </c>
      <c r="F30" s="335"/>
      <c r="G30" s="334"/>
      <c r="H30" s="335"/>
      <c r="I30" s="335"/>
      <c r="J30" s="334" t="str">
        <f t="shared" si="0"/>
        <v/>
      </c>
      <c r="K30" s="335"/>
      <c r="L30" s="335"/>
      <c r="M30" s="335"/>
      <c r="N30" s="335"/>
      <c r="O30" s="334" t="s">
        <v>2093</v>
      </c>
      <c r="P30" s="341"/>
      <c r="Q30" s="710"/>
      <c r="R30" s="340"/>
    </row>
    <row r="31" spans="4:18" x14ac:dyDescent="0.25">
      <c r="D31" s="335" t="s">
        <v>4496</v>
      </c>
      <c r="E31" s="334" t="s">
        <v>4489</v>
      </c>
      <c r="F31" s="335"/>
      <c r="G31" s="334"/>
      <c r="H31" s="335"/>
      <c r="I31" s="335"/>
      <c r="J31" s="334" t="str">
        <f t="shared" si="0"/>
        <v/>
      </c>
      <c r="K31" s="335"/>
      <c r="L31" s="335"/>
      <c r="M31" s="335"/>
      <c r="N31" s="335"/>
      <c r="O31" s="334" t="s">
        <v>2094</v>
      </c>
      <c r="P31" s="341"/>
      <c r="Q31" s="710"/>
      <c r="R31" s="340"/>
    </row>
    <row r="32" spans="4:18" x14ac:dyDescent="0.25">
      <c r="D32" s="335" t="s">
        <v>4497</v>
      </c>
      <c r="E32" s="334" t="s">
        <v>4489</v>
      </c>
      <c r="F32" s="335"/>
      <c r="G32" s="334"/>
      <c r="H32" s="335"/>
      <c r="I32" s="335"/>
      <c r="J32" s="334" t="str">
        <f t="shared" si="0"/>
        <v/>
      </c>
      <c r="K32" s="335"/>
      <c r="L32" s="335"/>
      <c r="M32" s="335"/>
      <c r="N32" s="335"/>
      <c r="O32" s="334" t="s">
        <v>2095</v>
      </c>
      <c r="P32" s="341"/>
      <c r="Q32" s="710"/>
      <c r="R32" s="340"/>
    </row>
    <row r="33" spans="4:18" x14ac:dyDescent="0.25">
      <c r="D33" s="335" t="s">
        <v>4498</v>
      </c>
      <c r="E33" s="334" t="s">
        <v>4489</v>
      </c>
      <c r="F33" s="335"/>
      <c r="G33" s="334"/>
      <c r="H33" s="335"/>
      <c r="I33" s="335"/>
      <c r="J33" s="334" t="str">
        <f t="shared" si="0"/>
        <v/>
      </c>
      <c r="K33" s="335"/>
      <c r="L33" s="335"/>
      <c r="M33" s="335"/>
      <c r="N33" s="335"/>
      <c r="O33" s="334" t="s">
        <v>2096</v>
      </c>
      <c r="P33" s="341"/>
      <c r="Q33" s="710"/>
      <c r="R33" s="340"/>
    </row>
    <row r="34" spans="4:18" x14ac:dyDescent="0.25">
      <c r="D34" s="335" t="s">
        <v>4499</v>
      </c>
      <c r="E34" s="334" t="s">
        <v>4500</v>
      </c>
      <c r="F34" s="335"/>
      <c r="G34" s="334"/>
      <c r="H34" s="335"/>
      <c r="I34" s="335"/>
      <c r="J34" s="334" t="str">
        <f t="shared" si="0"/>
        <v/>
      </c>
      <c r="K34" s="335"/>
      <c r="L34" s="335"/>
      <c r="M34" s="335"/>
      <c r="N34" s="335"/>
      <c r="O34" s="334" t="s">
        <v>2097</v>
      </c>
      <c r="P34" s="341"/>
      <c r="Q34" s="710"/>
      <c r="R34" s="340"/>
    </row>
    <row r="35" spans="4:18" x14ac:dyDescent="0.25">
      <c r="D35" s="335" t="s">
        <v>4501</v>
      </c>
      <c r="E35" s="334" t="s">
        <v>4500</v>
      </c>
      <c r="F35" s="335"/>
      <c r="G35" s="334"/>
      <c r="H35" s="335"/>
      <c r="I35" s="335"/>
      <c r="J35" s="334" t="str">
        <f t="shared" si="0"/>
        <v/>
      </c>
      <c r="K35" s="335"/>
      <c r="L35" s="335"/>
      <c r="M35" s="335"/>
      <c r="N35" s="335"/>
      <c r="O35" s="334" t="s">
        <v>2098</v>
      </c>
      <c r="P35" s="341"/>
      <c r="Q35" s="710"/>
      <c r="R35" s="340"/>
    </row>
    <row r="36" spans="4:18" x14ac:dyDescent="0.25">
      <c r="D36" s="335" t="s">
        <v>4502</v>
      </c>
      <c r="E36" s="334" t="s">
        <v>4500</v>
      </c>
      <c r="F36" s="335"/>
      <c r="G36" s="334"/>
      <c r="H36" s="335"/>
      <c r="I36" s="335"/>
      <c r="J36" s="334" t="str">
        <f t="shared" si="0"/>
        <v/>
      </c>
      <c r="K36" s="335"/>
      <c r="L36" s="335"/>
      <c r="M36" s="335"/>
      <c r="N36" s="335"/>
      <c r="O36" s="334" t="s">
        <v>2099</v>
      </c>
      <c r="P36" s="341"/>
      <c r="Q36" s="710"/>
      <c r="R36" s="340"/>
    </row>
    <row r="37" spans="4:18" x14ac:dyDescent="0.25">
      <c r="D37" s="335" t="s">
        <v>4503</v>
      </c>
      <c r="E37" s="334" t="s">
        <v>4500</v>
      </c>
      <c r="F37" s="335"/>
      <c r="G37" s="334"/>
      <c r="H37" s="335"/>
      <c r="I37" s="335"/>
      <c r="J37" s="334" t="str">
        <f t="shared" si="0"/>
        <v/>
      </c>
      <c r="K37" s="335"/>
      <c r="L37" s="335"/>
      <c r="M37" s="335"/>
      <c r="N37" s="335"/>
      <c r="O37" s="334" t="s">
        <v>2100</v>
      </c>
      <c r="P37" s="341"/>
      <c r="Q37" s="710"/>
      <c r="R37" s="340"/>
    </row>
    <row r="38" spans="4:18" x14ac:dyDescent="0.25">
      <c r="D38" s="335" t="s">
        <v>4504</v>
      </c>
      <c r="E38" s="334" t="s">
        <v>4500</v>
      </c>
      <c r="F38" s="335"/>
      <c r="G38" s="334"/>
      <c r="H38" s="335"/>
      <c r="I38" s="335"/>
      <c r="J38" s="334" t="str">
        <f t="shared" si="0"/>
        <v/>
      </c>
      <c r="K38" s="335"/>
      <c r="L38" s="335"/>
      <c r="M38" s="335"/>
      <c r="N38" s="335"/>
      <c r="O38" s="334" t="s">
        <v>2101</v>
      </c>
      <c r="P38" s="341"/>
      <c r="Q38" s="710"/>
      <c r="R38" s="340"/>
    </row>
    <row r="39" spans="4:18" x14ac:dyDescent="0.25">
      <c r="D39" s="335" t="s">
        <v>4505</v>
      </c>
      <c r="E39" s="334" t="s">
        <v>4500</v>
      </c>
      <c r="F39" s="335"/>
      <c r="G39" s="334"/>
      <c r="H39" s="335"/>
      <c r="I39" s="335"/>
      <c r="J39" s="334" t="str">
        <f t="shared" si="0"/>
        <v/>
      </c>
      <c r="K39" s="335"/>
      <c r="L39" s="335"/>
      <c r="M39" s="335"/>
      <c r="N39" s="335"/>
      <c r="O39" s="334" t="s">
        <v>2102</v>
      </c>
      <c r="P39" s="341"/>
      <c r="Q39" s="710"/>
      <c r="R39" s="340"/>
    </row>
    <row r="40" spans="4:18" x14ac:dyDescent="0.25">
      <c r="D40" s="335" t="s">
        <v>4506</v>
      </c>
      <c r="E40" s="334" t="s">
        <v>4500</v>
      </c>
      <c r="F40" s="335"/>
      <c r="G40" s="334"/>
      <c r="H40" s="335"/>
      <c r="I40" s="335"/>
      <c r="J40" s="334" t="str">
        <f t="shared" si="0"/>
        <v/>
      </c>
      <c r="K40" s="335"/>
      <c r="L40" s="335"/>
      <c r="M40" s="335"/>
      <c r="N40" s="335"/>
      <c r="O40" s="334" t="s">
        <v>2103</v>
      </c>
      <c r="P40" s="341"/>
      <c r="Q40" s="710"/>
      <c r="R40" s="340"/>
    </row>
    <row r="41" spans="4:18" x14ac:dyDescent="0.25">
      <c r="D41" s="335" t="s">
        <v>4507</v>
      </c>
      <c r="E41" s="334" t="s">
        <v>4500</v>
      </c>
      <c r="F41" s="335"/>
      <c r="G41" s="334"/>
      <c r="H41" s="335"/>
      <c r="I41" s="335"/>
      <c r="J41" s="334" t="str">
        <f t="shared" si="0"/>
        <v/>
      </c>
      <c r="K41" s="335"/>
      <c r="L41" s="335"/>
      <c r="M41" s="335"/>
      <c r="N41" s="335"/>
      <c r="O41" s="334" t="s">
        <v>2104</v>
      </c>
      <c r="P41" s="341"/>
      <c r="Q41" s="710"/>
      <c r="R41" s="340"/>
    </row>
    <row r="42" spans="4:18" x14ac:dyDescent="0.25">
      <c r="D42" s="335" t="s">
        <v>4508</v>
      </c>
      <c r="E42" s="334" t="s">
        <v>4500</v>
      </c>
      <c r="F42" s="335"/>
      <c r="G42" s="334"/>
      <c r="H42" s="335"/>
      <c r="I42" s="335"/>
      <c r="J42" s="334" t="str">
        <f t="shared" si="0"/>
        <v/>
      </c>
      <c r="K42" s="335"/>
      <c r="L42" s="335"/>
      <c r="M42" s="335"/>
      <c r="N42" s="335"/>
      <c r="O42" s="334" t="s">
        <v>2105</v>
      </c>
      <c r="P42" s="341"/>
      <c r="Q42" s="710"/>
      <c r="R42" s="340"/>
    </row>
    <row r="43" spans="4:18" x14ac:dyDescent="0.25">
      <c r="D43" s="335" t="s">
        <v>4509</v>
      </c>
      <c r="E43" s="334" t="s">
        <v>4500</v>
      </c>
      <c r="F43" s="335"/>
      <c r="G43" s="334"/>
      <c r="H43" s="335"/>
      <c r="I43" s="335"/>
      <c r="J43" s="334" t="str">
        <f t="shared" si="0"/>
        <v/>
      </c>
      <c r="K43" s="335"/>
      <c r="L43" s="335"/>
      <c r="M43" s="335"/>
      <c r="N43" s="335"/>
      <c r="O43" s="334" t="s">
        <v>2106</v>
      </c>
      <c r="P43" s="341"/>
      <c r="Q43" s="710"/>
      <c r="R43" s="340"/>
    </row>
    <row r="44" spans="4:18" x14ac:dyDescent="0.25">
      <c r="D44" s="335" t="s">
        <v>4510</v>
      </c>
      <c r="E44" s="334" t="s">
        <v>4511</v>
      </c>
      <c r="F44" s="335"/>
      <c r="G44" s="334"/>
      <c r="H44" s="335"/>
      <c r="I44" s="335"/>
      <c r="J44" s="334" t="str">
        <f t="shared" si="0"/>
        <v/>
      </c>
      <c r="K44" s="335"/>
      <c r="L44" s="335"/>
      <c r="M44" s="335"/>
      <c r="N44" s="335"/>
      <c r="O44" s="334" t="s">
        <v>2107</v>
      </c>
      <c r="P44" s="341"/>
      <c r="Q44" s="710"/>
      <c r="R44" s="340"/>
    </row>
    <row r="45" spans="4:18" x14ac:dyDescent="0.25">
      <c r="D45" s="335" t="s">
        <v>4512</v>
      </c>
      <c r="E45" s="334" t="s">
        <v>4511</v>
      </c>
      <c r="F45" s="335"/>
      <c r="G45" s="334"/>
      <c r="H45" s="335"/>
      <c r="I45" s="335"/>
      <c r="J45" s="334" t="str">
        <f t="shared" si="0"/>
        <v/>
      </c>
      <c r="K45" s="335"/>
      <c r="L45" s="335"/>
      <c r="M45" s="335"/>
      <c r="N45" s="335"/>
      <c r="O45" s="334" t="s">
        <v>2108</v>
      </c>
      <c r="P45" s="341"/>
      <c r="Q45" s="710"/>
      <c r="R45" s="340"/>
    </row>
    <row r="46" spans="4:18" x14ac:dyDescent="0.25">
      <c r="D46" s="335" t="s">
        <v>4513</v>
      </c>
      <c r="E46" s="334" t="s">
        <v>4511</v>
      </c>
      <c r="F46" s="335"/>
      <c r="G46" s="334"/>
      <c r="H46" s="335"/>
      <c r="I46" s="335"/>
      <c r="J46" s="334" t="str">
        <f t="shared" si="0"/>
        <v/>
      </c>
      <c r="K46" s="335"/>
      <c r="L46" s="335"/>
      <c r="M46" s="335"/>
      <c r="N46" s="335"/>
      <c r="O46" s="334" t="s">
        <v>2109</v>
      </c>
      <c r="P46" s="341"/>
      <c r="Q46" s="710"/>
      <c r="R46" s="340"/>
    </row>
    <row r="47" spans="4:18" x14ac:dyDescent="0.25">
      <c r="D47" s="335" t="s">
        <v>4514</v>
      </c>
      <c r="E47" s="334" t="s">
        <v>4511</v>
      </c>
      <c r="F47" s="335"/>
      <c r="G47" s="334"/>
      <c r="H47" s="335"/>
      <c r="I47" s="335"/>
      <c r="J47" s="334" t="str">
        <f t="shared" si="0"/>
        <v/>
      </c>
      <c r="K47" s="335"/>
      <c r="L47" s="335"/>
      <c r="M47" s="335"/>
      <c r="N47" s="335"/>
      <c r="O47" s="334" t="s">
        <v>2110</v>
      </c>
      <c r="P47" s="341"/>
      <c r="Q47" s="710"/>
      <c r="R47" s="340"/>
    </row>
    <row r="48" spans="4:18" x14ac:dyDescent="0.25">
      <c r="D48" s="335" t="s">
        <v>4515</v>
      </c>
      <c r="E48" s="334" t="s">
        <v>4511</v>
      </c>
      <c r="F48" s="335"/>
      <c r="G48" s="334"/>
      <c r="H48" s="335"/>
      <c r="I48" s="335"/>
      <c r="J48" s="334" t="str">
        <f t="shared" si="0"/>
        <v/>
      </c>
      <c r="K48" s="335"/>
      <c r="L48" s="335"/>
      <c r="M48" s="335"/>
      <c r="N48" s="335"/>
      <c r="O48" s="334" t="s">
        <v>2111</v>
      </c>
      <c r="P48" s="341"/>
      <c r="Q48" s="710"/>
      <c r="R48" s="340"/>
    </row>
    <row r="49" spans="4:18" x14ac:dyDescent="0.25">
      <c r="D49" s="335" t="s">
        <v>4516</v>
      </c>
      <c r="E49" s="334" t="s">
        <v>4511</v>
      </c>
      <c r="F49" s="335"/>
      <c r="G49" s="334"/>
      <c r="H49" s="335"/>
      <c r="I49" s="335"/>
      <c r="J49" s="334" t="str">
        <f t="shared" si="0"/>
        <v/>
      </c>
      <c r="K49" s="335"/>
      <c r="L49" s="335"/>
      <c r="M49" s="335"/>
      <c r="N49" s="335"/>
      <c r="O49" s="334" t="s">
        <v>2112</v>
      </c>
      <c r="P49" s="341"/>
      <c r="Q49" s="710"/>
      <c r="R49" s="340"/>
    </row>
    <row r="50" spans="4:18" x14ac:dyDescent="0.25">
      <c r="D50" s="335" t="s">
        <v>4517</v>
      </c>
      <c r="E50" s="334" t="s">
        <v>4511</v>
      </c>
      <c r="F50" s="335"/>
      <c r="G50" s="334"/>
      <c r="H50" s="335"/>
      <c r="I50" s="335"/>
      <c r="J50" s="334" t="str">
        <f t="shared" si="0"/>
        <v/>
      </c>
      <c r="K50" s="335"/>
      <c r="L50" s="335"/>
      <c r="M50" s="335"/>
      <c r="N50" s="335"/>
      <c r="O50" s="334" t="s">
        <v>2113</v>
      </c>
      <c r="P50" s="341"/>
      <c r="Q50" s="710"/>
      <c r="R50" s="340"/>
    </row>
    <row r="51" spans="4:18" x14ac:dyDescent="0.25">
      <c r="D51" s="335" t="s">
        <v>4518</v>
      </c>
      <c r="E51" s="334" t="s">
        <v>4511</v>
      </c>
      <c r="F51" s="335"/>
      <c r="G51" s="334"/>
      <c r="H51" s="335"/>
      <c r="I51" s="335"/>
      <c r="J51" s="334" t="str">
        <f t="shared" si="0"/>
        <v/>
      </c>
      <c r="K51" s="335"/>
      <c r="L51" s="335"/>
      <c r="M51" s="335"/>
      <c r="N51" s="335"/>
      <c r="O51" s="334" t="s">
        <v>2114</v>
      </c>
      <c r="P51" s="341"/>
      <c r="Q51" s="710"/>
      <c r="R51" s="340"/>
    </row>
    <row r="52" spans="4:18" x14ac:dyDescent="0.25">
      <c r="D52" s="335" t="s">
        <v>4519</v>
      </c>
      <c r="E52" s="334" t="s">
        <v>4511</v>
      </c>
      <c r="F52" s="335"/>
      <c r="G52" s="334"/>
      <c r="H52" s="335"/>
      <c r="I52" s="335"/>
      <c r="J52" s="334" t="str">
        <f t="shared" si="0"/>
        <v/>
      </c>
      <c r="K52" s="335"/>
      <c r="L52" s="335"/>
      <c r="M52" s="335"/>
      <c r="N52" s="335"/>
      <c r="O52" s="334" t="s">
        <v>2115</v>
      </c>
      <c r="P52" s="341"/>
      <c r="Q52" s="710"/>
      <c r="R52" s="340"/>
    </row>
    <row r="53" spans="4:18" x14ac:dyDescent="0.25">
      <c r="D53" s="335" t="s">
        <v>4520</v>
      </c>
      <c r="E53" s="334" t="s">
        <v>4511</v>
      </c>
      <c r="F53" s="335"/>
      <c r="G53" s="334"/>
      <c r="H53" s="335"/>
      <c r="I53" s="335"/>
      <c r="J53" s="334" t="str">
        <f t="shared" si="0"/>
        <v/>
      </c>
      <c r="K53" s="335"/>
      <c r="L53" s="335"/>
      <c r="M53" s="335"/>
      <c r="N53" s="335"/>
      <c r="O53" s="334" t="s">
        <v>2116</v>
      </c>
      <c r="P53" s="341"/>
      <c r="Q53" s="710"/>
      <c r="R53" s="340"/>
    </row>
    <row r="54" spans="4:18" x14ac:dyDescent="0.25">
      <c r="D54" s="335" t="s">
        <v>4521</v>
      </c>
      <c r="E54" s="334" t="s">
        <v>4522</v>
      </c>
      <c r="F54" s="335"/>
      <c r="G54" s="334"/>
      <c r="H54" s="335"/>
      <c r="I54" s="335"/>
      <c r="J54" s="334" t="str">
        <f t="shared" si="0"/>
        <v/>
      </c>
      <c r="K54" s="335"/>
      <c r="L54" s="335"/>
      <c r="M54" s="335"/>
      <c r="N54" s="335"/>
      <c r="O54" s="334" t="s">
        <v>2117</v>
      </c>
      <c r="P54" s="341"/>
      <c r="Q54" s="710"/>
      <c r="R54" s="340"/>
    </row>
    <row r="55" spans="4:18" x14ac:dyDescent="0.25">
      <c r="D55" s="335" t="s">
        <v>4523</v>
      </c>
      <c r="E55" s="334" t="s">
        <v>4522</v>
      </c>
      <c r="F55" s="335"/>
      <c r="G55" s="334"/>
      <c r="H55" s="335"/>
      <c r="I55" s="335"/>
      <c r="J55" s="334" t="str">
        <f t="shared" si="0"/>
        <v/>
      </c>
      <c r="K55" s="335"/>
      <c r="L55" s="335"/>
      <c r="M55" s="335"/>
      <c r="N55" s="335"/>
      <c r="O55" s="334" t="s">
        <v>2118</v>
      </c>
      <c r="P55" s="341"/>
      <c r="Q55" s="710"/>
      <c r="R55" s="340"/>
    </row>
    <row r="56" spans="4:18" x14ac:dyDescent="0.25">
      <c r="D56" s="335" t="s">
        <v>4524</v>
      </c>
      <c r="E56" s="334" t="s">
        <v>4522</v>
      </c>
      <c r="F56" s="335"/>
      <c r="G56" s="334"/>
      <c r="H56" s="335"/>
      <c r="I56" s="335"/>
      <c r="J56" s="334" t="str">
        <f t="shared" si="0"/>
        <v/>
      </c>
      <c r="K56" s="335"/>
      <c r="L56" s="335"/>
      <c r="M56" s="335"/>
      <c r="N56" s="335"/>
      <c r="O56" s="334" t="s">
        <v>2119</v>
      </c>
      <c r="P56" s="341"/>
      <c r="Q56" s="710"/>
      <c r="R56" s="340"/>
    </row>
    <row r="57" spans="4:18" x14ac:dyDescent="0.25">
      <c r="D57" s="335" t="s">
        <v>4525</v>
      </c>
      <c r="E57" s="334" t="s">
        <v>4522</v>
      </c>
      <c r="F57" s="335"/>
      <c r="G57" s="334"/>
      <c r="H57" s="335"/>
      <c r="I57" s="335"/>
      <c r="J57" s="334" t="str">
        <f t="shared" si="0"/>
        <v/>
      </c>
      <c r="K57" s="335"/>
      <c r="L57" s="335"/>
      <c r="M57" s="335"/>
      <c r="N57" s="335"/>
      <c r="O57" s="334" t="s">
        <v>2120</v>
      </c>
      <c r="P57" s="341"/>
      <c r="Q57" s="710"/>
      <c r="R57" s="340"/>
    </row>
    <row r="58" spans="4:18" x14ac:dyDescent="0.25">
      <c r="D58" s="335" t="s">
        <v>4526</v>
      </c>
      <c r="E58" s="334" t="s">
        <v>4522</v>
      </c>
      <c r="F58" s="335"/>
      <c r="G58" s="334"/>
      <c r="H58" s="335"/>
      <c r="I58" s="335"/>
      <c r="J58" s="334" t="str">
        <f t="shared" si="0"/>
        <v/>
      </c>
      <c r="K58" s="335"/>
      <c r="L58" s="335"/>
      <c r="M58" s="335"/>
      <c r="N58" s="335"/>
      <c r="O58" s="334" t="s">
        <v>2121</v>
      </c>
      <c r="P58" s="341"/>
      <c r="Q58" s="710"/>
      <c r="R58" s="340"/>
    </row>
    <row r="59" spans="4:18" x14ac:dyDescent="0.25">
      <c r="D59" s="335" t="s">
        <v>4527</v>
      </c>
      <c r="E59" s="334" t="s">
        <v>4522</v>
      </c>
      <c r="F59" s="335"/>
      <c r="G59" s="334"/>
      <c r="H59" s="335"/>
      <c r="I59" s="335"/>
      <c r="J59" s="334" t="str">
        <f t="shared" si="0"/>
        <v/>
      </c>
      <c r="K59" s="335"/>
      <c r="L59" s="335"/>
      <c r="M59" s="335"/>
      <c r="N59" s="335"/>
      <c r="O59" s="334" t="s">
        <v>2122</v>
      </c>
      <c r="P59" s="341"/>
      <c r="Q59" s="710"/>
      <c r="R59" s="340"/>
    </row>
    <row r="60" spans="4:18" x14ac:dyDescent="0.25">
      <c r="D60" s="335" t="s">
        <v>4528</v>
      </c>
      <c r="E60" s="334" t="s">
        <v>4522</v>
      </c>
      <c r="F60" s="335"/>
      <c r="G60" s="334"/>
      <c r="H60" s="335"/>
      <c r="I60" s="335"/>
      <c r="J60" s="334" t="str">
        <f t="shared" si="0"/>
        <v/>
      </c>
      <c r="K60" s="335"/>
      <c r="L60" s="335"/>
      <c r="M60" s="335"/>
      <c r="N60" s="335"/>
      <c r="O60" s="334" t="s">
        <v>2123</v>
      </c>
      <c r="P60" s="341"/>
      <c r="Q60" s="710"/>
      <c r="R60" s="340"/>
    </row>
    <row r="61" spans="4:18" x14ac:dyDescent="0.25">
      <c r="D61" s="335" t="s">
        <v>4529</v>
      </c>
      <c r="E61" s="334" t="s">
        <v>4522</v>
      </c>
      <c r="F61" s="335"/>
      <c r="G61" s="334"/>
      <c r="H61" s="335"/>
      <c r="I61" s="335"/>
      <c r="J61" s="334" t="str">
        <f t="shared" si="0"/>
        <v/>
      </c>
      <c r="K61" s="335"/>
      <c r="L61" s="335"/>
      <c r="M61" s="335"/>
      <c r="N61" s="335"/>
      <c r="O61" s="334" t="s">
        <v>2124</v>
      </c>
      <c r="P61" s="341"/>
      <c r="Q61" s="710"/>
      <c r="R61" s="340"/>
    </row>
    <row r="62" spans="4:18" x14ac:dyDescent="0.25">
      <c r="D62" s="335" t="s">
        <v>4530</v>
      </c>
      <c r="E62" s="334" t="s">
        <v>4522</v>
      </c>
      <c r="F62" s="335"/>
      <c r="G62" s="334"/>
      <c r="H62" s="335"/>
      <c r="I62" s="335"/>
      <c r="J62" s="334" t="str">
        <f t="shared" si="0"/>
        <v/>
      </c>
      <c r="K62" s="335"/>
      <c r="L62" s="335"/>
      <c r="M62" s="335"/>
      <c r="N62" s="335"/>
      <c r="O62" s="334" t="s">
        <v>2125</v>
      </c>
      <c r="P62" s="341"/>
      <c r="Q62" s="710"/>
      <c r="R62" s="340"/>
    </row>
    <row r="63" spans="4:18" x14ac:dyDescent="0.25">
      <c r="D63" s="335" t="s">
        <v>4531</v>
      </c>
      <c r="E63" s="334" t="s">
        <v>4522</v>
      </c>
      <c r="F63" s="335"/>
      <c r="G63" s="334"/>
      <c r="H63" s="335"/>
      <c r="I63" s="335"/>
      <c r="J63" s="334" t="str">
        <f t="shared" si="0"/>
        <v/>
      </c>
      <c r="K63" s="335"/>
      <c r="L63" s="335"/>
      <c r="M63" s="335"/>
      <c r="N63" s="335"/>
      <c r="O63" s="334" t="s">
        <v>2126</v>
      </c>
      <c r="P63" s="341"/>
      <c r="Q63" s="710"/>
      <c r="R63" s="340"/>
    </row>
    <row r="64" spans="4:18" x14ac:dyDescent="0.25">
      <c r="D64" s="335" t="s">
        <v>4532</v>
      </c>
      <c r="E64" s="334" t="s">
        <v>4533</v>
      </c>
      <c r="F64" s="335"/>
      <c r="G64" s="334"/>
      <c r="H64" s="335"/>
      <c r="I64" s="335"/>
      <c r="J64" s="334" t="str">
        <f t="shared" si="0"/>
        <v/>
      </c>
      <c r="K64" s="335"/>
      <c r="L64" s="335"/>
      <c r="M64" s="335"/>
      <c r="N64" s="335"/>
      <c r="O64" s="334" t="s">
        <v>2127</v>
      </c>
      <c r="P64" s="341"/>
      <c r="Q64" s="710"/>
      <c r="R64" s="340"/>
    </row>
    <row r="65" spans="4:18" x14ac:dyDescent="0.25">
      <c r="D65" s="335" t="s">
        <v>4534</v>
      </c>
      <c r="E65" s="334" t="s">
        <v>4533</v>
      </c>
      <c r="F65" s="335"/>
      <c r="G65" s="334"/>
      <c r="H65" s="335"/>
      <c r="I65" s="335"/>
      <c r="J65" s="334" t="str">
        <f t="shared" si="0"/>
        <v/>
      </c>
      <c r="K65" s="335"/>
      <c r="L65" s="335"/>
      <c r="M65" s="335"/>
      <c r="N65" s="335"/>
      <c r="O65" s="334" t="s">
        <v>2128</v>
      </c>
      <c r="P65" s="341"/>
      <c r="Q65" s="710"/>
      <c r="R65" s="340"/>
    </row>
    <row r="66" spans="4:18" x14ac:dyDescent="0.25">
      <c r="D66" s="335" t="s">
        <v>4535</v>
      </c>
      <c r="E66" s="334" t="s">
        <v>4533</v>
      </c>
      <c r="F66" s="335"/>
      <c r="G66" s="334"/>
      <c r="H66" s="335"/>
      <c r="I66" s="335"/>
      <c r="J66" s="334" t="str">
        <f t="shared" si="0"/>
        <v/>
      </c>
      <c r="K66" s="335"/>
      <c r="L66" s="335"/>
      <c r="M66" s="335"/>
      <c r="N66" s="335"/>
      <c r="O66" s="334" t="s">
        <v>2129</v>
      </c>
      <c r="P66" s="341"/>
      <c r="Q66" s="710"/>
      <c r="R66" s="340"/>
    </row>
    <row r="67" spans="4:18" x14ac:dyDescent="0.25">
      <c r="D67" s="335" t="s">
        <v>4536</v>
      </c>
      <c r="E67" s="334" t="s">
        <v>4533</v>
      </c>
      <c r="F67" s="335"/>
      <c r="G67" s="334"/>
      <c r="H67" s="335"/>
      <c r="I67" s="335"/>
      <c r="J67" s="334" t="str">
        <f t="shared" si="0"/>
        <v/>
      </c>
      <c r="K67" s="335"/>
      <c r="L67" s="335"/>
      <c r="M67" s="335"/>
      <c r="N67" s="335"/>
      <c r="O67" s="334" t="s">
        <v>2130</v>
      </c>
      <c r="P67" s="341"/>
      <c r="Q67" s="710"/>
      <c r="R67" s="340"/>
    </row>
    <row r="68" spans="4:18" x14ac:dyDescent="0.25">
      <c r="D68" s="335" t="s">
        <v>4537</v>
      </c>
      <c r="E68" s="334" t="s">
        <v>4533</v>
      </c>
      <c r="F68" s="335"/>
      <c r="G68" s="334"/>
      <c r="H68" s="335"/>
      <c r="I68" s="335"/>
      <c r="J68" s="334" t="str">
        <f t="shared" ref="J68:J131" si="1">F68&amp;H68&amp;I68</f>
        <v/>
      </c>
      <c r="K68" s="335"/>
      <c r="L68" s="335"/>
      <c r="M68" s="335"/>
      <c r="N68" s="335"/>
      <c r="O68" s="334" t="s">
        <v>2131</v>
      </c>
      <c r="P68" s="341"/>
      <c r="Q68" s="710"/>
      <c r="R68" s="340"/>
    </row>
    <row r="69" spans="4:18" x14ac:dyDescent="0.25">
      <c r="D69" s="335" t="s">
        <v>4538</v>
      </c>
      <c r="E69" s="334" t="s">
        <v>4533</v>
      </c>
      <c r="F69" s="335"/>
      <c r="G69" s="334"/>
      <c r="H69" s="335"/>
      <c r="I69" s="335"/>
      <c r="J69" s="334" t="str">
        <f t="shared" si="1"/>
        <v/>
      </c>
      <c r="K69" s="335"/>
      <c r="L69" s="335"/>
      <c r="M69" s="335"/>
      <c r="N69" s="335"/>
      <c r="O69" s="334" t="s">
        <v>2132</v>
      </c>
      <c r="P69" s="341"/>
      <c r="Q69" s="710"/>
      <c r="R69" s="340"/>
    </row>
    <row r="70" spans="4:18" x14ac:dyDescent="0.25">
      <c r="D70" s="335" t="s">
        <v>4539</v>
      </c>
      <c r="E70" s="334" t="s">
        <v>4533</v>
      </c>
      <c r="F70" s="335"/>
      <c r="G70" s="334"/>
      <c r="H70" s="335"/>
      <c r="I70" s="335"/>
      <c r="J70" s="334" t="str">
        <f t="shared" si="1"/>
        <v/>
      </c>
      <c r="K70" s="335"/>
      <c r="L70" s="335"/>
      <c r="M70" s="335"/>
      <c r="N70" s="335"/>
      <c r="O70" s="334" t="s">
        <v>2133</v>
      </c>
      <c r="P70" s="341"/>
      <c r="Q70" s="710"/>
      <c r="R70" s="340"/>
    </row>
    <row r="71" spans="4:18" x14ac:dyDescent="0.25">
      <c r="D71" s="335" t="s">
        <v>4540</v>
      </c>
      <c r="E71" s="334" t="s">
        <v>4533</v>
      </c>
      <c r="F71" s="335"/>
      <c r="G71" s="334"/>
      <c r="H71" s="335"/>
      <c r="I71" s="335"/>
      <c r="J71" s="334" t="str">
        <f t="shared" si="1"/>
        <v/>
      </c>
      <c r="K71" s="335"/>
      <c r="L71" s="335"/>
      <c r="M71" s="335"/>
      <c r="N71" s="335"/>
      <c r="O71" s="334" t="s">
        <v>2134</v>
      </c>
      <c r="P71" s="341"/>
      <c r="Q71" s="710"/>
      <c r="R71" s="340"/>
    </row>
    <row r="72" spans="4:18" x14ac:dyDescent="0.25">
      <c r="D72" s="335" t="s">
        <v>4541</v>
      </c>
      <c r="E72" s="334" t="s">
        <v>4533</v>
      </c>
      <c r="F72" s="335"/>
      <c r="G72" s="334"/>
      <c r="H72" s="335"/>
      <c r="I72" s="335"/>
      <c r="J72" s="334" t="str">
        <f t="shared" si="1"/>
        <v/>
      </c>
      <c r="K72" s="335"/>
      <c r="L72" s="335"/>
      <c r="M72" s="335"/>
      <c r="N72" s="335"/>
      <c r="O72" s="334" t="s">
        <v>2135</v>
      </c>
      <c r="P72" s="341"/>
      <c r="Q72" s="710"/>
      <c r="R72" s="340"/>
    </row>
    <row r="73" spans="4:18" x14ac:dyDescent="0.25">
      <c r="D73" s="335" t="s">
        <v>4542</v>
      </c>
      <c r="E73" s="334" t="s">
        <v>4533</v>
      </c>
      <c r="F73" s="335"/>
      <c r="G73" s="334"/>
      <c r="H73" s="335"/>
      <c r="I73" s="335"/>
      <c r="J73" s="334" t="str">
        <f t="shared" si="1"/>
        <v/>
      </c>
      <c r="K73" s="335"/>
      <c r="L73" s="335"/>
      <c r="M73" s="335"/>
      <c r="N73" s="335"/>
      <c r="O73" s="334" t="s">
        <v>2136</v>
      </c>
      <c r="P73" s="341"/>
      <c r="Q73" s="710"/>
      <c r="R73" s="340"/>
    </row>
    <row r="74" spans="4:18" x14ac:dyDescent="0.25">
      <c r="D74" s="335" t="s">
        <v>4543</v>
      </c>
      <c r="E74" s="334" t="s">
        <v>4544</v>
      </c>
      <c r="F74" s="335"/>
      <c r="G74" s="334"/>
      <c r="H74" s="335"/>
      <c r="I74" s="335"/>
      <c r="J74" s="334" t="str">
        <f t="shared" si="1"/>
        <v/>
      </c>
      <c r="K74" s="335"/>
      <c r="L74" s="335"/>
      <c r="M74" s="335"/>
      <c r="N74" s="335"/>
      <c r="O74" s="334" t="s">
        <v>2137</v>
      </c>
      <c r="P74" s="341"/>
      <c r="Q74" s="710"/>
      <c r="R74" s="340"/>
    </row>
    <row r="75" spans="4:18" x14ac:dyDescent="0.25">
      <c r="D75" s="335" t="s">
        <v>4545</v>
      </c>
      <c r="E75" s="334" t="s">
        <v>4544</v>
      </c>
      <c r="F75" s="335"/>
      <c r="G75" s="334"/>
      <c r="H75" s="335"/>
      <c r="I75" s="335"/>
      <c r="J75" s="334" t="str">
        <f t="shared" si="1"/>
        <v/>
      </c>
      <c r="K75" s="335"/>
      <c r="L75" s="335"/>
      <c r="M75" s="335"/>
      <c r="N75" s="335"/>
      <c r="O75" s="334" t="s">
        <v>2138</v>
      </c>
      <c r="P75" s="341"/>
      <c r="Q75" s="710"/>
      <c r="R75" s="340"/>
    </row>
    <row r="76" spans="4:18" x14ac:dyDescent="0.25">
      <c r="D76" s="335" t="s">
        <v>4546</v>
      </c>
      <c r="E76" s="334" t="s">
        <v>4544</v>
      </c>
      <c r="F76" s="335"/>
      <c r="G76" s="334"/>
      <c r="H76" s="335"/>
      <c r="I76" s="335"/>
      <c r="J76" s="334" t="str">
        <f t="shared" si="1"/>
        <v/>
      </c>
      <c r="K76" s="335"/>
      <c r="L76" s="335"/>
      <c r="M76" s="335"/>
      <c r="N76" s="335"/>
      <c r="O76" s="334" t="s">
        <v>2139</v>
      </c>
      <c r="P76" s="341"/>
      <c r="Q76" s="710"/>
      <c r="R76" s="340"/>
    </row>
    <row r="77" spans="4:18" x14ac:dyDescent="0.25">
      <c r="D77" s="335" t="s">
        <v>4547</v>
      </c>
      <c r="E77" s="334" t="s">
        <v>4544</v>
      </c>
      <c r="F77" s="335"/>
      <c r="G77" s="334"/>
      <c r="H77" s="335"/>
      <c r="I77" s="335"/>
      <c r="J77" s="334" t="str">
        <f t="shared" si="1"/>
        <v/>
      </c>
      <c r="K77" s="335"/>
      <c r="L77" s="335"/>
      <c r="M77" s="335"/>
      <c r="N77" s="335"/>
      <c r="O77" s="334" t="s">
        <v>2140</v>
      </c>
      <c r="P77" s="341"/>
      <c r="Q77" s="710"/>
      <c r="R77" s="340"/>
    </row>
    <row r="78" spans="4:18" x14ac:dyDescent="0.25">
      <c r="D78" s="335" t="s">
        <v>4548</v>
      </c>
      <c r="E78" s="334" t="s">
        <v>4544</v>
      </c>
      <c r="F78" s="335"/>
      <c r="G78" s="334"/>
      <c r="H78" s="335"/>
      <c r="I78" s="335"/>
      <c r="J78" s="334" t="str">
        <f t="shared" si="1"/>
        <v/>
      </c>
      <c r="K78" s="335"/>
      <c r="L78" s="335"/>
      <c r="M78" s="335"/>
      <c r="N78" s="335"/>
      <c r="O78" s="334" t="s">
        <v>2141</v>
      </c>
      <c r="P78" s="341"/>
      <c r="Q78" s="710"/>
      <c r="R78" s="340"/>
    </row>
    <row r="79" spans="4:18" x14ac:dyDescent="0.25">
      <c r="D79" s="335" t="s">
        <v>4549</v>
      </c>
      <c r="E79" s="334" t="s">
        <v>4544</v>
      </c>
      <c r="F79" s="335"/>
      <c r="G79" s="334"/>
      <c r="H79" s="335"/>
      <c r="I79" s="335"/>
      <c r="J79" s="334" t="str">
        <f t="shared" si="1"/>
        <v/>
      </c>
      <c r="K79" s="335"/>
      <c r="L79" s="335"/>
      <c r="M79" s="335"/>
      <c r="N79" s="335"/>
      <c r="O79" s="334" t="s">
        <v>2142</v>
      </c>
      <c r="P79" s="341"/>
      <c r="Q79" s="710"/>
      <c r="R79" s="340"/>
    </row>
    <row r="80" spans="4:18" x14ac:dyDescent="0.25">
      <c r="D80" s="335" t="s">
        <v>4550</v>
      </c>
      <c r="E80" s="334" t="s">
        <v>4544</v>
      </c>
      <c r="F80" s="335"/>
      <c r="G80" s="334"/>
      <c r="H80" s="335"/>
      <c r="I80" s="335"/>
      <c r="J80" s="334" t="str">
        <f t="shared" si="1"/>
        <v/>
      </c>
      <c r="K80" s="335"/>
      <c r="L80" s="335"/>
      <c r="M80" s="335"/>
      <c r="N80" s="335"/>
      <c r="O80" s="334" t="s">
        <v>2143</v>
      </c>
      <c r="P80" s="341"/>
      <c r="Q80" s="710"/>
      <c r="R80" s="340"/>
    </row>
    <row r="81" spans="4:18" x14ac:dyDescent="0.25">
      <c r="D81" s="335" t="s">
        <v>4551</v>
      </c>
      <c r="E81" s="334" t="s">
        <v>4544</v>
      </c>
      <c r="F81" s="335"/>
      <c r="G81" s="334"/>
      <c r="H81" s="335"/>
      <c r="I81" s="335"/>
      <c r="J81" s="334" t="str">
        <f t="shared" si="1"/>
        <v/>
      </c>
      <c r="K81" s="335"/>
      <c r="L81" s="335"/>
      <c r="M81" s="335"/>
      <c r="N81" s="335"/>
      <c r="O81" s="334" t="s">
        <v>2144</v>
      </c>
      <c r="P81" s="341"/>
      <c r="Q81" s="710"/>
      <c r="R81" s="340"/>
    </row>
    <row r="82" spans="4:18" x14ac:dyDescent="0.25">
      <c r="D82" s="335" t="s">
        <v>4552</v>
      </c>
      <c r="E82" s="334" t="s">
        <v>4544</v>
      </c>
      <c r="F82" s="335"/>
      <c r="G82" s="334"/>
      <c r="H82" s="335"/>
      <c r="I82" s="335"/>
      <c r="J82" s="334" t="str">
        <f t="shared" si="1"/>
        <v/>
      </c>
      <c r="K82" s="335"/>
      <c r="L82" s="335"/>
      <c r="M82" s="335"/>
      <c r="N82" s="335"/>
      <c r="O82" s="334" t="s">
        <v>2145</v>
      </c>
      <c r="P82" s="341"/>
      <c r="Q82" s="710"/>
      <c r="R82" s="340"/>
    </row>
    <row r="83" spans="4:18" x14ac:dyDescent="0.25">
      <c r="D83" s="335" t="s">
        <v>4553</v>
      </c>
      <c r="E83" s="334" t="s">
        <v>4544</v>
      </c>
      <c r="F83" s="335"/>
      <c r="G83" s="334"/>
      <c r="H83" s="335"/>
      <c r="I83" s="335"/>
      <c r="J83" s="334" t="str">
        <f t="shared" si="1"/>
        <v/>
      </c>
      <c r="K83" s="335"/>
      <c r="L83" s="335"/>
      <c r="M83" s="335"/>
      <c r="N83" s="335"/>
      <c r="O83" s="334" t="s">
        <v>2146</v>
      </c>
      <c r="P83" s="341"/>
      <c r="Q83" s="710"/>
      <c r="R83" s="340"/>
    </row>
    <row r="84" spans="4:18" x14ac:dyDescent="0.25">
      <c r="D84" s="335" t="s">
        <v>4554</v>
      </c>
      <c r="E84" s="334" t="s">
        <v>4555</v>
      </c>
      <c r="F84" s="335"/>
      <c r="G84" s="334"/>
      <c r="H84" s="335"/>
      <c r="I84" s="335"/>
      <c r="J84" s="334" t="str">
        <f t="shared" si="1"/>
        <v/>
      </c>
      <c r="K84" s="335"/>
      <c r="L84" s="335"/>
      <c r="M84" s="335"/>
      <c r="N84" s="335"/>
      <c r="O84" s="334" t="s">
        <v>2147</v>
      </c>
      <c r="P84" s="341"/>
      <c r="Q84" s="710"/>
      <c r="R84" s="340"/>
    </row>
    <row r="85" spans="4:18" x14ac:dyDescent="0.25">
      <c r="D85" s="335" t="s">
        <v>4556</v>
      </c>
      <c r="E85" s="334" t="s">
        <v>4555</v>
      </c>
      <c r="F85" s="335"/>
      <c r="G85" s="334"/>
      <c r="H85" s="335"/>
      <c r="I85" s="335"/>
      <c r="J85" s="334" t="str">
        <f t="shared" si="1"/>
        <v/>
      </c>
      <c r="K85" s="335"/>
      <c r="L85" s="335"/>
      <c r="M85" s="335"/>
      <c r="N85" s="335"/>
      <c r="O85" s="334" t="s">
        <v>2148</v>
      </c>
      <c r="P85" s="341"/>
      <c r="Q85" s="710"/>
      <c r="R85" s="340"/>
    </row>
    <row r="86" spans="4:18" x14ac:dyDescent="0.25">
      <c r="D86" s="335" t="s">
        <v>4557</v>
      </c>
      <c r="E86" s="334" t="s">
        <v>4555</v>
      </c>
      <c r="F86" s="335"/>
      <c r="G86" s="334"/>
      <c r="H86" s="335"/>
      <c r="I86" s="335"/>
      <c r="J86" s="334" t="str">
        <f t="shared" si="1"/>
        <v/>
      </c>
      <c r="K86" s="335"/>
      <c r="L86" s="335"/>
      <c r="M86" s="335"/>
      <c r="N86" s="335"/>
      <c r="O86" s="334" t="s">
        <v>2149</v>
      </c>
      <c r="P86" s="341"/>
      <c r="Q86" s="710"/>
      <c r="R86" s="340"/>
    </row>
    <row r="87" spans="4:18" x14ac:dyDescent="0.25">
      <c r="D87" s="335" t="s">
        <v>4558</v>
      </c>
      <c r="E87" s="334" t="s">
        <v>4555</v>
      </c>
      <c r="F87" s="335"/>
      <c r="G87" s="334"/>
      <c r="H87" s="335"/>
      <c r="I87" s="335"/>
      <c r="J87" s="334" t="str">
        <f t="shared" si="1"/>
        <v/>
      </c>
      <c r="K87" s="335"/>
      <c r="L87" s="335"/>
      <c r="M87" s="335"/>
      <c r="N87" s="335"/>
      <c r="O87" s="334" t="s">
        <v>2150</v>
      </c>
      <c r="P87" s="341"/>
      <c r="Q87" s="710"/>
      <c r="R87" s="340"/>
    </row>
    <row r="88" spans="4:18" x14ac:dyDescent="0.25">
      <c r="D88" s="335" t="s">
        <v>4559</v>
      </c>
      <c r="E88" s="334" t="s">
        <v>4555</v>
      </c>
      <c r="F88" s="335"/>
      <c r="G88" s="334"/>
      <c r="H88" s="335"/>
      <c r="I88" s="335"/>
      <c r="J88" s="334" t="str">
        <f t="shared" si="1"/>
        <v/>
      </c>
      <c r="K88" s="335"/>
      <c r="L88" s="335"/>
      <c r="M88" s="335"/>
      <c r="N88" s="335"/>
      <c r="O88" s="334" t="s">
        <v>2151</v>
      </c>
      <c r="P88" s="341"/>
      <c r="Q88" s="710"/>
      <c r="R88" s="340"/>
    </row>
    <row r="89" spans="4:18" x14ac:dyDescent="0.25">
      <c r="D89" s="335" t="s">
        <v>4560</v>
      </c>
      <c r="E89" s="334" t="s">
        <v>4555</v>
      </c>
      <c r="F89" s="335"/>
      <c r="G89" s="334"/>
      <c r="H89" s="335"/>
      <c r="I89" s="335"/>
      <c r="J89" s="334" t="str">
        <f t="shared" si="1"/>
        <v/>
      </c>
      <c r="K89" s="335"/>
      <c r="L89" s="335"/>
      <c r="M89" s="335"/>
      <c r="N89" s="335"/>
      <c r="O89" s="334" t="s">
        <v>2152</v>
      </c>
      <c r="P89" s="341"/>
      <c r="Q89" s="710"/>
      <c r="R89" s="340"/>
    </row>
    <row r="90" spans="4:18" x14ac:dyDescent="0.25">
      <c r="D90" s="335" t="s">
        <v>4561</v>
      </c>
      <c r="E90" s="334" t="s">
        <v>4555</v>
      </c>
      <c r="F90" s="335"/>
      <c r="G90" s="334"/>
      <c r="H90" s="335"/>
      <c r="I90" s="335"/>
      <c r="J90" s="334" t="str">
        <f t="shared" si="1"/>
        <v/>
      </c>
      <c r="K90" s="335"/>
      <c r="L90" s="335"/>
      <c r="M90" s="335"/>
      <c r="N90" s="335"/>
      <c r="O90" s="334" t="s">
        <v>2153</v>
      </c>
      <c r="P90" s="341"/>
      <c r="Q90" s="710"/>
      <c r="R90" s="340"/>
    </row>
    <row r="91" spans="4:18" x14ac:dyDescent="0.25">
      <c r="D91" s="335" t="s">
        <v>4562</v>
      </c>
      <c r="E91" s="334" t="s">
        <v>4555</v>
      </c>
      <c r="F91" s="335"/>
      <c r="G91" s="334"/>
      <c r="H91" s="335"/>
      <c r="I91" s="335"/>
      <c r="J91" s="334" t="str">
        <f t="shared" si="1"/>
        <v/>
      </c>
      <c r="K91" s="335"/>
      <c r="L91" s="335"/>
      <c r="M91" s="335"/>
      <c r="N91" s="335"/>
      <c r="O91" s="334" t="s">
        <v>2154</v>
      </c>
      <c r="P91" s="341"/>
      <c r="Q91" s="710"/>
      <c r="R91" s="340"/>
    </row>
    <row r="92" spans="4:18" x14ac:dyDescent="0.25">
      <c r="D92" s="335" t="s">
        <v>4563</v>
      </c>
      <c r="E92" s="334" t="s">
        <v>4555</v>
      </c>
      <c r="F92" s="335"/>
      <c r="G92" s="334"/>
      <c r="H92" s="335"/>
      <c r="I92" s="335"/>
      <c r="J92" s="334" t="str">
        <f t="shared" si="1"/>
        <v/>
      </c>
      <c r="K92" s="335"/>
      <c r="L92" s="335"/>
      <c r="M92" s="335"/>
      <c r="N92" s="335"/>
      <c r="O92" s="334" t="s">
        <v>2155</v>
      </c>
      <c r="P92" s="341"/>
      <c r="Q92" s="710"/>
      <c r="R92" s="340"/>
    </row>
    <row r="93" spans="4:18" x14ac:dyDescent="0.25">
      <c r="D93" s="335" t="s">
        <v>4564</v>
      </c>
      <c r="E93" s="334" t="s">
        <v>4555</v>
      </c>
      <c r="F93" s="335"/>
      <c r="G93" s="334"/>
      <c r="H93" s="335"/>
      <c r="I93" s="335"/>
      <c r="J93" s="334" t="str">
        <f t="shared" si="1"/>
        <v/>
      </c>
      <c r="K93" s="335"/>
      <c r="L93" s="335"/>
      <c r="M93" s="335"/>
      <c r="N93" s="335"/>
      <c r="O93" s="334" t="s">
        <v>2156</v>
      </c>
      <c r="P93" s="341"/>
      <c r="Q93" s="710"/>
      <c r="R93" s="340"/>
    </row>
    <row r="94" spans="4:18" x14ac:dyDescent="0.25">
      <c r="D94" s="335" t="s">
        <v>4565</v>
      </c>
      <c r="E94" s="334" t="s">
        <v>4566</v>
      </c>
      <c r="F94" s="335"/>
      <c r="G94" s="334"/>
      <c r="H94" s="335"/>
      <c r="I94" s="335"/>
      <c r="J94" s="334" t="str">
        <f t="shared" si="1"/>
        <v/>
      </c>
      <c r="K94" s="335"/>
      <c r="L94" s="335"/>
      <c r="M94" s="335"/>
      <c r="N94" s="335"/>
      <c r="O94" s="334" t="s">
        <v>2157</v>
      </c>
      <c r="P94" s="341"/>
      <c r="Q94" s="710"/>
      <c r="R94" s="340"/>
    </row>
    <row r="95" spans="4:18" x14ac:dyDescent="0.25">
      <c r="D95" s="335" t="s">
        <v>4567</v>
      </c>
      <c r="E95" s="334" t="s">
        <v>4566</v>
      </c>
      <c r="F95" s="335"/>
      <c r="G95" s="334"/>
      <c r="H95" s="335"/>
      <c r="I95" s="335"/>
      <c r="J95" s="334" t="str">
        <f t="shared" si="1"/>
        <v/>
      </c>
      <c r="K95" s="335"/>
      <c r="L95" s="335"/>
      <c r="M95" s="335"/>
      <c r="N95" s="335"/>
      <c r="O95" s="334" t="s">
        <v>2158</v>
      </c>
      <c r="P95" s="341"/>
      <c r="Q95" s="710"/>
      <c r="R95" s="340"/>
    </row>
    <row r="96" spans="4:18" x14ac:dyDescent="0.25">
      <c r="D96" s="335" t="s">
        <v>4568</v>
      </c>
      <c r="E96" s="334" t="s">
        <v>4566</v>
      </c>
      <c r="F96" s="335"/>
      <c r="G96" s="334"/>
      <c r="H96" s="335"/>
      <c r="I96" s="335"/>
      <c r="J96" s="334" t="str">
        <f t="shared" si="1"/>
        <v/>
      </c>
      <c r="K96" s="335"/>
      <c r="L96" s="335"/>
      <c r="M96" s="335"/>
      <c r="N96" s="335"/>
      <c r="O96" s="334" t="s">
        <v>2159</v>
      </c>
      <c r="P96" s="341"/>
      <c r="Q96" s="710"/>
      <c r="R96" s="340"/>
    </row>
    <row r="97" spans="4:18" x14ac:dyDescent="0.25">
      <c r="D97" s="335" t="s">
        <v>4569</v>
      </c>
      <c r="E97" s="334" t="s">
        <v>4566</v>
      </c>
      <c r="F97" s="335"/>
      <c r="G97" s="334"/>
      <c r="H97" s="335"/>
      <c r="I97" s="335"/>
      <c r="J97" s="334" t="str">
        <f t="shared" si="1"/>
        <v/>
      </c>
      <c r="K97" s="335"/>
      <c r="L97" s="335"/>
      <c r="M97" s="335"/>
      <c r="N97" s="335"/>
      <c r="O97" s="334" t="s">
        <v>2160</v>
      </c>
      <c r="P97" s="341"/>
      <c r="Q97" s="710"/>
      <c r="R97" s="340"/>
    </row>
    <row r="98" spans="4:18" x14ac:dyDescent="0.25">
      <c r="D98" s="335" t="s">
        <v>4570</v>
      </c>
      <c r="E98" s="334" t="s">
        <v>4566</v>
      </c>
      <c r="F98" s="335"/>
      <c r="G98" s="334"/>
      <c r="H98" s="335"/>
      <c r="I98" s="335"/>
      <c r="J98" s="334" t="str">
        <f t="shared" si="1"/>
        <v/>
      </c>
      <c r="K98" s="335"/>
      <c r="L98" s="335"/>
      <c r="M98" s="335"/>
      <c r="N98" s="335"/>
      <c r="O98" s="334" t="s">
        <v>2161</v>
      </c>
      <c r="P98" s="341"/>
      <c r="Q98" s="710"/>
      <c r="R98" s="340"/>
    </row>
    <row r="99" spans="4:18" x14ac:dyDescent="0.25">
      <c r="D99" s="335" t="s">
        <v>4571</v>
      </c>
      <c r="E99" s="334" t="s">
        <v>4566</v>
      </c>
      <c r="F99" s="335"/>
      <c r="G99" s="334"/>
      <c r="H99" s="335"/>
      <c r="I99" s="335"/>
      <c r="J99" s="334" t="str">
        <f t="shared" si="1"/>
        <v/>
      </c>
      <c r="K99" s="335"/>
      <c r="L99" s="335"/>
      <c r="M99" s="335"/>
      <c r="N99" s="335"/>
      <c r="O99" s="334" t="s">
        <v>2162</v>
      </c>
      <c r="P99" s="341"/>
      <c r="Q99" s="710"/>
      <c r="R99" s="340"/>
    </row>
    <row r="100" spans="4:18" x14ac:dyDescent="0.25">
      <c r="D100" s="335" t="s">
        <v>4572</v>
      </c>
      <c r="E100" s="334" t="s">
        <v>4566</v>
      </c>
      <c r="F100" s="335"/>
      <c r="G100" s="334"/>
      <c r="H100" s="335"/>
      <c r="I100" s="335"/>
      <c r="J100" s="334" t="str">
        <f t="shared" si="1"/>
        <v/>
      </c>
      <c r="K100" s="335"/>
      <c r="L100" s="335"/>
      <c r="M100" s="335"/>
      <c r="N100" s="335"/>
      <c r="O100" s="334" t="s">
        <v>2163</v>
      </c>
      <c r="P100" s="341"/>
      <c r="Q100" s="710"/>
      <c r="R100" s="340"/>
    </row>
    <row r="101" spans="4:18" x14ac:dyDescent="0.25">
      <c r="D101" s="335" t="s">
        <v>4573</v>
      </c>
      <c r="E101" s="334" t="s">
        <v>4566</v>
      </c>
      <c r="F101" s="335"/>
      <c r="G101" s="334"/>
      <c r="H101" s="335"/>
      <c r="I101" s="335"/>
      <c r="J101" s="334" t="str">
        <f t="shared" si="1"/>
        <v/>
      </c>
      <c r="K101" s="335"/>
      <c r="L101" s="335"/>
      <c r="M101" s="335"/>
      <c r="N101" s="335"/>
      <c r="O101" s="334" t="s">
        <v>2164</v>
      </c>
      <c r="P101" s="341"/>
      <c r="Q101" s="710"/>
      <c r="R101" s="340"/>
    </row>
    <row r="102" spans="4:18" x14ac:dyDescent="0.25">
      <c r="D102" s="335" t="s">
        <v>4574</v>
      </c>
      <c r="E102" s="334" t="s">
        <v>4566</v>
      </c>
      <c r="F102" s="335"/>
      <c r="G102" s="334"/>
      <c r="H102" s="335"/>
      <c r="I102" s="335"/>
      <c r="J102" s="334" t="str">
        <f t="shared" si="1"/>
        <v/>
      </c>
      <c r="K102" s="335"/>
      <c r="L102" s="335"/>
      <c r="M102" s="335"/>
      <c r="N102" s="335"/>
      <c r="O102" s="334" t="s">
        <v>2165</v>
      </c>
      <c r="P102" s="341"/>
      <c r="Q102" s="710"/>
      <c r="R102" s="340"/>
    </row>
    <row r="103" spans="4:18" x14ac:dyDescent="0.25">
      <c r="D103" s="335" t="s">
        <v>4575</v>
      </c>
      <c r="E103" s="334" t="s">
        <v>4566</v>
      </c>
      <c r="F103" s="335"/>
      <c r="G103" s="334"/>
      <c r="H103" s="335"/>
      <c r="I103" s="335"/>
      <c r="J103" s="334" t="str">
        <f t="shared" si="1"/>
        <v/>
      </c>
      <c r="K103" s="335"/>
      <c r="L103" s="335"/>
      <c r="M103" s="335"/>
      <c r="N103" s="335"/>
      <c r="O103" s="334" t="s">
        <v>2166</v>
      </c>
      <c r="P103" s="341"/>
      <c r="Q103" s="710"/>
      <c r="R103" s="340"/>
    </row>
    <row r="104" spans="4:18" x14ac:dyDescent="0.25">
      <c r="D104" s="335" t="s">
        <v>4576</v>
      </c>
      <c r="E104" s="334" t="s">
        <v>4577</v>
      </c>
      <c r="F104" s="335"/>
      <c r="G104" s="334"/>
      <c r="H104" s="335"/>
      <c r="I104" s="335"/>
      <c r="J104" s="334" t="str">
        <f t="shared" si="1"/>
        <v/>
      </c>
      <c r="K104" s="335"/>
      <c r="L104" s="335"/>
      <c r="M104" s="335"/>
      <c r="N104" s="335"/>
      <c r="O104" s="334" t="s">
        <v>2167</v>
      </c>
      <c r="P104" s="341"/>
      <c r="Q104" s="710"/>
      <c r="R104" s="340"/>
    </row>
    <row r="105" spans="4:18" x14ac:dyDescent="0.25">
      <c r="D105" s="335" t="s">
        <v>4578</v>
      </c>
      <c r="E105" s="334" t="s">
        <v>4577</v>
      </c>
      <c r="F105" s="335"/>
      <c r="G105" s="334"/>
      <c r="H105" s="335"/>
      <c r="I105" s="335"/>
      <c r="J105" s="334" t="str">
        <f t="shared" si="1"/>
        <v/>
      </c>
      <c r="K105" s="335"/>
      <c r="L105" s="335"/>
      <c r="M105" s="335"/>
      <c r="N105" s="335"/>
      <c r="O105" s="334" t="s">
        <v>2168</v>
      </c>
      <c r="P105" s="341"/>
      <c r="Q105" s="710"/>
      <c r="R105" s="340"/>
    </row>
    <row r="106" spans="4:18" x14ac:dyDescent="0.25">
      <c r="D106" s="335" t="s">
        <v>4579</v>
      </c>
      <c r="E106" s="334" t="s">
        <v>4577</v>
      </c>
      <c r="F106" s="335"/>
      <c r="G106" s="334"/>
      <c r="H106" s="335"/>
      <c r="I106" s="335"/>
      <c r="J106" s="334" t="str">
        <f t="shared" si="1"/>
        <v/>
      </c>
      <c r="K106" s="335"/>
      <c r="L106" s="335"/>
      <c r="M106" s="335"/>
      <c r="N106" s="335"/>
      <c r="O106" s="334" t="s">
        <v>2169</v>
      </c>
      <c r="P106" s="341"/>
      <c r="Q106" s="710"/>
      <c r="R106" s="340"/>
    </row>
    <row r="107" spans="4:18" x14ac:dyDescent="0.25">
      <c r="D107" s="335" t="s">
        <v>4580</v>
      </c>
      <c r="E107" s="334" t="s">
        <v>4577</v>
      </c>
      <c r="F107" s="335"/>
      <c r="G107" s="334"/>
      <c r="H107" s="335"/>
      <c r="I107" s="335"/>
      <c r="J107" s="334" t="str">
        <f t="shared" si="1"/>
        <v/>
      </c>
      <c r="K107" s="335"/>
      <c r="L107" s="335"/>
      <c r="M107" s="335"/>
      <c r="N107" s="335"/>
      <c r="O107" s="334" t="s">
        <v>2170</v>
      </c>
      <c r="P107" s="341"/>
      <c r="Q107" s="710"/>
      <c r="R107" s="340"/>
    </row>
    <row r="108" spans="4:18" x14ac:dyDescent="0.25">
      <c r="D108" s="335" t="s">
        <v>4581</v>
      </c>
      <c r="E108" s="334" t="s">
        <v>4577</v>
      </c>
      <c r="F108" s="335"/>
      <c r="G108" s="334"/>
      <c r="H108" s="335"/>
      <c r="I108" s="335"/>
      <c r="J108" s="334" t="str">
        <f t="shared" si="1"/>
        <v/>
      </c>
      <c r="K108" s="335"/>
      <c r="L108" s="335"/>
      <c r="M108" s="335"/>
      <c r="N108" s="335"/>
      <c r="O108" s="334" t="s">
        <v>2171</v>
      </c>
      <c r="P108" s="341"/>
      <c r="Q108" s="710"/>
      <c r="R108" s="340"/>
    </row>
    <row r="109" spans="4:18" x14ac:dyDescent="0.25">
      <c r="D109" s="335" t="s">
        <v>4582</v>
      </c>
      <c r="E109" s="334" t="s">
        <v>4577</v>
      </c>
      <c r="F109" s="335"/>
      <c r="G109" s="334"/>
      <c r="H109" s="335"/>
      <c r="I109" s="335"/>
      <c r="J109" s="334" t="str">
        <f t="shared" si="1"/>
        <v/>
      </c>
      <c r="K109" s="335"/>
      <c r="L109" s="335"/>
      <c r="M109" s="335"/>
      <c r="N109" s="335"/>
      <c r="O109" s="334" t="s">
        <v>2172</v>
      </c>
      <c r="P109" s="341"/>
      <c r="Q109" s="710"/>
      <c r="R109" s="340"/>
    </row>
    <row r="110" spans="4:18" x14ac:dyDescent="0.25">
      <c r="D110" s="335" t="s">
        <v>4583</v>
      </c>
      <c r="E110" s="334" t="s">
        <v>4577</v>
      </c>
      <c r="F110" s="335"/>
      <c r="G110" s="334"/>
      <c r="H110" s="335"/>
      <c r="I110" s="335"/>
      <c r="J110" s="334" t="str">
        <f t="shared" si="1"/>
        <v/>
      </c>
      <c r="K110" s="335"/>
      <c r="L110" s="335"/>
      <c r="M110" s="335"/>
      <c r="N110" s="335"/>
      <c r="O110" s="334" t="s">
        <v>2173</v>
      </c>
      <c r="P110" s="341"/>
      <c r="Q110" s="710"/>
      <c r="R110" s="340"/>
    </row>
    <row r="111" spans="4:18" x14ac:dyDescent="0.25">
      <c r="D111" s="335" t="s">
        <v>4584</v>
      </c>
      <c r="E111" s="334" t="s">
        <v>4577</v>
      </c>
      <c r="F111" s="335"/>
      <c r="G111" s="334"/>
      <c r="H111" s="335"/>
      <c r="I111" s="335"/>
      <c r="J111" s="334" t="str">
        <f t="shared" si="1"/>
        <v/>
      </c>
      <c r="K111" s="335"/>
      <c r="L111" s="335"/>
      <c r="M111" s="335"/>
      <c r="N111" s="335"/>
      <c r="O111" s="334" t="s">
        <v>2174</v>
      </c>
      <c r="P111" s="341"/>
      <c r="Q111" s="710"/>
      <c r="R111" s="340"/>
    </row>
    <row r="112" spans="4:18" x14ac:dyDescent="0.25">
      <c r="D112" s="335" t="s">
        <v>4585</v>
      </c>
      <c r="E112" s="334" t="s">
        <v>4577</v>
      </c>
      <c r="F112" s="335"/>
      <c r="G112" s="334"/>
      <c r="H112" s="335"/>
      <c r="I112" s="335"/>
      <c r="J112" s="334" t="str">
        <f t="shared" si="1"/>
        <v/>
      </c>
      <c r="K112" s="335"/>
      <c r="L112" s="335"/>
      <c r="M112" s="335"/>
      <c r="N112" s="335"/>
      <c r="O112" s="334" t="s">
        <v>2175</v>
      </c>
      <c r="P112" s="341"/>
      <c r="Q112" s="710"/>
      <c r="R112" s="340"/>
    </row>
    <row r="113" spans="4:18" x14ac:dyDescent="0.25">
      <c r="D113" s="335" t="s">
        <v>4586</v>
      </c>
      <c r="E113" s="334" t="s">
        <v>4577</v>
      </c>
      <c r="F113" s="335"/>
      <c r="G113" s="334"/>
      <c r="H113" s="335"/>
      <c r="I113" s="335"/>
      <c r="J113" s="334" t="str">
        <f t="shared" si="1"/>
        <v/>
      </c>
      <c r="K113" s="335"/>
      <c r="L113" s="335"/>
      <c r="M113" s="335"/>
      <c r="N113" s="335"/>
      <c r="O113" s="334" t="s">
        <v>2176</v>
      </c>
      <c r="P113" s="341"/>
      <c r="Q113" s="710"/>
      <c r="R113" s="340"/>
    </row>
    <row r="114" spans="4:18" x14ac:dyDescent="0.25">
      <c r="D114" s="335" t="s">
        <v>4587</v>
      </c>
      <c r="E114" s="334" t="s">
        <v>4588</v>
      </c>
      <c r="F114" s="335"/>
      <c r="G114" s="334"/>
      <c r="H114" s="335"/>
      <c r="I114" s="335"/>
      <c r="J114" s="334" t="str">
        <f t="shared" si="1"/>
        <v/>
      </c>
      <c r="K114" s="335"/>
      <c r="L114" s="335"/>
      <c r="M114" s="335"/>
      <c r="N114" s="335"/>
      <c r="O114" s="334" t="s">
        <v>2177</v>
      </c>
      <c r="P114" s="341"/>
      <c r="Q114" s="710"/>
      <c r="R114" s="340"/>
    </row>
    <row r="115" spans="4:18" x14ac:dyDescent="0.25">
      <c r="D115" s="335" t="s">
        <v>4589</v>
      </c>
      <c r="E115" s="334" t="s">
        <v>4588</v>
      </c>
      <c r="F115" s="335"/>
      <c r="G115" s="334"/>
      <c r="H115" s="335"/>
      <c r="I115" s="335"/>
      <c r="J115" s="334" t="str">
        <f t="shared" si="1"/>
        <v/>
      </c>
      <c r="K115" s="335"/>
      <c r="L115" s="335"/>
      <c r="M115" s="335"/>
      <c r="N115" s="335"/>
      <c r="O115" s="334" t="s">
        <v>2178</v>
      </c>
      <c r="P115" s="341"/>
      <c r="Q115" s="710"/>
      <c r="R115" s="340"/>
    </row>
    <row r="116" spans="4:18" x14ac:dyDescent="0.25">
      <c r="D116" s="335" t="s">
        <v>4590</v>
      </c>
      <c r="E116" s="334" t="s">
        <v>4588</v>
      </c>
      <c r="F116" s="335"/>
      <c r="G116" s="334"/>
      <c r="H116" s="335"/>
      <c r="I116" s="335"/>
      <c r="J116" s="334" t="str">
        <f t="shared" si="1"/>
        <v/>
      </c>
      <c r="K116" s="335"/>
      <c r="L116" s="335"/>
      <c r="M116" s="335"/>
      <c r="N116" s="335"/>
      <c r="O116" s="334" t="s">
        <v>2179</v>
      </c>
      <c r="P116" s="341"/>
      <c r="Q116" s="710"/>
      <c r="R116" s="340"/>
    </row>
    <row r="117" spans="4:18" x14ac:dyDescent="0.25">
      <c r="D117" s="335" t="s">
        <v>4591</v>
      </c>
      <c r="E117" s="334" t="s">
        <v>4588</v>
      </c>
      <c r="F117" s="335"/>
      <c r="G117" s="334"/>
      <c r="H117" s="335"/>
      <c r="I117" s="335"/>
      <c r="J117" s="334" t="str">
        <f t="shared" si="1"/>
        <v/>
      </c>
      <c r="K117" s="335"/>
      <c r="L117" s="335"/>
      <c r="M117" s="335"/>
      <c r="N117" s="335"/>
      <c r="O117" s="334" t="s">
        <v>2180</v>
      </c>
      <c r="P117" s="341"/>
      <c r="Q117" s="710"/>
      <c r="R117" s="340"/>
    </row>
    <row r="118" spans="4:18" x14ac:dyDescent="0.25">
      <c r="D118" s="335" t="s">
        <v>4592</v>
      </c>
      <c r="E118" s="334" t="s">
        <v>4588</v>
      </c>
      <c r="F118" s="335"/>
      <c r="G118" s="334"/>
      <c r="H118" s="335"/>
      <c r="I118" s="335"/>
      <c r="J118" s="334" t="str">
        <f t="shared" si="1"/>
        <v/>
      </c>
      <c r="K118" s="335"/>
      <c r="L118" s="335"/>
      <c r="M118" s="335"/>
      <c r="N118" s="335"/>
      <c r="O118" s="334" t="s">
        <v>2181</v>
      </c>
      <c r="P118" s="341"/>
      <c r="Q118" s="710"/>
      <c r="R118" s="340"/>
    </row>
    <row r="119" spans="4:18" x14ac:dyDescent="0.25">
      <c r="D119" s="335" t="s">
        <v>4593</v>
      </c>
      <c r="E119" s="334" t="s">
        <v>4588</v>
      </c>
      <c r="F119" s="335"/>
      <c r="G119" s="334"/>
      <c r="H119" s="335"/>
      <c r="I119" s="335"/>
      <c r="J119" s="334" t="str">
        <f t="shared" si="1"/>
        <v/>
      </c>
      <c r="K119" s="335"/>
      <c r="L119" s="335"/>
      <c r="M119" s="335"/>
      <c r="N119" s="335"/>
      <c r="O119" s="334" t="s">
        <v>2182</v>
      </c>
      <c r="P119" s="341"/>
      <c r="Q119" s="710"/>
      <c r="R119" s="340"/>
    </row>
    <row r="120" spans="4:18" x14ac:dyDescent="0.25">
      <c r="D120" s="335" t="s">
        <v>4594</v>
      </c>
      <c r="E120" s="334" t="s">
        <v>4588</v>
      </c>
      <c r="F120" s="335"/>
      <c r="G120" s="334"/>
      <c r="H120" s="335"/>
      <c r="I120" s="335"/>
      <c r="J120" s="334" t="str">
        <f t="shared" si="1"/>
        <v/>
      </c>
      <c r="K120" s="335"/>
      <c r="L120" s="335"/>
      <c r="M120" s="335"/>
      <c r="N120" s="335"/>
      <c r="O120" s="334" t="s">
        <v>2183</v>
      </c>
      <c r="P120" s="341"/>
      <c r="Q120" s="710"/>
      <c r="R120" s="340"/>
    </row>
    <row r="121" spans="4:18" x14ac:dyDescent="0.25">
      <c r="D121" s="335" t="s">
        <v>4595</v>
      </c>
      <c r="E121" s="334" t="s">
        <v>4588</v>
      </c>
      <c r="F121" s="335"/>
      <c r="G121" s="334"/>
      <c r="H121" s="335"/>
      <c r="I121" s="335"/>
      <c r="J121" s="334" t="str">
        <f t="shared" si="1"/>
        <v/>
      </c>
      <c r="K121" s="335"/>
      <c r="L121" s="335"/>
      <c r="M121" s="335"/>
      <c r="N121" s="335"/>
      <c r="O121" s="334" t="s">
        <v>2184</v>
      </c>
      <c r="P121" s="341"/>
      <c r="Q121" s="710"/>
      <c r="R121" s="340"/>
    </row>
    <row r="122" spans="4:18" x14ac:dyDescent="0.25">
      <c r="D122" s="335" t="s">
        <v>4596</v>
      </c>
      <c r="E122" s="334" t="s">
        <v>4588</v>
      </c>
      <c r="F122" s="335"/>
      <c r="G122" s="334"/>
      <c r="H122" s="335"/>
      <c r="I122" s="335"/>
      <c r="J122" s="334" t="str">
        <f t="shared" si="1"/>
        <v/>
      </c>
      <c r="K122" s="335"/>
      <c r="L122" s="335"/>
      <c r="M122" s="335"/>
      <c r="N122" s="335"/>
      <c r="O122" s="334" t="s">
        <v>2185</v>
      </c>
      <c r="P122" s="341"/>
      <c r="Q122" s="710"/>
      <c r="R122" s="340"/>
    </row>
    <row r="123" spans="4:18" x14ac:dyDescent="0.25">
      <c r="D123" s="335" t="s">
        <v>4597</v>
      </c>
      <c r="E123" s="334" t="s">
        <v>4588</v>
      </c>
      <c r="F123" s="335"/>
      <c r="G123" s="334"/>
      <c r="H123" s="335"/>
      <c r="I123" s="335"/>
      <c r="J123" s="334" t="str">
        <f t="shared" si="1"/>
        <v/>
      </c>
      <c r="K123" s="335"/>
      <c r="L123" s="335"/>
      <c r="M123" s="335"/>
      <c r="N123" s="335"/>
      <c r="O123" s="334" t="s">
        <v>2186</v>
      </c>
      <c r="P123" s="341"/>
      <c r="Q123" s="710"/>
      <c r="R123" s="340"/>
    </row>
    <row r="124" spans="4:18" x14ac:dyDescent="0.25">
      <c r="D124" s="335" t="s">
        <v>4598</v>
      </c>
      <c r="E124" s="334" t="s">
        <v>4599</v>
      </c>
      <c r="F124" s="335"/>
      <c r="G124" s="334"/>
      <c r="H124" s="335"/>
      <c r="I124" s="335"/>
      <c r="J124" s="334" t="str">
        <f t="shared" si="1"/>
        <v/>
      </c>
      <c r="K124" s="335"/>
      <c r="L124" s="335"/>
      <c r="M124" s="335"/>
      <c r="N124" s="335"/>
      <c r="O124" s="334" t="s">
        <v>2187</v>
      </c>
      <c r="P124" s="341"/>
      <c r="Q124" s="710"/>
      <c r="R124" s="340"/>
    </row>
    <row r="125" spans="4:18" x14ac:dyDescent="0.25">
      <c r="D125" s="335" t="s">
        <v>4600</v>
      </c>
      <c r="E125" s="334" t="s">
        <v>4599</v>
      </c>
      <c r="F125" s="335"/>
      <c r="G125" s="334"/>
      <c r="H125" s="335"/>
      <c r="I125" s="335"/>
      <c r="J125" s="334" t="str">
        <f t="shared" si="1"/>
        <v/>
      </c>
      <c r="K125" s="335"/>
      <c r="L125" s="335"/>
      <c r="M125" s="335"/>
      <c r="N125" s="335"/>
      <c r="O125" s="334" t="s">
        <v>2188</v>
      </c>
      <c r="P125" s="341"/>
      <c r="Q125" s="710"/>
      <c r="R125" s="340"/>
    </row>
    <row r="126" spans="4:18" x14ac:dyDescent="0.25">
      <c r="D126" s="335" t="s">
        <v>4601</v>
      </c>
      <c r="E126" s="334" t="s">
        <v>4599</v>
      </c>
      <c r="F126" s="335"/>
      <c r="G126" s="334"/>
      <c r="H126" s="335"/>
      <c r="I126" s="335"/>
      <c r="J126" s="334" t="str">
        <f t="shared" si="1"/>
        <v/>
      </c>
      <c r="K126" s="335"/>
      <c r="L126" s="335"/>
      <c r="M126" s="335"/>
      <c r="N126" s="335"/>
      <c r="O126" s="334" t="s">
        <v>2189</v>
      </c>
      <c r="P126" s="341"/>
      <c r="Q126" s="710"/>
      <c r="R126" s="340"/>
    </row>
    <row r="127" spans="4:18" x14ac:dyDescent="0.25">
      <c r="D127" s="335" t="s">
        <v>4602</v>
      </c>
      <c r="E127" s="334" t="s">
        <v>4599</v>
      </c>
      <c r="F127" s="335"/>
      <c r="G127" s="334"/>
      <c r="H127" s="335"/>
      <c r="I127" s="335"/>
      <c r="J127" s="334" t="str">
        <f t="shared" si="1"/>
        <v/>
      </c>
      <c r="K127" s="335"/>
      <c r="L127" s="335"/>
      <c r="M127" s="335"/>
      <c r="N127" s="335"/>
      <c r="O127" s="334" t="s">
        <v>2190</v>
      </c>
      <c r="P127" s="341"/>
      <c r="Q127" s="710"/>
      <c r="R127" s="340"/>
    </row>
    <row r="128" spans="4:18" x14ac:dyDescent="0.25">
      <c r="D128" s="335" t="s">
        <v>4603</v>
      </c>
      <c r="E128" s="334" t="s">
        <v>4599</v>
      </c>
      <c r="F128" s="335"/>
      <c r="G128" s="334"/>
      <c r="H128" s="335"/>
      <c r="I128" s="335"/>
      <c r="J128" s="334" t="str">
        <f t="shared" si="1"/>
        <v/>
      </c>
      <c r="K128" s="335"/>
      <c r="L128" s="335"/>
      <c r="M128" s="335"/>
      <c r="N128" s="335"/>
      <c r="O128" s="334" t="s">
        <v>2191</v>
      </c>
      <c r="P128" s="341"/>
      <c r="Q128" s="710"/>
      <c r="R128" s="340"/>
    </row>
    <row r="129" spans="4:18" x14ac:dyDescent="0.25">
      <c r="D129" s="335" t="s">
        <v>4604</v>
      </c>
      <c r="E129" s="334" t="s">
        <v>4599</v>
      </c>
      <c r="F129" s="335"/>
      <c r="G129" s="334"/>
      <c r="H129" s="335"/>
      <c r="I129" s="335"/>
      <c r="J129" s="334" t="str">
        <f t="shared" si="1"/>
        <v/>
      </c>
      <c r="K129" s="335"/>
      <c r="L129" s="335"/>
      <c r="M129" s="335"/>
      <c r="N129" s="335"/>
      <c r="O129" s="334" t="s">
        <v>2192</v>
      </c>
      <c r="P129" s="341"/>
      <c r="Q129" s="710"/>
      <c r="R129" s="340"/>
    </row>
    <row r="130" spans="4:18" x14ac:dyDescent="0.25">
      <c r="D130" s="335" t="s">
        <v>4605</v>
      </c>
      <c r="E130" s="334" t="s">
        <v>4599</v>
      </c>
      <c r="F130" s="335"/>
      <c r="G130" s="334"/>
      <c r="H130" s="335"/>
      <c r="I130" s="335"/>
      <c r="J130" s="334" t="str">
        <f t="shared" si="1"/>
        <v/>
      </c>
      <c r="K130" s="335"/>
      <c r="L130" s="335"/>
      <c r="M130" s="335"/>
      <c r="N130" s="335"/>
      <c r="O130" s="334" t="s">
        <v>2193</v>
      </c>
      <c r="P130" s="341"/>
      <c r="Q130" s="710"/>
      <c r="R130" s="340"/>
    </row>
    <row r="131" spans="4:18" x14ac:dyDescent="0.25">
      <c r="D131" s="335" t="s">
        <v>4606</v>
      </c>
      <c r="E131" s="334" t="s">
        <v>4599</v>
      </c>
      <c r="F131" s="335"/>
      <c r="G131" s="334"/>
      <c r="H131" s="335"/>
      <c r="I131" s="335"/>
      <c r="J131" s="334" t="str">
        <f t="shared" si="1"/>
        <v/>
      </c>
      <c r="K131" s="335"/>
      <c r="L131" s="335"/>
      <c r="M131" s="335"/>
      <c r="N131" s="335"/>
      <c r="O131" s="334" t="s">
        <v>2194</v>
      </c>
      <c r="P131" s="341"/>
      <c r="Q131" s="710"/>
      <c r="R131" s="340"/>
    </row>
    <row r="132" spans="4:18" x14ac:dyDescent="0.25">
      <c r="D132" s="335" t="s">
        <v>4607</v>
      </c>
      <c r="E132" s="334" t="s">
        <v>4599</v>
      </c>
      <c r="F132" s="335"/>
      <c r="G132" s="334"/>
      <c r="H132" s="335"/>
      <c r="I132" s="335"/>
      <c r="J132" s="334" t="str">
        <f t="shared" ref="J132:J153" si="2">F132&amp;H132&amp;I132</f>
        <v/>
      </c>
      <c r="K132" s="335"/>
      <c r="L132" s="335"/>
      <c r="M132" s="335"/>
      <c r="N132" s="335"/>
      <c r="O132" s="334" t="s">
        <v>2195</v>
      </c>
      <c r="P132" s="341"/>
      <c r="Q132" s="710"/>
      <c r="R132" s="340"/>
    </row>
    <row r="133" spans="4:18" x14ac:dyDescent="0.25">
      <c r="D133" s="335" t="s">
        <v>4608</v>
      </c>
      <c r="E133" s="334" t="s">
        <v>4599</v>
      </c>
      <c r="F133" s="335"/>
      <c r="G133" s="334"/>
      <c r="H133" s="335"/>
      <c r="I133" s="335"/>
      <c r="J133" s="334" t="str">
        <f t="shared" si="2"/>
        <v/>
      </c>
      <c r="K133" s="335"/>
      <c r="L133" s="335"/>
      <c r="M133" s="335"/>
      <c r="N133" s="335"/>
      <c r="O133" s="334" t="s">
        <v>2196</v>
      </c>
      <c r="P133" s="341"/>
      <c r="Q133" s="710"/>
      <c r="R133" s="340"/>
    </row>
    <row r="134" spans="4:18" x14ac:dyDescent="0.25">
      <c r="D134" s="335" t="s">
        <v>4609</v>
      </c>
      <c r="E134" s="334" t="s">
        <v>4610</v>
      </c>
      <c r="F134" s="335"/>
      <c r="G134" s="334"/>
      <c r="H134" s="335"/>
      <c r="I134" s="335"/>
      <c r="J134" s="334" t="str">
        <f t="shared" si="2"/>
        <v/>
      </c>
      <c r="K134" s="335"/>
      <c r="L134" s="335"/>
      <c r="M134" s="335"/>
      <c r="N134" s="335"/>
      <c r="O134" s="334" t="s">
        <v>2197</v>
      </c>
      <c r="P134" s="341"/>
      <c r="Q134" s="710"/>
      <c r="R134" s="340"/>
    </row>
    <row r="135" spans="4:18" x14ac:dyDescent="0.25">
      <c r="D135" s="335" t="s">
        <v>4611</v>
      </c>
      <c r="E135" s="334" t="s">
        <v>4610</v>
      </c>
      <c r="F135" s="335"/>
      <c r="G135" s="334"/>
      <c r="H135" s="335"/>
      <c r="I135" s="335"/>
      <c r="J135" s="334" t="str">
        <f t="shared" si="2"/>
        <v/>
      </c>
      <c r="K135" s="335"/>
      <c r="L135" s="335"/>
      <c r="M135" s="335"/>
      <c r="N135" s="335"/>
      <c r="O135" s="334" t="s">
        <v>2198</v>
      </c>
      <c r="P135" s="341"/>
      <c r="Q135" s="710"/>
      <c r="R135" s="340"/>
    </row>
    <row r="136" spans="4:18" x14ac:dyDescent="0.25">
      <c r="D136" s="335" t="s">
        <v>4612</v>
      </c>
      <c r="E136" s="334" t="s">
        <v>4610</v>
      </c>
      <c r="F136" s="335"/>
      <c r="G136" s="334"/>
      <c r="H136" s="335"/>
      <c r="I136" s="335"/>
      <c r="J136" s="334" t="str">
        <f t="shared" si="2"/>
        <v/>
      </c>
      <c r="K136" s="335"/>
      <c r="L136" s="335"/>
      <c r="M136" s="335"/>
      <c r="N136" s="335"/>
      <c r="O136" s="334" t="s">
        <v>2199</v>
      </c>
      <c r="P136" s="341"/>
      <c r="Q136" s="710"/>
      <c r="R136" s="340"/>
    </row>
    <row r="137" spans="4:18" x14ac:dyDescent="0.25">
      <c r="D137" s="335" t="s">
        <v>4613</v>
      </c>
      <c r="E137" s="334" t="s">
        <v>4610</v>
      </c>
      <c r="F137" s="335"/>
      <c r="G137" s="334"/>
      <c r="H137" s="335"/>
      <c r="I137" s="335"/>
      <c r="J137" s="334" t="str">
        <f t="shared" si="2"/>
        <v/>
      </c>
      <c r="K137" s="335"/>
      <c r="L137" s="335"/>
      <c r="M137" s="335"/>
      <c r="N137" s="335"/>
      <c r="O137" s="334" t="s">
        <v>2200</v>
      </c>
      <c r="P137" s="341"/>
      <c r="Q137" s="710"/>
      <c r="R137" s="340"/>
    </row>
    <row r="138" spans="4:18" x14ac:dyDescent="0.25">
      <c r="D138" s="335" t="s">
        <v>4614</v>
      </c>
      <c r="E138" s="334" t="s">
        <v>4610</v>
      </c>
      <c r="F138" s="335"/>
      <c r="G138" s="334"/>
      <c r="H138" s="335"/>
      <c r="I138" s="335"/>
      <c r="J138" s="334" t="str">
        <f t="shared" si="2"/>
        <v/>
      </c>
      <c r="K138" s="335"/>
      <c r="L138" s="335"/>
      <c r="M138" s="335"/>
      <c r="N138" s="335"/>
      <c r="O138" s="334" t="s">
        <v>2201</v>
      </c>
      <c r="P138" s="341"/>
      <c r="Q138" s="710"/>
      <c r="R138" s="340"/>
    </row>
    <row r="139" spans="4:18" x14ac:dyDescent="0.25">
      <c r="D139" s="335" t="s">
        <v>4615</v>
      </c>
      <c r="E139" s="334" t="s">
        <v>4610</v>
      </c>
      <c r="F139" s="335"/>
      <c r="G139" s="334"/>
      <c r="H139" s="335"/>
      <c r="I139" s="335"/>
      <c r="J139" s="334" t="str">
        <f t="shared" si="2"/>
        <v/>
      </c>
      <c r="K139" s="335"/>
      <c r="L139" s="335"/>
      <c r="M139" s="335"/>
      <c r="N139" s="335"/>
      <c r="O139" s="334" t="s">
        <v>2202</v>
      </c>
      <c r="P139" s="341"/>
      <c r="Q139" s="710"/>
      <c r="R139" s="340"/>
    </row>
    <row r="140" spans="4:18" x14ac:dyDescent="0.25">
      <c r="D140" s="335" t="s">
        <v>4616</v>
      </c>
      <c r="E140" s="334" t="s">
        <v>4610</v>
      </c>
      <c r="F140" s="335"/>
      <c r="G140" s="334"/>
      <c r="H140" s="335"/>
      <c r="I140" s="335"/>
      <c r="J140" s="334" t="str">
        <f t="shared" si="2"/>
        <v/>
      </c>
      <c r="K140" s="335"/>
      <c r="L140" s="335"/>
      <c r="M140" s="335"/>
      <c r="N140" s="335"/>
      <c r="O140" s="334" t="s">
        <v>2203</v>
      </c>
      <c r="P140" s="341"/>
      <c r="Q140" s="710"/>
      <c r="R140" s="340"/>
    </row>
    <row r="141" spans="4:18" x14ac:dyDescent="0.25">
      <c r="D141" s="335" t="s">
        <v>4617</v>
      </c>
      <c r="E141" s="334" t="s">
        <v>4610</v>
      </c>
      <c r="F141" s="335"/>
      <c r="G141" s="334"/>
      <c r="H141" s="335"/>
      <c r="I141" s="335"/>
      <c r="J141" s="334" t="str">
        <f t="shared" si="2"/>
        <v/>
      </c>
      <c r="K141" s="335"/>
      <c r="L141" s="335"/>
      <c r="M141" s="335"/>
      <c r="N141" s="335"/>
      <c r="O141" s="334" t="s">
        <v>2204</v>
      </c>
      <c r="P141" s="341"/>
      <c r="Q141" s="710"/>
      <c r="R141" s="340"/>
    </row>
    <row r="142" spans="4:18" x14ac:dyDescent="0.25">
      <c r="D142" s="335" t="s">
        <v>4618</v>
      </c>
      <c r="E142" s="334" t="s">
        <v>4610</v>
      </c>
      <c r="F142" s="335"/>
      <c r="G142" s="334"/>
      <c r="H142" s="335"/>
      <c r="I142" s="335"/>
      <c r="J142" s="334" t="str">
        <f t="shared" si="2"/>
        <v/>
      </c>
      <c r="K142" s="335"/>
      <c r="L142" s="335"/>
      <c r="M142" s="335"/>
      <c r="N142" s="335"/>
      <c r="O142" s="334" t="s">
        <v>2205</v>
      </c>
      <c r="P142" s="341"/>
      <c r="Q142" s="710"/>
      <c r="R142" s="340"/>
    </row>
    <row r="143" spans="4:18" x14ac:dyDescent="0.25">
      <c r="D143" s="335" t="s">
        <v>4619</v>
      </c>
      <c r="E143" s="334" t="s">
        <v>4610</v>
      </c>
      <c r="F143" s="335"/>
      <c r="G143" s="334"/>
      <c r="H143" s="335"/>
      <c r="I143" s="335"/>
      <c r="J143" s="334" t="str">
        <f t="shared" si="2"/>
        <v/>
      </c>
      <c r="K143" s="335"/>
      <c r="L143" s="335"/>
      <c r="M143" s="335"/>
      <c r="N143" s="335"/>
      <c r="O143" s="334" t="s">
        <v>2206</v>
      </c>
      <c r="P143" s="341"/>
      <c r="Q143" s="710"/>
      <c r="R143" s="340"/>
    </row>
    <row r="144" spans="4:18" x14ac:dyDescent="0.25">
      <c r="D144" s="335" t="s">
        <v>4620</v>
      </c>
      <c r="E144" s="334" t="s">
        <v>4621</v>
      </c>
      <c r="F144" s="335"/>
      <c r="G144" s="334"/>
      <c r="H144" s="335"/>
      <c r="I144" s="335"/>
      <c r="J144" s="334" t="str">
        <f t="shared" si="2"/>
        <v/>
      </c>
      <c r="K144" s="335"/>
      <c r="L144" s="335"/>
      <c r="M144" s="335"/>
      <c r="N144" s="335"/>
      <c r="O144" s="334" t="s">
        <v>2207</v>
      </c>
      <c r="P144" s="341"/>
      <c r="Q144" s="710"/>
      <c r="R144" s="340"/>
    </row>
    <row r="145" spans="4:18" x14ac:dyDescent="0.25">
      <c r="D145" s="335" t="s">
        <v>4622</v>
      </c>
      <c r="E145" s="334" t="s">
        <v>4621</v>
      </c>
      <c r="F145" s="335"/>
      <c r="G145" s="334"/>
      <c r="H145" s="335"/>
      <c r="I145" s="335"/>
      <c r="J145" s="334" t="str">
        <f t="shared" si="2"/>
        <v/>
      </c>
      <c r="K145" s="335"/>
      <c r="L145" s="335"/>
      <c r="M145" s="335"/>
      <c r="N145" s="335"/>
      <c r="O145" s="334" t="s">
        <v>2208</v>
      </c>
      <c r="P145" s="341"/>
      <c r="Q145" s="710"/>
      <c r="R145" s="340"/>
    </row>
    <row r="146" spans="4:18" x14ac:dyDescent="0.25">
      <c r="D146" s="335" t="s">
        <v>4623</v>
      </c>
      <c r="E146" s="334" t="s">
        <v>4621</v>
      </c>
      <c r="F146" s="335"/>
      <c r="G146" s="334"/>
      <c r="H146" s="335"/>
      <c r="I146" s="335"/>
      <c r="J146" s="334" t="str">
        <f t="shared" si="2"/>
        <v/>
      </c>
      <c r="K146" s="335"/>
      <c r="L146" s="335"/>
      <c r="M146" s="335"/>
      <c r="N146" s="335"/>
      <c r="O146" s="334" t="s">
        <v>2209</v>
      </c>
      <c r="P146" s="341"/>
      <c r="Q146" s="710"/>
      <c r="R146" s="340"/>
    </row>
    <row r="147" spans="4:18" x14ac:dyDescent="0.25">
      <c r="D147" s="335" t="s">
        <v>4624</v>
      </c>
      <c r="E147" s="334" t="s">
        <v>4621</v>
      </c>
      <c r="F147" s="335"/>
      <c r="G147" s="334"/>
      <c r="H147" s="335"/>
      <c r="I147" s="335"/>
      <c r="J147" s="334" t="str">
        <f t="shared" si="2"/>
        <v/>
      </c>
      <c r="K147" s="335"/>
      <c r="L147" s="335"/>
      <c r="M147" s="335"/>
      <c r="N147" s="335"/>
      <c r="O147" s="334" t="s">
        <v>2210</v>
      </c>
      <c r="P147" s="341"/>
      <c r="Q147" s="710"/>
      <c r="R147" s="340"/>
    </row>
    <row r="148" spans="4:18" x14ac:dyDescent="0.25">
      <c r="D148" s="335" t="s">
        <v>4625</v>
      </c>
      <c r="E148" s="334" t="s">
        <v>4621</v>
      </c>
      <c r="F148" s="335"/>
      <c r="G148" s="334"/>
      <c r="H148" s="335"/>
      <c r="I148" s="335"/>
      <c r="J148" s="334" t="str">
        <f t="shared" si="2"/>
        <v/>
      </c>
      <c r="K148" s="335"/>
      <c r="L148" s="335"/>
      <c r="M148" s="335"/>
      <c r="N148" s="335"/>
      <c r="O148" s="334" t="s">
        <v>2211</v>
      </c>
      <c r="P148" s="341"/>
      <c r="Q148" s="710"/>
      <c r="R148" s="340"/>
    </row>
    <row r="149" spans="4:18" x14ac:dyDescent="0.25">
      <c r="D149" s="335" t="s">
        <v>4626</v>
      </c>
      <c r="E149" s="334" t="s">
        <v>4621</v>
      </c>
      <c r="F149" s="335"/>
      <c r="G149" s="334"/>
      <c r="H149" s="335"/>
      <c r="I149" s="335"/>
      <c r="J149" s="334" t="str">
        <f t="shared" si="2"/>
        <v/>
      </c>
      <c r="K149" s="335"/>
      <c r="L149" s="335"/>
      <c r="M149" s="335"/>
      <c r="N149" s="335"/>
      <c r="O149" s="334" t="s">
        <v>2212</v>
      </c>
      <c r="P149" s="341"/>
      <c r="Q149" s="710"/>
      <c r="R149" s="340"/>
    </row>
    <row r="150" spans="4:18" x14ac:dyDescent="0.25">
      <c r="D150" s="335" t="s">
        <v>4627</v>
      </c>
      <c r="E150" s="334" t="s">
        <v>4621</v>
      </c>
      <c r="F150" s="335"/>
      <c r="G150" s="334"/>
      <c r="H150" s="335"/>
      <c r="I150" s="335"/>
      <c r="J150" s="334" t="str">
        <f t="shared" si="2"/>
        <v/>
      </c>
      <c r="K150" s="335"/>
      <c r="L150" s="335"/>
      <c r="M150" s="335"/>
      <c r="N150" s="335"/>
      <c r="O150" s="334" t="s">
        <v>2213</v>
      </c>
      <c r="P150" s="341"/>
      <c r="Q150" s="710"/>
      <c r="R150" s="340"/>
    </row>
    <row r="151" spans="4:18" x14ac:dyDescent="0.25">
      <c r="D151" s="335" t="s">
        <v>4628</v>
      </c>
      <c r="E151" s="334" t="s">
        <v>4621</v>
      </c>
      <c r="F151" s="335"/>
      <c r="G151" s="334"/>
      <c r="H151" s="335"/>
      <c r="I151" s="335"/>
      <c r="J151" s="334" t="str">
        <f t="shared" si="2"/>
        <v/>
      </c>
      <c r="K151" s="335"/>
      <c r="L151" s="335"/>
      <c r="M151" s="335"/>
      <c r="N151" s="335"/>
      <c r="O151" s="334" t="s">
        <v>2214</v>
      </c>
      <c r="P151" s="341"/>
      <c r="Q151" s="710"/>
      <c r="R151" s="340"/>
    </row>
    <row r="152" spans="4:18" x14ac:dyDescent="0.25">
      <c r="D152" s="335" t="s">
        <v>4629</v>
      </c>
      <c r="E152" s="334" t="s">
        <v>4621</v>
      </c>
      <c r="F152" s="335"/>
      <c r="G152" s="334"/>
      <c r="H152" s="335"/>
      <c r="I152" s="335"/>
      <c r="J152" s="334" t="str">
        <f t="shared" si="2"/>
        <v/>
      </c>
      <c r="K152" s="335"/>
      <c r="L152" s="335"/>
      <c r="M152" s="335"/>
      <c r="N152" s="335"/>
      <c r="O152" s="334" t="s">
        <v>2215</v>
      </c>
      <c r="P152" s="341"/>
      <c r="Q152" s="710"/>
      <c r="R152" s="340"/>
    </row>
    <row r="153" spans="4:18" x14ac:dyDescent="0.25">
      <c r="D153" s="335" t="s">
        <v>4630</v>
      </c>
      <c r="E153" s="334" t="s">
        <v>4621</v>
      </c>
      <c r="F153" s="335"/>
      <c r="G153" s="334"/>
      <c r="H153" s="335"/>
      <c r="I153" s="335"/>
      <c r="J153" s="334" t="str">
        <f t="shared" si="2"/>
        <v/>
      </c>
      <c r="K153" s="335"/>
      <c r="L153" s="335"/>
      <c r="M153" s="335"/>
      <c r="N153" s="335"/>
      <c r="O153" s="334" t="s">
        <v>2216</v>
      </c>
      <c r="P153" s="341"/>
      <c r="Q153" s="710"/>
      <c r="R153" s="340"/>
    </row>
    <row r="157" spans="4:18" ht="13" x14ac:dyDescent="0.3">
      <c r="D157" s="7" t="s">
        <v>205</v>
      </c>
    </row>
    <row r="158" spans="4:18" x14ac:dyDescent="0.25">
      <c r="D158" s="334" t="s">
        <v>207</v>
      </c>
      <c r="E158" s="334" t="s">
        <v>209</v>
      </c>
      <c r="F158" s="334" t="s">
        <v>69</v>
      </c>
      <c r="G158" s="334"/>
      <c r="H158" s="334" t="s">
        <v>41</v>
      </c>
      <c r="I158" s="334" t="s">
        <v>31</v>
      </c>
      <c r="J158" s="334" t="s">
        <v>202</v>
      </c>
      <c r="K158" s="334" t="s">
        <v>32</v>
      </c>
      <c r="L158" s="334" t="s">
        <v>33</v>
      </c>
      <c r="M158" s="334" t="s">
        <v>18</v>
      </c>
      <c r="N158" s="334" t="s">
        <v>9</v>
      </c>
      <c r="O158" s="334" t="s">
        <v>61</v>
      </c>
    </row>
    <row r="159" spans="4:18" hidden="1" x14ac:dyDescent="0.25">
      <c r="D159" s="335" t="s">
        <v>206</v>
      </c>
      <c r="E159" s="334" t="s">
        <v>208</v>
      </c>
      <c r="F159" s="335" t="s">
        <v>210</v>
      </c>
      <c r="G159" s="334"/>
      <c r="H159" s="335" t="s">
        <v>99</v>
      </c>
      <c r="I159" s="335" t="s">
        <v>98</v>
      </c>
      <c r="J159" s="334" t="str">
        <f>F159&amp;H159&amp;I159</f>
        <v>[Outcome Indicator Name][Category][Disaggregation]</v>
      </c>
      <c r="K159" s="335" t="s">
        <v>49</v>
      </c>
      <c r="L159" s="335" t="s">
        <v>50</v>
      </c>
      <c r="M159" s="335" t="s">
        <v>51</v>
      </c>
      <c r="N159" s="335" t="s">
        <v>88</v>
      </c>
      <c r="O159" s="334" t="s">
        <v>60</v>
      </c>
    </row>
    <row r="160" spans="4:18" x14ac:dyDescent="0.25">
      <c r="D160" s="335" t="s">
        <v>4631</v>
      </c>
      <c r="E160" s="334" t="s">
        <v>4632</v>
      </c>
      <c r="F160" s="335"/>
      <c r="G160" s="334"/>
      <c r="H160" s="335"/>
      <c r="I160" s="335"/>
      <c r="J160" s="334" t="str">
        <f t="shared" ref="J160:J223" si="3">F160&amp;H160&amp;I160</f>
        <v/>
      </c>
      <c r="K160" s="335"/>
      <c r="L160" s="335"/>
      <c r="M160" s="335"/>
      <c r="N160" s="335"/>
      <c r="O160" s="334" t="s">
        <v>2217</v>
      </c>
    </row>
    <row r="161" spans="4:15" x14ac:dyDescent="0.25">
      <c r="D161" s="335" t="s">
        <v>4633</v>
      </c>
      <c r="E161" s="334" t="s">
        <v>4632</v>
      </c>
      <c r="F161" s="335"/>
      <c r="G161" s="334"/>
      <c r="H161" s="335"/>
      <c r="I161" s="335"/>
      <c r="J161" s="334" t="str">
        <f t="shared" si="3"/>
        <v/>
      </c>
      <c r="K161" s="335"/>
      <c r="L161" s="335"/>
      <c r="M161" s="335"/>
      <c r="N161" s="335"/>
      <c r="O161" s="334" t="s">
        <v>2218</v>
      </c>
    </row>
    <row r="162" spans="4:15" x14ac:dyDescent="0.25">
      <c r="D162" s="335" t="s">
        <v>4634</v>
      </c>
      <c r="E162" s="334" t="s">
        <v>4632</v>
      </c>
      <c r="F162" s="335"/>
      <c r="G162" s="334"/>
      <c r="H162" s="335"/>
      <c r="I162" s="335"/>
      <c r="J162" s="334" t="str">
        <f t="shared" si="3"/>
        <v/>
      </c>
      <c r="K162" s="335"/>
      <c r="L162" s="335"/>
      <c r="M162" s="335"/>
      <c r="N162" s="335"/>
      <c r="O162" s="334" t="s">
        <v>2219</v>
      </c>
    </row>
    <row r="163" spans="4:15" x14ac:dyDescent="0.25">
      <c r="D163" s="335" t="s">
        <v>4635</v>
      </c>
      <c r="E163" s="334" t="s">
        <v>4632</v>
      </c>
      <c r="F163" s="335"/>
      <c r="G163" s="334"/>
      <c r="H163" s="335"/>
      <c r="I163" s="335"/>
      <c r="J163" s="334" t="str">
        <f t="shared" si="3"/>
        <v/>
      </c>
      <c r="K163" s="335"/>
      <c r="L163" s="335"/>
      <c r="M163" s="335"/>
      <c r="N163" s="335"/>
      <c r="O163" s="334" t="s">
        <v>2220</v>
      </c>
    </row>
    <row r="164" spans="4:15" x14ac:dyDescent="0.25">
      <c r="D164" s="335" t="s">
        <v>4636</v>
      </c>
      <c r="E164" s="334" t="s">
        <v>4632</v>
      </c>
      <c r="F164" s="335"/>
      <c r="G164" s="334"/>
      <c r="H164" s="335"/>
      <c r="I164" s="335"/>
      <c r="J164" s="334" t="str">
        <f t="shared" si="3"/>
        <v/>
      </c>
      <c r="K164" s="335"/>
      <c r="L164" s="335"/>
      <c r="M164" s="335"/>
      <c r="N164" s="335"/>
      <c r="O164" s="334" t="s">
        <v>2221</v>
      </c>
    </row>
    <row r="165" spans="4:15" x14ac:dyDescent="0.25">
      <c r="D165" s="335" t="s">
        <v>4637</v>
      </c>
      <c r="E165" s="334" t="s">
        <v>4632</v>
      </c>
      <c r="F165" s="335"/>
      <c r="G165" s="334"/>
      <c r="H165" s="335"/>
      <c r="I165" s="335"/>
      <c r="J165" s="334" t="str">
        <f t="shared" si="3"/>
        <v/>
      </c>
      <c r="K165" s="335"/>
      <c r="L165" s="335"/>
      <c r="M165" s="335"/>
      <c r="N165" s="335"/>
      <c r="O165" s="334" t="s">
        <v>2222</v>
      </c>
    </row>
    <row r="166" spans="4:15" x14ac:dyDescent="0.25">
      <c r="D166" s="335" t="s">
        <v>4638</v>
      </c>
      <c r="E166" s="334" t="s">
        <v>4632</v>
      </c>
      <c r="F166" s="335"/>
      <c r="G166" s="334"/>
      <c r="H166" s="335"/>
      <c r="I166" s="335"/>
      <c r="J166" s="334" t="str">
        <f t="shared" si="3"/>
        <v/>
      </c>
      <c r="K166" s="335"/>
      <c r="L166" s="335"/>
      <c r="M166" s="335"/>
      <c r="N166" s="335"/>
      <c r="O166" s="334" t="s">
        <v>2223</v>
      </c>
    </row>
    <row r="167" spans="4:15" x14ac:dyDescent="0.25">
      <c r="D167" s="335" t="s">
        <v>4639</v>
      </c>
      <c r="E167" s="334" t="s">
        <v>4632</v>
      </c>
      <c r="F167" s="335"/>
      <c r="G167" s="334"/>
      <c r="H167" s="335"/>
      <c r="I167" s="335"/>
      <c r="J167" s="334" t="str">
        <f t="shared" si="3"/>
        <v/>
      </c>
      <c r="K167" s="335"/>
      <c r="L167" s="335"/>
      <c r="M167" s="335"/>
      <c r="N167" s="335"/>
      <c r="O167" s="334" t="s">
        <v>2224</v>
      </c>
    </row>
    <row r="168" spans="4:15" x14ac:dyDescent="0.25">
      <c r="D168" s="335" t="s">
        <v>4640</v>
      </c>
      <c r="E168" s="334" t="s">
        <v>4632</v>
      </c>
      <c r="F168" s="335"/>
      <c r="G168" s="334"/>
      <c r="H168" s="335"/>
      <c r="I168" s="335"/>
      <c r="J168" s="334" t="str">
        <f t="shared" si="3"/>
        <v/>
      </c>
      <c r="K168" s="335"/>
      <c r="L168" s="335"/>
      <c r="M168" s="335"/>
      <c r="N168" s="335"/>
      <c r="O168" s="334" t="s">
        <v>2225</v>
      </c>
    </row>
    <row r="169" spans="4:15" x14ac:dyDescent="0.25">
      <c r="D169" s="335" t="s">
        <v>4641</v>
      </c>
      <c r="E169" s="334" t="s">
        <v>4632</v>
      </c>
      <c r="F169" s="335"/>
      <c r="G169" s="334"/>
      <c r="H169" s="335"/>
      <c r="I169" s="335"/>
      <c r="J169" s="334" t="str">
        <f t="shared" si="3"/>
        <v/>
      </c>
      <c r="K169" s="335"/>
      <c r="L169" s="335"/>
      <c r="M169" s="335"/>
      <c r="N169" s="335"/>
      <c r="O169" s="334" t="s">
        <v>2226</v>
      </c>
    </row>
    <row r="170" spans="4:15" x14ac:dyDescent="0.25">
      <c r="D170" s="335" t="s">
        <v>4642</v>
      </c>
      <c r="E170" s="334" t="s">
        <v>4643</v>
      </c>
      <c r="F170" s="335"/>
      <c r="G170" s="334"/>
      <c r="H170" s="335"/>
      <c r="I170" s="335"/>
      <c r="J170" s="334" t="str">
        <f t="shared" si="3"/>
        <v/>
      </c>
      <c r="K170" s="335"/>
      <c r="L170" s="335"/>
      <c r="M170" s="335"/>
      <c r="N170" s="335"/>
      <c r="O170" s="334" t="s">
        <v>2227</v>
      </c>
    </row>
    <row r="171" spans="4:15" x14ac:dyDescent="0.25">
      <c r="D171" s="335" t="s">
        <v>4644</v>
      </c>
      <c r="E171" s="334" t="s">
        <v>4643</v>
      </c>
      <c r="F171" s="335"/>
      <c r="G171" s="334"/>
      <c r="H171" s="335"/>
      <c r="I171" s="335"/>
      <c r="J171" s="334" t="str">
        <f t="shared" si="3"/>
        <v/>
      </c>
      <c r="K171" s="335"/>
      <c r="L171" s="335"/>
      <c r="M171" s="335"/>
      <c r="N171" s="335"/>
      <c r="O171" s="334" t="s">
        <v>2228</v>
      </c>
    </row>
    <row r="172" spans="4:15" x14ac:dyDescent="0.25">
      <c r="D172" s="335" t="s">
        <v>4645</v>
      </c>
      <c r="E172" s="334" t="s">
        <v>4643</v>
      </c>
      <c r="F172" s="335"/>
      <c r="G172" s="334"/>
      <c r="H172" s="335"/>
      <c r="I172" s="335"/>
      <c r="J172" s="334" t="str">
        <f t="shared" si="3"/>
        <v/>
      </c>
      <c r="K172" s="335"/>
      <c r="L172" s="335"/>
      <c r="M172" s="335"/>
      <c r="N172" s="335"/>
      <c r="O172" s="334" t="s">
        <v>2229</v>
      </c>
    </row>
    <row r="173" spans="4:15" x14ac:dyDescent="0.25">
      <c r="D173" s="335" t="s">
        <v>4646</v>
      </c>
      <c r="E173" s="334" t="s">
        <v>4643</v>
      </c>
      <c r="F173" s="335"/>
      <c r="G173" s="334"/>
      <c r="H173" s="335"/>
      <c r="I173" s="335"/>
      <c r="J173" s="334" t="str">
        <f t="shared" si="3"/>
        <v/>
      </c>
      <c r="K173" s="335"/>
      <c r="L173" s="335"/>
      <c r="M173" s="335"/>
      <c r="N173" s="335"/>
      <c r="O173" s="334" t="s">
        <v>2230</v>
      </c>
    </row>
    <row r="174" spans="4:15" x14ac:dyDescent="0.25">
      <c r="D174" s="335" t="s">
        <v>4647</v>
      </c>
      <c r="E174" s="334" t="s">
        <v>4643</v>
      </c>
      <c r="F174" s="335"/>
      <c r="G174" s="334"/>
      <c r="H174" s="335"/>
      <c r="I174" s="335"/>
      <c r="J174" s="334" t="str">
        <f t="shared" si="3"/>
        <v/>
      </c>
      <c r="K174" s="335"/>
      <c r="L174" s="335"/>
      <c r="M174" s="335"/>
      <c r="N174" s="335"/>
      <c r="O174" s="334" t="s">
        <v>2231</v>
      </c>
    </row>
    <row r="175" spans="4:15" x14ac:dyDescent="0.25">
      <c r="D175" s="335" t="s">
        <v>4648</v>
      </c>
      <c r="E175" s="334" t="s">
        <v>4643</v>
      </c>
      <c r="F175" s="335"/>
      <c r="G175" s="334"/>
      <c r="H175" s="335"/>
      <c r="I175" s="335"/>
      <c r="J175" s="334" t="str">
        <f t="shared" si="3"/>
        <v/>
      </c>
      <c r="K175" s="335"/>
      <c r="L175" s="335"/>
      <c r="M175" s="335"/>
      <c r="N175" s="335"/>
      <c r="O175" s="334" t="s">
        <v>2232</v>
      </c>
    </row>
    <row r="176" spans="4:15" x14ac:dyDescent="0.25">
      <c r="D176" s="335" t="s">
        <v>4649</v>
      </c>
      <c r="E176" s="334" t="s">
        <v>4643</v>
      </c>
      <c r="F176" s="335"/>
      <c r="G176" s="334"/>
      <c r="H176" s="335"/>
      <c r="I176" s="335"/>
      <c r="J176" s="334" t="str">
        <f t="shared" si="3"/>
        <v/>
      </c>
      <c r="K176" s="335"/>
      <c r="L176" s="335"/>
      <c r="M176" s="335"/>
      <c r="N176" s="335"/>
      <c r="O176" s="334" t="s">
        <v>2233</v>
      </c>
    </row>
    <row r="177" spans="4:15" x14ac:dyDescent="0.25">
      <c r="D177" s="335" t="s">
        <v>4650</v>
      </c>
      <c r="E177" s="334" t="s">
        <v>4643</v>
      </c>
      <c r="F177" s="335"/>
      <c r="G177" s="334"/>
      <c r="H177" s="335"/>
      <c r="I177" s="335"/>
      <c r="J177" s="334" t="str">
        <f t="shared" si="3"/>
        <v/>
      </c>
      <c r="K177" s="335"/>
      <c r="L177" s="335"/>
      <c r="M177" s="335"/>
      <c r="N177" s="335"/>
      <c r="O177" s="334" t="s">
        <v>2234</v>
      </c>
    </row>
    <row r="178" spans="4:15" x14ac:dyDescent="0.25">
      <c r="D178" s="335" t="s">
        <v>4651</v>
      </c>
      <c r="E178" s="334" t="s">
        <v>4643</v>
      </c>
      <c r="F178" s="335"/>
      <c r="G178" s="334"/>
      <c r="H178" s="335"/>
      <c r="I178" s="335"/>
      <c r="J178" s="334" t="str">
        <f t="shared" si="3"/>
        <v/>
      </c>
      <c r="K178" s="335"/>
      <c r="L178" s="335"/>
      <c r="M178" s="335"/>
      <c r="N178" s="335"/>
      <c r="O178" s="334" t="s">
        <v>2235</v>
      </c>
    </row>
    <row r="179" spans="4:15" x14ac:dyDescent="0.25">
      <c r="D179" s="335" t="s">
        <v>4652</v>
      </c>
      <c r="E179" s="334" t="s">
        <v>4643</v>
      </c>
      <c r="F179" s="335"/>
      <c r="G179" s="334"/>
      <c r="H179" s="335"/>
      <c r="I179" s="335"/>
      <c r="J179" s="334" t="str">
        <f t="shared" si="3"/>
        <v/>
      </c>
      <c r="K179" s="335"/>
      <c r="L179" s="335"/>
      <c r="M179" s="335"/>
      <c r="N179" s="335"/>
      <c r="O179" s="334" t="s">
        <v>2236</v>
      </c>
    </row>
    <row r="180" spans="4:15" x14ac:dyDescent="0.25">
      <c r="D180" s="335" t="s">
        <v>4653</v>
      </c>
      <c r="E180" s="334" t="s">
        <v>4654</v>
      </c>
      <c r="F180" s="335"/>
      <c r="G180" s="334"/>
      <c r="H180" s="335"/>
      <c r="I180" s="335"/>
      <c r="J180" s="334" t="str">
        <f t="shared" si="3"/>
        <v/>
      </c>
      <c r="K180" s="335"/>
      <c r="L180" s="335"/>
      <c r="M180" s="335"/>
      <c r="N180" s="335"/>
      <c r="O180" s="334" t="s">
        <v>2237</v>
      </c>
    </row>
    <row r="181" spans="4:15" x14ac:dyDescent="0.25">
      <c r="D181" s="335" t="s">
        <v>4655</v>
      </c>
      <c r="E181" s="334" t="s">
        <v>4654</v>
      </c>
      <c r="F181" s="335"/>
      <c r="G181" s="334"/>
      <c r="H181" s="335"/>
      <c r="I181" s="335"/>
      <c r="J181" s="334" t="str">
        <f t="shared" si="3"/>
        <v/>
      </c>
      <c r="K181" s="335"/>
      <c r="L181" s="335"/>
      <c r="M181" s="335"/>
      <c r="N181" s="335"/>
      <c r="O181" s="334" t="s">
        <v>2238</v>
      </c>
    </row>
    <row r="182" spans="4:15" x14ac:dyDescent="0.25">
      <c r="D182" s="335" t="s">
        <v>4656</v>
      </c>
      <c r="E182" s="334" t="s">
        <v>4654</v>
      </c>
      <c r="F182" s="335"/>
      <c r="G182" s="334"/>
      <c r="H182" s="335"/>
      <c r="I182" s="335"/>
      <c r="J182" s="334" t="str">
        <f t="shared" si="3"/>
        <v/>
      </c>
      <c r="K182" s="335"/>
      <c r="L182" s="335"/>
      <c r="M182" s="335"/>
      <c r="N182" s="335"/>
      <c r="O182" s="334" t="s">
        <v>2239</v>
      </c>
    </row>
    <row r="183" spans="4:15" x14ac:dyDescent="0.25">
      <c r="D183" s="335" t="s">
        <v>4657</v>
      </c>
      <c r="E183" s="334" t="s">
        <v>4654</v>
      </c>
      <c r="F183" s="335"/>
      <c r="G183" s="334"/>
      <c r="H183" s="335"/>
      <c r="I183" s="335"/>
      <c r="J183" s="334" t="str">
        <f t="shared" si="3"/>
        <v/>
      </c>
      <c r="K183" s="335"/>
      <c r="L183" s="335"/>
      <c r="M183" s="335"/>
      <c r="N183" s="335"/>
      <c r="O183" s="334" t="s">
        <v>2240</v>
      </c>
    </row>
    <row r="184" spans="4:15" x14ac:dyDescent="0.25">
      <c r="D184" s="335" t="s">
        <v>4658</v>
      </c>
      <c r="E184" s="334" t="s">
        <v>4654</v>
      </c>
      <c r="F184" s="335"/>
      <c r="G184" s="334"/>
      <c r="H184" s="335"/>
      <c r="I184" s="335"/>
      <c r="J184" s="334" t="str">
        <f t="shared" si="3"/>
        <v/>
      </c>
      <c r="K184" s="335"/>
      <c r="L184" s="335"/>
      <c r="M184" s="335"/>
      <c r="N184" s="335"/>
      <c r="O184" s="334" t="s">
        <v>2241</v>
      </c>
    </row>
    <row r="185" spans="4:15" x14ac:dyDescent="0.25">
      <c r="D185" s="335" t="s">
        <v>4659</v>
      </c>
      <c r="E185" s="334" t="s">
        <v>4654</v>
      </c>
      <c r="F185" s="335"/>
      <c r="G185" s="334"/>
      <c r="H185" s="335"/>
      <c r="I185" s="335"/>
      <c r="J185" s="334" t="str">
        <f t="shared" si="3"/>
        <v/>
      </c>
      <c r="K185" s="335"/>
      <c r="L185" s="335"/>
      <c r="M185" s="335"/>
      <c r="N185" s="335"/>
      <c r="O185" s="334" t="s">
        <v>2242</v>
      </c>
    </row>
    <row r="186" spans="4:15" x14ac:dyDescent="0.25">
      <c r="D186" s="335" t="s">
        <v>4660</v>
      </c>
      <c r="E186" s="334" t="s">
        <v>4654</v>
      </c>
      <c r="F186" s="335"/>
      <c r="G186" s="334"/>
      <c r="H186" s="335"/>
      <c r="I186" s="335"/>
      <c r="J186" s="334" t="str">
        <f t="shared" si="3"/>
        <v/>
      </c>
      <c r="K186" s="335"/>
      <c r="L186" s="335"/>
      <c r="M186" s="335"/>
      <c r="N186" s="335"/>
      <c r="O186" s="334" t="s">
        <v>2243</v>
      </c>
    </row>
    <row r="187" spans="4:15" x14ac:dyDescent="0.25">
      <c r="D187" s="335" t="s">
        <v>4661</v>
      </c>
      <c r="E187" s="334" t="s">
        <v>4654</v>
      </c>
      <c r="F187" s="335"/>
      <c r="G187" s="334"/>
      <c r="H187" s="335"/>
      <c r="I187" s="335"/>
      <c r="J187" s="334" t="str">
        <f t="shared" si="3"/>
        <v/>
      </c>
      <c r="K187" s="335"/>
      <c r="L187" s="335"/>
      <c r="M187" s="335"/>
      <c r="N187" s="335"/>
      <c r="O187" s="334" t="s">
        <v>2244</v>
      </c>
    </row>
    <row r="188" spans="4:15" x14ac:dyDescent="0.25">
      <c r="D188" s="335" t="s">
        <v>4662</v>
      </c>
      <c r="E188" s="334" t="s">
        <v>4654</v>
      </c>
      <c r="F188" s="335"/>
      <c r="G188" s="334"/>
      <c r="H188" s="335"/>
      <c r="I188" s="335"/>
      <c r="J188" s="334" t="str">
        <f t="shared" si="3"/>
        <v/>
      </c>
      <c r="K188" s="335"/>
      <c r="L188" s="335"/>
      <c r="M188" s="335"/>
      <c r="N188" s="335"/>
      <c r="O188" s="334" t="s">
        <v>2245</v>
      </c>
    </row>
    <row r="189" spans="4:15" x14ac:dyDescent="0.25">
      <c r="D189" s="335" t="s">
        <v>4663</v>
      </c>
      <c r="E189" s="334" t="s">
        <v>4654</v>
      </c>
      <c r="F189" s="335"/>
      <c r="G189" s="334"/>
      <c r="H189" s="335"/>
      <c r="I189" s="335"/>
      <c r="J189" s="334" t="str">
        <f t="shared" si="3"/>
        <v/>
      </c>
      <c r="K189" s="335"/>
      <c r="L189" s="335"/>
      <c r="M189" s="335"/>
      <c r="N189" s="335"/>
      <c r="O189" s="334" t="s">
        <v>2246</v>
      </c>
    </row>
    <row r="190" spans="4:15" x14ac:dyDescent="0.25">
      <c r="D190" s="335" t="s">
        <v>4664</v>
      </c>
      <c r="E190" s="334" t="s">
        <v>4665</v>
      </c>
      <c r="F190" s="335"/>
      <c r="G190" s="334"/>
      <c r="H190" s="335"/>
      <c r="I190" s="335"/>
      <c r="J190" s="334" t="str">
        <f t="shared" si="3"/>
        <v/>
      </c>
      <c r="K190" s="335"/>
      <c r="L190" s="335"/>
      <c r="M190" s="335"/>
      <c r="N190" s="335"/>
      <c r="O190" s="334" t="s">
        <v>2247</v>
      </c>
    </row>
    <row r="191" spans="4:15" x14ac:dyDescent="0.25">
      <c r="D191" s="335" t="s">
        <v>4666</v>
      </c>
      <c r="E191" s="334" t="s">
        <v>4665</v>
      </c>
      <c r="F191" s="335"/>
      <c r="G191" s="334"/>
      <c r="H191" s="335"/>
      <c r="I191" s="335"/>
      <c r="J191" s="334" t="str">
        <f t="shared" si="3"/>
        <v/>
      </c>
      <c r="K191" s="335"/>
      <c r="L191" s="335"/>
      <c r="M191" s="335"/>
      <c r="N191" s="335"/>
      <c r="O191" s="334" t="s">
        <v>2248</v>
      </c>
    </row>
    <row r="192" spans="4:15" x14ac:dyDescent="0.25">
      <c r="D192" s="335" t="s">
        <v>4667</v>
      </c>
      <c r="E192" s="334" t="s">
        <v>4665</v>
      </c>
      <c r="F192" s="335"/>
      <c r="G192" s="334"/>
      <c r="H192" s="335"/>
      <c r="I192" s="335"/>
      <c r="J192" s="334" t="str">
        <f t="shared" si="3"/>
        <v/>
      </c>
      <c r="K192" s="335"/>
      <c r="L192" s="335"/>
      <c r="M192" s="335"/>
      <c r="N192" s="335"/>
      <c r="O192" s="334" t="s">
        <v>2249</v>
      </c>
    </row>
    <row r="193" spans="4:15" x14ac:dyDescent="0.25">
      <c r="D193" s="335" t="s">
        <v>4668</v>
      </c>
      <c r="E193" s="334" t="s">
        <v>4665</v>
      </c>
      <c r="F193" s="335"/>
      <c r="G193" s="334"/>
      <c r="H193" s="335"/>
      <c r="I193" s="335"/>
      <c r="J193" s="334" t="str">
        <f t="shared" si="3"/>
        <v/>
      </c>
      <c r="K193" s="335"/>
      <c r="L193" s="335"/>
      <c r="M193" s="335"/>
      <c r="N193" s="335"/>
      <c r="O193" s="334" t="s">
        <v>2250</v>
      </c>
    </row>
    <row r="194" spans="4:15" x14ac:dyDescent="0.25">
      <c r="D194" s="335" t="s">
        <v>4669</v>
      </c>
      <c r="E194" s="334" t="s">
        <v>4665</v>
      </c>
      <c r="F194" s="335"/>
      <c r="G194" s="334"/>
      <c r="H194" s="335"/>
      <c r="I194" s="335"/>
      <c r="J194" s="334" t="str">
        <f t="shared" si="3"/>
        <v/>
      </c>
      <c r="K194" s="335"/>
      <c r="L194" s="335"/>
      <c r="M194" s="335"/>
      <c r="N194" s="335"/>
      <c r="O194" s="334" t="s">
        <v>2251</v>
      </c>
    </row>
    <row r="195" spans="4:15" x14ac:dyDescent="0.25">
      <c r="D195" s="335" t="s">
        <v>4670</v>
      </c>
      <c r="E195" s="334" t="s">
        <v>4665</v>
      </c>
      <c r="F195" s="335"/>
      <c r="G195" s="334"/>
      <c r="H195" s="335"/>
      <c r="I195" s="335"/>
      <c r="J195" s="334" t="str">
        <f t="shared" si="3"/>
        <v/>
      </c>
      <c r="K195" s="335"/>
      <c r="L195" s="335"/>
      <c r="M195" s="335"/>
      <c r="N195" s="335"/>
      <c r="O195" s="334" t="s">
        <v>2252</v>
      </c>
    </row>
    <row r="196" spans="4:15" x14ac:dyDescent="0.25">
      <c r="D196" s="335" t="s">
        <v>4671</v>
      </c>
      <c r="E196" s="334" t="s">
        <v>4665</v>
      </c>
      <c r="F196" s="335"/>
      <c r="G196" s="334"/>
      <c r="H196" s="335"/>
      <c r="I196" s="335"/>
      <c r="J196" s="334" t="str">
        <f t="shared" si="3"/>
        <v/>
      </c>
      <c r="K196" s="335"/>
      <c r="L196" s="335"/>
      <c r="M196" s="335"/>
      <c r="N196" s="335"/>
      <c r="O196" s="334" t="s">
        <v>2253</v>
      </c>
    </row>
    <row r="197" spans="4:15" x14ac:dyDescent="0.25">
      <c r="D197" s="335" t="s">
        <v>4672</v>
      </c>
      <c r="E197" s="334" t="s">
        <v>4665</v>
      </c>
      <c r="F197" s="335"/>
      <c r="G197" s="334"/>
      <c r="H197" s="335"/>
      <c r="I197" s="335"/>
      <c r="J197" s="334" t="str">
        <f t="shared" si="3"/>
        <v/>
      </c>
      <c r="K197" s="335"/>
      <c r="L197" s="335"/>
      <c r="M197" s="335"/>
      <c r="N197" s="335"/>
      <c r="O197" s="334" t="s">
        <v>2254</v>
      </c>
    </row>
    <row r="198" spans="4:15" x14ac:dyDescent="0.25">
      <c r="D198" s="335" t="s">
        <v>4673</v>
      </c>
      <c r="E198" s="334" t="s">
        <v>4665</v>
      </c>
      <c r="F198" s="335"/>
      <c r="G198" s="334"/>
      <c r="H198" s="335"/>
      <c r="I198" s="335"/>
      <c r="J198" s="334" t="str">
        <f t="shared" si="3"/>
        <v/>
      </c>
      <c r="K198" s="335"/>
      <c r="L198" s="335"/>
      <c r="M198" s="335"/>
      <c r="N198" s="335"/>
      <c r="O198" s="334" t="s">
        <v>2255</v>
      </c>
    </row>
    <row r="199" spans="4:15" x14ac:dyDescent="0.25">
      <c r="D199" s="335" t="s">
        <v>4674</v>
      </c>
      <c r="E199" s="334" t="s">
        <v>4665</v>
      </c>
      <c r="F199" s="335"/>
      <c r="G199" s="334"/>
      <c r="H199" s="335"/>
      <c r="I199" s="335"/>
      <c r="J199" s="334" t="str">
        <f t="shared" si="3"/>
        <v/>
      </c>
      <c r="K199" s="335"/>
      <c r="L199" s="335"/>
      <c r="M199" s="335"/>
      <c r="N199" s="335"/>
      <c r="O199" s="334" t="s">
        <v>2256</v>
      </c>
    </row>
    <row r="200" spans="4:15" x14ac:dyDescent="0.25">
      <c r="D200" s="335" t="s">
        <v>4675</v>
      </c>
      <c r="E200" s="334" t="s">
        <v>4676</v>
      </c>
      <c r="F200" s="335"/>
      <c r="G200" s="334"/>
      <c r="H200" s="335"/>
      <c r="I200" s="335"/>
      <c r="J200" s="334" t="str">
        <f t="shared" si="3"/>
        <v/>
      </c>
      <c r="K200" s="335"/>
      <c r="L200" s="335"/>
      <c r="M200" s="335"/>
      <c r="N200" s="335"/>
      <c r="O200" s="334" t="s">
        <v>2257</v>
      </c>
    </row>
    <row r="201" spans="4:15" x14ac:dyDescent="0.25">
      <c r="D201" s="335" t="s">
        <v>4677</v>
      </c>
      <c r="E201" s="334" t="s">
        <v>4676</v>
      </c>
      <c r="F201" s="335"/>
      <c r="G201" s="334"/>
      <c r="H201" s="335"/>
      <c r="I201" s="335"/>
      <c r="J201" s="334" t="str">
        <f t="shared" si="3"/>
        <v/>
      </c>
      <c r="K201" s="335"/>
      <c r="L201" s="335"/>
      <c r="M201" s="335"/>
      <c r="N201" s="335"/>
      <c r="O201" s="334" t="s">
        <v>2258</v>
      </c>
    </row>
    <row r="202" spans="4:15" x14ac:dyDescent="0.25">
      <c r="D202" s="335" t="s">
        <v>4678</v>
      </c>
      <c r="E202" s="334" t="s">
        <v>4676</v>
      </c>
      <c r="F202" s="335"/>
      <c r="G202" s="334"/>
      <c r="H202" s="335"/>
      <c r="I202" s="335"/>
      <c r="J202" s="334" t="str">
        <f t="shared" si="3"/>
        <v/>
      </c>
      <c r="K202" s="335"/>
      <c r="L202" s="335"/>
      <c r="M202" s="335"/>
      <c r="N202" s="335"/>
      <c r="O202" s="334" t="s">
        <v>2259</v>
      </c>
    </row>
    <row r="203" spans="4:15" x14ac:dyDescent="0.25">
      <c r="D203" s="335" t="s">
        <v>4679</v>
      </c>
      <c r="E203" s="334" t="s">
        <v>4676</v>
      </c>
      <c r="F203" s="335"/>
      <c r="G203" s="334"/>
      <c r="H203" s="335"/>
      <c r="I203" s="335"/>
      <c r="J203" s="334" t="str">
        <f t="shared" si="3"/>
        <v/>
      </c>
      <c r="K203" s="335"/>
      <c r="L203" s="335"/>
      <c r="M203" s="335"/>
      <c r="N203" s="335"/>
      <c r="O203" s="334" t="s">
        <v>2260</v>
      </c>
    </row>
    <row r="204" spans="4:15" x14ac:dyDescent="0.25">
      <c r="D204" s="335" t="s">
        <v>4680</v>
      </c>
      <c r="E204" s="334" t="s">
        <v>4676</v>
      </c>
      <c r="F204" s="335"/>
      <c r="G204" s="334"/>
      <c r="H204" s="335"/>
      <c r="I204" s="335"/>
      <c r="J204" s="334" t="str">
        <f t="shared" si="3"/>
        <v/>
      </c>
      <c r="K204" s="335"/>
      <c r="L204" s="335"/>
      <c r="M204" s="335"/>
      <c r="N204" s="335"/>
      <c r="O204" s="334" t="s">
        <v>2261</v>
      </c>
    </row>
    <row r="205" spans="4:15" x14ac:dyDescent="0.25">
      <c r="D205" s="335" t="s">
        <v>4681</v>
      </c>
      <c r="E205" s="334" t="s">
        <v>4676</v>
      </c>
      <c r="F205" s="335"/>
      <c r="G205" s="334"/>
      <c r="H205" s="335"/>
      <c r="I205" s="335"/>
      <c r="J205" s="334" t="str">
        <f t="shared" si="3"/>
        <v/>
      </c>
      <c r="K205" s="335"/>
      <c r="L205" s="335"/>
      <c r="M205" s="335"/>
      <c r="N205" s="335"/>
      <c r="O205" s="334" t="s">
        <v>2262</v>
      </c>
    </row>
    <row r="206" spans="4:15" x14ac:dyDescent="0.25">
      <c r="D206" s="335" t="s">
        <v>4682</v>
      </c>
      <c r="E206" s="334" t="s">
        <v>4676</v>
      </c>
      <c r="F206" s="335"/>
      <c r="G206" s="334"/>
      <c r="H206" s="335"/>
      <c r="I206" s="335"/>
      <c r="J206" s="334" t="str">
        <f t="shared" si="3"/>
        <v/>
      </c>
      <c r="K206" s="335"/>
      <c r="L206" s="335"/>
      <c r="M206" s="335"/>
      <c r="N206" s="335"/>
      <c r="O206" s="334" t="s">
        <v>2263</v>
      </c>
    </row>
    <row r="207" spans="4:15" x14ac:dyDescent="0.25">
      <c r="D207" s="335" t="s">
        <v>4683</v>
      </c>
      <c r="E207" s="334" t="s">
        <v>4676</v>
      </c>
      <c r="F207" s="335"/>
      <c r="G207" s="334"/>
      <c r="H207" s="335"/>
      <c r="I207" s="335"/>
      <c r="J207" s="334" t="str">
        <f t="shared" si="3"/>
        <v/>
      </c>
      <c r="K207" s="335"/>
      <c r="L207" s="335"/>
      <c r="M207" s="335"/>
      <c r="N207" s="335"/>
      <c r="O207" s="334" t="s">
        <v>2264</v>
      </c>
    </row>
    <row r="208" spans="4:15" x14ac:dyDescent="0.25">
      <c r="D208" s="335" t="s">
        <v>4684</v>
      </c>
      <c r="E208" s="334" t="s">
        <v>4676</v>
      </c>
      <c r="F208" s="335"/>
      <c r="G208" s="334"/>
      <c r="H208" s="335"/>
      <c r="I208" s="335"/>
      <c r="J208" s="334" t="str">
        <f t="shared" si="3"/>
        <v/>
      </c>
      <c r="K208" s="335"/>
      <c r="L208" s="335"/>
      <c r="M208" s="335"/>
      <c r="N208" s="335"/>
      <c r="O208" s="334" t="s">
        <v>2265</v>
      </c>
    </row>
    <row r="209" spans="4:15" x14ac:dyDescent="0.25">
      <c r="D209" s="335" t="s">
        <v>4685</v>
      </c>
      <c r="E209" s="334" t="s">
        <v>4676</v>
      </c>
      <c r="F209" s="335"/>
      <c r="G209" s="334"/>
      <c r="H209" s="335"/>
      <c r="I209" s="335"/>
      <c r="J209" s="334" t="str">
        <f t="shared" si="3"/>
        <v/>
      </c>
      <c r="K209" s="335"/>
      <c r="L209" s="335"/>
      <c r="M209" s="335"/>
      <c r="N209" s="335"/>
      <c r="O209" s="334" t="s">
        <v>2266</v>
      </c>
    </row>
    <row r="210" spans="4:15" x14ac:dyDescent="0.25">
      <c r="D210" s="335" t="s">
        <v>4686</v>
      </c>
      <c r="E210" s="334" t="s">
        <v>4687</v>
      </c>
      <c r="F210" s="335"/>
      <c r="G210" s="334"/>
      <c r="H210" s="335"/>
      <c r="I210" s="335"/>
      <c r="J210" s="334" t="str">
        <f t="shared" si="3"/>
        <v/>
      </c>
      <c r="K210" s="335"/>
      <c r="L210" s="335"/>
      <c r="M210" s="335"/>
      <c r="N210" s="335"/>
      <c r="O210" s="334" t="s">
        <v>2267</v>
      </c>
    </row>
    <row r="211" spans="4:15" x14ac:dyDescent="0.25">
      <c r="D211" s="335" t="s">
        <v>4688</v>
      </c>
      <c r="E211" s="334" t="s">
        <v>4687</v>
      </c>
      <c r="F211" s="335"/>
      <c r="G211" s="334"/>
      <c r="H211" s="335"/>
      <c r="I211" s="335"/>
      <c r="J211" s="334" t="str">
        <f t="shared" si="3"/>
        <v/>
      </c>
      <c r="K211" s="335"/>
      <c r="L211" s="335"/>
      <c r="M211" s="335"/>
      <c r="N211" s="335"/>
      <c r="O211" s="334" t="s">
        <v>2268</v>
      </c>
    </row>
    <row r="212" spans="4:15" x14ac:dyDescent="0.25">
      <c r="D212" s="335" t="s">
        <v>4689</v>
      </c>
      <c r="E212" s="334" t="s">
        <v>4687</v>
      </c>
      <c r="F212" s="335"/>
      <c r="G212" s="334"/>
      <c r="H212" s="335"/>
      <c r="I212" s="335"/>
      <c r="J212" s="334" t="str">
        <f t="shared" si="3"/>
        <v/>
      </c>
      <c r="K212" s="335"/>
      <c r="L212" s="335"/>
      <c r="M212" s="335"/>
      <c r="N212" s="335"/>
      <c r="O212" s="334" t="s">
        <v>2269</v>
      </c>
    </row>
    <row r="213" spans="4:15" x14ac:dyDescent="0.25">
      <c r="D213" s="335" t="s">
        <v>4690</v>
      </c>
      <c r="E213" s="334" t="s">
        <v>4687</v>
      </c>
      <c r="F213" s="335"/>
      <c r="G213" s="334"/>
      <c r="H213" s="335"/>
      <c r="I213" s="335"/>
      <c r="J213" s="334" t="str">
        <f t="shared" si="3"/>
        <v/>
      </c>
      <c r="K213" s="335"/>
      <c r="L213" s="335"/>
      <c r="M213" s="335"/>
      <c r="N213" s="335"/>
      <c r="O213" s="334" t="s">
        <v>2270</v>
      </c>
    </row>
    <row r="214" spans="4:15" x14ac:dyDescent="0.25">
      <c r="D214" s="335" t="s">
        <v>4691</v>
      </c>
      <c r="E214" s="334" t="s">
        <v>4687</v>
      </c>
      <c r="F214" s="335"/>
      <c r="G214" s="334"/>
      <c r="H214" s="335"/>
      <c r="I214" s="335"/>
      <c r="J214" s="334" t="str">
        <f t="shared" si="3"/>
        <v/>
      </c>
      <c r="K214" s="335"/>
      <c r="L214" s="335"/>
      <c r="M214" s="335"/>
      <c r="N214" s="335"/>
      <c r="O214" s="334" t="s">
        <v>2271</v>
      </c>
    </row>
    <row r="215" spans="4:15" x14ac:dyDescent="0.25">
      <c r="D215" s="335" t="s">
        <v>4692</v>
      </c>
      <c r="E215" s="334" t="s">
        <v>4687</v>
      </c>
      <c r="F215" s="335"/>
      <c r="G215" s="334"/>
      <c r="H215" s="335"/>
      <c r="I215" s="335"/>
      <c r="J215" s="334" t="str">
        <f t="shared" si="3"/>
        <v/>
      </c>
      <c r="K215" s="335"/>
      <c r="L215" s="335"/>
      <c r="M215" s="335"/>
      <c r="N215" s="335"/>
      <c r="O215" s="334" t="s">
        <v>2272</v>
      </c>
    </row>
    <row r="216" spans="4:15" x14ac:dyDescent="0.25">
      <c r="D216" s="335" t="s">
        <v>4693</v>
      </c>
      <c r="E216" s="334" t="s">
        <v>4687</v>
      </c>
      <c r="F216" s="335"/>
      <c r="G216" s="334"/>
      <c r="H216" s="335"/>
      <c r="I216" s="335"/>
      <c r="J216" s="334" t="str">
        <f t="shared" si="3"/>
        <v/>
      </c>
      <c r="K216" s="335"/>
      <c r="L216" s="335"/>
      <c r="M216" s="335"/>
      <c r="N216" s="335"/>
      <c r="O216" s="334" t="s">
        <v>2273</v>
      </c>
    </row>
    <row r="217" spans="4:15" x14ac:dyDescent="0.25">
      <c r="D217" s="335" t="s">
        <v>4694</v>
      </c>
      <c r="E217" s="334" t="s">
        <v>4687</v>
      </c>
      <c r="F217" s="335"/>
      <c r="G217" s="334"/>
      <c r="H217" s="335"/>
      <c r="I217" s="335"/>
      <c r="J217" s="334" t="str">
        <f t="shared" si="3"/>
        <v/>
      </c>
      <c r="K217" s="335"/>
      <c r="L217" s="335"/>
      <c r="M217" s="335"/>
      <c r="N217" s="335"/>
      <c r="O217" s="334" t="s">
        <v>2274</v>
      </c>
    </row>
    <row r="218" spans="4:15" x14ac:dyDescent="0.25">
      <c r="D218" s="335" t="s">
        <v>4695</v>
      </c>
      <c r="E218" s="334" t="s">
        <v>4687</v>
      </c>
      <c r="F218" s="335"/>
      <c r="G218" s="334"/>
      <c r="H218" s="335"/>
      <c r="I218" s="335"/>
      <c r="J218" s="334" t="str">
        <f t="shared" si="3"/>
        <v/>
      </c>
      <c r="K218" s="335"/>
      <c r="L218" s="335"/>
      <c r="M218" s="335"/>
      <c r="N218" s="335"/>
      <c r="O218" s="334" t="s">
        <v>2275</v>
      </c>
    </row>
    <row r="219" spans="4:15" x14ac:dyDescent="0.25">
      <c r="D219" s="335" t="s">
        <v>4696</v>
      </c>
      <c r="E219" s="334" t="s">
        <v>4687</v>
      </c>
      <c r="F219" s="335"/>
      <c r="G219" s="334"/>
      <c r="H219" s="335"/>
      <c r="I219" s="335"/>
      <c r="J219" s="334" t="str">
        <f t="shared" si="3"/>
        <v/>
      </c>
      <c r="K219" s="335"/>
      <c r="L219" s="335"/>
      <c r="M219" s="335"/>
      <c r="N219" s="335"/>
      <c r="O219" s="334" t="s">
        <v>2276</v>
      </c>
    </row>
    <row r="220" spans="4:15" x14ac:dyDescent="0.25">
      <c r="D220" s="335" t="s">
        <v>4697</v>
      </c>
      <c r="E220" s="334" t="s">
        <v>4698</v>
      </c>
      <c r="F220" s="335"/>
      <c r="G220" s="334"/>
      <c r="H220" s="335"/>
      <c r="I220" s="335"/>
      <c r="J220" s="334" t="str">
        <f t="shared" si="3"/>
        <v/>
      </c>
      <c r="K220" s="335"/>
      <c r="L220" s="335"/>
      <c r="M220" s="335"/>
      <c r="N220" s="335"/>
      <c r="O220" s="334" t="s">
        <v>2277</v>
      </c>
    </row>
    <row r="221" spans="4:15" x14ac:dyDescent="0.25">
      <c r="D221" s="335" t="s">
        <v>4699</v>
      </c>
      <c r="E221" s="334" t="s">
        <v>4698</v>
      </c>
      <c r="F221" s="335"/>
      <c r="G221" s="334"/>
      <c r="H221" s="335"/>
      <c r="I221" s="335"/>
      <c r="J221" s="334" t="str">
        <f t="shared" si="3"/>
        <v/>
      </c>
      <c r="K221" s="335"/>
      <c r="L221" s="335"/>
      <c r="M221" s="335"/>
      <c r="N221" s="335"/>
      <c r="O221" s="334" t="s">
        <v>2278</v>
      </c>
    </row>
    <row r="222" spans="4:15" x14ac:dyDescent="0.25">
      <c r="D222" s="335" t="s">
        <v>4700</v>
      </c>
      <c r="E222" s="334" t="s">
        <v>4698</v>
      </c>
      <c r="F222" s="335"/>
      <c r="G222" s="334"/>
      <c r="H222" s="335"/>
      <c r="I222" s="335"/>
      <c r="J222" s="334" t="str">
        <f t="shared" si="3"/>
        <v/>
      </c>
      <c r="K222" s="335"/>
      <c r="L222" s="335"/>
      <c r="M222" s="335"/>
      <c r="N222" s="335"/>
      <c r="O222" s="334" t="s">
        <v>2279</v>
      </c>
    </row>
    <row r="223" spans="4:15" x14ac:dyDescent="0.25">
      <c r="D223" s="335" t="s">
        <v>4701</v>
      </c>
      <c r="E223" s="334" t="s">
        <v>4698</v>
      </c>
      <c r="F223" s="335"/>
      <c r="G223" s="334"/>
      <c r="H223" s="335"/>
      <c r="I223" s="335"/>
      <c r="J223" s="334" t="str">
        <f t="shared" si="3"/>
        <v/>
      </c>
      <c r="K223" s="335"/>
      <c r="L223" s="335"/>
      <c r="M223" s="335"/>
      <c r="N223" s="335"/>
      <c r="O223" s="334" t="s">
        <v>2280</v>
      </c>
    </row>
    <row r="224" spans="4:15" x14ac:dyDescent="0.25">
      <c r="D224" s="335" t="s">
        <v>4702</v>
      </c>
      <c r="E224" s="334" t="s">
        <v>4698</v>
      </c>
      <c r="F224" s="335"/>
      <c r="G224" s="334"/>
      <c r="H224" s="335"/>
      <c r="I224" s="335"/>
      <c r="J224" s="334" t="str">
        <f t="shared" ref="J224:J287" si="4">F224&amp;H224&amp;I224</f>
        <v/>
      </c>
      <c r="K224" s="335"/>
      <c r="L224" s="335"/>
      <c r="M224" s="335"/>
      <c r="N224" s="335"/>
      <c r="O224" s="334" t="s">
        <v>2281</v>
      </c>
    </row>
    <row r="225" spans="4:15" x14ac:dyDescent="0.25">
      <c r="D225" s="335" t="s">
        <v>4703</v>
      </c>
      <c r="E225" s="334" t="s">
        <v>4698</v>
      </c>
      <c r="F225" s="335"/>
      <c r="G225" s="334"/>
      <c r="H225" s="335"/>
      <c r="I225" s="335"/>
      <c r="J225" s="334" t="str">
        <f t="shared" si="4"/>
        <v/>
      </c>
      <c r="K225" s="335"/>
      <c r="L225" s="335"/>
      <c r="M225" s="335"/>
      <c r="N225" s="335"/>
      <c r="O225" s="334" t="s">
        <v>2282</v>
      </c>
    </row>
    <row r="226" spans="4:15" x14ac:dyDescent="0.25">
      <c r="D226" s="335" t="s">
        <v>4704</v>
      </c>
      <c r="E226" s="334" t="s">
        <v>4698</v>
      </c>
      <c r="F226" s="335"/>
      <c r="G226" s="334"/>
      <c r="H226" s="335"/>
      <c r="I226" s="335"/>
      <c r="J226" s="334" t="str">
        <f t="shared" si="4"/>
        <v/>
      </c>
      <c r="K226" s="335"/>
      <c r="L226" s="335"/>
      <c r="M226" s="335"/>
      <c r="N226" s="335"/>
      <c r="O226" s="334" t="s">
        <v>2283</v>
      </c>
    </row>
    <row r="227" spans="4:15" x14ac:dyDescent="0.25">
      <c r="D227" s="335" t="s">
        <v>4705</v>
      </c>
      <c r="E227" s="334" t="s">
        <v>4698</v>
      </c>
      <c r="F227" s="335"/>
      <c r="G227" s="334"/>
      <c r="H227" s="335"/>
      <c r="I227" s="335"/>
      <c r="J227" s="334" t="str">
        <f t="shared" si="4"/>
        <v/>
      </c>
      <c r="K227" s="335"/>
      <c r="L227" s="335"/>
      <c r="M227" s="335"/>
      <c r="N227" s="335"/>
      <c r="O227" s="334" t="s">
        <v>2284</v>
      </c>
    </row>
    <row r="228" spans="4:15" x14ac:dyDescent="0.25">
      <c r="D228" s="335" t="s">
        <v>4706</v>
      </c>
      <c r="E228" s="334" t="s">
        <v>4698</v>
      </c>
      <c r="F228" s="335"/>
      <c r="G228" s="334"/>
      <c r="H228" s="335"/>
      <c r="I228" s="335"/>
      <c r="J228" s="334" t="str">
        <f t="shared" si="4"/>
        <v/>
      </c>
      <c r="K228" s="335"/>
      <c r="L228" s="335"/>
      <c r="M228" s="335"/>
      <c r="N228" s="335"/>
      <c r="O228" s="334" t="s">
        <v>2285</v>
      </c>
    </row>
    <row r="229" spans="4:15" x14ac:dyDescent="0.25">
      <c r="D229" s="335" t="s">
        <v>4707</v>
      </c>
      <c r="E229" s="334" t="s">
        <v>4698</v>
      </c>
      <c r="F229" s="335"/>
      <c r="G229" s="334"/>
      <c r="H229" s="335"/>
      <c r="I229" s="335"/>
      <c r="J229" s="334" t="str">
        <f t="shared" si="4"/>
        <v/>
      </c>
      <c r="K229" s="335"/>
      <c r="L229" s="335"/>
      <c r="M229" s="335"/>
      <c r="N229" s="335"/>
      <c r="O229" s="334" t="s">
        <v>2286</v>
      </c>
    </row>
    <row r="230" spans="4:15" x14ac:dyDescent="0.25">
      <c r="D230" s="335" t="s">
        <v>4708</v>
      </c>
      <c r="E230" s="334" t="s">
        <v>4709</v>
      </c>
      <c r="F230" s="335"/>
      <c r="G230" s="334"/>
      <c r="H230" s="335"/>
      <c r="I230" s="335"/>
      <c r="J230" s="334" t="str">
        <f t="shared" si="4"/>
        <v/>
      </c>
      <c r="K230" s="335"/>
      <c r="L230" s="335"/>
      <c r="M230" s="335"/>
      <c r="N230" s="335"/>
      <c r="O230" s="334" t="s">
        <v>2287</v>
      </c>
    </row>
    <row r="231" spans="4:15" x14ac:dyDescent="0.25">
      <c r="D231" s="335" t="s">
        <v>4710</v>
      </c>
      <c r="E231" s="334" t="s">
        <v>4709</v>
      </c>
      <c r="F231" s="335"/>
      <c r="G231" s="334"/>
      <c r="H231" s="335"/>
      <c r="I231" s="335"/>
      <c r="J231" s="334" t="str">
        <f t="shared" si="4"/>
        <v/>
      </c>
      <c r="K231" s="335"/>
      <c r="L231" s="335"/>
      <c r="M231" s="335"/>
      <c r="N231" s="335"/>
      <c r="O231" s="334" t="s">
        <v>2288</v>
      </c>
    </row>
    <row r="232" spans="4:15" x14ac:dyDescent="0.25">
      <c r="D232" s="335" t="s">
        <v>4711</v>
      </c>
      <c r="E232" s="334" t="s">
        <v>4709</v>
      </c>
      <c r="F232" s="335"/>
      <c r="G232" s="334"/>
      <c r="H232" s="335"/>
      <c r="I232" s="335"/>
      <c r="J232" s="334" t="str">
        <f t="shared" si="4"/>
        <v/>
      </c>
      <c r="K232" s="335"/>
      <c r="L232" s="335"/>
      <c r="M232" s="335"/>
      <c r="N232" s="335"/>
      <c r="O232" s="334" t="s">
        <v>2289</v>
      </c>
    </row>
    <row r="233" spans="4:15" x14ac:dyDescent="0.25">
      <c r="D233" s="335" t="s">
        <v>4712</v>
      </c>
      <c r="E233" s="334" t="s">
        <v>4709</v>
      </c>
      <c r="F233" s="335"/>
      <c r="G233" s="334"/>
      <c r="H233" s="335"/>
      <c r="I233" s="335"/>
      <c r="J233" s="334" t="str">
        <f t="shared" si="4"/>
        <v/>
      </c>
      <c r="K233" s="335"/>
      <c r="L233" s="335"/>
      <c r="M233" s="335"/>
      <c r="N233" s="335"/>
      <c r="O233" s="334" t="s">
        <v>2290</v>
      </c>
    </row>
    <row r="234" spans="4:15" x14ac:dyDescent="0.25">
      <c r="D234" s="335" t="s">
        <v>4713</v>
      </c>
      <c r="E234" s="334" t="s">
        <v>4709</v>
      </c>
      <c r="F234" s="335"/>
      <c r="G234" s="334"/>
      <c r="H234" s="335"/>
      <c r="I234" s="335"/>
      <c r="J234" s="334" t="str">
        <f t="shared" si="4"/>
        <v/>
      </c>
      <c r="K234" s="335"/>
      <c r="L234" s="335"/>
      <c r="M234" s="335"/>
      <c r="N234" s="335"/>
      <c r="O234" s="334" t="s">
        <v>2291</v>
      </c>
    </row>
    <row r="235" spans="4:15" x14ac:dyDescent="0.25">
      <c r="D235" s="335" t="s">
        <v>4714</v>
      </c>
      <c r="E235" s="334" t="s">
        <v>4709</v>
      </c>
      <c r="F235" s="335"/>
      <c r="G235" s="334"/>
      <c r="H235" s="335"/>
      <c r="I235" s="335"/>
      <c r="J235" s="334" t="str">
        <f t="shared" si="4"/>
        <v/>
      </c>
      <c r="K235" s="335"/>
      <c r="L235" s="335"/>
      <c r="M235" s="335"/>
      <c r="N235" s="335"/>
      <c r="O235" s="334" t="s">
        <v>2292</v>
      </c>
    </row>
    <row r="236" spans="4:15" x14ac:dyDescent="0.25">
      <c r="D236" s="335" t="s">
        <v>4715</v>
      </c>
      <c r="E236" s="334" t="s">
        <v>4709</v>
      </c>
      <c r="F236" s="335"/>
      <c r="G236" s="334"/>
      <c r="H236" s="335"/>
      <c r="I236" s="335"/>
      <c r="J236" s="334" t="str">
        <f t="shared" si="4"/>
        <v/>
      </c>
      <c r="K236" s="335"/>
      <c r="L236" s="335"/>
      <c r="M236" s="335"/>
      <c r="N236" s="335"/>
      <c r="O236" s="334" t="s">
        <v>2293</v>
      </c>
    </row>
    <row r="237" spans="4:15" x14ac:dyDescent="0.25">
      <c r="D237" s="335" t="s">
        <v>4716</v>
      </c>
      <c r="E237" s="334" t="s">
        <v>4709</v>
      </c>
      <c r="F237" s="335"/>
      <c r="G237" s="334"/>
      <c r="H237" s="335"/>
      <c r="I237" s="335"/>
      <c r="J237" s="334" t="str">
        <f t="shared" si="4"/>
        <v/>
      </c>
      <c r="K237" s="335"/>
      <c r="L237" s="335"/>
      <c r="M237" s="335"/>
      <c r="N237" s="335"/>
      <c r="O237" s="334" t="s">
        <v>2294</v>
      </c>
    </row>
    <row r="238" spans="4:15" x14ac:dyDescent="0.25">
      <c r="D238" s="335" t="s">
        <v>4717</v>
      </c>
      <c r="E238" s="334" t="s">
        <v>4709</v>
      </c>
      <c r="F238" s="335"/>
      <c r="G238" s="334"/>
      <c r="H238" s="335"/>
      <c r="I238" s="335"/>
      <c r="J238" s="334" t="str">
        <f t="shared" si="4"/>
        <v/>
      </c>
      <c r="K238" s="335"/>
      <c r="L238" s="335"/>
      <c r="M238" s="335"/>
      <c r="N238" s="335"/>
      <c r="O238" s="334" t="s">
        <v>2295</v>
      </c>
    </row>
    <row r="239" spans="4:15" x14ac:dyDescent="0.25">
      <c r="D239" s="335" t="s">
        <v>4718</v>
      </c>
      <c r="E239" s="334" t="s">
        <v>4709</v>
      </c>
      <c r="F239" s="335"/>
      <c r="G239" s="334"/>
      <c r="H239" s="335"/>
      <c r="I239" s="335"/>
      <c r="J239" s="334" t="str">
        <f t="shared" si="4"/>
        <v/>
      </c>
      <c r="K239" s="335"/>
      <c r="L239" s="335"/>
      <c r="M239" s="335"/>
      <c r="N239" s="335"/>
      <c r="O239" s="334" t="s">
        <v>2296</v>
      </c>
    </row>
    <row r="240" spans="4:15" x14ac:dyDescent="0.25">
      <c r="D240" s="335" t="s">
        <v>4719</v>
      </c>
      <c r="E240" s="334" t="s">
        <v>4720</v>
      </c>
      <c r="F240" s="335"/>
      <c r="G240" s="334"/>
      <c r="H240" s="335"/>
      <c r="I240" s="335"/>
      <c r="J240" s="334" t="str">
        <f t="shared" si="4"/>
        <v/>
      </c>
      <c r="K240" s="335"/>
      <c r="L240" s="335"/>
      <c r="M240" s="335"/>
      <c r="N240" s="335"/>
      <c r="O240" s="334" t="s">
        <v>2297</v>
      </c>
    </row>
    <row r="241" spans="4:15" x14ac:dyDescent="0.25">
      <c r="D241" s="335" t="s">
        <v>4721</v>
      </c>
      <c r="E241" s="334" t="s">
        <v>4720</v>
      </c>
      <c r="F241" s="335"/>
      <c r="G241" s="334"/>
      <c r="H241" s="335"/>
      <c r="I241" s="335"/>
      <c r="J241" s="334" t="str">
        <f t="shared" si="4"/>
        <v/>
      </c>
      <c r="K241" s="335"/>
      <c r="L241" s="335"/>
      <c r="M241" s="335"/>
      <c r="N241" s="335"/>
      <c r="O241" s="334" t="s">
        <v>2298</v>
      </c>
    </row>
    <row r="242" spans="4:15" x14ac:dyDescent="0.25">
      <c r="D242" s="335" t="s">
        <v>4722</v>
      </c>
      <c r="E242" s="334" t="s">
        <v>4720</v>
      </c>
      <c r="F242" s="335"/>
      <c r="G242" s="334"/>
      <c r="H242" s="335"/>
      <c r="I242" s="335"/>
      <c r="J242" s="334" t="str">
        <f t="shared" si="4"/>
        <v/>
      </c>
      <c r="K242" s="335"/>
      <c r="L242" s="335"/>
      <c r="M242" s="335"/>
      <c r="N242" s="335"/>
      <c r="O242" s="334" t="s">
        <v>2299</v>
      </c>
    </row>
    <row r="243" spans="4:15" x14ac:dyDescent="0.25">
      <c r="D243" s="335" t="s">
        <v>4723</v>
      </c>
      <c r="E243" s="334" t="s">
        <v>4720</v>
      </c>
      <c r="F243" s="335"/>
      <c r="G243" s="334"/>
      <c r="H243" s="335"/>
      <c r="I243" s="335"/>
      <c r="J243" s="334" t="str">
        <f t="shared" si="4"/>
        <v/>
      </c>
      <c r="K243" s="335"/>
      <c r="L243" s="335"/>
      <c r="M243" s="335"/>
      <c r="N243" s="335"/>
      <c r="O243" s="334" t="s">
        <v>2300</v>
      </c>
    </row>
    <row r="244" spans="4:15" x14ac:dyDescent="0.25">
      <c r="D244" s="335" t="s">
        <v>4724</v>
      </c>
      <c r="E244" s="334" t="s">
        <v>4720</v>
      </c>
      <c r="F244" s="335"/>
      <c r="G244" s="334"/>
      <c r="H244" s="335"/>
      <c r="I244" s="335"/>
      <c r="J244" s="334" t="str">
        <f t="shared" si="4"/>
        <v/>
      </c>
      <c r="K244" s="335"/>
      <c r="L244" s="335"/>
      <c r="M244" s="335"/>
      <c r="N244" s="335"/>
      <c r="O244" s="334" t="s">
        <v>2301</v>
      </c>
    </row>
    <row r="245" spans="4:15" x14ac:dyDescent="0.25">
      <c r="D245" s="335" t="s">
        <v>4725</v>
      </c>
      <c r="E245" s="334" t="s">
        <v>4720</v>
      </c>
      <c r="F245" s="335"/>
      <c r="G245" s="334"/>
      <c r="H245" s="335"/>
      <c r="I245" s="335"/>
      <c r="J245" s="334" t="str">
        <f t="shared" si="4"/>
        <v/>
      </c>
      <c r="K245" s="335"/>
      <c r="L245" s="335"/>
      <c r="M245" s="335"/>
      <c r="N245" s="335"/>
      <c r="O245" s="334" t="s">
        <v>2302</v>
      </c>
    </row>
    <row r="246" spans="4:15" x14ac:dyDescent="0.25">
      <c r="D246" s="335" t="s">
        <v>4726</v>
      </c>
      <c r="E246" s="334" t="s">
        <v>4720</v>
      </c>
      <c r="F246" s="335"/>
      <c r="G246" s="334"/>
      <c r="H246" s="335"/>
      <c r="I246" s="335"/>
      <c r="J246" s="334" t="str">
        <f t="shared" si="4"/>
        <v/>
      </c>
      <c r="K246" s="335"/>
      <c r="L246" s="335"/>
      <c r="M246" s="335"/>
      <c r="N246" s="335"/>
      <c r="O246" s="334" t="s">
        <v>2303</v>
      </c>
    </row>
    <row r="247" spans="4:15" x14ac:dyDescent="0.25">
      <c r="D247" s="335" t="s">
        <v>4727</v>
      </c>
      <c r="E247" s="334" t="s">
        <v>4720</v>
      </c>
      <c r="F247" s="335"/>
      <c r="G247" s="334"/>
      <c r="H247" s="335"/>
      <c r="I247" s="335"/>
      <c r="J247" s="334" t="str">
        <f t="shared" si="4"/>
        <v/>
      </c>
      <c r="K247" s="335"/>
      <c r="L247" s="335"/>
      <c r="M247" s="335"/>
      <c r="N247" s="335"/>
      <c r="O247" s="334" t="s">
        <v>2304</v>
      </c>
    </row>
    <row r="248" spans="4:15" x14ac:dyDescent="0.25">
      <c r="D248" s="335" t="s">
        <v>4728</v>
      </c>
      <c r="E248" s="334" t="s">
        <v>4720</v>
      </c>
      <c r="F248" s="335"/>
      <c r="G248" s="334"/>
      <c r="H248" s="335"/>
      <c r="I248" s="335"/>
      <c r="J248" s="334" t="str">
        <f t="shared" si="4"/>
        <v/>
      </c>
      <c r="K248" s="335"/>
      <c r="L248" s="335"/>
      <c r="M248" s="335"/>
      <c r="N248" s="335"/>
      <c r="O248" s="334" t="s">
        <v>2305</v>
      </c>
    </row>
    <row r="249" spans="4:15" x14ac:dyDescent="0.25">
      <c r="D249" s="335" t="s">
        <v>4729</v>
      </c>
      <c r="E249" s="334" t="s">
        <v>4720</v>
      </c>
      <c r="F249" s="335"/>
      <c r="G249" s="334"/>
      <c r="H249" s="335"/>
      <c r="I249" s="335"/>
      <c r="J249" s="334" t="str">
        <f t="shared" si="4"/>
        <v/>
      </c>
      <c r="K249" s="335"/>
      <c r="L249" s="335"/>
      <c r="M249" s="335"/>
      <c r="N249" s="335"/>
      <c r="O249" s="334" t="s">
        <v>2306</v>
      </c>
    </row>
    <row r="250" spans="4:15" x14ac:dyDescent="0.25">
      <c r="D250" s="335" t="s">
        <v>4730</v>
      </c>
      <c r="E250" s="334" t="s">
        <v>4731</v>
      </c>
      <c r="F250" s="335"/>
      <c r="G250" s="334"/>
      <c r="H250" s="335"/>
      <c r="I250" s="335"/>
      <c r="J250" s="334" t="str">
        <f t="shared" si="4"/>
        <v/>
      </c>
      <c r="K250" s="335"/>
      <c r="L250" s="335"/>
      <c r="M250" s="335"/>
      <c r="N250" s="335"/>
      <c r="O250" s="334" t="s">
        <v>2307</v>
      </c>
    </row>
    <row r="251" spans="4:15" x14ac:dyDescent="0.25">
      <c r="D251" s="335" t="s">
        <v>4732</v>
      </c>
      <c r="E251" s="334" t="s">
        <v>4731</v>
      </c>
      <c r="F251" s="335"/>
      <c r="G251" s="334"/>
      <c r="H251" s="335"/>
      <c r="I251" s="335"/>
      <c r="J251" s="334" t="str">
        <f t="shared" si="4"/>
        <v/>
      </c>
      <c r="K251" s="335"/>
      <c r="L251" s="335"/>
      <c r="M251" s="335"/>
      <c r="N251" s="335"/>
      <c r="O251" s="334" t="s">
        <v>2308</v>
      </c>
    </row>
    <row r="252" spans="4:15" x14ac:dyDescent="0.25">
      <c r="D252" s="335" t="s">
        <v>4733</v>
      </c>
      <c r="E252" s="334" t="s">
        <v>4731</v>
      </c>
      <c r="F252" s="335"/>
      <c r="G252" s="334"/>
      <c r="H252" s="335"/>
      <c r="I252" s="335"/>
      <c r="J252" s="334" t="str">
        <f t="shared" si="4"/>
        <v/>
      </c>
      <c r="K252" s="335"/>
      <c r="L252" s="335"/>
      <c r="M252" s="335"/>
      <c r="N252" s="335"/>
      <c r="O252" s="334" t="s">
        <v>2309</v>
      </c>
    </row>
    <row r="253" spans="4:15" x14ac:dyDescent="0.25">
      <c r="D253" s="335" t="s">
        <v>4734</v>
      </c>
      <c r="E253" s="334" t="s">
        <v>4731</v>
      </c>
      <c r="F253" s="335"/>
      <c r="G253" s="334"/>
      <c r="H253" s="335"/>
      <c r="I253" s="335"/>
      <c r="J253" s="334" t="str">
        <f t="shared" si="4"/>
        <v/>
      </c>
      <c r="K253" s="335"/>
      <c r="L253" s="335"/>
      <c r="M253" s="335"/>
      <c r="N253" s="335"/>
      <c r="O253" s="334" t="s">
        <v>2310</v>
      </c>
    </row>
    <row r="254" spans="4:15" x14ac:dyDescent="0.25">
      <c r="D254" s="335" t="s">
        <v>4735</v>
      </c>
      <c r="E254" s="334" t="s">
        <v>4731</v>
      </c>
      <c r="F254" s="335"/>
      <c r="G254" s="334"/>
      <c r="H254" s="335"/>
      <c r="I254" s="335"/>
      <c r="J254" s="334" t="str">
        <f t="shared" si="4"/>
        <v/>
      </c>
      <c r="K254" s="335"/>
      <c r="L254" s="335"/>
      <c r="M254" s="335"/>
      <c r="N254" s="335"/>
      <c r="O254" s="334" t="s">
        <v>2311</v>
      </c>
    </row>
    <row r="255" spans="4:15" x14ac:dyDescent="0.25">
      <c r="D255" s="335" t="s">
        <v>4736</v>
      </c>
      <c r="E255" s="334" t="s">
        <v>4731</v>
      </c>
      <c r="F255" s="335"/>
      <c r="G255" s="334"/>
      <c r="H255" s="335"/>
      <c r="I255" s="335"/>
      <c r="J255" s="334" t="str">
        <f t="shared" si="4"/>
        <v/>
      </c>
      <c r="K255" s="335"/>
      <c r="L255" s="335"/>
      <c r="M255" s="335"/>
      <c r="N255" s="335"/>
      <c r="O255" s="334" t="s">
        <v>2312</v>
      </c>
    </row>
    <row r="256" spans="4:15" x14ac:dyDescent="0.25">
      <c r="D256" s="335" t="s">
        <v>4737</v>
      </c>
      <c r="E256" s="334" t="s">
        <v>4731</v>
      </c>
      <c r="F256" s="335"/>
      <c r="G256" s="334"/>
      <c r="H256" s="335"/>
      <c r="I256" s="335"/>
      <c r="J256" s="334" t="str">
        <f t="shared" si="4"/>
        <v/>
      </c>
      <c r="K256" s="335"/>
      <c r="L256" s="335"/>
      <c r="M256" s="335"/>
      <c r="N256" s="335"/>
      <c r="O256" s="334" t="s">
        <v>2313</v>
      </c>
    </row>
    <row r="257" spans="4:15" x14ac:dyDescent="0.25">
      <c r="D257" s="335" t="s">
        <v>4738</v>
      </c>
      <c r="E257" s="334" t="s">
        <v>4731</v>
      </c>
      <c r="F257" s="335"/>
      <c r="G257" s="334"/>
      <c r="H257" s="335"/>
      <c r="I257" s="335"/>
      <c r="J257" s="334" t="str">
        <f t="shared" si="4"/>
        <v/>
      </c>
      <c r="K257" s="335"/>
      <c r="L257" s="335"/>
      <c r="M257" s="335"/>
      <c r="N257" s="335"/>
      <c r="O257" s="334" t="s">
        <v>2314</v>
      </c>
    </row>
    <row r="258" spans="4:15" x14ac:dyDescent="0.25">
      <c r="D258" s="335" t="s">
        <v>4739</v>
      </c>
      <c r="E258" s="334" t="s">
        <v>4731</v>
      </c>
      <c r="F258" s="335"/>
      <c r="G258" s="334"/>
      <c r="H258" s="335"/>
      <c r="I258" s="335"/>
      <c r="J258" s="334" t="str">
        <f t="shared" si="4"/>
        <v/>
      </c>
      <c r="K258" s="335"/>
      <c r="L258" s="335"/>
      <c r="M258" s="335"/>
      <c r="N258" s="335"/>
      <c r="O258" s="334" t="s">
        <v>2315</v>
      </c>
    </row>
    <row r="259" spans="4:15" x14ac:dyDescent="0.25">
      <c r="D259" s="335" t="s">
        <v>4740</v>
      </c>
      <c r="E259" s="334" t="s">
        <v>4731</v>
      </c>
      <c r="F259" s="335"/>
      <c r="G259" s="334"/>
      <c r="H259" s="335"/>
      <c r="I259" s="335"/>
      <c r="J259" s="334" t="str">
        <f t="shared" si="4"/>
        <v/>
      </c>
      <c r="K259" s="335"/>
      <c r="L259" s="335"/>
      <c r="M259" s="335"/>
      <c r="N259" s="335"/>
      <c r="O259" s="334" t="s">
        <v>2316</v>
      </c>
    </row>
    <row r="260" spans="4:15" x14ac:dyDescent="0.25">
      <c r="D260" s="335" t="s">
        <v>4741</v>
      </c>
      <c r="E260" s="334" t="s">
        <v>4742</v>
      </c>
      <c r="F260" s="335"/>
      <c r="G260" s="334"/>
      <c r="H260" s="335"/>
      <c r="I260" s="335"/>
      <c r="J260" s="334" t="str">
        <f t="shared" si="4"/>
        <v/>
      </c>
      <c r="K260" s="335"/>
      <c r="L260" s="335"/>
      <c r="M260" s="335"/>
      <c r="N260" s="335"/>
      <c r="O260" s="334" t="s">
        <v>2317</v>
      </c>
    </row>
    <row r="261" spans="4:15" x14ac:dyDescent="0.25">
      <c r="D261" s="335" t="s">
        <v>4743</v>
      </c>
      <c r="E261" s="334" t="s">
        <v>4742</v>
      </c>
      <c r="F261" s="335"/>
      <c r="G261" s="334"/>
      <c r="H261" s="335"/>
      <c r="I261" s="335"/>
      <c r="J261" s="334" t="str">
        <f t="shared" si="4"/>
        <v/>
      </c>
      <c r="K261" s="335"/>
      <c r="L261" s="335"/>
      <c r="M261" s="335"/>
      <c r="N261" s="335"/>
      <c r="O261" s="334" t="s">
        <v>2318</v>
      </c>
    </row>
    <row r="262" spans="4:15" x14ac:dyDescent="0.25">
      <c r="D262" s="335" t="s">
        <v>4744</v>
      </c>
      <c r="E262" s="334" t="s">
        <v>4742</v>
      </c>
      <c r="F262" s="335"/>
      <c r="G262" s="334"/>
      <c r="H262" s="335"/>
      <c r="I262" s="335"/>
      <c r="J262" s="334" t="str">
        <f t="shared" si="4"/>
        <v/>
      </c>
      <c r="K262" s="335"/>
      <c r="L262" s="335"/>
      <c r="M262" s="335"/>
      <c r="N262" s="335"/>
      <c r="O262" s="334" t="s">
        <v>2319</v>
      </c>
    </row>
    <row r="263" spans="4:15" x14ac:dyDescent="0.25">
      <c r="D263" s="335" t="s">
        <v>4745</v>
      </c>
      <c r="E263" s="334" t="s">
        <v>4742</v>
      </c>
      <c r="F263" s="335"/>
      <c r="G263" s="334"/>
      <c r="H263" s="335"/>
      <c r="I263" s="335"/>
      <c r="J263" s="334" t="str">
        <f t="shared" si="4"/>
        <v/>
      </c>
      <c r="K263" s="335"/>
      <c r="L263" s="335"/>
      <c r="M263" s="335"/>
      <c r="N263" s="335"/>
      <c r="O263" s="334" t="s">
        <v>2320</v>
      </c>
    </row>
    <row r="264" spans="4:15" x14ac:dyDescent="0.25">
      <c r="D264" s="335" t="s">
        <v>4746</v>
      </c>
      <c r="E264" s="334" t="s">
        <v>4742</v>
      </c>
      <c r="F264" s="335"/>
      <c r="G264" s="334"/>
      <c r="H264" s="335"/>
      <c r="I264" s="335"/>
      <c r="J264" s="334" t="str">
        <f t="shared" si="4"/>
        <v/>
      </c>
      <c r="K264" s="335"/>
      <c r="L264" s="335"/>
      <c r="M264" s="335"/>
      <c r="N264" s="335"/>
      <c r="O264" s="334" t="s">
        <v>2321</v>
      </c>
    </row>
    <row r="265" spans="4:15" x14ac:dyDescent="0.25">
      <c r="D265" s="335" t="s">
        <v>4747</v>
      </c>
      <c r="E265" s="334" t="s">
        <v>4742</v>
      </c>
      <c r="F265" s="335"/>
      <c r="G265" s="334"/>
      <c r="H265" s="335"/>
      <c r="I265" s="335"/>
      <c r="J265" s="334" t="str">
        <f t="shared" si="4"/>
        <v/>
      </c>
      <c r="K265" s="335"/>
      <c r="L265" s="335"/>
      <c r="M265" s="335"/>
      <c r="N265" s="335"/>
      <c r="O265" s="334" t="s">
        <v>2322</v>
      </c>
    </row>
    <row r="266" spans="4:15" x14ac:dyDescent="0.25">
      <c r="D266" s="335" t="s">
        <v>4748</v>
      </c>
      <c r="E266" s="334" t="s">
        <v>4742</v>
      </c>
      <c r="F266" s="335"/>
      <c r="G266" s="334"/>
      <c r="H266" s="335"/>
      <c r="I266" s="335"/>
      <c r="J266" s="334" t="str">
        <f t="shared" si="4"/>
        <v/>
      </c>
      <c r="K266" s="335"/>
      <c r="L266" s="335"/>
      <c r="M266" s="335"/>
      <c r="N266" s="335"/>
      <c r="O266" s="334" t="s">
        <v>2323</v>
      </c>
    </row>
    <row r="267" spans="4:15" x14ac:dyDescent="0.25">
      <c r="D267" s="335" t="s">
        <v>4749</v>
      </c>
      <c r="E267" s="334" t="s">
        <v>4742</v>
      </c>
      <c r="F267" s="335"/>
      <c r="G267" s="334"/>
      <c r="H267" s="335"/>
      <c r="I267" s="335"/>
      <c r="J267" s="334" t="str">
        <f t="shared" si="4"/>
        <v/>
      </c>
      <c r="K267" s="335"/>
      <c r="L267" s="335"/>
      <c r="M267" s="335"/>
      <c r="N267" s="335"/>
      <c r="O267" s="334" t="s">
        <v>2324</v>
      </c>
    </row>
    <row r="268" spans="4:15" x14ac:dyDescent="0.25">
      <c r="D268" s="335" t="s">
        <v>4750</v>
      </c>
      <c r="E268" s="334" t="s">
        <v>4742</v>
      </c>
      <c r="F268" s="335"/>
      <c r="G268" s="334"/>
      <c r="H268" s="335"/>
      <c r="I268" s="335"/>
      <c r="J268" s="334" t="str">
        <f t="shared" si="4"/>
        <v/>
      </c>
      <c r="K268" s="335"/>
      <c r="L268" s="335"/>
      <c r="M268" s="335"/>
      <c r="N268" s="335"/>
      <c r="O268" s="334" t="s">
        <v>2325</v>
      </c>
    </row>
    <row r="269" spans="4:15" x14ac:dyDescent="0.25">
      <c r="D269" s="335" t="s">
        <v>4751</v>
      </c>
      <c r="E269" s="334" t="s">
        <v>4742</v>
      </c>
      <c r="F269" s="335"/>
      <c r="G269" s="334"/>
      <c r="H269" s="335"/>
      <c r="I269" s="335"/>
      <c r="J269" s="334" t="str">
        <f t="shared" si="4"/>
        <v/>
      </c>
      <c r="K269" s="335"/>
      <c r="L269" s="335"/>
      <c r="M269" s="335"/>
      <c r="N269" s="335"/>
      <c r="O269" s="334" t="s">
        <v>2326</v>
      </c>
    </row>
    <row r="270" spans="4:15" x14ac:dyDescent="0.25">
      <c r="D270" s="335" t="s">
        <v>4752</v>
      </c>
      <c r="E270" s="334" t="s">
        <v>4753</v>
      </c>
      <c r="F270" s="335"/>
      <c r="G270" s="334"/>
      <c r="H270" s="335"/>
      <c r="I270" s="335"/>
      <c r="J270" s="334" t="str">
        <f t="shared" si="4"/>
        <v/>
      </c>
      <c r="K270" s="335"/>
      <c r="L270" s="335"/>
      <c r="M270" s="335"/>
      <c r="N270" s="335"/>
      <c r="O270" s="334" t="s">
        <v>2327</v>
      </c>
    </row>
    <row r="271" spans="4:15" x14ac:dyDescent="0.25">
      <c r="D271" s="335" t="s">
        <v>4754</v>
      </c>
      <c r="E271" s="334" t="s">
        <v>4753</v>
      </c>
      <c r="F271" s="335"/>
      <c r="G271" s="334"/>
      <c r="H271" s="335"/>
      <c r="I271" s="335"/>
      <c r="J271" s="334" t="str">
        <f t="shared" si="4"/>
        <v/>
      </c>
      <c r="K271" s="335"/>
      <c r="L271" s="335"/>
      <c r="M271" s="335"/>
      <c r="N271" s="335"/>
      <c r="O271" s="334" t="s">
        <v>2328</v>
      </c>
    </row>
    <row r="272" spans="4:15" x14ac:dyDescent="0.25">
      <c r="D272" s="335" t="s">
        <v>4755</v>
      </c>
      <c r="E272" s="334" t="s">
        <v>4753</v>
      </c>
      <c r="F272" s="335"/>
      <c r="G272" s="334"/>
      <c r="H272" s="335"/>
      <c r="I272" s="335"/>
      <c r="J272" s="334" t="str">
        <f t="shared" si="4"/>
        <v/>
      </c>
      <c r="K272" s="335"/>
      <c r="L272" s="335"/>
      <c r="M272" s="335"/>
      <c r="N272" s="335"/>
      <c r="O272" s="334" t="s">
        <v>2329</v>
      </c>
    </row>
    <row r="273" spans="4:15" x14ac:dyDescent="0.25">
      <c r="D273" s="335" t="s">
        <v>4756</v>
      </c>
      <c r="E273" s="334" t="s">
        <v>4753</v>
      </c>
      <c r="F273" s="335"/>
      <c r="G273" s="334"/>
      <c r="H273" s="335"/>
      <c r="I273" s="335"/>
      <c r="J273" s="334" t="str">
        <f t="shared" si="4"/>
        <v/>
      </c>
      <c r="K273" s="335"/>
      <c r="L273" s="335"/>
      <c r="M273" s="335"/>
      <c r="N273" s="335"/>
      <c r="O273" s="334" t="s">
        <v>2330</v>
      </c>
    </row>
    <row r="274" spans="4:15" x14ac:dyDescent="0.25">
      <c r="D274" s="335" t="s">
        <v>4757</v>
      </c>
      <c r="E274" s="334" t="s">
        <v>4753</v>
      </c>
      <c r="F274" s="335"/>
      <c r="G274" s="334"/>
      <c r="H274" s="335"/>
      <c r="I274" s="335"/>
      <c r="J274" s="334" t="str">
        <f t="shared" si="4"/>
        <v/>
      </c>
      <c r="K274" s="335"/>
      <c r="L274" s="335"/>
      <c r="M274" s="335"/>
      <c r="N274" s="335"/>
      <c r="O274" s="334" t="s">
        <v>2331</v>
      </c>
    </row>
    <row r="275" spans="4:15" x14ac:dyDescent="0.25">
      <c r="D275" s="335" t="s">
        <v>4758</v>
      </c>
      <c r="E275" s="334" t="s">
        <v>4753</v>
      </c>
      <c r="F275" s="335"/>
      <c r="G275" s="334"/>
      <c r="H275" s="335"/>
      <c r="I275" s="335"/>
      <c r="J275" s="334" t="str">
        <f t="shared" si="4"/>
        <v/>
      </c>
      <c r="K275" s="335"/>
      <c r="L275" s="335"/>
      <c r="M275" s="335"/>
      <c r="N275" s="335"/>
      <c r="O275" s="334" t="s">
        <v>2332</v>
      </c>
    </row>
    <row r="276" spans="4:15" x14ac:dyDescent="0.25">
      <c r="D276" s="335" t="s">
        <v>4759</v>
      </c>
      <c r="E276" s="334" t="s">
        <v>4753</v>
      </c>
      <c r="F276" s="335"/>
      <c r="G276" s="334"/>
      <c r="H276" s="335"/>
      <c r="I276" s="335"/>
      <c r="J276" s="334" t="str">
        <f t="shared" si="4"/>
        <v/>
      </c>
      <c r="K276" s="335"/>
      <c r="L276" s="335"/>
      <c r="M276" s="335"/>
      <c r="N276" s="335"/>
      <c r="O276" s="334" t="s">
        <v>2333</v>
      </c>
    </row>
    <row r="277" spans="4:15" x14ac:dyDescent="0.25">
      <c r="D277" s="335" t="s">
        <v>4760</v>
      </c>
      <c r="E277" s="334" t="s">
        <v>4753</v>
      </c>
      <c r="F277" s="335"/>
      <c r="G277" s="334"/>
      <c r="H277" s="335"/>
      <c r="I277" s="335"/>
      <c r="J277" s="334" t="str">
        <f t="shared" si="4"/>
        <v/>
      </c>
      <c r="K277" s="335"/>
      <c r="L277" s="335"/>
      <c r="M277" s="335"/>
      <c r="N277" s="335"/>
      <c r="O277" s="334" t="s">
        <v>2334</v>
      </c>
    </row>
    <row r="278" spans="4:15" x14ac:dyDescent="0.25">
      <c r="D278" s="335" t="s">
        <v>4761</v>
      </c>
      <c r="E278" s="334" t="s">
        <v>4753</v>
      </c>
      <c r="F278" s="335"/>
      <c r="G278" s="334"/>
      <c r="H278" s="335"/>
      <c r="I278" s="335"/>
      <c r="J278" s="334" t="str">
        <f t="shared" si="4"/>
        <v/>
      </c>
      <c r="K278" s="335"/>
      <c r="L278" s="335"/>
      <c r="M278" s="335"/>
      <c r="N278" s="335"/>
      <c r="O278" s="334" t="s">
        <v>2335</v>
      </c>
    </row>
    <row r="279" spans="4:15" x14ac:dyDescent="0.25">
      <c r="D279" s="335" t="s">
        <v>4762</v>
      </c>
      <c r="E279" s="334" t="s">
        <v>4753</v>
      </c>
      <c r="F279" s="335"/>
      <c r="G279" s="334"/>
      <c r="H279" s="335"/>
      <c r="I279" s="335"/>
      <c r="J279" s="334" t="str">
        <f t="shared" si="4"/>
        <v/>
      </c>
      <c r="K279" s="335"/>
      <c r="L279" s="335"/>
      <c r="M279" s="335"/>
      <c r="N279" s="335"/>
      <c r="O279" s="334" t="s">
        <v>2336</v>
      </c>
    </row>
    <row r="280" spans="4:15" x14ac:dyDescent="0.25">
      <c r="D280" s="335" t="s">
        <v>4763</v>
      </c>
      <c r="E280" s="334" t="s">
        <v>4764</v>
      </c>
      <c r="F280" s="335"/>
      <c r="G280" s="334"/>
      <c r="H280" s="335"/>
      <c r="I280" s="335"/>
      <c r="J280" s="334" t="str">
        <f t="shared" si="4"/>
        <v/>
      </c>
      <c r="K280" s="335"/>
      <c r="L280" s="335"/>
      <c r="M280" s="335"/>
      <c r="N280" s="335"/>
      <c r="O280" s="334" t="s">
        <v>2337</v>
      </c>
    </row>
    <row r="281" spans="4:15" x14ac:dyDescent="0.25">
      <c r="D281" s="335" t="s">
        <v>4765</v>
      </c>
      <c r="E281" s="334" t="s">
        <v>4764</v>
      </c>
      <c r="F281" s="335"/>
      <c r="G281" s="334"/>
      <c r="H281" s="335"/>
      <c r="I281" s="335"/>
      <c r="J281" s="334" t="str">
        <f t="shared" si="4"/>
        <v/>
      </c>
      <c r="K281" s="335"/>
      <c r="L281" s="335"/>
      <c r="M281" s="335"/>
      <c r="N281" s="335"/>
      <c r="O281" s="334" t="s">
        <v>2338</v>
      </c>
    </row>
    <row r="282" spans="4:15" x14ac:dyDescent="0.25">
      <c r="D282" s="335" t="s">
        <v>4766</v>
      </c>
      <c r="E282" s="334" t="s">
        <v>4764</v>
      </c>
      <c r="F282" s="335"/>
      <c r="G282" s="334"/>
      <c r="H282" s="335"/>
      <c r="I282" s="335"/>
      <c r="J282" s="334" t="str">
        <f t="shared" si="4"/>
        <v/>
      </c>
      <c r="K282" s="335"/>
      <c r="L282" s="335"/>
      <c r="M282" s="335"/>
      <c r="N282" s="335"/>
      <c r="O282" s="334" t="s">
        <v>2339</v>
      </c>
    </row>
    <row r="283" spans="4:15" x14ac:dyDescent="0.25">
      <c r="D283" s="335" t="s">
        <v>4767</v>
      </c>
      <c r="E283" s="334" t="s">
        <v>4764</v>
      </c>
      <c r="F283" s="335"/>
      <c r="G283" s="334"/>
      <c r="H283" s="335"/>
      <c r="I283" s="335"/>
      <c r="J283" s="334" t="str">
        <f t="shared" si="4"/>
        <v/>
      </c>
      <c r="K283" s="335"/>
      <c r="L283" s="335"/>
      <c r="M283" s="335"/>
      <c r="N283" s="335"/>
      <c r="O283" s="334" t="s">
        <v>2340</v>
      </c>
    </row>
    <row r="284" spans="4:15" x14ac:dyDescent="0.25">
      <c r="D284" s="335" t="s">
        <v>4768</v>
      </c>
      <c r="E284" s="334" t="s">
        <v>4764</v>
      </c>
      <c r="F284" s="335"/>
      <c r="G284" s="334"/>
      <c r="H284" s="335"/>
      <c r="I284" s="335"/>
      <c r="J284" s="334" t="str">
        <f t="shared" si="4"/>
        <v/>
      </c>
      <c r="K284" s="335"/>
      <c r="L284" s="335"/>
      <c r="M284" s="335"/>
      <c r="N284" s="335"/>
      <c r="O284" s="334" t="s">
        <v>2341</v>
      </c>
    </row>
    <row r="285" spans="4:15" x14ac:dyDescent="0.25">
      <c r="D285" s="335" t="s">
        <v>4769</v>
      </c>
      <c r="E285" s="334" t="s">
        <v>4764</v>
      </c>
      <c r="F285" s="335"/>
      <c r="G285" s="334"/>
      <c r="H285" s="335"/>
      <c r="I285" s="335"/>
      <c r="J285" s="334" t="str">
        <f t="shared" si="4"/>
        <v/>
      </c>
      <c r="K285" s="335"/>
      <c r="L285" s="335"/>
      <c r="M285" s="335"/>
      <c r="N285" s="335"/>
      <c r="O285" s="334" t="s">
        <v>2342</v>
      </c>
    </row>
    <row r="286" spans="4:15" x14ac:dyDescent="0.25">
      <c r="D286" s="335" t="s">
        <v>4770</v>
      </c>
      <c r="E286" s="334" t="s">
        <v>4764</v>
      </c>
      <c r="F286" s="335"/>
      <c r="G286" s="334"/>
      <c r="H286" s="335"/>
      <c r="I286" s="335"/>
      <c r="J286" s="334" t="str">
        <f t="shared" si="4"/>
        <v/>
      </c>
      <c r="K286" s="335"/>
      <c r="L286" s="335"/>
      <c r="M286" s="335"/>
      <c r="N286" s="335"/>
      <c r="O286" s="334" t="s">
        <v>2343</v>
      </c>
    </row>
    <row r="287" spans="4:15" x14ac:dyDescent="0.25">
      <c r="D287" s="335" t="s">
        <v>4771</v>
      </c>
      <c r="E287" s="334" t="s">
        <v>4764</v>
      </c>
      <c r="F287" s="335"/>
      <c r="G287" s="334"/>
      <c r="H287" s="335"/>
      <c r="I287" s="335"/>
      <c r="J287" s="334" t="str">
        <f t="shared" si="4"/>
        <v/>
      </c>
      <c r="K287" s="335"/>
      <c r="L287" s="335"/>
      <c r="M287" s="335"/>
      <c r="N287" s="335"/>
      <c r="O287" s="334" t="s">
        <v>2344</v>
      </c>
    </row>
    <row r="288" spans="4:15" x14ac:dyDescent="0.25">
      <c r="D288" s="335" t="s">
        <v>4772</v>
      </c>
      <c r="E288" s="334" t="s">
        <v>4764</v>
      </c>
      <c r="F288" s="335"/>
      <c r="G288" s="334"/>
      <c r="H288" s="335"/>
      <c r="I288" s="335"/>
      <c r="J288" s="334" t="str">
        <f t="shared" ref="J288:J309" si="5">F288&amp;H288&amp;I288</f>
        <v/>
      </c>
      <c r="K288" s="335"/>
      <c r="L288" s="335"/>
      <c r="M288" s="335"/>
      <c r="N288" s="335"/>
      <c r="O288" s="334" t="s">
        <v>2345</v>
      </c>
    </row>
    <row r="289" spans="4:15" x14ac:dyDescent="0.25">
      <c r="D289" s="335" t="s">
        <v>4773</v>
      </c>
      <c r="E289" s="334" t="s">
        <v>4764</v>
      </c>
      <c r="F289" s="335"/>
      <c r="G289" s="334"/>
      <c r="H289" s="335"/>
      <c r="I289" s="335"/>
      <c r="J289" s="334" t="str">
        <f t="shared" si="5"/>
        <v/>
      </c>
      <c r="K289" s="335"/>
      <c r="L289" s="335"/>
      <c r="M289" s="335"/>
      <c r="N289" s="335"/>
      <c r="O289" s="334" t="s">
        <v>2346</v>
      </c>
    </row>
    <row r="290" spans="4:15" x14ac:dyDescent="0.25">
      <c r="D290" s="335" t="s">
        <v>4774</v>
      </c>
      <c r="E290" s="334" t="s">
        <v>4775</v>
      </c>
      <c r="F290" s="335"/>
      <c r="G290" s="334"/>
      <c r="H290" s="335"/>
      <c r="I290" s="335"/>
      <c r="J290" s="334" t="str">
        <f t="shared" si="5"/>
        <v/>
      </c>
      <c r="K290" s="335"/>
      <c r="L290" s="335"/>
      <c r="M290" s="335"/>
      <c r="N290" s="335"/>
      <c r="O290" s="334" t="s">
        <v>2347</v>
      </c>
    </row>
    <row r="291" spans="4:15" x14ac:dyDescent="0.25">
      <c r="D291" s="335" t="s">
        <v>4776</v>
      </c>
      <c r="E291" s="334" t="s">
        <v>4775</v>
      </c>
      <c r="F291" s="335"/>
      <c r="G291" s="334"/>
      <c r="H291" s="335"/>
      <c r="I291" s="335"/>
      <c r="J291" s="334" t="str">
        <f t="shared" si="5"/>
        <v/>
      </c>
      <c r="K291" s="335"/>
      <c r="L291" s="335"/>
      <c r="M291" s="335"/>
      <c r="N291" s="335"/>
      <c r="O291" s="334" t="s">
        <v>2348</v>
      </c>
    </row>
    <row r="292" spans="4:15" x14ac:dyDescent="0.25">
      <c r="D292" s="335" t="s">
        <v>4777</v>
      </c>
      <c r="E292" s="334" t="s">
        <v>4775</v>
      </c>
      <c r="F292" s="335"/>
      <c r="G292" s="334"/>
      <c r="H292" s="335"/>
      <c r="I292" s="335"/>
      <c r="J292" s="334" t="str">
        <f t="shared" si="5"/>
        <v/>
      </c>
      <c r="K292" s="335"/>
      <c r="L292" s="335"/>
      <c r="M292" s="335"/>
      <c r="N292" s="335"/>
      <c r="O292" s="334" t="s">
        <v>2349</v>
      </c>
    </row>
    <row r="293" spans="4:15" x14ac:dyDescent="0.25">
      <c r="D293" s="335" t="s">
        <v>4778</v>
      </c>
      <c r="E293" s="334" t="s">
        <v>4775</v>
      </c>
      <c r="F293" s="335"/>
      <c r="G293" s="334"/>
      <c r="H293" s="335"/>
      <c r="I293" s="335"/>
      <c r="J293" s="334" t="str">
        <f t="shared" si="5"/>
        <v/>
      </c>
      <c r="K293" s="335"/>
      <c r="L293" s="335"/>
      <c r="M293" s="335"/>
      <c r="N293" s="335"/>
      <c r="O293" s="334" t="s">
        <v>2350</v>
      </c>
    </row>
    <row r="294" spans="4:15" x14ac:dyDescent="0.25">
      <c r="D294" s="335" t="s">
        <v>4779</v>
      </c>
      <c r="E294" s="334" t="s">
        <v>4775</v>
      </c>
      <c r="F294" s="335"/>
      <c r="G294" s="334"/>
      <c r="H294" s="335"/>
      <c r="I294" s="335"/>
      <c r="J294" s="334" t="str">
        <f t="shared" si="5"/>
        <v/>
      </c>
      <c r="K294" s="335"/>
      <c r="L294" s="335"/>
      <c r="M294" s="335"/>
      <c r="N294" s="335"/>
      <c r="O294" s="334" t="s">
        <v>2351</v>
      </c>
    </row>
    <row r="295" spans="4:15" x14ac:dyDescent="0.25">
      <c r="D295" s="335" t="s">
        <v>4780</v>
      </c>
      <c r="E295" s="334" t="s">
        <v>4775</v>
      </c>
      <c r="F295" s="335"/>
      <c r="G295" s="334"/>
      <c r="H295" s="335"/>
      <c r="I295" s="335"/>
      <c r="J295" s="334" t="str">
        <f t="shared" si="5"/>
        <v/>
      </c>
      <c r="K295" s="335"/>
      <c r="L295" s="335"/>
      <c r="M295" s="335"/>
      <c r="N295" s="335"/>
      <c r="O295" s="334" t="s">
        <v>2352</v>
      </c>
    </row>
    <row r="296" spans="4:15" x14ac:dyDescent="0.25">
      <c r="D296" s="335" t="s">
        <v>4781</v>
      </c>
      <c r="E296" s="334" t="s">
        <v>4775</v>
      </c>
      <c r="F296" s="335"/>
      <c r="G296" s="334"/>
      <c r="H296" s="335"/>
      <c r="I296" s="335"/>
      <c r="J296" s="334" t="str">
        <f t="shared" si="5"/>
        <v/>
      </c>
      <c r="K296" s="335"/>
      <c r="L296" s="335"/>
      <c r="M296" s="335"/>
      <c r="N296" s="335"/>
      <c r="O296" s="334" t="s">
        <v>2353</v>
      </c>
    </row>
    <row r="297" spans="4:15" x14ac:dyDescent="0.25">
      <c r="D297" s="335" t="s">
        <v>4782</v>
      </c>
      <c r="E297" s="334" t="s">
        <v>4775</v>
      </c>
      <c r="F297" s="335"/>
      <c r="G297" s="334"/>
      <c r="H297" s="335"/>
      <c r="I297" s="335"/>
      <c r="J297" s="334" t="str">
        <f t="shared" si="5"/>
        <v/>
      </c>
      <c r="K297" s="335"/>
      <c r="L297" s="335"/>
      <c r="M297" s="335"/>
      <c r="N297" s="335"/>
      <c r="O297" s="334" t="s">
        <v>2354</v>
      </c>
    </row>
    <row r="298" spans="4:15" x14ac:dyDescent="0.25">
      <c r="D298" s="335" t="s">
        <v>4783</v>
      </c>
      <c r="E298" s="334" t="s">
        <v>4775</v>
      </c>
      <c r="F298" s="335"/>
      <c r="G298" s="334"/>
      <c r="H298" s="335"/>
      <c r="I298" s="335"/>
      <c r="J298" s="334" t="str">
        <f t="shared" si="5"/>
        <v/>
      </c>
      <c r="K298" s="335"/>
      <c r="L298" s="335"/>
      <c r="M298" s="335"/>
      <c r="N298" s="335"/>
      <c r="O298" s="334" t="s">
        <v>2355</v>
      </c>
    </row>
    <row r="299" spans="4:15" x14ac:dyDescent="0.25">
      <c r="D299" s="335" t="s">
        <v>4784</v>
      </c>
      <c r="E299" s="334" t="s">
        <v>4775</v>
      </c>
      <c r="F299" s="335"/>
      <c r="G299" s="334"/>
      <c r="H299" s="335"/>
      <c r="I299" s="335"/>
      <c r="J299" s="334" t="str">
        <f t="shared" si="5"/>
        <v/>
      </c>
      <c r="K299" s="335"/>
      <c r="L299" s="335"/>
      <c r="M299" s="335"/>
      <c r="N299" s="335"/>
      <c r="O299" s="334" t="s">
        <v>2356</v>
      </c>
    </row>
    <row r="300" spans="4:15" x14ac:dyDescent="0.25">
      <c r="D300" s="335" t="s">
        <v>4785</v>
      </c>
      <c r="E300" s="334" t="s">
        <v>4786</v>
      </c>
      <c r="F300" s="335"/>
      <c r="G300" s="334"/>
      <c r="H300" s="335"/>
      <c r="I300" s="335"/>
      <c r="J300" s="334" t="str">
        <f t="shared" si="5"/>
        <v/>
      </c>
      <c r="K300" s="335"/>
      <c r="L300" s="335"/>
      <c r="M300" s="335"/>
      <c r="N300" s="335"/>
      <c r="O300" s="334" t="s">
        <v>2357</v>
      </c>
    </row>
    <row r="301" spans="4:15" x14ac:dyDescent="0.25">
      <c r="D301" s="335" t="s">
        <v>4787</v>
      </c>
      <c r="E301" s="334" t="s">
        <v>4786</v>
      </c>
      <c r="F301" s="335"/>
      <c r="G301" s="334"/>
      <c r="H301" s="335"/>
      <c r="I301" s="335"/>
      <c r="J301" s="334" t="str">
        <f t="shared" si="5"/>
        <v/>
      </c>
      <c r="K301" s="335"/>
      <c r="L301" s="335"/>
      <c r="M301" s="335"/>
      <c r="N301" s="335"/>
      <c r="O301" s="334" t="s">
        <v>2358</v>
      </c>
    </row>
    <row r="302" spans="4:15" x14ac:dyDescent="0.25">
      <c r="D302" s="335" t="s">
        <v>4788</v>
      </c>
      <c r="E302" s="334" t="s">
        <v>4786</v>
      </c>
      <c r="F302" s="335"/>
      <c r="G302" s="334"/>
      <c r="H302" s="335"/>
      <c r="I302" s="335"/>
      <c r="J302" s="334" t="str">
        <f t="shared" si="5"/>
        <v/>
      </c>
      <c r="K302" s="335"/>
      <c r="L302" s="335"/>
      <c r="M302" s="335"/>
      <c r="N302" s="335"/>
      <c r="O302" s="334" t="s">
        <v>2359</v>
      </c>
    </row>
    <row r="303" spans="4:15" x14ac:dyDescent="0.25">
      <c r="D303" s="335" t="s">
        <v>4789</v>
      </c>
      <c r="E303" s="334" t="s">
        <v>4786</v>
      </c>
      <c r="F303" s="335"/>
      <c r="G303" s="334"/>
      <c r="H303" s="335"/>
      <c r="I303" s="335"/>
      <c r="J303" s="334" t="str">
        <f t="shared" si="5"/>
        <v/>
      </c>
      <c r="K303" s="335"/>
      <c r="L303" s="335"/>
      <c r="M303" s="335"/>
      <c r="N303" s="335"/>
      <c r="O303" s="334" t="s">
        <v>2360</v>
      </c>
    </row>
    <row r="304" spans="4:15" x14ac:dyDescent="0.25">
      <c r="D304" s="335" t="s">
        <v>4790</v>
      </c>
      <c r="E304" s="334" t="s">
        <v>4786</v>
      </c>
      <c r="F304" s="335"/>
      <c r="G304" s="334"/>
      <c r="H304" s="335"/>
      <c r="I304" s="335"/>
      <c r="J304" s="334" t="str">
        <f t="shared" si="5"/>
        <v/>
      </c>
      <c r="K304" s="335"/>
      <c r="L304" s="335"/>
      <c r="M304" s="335"/>
      <c r="N304" s="335"/>
      <c r="O304" s="334" t="s">
        <v>2361</v>
      </c>
    </row>
    <row r="305" spans="4:17" x14ac:dyDescent="0.25">
      <c r="D305" s="335" t="s">
        <v>4791</v>
      </c>
      <c r="E305" s="334" t="s">
        <v>4786</v>
      </c>
      <c r="F305" s="335"/>
      <c r="G305" s="334"/>
      <c r="H305" s="335"/>
      <c r="I305" s="335"/>
      <c r="J305" s="334" t="str">
        <f t="shared" si="5"/>
        <v/>
      </c>
      <c r="K305" s="335"/>
      <c r="L305" s="335"/>
      <c r="M305" s="335"/>
      <c r="N305" s="335"/>
      <c r="O305" s="334" t="s">
        <v>2362</v>
      </c>
    </row>
    <row r="306" spans="4:17" x14ac:dyDescent="0.25">
      <c r="D306" s="335" t="s">
        <v>4792</v>
      </c>
      <c r="E306" s="334" t="s">
        <v>4786</v>
      </c>
      <c r="F306" s="335"/>
      <c r="G306" s="334"/>
      <c r="H306" s="335"/>
      <c r="I306" s="335"/>
      <c r="J306" s="334" t="str">
        <f t="shared" si="5"/>
        <v/>
      </c>
      <c r="K306" s="335"/>
      <c r="L306" s="335"/>
      <c r="M306" s="335"/>
      <c r="N306" s="335"/>
      <c r="O306" s="334" t="s">
        <v>2363</v>
      </c>
    </row>
    <row r="307" spans="4:17" x14ac:dyDescent="0.25">
      <c r="D307" s="335" t="s">
        <v>4793</v>
      </c>
      <c r="E307" s="334" t="s">
        <v>4786</v>
      </c>
      <c r="F307" s="335"/>
      <c r="G307" s="334"/>
      <c r="H307" s="335"/>
      <c r="I307" s="335"/>
      <c r="J307" s="334" t="str">
        <f t="shared" si="5"/>
        <v/>
      </c>
      <c r="K307" s="335"/>
      <c r="L307" s="335"/>
      <c r="M307" s="335"/>
      <c r="N307" s="335"/>
      <c r="O307" s="334" t="s">
        <v>2364</v>
      </c>
    </row>
    <row r="308" spans="4:17" x14ac:dyDescent="0.25">
      <c r="D308" s="335" t="s">
        <v>4794</v>
      </c>
      <c r="E308" s="334" t="s">
        <v>4786</v>
      </c>
      <c r="F308" s="335"/>
      <c r="G308" s="334"/>
      <c r="H308" s="335"/>
      <c r="I308" s="335"/>
      <c r="J308" s="334" t="str">
        <f t="shared" si="5"/>
        <v/>
      </c>
      <c r="K308" s="335"/>
      <c r="L308" s="335"/>
      <c r="M308" s="335"/>
      <c r="N308" s="335"/>
      <c r="O308" s="334" t="s">
        <v>2365</v>
      </c>
    </row>
    <row r="309" spans="4:17" x14ac:dyDescent="0.25">
      <c r="D309" s="335" t="s">
        <v>4795</v>
      </c>
      <c r="E309" s="334" t="s">
        <v>4786</v>
      </c>
      <c r="F309" s="335"/>
      <c r="G309" s="334"/>
      <c r="H309" s="335"/>
      <c r="I309" s="335"/>
      <c r="J309" s="334" t="str">
        <f t="shared" si="5"/>
        <v/>
      </c>
      <c r="K309" s="335"/>
      <c r="L309" s="335"/>
      <c r="M309" s="335"/>
      <c r="N309" s="335"/>
      <c r="O309" s="334" t="s">
        <v>2366</v>
      </c>
    </row>
    <row r="313" spans="4:17" ht="13" x14ac:dyDescent="0.3">
      <c r="D313" s="7" t="s">
        <v>211</v>
      </c>
    </row>
    <row r="314" spans="4:17" x14ac:dyDescent="0.25">
      <c r="D314" s="334" t="s">
        <v>213</v>
      </c>
      <c r="E314" s="334" t="s">
        <v>215</v>
      </c>
      <c r="F314" s="334" t="s">
        <v>123</v>
      </c>
      <c r="G314" s="334"/>
      <c r="H314" s="334" t="s">
        <v>41</v>
      </c>
      <c r="I314" s="334" t="s">
        <v>31</v>
      </c>
      <c r="J314" s="334" t="s">
        <v>202</v>
      </c>
      <c r="K314" s="334" t="s">
        <v>2</v>
      </c>
      <c r="L314" s="334" t="s">
        <v>3</v>
      </c>
      <c r="M314" s="334" t="s">
        <v>4</v>
      </c>
      <c r="N314" s="334" t="s">
        <v>190</v>
      </c>
      <c r="O314" s="334" t="s">
        <v>18</v>
      </c>
      <c r="P314" s="334" t="s">
        <v>9</v>
      </c>
      <c r="Q314" s="334" t="s">
        <v>61</v>
      </c>
    </row>
    <row r="315" spans="4:17" hidden="1" x14ac:dyDescent="0.25">
      <c r="D315" s="335" t="s">
        <v>212</v>
      </c>
      <c r="E315" s="334" t="s">
        <v>214</v>
      </c>
      <c r="F315" s="335" t="s">
        <v>221</v>
      </c>
      <c r="G315" s="334"/>
      <c r="H315" s="335" t="s">
        <v>99</v>
      </c>
      <c r="I315" s="335" t="s">
        <v>98</v>
      </c>
      <c r="J315" s="334" t="str">
        <f>F315&amp;H315&amp;I315</f>
        <v>[Coverage Indicator Name][Category][Disaggregation]</v>
      </c>
      <c r="K315" s="340" t="s">
        <v>70</v>
      </c>
      <c r="L315" s="341" t="s">
        <v>71</v>
      </c>
      <c r="M315" s="342" t="s">
        <v>216</v>
      </c>
      <c r="N315" s="335" t="s">
        <v>72</v>
      </c>
      <c r="O315" s="335" t="s">
        <v>51</v>
      </c>
      <c r="P315" s="335" t="s">
        <v>88</v>
      </c>
      <c r="Q315" s="334" t="s">
        <v>60</v>
      </c>
    </row>
    <row r="316" spans="4:17" x14ac:dyDescent="0.25">
      <c r="D316" s="335" t="s">
        <v>4796</v>
      </c>
      <c r="E316" s="334" t="s">
        <v>4797</v>
      </c>
      <c r="F316" s="335"/>
      <c r="G316" s="334"/>
      <c r="H316" s="335"/>
      <c r="I316" s="335"/>
      <c r="J316" s="334" t="str">
        <f t="shared" ref="J316:J379" si="6">F316&amp;H316&amp;I316</f>
        <v/>
      </c>
      <c r="K316" s="340"/>
      <c r="L316" s="341"/>
      <c r="M316" s="342"/>
      <c r="N316" s="335"/>
      <c r="O316" s="335"/>
      <c r="P316" s="335"/>
      <c r="Q316" s="334" t="s">
        <v>2367</v>
      </c>
    </row>
    <row r="317" spans="4:17" x14ac:dyDescent="0.25">
      <c r="D317" s="335" t="s">
        <v>4798</v>
      </c>
      <c r="E317" s="334" t="s">
        <v>4797</v>
      </c>
      <c r="F317" s="335"/>
      <c r="G317" s="334"/>
      <c r="H317" s="335"/>
      <c r="I317" s="335"/>
      <c r="J317" s="334" t="str">
        <f t="shared" si="6"/>
        <v/>
      </c>
      <c r="K317" s="340"/>
      <c r="L317" s="341"/>
      <c r="M317" s="342"/>
      <c r="N317" s="335"/>
      <c r="O317" s="335"/>
      <c r="P317" s="335"/>
      <c r="Q317" s="334" t="s">
        <v>2368</v>
      </c>
    </row>
    <row r="318" spans="4:17" x14ac:dyDescent="0.25">
      <c r="D318" s="335" t="s">
        <v>4799</v>
      </c>
      <c r="E318" s="334" t="s">
        <v>4797</v>
      </c>
      <c r="F318" s="335"/>
      <c r="G318" s="334"/>
      <c r="H318" s="335"/>
      <c r="I318" s="335"/>
      <c r="J318" s="334" t="str">
        <f t="shared" si="6"/>
        <v/>
      </c>
      <c r="K318" s="340"/>
      <c r="L318" s="341"/>
      <c r="M318" s="342"/>
      <c r="N318" s="335"/>
      <c r="O318" s="335"/>
      <c r="P318" s="335"/>
      <c r="Q318" s="334" t="s">
        <v>2369</v>
      </c>
    </row>
    <row r="319" spans="4:17" x14ac:dyDescent="0.25">
      <c r="D319" s="335" t="s">
        <v>4800</v>
      </c>
      <c r="E319" s="334" t="s">
        <v>4797</v>
      </c>
      <c r="F319" s="335"/>
      <c r="G319" s="334"/>
      <c r="H319" s="335"/>
      <c r="I319" s="335"/>
      <c r="J319" s="334" t="str">
        <f t="shared" si="6"/>
        <v/>
      </c>
      <c r="K319" s="340"/>
      <c r="L319" s="341"/>
      <c r="M319" s="342"/>
      <c r="N319" s="335"/>
      <c r="O319" s="335"/>
      <c r="P319" s="335"/>
      <c r="Q319" s="334" t="s">
        <v>2370</v>
      </c>
    </row>
    <row r="320" spans="4:17" x14ac:dyDescent="0.25">
      <c r="D320" s="335" t="s">
        <v>4801</v>
      </c>
      <c r="E320" s="334" t="s">
        <v>4797</v>
      </c>
      <c r="F320" s="335"/>
      <c r="G320" s="334"/>
      <c r="H320" s="335"/>
      <c r="I320" s="335"/>
      <c r="J320" s="334" t="str">
        <f t="shared" si="6"/>
        <v/>
      </c>
      <c r="K320" s="340"/>
      <c r="L320" s="341"/>
      <c r="M320" s="342"/>
      <c r="N320" s="335"/>
      <c r="O320" s="335"/>
      <c r="P320" s="335"/>
      <c r="Q320" s="334" t="s">
        <v>2371</v>
      </c>
    </row>
    <row r="321" spans="4:17" x14ac:dyDescent="0.25">
      <c r="D321" s="335" t="s">
        <v>4802</v>
      </c>
      <c r="E321" s="334" t="s">
        <v>4797</v>
      </c>
      <c r="F321" s="335"/>
      <c r="G321" s="334"/>
      <c r="H321" s="335"/>
      <c r="I321" s="335"/>
      <c r="J321" s="334" t="str">
        <f t="shared" si="6"/>
        <v/>
      </c>
      <c r="K321" s="340"/>
      <c r="L321" s="341"/>
      <c r="M321" s="342"/>
      <c r="N321" s="335"/>
      <c r="O321" s="335"/>
      <c r="P321" s="335"/>
      <c r="Q321" s="334" t="s">
        <v>2372</v>
      </c>
    </row>
    <row r="322" spans="4:17" x14ac:dyDescent="0.25">
      <c r="D322" s="335" t="s">
        <v>4803</v>
      </c>
      <c r="E322" s="334" t="s">
        <v>4797</v>
      </c>
      <c r="F322" s="335"/>
      <c r="G322" s="334"/>
      <c r="H322" s="335"/>
      <c r="I322" s="335"/>
      <c r="J322" s="334" t="str">
        <f t="shared" si="6"/>
        <v/>
      </c>
      <c r="K322" s="340"/>
      <c r="L322" s="341"/>
      <c r="M322" s="342"/>
      <c r="N322" s="335"/>
      <c r="O322" s="335"/>
      <c r="P322" s="335"/>
      <c r="Q322" s="334" t="s">
        <v>2373</v>
      </c>
    </row>
    <row r="323" spans="4:17" x14ac:dyDescent="0.25">
      <c r="D323" s="335" t="s">
        <v>4804</v>
      </c>
      <c r="E323" s="334" t="s">
        <v>4797</v>
      </c>
      <c r="F323" s="335"/>
      <c r="G323" s="334"/>
      <c r="H323" s="335"/>
      <c r="I323" s="335"/>
      <c r="J323" s="334" t="str">
        <f t="shared" si="6"/>
        <v/>
      </c>
      <c r="K323" s="340"/>
      <c r="L323" s="341"/>
      <c r="M323" s="342"/>
      <c r="N323" s="335"/>
      <c r="O323" s="335"/>
      <c r="P323" s="335"/>
      <c r="Q323" s="334" t="s">
        <v>2374</v>
      </c>
    </row>
    <row r="324" spans="4:17" x14ac:dyDescent="0.25">
      <c r="D324" s="335" t="s">
        <v>4805</v>
      </c>
      <c r="E324" s="334" t="s">
        <v>4797</v>
      </c>
      <c r="F324" s="335"/>
      <c r="G324" s="334"/>
      <c r="H324" s="335"/>
      <c r="I324" s="335"/>
      <c r="J324" s="334" t="str">
        <f t="shared" si="6"/>
        <v/>
      </c>
      <c r="K324" s="340"/>
      <c r="L324" s="341"/>
      <c r="M324" s="342"/>
      <c r="N324" s="335"/>
      <c r="O324" s="335"/>
      <c r="P324" s="335"/>
      <c r="Q324" s="334" t="s">
        <v>2375</v>
      </c>
    </row>
    <row r="325" spans="4:17" x14ac:dyDescent="0.25">
      <c r="D325" s="335" t="s">
        <v>4806</v>
      </c>
      <c r="E325" s="334" t="s">
        <v>4797</v>
      </c>
      <c r="F325" s="335"/>
      <c r="G325" s="334"/>
      <c r="H325" s="335"/>
      <c r="I325" s="335"/>
      <c r="J325" s="334" t="str">
        <f t="shared" si="6"/>
        <v/>
      </c>
      <c r="K325" s="340"/>
      <c r="L325" s="341"/>
      <c r="M325" s="342"/>
      <c r="N325" s="335"/>
      <c r="O325" s="335"/>
      <c r="P325" s="335"/>
      <c r="Q325" s="334" t="s">
        <v>2376</v>
      </c>
    </row>
    <row r="326" spans="4:17" x14ac:dyDescent="0.25">
      <c r="D326" s="335" t="s">
        <v>4807</v>
      </c>
      <c r="E326" s="334" t="s">
        <v>4797</v>
      </c>
      <c r="F326" s="335"/>
      <c r="G326" s="334"/>
      <c r="H326" s="335"/>
      <c r="I326" s="335"/>
      <c r="J326" s="334" t="str">
        <f t="shared" si="6"/>
        <v/>
      </c>
      <c r="K326" s="340"/>
      <c r="L326" s="341"/>
      <c r="M326" s="342"/>
      <c r="N326" s="335"/>
      <c r="O326" s="335"/>
      <c r="P326" s="335"/>
      <c r="Q326" s="334" t="s">
        <v>2377</v>
      </c>
    </row>
    <row r="327" spans="4:17" x14ac:dyDescent="0.25">
      <c r="D327" s="335" t="s">
        <v>4808</v>
      </c>
      <c r="E327" s="334" t="s">
        <v>4797</v>
      </c>
      <c r="F327" s="335"/>
      <c r="G327" s="334"/>
      <c r="H327" s="335"/>
      <c r="I327" s="335"/>
      <c r="J327" s="334" t="str">
        <f t="shared" si="6"/>
        <v/>
      </c>
      <c r="K327" s="340"/>
      <c r="L327" s="341"/>
      <c r="M327" s="342"/>
      <c r="N327" s="335"/>
      <c r="O327" s="335"/>
      <c r="P327" s="335"/>
      <c r="Q327" s="334" t="s">
        <v>2378</v>
      </c>
    </row>
    <row r="328" spans="4:17" x14ac:dyDescent="0.25">
      <c r="D328" s="335" t="s">
        <v>4809</v>
      </c>
      <c r="E328" s="334" t="s">
        <v>4797</v>
      </c>
      <c r="F328" s="335"/>
      <c r="G328" s="334"/>
      <c r="H328" s="335"/>
      <c r="I328" s="335"/>
      <c r="J328" s="334" t="str">
        <f t="shared" si="6"/>
        <v/>
      </c>
      <c r="K328" s="340"/>
      <c r="L328" s="341"/>
      <c r="M328" s="342"/>
      <c r="N328" s="335"/>
      <c r="O328" s="335"/>
      <c r="P328" s="335"/>
      <c r="Q328" s="334" t="s">
        <v>2379</v>
      </c>
    </row>
    <row r="329" spans="4:17" x14ac:dyDescent="0.25">
      <c r="D329" s="335" t="s">
        <v>4810</v>
      </c>
      <c r="E329" s="334" t="s">
        <v>4797</v>
      </c>
      <c r="F329" s="335"/>
      <c r="G329" s="334"/>
      <c r="H329" s="335"/>
      <c r="I329" s="335"/>
      <c r="J329" s="334" t="str">
        <f t="shared" si="6"/>
        <v/>
      </c>
      <c r="K329" s="340"/>
      <c r="L329" s="341"/>
      <c r="M329" s="342"/>
      <c r="N329" s="335"/>
      <c r="O329" s="335"/>
      <c r="P329" s="335"/>
      <c r="Q329" s="334" t="s">
        <v>2380</v>
      </c>
    </row>
    <row r="330" spans="4:17" x14ac:dyDescent="0.25">
      <c r="D330" s="335" t="s">
        <v>4811</v>
      </c>
      <c r="E330" s="334" t="s">
        <v>4797</v>
      </c>
      <c r="F330" s="335"/>
      <c r="G330" s="334"/>
      <c r="H330" s="335"/>
      <c r="I330" s="335"/>
      <c r="J330" s="334" t="str">
        <f t="shared" si="6"/>
        <v/>
      </c>
      <c r="K330" s="340"/>
      <c r="L330" s="341"/>
      <c r="M330" s="342"/>
      <c r="N330" s="335"/>
      <c r="O330" s="335"/>
      <c r="P330" s="335"/>
      <c r="Q330" s="334" t="s">
        <v>2381</v>
      </c>
    </row>
    <row r="331" spans="4:17" x14ac:dyDescent="0.25">
      <c r="D331" s="335" t="s">
        <v>4812</v>
      </c>
      <c r="E331" s="334" t="s">
        <v>4797</v>
      </c>
      <c r="F331" s="335"/>
      <c r="G331" s="334"/>
      <c r="H331" s="335"/>
      <c r="I331" s="335"/>
      <c r="J331" s="334" t="str">
        <f t="shared" si="6"/>
        <v/>
      </c>
      <c r="K331" s="340"/>
      <c r="L331" s="341"/>
      <c r="M331" s="342"/>
      <c r="N331" s="335"/>
      <c r="O331" s="335"/>
      <c r="P331" s="335"/>
      <c r="Q331" s="334" t="s">
        <v>2382</v>
      </c>
    </row>
    <row r="332" spans="4:17" x14ac:dyDescent="0.25">
      <c r="D332" s="335" t="s">
        <v>4813</v>
      </c>
      <c r="E332" s="334" t="s">
        <v>4797</v>
      </c>
      <c r="F332" s="335"/>
      <c r="G332" s="334"/>
      <c r="H332" s="335"/>
      <c r="I332" s="335"/>
      <c r="J332" s="334" t="str">
        <f t="shared" si="6"/>
        <v/>
      </c>
      <c r="K332" s="340"/>
      <c r="L332" s="341"/>
      <c r="M332" s="342"/>
      <c r="N332" s="335"/>
      <c r="O332" s="335"/>
      <c r="P332" s="335"/>
      <c r="Q332" s="334" t="s">
        <v>2383</v>
      </c>
    </row>
    <row r="333" spans="4:17" x14ac:dyDescent="0.25">
      <c r="D333" s="335" t="s">
        <v>4814</v>
      </c>
      <c r="E333" s="334" t="s">
        <v>4797</v>
      </c>
      <c r="F333" s="335"/>
      <c r="G333" s="334"/>
      <c r="H333" s="335"/>
      <c r="I333" s="335"/>
      <c r="J333" s="334" t="str">
        <f t="shared" si="6"/>
        <v/>
      </c>
      <c r="K333" s="340"/>
      <c r="L333" s="341"/>
      <c r="M333" s="342"/>
      <c r="N333" s="335"/>
      <c r="O333" s="335"/>
      <c r="P333" s="335"/>
      <c r="Q333" s="334" t="s">
        <v>2384</v>
      </c>
    </row>
    <row r="334" spans="4:17" x14ac:dyDescent="0.25">
      <c r="D334" s="335" t="s">
        <v>4815</v>
      </c>
      <c r="E334" s="334" t="s">
        <v>4797</v>
      </c>
      <c r="F334" s="335"/>
      <c r="G334" s="334"/>
      <c r="H334" s="335"/>
      <c r="I334" s="335"/>
      <c r="J334" s="334" t="str">
        <f t="shared" si="6"/>
        <v/>
      </c>
      <c r="K334" s="340"/>
      <c r="L334" s="341"/>
      <c r="M334" s="342"/>
      <c r="N334" s="335"/>
      <c r="O334" s="335"/>
      <c r="P334" s="335"/>
      <c r="Q334" s="334" t="s">
        <v>2385</v>
      </c>
    </row>
    <row r="335" spans="4:17" x14ac:dyDescent="0.25">
      <c r="D335" s="335" t="s">
        <v>4816</v>
      </c>
      <c r="E335" s="334" t="s">
        <v>4797</v>
      </c>
      <c r="F335" s="335"/>
      <c r="G335" s="334"/>
      <c r="H335" s="335"/>
      <c r="I335" s="335"/>
      <c r="J335" s="334" t="str">
        <f t="shared" si="6"/>
        <v/>
      </c>
      <c r="K335" s="340"/>
      <c r="L335" s="341"/>
      <c r="M335" s="342"/>
      <c r="N335" s="335"/>
      <c r="O335" s="335"/>
      <c r="P335" s="335"/>
      <c r="Q335" s="334" t="s">
        <v>2386</v>
      </c>
    </row>
    <row r="336" spans="4:17" x14ac:dyDescent="0.25">
      <c r="D336" s="335" t="s">
        <v>4817</v>
      </c>
      <c r="E336" s="334" t="s">
        <v>4818</v>
      </c>
      <c r="F336" s="335"/>
      <c r="G336" s="334"/>
      <c r="H336" s="335"/>
      <c r="I336" s="335"/>
      <c r="J336" s="334" t="str">
        <f t="shared" si="6"/>
        <v/>
      </c>
      <c r="K336" s="340"/>
      <c r="L336" s="341"/>
      <c r="M336" s="342"/>
      <c r="N336" s="335"/>
      <c r="O336" s="335"/>
      <c r="P336" s="335"/>
      <c r="Q336" s="334" t="s">
        <v>2387</v>
      </c>
    </row>
    <row r="337" spans="4:17" x14ac:dyDescent="0.25">
      <c r="D337" s="335" t="s">
        <v>4819</v>
      </c>
      <c r="E337" s="334" t="s">
        <v>4818</v>
      </c>
      <c r="F337" s="335"/>
      <c r="G337" s="334"/>
      <c r="H337" s="335"/>
      <c r="I337" s="335"/>
      <c r="J337" s="334" t="str">
        <f t="shared" si="6"/>
        <v/>
      </c>
      <c r="K337" s="340"/>
      <c r="L337" s="341"/>
      <c r="M337" s="342"/>
      <c r="N337" s="335"/>
      <c r="O337" s="335"/>
      <c r="P337" s="335"/>
      <c r="Q337" s="334" t="s">
        <v>2388</v>
      </c>
    </row>
    <row r="338" spans="4:17" x14ac:dyDescent="0.25">
      <c r="D338" s="335" t="s">
        <v>4820</v>
      </c>
      <c r="E338" s="334" t="s">
        <v>4818</v>
      </c>
      <c r="F338" s="335"/>
      <c r="G338" s="334"/>
      <c r="H338" s="335"/>
      <c r="I338" s="335"/>
      <c r="J338" s="334" t="str">
        <f t="shared" si="6"/>
        <v/>
      </c>
      <c r="K338" s="340"/>
      <c r="L338" s="341"/>
      <c r="M338" s="342"/>
      <c r="N338" s="335"/>
      <c r="O338" s="335"/>
      <c r="P338" s="335"/>
      <c r="Q338" s="334" t="s">
        <v>2389</v>
      </c>
    </row>
    <row r="339" spans="4:17" x14ac:dyDescent="0.25">
      <c r="D339" s="335" t="s">
        <v>4821</v>
      </c>
      <c r="E339" s="334" t="s">
        <v>4818</v>
      </c>
      <c r="F339" s="335"/>
      <c r="G339" s="334"/>
      <c r="H339" s="335"/>
      <c r="I339" s="335"/>
      <c r="J339" s="334" t="str">
        <f t="shared" si="6"/>
        <v/>
      </c>
      <c r="K339" s="340"/>
      <c r="L339" s="341"/>
      <c r="M339" s="342"/>
      <c r="N339" s="335"/>
      <c r="O339" s="335"/>
      <c r="P339" s="335"/>
      <c r="Q339" s="334" t="s">
        <v>2390</v>
      </c>
    </row>
    <row r="340" spans="4:17" x14ac:dyDescent="0.25">
      <c r="D340" s="335" t="s">
        <v>4822</v>
      </c>
      <c r="E340" s="334" t="s">
        <v>4818</v>
      </c>
      <c r="F340" s="335"/>
      <c r="G340" s="334"/>
      <c r="H340" s="335"/>
      <c r="I340" s="335"/>
      <c r="J340" s="334" t="str">
        <f t="shared" si="6"/>
        <v/>
      </c>
      <c r="K340" s="340"/>
      <c r="L340" s="341"/>
      <c r="M340" s="342"/>
      <c r="N340" s="335"/>
      <c r="O340" s="335"/>
      <c r="P340" s="335"/>
      <c r="Q340" s="334" t="s">
        <v>2391</v>
      </c>
    </row>
    <row r="341" spans="4:17" x14ac:dyDescent="0.25">
      <c r="D341" s="335" t="s">
        <v>4823</v>
      </c>
      <c r="E341" s="334" t="s">
        <v>4818</v>
      </c>
      <c r="F341" s="335"/>
      <c r="G341" s="334"/>
      <c r="H341" s="335"/>
      <c r="I341" s="335"/>
      <c r="J341" s="334" t="str">
        <f t="shared" si="6"/>
        <v/>
      </c>
      <c r="K341" s="340"/>
      <c r="L341" s="341"/>
      <c r="M341" s="342"/>
      <c r="N341" s="335"/>
      <c r="O341" s="335"/>
      <c r="P341" s="335"/>
      <c r="Q341" s="334" t="s">
        <v>2392</v>
      </c>
    </row>
    <row r="342" spans="4:17" x14ac:dyDescent="0.25">
      <c r="D342" s="335" t="s">
        <v>4824</v>
      </c>
      <c r="E342" s="334" t="s">
        <v>4818</v>
      </c>
      <c r="F342" s="335"/>
      <c r="G342" s="334"/>
      <c r="H342" s="335"/>
      <c r="I342" s="335"/>
      <c r="J342" s="334" t="str">
        <f t="shared" si="6"/>
        <v/>
      </c>
      <c r="K342" s="340"/>
      <c r="L342" s="341"/>
      <c r="M342" s="342"/>
      <c r="N342" s="335"/>
      <c r="O342" s="335"/>
      <c r="P342" s="335"/>
      <c r="Q342" s="334" t="s">
        <v>2393</v>
      </c>
    </row>
    <row r="343" spans="4:17" x14ac:dyDescent="0.25">
      <c r="D343" s="335" t="s">
        <v>4825</v>
      </c>
      <c r="E343" s="334" t="s">
        <v>4818</v>
      </c>
      <c r="F343" s="335"/>
      <c r="G343" s="334"/>
      <c r="H343" s="335"/>
      <c r="I343" s="335"/>
      <c r="J343" s="334" t="str">
        <f t="shared" si="6"/>
        <v/>
      </c>
      <c r="K343" s="340"/>
      <c r="L343" s="341"/>
      <c r="M343" s="342"/>
      <c r="N343" s="335"/>
      <c r="O343" s="335"/>
      <c r="P343" s="335"/>
      <c r="Q343" s="334" t="s">
        <v>2394</v>
      </c>
    </row>
    <row r="344" spans="4:17" x14ac:dyDescent="0.25">
      <c r="D344" s="335" t="s">
        <v>4826</v>
      </c>
      <c r="E344" s="334" t="s">
        <v>4818</v>
      </c>
      <c r="F344" s="335"/>
      <c r="G344" s="334"/>
      <c r="H344" s="335"/>
      <c r="I344" s="335"/>
      <c r="J344" s="334" t="str">
        <f t="shared" si="6"/>
        <v/>
      </c>
      <c r="K344" s="340"/>
      <c r="L344" s="341"/>
      <c r="M344" s="342"/>
      <c r="N344" s="335"/>
      <c r="O344" s="335"/>
      <c r="P344" s="335"/>
      <c r="Q344" s="334" t="s">
        <v>2395</v>
      </c>
    </row>
    <row r="345" spans="4:17" x14ac:dyDescent="0.25">
      <c r="D345" s="335" t="s">
        <v>4827</v>
      </c>
      <c r="E345" s="334" t="s">
        <v>4818</v>
      </c>
      <c r="F345" s="335"/>
      <c r="G345" s="334"/>
      <c r="H345" s="335"/>
      <c r="I345" s="335"/>
      <c r="J345" s="334" t="str">
        <f t="shared" si="6"/>
        <v/>
      </c>
      <c r="K345" s="340"/>
      <c r="L345" s="341"/>
      <c r="M345" s="342"/>
      <c r="N345" s="335"/>
      <c r="O345" s="335"/>
      <c r="P345" s="335"/>
      <c r="Q345" s="334" t="s">
        <v>2396</v>
      </c>
    </row>
    <row r="346" spans="4:17" x14ac:dyDescent="0.25">
      <c r="D346" s="335" t="s">
        <v>4828</v>
      </c>
      <c r="E346" s="334" t="s">
        <v>4818</v>
      </c>
      <c r="F346" s="335"/>
      <c r="G346" s="334"/>
      <c r="H346" s="335"/>
      <c r="I346" s="335"/>
      <c r="J346" s="334" t="str">
        <f t="shared" si="6"/>
        <v/>
      </c>
      <c r="K346" s="340"/>
      <c r="L346" s="341"/>
      <c r="M346" s="342"/>
      <c r="N346" s="335"/>
      <c r="O346" s="335"/>
      <c r="P346" s="335"/>
      <c r="Q346" s="334" t="s">
        <v>2397</v>
      </c>
    </row>
    <row r="347" spans="4:17" x14ac:dyDescent="0.25">
      <c r="D347" s="335" t="s">
        <v>4829</v>
      </c>
      <c r="E347" s="334" t="s">
        <v>4818</v>
      </c>
      <c r="F347" s="335"/>
      <c r="G347" s="334"/>
      <c r="H347" s="335"/>
      <c r="I347" s="335"/>
      <c r="J347" s="334" t="str">
        <f t="shared" si="6"/>
        <v/>
      </c>
      <c r="K347" s="340"/>
      <c r="L347" s="341"/>
      <c r="M347" s="342"/>
      <c r="N347" s="335"/>
      <c r="O347" s="335"/>
      <c r="P347" s="335"/>
      <c r="Q347" s="334" t="s">
        <v>2398</v>
      </c>
    </row>
    <row r="348" spans="4:17" x14ac:dyDescent="0.25">
      <c r="D348" s="335" t="s">
        <v>4830</v>
      </c>
      <c r="E348" s="334" t="s">
        <v>4818</v>
      </c>
      <c r="F348" s="335"/>
      <c r="G348" s="334"/>
      <c r="H348" s="335"/>
      <c r="I348" s="335"/>
      <c r="J348" s="334" t="str">
        <f t="shared" si="6"/>
        <v/>
      </c>
      <c r="K348" s="340"/>
      <c r="L348" s="341"/>
      <c r="M348" s="342"/>
      <c r="N348" s="335"/>
      <c r="O348" s="335"/>
      <c r="P348" s="335"/>
      <c r="Q348" s="334" t="s">
        <v>2399</v>
      </c>
    </row>
    <row r="349" spans="4:17" x14ac:dyDescent="0.25">
      <c r="D349" s="335" t="s">
        <v>4831</v>
      </c>
      <c r="E349" s="334" t="s">
        <v>4818</v>
      </c>
      <c r="F349" s="335"/>
      <c r="G349" s="334"/>
      <c r="H349" s="335"/>
      <c r="I349" s="335"/>
      <c r="J349" s="334" t="str">
        <f t="shared" si="6"/>
        <v/>
      </c>
      <c r="K349" s="340"/>
      <c r="L349" s="341"/>
      <c r="M349" s="342"/>
      <c r="N349" s="335"/>
      <c r="O349" s="335"/>
      <c r="P349" s="335"/>
      <c r="Q349" s="334" t="s">
        <v>2400</v>
      </c>
    </row>
    <row r="350" spans="4:17" x14ac:dyDescent="0.25">
      <c r="D350" s="335" t="s">
        <v>4832</v>
      </c>
      <c r="E350" s="334" t="s">
        <v>4818</v>
      </c>
      <c r="F350" s="335"/>
      <c r="G350" s="334"/>
      <c r="H350" s="335"/>
      <c r="I350" s="335"/>
      <c r="J350" s="334" t="str">
        <f t="shared" si="6"/>
        <v/>
      </c>
      <c r="K350" s="340"/>
      <c r="L350" s="341"/>
      <c r="M350" s="342"/>
      <c r="N350" s="335"/>
      <c r="O350" s="335"/>
      <c r="P350" s="335"/>
      <c r="Q350" s="334" t="s">
        <v>2401</v>
      </c>
    </row>
    <row r="351" spans="4:17" x14ac:dyDescent="0.25">
      <c r="D351" s="335" t="s">
        <v>4833</v>
      </c>
      <c r="E351" s="334" t="s">
        <v>4818</v>
      </c>
      <c r="F351" s="335"/>
      <c r="G351" s="334"/>
      <c r="H351" s="335"/>
      <c r="I351" s="335"/>
      <c r="J351" s="334" t="str">
        <f t="shared" si="6"/>
        <v/>
      </c>
      <c r="K351" s="340"/>
      <c r="L351" s="341"/>
      <c r="M351" s="342"/>
      <c r="N351" s="335"/>
      <c r="O351" s="335"/>
      <c r="P351" s="335"/>
      <c r="Q351" s="334" t="s">
        <v>2402</v>
      </c>
    </row>
    <row r="352" spans="4:17" x14ac:dyDescent="0.25">
      <c r="D352" s="335" t="s">
        <v>4834</v>
      </c>
      <c r="E352" s="334" t="s">
        <v>4818</v>
      </c>
      <c r="F352" s="335"/>
      <c r="G352" s="334"/>
      <c r="H352" s="335"/>
      <c r="I352" s="335"/>
      <c r="J352" s="334" t="str">
        <f t="shared" si="6"/>
        <v/>
      </c>
      <c r="K352" s="340"/>
      <c r="L352" s="341"/>
      <c r="M352" s="342"/>
      <c r="N352" s="335"/>
      <c r="O352" s="335"/>
      <c r="P352" s="335"/>
      <c r="Q352" s="334" t="s">
        <v>2403</v>
      </c>
    </row>
    <row r="353" spans="4:17" x14ac:dyDescent="0.25">
      <c r="D353" s="335" t="s">
        <v>4835</v>
      </c>
      <c r="E353" s="334" t="s">
        <v>4818</v>
      </c>
      <c r="F353" s="335"/>
      <c r="G353" s="334"/>
      <c r="H353" s="335"/>
      <c r="I353" s="335"/>
      <c r="J353" s="334" t="str">
        <f t="shared" si="6"/>
        <v/>
      </c>
      <c r="K353" s="340"/>
      <c r="L353" s="341"/>
      <c r="M353" s="342"/>
      <c r="N353" s="335"/>
      <c r="O353" s="335"/>
      <c r="P353" s="335"/>
      <c r="Q353" s="334" t="s">
        <v>2404</v>
      </c>
    </row>
    <row r="354" spans="4:17" x14ac:dyDescent="0.25">
      <c r="D354" s="335" t="s">
        <v>4836</v>
      </c>
      <c r="E354" s="334" t="s">
        <v>4818</v>
      </c>
      <c r="F354" s="335"/>
      <c r="G354" s="334"/>
      <c r="H354" s="335"/>
      <c r="I354" s="335"/>
      <c r="J354" s="334" t="str">
        <f t="shared" si="6"/>
        <v/>
      </c>
      <c r="K354" s="340"/>
      <c r="L354" s="341"/>
      <c r="M354" s="342"/>
      <c r="N354" s="335"/>
      <c r="O354" s="335"/>
      <c r="P354" s="335"/>
      <c r="Q354" s="334" t="s">
        <v>2405</v>
      </c>
    </row>
    <row r="355" spans="4:17" x14ac:dyDescent="0.25">
      <c r="D355" s="335" t="s">
        <v>4837</v>
      </c>
      <c r="E355" s="334" t="s">
        <v>4818</v>
      </c>
      <c r="F355" s="335"/>
      <c r="G355" s="334"/>
      <c r="H355" s="335"/>
      <c r="I355" s="335"/>
      <c r="J355" s="334" t="str">
        <f t="shared" si="6"/>
        <v/>
      </c>
      <c r="K355" s="340"/>
      <c r="L355" s="341"/>
      <c r="M355" s="342"/>
      <c r="N355" s="335"/>
      <c r="O355" s="335"/>
      <c r="P355" s="335"/>
      <c r="Q355" s="334" t="s">
        <v>2406</v>
      </c>
    </row>
    <row r="356" spans="4:17" x14ac:dyDescent="0.25">
      <c r="D356" s="335" t="s">
        <v>4838</v>
      </c>
      <c r="E356" s="334" t="s">
        <v>4839</v>
      </c>
      <c r="F356" s="335"/>
      <c r="G356" s="334"/>
      <c r="H356" s="335"/>
      <c r="I356" s="335"/>
      <c r="J356" s="334" t="str">
        <f t="shared" si="6"/>
        <v/>
      </c>
      <c r="K356" s="340"/>
      <c r="L356" s="341"/>
      <c r="M356" s="342"/>
      <c r="N356" s="335"/>
      <c r="O356" s="335"/>
      <c r="P356" s="335"/>
      <c r="Q356" s="334" t="s">
        <v>2407</v>
      </c>
    </row>
    <row r="357" spans="4:17" x14ac:dyDescent="0.25">
      <c r="D357" s="335" t="s">
        <v>4840</v>
      </c>
      <c r="E357" s="334" t="s">
        <v>4839</v>
      </c>
      <c r="F357" s="335"/>
      <c r="G357" s="334"/>
      <c r="H357" s="335"/>
      <c r="I357" s="335"/>
      <c r="J357" s="334" t="str">
        <f t="shared" si="6"/>
        <v/>
      </c>
      <c r="K357" s="340"/>
      <c r="L357" s="341"/>
      <c r="M357" s="342"/>
      <c r="N357" s="335"/>
      <c r="O357" s="335"/>
      <c r="P357" s="335"/>
      <c r="Q357" s="334" t="s">
        <v>2408</v>
      </c>
    </row>
    <row r="358" spans="4:17" x14ac:dyDescent="0.25">
      <c r="D358" s="335" t="s">
        <v>4841</v>
      </c>
      <c r="E358" s="334" t="s">
        <v>4839</v>
      </c>
      <c r="F358" s="335"/>
      <c r="G358" s="334"/>
      <c r="H358" s="335"/>
      <c r="I358" s="335"/>
      <c r="J358" s="334" t="str">
        <f t="shared" si="6"/>
        <v/>
      </c>
      <c r="K358" s="340"/>
      <c r="L358" s="341"/>
      <c r="M358" s="342"/>
      <c r="N358" s="335"/>
      <c r="O358" s="335"/>
      <c r="P358" s="335"/>
      <c r="Q358" s="334" t="s">
        <v>2409</v>
      </c>
    </row>
    <row r="359" spans="4:17" x14ac:dyDescent="0.25">
      <c r="D359" s="335" t="s">
        <v>4842</v>
      </c>
      <c r="E359" s="334" t="s">
        <v>4839</v>
      </c>
      <c r="F359" s="335"/>
      <c r="G359" s="334"/>
      <c r="H359" s="335"/>
      <c r="I359" s="335"/>
      <c r="J359" s="334" t="str">
        <f t="shared" si="6"/>
        <v/>
      </c>
      <c r="K359" s="340"/>
      <c r="L359" s="341"/>
      <c r="M359" s="342"/>
      <c r="N359" s="335"/>
      <c r="O359" s="335"/>
      <c r="P359" s="335"/>
      <c r="Q359" s="334" t="s">
        <v>2410</v>
      </c>
    </row>
    <row r="360" spans="4:17" x14ac:dyDescent="0.25">
      <c r="D360" s="335" t="s">
        <v>4843</v>
      </c>
      <c r="E360" s="334" t="s">
        <v>4839</v>
      </c>
      <c r="F360" s="335"/>
      <c r="G360" s="334"/>
      <c r="H360" s="335"/>
      <c r="I360" s="335"/>
      <c r="J360" s="334" t="str">
        <f t="shared" si="6"/>
        <v/>
      </c>
      <c r="K360" s="340"/>
      <c r="L360" s="341"/>
      <c r="M360" s="342"/>
      <c r="N360" s="335"/>
      <c r="O360" s="335"/>
      <c r="P360" s="335"/>
      <c r="Q360" s="334" t="s">
        <v>2411</v>
      </c>
    </row>
    <row r="361" spans="4:17" x14ac:dyDescent="0.25">
      <c r="D361" s="335" t="s">
        <v>4844</v>
      </c>
      <c r="E361" s="334" t="s">
        <v>4839</v>
      </c>
      <c r="F361" s="335"/>
      <c r="G361" s="334"/>
      <c r="H361" s="335"/>
      <c r="I361" s="335"/>
      <c r="J361" s="334" t="str">
        <f t="shared" si="6"/>
        <v/>
      </c>
      <c r="K361" s="340"/>
      <c r="L361" s="341"/>
      <c r="M361" s="342"/>
      <c r="N361" s="335"/>
      <c r="O361" s="335"/>
      <c r="P361" s="335"/>
      <c r="Q361" s="334" t="s">
        <v>2412</v>
      </c>
    </row>
    <row r="362" spans="4:17" x14ac:dyDescent="0.25">
      <c r="D362" s="335" t="s">
        <v>4845</v>
      </c>
      <c r="E362" s="334" t="s">
        <v>4839</v>
      </c>
      <c r="F362" s="335"/>
      <c r="G362" s="334"/>
      <c r="H362" s="335"/>
      <c r="I362" s="335"/>
      <c r="J362" s="334" t="str">
        <f t="shared" si="6"/>
        <v/>
      </c>
      <c r="K362" s="340"/>
      <c r="L362" s="341"/>
      <c r="M362" s="342"/>
      <c r="N362" s="335"/>
      <c r="O362" s="335"/>
      <c r="P362" s="335"/>
      <c r="Q362" s="334" t="s">
        <v>2413</v>
      </c>
    </row>
    <row r="363" spans="4:17" x14ac:dyDescent="0.25">
      <c r="D363" s="335" t="s">
        <v>4846</v>
      </c>
      <c r="E363" s="334" t="s">
        <v>4839</v>
      </c>
      <c r="F363" s="335"/>
      <c r="G363" s="334"/>
      <c r="H363" s="335"/>
      <c r="I363" s="335"/>
      <c r="J363" s="334" t="str">
        <f t="shared" si="6"/>
        <v/>
      </c>
      <c r="K363" s="340"/>
      <c r="L363" s="341"/>
      <c r="M363" s="342"/>
      <c r="N363" s="335"/>
      <c r="O363" s="335"/>
      <c r="P363" s="335"/>
      <c r="Q363" s="334" t="s">
        <v>2414</v>
      </c>
    </row>
    <row r="364" spans="4:17" x14ac:dyDescent="0.25">
      <c r="D364" s="335" t="s">
        <v>4847</v>
      </c>
      <c r="E364" s="334" t="s">
        <v>4839</v>
      </c>
      <c r="F364" s="335"/>
      <c r="G364" s="334"/>
      <c r="H364" s="335"/>
      <c r="I364" s="335"/>
      <c r="J364" s="334" t="str">
        <f t="shared" si="6"/>
        <v/>
      </c>
      <c r="K364" s="340"/>
      <c r="L364" s="341"/>
      <c r="M364" s="342"/>
      <c r="N364" s="335"/>
      <c r="O364" s="335"/>
      <c r="P364" s="335"/>
      <c r="Q364" s="334" t="s">
        <v>2415</v>
      </c>
    </row>
    <row r="365" spans="4:17" x14ac:dyDescent="0.25">
      <c r="D365" s="335" t="s">
        <v>4848</v>
      </c>
      <c r="E365" s="334" t="s">
        <v>4839</v>
      </c>
      <c r="F365" s="335"/>
      <c r="G365" s="334"/>
      <c r="H365" s="335"/>
      <c r="I365" s="335"/>
      <c r="J365" s="334" t="str">
        <f t="shared" si="6"/>
        <v/>
      </c>
      <c r="K365" s="340"/>
      <c r="L365" s="341"/>
      <c r="M365" s="342"/>
      <c r="N365" s="335"/>
      <c r="O365" s="335"/>
      <c r="P365" s="335"/>
      <c r="Q365" s="334" t="s">
        <v>2416</v>
      </c>
    </row>
    <row r="366" spans="4:17" x14ac:dyDescent="0.25">
      <c r="D366" s="335" t="s">
        <v>4849</v>
      </c>
      <c r="E366" s="334" t="s">
        <v>4839</v>
      </c>
      <c r="F366" s="335"/>
      <c r="G366" s="334"/>
      <c r="H366" s="335"/>
      <c r="I366" s="335"/>
      <c r="J366" s="334" t="str">
        <f t="shared" si="6"/>
        <v/>
      </c>
      <c r="K366" s="340"/>
      <c r="L366" s="341"/>
      <c r="M366" s="342"/>
      <c r="N366" s="335"/>
      <c r="O366" s="335"/>
      <c r="P366" s="335"/>
      <c r="Q366" s="334" t="s">
        <v>2417</v>
      </c>
    </row>
    <row r="367" spans="4:17" x14ac:dyDescent="0.25">
      <c r="D367" s="335" t="s">
        <v>4850</v>
      </c>
      <c r="E367" s="334" t="s">
        <v>4839</v>
      </c>
      <c r="F367" s="335"/>
      <c r="G367" s="334"/>
      <c r="H367" s="335"/>
      <c r="I367" s="335"/>
      <c r="J367" s="334" t="str">
        <f t="shared" si="6"/>
        <v/>
      </c>
      <c r="K367" s="340"/>
      <c r="L367" s="341"/>
      <c r="M367" s="342"/>
      <c r="N367" s="335"/>
      <c r="O367" s="335"/>
      <c r="P367" s="335"/>
      <c r="Q367" s="334" t="s">
        <v>2418</v>
      </c>
    </row>
    <row r="368" spans="4:17" x14ac:dyDescent="0.25">
      <c r="D368" s="335" t="s">
        <v>4851</v>
      </c>
      <c r="E368" s="334" t="s">
        <v>4839</v>
      </c>
      <c r="F368" s="335"/>
      <c r="G368" s="334"/>
      <c r="H368" s="335"/>
      <c r="I368" s="335"/>
      <c r="J368" s="334" t="str">
        <f t="shared" si="6"/>
        <v/>
      </c>
      <c r="K368" s="340"/>
      <c r="L368" s="341"/>
      <c r="M368" s="342"/>
      <c r="N368" s="335"/>
      <c r="O368" s="335"/>
      <c r="P368" s="335"/>
      <c r="Q368" s="334" t="s">
        <v>2419</v>
      </c>
    </row>
    <row r="369" spans="4:17" x14ac:dyDescent="0.25">
      <c r="D369" s="335" t="s">
        <v>4852</v>
      </c>
      <c r="E369" s="334" t="s">
        <v>4839</v>
      </c>
      <c r="F369" s="335"/>
      <c r="G369" s="334"/>
      <c r="H369" s="335"/>
      <c r="I369" s="335"/>
      <c r="J369" s="334" t="str">
        <f t="shared" si="6"/>
        <v/>
      </c>
      <c r="K369" s="340"/>
      <c r="L369" s="341"/>
      <c r="M369" s="342"/>
      <c r="N369" s="335"/>
      <c r="O369" s="335"/>
      <c r="P369" s="335"/>
      <c r="Q369" s="334" t="s">
        <v>2420</v>
      </c>
    </row>
    <row r="370" spans="4:17" x14ac:dyDescent="0.25">
      <c r="D370" s="335" t="s">
        <v>4853</v>
      </c>
      <c r="E370" s="334" t="s">
        <v>4839</v>
      </c>
      <c r="F370" s="335"/>
      <c r="G370" s="334"/>
      <c r="H370" s="335"/>
      <c r="I370" s="335"/>
      <c r="J370" s="334" t="str">
        <f t="shared" si="6"/>
        <v/>
      </c>
      <c r="K370" s="340"/>
      <c r="L370" s="341"/>
      <c r="M370" s="342"/>
      <c r="N370" s="335"/>
      <c r="O370" s="335"/>
      <c r="P370" s="335"/>
      <c r="Q370" s="334" t="s">
        <v>2421</v>
      </c>
    </row>
    <row r="371" spans="4:17" x14ac:dyDescent="0.25">
      <c r="D371" s="335" t="s">
        <v>4854</v>
      </c>
      <c r="E371" s="334" t="s">
        <v>4839</v>
      </c>
      <c r="F371" s="335"/>
      <c r="G371" s="334"/>
      <c r="H371" s="335"/>
      <c r="I371" s="335"/>
      <c r="J371" s="334" t="str">
        <f t="shared" si="6"/>
        <v/>
      </c>
      <c r="K371" s="340"/>
      <c r="L371" s="341"/>
      <c r="M371" s="342"/>
      <c r="N371" s="335"/>
      <c r="O371" s="335"/>
      <c r="P371" s="335"/>
      <c r="Q371" s="334" t="s">
        <v>2422</v>
      </c>
    </row>
    <row r="372" spans="4:17" x14ac:dyDescent="0.25">
      <c r="D372" s="335" t="s">
        <v>4855</v>
      </c>
      <c r="E372" s="334" t="s">
        <v>4839</v>
      </c>
      <c r="F372" s="335"/>
      <c r="G372" s="334"/>
      <c r="H372" s="335"/>
      <c r="I372" s="335"/>
      <c r="J372" s="334" t="str">
        <f t="shared" si="6"/>
        <v/>
      </c>
      <c r="K372" s="340"/>
      <c r="L372" s="341"/>
      <c r="M372" s="342"/>
      <c r="N372" s="335"/>
      <c r="O372" s="335"/>
      <c r="P372" s="335"/>
      <c r="Q372" s="334" t="s">
        <v>2423</v>
      </c>
    </row>
    <row r="373" spans="4:17" x14ac:dyDescent="0.25">
      <c r="D373" s="335" t="s">
        <v>4856</v>
      </c>
      <c r="E373" s="334" t="s">
        <v>4839</v>
      </c>
      <c r="F373" s="335"/>
      <c r="G373" s="334"/>
      <c r="H373" s="335"/>
      <c r="I373" s="335"/>
      <c r="J373" s="334" t="str">
        <f t="shared" si="6"/>
        <v/>
      </c>
      <c r="K373" s="340"/>
      <c r="L373" s="341"/>
      <c r="M373" s="342"/>
      <c r="N373" s="335"/>
      <c r="O373" s="335"/>
      <c r="P373" s="335"/>
      <c r="Q373" s="334" t="s">
        <v>2424</v>
      </c>
    </row>
    <row r="374" spans="4:17" x14ac:dyDescent="0.25">
      <c r="D374" s="335" t="s">
        <v>4857</v>
      </c>
      <c r="E374" s="334" t="s">
        <v>4839</v>
      </c>
      <c r="F374" s="335"/>
      <c r="G374" s="334"/>
      <c r="H374" s="335"/>
      <c r="I374" s="335"/>
      <c r="J374" s="334" t="str">
        <f t="shared" si="6"/>
        <v/>
      </c>
      <c r="K374" s="340"/>
      <c r="L374" s="341"/>
      <c r="M374" s="342"/>
      <c r="N374" s="335"/>
      <c r="O374" s="335"/>
      <c r="P374" s="335"/>
      <c r="Q374" s="334" t="s">
        <v>2425</v>
      </c>
    </row>
    <row r="375" spans="4:17" x14ac:dyDescent="0.25">
      <c r="D375" s="335" t="s">
        <v>4858</v>
      </c>
      <c r="E375" s="334" t="s">
        <v>4839</v>
      </c>
      <c r="F375" s="335"/>
      <c r="G375" s="334"/>
      <c r="H375" s="335"/>
      <c r="I375" s="335"/>
      <c r="J375" s="334" t="str">
        <f t="shared" si="6"/>
        <v/>
      </c>
      <c r="K375" s="340"/>
      <c r="L375" s="341"/>
      <c r="M375" s="342"/>
      <c r="N375" s="335"/>
      <c r="O375" s="335"/>
      <c r="P375" s="335"/>
      <c r="Q375" s="334" t="s">
        <v>2426</v>
      </c>
    </row>
    <row r="376" spans="4:17" x14ac:dyDescent="0.25">
      <c r="D376" s="335" t="s">
        <v>4859</v>
      </c>
      <c r="E376" s="334" t="s">
        <v>4860</v>
      </c>
      <c r="F376" s="335"/>
      <c r="G376" s="334"/>
      <c r="H376" s="335"/>
      <c r="I376" s="335"/>
      <c r="J376" s="334" t="str">
        <f t="shared" si="6"/>
        <v/>
      </c>
      <c r="K376" s="340"/>
      <c r="L376" s="341"/>
      <c r="M376" s="342"/>
      <c r="N376" s="335"/>
      <c r="O376" s="335"/>
      <c r="P376" s="335"/>
      <c r="Q376" s="334" t="s">
        <v>2427</v>
      </c>
    </row>
    <row r="377" spans="4:17" x14ac:dyDescent="0.25">
      <c r="D377" s="335" t="s">
        <v>4861</v>
      </c>
      <c r="E377" s="334" t="s">
        <v>4860</v>
      </c>
      <c r="F377" s="335"/>
      <c r="G377" s="334"/>
      <c r="H377" s="335"/>
      <c r="I377" s="335"/>
      <c r="J377" s="334" t="str">
        <f t="shared" si="6"/>
        <v/>
      </c>
      <c r="K377" s="340"/>
      <c r="L377" s="341"/>
      <c r="M377" s="342"/>
      <c r="N377" s="335"/>
      <c r="O377" s="335"/>
      <c r="P377" s="335"/>
      <c r="Q377" s="334" t="s">
        <v>2428</v>
      </c>
    </row>
    <row r="378" spans="4:17" x14ac:dyDescent="0.25">
      <c r="D378" s="335" t="s">
        <v>4862</v>
      </c>
      <c r="E378" s="334" t="s">
        <v>4860</v>
      </c>
      <c r="F378" s="335"/>
      <c r="G378" s="334"/>
      <c r="H378" s="335"/>
      <c r="I378" s="335"/>
      <c r="J378" s="334" t="str">
        <f t="shared" si="6"/>
        <v/>
      </c>
      <c r="K378" s="340"/>
      <c r="L378" s="341"/>
      <c r="M378" s="342"/>
      <c r="N378" s="335"/>
      <c r="O378" s="335"/>
      <c r="P378" s="335"/>
      <c r="Q378" s="334" t="s">
        <v>2429</v>
      </c>
    </row>
    <row r="379" spans="4:17" x14ac:dyDescent="0.25">
      <c r="D379" s="335" t="s">
        <v>4863</v>
      </c>
      <c r="E379" s="334" t="s">
        <v>4860</v>
      </c>
      <c r="F379" s="335"/>
      <c r="G379" s="334"/>
      <c r="H379" s="335"/>
      <c r="I379" s="335"/>
      <c r="J379" s="334" t="str">
        <f t="shared" si="6"/>
        <v/>
      </c>
      <c r="K379" s="340"/>
      <c r="L379" s="341"/>
      <c r="M379" s="342"/>
      <c r="N379" s="335"/>
      <c r="O379" s="335"/>
      <c r="P379" s="335"/>
      <c r="Q379" s="334" t="s">
        <v>2430</v>
      </c>
    </row>
    <row r="380" spans="4:17" x14ac:dyDescent="0.25">
      <c r="D380" s="335" t="s">
        <v>4864</v>
      </c>
      <c r="E380" s="334" t="s">
        <v>4860</v>
      </c>
      <c r="F380" s="335"/>
      <c r="G380" s="334"/>
      <c r="H380" s="335"/>
      <c r="I380" s="335"/>
      <c r="J380" s="334" t="str">
        <f t="shared" ref="J380:J443" si="7">F380&amp;H380&amp;I380</f>
        <v/>
      </c>
      <c r="K380" s="340"/>
      <c r="L380" s="341"/>
      <c r="M380" s="342"/>
      <c r="N380" s="335"/>
      <c r="O380" s="335"/>
      <c r="P380" s="335"/>
      <c r="Q380" s="334" t="s">
        <v>2431</v>
      </c>
    </row>
    <row r="381" spans="4:17" x14ac:dyDescent="0.25">
      <c r="D381" s="335" t="s">
        <v>4865</v>
      </c>
      <c r="E381" s="334" t="s">
        <v>4860</v>
      </c>
      <c r="F381" s="335"/>
      <c r="G381" s="334"/>
      <c r="H381" s="335"/>
      <c r="I381" s="335"/>
      <c r="J381" s="334" t="str">
        <f t="shared" si="7"/>
        <v/>
      </c>
      <c r="K381" s="340"/>
      <c r="L381" s="341"/>
      <c r="M381" s="342"/>
      <c r="N381" s="335"/>
      <c r="O381" s="335"/>
      <c r="P381" s="335"/>
      <c r="Q381" s="334" t="s">
        <v>2432</v>
      </c>
    </row>
    <row r="382" spans="4:17" x14ac:dyDescent="0.25">
      <c r="D382" s="335" t="s">
        <v>4866</v>
      </c>
      <c r="E382" s="334" t="s">
        <v>4860</v>
      </c>
      <c r="F382" s="335"/>
      <c r="G382" s="334"/>
      <c r="H382" s="335"/>
      <c r="I382" s="335"/>
      <c r="J382" s="334" t="str">
        <f t="shared" si="7"/>
        <v/>
      </c>
      <c r="K382" s="340"/>
      <c r="L382" s="341"/>
      <c r="M382" s="342"/>
      <c r="N382" s="335"/>
      <c r="O382" s="335"/>
      <c r="P382" s="335"/>
      <c r="Q382" s="334" t="s">
        <v>2433</v>
      </c>
    </row>
    <row r="383" spans="4:17" x14ac:dyDescent="0.25">
      <c r="D383" s="335" t="s">
        <v>4867</v>
      </c>
      <c r="E383" s="334" t="s">
        <v>4860</v>
      </c>
      <c r="F383" s="335"/>
      <c r="G383" s="334"/>
      <c r="H383" s="335"/>
      <c r="I383" s="335"/>
      <c r="J383" s="334" t="str">
        <f t="shared" si="7"/>
        <v/>
      </c>
      <c r="K383" s="340"/>
      <c r="L383" s="341"/>
      <c r="M383" s="342"/>
      <c r="N383" s="335"/>
      <c r="O383" s="335"/>
      <c r="P383" s="335"/>
      <c r="Q383" s="334" t="s">
        <v>2434</v>
      </c>
    </row>
    <row r="384" spans="4:17" x14ac:dyDescent="0.25">
      <c r="D384" s="335" t="s">
        <v>4868</v>
      </c>
      <c r="E384" s="334" t="s">
        <v>4860</v>
      </c>
      <c r="F384" s="335"/>
      <c r="G384" s="334"/>
      <c r="H384" s="335"/>
      <c r="I384" s="335"/>
      <c r="J384" s="334" t="str">
        <f t="shared" si="7"/>
        <v/>
      </c>
      <c r="K384" s="340"/>
      <c r="L384" s="341"/>
      <c r="M384" s="342"/>
      <c r="N384" s="335"/>
      <c r="O384" s="335"/>
      <c r="P384" s="335"/>
      <c r="Q384" s="334" t="s">
        <v>2435</v>
      </c>
    </row>
    <row r="385" spans="4:17" x14ac:dyDescent="0.25">
      <c r="D385" s="335" t="s">
        <v>4869</v>
      </c>
      <c r="E385" s="334" t="s">
        <v>4860</v>
      </c>
      <c r="F385" s="335"/>
      <c r="G385" s="334"/>
      <c r="H385" s="335"/>
      <c r="I385" s="335"/>
      <c r="J385" s="334" t="str">
        <f t="shared" si="7"/>
        <v/>
      </c>
      <c r="K385" s="340"/>
      <c r="L385" s="341"/>
      <c r="M385" s="342"/>
      <c r="N385" s="335"/>
      <c r="O385" s="335"/>
      <c r="P385" s="335"/>
      <c r="Q385" s="334" t="s">
        <v>2436</v>
      </c>
    </row>
    <row r="386" spans="4:17" x14ac:dyDescent="0.25">
      <c r="D386" s="335" t="s">
        <v>4870</v>
      </c>
      <c r="E386" s="334" t="s">
        <v>4860</v>
      </c>
      <c r="F386" s="335"/>
      <c r="G386" s="334"/>
      <c r="H386" s="335"/>
      <c r="I386" s="335"/>
      <c r="J386" s="334" t="str">
        <f t="shared" si="7"/>
        <v/>
      </c>
      <c r="K386" s="340"/>
      <c r="L386" s="341"/>
      <c r="M386" s="342"/>
      <c r="N386" s="335"/>
      <c r="O386" s="335"/>
      <c r="P386" s="335"/>
      <c r="Q386" s="334" t="s">
        <v>2437</v>
      </c>
    </row>
    <row r="387" spans="4:17" x14ac:dyDescent="0.25">
      <c r="D387" s="335" t="s">
        <v>4871</v>
      </c>
      <c r="E387" s="334" t="s">
        <v>4860</v>
      </c>
      <c r="F387" s="335"/>
      <c r="G387" s="334"/>
      <c r="H387" s="335"/>
      <c r="I387" s="335"/>
      <c r="J387" s="334" t="str">
        <f t="shared" si="7"/>
        <v/>
      </c>
      <c r="K387" s="340"/>
      <c r="L387" s="341"/>
      <c r="M387" s="342"/>
      <c r="N387" s="335"/>
      <c r="O387" s="335"/>
      <c r="P387" s="335"/>
      <c r="Q387" s="334" t="s">
        <v>2438</v>
      </c>
    </row>
    <row r="388" spans="4:17" x14ac:dyDescent="0.25">
      <c r="D388" s="335" t="s">
        <v>4872</v>
      </c>
      <c r="E388" s="334" t="s">
        <v>4860</v>
      </c>
      <c r="F388" s="335"/>
      <c r="G388" s="334"/>
      <c r="H388" s="335"/>
      <c r="I388" s="335"/>
      <c r="J388" s="334" t="str">
        <f t="shared" si="7"/>
        <v/>
      </c>
      <c r="K388" s="340"/>
      <c r="L388" s="341"/>
      <c r="M388" s="342"/>
      <c r="N388" s="335"/>
      <c r="O388" s="335"/>
      <c r="P388" s="335"/>
      <c r="Q388" s="334" t="s">
        <v>2439</v>
      </c>
    </row>
    <row r="389" spans="4:17" x14ac:dyDescent="0.25">
      <c r="D389" s="335" t="s">
        <v>4873</v>
      </c>
      <c r="E389" s="334" t="s">
        <v>4860</v>
      </c>
      <c r="F389" s="335"/>
      <c r="G389" s="334"/>
      <c r="H389" s="335"/>
      <c r="I389" s="335"/>
      <c r="J389" s="334" t="str">
        <f t="shared" si="7"/>
        <v/>
      </c>
      <c r="K389" s="340"/>
      <c r="L389" s="341"/>
      <c r="M389" s="342"/>
      <c r="N389" s="335"/>
      <c r="O389" s="335"/>
      <c r="P389" s="335"/>
      <c r="Q389" s="334" t="s">
        <v>2440</v>
      </c>
    </row>
    <row r="390" spans="4:17" x14ac:dyDescent="0.25">
      <c r="D390" s="335" t="s">
        <v>4874</v>
      </c>
      <c r="E390" s="334" t="s">
        <v>4860</v>
      </c>
      <c r="F390" s="335"/>
      <c r="G390" s="334"/>
      <c r="H390" s="335"/>
      <c r="I390" s="335"/>
      <c r="J390" s="334" t="str">
        <f t="shared" si="7"/>
        <v/>
      </c>
      <c r="K390" s="340"/>
      <c r="L390" s="341"/>
      <c r="M390" s="342"/>
      <c r="N390" s="335"/>
      <c r="O390" s="335"/>
      <c r="P390" s="335"/>
      <c r="Q390" s="334" t="s">
        <v>2441</v>
      </c>
    </row>
    <row r="391" spans="4:17" x14ac:dyDescent="0.25">
      <c r="D391" s="335" t="s">
        <v>4875</v>
      </c>
      <c r="E391" s="334" t="s">
        <v>4860</v>
      </c>
      <c r="F391" s="335"/>
      <c r="G391" s="334"/>
      <c r="H391" s="335"/>
      <c r="I391" s="335"/>
      <c r="J391" s="334" t="str">
        <f t="shared" si="7"/>
        <v/>
      </c>
      <c r="K391" s="340"/>
      <c r="L391" s="341"/>
      <c r="M391" s="342"/>
      <c r="N391" s="335"/>
      <c r="O391" s="335"/>
      <c r="P391" s="335"/>
      <c r="Q391" s="334" t="s">
        <v>2442</v>
      </c>
    </row>
    <row r="392" spans="4:17" x14ac:dyDescent="0.25">
      <c r="D392" s="335" t="s">
        <v>4876</v>
      </c>
      <c r="E392" s="334" t="s">
        <v>4860</v>
      </c>
      <c r="F392" s="335"/>
      <c r="G392" s="334"/>
      <c r="H392" s="335"/>
      <c r="I392" s="335"/>
      <c r="J392" s="334" t="str">
        <f t="shared" si="7"/>
        <v/>
      </c>
      <c r="K392" s="340"/>
      <c r="L392" s="341"/>
      <c r="M392" s="342"/>
      <c r="N392" s="335"/>
      <c r="O392" s="335"/>
      <c r="P392" s="335"/>
      <c r="Q392" s="334" t="s">
        <v>2443</v>
      </c>
    </row>
    <row r="393" spans="4:17" x14ac:dyDescent="0.25">
      <c r="D393" s="335" t="s">
        <v>4877</v>
      </c>
      <c r="E393" s="334" t="s">
        <v>4860</v>
      </c>
      <c r="F393" s="335"/>
      <c r="G393" s="334"/>
      <c r="H393" s="335"/>
      <c r="I393" s="335"/>
      <c r="J393" s="334" t="str">
        <f t="shared" si="7"/>
        <v/>
      </c>
      <c r="K393" s="340"/>
      <c r="L393" s="341"/>
      <c r="M393" s="342"/>
      <c r="N393" s="335"/>
      <c r="O393" s="335"/>
      <c r="P393" s="335"/>
      <c r="Q393" s="334" t="s">
        <v>2444</v>
      </c>
    </row>
    <row r="394" spans="4:17" x14ac:dyDescent="0.25">
      <c r="D394" s="335" t="s">
        <v>4878</v>
      </c>
      <c r="E394" s="334" t="s">
        <v>4860</v>
      </c>
      <c r="F394" s="335"/>
      <c r="G394" s="334"/>
      <c r="H394" s="335"/>
      <c r="I394" s="335"/>
      <c r="J394" s="334" t="str">
        <f t="shared" si="7"/>
        <v/>
      </c>
      <c r="K394" s="340"/>
      <c r="L394" s="341"/>
      <c r="M394" s="342"/>
      <c r="N394" s="335"/>
      <c r="O394" s="335"/>
      <c r="P394" s="335"/>
      <c r="Q394" s="334" t="s">
        <v>2445</v>
      </c>
    </row>
    <row r="395" spans="4:17" x14ac:dyDescent="0.25">
      <c r="D395" s="335" t="s">
        <v>4879</v>
      </c>
      <c r="E395" s="334" t="s">
        <v>4860</v>
      </c>
      <c r="F395" s="335"/>
      <c r="G395" s="334"/>
      <c r="H395" s="335"/>
      <c r="I395" s="335"/>
      <c r="J395" s="334" t="str">
        <f t="shared" si="7"/>
        <v/>
      </c>
      <c r="K395" s="340"/>
      <c r="L395" s="341"/>
      <c r="M395" s="342"/>
      <c r="N395" s="335"/>
      <c r="O395" s="335"/>
      <c r="P395" s="335"/>
      <c r="Q395" s="334" t="s">
        <v>2446</v>
      </c>
    </row>
    <row r="396" spans="4:17" x14ac:dyDescent="0.25">
      <c r="D396" s="335" t="s">
        <v>4880</v>
      </c>
      <c r="E396" s="334" t="s">
        <v>4881</v>
      </c>
      <c r="F396" s="335"/>
      <c r="G396" s="334"/>
      <c r="H396" s="335"/>
      <c r="I396" s="335"/>
      <c r="J396" s="334" t="str">
        <f t="shared" si="7"/>
        <v/>
      </c>
      <c r="K396" s="340"/>
      <c r="L396" s="341"/>
      <c r="M396" s="342"/>
      <c r="N396" s="335"/>
      <c r="O396" s="335"/>
      <c r="P396" s="335"/>
      <c r="Q396" s="334" t="s">
        <v>2447</v>
      </c>
    </row>
    <row r="397" spans="4:17" x14ac:dyDescent="0.25">
      <c r="D397" s="335" t="s">
        <v>4882</v>
      </c>
      <c r="E397" s="334" t="s">
        <v>4881</v>
      </c>
      <c r="F397" s="335"/>
      <c r="G397" s="334"/>
      <c r="H397" s="335"/>
      <c r="I397" s="335"/>
      <c r="J397" s="334" t="str">
        <f t="shared" si="7"/>
        <v/>
      </c>
      <c r="K397" s="340"/>
      <c r="L397" s="341"/>
      <c r="M397" s="342"/>
      <c r="N397" s="335"/>
      <c r="O397" s="335"/>
      <c r="P397" s="335"/>
      <c r="Q397" s="334" t="s">
        <v>2448</v>
      </c>
    </row>
    <row r="398" spans="4:17" x14ac:dyDescent="0.25">
      <c r="D398" s="335" t="s">
        <v>4883</v>
      </c>
      <c r="E398" s="334" t="s">
        <v>4881</v>
      </c>
      <c r="F398" s="335"/>
      <c r="G398" s="334"/>
      <c r="H398" s="335"/>
      <c r="I398" s="335"/>
      <c r="J398" s="334" t="str">
        <f t="shared" si="7"/>
        <v/>
      </c>
      <c r="K398" s="340"/>
      <c r="L398" s="341"/>
      <c r="M398" s="342"/>
      <c r="N398" s="335"/>
      <c r="O398" s="335"/>
      <c r="P398" s="335"/>
      <c r="Q398" s="334" t="s">
        <v>2449</v>
      </c>
    </row>
    <row r="399" spans="4:17" x14ac:dyDescent="0.25">
      <c r="D399" s="335" t="s">
        <v>4884</v>
      </c>
      <c r="E399" s="334" t="s">
        <v>4881</v>
      </c>
      <c r="F399" s="335"/>
      <c r="G399" s="334"/>
      <c r="H399" s="335"/>
      <c r="I399" s="335"/>
      <c r="J399" s="334" t="str">
        <f t="shared" si="7"/>
        <v/>
      </c>
      <c r="K399" s="340"/>
      <c r="L399" s="341"/>
      <c r="M399" s="342"/>
      <c r="N399" s="335"/>
      <c r="O399" s="335"/>
      <c r="P399" s="335"/>
      <c r="Q399" s="334" t="s">
        <v>2450</v>
      </c>
    </row>
    <row r="400" spans="4:17" x14ac:dyDescent="0.25">
      <c r="D400" s="335" t="s">
        <v>4885</v>
      </c>
      <c r="E400" s="334" t="s">
        <v>4881</v>
      </c>
      <c r="F400" s="335"/>
      <c r="G400" s="334"/>
      <c r="H400" s="335"/>
      <c r="I400" s="335"/>
      <c r="J400" s="334" t="str">
        <f t="shared" si="7"/>
        <v/>
      </c>
      <c r="K400" s="340"/>
      <c r="L400" s="341"/>
      <c r="M400" s="342"/>
      <c r="N400" s="335"/>
      <c r="O400" s="335"/>
      <c r="P400" s="335"/>
      <c r="Q400" s="334" t="s">
        <v>2451</v>
      </c>
    </row>
    <row r="401" spans="4:17" x14ac:dyDescent="0.25">
      <c r="D401" s="335" t="s">
        <v>4886</v>
      </c>
      <c r="E401" s="334" t="s">
        <v>4881</v>
      </c>
      <c r="F401" s="335"/>
      <c r="G401" s="334"/>
      <c r="H401" s="335"/>
      <c r="I401" s="335"/>
      <c r="J401" s="334" t="str">
        <f t="shared" si="7"/>
        <v/>
      </c>
      <c r="K401" s="340"/>
      <c r="L401" s="341"/>
      <c r="M401" s="342"/>
      <c r="N401" s="335"/>
      <c r="O401" s="335"/>
      <c r="P401" s="335"/>
      <c r="Q401" s="334" t="s">
        <v>2452</v>
      </c>
    </row>
    <row r="402" spans="4:17" x14ac:dyDescent="0.25">
      <c r="D402" s="335" t="s">
        <v>4887</v>
      </c>
      <c r="E402" s="334" t="s">
        <v>4881</v>
      </c>
      <c r="F402" s="335"/>
      <c r="G402" s="334"/>
      <c r="H402" s="335"/>
      <c r="I402" s="335"/>
      <c r="J402" s="334" t="str">
        <f t="shared" si="7"/>
        <v/>
      </c>
      <c r="K402" s="340"/>
      <c r="L402" s="341"/>
      <c r="M402" s="342"/>
      <c r="N402" s="335"/>
      <c r="O402" s="335"/>
      <c r="P402" s="335"/>
      <c r="Q402" s="334" t="s">
        <v>2453</v>
      </c>
    </row>
    <row r="403" spans="4:17" x14ac:dyDescent="0.25">
      <c r="D403" s="335" t="s">
        <v>4888</v>
      </c>
      <c r="E403" s="334" t="s">
        <v>4881</v>
      </c>
      <c r="F403" s="335"/>
      <c r="G403" s="334"/>
      <c r="H403" s="335"/>
      <c r="I403" s="335"/>
      <c r="J403" s="334" t="str">
        <f t="shared" si="7"/>
        <v/>
      </c>
      <c r="K403" s="340"/>
      <c r="L403" s="341"/>
      <c r="M403" s="342"/>
      <c r="N403" s="335"/>
      <c r="O403" s="335"/>
      <c r="P403" s="335"/>
      <c r="Q403" s="334" t="s">
        <v>2454</v>
      </c>
    </row>
    <row r="404" spans="4:17" x14ac:dyDescent="0.25">
      <c r="D404" s="335" t="s">
        <v>4889</v>
      </c>
      <c r="E404" s="334" t="s">
        <v>4881</v>
      </c>
      <c r="F404" s="335"/>
      <c r="G404" s="334"/>
      <c r="H404" s="335"/>
      <c r="I404" s="335"/>
      <c r="J404" s="334" t="str">
        <f t="shared" si="7"/>
        <v/>
      </c>
      <c r="K404" s="340"/>
      <c r="L404" s="341"/>
      <c r="M404" s="342"/>
      <c r="N404" s="335"/>
      <c r="O404" s="335"/>
      <c r="P404" s="335"/>
      <c r="Q404" s="334" t="s">
        <v>2455</v>
      </c>
    </row>
    <row r="405" spans="4:17" x14ac:dyDescent="0.25">
      <c r="D405" s="335" t="s">
        <v>4890</v>
      </c>
      <c r="E405" s="334" t="s">
        <v>4881</v>
      </c>
      <c r="F405" s="335"/>
      <c r="G405" s="334"/>
      <c r="H405" s="335"/>
      <c r="I405" s="335"/>
      <c r="J405" s="334" t="str">
        <f t="shared" si="7"/>
        <v/>
      </c>
      <c r="K405" s="340"/>
      <c r="L405" s="341"/>
      <c r="M405" s="342"/>
      <c r="N405" s="335"/>
      <c r="O405" s="335"/>
      <c r="P405" s="335"/>
      <c r="Q405" s="334" t="s">
        <v>2456</v>
      </c>
    </row>
    <row r="406" spans="4:17" x14ac:dyDescent="0.25">
      <c r="D406" s="335" t="s">
        <v>4891</v>
      </c>
      <c r="E406" s="334" t="s">
        <v>4881</v>
      </c>
      <c r="F406" s="335"/>
      <c r="G406" s="334"/>
      <c r="H406" s="335"/>
      <c r="I406" s="335"/>
      <c r="J406" s="334" t="str">
        <f t="shared" si="7"/>
        <v/>
      </c>
      <c r="K406" s="340"/>
      <c r="L406" s="341"/>
      <c r="M406" s="342"/>
      <c r="N406" s="335"/>
      <c r="O406" s="335"/>
      <c r="P406" s="335"/>
      <c r="Q406" s="334" t="s">
        <v>2457</v>
      </c>
    </row>
    <row r="407" spans="4:17" x14ac:dyDescent="0.25">
      <c r="D407" s="335" t="s">
        <v>4892</v>
      </c>
      <c r="E407" s="334" t="s">
        <v>4881</v>
      </c>
      <c r="F407" s="335"/>
      <c r="G407" s="334"/>
      <c r="H407" s="335"/>
      <c r="I407" s="335"/>
      <c r="J407" s="334" t="str">
        <f t="shared" si="7"/>
        <v/>
      </c>
      <c r="K407" s="340"/>
      <c r="L407" s="341"/>
      <c r="M407" s="342"/>
      <c r="N407" s="335"/>
      <c r="O407" s="335"/>
      <c r="P407" s="335"/>
      <c r="Q407" s="334" t="s">
        <v>2458</v>
      </c>
    </row>
    <row r="408" spans="4:17" x14ac:dyDescent="0.25">
      <c r="D408" s="335" t="s">
        <v>4893</v>
      </c>
      <c r="E408" s="334" t="s">
        <v>4881</v>
      </c>
      <c r="F408" s="335"/>
      <c r="G408" s="334"/>
      <c r="H408" s="335"/>
      <c r="I408" s="335"/>
      <c r="J408" s="334" t="str">
        <f t="shared" si="7"/>
        <v/>
      </c>
      <c r="K408" s="340"/>
      <c r="L408" s="341"/>
      <c r="M408" s="342"/>
      <c r="N408" s="335"/>
      <c r="O408" s="335"/>
      <c r="P408" s="335"/>
      <c r="Q408" s="334" t="s">
        <v>2459</v>
      </c>
    </row>
    <row r="409" spans="4:17" x14ac:dyDescent="0.25">
      <c r="D409" s="335" t="s">
        <v>4894</v>
      </c>
      <c r="E409" s="334" t="s">
        <v>4881</v>
      </c>
      <c r="F409" s="335"/>
      <c r="G409" s="334"/>
      <c r="H409" s="335"/>
      <c r="I409" s="335"/>
      <c r="J409" s="334" t="str">
        <f t="shared" si="7"/>
        <v/>
      </c>
      <c r="K409" s="340"/>
      <c r="L409" s="341"/>
      <c r="M409" s="342"/>
      <c r="N409" s="335"/>
      <c r="O409" s="335"/>
      <c r="P409" s="335"/>
      <c r="Q409" s="334" t="s">
        <v>2460</v>
      </c>
    </row>
    <row r="410" spans="4:17" x14ac:dyDescent="0.25">
      <c r="D410" s="335" t="s">
        <v>4895</v>
      </c>
      <c r="E410" s="334" t="s">
        <v>4881</v>
      </c>
      <c r="F410" s="335"/>
      <c r="G410" s="334"/>
      <c r="H410" s="335"/>
      <c r="I410" s="335"/>
      <c r="J410" s="334" t="str">
        <f t="shared" si="7"/>
        <v/>
      </c>
      <c r="K410" s="340"/>
      <c r="L410" s="341"/>
      <c r="M410" s="342"/>
      <c r="N410" s="335"/>
      <c r="O410" s="335"/>
      <c r="P410" s="335"/>
      <c r="Q410" s="334" t="s">
        <v>2461</v>
      </c>
    </row>
    <row r="411" spans="4:17" x14ac:dyDescent="0.25">
      <c r="D411" s="335" t="s">
        <v>4896</v>
      </c>
      <c r="E411" s="334" t="s">
        <v>4881</v>
      </c>
      <c r="F411" s="335"/>
      <c r="G411" s="334"/>
      <c r="H411" s="335"/>
      <c r="I411" s="335"/>
      <c r="J411" s="334" t="str">
        <f t="shared" si="7"/>
        <v/>
      </c>
      <c r="K411" s="340"/>
      <c r="L411" s="341"/>
      <c r="M411" s="342"/>
      <c r="N411" s="335"/>
      <c r="O411" s="335"/>
      <c r="P411" s="335"/>
      <c r="Q411" s="334" t="s">
        <v>2462</v>
      </c>
    </row>
    <row r="412" spans="4:17" x14ac:dyDescent="0.25">
      <c r="D412" s="335" t="s">
        <v>4897</v>
      </c>
      <c r="E412" s="334" t="s">
        <v>4881</v>
      </c>
      <c r="F412" s="335"/>
      <c r="G412" s="334"/>
      <c r="H412" s="335"/>
      <c r="I412" s="335"/>
      <c r="J412" s="334" t="str">
        <f t="shared" si="7"/>
        <v/>
      </c>
      <c r="K412" s="340"/>
      <c r="L412" s="341"/>
      <c r="M412" s="342"/>
      <c r="N412" s="335"/>
      <c r="O412" s="335"/>
      <c r="P412" s="335"/>
      <c r="Q412" s="334" t="s">
        <v>2463</v>
      </c>
    </row>
    <row r="413" spans="4:17" x14ac:dyDescent="0.25">
      <c r="D413" s="335" t="s">
        <v>4898</v>
      </c>
      <c r="E413" s="334" t="s">
        <v>4881</v>
      </c>
      <c r="F413" s="335"/>
      <c r="G413" s="334"/>
      <c r="H413" s="335"/>
      <c r="I413" s="335"/>
      <c r="J413" s="334" t="str">
        <f t="shared" si="7"/>
        <v/>
      </c>
      <c r="K413" s="340"/>
      <c r="L413" s="341"/>
      <c r="M413" s="342"/>
      <c r="N413" s="335"/>
      <c r="O413" s="335"/>
      <c r="P413" s="335"/>
      <c r="Q413" s="334" t="s">
        <v>2464</v>
      </c>
    </row>
    <row r="414" spans="4:17" x14ac:dyDescent="0.25">
      <c r="D414" s="335" t="s">
        <v>4899</v>
      </c>
      <c r="E414" s="334" t="s">
        <v>4881</v>
      </c>
      <c r="F414" s="335"/>
      <c r="G414" s="334"/>
      <c r="H414" s="335"/>
      <c r="I414" s="335"/>
      <c r="J414" s="334" t="str">
        <f t="shared" si="7"/>
        <v/>
      </c>
      <c r="K414" s="340"/>
      <c r="L414" s="341"/>
      <c r="M414" s="342"/>
      <c r="N414" s="335"/>
      <c r="O414" s="335"/>
      <c r="P414" s="335"/>
      <c r="Q414" s="334" t="s">
        <v>2465</v>
      </c>
    </row>
    <row r="415" spans="4:17" x14ac:dyDescent="0.25">
      <c r="D415" s="335" t="s">
        <v>4900</v>
      </c>
      <c r="E415" s="334" t="s">
        <v>4881</v>
      </c>
      <c r="F415" s="335"/>
      <c r="G415" s="334"/>
      <c r="H415" s="335"/>
      <c r="I415" s="335"/>
      <c r="J415" s="334" t="str">
        <f t="shared" si="7"/>
        <v/>
      </c>
      <c r="K415" s="340"/>
      <c r="L415" s="341"/>
      <c r="M415" s="342"/>
      <c r="N415" s="335"/>
      <c r="O415" s="335"/>
      <c r="P415" s="335"/>
      <c r="Q415" s="334" t="s">
        <v>2466</v>
      </c>
    </row>
    <row r="416" spans="4:17" x14ac:dyDescent="0.25">
      <c r="D416" s="335" t="s">
        <v>4901</v>
      </c>
      <c r="E416" s="334" t="s">
        <v>4902</v>
      </c>
      <c r="F416" s="335"/>
      <c r="G416" s="334"/>
      <c r="H416" s="335"/>
      <c r="I416" s="335"/>
      <c r="J416" s="334" t="str">
        <f t="shared" si="7"/>
        <v/>
      </c>
      <c r="K416" s="340"/>
      <c r="L416" s="341"/>
      <c r="M416" s="342"/>
      <c r="N416" s="335"/>
      <c r="O416" s="335"/>
      <c r="P416" s="335"/>
      <c r="Q416" s="334" t="s">
        <v>2467</v>
      </c>
    </row>
    <row r="417" spans="4:17" x14ac:dyDescent="0.25">
      <c r="D417" s="335" t="s">
        <v>4903</v>
      </c>
      <c r="E417" s="334" t="s">
        <v>4902</v>
      </c>
      <c r="F417" s="335"/>
      <c r="G417" s="334"/>
      <c r="H417" s="335"/>
      <c r="I417" s="335"/>
      <c r="J417" s="334" t="str">
        <f t="shared" si="7"/>
        <v/>
      </c>
      <c r="K417" s="340"/>
      <c r="L417" s="341"/>
      <c r="M417" s="342"/>
      <c r="N417" s="335"/>
      <c r="O417" s="335"/>
      <c r="P417" s="335"/>
      <c r="Q417" s="334" t="s">
        <v>2468</v>
      </c>
    </row>
    <row r="418" spans="4:17" x14ac:dyDescent="0.25">
      <c r="D418" s="335" t="s">
        <v>4904</v>
      </c>
      <c r="E418" s="334" t="s">
        <v>4902</v>
      </c>
      <c r="F418" s="335"/>
      <c r="G418" s="334"/>
      <c r="H418" s="335"/>
      <c r="I418" s="335"/>
      <c r="J418" s="334" t="str">
        <f t="shared" si="7"/>
        <v/>
      </c>
      <c r="K418" s="340"/>
      <c r="L418" s="341"/>
      <c r="M418" s="342"/>
      <c r="N418" s="335"/>
      <c r="O418" s="335"/>
      <c r="P418" s="335"/>
      <c r="Q418" s="334" t="s">
        <v>2469</v>
      </c>
    </row>
    <row r="419" spans="4:17" x14ac:dyDescent="0.25">
      <c r="D419" s="335" t="s">
        <v>4905</v>
      </c>
      <c r="E419" s="334" t="s">
        <v>4902</v>
      </c>
      <c r="F419" s="335"/>
      <c r="G419" s="334"/>
      <c r="H419" s="335"/>
      <c r="I419" s="335"/>
      <c r="J419" s="334" t="str">
        <f t="shared" si="7"/>
        <v/>
      </c>
      <c r="K419" s="340"/>
      <c r="L419" s="341"/>
      <c r="M419" s="342"/>
      <c r="N419" s="335"/>
      <c r="O419" s="335"/>
      <c r="P419" s="335"/>
      <c r="Q419" s="334" t="s">
        <v>2470</v>
      </c>
    </row>
    <row r="420" spans="4:17" x14ac:dyDescent="0.25">
      <c r="D420" s="335" t="s">
        <v>4906</v>
      </c>
      <c r="E420" s="334" t="s">
        <v>4902</v>
      </c>
      <c r="F420" s="335"/>
      <c r="G420" s="334"/>
      <c r="H420" s="335"/>
      <c r="I420" s="335"/>
      <c r="J420" s="334" t="str">
        <f t="shared" si="7"/>
        <v/>
      </c>
      <c r="K420" s="340"/>
      <c r="L420" s="341"/>
      <c r="M420" s="342"/>
      <c r="N420" s="335"/>
      <c r="O420" s="335"/>
      <c r="P420" s="335"/>
      <c r="Q420" s="334" t="s">
        <v>2471</v>
      </c>
    </row>
    <row r="421" spans="4:17" x14ac:dyDescent="0.25">
      <c r="D421" s="335" t="s">
        <v>4907</v>
      </c>
      <c r="E421" s="334" t="s">
        <v>4902</v>
      </c>
      <c r="F421" s="335"/>
      <c r="G421" s="334"/>
      <c r="H421" s="335"/>
      <c r="I421" s="335"/>
      <c r="J421" s="334" t="str">
        <f t="shared" si="7"/>
        <v/>
      </c>
      <c r="K421" s="340"/>
      <c r="L421" s="341"/>
      <c r="M421" s="342"/>
      <c r="N421" s="335"/>
      <c r="O421" s="335"/>
      <c r="P421" s="335"/>
      <c r="Q421" s="334" t="s">
        <v>2472</v>
      </c>
    </row>
    <row r="422" spans="4:17" x14ac:dyDescent="0.25">
      <c r="D422" s="335" t="s">
        <v>4908</v>
      </c>
      <c r="E422" s="334" t="s">
        <v>4902</v>
      </c>
      <c r="F422" s="335"/>
      <c r="G422" s="334"/>
      <c r="H422" s="335"/>
      <c r="I422" s="335"/>
      <c r="J422" s="334" t="str">
        <f t="shared" si="7"/>
        <v/>
      </c>
      <c r="K422" s="340"/>
      <c r="L422" s="341"/>
      <c r="M422" s="342"/>
      <c r="N422" s="335"/>
      <c r="O422" s="335"/>
      <c r="P422" s="335"/>
      <c r="Q422" s="334" t="s">
        <v>2473</v>
      </c>
    </row>
    <row r="423" spans="4:17" x14ac:dyDescent="0.25">
      <c r="D423" s="335" t="s">
        <v>4909</v>
      </c>
      <c r="E423" s="334" t="s">
        <v>4902</v>
      </c>
      <c r="F423" s="335"/>
      <c r="G423" s="334"/>
      <c r="H423" s="335"/>
      <c r="I423" s="335"/>
      <c r="J423" s="334" t="str">
        <f t="shared" si="7"/>
        <v/>
      </c>
      <c r="K423" s="340"/>
      <c r="L423" s="341"/>
      <c r="M423" s="342"/>
      <c r="N423" s="335"/>
      <c r="O423" s="335"/>
      <c r="P423" s="335"/>
      <c r="Q423" s="334" t="s">
        <v>2474</v>
      </c>
    </row>
    <row r="424" spans="4:17" x14ac:dyDescent="0.25">
      <c r="D424" s="335" t="s">
        <v>4910</v>
      </c>
      <c r="E424" s="334" t="s">
        <v>4902</v>
      </c>
      <c r="F424" s="335"/>
      <c r="G424" s="334"/>
      <c r="H424" s="335"/>
      <c r="I424" s="335"/>
      <c r="J424" s="334" t="str">
        <f t="shared" si="7"/>
        <v/>
      </c>
      <c r="K424" s="340"/>
      <c r="L424" s="341"/>
      <c r="M424" s="342"/>
      <c r="N424" s="335"/>
      <c r="O424" s="335"/>
      <c r="P424" s="335"/>
      <c r="Q424" s="334" t="s">
        <v>2475</v>
      </c>
    </row>
    <row r="425" spans="4:17" x14ac:dyDescent="0.25">
      <c r="D425" s="335" t="s">
        <v>4911</v>
      </c>
      <c r="E425" s="334" t="s">
        <v>4902</v>
      </c>
      <c r="F425" s="335"/>
      <c r="G425" s="334"/>
      <c r="H425" s="335"/>
      <c r="I425" s="335"/>
      <c r="J425" s="334" t="str">
        <f t="shared" si="7"/>
        <v/>
      </c>
      <c r="K425" s="340"/>
      <c r="L425" s="341"/>
      <c r="M425" s="342"/>
      <c r="N425" s="335"/>
      <c r="O425" s="335"/>
      <c r="P425" s="335"/>
      <c r="Q425" s="334" t="s">
        <v>2476</v>
      </c>
    </row>
    <row r="426" spans="4:17" x14ac:dyDescent="0.25">
      <c r="D426" s="335" t="s">
        <v>4912</v>
      </c>
      <c r="E426" s="334" t="s">
        <v>4902</v>
      </c>
      <c r="F426" s="335"/>
      <c r="G426" s="334"/>
      <c r="H426" s="335"/>
      <c r="I426" s="335"/>
      <c r="J426" s="334" t="str">
        <f t="shared" si="7"/>
        <v/>
      </c>
      <c r="K426" s="340"/>
      <c r="L426" s="341"/>
      <c r="M426" s="342"/>
      <c r="N426" s="335"/>
      <c r="O426" s="335"/>
      <c r="P426" s="335"/>
      <c r="Q426" s="334" t="s">
        <v>2477</v>
      </c>
    </row>
    <row r="427" spans="4:17" x14ac:dyDescent="0.25">
      <c r="D427" s="335" t="s">
        <v>4913</v>
      </c>
      <c r="E427" s="334" t="s">
        <v>4902</v>
      </c>
      <c r="F427" s="335"/>
      <c r="G427" s="334"/>
      <c r="H427" s="335"/>
      <c r="I427" s="335"/>
      <c r="J427" s="334" t="str">
        <f t="shared" si="7"/>
        <v/>
      </c>
      <c r="K427" s="340"/>
      <c r="L427" s="341"/>
      <c r="M427" s="342"/>
      <c r="N427" s="335"/>
      <c r="O427" s="335"/>
      <c r="P427" s="335"/>
      <c r="Q427" s="334" t="s">
        <v>2478</v>
      </c>
    </row>
    <row r="428" spans="4:17" x14ac:dyDescent="0.25">
      <c r="D428" s="335" t="s">
        <v>4914</v>
      </c>
      <c r="E428" s="334" t="s">
        <v>4902</v>
      </c>
      <c r="F428" s="335"/>
      <c r="G428" s="334"/>
      <c r="H428" s="335"/>
      <c r="I428" s="335"/>
      <c r="J428" s="334" t="str">
        <f t="shared" si="7"/>
        <v/>
      </c>
      <c r="K428" s="340"/>
      <c r="L428" s="341"/>
      <c r="M428" s="342"/>
      <c r="N428" s="335"/>
      <c r="O428" s="335"/>
      <c r="P428" s="335"/>
      <c r="Q428" s="334" t="s">
        <v>2479</v>
      </c>
    </row>
    <row r="429" spans="4:17" x14ac:dyDescent="0.25">
      <c r="D429" s="335" t="s">
        <v>4915</v>
      </c>
      <c r="E429" s="334" t="s">
        <v>4902</v>
      </c>
      <c r="F429" s="335"/>
      <c r="G429" s="334"/>
      <c r="H429" s="335"/>
      <c r="I429" s="335"/>
      <c r="J429" s="334" t="str">
        <f t="shared" si="7"/>
        <v/>
      </c>
      <c r="K429" s="340"/>
      <c r="L429" s="341"/>
      <c r="M429" s="342"/>
      <c r="N429" s="335"/>
      <c r="O429" s="335"/>
      <c r="P429" s="335"/>
      <c r="Q429" s="334" t="s">
        <v>2480</v>
      </c>
    </row>
    <row r="430" spans="4:17" x14ac:dyDescent="0.25">
      <c r="D430" s="335" t="s">
        <v>4916</v>
      </c>
      <c r="E430" s="334" t="s">
        <v>4902</v>
      </c>
      <c r="F430" s="335"/>
      <c r="G430" s="334"/>
      <c r="H430" s="335"/>
      <c r="I430" s="335"/>
      <c r="J430" s="334" t="str">
        <f t="shared" si="7"/>
        <v/>
      </c>
      <c r="K430" s="340"/>
      <c r="L430" s="341"/>
      <c r="M430" s="342"/>
      <c r="N430" s="335"/>
      <c r="O430" s="335"/>
      <c r="P430" s="335"/>
      <c r="Q430" s="334" t="s">
        <v>2481</v>
      </c>
    </row>
    <row r="431" spans="4:17" x14ac:dyDescent="0.25">
      <c r="D431" s="335" t="s">
        <v>4917</v>
      </c>
      <c r="E431" s="334" t="s">
        <v>4902</v>
      </c>
      <c r="F431" s="335"/>
      <c r="G431" s="334"/>
      <c r="H431" s="335"/>
      <c r="I431" s="335"/>
      <c r="J431" s="334" t="str">
        <f t="shared" si="7"/>
        <v/>
      </c>
      <c r="K431" s="340"/>
      <c r="L431" s="341"/>
      <c r="M431" s="342"/>
      <c r="N431" s="335"/>
      <c r="O431" s="335"/>
      <c r="P431" s="335"/>
      <c r="Q431" s="334" t="s">
        <v>2482</v>
      </c>
    </row>
    <row r="432" spans="4:17" x14ac:dyDescent="0.25">
      <c r="D432" s="335" t="s">
        <v>4918</v>
      </c>
      <c r="E432" s="334" t="s">
        <v>4902</v>
      </c>
      <c r="F432" s="335"/>
      <c r="G432" s="334"/>
      <c r="H432" s="335"/>
      <c r="I432" s="335"/>
      <c r="J432" s="334" t="str">
        <f t="shared" si="7"/>
        <v/>
      </c>
      <c r="K432" s="340"/>
      <c r="L432" s="341"/>
      <c r="M432" s="342"/>
      <c r="N432" s="335"/>
      <c r="O432" s="335"/>
      <c r="P432" s="335"/>
      <c r="Q432" s="334" t="s">
        <v>2483</v>
      </c>
    </row>
    <row r="433" spans="4:17" x14ac:dyDescent="0.25">
      <c r="D433" s="335" t="s">
        <v>4919</v>
      </c>
      <c r="E433" s="334" t="s">
        <v>4902</v>
      </c>
      <c r="F433" s="335"/>
      <c r="G433" s="334"/>
      <c r="H433" s="335"/>
      <c r="I433" s="335"/>
      <c r="J433" s="334" t="str">
        <f t="shared" si="7"/>
        <v/>
      </c>
      <c r="K433" s="340"/>
      <c r="L433" s="341"/>
      <c r="M433" s="342"/>
      <c r="N433" s="335"/>
      <c r="O433" s="335"/>
      <c r="P433" s="335"/>
      <c r="Q433" s="334" t="s">
        <v>2484</v>
      </c>
    </row>
    <row r="434" spans="4:17" x14ac:dyDescent="0.25">
      <c r="D434" s="335" t="s">
        <v>4920</v>
      </c>
      <c r="E434" s="334" t="s">
        <v>4902</v>
      </c>
      <c r="F434" s="335"/>
      <c r="G434" s="334"/>
      <c r="H434" s="335"/>
      <c r="I434" s="335"/>
      <c r="J434" s="334" t="str">
        <f t="shared" si="7"/>
        <v/>
      </c>
      <c r="K434" s="340"/>
      <c r="L434" s="341"/>
      <c r="M434" s="342"/>
      <c r="N434" s="335"/>
      <c r="O434" s="335"/>
      <c r="P434" s="335"/>
      <c r="Q434" s="334" t="s">
        <v>2485</v>
      </c>
    </row>
    <row r="435" spans="4:17" x14ac:dyDescent="0.25">
      <c r="D435" s="335" t="s">
        <v>4921</v>
      </c>
      <c r="E435" s="334" t="s">
        <v>4902</v>
      </c>
      <c r="F435" s="335"/>
      <c r="G435" s="334"/>
      <c r="H435" s="335"/>
      <c r="I435" s="335"/>
      <c r="J435" s="334" t="str">
        <f t="shared" si="7"/>
        <v/>
      </c>
      <c r="K435" s="340"/>
      <c r="L435" s="341"/>
      <c r="M435" s="342"/>
      <c r="N435" s="335"/>
      <c r="O435" s="335"/>
      <c r="P435" s="335"/>
      <c r="Q435" s="334" t="s">
        <v>2486</v>
      </c>
    </row>
    <row r="436" spans="4:17" x14ac:dyDescent="0.25">
      <c r="D436" s="335" t="s">
        <v>4922</v>
      </c>
      <c r="E436" s="334" t="s">
        <v>4923</v>
      </c>
      <c r="F436" s="335"/>
      <c r="G436" s="334"/>
      <c r="H436" s="335"/>
      <c r="I436" s="335"/>
      <c r="J436" s="334" t="str">
        <f t="shared" si="7"/>
        <v/>
      </c>
      <c r="K436" s="340"/>
      <c r="L436" s="341"/>
      <c r="M436" s="342"/>
      <c r="N436" s="335"/>
      <c r="O436" s="335"/>
      <c r="P436" s="335"/>
      <c r="Q436" s="334" t="s">
        <v>2487</v>
      </c>
    </row>
    <row r="437" spans="4:17" x14ac:dyDescent="0.25">
      <c r="D437" s="335" t="s">
        <v>4924</v>
      </c>
      <c r="E437" s="334" t="s">
        <v>4923</v>
      </c>
      <c r="F437" s="335"/>
      <c r="G437" s="334"/>
      <c r="H437" s="335"/>
      <c r="I437" s="335"/>
      <c r="J437" s="334" t="str">
        <f t="shared" si="7"/>
        <v/>
      </c>
      <c r="K437" s="340"/>
      <c r="L437" s="341"/>
      <c r="M437" s="342"/>
      <c r="N437" s="335"/>
      <c r="O437" s="335"/>
      <c r="P437" s="335"/>
      <c r="Q437" s="334" t="s">
        <v>2488</v>
      </c>
    </row>
    <row r="438" spans="4:17" x14ac:dyDescent="0.25">
      <c r="D438" s="335" t="s">
        <v>4925</v>
      </c>
      <c r="E438" s="334" t="s">
        <v>4923</v>
      </c>
      <c r="F438" s="335"/>
      <c r="G438" s="334"/>
      <c r="H438" s="335"/>
      <c r="I438" s="335"/>
      <c r="J438" s="334" t="str">
        <f t="shared" si="7"/>
        <v/>
      </c>
      <c r="K438" s="340"/>
      <c r="L438" s="341"/>
      <c r="M438" s="342"/>
      <c r="N438" s="335"/>
      <c r="O438" s="335"/>
      <c r="P438" s="335"/>
      <c r="Q438" s="334" t="s">
        <v>2489</v>
      </c>
    </row>
    <row r="439" spans="4:17" x14ac:dyDescent="0.25">
      <c r="D439" s="335" t="s">
        <v>4926</v>
      </c>
      <c r="E439" s="334" t="s">
        <v>4923</v>
      </c>
      <c r="F439" s="335"/>
      <c r="G439" s="334"/>
      <c r="H439" s="335"/>
      <c r="I439" s="335"/>
      <c r="J439" s="334" t="str">
        <f t="shared" si="7"/>
        <v/>
      </c>
      <c r="K439" s="340"/>
      <c r="L439" s="341"/>
      <c r="M439" s="342"/>
      <c r="N439" s="335"/>
      <c r="O439" s="335"/>
      <c r="P439" s="335"/>
      <c r="Q439" s="334" t="s">
        <v>2490</v>
      </c>
    </row>
    <row r="440" spans="4:17" x14ac:dyDescent="0.25">
      <c r="D440" s="335" t="s">
        <v>4927</v>
      </c>
      <c r="E440" s="334" t="s">
        <v>4923</v>
      </c>
      <c r="F440" s="335"/>
      <c r="G440" s="334"/>
      <c r="H440" s="335"/>
      <c r="I440" s="335"/>
      <c r="J440" s="334" t="str">
        <f t="shared" si="7"/>
        <v/>
      </c>
      <c r="K440" s="340"/>
      <c r="L440" s="341"/>
      <c r="M440" s="342"/>
      <c r="N440" s="335"/>
      <c r="O440" s="335"/>
      <c r="P440" s="335"/>
      <c r="Q440" s="334" t="s">
        <v>2491</v>
      </c>
    </row>
    <row r="441" spans="4:17" x14ac:dyDescent="0.25">
      <c r="D441" s="335" t="s">
        <v>4928</v>
      </c>
      <c r="E441" s="334" t="s">
        <v>4923</v>
      </c>
      <c r="F441" s="335"/>
      <c r="G441" s="334"/>
      <c r="H441" s="335"/>
      <c r="I441" s="335"/>
      <c r="J441" s="334" t="str">
        <f t="shared" si="7"/>
        <v/>
      </c>
      <c r="K441" s="340"/>
      <c r="L441" s="341"/>
      <c r="M441" s="342"/>
      <c r="N441" s="335"/>
      <c r="O441" s="335"/>
      <c r="P441" s="335"/>
      <c r="Q441" s="334" t="s">
        <v>2492</v>
      </c>
    </row>
    <row r="442" spans="4:17" x14ac:dyDescent="0.25">
      <c r="D442" s="335" t="s">
        <v>4929</v>
      </c>
      <c r="E442" s="334" t="s">
        <v>4923</v>
      </c>
      <c r="F442" s="335"/>
      <c r="G442" s="334"/>
      <c r="H442" s="335"/>
      <c r="I442" s="335"/>
      <c r="J442" s="334" t="str">
        <f t="shared" si="7"/>
        <v/>
      </c>
      <c r="K442" s="340"/>
      <c r="L442" s="341"/>
      <c r="M442" s="342"/>
      <c r="N442" s="335"/>
      <c r="O442" s="335"/>
      <c r="P442" s="335"/>
      <c r="Q442" s="334" t="s">
        <v>2493</v>
      </c>
    </row>
    <row r="443" spans="4:17" x14ac:dyDescent="0.25">
      <c r="D443" s="335" t="s">
        <v>4930</v>
      </c>
      <c r="E443" s="334" t="s">
        <v>4923</v>
      </c>
      <c r="F443" s="335"/>
      <c r="G443" s="334"/>
      <c r="H443" s="335"/>
      <c r="I443" s="335"/>
      <c r="J443" s="334" t="str">
        <f t="shared" si="7"/>
        <v/>
      </c>
      <c r="K443" s="340"/>
      <c r="L443" s="341"/>
      <c r="M443" s="342"/>
      <c r="N443" s="335"/>
      <c r="O443" s="335"/>
      <c r="P443" s="335"/>
      <c r="Q443" s="334" t="s">
        <v>2494</v>
      </c>
    </row>
    <row r="444" spans="4:17" x14ac:dyDescent="0.25">
      <c r="D444" s="335" t="s">
        <v>4931</v>
      </c>
      <c r="E444" s="334" t="s">
        <v>4923</v>
      </c>
      <c r="F444" s="335"/>
      <c r="G444" s="334"/>
      <c r="H444" s="335"/>
      <c r="I444" s="335"/>
      <c r="J444" s="334" t="str">
        <f t="shared" ref="J444:J507" si="8">F444&amp;H444&amp;I444</f>
        <v/>
      </c>
      <c r="K444" s="340"/>
      <c r="L444" s="341"/>
      <c r="M444" s="342"/>
      <c r="N444" s="335"/>
      <c r="O444" s="335"/>
      <c r="P444" s="335"/>
      <c r="Q444" s="334" t="s">
        <v>2495</v>
      </c>
    </row>
    <row r="445" spans="4:17" x14ac:dyDescent="0.25">
      <c r="D445" s="335" t="s">
        <v>4932</v>
      </c>
      <c r="E445" s="334" t="s">
        <v>4923</v>
      </c>
      <c r="F445" s="335"/>
      <c r="G445" s="334"/>
      <c r="H445" s="335"/>
      <c r="I445" s="335"/>
      <c r="J445" s="334" t="str">
        <f t="shared" si="8"/>
        <v/>
      </c>
      <c r="K445" s="340"/>
      <c r="L445" s="341"/>
      <c r="M445" s="342"/>
      <c r="N445" s="335"/>
      <c r="O445" s="335"/>
      <c r="P445" s="335"/>
      <c r="Q445" s="334" t="s">
        <v>2496</v>
      </c>
    </row>
    <row r="446" spans="4:17" x14ac:dyDescent="0.25">
      <c r="D446" s="335" t="s">
        <v>4933</v>
      </c>
      <c r="E446" s="334" t="s">
        <v>4923</v>
      </c>
      <c r="F446" s="335"/>
      <c r="G446" s="334"/>
      <c r="H446" s="335"/>
      <c r="I446" s="335"/>
      <c r="J446" s="334" t="str">
        <f t="shared" si="8"/>
        <v/>
      </c>
      <c r="K446" s="340"/>
      <c r="L446" s="341"/>
      <c r="M446" s="342"/>
      <c r="N446" s="335"/>
      <c r="O446" s="335"/>
      <c r="P446" s="335"/>
      <c r="Q446" s="334" t="s">
        <v>2497</v>
      </c>
    </row>
    <row r="447" spans="4:17" x14ac:dyDescent="0.25">
      <c r="D447" s="335" t="s">
        <v>4934</v>
      </c>
      <c r="E447" s="334" t="s">
        <v>4923</v>
      </c>
      <c r="F447" s="335"/>
      <c r="G447" s="334"/>
      <c r="H447" s="335"/>
      <c r="I447" s="335"/>
      <c r="J447" s="334" t="str">
        <f t="shared" si="8"/>
        <v/>
      </c>
      <c r="K447" s="340"/>
      <c r="L447" s="341"/>
      <c r="M447" s="342"/>
      <c r="N447" s="335"/>
      <c r="O447" s="335"/>
      <c r="P447" s="335"/>
      <c r="Q447" s="334" t="s">
        <v>2498</v>
      </c>
    </row>
    <row r="448" spans="4:17" x14ac:dyDescent="0.25">
      <c r="D448" s="335" t="s">
        <v>4935</v>
      </c>
      <c r="E448" s="334" t="s">
        <v>4923</v>
      </c>
      <c r="F448" s="335"/>
      <c r="G448" s="334"/>
      <c r="H448" s="335"/>
      <c r="I448" s="335"/>
      <c r="J448" s="334" t="str">
        <f t="shared" si="8"/>
        <v/>
      </c>
      <c r="K448" s="340"/>
      <c r="L448" s="341"/>
      <c r="M448" s="342"/>
      <c r="N448" s="335"/>
      <c r="O448" s="335"/>
      <c r="P448" s="335"/>
      <c r="Q448" s="334" t="s">
        <v>2499</v>
      </c>
    </row>
    <row r="449" spans="4:17" x14ac:dyDescent="0.25">
      <c r="D449" s="335" t="s">
        <v>4936</v>
      </c>
      <c r="E449" s="334" t="s">
        <v>4923</v>
      </c>
      <c r="F449" s="335"/>
      <c r="G449" s="334"/>
      <c r="H449" s="335"/>
      <c r="I449" s="335"/>
      <c r="J449" s="334" t="str">
        <f t="shared" si="8"/>
        <v/>
      </c>
      <c r="K449" s="340"/>
      <c r="L449" s="341"/>
      <c r="M449" s="342"/>
      <c r="N449" s="335"/>
      <c r="O449" s="335"/>
      <c r="P449" s="335"/>
      <c r="Q449" s="334" t="s">
        <v>2500</v>
      </c>
    </row>
    <row r="450" spans="4:17" x14ac:dyDescent="0.25">
      <c r="D450" s="335" t="s">
        <v>4937</v>
      </c>
      <c r="E450" s="334" t="s">
        <v>4923</v>
      </c>
      <c r="F450" s="335"/>
      <c r="G450" s="334"/>
      <c r="H450" s="335"/>
      <c r="I450" s="335"/>
      <c r="J450" s="334" t="str">
        <f t="shared" si="8"/>
        <v/>
      </c>
      <c r="K450" s="340"/>
      <c r="L450" s="341"/>
      <c r="M450" s="342"/>
      <c r="N450" s="335"/>
      <c r="O450" s="335"/>
      <c r="P450" s="335"/>
      <c r="Q450" s="334" t="s">
        <v>2501</v>
      </c>
    </row>
    <row r="451" spans="4:17" x14ac:dyDescent="0.25">
      <c r="D451" s="335" t="s">
        <v>4938</v>
      </c>
      <c r="E451" s="334" t="s">
        <v>4923</v>
      </c>
      <c r="F451" s="335"/>
      <c r="G451" s="334"/>
      <c r="H451" s="335"/>
      <c r="I451" s="335"/>
      <c r="J451" s="334" t="str">
        <f t="shared" si="8"/>
        <v/>
      </c>
      <c r="K451" s="340"/>
      <c r="L451" s="341"/>
      <c r="M451" s="342"/>
      <c r="N451" s="335"/>
      <c r="O451" s="335"/>
      <c r="P451" s="335"/>
      <c r="Q451" s="334" t="s">
        <v>2502</v>
      </c>
    </row>
    <row r="452" spans="4:17" x14ac:dyDescent="0.25">
      <c r="D452" s="335" t="s">
        <v>4939</v>
      </c>
      <c r="E452" s="334" t="s">
        <v>4923</v>
      </c>
      <c r="F452" s="335"/>
      <c r="G452" s="334"/>
      <c r="H452" s="335"/>
      <c r="I452" s="335"/>
      <c r="J452" s="334" t="str">
        <f t="shared" si="8"/>
        <v/>
      </c>
      <c r="K452" s="340"/>
      <c r="L452" s="341"/>
      <c r="M452" s="342"/>
      <c r="N452" s="335"/>
      <c r="O452" s="335"/>
      <c r="P452" s="335"/>
      <c r="Q452" s="334" t="s">
        <v>2503</v>
      </c>
    </row>
    <row r="453" spans="4:17" x14ac:dyDescent="0.25">
      <c r="D453" s="335" t="s">
        <v>4940</v>
      </c>
      <c r="E453" s="334" t="s">
        <v>4923</v>
      </c>
      <c r="F453" s="335"/>
      <c r="G453" s="334"/>
      <c r="H453" s="335"/>
      <c r="I453" s="335"/>
      <c r="J453" s="334" t="str">
        <f t="shared" si="8"/>
        <v/>
      </c>
      <c r="K453" s="340"/>
      <c r="L453" s="341"/>
      <c r="M453" s="342"/>
      <c r="N453" s="335"/>
      <c r="O453" s="335"/>
      <c r="P453" s="335"/>
      <c r="Q453" s="334" t="s">
        <v>2504</v>
      </c>
    </row>
    <row r="454" spans="4:17" x14ac:dyDescent="0.25">
      <c r="D454" s="335" t="s">
        <v>4941</v>
      </c>
      <c r="E454" s="334" t="s">
        <v>4923</v>
      </c>
      <c r="F454" s="335"/>
      <c r="G454" s="334"/>
      <c r="H454" s="335"/>
      <c r="I454" s="335"/>
      <c r="J454" s="334" t="str">
        <f t="shared" si="8"/>
        <v/>
      </c>
      <c r="K454" s="340"/>
      <c r="L454" s="341"/>
      <c r="M454" s="342"/>
      <c r="N454" s="335"/>
      <c r="O454" s="335"/>
      <c r="P454" s="335"/>
      <c r="Q454" s="334" t="s">
        <v>2505</v>
      </c>
    </row>
    <row r="455" spans="4:17" x14ac:dyDescent="0.25">
      <c r="D455" s="335" t="s">
        <v>4942</v>
      </c>
      <c r="E455" s="334" t="s">
        <v>4923</v>
      </c>
      <c r="F455" s="335"/>
      <c r="G455" s="334"/>
      <c r="H455" s="335"/>
      <c r="I455" s="335"/>
      <c r="J455" s="334" t="str">
        <f t="shared" si="8"/>
        <v/>
      </c>
      <c r="K455" s="340"/>
      <c r="L455" s="341"/>
      <c r="M455" s="342"/>
      <c r="N455" s="335"/>
      <c r="O455" s="335"/>
      <c r="P455" s="335"/>
      <c r="Q455" s="334" t="s">
        <v>2506</v>
      </c>
    </row>
    <row r="456" spans="4:17" x14ac:dyDescent="0.25">
      <c r="D456" s="335" t="s">
        <v>4943</v>
      </c>
      <c r="E456" s="334" t="s">
        <v>4944</v>
      </c>
      <c r="F456" s="335"/>
      <c r="G456" s="334"/>
      <c r="H456" s="335"/>
      <c r="I456" s="335"/>
      <c r="J456" s="334" t="str">
        <f t="shared" si="8"/>
        <v/>
      </c>
      <c r="K456" s="340"/>
      <c r="L456" s="341"/>
      <c r="M456" s="342"/>
      <c r="N456" s="335"/>
      <c r="O456" s="335"/>
      <c r="P456" s="335"/>
      <c r="Q456" s="334" t="s">
        <v>2507</v>
      </c>
    </row>
    <row r="457" spans="4:17" x14ac:dyDescent="0.25">
      <c r="D457" s="335" t="s">
        <v>4945</v>
      </c>
      <c r="E457" s="334" t="s">
        <v>4944</v>
      </c>
      <c r="F457" s="335"/>
      <c r="G457" s="334"/>
      <c r="H457" s="335"/>
      <c r="I457" s="335"/>
      <c r="J457" s="334" t="str">
        <f t="shared" si="8"/>
        <v/>
      </c>
      <c r="K457" s="340"/>
      <c r="L457" s="341"/>
      <c r="M457" s="342"/>
      <c r="N457" s="335"/>
      <c r="O457" s="335"/>
      <c r="P457" s="335"/>
      <c r="Q457" s="334" t="s">
        <v>2508</v>
      </c>
    </row>
    <row r="458" spans="4:17" x14ac:dyDescent="0.25">
      <c r="D458" s="335" t="s">
        <v>4946</v>
      </c>
      <c r="E458" s="334" t="s">
        <v>4944</v>
      </c>
      <c r="F458" s="335"/>
      <c r="G458" s="334"/>
      <c r="H458" s="335"/>
      <c r="I458" s="335"/>
      <c r="J458" s="334" t="str">
        <f t="shared" si="8"/>
        <v/>
      </c>
      <c r="K458" s="340"/>
      <c r="L458" s="341"/>
      <c r="M458" s="342"/>
      <c r="N458" s="335"/>
      <c r="O458" s="335"/>
      <c r="P458" s="335"/>
      <c r="Q458" s="334" t="s">
        <v>2509</v>
      </c>
    </row>
    <row r="459" spans="4:17" x14ac:dyDescent="0.25">
      <c r="D459" s="335" t="s">
        <v>4947</v>
      </c>
      <c r="E459" s="334" t="s">
        <v>4944</v>
      </c>
      <c r="F459" s="335"/>
      <c r="G459" s="334"/>
      <c r="H459" s="335"/>
      <c r="I459" s="335"/>
      <c r="J459" s="334" t="str">
        <f t="shared" si="8"/>
        <v/>
      </c>
      <c r="K459" s="340"/>
      <c r="L459" s="341"/>
      <c r="M459" s="342"/>
      <c r="N459" s="335"/>
      <c r="O459" s="335"/>
      <c r="P459" s="335"/>
      <c r="Q459" s="334" t="s">
        <v>2510</v>
      </c>
    </row>
    <row r="460" spans="4:17" x14ac:dyDescent="0.25">
      <c r="D460" s="335" t="s">
        <v>4948</v>
      </c>
      <c r="E460" s="334" t="s">
        <v>4944</v>
      </c>
      <c r="F460" s="335"/>
      <c r="G460" s="334"/>
      <c r="H460" s="335"/>
      <c r="I460" s="335"/>
      <c r="J460" s="334" t="str">
        <f t="shared" si="8"/>
        <v/>
      </c>
      <c r="K460" s="340"/>
      <c r="L460" s="341"/>
      <c r="M460" s="342"/>
      <c r="N460" s="335"/>
      <c r="O460" s="335"/>
      <c r="P460" s="335"/>
      <c r="Q460" s="334" t="s">
        <v>2511</v>
      </c>
    </row>
    <row r="461" spans="4:17" x14ac:dyDescent="0.25">
      <c r="D461" s="335" t="s">
        <v>4949</v>
      </c>
      <c r="E461" s="334" t="s">
        <v>4944</v>
      </c>
      <c r="F461" s="335"/>
      <c r="G461" s="334"/>
      <c r="H461" s="335"/>
      <c r="I461" s="335"/>
      <c r="J461" s="334" t="str">
        <f t="shared" si="8"/>
        <v/>
      </c>
      <c r="K461" s="340"/>
      <c r="L461" s="341"/>
      <c r="M461" s="342"/>
      <c r="N461" s="335"/>
      <c r="O461" s="335"/>
      <c r="P461" s="335"/>
      <c r="Q461" s="334" t="s">
        <v>2512</v>
      </c>
    </row>
    <row r="462" spans="4:17" x14ac:dyDescent="0.25">
      <c r="D462" s="335" t="s">
        <v>4950</v>
      </c>
      <c r="E462" s="334" t="s">
        <v>4944</v>
      </c>
      <c r="F462" s="335"/>
      <c r="G462" s="334"/>
      <c r="H462" s="335"/>
      <c r="I462" s="335"/>
      <c r="J462" s="334" t="str">
        <f t="shared" si="8"/>
        <v/>
      </c>
      <c r="K462" s="340"/>
      <c r="L462" s="341"/>
      <c r="M462" s="342"/>
      <c r="N462" s="335"/>
      <c r="O462" s="335"/>
      <c r="P462" s="335"/>
      <c r="Q462" s="334" t="s">
        <v>2513</v>
      </c>
    </row>
    <row r="463" spans="4:17" x14ac:dyDescent="0.25">
      <c r="D463" s="335" t="s">
        <v>4951</v>
      </c>
      <c r="E463" s="334" t="s">
        <v>4944</v>
      </c>
      <c r="F463" s="335"/>
      <c r="G463" s="334"/>
      <c r="H463" s="335"/>
      <c r="I463" s="335"/>
      <c r="J463" s="334" t="str">
        <f t="shared" si="8"/>
        <v/>
      </c>
      <c r="K463" s="340"/>
      <c r="L463" s="341"/>
      <c r="M463" s="342"/>
      <c r="N463" s="335"/>
      <c r="O463" s="335"/>
      <c r="P463" s="335"/>
      <c r="Q463" s="334" t="s">
        <v>2514</v>
      </c>
    </row>
    <row r="464" spans="4:17" x14ac:dyDescent="0.25">
      <c r="D464" s="335" t="s">
        <v>4952</v>
      </c>
      <c r="E464" s="334" t="s">
        <v>4944</v>
      </c>
      <c r="F464" s="335"/>
      <c r="G464" s="334"/>
      <c r="H464" s="335"/>
      <c r="I464" s="335"/>
      <c r="J464" s="334" t="str">
        <f t="shared" si="8"/>
        <v/>
      </c>
      <c r="K464" s="340"/>
      <c r="L464" s="341"/>
      <c r="M464" s="342"/>
      <c r="N464" s="335"/>
      <c r="O464" s="335"/>
      <c r="P464" s="335"/>
      <c r="Q464" s="334" t="s">
        <v>2515</v>
      </c>
    </row>
    <row r="465" spans="4:17" x14ac:dyDescent="0.25">
      <c r="D465" s="335" t="s">
        <v>4953</v>
      </c>
      <c r="E465" s="334" t="s">
        <v>4944</v>
      </c>
      <c r="F465" s="335"/>
      <c r="G465" s="334"/>
      <c r="H465" s="335"/>
      <c r="I465" s="335"/>
      <c r="J465" s="334" t="str">
        <f t="shared" si="8"/>
        <v/>
      </c>
      <c r="K465" s="340"/>
      <c r="L465" s="341"/>
      <c r="M465" s="342"/>
      <c r="N465" s="335"/>
      <c r="O465" s="335"/>
      <c r="P465" s="335"/>
      <c r="Q465" s="334" t="s">
        <v>2516</v>
      </c>
    </row>
    <row r="466" spans="4:17" x14ac:dyDescent="0.25">
      <c r="D466" s="335" t="s">
        <v>4954</v>
      </c>
      <c r="E466" s="334" t="s">
        <v>4944</v>
      </c>
      <c r="F466" s="335"/>
      <c r="G466" s="334"/>
      <c r="H466" s="335"/>
      <c r="I466" s="335"/>
      <c r="J466" s="334" t="str">
        <f t="shared" si="8"/>
        <v/>
      </c>
      <c r="K466" s="340"/>
      <c r="L466" s="341"/>
      <c r="M466" s="342"/>
      <c r="N466" s="335"/>
      <c r="O466" s="335"/>
      <c r="P466" s="335"/>
      <c r="Q466" s="334" t="s">
        <v>2517</v>
      </c>
    </row>
    <row r="467" spans="4:17" x14ac:dyDescent="0.25">
      <c r="D467" s="335" t="s">
        <v>4955</v>
      </c>
      <c r="E467" s="334" t="s">
        <v>4944</v>
      </c>
      <c r="F467" s="335"/>
      <c r="G467" s="334"/>
      <c r="H467" s="335"/>
      <c r="I467" s="335"/>
      <c r="J467" s="334" t="str">
        <f t="shared" si="8"/>
        <v/>
      </c>
      <c r="K467" s="340"/>
      <c r="L467" s="341"/>
      <c r="M467" s="342"/>
      <c r="N467" s="335"/>
      <c r="O467" s="335"/>
      <c r="P467" s="335"/>
      <c r="Q467" s="334" t="s">
        <v>2518</v>
      </c>
    </row>
    <row r="468" spans="4:17" x14ac:dyDescent="0.25">
      <c r="D468" s="335" t="s">
        <v>4956</v>
      </c>
      <c r="E468" s="334" t="s">
        <v>4944</v>
      </c>
      <c r="F468" s="335"/>
      <c r="G468" s="334"/>
      <c r="H468" s="335"/>
      <c r="I468" s="335"/>
      <c r="J468" s="334" t="str">
        <f t="shared" si="8"/>
        <v/>
      </c>
      <c r="K468" s="340"/>
      <c r="L468" s="341"/>
      <c r="M468" s="342"/>
      <c r="N468" s="335"/>
      <c r="O468" s="335"/>
      <c r="P468" s="335"/>
      <c r="Q468" s="334" t="s">
        <v>2519</v>
      </c>
    </row>
    <row r="469" spans="4:17" x14ac:dyDescent="0.25">
      <c r="D469" s="335" t="s">
        <v>4957</v>
      </c>
      <c r="E469" s="334" t="s">
        <v>4944</v>
      </c>
      <c r="F469" s="335"/>
      <c r="G469" s="334"/>
      <c r="H469" s="335"/>
      <c r="I469" s="335"/>
      <c r="J469" s="334" t="str">
        <f t="shared" si="8"/>
        <v/>
      </c>
      <c r="K469" s="340"/>
      <c r="L469" s="341"/>
      <c r="M469" s="342"/>
      <c r="N469" s="335"/>
      <c r="O469" s="335"/>
      <c r="P469" s="335"/>
      <c r="Q469" s="334" t="s">
        <v>2520</v>
      </c>
    </row>
    <row r="470" spans="4:17" x14ac:dyDescent="0.25">
      <c r="D470" s="335" t="s">
        <v>4958</v>
      </c>
      <c r="E470" s="334" t="s">
        <v>4944</v>
      </c>
      <c r="F470" s="335"/>
      <c r="G470" s="334"/>
      <c r="H470" s="335"/>
      <c r="I470" s="335"/>
      <c r="J470" s="334" t="str">
        <f t="shared" si="8"/>
        <v/>
      </c>
      <c r="K470" s="340"/>
      <c r="L470" s="341"/>
      <c r="M470" s="342"/>
      <c r="N470" s="335"/>
      <c r="O470" s="335"/>
      <c r="P470" s="335"/>
      <c r="Q470" s="334" t="s">
        <v>2521</v>
      </c>
    </row>
    <row r="471" spans="4:17" x14ac:dyDescent="0.25">
      <c r="D471" s="335" t="s">
        <v>4959</v>
      </c>
      <c r="E471" s="334" t="s">
        <v>4944</v>
      </c>
      <c r="F471" s="335"/>
      <c r="G471" s="334"/>
      <c r="H471" s="335"/>
      <c r="I471" s="335"/>
      <c r="J471" s="334" t="str">
        <f t="shared" si="8"/>
        <v/>
      </c>
      <c r="K471" s="340"/>
      <c r="L471" s="341"/>
      <c r="M471" s="342"/>
      <c r="N471" s="335"/>
      <c r="O471" s="335"/>
      <c r="P471" s="335"/>
      <c r="Q471" s="334" t="s">
        <v>2522</v>
      </c>
    </row>
    <row r="472" spans="4:17" x14ac:dyDescent="0.25">
      <c r="D472" s="335" t="s">
        <v>4960</v>
      </c>
      <c r="E472" s="334" t="s">
        <v>4944</v>
      </c>
      <c r="F472" s="335"/>
      <c r="G472" s="334"/>
      <c r="H472" s="335"/>
      <c r="I472" s="335"/>
      <c r="J472" s="334" t="str">
        <f t="shared" si="8"/>
        <v/>
      </c>
      <c r="K472" s="340"/>
      <c r="L472" s="341"/>
      <c r="M472" s="342"/>
      <c r="N472" s="335"/>
      <c r="O472" s="335"/>
      <c r="P472" s="335"/>
      <c r="Q472" s="334" t="s">
        <v>2523</v>
      </c>
    </row>
    <row r="473" spans="4:17" x14ac:dyDescent="0.25">
      <c r="D473" s="335" t="s">
        <v>4961</v>
      </c>
      <c r="E473" s="334" t="s">
        <v>4944</v>
      </c>
      <c r="F473" s="335"/>
      <c r="G473" s="334"/>
      <c r="H473" s="335"/>
      <c r="I473" s="335"/>
      <c r="J473" s="334" t="str">
        <f t="shared" si="8"/>
        <v/>
      </c>
      <c r="K473" s="340"/>
      <c r="L473" s="341"/>
      <c r="M473" s="342"/>
      <c r="N473" s="335"/>
      <c r="O473" s="335"/>
      <c r="P473" s="335"/>
      <c r="Q473" s="334" t="s">
        <v>2524</v>
      </c>
    </row>
    <row r="474" spans="4:17" x14ac:dyDescent="0.25">
      <c r="D474" s="335" t="s">
        <v>4962</v>
      </c>
      <c r="E474" s="334" t="s">
        <v>4944</v>
      </c>
      <c r="F474" s="335"/>
      <c r="G474" s="334"/>
      <c r="H474" s="335"/>
      <c r="I474" s="335"/>
      <c r="J474" s="334" t="str">
        <f t="shared" si="8"/>
        <v/>
      </c>
      <c r="K474" s="340"/>
      <c r="L474" s="341"/>
      <c r="M474" s="342"/>
      <c r="N474" s="335"/>
      <c r="O474" s="335"/>
      <c r="P474" s="335"/>
      <c r="Q474" s="334" t="s">
        <v>2525</v>
      </c>
    </row>
    <row r="475" spans="4:17" x14ac:dyDescent="0.25">
      <c r="D475" s="335" t="s">
        <v>4963</v>
      </c>
      <c r="E475" s="334" t="s">
        <v>4944</v>
      </c>
      <c r="F475" s="335"/>
      <c r="G475" s="334"/>
      <c r="H475" s="335"/>
      <c r="I475" s="335"/>
      <c r="J475" s="334" t="str">
        <f t="shared" si="8"/>
        <v/>
      </c>
      <c r="K475" s="340"/>
      <c r="L475" s="341"/>
      <c r="M475" s="342"/>
      <c r="N475" s="335"/>
      <c r="O475" s="335"/>
      <c r="P475" s="335"/>
      <c r="Q475" s="334" t="s">
        <v>2526</v>
      </c>
    </row>
    <row r="476" spans="4:17" x14ac:dyDescent="0.25">
      <c r="D476" s="335" t="s">
        <v>4964</v>
      </c>
      <c r="E476" s="334" t="s">
        <v>4965</v>
      </c>
      <c r="F476" s="335"/>
      <c r="G476" s="334"/>
      <c r="H476" s="335"/>
      <c r="I476" s="335"/>
      <c r="J476" s="334" t="str">
        <f t="shared" si="8"/>
        <v/>
      </c>
      <c r="K476" s="340"/>
      <c r="L476" s="341"/>
      <c r="M476" s="342"/>
      <c r="N476" s="335"/>
      <c r="O476" s="335"/>
      <c r="P476" s="335"/>
      <c r="Q476" s="334" t="s">
        <v>2527</v>
      </c>
    </row>
    <row r="477" spans="4:17" x14ac:dyDescent="0.25">
      <c r="D477" s="335" t="s">
        <v>4966</v>
      </c>
      <c r="E477" s="334" t="s">
        <v>4965</v>
      </c>
      <c r="F477" s="335"/>
      <c r="G477" s="334"/>
      <c r="H477" s="335"/>
      <c r="I477" s="335"/>
      <c r="J477" s="334" t="str">
        <f t="shared" si="8"/>
        <v/>
      </c>
      <c r="K477" s="340"/>
      <c r="L477" s="341"/>
      <c r="M477" s="342"/>
      <c r="N477" s="335"/>
      <c r="O477" s="335"/>
      <c r="P477" s="335"/>
      <c r="Q477" s="334" t="s">
        <v>2528</v>
      </c>
    </row>
    <row r="478" spans="4:17" x14ac:dyDescent="0.25">
      <c r="D478" s="335" t="s">
        <v>4967</v>
      </c>
      <c r="E478" s="334" t="s">
        <v>4965</v>
      </c>
      <c r="F478" s="335"/>
      <c r="G478" s="334"/>
      <c r="H478" s="335"/>
      <c r="I478" s="335"/>
      <c r="J478" s="334" t="str">
        <f t="shared" si="8"/>
        <v/>
      </c>
      <c r="K478" s="340"/>
      <c r="L478" s="341"/>
      <c r="M478" s="342"/>
      <c r="N478" s="335"/>
      <c r="O478" s="335"/>
      <c r="P478" s="335"/>
      <c r="Q478" s="334" t="s">
        <v>2529</v>
      </c>
    </row>
    <row r="479" spans="4:17" x14ac:dyDescent="0.25">
      <c r="D479" s="335" t="s">
        <v>4968</v>
      </c>
      <c r="E479" s="334" t="s">
        <v>4965</v>
      </c>
      <c r="F479" s="335"/>
      <c r="G479" s="334"/>
      <c r="H479" s="335"/>
      <c r="I479" s="335"/>
      <c r="J479" s="334" t="str">
        <f t="shared" si="8"/>
        <v/>
      </c>
      <c r="K479" s="340"/>
      <c r="L479" s="341"/>
      <c r="M479" s="342"/>
      <c r="N479" s="335"/>
      <c r="O479" s="335"/>
      <c r="P479" s="335"/>
      <c r="Q479" s="334" t="s">
        <v>2530</v>
      </c>
    </row>
    <row r="480" spans="4:17" x14ac:dyDescent="0.25">
      <c r="D480" s="335" t="s">
        <v>4969</v>
      </c>
      <c r="E480" s="334" t="s">
        <v>4965</v>
      </c>
      <c r="F480" s="335"/>
      <c r="G480" s="334"/>
      <c r="H480" s="335"/>
      <c r="I480" s="335"/>
      <c r="J480" s="334" t="str">
        <f t="shared" si="8"/>
        <v/>
      </c>
      <c r="K480" s="340"/>
      <c r="L480" s="341"/>
      <c r="M480" s="342"/>
      <c r="N480" s="335"/>
      <c r="O480" s="335"/>
      <c r="P480" s="335"/>
      <c r="Q480" s="334" t="s">
        <v>2531</v>
      </c>
    </row>
    <row r="481" spans="4:17" x14ac:dyDescent="0.25">
      <c r="D481" s="335" t="s">
        <v>4970</v>
      </c>
      <c r="E481" s="334" t="s">
        <v>4965</v>
      </c>
      <c r="F481" s="335"/>
      <c r="G481" s="334"/>
      <c r="H481" s="335"/>
      <c r="I481" s="335"/>
      <c r="J481" s="334" t="str">
        <f t="shared" si="8"/>
        <v/>
      </c>
      <c r="K481" s="340"/>
      <c r="L481" s="341"/>
      <c r="M481" s="342"/>
      <c r="N481" s="335"/>
      <c r="O481" s="335"/>
      <c r="P481" s="335"/>
      <c r="Q481" s="334" t="s">
        <v>2532</v>
      </c>
    </row>
    <row r="482" spans="4:17" x14ac:dyDescent="0.25">
      <c r="D482" s="335" t="s">
        <v>4971</v>
      </c>
      <c r="E482" s="334" t="s">
        <v>4965</v>
      </c>
      <c r="F482" s="335"/>
      <c r="G482" s="334"/>
      <c r="H482" s="335"/>
      <c r="I482" s="335"/>
      <c r="J482" s="334" t="str">
        <f t="shared" si="8"/>
        <v/>
      </c>
      <c r="K482" s="340"/>
      <c r="L482" s="341"/>
      <c r="M482" s="342"/>
      <c r="N482" s="335"/>
      <c r="O482" s="335"/>
      <c r="P482" s="335"/>
      <c r="Q482" s="334" t="s">
        <v>2533</v>
      </c>
    </row>
    <row r="483" spans="4:17" x14ac:dyDescent="0.25">
      <c r="D483" s="335" t="s">
        <v>4972</v>
      </c>
      <c r="E483" s="334" t="s">
        <v>4965</v>
      </c>
      <c r="F483" s="335"/>
      <c r="G483" s="334"/>
      <c r="H483" s="335"/>
      <c r="I483" s="335"/>
      <c r="J483" s="334" t="str">
        <f t="shared" si="8"/>
        <v/>
      </c>
      <c r="K483" s="340"/>
      <c r="L483" s="341"/>
      <c r="M483" s="342"/>
      <c r="N483" s="335"/>
      <c r="O483" s="335"/>
      <c r="P483" s="335"/>
      <c r="Q483" s="334" t="s">
        <v>2534</v>
      </c>
    </row>
    <row r="484" spans="4:17" x14ac:dyDescent="0.25">
      <c r="D484" s="335" t="s">
        <v>4973</v>
      </c>
      <c r="E484" s="334" t="s">
        <v>4965</v>
      </c>
      <c r="F484" s="335"/>
      <c r="G484" s="334"/>
      <c r="H484" s="335"/>
      <c r="I484" s="335"/>
      <c r="J484" s="334" t="str">
        <f t="shared" si="8"/>
        <v/>
      </c>
      <c r="K484" s="340"/>
      <c r="L484" s="341"/>
      <c r="M484" s="342"/>
      <c r="N484" s="335"/>
      <c r="O484" s="335"/>
      <c r="P484" s="335"/>
      <c r="Q484" s="334" t="s">
        <v>2535</v>
      </c>
    </row>
    <row r="485" spans="4:17" x14ac:dyDescent="0.25">
      <c r="D485" s="335" t="s">
        <v>4974</v>
      </c>
      <c r="E485" s="334" t="s">
        <v>4965</v>
      </c>
      <c r="F485" s="335"/>
      <c r="G485" s="334"/>
      <c r="H485" s="335"/>
      <c r="I485" s="335"/>
      <c r="J485" s="334" t="str">
        <f t="shared" si="8"/>
        <v/>
      </c>
      <c r="K485" s="340"/>
      <c r="L485" s="341"/>
      <c r="M485" s="342"/>
      <c r="N485" s="335"/>
      <c r="O485" s="335"/>
      <c r="P485" s="335"/>
      <c r="Q485" s="334" t="s">
        <v>2536</v>
      </c>
    </row>
    <row r="486" spans="4:17" x14ac:dyDescent="0.25">
      <c r="D486" s="335" t="s">
        <v>4975</v>
      </c>
      <c r="E486" s="334" t="s">
        <v>4965</v>
      </c>
      <c r="F486" s="335"/>
      <c r="G486" s="334"/>
      <c r="H486" s="335"/>
      <c r="I486" s="335"/>
      <c r="J486" s="334" t="str">
        <f t="shared" si="8"/>
        <v/>
      </c>
      <c r="K486" s="340"/>
      <c r="L486" s="341"/>
      <c r="M486" s="342"/>
      <c r="N486" s="335"/>
      <c r="O486" s="335"/>
      <c r="P486" s="335"/>
      <c r="Q486" s="334" t="s">
        <v>2537</v>
      </c>
    </row>
    <row r="487" spans="4:17" x14ac:dyDescent="0.25">
      <c r="D487" s="335" t="s">
        <v>4976</v>
      </c>
      <c r="E487" s="334" t="s">
        <v>4965</v>
      </c>
      <c r="F487" s="335"/>
      <c r="G487" s="334"/>
      <c r="H487" s="335"/>
      <c r="I487" s="335"/>
      <c r="J487" s="334" t="str">
        <f t="shared" si="8"/>
        <v/>
      </c>
      <c r="K487" s="340"/>
      <c r="L487" s="341"/>
      <c r="M487" s="342"/>
      <c r="N487" s="335"/>
      <c r="O487" s="335"/>
      <c r="P487" s="335"/>
      <c r="Q487" s="334" t="s">
        <v>2538</v>
      </c>
    </row>
    <row r="488" spans="4:17" x14ac:dyDescent="0.25">
      <c r="D488" s="335" t="s">
        <v>4977</v>
      </c>
      <c r="E488" s="334" t="s">
        <v>4965</v>
      </c>
      <c r="F488" s="335"/>
      <c r="G488" s="334"/>
      <c r="H488" s="335"/>
      <c r="I488" s="335"/>
      <c r="J488" s="334" t="str">
        <f t="shared" si="8"/>
        <v/>
      </c>
      <c r="K488" s="340"/>
      <c r="L488" s="341"/>
      <c r="M488" s="342"/>
      <c r="N488" s="335"/>
      <c r="O488" s="335"/>
      <c r="P488" s="335"/>
      <c r="Q488" s="334" t="s">
        <v>2539</v>
      </c>
    </row>
    <row r="489" spans="4:17" x14ac:dyDescent="0.25">
      <c r="D489" s="335" t="s">
        <v>4978</v>
      </c>
      <c r="E489" s="334" t="s">
        <v>4965</v>
      </c>
      <c r="F489" s="335"/>
      <c r="G489" s="334"/>
      <c r="H489" s="335"/>
      <c r="I489" s="335"/>
      <c r="J489" s="334" t="str">
        <f t="shared" si="8"/>
        <v/>
      </c>
      <c r="K489" s="340"/>
      <c r="L489" s="341"/>
      <c r="M489" s="342"/>
      <c r="N489" s="335"/>
      <c r="O489" s="335"/>
      <c r="P489" s="335"/>
      <c r="Q489" s="334" t="s">
        <v>2540</v>
      </c>
    </row>
    <row r="490" spans="4:17" x14ac:dyDescent="0.25">
      <c r="D490" s="335" t="s">
        <v>4979</v>
      </c>
      <c r="E490" s="334" t="s">
        <v>4965</v>
      </c>
      <c r="F490" s="335"/>
      <c r="G490" s="334"/>
      <c r="H490" s="335"/>
      <c r="I490" s="335"/>
      <c r="J490" s="334" t="str">
        <f t="shared" si="8"/>
        <v/>
      </c>
      <c r="K490" s="340"/>
      <c r="L490" s="341"/>
      <c r="M490" s="342"/>
      <c r="N490" s="335"/>
      <c r="O490" s="335"/>
      <c r="P490" s="335"/>
      <c r="Q490" s="334" t="s">
        <v>2541</v>
      </c>
    </row>
    <row r="491" spans="4:17" x14ac:dyDescent="0.25">
      <c r="D491" s="335" t="s">
        <v>4980</v>
      </c>
      <c r="E491" s="334" t="s">
        <v>4965</v>
      </c>
      <c r="F491" s="335"/>
      <c r="G491" s="334"/>
      <c r="H491" s="335"/>
      <c r="I491" s="335"/>
      <c r="J491" s="334" t="str">
        <f t="shared" si="8"/>
        <v/>
      </c>
      <c r="K491" s="340"/>
      <c r="L491" s="341"/>
      <c r="M491" s="342"/>
      <c r="N491" s="335"/>
      <c r="O491" s="335"/>
      <c r="P491" s="335"/>
      <c r="Q491" s="334" t="s">
        <v>2542</v>
      </c>
    </row>
    <row r="492" spans="4:17" x14ac:dyDescent="0.25">
      <c r="D492" s="335" t="s">
        <v>4981</v>
      </c>
      <c r="E492" s="334" t="s">
        <v>4965</v>
      </c>
      <c r="F492" s="335"/>
      <c r="G492" s="334"/>
      <c r="H492" s="335"/>
      <c r="I492" s="335"/>
      <c r="J492" s="334" t="str">
        <f t="shared" si="8"/>
        <v/>
      </c>
      <c r="K492" s="340"/>
      <c r="L492" s="341"/>
      <c r="M492" s="342"/>
      <c r="N492" s="335"/>
      <c r="O492" s="335"/>
      <c r="P492" s="335"/>
      <c r="Q492" s="334" t="s">
        <v>2543</v>
      </c>
    </row>
    <row r="493" spans="4:17" x14ac:dyDescent="0.25">
      <c r="D493" s="335" t="s">
        <v>4982</v>
      </c>
      <c r="E493" s="334" t="s">
        <v>4965</v>
      </c>
      <c r="F493" s="335"/>
      <c r="G493" s="334"/>
      <c r="H493" s="335"/>
      <c r="I493" s="335"/>
      <c r="J493" s="334" t="str">
        <f t="shared" si="8"/>
        <v/>
      </c>
      <c r="K493" s="340"/>
      <c r="L493" s="341"/>
      <c r="M493" s="342"/>
      <c r="N493" s="335"/>
      <c r="O493" s="335"/>
      <c r="P493" s="335"/>
      <c r="Q493" s="334" t="s">
        <v>2544</v>
      </c>
    </row>
    <row r="494" spans="4:17" x14ac:dyDescent="0.25">
      <c r="D494" s="335" t="s">
        <v>4983</v>
      </c>
      <c r="E494" s="334" t="s">
        <v>4965</v>
      </c>
      <c r="F494" s="335"/>
      <c r="G494" s="334"/>
      <c r="H494" s="335"/>
      <c r="I494" s="335"/>
      <c r="J494" s="334" t="str">
        <f t="shared" si="8"/>
        <v/>
      </c>
      <c r="K494" s="340"/>
      <c r="L494" s="341"/>
      <c r="M494" s="342"/>
      <c r="N494" s="335"/>
      <c r="O494" s="335"/>
      <c r="P494" s="335"/>
      <c r="Q494" s="334" t="s">
        <v>2545</v>
      </c>
    </row>
    <row r="495" spans="4:17" x14ac:dyDescent="0.25">
      <c r="D495" s="335" t="s">
        <v>4984</v>
      </c>
      <c r="E495" s="334" t="s">
        <v>4965</v>
      </c>
      <c r="F495" s="335"/>
      <c r="G495" s="334"/>
      <c r="H495" s="335"/>
      <c r="I495" s="335"/>
      <c r="J495" s="334" t="str">
        <f t="shared" si="8"/>
        <v/>
      </c>
      <c r="K495" s="340"/>
      <c r="L495" s="341"/>
      <c r="M495" s="342"/>
      <c r="N495" s="335"/>
      <c r="O495" s="335"/>
      <c r="P495" s="335"/>
      <c r="Q495" s="334" t="s">
        <v>2546</v>
      </c>
    </row>
    <row r="496" spans="4:17" x14ac:dyDescent="0.25">
      <c r="D496" s="335" t="s">
        <v>4985</v>
      </c>
      <c r="E496" s="334" t="s">
        <v>4986</v>
      </c>
      <c r="F496" s="335"/>
      <c r="G496" s="334"/>
      <c r="H496" s="335"/>
      <c r="I496" s="335"/>
      <c r="J496" s="334" t="str">
        <f t="shared" si="8"/>
        <v/>
      </c>
      <c r="K496" s="340"/>
      <c r="L496" s="341"/>
      <c r="M496" s="342"/>
      <c r="N496" s="335"/>
      <c r="O496" s="335"/>
      <c r="P496" s="335"/>
      <c r="Q496" s="334" t="s">
        <v>2547</v>
      </c>
    </row>
    <row r="497" spans="4:17" x14ac:dyDescent="0.25">
      <c r="D497" s="335" t="s">
        <v>4987</v>
      </c>
      <c r="E497" s="334" t="s">
        <v>4986</v>
      </c>
      <c r="F497" s="335"/>
      <c r="G497" s="334"/>
      <c r="H497" s="335"/>
      <c r="I497" s="335"/>
      <c r="J497" s="334" t="str">
        <f t="shared" si="8"/>
        <v/>
      </c>
      <c r="K497" s="340"/>
      <c r="L497" s="341"/>
      <c r="M497" s="342"/>
      <c r="N497" s="335"/>
      <c r="O497" s="335"/>
      <c r="P497" s="335"/>
      <c r="Q497" s="334" t="s">
        <v>2548</v>
      </c>
    </row>
    <row r="498" spans="4:17" x14ac:dyDescent="0.25">
      <c r="D498" s="335" t="s">
        <v>4988</v>
      </c>
      <c r="E498" s="334" t="s">
        <v>4986</v>
      </c>
      <c r="F498" s="335"/>
      <c r="G498" s="334"/>
      <c r="H498" s="335"/>
      <c r="I498" s="335"/>
      <c r="J498" s="334" t="str">
        <f t="shared" si="8"/>
        <v/>
      </c>
      <c r="K498" s="340"/>
      <c r="L498" s="341"/>
      <c r="M498" s="342"/>
      <c r="N498" s="335"/>
      <c r="O498" s="335"/>
      <c r="P498" s="335"/>
      <c r="Q498" s="334" t="s">
        <v>2549</v>
      </c>
    </row>
    <row r="499" spans="4:17" x14ac:dyDescent="0.25">
      <c r="D499" s="335" t="s">
        <v>4989</v>
      </c>
      <c r="E499" s="334" t="s">
        <v>4986</v>
      </c>
      <c r="F499" s="335"/>
      <c r="G499" s="334"/>
      <c r="H499" s="335"/>
      <c r="I499" s="335"/>
      <c r="J499" s="334" t="str">
        <f t="shared" si="8"/>
        <v/>
      </c>
      <c r="K499" s="340"/>
      <c r="L499" s="341"/>
      <c r="M499" s="342"/>
      <c r="N499" s="335"/>
      <c r="O499" s="335"/>
      <c r="P499" s="335"/>
      <c r="Q499" s="334" t="s">
        <v>2550</v>
      </c>
    </row>
    <row r="500" spans="4:17" x14ac:dyDescent="0.25">
      <c r="D500" s="335" t="s">
        <v>4990</v>
      </c>
      <c r="E500" s="334" t="s">
        <v>4986</v>
      </c>
      <c r="F500" s="335"/>
      <c r="G500" s="334"/>
      <c r="H500" s="335"/>
      <c r="I500" s="335"/>
      <c r="J500" s="334" t="str">
        <f t="shared" si="8"/>
        <v/>
      </c>
      <c r="K500" s="340"/>
      <c r="L500" s="341"/>
      <c r="M500" s="342"/>
      <c r="N500" s="335"/>
      <c r="O500" s="335"/>
      <c r="P500" s="335"/>
      <c r="Q500" s="334" t="s">
        <v>2551</v>
      </c>
    </row>
    <row r="501" spans="4:17" x14ac:dyDescent="0.25">
      <c r="D501" s="335" t="s">
        <v>4991</v>
      </c>
      <c r="E501" s="334" t="s">
        <v>4986</v>
      </c>
      <c r="F501" s="335"/>
      <c r="G501" s="334"/>
      <c r="H501" s="335"/>
      <c r="I501" s="335"/>
      <c r="J501" s="334" t="str">
        <f t="shared" si="8"/>
        <v/>
      </c>
      <c r="K501" s="340"/>
      <c r="L501" s="341"/>
      <c r="M501" s="342"/>
      <c r="N501" s="335"/>
      <c r="O501" s="335"/>
      <c r="P501" s="335"/>
      <c r="Q501" s="334" t="s">
        <v>2552</v>
      </c>
    </row>
    <row r="502" spans="4:17" x14ac:dyDescent="0.25">
      <c r="D502" s="335" t="s">
        <v>4992</v>
      </c>
      <c r="E502" s="334" t="s">
        <v>4986</v>
      </c>
      <c r="F502" s="335"/>
      <c r="G502" s="334"/>
      <c r="H502" s="335"/>
      <c r="I502" s="335"/>
      <c r="J502" s="334" t="str">
        <f t="shared" si="8"/>
        <v/>
      </c>
      <c r="K502" s="340"/>
      <c r="L502" s="341"/>
      <c r="M502" s="342"/>
      <c r="N502" s="335"/>
      <c r="O502" s="335"/>
      <c r="P502" s="335"/>
      <c r="Q502" s="334" t="s">
        <v>2553</v>
      </c>
    </row>
    <row r="503" spans="4:17" x14ac:dyDescent="0.25">
      <c r="D503" s="335" t="s">
        <v>4993</v>
      </c>
      <c r="E503" s="334" t="s">
        <v>4986</v>
      </c>
      <c r="F503" s="335"/>
      <c r="G503" s="334"/>
      <c r="H503" s="335"/>
      <c r="I503" s="335"/>
      <c r="J503" s="334" t="str">
        <f t="shared" si="8"/>
        <v/>
      </c>
      <c r="K503" s="340"/>
      <c r="L503" s="341"/>
      <c r="M503" s="342"/>
      <c r="N503" s="335"/>
      <c r="O503" s="335"/>
      <c r="P503" s="335"/>
      <c r="Q503" s="334" t="s">
        <v>2554</v>
      </c>
    </row>
    <row r="504" spans="4:17" x14ac:dyDescent="0.25">
      <c r="D504" s="335" t="s">
        <v>4994</v>
      </c>
      <c r="E504" s="334" t="s">
        <v>4986</v>
      </c>
      <c r="F504" s="335"/>
      <c r="G504" s="334"/>
      <c r="H504" s="335"/>
      <c r="I504" s="335"/>
      <c r="J504" s="334" t="str">
        <f t="shared" si="8"/>
        <v/>
      </c>
      <c r="K504" s="340"/>
      <c r="L504" s="341"/>
      <c r="M504" s="342"/>
      <c r="N504" s="335"/>
      <c r="O504" s="335"/>
      <c r="P504" s="335"/>
      <c r="Q504" s="334" t="s">
        <v>2555</v>
      </c>
    </row>
    <row r="505" spans="4:17" x14ac:dyDescent="0.25">
      <c r="D505" s="335" t="s">
        <v>4995</v>
      </c>
      <c r="E505" s="334" t="s">
        <v>4986</v>
      </c>
      <c r="F505" s="335"/>
      <c r="G505" s="334"/>
      <c r="H505" s="335"/>
      <c r="I505" s="335"/>
      <c r="J505" s="334" t="str">
        <f t="shared" si="8"/>
        <v/>
      </c>
      <c r="K505" s="340"/>
      <c r="L505" s="341"/>
      <c r="M505" s="342"/>
      <c r="N505" s="335"/>
      <c r="O505" s="335"/>
      <c r="P505" s="335"/>
      <c r="Q505" s="334" t="s">
        <v>2556</v>
      </c>
    </row>
    <row r="506" spans="4:17" x14ac:dyDescent="0.25">
      <c r="D506" s="335" t="s">
        <v>4996</v>
      </c>
      <c r="E506" s="334" t="s">
        <v>4986</v>
      </c>
      <c r="F506" s="335"/>
      <c r="G506" s="334"/>
      <c r="H506" s="335"/>
      <c r="I506" s="335"/>
      <c r="J506" s="334" t="str">
        <f t="shared" si="8"/>
        <v/>
      </c>
      <c r="K506" s="340"/>
      <c r="L506" s="341"/>
      <c r="M506" s="342"/>
      <c r="N506" s="335"/>
      <c r="O506" s="335"/>
      <c r="P506" s="335"/>
      <c r="Q506" s="334" t="s">
        <v>2557</v>
      </c>
    </row>
    <row r="507" spans="4:17" x14ac:dyDescent="0.25">
      <c r="D507" s="335" t="s">
        <v>4997</v>
      </c>
      <c r="E507" s="334" t="s">
        <v>4986</v>
      </c>
      <c r="F507" s="335"/>
      <c r="G507" s="334"/>
      <c r="H507" s="335"/>
      <c r="I507" s="335"/>
      <c r="J507" s="334" t="str">
        <f t="shared" si="8"/>
        <v/>
      </c>
      <c r="K507" s="340"/>
      <c r="L507" s="341"/>
      <c r="M507" s="342"/>
      <c r="N507" s="335"/>
      <c r="O507" s="335"/>
      <c r="P507" s="335"/>
      <c r="Q507" s="334" t="s">
        <v>2558</v>
      </c>
    </row>
    <row r="508" spans="4:17" x14ac:dyDescent="0.25">
      <c r="D508" s="335" t="s">
        <v>4998</v>
      </c>
      <c r="E508" s="334" t="s">
        <v>4986</v>
      </c>
      <c r="F508" s="335"/>
      <c r="G508" s="334"/>
      <c r="H508" s="335"/>
      <c r="I508" s="335"/>
      <c r="J508" s="334" t="str">
        <f t="shared" ref="J508:J571" si="9">F508&amp;H508&amp;I508</f>
        <v/>
      </c>
      <c r="K508" s="340"/>
      <c r="L508" s="341"/>
      <c r="M508" s="342"/>
      <c r="N508" s="335"/>
      <c r="O508" s="335"/>
      <c r="P508" s="335"/>
      <c r="Q508" s="334" t="s">
        <v>2559</v>
      </c>
    </row>
    <row r="509" spans="4:17" x14ac:dyDescent="0.25">
      <c r="D509" s="335" t="s">
        <v>4999</v>
      </c>
      <c r="E509" s="334" t="s">
        <v>4986</v>
      </c>
      <c r="F509" s="335"/>
      <c r="G509" s="334"/>
      <c r="H509" s="335"/>
      <c r="I509" s="335"/>
      <c r="J509" s="334" t="str">
        <f t="shared" si="9"/>
        <v/>
      </c>
      <c r="K509" s="340"/>
      <c r="L509" s="341"/>
      <c r="M509" s="342"/>
      <c r="N509" s="335"/>
      <c r="O509" s="335"/>
      <c r="P509" s="335"/>
      <c r="Q509" s="334" t="s">
        <v>2560</v>
      </c>
    </row>
    <row r="510" spans="4:17" x14ac:dyDescent="0.25">
      <c r="D510" s="335" t="s">
        <v>5000</v>
      </c>
      <c r="E510" s="334" t="s">
        <v>4986</v>
      </c>
      <c r="F510" s="335"/>
      <c r="G510" s="334"/>
      <c r="H510" s="335"/>
      <c r="I510" s="335"/>
      <c r="J510" s="334" t="str">
        <f t="shared" si="9"/>
        <v/>
      </c>
      <c r="K510" s="340"/>
      <c r="L510" s="341"/>
      <c r="M510" s="342"/>
      <c r="N510" s="335"/>
      <c r="O510" s="335"/>
      <c r="P510" s="335"/>
      <c r="Q510" s="334" t="s">
        <v>2561</v>
      </c>
    </row>
    <row r="511" spans="4:17" x14ac:dyDescent="0.25">
      <c r="D511" s="335" t="s">
        <v>5001</v>
      </c>
      <c r="E511" s="334" t="s">
        <v>4986</v>
      </c>
      <c r="F511" s="335"/>
      <c r="G511" s="334"/>
      <c r="H511" s="335"/>
      <c r="I511" s="335"/>
      <c r="J511" s="334" t="str">
        <f t="shared" si="9"/>
        <v/>
      </c>
      <c r="K511" s="340"/>
      <c r="L511" s="341"/>
      <c r="M511" s="342"/>
      <c r="N511" s="335"/>
      <c r="O511" s="335"/>
      <c r="P511" s="335"/>
      <c r="Q511" s="334" t="s">
        <v>2562</v>
      </c>
    </row>
    <row r="512" spans="4:17" x14ac:dyDescent="0.25">
      <c r="D512" s="335" t="s">
        <v>5002</v>
      </c>
      <c r="E512" s="334" t="s">
        <v>4986</v>
      </c>
      <c r="F512" s="335"/>
      <c r="G512" s="334"/>
      <c r="H512" s="335"/>
      <c r="I512" s="335"/>
      <c r="J512" s="334" t="str">
        <f t="shared" si="9"/>
        <v/>
      </c>
      <c r="K512" s="340"/>
      <c r="L512" s="341"/>
      <c r="M512" s="342"/>
      <c r="N512" s="335"/>
      <c r="O512" s="335"/>
      <c r="P512" s="335"/>
      <c r="Q512" s="334" t="s">
        <v>2563</v>
      </c>
    </row>
    <row r="513" spans="4:17" x14ac:dyDescent="0.25">
      <c r="D513" s="335" t="s">
        <v>5003</v>
      </c>
      <c r="E513" s="334" t="s">
        <v>4986</v>
      </c>
      <c r="F513" s="335"/>
      <c r="G513" s="334"/>
      <c r="H513" s="335"/>
      <c r="I513" s="335"/>
      <c r="J513" s="334" t="str">
        <f t="shared" si="9"/>
        <v/>
      </c>
      <c r="K513" s="340"/>
      <c r="L513" s="341"/>
      <c r="M513" s="342"/>
      <c r="N513" s="335"/>
      <c r="O513" s="335"/>
      <c r="P513" s="335"/>
      <c r="Q513" s="334" t="s">
        <v>2564</v>
      </c>
    </row>
    <row r="514" spans="4:17" x14ac:dyDescent="0.25">
      <c r="D514" s="335" t="s">
        <v>5004</v>
      </c>
      <c r="E514" s="334" t="s">
        <v>4986</v>
      </c>
      <c r="F514" s="335"/>
      <c r="G514" s="334"/>
      <c r="H514" s="335"/>
      <c r="I514" s="335"/>
      <c r="J514" s="334" t="str">
        <f t="shared" si="9"/>
        <v/>
      </c>
      <c r="K514" s="340"/>
      <c r="L514" s="341"/>
      <c r="M514" s="342"/>
      <c r="N514" s="335"/>
      <c r="O514" s="335"/>
      <c r="P514" s="335"/>
      <c r="Q514" s="334" t="s">
        <v>2565</v>
      </c>
    </row>
    <row r="515" spans="4:17" x14ac:dyDescent="0.25">
      <c r="D515" s="335" t="s">
        <v>5005</v>
      </c>
      <c r="E515" s="334" t="s">
        <v>4986</v>
      </c>
      <c r="F515" s="335"/>
      <c r="G515" s="334"/>
      <c r="H515" s="335"/>
      <c r="I515" s="335"/>
      <c r="J515" s="334" t="str">
        <f t="shared" si="9"/>
        <v/>
      </c>
      <c r="K515" s="340"/>
      <c r="L515" s="341"/>
      <c r="M515" s="342"/>
      <c r="N515" s="335"/>
      <c r="O515" s="335"/>
      <c r="P515" s="335"/>
      <c r="Q515" s="334" t="s">
        <v>2566</v>
      </c>
    </row>
    <row r="516" spans="4:17" x14ac:dyDescent="0.25">
      <c r="D516" s="335" t="s">
        <v>5006</v>
      </c>
      <c r="E516" s="334" t="s">
        <v>5007</v>
      </c>
      <c r="F516" s="335"/>
      <c r="G516" s="334"/>
      <c r="H516" s="335"/>
      <c r="I516" s="335"/>
      <c r="J516" s="334" t="str">
        <f t="shared" si="9"/>
        <v/>
      </c>
      <c r="K516" s="340"/>
      <c r="L516" s="341"/>
      <c r="M516" s="342"/>
      <c r="N516" s="335"/>
      <c r="O516" s="335"/>
      <c r="P516" s="335"/>
      <c r="Q516" s="334" t="s">
        <v>2567</v>
      </c>
    </row>
    <row r="517" spans="4:17" x14ac:dyDescent="0.25">
      <c r="D517" s="335" t="s">
        <v>5008</v>
      </c>
      <c r="E517" s="334" t="s">
        <v>5007</v>
      </c>
      <c r="F517" s="335"/>
      <c r="G517" s="334"/>
      <c r="H517" s="335"/>
      <c r="I517" s="335"/>
      <c r="J517" s="334" t="str">
        <f t="shared" si="9"/>
        <v/>
      </c>
      <c r="K517" s="340"/>
      <c r="L517" s="341"/>
      <c r="M517" s="342"/>
      <c r="N517" s="335"/>
      <c r="O517" s="335"/>
      <c r="P517" s="335"/>
      <c r="Q517" s="334" t="s">
        <v>2568</v>
      </c>
    </row>
    <row r="518" spans="4:17" x14ac:dyDescent="0.25">
      <c r="D518" s="335" t="s">
        <v>5009</v>
      </c>
      <c r="E518" s="334" t="s">
        <v>5007</v>
      </c>
      <c r="F518" s="335"/>
      <c r="G518" s="334"/>
      <c r="H518" s="335"/>
      <c r="I518" s="335"/>
      <c r="J518" s="334" t="str">
        <f t="shared" si="9"/>
        <v/>
      </c>
      <c r="K518" s="340"/>
      <c r="L518" s="341"/>
      <c r="M518" s="342"/>
      <c r="N518" s="335"/>
      <c r="O518" s="335"/>
      <c r="P518" s="335"/>
      <c r="Q518" s="334" t="s">
        <v>2569</v>
      </c>
    </row>
    <row r="519" spans="4:17" x14ac:dyDescent="0.25">
      <c r="D519" s="335" t="s">
        <v>5010</v>
      </c>
      <c r="E519" s="334" t="s">
        <v>5007</v>
      </c>
      <c r="F519" s="335"/>
      <c r="G519" s="334"/>
      <c r="H519" s="335"/>
      <c r="I519" s="335"/>
      <c r="J519" s="334" t="str">
        <f t="shared" si="9"/>
        <v/>
      </c>
      <c r="K519" s="340"/>
      <c r="L519" s="341"/>
      <c r="M519" s="342"/>
      <c r="N519" s="335"/>
      <c r="O519" s="335"/>
      <c r="P519" s="335"/>
      <c r="Q519" s="334" t="s">
        <v>2570</v>
      </c>
    </row>
    <row r="520" spans="4:17" x14ac:dyDescent="0.25">
      <c r="D520" s="335" t="s">
        <v>5011</v>
      </c>
      <c r="E520" s="334" t="s">
        <v>5007</v>
      </c>
      <c r="F520" s="335"/>
      <c r="G520" s="334"/>
      <c r="H520" s="335"/>
      <c r="I520" s="335"/>
      <c r="J520" s="334" t="str">
        <f t="shared" si="9"/>
        <v/>
      </c>
      <c r="K520" s="340"/>
      <c r="L520" s="341"/>
      <c r="M520" s="342"/>
      <c r="N520" s="335"/>
      <c r="O520" s="335"/>
      <c r="P520" s="335"/>
      <c r="Q520" s="334" t="s">
        <v>2571</v>
      </c>
    </row>
    <row r="521" spans="4:17" x14ac:dyDescent="0.25">
      <c r="D521" s="335" t="s">
        <v>5012</v>
      </c>
      <c r="E521" s="334" t="s">
        <v>5007</v>
      </c>
      <c r="F521" s="335"/>
      <c r="G521" s="334"/>
      <c r="H521" s="335"/>
      <c r="I521" s="335"/>
      <c r="J521" s="334" t="str">
        <f t="shared" si="9"/>
        <v/>
      </c>
      <c r="K521" s="340"/>
      <c r="L521" s="341"/>
      <c r="M521" s="342"/>
      <c r="N521" s="335"/>
      <c r="O521" s="335"/>
      <c r="P521" s="335"/>
      <c r="Q521" s="334" t="s">
        <v>2572</v>
      </c>
    </row>
    <row r="522" spans="4:17" x14ac:dyDescent="0.25">
      <c r="D522" s="335" t="s">
        <v>5013</v>
      </c>
      <c r="E522" s="334" t="s">
        <v>5007</v>
      </c>
      <c r="F522" s="335"/>
      <c r="G522" s="334"/>
      <c r="H522" s="335"/>
      <c r="I522" s="335"/>
      <c r="J522" s="334" t="str">
        <f t="shared" si="9"/>
        <v/>
      </c>
      <c r="K522" s="340"/>
      <c r="L522" s="341"/>
      <c r="M522" s="342"/>
      <c r="N522" s="335"/>
      <c r="O522" s="335"/>
      <c r="P522" s="335"/>
      <c r="Q522" s="334" t="s">
        <v>2573</v>
      </c>
    </row>
    <row r="523" spans="4:17" x14ac:dyDescent="0.25">
      <c r="D523" s="335" t="s">
        <v>5014</v>
      </c>
      <c r="E523" s="334" t="s">
        <v>5007</v>
      </c>
      <c r="F523" s="335"/>
      <c r="G523" s="334"/>
      <c r="H523" s="335"/>
      <c r="I523" s="335"/>
      <c r="J523" s="334" t="str">
        <f t="shared" si="9"/>
        <v/>
      </c>
      <c r="K523" s="340"/>
      <c r="L523" s="341"/>
      <c r="M523" s="342"/>
      <c r="N523" s="335"/>
      <c r="O523" s="335"/>
      <c r="P523" s="335"/>
      <c r="Q523" s="334" t="s">
        <v>2574</v>
      </c>
    </row>
    <row r="524" spans="4:17" x14ac:dyDescent="0.25">
      <c r="D524" s="335" t="s">
        <v>5015</v>
      </c>
      <c r="E524" s="334" t="s">
        <v>5007</v>
      </c>
      <c r="F524" s="335"/>
      <c r="G524" s="334"/>
      <c r="H524" s="335"/>
      <c r="I524" s="335"/>
      <c r="J524" s="334" t="str">
        <f t="shared" si="9"/>
        <v/>
      </c>
      <c r="K524" s="340"/>
      <c r="L524" s="341"/>
      <c r="M524" s="342"/>
      <c r="N524" s="335"/>
      <c r="O524" s="335"/>
      <c r="P524" s="335"/>
      <c r="Q524" s="334" t="s">
        <v>2575</v>
      </c>
    </row>
    <row r="525" spans="4:17" x14ac:dyDescent="0.25">
      <c r="D525" s="335" t="s">
        <v>5016</v>
      </c>
      <c r="E525" s="334" t="s">
        <v>5007</v>
      </c>
      <c r="F525" s="335"/>
      <c r="G525" s="334"/>
      <c r="H525" s="335"/>
      <c r="I525" s="335"/>
      <c r="J525" s="334" t="str">
        <f t="shared" si="9"/>
        <v/>
      </c>
      <c r="K525" s="340"/>
      <c r="L525" s="341"/>
      <c r="M525" s="342"/>
      <c r="N525" s="335"/>
      <c r="O525" s="335"/>
      <c r="P525" s="335"/>
      <c r="Q525" s="334" t="s">
        <v>2576</v>
      </c>
    </row>
    <row r="526" spans="4:17" x14ac:dyDescent="0.25">
      <c r="D526" s="335" t="s">
        <v>5017</v>
      </c>
      <c r="E526" s="334" t="s">
        <v>5007</v>
      </c>
      <c r="F526" s="335"/>
      <c r="G526" s="334"/>
      <c r="H526" s="335"/>
      <c r="I526" s="335"/>
      <c r="J526" s="334" t="str">
        <f t="shared" si="9"/>
        <v/>
      </c>
      <c r="K526" s="340"/>
      <c r="L526" s="341"/>
      <c r="M526" s="342"/>
      <c r="N526" s="335"/>
      <c r="O526" s="335"/>
      <c r="P526" s="335"/>
      <c r="Q526" s="334" t="s">
        <v>2577</v>
      </c>
    </row>
    <row r="527" spans="4:17" x14ac:dyDescent="0.25">
      <c r="D527" s="335" t="s">
        <v>5018</v>
      </c>
      <c r="E527" s="334" t="s">
        <v>5007</v>
      </c>
      <c r="F527" s="335"/>
      <c r="G527" s="334"/>
      <c r="H527" s="335"/>
      <c r="I527" s="335"/>
      <c r="J527" s="334" t="str">
        <f t="shared" si="9"/>
        <v/>
      </c>
      <c r="K527" s="340"/>
      <c r="L527" s="341"/>
      <c r="M527" s="342"/>
      <c r="N527" s="335"/>
      <c r="O527" s="335"/>
      <c r="P527" s="335"/>
      <c r="Q527" s="334" t="s">
        <v>2578</v>
      </c>
    </row>
    <row r="528" spans="4:17" x14ac:dyDescent="0.25">
      <c r="D528" s="335" t="s">
        <v>5019</v>
      </c>
      <c r="E528" s="334" t="s">
        <v>5007</v>
      </c>
      <c r="F528" s="335"/>
      <c r="G528" s="334"/>
      <c r="H528" s="335"/>
      <c r="I528" s="335"/>
      <c r="J528" s="334" t="str">
        <f t="shared" si="9"/>
        <v/>
      </c>
      <c r="K528" s="340"/>
      <c r="L528" s="341"/>
      <c r="M528" s="342"/>
      <c r="N528" s="335"/>
      <c r="O528" s="335"/>
      <c r="P528" s="335"/>
      <c r="Q528" s="334" t="s">
        <v>2579</v>
      </c>
    </row>
    <row r="529" spans="4:17" x14ac:dyDescent="0.25">
      <c r="D529" s="335" t="s">
        <v>5020</v>
      </c>
      <c r="E529" s="334" t="s">
        <v>5007</v>
      </c>
      <c r="F529" s="335"/>
      <c r="G529" s="334"/>
      <c r="H529" s="335"/>
      <c r="I529" s="335"/>
      <c r="J529" s="334" t="str">
        <f t="shared" si="9"/>
        <v/>
      </c>
      <c r="K529" s="340"/>
      <c r="L529" s="341"/>
      <c r="M529" s="342"/>
      <c r="N529" s="335"/>
      <c r="O529" s="335"/>
      <c r="P529" s="335"/>
      <c r="Q529" s="334" t="s">
        <v>2580</v>
      </c>
    </row>
    <row r="530" spans="4:17" x14ac:dyDescent="0.25">
      <c r="D530" s="335" t="s">
        <v>5021</v>
      </c>
      <c r="E530" s="334" t="s">
        <v>5007</v>
      </c>
      <c r="F530" s="335"/>
      <c r="G530" s="334"/>
      <c r="H530" s="335"/>
      <c r="I530" s="335"/>
      <c r="J530" s="334" t="str">
        <f t="shared" si="9"/>
        <v/>
      </c>
      <c r="K530" s="340"/>
      <c r="L530" s="341"/>
      <c r="M530" s="342"/>
      <c r="N530" s="335"/>
      <c r="O530" s="335"/>
      <c r="P530" s="335"/>
      <c r="Q530" s="334" t="s">
        <v>2581</v>
      </c>
    </row>
    <row r="531" spans="4:17" x14ac:dyDescent="0.25">
      <c r="D531" s="335" t="s">
        <v>5022</v>
      </c>
      <c r="E531" s="334" t="s">
        <v>5007</v>
      </c>
      <c r="F531" s="335"/>
      <c r="G531" s="334"/>
      <c r="H531" s="335"/>
      <c r="I531" s="335"/>
      <c r="J531" s="334" t="str">
        <f t="shared" si="9"/>
        <v/>
      </c>
      <c r="K531" s="340"/>
      <c r="L531" s="341"/>
      <c r="M531" s="342"/>
      <c r="N531" s="335"/>
      <c r="O531" s="335"/>
      <c r="P531" s="335"/>
      <c r="Q531" s="334" t="s">
        <v>2582</v>
      </c>
    </row>
    <row r="532" spans="4:17" x14ac:dyDescent="0.25">
      <c r="D532" s="335" t="s">
        <v>5023</v>
      </c>
      <c r="E532" s="334" t="s">
        <v>5007</v>
      </c>
      <c r="F532" s="335"/>
      <c r="G532" s="334"/>
      <c r="H532" s="335"/>
      <c r="I532" s="335"/>
      <c r="J532" s="334" t="str">
        <f t="shared" si="9"/>
        <v/>
      </c>
      <c r="K532" s="340"/>
      <c r="L532" s="341"/>
      <c r="M532" s="342"/>
      <c r="N532" s="335"/>
      <c r="O532" s="335"/>
      <c r="P532" s="335"/>
      <c r="Q532" s="334" t="s">
        <v>2583</v>
      </c>
    </row>
    <row r="533" spans="4:17" x14ac:dyDescent="0.25">
      <c r="D533" s="335" t="s">
        <v>5024</v>
      </c>
      <c r="E533" s="334" t="s">
        <v>5007</v>
      </c>
      <c r="F533" s="335"/>
      <c r="G533" s="334"/>
      <c r="H533" s="335"/>
      <c r="I533" s="335"/>
      <c r="J533" s="334" t="str">
        <f t="shared" si="9"/>
        <v/>
      </c>
      <c r="K533" s="340"/>
      <c r="L533" s="341"/>
      <c r="M533" s="342"/>
      <c r="N533" s="335"/>
      <c r="O533" s="335"/>
      <c r="P533" s="335"/>
      <c r="Q533" s="334" t="s">
        <v>2584</v>
      </c>
    </row>
    <row r="534" spans="4:17" x14ac:dyDescent="0.25">
      <c r="D534" s="335" t="s">
        <v>5025</v>
      </c>
      <c r="E534" s="334" t="s">
        <v>5007</v>
      </c>
      <c r="F534" s="335"/>
      <c r="G534" s="334"/>
      <c r="H534" s="335"/>
      <c r="I534" s="335"/>
      <c r="J534" s="334" t="str">
        <f t="shared" si="9"/>
        <v/>
      </c>
      <c r="K534" s="340"/>
      <c r="L534" s="341"/>
      <c r="M534" s="342"/>
      <c r="N534" s="335"/>
      <c r="O534" s="335"/>
      <c r="P534" s="335"/>
      <c r="Q534" s="334" t="s">
        <v>2585</v>
      </c>
    </row>
    <row r="535" spans="4:17" x14ac:dyDescent="0.25">
      <c r="D535" s="335" t="s">
        <v>5026</v>
      </c>
      <c r="E535" s="334" t="s">
        <v>5007</v>
      </c>
      <c r="F535" s="335"/>
      <c r="G535" s="334"/>
      <c r="H535" s="335"/>
      <c r="I535" s="335"/>
      <c r="J535" s="334" t="str">
        <f t="shared" si="9"/>
        <v/>
      </c>
      <c r="K535" s="340"/>
      <c r="L535" s="341"/>
      <c r="M535" s="342"/>
      <c r="N535" s="335"/>
      <c r="O535" s="335"/>
      <c r="P535" s="335"/>
      <c r="Q535" s="334" t="s">
        <v>2586</v>
      </c>
    </row>
    <row r="536" spans="4:17" x14ac:dyDescent="0.25">
      <c r="D536" s="335" t="s">
        <v>5027</v>
      </c>
      <c r="E536" s="334" t="s">
        <v>5028</v>
      </c>
      <c r="F536" s="335"/>
      <c r="G536" s="334"/>
      <c r="H536" s="335"/>
      <c r="I536" s="335"/>
      <c r="J536" s="334" t="str">
        <f t="shared" si="9"/>
        <v/>
      </c>
      <c r="K536" s="340"/>
      <c r="L536" s="341"/>
      <c r="M536" s="342"/>
      <c r="N536" s="335"/>
      <c r="O536" s="335"/>
      <c r="P536" s="335"/>
      <c r="Q536" s="334" t="s">
        <v>2587</v>
      </c>
    </row>
    <row r="537" spans="4:17" x14ac:dyDescent="0.25">
      <c r="D537" s="335" t="s">
        <v>5029</v>
      </c>
      <c r="E537" s="334" t="s">
        <v>5028</v>
      </c>
      <c r="F537" s="335"/>
      <c r="G537" s="334"/>
      <c r="H537" s="335"/>
      <c r="I537" s="335"/>
      <c r="J537" s="334" t="str">
        <f t="shared" si="9"/>
        <v/>
      </c>
      <c r="K537" s="340"/>
      <c r="L537" s="341"/>
      <c r="M537" s="342"/>
      <c r="N537" s="335"/>
      <c r="O537" s="335"/>
      <c r="P537" s="335"/>
      <c r="Q537" s="334" t="s">
        <v>2588</v>
      </c>
    </row>
    <row r="538" spans="4:17" x14ac:dyDescent="0.25">
      <c r="D538" s="335" t="s">
        <v>5030</v>
      </c>
      <c r="E538" s="334" t="s">
        <v>5028</v>
      </c>
      <c r="F538" s="335"/>
      <c r="G538" s="334"/>
      <c r="H538" s="335"/>
      <c r="I538" s="335"/>
      <c r="J538" s="334" t="str">
        <f t="shared" si="9"/>
        <v/>
      </c>
      <c r="K538" s="340"/>
      <c r="L538" s="341"/>
      <c r="M538" s="342"/>
      <c r="N538" s="335"/>
      <c r="O538" s="335"/>
      <c r="P538" s="335"/>
      <c r="Q538" s="334" t="s">
        <v>2589</v>
      </c>
    </row>
    <row r="539" spans="4:17" x14ac:dyDescent="0.25">
      <c r="D539" s="335" t="s">
        <v>5031</v>
      </c>
      <c r="E539" s="334" t="s">
        <v>5028</v>
      </c>
      <c r="F539" s="335"/>
      <c r="G539" s="334"/>
      <c r="H539" s="335"/>
      <c r="I539" s="335"/>
      <c r="J539" s="334" t="str">
        <f t="shared" si="9"/>
        <v/>
      </c>
      <c r="K539" s="340"/>
      <c r="L539" s="341"/>
      <c r="M539" s="342"/>
      <c r="N539" s="335"/>
      <c r="O539" s="335"/>
      <c r="P539" s="335"/>
      <c r="Q539" s="334" t="s">
        <v>2590</v>
      </c>
    </row>
    <row r="540" spans="4:17" x14ac:dyDescent="0.25">
      <c r="D540" s="335" t="s">
        <v>5032</v>
      </c>
      <c r="E540" s="334" t="s">
        <v>5028</v>
      </c>
      <c r="F540" s="335"/>
      <c r="G540" s="334"/>
      <c r="H540" s="335"/>
      <c r="I540" s="335"/>
      <c r="J540" s="334" t="str">
        <f t="shared" si="9"/>
        <v/>
      </c>
      <c r="K540" s="340"/>
      <c r="L540" s="341"/>
      <c r="M540" s="342"/>
      <c r="N540" s="335"/>
      <c r="O540" s="335"/>
      <c r="P540" s="335"/>
      <c r="Q540" s="334" t="s">
        <v>2591</v>
      </c>
    </row>
    <row r="541" spans="4:17" x14ac:dyDescent="0.25">
      <c r="D541" s="335" t="s">
        <v>5033</v>
      </c>
      <c r="E541" s="334" t="s">
        <v>5028</v>
      </c>
      <c r="F541" s="335"/>
      <c r="G541" s="334"/>
      <c r="H541" s="335"/>
      <c r="I541" s="335"/>
      <c r="J541" s="334" t="str">
        <f t="shared" si="9"/>
        <v/>
      </c>
      <c r="K541" s="340"/>
      <c r="L541" s="341"/>
      <c r="M541" s="342"/>
      <c r="N541" s="335"/>
      <c r="O541" s="335"/>
      <c r="P541" s="335"/>
      <c r="Q541" s="334" t="s">
        <v>2592</v>
      </c>
    </row>
    <row r="542" spans="4:17" x14ac:dyDescent="0.25">
      <c r="D542" s="335" t="s">
        <v>5034</v>
      </c>
      <c r="E542" s="334" t="s">
        <v>5028</v>
      </c>
      <c r="F542" s="335"/>
      <c r="G542" s="334"/>
      <c r="H542" s="335"/>
      <c r="I542" s="335"/>
      <c r="J542" s="334" t="str">
        <f t="shared" si="9"/>
        <v/>
      </c>
      <c r="K542" s="340"/>
      <c r="L542" s="341"/>
      <c r="M542" s="342"/>
      <c r="N542" s="335"/>
      <c r="O542" s="335"/>
      <c r="P542" s="335"/>
      <c r="Q542" s="334" t="s">
        <v>2593</v>
      </c>
    </row>
    <row r="543" spans="4:17" x14ac:dyDescent="0.25">
      <c r="D543" s="335" t="s">
        <v>5035</v>
      </c>
      <c r="E543" s="334" t="s">
        <v>5028</v>
      </c>
      <c r="F543" s="335"/>
      <c r="G543" s="334"/>
      <c r="H543" s="335"/>
      <c r="I543" s="335"/>
      <c r="J543" s="334" t="str">
        <f t="shared" si="9"/>
        <v/>
      </c>
      <c r="K543" s="340"/>
      <c r="L543" s="341"/>
      <c r="M543" s="342"/>
      <c r="N543" s="335"/>
      <c r="O543" s="335"/>
      <c r="P543" s="335"/>
      <c r="Q543" s="334" t="s">
        <v>2594</v>
      </c>
    </row>
    <row r="544" spans="4:17" x14ac:dyDescent="0.25">
      <c r="D544" s="335" t="s">
        <v>5036</v>
      </c>
      <c r="E544" s="334" t="s">
        <v>5028</v>
      </c>
      <c r="F544" s="335"/>
      <c r="G544" s="334"/>
      <c r="H544" s="335"/>
      <c r="I544" s="335"/>
      <c r="J544" s="334" t="str">
        <f t="shared" si="9"/>
        <v/>
      </c>
      <c r="K544" s="340"/>
      <c r="L544" s="341"/>
      <c r="M544" s="342"/>
      <c r="N544" s="335"/>
      <c r="O544" s="335"/>
      <c r="P544" s="335"/>
      <c r="Q544" s="334" t="s">
        <v>2595</v>
      </c>
    </row>
    <row r="545" spans="4:17" x14ac:dyDescent="0.25">
      <c r="D545" s="335" t="s">
        <v>5037</v>
      </c>
      <c r="E545" s="334" t="s">
        <v>5028</v>
      </c>
      <c r="F545" s="335"/>
      <c r="G545" s="334"/>
      <c r="H545" s="335"/>
      <c r="I545" s="335"/>
      <c r="J545" s="334" t="str">
        <f t="shared" si="9"/>
        <v/>
      </c>
      <c r="K545" s="340"/>
      <c r="L545" s="341"/>
      <c r="M545" s="342"/>
      <c r="N545" s="335"/>
      <c r="O545" s="335"/>
      <c r="P545" s="335"/>
      <c r="Q545" s="334" t="s">
        <v>2596</v>
      </c>
    </row>
    <row r="546" spans="4:17" x14ac:dyDescent="0.25">
      <c r="D546" s="335" t="s">
        <v>5038</v>
      </c>
      <c r="E546" s="334" t="s">
        <v>5028</v>
      </c>
      <c r="F546" s="335"/>
      <c r="G546" s="334"/>
      <c r="H546" s="335"/>
      <c r="I546" s="335"/>
      <c r="J546" s="334" t="str">
        <f t="shared" si="9"/>
        <v/>
      </c>
      <c r="K546" s="340"/>
      <c r="L546" s="341"/>
      <c r="M546" s="342"/>
      <c r="N546" s="335"/>
      <c r="O546" s="335"/>
      <c r="P546" s="335"/>
      <c r="Q546" s="334" t="s">
        <v>2597</v>
      </c>
    </row>
    <row r="547" spans="4:17" x14ac:dyDescent="0.25">
      <c r="D547" s="335" t="s">
        <v>5039</v>
      </c>
      <c r="E547" s="334" t="s">
        <v>5028</v>
      </c>
      <c r="F547" s="335"/>
      <c r="G547" s="334"/>
      <c r="H547" s="335"/>
      <c r="I547" s="335"/>
      <c r="J547" s="334" t="str">
        <f t="shared" si="9"/>
        <v/>
      </c>
      <c r="K547" s="340"/>
      <c r="L547" s="341"/>
      <c r="M547" s="342"/>
      <c r="N547" s="335"/>
      <c r="O547" s="335"/>
      <c r="P547" s="335"/>
      <c r="Q547" s="334" t="s">
        <v>2598</v>
      </c>
    </row>
    <row r="548" spans="4:17" x14ac:dyDescent="0.25">
      <c r="D548" s="335" t="s">
        <v>5040</v>
      </c>
      <c r="E548" s="334" t="s">
        <v>5028</v>
      </c>
      <c r="F548" s="335"/>
      <c r="G548" s="334"/>
      <c r="H548" s="335"/>
      <c r="I548" s="335"/>
      <c r="J548" s="334" t="str">
        <f t="shared" si="9"/>
        <v/>
      </c>
      <c r="K548" s="340"/>
      <c r="L548" s="341"/>
      <c r="M548" s="342"/>
      <c r="N548" s="335"/>
      <c r="O548" s="335"/>
      <c r="P548" s="335"/>
      <c r="Q548" s="334" t="s">
        <v>2599</v>
      </c>
    </row>
    <row r="549" spans="4:17" x14ac:dyDescent="0.25">
      <c r="D549" s="335" t="s">
        <v>5041</v>
      </c>
      <c r="E549" s="334" t="s">
        <v>5028</v>
      </c>
      <c r="F549" s="335"/>
      <c r="G549" s="334"/>
      <c r="H549" s="335"/>
      <c r="I549" s="335"/>
      <c r="J549" s="334" t="str">
        <f t="shared" si="9"/>
        <v/>
      </c>
      <c r="K549" s="340"/>
      <c r="L549" s="341"/>
      <c r="M549" s="342"/>
      <c r="N549" s="335"/>
      <c r="O549" s="335"/>
      <c r="P549" s="335"/>
      <c r="Q549" s="334" t="s">
        <v>2600</v>
      </c>
    </row>
    <row r="550" spans="4:17" x14ac:dyDescent="0.25">
      <c r="D550" s="335" t="s">
        <v>5042</v>
      </c>
      <c r="E550" s="334" t="s">
        <v>5028</v>
      </c>
      <c r="F550" s="335"/>
      <c r="G550" s="334"/>
      <c r="H550" s="335"/>
      <c r="I550" s="335"/>
      <c r="J550" s="334" t="str">
        <f t="shared" si="9"/>
        <v/>
      </c>
      <c r="K550" s="340"/>
      <c r="L550" s="341"/>
      <c r="M550" s="342"/>
      <c r="N550" s="335"/>
      <c r="O550" s="335"/>
      <c r="P550" s="335"/>
      <c r="Q550" s="334" t="s">
        <v>2601</v>
      </c>
    </row>
    <row r="551" spans="4:17" x14ac:dyDescent="0.25">
      <c r="D551" s="335" t="s">
        <v>5043</v>
      </c>
      <c r="E551" s="334" t="s">
        <v>5028</v>
      </c>
      <c r="F551" s="335"/>
      <c r="G551" s="334"/>
      <c r="H551" s="335"/>
      <c r="I551" s="335"/>
      <c r="J551" s="334" t="str">
        <f t="shared" si="9"/>
        <v/>
      </c>
      <c r="K551" s="340"/>
      <c r="L551" s="341"/>
      <c r="M551" s="342"/>
      <c r="N551" s="335"/>
      <c r="O551" s="335"/>
      <c r="P551" s="335"/>
      <c r="Q551" s="334" t="s">
        <v>2602</v>
      </c>
    </row>
    <row r="552" spans="4:17" x14ac:dyDescent="0.25">
      <c r="D552" s="335" t="s">
        <v>5044</v>
      </c>
      <c r="E552" s="334" t="s">
        <v>5028</v>
      </c>
      <c r="F552" s="335"/>
      <c r="G552" s="334"/>
      <c r="H552" s="335"/>
      <c r="I552" s="335"/>
      <c r="J552" s="334" t="str">
        <f t="shared" si="9"/>
        <v/>
      </c>
      <c r="K552" s="340"/>
      <c r="L552" s="341"/>
      <c r="M552" s="342"/>
      <c r="N552" s="335"/>
      <c r="O552" s="335"/>
      <c r="P552" s="335"/>
      <c r="Q552" s="334" t="s">
        <v>2603</v>
      </c>
    </row>
    <row r="553" spans="4:17" x14ac:dyDescent="0.25">
      <c r="D553" s="335" t="s">
        <v>5045</v>
      </c>
      <c r="E553" s="334" t="s">
        <v>5028</v>
      </c>
      <c r="F553" s="335"/>
      <c r="G553" s="334"/>
      <c r="H553" s="335"/>
      <c r="I553" s="335"/>
      <c r="J553" s="334" t="str">
        <f t="shared" si="9"/>
        <v/>
      </c>
      <c r="K553" s="340"/>
      <c r="L553" s="341"/>
      <c r="M553" s="342"/>
      <c r="N553" s="335"/>
      <c r="O553" s="335"/>
      <c r="P553" s="335"/>
      <c r="Q553" s="334" t="s">
        <v>2604</v>
      </c>
    </row>
    <row r="554" spans="4:17" x14ac:dyDescent="0.25">
      <c r="D554" s="335" t="s">
        <v>5046</v>
      </c>
      <c r="E554" s="334" t="s">
        <v>5028</v>
      </c>
      <c r="F554" s="335"/>
      <c r="G554" s="334"/>
      <c r="H554" s="335"/>
      <c r="I554" s="335"/>
      <c r="J554" s="334" t="str">
        <f t="shared" si="9"/>
        <v/>
      </c>
      <c r="K554" s="340"/>
      <c r="L554" s="341"/>
      <c r="M554" s="342"/>
      <c r="N554" s="335"/>
      <c r="O554" s="335"/>
      <c r="P554" s="335"/>
      <c r="Q554" s="334" t="s">
        <v>2605</v>
      </c>
    </row>
    <row r="555" spans="4:17" x14ac:dyDescent="0.25">
      <c r="D555" s="335" t="s">
        <v>5047</v>
      </c>
      <c r="E555" s="334" t="s">
        <v>5028</v>
      </c>
      <c r="F555" s="335"/>
      <c r="G555" s="334"/>
      <c r="H555" s="335"/>
      <c r="I555" s="335"/>
      <c r="J555" s="334" t="str">
        <f t="shared" si="9"/>
        <v/>
      </c>
      <c r="K555" s="340"/>
      <c r="L555" s="341"/>
      <c r="M555" s="342"/>
      <c r="N555" s="335"/>
      <c r="O555" s="335"/>
      <c r="P555" s="335"/>
      <c r="Q555" s="334" t="s">
        <v>2606</v>
      </c>
    </row>
    <row r="556" spans="4:17" x14ac:dyDescent="0.25">
      <c r="D556" s="335" t="s">
        <v>5048</v>
      </c>
      <c r="E556" s="334" t="s">
        <v>5049</v>
      </c>
      <c r="F556" s="335"/>
      <c r="G556" s="334"/>
      <c r="H556" s="335"/>
      <c r="I556" s="335"/>
      <c r="J556" s="334" t="str">
        <f t="shared" si="9"/>
        <v/>
      </c>
      <c r="K556" s="340"/>
      <c r="L556" s="341"/>
      <c r="M556" s="342"/>
      <c r="N556" s="335"/>
      <c r="O556" s="335"/>
      <c r="P556" s="335"/>
      <c r="Q556" s="334" t="s">
        <v>2607</v>
      </c>
    </row>
    <row r="557" spans="4:17" x14ac:dyDescent="0.25">
      <c r="D557" s="335" t="s">
        <v>5050</v>
      </c>
      <c r="E557" s="334" t="s">
        <v>5049</v>
      </c>
      <c r="F557" s="335"/>
      <c r="G557" s="334"/>
      <c r="H557" s="335"/>
      <c r="I557" s="335"/>
      <c r="J557" s="334" t="str">
        <f t="shared" si="9"/>
        <v/>
      </c>
      <c r="K557" s="340"/>
      <c r="L557" s="341"/>
      <c r="M557" s="342"/>
      <c r="N557" s="335"/>
      <c r="O557" s="335"/>
      <c r="P557" s="335"/>
      <c r="Q557" s="334" t="s">
        <v>2608</v>
      </c>
    </row>
    <row r="558" spans="4:17" x14ac:dyDescent="0.25">
      <c r="D558" s="335" t="s">
        <v>5051</v>
      </c>
      <c r="E558" s="334" t="s">
        <v>5049</v>
      </c>
      <c r="F558" s="335"/>
      <c r="G558" s="334"/>
      <c r="H558" s="335"/>
      <c r="I558" s="335"/>
      <c r="J558" s="334" t="str">
        <f t="shared" si="9"/>
        <v/>
      </c>
      <c r="K558" s="340"/>
      <c r="L558" s="341"/>
      <c r="M558" s="342"/>
      <c r="N558" s="335"/>
      <c r="O558" s="335"/>
      <c r="P558" s="335"/>
      <c r="Q558" s="334" t="s">
        <v>2609</v>
      </c>
    </row>
    <row r="559" spans="4:17" x14ac:dyDescent="0.25">
      <c r="D559" s="335" t="s">
        <v>5052</v>
      </c>
      <c r="E559" s="334" t="s">
        <v>5049</v>
      </c>
      <c r="F559" s="335"/>
      <c r="G559" s="334"/>
      <c r="H559" s="335"/>
      <c r="I559" s="335"/>
      <c r="J559" s="334" t="str">
        <f t="shared" si="9"/>
        <v/>
      </c>
      <c r="K559" s="340"/>
      <c r="L559" s="341"/>
      <c r="M559" s="342"/>
      <c r="N559" s="335"/>
      <c r="O559" s="335"/>
      <c r="P559" s="335"/>
      <c r="Q559" s="334" t="s">
        <v>2610</v>
      </c>
    </row>
    <row r="560" spans="4:17" x14ac:dyDescent="0.25">
      <c r="D560" s="335" t="s">
        <v>5053</v>
      </c>
      <c r="E560" s="334" t="s">
        <v>5049</v>
      </c>
      <c r="F560" s="335"/>
      <c r="G560" s="334"/>
      <c r="H560" s="335"/>
      <c r="I560" s="335"/>
      <c r="J560" s="334" t="str">
        <f t="shared" si="9"/>
        <v/>
      </c>
      <c r="K560" s="340"/>
      <c r="L560" s="341"/>
      <c r="M560" s="342"/>
      <c r="N560" s="335"/>
      <c r="O560" s="335"/>
      <c r="P560" s="335"/>
      <c r="Q560" s="334" t="s">
        <v>2611</v>
      </c>
    </row>
    <row r="561" spans="4:17" x14ac:dyDescent="0.25">
      <c r="D561" s="335" t="s">
        <v>5054</v>
      </c>
      <c r="E561" s="334" t="s">
        <v>5049</v>
      </c>
      <c r="F561" s="335"/>
      <c r="G561" s="334"/>
      <c r="H561" s="335"/>
      <c r="I561" s="335"/>
      <c r="J561" s="334" t="str">
        <f t="shared" si="9"/>
        <v/>
      </c>
      <c r="K561" s="340"/>
      <c r="L561" s="341"/>
      <c r="M561" s="342"/>
      <c r="N561" s="335"/>
      <c r="O561" s="335"/>
      <c r="P561" s="335"/>
      <c r="Q561" s="334" t="s">
        <v>2612</v>
      </c>
    </row>
    <row r="562" spans="4:17" x14ac:dyDescent="0.25">
      <c r="D562" s="335" t="s">
        <v>5055</v>
      </c>
      <c r="E562" s="334" t="s">
        <v>5049</v>
      </c>
      <c r="F562" s="335"/>
      <c r="G562" s="334"/>
      <c r="H562" s="335"/>
      <c r="I562" s="335"/>
      <c r="J562" s="334" t="str">
        <f t="shared" si="9"/>
        <v/>
      </c>
      <c r="K562" s="340"/>
      <c r="L562" s="341"/>
      <c r="M562" s="342"/>
      <c r="N562" s="335"/>
      <c r="O562" s="335"/>
      <c r="P562" s="335"/>
      <c r="Q562" s="334" t="s">
        <v>2613</v>
      </c>
    </row>
    <row r="563" spans="4:17" x14ac:dyDescent="0.25">
      <c r="D563" s="335" t="s">
        <v>5056</v>
      </c>
      <c r="E563" s="334" t="s">
        <v>5049</v>
      </c>
      <c r="F563" s="335"/>
      <c r="G563" s="334"/>
      <c r="H563" s="335"/>
      <c r="I563" s="335"/>
      <c r="J563" s="334" t="str">
        <f t="shared" si="9"/>
        <v/>
      </c>
      <c r="K563" s="340"/>
      <c r="L563" s="341"/>
      <c r="M563" s="342"/>
      <c r="N563" s="335"/>
      <c r="O563" s="335"/>
      <c r="P563" s="335"/>
      <c r="Q563" s="334" t="s">
        <v>2614</v>
      </c>
    </row>
    <row r="564" spans="4:17" x14ac:dyDescent="0.25">
      <c r="D564" s="335" t="s">
        <v>5057</v>
      </c>
      <c r="E564" s="334" t="s">
        <v>5049</v>
      </c>
      <c r="F564" s="335"/>
      <c r="G564" s="334"/>
      <c r="H564" s="335"/>
      <c r="I564" s="335"/>
      <c r="J564" s="334" t="str">
        <f t="shared" si="9"/>
        <v/>
      </c>
      <c r="K564" s="340"/>
      <c r="L564" s="341"/>
      <c r="M564" s="342"/>
      <c r="N564" s="335"/>
      <c r="O564" s="335"/>
      <c r="P564" s="335"/>
      <c r="Q564" s="334" t="s">
        <v>2615</v>
      </c>
    </row>
    <row r="565" spans="4:17" x14ac:dyDescent="0.25">
      <c r="D565" s="335" t="s">
        <v>5058</v>
      </c>
      <c r="E565" s="334" t="s">
        <v>5049</v>
      </c>
      <c r="F565" s="335"/>
      <c r="G565" s="334"/>
      <c r="H565" s="335"/>
      <c r="I565" s="335"/>
      <c r="J565" s="334" t="str">
        <f t="shared" si="9"/>
        <v/>
      </c>
      <c r="K565" s="340"/>
      <c r="L565" s="341"/>
      <c r="M565" s="342"/>
      <c r="N565" s="335"/>
      <c r="O565" s="335"/>
      <c r="P565" s="335"/>
      <c r="Q565" s="334" t="s">
        <v>2616</v>
      </c>
    </row>
    <row r="566" spans="4:17" x14ac:dyDescent="0.25">
      <c r="D566" s="335" t="s">
        <v>5059</v>
      </c>
      <c r="E566" s="334" t="s">
        <v>5049</v>
      </c>
      <c r="F566" s="335"/>
      <c r="G566" s="334"/>
      <c r="H566" s="335"/>
      <c r="I566" s="335"/>
      <c r="J566" s="334" t="str">
        <f t="shared" si="9"/>
        <v/>
      </c>
      <c r="K566" s="340"/>
      <c r="L566" s="341"/>
      <c r="M566" s="342"/>
      <c r="N566" s="335"/>
      <c r="O566" s="335"/>
      <c r="P566" s="335"/>
      <c r="Q566" s="334" t="s">
        <v>2617</v>
      </c>
    </row>
    <row r="567" spans="4:17" x14ac:dyDescent="0.25">
      <c r="D567" s="335" t="s">
        <v>5060</v>
      </c>
      <c r="E567" s="334" t="s">
        <v>5049</v>
      </c>
      <c r="F567" s="335"/>
      <c r="G567" s="334"/>
      <c r="H567" s="335"/>
      <c r="I567" s="335"/>
      <c r="J567" s="334" t="str">
        <f t="shared" si="9"/>
        <v/>
      </c>
      <c r="K567" s="340"/>
      <c r="L567" s="341"/>
      <c r="M567" s="342"/>
      <c r="N567" s="335"/>
      <c r="O567" s="335"/>
      <c r="P567" s="335"/>
      <c r="Q567" s="334" t="s">
        <v>2618</v>
      </c>
    </row>
    <row r="568" spans="4:17" x14ac:dyDescent="0.25">
      <c r="D568" s="335" t="s">
        <v>5061</v>
      </c>
      <c r="E568" s="334" t="s">
        <v>5049</v>
      </c>
      <c r="F568" s="335"/>
      <c r="G568" s="334"/>
      <c r="H568" s="335"/>
      <c r="I568" s="335"/>
      <c r="J568" s="334" t="str">
        <f t="shared" si="9"/>
        <v/>
      </c>
      <c r="K568" s="340"/>
      <c r="L568" s="341"/>
      <c r="M568" s="342"/>
      <c r="N568" s="335"/>
      <c r="O568" s="335"/>
      <c r="P568" s="335"/>
      <c r="Q568" s="334" t="s">
        <v>2619</v>
      </c>
    </row>
    <row r="569" spans="4:17" x14ac:dyDescent="0.25">
      <c r="D569" s="335" t="s">
        <v>5062</v>
      </c>
      <c r="E569" s="334" t="s">
        <v>5049</v>
      </c>
      <c r="F569" s="335"/>
      <c r="G569" s="334"/>
      <c r="H569" s="335"/>
      <c r="I569" s="335"/>
      <c r="J569" s="334" t="str">
        <f t="shared" si="9"/>
        <v/>
      </c>
      <c r="K569" s="340"/>
      <c r="L569" s="341"/>
      <c r="M569" s="342"/>
      <c r="N569" s="335"/>
      <c r="O569" s="335"/>
      <c r="P569" s="335"/>
      <c r="Q569" s="334" t="s">
        <v>2620</v>
      </c>
    </row>
    <row r="570" spans="4:17" x14ac:dyDescent="0.25">
      <c r="D570" s="335" t="s">
        <v>5063</v>
      </c>
      <c r="E570" s="334" t="s">
        <v>5049</v>
      </c>
      <c r="F570" s="335"/>
      <c r="G570" s="334"/>
      <c r="H570" s="335"/>
      <c r="I570" s="335"/>
      <c r="J570" s="334" t="str">
        <f t="shared" si="9"/>
        <v/>
      </c>
      <c r="K570" s="340"/>
      <c r="L570" s="341"/>
      <c r="M570" s="342"/>
      <c r="N570" s="335"/>
      <c r="O570" s="335"/>
      <c r="P570" s="335"/>
      <c r="Q570" s="334" t="s">
        <v>2621</v>
      </c>
    </row>
    <row r="571" spans="4:17" x14ac:dyDescent="0.25">
      <c r="D571" s="335" t="s">
        <v>5064</v>
      </c>
      <c r="E571" s="334" t="s">
        <v>5049</v>
      </c>
      <c r="F571" s="335"/>
      <c r="G571" s="334"/>
      <c r="H571" s="335"/>
      <c r="I571" s="335"/>
      <c r="J571" s="334" t="str">
        <f t="shared" si="9"/>
        <v/>
      </c>
      <c r="K571" s="340"/>
      <c r="L571" s="341"/>
      <c r="M571" s="342"/>
      <c r="N571" s="335"/>
      <c r="O571" s="335"/>
      <c r="P571" s="335"/>
      <c r="Q571" s="334" t="s">
        <v>2622</v>
      </c>
    </row>
    <row r="572" spans="4:17" x14ac:dyDescent="0.25">
      <c r="D572" s="335" t="s">
        <v>5065</v>
      </c>
      <c r="E572" s="334" t="s">
        <v>5049</v>
      </c>
      <c r="F572" s="335"/>
      <c r="G572" s="334"/>
      <c r="H572" s="335"/>
      <c r="I572" s="335"/>
      <c r="J572" s="334" t="str">
        <f t="shared" ref="J572:J635" si="10">F572&amp;H572&amp;I572</f>
        <v/>
      </c>
      <c r="K572" s="340"/>
      <c r="L572" s="341"/>
      <c r="M572" s="342"/>
      <c r="N572" s="335"/>
      <c r="O572" s="335"/>
      <c r="P572" s="335"/>
      <c r="Q572" s="334" t="s">
        <v>2623</v>
      </c>
    </row>
    <row r="573" spans="4:17" x14ac:dyDescent="0.25">
      <c r="D573" s="335" t="s">
        <v>5066</v>
      </c>
      <c r="E573" s="334" t="s">
        <v>5049</v>
      </c>
      <c r="F573" s="335"/>
      <c r="G573" s="334"/>
      <c r="H573" s="335"/>
      <c r="I573" s="335"/>
      <c r="J573" s="334" t="str">
        <f t="shared" si="10"/>
        <v/>
      </c>
      <c r="K573" s="340"/>
      <c r="L573" s="341"/>
      <c r="M573" s="342"/>
      <c r="N573" s="335"/>
      <c r="O573" s="335"/>
      <c r="P573" s="335"/>
      <c r="Q573" s="334" t="s">
        <v>2624</v>
      </c>
    </row>
    <row r="574" spans="4:17" x14ac:dyDescent="0.25">
      <c r="D574" s="335" t="s">
        <v>5067</v>
      </c>
      <c r="E574" s="334" t="s">
        <v>5049</v>
      </c>
      <c r="F574" s="335"/>
      <c r="G574" s="334"/>
      <c r="H574" s="335"/>
      <c r="I574" s="335"/>
      <c r="J574" s="334" t="str">
        <f t="shared" si="10"/>
        <v/>
      </c>
      <c r="K574" s="340"/>
      <c r="L574" s="341"/>
      <c r="M574" s="342"/>
      <c r="N574" s="335"/>
      <c r="O574" s="335"/>
      <c r="P574" s="335"/>
      <c r="Q574" s="334" t="s">
        <v>2625</v>
      </c>
    </row>
    <row r="575" spans="4:17" x14ac:dyDescent="0.25">
      <c r="D575" s="335" t="s">
        <v>5068</v>
      </c>
      <c r="E575" s="334" t="s">
        <v>5049</v>
      </c>
      <c r="F575" s="335"/>
      <c r="G575" s="334"/>
      <c r="H575" s="335"/>
      <c r="I575" s="335"/>
      <c r="J575" s="334" t="str">
        <f t="shared" si="10"/>
        <v/>
      </c>
      <c r="K575" s="340"/>
      <c r="L575" s="341"/>
      <c r="M575" s="342"/>
      <c r="N575" s="335"/>
      <c r="O575" s="335"/>
      <c r="P575" s="335"/>
      <c r="Q575" s="334" t="s">
        <v>2626</v>
      </c>
    </row>
    <row r="576" spans="4:17" x14ac:dyDescent="0.25">
      <c r="D576" s="335" t="s">
        <v>5069</v>
      </c>
      <c r="E576" s="334" t="s">
        <v>5070</v>
      </c>
      <c r="F576" s="335"/>
      <c r="G576" s="334"/>
      <c r="H576" s="335"/>
      <c r="I576" s="335"/>
      <c r="J576" s="334" t="str">
        <f t="shared" si="10"/>
        <v/>
      </c>
      <c r="K576" s="340"/>
      <c r="L576" s="341"/>
      <c r="M576" s="342"/>
      <c r="N576" s="335"/>
      <c r="O576" s="335"/>
      <c r="P576" s="335"/>
      <c r="Q576" s="334" t="s">
        <v>2627</v>
      </c>
    </row>
    <row r="577" spans="4:17" x14ac:dyDescent="0.25">
      <c r="D577" s="335" t="s">
        <v>5071</v>
      </c>
      <c r="E577" s="334" t="s">
        <v>5070</v>
      </c>
      <c r="F577" s="335"/>
      <c r="G577" s="334"/>
      <c r="H577" s="335"/>
      <c r="I577" s="335"/>
      <c r="J577" s="334" t="str">
        <f t="shared" si="10"/>
        <v/>
      </c>
      <c r="K577" s="340"/>
      <c r="L577" s="341"/>
      <c r="M577" s="342"/>
      <c r="N577" s="335"/>
      <c r="O577" s="335"/>
      <c r="P577" s="335"/>
      <c r="Q577" s="334" t="s">
        <v>2628</v>
      </c>
    </row>
    <row r="578" spans="4:17" x14ac:dyDescent="0.25">
      <c r="D578" s="335" t="s">
        <v>5072</v>
      </c>
      <c r="E578" s="334" t="s">
        <v>5070</v>
      </c>
      <c r="F578" s="335"/>
      <c r="G578" s="334"/>
      <c r="H578" s="335"/>
      <c r="I578" s="335"/>
      <c r="J578" s="334" t="str">
        <f t="shared" si="10"/>
        <v/>
      </c>
      <c r="K578" s="340"/>
      <c r="L578" s="341"/>
      <c r="M578" s="342"/>
      <c r="N578" s="335"/>
      <c r="O578" s="335"/>
      <c r="P578" s="335"/>
      <c r="Q578" s="334" t="s">
        <v>2629</v>
      </c>
    </row>
    <row r="579" spans="4:17" x14ac:dyDescent="0.25">
      <c r="D579" s="335" t="s">
        <v>5073</v>
      </c>
      <c r="E579" s="334" t="s">
        <v>5070</v>
      </c>
      <c r="F579" s="335"/>
      <c r="G579" s="334"/>
      <c r="H579" s="335"/>
      <c r="I579" s="335"/>
      <c r="J579" s="334" t="str">
        <f t="shared" si="10"/>
        <v/>
      </c>
      <c r="K579" s="340"/>
      <c r="L579" s="341"/>
      <c r="M579" s="342"/>
      <c r="N579" s="335"/>
      <c r="O579" s="335"/>
      <c r="P579" s="335"/>
      <c r="Q579" s="334" t="s">
        <v>2630</v>
      </c>
    </row>
    <row r="580" spans="4:17" x14ac:dyDescent="0.25">
      <c r="D580" s="335" t="s">
        <v>5074</v>
      </c>
      <c r="E580" s="334" t="s">
        <v>5070</v>
      </c>
      <c r="F580" s="335"/>
      <c r="G580" s="334"/>
      <c r="H580" s="335"/>
      <c r="I580" s="335"/>
      <c r="J580" s="334" t="str">
        <f t="shared" si="10"/>
        <v/>
      </c>
      <c r="K580" s="340"/>
      <c r="L580" s="341"/>
      <c r="M580" s="342"/>
      <c r="N580" s="335"/>
      <c r="O580" s="335"/>
      <c r="P580" s="335"/>
      <c r="Q580" s="334" t="s">
        <v>2631</v>
      </c>
    </row>
    <row r="581" spans="4:17" x14ac:dyDescent="0.25">
      <c r="D581" s="335" t="s">
        <v>5075</v>
      </c>
      <c r="E581" s="334" t="s">
        <v>5070</v>
      </c>
      <c r="F581" s="335"/>
      <c r="G581" s="334"/>
      <c r="H581" s="335"/>
      <c r="I581" s="335"/>
      <c r="J581" s="334" t="str">
        <f t="shared" si="10"/>
        <v/>
      </c>
      <c r="K581" s="340"/>
      <c r="L581" s="341"/>
      <c r="M581" s="342"/>
      <c r="N581" s="335"/>
      <c r="O581" s="335"/>
      <c r="P581" s="335"/>
      <c r="Q581" s="334" t="s">
        <v>2632</v>
      </c>
    </row>
    <row r="582" spans="4:17" x14ac:dyDescent="0.25">
      <c r="D582" s="335" t="s">
        <v>5076</v>
      </c>
      <c r="E582" s="334" t="s">
        <v>5070</v>
      </c>
      <c r="F582" s="335"/>
      <c r="G582" s="334"/>
      <c r="H582" s="335"/>
      <c r="I582" s="335"/>
      <c r="J582" s="334" t="str">
        <f t="shared" si="10"/>
        <v/>
      </c>
      <c r="K582" s="340"/>
      <c r="L582" s="341"/>
      <c r="M582" s="342"/>
      <c r="N582" s="335"/>
      <c r="O582" s="335"/>
      <c r="P582" s="335"/>
      <c r="Q582" s="334" t="s">
        <v>2633</v>
      </c>
    </row>
    <row r="583" spans="4:17" x14ac:dyDescent="0.25">
      <c r="D583" s="335" t="s">
        <v>5077</v>
      </c>
      <c r="E583" s="334" t="s">
        <v>5070</v>
      </c>
      <c r="F583" s="335"/>
      <c r="G583" s="334"/>
      <c r="H583" s="335"/>
      <c r="I583" s="335"/>
      <c r="J583" s="334" t="str">
        <f t="shared" si="10"/>
        <v/>
      </c>
      <c r="K583" s="340"/>
      <c r="L583" s="341"/>
      <c r="M583" s="342"/>
      <c r="N583" s="335"/>
      <c r="O583" s="335"/>
      <c r="P583" s="335"/>
      <c r="Q583" s="334" t="s">
        <v>2634</v>
      </c>
    </row>
    <row r="584" spans="4:17" x14ac:dyDescent="0.25">
      <c r="D584" s="335" t="s">
        <v>5078</v>
      </c>
      <c r="E584" s="334" t="s">
        <v>5070</v>
      </c>
      <c r="F584" s="335"/>
      <c r="G584" s="334"/>
      <c r="H584" s="335"/>
      <c r="I584" s="335"/>
      <c r="J584" s="334" t="str">
        <f t="shared" si="10"/>
        <v/>
      </c>
      <c r="K584" s="340"/>
      <c r="L584" s="341"/>
      <c r="M584" s="342"/>
      <c r="N584" s="335"/>
      <c r="O584" s="335"/>
      <c r="P584" s="335"/>
      <c r="Q584" s="334" t="s">
        <v>2635</v>
      </c>
    </row>
    <row r="585" spans="4:17" x14ac:dyDescent="0.25">
      <c r="D585" s="335" t="s">
        <v>5079</v>
      </c>
      <c r="E585" s="334" t="s">
        <v>5070</v>
      </c>
      <c r="F585" s="335"/>
      <c r="G585" s="334"/>
      <c r="H585" s="335"/>
      <c r="I585" s="335"/>
      <c r="J585" s="334" t="str">
        <f t="shared" si="10"/>
        <v/>
      </c>
      <c r="K585" s="340"/>
      <c r="L585" s="341"/>
      <c r="M585" s="342"/>
      <c r="N585" s="335"/>
      <c r="O585" s="335"/>
      <c r="P585" s="335"/>
      <c r="Q585" s="334" t="s">
        <v>2636</v>
      </c>
    </row>
    <row r="586" spans="4:17" x14ac:dyDescent="0.25">
      <c r="D586" s="335" t="s">
        <v>5080</v>
      </c>
      <c r="E586" s="334" t="s">
        <v>5070</v>
      </c>
      <c r="F586" s="335"/>
      <c r="G586" s="334"/>
      <c r="H586" s="335"/>
      <c r="I586" s="335"/>
      <c r="J586" s="334" t="str">
        <f t="shared" si="10"/>
        <v/>
      </c>
      <c r="K586" s="340"/>
      <c r="L586" s="341"/>
      <c r="M586" s="342"/>
      <c r="N586" s="335"/>
      <c r="O586" s="335"/>
      <c r="P586" s="335"/>
      <c r="Q586" s="334" t="s">
        <v>2637</v>
      </c>
    </row>
    <row r="587" spans="4:17" x14ac:dyDescent="0.25">
      <c r="D587" s="335" t="s">
        <v>5081</v>
      </c>
      <c r="E587" s="334" t="s">
        <v>5070</v>
      </c>
      <c r="F587" s="335"/>
      <c r="G587" s="334"/>
      <c r="H587" s="335"/>
      <c r="I587" s="335"/>
      <c r="J587" s="334" t="str">
        <f t="shared" si="10"/>
        <v/>
      </c>
      <c r="K587" s="340"/>
      <c r="L587" s="341"/>
      <c r="M587" s="342"/>
      <c r="N587" s="335"/>
      <c r="O587" s="335"/>
      <c r="P587" s="335"/>
      <c r="Q587" s="334" t="s">
        <v>2638</v>
      </c>
    </row>
    <row r="588" spans="4:17" x14ac:dyDescent="0.25">
      <c r="D588" s="335" t="s">
        <v>5082</v>
      </c>
      <c r="E588" s="334" t="s">
        <v>5070</v>
      </c>
      <c r="F588" s="335"/>
      <c r="G588" s="334"/>
      <c r="H588" s="335"/>
      <c r="I588" s="335"/>
      <c r="J588" s="334" t="str">
        <f t="shared" si="10"/>
        <v/>
      </c>
      <c r="K588" s="340"/>
      <c r="L588" s="341"/>
      <c r="M588" s="342"/>
      <c r="N588" s="335"/>
      <c r="O588" s="335"/>
      <c r="P588" s="335"/>
      <c r="Q588" s="334" t="s">
        <v>2639</v>
      </c>
    </row>
    <row r="589" spans="4:17" x14ac:dyDescent="0.25">
      <c r="D589" s="335" t="s">
        <v>5083</v>
      </c>
      <c r="E589" s="334" t="s">
        <v>5070</v>
      </c>
      <c r="F589" s="335"/>
      <c r="G589" s="334"/>
      <c r="H589" s="335"/>
      <c r="I589" s="335"/>
      <c r="J589" s="334" t="str">
        <f t="shared" si="10"/>
        <v/>
      </c>
      <c r="K589" s="340"/>
      <c r="L589" s="341"/>
      <c r="M589" s="342"/>
      <c r="N589" s="335"/>
      <c r="O589" s="335"/>
      <c r="P589" s="335"/>
      <c r="Q589" s="334" t="s">
        <v>2640</v>
      </c>
    </row>
    <row r="590" spans="4:17" x14ac:dyDescent="0.25">
      <c r="D590" s="335" t="s">
        <v>5084</v>
      </c>
      <c r="E590" s="334" t="s">
        <v>5070</v>
      </c>
      <c r="F590" s="335"/>
      <c r="G590" s="334"/>
      <c r="H590" s="335"/>
      <c r="I590" s="335"/>
      <c r="J590" s="334" t="str">
        <f t="shared" si="10"/>
        <v/>
      </c>
      <c r="K590" s="340"/>
      <c r="L590" s="341"/>
      <c r="M590" s="342"/>
      <c r="N590" s="335"/>
      <c r="O590" s="335"/>
      <c r="P590" s="335"/>
      <c r="Q590" s="334" t="s">
        <v>2641</v>
      </c>
    </row>
    <row r="591" spans="4:17" x14ac:dyDescent="0.25">
      <c r="D591" s="335" t="s">
        <v>5085</v>
      </c>
      <c r="E591" s="334" t="s">
        <v>5070</v>
      </c>
      <c r="F591" s="335"/>
      <c r="G591" s="334"/>
      <c r="H591" s="335"/>
      <c r="I591" s="335"/>
      <c r="J591" s="334" t="str">
        <f t="shared" si="10"/>
        <v/>
      </c>
      <c r="K591" s="340"/>
      <c r="L591" s="341"/>
      <c r="M591" s="342"/>
      <c r="N591" s="335"/>
      <c r="O591" s="335"/>
      <c r="P591" s="335"/>
      <c r="Q591" s="334" t="s">
        <v>2642</v>
      </c>
    </row>
    <row r="592" spans="4:17" x14ac:dyDescent="0.25">
      <c r="D592" s="335" t="s">
        <v>5086</v>
      </c>
      <c r="E592" s="334" t="s">
        <v>5070</v>
      </c>
      <c r="F592" s="335"/>
      <c r="G592" s="334"/>
      <c r="H592" s="335"/>
      <c r="I592" s="335"/>
      <c r="J592" s="334" t="str">
        <f t="shared" si="10"/>
        <v/>
      </c>
      <c r="K592" s="340"/>
      <c r="L592" s="341"/>
      <c r="M592" s="342"/>
      <c r="N592" s="335"/>
      <c r="O592" s="335"/>
      <c r="P592" s="335"/>
      <c r="Q592" s="334" t="s">
        <v>2643</v>
      </c>
    </row>
    <row r="593" spans="4:17" x14ac:dyDescent="0.25">
      <c r="D593" s="335" t="s">
        <v>5087</v>
      </c>
      <c r="E593" s="334" t="s">
        <v>5070</v>
      </c>
      <c r="F593" s="335"/>
      <c r="G593" s="334"/>
      <c r="H593" s="335"/>
      <c r="I593" s="335"/>
      <c r="J593" s="334" t="str">
        <f t="shared" si="10"/>
        <v/>
      </c>
      <c r="K593" s="340"/>
      <c r="L593" s="341"/>
      <c r="M593" s="342"/>
      <c r="N593" s="335"/>
      <c r="O593" s="335"/>
      <c r="P593" s="335"/>
      <c r="Q593" s="334" t="s">
        <v>2644</v>
      </c>
    </row>
    <row r="594" spans="4:17" x14ac:dyDescent="0.25">
      <c r="D594" s="335" t="s">
        <v>5088</v>
      </c>
      <c r="E594" s="334" t="s">
        <v>5070</v>
      </c>
      <c r="F594" s="335"/>
      <c r="G594" s="334"/>
      <c r="H594" s="335"/>
      <c r="I594" s="335"/>
      <c r="J594" s="334" t="str">
        <f t="shared" si="10"/>
        <v/>
      </c>
      <c r="K594" s="340"/>
      <c r="L594" s="341"/>
      <c r="M594" s="342"/>
      <c r="N594" s="335"/>
      <c r="O594" s="335"/>
      <c r="P594" s="335"/>
      <c r="Q594" s="334" t="s">
        <v>2645</v>
      </c>
    </row>
    <row r="595" spans="4:17" x14ac:dyDescent="0.25">
      <c r="D595" s="335" t="s">
        <v>5089</v>
      </c>
      <c r="E595" s="334" t="s">
        <v>5070</v>
      </c>
      <c r="F595" s="335"/>
      <c r="G595" s="334"/>
      <c r="H595" s="335"/>
      <c r="I595" s="335"/>
      <c r="J595" s="334" t="str">
        <f t="shared" si="10"/>
        <v/>
      </c>
      <c r="K595" s="340"/>
      <c r="L595" s="341"/>
      <c r="M595" s="342"/>
      <c r="N595" s="335"/>
      <c r="O595" s="335"/>
      <c r="P595" s="335"/>
      <c r="Q595" s="334" t="s">
        <v>2646</v>
      </c>
    </row>
    <row r="596" spans="4:17" x14ac:dyDescent="0.25">
      <c r="D596" s="335" t="s">
        <v>5090</v>
      </c>
      <c r="E596" s="334" t="s">
        <v>5091</v>
      </c>
      <c r="F596" s="335"/>
      <c r="G596" s="334"/>
      <c r="H596" s="335"/>
      <c r="I596" s="335"/>
      <c r="J596" s="334" t="str">
        <f t="shared" si="10"/>
        <v/>
      </c>
      <c r="K596" s="340"/>
      <c r="L596" s="341"/>
      <c r="M596" s="342"/>
      <c r="N596" s="335"/>
      <c r="O596" s="335"/>
      <c r="P596" s="335"/>
      <c r="Q596" s="334" t="s">
        <v>2647</v>
      </c>
    </row>
    <row r="597" spans="4:17" x14ac:dyDescent="0.25">
      <c r="D597" s="335" t="s">
        <v>5092</v>
      </c>
      <c r="E597" s="334" t="s">
        <v>5091</v>
      </c>
      <c r="F597" s="335"/>
      <c r="G597" s="334"/>
      <c r="H597" s="335"/>
      <c r="I597" s="335"/>
      <c r="J597" s="334" t="str">
        <f t="shared" si="10"/>
        <v/>
      </c>
      <c r="K597" s="340"/>
      <c r="L597" s="341"/>
      <c r="M597" s="342"/>
      <c r="N597" s="335"/>
      <c r="O597" s="335"/>
      <c r="P597" s="335"/>
      <c r="Q597" s="334" t="s">
        <v>2648</v>
      </c>
    </row>
    <row r="598" spans="4:17" x14ac:dyDescent="0.25">
      <c r="D598" s="335" t="s">
        <v>5093</v>
      </c>
      <c r="E598" s="334" t="s">
        <v>5091</v>
      </c>
      <c r="F598" s="335"/>
      <c r="G598" s="334"/>
      <c r="H598" s="335"/>
      <c r="I598" s="335"/>
      <c r="J598" s="334" t="str">
        <f t="shared" si="10"/>
        <v/>
      </c>
      <c r="K598" s="340"/>
      <c r="L598" s="341"/>
      <c r="M598" s="342"/>
      <c r="N598" s="335"/>
      <c r="O598" s="335"/>
      <c r="P598" s="335"/>
      <c r="Q598" s="334" t="s">
        <v>2649</v>
      </c>
    </row>
    <row r="599" spans="4:17" x14ac:dyDescent="0.25">
      <c r="D599" s="335" t="s">
        <v>5094</v>
      </c>
      <c r="E599" s="334" t="s">
        <v>5091</v>
      </c>
      <c r="F599" s="335"/>
      <c r="G599" s="334"/>
      <c r="H599" s="335"/>
      <c r="I599" s="335"/>
      <c r="J599" s="334" t="str">
        <f t="shared" si="10"/>
        <v/>
      </c>
      <c r="K599" s="340"/>
      <c r="L599" s="341"/>
      <c r="M599" s="342"/>
      <c r="N599" s="335"/>
      <c r="O599" s="335"/>
      <c r="P599" s="335"/>
      <c r="Q599" s="334" t="s">
        <v>2650</v>
      </c>
    </row>
    <row r="600" spans="4:17" x14ac:dyDescent="0.25">
      <c r="D600" s="335" t="s">
        <v>5095</v>
      </c>
      <c r="E600" s="334" t="s">
        <v>5091</v>
      </c>
      <c r="F600" s="335"/>
      <c r="G600" s="334"/>
      <c r="H600" s="335"/>
      <c r="I600" s="335"/>
      <c r="J600" s="334" t="str">
        <f t="shared" si="10"/>
        <v/>
      </c>
      <c r="K600" s="340"/>
      <c r="L600" s="341"/>
      <c r="M600" s="342"/>
      <c r="N600" s="335"/>
      <c r="O600" s="335"/>
      <c r="P600" s="335"/>
      <c r="Q600" s="334" t="s">
        <v>2651</v>
      </c>
    </row>
    <row r="601" spans="4:17" x14ac:dyDescent="0.25">
      <c r="D601" s="335" t="s">
        <v>5096</v>
      </c>
      <c r="E601" s="334" t="s">
        <v>5091</v>
      </c>
      <c r="F601" s="335"/>
      <c r="G601" s="334"/>
      <c r="H601" s="335"/>
      <c r="I601" s="335"/>
      <c r="J601" s="334" t="str">
        <f t="shared" si="10"/>
        <v/>
      </c>
      <c r="K601" s="340"/>
      <c r="L601" s="341"/>
      <c r="M601" s="342"/>
      <c r="N601" s="335"/>
      <c r="O601" s="335"/>
      <c r="P601" s="335"/>
      <c r="Q601" s="334" t="s">
        <v>2652</v>
      </c>
    </row>
    <row r="602" spans="4:17" x14ac:dyDescent="0.25">
      <c r="D602" s="335" t="s">
        <v>5097</v>
      </c>
      <c r="E602" s="334" t="s">
        <v>5091</v>
      </c>
      <c r="F602" s="335"/>
      <c r="G602" s="334"/>
      <c r="H602" s="335"/>
      <c r="I602" s="335"/>
      <c r="J602" s="334" t="str">
        <f t="shared" si="10"/>
        <v/>
      </c>
      <c r="K602" s="340"/>
      <c r="L602" s="341"/>
      <c r="M602" s="342"/>
      <c r="N602" s="335"/>
      <c r="O602" s="335"/>
      <c r="P602" s="335"/>
      <c r="Q602" s="334" t="s">
        <v>2653</v>
      </c>
    </row>
    <row r="603" spans="4:17" x14ac:dyDescent="0.25">
      <c r="D603" s="335" t="s">
        <v>5098</v>
      </c>
      <c r="E603" s="334" t="s">
        <v>5091</v>
      </c>
      <c r="F603" s="335"/>
      <c r="G603" s="334"/>
      <c r="H603" s="335"/>
      <c r="I603" s="335"/>
      <c r="J603" s="334" t="str">
        <f t="shared" si="10"/>
        <v/>
      </c>
      <c r="K603" s="340"/>
      <c r="L603" s="341"/>
      <c r="M603" s="342"/>
      <c r="N603" s="335"/>
      <c r="O603" s="335"/>
      <c r="P603" s="335"/>
      <c r="Q603" s="334" t="s">
        <v>2654</v>
      </c>
    </row>
    <row r="604" spans="4:17" x14ac:dyDescent="0.25">
      <c r="D604" s="335" t="s">
        <v>5099</v>
      </c>
      <c r="E604" s="334" t="s">
        <v>5091</v>
      </c>
      <c r="F604" s="335"/>
      <c r="G604" s="334"/>
      <c r="H604" s="335"/>
      <c r="I604" s="335"/>
      <c r="J604" s="334" t="str">
        <f t="shared" si="10"/>
        <v/>
      </c>
      <c r="K604" s="340"/>
      <c r="L604" s="341"/>
      <c r="M604" s="342"/>
      <c r="N604" s="335"/>
      <c r="O604" s="335"/>
      <c r="P604" s="335"/>
      <c r="Q604" s="334" t="s">
        <v>2655</v>
      </c>
    </row>
    <row r="605" spans="4:17" x14ac:dyDescent="0.25">
      <c r="D605" s="335" t="s">
        <v>5100</v>
      </c>
      <c r="E605" s="334" t="s">
        <v>5091</v>
      </c>
      <c r="F605" s="335"/>
      <c r="G605" s="334"/>
      <c r="H605" s="335"/>
      <c r="I605" s="335"/>
      <c r="J605" s="334" t="str">
        <f t="shared" si="10"/>
        <v/>
      </c>
      <c r="K605" s="340"/>
      <c r="L605" s="341"/>
      <c r="M605" s="342"/>
      <c r="N605" s="335"/>
      <c r="O605" s="335"/>
      <c r="P605" s="335"/>
      <c r="Q605" s="334" t="s">
        <v>2656</v>
      </c>
    </row>
    <row r="606" spans="4:17" x14ac:dyDescent="0.25">
      <c r="D606" s="335" t="s">
        <v>5101</v>
      </c>
      <c r="E606" s="334" t="s">
        <v>5091</v>
      </c>
      <c r="F606" s="335"/>
      <c r="G606" s="334"/>
      <c r="H606" s="335"/>
      <c r="I606" s="335"/>
      <c r="J606" s="334" t="str">
        <f t="shared" si="10"/>
        <v/>
      </c>
      <c r="K606" s="340"/>
      <c r="L606" s="341"/>
      <c r="M606" s="342"/>
      <c r="N606" s="335"/>
      <c r="O606" s="335"/>
      <c r="P606" s="335"/>
      <c r="Q606" s="334" t="s">
        <v>2657</v>
      </c>
    </row>
    <row r="607" spans="4:17" x14ac:dyDescent="0.25">
      <c r="D607" s="335" t="s">
        <v>5102</v>
      </c>
      <c r="E607" s="334" t="s">
        <v>5091</v>
      </c>
      <c r="F607" s="335"/>
      <c r="G607" s="334"/>
      <c r="H607" s="335"/>
      <c r="I607" s="335"/>
      <c r="J607" s="334" t="str">
        <f t="shared" si="10"/>
        <v/>
      </c>
      <c r="K607" s="340"/>
      <c r="L607" s="341"/>
      <c r="M607" s="342"/>
      <c r="N607" s="335"/>
      <c r="O607" s="335"/>
      <c r="P607" s="335"/>
      <c r="Q607" s="334" t="s">
        <v>2658</v>
      </c>
    </row>
    <row r="608" spans="4:17" x14ac:dyDescent="0.25">
      <c r="D608" s="335" t="s">
        <v>5103</v>
      </c>
      <c r="E608" s="334" t="s">
        <v>5091</v>
      </c>
      <c r="F608" s="335"/>
      <c r="G608" s="334"/>
      <c r="H608" s="335"/>
      <c r="I608" s="335"/>
      <c r="J608" s="334" t="str">
        <f t="shared" si="10"/>
        <v/>
      </c>
      <c r="K608" s="340"/>
      <c r="L608" s="341"/>
      <c r="M608" s="342"/>
      <c r="N608" s="335"/>
      <c r="O608" s="335"/>
      <c r="P608" s="335"/>
      <c r="Q608" s="334" t="s">
        <v>2659</v>
      </c>
    </row>
    <row r="609" spans="4:17" x14ac:dyDescent="0.25">
      <c r="D609" s="335" t="s">
        <v>5104</v>
      </c>
      <c r="E609" s="334" t="s">
        <v>5091</v>
      </c>
      <c r="F609" s="335"/>
      <c r="G609" s="334"/>
      <c r="H609" s="335"/>
      <c r="I609" s="335"/>
      <c r="J609" s="334" t="str">
        <f t="shared" si="10"/>
        <v/>
      </c>
      <c r="K609" s="340"/>
      <c r="L609" s="341"/>
      <c r="M609" s="342"/>
      <c r="N609" s="335"/>
      <c r="O609" s="335"/>
      <c r="P609" s="335"/>
      <c r="Q609" s="334" t="s">
        <v>2660</v>
      </c>
    </row>
    <row r="610" spans="4:17" x14ac:dyDescent="0.25">
      <c r="D610" s="335" t="s">
        <v>5105</v>
      </c>
      <c r="E610" s="334" t="s">
        <v>5091</v>
      </c>
      <c r="F610" s="335"/>
      <c r="G610" s="334"/>
      <c r="H610" s="335"/>
      <c r="I610" s="335"/>
      <c r="J610" s="334" t="str">
        <f t="shared" si="10"/>
        <v/>
      </c>
      <c r="K610" s="340"/>
      <c r="L610" s="341"/>
      <c r="M610" s="342"/>
      <c r="N610" s="335"/>
      <c r="O610" s="335"/>
      <c r="P610" s="335"/>
      <c r="Q610" s="334" t="s">
        <v>2661</v>
      </c>
    </row>
    <row r="611" spans="4:17" x14ac:dyDescent="0.25">
      <c r="D611" s="335" t="s">
        <v>5106</v>
      </c>
      <c r="E611" s="334" t="s">
        <v>5091</v>
      </c>
      <c r="F611" s="335"/>
      <c r="G611" s="334"/>
      <c r="H611" s="335"/>
      <c r="I611" s="335"/>
      <c r="J611" s="334" t="str">
        <f t="shared" si="10"/>
        <v/>
      </c>
      <c r="K611" s="340"/>
      <c r="L611" s="341"/>
      <c r="M611" s="342"/>
      <c r="N611" s="335"/>
      <c r="O611" s="335"/>
      <c r="P611" s="335"/>
      <c r="Q611" s="334" t="s">
        <v>2662</v>
      </c>
    </row>
    <row r="612" spans="4:17" x14ac:dyDescent="0.25">
      <c r="D612" s="335" t="s">
        <v>5107</v>
      </c>
      <c r="E612" s="334" t="s">
        <v>5091</v>
      </c>
      <c r="F612" s="335"/>
      <c r="G612" s="334"/>
      <c r="H612" s="335"/>
      <c r="I612" s="335"/>
      <c r="J612" s="334" t="str">
        <f t="shared" si="10"/>
        <v/>
      </c>
      <c r="K612" s="340"/>
      <c r="L612" s="341"/>
      <c r="M612" s="342"/>
      <c r="N612" s="335"/>
      <c r="O612" s="335"/>
      <c r="P612" s="335"/>
      <c r="Q612" s="334" t="s">
        <v>2663</v>
      </c>
    </row>
    <row r="613" spans="4:17" x14ac:dyDescent="0.25">
      <c r="D613" s="335" t="s">
        <v>5108</v>
      </c>
      <c r="E613" s="334" t="s">
        <v>5091</v>
      </c>
      <c r="F613" s="335"/>
      <c r="G613" s="334"/>
      <c r="H613" s="335"/>
      <c r="I613" s="335"/>
      <c r="J613" s="334" t="str">
        <f t="shared" si="10"/>
        <v/>
      </c>
      <c r="K613" s="340"/>
      <c r="L613" s="341"/>
      <c r="M613" s="342"/>
      <c r="N613" s="335"/>
      <c r="O613" s="335"/>
      <c r="P613" s="335"/>
      <c r="Q613" s="334" t="s">
        <v>2664</v>
      </c>
    </row>
    <row r="614" spans="4:17" x14ac:dyDescent="0.25">
      <c r="D614" s="335" t="s">
        <v>5109</v>
      </c>
      <c r="E614" s="334" t="s">
        <v>5091</v>
      </c>
      <c r="F614" s="335"/>
      <c r="G614" s="334"/>
      <c r="H614" s="335"/>
      <c r="I614" s="335"/>
      <c r="J614" s="334" t="str">
        <f t="shared" si="10"/>
        <v/>
      </c>
      <c r="K614" s="340"/>
      <c r="L614" s="341"/>
      <c r="M614" s="342"/>
      <c r="N614" s="335"/>
      <c r="O614" s="335"/>
      <c r="P614" s="335"/>
      <c r="Q614" s="334" t="s">
        <v>2665</v>
      </c>
    </row>
    <row r="615" spans="4:17" x14ac:dyDescent="0.25">
      <c r="D615" s="335" t="s">
        <v>5110</v>
      </c>
      <c r="E615" s="334" t="s">
        <v>5091</v>
      </c>
      <c r="F615" s="335"/>
      <c r="G615" s="334"/>
      <c r="H615" s="335"/>
      <c r="I615" s="335"/>
      <c r="J615" s="334" t="str">
        <f t="shared" si="10"/>
        <v/>
      </c>
      <c r="K615" s="340"/>
      <c r="L615" s="341"/>
      <c r="M615" s="342"/>
      <c r="N615" s="335"/>
      <c r="O615" s="335"/>
      <c r="P615" s="335"/>
      <c r="Q615" s="334" t="s">
        <v>2666</v>
      </c>
    </row>
    <row r="616" spans="4:17" x14ac:dyDescent="0.25">
      <c r="D616" s="335" t="s">
        <v>5111</v>
      </c>
      <c r="E616" s="334" t="s">
        <v>5112</v>
      </c>
      <c r="F616" s="335"/>
      <c r="G616" s="334"/>
      <c r="H616" s="335"/>
      <c r="I616" s="335"/>
      <c r="J616" s="334" t="str">
        <f t="shared" si="10"/>
        <v/>
      </c>
      <c r="K616" s="340"/>
      <c r="L616" s="341"/>
      <c r="M616" s="342"/>
      <c r="N616" s="335"/>
      <c r="O616" s="335"/>
      <c r="P616" s="335"/>
      <c r="Q616" s="334" t="s">
        <v>2667</v>
      </c>
    </row>
    <row r="617" spans="4:17" x14ac:dyDescent="0.25">
      <c r="D617" s="335" t="s">
        <v>5113</v>
      </c>
      <c r="E617" s="334" t="s">
        <v>5112</v>
      </c>
      <c r="F617" s="335"/>
      <c r="G617" s="334"/>
      <c r="H617" s="335"/>
      <c r="I617" s="335"/>
      <c r="J617" s="334" t="str">
        <f t="shared" si="10"/>
        <v/>
      </c>
      <c r="K617" s="340"/>
      <c r="L617" s="341"/>
      <c r="M617" s="342"/>
      <c r="N617" s="335"/>
      <c r="O617" s="335"/>
      <c r="P617" s="335"/>
      <c r="Q617" s="334" t="s">
        <v>2668</v>
      </c>
    </row>
    <row r="618" spans="4:17" x14ac:dyDescent="0.25">
      <c r="D618" s="335" t="s">
        <v>5114</v>
      </c>
      <c r="E618" s="334" t="s">
        <v>5112</v>
      </c>
      <c r="F618" s="335"/>
      <c r="G618" s="334"/>
      <c r="H618" s="335"/>
      <c r="I618" s="335"/>
      <c r="J618" s="334" t="str">
        <f t="shared" si="10"/>
        <v/>
      </c>
      <c r="K618" s="340"/>
      <c r="L618" s="341"/>
      <c r="M618" s="342"/>
      <c r="N618" s="335"/>
      <c r="O618" s="335"/>
      <c r="P618" s="335"/>
      <c r="Q618" s="334" t="s">
        <v>2669</v>
      </c>
    </row>
    <row r="619" spans="4:17" x14ac:dyDescent="0.25">
      <c r="D619" s="335" t="s">
        <v>5115</v>
      </c>
      <c r="E619" s="334" t="s">
        <v>5112</v>
      </c>
      <c r="F619" s="335"/>
      <c r="G619" s="334"/>
      <c r="H619" s="335"/>
      <c r="I619" s="335"/>
      <c r="J619" s="334" t="str">
        <f t="shared" si="10"/>
        <v/>
      </c>
      <c r="K619" s="340"/>
      <c r="L619" s="341"/>
      <c r="M619" s="342"/>
      <c r="N619" s="335"/>
      <c r="O619" s="335"/>
      <c r="P619" s="335"/>
      <c r="Q619" s="334" t="s">
        <v>2670</v>
      </c>
    </row>
    <row r="620" spans="4:17" x14ac:dyDescent="0.25">
      <c r="D620" s="335" t="s">
        <v>5116</v>
      </c>
      <c r="E620" s="334" t="s">
        <v>5112</v>
      </c>
      <c r="F620" s="335"/>
      <c r="G620" s="334"/>
      <c r="H620" s="335"/>
      <c r="I620" s="335"/>
      <c r="J620" s="334" t="str">
        <f t="shared" si="10"/>
        <v/>
      </c>
      <c r="K620" s="340"/>
      <c r="L620" s="341"/>
      <c r="M620" s="342"/>
      <c r="N620" s="335"/>
      <c r="O620" s="335"/>
      <c r="P620" s="335"/>
      <c r="Q620" s="334" t="s">
        <v>2671</v>
      </c>
    </row>
    <row r="621" spans="4:17" x14ac:dyDescent="0.25">
      <c r="D621" s="335" t="s">
        <v>5117</v>
      </c>
      <c r="E621" s="334" t="s">
        <v>5112</v>
      </c>
      <c r="F621" s="335"/>
      <c r="G621" s="334"/>
      <c r="H621" s="335"/>
      <c r="I621" s="335"/>
      <c r="J621" s="334" t="str">
        <f t="shared" si="10"/>
        <v/>
      </c>
      <c r="K621" s="340"/>
      <c r="L621" s="341"/>
      <c r="M621" s="342"/>
      <c r="N621" s="335"/>
      <c r="O621" s="335"/>
      <c r="P621" s="335"/>
      <c r="Q621" s="334" t="s">
        <v>2672</v>
      </c>
    </row>
    <row r="622" spans="4:17" x14ac:dyDescent="0.25">
      <c r="D622" s="335" t="s">
        <v>5118</v>
      </c>
      <c r="E622" s="334" t="s">
        <v>5112</v>
      </c>
      <c r="F622" s="335"/>
      <c r="G622" s="334"/>
      <c r="H622" s="335"/>
      <c r="I622" s="335"/>
      <c r="J622" s="334" t="str">
        <f t="shared" si="10"/>
        <v/>
      </c>
      <c r="K622" s="340"/>
      <c r="L622" s="341"/>
      <c r="M622" s="342"/>
      <c r="N622" s="335"/>
      <c r="O622" s="335"/>
      <c r="P622" s="335"/>
      <c r="Q622" s="334" t="s">
        <v>2673</v>
      </c>
    </row>
    <row r="623" spans="4:17" x14ac:dyDescent="0.25">
      <c r="D623" s="335" t="s">
        <v>5119</v>
      </c>
      <c r="E623" s="334" t="s">
        <v>5112</v>
      </c>
      <c r="F623" s="335"/>
      <c r="G623" s="334"/>
      <c r="H623" s="335"/>
      <c r="I623" s="335"/>
      <c r="J623" s="334" t="str">
        <f t="shared" si="10"/>
        <v/>
      </c>
      <c r="K623" s="340"/>
      <c r="L623" s="341"/>
      <c r="M623" s="342"/>
      <c r="N623" s="335"/>
      <c r="O623" s="335"/>
      <c r="P623" s="335"/>
      <c r="Q623" s="334" t="s">
        <v>2674</v>
      </c>
    </row>
    <row r="624" spans="4:17" x14ac:dyDescent="0.25">
      <c r="D624" s="335" t="s">
        <v>5120</v>
      </c>
      <c r="E624" s="334" t="s">
        <v>5112</v>
      </c>
      <c r="F624" s="335"/>
      <c r="G624" s="334"/>
      <c r="H624" s="335"/>
      <c r="I624" s="335"/>
      <c r="J624" s="334" t="str">
        <f t="shared" si="10"/>
        <v/>
      </c>
      <c r="K624" s="340"/>
      <c r="L624" s="341"/>
      <c r="M624" s="342"/>
      <c r="N624" s="335"/>
      <c r="O624" s="335"/>
      <c r="P624" s="335"/>
      <c r="Q624" s="334" t="s">
        <v>2675</v>
      </c>
    </row>
    <row r="625" spans="4:17" x14ac:dyDescent="0.25">
      <c r="D625" s="335" t="s">
        <v>5121</v>
      </c>
      <c r="E625" s="334" t="s">
        <v>5112</v>
      </c>
      <c r="F625" s="335"/>
      <c r="G625" s="334"/>
      <c r="H625" s="335"/>
      <c r="I625" s="335"/>
      <c r="J625" s="334" t="str">
        <f t="shared" si="10"/>
        <v/>
      </c>
      <c r="K625" s="340"/>
      <c r="L625" s="341"/>
      <c r="M625" s="342"/>
      <c r="N625" s="335"/>
      <c r="O625" s="335"/>
      <c r="P625" s="335"/>
      <c r="Q625" s="334" t="s">
        <v>2676</v>
      </c>
    </row>
    <row r="626" spans="4:17" x14ac:dyDescent="0.25">
      <c r="D626" s="335" t="s">
        <v>5122</v>
      </c>
      <c r="E626" s="334" t="s">
        <v>5112</v>
      </c>
      <c r="F626" s="335"/>
      <c r="G626" s="334"/>
      <c r="H626" s="335"/>
      <c r="I626" s="335"/>
      <c r="J626" s="334" t="str">
        <f t="shared" si="10"/>
        <v/>
      </c>
      <c r="K626" s="340"/>
      <c r="L626" s="341"/>
      <c r="M626" s="342"/>
      <c r="N626" s="335"/>
      <c r="O626" s="335"/>
      <c r="P626" s="335"/>
      <c r="Q626" s="334" t="s">
        <v>2677</v>
      </c>
    </row>
    <row r="627" spans="4:17" x14ac:dyDescent="0.25">
      <c r="D627" s="335" t="s">
        <v>5123</v>
      </c>
      <c r="E627" s="334" t="s">
        <v>5112</v>
      </c>
      <c r="F627" s="335"/>
      <c r="G627" s="334"/>
      <c r="H627" s="335"/>
      <c r="I627" s="335"/>
      <c r="J627" s="334" t="str">
        <f t="shared" si="10"/>
        <v/>
      </c>
      <c r="K627" s="340"/>
      <c r="L627" s="341"/>
      <c r="M627" s="342"/>
      <c r="N627" s="335"/>
      <c r="O627" s="335"/>
      <c r="P627" s="335"/>
      <c r="Q627" s="334" t="s">
        <v>2678</v>
      </c>
    </row>
    <row r="628" spans="4:17" x14ac:dyDescent="0.25">
      <c r="D628" s="335" t="s">
        <v>5124</v>
      </c>
      <c r="E628" s="334" t="s">
        <v>5112</v>
      </c>
      <c r="F628" s="335"/>
      <c r="G628" s="334"/>
      <c r="H628" s="335"/>
      <c r="I628" s="335"/>
      <c r="J628" s="334" t="str">
        <f t="shared" si="10"/>
        <v/>
      </c>
      <c r="K628" s="340"/>
      <c r="L628" s="341"/>
      <c r="M628" s="342"/>
      <c r="N628" s="335"/>
      <c r="O628" s="335"/>
      <c r="P628" s="335"/>
      <c r="Q628" s="334" t="s">
        <v>2679</v>
      </c>
    </row>
    <row r="629" spans="4:17" x14ac:dyDescent="0.25">
      <c r="D629" s="335" t="s">
        <v>5125</v>
      </c>
      <c r="E629" s="334" t="s">
        <v>5112</v>
      </c>
      <c r="F629" s="335"/>
      <c r="G629" s="334"/>
      <c r="H629" s="335"/>
      <c r="I629" s="335"/>
      <c r="J629" s="334" t="str">
        <f t="shared" si="10"/>
        <v/>
      </c>
      <c r="K629" s="340"/>
      <c r="L629" s="341"/>
      <c r="M629" s="342"/>
      <c r="N629" s="335"/>
      <c r="O629" s="335"/>
      <c r="P629" s="335"/>
      <c r="Q629" s="334" t="s">
        <v>2680</v>
      </c>
    </row>
    <row r="630" spans="4:17" x14ac:dyDescent="0.25">
      <c r="D630" s="335" t="s">
        <v>5126</v>
      </c>
      <c r="E630" s="334" t="s">
        <v>5112</v>
      </c>
      <c r="F630" s="335"/>
      <c r="G630" s="334"/>
      <c r="H630" s="335"/>
      <c r="I630" s="335"/>
      <c r="J630" s="334" t="str">
        <f t="shared" si="10"/>
        <v/>
      </c>
      <c r="K630" s="340"/>
      <c r="L630" s="341"/>
      <c r="M630" s="342"/>
      <c r="N630" s="335"/>
      <c r="O630" s="335"/>
      <c r="P630" s="335"/>
      <c r="Q630" s="334" t="s">
        <v>2681</v>
      </c>
    </row>
    <row r="631" spans="4:17" x14ac:dyDescent="0.25">
      <c r="D631" s="335" t="s">
        <v>5127</v>
      </c>
      <c r="E631" s="334" t="s">
        <v>5112</v>
      </c>
      <c r="F631" s="335"/>
      <c r="G631" s="334"/>
      <c r="H631" s="335"/>
      <c r="I631" s="335"/>
      <c r="J631" s="334" t="str">
        <f t="shared" si="10"/>
        <v/>
      </c>
      <c r="K631" s="340"/>
      <c r="L631" s="341"/>
      <c r="M631" s="342"/>
      <c r="N631" s="335"/>
      <c r="O631" s="335"/>
      <c r="P631" s="335"/>
      <c r="Q631" s="334" t="s">
        <v>2682</v>
      </c>
    </row>
    <row r="632" spans="4:17" x14ac:dyDescent="0.25">
      <c r="D632" s="335" t="s">
        <v>5128</v>
      </c>
      <c r="E632" s="334" t="s">
        <v>5112</v>
      </c>
      <c r="F632" s="335"/>
      <c r="G632" s="334"/>
      <c r="H632" s="335"/>
      <c r="I632" s="335"/>
      <c r="J632" s="334" t="str">
        <f t="shared" si="10"/>
        <v/>
      </c>
      <c r="K632" s="340"/>
      <c r="L632" s="341"/>
      <c r="M632" s="342"/>
      <c r="N632" s="335"/>
      <c r="O632" s="335"/>
      <c r="P632" s="335"/>
      <c r="Q632" s="334" t="s">
        <v>2683</v>
      </c>
    </row>
    <row r="633" spans="4:17" x14ac:dyDescent="0.25">
      <c r="D633" s="335" t="s">
        <v>5129</v>
      </c>
      <c r="E633" s="334" t="s">
        <v>5112</v>
      </c>
      <c r="F633" s="335"/>
      <c r="G633" s="334"/>
      <c r="H633" s="335"/>
      <c r="I633" s="335"/>
      <c r="J633" s="334" t="str">
        <f t="shared" si="10"/>
        <v/>
      </c>
      <c r="K633" s="340"/>
      <c r="L633" s="341"/>
      <c r="M633" s="342"/>
      <c r="N633" s="335"/>
      <c r="O633" s="335"/>
      <c r="P633" s="335"/>
      <c r="Q633" s="334" t="s">
        <v>2684</v>
      </c>
    </row>
    <row r="634" spans="4:17" x14ac:dyDescent="0.25">
      <c r="D634" s="335" t="s">
        <v>5130</v>
      </c>
      <c r="E634" s="334" t="s">
        <v>5112</v>
      </c>
      <c r="F634" s="335"/>
      <c r="G634" s="334"/>
      <c r="H634" s="335"/>
      <c r="I634" s="335"/>
      <c r="J634" s="334" t="str">
        <f t="shared" si="10"/>
        <v/>
      </c>
      <c r="K634" s="340"/>
      <c r="L634" s="341"/>
      <c r="M634" s="342"/>
      <c r="N634" s="335"/>
      <c r="O634" s="335"/>
      <c r="P634" s="335"/>
      <c r="Q634" s="334" t="s">
        <v>2685</v>
      </c>
    </row>
    <row r="635" spans="4:17" x14ac:dyDescent="0.25">
      <c r="D635" s="335" t="s">
        <v>5131</v>
      </c>
      <c r="E635" s="334" t="s">
        <v>5112</v>
      </c>
      <c r="F635" s="335"/>
      <c r="G635" s="334"/>
      <c r="H635" s="335"/>
      <c r="I635" s="335"/>
      <c r="J635" s="334" t="str">
        <f t="shared" si="10"/>
        <v/>
      </c>
      <c r="K635" s="340"/>
      <c r="L635" s="341"/>
      <c r="M635" s="342"/>
      <c r="N635" s="335"/>
      <c r="O635" s="335"/>
      <c r="P635" s="335"/>
      <c r="Q635" s="334" t="s">
        <v>2686</v>
      </c>
    </row>
    <row r="636" spans="4:17" x14ac:dyDescent="0.25">
      <c r="D636" s="335" t="s">
        <v>5132</v>
      </c>
      <c r="E636" s="334" t="s">
        <v>5133</v>
      </c>
      <c r="F636" s="335"/>
      <c r="G636" s="334"/>
      <c r="H636" s="335"/>
      <c r="I636" s="335"/>
      <c r="J636" s="334" t="str">
        <f t="shared" ref="J636:J699" si="11">F636&amp;H636&amp;I636</f>
        <v/>
      </c>
      <c r="K636" s="340"/>
      <c r="L636" s="341"/>
      <c r="M636" s="342"/>
      <c r="N636" s="335"/>
      <c r="O636" s="335"/>
      <c r="P636" s="335"/>
      <c r="Q636" s="334" t="s">
        <v>2687</v>
      </c>
    </row>
    <row r="637" spans="4:17" x14ac:dyDescent="0.25">
      <c r="D637" s="335" t="s">
        <v>5134</v>
      </c>
      <c r="E637" s="334" t="s">
        <v>5133</v>
      </c>
      <c r="F637" s="335"/>
      <c r="G637" s="334"/>
      <c r="H637" s="335"/>
      <c r="I637" s="335"/>
      <c r="J637" s="334" t="str">
        <f t="shared" si="11"/>
        <v/>
      </c>
      <c r="K637" s="340"/>
      <c r="L637" s="341"/>
      <c r="M637" s="342"/>
      <c r="N637" s="335"/>
      <c r="O637" s="335"/>
      <c r="P637" s="335"/>
      <c r="Q637" s="334" t="s">
        <v>2688</v>
      </c>
    </row>
    <row r="638" spans="4:17" x14ac:dyDescent="0.25">
      <c r="D638" s="335" t="s">
        <v>5135</v>
      </c>
      <c r="E638" s="334" t="s">
        <v>5133</v>
      </c>
      <c r="F638" s="335"/>
      <c r="G638" s="334"/>
      <c r="H638" s="335"/>
      <c r="I638" s="335"/>
      <c r="J638" s="334" t="str">
        <f t="shared" si="11"/>
        <v/>
      </c>
      <c r="K638" s="340"/>
      <c r="L638" s="341"/>
      <c r="M638" s="342"/>
      <c r="N638" s="335"/>
      <c r="O638" s="335"/>
      <c r="P638" s="335"/>
      <c r="Q638" s="334" t="s">
        <v>2689</v>
      </c>
    </row>
    <row r="639" spans="4:17" x14ac:dyDescent="0.25">
      <c r="D639" s="335" t="s">
        <v>5136</v>
      </c>
      <c r="E639" s="334" t="s">
        <v>5133</v>
      </c>
      <c r="F639" s="335"/>
      <c r="G639" s="334"/>
      <c r="H639" s="335"/>
      <c r="I639" s="335"/>
      <c r="J639" s="334" t="str">
        <f t="shared" si="11"/>
        <v/>
      </c>
      <c r="K639" s="340"/>
      <c r="L639" s="341"/>
      <c r="M639" s="342"/>
      <c r="N639" s="335"/>
      <c r="O639" s="335"/>
      <c r="P639" s="335"/>
      <c r="Q639" s="334" t="s">
        <v>2690</v>
      </c>
    </row>
    <row r="640" spans="4:17" x14ac:dyDescent="0.25">
      <c r="D640" s="335" t="s">
        <v>5137</v>
      </c>
      <c r="E640" s="334" t="s">
        <v>5133</v>
      </c>
      <c r="F640" s="335"/>
      <c r="G640" s="334"/>
      <c r="H640" s="335"/>
      <c r="I640" s="335"/>
      <c r="J640" s="334" t="str">
        <f t="shared" si="11"/>
        <v/>
      </c>
      <c r="K640" s="340"/>
      <c r="L640" s="341"/>
      <c r="M640" s="342"/>
      <c r="N640" s="335"/>
      <c r="O640" s="335"/>
      <c r="P640" s="335"/>
      <c r="Q640" s="334" t="s">
        <v>2691</v>
      </c>
    </row>
    <row r="641" spans="4:17" x14ac:dyDescent="0.25">
      <c r="D641" s="335" t="s">
        <v>5138</v>
      </c>
      <c r="E641" s="334" t="s">
        <v>5133</v>
      </c>
      <c r="F641" s="335"/>
      <c r="G641" s="334"/>
      <c r="H641" s="335"/>
      <c r="I641" s="335"/>
      <c r="J641" s="334" t="str">
        <f t="shared" si="11"/>
        <v/>
      </c>
      <c r="K641" s="340"/>
      <c r="L641" s="341"/>
      <c r="M641" s="342"/>
      <c r="N641" s="335"/>
      <c r="O641" s="335"/>
      <c r="P641" s="335"/>
      <c r="Q641" s="334" t="s">
        <v>2692</v>
      </c>
    </row>
    <row r="642" spans="4:17" x14ac:dyDescent="0.25">
      <c r="D642" s="335" t="s">
        <v>5139</v>
      </c>
      <c r="E642" s="334" t="s">
        <v>5133</v>
      </c>
      <c r="F642" s="335"/>
      <c r="G642" s="334"/>
      <c r="H642" s="335"/>
      <c r="I642" s="335"/>
      <c r="J642" s="334" t="str">
        <f t="shared" si="11"/>
        <v/>
      </c>
      <c r="K642" s="340"/>
      <c r="L642" s="341"/>
      <c r="M642" s="342"/>
      <c r="N642" s="335"/>
      <c r="O642" s="335"/>
      <c r="P642" s="335"/>
      <c r="Q642" s="334" t="s">
        <v>2693</v>
      </c>
    </row>
    <row r="643" spans="4:17" x14ac:dyDescent="0.25">
      <c r="D643" s="335" t="s">
        <v>5140</v>
      </c>
      <c r="E643" s="334" t="s">
        <v>5133</v>
      </c>
      <c r="F643" s="335"/>
      <c r="G643" s="334"/>
      <c r="H643" s="335"/>
      <c r="I643" s="335"/>
      <c r="J643" s="334" t="str">
        <f t="shared" si="11"/>
        <v/>
      </c>
      <c r="K643" s="340"/>
      <c r="L643" s="341"/>
      <c r="M643" s="342"/>
      <c r="N643" s="335"/>
      <c r="O643" s="335"/>
      <c r="P643" s="335"/>
      <c r="Q643" s="334" t="s">
        <v>2694</v>
      </c>
    </row>
    <row r="644" spans="4:17" x14ac:dyDescent="0.25">
      <c r="D644" s="335" t="s">
        <v>5141</v>
      </c>
      <c r="E644" s="334" t="s">
        <v>5133</v>
      </c>
      <c r="F644" s="335"/>
      <c r="G644" s="334"/>
      <c r="H644" s="335"/>
      <c r="I644" s="335"/>
      <c r="J644" s="334" t="str">
        <f t="shared" si="11"/>
        <v/>
      </c>
      <c r="K644" s="340"/>
      <c r="L644" s="341"/>
      <c r="M644" s="342"/>
      <c r="N644" s="335"/>
      <c r="O644" s="335"/>
      <c r="P644" s="335"/>
      <c r="Q644" s="334" t="s">
        <v>2695</v>
      </c>
    </row>
    <row r="645" spans="4:17" x14ac:dyDescent="0.25">
      <c r="D645" s="335" t="s">
        <v>5142</v>
      </c>
      <c r="E645" s="334" t="s">
        <v>5133</v>
      </c>
      <c r="F645" s="335"/>
      <c r="G645" s="334"/>
      <c r="H645" s="335"/>
      <c r="I645" s="335"/>
      <c r="J645" s="334" t="str">
        <f t="shared" si="11"/>
        <v/>
      </c>
      <c r="K645" s="340"/>
      <c r="L645" s="341"/>
      <c r="M645" s="342"/>
      <c r="N645" s="335"/>
      <c r="O645" s="335"/>
      <c r="P645" s="335"/>
      <c r="Q645" s="334" t="s">
        <v>2696</v>
      </c>
    </row>
    <row r="646" spans="4:17" x14ac:dyDescent="0.25">
      <c r="D646" s="335" t="s">
        <v>5143</v>
      </c>
      <c r="E646" s="334" t="s">
        <v>5133</v>
      </c>
      <c r="F646" s="335"/>
      <c r="G646" s="334"/>
      <c r="H646" s="335"/>
      <c r="I646" s="335"/>
      <c r="J646" s="334" t="str">
        <f t="shared" si="11"/>
        <v/>
      </c>
      <c r="K646" s="340"/>
      <c r="L646" s="341"/>
      <c r="M646" s="342"/>
      <c r="N646" s="335"/>
      <c r="O646" s="335"/>
      <c r="P646" s="335"/>
      <c r="Q646" s="334" t="s">
        <v>2697</v>
      </c>
    </row>
    <row r="647" spans="4:17" x14ac:dyDescent="0.25">
      <c r="D647" s="335" t="s">
        <v>5144</v>
      </c>
      <c r="E647" s="334" t="s">
        <v>5133</v>
      </c>
      <c r="F647" s="335"/>
      <c r="G647" s="334"/>
      <c r="H647" s="335"/>
      <c r="I647" s="335"/>
      <c r="J647" s="334" t="str">
        <f t="shared" si="11"/>
        <v/>
      </c>
      <c r="K647" s="340"/>
      <c r="L647" s="341"/>
      <c r="M647" s="342"/>
      <c r="N647" s="335"/>
      <c r="O647" s="335"/>
      <c r="P647" s="335"/>
      <c r="Q647" s="334" t="s">
        <v>2698</v>
      </c>
    </row>
    <row r="648" spans="4:17" x14ac:dyDescent="0.25">
      <c r="D648" s="335" t="s">
        <v>5145</v>
      </c>
      <c r="E648" s="334" t="s">
        <v>5133</v>
      </c>
      <c r="F648" s="335"/>
      <c r="G648" s="334"/>
      <c r="H648" s="335"/>
      <c r="I648" s="335"/>
      <c r="J648" s="334" t="str">
        <f t="shared" si="11"/>
        <v/>
      </c>
      <c r="K648" s="340"/>
      <c r="L648" s="341"/>
      <c r="M648" s="342"/>
      <c r="N648" s="335"/>
      <c r="O648" s="335"/>
      <c r="P648" s="335"/>
      <c r="Q648" s="334" t="s">
        <v>2699</v>
      </c>
    </row>
    <row r="649" spans="4:17" x14ac:dyDescent="0.25">
      <c r="D649" s="335" t="s">
        <v>5146</v>
      </c>
      <c r="E649" s="334" t="s">
        <v>5133</v>
      </c>
      <c r="F649" s="335"/>
      <c r="G649" s="334"/>
      <c r="H649" s="335"/>
      <c r="I649" s="335"/>
      <c r="J649" s="334" t="str">
        <f t="shared" si="11"/>
        <v/>
      </c>
      <c r="K649" s="340"/>
      <c r="L649" s="341"/>
      <c r="M649" s="342"/>
      <c r="N649" s="335"/>
      <c r="O649" s="335"/>
      <c r="P649" s="335"/>
      <c r="Q649" s="334" t="s">
        <v>2700</v>
      </c>
    </row>
    <row r="650" spans="4:17" x14ac:dyDescent="0.25">
      <c r="D650" s="335" t="s">
        <v>5147</v>
      </c>
      <c r="E650" s="334" t="s">
        <v>5133</v>
      </c>
      <c r="F650" s="335"/>
      <c r="G650" s="334"/>
      <c r="H650" s="335"/>
      <c r="I650" s="335"/>
      <c r="J650" s="334" t="str">
        <f t="shared" si="11"/>
        <v/>
      </c>
      <c r="K650" s="340"/>
      <c r="L650" s="341"/>
      <c r="M650" s="342"/>
      <c r="N650" s="335"/>
      <c r="O650" s="335"/>
      <c r="P650" s="335"/>
      <c r="Q650" s="334" t="s">
        <v>2701</v>
      </c>
    </row>
    <row r="651" spans="4:17" x14ac:dyDescent="0.25">
      <c r="D651" s="335" t="s">
        <v>5148</v>
      </c>
      <c r="E651" s="334" t="s">
        <v>5133</v>
      </c>
      <c r="F651" s="335"/>
      <c r="G651" s="334"/>
      <c r="H651" s="335"/>
      <c r="I651" s="335"/>
      <c r="J651" s="334" t="str">
        <f t="shared" si="11"/>
        <v/>
      </c>
      <c r="K651" s="340"/>
      <c r="L651" s="341"/>
      <c r="M651" s="342"/>
      <c r="N651" s="335"/>
      <c r="O651" s="335"/>
      <c r="P651" s="335"/>
      <c r="Q651" s="334" t="s">
        <v>2702</v>
      </c>
    </row>
    <row r="652" spans="4:17" x14ac:dyDescent="0.25">
      <c r="D652" s="335" t="s">
        <v>5149</v>
      </c>
      <c r="E652" s="334" t="s">
        <v>5133</v>
      </c>
      <c r="F652" s="335"/>
      <c r="G652" s="334"/>
      <c r="H652" s="335"/>
      <c r="I652" s="335"/>
      <c r="J652" s="334" t="str">
        <f t="shared" si="11"/>
        <v/>
      </c>
      <c r="K652" s="340"/>
      <c r="L652" s="341"/>
      <c r="M652" s="342"/>
      <c r="N652" s="335"/>
      <c r="O652" s="335"/>
      <c r="P652" s="335"/>
      <c r="Q652" s="334" t="s">
        <v>2703</v>
      </c>
    </row>
    <row r="653" spans="4:17" x14ac:dyDescent="0.25">
      <c r="D653" s="335" t="s">
        <v>5150</v>
      </c>
      <c r="E653" s="334" t="s">
        <v>5133</v>
      </c>
      <c r="F653" s="335"/>
      <c r="G653" s="334"/>
      <c r="H653" s="335"/>
      <c r="I653" s="335"/>
      <c r="J653" s="334" t="str">
        <f t="shared" si="11"/>
        <v/>
      </c>
      <c r="K653" s="340"/>
      <c r="L653" s="341"/>
      <c r="M653" s="342"/>
      <c r="N653" s="335"/>
      <c r="O653" s="335"/>
      <c r="P653" s="335"/>
      <c r="Q653" s="334" t="s">
        <v>2704</v>
      </c>
    </row>
    <row r="654" spans="4:17" x14ac:dyDescent="0.25">
      <c r="D654" s="335" t="s">
        <v>5151</v>
      </c>
      <c r="E654" s="334" t="s">
        <v>5133</v>
      </c>
      <c r="F654" s="335"/>
      <c r="G654" s="334"/>
      <c r="H654" s="335"/>
      <c r="I654" s="335"/>
      <c r="J654" s="334" t="str">
        <f t="shared" si="11"/>
        <v/>
      </c>
      <c r="K654" s="340"/>
      <c r="L654" s="341"/>
      <c r="M654" s="342"/>
      <c r="N654" s="335"/>
      <c r="O654" s="335"/>
      <c r="P654" s="335"/>
      <c r="Q654" s="334" t="s">
        <v>2705</v>
      </c>
    </row>
    <row r="655" spans="4:17" x14ac:dyDescent="0.25">
      <c r="D655" s="335" t="s">
        <v>5152</v>
      </c>
      <c r="E655" s="334" t="s">
        <v>5133</v>
      </c>
      <c r="F655" s="335"/>
      <c r="G655" s="334"/>
      <c r="H655" s="335"/>
      <c r="I655" s="335"/>
      <c r="J655" s="334" t="str">
        <f t="shared" si="11"/>
        <v/>
      </c>
      <c r="K655" s="340"/>
      <c r="L655" s="341"/>
      <c r="M655" s="342"/>
      <c r="N655" s="335"/>
      <c r="O655" s="335"/>
      <c r="P655" s="335"/>
      <c r="Q655" s="334" t="s">
        <v>2706</v>
      </c>
    </row>
    <row r="656" spans="4:17" x14ac:dyDescent="0.25">
      <c r="D656" s="335" t="s">
        <v>5153</v>
      </c>
      <c r="E656" s="334" t="s">
        <v>5154</v>
      </c>
      <c r="F656" s="335"/>
      <c r="G656" s="334"/>
      <c r="H656" s="335"/>
      <c r="I656" s="335"/>
      <c r="J656" s="334" t="str">
        <f t="shared" si="11"/>
        <v/>
      </c>
      <c r="K656" s="340"/>
      <c r="L656" s="341"/>
      <c r="M656" s="342"/>
      <c r="N656" s="335"/>
      <c r="O656" s="335"/>
      <c r="P656" s="335"/>
      <c r="Q656" s="334" t="s">
        <v>2707</v>
      </c>
    </row>
    <row r="657" spans="4:17" x14ac:dyDescent="0.25">
      <c r="D657" s="335" t="s">
        <v>5155</v>
      </c>
      <c r="E657" s="334" t="s">
        <v>5154</v>
      </c>
      <c r="F657" s="335"/>
      <c r="G657" s="334"/>
      <c r="H657" s="335"/>
      <c r="I657" s="335"/>
      <c r="J657" s="334" t="str">
        <f t="shared" si="11"/>
        <v/>
      </c>
      <c r="K657" s="340"/>
      <c r="L657" s="341"/>
      <c r="M657" s="342"/>
      <c r="N657" s="335"/>
      <c r="O657" s="335"/>
      <c r="P657" s="335"/>
      <c r="Q657" s="334" t="s">
        <v>2708</v>
      </c>
    </row>
    <row r="658" spans="4:17" x14ac:dyDescent="0.25">
      <c r="D658" s="335" t="s">
        <v>5156</v>
      </c>
      <c r="E658" s="334" t="s">
        <v>5154</v>
      </c>
      <c r="F658" s="335"/>
      <c r="G658" s="334"/>
      <c r="H658" s="335"/>
      <c r="I658" s="335"/>
      <c r="J658" s="334" t="str">
        <f t="shared" si="11"/>
        <v/>
      </c>
      <c r="K658" s="340"/>
      <c r="L658" s="341"/>
      <c r="M658" s="342"/>
      <c r="N658" s="335"/>
      <c r="O658" s="335"/>
      <c r="P658" s="335"/>
      <c r="Q658" s="334" t="s">
        <v>2709</v>
      </c>
    </row>
    <row r="659" spans="4:17" x14ac:dyDescent="0.25">
      <c r="D659" s="335" t="s">
        <v>5157</v>
      </c>
      <c r="E659" s="334" t="s">
        <v>5154</v>
      </c>
      <c r="F659" s="335"/>
      <c r="G659" s="334"/>
      <c r="H659" s="335"/>
      <c r="I659" s="335"/>
      <c r="J659" s="334" t="str">
        <f t="shared" si="11"/>
        <v/>
      </c>
      <c r="K659" s="340"/>
      <c r="L659" s="341"/>
      <c r="M659" s="342"/>
      <c r="N659" s="335"/>
      <c r="O659" s="335"/>
      <c r="P659" s="335"/>
      <c r="Q659" s="334" t="s">
        <v>2710</v>
      </c>
    </row>
    <row r="660" spans="4:17" x14ac:dyDescent="0.25">
      <c r="D660" s="335" t="s">
        <v>5158</v>
      </c>
      <c r="E660" s="334" t="s">
        <v>5154</v>
      </c>
      <c r="F660" s="335"/>
      <c r="G660" s="334"/>
      <c r="H660" s="335"/>
      <c r="I660" s="335"/>
      <c r="J660" s="334" t="str">
        <f t="shared" si="11"/>
        <v/>
      </c>
      <c r="K660" s="340"/>
      <c r="L660" s="341"/>
      <c r="M660" s="342"/>
      <c r="N660" s="335"/>
      <c r="O660" s="335"/>
      <c r="P660" s="335"/>
      <c r="Q660" s="334" t="s">
        <v>2711</v>
      </c>
    </row>
    <row r="661" spans="4:17" x14ac:dyDescent="0.25">
      <c r="D661" s="335" t="s">
        <v>5159</v>
      </c>
      <c r="E661" s="334" t="s">
        <v>5154</v>
      </c>
      <c r="F661" s="335"/>
      <c r="G661" s="334"/>
      <c r="H661" s="335"/>
      <c r="I661" s="335"/>
      <c r="J661" s="334" t="str">
        <f t="shared" si="11"/>
        <v/>
      </c>
      <c r="K661" s="340"/>
      <c r="L661" s="341"/>
      <c r="M661" s="342"/>
      <c r="N661" s="335"/>
      <c r="O661" s="335"/>
      <c r="P661" s="335"/>
      <c r="Q661" s="334" t="s">
        <v>2712</v>
      </c>
    </row>
    <row r="662" spans="4:17" x14ac:dyDescent="0.25">
      <c r="D662" s="335" t="s">
        <v>5160</v>
      </c>
      <c r="E662" s="334" t="s">
        <v>5154</v>
      </c>
      <c r="F662" s="335"/>
      <c r="G662" s="334"/>
      <c r="H662" s="335"/>
      <c r="I662" s="335"/>
      <c r="J662" s="334" t="str">
        <f t="shared" si="11"/>
        <v/>
      </c>
      <c r="K662" s="340"/>
      <c r="L662" s="341"/>
      <c r="M662" s="342"/>
      <c r="N662" s="335"/>
      <c r="O662" s="335"/>
      <c r="P662" s="335"/>
      <c r="Q662" s="334" t="s">
        <v>2713</v>
      </c>
    </row>
    <row r="663" spans="4:17" x14ac:dyDescent="0.25">
      <c r="D663" s="335" t="s">
        <v>5161</v>
      </c>
      <c r="E663" s="334" t="s">
        <v>5154</v>
      </c>
      <c r="F663" s="335"/>
      <c r="G663" s="334"/>
      <c r="H663" s="335"/>
      <c r="I663" s="335"/>
      <c r="J663" s="334" t="str">
        <f t="shared" si="11"/>
        <v/>
      </c>
      <c r="K663" s="340"/>
      <c r="L663" s="341"/>
      <c r="M663" s="342"/>
      <c r="N663" s="335"/>
      <c r="O663" s="335"/>
      <c r="P663" s="335"/>
      <c r="Q663" s="334" t="s">
        <v>2714</v>
      </c>
    </row>
    <row r="664" spans="4:17" x14ac:dyDescent="0.25">
      <c r="D664" s="335" t="s">
        <v>5162</v>
      </c>
      <c r="E664" s="334" t="s">
        <v>5154</v>
      </c>
      <c r="F664" s="335"/>
      <c r="G664" s="334"/>
      <c r="H664" s="335"/>
      <c r="I664" s="335"/>
      <c r="J664" s="334" t="str">
        <f t="shared" si="11"/>
        <v/>
      </c>
      <c r="K664" s="340"/>
      <c r="L664" s="341"/>
      <c r="M664" s="342"/>
      <c r="N664" s="335"/>
      <c r="O664" s="335"/>
      <c r="P664" s="335"/>
      <c r="Q664" s="334" t="s">
        <v>2715</v>
      </c>
    </row>
    <row r="665" spans="4:17" x14ac:dyDescent="0.25">
      <c r="D665" s="335" t="s">
        <v>5163</v>
      </c>
      <c r="E665" s="334" t="s">
        <v>5154</v>
      </c>
      <c r="F665" s="335"/>
      <c r="G665" s="334"/>
      <c r="H665" s="335"/>
      <c r="I665" s="335"/>
      <c r="J665" s="334" t="str">
        <f t="shared" si="11"/>
        <v/>
      </c>
      <c r="K665" s="340"/>
      <c r="L665" s="341"/>
      <c r="M665" s="342"/>
      <c r="N665" s="335"/>
      <c r="O665" s="335"/>
      <c r="P665" s="335"/>
      <c r="Q665" s="334" t="s">
        <v>2716</v>
      </c>
    </row>
    <row r="666" spans="4:17" x14ac:dyDescent="0.25">
      <c r="D666" s="335" t="s">
        <v>5164</v>
      </c>
      <c r="E666" s="334" t="s">
        <v>5154</v>
      </c>
      <c r="F666" s="335"/>
      <c r="G666" s="334"/>
      <c r="H666" s="335"/>
      <c r="I666" s="335"/>
      <c r="J666" s="334" t="str">
        <f t="shared" si="11"/>
        <v/>
      </c>
      <c r="K666" s="340"/>
      <c r="L666" s="341"/>
      <c r="M666" s="342"/>
      <c r="N666" s="335"/>
      <c r="O666" s="335"/>
      <c r="P666" s="335"/>
      <c r="Q666" s="334" t="s">
        <v>2717</v>
      </c>
    </row>
    <row r="667" spans="4:17" x14ac:dyDescent="0.25">
      <c r="D667" s="335" t="s">
        <v>5165</v>
      </c>
      <c r="E667" s="334" t="s">
        <v>5154</v>
      </c>
      <c r="F667" s="335"/>
      <c r="G667" s="334"/>
      <c r="H667" s="335"/>
      <c r="I667" s="335"/>
      <c r="J667" s="334" t="str">
        <f t="shared" si="11"/>
        <v/>
      </c>
      <c r="K667" s="340"/>
      <c r="L667" s="341"/>
      <c r="M667" s="342"/>
      <c r="N667" s="335"/>
      <c r="O667" s="335"/>
      <c r="P667" s="335"/>
      <c r="Q667" s="334" t="s">
        <v>2718</v>
      </c>
    </row>
    <row r="668" spans="4:17" x14ac:dyDescent="0.25">
      <c r="D668" s="335" t="s">
        <v>5166</v>
      </c>
      <c r="E668" s="334" t="s">
        <v>5154</v>
      </c>
      <c r="F668" s="335"/>
      <c r="G668" s="334"/>
      <c r="H668" s="335"/>
      <c r="I668" s="335"/>
      <c r="J668" s="334" t="str">
        <f t="shared" si="11"/>
        <v/>
      </c>
      <c r="K668" s="340"/>
      <c r="L668" s="341"/>
      <c r="M668" s="342"/>
      <c r="N668" s="335"/>
      <c r="O668" s="335"/>
      <c r="P668" s="335"/>
      <c r="Q668" s="334" t="s">
        <v>2719</v>
      </c>
    </row>
    <row r="669" spans="4:17" x14ac:dyDescent="0.25">
      <c r="D669" s="335" t="s">
        <v>5167</v>
      </c>
      <c r="E669" s="334" t="s">
        <v>5154</v>
      </c>
      <c r="F669" s="335"/>
      <c r="G669" s="334"/>
      <c r="H669" s="335"/>
      <c r="I669" s="335"/>
      <c r="J669" s="334" t="str">
        <f t="shared" si="11"/>
        <v/>
      </c>
      <c r="K669" s="340"/>
      <c r="L669" s="341"/>
      <c r="M669" s="342"/>
      <c r="N669" s="335"/>
      <c r="O669" s="335"/>
      <c r="P669" s="335"/>
      <c r="Q669" s="334" t="s">
        <v>2720</v>
      </c>
    </row>
    <row r="670" spans="4:17" x14ac:dyDescent="0.25">
      <c r="D670" s="335" t="s">
        <v>5168</v>
      </c>
      <c r="E670" s="334" t="s">
        <v>5154</v>
      </c>
      <c r="F670" s="335"/>
      <c r="G670" s="334"/>
      <c r="H670" s="335"/>
      <c r="I670" s="335"/>
      <c r="J670" s="334" t="str">
        <f t="shared" si="11"/>
        <v/>
      </c>
      <c r="K670" s="340"/>
      <c r="L670" s="341"/>
      <c r="M670" s="342"/>
      <c r="N670" s="335"/>
      <c r="O670" s="335"/>
      <c r="P670" s="335"/>
      <c r="Q670" s="334" t="s">
        <v>2721</v>
      </c>
    </row>
    <row r="671" spans="4:17" x14ac:dyDescent="0.25">
      <c r="D671" s="335" t="s">
        <v>5169</v>
      </c>
      <c r="E671" s="334" t="s">
        <v>5154</v>
      </c>
      <c r="F671" s="335"/>
      <c r="G671" s="334"/>
      <c r="H671" s="335"/>
      <c r="I671" s="335"/>
      <c r="J671" s="334" t="str">
        <f t="shared" si="11"/>
        <v/>
      </c>
      <c r="K671" s="340"/>
      <c r="L671" s="341"/>
      <c r="M671" s="342"/>
      <c r="N671" s="335"/>
      <c r="O671" s="335"/>
      <c r="P671" s="335"/>
      <c r="Q671" s="334" t="s">
        <v>2722</v>
      </c>
    </row>
    <row r="672" spans="4:17" x14ac:dyDescent="0.25">
      <c r="D672" s="335" t="s">
        <v>5170</v>
      </c>
      <c r="E672" s="334" t="s">
        <v>5154</v>
      </c>
      <c r="F672" s="335"/>
      <c r="G672" s="334"/>
      <c r="H672" s="335"/>
      <c r="I672" s="335"/>
      <c r="J672" s="334" t="str">
        <f t="shared" si="11"/>
        <v/>
      </c>
      <c r="K672" s="340"/>
      <c r="L672" s="341"/>
      <c r="M672" s="342"/>
      <c r="N672" s="335"/>
      <c r="O672" s="335"/>
      <c r="P672" s="335"/>
      <c r="Q672" s="334" t="s">
        <v>2723</v>
      </c>
    </row>
    <row r="673" spans="4:17" x14ac:dyDescent="0.25">
      <c r="D673" s="335" t="s">
        <v>5171</v>
      </c>
      <c r="E673" s="334" t="s">
        <v>5154</v>
      </c>
      <c r="F673" s="335"/>
      <c r="G673" s="334"/>
      <c r="H673" s="335"/>
      <c r="I673" s="335"/>
      <c r="J673" s="334" t="str">
        <f t="shared" si="11"/>
        <v/>
      </c>
      <c r="K673" s="340"/>
      <c r="L673" s="341"/>
      <c r="M673" s="342"/>
      <c r="N673" s="335"/>
      <c r="O673" s="335"/>
      <c r="P673" s="335"/>
      <c r="Q673" s="334" t="s">
        <v>2724</v>
      </c>
    </row>
    <row r="674" spans="4:17" x14ac:dyDescent="0.25">
      <c r="D674" s="335" t="s">
        <v>5172</v>
      </c>
      <c r="E674" s="334" t="s">
        <v>5154</v>
      </c>
      <c r="F674" s="335"/>
      <c r="G674" s="334"/>
      <c r="H674" s="335"/>
      <c r="I674" s="335"/>
      <c r="J674" s="334" t="str">
        <f t="shared" si="11"/>
        <v/>
      </c>
      <c r="K674" s="340"/>
      <c r="L674" s="341"/>
      <c r="M674" s="342"/>
      <c r="N674" s="335"/>
      <c r="O674" s="335"/>
      <c r="P674" s="335"/>
      <c r="Q674" s="334" t="s">
        <v>2725</v>
      </c>
    </row>
    <row r="675" spans="4:17" x14ac:dyDescent="0.25">
      <c r="D675" s="335" t="s">
        <v>5173</v>
      </c>
      <c r="E675" s="334" t="s">
        <v>5154</v>
      </c>
      <c r="F675" s="335"/>
      <c r="G675" s="334"/>
      <c r="H675" s="335"/>
      <c r="I675" s="335"/>
      <c r="J675" s="334" t="str">
        <f t="shared" si="11"/>
        <v/>
      </c>
      <c r="K675" s="340"/>
      <c r="L675" s="341"/>
      <c r="M675" s="342"/>
      <c r="N675" s="335"/>
      <c r="O675" s="335"/>
      <c r="P675" s="335"/>
      <c r="Q675" s="334" t="s">
        <v>2726</v>
      </c>
    </row>
    <row r="676" spans="4:17" x14ac:dyDescent="0.25">
      <c r="D676" s="335" t="s">
        <v>5174</v>
      </c>
      <c r="E676" s="334" t="s">
        <v>5175</v>
      </c>
      <c r="F676" s="335"/>
      <c r="G676" s="334"/>
      <c r="H676" s="335"/>
      <c r="I676" s="335"/>
      <c r="J676" s="334" t="str">
        <f t="shared" si="11"/>
        <v/>
      </c>
      <c r="K676" s="340"/>
      <c r="L676" s="341"/>
      <c r="M676" s="342"/>
      <c r="N676" s="335"/>
      <c r="O676" s="335"/>
      <c r="P676" s="335"/>
      <c r="Q676" s="334" t="s">
        <v>2727</v>
      </c>
    </row>
    <row r="677" spans="4:17" x14ac:dyDescent="0.25">
      <c r="D677" s="335" t="s">
        <v>5176</v>
      </c>
      <c r="E677" s="334" t="s">
        <v>5175</v>
      </c>
      <c r="F677" s="335"/>
      <c r="G677" s="334"/>
      <c r="H677" s="335"/>
      <c r="I677" s="335"/>
      <c r="J677" s="334" t="str">
        <f t="shared" si="11"/>
        <v/>
      </c>
      <c r="K677" s="340"/>
      <c r="L677" s="341"/>
      <c r="M677" s="342"/>
      <c r="N677" s="335"/>
      <c r="O677" s="335"/>
      <c r="P677" s="335"/>
      <c r="Q677" s="334" t="s">
        <v>2728</v>
      </c>
    </row>
    <row r="678" spans="4:17" x14ac:dyDescent="0.25">
      <c r="D678" s="335" t="s">
        <v>5177</v>
      </c>
      <c r="E678" s="334" t="s">
        <v>5175</v>
      </c>
      <c r="F678" s="335"/>
      <c r="G678" s="334"/>
      <c r="H678" s="335"/>
      <c r="I678" s="335"/>
      <c r="J678" s="334" t="str">
        <f t="shared" si="11"/>
        <v/>
      </c>
      <c r="K678" s="340"/>
      <c r="L678" s="341"/>
      <c r="M678" s="342"/>
      <c r="N678" s="335"/>
      <c r="O678" s="335"/>
      <c r="P678" s="335"/>
      <c r="Q678" s="334" t="s">
        <v>2729</v>
      </c>
    </row>
    <row r="679" spans="4:17" x14ac:dyDescent="0.25">
      <c r="D679" s="335" t="s">
        <v>5178</v>
      </c>
      <c r="E679" s="334" t="s">
        <v>5175</v>
      </c>
      <c r="F679" s="335"/>
      <c r="G679" s="334"/>
      <c r="H679" s="335"/>
      <c r="I679" s="335"/>
      <c r="J679" s="334" t="str">
        <f t="shared" si="11"/>
        <v/>
      </c>
      <c r="K679" s="340"/>
      <c r="L679" s="341"/>
      <c r="M679" s="342"/>
      <c r="N679" s="335"/>
      <c r="O679" s="335"/>
      <c r="P679" s="335"/>
      <c r="Q679" s="334" t="s">
        <v>2730</v>
      </c>
    </row>
    <row r="680" spans="4:17" x14ac:dyDescent="0.25">
      <c r="D680" s="335" t="s">
        <v>5179</v>
      </c>
      <c r="E680" s="334" t="s">
        <v>5175</v>
      </c>
      <c r="F680" s="335"/>
      <c r="G680" s="334"/>
      <c r="H680" s="335"/>
      <c r="I680" s="335"/>
      <c r="J680" s="334" t="str">
        <f t="shared" si="11"/>
        <v/>
      </c>
      <c r="K680" s="340"/>
      <c r="L680" s="341"/>
      <c r="M680" s="342"/>
      <c r="N680" s="335"/>
      <c r="O680" s="335"/>
      <c r="P680" s="335"/>
      <c r="Q680" s="334" t="s">
        <v>2731</v>
      </c>
    </row>
    <row r="681" spans="4:17" x14ac:dyDescent="0.25">
      <c r="D681" s="335" t="s">
        <v>5180</v>
      </c>
      <c r="E681" s="334" t="s">
        <v>5175</v>
      </c>
      <c r="F681" s="335"/>
      <c r="G681" s="334"/>
      <c r="H681" s="335"/>
      <c r="I681" s="335"/>
      <c r="J681" s="334" t="str">
        <f t="shared" si="11"/>
        <v/>
      </c>
      <c r="K681" s="340"/>
      <c r="L681" s="341"/>
      <c r="M681" s="342"/>
      <c r="N681" s="335"/>
      <c r="O681" s="335"/>
      <c r="P681" s="335"/>
      <c r="Q681" s="334" t="s">
        <v>2732</v>
      </c>
    </row>
    <row r="682" spans="4:17" x14ac:dyDescent="0.25">
      <c r="D682" s="335" t="s">
        <v>5181</v>
      </c>
      <c r="E682" s="334" t="s">
        <v>5175</v>
      </c>
      <c r="F682" s="335"/>
      <c r="G682" s="334"/>
      <c r="H682" s="335"/>
      <c r="I682" s="335"/>
      <c r="J682" s="334" t="str">
        <f t="shared" si="11"/>
        <v/>
      </c>
      <c r="K682" s="340"/>
      <c r="L682" s="341"/>
      <c r="M682" s="342"/>
      <c r="N682" s="335"/>
      <c r="O682" s="335"/>
      <c r="P682" s="335"/>
      <c r="Q682" s="334" t="s">
        <v>2733</v>
      </c>
    </row>
    <row r="683" spans="4:17" x14ac:dyDescent="0.25">
      <c r="D683" s="335" t="s">
        <v>5182</v>
      </c>
      <c r="E683" s="334" t="s">
        <v>5175</v>
      </c>
      <c r="F683" s="335"/>
      <c r="G683" s="334"/>
      <c r="H683" s="335"/>
      <c r="I683" s="335"/>
      <c r="J683" s="334" t="str">
        <f t="shared" si="11"/>
        <v/>
      </c>
      <c r="K683" s="340"/>
      <c r="L683" s="341"/>
      <c r="M683" s="342"/>
      <c r="N683" s="335"/>
      <c r="O683" s="335"/>
      <c r="P683" s="335"/>
      <c r="Q683" s="334" t="s">
        <v>2734</v>
      </c>
    </row>
    <row r="684" spans="4:17" x14ac:dyDescent="0.25">
      <c r="D684" s="335" t="s">
        <v>5183</v>
      </c>
      <c r="E684" s="334" t="s">
        <v>5175</v>
      </c>
      <c r="F684" s="335"/>
      <c r="G684" s="334"/>
      <c r="H684" s="335"/>
      <c r="I684" s="335"/>
      <c r="J684" s="334" t="str">
        <f t="shared" si="11"/>
        <v/>
      </c>
      <c r="K684" s="340"/>
      <c r="L684" s="341"/>
      <c r="M684" s="342"/>
      <c r="N684" s="335"/>
      <c r="O684" s="335"/>
      <c r="P684" s="335"/>
      <c r="Q684" s="334" t="s">
        <v>2735</v>
      </c>
    </row>
    <row r="685" spans="4:17" x14ac:dyDescent="0.25">
      <c r="D685" s="335" t="s">
        <v>5184</v>
      </c>
      <c r="E685" s="334" t="s">
        <v>5175</v>
      </c>
      <c r="F685" s="335"/>
      <c r="G685" s="334"/>
      <c r="H685" s="335"/>
      <c r="I685" s="335"/>
      <c r="J685" s="334" t="str">
        <f t="shared" si="11"/>
        <v/>
      </c>
      <c r="K685" s="340"/>
      <c r="L685" s="341"/>
      <c r="M685" s="342"/>
      <c r="N685" s="335"/>
      <c r="O685" s="335"/>
      <c r="P685" s="335"/>
      <c r="Q685" s="334" t="s">
        <v>2736</v>
      </c>
    </row>
    <row r="686" spans="4:17" x14ac:dyDescent="0.25">
      <c r="D686" s="335" t="s">
        <v>5185</v>
      </c>
      <c r="E686" s="334" t="s">
        <v>5175</v>
      </c>
      <c r="F686" s="335"/>
      <c r="G686" s="334"/>
      <c r="H686" s="335"/>
      <c r="I686" s="335"/>
      <c r="J686" s="334" t="str">
        <f t="shared" si="11"/>
        <v/>
      </c>
      <c r="K686" s="340"/>
      <c r="L686" s="341"/>
      <c r="M686" s="342"/>
      <c r="N686" s="335"/>
      <c r="O686" s="335"/>
      <c r="P686" s="335"/>
      <c r="Q686" s="334" t="s">
        <v>2737</v>
      </c>
    </row>
    <row r="687" spans="4:17" x14ac:dyDescent="0.25">
      <c r="D687" s="335" t="s">
        <v>5186</v>
      </c>
      <c r="E687" s="334" t="s">
        <v>5175</v>
      </c>
      <c r="F687" s="335"/>
      <c r="G687" s="334"/>
      <c r="H687" s="335"/>
      <c r="I687" s="335"/>
      <c r="J687" s="334" t="str">
        <f t="shared" si="11"/>
        <v/>
      </c>
      <c r="K687" s="340"/>
      <c r="L687" s="341"/>
      <c r="M687" s="342"/>
      <c r="N687" s="335"/>
      <c r="O687" s="335"/>
      <c r="P687" s="335"/>
      <c r="Q687" s="334" t="s">
        <v>2738</v>
      </c>
    </row>
    <row r="688" spans="4:17" x14ac:dyDescent="0.25">
      <c r="D688" s="335" t="s">
        <v>5187</v>
      </c>
      <c r="E688" s="334" t="s">
        <v>5175</v>
      </c>
      <c r="F688" s="335"/>
      <c r="G688" s="334"/>
      <c r="H688" s="335"/>
      <c r="I688" s="335"/>
      <c r="J688" s="334" t="str">
        <f t="shared" si="11"/>
        <v/>
      </c>
      <c r="K688" s="340"/>
      <c r="L688" s="341"/>
      <c r="M688" s="342"/>
      <c r="N688" s="335"/>
      <c r="O688" s="335"/>
      <c r="P688" s="335"/>
      <c r="Q688" s="334" t="s">
        <v>2739</v>
      </c>
    </row>
    <row r="689" spans="4:17" x14ac:dyDescent="0.25">
      <c r="D689" s="335" t="s">
        <v>5188</v>
      </c>
      <c r="E689" s="334" t="s">
        <v>5175</v>
      </c>
      <c r="F689" s="335"/>
      <c r="G689" s="334"/>
      <c r="H689" s="335"/>
      <c r="I689" s="335"/>
      <c r="J689" s="334" t="str">
        <f t="shared" si="11"/>
        <v/>
      </c>
      <c r="K689" s="340"/>
      <c r="L689" s="341"/>
      <c r="M689" s="342"/>
      <c r="N689" s="335"/>
      <c r="O689" s="335"/>
      <c r="P689" s="335"/>
      <c r="Q689" s="334" t="s">
        <v>2740</v>
      </c>
    </row>
    <row r="690" spans="4:17" x14ac:dyDescent="0.25">
      <c r="D690" s="335" t="s">
        <v>5189</v>
      </c>
      <c r="E690" s="334" t="s">
        <v>5175</v>
      </c>
      <c r="F690" s="335"/>
      <c r="G690" s="334"/>
      <c r="H690" s="335"/>
      <c r="I690" s="335"/>
      <c r="J690" s="334" t="str">
        <f t="shared" si="11"/>
        <v/>
      </c>
      <c r="K690" s="340"/>
      <c r="L690" s="341"/>
      <c r="M690" s="342"/>
      <c r="N690" s="335"/>
      <c r="O690" s="335"/>
      <c r="P690" s="335"/>
      <c r="Q690" s="334" t="s">
        <v>2741</v>
      </c>
    </row>
    <row r="691" spans="4:17" x14ac:dyDescent="0.25">
      <c r="D691" s="335" t="s">
        <v>5190</v>
      </c>
      <c r="E691" s="334" t="s">
        <v>5175</v>
      </c>
      <c r="F691" s="335"/>
      <c r="G691" s="334"/>
      <c r="H691" s="335"/>
      <c r="I691" s="335"/>
      <c r="J691" s="334" t="str">
        <f t="shared" si="11"/>
        <v/>
      </c>
      <c r="K691" s="340"/>
      <c r="L691" s="341"/>
      <c r="M691" s="342"/>
      <c r="N691" s="335"/>
      <c r="O691" s="335"/>
      <c r="P691" s="335"/>
      <c r="Q691" s="334" t="s">
        <v>2742</v>
      </c>
    </row>
    <row r="692" spans="4:17" x14ac:dyDescent="0.25">
      <c r="D692" s="335" t="s">
        <v>5191</v>
      </c>
      <c r="E692" s="334" t="s">
        <v>5175</v>
      </c>
      <c r="F692" s="335"/>
      <c r="G692" s="334"/>
      <c r="H692" s="335"/>
      <c r="I692" s="335"/>
      <c r="J692" s="334" t="str">
        <f t="shared" si="11"/>
        <v/>
      </c>
      <c r="K692" s="340"/>
      <c r="L692" s="341"/>
      <c r="M692" s="342"/>
      <c r="N692" s="335"/>
      <c r="O692" s="335"/>
      <c r="P692" s="335"/>
      <c r="Q692" s="334" t="s">
        <v>2743</v>
      </c>
    </row>
    <row r="693" spans="4:17" x14ac:dyDescent="0.25">
      <c r="D693" s="335" t="s">
        <v>5192</v>
      </c>
      <c r="E693" s="334" t="s">
        <v>5175</v>
      </c>
      <c r="F693" s="335"/>
      <c r="G693" s="334"/>
      <c r="H693" s="335"/>
      <c r="I693" s="335"/>
      <c r="J693" s="334" t="str">
        <f t="shared" si="11"/>
        <v/>
      </c>
      <c r="K693" s="340"/>
      <c r="L693" s="341"/>
      <c r="M693" s="342"/>
      <c r="N693" s="335"/>
      <c r="O693" s="335"/>
      <c r="P693" s="335"/>
      <c r="Q693" s="334" t="s">
        <v>2744</v>
      </c>
    </row>
    <row r="694" spans="4:17" x14ac:dyDescent="0.25">
      <c r="D694" s="335" t="s">
        <v>5193</v>
      </c>
      <c r="E694" s="334" t="s">
        <v>5175</v>
      </c>
      <c r="F694" s="335"/>
      <c r="G694" s="334"/>
      <c r="H694" s="335"/>
      <c r="I694" s="335"/>
      <c r="J694" s="334" t="str">
        <f t="shared" si="11"/>
        <v/>
      </c>
      <c r="K694" s="340"/>
      <c r="L694" s="341"/>
      <c r="M694" s="342"/>
      <c r="N694" s="335"/>
      <c r="O694" s="335"/>
      <c r="P694" s="335"/>
      <c r="Q694" s="334" t="s">
        <v>2745</v>
      </c>
    </row>
    <row r="695" spans="4:17" x14ac:dyDescent="0.25">
      <c r="D695" s="335" t="s">
        <v>5194</v>
      </c>
      <c r="E695" s="334" t="s">
        <v>5175</v>
      </c>
      <c r="F695" s="335"/>
      <c r="G695" s="334"/>
      <c r="H695" s="335"/>
      <c r="I695" s="335"/>
      <c r="J695" s="334" t="str">
        <f t="shared" si="11"/>
        <v/>
      </c>
      <c r="K695" s="340"/>
      <c r="L695" s="341"/>
      <c r="M695" s="342"/>
      <c r="N695" s="335"/>
      <c r="O695" s="335"/>
      <c r="P695" s="335"/>
      <c r="Q695" s="334" t="s">
        <v>2746</v>
      </c>
    </row>
    <row r="696" spans="4:17" x14ac:dyDescent="0.25">
      <c r="D696" s="335" t="s">
        <v>5195</v>
      </c>
      <c r="E696" s="334" t="s">
        <v>5196</v>
      </c>
      <c r="F696" s="335"/>
      <c r="G696" s="334"/>
      <c r="H696" s="335"/>
      <c r="I696" s="335"/>
      <c r="J696" s="334" t="str">
        <f t="shared" si="11"/>
        <v/>
      </c>
      <c r="K696" s="340"/>
      <c r="L696" s="341"/>
      <c r="M696" s="342"/>
      <c r="N696" s="335"/>
      <c r="O696" s="335"/>
      <c r="P696" s="335"/>
      <c r="Q696" s="334" t="s">
        <v>2747</v>
      </c>
    </row>
    <row r="697" spans="4:17" x14ac:dyDescent="0.25">
      <c r="D697" s="335" t="s">
        <v>5197</v>
      </c>
      <c r="E697" s="334" t="s">
        <v>5196</v>
      </c>
      <c r="F697" s="335"/>
      <c r="G697" s="334"/>
      <c r="H697" s="335"/>
      <c r="I697" s="335"/>
      <c r="J697" s="334" t="str">
        <f t="shared" si="11"/>
        <v/>
      </c>
      <c r="K697" s="340"/>
      <c r="L697" s="341"/>
      <c r="M697" s="342"/>
      <c r="N697" s="335"/>
      <c r="O697" s="335"/>
      <c r="P697" s="335"/>
      <c r="Q697" s="334" t="s">
        <v>2748</v>
      </c>
    </row>
    <row r="698" spans="4:17" x14ac:dyDescent="0.25">
      <c r="D698" s="335" t="s">
        <v>5198</v>
      </c>
      <c r="E698" s="334" t="s">
        <v>5196</v>
      </c>
      <c r="F698" s="335"/>
      <c r="G698" s="334"/>
      <c r="H698" s="335"/>
      <c r="I698" s="335"/>
      <c r="J698" s="334" t="str">
        <f t="shared" si="11"/>
        <v/>
      </c>
      <c r="K698" s="340"/>
      <c r="L698" s="341"/>
      <c r="M698" s="342"/>
      <c r="N698" s="335"/>
      <c r="O698" s="335"/>
      <c r="P698" s="335"/>
      <c r="Q698" s="334" t="s">
        <v>2749</v>
      </c>
    </row>
    <row r="699" spans="4:17" x14ac:dyDescent="0.25">
      <c r="D699" s="335" t="s">
        <v>5199</v>
      </c>
      <c r="E699" s="334" t="s">
        <v>5196</v>
      </c>
      <c r="F699" s="335"/>
      <c r="G699" s="334"/>
      <c r="H699" s="335"/>
      <c r="I699" s="335"/>
      <c r="J699" s="334" t="str">
        <f t="shared" si="11"/>
        <v/>
      </c>
      <c r="K699" s="340"/>
      <c r="L699" s="341"/>
      <c r="M699" s="342"/>
      <c r="N699" s="335"/>
      <c r="O699" s="335"/>
      <c r="P699" s="335"/>
      <c r="Q699" s="334" t="s">
        <v>2750</v>
      </c>
    </row>
    <row r="700" spans="4:17" x14ac:dyDescent="0.25">
      <c r="D700" s="335" t="s">
        <v>5200</v>
      </c>
      <c r="E700" s="334" t="s">
        <v>5196</v>
      </c>
      <c r="F700" s="335"/>
      <c r="G700" s="334"/>
      <c r="H700" s="335"/>
      <c r="I700" s="335"/>
      <c r="J700" s="334" t="str">
        <f t="shared" ref="J700:J763" si="12">F700&amp;H700&amp;I700</f>
        <v/>
      </c>
      <c r="K700" s="340"/>
      <c r="L700" s="341"/>
      <c r="M700" s="342"/>
      <c r="N700" s="335"/>
      <c r="O700" s="335"/>
      <c r="P700" s="335"/>
      <c r="Q700" s="334" t="s">
        <v>2751</v>
      </c>
    </row>
    <row r="701" spans="4:17" x14ac:dyDescent="0.25">
      <c r="D701" s="335" t="s">
        <v>5201</v>
      </c>
      <c r="E701" s="334" t="s">
        <v>5196</v>
      </c>
      <c r="F701" s="335"/>
      <c r="G701" s="334"/>
      <c r="H701" s="335"/>
      <c r="I701" s="335"/>
      <c r="J701" s="334" t="str">
        <f t="shared" si="12"/>
        <v/>
      </c>
      <c r="K701" s="340"/>
      <c r="L701" s="341"/>
      <c r="M701" s="342"/>
      <c r="N701" s="335"/>
      <c r="O701" s="335"/>
      <c r="P701" s="335"/>
      <c r="Q701" s="334" t="s">
        <v>2752</v>
      </c>
    </row>
    <row r="702" spans="4:17" x14ac:dyDescent="0.25">
      <c r="D702" s="335" t="s">
        <v>5202</v>
      </c>
      <c r="E702" s="334" t="s">
        <v>5196</v>
      </c>
      <c r="F702" s="335"/>
      <c r="G702" s="334"/>
      <c r="H702" s="335"/>
      <c r="I702" s="335"/>
      <c r="J702" s="334" t="str">
        <f t="shared" si="12"/>
        <v/>
      </c>
      <c r="K702" s="340"/>
      <c r="L702" s="341"/>
      <c r="M702" s="342"/>
      <c r="N702" s="335"/>
      <c r="O702" s="335"/>
      <c r="P702" s="335"/>
      <c r="Q702" s="334" t="s">
        <v>2753</v>
      </c>
    </row>
    <row r="703" spans="4:17" x14ac:dyDescent="0.25">
      <c r="D703" s="335" t="s">
        <v>5203</v>
      </c>
      <c r="E703" s="334" t="s">
        <v>5196</v>
      </c>
      <c r="F703" s="335"/>
      <c r="G703" s="334"/>
      <c r="H703" s="335"/>
      <c r="I703" s="335"/>
      <c r="J703" s="334" t="str">
        <f t="shared" si="12"/>
        <v/>
      </c>
      <c r="K703" s="340"/>
      <c r="L703" s="341"/>
      <c r="M703" s="342"/>
      <c r="N703" s="335"/>
      <c r="O703" s="335"/>
      <c r="P703" s="335"/>
      <c r="Q703" s="334" t="s">
        <v>2754</v>
      </c>
    </row>
    <row r="704" spans="4:17" x14ac:dyDescent="0.25">
      <c r="D704" s="335" t="s">
        <v>5204</v>
      </c>
      <c r="E704" s="334" t="s">
        <v>5196</v>
      </c>
      <c r="F704" s="335"/>
      <c r="G704" s="334"/>
      <c r="H704" s="335"/>
      <c r="I704" s="335"/>
      <c r="J704" s="334" t="str">
        <f t="shared" si="12"/>
        <v/>
      </c>
      <c r="K704" s="340"/>
      <c r="L704" s="341"/>
      <c r="M704" s="342"/>
      <c r="N704" s="335"/>
      <c r="O704" s="335"/>
      <c r="P704" s="335"/>
      <c r="Q704" s="334" t="s">
        <v>2755</v>
      </c>
    </row>
    <row r="705" spans="4:17" x14ac:dyDescent="0.25">
      <c r="D705" s="335" t="s">
        <v>5205</v>
      </c>
      <c r="E705" s="334" t="s">
        <v>5196</v>
      </c>
      <c r="F705" s="335"/>
      <c r="G705" s="334"/>
      <c r="H705" s="335"/>
      <c r="I705" s="335"/>
      <c r="J705" s="334" t="str">
        <f t="shared" si="12"/>
        <v/>
      </c>
      <c r="K705" s="340"/>
      <c r="L705" s="341"/>
      <c r="M705" s="342"/>
      <c r="N705" s="335"/>
      <c r="O705" s="335"/>
      <c r="P705" s="335"/>
      <c r="Q705" s="334" t="s">
        <v>2756</v>
      </c>
    </row>
    <row r="706" spans="4:17" x14ac:dyDescent="0.25">
      <c r="D706" s="335" t="s">
        <v>5206</v>
      </c>
      <c r="E706" s="334" t="s">
        <v>5196</v>
      </c>
      <c r="F706" s="335"/>
      <c r="G706" s="334"/>
      <c r="H706" s="335"/>
      <c r="I706" s="335"/>
      <c r="J706" s="334" t="str">
        <f t="shared" si="12"/>
        <v/>
      </c>
      <c r="K706" s="340"/>
      <c r="L706" s="341"/>
      <c r="M706" s="342"/>
      <c r="N706" s="335"/>
      <c r="O706" s="335"/>
      <c r="P706" s="335"/>
      <c r="Q706" s="334" t="s">
        <v>2757</v>
      </c>
    </row>
    <row r="707" spans="4:17" x14ac:dyDescent="0.25">
      <c r="D707" s="335" t="s">
        <v>5207</v>
      </c>
      <c r="E707" s="334" t="s">
        <v>5196</v>
      </c>
      <c r="F707" s="335"/>
      <c r="G707" s="334"/>
      <c r="H707" s="335"/>
      <c r="I707" s="335"/>
      <c r="J707" s="334" t="str">
        <f t="shared" si="12"/>
        <v/>
      </c>
      <c r="K707" s="340"/>
      <c r="L707" s="341"/>
      <c r="M707" s="342"/>
      <c r="N707" s="335"/>
      <c r="O707" s="335"/>
      <c r="P707" s="335"/>
      <c r="Q707" s="334" t="s">
        <v>2758</v>
      </c>
    </row>
    <row r="708" spans="4:17" x14ac:dyDescent="0.25">
      <c r="D708" s="335" t="s">
        <v>5208</v>
      </c>
      <c r="E708" s="334" t="s">
        <v>5196</v>
      </c>
      <c r="F708" s="335"/>
      <c r="G708" s="334"/>
      <c r="H708" s="335"/>
      <c r="I708" s="335"/>
      <c r="J708" s="334" t="str">
        <f t="shared" si="12"/>
        <v/>
      </c>
      <c r="K708" s="340"/>
      <c r="L708" s="341"/>
      <c r="M708" s="342"/>
      <c r="N708" s="335"/>
      <c r="O708" s="335"/>
      <c r="P708" s="335"/>
      <c r="Q708" s="334" t="s">
        <v>2759</v>
      </c>
    </row>
    <row r="709" spans="4:17" x14ac:dyDescent="0.25">
      <c r="D709" s="335" t="s">
        <v>5209</v>
      </c>
      <c r="E709" s="334" t="s">
        <v>5196</v>
      </c>
      <c r="F709" s="335"/>
      <c r="G709" s="334"/>
      <c r="H709" s="335"/>
      <c r="I709" s="335"/>
      <c r="J709" s="334" t="str">
        <f t="shared" si="12"/>
        <v/>
      </c>
      <c r="K709" s="340"/>
      <c r="L709" s="341"/>
      <c r="M709" s="342"/>
      <c r="N709" s="335"/>
      <c r="O709" s="335"/>
      <c r="P709" s="335"/>
      <c r="Q709" s="334" t="s">
        <v>2760</v>
      </c>
    </row>
    <row r="710" spans="4:17" x14ac:dyDescent="0.25">
      <c r="D710" s="335" t="s">
        <v>5210</v>
      </c>
      <c r="E710" s="334" t="s">
        <v>5196</v>
      </c>
      <c r="F710" s="335"/>
      <c r="G710" s="334"/>
      <c r="H710" s="335"/>
      <c r="I710" s="335"/>
      <c r="J710" s="334" t="str">
        <f t="shared" si="12"/>
        <v/>
      </c>
      <c r="K710" s="340"/>
      <c r="L710" s="341"/>
      <c r="M710" s="342"/>
      <c r="N710" s="335"/>
      <c r="O710" s="335"/>
      <c r="P710" s="335"/>
      <c r="Q710" s="334" t="s">
        <v>2761</v>
      </c>
    </row>
    <row r="711" spans="4:17" x14ac:dyDescent="0.25">
      <c r="D711" s="335" t="s">
        <v>5211</v>
      </c>
      <c r="E711" s="334" t="s">
        <v>5196</v>
      </c>
      <c r="F711" s="335"/>
      <c r="G711" s="334"/>
      <c r="H711" s="335"/>
      <c r="I711" s="335"/>
      <c r="J711" s="334" t="str">
        <f t="shared" si="12"/>
        <v/>
      </c>
      <c r="K711" s="340"/>
      <c r="L711" s="341"/>
      <c r="M711" s="342"/>
      <c r="N711" s="335"/>
      <c r="O711" s="335"/>
      <c r="P711" s="335"/>
      <c r="Q711" s="334" t="s">
        <v>2762</v>
      </c>
    </row>
    <row r="712" spans="4:17" x14ac:dyDescent="0.25">
      <c r="D712" s="335" t="s">
        <v>5212</v>
      </c>
      <c r="E712" s="334" t="s">
        <v>5196</v>
      </c>
      <c r="F712" s="335"/>
      <c r="G712" s="334"/>
      <c r="H712" s="335"/>
      <c r="I712" s="335"/>
      <c r="J712" s="334" t="str">
        <f t="shared" si="12"/>
        <v/>
      </c>
      <c r="K712" s="340"/>
      <c r="L712" s="341"/>
      <c r="M712" s="342"/>
      <c r="N712" s="335"/>
      <c r="O712" s="335"/>
      <c r="P712" s="335"/>
      <c r="Q712" s="334" t="s">
        <v>2763</v>
      </c>
    </row>
    <row r="713" spans="4:17" x14ac:dyDescent="0.25">
      <c r="D713" s="335" t="s">
        <v>5213</v>
      </c>
      <c r="E713" s="334" t="s">
        <v>5196</v>
      </c>
      <c r="F713" s="335"/>
      <c r="G713" s="334"/>
      <c r="H713" s="335"/>
      <c r="I713" s="335"/>
      <c r="J713" s="334" t="str">
        <f t="shared" si="12"/>
        <v/>
      </c>
      <c r="K713" s="340"/>
      <c r="L713" s="341"/>
      <c r="M713" s="342"/>
      <c r="N713" s="335"/>
      <c r="O713" s="335"/>
      <c r="P713" s="335"/>
      <c r="Q713" s="334" t="s">
        <v>2764</v>
      </c>
    </row>
    <row r="714" spans="4:17" x14ac:dyDescent="0.25">
      <c r="D714" s="335" t="s">
        <v>5214</v>
      </c>
      <c r="E714" s="334" t="s">
        <v>5196</v>
      </c>
      <c r="F714" s="335"/>
      <c r="G714" s="334"/>
      <c r="H714" s="335"/>
      <c r="I714" s="335"/>
      <c r="J714" s="334" t="str">
        <f t="shared" si="12"/>
        <v/>
      </c>
      <c r="K714" s="340"/>
      <c r="L714" s="341"/>
      <c r="M714" s="342"/>
      <c r="N714" s="335"/>
      <c r="O714" s="335"/>
      <c r="P714" s="335"/>
      <c r="Q714" s="334" t="s">
        <v>2765</v>
      </c>
    </row>
    <row r="715" spans="4:17" x14ac:dyDescent="0.25">
      <c r="D715" s="335" t="s">
        <v>5215</v>
      </c>
      <c r="E715" s="334" t="s">
        <v>5196</v>
      </c>
      <c r="F715" s="335"/>
      <c r="G715" s="334"/>
      <c r="H715" s="335"/>
      <c r="I715" s="335"/>
      <c r="J715" s="334" t="str">
        <f t="shared" si="12"/>
        <v/>
      </c>
      <c r="K715" s="340"/>
      <c r="L715" s="341"/>
      <c r="M715" s="342"/>
      <c r="N715" s="335"/>
      <c r="O715" s="335"/>
      <c r="P715" s="335"/>
      <c r="Q715" s="334" t="s">
        <v>2766</v>
      </c>
    </row>
    <row r="716" spans="4:17" x14ac:dyDescent="0.25">
      <c r="D716" s="335" t="s">
        <v>5216</v>
      </c>
      <c r="E716" s="334" t="s">
        <v>5217</v>
      </c>
      <c r="F716" s="335"/>
      <c r="G716" s="334"/>
      <c r="H716" s="335"/>
      <c r="I716" s="335"/>
      <c r="J716" s="334" t="str">
        <f t="shared" si="12"/>
        <v/>
      </c>
      <c r="K716" s="340"/>
      <c r="L716" s="341"/>
      <c r="M716" s="342"/>
      <c r="N716" s="335"/>
      <c r="O716" s="335"/>
      <c r="P716" s="335"/>
      <c r="Q716" s="334" t="s">
        <v>2767</v>
      </c>
    </row>
    <row r="717" spans="4:17" x14ac:dyDescent="0.25">
      <c r="D717" s="335" t="s">
        <v>5218</v>
      </c>
      <c r="E717" s="334" t="s">
        <v>5217</v>
      </c>
      <c r="F717" s="335"/>
      <c r="G717" s="334"/>
      <c r="H717" s="335"/>
      <c r="I717" s="335"/>
      <c r="J717" s="334" t="str">
        <f t="shared" si="12"/>
        <v/>
      </c>
      <c r="K717" s="340"/>
      <c r="L717" s="341"/>
      <c r="M717" s="342"/>
      <c r="N717" s="335"/>
      <c r="O717" s="335"/>
      <c r="P717" s="335"/>
      <c r="Q717" s="334" t="s">
        <v>2768</v>
      </c>
    </row>
    <row r="718" spans="4:17" x14ac:dyDescent="0.25">
      <c r="D718" s="335" t="s">
        <v>5219</v>
      </c>
      <c r="E718" s="334" t="s">
        <v>5217</v>
      </c>
      <c r="F718" s="335"/>
      <c r="G718" s="334"/>
      <c r="H718" s="335"/>
      <c r="I718" s="335"/>
      <c r="J718" s="334" t="str">
        <f t="shared" si="12"/>
        <v/>
      </c>
      <c r="K718" s="340"/>
      <c r="L718" s="341"/>
      <c r="M718" s="342"/>
      <c r="N718" s="335"/>
      <c r="O718" s="335"/>
      <c r="P718" s="335"/>
      <c r="Q718" s="334" t="s">
        <v>2769</v>
      </c>
    </row>
    <row r="719" spans="4:17" x14ac:dyDescent="0.25">
      <c r="D719" s="335" t="s">
        <v>5220</v>
      </c>
      <c r="E719" s="334" t="s">
        <v>5217</v>
      </c>
      <c r="F719" s="335"/>
      <c r="G719" s="334"/>
      <c r="H719" s="335"/>
      <c r="I719" s="335"/>
      <c r="J719" s="334" t="str">
        <f t="shared" si="12"/>
        <v/>
      </c>
      <c r="K719" s="340"/>
      <c r="L719" s="341"/>
      <c r="M719" s="342"/>
      <c r="N719" s="335"/>
      <c r="O719" s="335"/>
      <c r="P719" s="335"/>
      <c r="Q719" s="334" t="s">
        <v>2770</v>
      </c>
    </row>
    <row r="720" spans="4:17" x14ac:dyDescent="0.25">
      <c r="D720" s="335" t="s">
        <v>5221</v>
      </c>
      <c r="E720" s="334" t="s">
        <v>5217</v>
      </c>
      <c r="F720" s="335"/>
      <c r="G720" s="334"/>
      <c r="H720" s="335"/>
      <c r="I720" s="335"/>
      <c r="J720" s="334" t="str">
        <f t="shared" si="12"/>
        <v/>
      </c>
      <c r="K720" s="340"/>
      <c r="L720" s="341"/>
      <c r="M720" s="342"/>
      <c r="N720" s="335"/>
      <c r="O720" s="335"/>
      <c r="P720" s="335"/>
      <c r="Q720" s="334" t="s">
        <v>2771</v>
      </c>
    </row>
    <row r="721" spans="4:17" x14ac:dyDescent="0.25">
      <c r="D721" s="335" t="s">
        <v>5222</v>
      </c>
      <c r="E721" s="334" t="s">
        <v>5217</v>
      </c>
      <c r="F721" s="335"/>
      <c r="G721" s="334"/>
      <c r="H721" s="335"/>
      <c r="I721" s="335"/>
      <c r="J721" s="334" t="str">
        <f t="shared" si="12"/>
        <v/>
      </c>
      <c r="K721" s="340"/>
      <c r="L721" s="341"/>
      <c r="M721" s="342"/>
      <c r="N721" s="335"/>
      <c r="O721" s="335"/>
      <c r="P721" s="335"/>
      <c r="Q721" s="334" t="s">
        <v>2772</v>
      </c>
    </row>
    <row r="722" spans="4:17" x14ac:dyDescent="0.25">
      <c r="D722" s="335" t="s">
        <v>5223</v>
      </c>
      <c r="E722" s="334" t="s">
        <v>5217</v>
      </c>
      <c r="F722" s="335"/>
      <c r="G722" s="334"/>
      <c r="H722" s="335"/>
      <c r="I722" s="335"/>
      <c r="J722" s="334" t="str">
        <f t="shared" si="12"/>
        <v/>
      </c>
      <c r="K722" s="340"/>
      <c r="L722" s="341"/>
      <c r="M722" s="342"/>
      <c r="N722" s="335"/>
      <c r="O722" s="335"/>
      <c r="P722" s="335"/>
      <c r="Q722" s="334" t="s">
        <v>2773</v>
      </c>
    </row>
    <row r="723" spans="4:17" x14ac:dyDescent="0.25">
      <c r="D723" s="335" t="s">
        <v>5224</v>
      </c>
      <c r="E723" s="334" t="s">
        <v>5217</v>
      </c>
      <c r="F723" s="335"/>
      <c r="G723" s="334"/>
      <c r="H723" s="335"/>
      <c r="I723" s="335"/>
      <c r="J723" s="334" t="str">
        <f t="shared" si="12"/>
        <v/>
      </c>
      <c r="K723" s="340"/>
      <c r="L723" s="341"/>
      <c r="M723" s="342"/>
      <c r="N723" s="335"/>
      <c r="O723" s="335"/>
      <c r="P723" s="335"/>
      <c r="Q723" s="334" t="s">
        <v>2774</v>
      </c>
    </row>
    <row r="724" spans="4:17" x14ac:dyDescent="0.25">
      <c r="D724" s="335" t="s">
        <v>5225</v>
      </c>
      <c r="E724" s="334" t="s">
        <v>5217</v>
      </c>
      <c r="F724" s="335"/>
      <c r="G724" s="334"/>
      <c r="H724" s="335"/>
      <c r="I724" s="335"/>
      <c r="J724" s="334" t="str">
        <f t="shared" si="12"/>
        <v/>
      </c>
      <c r="K724" s="340"/>
      <c r="L724" s="341"/>
      <c r="M724" s="342"/>
      <c r="N724" s="335"/>
      <c r="O724" s="335"/>
      <c r="P724" s="335"/>
      <c r="Q724" s="334" t="s">
        <v>2775</v>
      </c>
    </row>
    <row r="725" spans="4:17" x14ac:dyDescent="0.25">
      <c r="D725" s="335" t="s">
        <v>5226</v>
      </c>
      <c r="E725" s="334" t="s">
        <v>5217</v>
      </c>
      <c r="F725" s="335"/>
      <c r="G725" s="334"/>
      <c r="H725" s="335"/>
      <c r="I725" s="335"/>
      <c r="J725" s="334" t="str">
        <f t="shared" si="12"/>
        <v/>
      </c>
      <c r="K725" s="340"/>
      <c r="L725" s="341"/>
      <c r="M725" s="342"/>
      <c r="N725" s="335"/>
      <c r="O725" s="335"/>
      <c r="P725" s="335"/>
      <c r="Q725" s="334" t="s">
        <v>2776</v>
      </c>
    </row>
    <row r="726" spans="4:17" x14ac:dyDescent="0.25">
      <c r="D726" s="335" t="s">
        <v>5227</v>
      </c>
      <c r="E726" s="334" t="s">
        <v>5217</v>
      </c>
      <c r="F726" s="335"/>
      <c r="G726" s="334"/>
      <c r="H726" s="335"/>
      <c r="I726" s="335"/>
      <c r="J726" s="334" t="str">
        <f t="shared" si="12"/>
        <v/>
      </c>
      <c r="K726" s="340"/>
      <c r="L726" s="341"/>
      <c r="M726" s="342"/>
      <c r="N726" s="335"/>
      <c r="O726" s="335"/>
      <c r="P726" s="335"/>
      <c r="Q726" s="334" t="s">
        <v>2777</v>
      </c>
    </row>
    <row r="727" spans="4:17" x14ac:dyDescent="0.25">
      <c r="D727" s="335" t="s">
        <v>5228</v>
      </c>
      <c r="E727" s="334" t="s">
        <v>5217</v>
      </c>
      <c r="F727" s="335"/>
      <c r="G727" s="334"/>
      <c r="H727" s="335"/>
      <c r="I727" s="335"/>
      <c r="J727" s="334" t="str">
        <f t="shared" si="12"/>
        <v/>
      </c>
      <c r="K727" s="340"/>
      <c r="L727" s="341"/>
      <c r="M727" s="342"/>
      <c r="N727" s="335"/>
      <c r="O727" s="335"/>
      <c r="P727" s="335"/>
      <c r="Q727" s="334" t="s">
        <v>2778</v>
      </c>
    </row>
    <row r="728" spans="4:17" x14ac:dyDescent="0.25">
      <c r="D728" s="335" t="s">
        <v>5229</v>
      </c>
      <c r="E728" s="334" t="s">
        <v>5217</v>
      </c>
      <c r="F728" s="335"/>
      <c r="G728" s="334"/>
      <c r="H728" s="335"/>
      <c r="I728" s="335"/>
      <c r="J728" s="334" t="str">
        <f t="shared" si="12"/>
        <v/>
      </c>
      <c r="K728" s="340"/>
      <c r="L728" s="341"/>
      <c r="M728" s="342"/>
      <c r="N728" s="335"/>
      <c r="O728" s="335"/>
      <c r="P728" s="335"/>
      <c r="Q728" s="334" t="s">
        <v>2779</v>
      </c>
    </row>
    <row r="729" spans="4:17" x14ac:dyDescent="0.25">
      <c r="D729" s="335" t="s">
        <v>5230</v>
      </c>
      <c r="E729" s="334" t="s">
        <v>5217</v>
      </c>
      <c r="F729" s="335"/>
      <c r="G729" s="334"/>
      <c r="H729" s="335"/>
      <c r="I729" s="335"/>
      <c r="J729" s="334" t="str">
        <f t="shared" si="12"/>
        <v/>
      </c>
      <c r="K729" s="340"/>
      <c r="L729" s="341"/>
      <c r="M729" s="342"/>
      <c r="N729" s="335"/>
      <c r="O729" s="335"/>
      <c r="P729" s="335"/>
      <c r="Q729" s="334" t="s">
        <v>2780</v>
      </c>
    </row>
    <row r="730" spans="4:17" x14ac:dyDescent="0.25">
      <c r="D730" s="335" t="s">
        <v>5231</v>
      </c>
      <c r="E730" s="334" t="s">
        <v>5217</v>
      </c>
      <c r="F730" s="335"/>
      <c r="G730" s="334"/>
      <c r="H730" s="335"/>
      <c r="I730" s="335"/>
      <c r="J730" s="334" t="str">
        <f t="shared" si="12"/>
        <v/>
      </c>
      <c r="K730" s="340"/>
      <c r="L730" s="341"/>
      <c r="M730" s="342"/>
      <c r="N730" s="335"/>
      <c r="O730" s="335"/>
      <c r="P730" s="335"/>
      <c r="Q730" s="334" t="s">
        <v>2781</v>
      </c>
    </row>
    <row r="731" spans="4:17" x14ac:dyDescent="0.25">
      <c r="D731" s="335" t="s">
        <v>5232</v>
      </c>
      <c r="E731" s="334" t="s">
        <v>5217</v>
      </c>
      <c r="F731" s="335"/>
      <c r="G731" s="334"/>
      <c r="H731" s="335"/>
      <c r="I731" s="335"/>
      <c r="J731" s="334" t="str">
        <f t="shared" si="12"/>
        <v/>
      </c>
      <c r="K731" s="340"/>
      <c r="L731" s="341"/>
      <c r="M731" s="342"/>
      <c r="N731" s="335"/>
      <c r="O731" s="335"/>
      <c r="P731" s="335"/>
      <c r="Q731" s="334" t="s">
        <v>2782</v>
      </c>
    </row>
    <row r="732" spans="4:17" x14ac:dyDescent="0.25">
      <c r="D732" s="335" t="s">
        <v>5233</v>
      </c>
      <c r="E732" s="334" t="s">
        <v>5217</v>
      </c>
      <c r="F732" s="335"/>
      <c r="G732" s="334"/>
      <c r="H732" s="335"/>
      <c r="I732" s="335"/>
      <c r="J732" s="334" t="str">
        <f t="shared" si="12"/>
        <v/>
      </c>
      <c r="K732" s="340"/>
      <c r="L732" s="341"/>
      <c r="M732" s="342"/>
      <c r="N732" s="335"/>
      <c r="O732" s="335"/>
      <c r="P732" s="335"/>
      <c r="Q732" s="334" t="s">
        <v>2783</v>
      </c>
    </row>
    <row r="733" spans="4:17" x14ac:dyDescent="0.25">
      <c r="D733" s="335" t="s">
        <v>5234</v>
      </c>
      <c r="E733" s="334" t="s">
        <v>5217</v>
      </c>
      <c r="F733" s="335"/>
      <c r="G733" s="334"/>
      <c r="H733" s="335"/>
      <c r="I733" s="335"/>
      <c r="J733" s="334" t="str">
        <f t="shared" si="12"/>
        <v/>
      </c>
      <c r="K733" s="340"/>
      <c r="L733" s="341"/>
      <c r="M733" s="342"/>
      <c r="N733" s="335"/>
      <c r="O733" s="335"/>
      <c r="P733" s="335"/>
      <c r="Q733" s="334" t="s">
        <v>2784</v>
      </c>
    </row>
    <row r="734" spans="4:17" x14ac:dyDescent="0.25">
      <c r="D734" s="335" t="s">
        <v>5235</v>
      </c>
      <c r="E734" s="334" t="s">
        <v>5217</v>
      </c>
      <c r="F734" s="335"/>
      <c r="G734" s="334"/>
      <c r="H734" s="335"/>
      <c r="I734" s="335"/>
      <c r="J734" s="334" t="str">
        <f t="shared" si="12"/>
        <v/>
      </c>
      <c r="K734" s="340"/>
      <c r="L734" s="341"/>
      <c r="M734" s="342"/>
      <c r="N734" s="335"/>
      <c r="O734" s="335"/>
      <c r="P734" s="335"/>
      <c r="Q734" s="334" t="s">
        <v>2785</v>
      </c>
    </row>
    <row r="735" spans="4:17" x14ac:dyDescent="0.25">
      <c r="D735" s="335" t="s">
        <v>5236</v>
      </c>
      <c r="E735" s="334" t="s">
        <v>5217</v>
      </c>
      <c r="F735" s="335"/>
      <c r="G735" s="334"/>
      <c r="H735" s="335"/>
      <c r="I735" s="335"/>
      <c r="J735" s="334" t="str">
        <f t="shared" si="12"/>
        <v/>
      </c>
      <c r="K735" s="340"/>
      <c r="L735" s="341"/>
      <c r="M735" s="342"/>
      <c r="N735" s="335"/>
      <c r="O735" s="335"/>
      <c r="P735" s="335"/>
      <c r="Q735" s="334" t="s">
        <v>2786</v>
      </c>
    </row>
    <row r="736" spans="4:17" x14ac:dyDescent="0.25">
      <c r="D736" s="335" t="s">
        <v>5237</v>
      </c>
      <c r="E736" s="334" t="s">
        <v>5238</v>
      </c>
      <c r="F736" s="335"/>
      <c r="G736" s="334"/>
      <c r="H736" s="335"/>
      <c r="I736" s="335"/>
      <c r="J736" s="334" t="str">
        <f t="shared" si="12"/>
        <v/>
      </c>
      <c r="K736" s="340"/>
      <c r="L736" s="341"/>
      <c r="M736" s="342"/>
      <c r="N736" s="335"/>
      <c r="O736" s="335"/>
      <c r="P736" s="335"/>
      <c r="Q736" s="334" t="s">
        <v>2787</v>
      </c>
    </row>
    <row r="737" spans="4:17" x14ac:dyDescent="0.25">
      <c r="D737" s="335" t="s">
        <v>5239</v>
      </c>
      <c r="E737" s="334" t="s">
        <v>5238</v>
      </c>
      <c r="F737" s="335"/>
      <c r="G737" s="334"/>
      <c r="H737" s="335"/>
      <c r="I737" s="335"/>
      <c r="J737" s="334" t="str">
        <f t="shared" si="12"/>
        <v/>
      </c>
      <c r="K737" s="340"/>
      <c r="L737" s="341"/>
      <c r="M737" s="342"/>
      <c r="N737" s="335"/>
      <c r="O737" s="335"/>
      <c r="P737" s="335"/>
      <c r="Q737" s="334" t="s">
        <v>2788</v>
      </c>
    </row>
    <row r="738" spans="4:17" x14ac:dyDescent="0.25">
      <c r="D738" s="335" t="s">
        <v>5240</v>
      </c>
      <c r="E738" s="334" t="s">
        <v>5238</v>
      </c>
      <c r="F738" s="335"/>
      <c r="G738" s="334"/>
      <c r="H738" s="335"/>
      <c r="I738" s="335"/>
      <c r="J738" s="334" t="str">
        <f t="shared" si="12"/>
        <v/>
      </c>
      <c r="K738" s="340"/>
      <c r="L738" s="341"/>
      <c r="M738" s="342"/>
      <c r="N738" s="335"/>
      <c r="O738" s="335"/>
      <c r="P738" s="335"/>
      <c r="Q738" s="334" t="s">
        <v>2789</v>
      </c>
    </row>
    <row r="739" spans="4:17" x14ac:dyDescent="0.25">
      <c r="D739" s="335" t="s">
        <v>5241</v>
      </c>
      <c r="E739" s="334" t="s">
        <v>5238</v>
      </c>
      <c r="F739" s="335"/>
      <c r="G739" s="334"/>
      <c r="H739" s="335"/>
      <c r="I739" s="335"/>
      <c r="J739" s="334" t="str">
        <f t="shared" si="12"/>
        <v/>
      </c>
      <c r="K739" s="340"/>
      <c r="L739" s="341"/>
      <c r="M739" s="342"/>
      <c r="N739" s="335"/>
      <c r="O739" s="335"/>
      <c r="P739" s="335"/>
      <c r="Q739" s="334" t="s">
        <v>2790</v>
      </c>
    </row>
    <row r="740" spans="4:17" x14ac:dyDescent="0.25">
      <c r="D740" s="335" t="s">
        <v>5242</v>
      </c>
      <c r="E740" s="334" t="s">
        <v>5238</v>
      </c>
      <c r="F740" s="335"/>
      <c r="G740" s="334"/>
      <c r="H740" s="335"/>
      <c r="I740" s="335"/>
      <c r="J740" s="334" t="str">
        <f t="shared" si="12"/>
        <v/>
      </c>
      <c r="K740" s="340"/>
      <c r="L740" s="341"/>
      <c r="M740" s="342"/>
      <c r="N740" s="335"/>
      <c r="O740" s="335"/>
      <c r="P740" s="335"/>
      <c r="Q740" s="334" t="s">
        <v>2791</v>
      </c>
    </row>
    <row r="741" spans="4:17" x14ac:dyDescent="0.25">
      <c r="D741" s="335" t="s">
        <v>5243</v>
      </c>
      <c r="E741" s="334" t="s">
        <v>5238</v>
      </c>
      <c r="F741" s="335"/>
      <c r="G741" s="334"/>
      <c r="H741" s="335"/>
      <c r="I741" s="335"/>
      <c r="J741" s="334" t="str">
        <f t="shared" si="12"/>
        <v/>
      </c>
      <c r="K741" s="340"/>
      <c r="L741" s="341"/>
      <c r="M741" s="342"/>
      <c r="N741" s="335"/>
      <c r="O741" s="335"/>
      <c r="P741" s="335"/>
      <c r="Q741" s="334" t="s">
        <v>2792</v>
      </c>
    </row>
    <row r="742" spans="4:17" x14ac:dyDescent="0.25">
      <c r="D742" s="335" t="s">
        <v>5244</v>
      </c>
      <c r="E742" s="334" t="s">
        <v>5238</v>
      </c>
      <c r="F742" s="335"/>
      <c r="G742" s="334"/>
      <c r="H742" s="335"/>
      <c r="I742" s="335"/>
      <c r="J742" s="334" t="str">
        <f t="shared" si="12"/>
        <v/>
      </c>
      <c r="K742" s="340"/>
      <c r="L742" s="341"/>
      <c r="M742" s="342"/>
      <c r="N742" s="335"/>
      <c r="O742" s="335"/>
      <c r="P742" s="335"/>
      <c r="Q742" s="334" t="s">
        <v>2793</v>
      </c>
    </row>
    <row r="743" spans="4:17" x14ac:dyDescent="0.25">
      <c r="D743" s="335" t="s">
        <v>5245</v>
      </c>
      <c r="E743" s="334" t="s">
        <v>5238</v>
      </c>
      <c r="F743" s="335"/>
      <c r="G743" s="334"/>
      <c r="H743" s="335"/>
      <c r="I743" s="335"/>
      <c r="J743" s="334" t="str">
        <f t="shared" si="12"/>
        <v/>
      </c>
      <c r="K743" s="340"/>
      <c r="L743" s="341"/>
      <c r="M743" s="342"/>
      <c r="N743" s="335"/>
      <c r="O743" s="335"/>
      <c r="P743" s="335"/>
      <c r="Q743" s="334" t="s">
        <v>2794</v>
      </c>
    </row>
    <row r="744" spans="4:17" x14ac:dyDescent="0.25">
      <c r="D744" s="335" t="s">
        <v>5246</v>
      </c>
      <c r="E744" s="334" t="s">
        <v>5238</v>
      </c>
      <c r="F744" s="335"/>
      <c r="G744" s="334"/>
      <c r="H744" s="335"/>
      <c r="I744" s="335"/>
      <c r="J744" s="334" t="str">
        <f t="shared" si="12"/>
        <v/>
      </c>
      <c r="K744" s="340"/>
      <c r="L744" s="341"/>
      <c r="M744" s="342"/>
      <c r="N744" s="335"/>
      <c r="O744" s="335"/>
      <c r="P744" s="335"/>
      <c r="Q744" s="334" t="s">
        <v>2795</v>
      </c>
    </row>
    <row r="745" spans="4:17" x14ac:dyDescent="0.25">
      <c r="D745" s="335" t="s">
        <v>5247</v>
      </c>
      <c r="E745" s="334" t="s">
        <v>5238</v>
      </c>
      <c r="F745" s="335"/>
      <c r="G745" s="334"/>
      <c r="H745" s="335"/>
      <c r="I745" s="335"/>
      <c r="J745" s="334" t="str">
        <f t="shared" si="12"/>
        <v/>
      </c>
      <c r="K745" s="340"/>
      <c r="L745" s="341"/>
      <c r="M745" s="342"/>
      <c r="N745" s="335"/>
      <c r="O745" s="335"/>
      <c r="P745" s="335"/>
      <c r="Q745" s="334" t="s">
        <v>2796</v>
      </c>
    </row>
    <row r="746" spans="4:17" x14ac:dyDescent="0.25">
      <c r="D746" s="335" t="s">
        <v>5248</v>
      </c>
      <c r="E746" s="334" t="s">
        <v>5238</v>
      </c>
      <c r="F746" s="335"/>
      <c r="G746" s="334"/>
      <c r="H746" s="335"/>
      <c r="I746" s="335"/>
      <c r="J746" s="334" t="str">
        <f t="shared" si="12"/>
        <v/>
      </c>
      <c r="K746" s="340"/>
      <c r="L746" s="341"/>
      <c r="M746" s="342"/>
      <c r="N746" s="335"/>
      <c r="O746" s="335"/>
      <c r="P746" s="335"/>
      <c r="Q746" s="334" t="s">
        <v>2797</v>
      </c>
    </row>
    <row r="747" spans="4:17" x14ac:dyDescent="0.25">
      <c r="D747" s="335" t="s">
        <v>5249</v>
      </c>
      <c r="E747" s="334" t="s">
        <v>5238</v>
      </c>
      <c r="F747" s="335"/>
      <c r="G747" s="334"/>
      <c r="H747" s="335"/>
      <c r="I747" s="335"/>
      <c r="J747" s="334" t="str">
        <f t="shared" si="12"/>
        <v/>
      </c>
      <c r="K747" s="340"/>
      <c r="L747" s="341"/>
      <c r="M747" s="342"/>
      <c r="N747" s="335"/>
      <c r="O747" s="335"/>
      <c r="P747" s="335"/>
      <c r="Q747" s="334" t="s">
        <v>2798</v>
      </c>
    </row>
    <row r="748" spans="4:17" x14ac:dyDescent="0.25">
      <c r="D748" s="335" t="s">
        <v>5250</v>
      </c>
      <c r="E748" s="334" t="s">
        <v>5238</v>
      </c>
      <c r="F748" s="335"/>
      <c r="G748" s="334"/>
      <c r="H748" s="335"/>
      <c r="I748" s="335"/>
      <c r="J748" s="334" t="str">
        <f t="shared" si="12"/>
        <v/>
      </c>
      <c r="K748" s="340"/>
      <c r="L748" s="341"/>
      <c r="M748" s="342"/>
      <c r="N748" s="335"/>
      <c r="O748" s="335"/>
      <c r="P748" s="335"/>
      <c r="Q748" s="334" t="s">
        <v>2799</v>
      </c>
    </row>
    <row r="749" spans="4:17" x14ac:dyDescent="0.25">
      <c r="D749" s="335" t="s">
        <v>5251</v>
      </c>
      <c r="E749" s="334" t="s">
        <v>5238</v>
      </c>
      <c r="F749" s="335"/>
      <c r="G749" s="334"/>
      <c r="H749" s="335"/>
      <c r="I749" s="335"/>
      <c r="J749" s="334" t="str">
        <f t="shared" si="12"/>
        <v/>
      </c>
      <c r="K749" s="340"/>
      <c r="L749" s="341"/>
      <c r="M749" s="342"/>
      <c r="N749" s="335"/>
      <c r="O749" s="335"/>
      <c r="P749" s="335"/>
      <c r="Q749" s="334" t="s">
        <v>2800</v>
      </c>
    </row>
    <row r="750" spans="4:17" x14ac:dyDescent="0.25">
      <c r="D750" s="335" t="s">
        <v>5252</v>
      </c>
      <c r="E750" s="334" t="s">
        <v>5238</v>
      </c>
      <c r="F750" s="335"/>
      <c r="G750" s="334"/>
      <c r="H750" s="335"/>
      <c r="I750" s="335"/>
      <c r="J750" s="334" t="str">
        <f t="shared" si="12"/>
        <v/>
      </c>
      <c r="K750" s="340"/>
      <c r="L750" s="341"/>
      <c r="M750" s="342"/>
      <c r="N750" s="335"/>
      <c r="O750" s="335"/>
      <c r="P750" s="335"/>
      <c r="Q750" s="334" t="s">
        <v>2801</v>
      </c>
    </row>
    <row r="751" spans="4:17" x14ac:dyDescent="0.25">
      <c r="D751" s="335" t="s">
        <v>5253</v>
      </c>
      <c r="E751" s="334" t="s">
        <v>5238</v>
      </c>
      <c r="F751" s="335"/>
      <c r="G751" s="334"/>
      <c r="H751" s="335"/>
      <c r="I751" s="335"/>
      <c r="J751" s="334" t="str">
        <f t="shared" si="12"/>
        <v/>
      </c>
      <c r="K751" s="340"/>
      <c r="L751" s="341"/>
      <c r="M751" s="342"/>
      <c r="N751" s="335"/>
      <c r="O751" s="335"/>
      <c r="P751" s="335"/>
      <c r="Q751" s="334" t="s">
        <v>2802</v>
      </c>
    </row>
    <row r="752" spans="4:17" x14ac:dyDescent="0.25">
      <c r="D752" s="335" t="s">
        <v>5254</v>
      </c>
      <c r="E752" s="334" t="s">
        <v>5238</v>
      </c>
      <c r="F752" s="335"/>
      <c r="G752" s="334"/>
      <c r="H752" s="335"/>
      <c r="I752" s="335"/>
      <c r="J752" s="334" t="str">
        <f t="shared" si="12"/>
        <v/>
      </c>
      <c r="K752" s="340"/>
      <c r="L752" s="341"/>
      <c r="M752" s="342"/>
      <c r="N752" s="335"/>
      <c r="O752" s="335"/>
      <c r="P752" s="335"/>
      <c r="Q752" s="334" t="s">
        <v>2803</v>
      </c>
    </row>
    <row r="753" spans="4:17" x14ac:dyDescent="0.25">
      <c r="D753" s="335" t="s">
        <v>5255</v>
      </c>
      <c r="E753" s="334" t="s">
        <v>5238</v>
      </c>
      <c r="F753" s="335"/>
      <c r="G753" s="334"/>
      <c r="H753" s="335"/>
      <c r="I753" s="335"/>
      <c r="J753" s="334" t="str">
        <f t="shared" si="12"/>
        <v/>
      </c>
      <c r="K753" s="340"/>
      <c r="L753" s="341"/>
      <c r="M753" s="342"/>
      <c r="N753" s="335"/>
      <c r="O753" s="335"/>
      <c r="P753" s="335"/>
      <c r="Q753" s="334" t="s">
        <v>2804</v>
      </c>
    </row>
    <row r="754" spans="4:17" x14ac:dyDescent="0.25">
      <c r="D754" s="335" t="s">
        <v>5256</v>
      </c>
      <c r="E754" s="334" t="s">
        <v>5238</v>
      </c>
      <c r="F754" s="335"/>
      <c r="G754" s="334"/>
      <c r="H754" s="335"/>
      <c r="I754" s="335"/>
      <c r="J754" s="334" t="str">
        <f t="shared" si="12"/>
        <v/>
      </c>
      <c r="K754" s="340"/>
      <c r="L754" s="341"/>
      <c r="M754" s="342"/>
      <c r="N754" s="335"/>
      <c r="O754" s="335"/>
      <c r="P754" s="335"/>
      <c r="Q754" s="334" t="s">
        <v>2805</v>
      </c>
    </row>
    <row r="755" spans="4:17" x14ac:dyDescent="0.25">
      <c r="D755" s="335" t="s">
        <v>5257</v>
      </c>
      <c r="E755" s="334" t="s">
        <v>5238</v>
      </c>
      <c r="F755" s="335"/>
      <c r="G755" s="334"/>
      <c r="H755" s="335"/>
      <c r="I755" s="335"/>
      <c r="J755" s="334" t="str">
        <f t="shared" si="12"/>
        <v/>
      </c>
      <c r="K755" s="340"/>
      <c r="L755" s="341"/>
      <c r="M755" s="342"/>
      <c r="N755" s="335"/>
      <c r="O755" s="335"/>
      <c r="P755" s="335"/>
      <c r="Q755" s="334" t="s">
        <v>2806</v>
      </c>
    </row>
    <row r="756" spans="4:17" x14ac:dyDescent="0.25">
      <c r="D756" s="335" t="s">
        <v>5258</v>
      </c>
      <c r="E756" s="334" t="s">
        <v>5259</v>
      </c>
      <c r="F756" s="335"/>
      <c r="G756" s="334"/>
      <c r="H756" s="335"/>
      <c r="I756" s="335"/>
      <c r="J756" s="334" t="str">
        <f t="shared" si="12"/>
        <v/>
      </c>
      <c r="K756" s="340"/>
      <c r="L756" s="341"/>
      <c r="M756" s="342"/>
      <c r="N756" s="335"/>
      <c r="O756" s="335"/>
      <c r="P756" s="335"/>
      <c r="Q756" s="334" t="s">
        <v>2807</v>
      </c>
    </row>
    <row r="757" spans="4:17" x14ac:dyDescent="0.25">
      <c r="D757" s="335" t="s">
        <v>5260</v>
      </c>
      <c r="E757" s="334" t="s">
        <v>5259</v>
      </c>
      <c r="F757" s="335"/>
      <c r="G757" s="334"/>
      <c r="H757" s="335"/>
      <c r="I757" s="335"/>
      <c r="J757" s="334" t="str">
        <f t="shared" si="12"/>
        <v/>
      </c>
      <c r="K757" s="340"/>
      <c r="L757" s="341"/>
      <c r="M757" s="342"/>
      <c r="N757" s="335"/>
      <c r="O757" s="335"/>
      <c r="P757" s="335"/>
      <c r="Q757" s="334" t="s">
        <v>2808</v>
      </c>
    </row>
    <row r="758" spans="4:17" x14ac:dyDescent="0.25">
      <c r="D758" s="335" t="s">
        <v>5261</v>
      </c>
      <c r="E758" s="334" t="s">
        <v>5259</v>
      </c>
      <c r="F758" s="335"/>
      <c r="G758" s="334"/>
      <c r="H758" s="335"/>
      <c r="I758" s="335"/>
      <c r="J758" s="334" t="str">
        <f t="shared" si="12"/>
        <v/>
      </c>
      <c r="K758" s="340"/>
      <c r="L758" s="341"/>
      <c r="M758" s="342"/>
      <c r="N758" s="335"/>
      <c r="O758" s="335"/>
      <c r="P758" s="335"/>
      <c r="Q758" s="334" t="s">
        <v>2809</v>
      </c>
    </row>
    <row r="759" spans="4:17" x14ac:dyDescent="0.25">
      <c r="D759" s="335" t="s">
        <v>5262</v>
      </c>
      <c r="E759" s="334" t="s">
        <v>5259</v>
      </c>
      <c r="F759" s="335"/>
      <c r="G759" s="334"/>
      <c r="H759" s="335"/>
      <c r="I759" s="335"/>
      <c r="J759" s="334" t="str">
        <f t="shared" si="12"/>
        <v/>
      </c>
      <c r="K759" s="340"/>
      <c r="L759" s="341"/>
      <c r="M759" s="342"/>
      <c r="N759" s="335"/>
      <c r="O759" s="335"/>
      <c r="P759" s="335"/>
      <c r="Q759" s="334" t="s">
        <v>2810</v>
      </c>
    </row>
    <row r="760" spans="4:17" x14ac:dyDescent="0.25">
      <c r="D760" s="335" t="s">
        <v>5263</v>
      </c>
      <c r="E760" s="334" t="s">
        <v>5259</v>
      </c>
      <c r="F760" s="335"/>
      <c r="G760" s="334"/>
      <c r="H760" s="335"/>
      <c r="I760" s="335"/>
      <c r="J760" s="334" t="str">
        <f t="shared" si="12"/>
        <v/>
      </c>
      <c r="K760" s="340"/>
      <c r="L760" s="341"/>
      <c r="M760" s="342"/>
      <c r="N760" s="335"/>
      <c r="O760" s="335"/>
      <c r="P760" s="335"/>
      <c r="Q760" s="334" t="s">
        <v>2811</v>
      </c>
    </row>
    <row r="761" spans="4:17" x14ac:dyDescent="0.25">
      <c r="D761" s="335" t="s">
        <v>5264</v>
      </c>
      <c r="E761" s="334" t="s">
        <v>5259</v>
      </c>
      <c r="F761" s="335"/>
      <c r="G761" s="334"/>
      <c r="H761" s="335"/>
      <c r="I761" s="335"/>
      <c r="J761" s="334" t="str">
        <f t="shared" si="12"/>
        <v/>
      </c>
      <c r="K761" s="340"/>
      <c r="L761" s="341"/>
      <c r="M761" s="342"/>
      <c r="N761" s="335"/>
      <c r="O761" s="335"/>
      <c r="P761" s="335"/>
      <c r="Q761" s="334" t="s">
        <v>2812</v>
      </c>
    </row>
    <row r="762" spans="4:17" x14ac:dyDescent="0.25">
      <c r="D762" s="335" t="s">
        <v>5265</v>
      </c>
      <c r="E762" s="334" t="s">
        <v>5259</v>
      </c>
      <c r="F762" s="335"/>
      <c r="G762" s="334"/>
      <c r="H762" s="335"/>
      <c r="I762" s="335"/>
      <c r="J762" s="334" t="str">
        <f t="shared" si="12"/>
        <v/>
      </c>
      <c r="K762" s="340"/>
      <c r="L762" s="341"/>
      <c r="M762" s="342"/>
      <c r="N762" s="335"/>
      <c r="O762" s="335"/>
      <c r="P762" s="335"/>
      <c r="Q762" s="334" t="s">
        <v>2813</v>
      </c>
    </row>
    <row r="763" spans="4:17" x14ac:dyDescent="0.25">
      <c r="D763" s="335" t="s">
        <v>5266</v>
      </c>
      <c r="E763" s="334" t="s">
        <v>5259</v>
      </c>
      <c r="F763" s="335"/>
      <c r="G763" s="334"/>
      <c r="H763" s="335"/>
      <c r="I763" s="335"/>
      <c r="J763" s="334" t="str">
        <f t="shared" si="12"/>
        <v/>
      </c>
      <c r="K763" s="340"/>
      <c r="L763" s="341"/>
      <c r="M763" s="342"/>
      <c r="N763" s="335"/>
      <c r="O763" s="335"/>
      <c r="P763" s="335"/>
      <c r="Q763" s="334" t="s">
        <v>2814</v>
      </c>
    </row>
    <row r="764" spans="4:17" x14ac:dyDescent="0.25">
      <c r="D764" s="335" t="s">
        <v>5267</v>
      </c>
      <c r="E764" s="334" t="s">
        <v>5259</v>
      </c>
      <c r="F764" s="335"/>
      <c r="G764" s="334"/>
      <c r="H764" s="335"/>
      <c r="I764" s="335"/>
      <c r="J764" s="334" t="str">
        <f t="shared" ref="J764:J827" si="13">F764&amp;H764&amp;I764</f>
        <v/>
      </c>
      <c r="K764" s="340"/>
      <c r="L764" s="341"/>
      <c r="M764" s="342"/>
      <c r="N764" s="335"/>
      <c r="O764" s="335"/>
      <c r="P764" s="335"/>
      <c r="Q764" s="334" t="s">
        <v>2815</v>
      </c>
    </row>
    <row r="765" spans="4:17" x14ac:dyDescent="0.25">
      <c r="D765" s="335" t="s">
        <v>5268</v>
      </c>
      <c r="E765" s="334" t="s">
        <v>5259</v>
      </c>
      <c r="F765" s="335"/>
      <c r="G765" s="334"/>
      <c r="H765" s="335"/>
      <c r="I765" s="335"/>
      <c r="J765" s="334" t="str">
        <f t="shared" si="13"/>
        <v/>
      </c>
      <c r="K765" s="340"/>
      <c r="L765" s="341"/>
      <c r="M765" s="342"/>
      <c r="N765" s="335"/>
      <c r="O765" s="335"/>
      <c r="P765" s="335"/>
      <c r="Q765" s="334" t="s">
        <v>2816</v>
      </c>
    </row>
    <row r="766" spans="4:17" x14ac:dyDescent="0.25">
      <c r="D766" s="335" t="s">
        <v>5269</v>
      </c>
      <c r="E766" s="334" t="s">
        <v>5259</v>
      </c>
      <c r="F766" s="335"/>
      <c r="G766" s="334"/>
      <c r="H766" s="335"/>
      <c r="I766" s="335"/>
      <c r="J766" s="334" t="str">
        <f t="shared" si="13"/>
        <v/>
      </c>
      <c r="K766" s="340"/>
      <c r="L766" s="341"/>
      <c r="M766" s="342"/>
      <c r="N766" s="335"/>
      <c r="O766" s="335"/>
      <c r="P766" s="335"/>
      <c r="Q766" s="334" t="s">
        <v>2817</v>
      </c>
    </row>
    <row r="767" spans="4:17" x14ac:dyDescent="0.25">
      <c r="D767" s="335" t="s">
        <v>5270</v>
      </c>
      <c r="E767" s="334" t="s">
        <v>5259</v>
      </c>
      <c r="F767" s="335"/>
      <c r="G767" s="334"/>
      <c r="H767" s="335"/>
      <c r="I767" s="335"/>
      <c r="J767" s="334" t="str">
        <f t="shared" si="13"/>
        <v/>
      </c>
      <c r="K767" s="340"/>
      <c r="L767" s="341"/>
      <c r="M767" s="342"/>
      <c r="N767" s="335"/>
      <c r="O767" s="335"/>
      <c r="P767" s="335"/>
      <c r="Q767" s="334" t="s">
        <v>2818</v>
      </c>
    </row>
    <row r="768" spans="4:17" x14ac:dyDescent="0.25">
      <c r="D768" s="335" t="s">
        <v>5271</v>
      </c>
      <c r="E768" s="334" t="s">
        <v>5259</v>
      </c>
      <c r="F768" s="335"/>
      <c r="G768" s="334"/>
      <c r="H768" s="335"/>
      <c r="I768" s="335"/>
      <c r="J768" s="334" t="str">
        <f t="shared" si="13"/>
        <v/>
      </c>
      <c r="K768" s="340"/>
      <c r="L768" s="341"/>
      <c r="M768" s="342"/>
      <c r="N768" s="335"/>
      <c r="O768" s="335"/>
      <c r="P768" s="335"/>
      <c r="Q768" s="334" t="s">
        <v>2819</v>
      </c>
    </row>
    <row r="769" spans="4:17" x14ac:dyDescent="0.25">
      <c r="D769" s="335" t="s">
        <v>5272</v>
      </c>
      <c r="E769" s="334" t="s">
        <v>5259</v>
      </c>
      <c r="F769" s="335"/>
      <c r="G769" s="334"/>
      <c r="H769" s="335"/>
      <c r="I769" s="335"/>
      <c r="J769" s="334" t="str">
        <f t="shared" si="13"/>
        <v/>
      </c>
      <c r="K769" s="340"/>
      <c r="L769" s="341"/>
      <c r="M769" s="342"/>
      <c r="N769" s="335"/>
      <c r="O769" s="335"/>
      <c r="P769" s="335"/>
      <c r="Q769" s="334" t="s">
        <v>2820</v>
      </c>
    </row>
    <row r="770" spans="4:17" x14ac:dyDescent="0.25">
      <c r="D770" s="335" t="s">
        <v>5273</v>
      </c>
      <c r="E770" s="334" t="s">
        <v>5259</v>
      </c>
      <c r="F770" s="335"/>
      <c r="G770" s="334"/>
      <c r="H770" s="335"/>
      <c r="I770" s="335"/>
      <c r="J770" s="334" t="str">
        <f t="shared" si="13"/>
        <v/>
      </c>
      <c r="K770" s="340"/>
      <c r="L770" s="341"/>
      <c r="M770" s="342"/>
      <c r="N770" s="335"/>
      <c r="O770" s="335"/>
      <c r="P770" s="335"/>
      <c r="Q770" s="334" t="s">
        <v>2821</v>
      </c>
    </row>
    <row r="771" spans="4:17" x14ac:dyDescent="0.25">
      <c r="D771" s="335" t="s">
        <v>5274</v>
      </c>
      <c r="E771" s="334" t="s">
        <v>5259</v>
      </c>
      <c r="F771" s="335"/>
      <c r="G771" s="334"/>
      <c r="H771" s="335"/>
      <c r="I771" s="335"/>
      <c r="J771" s="334" t="str">
        <f t="shared" si="13"/>
        <v/>
      </c>
      <c r="K771" s="340"/>
      <c r="L771" s="341"/>
      <c r="M771" s="342"/>
      <c r="N771" s="335"/>
      <c r="O771" s="335"/>
      <c r="P771" s="335"/>
      <c r="Q771" s="334" t="s">
        <v>2822</v>
      </c>
    </row>
    <row r="772" spans="4:17" x14ac:dyDescent="0.25">
      <c r="D772" s="335" t="s">
        <v>5275</v>
      </c>
      <c r="E772" s="334" t="s">
        <v>5259</v>
      </c>
      <c r="F772" s="335"/>
      <c r="G772" s="334"/>
      <c r="H772" s="335"/>
      <c r="I772" s="335"/>
      <c r="J772" s="334" t="str">
        <f t="shared" si="13"/>
        <v/>
      </c>
      <c r="K772" s="340"/>
      <c r="L772" s="341"/>
      <c r="M772" s="342"/>
      <c r="N772" s="335"/>
      <c r="O772" s="335"/>
      <c r="P772" s="335"/>
      <c r="Q772" s="334" t="s">
        <v>2823</v>
      </c>
    </row>
    <row r="773" spans="4:17" x14ac:dyDescent="0.25">
      <c r="D773" s="335" t="s">
        <v>5276</v>
      </c>
      <c r="E773" s="334" t="s">
        <v>5259</v>
      </c>
      <c r="F773" s="335"/>
      <c r="G773" s="334"/>
      <c r="H773" s="335"/>
      <c r="I773" s="335"/>
      <c r="J773" s="334" t="str">
        <f t="shared" si="13"/>
        <v/>
      </c>
      <c r="K773" s="340"/>
      <c r="L773" s="341"/>
      <c r="M773" s="342"/>
      <c r="N773" s="335"/>
      <c r="O773" s="335"/>
      <c r="P773" s="335"/>
      <c r="Q773" s="334" t="s">
        <v>2824</v>
      </c>
    </row>
    <row r="774" spans="4:17" x14ac:dyDescent="0.25">
      <c r="D774" s="335" t="s">
        <v>5277</v>
      </c>
      <c r="E774" s="334" t="s">
        <v>5259</v>
      </c>
      <c r="F774" s="335"/>
      <c r="G774" s="334"/>
      <c r="H774" s="335"/>
      <c r="I774" s="335"/>
      <c r="J774" s="334" t="str">
        <f t="shared" si="13"/>
        <v/>
      </c>
      <c r="K774" s="340"/>
      <c r="L774" s="341"/>
      <c r="M774" s="342"/>
      <c r="N774" s="335"/>
      <c r="O774" s="335"/>
      <c r="P774" s="335"/>
      <c r="Q774" s="334" t="s">
        <v>2825</v>
      </c>
    </row>
    <row r="775" spans="4:17" x14ac:dyDescent="0.25">
      <c r="D775" s="335" t="s">
        <v>5278</v>
      </c>
      <c r="E775" s="334" t="s">
        <v>5259</v>
      </c>
      <c r="F775" s="335"/>
      <c r="G775" s="334"/>
      <c r="H775" s="335"/>
      <c r="I775" s="335"/>
      <c r="J775" s="334" t="str">
        <f t="shared" si="13"/>
        <v/>
      </c>
      <c r="K775" s="340"/>
      <c r="L775" s="341"/>
      <c r="M775" s="342"/>
      <c r="N775" s="335"/>
      <c r="O775" s="335"/>
      <c r="P775" s="335"/>
      <c r="Q775" s="334" t="s">
        <v>2826</v>
      </c>
    </row>
    <row r="776" spans="4:17" x14ac:dyDescent="0.25">
      <c r="D776" s="335" t="s">
        <v>5279</v>
      </c>
      <c r="E776" s="334" t="s">
        <v>5280</v>
      </c>
      <c r="F776" s="335"/>
      <c r="G776" s="334"/>
      <c r="H776" s="335"/>
      <c r="I776" s="335"/>
      <c r="J776" s="334" t="str">
        <f t="shared" si="13"/>
        <v/>
      </c>
      <c r="K776" s="340"/>
      <c r="L776" s="341"/>
      <c r="M776" s="342"/>
      <c r="N776" s="335"/>
      <c r="O776" s="335"/>
      <c r="P776" s="335"/>
      <c r="Q776" s="334" t="s">
        <v>2827</v>
      </c>
    </row>
    <row r="777" spans="4:17" x14ac:dyDescent="0.25">
      <c r="D777" s="335" t="s">
        <v>5281</v>
      </c>
      <c r="E777" s="334" t="s">
        <v>5280</v>
      </c>
      <c r="F777" s="335"/>
      <c r="G777" s="334"/>
      <c r="H777" s="335"/>
      <c r="I777" s="335"/>
      <c r="J777" s="334" t="str">
        <f t="shared" si="13"/>
        <v/>
      </c>
      <c r="K777" s="340"/>
      <c r="L777" s="341"/>
      <c r="M777" s="342"/>
      <c r="N777" s="335"/>
      <c r="O777" s="335"/>
      <c r="P777" s="335"/>
      <c r="Q777" s="334" t="s">
        <v>2828</v>
      </c>
    </row>
    <row r="778" spans="4:17" x14ac:dyDescent="0.25">
      <c r="D778" s="335" t="s">
        <v>5282</v>
      </c>
      <c r="E778" s="334" t="s">
        <v>5280</v>
      </c>
      <c r="F778" s="335"/>
      <c r="G778" s="334"/>
      <c r="H778" s="335"/>
      <c r="I778" s="335"/>
      <c r="J778" s="334" t="str">
        <f t="shared" si="13"/>
        <v/>
      </c>
      <c r="K778" s="340"/>
      <c r="L778" s="341"/>
      <c r="M778" s="342"/>
      <c r="N778" s="335"/>
      <c r="O778" s="335"/>
      <c r="P778" s="335"/>
      <c r="Q778" s="334" t="s">
        <v>2829</v>
      </c>
    </row>
    <row r="779" spans="4:17" x14ac:dyDescent="0.25">
      <c r="D779" s="335" t="s">
        <v>5283</v>
      </c>
      <c r="E779" s="334" t="s">
        <v>5280</v>
      </c>
      <c r="F779" s="335"/>
      <c r="G779" s="334"/>
      <c r="H779" s="335"/>
      <c r="I779" s="335"/>
      <c r="J779" s="334" t="str">
        <f t="shared" si="13"/>
        <v/>
      </c>
      <c r="K779" s="340"/>
      <c r="L779" s="341"/>
      <c r="M779" s="342"/>
      <c r="N779" s="335"/>
      <c r="O779" s="335"/>
      <c r="P779" s="335"/>
      <c r="Q779" s="334" t="s">
        <v>2830</v>
      </c>
    </row>
    <row r="780" spans="4:17" x14ac:dyDescent="0.25">
      <c r="D780" s="335" t="s">
        <v>5284</v>
      </c>
      <c r="E780" s="334" t="s">
        <v>5280</v>
      </c>
      <c r="F780" s="335"/>
      <c r="G780" s="334"/>
      <c r="H780" s="335"/>
      <c r="I780" s="335"/>
      <c r="J780" s="334" t="str">
        <f t="shared" si="13"/>
        <v/>
      </c>
      <c r="K780" s="340"/>
      <c r="L780" s="341"/>
      <c r="M780" s="342"/>
      <c r="N780" s="335"/>
      <c r="O780" s="335"/>
      <c r="P780" s="335"/>
      <c r="Q780" s="334" t="s">
        <v>2831</v>
      </c>
    </row>
    <row r="781" spans="4:17" x14ac:dyDescent="0.25">
      <c r="D781" s="335" t="s">
        <v>5285</v>
      </c>
      <c r="E781" s="334" t="s">
        <v>5280</v>
      </c>
      <c r="F781" s="335"/>
      <c r="G781" s="334"/>
      <c r="H781" s="335"/>
      <c r="I781" s="335"/>
      <c r="J781" s="334" t="str">
        <f t="shared" si="13"/>
        <v/>
      </c>
      <c r="K781" s="340"/>
      <c r="L781" s="341"/>
      <c r="M781" s="342"/>
      <c r="N781" s="335"/>
      <c r="O781" s="335"/>
      <c r="P781" s="335"/>
      <c r="Q781" s="334" t="s">
        <v>2832</v>
      </c>
    </row>
    <row r="782" spans="4:17" x14ac:dyDescent="0.25">
      <c r="D782" s="335" t="s">
        <v>5286</v>
      </c>
      <c r="E782" s="334" t="s">
        <v>5280</v>
      </c>
      <c r="F782" s="335"/>
      <c r="G782" s="334"/>
      <c r="H782" s="335"/>
      <c r="I782" s="335"/>
      <c r="J782" s="334" t="str">
        <f t="shared" si="13"/>
        <v/>
      </c>
      <c r="K782" s="340"/>
      <c r="L782" s="341"/>
      <c r="M782" s="342"/>
      <c r="N782" s="335"/>
      <c r="O782" s="335"/>
      <c r="P782" s="335"/>
      <c r="Q782" s="334" t="s">
        <v>2833</v>
      </c>
    </row>
    <row r="783" spans="4:17" x14ac:dyDescent="0.25">
      <c r="D783" s="335" t="s">
        <v>5287</v>
      </c>
      <c r="E783" s="334" t="s">
        <v>5280</v>
      </c>
      <c r="F783" s="335"/>
      <c r="G783" s="334"/>
      <c r="H783" s="335"/>
      <c r="I783" s="335"/>
      <c r="J783" s="334" t="str">
        <f t="shared" si="13"/>
        <v/>
      </c>
      <c r="K783" s="340"/>
      <c r="L783" s="341"/>
      <c r="M783" s="342"/>
      <c r="N783" s="335"/>
      <c r="O783" s="335"/>
      <c r="P783" s="335"/>
      <c r="Q783" s="334" t="s">
        <v>2834</v>
      </c>
    </row>
    <row r="784" spans="4:17" x14ac:dyDescent="0.25">
      <c r="D784" s="335" t="s">
        <v>5288</v>
      </c>
      <c r="E784" s="334" t="s">
        <v>5280</v>
      </c>
      <c r="F784" s="335"/>
      <c r="G784" s="334"/>
      <c r="H784" s="335"/>
      <c r="I784" s="335"/>
      <c r="J784" s="334" t="str">
        <f t="shared" si="13"/>
        <v/>
      </c>
      <c r="K784" s="340"/>
      <c r="L784" s="341"/>
      <c r="M784" s="342"/>
      <c r="N784" s="335"/>
      <c r="O784" s="335"/>
      <c r="P784" s="335"/>
      <c r="Q784" s="334" t="s">
        <v>2835</v>
      </c>
    </row>
    <row r="785" spans="4:17" x14ac:dyDescent="0.25">
      <c r="D785" s="335" t="s">
        <v>5289</v>
      </c>
      <c r="E785" s="334" t="s">
        <v>5280</v>
      </c>
      <c r="F785" s="335"/>
      <c r="G785" s="334"/>
      <c r="H785" s="335"/>
      <c r="I785" s="335"/>
      <c r="J785" s="334" t="str">
        <f t="shared" si="13"/>
        <v/>
      </c>
      <c r="K785" s="340"/>
      <c r="L785" s="341"/>
      <c r="M785" s="342"/>
      <c r="N785" s="335"/>
      <c r="O785" s="335"/>
      <c r="P785" s="335"/>
      <c r="Q785" s="334" t="s">
        <v>2836</v>
      </c>
    </row>
    <row r="786" spans="4:17" x14ac:dyDescent="0.25">
      <c r="D786" s="335" t="s">
        <v>5290</v>
      </c>
      <c r="E786" s="334" t="s">
        <v>5280</v>
      </c>
      <c r="F786" s="335"/>
      <c r="G786" s="334"/>
      <c r="H786" s="335"/>
      <c r="I786" s="335"/>
      <c r="J786" s="334" t="str">
        <f t="shared" si="13"/>
        <v/>
      </c>
      <c r="K786" s="340"/>
      <c r="L786" s="341"/>
      <c r="M786" s="342"/>
      <c r="N786" s="335"/>
      <c r="O786" s="335"/>
      <c r="P786" s="335"/>
      <c r="Q786" s="334" t="s">
        <v>2837</v>
      </c>
    </row>
    <row r="787" spans="4:17" x14ac:dyDescent="0.25">
      <c r="D787" s="335" t="s">
        <v>5291</v>
      </c>
      <c r="E787" s="334" t="s">
        <v>5280</v>
      </c>
      <c r="F787" s="335"/>
      <c r="G787" s="334"/>
      <c r="H787" s="335"/>
      <c r="I787" s="335"/>
      <c r="J787" s="334" t="str">
        <f t="shared" si="13"/>
        <v/>
      </c>
      <c r="K787" s="340"/>
      <c r="L787" s="341"/>
      <c r="M787" s="342"/>
      <c r="N787" s="335"/>
      <c r="O787" s="335"/>
      <c r="P787" s="335"/>
      <c r="Q787" s="334" t="s">
        <v>2838</v>
      </c>
    </row>
    <row r="788" spans="4:17" x14ac:dyDescent="0.25">
      <c r="D788" s="335" t="s">
        <v>5292</v>
      </c>
      <c r="E788" s="334" t="s">
        <v>5280</v>
      </c>
      <c r="F788" s="335"/>
      <c r="G788" s="334"/>
      <c r="H788" s="335"/>
      <c r="I788" s="335"/>
      <c r="J788" s="334" t="str">
        <f t="shared" si="13"/>
        <v/>
      </c>
      <c r="K788" s="340"/>
      <c r="L788" s="341"/>
      <c r="M788" s="342"/>
      <c r="N788" s="335"/>
      <c r="O788" s="335"/>
      <c r="P788" s="335"/>
      <c r="Q788" s="334" t="s">
        <v>2839</v>
      </c>
    </row>
    <row r="789" spans="4:17" x14ac:dyDescent="0.25">
      <c r="D789" s="335" t="s">
        <v>5293</v>
      </c>
      <c r="E789" s="334" t="s">
        <v>5280</v>
      </c>
      <c r="F789" s="335"/>
      <c r="G789" s="334"/>
      <c r="H789" s="335"/>
      <c r="I789" s="335"/>
      <c r="J789" s="334" t="str">
        <f t="shared" si="13"/>
        <v/>
      </c>
      <c r="K789" s="340"/>
      <c r="L789" s="341"/>
      <c r="M789" s="342"/>
      <c r="N789" s="335"/>
      <c r="O789" s="335"/>
      <c r="P789" s="335"/>
      <c r="Q789" s="334" t="s">
        <v>2840</v>
      </c>
    </row>
    <row r="790" spans="4:17" x14ac:dyDescent="0.25">
      <c r="D790" s="335" t="s">
        <v>5294</v>
      </c>
      <c r="E790" s="334" t="s">
        <v>5280</v>
      </c>
      <c r="F790" s="335"/>
      <c r="G790" s="334"/>
      <c r="H790" s="335"/>
      <c r="I790" s="335"/>
      <c r="J790" s="334" t="str">
        <f t="shared" si="13"/>
        <v/>
      </c>
      <c r="K790" s="340"/>
      <c r="L790" s="341"/>
      <c r="M790" s="342"/>
      <c r="N790" s="335"/>
      <c r="O790" s="335"/>
      <c r="P790" s="335"/>
      <c r="Q790" s="334" t="s">
        <v>2841</v>
      </c>
    </row>
    <row r="791" spans="4:17" x14ac:dyDescent="0.25">
      <c r="D791" s="335" t="s">
        <v>5295</v>
      </c>
      <c r="E791" s="334" t="s">
        <v>5280</v>
      </c>
      <c r="F791" s="335"/>
      <c r="G791" s="334"/>
      <c r="H791" s="335"/>
      <c r="I791" s="335"/>
      <c r="J791" s="334" t="str">
        <f t="shared" si="13"/>
        <v/>
      </c>
      <c r="K791" s="340"/>
      <c r="L791" s="341"/>
      <c r="M791" s="342"/>
      <c r="N791" s="335"/>
      <c r="O791" s="335"/>
      <c r="P791" s="335"/>
      <c r="Q791" s="334" t="s">
        <v>2842</v>
      </c>
    </row>
    <row r="792" spans="4:17" x14ac:dyDescent="0.25">
      <c r="D792" s="335" t="s">
        <v>5296</v>
      </c>
      <c r="E792" s="334" t="s">
        <v>5280</v>
      </c>
      <c r="F792" s="335"/>
      <c r="G792" s="334"/>
      <c r="H792" s="335"/>
      <c r="I792" s="335"/>
      <c r="J792" s="334" t="str">
        <f t="shared" si="13"/>
        <v/>
      </c>
      <c r="K792" s="340"/>
      <c r="L792" s="341"/>
      <c r="M792" s="342"/>
      <c r="N792" s="335"/>
      <c r="O792" s="335"/>
      <c r="P792" s="335"/>
      <c r="Q792" s="334" t="s">
        <v>2843</v>
      </c>
    </row>
    <row r="793" spans="4:17" x14ac:dyDescent="0.25">
      <c r="D793" s="335" t="s">
        <v>5297</v>
      </c>
      <c r="E793" s="334" t="s">
        <v>5280</v>
      </c>
      <c r="F793" s="335"/>
      <c r="G793" s="334"/>
      <c r="H793" s="335"/>
      <c r="I793" s="335"/>
      <c r="J793" s="334" t="str">
        <f t="shared" si="13"/>
        <v/>
      </c>
      <c r="K793" s="340"/>
      <c r="L793" s="341"/>
      <c r="M793" s="342"/>
      <c r="N793" s="335"/>
      <c r="O793" s="335"/>
      <c r="P793" s="335"/>
      <c r="Q793" s="334" t="s">
        <v>2844</v>
      </c>
    </row>
    <row r="794" spans="4:17" x14ac:dyDescent="0.25">
      <c r="D794" s="335" t="s">
        <v>5298</v>
      </c>
      <c r="E794" s="334" t="s">
        <v>5280</v>
      </c>
      <c r="F794" s="335"/>
      <c r="G794" s="334"/>
      <c r="H794" s="335"/>
      <c r="I794" s="335"/>
      <c r="J794" s="334" t="str">
        <f t="shared" si="13"/>
        <v/>
      </c>
      <c r="K794" s="340"/>
      <c r="L794" s="341"/>
      <c r="M794" s="342"/>
      <c r="N794" s="335"/>
      <c r="O794" s="335"/>
      <c r="P794" s="335"/>
      <c r="Q794" s="334" t="s">
        <v>2845</v>
      </c>
    </row>
    <row r="795" spans="4:17" x14ac:dyDescent="0.25">
      <c r="D795" s="335" t="s">
        <v>5299</v>
      </c>
      <c r="E795" s="334" t="s">
        <v>5280</v>
      </c>
      <c r="F795" s="335"/>
      <c r="G795" s="334"/>
      <c r="H795" s="335"/>
      <c r="I795" s="335"/>
      <c r="J795" s="334" t="str">
        <f t="shared" si="13"/>
        <v/>
      </c>
      <c r="K795" s="340"/>
      <c r="L795" s="341"/>
      <c r="M795" s="342"/>
      <c r="N795" s="335"/>
      <c r="O795" s="335"/>
      <c r="P795" s="335"/>
      <c r="Q795" s="334" t="s">
        <v>2846</v>
      </c>
    </row>
    <row r="796" spans="4:17" x14ac:dyDescent="0.25">
      <c r="D796" s="335" t="s">
        <v>5300</v>
      </c>
      <c r="E796" s="334" t="s">
        <v>5301</v>
      </c>
      <c r="F796" s="335"/>
      <c r="G796" s="334"/>
      <c r="H796" s="335"/>
      <c r="I796" s="335"/>
      <c r="J796" s="334" t="str">
        <f t="shared" si="13"/>
        <v/>
      </c>
      <c r="K796" s="340"/>
      <c r="L796" s="341"/>
      <c r="M796" s="342"/>
      <c r="N796" s="335"/>
      <c r="O796" s="335"/>
      <c r="P796" s="335"/>
      <c r="Q796" s="334" t="s">
        <v>2847</v>
      </c>
    </row>
    <row r="797" spans="4:17" x14ac:dyDescent="0.25">
      <c r="D797" s="335" t="s">
        <v>5302</v>
      </c>
      <c r="E797" s="334" t="s">
        <v>5301</v>
      </c>
      <c r="F797" s="335"/>
      <c r="G797" s="334"/>
      <c r="H797" s="335"/>
      <c r="I797" s="335"/>
      <c r="J797" s="334" t="str">
        <f t="shared" si="13"/>
        <v/>
      </c>
      <c r="K797" s="340"/>
      <c r="L797" s="341"/>
      <c r="M797" s="342"/>
      <c r="N797" s="335"/>
      <c r="O797" s="335"/>
      <c r="P797" s="335"/>
      <c r="Q797" s="334" t="s">
        <v>2848</v>
      </c>
    </row>
    <row r="798" spans="4:17" x14ac:dyDescent="0.25">
      <c r="D798" s="335" t="s">
        <v>5303</v>
      </c>
      <c r="E798" s="334" t="s">
        <v>5301</v>
      </c>
      <c r="F798" s="335"/>
      <c r="G798" s="334"/>
      <c r="H798" s="335"/>
      <c r="I798" s="335"/>
      <c r="J798" s="334" t="str">
        <f t="shared" si="13"/>
        <v/>
      </c>
      <c r="K798" s="340"/>
      <c r="L798" s="341"/>
      <c r="M798" s="342"/>
      <c r="N798" s="335"/>
      <c r="O798" s="335"/>
      <c r="P798" s="335"/>
      <c r="Q798" s="334" t="s">
        <v>2849</v>
      </c>
    </row>
    <row r="799" spans="4:17" x14ac:dyDescent="0.25">
      <c r="D799" s="335" t="s">
        <v>5304</v>
      </c>
      <c r="E799" s="334" t="s">
        <v>5301</v>
      </c>
      <c r="F799" s="335"/>
      <c r="G799" s="334"/>
      <c r="H799" s="335"/>
      <c r="I799" s="335"/>
      <c r="J799" s="334" t="str">
        <f t="shared" si="13"/>
        <v/>
      </c>
      <c r="K799" s="340"/>
      <c r="L799" s="341"/>
      <c r="M799" s="342"/>
      <c r="N799" s="335"/>
      <c r="O799" s="335"/>
      <c r="P799" s="335"/>
      <c r="Q799" s="334" t="s">
        <v>2850</v>
      </c>
    </row>
    <row r="800" spans="4:17" x14ac:dyDescent="0.25">
      <c r="D800" s="335" t="s">
        <v>5305</v>
      </c>
      <c r="E800" s="334" t="s">
        <v>5301</v>
      </c>
      <c r="F800" s="335"/>
      <c r="G800" s="334"/>
      <c r="H800" s="335"/>
      <c r="I800" s="335"/>
      <c r="J800" s="334" t="str">
        <f t="shared" si="13"/>
        <v/>
      </c>
      <c r="K800" s="340"/>
      <c r="L800" s="341"/>
      <c r="M800" s="342"/>
      <c r="N800" s="335"/>
      <c r="O800" s="335"/>
      <c r="P800" s="335"/>
      <c r="Q800" s="334" t="s">
        <v>2851</v>
      </c>
    </row>
    <row r="801" spans="4:17" x14ac:dyDescent="0.25">
      <c r="D801" s="335" t="s">
        <v>5306</v>
      </c>
      <c r="E801" s="334" t="s">
        <v>5301</v>
      </c>
      <c r="F801" s="335"/>
      <c r="G801" s="334"/>
      <c r="H801" s="335"/>
      <c r="I801" s="335"/>
      <c r="J801" s="334" t="str">
        <f t="shared" si="13"/>
        <v/>
      </c>
      <c r="K801" s="340"/>
      <c r="L801" s="341"/>
      <c r="M801" s="342"/>
      <c r="N801" s="335"/>
      <c r="O801" s="335"/>
      <c r="P801" s="335"/>
      <c r="Q801" s="334" t="s">
        <v>2852</v>
      </c>
    </row>
    <row r="802" spans="4:17" x14ac:dyDescent="0.25">
      <c r="D802" s="335" t="s">
        <v>5307</v>
      </c>
      <c r="E802" s="334" t="s">
        <v>5301</v>
      </c>
      <c r="F802" s="335"/>
      <c r="G802" s="334"/>
      <c r="H802" s="335"/>
      <c r="I802" s="335"/>
      <c r="J802" s="334" t="str">
        <f t="shared" si="13"/>
        <v/>
      </c>
      <c r="K802" s="340"/>
      <c r="L802" s="341"/>
      <c r="M802" s="342"/>
      <c r="N802" s="335"/>
      <c r="O802" s="335"/>
      <c r="P802" s="335"/>
      <c r="Q802" s="334" t="s">
        <v>2853</v>
      </c>
    </row>
    <row r="803" spans="4:17" x14ac:dyDescent="0.25">
      <c r="D803" s="335" t="s">
        <v>5308</v>
      </c>
      <c r="E803" s="334" t="s">
        <v>5301</v>
      </c>
      <c r="F803" s="335"/>
      <c r="G803" s="334"/>
      <c r="H803" s="335"/>
      <c r="I803" s="335"/>
      <c r="J803" s="334" t="str">
        <f t="shared" si="13"/>
        <v/>
      </c>
      <c r="K803" s="340"/>
      <c r="L803" s="341"/>
      <c r="M803" s="342"/>
      <c r="N803" s="335"/>
      <c r="O803" s="335"/>
      <c r="P803" s="335"/>
      <c r="Q803" s="334" t="s">
        <v>2854</v>
      </c>
    </row>
    <row r="804" spans="4:17" x14ac:dyDescent="0.25">
      <c r="D804" s="335" t="s">
        <v>5309</v>
      </c>
      <c r="E804" s="334" t="s">
        <v>5301</v>
      </c>
      <c r="F804" s="335"/>
      <c r="G804" s="334"/>
      <c r="H804" s="335"/>
      <c r="I804" s="335"/>
      <c r="J804" s="334" t="str">
        <f t="shared" si="13"/>
        <v/>
      </c>
      <c r="K804" s="340"/>
      <c r="L804" s="341"/>
      <c r="M804" s="342"/>
      <c r="N804" s="335"/>
      <c r="O804" s="335"/>
      <c r="P804" s="335"/>
      <c r="Q804" s="334" t="s">
        <v>2855</v>
      </c>
    </row>
    <row r="805" spans="4:17" x14ac:dyDescent="0.25">
      <c r="D805" s="335" t="s">
        <v>5310</v>
      </c>
      <c r="E805" s="334" t="s">
        <v>5301</v>
      </c>
      <c r="F805" s="335"/>
      <c r="G805" s="334"/>
      <c r="H805" s="335"/>
      <c r="I805" s="335"/>
      <c r="J805" s="334" t="str">
        <f t="shared" si="13"/>
        <v/>
      </c>
      <c r="K805" s="340"/>
      <c r="L805" s="341"/>
      <c r="M805" s="342"/>
      <c r="N805" s="335"/>
      <c r="O805" s="335"/>
      <c r="P805" s="335"/>
      <c r="Q805" s="334" t="s">
        <v>2856</v>
      </c>
    </row>
    <row r="806" spans="4:17" x14ac:dyDescent="0.25">
      <c r="D806" s="335" t="s">
        <v>5311</v>
      </c>
      <c r="E806" s="334" t="s">
        <v>5301</v>
      </c>
      <c r="F806" s="335"/>
      <c r="G806" s="334"/>
      <c r="H806" s="335"/>
      <c r="I806" s="335"/>
      <c r="J806" s="334" t="str">
        <f t="shared" si="13"/>
        <v/>
      </c>
      <c r="K806" s="340"/>
      <c r="L806" s="341"/>
      <c r="M806" s="342"/>
      <c r="N806" s="335"/>
      <c r="O806" s="335"/>
      <c r="P806" s="335"/>
      <c r="Q806" s="334" t="s">
        <v>2857</v>
      </c>
    </row>
    <row r="807" spans="4:17" x14ac:dyDescent="0.25">
      <c r="D807" s="335" t="s">
        <v>5312</v>
      </c>
      <c r="E807" s="334" t="s">
        <v>5301</v>
      </c>
      <c r="F807" s="335"/>
      <c r="G807" s="334"/>
      <c r="H807" s="335"/>
      <c r="I807" s="335"/>
      <c r="J807" s="334" t="str">
        <f t="shared" si="13"/>
        <v/>
      </c>
      <c r="K807" s="340"/>
      <c r="L807" s="341"/>
      <c r="M807" s="342"/>
      <c r="N807" s="335"/>
      <c r="O807" s="335"/>
      <c r="P807" s="335"/>
      <c r="Q807" s="334" t="s">
        <v>2858</v>
      </c>
    </row>
    <row r="808" spans="4:17" x14ac:dyDescent="0.25">
      <c r="D808" s="335" t="s">
        <v>5313</v>
      </c>
      <c r="E808" s="334" t="s">
        <v>5301</v>
      </c>
      <c r="F808" s="335"/>
      <c r="G808" s="334"/>
      <c r="H808" s="335"/>
      <c r="I808" s="335"/>
      <c r="J808" s="334" t="str">
        <f t="shared" si="13"/>
        <v/>
      </c>
      <c r="K808" s="340"/>
      <c r="L808" s="341"/>
      <c r="M808" s="342"/>
      <c r="N808" s="335"/>
      <c r="O808" s="335"/>
      <c r="P808" s="335"/>
      <c r="Q808" s="334" t="s">
        <v>2859</v>
      </c>
    </row>
    <row r="809" spans="4:17" x14ac:dyDescent="0.25">
      <c r="D809" s="335" t="s">
        <v>5314</v>
      </c>
      <c r="E809" s="334" t="s">
        <v>5301</v>
      </c>
      <c r="F809" s="335"/>
      <c r="G809" s="334"/>
      <c r="H809" s="335"/>
      <c r="I809" s="335"/>
      <c r="J809" s="334" t="str">
        <f t="shared" si="13"/>
        <v/>
      </c>
      <c r="K809" s="340"/>
      <c r="L809" s="341"/>
      <c r="M809" s="342"/>
      <c r="N809" s="335"/>
      <c r="O809" s="335"/>
      <c r="P809" s="335"/>
      <c r="Q809" s="334" t="s">
        <v>2860</v>
      </c>
    </row>
    <row r="810" spans="4:17" x14ac:dyDescent="0.25">
      <c r="D810" s="335" t="s">
        <v>5315</v>
      </c>
      <c r="E810" s="334" t="s">
        <v>5301</v>
      </c>
      <c r="F810" s="335"/>
      <c r="G810" s="334"/>
      <c r="H810" s="335"/>
      <c r="I810" s="335"/>
      <c r="J810" s="334" t="str">
        <f t="shared" si="13"/>
        <v/>
      </c>
      <c r="K810" s="340"/>
      <c r="L810" s="341"/>
      <c r="M810" s="342"/>
      <c r="N810" s="335"/>
      <c r="O810" s="335"/>
      <c r="P810" s="335"/>
      <c r="Q810" s="334" t="s">
        <v>2861</v>
      </c>
    </row>
    <row r="811" spans="4:17" x14ac:dyDescent="0.25">
      <c r="D811" s="335" t="s">
        <v>5316</v>
      </c>
      <c r="E811" s="334" t="s">
        <v>5301</v>
      </c>
      <c r="F811" s="335"/>
      <c r="G811" s="334"/>
      <c r="H811" s="335"/>
      <c r="I811" s="335"/>
      <c r="J811" s="334" t="str">
        <f t="shared" si="13"/>
        <v/>
      </c>
      <c r="K811" s="340"/>
      <c r="L811" s="341"/>
      <c r="M811" s="342"/>
      <c r="N811" s="335"/>
      <c r="O811" s="335"/>
      <c r="P811" s="335"/>
      <c r="Q811" s="334" t="s">
        <v>2862</v>
      </c>
    </row>
    <row r="812" spans="4:17" x14ac:dyDescent="0.25">
      <c r="D812" s="335" t="s">
        <v>5317</v>
      </c>
      <c r="E812" s="334" t="s">
        <v>5301</v>
      </c>
      <c r="F812" s="335"/>
      <c r="G812" s="334"/>
      <c r="H812" s="335"/>
      <c r="I812" s="335"/>
      <c r="J812" s="334" t="str">
        <f t="shared" si="13"/>
        <v/>
      </c>
      <c r="K812" s="340"/>
      <c r="L812" s="341"/>
      <c r="M812" s="342"/>
      <c r="N812" s="335"/>
      <c r="O812" s="335"/>
      <c r="P812" s="335"/>
      <c r="Q812" s="334" t="s">
        <v>2863</v>
      </c>
    </row>
    <row r="813" spans="4:17" x14ac:dyDescent="0.25">
      <c r="D813" s="335" t="s">
        <v>5318</v>
      </c>
      <c r="E813" s="334" t="s">
        <v>5301</v>
      </c>
      <c r="F813" s="335"/>
      <c r="G813" s="334"/>
      <c r="H813" s="335"/>
      <c r="I813" s="335"/>
      <c r="J813" s="334" t="str">
        <f t="shared" si="13"/>
        <v/>
      </c>
      <c r="K813" s="340"/>
      <c r="L813" s="341"/>
      <c r="M813" s="342"/>
      <c r="N813" s="335"/>
      <c r="O813" s="335"/>
      <c r="P813" s="335"/>
      <c r="Q813" s="334" t="s">
        <v>2864</v>
      </c>
    </row>
    <row r="814" spans="4:17" x14ac:dyDescent="0.25">
      <c r="D814" s="335" t="s">
        <v>5319</v>
      </c>
      <c r="E814" s="334" t="s">
        <v>5301</v>
      </c>
      <c r="F814" s="335"/>
      <c r="G814" s="334"/>
      <c r="H814" s="335"/>
      <c r="I814" s="335"/>
      <c r="J814" s="334" t="str">
        <f t="shared" si="13"/>
        <v/>
      </c>
      <c r="K814" s="340"/>
      <c r="L814" s="341"/>
      <c r="M814" s="342"/>
      <c r="N814" s="335"/>
      <c r="O814" s="335"/>
      <c r="P814" s="335"/>
      <c r="Q814" s="334" t="s">
        <v>2865</v>
      </c>
    </row>
    <row r="815" spans="4:17" x14ac:dyDescent="0.25">
      <c r="D815" s="335" t="s">
        <v>5320</v>
      </c>
      <c r="E815" s="334" t="s">
        <v>5301</v>
      </c>
      <c r="F815" s="335"/>
      <c r="G815" s="334"/>
      <c r="H815" s="335"/>
      <c r="I815" s="335"/>
      <c r="J815" s="334" t="str">
        <f t="shared" si="13"/>
        <v/>
      </c>
      <c r="K815" s="340"/>
      <c r="L815" s="341"/>
      <c r="M815" s="342"/>
      <c r="N815" s="335"/>
      <c r="O815" s="335"/>
      <c r="P815" s="335"/>
      <c r="Q815" s="334" t="s">
        <v>2866</v>
      </c>
    </row>
    <row r="816" spans="4:17" x14ac:dyDescent="0.25">
      <c r="D816" s="335" t="s">
        <v>5321</v>
      </c>
      <c r="E816" s="334" t="s">
        <v>5322</v>
      </c>
      <c r="F816" s="335"/>
      <c r="G816" s="334"/>
      <c r="H816" s="335"/>
      <c r="I816" s="335"/>
      <c r="J816" s="334" t="str">
        <f t="shared" si="13"/>
        <v/>
      </c>
      <c r="K816" s="340"/>
      <c r="L816" s="341"/>
      <c r="M816" s="342"/>
      <c r="N816" s="335"/>
      <c r="O816" s="335"/>
      <c r="P816" s="335"/>
      <c r="Q816" s="334" t="s">
        <v>2867</v>
      </c>
    </row>
    <row r="817" spans="4:17" x14ac:dyDescent="0.25">
      <c r="D817" s="335" t="s">
        <v>5323</v>
      </c>
      <c r="E817" s="334" t="s">
        <v>5322</v>
      </c>
      <c r="F817" s="335"/>
      <c r="G817" s="334"/>
      <c r="H817" s="335"/>
      <c r="I817" s="335"/>
      <c r="J817" s="334" t="str">
        <f t="shared" si="13"/>
        <v/>
      </c>
      <c r="K817" s="340"/>
      <c r="L817" s="341"/>
      <c r="M817" s="342"/>
      <c r="N817" s="335"/>
      <c r="O817" s="335"/>
      <c r="P817" s="335"/>
      <c r="Q817" s="334" t="s">
        <v>2868</v>
      </c>
    </row>
    <row r="818" spans="4:17" x14ac:dyDescent="0.25">
      <c r="D818" s="335" t="s">
        <v>5324</v>
      </c>
      <c r="E818" s="334" t="s">
        <v>5322</v>
      </c>
      <c r="F818" s="335"/>
      <c r="G818" s="334"/>
      <c r="H818" s="335"/>
      <c r="I818" s="335"/>
      <c r="J818" s="334" t="str">
        <f t="shared" si="13"/>
        <v/>
      </c>
      <c r="K818" s="340"/>
      <c r="L818" s="341"/>
      <c r="M818" s="342"/>
      <c r="N818" s="335"/>
      <c r="O818" s="335"/>
      <c r="P818" s="335"/>
      <c r="Q818" s="334" t="s">
        <v>2869</v>
      </c>
    </row>
    <row r="819" spans="4:17" x14ac:dyDescent="0.25">
      <c r="D819" s="335" t="s">
        <v>5325</v>
      </c>
      <c r="E819" s="334" t="s">
        <v>5322</v>
      </c>
      <c r="F819" s="335"/>
      <c r="G819" s="334"/>
      <c r="H819" s="335"/>
      <c r="I819" s="335"/>
      <c r="J819" s="334" t="str">
        <f t="shared" si="13"/>
        <v/>
      </c>
      <c r="K819" s="340"/>
      <c r="L819" s="341"/>
      <c r="M819" s="342"/>
      <c r="N819" s="335"/>
      <c r="O819" s="335"/>
      <c r="P819" s="335"/>
      <c r="Q819" s="334" t="s">
        <v>2870</v>
      </c>
    </row>
    <row r="820" spans="4:17" x14ac:dyDescent="0.25">
      <c r="D820" s="335" t="s">
        <v>5326</v>
      </c>
      <c r="E820" s="334" t="s">
        <v>5322</v>
      </c>
      <c r="F820" s="335"/>
      <c r="G820" s="334"/>
      <c r="H820" s="335"/>
      <c r="I820" s="335"/>
      <c r="J820" s="334" t="str">
        <f t="shared" si="13"/>
        <v/>
      </c>
      <c r="K820" s="340"/>
      <c r="L820" s="341"/>
      <c r="M820" s="342"/>
      <c r="N820" s="335"/>
      <c r="O820" s="335"/>
      <c r="P820" s="335"/>
      <c r="Q820" s="334" t="s">
        <v>2871</v>
      </c>
    </row>
    <row r="821" spans="4:17" x14ac:dyDescent="0.25">
      <c r="D821" s="335" t="s">
        <v>5327</v>
      </c>
      <c r="E821" s="334" t="s">
        <v>5322</v>
      </c>
      <c r="F821" s="335"/>
      <c r="G821" s="334"/>
      <c r="H821" s="335"/>
      <c r="I821" s="335"/>
      <c r="J821" s="334" t="str">
        <f t="shared" si="13"/>
        <v/>
      </c>
      <c r="K821" s="340"/>
      <c r="L821" s="341"/>
      <c r="M821" s="342"/>
      <c r="N821" s="335"/>
      <c r="O821" s="335"/>
      <c r="P821" s="335"/>
      <c r="Q821" s="334" t="s">
        <v>2872</v>
      </c>
    </row>
    <row r="822" spans="4:17" x14ac:dyDescent="0.25">
      <c r="D822" s="335" t="s">
        <v>5328</v>
      </c>
      <c r="E822" s="334" t="s">
        <v>5322</v>
      </c>
      <c r="F822" s="335"/>
      <c r="G822" s="334"/>
      <c r="H822" s="335"/>
      <c r="I822" s="335"/>
      <c r="J822" s="334" t="str">
        <f t="shared" si="13"/>
        <v/>
      </c>
      <c r="K822" s="340"/>
      <c r="L822" s="341"/>
      <c r="M822" s="342"/>
      <c r="N822" s="335"/>
      <c r="O822" s="335"/>
      <c r="P822" s="335"/>
      <c r="Q822" s="334" t="s">
        <v>2873</v>
      </c>
    </row>
    <row r="823" spans="4:17" x14ac:dyDescent="0.25">
      <c r="D823" s="335" t="s">
        <v>5329</v>
      </c>
      <c r="E823" s="334" t="s">
        <v>5322</v>
      </c>
      <c r="F823" s="335"/>
      <c r="G823" s="334"/>
      <c r="H823" s="335"/>
      <c r="I823" s="335"/>
      <c r="J823" s="334" t="str">
        <f t="shared" si="13"/>
        <v/>
      </c>
      <c r="K823" s="340"/>
      <c r="L823" s="341"/>
      <c r="M823" s="342"/>
      <c r="N823" s="335"/>
      <c r="O823" s="335"/>
      <c r="P823" s="335"/>
      <c r="Q823" s="334" t="s">
        <v>2874</v>
      </c>
    </row>
    <row r="824" spans="4:17" x14ac:dyDescent="0.25">
      <c r="D824" s="335" t="s">
        <v>5330</v>
      </c>
      <c r="E824" s="334" t="s">
        <v>5322</v>
      </c>
      <c r="F824" s="335"/>
      <c r="G824" s="334"/>
      <c r="H824" s="335"/>
      <c r="I824" s="335"/>
      <c r="J824" s="334" t="str">
        <f t="shared" si="13"/>
        <v/>
      </c>
      <c r="K824" s="340"/>
      <c r="L824" s="341"/>
      <c r="M824" s="342"/>
      <c r="N824" s="335"/>
      <c r="O824" s="335"/>
      <c r="P824" s="335"/>
      <c r="Q824" s="334" t="s">
        <v>2875</v>
      </c>
    </row>
    <row r="825" spans="4:17" x14ac:dyDescent="0.25">
      <c r="D825" s="335" t="s">
        <v>5331</v>
      </c>
      <c r="E825" s="334" t="s">
        <v>5322</v>
      </c>
      <c r="F825" s="335"/>
      <c r="G825" s="334"/>
      <c r="H825" s="335"/>
      <c r="I825" s="335"/>
      <c r="J825" s="334" t="str">
        <f t="shared" si="13"/>
        <v/>
      </c>
      <c r="K825" s="340"/>
      <c r="L825" s="341"/>
      <c r="M825" s="342"/>
      <c r="N825" s="335"/>
      <c r="O825" s="335"/>
      <c r="P825" s="335"/>
      <c r="Q825" s="334" t="s">
        <v>2876</v>
      </c>
    </row>
    <row r="826" spans="4:17" x14ac:dyDescent="0.25">
      <c r="D826" s="335" t="s">
        <v>5332</v>
      </c>
      <c r="E826" s="334" t="s">
        <v>5322</v>
      </c>
      <c r="F826" s="335"/>
      <c r="G826" s="334"/>
      <c r="H826" s="335"/>
      <c r="I826" s="335"/>
      <c r="J826" s="334" t="str">
        <f t="shared" si="13"/>
        <v/>
      </c>
      <c r="K826" s="340"/>
      <c r="L826" s="341"/>
      <c r="M826" s="342"/>
      <c r="N826" s="335"/>
      <c r="O826" s="335"/>
      <c r="P826" s="335"/>
      <c r="Q826" s="334" t="s">
        <v>2877</v>
      </c>
    </row>
    <row r="827" spans="4:17" x14ac:dyDescent="0.25">
      <c r="D827" s="335" t="s">
        <v>5333</v>
      </c>
      <c r="E827" s="334" t="s">
        <v>5322</v>
      </c>
      <c r="F827" s="335"/>
      <c r="G827" s="334"/>
      <c r="H827" s="335"/>
      <c r="I827" s="335"/>
      <c r="J827" s="334" t="str">
        <f t="shared" si="13"/>
        <v/>
      </c>
      <c r="K827" s="340"/>
      <c r="L827" s="341"/>
      <c r="M827" s="342"/>
      <c r="N827" s="335"/>
      <c r="O827" s="335"/>
      <c r="P827" s="335"/>
      <c r="Q827" s="334" t="s">
        <v>2878</v>
      </c>
    </row>
    <row r="828" spans="4:17" x14ac:dyDescent="0.25">
      <c r="D828" s="335" t="s">
        <v>5334</v>
      </c>
      <c r="E828" s="334" t="s">
        <v>5322</v>
      </c>
      <c r="F828" s="335"/>
      <c r="G828" s="334"/>
      <c r="H828" s="335"/>
      <c r="I828" s="335"/>
      <c r="J828" s="334" t="str">
        <f t="shared" ref="J828:J891" si="14">F828&amp;H828&amp;I828</f>
        <v/>
      </c>
      <c r="K828" s="340"/>
      <c r="L828" s="341"/>
      <c r="M828" s="342"/>
      <c r="N828" s="335"/>
      <c r="O828" s="335"/>
      <c r="P828" s="335"/>
      <c r="Q828" s="334" t="s">
        <v>2879</v>
      </c>
    </row>
    <row r="829" spans="4:17" x14ac:dyDescent="0.25">
      <c r="D829" s="335" t="s">
        <v>5335</v>
      </c>
      <c r="E829" s="334" t="s">
        <v>5322</v>
      </c>
      <c r="F829" s="335"/>
      <c r="G829" s="334"/>
      <c r="H829" s="335"/>
      <c r="I829" s="335"/>
      <c r="J829" s="334" t="str">
        <f t="shared" si="14"/>
        <v/>
      </c>
      <c r="K829" s="340"/>
      <c r="L829" s="341"/>
      <c r="M829" s="342"/>
      <c r="N829" s="335"/>
      <c r="O829" s="335"/>
      <c r="P829" s="335"/>
      <c r="Q829" s="334" t="s">
        <v>2880</v>
      </c>
    </row>
    <row r="830" spans="4:17" x14ac:dyDescent="0.25">
      <c r="D830" s="335" t="s">
        <v>5336</v>
      </c>
      <c r="E830" s="334" t="s">
        <v>5322</v>
      </c>
      <c r="F830" s="335"/>
      <c r="G830" s="334"/>
      <c r="H830" s="335"/>
      <c r="I830" s="335"/>
      <c r="J830" s="334" t="str">
        <f t="shared" si="14"/>
        <v/>
      </c>
      <c r="K830" s="340"/>
      <c r="L830" s="341"/>
      <c r="M830" s="342"/>
      <c r="N830" s="335"/>
      <c r="O830" s="335"/>
      <c r="P830" s="335"/>
      <c r="Q830" s="334" t="s">
        <v>2881</v>
      </c>
    </row>
    <row r="831" spans="4:17" x14ac:dyDescent="0.25">
      <c r="D831" s="335" t="s">
        <v>5337</v>
      </c>
      <c r="E831" s="334" t="s">
        <v>5322</v>
      </c>
      <c r="F831" s="335"/>
      <c r="G831" s="334"/>
      <c r="H831" s="335"/>
      <c r="I831" s="335"/>
      <c r="J831" s="334" t="str">
        <f t="shared" si="14"/>
        <v/>
      </c>
      <c r="K831" s="340"/>
      <c r="L831" s="341"/>
      <c r="M831" s="342"/>
      <c r="N831" s="335"/>
      <c r="O831" s="335"/>
      <c r="P831" s="335"/>
      <c r="Q831" s="334" t="s">
        <v>2882</v>
      </c>
    </row>
    <row r="832" spans="4:17" x14ac:dyDescent="0.25">
      <c r="D832" s="335" t="s">
        <v>5338</v>
      </c>
      <c r="E832" s="334" t="s">
        <v>5322</v>
      </c>
      <c r="F832" s="335"/>
      <c r="G832" s="334"/>
      <c r="H832" s="335"/>
      <c r="I832" s="335"/>
      <c r="J832" s="334" t="str">
        <f t="shared" si="14"/>
        <v/>
      </c>
      <c r="K832" s="340"/>
      <c r="L832" s="341"/>
      <c r="M832" s="342"/>
      <c r="N832" s="335"/>
      <c r="O832" s="335"/>
      <c r="P832" s="335"/>
      <c r="Q832" s="334" t="s">
        <v>2883</v>
      </c>
    </row>
    <row r="833" spans="4:17" x14ac:dyDescent="0.25">
      <c r="D833" s="335" t="s">
        <v>5339</v>
      </c>
      <c r="E833" s="334" t="s">
        <v>5322</v>
      </c>
      <c r="F833" s="335"/>
      <c r="G833" s="334"/>
      <c r="H833" s="335"/>
      <c r="I833" s="335"/>
      <c r="J833" s="334" t="str">
        <f t="shared" si="14"/>
        <v/>
      </c>
      <c r="K833" s="340"/>
      <c r="L833" s="341"/>
      <c r="M833" s="342"/>
      <c r="N833" s="335"/>
      <c r="O833" s="335"/>
      <c r="P833" s="335"/>
      <c r="Q833" s="334" t="s">
        <v>2884</v>
      </c>
    </row>
    <row r="834" spans="4:17" x14ac:dyDescent="0.25">
      <c r="D834" s="335" t="s">
        <v>5340</v>
      </c>
      <c r="E834" s="334" t="s">
        <v>5322</v>
      </c>
      <c r="F834" s="335"/>
      <c r="G834" s="334"/>
      <c r="H834" s="335"/>
      <c r="I834" s="335"/>
      <c r="J834" s="334" t="str">
        <f t="shared" si="14"/>
        <v/>
      </c>
      <c r="K834" s="340"/>
      <c r="L834" s="341"/>
      <c r="M834" s="342"/>
      <c r="N834" s="335"/>
      <c r="O834" s="335"/>
      <c r="P834" s="335"/>
      <c r="Q834" s="334" t="s">
        <v>2885</v>
      </c>
    </row>
    <row r="835" spans="4:17" x14ac:dyDescent="0.25">
      <c r="D835" s="335" t="s">
        <v>5341</v>
      </c>
      <c r="E835" s="334" t="s">
        <v>5322</v>
      </c>
      <c r="F835" s="335"/>
      <c r="G835" s="334"/>
      <c r="H835" s="335"/>
      <c r="I835" s="335"/>
      <c r="J835" s="334" t="str">
        <f t="shared" si="14"/>
        <v/>
      </c>
      <c r="K835" s="340"/>
      <c r="L835" s="341"/>
      <c r="M835" s="342"/>
      <c r="N835" s="335"/>
      <c r="O835" s="335"/>
      <c r="P835" s="335"/>
      <c r="Q835" s="334" t="s">
        <v>2886</v>
      </c>
    </row>
    <row r="836" spans="4:17" x14ac:dyDescent="0.25">
      <c r="D836" s="335" t="s">
        <v>5342</v>
      </c>
      <c r="E836" s="334" t="s">
        <v>5343</v>
      </c>
      <c r="F836" s="335"/>
      <c r="G836" s="334"/>
      <c r="H836" s="335"/>
      <c r="I836" s="335"/>
      <c r="J836" s="334" t="str">
        <f t="shared" si="14"/>
        <v/>
      </c>
      <c r="K836" s="340"/>
      <c r="L836" s="341"/>
      <c r="M836" s="342"/>
      <c r="N836" s="335"/>
      <c r="O836" s="335"/>
      <c r="P836" s="335"/>
      <c r="Q836" s="334" t="s">
        <v>2887</v>
      </c>
    </row>
    <row r="837" spans="4:17" x14ac:dyDescent="0.25">
      <c r="D837" s="335" t="s">
        <v>5344</v>
      </c>
      <c r="E837" s="334" t="s">
        <v>5343</v>
      </c>
      <c r="F837" s="335"/>
      <c r="G837" s="334"/>
      <c r="H837" s="335"/>
      <c r="I837" s="335"/>
      <c r="J837" s="334" t="str">
        <f t="shared" si="14"/>
        <v/>
      </c>
      <c r="K837" s="340"/>
      <c r="L837" s="341"/>
      <c r="M837" s="342"/>
      <c r="N837" s="335"/>
      <c r="O837" s="335"/>
      <c r="P837" s="335"/>
      <c r="Q837" s="334" t="s">
        <v>2888</v>
      </c>
    </row>
    <row r="838" spans="4:17" x14ac:dyDescent="0.25">
      <c r="D838" s="335" t="s">
        <v>5345</v>
      </c>
      <c r="E838" s="334" t="s">
        <v>5343</v>
      </c>
      <c r="F838" s="335"/>
      <c r="G838" s="334"/>
      <c r="H838" s="335"/>
      <c r="I838" s="335"/>
      <c r="J838" s="334" t="str">
        <f t="shared" si="14"/>
        <v/>
      </c>
      <c r="K838" s="340"/>
      <c r="L838" s="341"/>
      <c r="M838" s="342"/>
      <c r="N838" s="335"/>
      <c r="O838" s="335"/>
      <c r="P838" s="335"/>
      <c r="Q838" s="334" t="s">
        <v>2889</v>
      </c>
    </row>
    <row r="839" spans="4:17" x14ac:dyDescent="0.25">
      <c r="D839" s="335" t="s">
        <v>5346</v>
      </c>
      <c r="E839" s="334" t="s">
        <v>5343</v>
      </c>
      <c r="F839" s="335"/>
      <c r="G839" s="334"/>
      <c r="H839" s="335"/>
      <c r="I839" s="335"/>
      <c r="J839" s="334" t="str">
        <f t="shared" si="14"/>
        <v/>
      </c>
      <c r="K839" s="340"/>
      <c r="L839" s="341"/>
      <c r="M839" s="342"/>
      <c r="N839" s="335"/>
      <c r="O839" s="335"/>
      <c r="P839" s="335"/>
      <c r="Q839" s="334" t="s">
        <v>2890</v>
      </c>
    </row>
    <row r="840" spans="4:17" x14ac:dyDescent="0.25">
      <c r="D840" s="335" t="s">
        <v>5347</v>
      </c>
      <c r="E840" s="334" t="s">
        <v>5343</v>
      </c>
      <c r="F840" s="335"/>
      <c r="G840" s="334"/>
      <c r="H840" s="335"/>
      <c r="I840" s="335"/>
      <c r="J840" s="334" t="str">
        <f t="shared" si="14"/>
        <v/>
      </c>
      <c r="K840" s="340"/>
      <c r="L840" s="341"/>
      <c r="M840" s="342"/>
      <c r="N840" s="335"/>
      <c r="O840" s="335"/>
      <c r="P840" s="335"/>
      <c r="Q840" s="334" t="s">
        <v>2891</v>
      </c>
    </row>
    <row r="841" spans="4:17" x14ac:dyDescent="0.25">
      <c r="D841" s="335" t="s">
        <v>5348</v>
      </c>
      <c r="E841" s="334" t="s">
        <v>5343</v>
      </c>
      <c r="F841" s="335"/>
      <c r="G841" s="334"/>
      <c r="H841" s="335"/>
      <c r="I841" s="335"/>
      <c r="J841" s="334" t="str">
        <f t="shared" si="14"/>
        <v/>
      </c>
      <c r="K841" s="340"/>
      <c r="L841" s="341"/>
      <c r="M841" s="342"/>
      <c r="N841" s="335"/>
      <c r="O841" s="335"/>
      <c r="P841" s="335"/>
      <c r="Q841" s="334" t="s">
        <v>2892</v>
      </c>
    </row>
    <row r="842" spans="4:17" x14ac:dyDescent="0.25">
      <c r="D842" s="335" t="s">
        <v>5349</v>
      </c>
      <c r="E842" s="334" t="s">
        <v>5343</v>
      </c>
      <c r="F842" s="335"/>
      <c r="G842" s="334"/>
      <c r="H842" s="335"/>
      <c r="I842" s="335"/>
      <c r="J842" s="334" t="str">
        <f t="shared" si="14"/>
        <v/>
      </c>
      <c r="K842" s="340"/>
      <c r="L842" s="341"/>
      <c r="M842" s="342"/>
      <c r="N842" s="335"/>
      <c r="O842" s="335"/>
      <c r="P842" s="335"/>
      <c r="Q842" s="334" t="s">
        <v>2893</v>
      </c>
    </row>
    <row r="843" spans="4:17" x14ac:dyDescent="0.25">
      <c r="D843" s="335" t="s">
        <v>5350</v>
      </c>
      <c r="E843" s="334" t="s">
        <v>5343</v>
      </c>
      <c r="F843" s="335"/>
      <c r="G843" s="334"/>
      <c r="H843" s="335"/>
      <c r="I843" s="335"/>
      <c r="J843" s="334" t="str">
        <f t="shared" si="14"/>
        <v/>
      </c>
      <c r="K843" s="340"/>
      <c r="L843" s="341"/>
      <c r="M843" s="342"/>
      <c r="N843" s="335"/>
      <c r="O843" s="335"/>
      <c r="P843" s="335"/>
      <c r="Q843" s="334" t="s">
        <v>2894</v>
      </c>
    </row>
    <row r="844" spans="4:17" x14ac:dyDescent="0.25">
      <c r="D844" s="335" t="s">
        <v>5351</v>
      </c>
      <c r="E844" s="334" t="s">
        <v>5343</v>
      </c>
      <c r="F844" s="335"/>
      <c r="G844" s="334"/>
      <c r="H844" s="335"/>
      <c r="I844" s="335"/>
      <c r="J844" s="334" t="str">
        <f t="shared" si="14"/>
        <v/>
      </c>
      <c r="K844" s="340"/>
      <c r="L844" s="341"/>
      <c r="M844" s="342"/>
      <c r="N844" s="335"/>
      <c r="O844" s="335"/>
      <c r="P844" s="335"/>
      <c r="Q844" s="334" t="s">
        <v>2895</v>
      </c>
    </row>
    <row r="845" spans="4:17" x14ac:dyDescent="0.25">
      <c r="D845" s="335" t="s">
        <v>5352</v>
      </c>
      <c r="E845" s="334" t="s">
        <v>5343</v>
      </c>
      <c r="F845" s="335"/>
      <c r="G845" s="334"/>
      <c r="H845" s="335"/>
      <c r="I845" s="335"/>
      <c r="J845" s="334" t="str">
        <f t="shared" si="14"/>
        <v/>
      </c>
      <c r="K845" s="340"/>
      <c r="L845" s="341"/>
      <c r="M845" s="342"/>
      <c r="N845" s="335"/>
      <c r="O845" s="335"/>
      <c r="P845" s="335"/>
      <c r="Q845" s="334" t="s">
        <v>2896</v>
      </c>
    </row>
    <row r="846" spans="4:17" x14ac:dyDescent="0.25">
      <c r="D846" s="335" t="s">
        <v>5353</v>
      </c>
      <c r="E846" s="334" t="s">
        <v>5343</v>
      </c>
      <c r="F846" s="335"/>
      <c r="G846" s="334"/>
      <c r="H846" s="335"/>
      <c r="I846" s="335"/>
      <c r="J846" s="334" t="str">
        <f t="shared" si="14"/>
        <v/>
      </c>
      <c r="K846" s="340"/>
      <c r="L846" s="341"/>
      <c r="M846" s="342"/>
      <c r="N846" s="335"/>
      <c r="O846" s="335"/>
      <c r="P846" s="335"/>
      <c r="Q846" s="334" t="s">
        <v>2897</v>
      </c>
    </row>
    <row r="847" spans="4:17" x14ac:dyDescent="0.25">
      <c r="D847" s="335" t="s">
        <v>5354</v>
      </c>
      <c r="E847" s="334" t="s">
        <v>5343</v>
      </c>
      <c r="F847" s="335"/>
      <c r="G847" s="334"/>
      <c r="H847" s="335"/>
      <c r="I847" s="335"/>
      <c r="J847" s="334" t="str">
        <f t="shared" si="14"/>
        <v/>
      </c>
      <c r="K847" s="340"/>
      <c r="L847" s="341"/>
      <c r="M847" s="342"/>
      <c r="N847" s="335"/>
      <c r="O847" s="335"/>
      <c r="P847" s="335"/>
      <c r="Q847" s="334" t="s">
        <v>2898</v>
      </c>
    </row>
    <row r="848" spans="4:17" x14ac:dyDescent="0.25">
      <c r="D848" s="335" t="s">
        <v>5355</v>
      </c>
      <c r="E848" s="334" t="s">
        <v>5343</v>
      </c>
      <c r="F848" s="335"/>
      <c r="G848" s="334"/>
      <c r="H848" s="335"/>
      <c r="I848" s="335"/>
      <c r="J848" s="334" t="str">
        <f t="shared" si="14"/>
        <v/>
      </c>
      <c r="K848" s="340"/>
      <c r="L848" s="341"/>
      <c r="M848" s="342"/>
      <c r="N848" s="335"/>
      <c r="O848" s="335"/>
      <c r="P848" s="335"/>
      <c r="Q848" s="334" t="s">
        <v>2899</v>
      </c>
    </row>
    <row r="849" spans="4:17" x14ac:dyDescent="0.25">
      <c r="D849" s="335" t="s">
        <v>5356</v>
      </c>
      <c r="E849" s="334" t="s">
        <v>5343</v>
      </c>
      <c r="F849" s="335"/>
      <c r="G849" s="334"/>
      <c r="H849" s="335"/>
      <c r="I849" s="335"/>
      <c r="J849" s="334" t="str">
        <f t="shared" si="14"/>
        <v/>
      </c>
      <c r="K849" s="340"/>
      <c r="L849" s="341"/>
      <c r="M849" s="342"/>
      <c r="N849" s="335"/>
      <c r="O849" s="335"/>
      <c r="P849" s="335"/>
      <c r="Q849" s="334" t="s">
        <v>2900</v>
      </c>
    </row>
    <row r="850" spans="4:17" x14ac:dyDescent="0.25">
      <c r="D850" s="335" t="s">
        <v>5357</v>
      </c>
      <c r="E850" s="334" t="s">
        <v>5343</v>
      </c>
      <c r="F850" s="335"/>
      <c r="G850" s="334"/>
      <c r="H850" s="335"/>
      <c r="I850" s="335"/>
      <c r="J850" s="334" t="str">
        <f t="shared" si="14"/>
        <v/>
      </c>
      <c r="K850" s="340"/>
      <c r="L850" s="341"/>
      <c r="M850" s="342"/>
      <c r="N850" s="335"/>
      <c r="O850" s="335"/>
      <c r="P850" s="335"/>
      <c r="Q850" s="334" t="s">
        <v>2901</v>
      </c>
    </row>
    <row r="851" spans="4:17" x14ac:dyDescent="0.25">
      <c r="D851" s="335" t="s">
        <v>5358</v>
      </c>
      <c r="E851" s="334" t="s">
        <v>5343</v>
      </c>
      <c r="F851" s="335"/>
      <c r="G851" s="334"/>
      <c r="H851" s="335"/>
      <c r="I851" s="335"/>
      <c r="J851" s="334" t="str">
        <f t="shared" si="14"/>
        <v/>
      </c>
      <c r="K851" s="340"/>
      <c r="L851" s="341"/>
      <c r="M851" s="342"/>
      <c r="N851" s="335"/>
      <c r="O851" s="335"/>
      <c r="P851" s="335"/>
      <c r="Q851" s="334" t="s">
        <v>2902</v>
      </c>
    </row>
    <row r="852" spans="4:17" x14ac:dyDescent="0.25">
      <c r="D852" s="335" t="s">
        <v>5359</v>
      </c>
      <c r="E852" s="334" t="s">
        <v>5343</v>
      </c>
      <c r="F852" s="335"/>
      <c r="G852" s="334"/>
      <c r="H852" s="335"/>
      <c r="I852" s="335"/>
      <c r="J852" s="334" t="str">
        <f t="shared" si="14"/>
        <v/>
      </c>
      <c r="K852" s="340"/>
      <c r="L852" s="341"/>
      <c r="M852" s="342"/>
      <c r="N852" s="335"/>
      <c r="O852" s="335"/>
      <c r="P852" s="335"/>
      <c r="Q852" s="334" t="s">
        <v>2903</v>
      </c>
    </row>
    <row r="853" spans="4:17" x14ac:dyDescent="0.25">
      <c r="D853" s="335" t="s">
        <v>5360</v>
      </c>
      <c r="E853" s="334" t="s">
        <v>5343</v>
      </c>
      <c r="F853" s="335"/>
      <c r="G853" s="334"/>
      <c r="H853" s="335"/>
      <c r="I853" s="335"/>
      <c r="J853" s="334" t="str">
        <f t="shared" si="14"/>
        <v/>
      </c>
      <c r="K853" s="340"/>
      <c r="L853" s="341"/>
      <c r="M853" s="342"/>
      <c r="N853" s="335"/>
      <c r="O853" s="335"/>
      <c r="P853" s="335"/>
      <c r="Q853" s="334" t="s">
        <v>2904</v>
      </c>
    </row>
    <row r="854" spans="4:17" x14ac:dyDescent="0.25">
      <c r="D854" s="335" t="s">
        <v>5361</v>
      </c>
      <c r="E854" s="334" t="s">
        <v>5343</v>
      </c>
      <c r="F854" s="335"/>
      <c r="G854" s="334"/>
      <c r="H854" s="335"/>
      <c r="I854" s="335"/>
      <c r="J854" s="334" t="str">
        <f t="shared" si="14"/>
        <v/>
      </c>
      <c r="K854" s="340"/>
      <c r="L854" s="341"/>
      <c r="M854" s="342"/>
      <c r="N854" s="335"/>
      <c r="O854" s="335"/>
      <c r="P854" s="335"/>
      <c r="Q854" s="334" t="s">
        <v>2905</v>
      </c>
    </row>
    <row r="855" spans="4:17" x14ac:dyDescent="0.25">
      <c r="D855" s="335" t="s">
        <v>5362</v>
      </c>
      <c r="E855" s="334" t="s">
        <v>5343</v>
      </c>
      <c r="F855" s="335"/>
      <c r="G855" s="334"/>
      <c r="H855" s="335"/>
      <c r="I855" s="335"/>
      <c r="J855" s="334" t="str">
        <f t="shared" si="14"/>
        <v/>
      </c>
      <c r="K855" s="340"/>
      <c r="L855" s="341"/>
      <c r="M855" s="342"/>
      <c r="N855" s="335"/>
      <c r="O855" s="335"/>
      <c r="P855" s="335"/>
      <c r="Q855" s="334" t="s">
        <v>2906</v>
      </c>
    </row>
    <row r="856" spans="4:17" x14ac:dyDescent="0.25">
      <c r="D856" s="335" t="s">
        <v>5363</v>
      </c>
      <c r="E856" s="334" t="s">
        <v>5364</v>
      </c>
      <c r="F856" s="335"/>
      <c r="G856" s="334"/>
      <c r="H856" s="335"/>
      <c r="I856" s="335"/>
      <c r="J856" s="334" t="str">
        <f t="shared" si="14"/>
        <v/>
      </c>
      <c r="K856" s="340"/>
      <c r="L856" s="341"/>
      <c r="M856" s="342"/>
      <c r="N856" s="335"/>
      <c r="O856" s="335"/>
      <c r="P856" s="335"/>
      <c r="Q856" s="334" t="s">
        <v>2907</v>
      </c>
    </row>
    <row r="857" spans="4:17" x14ac:dyDescent="0.25">
      <c r="D857" s="335" t="s">
        <v>5365</v>
      </c>
      <c r="E857" s="334" t="s">
        <v>5364</v>
      </c>
      <c r="F857" s="335"/>
      <c r="G857" s="334"/>
      <c r="H857" s="335"/>
      <c r="I857" s="335"/>
      <c r="J857" s="334" t="str">
        <f t="shared" si="14"/>
        <v/>
      </c>
      <c r="K857" s="340"/>
      <c r="L857" s="341"/>
      <c r="M857" s="342"/>
      <c r="N857" s="335"/>
      <c r="O857" s="335"/>
      <c r="P857" s="335"/>
      <c r="Q857" s="334" t="s">
        <v>2908</v>
      </c>
    </row>
    <row r="858" spans="4:17" x14ac:dyDescent="0.25">
      <c r="D858" s="335" t="s">
        <v>5366</v>
      </c>
      <c r="E858" s="334" t="s">
        <v>5364</v>
      </c>
      <c r="F858" s="335"/>
      <c r="G858" s="334"/>
      <c r="H858" s="335"/>
      <c r="I858" s="335"/>
      <c r="J858" s="334" t="str">
        <f t="shared" si="14"/>
        <v/>
      </c>
      <c r="K858" s="340"/>
      <c r="L858" s="341"/>
      <c r="M858" s="342"/>
      <c r="N858" s="335"/>
      <c r="O858" s="335"/>
      <c r="P858" s="335"/>
      <c r="Q858" s="334" t="s">
        <v>2909</v>
      </c>
    </row>
    <row r="859" spans="4:17" x14ac:dyDescent="0.25">
      <c r="D859" s="335" t="s">
        <v>5367</v>
      </c>
      <c r="E859" s="334" t="s">
        <v>5364</v>
      </c>
      <c r="F859" s="335"/>
      <c r="G859" s="334"/>
      <c r="H859" s="335"/>
      <c r="I859" s="335"/>
      <c r="J859" s="334" t="str">
        <f t="shared" si="14"/>
        <v/>
      </c>
      <c r="K859" s="340"/>
      <c r="L859" s="341"/>
      <c r="M859" s="342"/>
      <c r="N859" s="335"/>
      <c r="O859" s="335"/>
      <c r="P859" s="335"/>
      <c r="Q859" s="334" t="s">
        <v>2910</v>
      </c>
    </row>
    <row r="860" spans="4:17" x14ac:dyDescent="0.25">
      <c r="D860" s="335" t="s">
        <v>5368</v>
      </c>
      <c r="E860" s="334" t="s">
        <v>5364</v>
      </c>
      <c r="F860" s="335"/>
      <c r="G860" s="334"/>
      <c r="H860" s="335"/>
      <c r="I860" s="335"/>
      <c r="J860" s="334" t="str">
        <f t="shared" si="14"/>
        <v/>
      </c>
      <c r="K860" s="340"/>
      <c r="L860" s="341"/>
      <c r="M860" s="342"/>
      <c r="N860" s="335"/>
      <c r="O860" s="335"/>
      <c r="P860" s="335"/>
      <c r="Q860" s="334" t="s">
        <v>2911</v>
      </c>
    </row>
    <row r="861" spans="4:17" x14ac:dyDescent="0.25">
      <c r="D861" s="335" t="s">
        <v>5369</v>
      </c>
      <c r="E861" s="334" t="s">
        <v>5364</v>
      </c>
      <c r="F861" s="335"/>
      <c r="G861" s="334"/>
      <c r="H861" s="335"/>
      <c r="I861" s="335"/>
      <c r="J861" s="334" t="str">
        <f t="shared" si="14"/>
        <v/>
      </c>
      <c r="K861" s="340"/>
      <c r="L861" s="341"/>
      <c r="M861" s="342"/>
      <c r="N861" s="335"/>
      <c r="O861" s="335"/>
      <c r="P861" s="335"/>
      <c r="Q861" s="334" t="s">
        <v>2912</v>
      </c>
    </row>
    <row r="862" spans="4:17" x14ac:dyDescent="0.25">
      <c r="D862" s="335" t="s">
        <v>5370</v>
      </c>
      <c r="E862" s="334" t="s">
        <v>5364</v>
      </c>
      <c r="F862" s="335"/>
      <c r="G862" s="334"/>
      <c r="H862" s="335"/>
      <c r="I862" s="335"/>
      <c r="J862" s="334" t="str">
        <f t="shared" si="14"/>
        <v/>
      </c>
      <c r="K862" s="340"/>
      <c r="L862" s="341"/>
      <c r="M862" s="342"/>
      <c r="N862" s="335"/>
      <c r="O862" s="335"/>
      <c r="P862" s="335"/>
      <c r="Q862" s="334" t="s">
        <v>2913</v>
      </c>
    </row>
    <row r="863" spans="4:17" x14ac:dyDescent="0.25">
      <c r="D863" s="335" t="s">
        <v>5371</v>
      </c>
      <c r="E863" s="334" t="s">
        <v>5364</v>
      </c>
      <c r="F863" s="335"/>
      <c r="G863" s="334"/>
      <c r="H863" s="335"/>
      <c r="I863" s="335"/>
      <c r="J863" s="334" t="str">
        <f t="shared" si="14"/>
        <v/>
      </c>
      <c r="K863" s="340"/>
      <c r="L863" s="341"/>
      <c r="M863" s="342"/>
      <c r="N863" s="335"/>
      <c r="O863" s="335"/>
      <c r="P863" s="335"/>
      <c r="Q863" s="334" t="s">
        <v>2914</v>
      </c>
    </row>
    <row r="864" spans="4:17" x14ac:dyDescent="0.25">
      <c r="D864" s="335" t="s">
        <v>5372</v>
      </c>
      <c r="E864" s="334" t="s">
        <v>5364</v>
      </c>
      <c r="F864" s="335"/>
      <c r="G864" s="334"/>
      <c r="H864" s="335"/>
      <c r="I864" s="335"/>
      <c r="J864" s="334" t="str">
        <f t="shared" si="14"/>
        <v/>
      </c>
      <c r="K864" s="340"/>
      <c r="L864" s="341"/>
      <c r="M864" s="342"/>
      <c r="N864" s="335"/>
      <c r="O864" s="335"/>
      <c r="P864" s="335"/>
      <c r="Q864" s="334" t="s">
        <v>2915</v>
      </c>
    </row>
    <row r="865" spans="4:17" x14ac:dyDescent="0.25">
      <c r="D865" s="335" t="s">
        <v>5373</v>
      </c>
      <c r="E865" s="334" t="s">
        <v>5364</v>
      </c>
      <c r="F865" s="335"/>
      <c r="G865" s="334"/>
      <c r="H865" s="335"/>
      <c r="I865" s="335"/>
      <c r="J865" s="334" t="str">
        <f t="shared" si="14"/>
        <v/>
      </c>
      <c r="K865" s="340"/>
      <c r="L865" s="341"/>
      <c r="M865" s="342"/>
      <c r="N865" s="335"/>
      <c r="O865" s="335"/>
      <c r="P865" s="335"/>
      <c r="Q865" s="334" t="s">
        <v>2916</v>
      </c>
    </row>
    <row r="866" spans="4:17" x14ac:dyDescent="0.25">
      <c r="D866" s="335" t="s">
        <v>5374</v>
      </c>
      <c r="E866" s="334" t="s">
        <v>5364</v>
      </c>
      <c r="F866" s="335"/>
      <c r="G866" s="334"/>
      <c r="H866" s="335"/>
      <c r="I866" s="335"/>
      <c r="J866" s="334" t="str">
        <f t="shared" si="14"/>
        <v/>
      </c>
      <c r="K866" s="340"/>
      <c r="L866" s="341"/>
      <c r="M866" s="342"/>
      <c r="N866" s="335"/>
      <c r="O866" s="335"/>
      <c r="P866" s="335"/>
      <c r="Q866" s="334" t="s">
        <v>2917</v>
      </c>
    </row>
    <row r="867" spans="4:17" x14ac:dyDescent="0.25">
      <c r="D867" s="335" t="s">
        <v>5375</v>
      </c>
      <c r="E867" s="334" t="s">
        <v>5364</v>
      </c>
      <c r="F867" s="335"/>
      <c r="G867" s="334"/>
      <c r="H867" s="335"/>
      <c r="I867" s="335"/>
      <c r="J867" s="334" t="str">
        <f t="shared" si="14"/>
        <v/>
      </c>
      <c r="K867" s="340"/>
      <c r="L867" s="341"/>
      <c r="M867" s="342"/>
      <c r="N867" s="335"/>
      <c r="O867" s="335"/>
      <c r="P867" s="335"/>
      <c r="Q867" s="334" t="s">
        <v>2918</v>
      </c>
    </row>
    <row r="868" spans="4:17" x14ac:dyDescent="0.25">
      <c r="D868" s="335" t="s">
        <v>5376</v>
      </c>
      <c r="E868" s="334" t="s">
        <v>5364</v>
      </c>
      <c r="F868" s="335"/>
      <c r="G868" s="334"/>
      <c r="H868" s="335"/>
      <c r="I868" s="335"/>
      <c r="J868" s="334" t="str">
        <f t="shared" si="14"/>
        <v/>
      </c>
      <c r="K868" s="340"/>
      <c r="L868" s="341"/>
      <c r="M868" s="342"/>
      <c r="N868" s="335"/>
      <c r="O868" s="335"/>
      <c r="P868" s="335"/>
      <c r="Q868" s="334" t="s">
        <v>2919</v>
      </c>
    </row>
    <row r="869" spans="4:17" x14ac:dyDescent="0.25">
      <c r="D869" s="335" t="s">
        <v>5377</v>
      </c>
      <c r="E869" s="334" t="s">
        <v>5364</v>
      </c>
      <c r="F869" s="335"/>
      <c r="G869" s="334"/>
      <c r="H869" s="335"/>
      <c r="I869" s="335"/>
      <c r="J869" s="334" t="str">
        <f t="shared" si="14"/>
        <v/>
      </c>
      <c r="K869" s="340"/>
      <c r="L869" s="341"/>
      <c r="M869" s="342"/>
      <c r="N869" s="335"/>
      <c r="O869" s="335"/>
      <c r="P869" s="335"/>
      <c r="Q869" s="334" t="s">
        <v>2920</v>
      </c>
    </row>
    <row r="870" spans="4:17" x14ac:dyDescent="0.25">
      <c r="D870" s="335" t="s">
        <v>5378</v>
      </c>
      <c r="E870" s="334" t="s">
        <v>5364</v>
      </c>
      <c r="F870" s="335"/>
      <c r="G870" s="334"/>
      <c r="H870" s="335"/>
      <c r="I870" s="335"/>
      <c r="J870" s="334" t="str">
        <f t="shared" si="14"/>
        <v/>
      </c>
      <c r="K870" s="340"/>
      <c r="L870" s="341"/>
      <c r="M870" s="342"/>
      <c r="N870" s="335"/>
      <c r="O870" s="335"/>
      <c r="P870" s="335"/>
      <c r="Q870" s="334" t="s">
        <v>2921</v>
      </c>
    </row>
    <row r="871" spans="4:17" x14ac:dyDescent="0.25">
      <c r="D871" s="335" t="s">
        <v>5379</v>
      </c>
      <c r="E871" s="334" t="s">
        <v>5364</v>
      </c>
      <c r="F871" s="335"/>
      <c r="G871" s="334"/>
      <c r="H871" s="335"/>
      <c r="I871" s="335"/>
      <c r="J871" s="334" t="str">
        <f t="shared" si="14"/>
        <v/>
      </c>
      <c r="K871" s="340"/>
      <c r="L871" s="341"/>
      <c r="M871" s="342"/>
      <c r="N871" s="335"/>
      <c r="O871" s="335"/>
      <c r="P871" s="335"/>
      <c r="Q871" s="334" t="s">
        <v>2922</v>
      </c>
    </row>
    <row r="872" spans="4:17" x14ac:dyDescent="0.25">
      <c r="D872" s="335" t="s">
        <v>5380</v>
      </c>
      <c r="E872" s="334" t="s">
        <v>5364</v>
      </c>
      <c r="F872" s="335"/>
      <c r="G872" s="334"/>
      <c r="H872" s="335"/>
      <c r="I872" s="335"/>
      <c r="J872" s="334" t="str">
        <f t="shared" si="14"/>
        <v/>
      </c>
      <c r="K872" s="340"/>
      <c r="L872" s="341"/>
      <c r="M872" s="342"/>
      <c r="N872" s="335"/>
      <c r="O872" s="335"/>
      <c r="P872" s="335"/>
      <c r="Q872" s="334" t="s">
        <v>2923</v>
      </c>
    </row>
    <row r="873" spans="4:17" x14ac:dyDescent="0.25">
      <c r="D873" s="335" t="s">
        <v>5381</v>
      </c>
      <c r="E873" s="334" t="s">
        <v>5364</v>
      </c>
      <c r="F873" s="335"/>
      <c r="G873" s="334"/>
      <c r="H873" s="335"/>
      <c r="I873" s="335"/>
      <c r="J873" s="334" t="str">
        <f t="shared" si="14"/>
        <v/>
      </c>
      <c r="K873" s="340"/>
      <c r="L873" s="341"/>
      <c r="M873" s="342"/>
      <c r="N873" s="335"/>
      <c r="O873" s="335"/>
      <c r="P873" s="335"/>
      <c r="Q873" s="334" t="s">
        <v>2924</v>
      </c>
    </row>
    <row r="874" spans="4:17" x14ac:dyDescent="0.25">
      <c r="D874" s="335" t="s">
        <v>5382</v>
      </c>
      <c r="E874" s="334" t="s">
        <v>5364</v>
      </c>
      <c r="F874" s="335"/>
      <c r="G874" s="334"/>
      <c r="H874" s="335"/>
      <c r="I874" s="335"/>
      <c r="J874" s="334" t="str">
        <f t="shared" si="14"/>
        <v/>
      </c>
      <c r="K874" s="340"/>
      <c r="L874" s="341"/>
      <c r="M874" s="342"/>
      <c r="N874" s="335"/>
      <c r="O874" s="335"/>
      <c r="P874" s="335"/>
      <c r="Q874" s="334" t="s">
        <v>2925</v>
      </c>
    </row>
    <row r="875" spans="4:17" x14ac:dyDescent="0.25">
      <c r="D875" s="335" t="s">
        <v>5383</v>
      </c>
      <c r="E875" s="334" t="s">
        <v>5364</v>
      </c>
      <c r="F875" s="335"/>
      <c r="G875" s="334"/>
      <c r="H875" s="335"/>
      <c r="I875" s="335"/>
      <c r="J875" s="334" t="str">
        <f t="shared" si="14"/>
        <v/>
      </c>
      <c r="K875" s="340"/>
      <c r="L875" s="341"/>
      <c r="M875" s="342"/>
      <c r="N875" s="335"/>
      <c r="O875" s="335"/>
      <c r="P875" s="335"/>
      <c r="Q875" s="334" t="s">
        <v>2926</v>
      </c>
    </row>
    <row r="876" spans="4:17" x14ac:dyDescent="0.25">
      <c r="D876" s="335" t="s">
        <v>5384</v>
      </c>
      <c r="E876" s="334" t="s">
        <v>5385</v>
      </c>
      <c r="F876" s="335"/>
      <c r="G876" s="334"/>
      <c r="H876" s="335"/>
      <c r="I876" s="335"/>
      <c r="J876" s="334" t="str">
        <f t="shared" si="14"/>
        <v/>
      </c>
      <c r="K876" s="340"/>
      <c r="L876" s="341"/>
      <c r="M876" s="342"/>
      <c r="N876" s="335"/>
      <c r="O876" s="335"/>
      <c r="P876" s="335"/>
      <c r="Q876" s="334" t="s">
        <v>2927</v>
      </c>
    </row>
    <row r="877" spans="4:17" x14ac:dyDescent="0.25">
      <c r="D877" s="335" t="s">
        <v>5386</v>
      </c>
      <c r="E877" s="334" t="s">
        <v>5385</v>
      </c>
      <c r="F877" s="335"/>
      <c r="G877" s="334"/>
      <c r="H877" s="335"/>
      <c r="I877" s="335"/>
      <c r="J877" s="334" t="str">
        <f t="shared" si="14"/>
        <v/>
      </c>
      <c r="K877" s="340"/>
      <c r="L877" s="341"/>
      <c r="M877" s="342"/>
      <c r="N877" s="335"/>
      <c r="O877" s="335"/>
      <c r="P877" s="335"/>
      <c r="Q877" s="334" t="s">
        <v>2928</v>
      </c>
    </row>
    <row r="878" spans="4:17" x14ac:dyDescent="0.25">
      <c r="D878" s="335" t="s">
        <v>5387</v>
      </c>
      <c r="E878" s="334" t="s">
        <v>5385</v>
      </c>
      <c r="F878" s="335"/>
      <c r="G878" s="334"/>
      <c r="H878" s="335"/>
      <c r="I878" s="335"/>
      <c r="J878" s="334" t="str">
        <f t="shared" si="14"/>
        <v/>
      </c>
      <c r="K878" s="340"/>
      <c r="L878" s="341"/>
      <c r="M878" s="342"/>
      <c r="N878" s="335"/>
      <c r="O878" s="335"/>
      <c r="P878" s="335"/>
      <c r="Q878" s="334" t="s">
        <v>2929</v>
      </c>
    </row>
    <row r="879" spans="4:17" x14ac:dyDescent="0.25">
      <c r="D879" s="335" t="s">
        <v>5388</v>
      </c>
      <c r="E879" s="334" t="s">
        <v>5385</v>
      </c>
      <c r="F879" s="335"/>
      <c r="G879" s="334"/>
      <c r="H879" s="335"/>
      <c r="I879" s="335"/>
      <c r="J879" s="334" t="str">
        <f t="shared" si="14"/>
        <v/>
      </c>
      <c r="K879" s="340"/>
      <c r="L879" s="341"/>
      <c r="M879" s="342"/>
      <c r="N879" s="335"/>
      <c r="O879" s="335"/>
      <c r="P879" s="335"/>
      <c r="Q879" s="334" t="s">
        <v>2930</v>
      </c>
    </row>
    <row r="880" spans="4:17" x14ac:dyDescent="0.25">
      <c r="D880" s="335" t="s">
        <v>5389</v>
      </c>
      <c r="E880" s="334" t="s">
        <v>5385</v>
      </c>
      <c r="F880" s="335"/>
      <c r="G880" s="334"/>
      <c r="H880" s="335"/>
      <c r="I880" s="335"/>
      <c r="J880" s="334" t="str">
        <f t="shared" si="14"/>
        <v/>
      </c>
      <c r="K880" s="340"/>
      <c r="L880" s="341"/>
      <c r="M880" s="342"/>
      <c r="N880" s="335"/>
      <c r="O880" s="335"/>
      <c r="P880" s="335"/>
      <c r="Q880" s="334" t="s">
        <v>2931</v>
      </c>
    </row>
    <row r="881" spans="4:17" x14ac:dyDescent="0.25">
      <c r="D881" s="335" t="s">
        <v>5390</v>
      </c>
      <c r="E881" s="334" t="s">
        <v>5385</v>
      </c>
      <c r="F881" s="335"/>
      <c r="G881" s="334"/>
      <c r="H881" s="335"/>
      <c r="I881" s="335"/>
      <c r="J881" s="334" t="str">
        <f t="shared" si="14"/>
        <v/>
      </c>
      <c r="K881" s="340"/>
      <c r="L881" s="341"/>
      <c r="M881" s="342"/>
      <c r="N881" s="335"/>
      <c r="O881" s="335"/>
      <c r="P881" s="335"/>
      <c r="Q881" s="334" t="s">
        <v>2932</v>
      </c>
    </row>
    <row r="882" spans="4:17" x14ac:dyDescent="0.25">
      <c r="D882" s="335" t="s">
        <v>5391</v>
      </c>
      <c r="E882" s="334" t="s">
        <v>5385</v>
      </c>
      <c r="F882" s="335"/>
      <c r="G882" s="334"/>
      <c r="H882" s="335"/>
      <c r="I882" s="335"/>
      <c r="J882" s="334" t="str">
        <f t="shared" si="14"/>
        <v/>
      </c>
      <c r="K882" s="340"/>
      <c r="L882" s="341"/>
      <c r="M882" s="342"/>
      <c r="N882" s="335"/>
      <c r="O882" s="335"/>
      <c r="P882" s="335"/>
      <c r="Q882" s="334" t="s">
        <v>2933</v>
      </c>
    </row>
    <row r="883" spans="4:17" x14ac:dyDescent="0.25">
      <c r="D883" s="335" t="s">
        <v>5392</v>
      </c>
      <c r="E883" s="334" t="s">
        <v>5385</v>
      </c>
      <c r="F883" s="335"/>
      <c r="G883" s="334"/>
      <c r="H883" s="335"/>
      <c r="I883" s="335"/>
      <c r="J883" s="334" t="str">
        <f t="shared" si="14"/>
        <v/>
      </c>
      <c r="K883" s="340"/>
      <c r="L883" s="341"/>
      <c r="M883" s="342"/>
      <c r="N883" s="335"/>
      <c r="O883" s="335"/>
      <c r="P883" s="335"/>
      <c r="Q883" s="334" t="s">
        <v>2934</v>
      </c>
    </row>
    <row r="884" spans="4:17" x14ac:dyDescent="0.25">
      <c r="D884" s="335" t="s">
        <v>5393</v>
      </c>
      <c r="E884" s="334" t="s">
        <v>5385</v>
      </c>
      <c r="F884" s="335"/>
      <c r="G884" s="334"/>
      <c r="H884" s="335"/>
      <c r="I884" s="335"/>
      <c r="J884" s="334" t="str">
        <f t="shared" si="14"/>
        <v/>
      </c>
      <c r="K884" s="340"/>
      <c r="L884" s="341"/>
      <c r="M884" s="342"/>
      <c r="N884" s="335"/>
      <c r="O884" s="335"/>
      <c r="P884" s="335"/>
      <c r="Q884" s="334" t="s">
        <v>2935</v>
      </c>
    </row>
    <row r="885" spans="4:17" x14ac:dyDescent="0.25">
      <c r="D885" s="335" t="s">
        <v>5394</v>
      </c>
      <c r="E885" s="334" t="s">
        <v>5385</v>
      </c>
      <c r="F885" s="335"/>
      <c r="G885" s="334"/>
      <c r="H885" s="335"/>
      <c r="I885" s="335"/>
      <c r="J885" s="334" t="str">
        <f t="shared" si="14"/>
        <v/>
      </c>
      <c r="K885" s="340"/>
      <c r="L885" s="341"/>
      <c r="M885" s="342"/>
      <c r="N885" s="335"/>
      <c r="O885" s="335"/>
      <c r="P885" s="335"/>
      <c r="Q885" s="334" t="s">
        <v>2936</v>
      </c>
    </row>
    <row r="886" spans="4:17" x14ac:dyDescent="0.25">
      <c r="D886" s="335" t="s">
        <v>5395</v>
      </c>
      <c r="E886" s="334" t="s">
        <v>5385</v>
      </c>
      <c r="F886" s="335"/>
      <c r="G886" s="334"/>
      <c r="H886" s="335"/>
      <c r="I886" s="335"/>
      <c r="J886" s="334" t="str">
        <f t="shared" si="14"/>
        <v/>
      </c>
      <c r="K886" s="340"/>
      <c r="L886" s="341"/>
      <c r="M886" s="342"/>
      <c r="N886" s="335"/>
      <c r="O886" s="335"/>
      <c r="P886" s="335"/>
      <c r="Q886" s="334" t="s">
        <v>2937</v>
      </c>
    </row>
    <row r="887" spans="4:17" x14ac:dyDescent="0.25">
      <c r="D887" s="335" t="s">
        <v>5396</v>
      </c>
      <c r="E887" s="334" t="s">
        <v>5385</v>
      </c>
      <c r="F887" s="335"/>
      <c r="G887" s="334"/>
      <c r="H887" s="335"/>
      <c r="I887" s="335"/>
      <c r="J887" s="334" t="str">
        <f t="shared" si="14"/>
        <v/>
      </c>
      <c r="K887" s="340"/>
      <c r="L887" s="341"/>
      <c r="M887" s="342"/>
      <c r="N887" s="335"/>
      <c r="O887" s="335"/>
      <c r="P887" s="335"/>
      <c r="Q887" s="334" t="s">
        <v>2938</v>
      </c>
    </row>
    <row r="888" spans="4:17" x14ac:dyDescent="0.25">
      <c r="D888" s="335" t="s">
        <v>5397</v>
      </c>
      <c r="E888" s="334" t="s">
        <v>5385</v>
      </c>
      <c r="F888" s="335"/>
      <c r="G888" s="334"/>
      <c r="H888" s="335"/>
      <c r="I888" s="335"/>
      <c r="J888" s="334" t="str">
        <f t="shared" si="14"/>
        <v/>
      </c>
      <c r="K888" s="340"/>
      <c r="L888" s="341"/>
      <c r="M888" s="342"/>
      <c r="N888" s="335"/>
      <c r="O888" s="335"/>
      <c r="P888" s="335"/>
      <c r="Q888" s="334" t="s">
        <v>2939</v>
      </c>
    </row>
    <row r="889" spans="4:17" x14ac:dyDescent="0.25">
      <c r="D889" s="335" t="s">
        <v>5398</v>
      </c>
      <c r="E889" s="334" t="s">
        <v>5385</v>
      </c>
      <c r="F889" s="335"/>
      <c r="G889" s="334"/>
      <c r="H889" s="335"/>
      <c r="I889" s="335"/>
      <c r="J889" s="334" t="str">
        <f t="shared" si="14"/>
        <v/>
      </c>
      <c r="K889" s="340"/>
      <c r="L889" s="341"/>
      <c r="M889" s="342"/>
      <c r="N889" s="335"/>
      <c r="O889" s="335"/>
      <c r="P889" s="335"/>
      <c r="Q889" s="334" t="s">
        <v>2940</v>
      </c>
    </row>
    <row r="890" spans="4:17" x14ac:dyDescent="0.25">
      <c r="D890" s="335" t="s">
        <v>5399</v>
      </c>
      <c r="E890" s="334" t="s">
        <v>5385</v>
      </c>
      <c r="F890" s="335"/>
      <c r="G890" s="334"/>
      <c r="H890" s="335"/>
      <c r="I890" s="335"/>
      <c r="J890" s="334" t="str">
        <f t="shared" si="14"/>
        <v/>
      </c>
      <c r="K890" s="340"/>
      <c r="L890" s="341"/>
      <c r="M890" s="342"/>
      <c r="N890" s="335"/>
      <c r="O890" s="335"/>
      <c r="P890" s="335"/>
      <c r="Q890" s="334" t="s">
        <v>2941</v>
      </c>
    </row>
    <row r="891" spans="4:17" x14ac:dyDescent="0.25">
      <c r="D891" s="335" t="s">
        <v>5400</v>
      </c>
      <c r="E891" s="334" t="s">
        <v>5385</v>
      </c>
      <c r="F891" s="335"/>
      <c r="G891" s="334"/>
      <c r="H891" s="335"/>
      <c r="I891" s="335"/>
      <c r="J891" s="334" t="str">
        <f t="shared" si="14"/>
        <v/>
      </c>
      <c r="K891" s="340"/>
      <c r="L891" s="341"/>
      <c r="M891" s="342"/>
      <c r="N891" s="335"/>
      <c r="O891" s="335"/>
      <c r="P891" s="335"/>
      <c r="Q891" s="334" t="s">
        <v>2942</v>
      </c>
    </row>
    <row r="892" spans="4:17" x14ac:dyDescent="0.25">
      <c r="D892" s="335" t="s">
        <v>5401</v>
      </c>
      <c r="E892" s="334" t="s">
        <v>5385</v>
      </c>
      <c r="F892" s="335"/>
      <c r="G892" s="334"/>
      <c r="H892" s="335"/>
      <c r="I892" s="335"/>
      <c r="J892" s="334" t="str">
        <f t="shared" ref="J892:J915" si="15">F892&amp;H892&amp;I892</f>
        <v/>
      </c>
      <c r="K892" s="340"/>
      <c r="L892" s="341"/>
      <c r="M892" s="342"/>
      <c r="N892" s="335"/>
      <c r="O892" s="335"/>
      <c r="P892" s="335"/>
      <c r="Q892" s="334" t="s">
        <v>2943</v>
      </c>
    </row>
    <row r="893" spans="4:17" x14ac:dyDescent="0.25">
      <c r="D893" s="335" t="s">
        <v>5402</v>
      </c>
      <c r="E893" s="334" t="s">
        <v>5385</v>
      </c>
      <c r="F893" s="335"/>
      <c r="G893" s="334"/>
      <c r="H893" s="335"/>
      <c r="I893" s="335"/>
      <c r="J893" s="334" t="str">
        <f t="shared" si="15"/>
        <v/>
      </c>
      <c r="K893" s="340"/>
      <c r="L893" s="341"/>
      <c r="M893" s="342"/>
      <c r="N893" s="335"/>
      <c r="O893" s="335"/>
      <c r="P893" s="335"/>
      <c r="Q893" s="334" t="s">
        <v>2944</v>
      </c>
    </row>
    <row r="894" spans="4:17" x14ac:dyDescent="0.25">
      <c r="D894" s="335" t="s">
        <v>5403</v>
      </c>
      <c r="E894" s="334" t="s">
        <v>5385</v>
      </c>
      <c r="F894" s="335"/>
      <c r="G894" s="334"/>
      <c r="H894" s="335"/>
      <c r="I894" s="335"/>
      <c r="J894" s="334" t="str">
        <f t="shared" si="15"/>
        <v/>
      </c>
      <c r="K894" s="340"/>
      <c r="L894" s="341"/>
      <c r="M894" s="342"/>
      <c r="N894" s="335"/>
      <c r="O894" s="335"/>
      <c r="P894" s="335"/>
      <c r="Q894" s="334" t="s">
        <v>2945</v>
      </c>
    </row>
    <row r="895" spans="4:17" x14ac:dyDescent="0.25">
      <c r="D895" s="335" t="s">
        <v>5404</v>
      </c>
      <c r="E895" s="334" t="s">
        <v>5385</v>
      </c>
      <c r="F895" s="335"/>
      <c r="G895" s="334"/>
      <c r="H895" s="335"/>
      <c r="I895" s="335"/>
      <c r="J895" s="334" t="str">
        <f t="shared" si="15"/>
        <v/>
      </c>
      <c r="K895" s="340"/>
      <c r="L895" s="341"/>
      <c r="M895" s="342"/>
      <c r="N895" s="335"/>
      <c r="O895" s="335"/>
      <c r="P895" s="335"/>
      <c r="Q895" s="334" t="s">
        <v>2946</v>
      </c>
    </row>
    <row r="896" spans="4:17" x14ac:dyDescent="0.25">
      <c r="D896" s="335" t="s">
        <v>5405</v>
      </c>
      <c r="E896" s="334" t="s">
        <v>5406</v>
      </c>
      <c r="F896" s="335"/>
      <c r="G896" s="334"/>
      <c r="H896" s="335"/>
      <c r="I896" s="335"/>
      <c r="J896" s="334" t="str">
        <f t="shared" si="15"/>
        <v/>
      </c>
      <c r="K896" s="340"/>
      <c r="L896" s="341"/>
      <c r="M896" s="342"/>
      <c r="N896" s="335"/>
      <c r="O896" s="335"/>
      <c r="P896" s="335"/>
      <c r="Q896" s="334" t="s">
        <v>2947</v>
      </c>
    </row>
    <row r="897" spans="4:17" x14ac:dyDescent="0.25">
      <c r="D897" s="335" t="s">
        <v>5407</v>
      </c>
      <c r="E897" s="334" t="s">
        <v>5406</v>
      </c>
      <c r="F897" s="335"/>
      <c r="G897" s="334"/>
      <c r="H897" s="335"/>
      <c r="I897" s="335"/>
      <c r="J897" s="334" t="str">
        <f t="shared" si="15"/>
        <v/>
      </c>
      <c r="K897" s="340"/>
      <c r="L897" s="341"/>
      <c r="M897" s="342"/>
      <c r="N897" s="335"/>
      <c r="O897" s="335"/>
      <c r="P897" s="335"/>
      <c r="Q897" s="334" t="s">
        <v>2948</v>
      </c>
    </row>
    <row r="898" spans="4:17" x14ac:dyDescent="0.25">
      <c r="D898" s="335" t="s">
        <v>5408</v>
      </c>
      <c r="E898" s="334" t="s">
        <v>5406</v>
      </c>
      <c r="F898" s="335"/>
      <c r="G898" s="334"/>
      <c r="H898" s="335"/>
      <c r="I898" s="335"/>
      <c r="J898" s="334" t="str">
        <f t="shared" si="15"/>
        <v/>
      </c>
      <c r="K898" s="340"/>
      <c r="L898" s="341"/>
      <c r="M898" s="342"/>
      <c r="N898" s="335"/>
      <c r="O898" s="335"/>
      <c r="P898" s="335"/>
      <c r="Q898" s="334" t="s">
        <v>2949</v>
      </c>
    </row>
    <row r="899" spans="4:17" x14ac:dyDescent="0.25">
      <c r="D899" s="335" t="s">
        <v>5409</v>
      </c>
      <c r="E899" s="334" t="s">
        <v>5406</v>
      </c>
      <c r="F899" s="335"/>
      <c r="G899" s="334"/>
      <c r="H899" s="335"/>
      <c r="I899" s="335"/>
      <c r="J899" s="334" t="str">
        <f t="shared" si="15"/>
        <v/>
      </c>
      <c r="K899" s="340"/>
      <c r="L899" s="341"/>
      <c r="M899" s="342"/>
      <c r="N899" s="335"/>
      <c r="O899" s="335"/>
      <c r="P899" s="335"/>
      <c r="Q899" s="334" t="s">
        <v>2950</v>
      </c>
    </row>
    <row r="900" spans="4:17" x14ac:dyDescent="0.25">
      <c r="D900" s="335" t="s">
        <v>5410</v>
      </c>
      <c r="E900" s="334" t="s">
        <v>5406</v>
      </c>
      <c r="F900" s="335"/>
      <c r="G900" s="334"/>
      <c r="H900" s="335"/>
      <c r="I900" s="335"/>
      <c r="J900" s="334" t="str">
        <f t="shared" si="15"/>
        <v/>
      </c>
      <c r="K900" s="340"/>
      <c r="L900" s="341"/>
      <c r="M900" s="342"/>
      <c r="N900" s="335"/>
      <c r="O900" s="335"/>
      <c r="P900" s="335"/>
      <c r="Q900" s="334" t="s">
        <v>2951</v>
      </c>
    </row>
    <row r="901" spans="4:17" x14ac:dyDescent="0.25">
      <c r="D901" s="335" t="s">
        <v>5411</v>
      </c>
      <c r="E901" s="334" t="s">
        <v>5406</v>
      </c>
      <c r="F901" s="335"/>
      <c r="G901" s="334"/>
      <c r="H901" s="335"/>
      <c r="I901" s="335"/>
      <c r="J901" s="334" t="str">
        <f t="shared" si="15"/>
        <v/>
      </c>
      <c r="K901" s="340"/>
      <c r="L901" s="341"/>
      <c r="M901" s="342"/>
      <c r="N901" s="335"/>
      <c r="O901" s="335"/>
      <c r="P901" s="335"/>
      <c r="Q901" s="334" t="s">
        <v>2952</v>
      </c>
    </row>
    <row r="902" spans="4:17" x14ac:dyDescent="0.25">
      <c r="D902" s="335" t="s">
        <v>5412</v>
      </c>
      <c r="E902" s="334" t="s">
        <v>5406</v>
      </c>
      <c r="F902" s="335"/>
      <c r="G902" s="334"/>
      <c r="H902" s="335"/>
      <c r="I902" s="335"/>
      <c r="J902" s="334" t="str">
        <f t="shared" si="15"/>
        <v/>
      </c>
      <c r="K902" s="340"/>
      <c r="L902" s="341"/>
      <c r="M902" s="342"/>
      <c r="N902" s="335"/>
      <c r="O902" s="335"/>
      <c r="P902" s="335"/>
      <c r="Q902" s="334" t="s">
        <v>2953</v>
      </c>
    </row>
    <row r="903" spans="4:17" x14ac:dyDescent="0.25">
      <c r="D903" s="335" t="s">
        <v>5413</v>
      </c>
      <c r="E903" s="334" t="s">
        <v>5406</v>
      </c>
      <c r="F903" s="335"/>
      <c r="G903" s="334"/>
      <c r="H903" s="335"/>
      <c r="I903" s="335"/>
      <c r="J903" s="334" t="str">
        <f t="shared" si="15"/>
        <v/>
      </c>
      <c r="K903" s="340"/>
      <c r="L903" s="341"/>
      <c r="M903" s="342"/>
      <c r="N903" s="335"/>
      <c r="O903" s="335"/>
      <c r="P903" s="335"/>
      <c r="Q903" s="334" t="s">
        <v>2954</v>
      </c>
    </row>
    <row r="904" spans="4:17" x14ac:dyDescent="0.25">
      <c r="D904" s="335" t="s">
        <v>5414</v>
      </c>
      <c r="E904" s="334" t="s">
        <v>5406</v>
      </c>
      <c r="F904" s="335"/>
      <c r="G904" s="334"/>
      <c r="H904" s="335"/>
      <c r="I904" s="335"/>
      <c r="J904" s="334" t="str">
        <f t="shared" si="15"/>
        <v/>
      </c>
      <c r="K904" s="340"/>
      <c r="L904" s="341"/>
      <c r="M904" s="342"/>
      <c r="N904" s="335"/>
      <c r="O904" s="335"/>
      <c r="P904" s="335"/>
      <c r="Q904" s="334" t="s">
        <v>2955</v>
      </c>
    </row>
    <row r="905" spans="4:17" x14ac:dyDescent="0.25">
      <c r="D905" s="335" t="s">
        <v>5415</v>
      </c>
      <c r="E905" s="334" t="s">
        <v>5406</v>
      </c>
      <c r="F905" s="335"/>
      <c r="G905" s="334"/>
      <c r="H905" s="335"/>
      <c r="I905" s="335"/>
      <c r="J905" s="334" t="str">
        <f t="shared" si="15"/>
        <v/>
      </c>
      <c r="K905" s="340"/>
      <c r="L905" s="341"/>
      <c r="M905" s="342"/>
      <c r="N905" s="335"/>
      <c r="O905" s="335"/>
      <c r="P905" s="335"/>
      <c r="Q905" s="334" t="s">
        <v>2956</v>
      </c>
    </row>
    <row r="906" spans="4:17" x14ac:dyDescent="0.25">
      <c r="D906" s="335" t="s">
        <v>5416</v>
      </c>
      <c r="E906" s="334" t="s">
        <v>5406</v>
      </c>
      <c r="F906" s="335"/>
      <c r="G906" s="334"/>
      <c r="H906" s="335"/>
      <c r="I906" s="335"/>
      <c r="J906" s="334" t="str">
        <f t="shared" si="15"/>
        <v/>
      </c>
      <c r="K906" s="340"/>
      <c r="L906" s="341"/>
      <c r="M906" s="342"/>
      <c r="N906" s="335"/>
      <c r="O906" s="335"/>
      <c r="P906" s="335"/>
      <c r="Q906" s="334" t="s">
        <v>2957</v>
      </c>
    </row>
    <row r="907" spans="4:17" x14ac:dyDescent="0.25">
      <c r="D907" s="335" t="s">
        <v>5417</v>
      </c>
      <c r="E907" s="334" t="s">
        <v>5406</v>
      </c>
      <c r="F907" s="335"/>
      <c r="G907" s="334"/>
      <c r="H907" s="335"/>
      <c r="I907" s="335"/>
      <c r="J907" s="334" t="str">
        <f t="shared" si="15"/>
        <v/>
      </c>
      <c r="K907" s="340"/>
      <c r="L907" s="341"/>
      <c r="M907" s="342"/>
      <c r="N907" s="335"/>
      <c r="O907" s="335"/>
      <c r="P907" s="335"/>
      <c r="Q907" s="334" t="s">
        <v>2958</v>
      </c>
    </row>
    <row r="908" spans="4:17" x14ac:dyDescent="0.25">
      <c r="D908" s="335" t="s">
        <v>5418</v>
      </c>
      <c r="E908" s="334" t="s">
        <v>5406</v>
      </c>
      <c r="F908" s="335"/>
      <c r="G908" s="334"/>
      <c r="H908" s="335"/>
      <c r="I908" s="335"/>
      <c r="J908" s="334" t="str">
        <f t="shared" si="15"/>
        <v/>
      </c>
      <c r="K908" s="340"/>
      <c r="L908" s="341"/>
      <c r="M908" s="342"/>
      <c r="N908" s="335"/>
      <c r="O908" s="335"/>
      <c r="P908" s="335"/>
      <c r="Q908" s="334" t="s">
        <v>2959</v>
      </c>
    </row>
    <row r="909" spans="4:17" x14ac:dyDescent="0.25">
      <c r="D909" s="335" t="s">
        <v>5419</v>
      </c>
      <c r="E909" s="334" t="s">
        <v>5406</v>
      </c>
      <c r="F909" s="335"/>
      <c r="G909" s="334"/>
      <c r="H909" s="335"/>
      <c r="I909" s="335"/>
      <c r="J909" s="334" t="str">
        <f t="shared" si="15"/>
        <v/>
      </c>
      <c r="K909" s="340"/>
      <c r="L909" s="341"/>
      <c r="M909" s="342"/>
      <c r="N909" s="335"/>
      <c r="O909" s="335"/>
      <c r="P909" s="335"/>
      <c r="Q909" s="334" t="s">
        <v>2960</v>
      </c>
    </row>
    <row r="910" spans="4:17" x14ac:dyDescent="0.25">
      <c r="D910" s="335" t="s">
        <v>5420</v>
      </c>
      <c r="E910" s="334" t="s">
        <v>5406</v>
      </c>
      <c r="F910" s="335"/>
      <c r="G910" s="334"/>
      <c r="H910" s="335"/>
      <c r="I910" s="335"/>
      <c r="J910" s="334" t="str">
        <f t="shared" si="15"/>
        <v/>
      </c>
      <c r="K910" s="340"/>
      <c r="L910" s="341"/>
      <c r="M910" s="342"/>
      <c r="N910" s="335"/>
      <c r="O910" s="335"/>
      <c r="P910" s="335"/>
      <c r="Q910" s="334" t="s">
        <v>2961</v>
      </c>
    </row>
    <row r="911" spans="4:17" x14ac:dyDescent="0.25">
      <c r="D911" s="335" t="s">
        <v>5421</v>
      </c>
      <c r="E911" s="334" t="s">
        <v>5406</v>
      </c>
      <c r="F911" s="335"/>
      <c r="G911" s="334"/>
      <c r="H911" s="335"/>
      <c r="I911" s="335"/>
      <c r="J911" s="334" t="str">
        <f t="shared" si="15"/>
        <v/>
      </c>
      <c r="K911" s="340"/>
      <c r="L911" s="341"/>
      <c r="M911" s="342"/>
      <c r="N911" s="335"/>
      <c r="O911" s="335"/>
      <c r="P911" s="335"/>
      <c r="Q911" s="334" t="s">
        <v>2962</v>
      </c>
    </row>
    <row r="912" spans="4:17" x14ac:dyDescent="0.25">
      <c r="D912" s="335" t="s">
        <v>5422</v>
      </c>
      <c r="E912" s="334" t="s">
        <v>5406</v>
      </c>
      <c r="F912" s="335"/>
      <c r="G912" s="334"/>
      <c r="H912" s="335"/>
      <c r="I912" s="335"/>
      <c r="J912" s="334" t="str">
        <f t="shared" si="15"/>
        <v/>
      </c>
      <c r="K912" s="340"/>
      <c r="L912" s="341"/>
      <c r="M912" s="342"/>
      <c r="N912" s="335"/>
      <c r="O912" s="335"/>
      <c r="P912" s="335"/>
      <c r="Q912" s="334" t="s">
        <v>2963</v>
      </c>
    </row>
    <row r="913" spans="4:17" x14ac:dyDescent="0.25">
      <c r="D913" s="335" t="s">
        <v>5423</v>
      </c>
      <c r="E913" s="334" t="s">
        <v>5406</v>
      </c>
      <c r="F913" s="335"/>
      <c r="G913" s="334"/>
      <c r="H913" s="335"/>
      <c r="I913" s="335"/>
      <c r="J913" s="334" t="str">
        <f t="shared" si="15"/>
        <v/>
      </c>
      <c r="K913" s="340"/>
      <c r="L913" s="341"/>
      <c r="M913" s="342"/>
      <c r="N913" s="335"/>
      <c r="O913" s="335"/>
      <c r="P913" s="335"/>
      <c r="Q913" s="334" t="s">
        <v>2964</v>
      </c>
    </row>
    <row r="914" spans="4:17" x14ac:dyDescent="0.25">
      <c r="D914" s="335" t="s">
        <v>5424</v>
      </c>
      <c r="E914" s="334" t="s">
        <v>5406</v>
      </c>
      <c r="F914" s="335"/>
      <c r="G914" s="334"/>
      <c r="H914" s="335"/>
      <c r="I914" s="335"/>
      <c r="J914" s="334" t="str">
        <f t="shared" si="15"/>
        <v/>
      </c>
      <c r="K914" s="340"/>
      <c r="L914" s="341"/>
      <c r="M914" s="342"/>
      <c r="N914" s="335"/>
      <c r="O914" s="335"/>
      <c r="P914" s="335"/>
      <c r="Q914" s="334" t="s">
        <v>2965</v>
      </c>
    </row>
    <row r="915" spans="4:17" x14ac:dyDescent="0.25">
      <c r="D915" s="335" t="s">
        <v>5425</v>
      </c>
      <c r="E915" s="334" t="s">
        <v>5406</v>
      </c>
      <c r="F915" s="335"/>
      <c r="G915" s="334"/>
      <c r="H915" s="335"/>
      <c r="I915" s="335"/>
      <c r="J915" s="334" t="str">
        <f t="shared" si="15"/>
        <v/>
      </c>
      <c r="K915" s="340"/>
      <c r="L915" s="341"/>
      <c r="M915" s="342"/>
      <c r="N915" s="335"/>
      <c r="O915" s="335"/>
      <c r="P915" s="335"/>
      <c r="Q915" s="334" t="s">
        <v>2966</v>
      </c>
    </row>
  </sheetData>
  <dataValidations count="10">
    <dataValidation type="custom" allowBlank="1" showInputMessage="1" showErrorMessage="1" errorTitle="X-Author for Excel" error="Id and Lookup fields are not editable." promptTitle="X-Author for Excel" sqref="O3:O153 O159:O309 Q315:Q915">
      <formula1>""</formula1>
    </dataValidation>
    <dataValidation type="decimal" allowBlank="1" showInputMessage="1" showErrorMessage="1" errorTitle="X-Author for Excel" error="Please enter a valid numeric value. Valid range for Baseline N# is -1E+16 to 1E+16." promptTitle="X-Author for Excel" sqref="K315:K915">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formula1>-999.9</formula1>
      <formula2>999.9</formula2>
    </dataValidation>
    <dataValidation type="list" allowBlank="1" showInputMessage="1" showErrorMessage="1" errorTitle="X-Author for Excel" error="Please select a value from the drop-down." promptTitle="X-Author for Excel" sqref="L3:L153">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D# is -1E+16 to 1E+16." promptTitle="X-Author for Excel" sqref="P3:P153">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Q3:Q153">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formula1>-999.99</formula1>
      <formula2>999.99</formula2>
    </dataValidation>
    <dataValidation type="list" allowBlank="1" showInputMessage="1" showErrorMessage="1" errorTitle="X-Author for Excel" error="Please select a value from the drop-down." promptTitle="X-Author for Excel" sqref="L159:L309">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1053"/>
  <sheetViews>
    <sheetView workbookViewId="0">
      <selection activeCell="F2" sqref="F2"/>
    </sheetView>
  </sheetViews>
  <sheetFormatPr defaultColWidth="8.58203125" defaultRowHeight="12.5" x14ac:dyDescent="0.25"/>
  <cols>
    <col min="1" max="1" width="13.58203125" style="1" bestFit="1" customWidth="1"/>
    <col min="2" max="2" width="24.08203125" style="1" customWidth="1"/>
    <col min="3" max="3" width="12.58203125" style="10" customWidth="1"/>
    <col min="4" max="4" width="13.58203125" style="1" bestFit="1" customWidth="1"/>
    <col min="5" max="5" width="26.83203125" style="1" customWidth="1"/>
    <col min="6" max="6" width="18.83203125" style="1" customWidth="1"/>
    <col min="7" max="16384" width="8.58203125" style="1"/>
  </cols>
  <sheetData>
    <row r="1" spans="1:7" ht="13" x14ac:dyDescent="0.3">
      <c r="A1" s="1079" t="s">
        <v>154</v>
      </c>
      <c r="B1" s="1079"/>
      <c r="C1" s="1079"/>
      <c r="D1" s="1079"/>
    </row>
    <row r="2" spans="1:7" x14ac:dyDescent="0.25">
      <c r="A2" s="334" t="s">
        <v>65</v>
      </c>
      <c r="B2" s="339" t="s">
        <v>63</v>
      </c>
      <c r="C2" s="337"/>
      <c r="D2" s="334" t="s">
        <v>104</v>
      </c>
      <c r="E2" s="334" t="s">
        <v>61</v>
      </c>
      <c r="F2" s="334" t="str">
        <f>A2</f>
        <v>Account Role ID</v>
      </c>
      <c r="G2" s="334" t="s">
        <v>47</v>
      </c>
    </row>
    <row r="3" spans="1:7" hidden="1" x14ac:dyDescent="0.25">
      <c r="A3" s="335" t="s">
        <v>64</v>
      </c>
      <c r="B3" s="334" t="s">
        <v>155</v>
      </c>
      <c r="C3" s="334" t="str">
        <f t="array" ref="C3">IFERROR(INDEX($B$3:$B$20, MATCH(0, COUNTIF($C$2:C2, $B$3:$B$20&amp;"") + IF($B$3:$B$20="",1,0), 0)), "")</f>
        <v>[Account (Name)]</v>
      </c>
      <c r="D3" s="334" t="s">
        <v>103</v>
      </c>
      <c r="E3" s="335" t="s">
        <v>60</v>
      </c>
      <c r="F3" s="335" t="str">
        <f>A3</f>
        <v>[Account Role ID]</v>
      </c>
      <c r="G3" s="334" t="s">
        <v>185</v>
      </c>
    </row>
    <row r="4" spans="1:7" s="10" customFormat="1" x14ac:dyDescent="0.25">
      <c r="A4" s="335" t="s">
        <v>4426</v>
      </c>
      <c r="B4" s="334" t="s">
        <v>4427</v>
      </c>
      <c r="C4" s="334" t="str">
        <f t="array" ref="C4">IFERROR(INDEX($B$3:$B$20, MATCH(0, COUNTIF($C$2:C3, $B$3:$B$20&amp;"") + IF($B$3:$B$20="",1,0), 0)), "")</f>
        <v>BRAC</v>
      </c>
      <c r="D4" s="334" t="s">
        <v>4428</v>
      </c>
      <c r="E4" s="335" t="s">
        <v>4429</v>
      </c>
      <c r="F4" s="335" t="str">
        <f t="shared" ref="F4:F19" si="0">A4</f>
        <v>AR-01304</v>
      </c>
      <c r="G4" s="334"/>
    </row>
    <row r="5" spans="1:7" s="10" customFormat="1" x14ac:dyDescent="0.25">
      <c r="A5" s="335" t="s">
        <v>4430</v>
      </c>
      <c r="B5" s="334" t="s">
        <v>4431</v>
      </c>
      <c r="C5" s="334" t="str">
        <f t="array" ref="C5">IFERROR(INDEX($B$3:$B$20, MATCH(0, COUNTIF($C$2:C4, $B$3:$B$20&amp;"") + IF($B$3:$B$20="",1,0), 0)), "")</f>
        <v>Economic Relations Division, Ministry of Finance of the People's Republic of Bangladesh</v>
      </c>
      <c r="D5" s="334" t="s">
        <v>4432</v>
      </c>
      <c r="E5" s="335" t="s">
        <v>4433</v>
      </c>
      <c r="F5" s="335" t="str">
        <f t="shared" si="0"/>
        <v>AR-01225</v>
      </c>
      <c r="G5" s="334"/>
    </row>
    <row r="6" spans="1:7" s="10" customFormat="1" x14ac:dyDescent="0.25">
      <c r="A6" s="335" t="s">
        <v>4434</v>
      </c>
      <c r="B6" s="334" t="s">
        <v>4431</v>
      </c>
      <c r="C6" s="334" t="str">
        <f t="array" ref="C6">IFERROR(INDEX($B$3:$B$20, MATCH(0, COUNTIF($C$2:C5, $B$3:$B$20&amp;"") + IF($B$3:$B$20="",1,0), 0)), "")</f>
        <v>International Centre for Diarrhoeal Disease Research, Bangladesh</v>
      </c>
      <c r="D6" s="334" t="s">
        <v>4432</v>
      </c>
      <c r="E6" s="335" t="s">
        <v>4435</v>
      </c>
      <c r="F6" s="335" t="str">
        <f t="shared" si="0"/>
        <v>AR-01227</v>
      </c>
      <c r="G6" s="334"/>
    </row>
    <row r="7" spans="1:7" s="10" customFormat="1" x14ac:dyDescent="0.25">
      <c r="A7" s="335" t="s">
        <v>4436</v>
      </c>
      <c r="B7" s="334" t="s">
        <v>4427</v>
      </c>
      <c r="C7" s="334" t="str">
        <f t="array" ref="C7">IFERROR(INDEX($B$3:$B$20, MATCH(0, COUNTIF($C$2:C6, $B$3:$B$20&amp;"") + IF($B$3:$B$20="",1,0), 0)), "")</f>
        <v>Save the Children Federation, Inc.</v>
      </c>
      <c r="D7" s="334" t="s">
        <v>4428</v>
      </c>
      <c r="E7" s="335" t="s">
        <v>4437</v>
      </c>
      <c r="F7" s="335" t="str">
        <f t="shared" si="0"/>
        <v>AR-01305</v>
      </c>
      <c r="G7" s="334"/>
    </row>
    <row r="8" spans="1:7" s="10" customFormat="1" x14ac:dyDescent="0.25">
      <c r="A8" s="335" t="s">
        <v>4438</v>
      </c>
      <c r="B8" s="334" t="s">
        <v>4439</v>
      </c>
      <c r="C8" s="334" t="str">
        <f t="array" ref="C8">IFERROR(INDEX($B$3:$B$20, MATCH(0, COUNTIF($C$2:C7, $B$3:$B$20&amp;"") + IF($B$3:$B$20="",1,0), 0)), "")</f>
        <v/>
      </c>
      <c r="D8" s="334" t="s">
        <v>4440</v>
      </c>
      <c r="E8" s="335" t="s">
        <v>4441</v>
      </c>
      <c r="F8" s="335" t="str">
        <f t="shared" si="0"/>
        <v>AR-01285</v>
      </c>
      <c r="G8" s="334"/>
    </row>
    <row r="9" spans="1:7" s="10" customFormat="1" x14ac:dyDescent="0.25">
      <c r="A9" s="335" t="s">
        <v>4442</v>
      </c>
      <c r="B9" s="334" t="s">
        <v>4431</v>
      </c>
      <c r="C9" s="334" t="str">
        <f t="array" ref="C9">IFERROR(INDEX($B$3:$B$20, MATCH(0, COUNTIF($C$2:C8, $B$3:$B$20&amp;"") + IF($B$3:$B$20="",1,0), 0)), "")</f>
        <v/>
      </c>
      <c r="D9" s="334" t="s">
        <v>4432</v>
      </c>
      <c r="E9" s="335" t="s">
        <v>4443</v>
      </c>
      <c r="F9" s="335" t="str">
        <f t="shared" si="0"/>
        <v>AR-01223</v>
      </c>
      <c r="G9" s="334"/>
    </row>
    <row r="10" spans="1:7" s="10" customFormat="1" x14ac:dyDescent="0.25">
      <c r="A10" s="335" t="s">
        <v>4444</v>
      </c>
      <c r="B10" s="334" t="s">
        <v>4445</v>
      </c>
      <c r="C10" s="334" t="str">
        <f t="array" ref="C10">IFERROR(INDEX($B$3:$B$20, MATCH(0, COUNTIF($C$2:C9, $B$3:$B$20&amp;"") + IF($B$3:$B$20="",1,0), 0)), "")</f>
        <v/>
      </c>
      <c r="D10" s="334" t="s">
        <v>4446</v>
      </c>
      <c r="E10" s="335" t="s">
        <v>4447</v>
      </c>
      <c r="F10" s="335" t="str">
        <f t="shared" si="0"/>
        <v>AR-01092</v>
      </c>
      <c r="G10" s="334"/>
    </row>
    <row r="11" spans="1:7" s="10" customFormat="1" x14ac:dyDescent="0.25">
      <c r="A11" s="335" t="s">
        <v>4448</v>
      </c>
      <c r="B11" s="334" t="s">
        <v>4439</v>
      </c>
      <c r="C11" s="334" t="str">
        <f t="array" ref="C11">IFERROR(INDEX($B$3:$B$20, MATCH(0, COUNTIF($C$2:C10, $B$3:$B$20&amp;"") + IF($B$3:$B$20="",1,0), 0)), "")</f>
        <v/>
      </c>
      <c r="D11" s="334" t="s">
        <v>4440</v>
      </c>
      <c r="E11" s="335" t="s">
        <v>4449</v>
      </c>
      <c r="F11" s="335" t="str">
        <f t="shared" si="0"/>
        <v>AR-01284</v>
      </c>
      <c r="G11" s="334"/>
    </row>
    <row r="12" spans="1:7" s="10" customFormat="1" x14ac:dyDescent="0.25">
      <c r="A12" s="335" t="s">
        <v>4450</v>
      </c>
      <c r="B12" s="334" t="s">
        <v>4445</v>
      </c>
      <c r="C12" s="334" t="str">
        <f t="array" ref="C12">IFERROR(INDEX($B$3:$B$20, MATCH(0, COUNTIF($C$2:C11, $B$3:$B$20&amp;"") + IF($B$3:$B$20="",1,0), 0)), "")</f>
        <v/>
      </c>
      <c r="D12" s="334" t="s">
        <v>4446</v>
      </c>
      <c r="E12" s="335" t="s">
        <v>4451</v>
      </c>
      <c r="F12" s="335" t="str">
        <f t="shared" si="0"/>
        <v>AR-00957</v>
      </c>
      <c r="G12" s="334"/>
    </row>
    <row r="13" spans="1:7" s="10" customFormat="1" x14ac:dyDescent="0.25">
      <c r="A13" s="335" t="s">
        <v>4452</v>
      </c>
      <c r="B13" s="334" t="s">
        <v>4431</v>
      </c>
      <c r="C13" s="334" t="str">
        <f t="array" ref="C13">IFERROR(INDEX($B$3:$B$20, MATCH(0, COUNTIF($C$2:C12, $B$3:$B$20&amp;"") + IF($B$3:$B$20="",1,0), 0)), "")</f>
        <v/>
      </c>
      <c r="D13" s="334" t="s">
        <v>4432</v>
      </c>
      <c r="E13" s="335" t="s">
        <v>4453</v>
      </c>
      <c r="F13" s="335" t="str">
        <f t="shared" si="0"/>
        <v>AR-03747</v>
      </c>
      <c r="G13" s="334"/>
    </row>
    <row r="14" spans="1:7" s="10" customFormat="1" x14ac:dyDescent="0.25">
      <c r="A14" s="335" t="s">
        <v>4454</v>
      </c>
      <c r="B14" s="334" t="s">
        <v>4439</v>
      </c>
      <c r="C14" s="334" t="str">
        <f t="array" ref="C14">IFERROR(INDEX($B$3:$B$20, MATCH(0, COUNTIF($C$2:C13, $B$3:$B$20&amp;"") + IF($B$3:$B$20="",1,0), 0)), "")</f>
        <v/>
      </c>
      <c r="D14" s="334" t="s">
        <v>4440</v>
      </c>
      <c r="E14" s="335" t="s">
        <v>4455</v>
      </c>
      <c r="F14" s="335" t="str">
        <f t="shared" si="0"/>
        <v>AR-03748</v>
      </c>
      <c r="G14" s="334"/>
    </row>
    <row r="15" spans="1:7" s="10" customFormat="1" x14ac:dyDescent="0.25">
      <c r="A15" s="335" t="s">
        <v>4456</v>
      </c>
      <c r="B15" s="334" t="s">
        <v>4445</v>
      </c>
      <c r="C15" s="334" t="str">
        <f t="array" ref="C15">IFERROR(INDEX($B$3:$B$20, MATCH(0, COUNTIF($C$2:C14, $B$3:$B$20&amp;"") + IF($B$3:$B$20="",1,0), 0)), "")</f>
        <v/>
      </c>
      <c r="D15" s="334" t="s">
        <v>4446</v>
      </c>
      <c r="E15" s="335" t="s">
        <v>4457</v>
      </c>
      <c r="F15" s="335" t="str">
        <f t="shared" si="0"/>
        <v>AR-03749</v>
      </c>
      <c r="G15" s="334"/>
    </row>
    <row r="16" spans="1:7" s="10" customFormat="1" x14ac:dyDescent="0.25">
      <c r="A16" s="335" t="s">
        <v>4458</v>
      </c>
      <c r="B16" s="334" t="s">
        <v>4431</v>
      </c>
      <c r="C16" s="334" t="str">
        <f t="array" ref="C16">IFERROR(INDEX($B$3:$B$20, MATCH(0, COUNTIF($C$2:C15, $B$3:$B$20&amp;"") + IF($B$3:$B$20="",1,0), 0)), "")</f>
        <v/>
      </c>
      <c r="D16" s="334" t="s">
        <v>4432</v>
      </c>
      <c r="E16" s="335" t="s">
        <v>4459</v>
      </c>
      <c r="F16" s="335" t="str">
        <f t="shared" si="0"/>
        <v>AR-03756</v>
      </c>
      <c r="G16" s="334"/>
    </row>
    <row r="17" spans="1:7" s="10" customFormat="1" x14ac:dyDescent="0.25">
      <c r="A17" s="335" t="s">
        <v>4460</v>
      </c>
      <c r="B17" s="334" t="s">
        <v>4427</v>
      </c>
      <c r="C17" s="334" t="str">
        <f t="array" ref="C17">IFERROR(INDEX($B$3:$B$20, MATCH(0, COUNTIF($C$2:C16, $B$3:$B$20&amp;"") + IF($B$3:$B$20="",1,0), 0)), "")</f>
        <v/>
      </c>
      <c r="D17" s="334" t="s">
        <v>4428</v>
      </c>
      <c r="E17" s="335" t="s">
        <v>4461</v>
      </c>
      <c r="F17" s="335" t="str">
        <f t="shared" si="0"/>
        <v>AR-03757</v>
      </c>
      <c r="G17" s="334"/>
    </row>
    <row r="18" spans="1:7" s="10" customFormat="1" x14ac:dyDescent="0.25">
      <c r="A18" s="335" t="s">
        <v>4462</v>
      </c>
      <c r="B18" s="334" t="s">
        <v>4431</v>
      </c>
      <c r="C18" s="334" t="str">
        <f t="array" ref="C18">IFERROR(INDEX($B$3:$B$20, MATCH(0, COUNTIF($C$2:C17, $B$3:$B$20&amp;"") + IF($B$3:$B$20="",1,0), 0)), "")</f>
        <v/>
      </c>
      <c r="D18" s="334" t="s">
        <v>4432</v>
      </c>
      <c r="E18" s="335" t="s">
        <v>4463</v>
      </c>
      <c r="F18" s="335" t="str">
        <f t="shared" si="0"/>
        <v>AR-03765</v>
      </c>
      <c r="G18" s="334"/>
    </row>
    <row r="19" spans="1:7" s="10" customFormat="1" x14ac:dyDescent="0.25">
      <c r="A19" s="335" t="s">
        <v>4464</v>
      </c>
      <c r="B19" s="334" t="s">
        <v>4427</v>
      </c>
      <c r="C19" s="334" t="str">
        <f t="array" ref="C19">IFERROR(INDEX($B$3:$B$20, MATCH(0, COUNTIF($C$2:C18, $B$3:$B$20&amp;"") + IF($B$3:$B$20="",1,0), 0)), "")</f>
        <v/>
      </c>
      <c r="D19" s="334" t="s">
        <v>4428</v>
      </c>
      <c r="E19" s="335" t="s">
        <v>4465</v>
      </c>
      <c r="F19" s="335" t="str">
        <f t="shared" si="0"/>
        <v>AR-03766</v>
      </c>
      <c r="G19" s="334"/>
    </row>
    <row r="20" spans="1:7" s="10" customFormat="1" x14ac:dyDescent="0.25"/>
    <row r="21" spans="1:7" s="10" customFormat="1" hidden="1" x14ac:dyDescent="0.25"/>
    <row r="22" spans="1:7" s="10" customFormat="1" hidden="1" x14ac:dyDescent="0.25"/>
    <row r="23" spans="1:7" s="10" customFormat="1" hidden="1" x14ac:dyDescent="0.25"/>
    <row r="24" spans="1:7" s="10" customFormat="1" hidden="1" x14ac:dyDescent="0.25"/>
    <row r="26" spans="1:7" ht="13" x14ac:dyDescent="0.3">
      <c r="A26" s="1079" t="s">
        <v>153</v>
      </c>
      <c r="B26" s="1079"/>
      <c r="C26" s="1079"/>
      <c r="D26" s="1079"/>
    </row>
    <row r="27" spans="1:7" x14ac:dyDescent="0.25">
      <c r="A27" s="334" t="s">
        <v>65</v>
      </c>
      <c r="B27" s="334" t="s">
        <v>63</v>
      </c>
      <c r="C27" s="334"/>
      <c r="D27" s="334" t="s">
        <v>104</v>
      </c>
    </row>
    <row r="28" spans="1:7" hidden="1" x14ac:dyDescent="0.25">
      <c r="A28" s="335" t="s">
        <v>64</v>
      </c>
      <c r="B28" s="334" t="s">
        <v>155</v>
      </c>
      <c r="C28" s="334" t="str">
        <f t="array" ref="C28">IFERROR(INDEX($B$28:$B$237, MATCH(0, COUNTIF($C$27:C27, $B$28:$B$237&amp;"") + IF($B$28:$B$237="",1,0), 0)), "")</f>
        <v>[Account (Name)]</v>
      </c>
      <c r="D28" s="334" t="s">
        <v>103</v>
      </c>
    </row>
    <row r="29" spans="1:7" s="10" customFormat="1" x14ac:dyDescent="0.25">
      <c r="A29" s="335" t="s">
        <v>5476</v>
      </c>
      <c r="B29" s="334" t="s">
        <v>5477</v>
      </c>
      <c r="C29" s="334" t="str">
        <f t="array" ref="C29">IFERROR(INDEX($B$28:$B$237, MATCH(0, COUNTIF($C$27:C28, $B$28:$B$237&amp;"") + IF($B$28:$B$237="",1,0), 0)), "")</f>
        <v>Project HOPE  - the People to People Health Foundation</v>
      </c>
      <c r="D29" s="334" t="s">
        <v>5478</v>
      </c>
    </row>
    <row r="30" spans="1:7" s="10" customFormat="1" x14ac:dyDescent="0.25">
      <c r="A30" s="335" t="s">
        <v>5479</v>
      </c>
      <c r="B30" s="334" t="s">
        <v>5480</v>
      </c>
      <c r="C30" s="334" t="str">
        <f t="array" ref="C30">IFERROR(INDEX($B$28:$B$237, MATCH(0, COUNTIF($C$27:C29, $B$28:$B$237&amp;"") + IF($B$28:$B$237="",1,0), 0)), "")</f>
        <v>RSE on REU “National Scientific Center of Phthisiopulmonology of the Republic of  Kazakhstan” of the Ministry of Health of the Republic of  Kazakhstan</v>
      </c>
      <c r="D30" s="334" t="s">
        <v>5481</v>
      </c>
    </row>
    <row r="31" spans="1:7" s="10" customFormat="1" x14ac:dyDescent="0.25">
      <c r="A31" s="335" t="s">
        <v>5482</v>
      </c>
      <c r="B31" s="334" t="s">
        <v>5483</v>
      </c>
      <c r="C31" s="334" t="str">
        <f t="array" ref="C31">IFERROR(INDEX($B$28:$B$237, MATCH(0, COUNTIF($C$27:C30, $B$28:$B$237&amp;"") + IF($B$28:$B$237="",1,0), 0)), "")</f>
        <v>Kazakh scientific center of dermatology and infectious diseases of the Ministry of Health of the Republic of Kazakhstan</v>
      </c>
      <c r="D31" s="334" t="s">
        <v>5484</v>
      </c>
    </row>
    <row r="32" spans="1:7" s="10" customFormat="1" x14ac:dyDescent="0.25">
      <c r="A32" s="335" t="s">
        <v>5485</v>
      </c>
      <c r="B32" s="334" t="s">
        <v>5480</v>
      </c>
      <c r="C32" s="334" t="str">
        <f t="array" ref="C32">IFERROR(INDEX($B$28:$B$237, MATCH(0, COUNTIF($C$27:C31, $B$28:$B$237&amp;"") + IF($B$28:$B$237="",1,0), 0)), "")</f>
        <v>United Nations Development Programme</v>
      </c>
      <c r="D32" s="334" t="s">
        <v>5481</v>
      </c>
    </row>
    <row r="33" spans="1:4" s="10" customFormat="1" x14ac:dyDescent="0.25">
      <c r="A33" s="335" t="s">
        <v>5486</v>
      </c>
      <c r="B33" s="334" t="s">
        <v>5483</v>
      </c>
      <c r="C33" s="334" t="str">
        <f t="array" ref="C33">IFERROR(INDEX($B$28:$B$237, MATCH(0, COUNTIF($C$27:C32, $B$28:$B$237&amp;"") + IF($B$28:$B$237="",1,0), 0)), "")</f>
        <v>Republican Center of Tuberculosis Control - Tajikistan</v>
      </c>
      <c r="D33" s="334" t="s">
        <v>5484</v>
      </c>
    </row>
    <row r="34" spans="1:4" s="10" customFormat="1" x14ac:dyDescent="0.25">
      <c r="A34" s="335" t="s">
        <v>5487</v>
      </c>
      <c r="B34" s="334" t="s">
        <v>5480</v>
      </c>
      <c r="C34" s="334" t="str">
        <f t="array" ref="C34">IFERROR(INDEX($B$28:$B$237, MATCH(0, COUNTIF($C$27:C33, $B$28:$B$237&amp;"") + IF($B$28:$B$237="",1,0), 0)), "")</f>
        <v>Republican Specialized Scientific-Practical Medical Center of Phthisiology and Pulmonology</v>
      </c>
      <c r="D34" s="334" t="s">
        <v>5481</v>
      </c>
    </row>
    <row r="35" spans="1:4" s="10" customFormat="1" x14ac:dyDescent="0.25">
      <c r="A35" s="335" t="s">
        <v>5488</v>
      </c>
      <c r="B35" s="334" t="s">
        <v>5489</v>
      </c>
      <c r="C35" s="334" t="str">
        <f t="array" ref="C35">IFERROR(INDEX($B$28:$B$237, MATCH(0, COUNTIF($C$27:C34, $B$28:$B$237&amp;"") + IF($B$28:$B$237="",1,0), 0)), "")</f>
        <v>Republican Center of State Sanitary-Epidemiological Surveillance of the Republic of Uzbekistan</v>
      </c>
      <c r="D35" s="334" t="s">
        <v>5490</v>
      </c>
    </row>
    <row r="36" spans="1:4" s="10" customFormat="1" x14ac:dyDescent="0.25">
      <c r="A36" s="335" t="s">
        <v>5491</v>
      </c>
      <c r="B36" s="334" t="s">
        <v>5489</v>
      </c>
      <c r="C36" s="334" t="str">
        <f t="array" ref="C36">IFERROR(INDEX($B$28:$B$237, MATCH(0, COUNTIF($C$27:C35, $B$28:$B$237&amp;"") + IF($B$28:$B$237="",1,0), 0)), "")</f>
        <v>Republican DOTS Centre  Ministry of Health of the Republic of Uzbekistan</v>
      </c>
      <c r="D36" s="334" t="s">
        <v>5490</v>
      </c>
    </row>
    <row r="37" spans="1:4" s="10" customFormat="1" x14ac:dyDescent="0.25">
      <c r="A37" s="335" t="s">
        <v>5492</v>
      </c>
      <c r="B37" s="334" t="s">
        <v>5489</v>
      </c>
      <c r="C37" s="334" t="str">
        <f t="array" ref="C37">IFERROR(INDEX($B$28:$B$237, MATCH(0, COUNTIF($C$27:C36, $B$28:$B$237&amp;"") + IF($B$28:$B$237="",1,0), 0)), "")</f>
        <v>Republican Center to Fight AIDS</v>
      </c>
      <c r="D37" s="334" t="s">
        <v>5490</v>
      </c>
    </row>
    <row r="38" spans="1:4" s="10" customFormat="1" x14ac:dyDescent="0.25">
      <c r="A38" s="335" t="s">
        <v>5493</v>
      </c>
      <c r="B38" s="334" t="s">
        <v>5477</v>
      </c>
      <c r="C38" s="334" t="str">
        <f t="array" ref="C38">IFERROR(INDEX($B$28:$B$237, MATCH(0, COUNTIF($C$27:C37, $B$28:$B$237&amp;"") + IF($B$28:$B$237="",1,0), 0)), "")</f>
        <v>Ministry of Health of Mongolia</v>
      </c>
      <c r="D38" s="334" t="s">
        <v>5494</v>
      </c>
    </row>
    <row r="39" spans="1:4" s="10" customFormat="1" x14ac:dyDescent="0.25">
      <c r="A39" s="335" t="s">
        <v>5495</v>
      </c>
      <c r="B39" s="334" t="s">
        <v>5489</v>
      </c>
      <c r="C39" s="334" t="str">
        <f t="array" ref="C39">IFERROR(INDEX($B$28:$B$237, MATCH(0, COUNTIF($C$27:C38, $B$28:$B$237&amp;"") + IF($B$28:$B$237="",1,0), 0)), "")</f>
        <v>Ministry of Health of the Lao People's Democratic Republic</v>
      </c>
      <c r="D39" s="334" t="s">
        <v>5490</v>
      </c>
    </row>
    <row r="40" spans="1:4" s="10" customFormat="1" x14ac:dyDescent="0.25">
      <c r="A40" s="335" t="s">
        <v>5496</v>
      </c>
      <c r="B40" s="334" t="s">
        <v>5489</v>
      </c>
      <c r="C40" s="334" t="str">
        <f t="array" ref="C40">IFERROR(INDEX($B$28:$B$237, MATCH(0, COUNTIF($C$27:C39, $B$28:$B$237&amp;"") + IF($B$28:$B$237="",1,0), 0)), "")</f>
        <v>Malaysian AIDS Council</v>
      </c>
      <c r="D40" s="334" t="s">
        <v>5490</v>
      </c>
    </row>
    <row r="41" spans="1:4" s="10" customFormat="1" x14ac:dyDescent="0.25">
      <c r="A41" s="335" t="s">
        <v>5497</v>
      </c>
      <c r="B41" s="334" t="s">
        <v>5477</v>
      </c>
      <c r="C41" s="334" t="str">
        <f t="array" ref="C41">IFERROR(INDEX($B$28:$B$237, MATCH(0, COUNTIF($C$27:C40, $B$28:$B$237&amp;"") + IF($B$28:$B$237="",1,0), 0)), "")</f>
        <v>Ministry of Health of the Democratic Republic of Timor-Leste</v>
      </c>
      <c r="D41" s="334" t="s">
        <v>5494</v>
      </c>
    </row>
    <row r="42" spans="1:4" s="10" customFormat="1" x14ac:dyDescent="0.25">
      <c r="A42" s="335" t="s">
        <v>5498</v>
      </c>
      <c r="B42" s="334" t="s">
        <v>5499</v>
      </c>
      <c r="C42" s="334" t="str">
        <f t="array" ref="C42">IFERROR(INDEX($B$28:$B$237, MATCH(0, COUNTIF($C$27:C41, $B$28:$B$237&amp;"") + IF($B$28:$B$237="",1,0), 0)), "")</f>
        <v>Ministry of Health of the Royal Government of Bhutan</v>
      </c>
      <c r="D42" s="334" t="s">
        <v>5500</v>
      </c>
    </row>
    <row r="43" spans="1:4" s="10" customFormat="1" x14ac:dyDescent="0.25">
      <c r="A43" s="335" t="s">
        <v>5501</v>
      </c>
      <c r="B43" s="334" t="s">
        <v>5489</v>
      </c>
      <c r="C43" s="334" t="str">
        <f t="array" ref="C43">IFERROR(INDEX($B$28:$B$237, MATCH(0, COUNTIF($C$27:C42, $B$28:$B$237&amp;"") + IF($B$28:$B$237="",1,0), 0)), "")</f>
        <v>Ministry of Health of the Republic of Armenia</v>
      </c>
      <c r="D43" s="334" t="s">
        <v>5502</v>
      </c>
    </row>
    <row r="44" spans="1:4" s="10" customFormat="1" x14ac:dyDescent="0.25">
      <c r="A44" s="335" t="s">
        <v>5503</v>
      </c>
      <c r="B44" s="334" t="s">
        <v>5489</v>
      </c>
      <c r="C44" s="334" t="str">
        <f t="array" ref="C44">IFERROR(INDEX($B$28:$B$237, MATCH(0, COUNTIF($C$27:C43, $B$28:$B$237&amp;"") + IF($B$28:$B$237="",1,0), 0)), "")</f>
        <v>Mission East</v>
      </c>
      <c r="D44" s="334" t="s">
        <v>5502</v>
      </c>
    </row>
    <row r="45" spans="1:4" s="10" customFormat="1" x14ac:dyDescent="0.25">
      <c r="A45" s="335" t="s">
        <v>5504</v>
      </c>
      <c r="B45" s="334" t="s">
        <v>5477</v>
      </c>
      <c r="C45" s="334" t="str">
        <f t="array" ref="C45">IFERROR(INDEX($B$28:$B$237, MATCH(0, COUNTIF($C$27:C44, $B$28:$B$237&amp;"") + IF($B$28:$B$237="",1,0), 0)), "")</f>
        <v>Ministry of Health of the Republic of Azerbaijan</v>
      </c>
      <c r="D45" s="334" t="s">
        <v>5494</v>
      </c>
    </row>
    <row r="46" spans="1:4" s="10" customFormat="1" x14ac:dyDescent="0.25">
      <c r="A46" s="335" t="s">
        <v>5505</v>
      </c>
      <c r="B46" s="334" t="s">
        <v>5489</v>
      </c>
      <c r="C46" s="334" t="str">
        <f t="array" ref="C46">IFERROR(INDEX($B$28:$B$237, MATCH(0, COUNTIF($C$27:C45, $B$28:$B$237&amp;"") + IF($B$28:$B$237="",1,0), 0)), "")</f>
        <v>Main Medical Department of the Ministry of Justice of the Republic of Azerbaijan</v>
      </c>
      <c r="D46" s="334" t="s">
        <v>5502</v>
      </c>
    </row>
    <row r="47" spans="1:4" s="10" customFormat="1" x14ac:dyDescent="0.25">
      <c r="A47" s="335" t="s">
        <v>5506</v>
      </c>
      <c r="B47" s="334" t="s">
        <v>5489</v>
      </c>
      <c r="C47" s="334" t="str">
        <f t="array" ref="C47">IFERROR(INDEX($B$28:$B$237, MATCH(0, COUNTIF($C$27:C46, $B$28:$B$237&amp;"") + IF($B$28:$B$237="",1,0), 0)), "")</f>
        <v>National Center For Disease Control and Public Health</v>
      </c>
      <c r="D47" s="334" t="s">
        <v>5502</v>
      </c>
    </row>
    <row r="48" spans="1:4" s="10" customFormat="1" x14ac:dyDescent="0.25">
      <c r="A48" s="335" t="s">
        <v>5507</v>
      </c>
      <c r="B48" s="334" t="s">
        <v>5489</v>
      </c>
      <c r="C48" s="334" t="str">
        <f t="array" ref="C48">IFERROR(INDEX($B$28:$B$237, MATCH(0, COUNTIF($C$27:C47, $B$28:$B$237&amp;"") + IF($B$28:$B$237="",1,0), 0)), "")</f>
        <v>Republican Scientific and Practical Center for Medical Technologies, Informatization, Administration and Management of Health</v>
      </c>
      <c r="D48" s="334" t="s">
        <v>5502</v>
      </c>
    </row>
    <row r="49" spans="1:4" s="10" customFormat="1" x14ac:dyDescent="0.25">
      <c r="A49" s="335" t="s">
        <v>5508</v>
      </c>
      <c r="B49" s="334" t="s">
        <v>5499</v>
      </c>
      <c r="C49" s="334" t="str">
        <f t="array" ref="C49">IFERROR(INDEX($B$28:$B$237, MATCH(0, COUNTIF($C$27:C48, $B$28:$B$237&amp;"") + IF($B$28:$B$237="",1,0), 0)), "")</f>
        <v>Public Institution - Coordination, Implementation and Monitoring Unit of the Health  System Projects</v>
      </c>
      <c r="D49" s="334" t="s">
        <v>5500</v>
      </c>
    </row>
    <row r="50" spans="1:4" s="10" customFormat="1" x14ac:dyDescent="0.25">
      <c r="A50" s="335" t="s">
        <v>5509</v>
      </c>
      <c r="B50" s="334" t="s">
        <v>5477</v>
      </c>
      <c r="C50" s="334" t="str">
        <f t="array" ref="C50">IFERROR(INDEX($B$28:$B$237, MATCH(0, COUNTIF($C$27:C49, $B$28:$B$237&amp;"") + IF($B$28:$B$237="",1,0), 0)), "")</f>
        <v>Center for Health Policies and Studies</v>
      </c>
      <c r="D50" s="334" t="s">
        <v>5494</v>
      </c>
    </row>
    <row r="51" spans="1:4" s="10" customFormat="1" x14ac:dyDescent="0.25">
      <c r="A51" s="335" t="s">
        <v>5510</v>
      </c>
      <c r="B51" s="334" t="s">
        <v>5489</v>
      </c>
      <c r="C51" s="334" t="str">
        <f t="array" ref="C51">IFERROR(INDEX($B$28:$B$237, MATCH(0, COUNTIF($C$27:C50, $B$28:$B$237&amp;"") + IF($B$28:$B$237="",1,0), 0)), "")</f>
        <v>United Nations Children's Fund</v>
      </c>
      <c r="D51" s="334" t="s">
        <v>5511</v>
      </c>
    </row>
    <row r="52" spans="1:4" s="10" customFormat="1" x14ac:dyDescent="0.25">
      <c r="A52" s="335" t="s">
        <v>5512</v>
      </c>
      <c r="B52" s="334" t="s">
        <v>5489</v>
      </c>
      <c r="C52" s="334" t="str">
        <f t="array" ref="C52">IFERROR(INDEX($B$28:$B$237, MATCH(0, COUNTIF($C$27:C51, $B$28:$B$237&amp;"") + IF($B$28:$B$237="",1,0), 0)), "")</f>
        <v>International Charitable Foundation “Alliance for Public Health”</v>
      </c>
      <c r="D52" s="334" t="s">
        <v>5511</v>
      </c>
    </row>
    <row r="53" spans="1:4" s="10" customFormat="1" x14ac:dyDescent="0.25">
      <c r="A53" s="335" t="s">
        <v>5513</v>
      </c>
      <c r="B53" s="334" t="s">
        <v>5489</v>
      </c>
      <c r="C53" s="334" t="str">
        <f t="array" ref="C53">IFERROR(INDEX($B$28:$B$237, MATCH(0, COUNTIF($C$27:C52, $B$28:$B$237&amp;"") + IF($B$28:$B$237="",1,0), 0)), "")</f>
        <v>Charitable Organization "All-Ukrainian Network of People Living with HIV/AIDS"</v>
      </c>
      <c r="D53" s="334" t="s">
        <v>5511</v>
      </c>
    </row>
    <row r="54" spans="1:4" s="10" customFormat="1" x14ac:dyDescent="0.25">
      <c r="A54" s="335" t="s">
        <v>5514</v>
      </c>
      <c r="B54" s="334" t="s">
        <v>5515</v>
      </c>
      <c r="C54" s="334" t="str">
        <f t="array" ref="C54">IFERROR(INDEX($B$28:$B$237, MATCH(0, COUNTIF($C$27:C53, $B$28:$B$237&amp;"") + IF($B$28:$B$237="",1,0), 0)), "")</f>
        <v>State Institution "Public Health Center of the Ministry of Health of Ukraine"</v>
      </c>
      <c r="D54" s="334" t="s">
        <v>5516</v>
      </c>
    </row>
    <row r="55" spans="1:4" s="10" customFormat="1" x14ac:dyDescent="0.25">
      <c r="A55" s="335" t="s">
        <v>5517</v>
      </c>
      <c r="B55" s="334" t="s">
        <v>5518</v>
      </c>
      <c r="C55" s="334" t="str">
        <f t="array" ref="C55">IFERROR(INDEX($B$28:$B$237, MATCH(0, COUNTIF($C$27:C54, $B$28:$B$237&amp;"") + IF($B$28:$B$237="",1,0), 0)), "")</f>
        <v>Oil Search Foundation</v>
      </c>
      <c r="D55" s="334" t="s">
        <v>5519</v>
      </c>
    </row>
    <row r="56" spans="1:4" s="10" customFormat="1" x14ac:dyDescent="0.25">
      <c r="A56" s="335" t="s">
        <v>5520</v>
      </c>
      <c r="B56" s="334" t="s">
        <v>5521</v>
      </c>
      <c r="C56" s="334" t="str">
        <f t="array" ref="C56">IFERROR(INDEX($B$28:$B$237, MATCH(0, COUNTIF($C$27:C55, $B$28:$B$237&amp;"") + IF($B$28:$B$237="",1,0), 0)), "")</f>
        <v>Population Services International</v>
      </c>
      <c r="D56" s="334" t="s">
        <v>5522</v>
      </c>
    </row>
    <row r="57" spans="1:4" s="10" customFormat="1" x14ac:dyDescent="0.25">
      <c r="A57" s="335" t="s">
        <v>5523</v>
      </c>
      <c r="B57" s="334" t="s">
        <v>5518</v>
      </c>
      <c r="C57" s="334" t="str">
        <f t="array" ref="C57">IFERROR(INDEX($B$28:$B$237, MATCH(0, COUNTIF($C$27:C56, $B$28:$B$237&amp;"") + IF($B$28:$B$237="",1,0), 0)), "")</f>
        <v>The Rotary Club of Port Moresby Inc.</v>
      </c>
      <c r="D57" s="334" t="s">
        <v>5519</v>
      </c>
    </row>
    <row r="58" spans="1:4" s="10" customFormat="1" x14ac:dyDescent="0.25">
      <c r="A58" s="335" t="s">
        <v>5524</v>
      </c>
      <c r="B58" s="334" t="s">
        <v>5489</v>
      </c>
      <c r="C58" s="334" t="str">
        <f t="array" ref="C58">IFERROR(INDEX($B$28:$B$237, MATCH(0, COUNTIF($C$27:C57, $B$28:$B$237&amp;"") + IF($B$28:$B$237="",1,0), 0)), "")</f>
        <v>World Vision (PNG) Trust</v>
      </c>
      <c r="D58" s="334" t="s">
        <v>5525</v>
      </c>
    </row>
    <row r="59" spans="1:4" s="10" customFormat="1" x14ac:dyDescent="0.25">
      <c r="A59" s="335" t="s">
        <v>5526</v>
      </c>
      <c r="B59" s="334" t="s">
        <v>5527</v>
      </c>
      <c r="C59" s="334" t="str">
        <f t="array" ref="C59">IFERROR(INDEX($B$28:$B$237, MATCH(0, COUNTIF($C$27:C58, $B$28:$B$237&amp;"") + IF($B$28:$B$237="",1,0), 0)), "")</f>
        <v>UNICEF Ethiopia</v>
      </c>
      <c r="D59" s="334" t="s">
        <v>5528</v>
      </c>
    </row>
    <row r="60" spans="1:4" s="10" customFormat="1" x14ac:dyDescent="0.25">
      <c r="A60" s="335" t="s">
        <v>5529</v>
      </c>
      <c r="B60" s="334" t="s">
        <v>5521</v>
      </c>
      <c r="C60" s="334" t="str">
        <f t="array" ref="C60">IFERROR(INDEX($B$28:$B$237, MATCH(0, COUNTIF($C$27:C59, $B$28:$B$237&amp;"") + IF($B$28:$B$237="",1,0), 0)), "")</f>
        <v>Federal Ministry of Health of the Federal Democratic Republic of Ethiopia</v>
      </c>
      <c r="D60" s="334" t="s">
        <v>5522</v>
      </c>
    </row>
    <row r="61" spans="1:4" s="10" customFormat="1" x14ac:dyDescent="0.25">
      <c r="A61" s="335" t="s">
        <v>5530</v>
      </c>
      <c r="B61" s="334" t="s">
        <v>5521</v>
      </c>
      <c r="C61" s="334" t="str">
        <f t="array" ref="C61">IFERROR(INDEX($B$28:$B$237, MATCH(0, COUNTIF($C$27:C60, $B$28:$B$237&amp;"") + IF($B$28:$B$237="",1,0), 0)), "")</f>
        <v>HIV/AIDS Prevention and Control Office</v>
      </c>
      <c r="D61" s="334" t="s">
        <v>5522</v>
      </c>
    </row>
    <row r="62" spans="1:4" s="10" customFormat="1" x14ac:dyDescent="0.25">
      <c r="A62" s="335" t="s">
        <v>5531</v>
      </c>
      <c r="B62" s="334" t="s">
        <v>5527</v>
      </c>
      <c r="C62" s="334" t="str">
        <f t="array" ref="C62">IFERROR(INDEX($B$28:$B$237, MATCH(0, COUNTIF($C$27:C61, $B$28:$B$237&amp;"") + IF($B$28:$B$237="",1,0), 0)), "")</f>
        <v>Amref Health Africa in Kenya</v>
      </c>
      <c r="D62" s="334" t="s">
        <v>5528</v>
      </c>
    </row>
    <row r="63" spans="1:4" s="10" customFormat="1" x14ac:dyDescent="0.25">
      <c r="A63" s="335" t="s">
        <v>5532</v>
      </c>
      <c r="B63" s="334" t="s">
        <v>5515</v>
      </c>
      <c r="C63" s="334" t="str">
        <f t="array" ref="C63">IFERROR(INDEX($B$28:$B$237, MATCH(0, COUNTIF($C$27:C62, $B$28:$B$237&amp;"") + IF($B$28:$B$237="",1,0), 0)), "")</f>
        <v>National Treasury of the Republic of Kenya</v>
      </c>
      <c r="D63" s="334" t="s">
        <v>5516</v>
      </c>
    </row>
    <row r="64" spans="1:4" s="10" customFormat="1" x14ac:dyDescent="0.25">
      <c r="A64" s="335" t="s">
        <v>5533</v>
      </c>
      <c r="B64" s="334" t="s">
        <v>5521</v>
      </c>
      <c r="C64" s="334" t="str">
        <f t="array" ref="C64">IFERROR(INDEX($B$28:$B$237, MATCH(0, COUNTIF($C$27:C63, $B$28:$B$237&amp;"") + IF($B$28:$B$237="",1,0), 0)), "")</f>
        <v>Kenya Red Cross Society</v>
      </c>
      <c r="D64" s="334" t="s">
        <v>5522</v>
      </c>
    </row>
    <row r="65" spans="1:4" s="10" customFormat="1" x14ac:dyDescent="0.25">
      <c r="A65" s="335" t="s">
        <v>5534</v>
      </c>
      <c r="B65" s="334" t="s">
        <v>5535</v>
      </c>
      <c r="C65" s="334" t="str">
        <f t="array" ref="C65">IFERROR(INDEX($B$28:$B$237, MATCH(0, COUNTIF($C$27:C64, $B$28:$B$237&amp;"") + IF($B$28:$B$237="",1,0), 0)), "")</f>
        <v>World Vision Somalia</v>
      </c>
      <c r="D65" s="334" t="s">
        <v>5536</v>
      </c>
    </row>
    <row r="66" spans="1:4" s="10" customFormat="1" x14ac:dyDescent="0.25">
      <c r="A66" s="335" t="s">
        <v>5537</v>
      </c>
      <c r="B66" s="334" t="s">
        <v>5535</v>
      </c>
      <c r="C66" s="334" t="str">
        <f t="array" ref="C66">IFERROR(INDEX($B$28:$B$237, MATCH(0, COUNTIF($C$27:C65, $B$28:$B$237&amp;"") + IF($B$28:$B$237="",1,0), 0)), "")</f>
        <v>Ministry of Finance, Planning and Economic Development of the Republic of Uganda</v>
      </c>
      <c r="D66" s="334" t="s">
        <v>5536</v>
      </c>
    </row>
    <row r="67" spans="1:4" s="10" customFormat="1" x14ac:dyDescent="0.25">
      <c r="A67" s="335" t="s">
        <v>5538</v>
      </c>
      <c r="B67" s="334" t="s">
        <v>5535</v>
      </c>
      <c r="C67" s="334" t="str">
        <f t="array" ref="C67">IFERROR(INDEX($B$28:$B$237, MATCH(0, COUNTIF($C$27:C66, $B$28:$B$237&amp;"") + IF($B$28:$B$237="",1,0), 0)), "")</f>
        <v>The AIDS Support Organisation (Uganda) Limited</v>
      </c>
      <c r="D67" s="334" t="s">
        <v>5536</v>
      </c>
    </row>
    <row r="68" spans="1:4" s="10" customFormat="1" x14ac:dyDescent="0.25">
      <c r="A68" s="335" t="s">
        <v>5539</v>
      </c>
      <c r="B68" s="334" t="s">
        <v>5535</v>
      </c>
      <c r="C68" s="334" t="str">
        <f t="array" ref="C68">IFERROR(INDEX($B$28:$B$237, MATCH(0, COUNTIF($C$27:C67, $B$28:$B$237&amp;"") + IF($B$28:$B$237="",1,0), 0)), "")</f>
        <v>Federal Ministry of Health of the Republic of Sudan</v>
      </c>
      <c r="D68" s="334" t="s">
        <v>5536</v>
      </c>
    </row>
    <row r="69" spans="1:4" s="10" customFormat="1" x14ac:dyDescent="0.25">
      <c r="A69" s="335" t="s">
        <v>5540</v>
      </c>
      <c r="B69" s="334" t="s">
        <v>5541</v>
      </c>
      <c r="C69" s="334" t="str">
        <f t="array" ref="C69">IFERROR(INDEX($B$28:$B$237, MATCH(0, COUNTIF($C$27:C68, $B$28:$B$237&amp;"") + IF($B$28:$B$237="",1,0), 0)), "")</f>
        <v>Conseil National de Lutte contre le VIH/SIDA, la Tuberculose, le Paludisme, les Hépatites, les Infections sexuellement transmissibles et les Epidémies</v>
      </c>
      <c r="D69" s="334" t="s">
        <v>5542</v>
      </c>
    </row>
    <row r="70" spans="1:4" s="10" customFormat="1" x14ac:dyDescent="0.25">
      <c r="A70" s="335" t="s">
        <v>5543</v>
      </c>
      <c r="B70" s="334" t="s">
        <v>5541</v>
      </c>
      <c r="C70" s="334" t="str">
        <f t="array" ref="C70">IFERROR(INDEX($B$28:$B$237, MATCH(0, COUNTIF($C$27:C69, $B$28:$B$237&amp;"") + IF($B$28:$B$237="",1,0), 0)), "")</f>
        <v>Programme santé de lutte contre le Sida</v>
      </c>
      <c r="D70" s="334" t="s">
        <v>5542</v>
      </c>
    </row>
    <row r="71" spans="1:4" s="10" customFormat="1" x14ac:dyDescent="0.25">
      <c r="A71" s="335" t="s">
        <v>5544</v>
      </c>
      <c r="B71" s="334" t="s">
        <v>5541</v>
      </c>
      <c r="C71" s="334" t="str">
        <f t="array" ref="C71">IFERROR(INDEX($B$28:$B$237, MATCH(0, COUNTIF($C$27:C70, $B$28:$B$237&amp;"") + IF($B$28:$B$237="",1,0), 0)), "")</f>
        <v>Africare</v>
      </c>
      <c r="D71" s="334" t="s">
        <v>5542</v>
      </c>
    </row>
    <row r="72" spans="1:4" s="10" customFormat="1" x14ac:dyDescent="0.25">
      <c r="A72" s="335" t="s">
        <v>5545</v>
      </c>
      <c r="B72" s="334" t="s">
        <v>5541</v>
      </c>
      <c r="C72" s="334" t="str">
        <f t="array" ref="C72">IFERROR(INDEX($B$28:$B$237, MATCH(0, COUNTIF($C$27:C71, $B$28:$B$237&amp;"") + IF($B$28:$B$237="",1,0), 0)), "")</f>
        <v>Catholic Relief Services - United States Conference of Catholic Bishops</v>
      </c>
      <c r="D72" s="334" t="s">
        <v>5542</v>
      </c>
    </row>
    <row r="73" spans="1:4" s="10" customFormat="1" x14ac:dyDescent="0.25">
      <c r="A73" s="335" t="s">
        <v>5546</v>
      </c>
      <c r="B73" s="334" t="s">
        <v>5541</v>
      </c>
      <c r="C73" s="334" t="str">
        <f t="array" ref="C73">IFERROR(INDEX($B$28:$B$237, MATCH(0, COUNTIF($C$27:C72, $B$28:$B$237&amp;"") + IF($B$28:$B$237="",1,0), 0)), "")</f>
        <v>Programme National contre la Tuberculose de la République du Bénin</v>
      </c>
      <c r="D73" s="334" t="s">
        <v>5542</v>
      </c>
    </row>
    <row r="74" spans="1:4" s="10" customFormat="1" x14ac:dyDescent="0.25">
      <c r="A74" s="335" t="s">
        <v>5547</v>
      </c>
      <c r="B74" s="334" t="s">
        <v>5541</v>
      </c>
      <c r="C74" s="334" t="str">
        <f t="array" ref="C74">IFERROR(INDEX($B$28:$B$237, MATCH(0, COUNTIF($C$27:C73, $B$28:$B$237&amp;"") + IF($B$28:$B$237="",1,0), 0)), "")</f>
        <v>Plan International, Inc.</v>
      </c>
      <c r="D74" s="334" t="s">
        <v>5542</v>
      </c>
    </row>
    <row r="75" spans="1:4" s="10" customFormat="1" x14ac:dyDescent="0.25">
      <c r="A75" s="335" t="s">
        <v>5548</v>
      </c>
      <c r="B75" s="334" t="s">
        <v>5541</v>
      </c>
      <c r="C75" s="334" t="str">
        <f t="array" ref="C75">IFERROR(INDEX($B$28:$B$237, MATCH(0, COUNTIF($C$27:C74, $B$28:$B$237&amp;"") + IF($B$28:$B$237="",1,0), 0)), "")</f>
        <v>Health System Performance Program</v>
      </c>
      <c r="D75" s="334" t="s">
        <v>5542</v>
      </c>
    </row>
    <row r="76" spans="1:4" s="10" customFormat="1" x14ac:dyDescent="0.25">
      <c r="A76" s="335" t="s">
        <v>5549</v>
      </c>
      <c r="B76" s="334" t="s">
        <v>5550</v>
      </c>
      <c r="C76" s="334" t="str">
        <f t="array" ref="C76">IFERROR(INDEX($B$28:$B$237, MATCH(0, COUNTIF($C$27:C75, $B$28:$B$237&amp;"") + IF($B$28:$B$237="",1,0), 0)), "")</f>
        <v>Programme National de Lutte contre le Paludisme de la République du Bénin</v>
      </c>
      <c r="D76" s="334" t="s">
        <v>5551</v>
      </c>
    </row>
    <row r="77" spans="1:4" s="10" customFormat="1" x14ac:dyDescent="0.25">
      <c r="A77" s="335" t="s">
        <v>5552</v>
      </c>
      <c r="B77" s="334" t="s">
        <v>5550</v>
      </c>
      <c r="C77" s="334" t="str">
        <f t="array" ref="C77">IFERROR(INDEX($B$28:$B$237, MATCH(0, COUNTIF($C$27:C76, $B$28:$B$237&amp;"") + IF($B$28:$B$237="",1,0), 0)), "")</f>
        <v/>
      </c>
      <c r="D77" s="334" t="s">
        <v>5551</v>
      </c>
    </row>
    <row r="78" spans="1:4" s="10" customFormat="1" x14ac:dyDescent="0.25">
      <c r="A78" s="335" t="s">
        <v>5553</v>
      </c>
      <c r="B78" s="334" t="s">
        <v>5550</v>
      </c>
      <c r="C78" s="334" t="str">
        <f t="array" ref="C78">IFERROR(INDEX($B$28:$B$237, MATCH(0, COUNTIF($C$27:C77, $B$28:$B$237&amp;"") + IF($B$28:$B$237="",1,0), 0)), "")</f>
        <v/>
      </c>
      <c r="D78" s="334" t="s">
        <v>5551</v>
      </c>
    </row>
    <row r="79" spans="1:4" s="10" customFormat="1" x14ac:dyDescent="0.25">
      <c r="A79" s="335" t="s">
        <v>5554</v>
      </c>
      <c r="B79" s="334" t="s">
        <v>5555</v>
      </c>
      <c r="C79" s="334" t="str">
        <f t="array" ref="C79">IFERROR(INDEX($B$28:$B$237, MATCH(0, COUNTIF($C$27:C78, $B$28:$B$237&amp;"") + IF($B$28:$B$237="",1,0), 0)), "")</f>
        <v/>
      </c>
      <c r="D79" s="334" t="s">
        <v>5556</v>
      </c>
    </row>
    <row r="80" spans="1:4" s="10" customFormat="1" x14ac:dyDescent="0.25">
      <c r="A80" s="335" t="s">
        <v>5557</v>
      </c>
      <c r="B80" s="334" t="s">
        <v>5555</v>
      </c>
      <c r="C80" s="334" t="str">
        <f t="array" ref="C80">IFERROR(INDEX($B$28:$B$237, MATCH(0, COUNTIF($C$27:C79, $B$28:$B$237&amp;"") + IF($B$28:$B$237="",1,0), 0)), "")</f>
        <v/>
      </c>
      <c r="D80" s="334" t="s">
        <v>5556</v>
      </c>
    </row>
    <row r="81" spans="1:4" s="10" customFormat="1" x14ac:dyDescent="0.25">
      <c r="A81" s="335" t="s">
        <v>5558</v>
      </c>
      <c r="B81" s="334" t="s">
        <v>5555</v>
      </c>
      <c r="C81" s="334" t="str">
        <f t="array" ref="C81">IFERROR(INDEX($B$28:$B$237, MATCH(0, COUNTIF($C$27:C80, $B$28:$B$237&amp;"") + IF($B$28:$B$237="",1,0), 0)), "")</f>
        <v/>
      </c>
      <c r="D81" s="334" t="s">
        <v>5556</v>
      </c>
    </row>
    <row r="82" spans="1:4" s="10" customFormat="1" x14ac:dyDescent="0.25">
      <c r="A82" s="335" t="s">
        <v>5559</v>
      </c>
      <c r="B82" s="334" t="s">
        <v>5555</v>
      </c>
      <c r="C82" s="334" t="str">
        <f t="array" ref="C82">IFERROR(INDEX($B$28:$B$237, MATCH(0, COUNTIF($C$27:C81, $B$28:$B$237&amp;"") + IF($B$28:$B$237="",1,0), 0)), "")</f>
        <v/>
      </c>
      <c r="D82" s="334" t="s">
        <v>5556</v>
      </c>
    </row>
    <row r="83" spans="1:4" s="10" customFormat="1" x14ac:dyDescent="0.25">
      <c r="A83" s="335" t="s">
        <v>5560</v>
      </c>
      <c r="B83" s="334" t="s">
        <v>5555</v>
      </c>
      <c r="C83" s="334" t="str">
        <f t="array" ref="C83">IFERROR(INDEX($B$28:$B$237, MATCH(0, COUNTIF($C$27:C82, $B$28:$B$237&amp;"") + IF($B$28:$B$237="",1,0), 0)), "")</f>
        <v/>
      </c>
      <c r="D83" s="334" t="s">
        <v>5556</v>
      </c>
    </row>
    <row r="84" spans="1:4" s="10" customFormat="1" x14ac:dyDescent="0.25">
      <c r="A84" s="335" t="s">
        <v>5561</v>
      </c>
      <c r="B84" s="334" t="s">
        <v>5562</v>
      </c>
      <c r="C84" s="334" t="str">
        <f t="array" ref="C84">IFERROR(INDEX($B$28:$B$237, MATCH(0, COUNTIF($C$27:C83, $B$28:$B$237&amp;"") + IF($B$28:$B$237="",1,0), 0)), "")</f>
        <v/>
      </c>
      <c r="D84" s="334" t="s">
        <v>5563</v>
      </c>
    </row>
    <row r="85" spans="1:4" s="10" customFormat="1" x14ac:dyDescent="0.25">
      <c r="A85" s="335" t="s">
        <v>5564</v>
      </c>
      <c r="B85" s="334" t="s">
        <v>5562</v>
      </c>
      <c r="C85" s="334" t="str">
        <f t="array" ref="C85">IFERROR(INDEX($B$28:$B$237, MATCH(0, COUNTIF($C$27:C84, $B$28:$B$237&amp;"") + IF($B$28:$B$237="",1,0), 0)), "")</f>
        <v/>
      </c>
      <c r="D85" s="334" t="s">
        <v>5563</v>
      </c>
    </row>
    <row r="86" spans="1:4" s="10" customFormat="1" x14ac:dyDescent="0.25">
      <c r="A86" s="335" t="s">
        <v>5565</v>
      </c>
      <c r="B86" s="334" t="s">
        <v>5562</v>
      </c>
      <c r="C86" s="334" t="str">
        <f t="array" ref="C86">IFERROR(INDEX($B$28:$B$237, MATCH(0, COUNTIF($C$27:C85, $B$28:$B$237&amp;"") + IF($B$28:$B$237="",1,0), 0)), "")</f>
        <v/>
      </c>
      <c r="D86" s="334" t="s">
        <v>5563</v>
      </c>
    </row>
    <row r="87" spans="1:4" s="10" customFormat="1" x14ac:dyDescent="0.25">
      <c r="A87" s="335" t="s">
        <v>5566</v>
      </c>
      <c r="B87" s="334" t="s">
        <v>5562</v>
      </c>
      <c r="C87" s="334" t="str">
        <f t="array" ref="C87">IFERROR(INDEX($B$28:$B$237, MATCH(0, COUNTIF($C$27:C86, $B$28:$B$237&amp;"") + IF($B$28:$B$237="",1,0), 0)), "")</f>
        <v/>
      </c>
      <c r="D87" s="334" t="s">
        <v>5563</v>
      </c>
    </row>
    <row r="88" spans="1:4" s="10" customFormat="1" x14ac:dyDescent="0.25">
      <c r="A88" s="335" t="s">
        <v>5567</v>
      </c>
      <c r="B88" s="334" t="s">
        <v>5562</v>
      </c>
      <c r="C88" s="334" t="str">
        <f t="array" ref="C88">IFERROR(INDEX($B$28:$B$237, MATCH(0, COUNTIF($C$27:C87, $B$28:$B$237&amp;"") + IF($B$28:$B$237="",1,0), 0)), "")</f>
        <v/>
      </c>
      <c r="D88" s="334" t="s">
        <v>5563</v>
      </c>
    </row>
    <row r="89" spans="1:4" s="10" customFormat="1" x14ac:dyDescent="0.25">
      <c r="A89" s="335" t="s">
        <v>5568</v>
      </c>
      <c r="B89" s="334" t="s">
        <v>5562</v>
      </c>
      <c r="C89" s="334" t="str">
        <f t="array" ref="C89">IFERROR(INDEX($B$28:$B$237, MATCH(0, COUNTIF($C$27:C88, $B$28:$B$237&amp;"") + IF($B$28:$B$237="",1,0), 0)), "")</f>
        <v/>
      </c>
      <c r="D89" s="334" t="s">
        <v>5563</v>
      </c>
    </row>
    <row r="90" spans="1:4" s="10" customFormat="1" x14ac:dyDescent="0.25">
      <c r="A90" s="335" t="s">
        <v>5569</v>
      </c>
      <c r="B90" s="334" t="s">
        <v>5570</v>
      </c>
      <c r="C90" s="334" t="str">
        <f t="array" ref="C90">IFERROR(INDEX($B$28:$B$237, MATCH(0, COUNTIF($C$27:C89, $B$28:$B$237&amp;"") + IF($B$28:$B$237="",1,0), 0)), "")</f>
        <v/>
      </c>
      <c r="D90" s="334" t="s">
        <v>5571</v>
      </c>
    </row>
    <row r="91" spans="1:4" s="10" customFormat="1" x14ac:dyDescent="0.25">
      <c r="A91" s="335" t="s">
        <v>5572</v>
      </c>
      <c r="B91" s="334" t="s">
        <v>5573</v>
      </c>
      <c r="C91" s="334" t="str">
        <f t="array" ref="C91">IFERROR(INDEX($B$28:$B$237, MATCH(0, COUNTIF($C$27:C90, $B$28:$B$237&amp;"") + IF($B$28:$B$237="",1,0), 0)), "")</f>
        <v/>
      </c>
      <c r="D91" s="334" t="s">
        <v>5574</v>
      </c>
    </row>
    <row r="92" spans="1:4" s="10" customFormat="1" x14ac:dyDescent="0.25">
      <c r="A92" s="335" t="s">
        <v>5575</v>
      </c>
      <c r="B92" s="334" t="s">
        <v>5570</v>
      </c>
      <c r="C92" s="334" t="str">
        <f t="array" ref="C92">IFERROR(INDEX($B$28:$B$237, MATCH(0, COUNTIF($C$27:C91, $B$28:$B$237&amp;"") + IF($B$28:$B$237="",1,0), 0)), "")</f>
        <v/>
      </c>
      <c r="D92" s="334" t="s">
        <v>5571</v>
      </c>
    </row>
    <row r="93" spans="1:4" s="10" customFormat="1" x14ac:dyDescent="0.25">
      <c r="A93" s="335" t="s">
        <v>5576</v>
      </c>
      <c r="B93" s="334" t="s">
        <v>5570</v>
      </c>
      <c r="C93" s="334" t="str">
        <f t="array" ref="C93">IFERROR(INDEX($B$28:$B$237, MATCH(0, COUNTIF($C$27:C92, $B$28:$B$237&amp;"") + IF($B$28:$B$237="",1,0), 0)), "")</f>
        <v/>
      </c>
      <c r="D93" s="334" t="s">
        <v>5571</v>
      </c>
    </row>
    <row r="94" spans="1:4" s="10" customFormat="1" x14ac:dyDescent="0.25">
      <c r="A94" s="335" t="s">
        <v>5577</v>
      </c>
      <c r="B94" s="334" t="s">
        <v>5570</v>
      </c>
      <c r="C94" s="334" t="str">
        <f t="array" ref="C94">IFERROR(INDEX($B$28:$B$237, MATCH(0, COUNTIF($C$27:C93, $B$28:$B$237&amp;"") + IF($B$28:$B$237="",1,0), 0)), "")</f>
        <v/>
      </c>
      <c r="D94" s="334" t="s">
        <v>5571</v>
      </c>
    </row>
    <row r="95" spans="1:4" s="10" customFormat="1" x14ac:dyDescent="0.25">
      <c r="A95" s="335" t="s">
        <v>5578</v>
      </c>
      <c r="B95" s="334" t="s">
        <v>5570</v>
      </c>
      <c r="C95" s="334" t="str">
        <f t="array" ref="C95">IFERROR(INDEX($B$28:$B$237, MATCH(0, COUNTIF($C$27:C94, $B$28:$B$237&amp;"") + IF($B$28:$B$237="",1,0), 0)), "")</f>
        <v/>
      </c>
      <c r="D95" s="334" t="s">
        <v>5571</v>
      </c>
    </row>
    <row r="96" spans="1:4" s="10" customFormat="1" x14ac:dyDescent="0.25">
      <c r="A96" s="335" t="s">
        <v>5579</v>
      </c>
      <c r="B96" s="334" t="s">
        <v>5570</v>
      </c>
      <c r="C96" s="334" t="str">
        <f t="array" ref="C96">IFERROR(INDEX($B$28:$B$237, MATCH(0, COUNTIF($C$27:C95, $B$28:$B$237&amp;"") + IF($B$28:$B$237="",1,0), 0)), "")</f>
        <v/>
      </c>
      <c r="D96" s="334" t="s">
        <v>5571</v>
      </c>
    </row>
    <row r="97" spans="1:4" s="10" customFormat="1" x14ac:dyDescent="0.25">
      <c r="A97" s="335" t="s">
        <v>5580</v>
      </c>
      <c r="B97" s="334" t="s">
        <v>5570</v>
      </c>
      <c r="C97" s="334" t="str">
        <f t="array" ref="C97">IFERROR(INDEX($B$28:$B$237, MATCH(0, COUNTIF($C$27:C96, $B$28:$B$237&amp;"") + IF($B$28:$B$237="",1,0), 0)), "")</f>
        <v/>
      </c>
      <c r="D97" s="334" t="s">
        <v>5571</v>
      </c>
    </row>
    <row r="98" spans="1:4" s="10" customFormat="1" x14ac:dyDescent="0.25">
      <c r="A98" s="335" t="s">
        <v>5581</v>
      </c>
      <c r="B98" s="334" t="s">
        <v>5582</v>
      </c>
      <c r="C98" s="334" t="str">
        <f t="array" ref="C98">IFERROR(INDEX($B$28:$B$237, MATCH(0, COUNTIF($C$27:C97, $B$28:$B$237&amp;"") + IF($B$28:$B$237="",1,0), 0)), "")</f>
        <v/>
      </c>
      <c r="D98" s="334" t="s">
        <v>5583</v>
      </c>
    </row>
    <row r="99" spans="1:4" s="10" customFormat="1" x14ac:dyDescent="0.25">
      <c r="A99" s="335" t="s">
        <v>5584</v>
      </c>
      <c r="B99" s="334" t="s">
        <v>5582</v>
      </c>
      <c r="C99" s="334" t="str">
        <f t="array" ref="C99">IFERROR(INDEX($B$28:$B$237, MATCH(0, COUNTIF($C$27:C98, $B$28:$B$237&amp;"") + IF($B$28:$B$237="",1,0), 0)), "")</f>
        <v/>
      </c>
      <c r="D99" s="334" t="s">
        <v>5583</v>
      </c>
    </row>
    <row r="100" spans="1:4" s="10" customFormat="1" x14ac:dyDescent="0.25">
      <c r="A100" s="335" t="s">
        <v>5585</v>
      </c>
      <c r="B100" s="334" t="s">
        <v>5582</v>
      </c>
      <c r="C100" s="334" t="str">
        <f t="array" ref="C100">IFERROR(INDEX($B$28:$B$237, MATCH(0, COUNTIF($C$27:C99, $B$28:$B$237&amp;"") + IF($B$28:$B$237="",1,0), 0)), "")</f>
        <v/>
      </c>
      <c r="D100" s="334" t="s">
        <v>5583</v>
      </c>
    </row>
    <row r="101" spans="1:4" s="10" customFormat="1" x14ac:dyDescent="0.25">
      <c r="A101" s="335" t="s">
        <v>5586</v>
      </c>
      <c r="B101" s="334" t="s">
        <v>5587</v>
      </c>
      <c r="C101" s="334" t="str">
        <f t="array" ref="C101">IFERROR(INDEX($B$28:$B$237, MATCH(0, COUNTIF($C$27:C100, $B$28:$B$237&amp;"") + IF($B$28:$B$237="",1,0), 0)), "")</f>
        <v/>
      </c>
      <c r="D101" s="334" t="s">
        <v>5588</v>
      </c>
    </row>
    <row r="102" spans="1:4" s="10" customFormat="1" x14ac:dyDescent="0.25">
      <c r="A102" s="335" t="s">
        <v>5589</v>
      </c>
      <c r="B102" s="334" t="s">
        <v>5582</v>
      </c>
      <c r="C102" s="334" t="str">
        <f t="array" ref="C102">IFERROR(INDEX($B$28:$B$237, MATCH(0, COUNTIF($C$27:C101, $B$28:$B$237&amp;"") + IF($B$28:$B$237="",1,0), 0)), "")</f>
        <v/>
      </c>
      <c r="D102" s="334" t="s">
        <v>5583</v>
      </c>
    </row>
    <row r="103" spans="1:4" s="10" customFormat="1" x14ac:dyDescent="0.25">
      <c r="A103" s="335" t="s">
        <v>5590</v>
      </c>
      <c r="B103" s="334" t="s">
        <v>5582</v>
      </c>
      <c r="C103" s="334" t="str">
        <f t="array" ref="C103">IFERROR(INDEX($B$28:$B$237, MATCH(0, COUNTIF($C$27:C102, $B$28:$B$237&amp;"") + IF($B$28:$B$237="",1,0), 0)), "")</f>
        <v/>
      </c>
      <c r="D103" s="334" t="s">
        <v>5583</v>
      </c>
    </row>
    <row r="104" spans="1:4" s="10" customFormat="1" x14ac:dyDescent="0.25">
      <c r="A104" s="335" t="s">
        <v>5591</v>
      </c>
      <c r="B104" s="334" t="s">
        <v>5582</v>
      </c>
      <c r="C104" s="334" t="str">
        <f t="array" ref="C104">IFERROR(INDEX($B$28:$B$237, MATCH(0, COUNTIF($C$27:C103, $B$28:$B$237&amp;"") + IF($B$28:$B$237="",1,0), 0)), "")</f>
        <v/>
      </c>
      <c r="D104" s="334" t="s">
        <v>5583</v>
      </c>
    </row>
    <row r="105" spans="1:4" s="10" customFormat="1" x14ac:dyDescent="0.25">
      <c r="A105" s="335" t="s">
        <v>5592</v>
      </c>
      <c r="B105" s="334" t="s">
        <v>5593</v>
      </c>
      <c r="C105" s="334" t="str">
        <f t="array" ref="C105">IFERROR(INDEX($B$28:$B$237, MATCH(0, COUNTIF($C$27:C104, $B$28:$B$237&amp;"") + IF($B$28:$B$237="",1,0), 0)), "")</f>
        <v/>
      </c>
      <c r="D105" s="334" t="s">
        <v>5594</v>
      </c>
    </row>
    <row r="106" spans="1:4" s="10" customFormat="1" x14ac:dyDescent="0.25">
      <c r="A106" s="335" t="s">
        <v>5595</v>
      </c>
      <c r="B106" s="334" t="s">
        <v>5593</v>
      </c>
      <c r="C106" s="334" t="str">
        <f t="array" ref="C106">IFERROR(INDEX($B$28:$B$237, MATCH(0, COUNTIF($C$27:C105, $B$28:$B$237&amp;"") + IF($B$28:$B$237="",1,0), 0)), "")</f>
        <v/>
      </c>
      <c r="D106" s="334" t="s">
        <v>5594</v>
      </c>
    </row>
    <row r="107" spans="1:4" s="10" customFormat="1" x14ac:dyDescent="0.25">
      <c r="A107" s="335" t="s">
        <v>5596</v>
      </c>
      <c r="B107" s="334" t="s">
        <v>5593</v>
      </c>
      <c r="C107" s="334" t="str">
        <f t="array" ref="C107">IFERROR(INDEX($B$28:$B$237, MATCH(0, COUNTIF($C$27:C106, $B$28:$B$237&amp;"") + IF($B$28:$B$237="",1,0), 0)), "")</f>
        <v/>
      </c>
      <c r="D107" s="334" t="s">
        <v>5594</v>
      </c>
    </row>
    <row r="108" spans="1:4" s="10" customFormat="1" x14ac:dyDescent="0.25">
      <c r="A108" s="335" t="s">
        <v>5597</v>
      </c>
      <c r="B108" s="334" t="s">
        <v>5593</v>
      </c>
      <c r="C108" s="334" t="str">
        <f t="array" ref="C108">IFERROR(INDEX($B$28:$B$237, MATCH(0, COUNTIF($C$27:C107, $B$28:$B$237&amp;"") + IF($B$28:$B$237="",1,0), 0)), "")</f>
        <v/>
      </c>
      <c r="D108" s="334" t="s">
        <v>5594</v>
      </c>
    </row>
    <row r="109" spans="1:4" s="10" customFormat="1" x14ac:dyDescent="0.25">
      <c r="A109" s="335" t="s">
        <v>5598</v>
      </c>
      <c r="B109" s="334" t="s">
        <v>5599</v>
      </c>
      <c r="C109" s="334" t="str">
        <f t="array" ref="C109">IFERROR(INDEX($B$28:$B$237, MATCH(0, COUNTIF($C$27:C108, $B$28:$B$237&amp;"") + IF($B$28:$B$237="",1,0), 0)), "")</f>
        <v/>
      </c>
      <c r="D109" s="334" t="s">
        <v>5600</v>
      </c>
    </row>
    <row r="110" spans="1:4" s="10" customFormat="1" x14ac:dyDescent="0.25">
      <c r="A110" s="335" t="s">
        <v>5601</v>
      </c>
      <c r="B110" s="334" t="s">
        <v>5599</v>
      </c>
      <c r="C110" s="334" t="str">
        <f t="array" ref="C110">IFERROR(INDEX($B$28:$B$237, MATCH(0, COUNTIF($C$27:C109, $B$28:$B$237&amp;"") + IF($B$28:$B$237="",1,0), 0)), "")</f>
        <v/>
      </c>
      <c r="D110" s="334" t="s">
        <v>5600</v>
      </c>
    </row>
    <row r="111" spans="1:4" s="10" customFormat="1" x14ac:dyDescent="0.25">
      <c r="A111" s="335" t="s">
        <v>5602</v>
      </c>
      <c r="B111" s="334" t="s">
        <v>5489</v>
      </c>
      <c r="C111" s="334" t="str">
        <f t="array" ref="C111">IFERROR(INDEX($B$28:$B$237, MATCH(0, COUNTIF($C$27:C110, $B$28:$B$237&amp;"") + IF($B$28:$B$237="",1,0), 0)), "")</f>
        <v/>
      </c>
      <c r="D111" s="334" t="s">
        <v>5603</v>
      </c>
    </row>
    <row r="112" spans="1:4" s="10" customFormat="1" x14ac:dyDescent="0.25">
      <c r="A112" s="335" t="s">
        <v>5604</v>
      </c>
      <c r="B112" s="334" t="s">
        <v>5489</v>
      </c>
      <c r="C112" s="334" t="str">
        <f t="array" ref="C112">IFERROR(INDEX($B$28:$B$237, MATCH(0, COUNTIF($C$27:C111, $B$28:$B$237&amp;"") + IF($B$28:$B$237="",1,0), 0)), "")</f>
        <v/>
      </c>
      <c r="D112" s="334" t="s">
        <v>5603</v>
      </c>
    </row>
    <row r="113" spans="1:4" s="10" customFormat="1" x14ac:dyDescent="0.25">
      <c r="A113" s="335" t="s">
        <v>5605</v>
      </c>
      <c r="B113" s="334" t="s">
        <v>5599</v>
      </c>
      <c r="C113" s="334" t="str">
        <f t="array" ref="C113">IFERROR(INDEX($B$28:$B$237, MATCH(0, COUNTIF($C$27:C112, $B$28:$B$237&amp;"") + IF($B$28:$B$237="",1,0), 0)), "")</f>
        <v/>
      </c>
      <c r="D113" s="334" t="s">
        <v>5600</v>
      </c>
    </row>
    <row r="114" spans="1:4" s="10" customFormat="1" x14ac:dyDescent="0.25">
      <c r="A114" s="335" t="s">
        <v>5606</v>
      </c>
      <c r="B114" s="334" t="s">
        <v>5599</v>
      </c>
      <c r="C114" s="334" t="str">
        <f t="array" ref="C114">IFERROR(INDEX($B$28:$B$237, MATCH(0, COUNTIF($C$27:C113, $B$28:$B$237&amp;"") + IF($B$28:$B$237="",1,0), 0)), "")</f>
        <v/>
      </c>
      <c r="D114" s="334" t="s">
        <v>5600</v>
      </c>
    </row>
    <row r="115" spans="1:4" s="10" customFormat="1" x14ac:dyDescent="0.25">
      <c r="A115" s="335" t="s">
        <v>5607</v>
      </c>
      <c r="B115" s="334" t="s">
        <v>5599</v>
      </c>
      <c r="C115" s="334" t="str">
        <f t="array" ref="C115">IFERROR(INDEX($B$28:$B$237, MATCH(0, COUNTIF($C$27:C114, $B$28:$B$237&amp;"") + IF($B$28:$B$237="",1,0), 0)), "")</f>
        <v/>
      </c>
      <c r="D115" s="334" t="s">
        <v>5600</v>
      </c>
    </row>
    <row r="116" spans="1:4" s="10" customFormat="1" x14ac:dyDescent="0.25">
      <c r="A116" s="335" t="s">
        <v>5608</v>
      </c>
      <c r="B116" s="334" t="s">
        <v>5599</v>
      </c>
      <c r="C116" s="334" t="str">
        <f t="array" ref="C116">IFERROR(INDEX($B$28:$B$237, MATCH(0, COUNTIF($C$27:C115, $B$28:$B$237&amp;"") + IF($B$28:$B$237="",1,0), 0)), "")</f>
        <v/>
      </c>
      <c r="D116" s="334" t="s">
        <v>5600</v>
      </c>
    </row>
    <row r="117" spans="1:4" s="10" customFormat="1" x14ac:dyDescent="0.25">
      <c r="A117" s="335" t="s">
        <v>5609</v>
      </c>
      <c r="B117" s="334" t="s">
        <v>5610</v>
      </c>
      <c r="C117" s="334" t="str">
        <f t="array" ref="C117">IFERROR(INDEX($B$28:$B$237, MATCH(0, COUNTIF($C$27:C116, $B$28:$B$237&amp;"") + IF($B$28:$B$237="",1,0), 0)), "")</f>
        <v/>
      </c>
      <c r="D117" s="334" t="s">
        <v>5611</v>
      </c>
    </row>
    <row r="118" spans="1:4" s="10" customFormat="1" x14ac:dyDescent="0.25">
      <c r="A118" s="335" t="s">
        <v>5612</v>
      </c>
      <c r="B118" s="334" t="s">
        <v>5610</v>
      </c>
      <c r="C118" s="334" t="str">
        <f t="array" ref="C118">IFERROR(INDEX($B$28:$B$237, MATCH(0, COUNTIF($C$27:C117, $B$28:$B$237&amp;"") + IF($B$28:$B$237="",1,0), 0)), "")</f>
        <v/>
      </c>
      <c r="D118" s="334" t="s">
        <v>5611</v>
      </c>
    </row>
    <row r="119" spans="1:4" s="10" customFormat="1" x14ac:dyDescent="0.25">
      <c r="A119" s="335" t="s">
        <v>5613</v>
      </c>
      <c r="B119" s="334" t="s">
        <v>5614</v>
      </c>
      <c r="C119" s="334" t="str">
        <f t="array" ref="C119">IFERROR(INDEX($B$28:$B$237, MATCH(0, COUNTIF($C$27:C118, $B$28:$B$237&amp;"") + IF($B$28:$B$237="",1,0), 0)), "")</f>
        <v/>
      </c>
      <c r="D119" s="334" t="s">
        <v>5615</v>
      </c>
    </row>
    <row r="120" spans="1:4" s="10" customFormat="1" x14ac:dyDescent="0.25">
      <c r="A120" s="335" t="s">
        <v>5616</v>
      </c>
      <c r="B120" s="334" t="s">
        <v>5614</v>
      </c>
      <c r="C120" s="334" t="str">
        <f t="array" ref="C120">IFERROR(INDEX($B$28:$B$237, MATCH(0, COUNTIF($C$27:C119, $B$28:$B$237&amp;"") + IF($B$28:$B$237="",1,0), 0)), "")</f>
        <v/>
      </c>
      <c r="D120" s="334" t="s">
        <v>5615</v>
      </c>
    </row>
    <row r="121" spans="1:4" s="10" customFormat="1" x14ac:dyDescent="0.25">
      <c r="A121" s="335" t="s">
        <v>5617</v>
      </c>
      <c r="B121" s="334" t="s">
        <v>5614</v>
      </c>
      <c r="C121" s="334" t="str">
        <f t="array" ref="C121">IFERROR(INDEX($B$28:$B$237, MATCH(0, COUNTIF($C$27:C120, $B$28:$B$237&amp;"") + IF($B$28:$B$237="",1,0), 0)), "")</f>
        <v/>
      </c>
      <c r="D121" s="334" t="s">
        <v>5615</v>
      </c>
    </row>
    <row r="122" spans="1:4" s="10" customFormat="1" x14ac:dyDescent="0.25">
      <c r="A122" s="335" t="s">
        <v>5618</v>
      </c>
      <c r="B122" s="334" t="s">
        <v>5614</v>
      </c>
      <c r="C122" s="334" t="str">
        <f t="array" ref="C122">IFERROR(INDEX($B$28:$B$237, MATCH(0, COUNTIF($C$27:C121, $B$28:$B$237&amp;"") + IF($B$28:$B$237="",1,0), 0)), "")</f>
        <v/>
      </c>
      <c r="D122" s="334" t="s">
        <v>5615</v>
      </c>
    </row>
    <row r="123" spans="1:4" s="10" customFormat="1" x14ac:dyDescent="0.25">
      <c r="A123" s="335" t="s">
        <v>5619</v>
      </c>
      <c r="B123" s="334" t="s">
        <v>5610</v>
      </c>
      <c r="C123" s="334" t="str">
        <f t="array" ref="C123">IFERROR(INDEX($B$28:$B$237, MATCH(0, COUNTIF($C$27:C122, $B$28:$B$237&amp;"") + IF($B$28:$B$237="",1,0), 0)), "")</f>
        <v/>
      </c>
      <c r="D123" s="334" t="s">
        <v>5611</v>
      </c>
    </row>
    <row r="124" spans="1:4" s="10" customFormat="1" x14ac:dyDescent="0.25">
      <c r="A124" s="335" t="s">
        <v>5620</v>
      </c>
      <c r="B124" s="334" t="s">
        <v>5614</v>
      </c>
      <c r="C124" s="334" t="str">
        <f t="array" ref="C124">IFERROR(INDEX($B$28:$B$237, MATCH(0, COUNTIF($C$27:C123, $B$28:$B$237&amp;"") + IF($B$28:$B$237="",1,0), 0)), "")</f>
        <v/>
      </c>
      <c r="D124" s="334" t="s">
        <v>5615</v>
      </c>
    </row>
    <row r="125" spans="1:4" s="10" customFormat="1" x14ac:dyDescent="0.25">
      <c r="A125" s="335" t="s">
        <v>5621</v>
      </c>
      <c r="B125" s="334" t="s">
        <v>5610</v>
      </c>
      <c r="C125" s="334" t="str">
        <f t="array" ref="C125">IFERROR(INDEX($B$28:$B$237, MATCH(0, COUNTIF($C$27:C124, $B$28:$B$237&amp;"") + IF($B$28:$B$237="",1,0), 0)), "")</f>
        <v/>
      </c>
      <c r="D125" s="334" t="s">
        <v>5611</v>
      </c>
    </row>
    <row r="126" spans="1:4" s="10" customFormat="1" x14ac:dyDescent="0.25">
      <c r="A126" s="335" t="s">
        <v>5622</v>
      </c>
      <c r="B126" s="334" t="s">
        <v>5610</v>
      </c>
      <c r="C126" s="334" t="str">
        <f t="array" ref="C126">IFERROR(INDEX($B$28:$B$237, MATCH(0, COUNTIF($C$27:C125, $B$28:$B$237&amp;"") + IF($B$28:$B$237="",1,0), 0)), "")</f>
        <v/>
      </c>
      <c r="D126" s="334" t="s">
        <v>5611</v>
      </c>
    </row>
    <row r="127" spans="1:4" s="10" customFormat="1" x14ac:dyDescent="0.25">
      <c r="A127" s="335" t="s">
        <v>5623</v>
      </c>
      <c r="B127" s="334" t="s">
        <v>5624</v>
      </c>
      <c r="C127" s="334" t="str">
        <f t="array" ref="C127">IFERROR(INDEX($B$28:$B$237, MATCH(0, COUNTIF($C$27:C126, $B$28:$B$237&amp;"") + IF($B$28:$B$237="",1,0), 0)), "")</f>
        <v/>
      </c>
      <c r="D127" s="334" t="s">
        <v>5625</v>
      </c>
    </row>
    <row r="128" spans="1:4" s="10" customFormat="1" x14ac:dyDescent="0.25">
      <c r="A128" s="335" t="s">
        <v>5626</v>
      </c>
      <c r="B128" s="334" t="s">
        <v>5627</v>
      </c>
      <c r="C128" s="334" t="str">
        <f t="array" ref="C128">IFERROR(INDEX($B$28:$B$237, MATCH(0, COUNTIF($C$27:C127, $B$28:$B$237&amp;"") + IF($B$28:$B$237="",1,0), 0)), "")</f>
        <v/>
      </c>
      <c r="D128" s="334" t="s">
        <v>5628</v>
      </c>
    </row>
    <row r="129" spans="1:4" s="10" customFormat="1" x14ac:dyDescent="0.25">
      <c r="A129" s="335" t="s">
        <v>5629</v>
      </c>
      <c r="B129" s="334" t="s">
        <v>5630</v>
      </c>
      <c r="C129" s="334" t="str">
        <f t="array" ref="C129">IFERROR(INDEX($B$28:$B$237, MATCH(0, COUNTIF($C$27:C128, $B$28:$B$237&amp;"") + IF($B$28:$B$237="",1,0), 0)), "")</f>
        <v/>
      </c>
      <c r="D129" s="334" t="s">
        <v>5631</v>
      </c>
    </row>
    <row r="130" spans="1:4" s="10" customFormat="1" x14ac:dyDescent="0.25">
      <c r="A130" s="335" t="s">
        <v>5632</v>
      </c>
      <c r="B130" s="334" t="s">
        <v>5633</v>
      </c>
      <c r="C130" s="334" t="str">
        <f t="array" ref="C130">IFERROR(INDEX($B$28:$B$237, MATCH(0, COUNTIF($C$27:C129, $B$28:$B$237&amp;"") + IF($B$28:$B$237="",1,0), 0)), "")</f>
        <v/>
      </c>
      <c r="D130" s="334" t="s">
        <v>5634</v>
      </c>
    </row>
    <row r="131" spans="1:4" s="10" customFormat="1" x14ac:dyDescent="0.25">
      <c r="A131" s="335" t="s">
        <v>5635</v>
      </c>
      <c r="B131" s="334" t="s">
        <v>5633</v>
      </c>
      <c r="C131" s="334" t="str">
        <f t="array" ref="C131">IFERROR(INDEX($B$28:$B$237, MATCH(0, COUNTIF($C$27:C130, $B$28:$B$237&amp;"") + IF($B$28:$B$237="",1,0), 0)), "")</f>
        <v/>
      </c>
      <c r="D131" s="334" t="s">
        <v>5634</v>
      </c>
    </row>
    <row r="132" spans="1:4" s="10" customFormat="1" x14ac:dyDescent="0.25">
      <c r="A132" s="335" t="s">
        <v>5636</v>
      </c>
      <c r="B132" s="334" t="s">
        <v>5627</v>
      </c>
      <c r="C132" s="334" t="str">
        <f t="array" ref="C132">IFERROR(INDEX($B$28:$B$237, MATCH(0, COUNTIF($C$27:C131, $B$28:$B$237&amp;"") + IF($B$28:$B$237="",1,0), 0)), "")</f>
        <v/>
      </c>
      <c r="D132" s="334" t="s">
        <v>5628</v>
      </c>
    </row>
    <row r="133" spans="1:4" s="10" customFormat="1" x14ac:dyDescent="0.25">
      <c r="A133" s="335" t="s">
        <v>5637</v>
      </c>
      <c r="B133" s="334" t="s">
        <v>5630</v>
      </c>
      <c r="C133" s="334" t="str">
        <f t="array" ref="C133">IFERROR(INDEX($B$28:$B$237, MATCH(0, COUNTIF($C$27:C132, $B$28:$B$237&amp;"") + IF($B$28:$B$237="",1,0), 0)), "")</f>
        <v/>
      </c>
      <c r="D133" s="334" t="s">
        <v>5631</v>
      </c>
    </row>
    <row r="134" spans="1:4" s="10" customFormat="1" x14ac:dyDescent="0.25">
      <c r="A134" s="335" t="s">
        <v>5638</v>
      </c>
      <c r="B134" s="334" t="s">
        <v>5633</v>
      </c>
      <c r="C134" s="334" t="str">
        <f t="array" ref="C134">IFERROR(INDEX($B$28:$B$237, MATCH(0, COUNTIF($C$27:C133, $B$28:$B$237&amp;"") + IF($B$28:$B$237="",1,0), 0)), "")</f>
        <v/>
      </c>
      <c r="D134" s="334" t="s">
        <v>5634</v>
      </c>
    </row>
    <row r="135" spans="1:4" s="10" customFormat="1" x14ac:dyDescent="0.25">
      <c r="A135" s="335" t="s">
        <v>5639</v>
      </c>
      <c r="B135" s="334" t="s">
        <v>5633</v>
      </c>
      <c r="C135" s="334" t="str">
        <f t="array" ref="C135">IFERROR(INDEX($B$28:$B$237, MATCH(0, COUNTIF($C$27:C134, $B$28:$B$237&amp;"") + IF($B$28:$B$237="",1,0), 0)), "")</f>
        <v/>
      </c>
      <c r="D135" s="334" t="s">
        <v>5634</v>
      </c>
    </row>
    <row r="136" spans="1:4" s="10" customFormat="1" x14ac:dyDescent="0.25">
      <c r="A136" s="335" t="s">
        <v>5640</v>
      </c>
      <c r="B136" s="334" t="s">
        <v>5627</v>
      </c>
      <c r="C136" s="334" t="str">
        <f t="array" ref="C136">IFERROR(INDEX($B$28:$B$237, MATCH(0, COUNTIF($C$27:C135, $B$28:$B$237&amp;"") + IF($B$28:$B$237="",1,0), 0)), "")</f>
        <v/>
      </c>
      <c r="D136" s="334" t="s">
        <v>5628</v>
      </c>
    </row>
    <row r="137" spans="1:4" s="10" customFormat="1" x14ac:dyDescent="0.25">
      <c r="A137" s="335" t="s">
        <v>5641</v>
      </c>
      <c r="B137" s="334" t="s">
        <v>5630</v>
      </c>
      <c r="C137" s="334" t="str">
        <f t="array" ref="C137">IFERROR(INDEX($B$28:$B$237, MATCH(0, COUNTIF($C$27:C136, $B$28:$B$237&amp;"") + IF($B$28:$B$237="",1,0), 0)), "")</f>
        <v/>
      </c>
      <c r="D137" s="334" t="s">
        <v>5631</v>
      </c>
    </row>
    <row r="138" spans="1:4" s="10" customFormat="1" x14ac:dyDescent="0.25">
      <c r="A138" s="335" t="s">
        <v>5642</v>
      </c>
      <c r="B138" s="334" t="s">
        <v>5643</v>
      </c>
      <c r="C138" s="334" t="str">
        <f t="array" ref="C138">IFERROR(INDEX($B$28:$B$237, MATCH(0, COUNTIF($C$27:C137, $B$28:$B$237&amp;"") + IF($B$28:$B$237="",1,0), 0)), "")</f>
        <v/>
      </c>
      <c r="D138" s="334" t="s">
        <v>5644</v>
      </c>
    </row>
    <row r="139" spans="1:4" s="10" customFormat="1" x14ac:dyDescent="0.25">
      <c r="A139" s="335" t="s">
        <v>5645</v>
      </c>
      <c r="B139" s="334" t="s">
        <v>5646</v>
      </c>
      <c r="C139" s="334" t="str">
        <f t="array" ref="C139">IFERROR(INDEX($B$28:$B$237, MATCH(0, COUNTIF($C$27:C138, $B$28:$B$237&amp;"") + IF($B$28:$B$237="",1,0), 0)), "")</f>
        <v/>
      </c>
      <c r="D139" s="334" t="s">
        <v>5647</v>
      </c>
    </row>
    <row r="140" spans="1:4" s="10" customFormat="1" x14ac:dyDescent="0.25">
      <c r="A140" s="335" t="s">
        <v>5648</v>
      </c>
      <c r="B140" s="334" t="s">
        <v>5649</v>
      </c>
      <c r="C140" s="334" t="str">
        <f t="array" ref="C140">IFERROR(INDEX($B$28:$B$237, MATCH(0, COUNTIF($C$27:C139, $B$28:$B$237&amp;"") + IF($B$28:$B$237="",1,0), 0)), "")</f>
        <v/>
      </c>
      <c r="D140" s="334" t="s">
        <v>5650</v>
      </c>
    </row>
    <row r="141" spans="1:4" s="10" customFormat="1" x14ac:dyDescent="0.25">
      <c r="A141" s="335" t="s">
        <v>5651</v>
      </c>
      <c r="B141" s="334" t="s">
        <v>5652</v>
      </c>
      <c r="C141" s="334" t="str">
        <f t="array" ref="C141">IFERROR(INDEX($B$28:$B$237, MATCH(0, COUNTIF($C$27:C140, $B$28:$B$237&amp;"") + IF($B$28:$B$237="",1,0), 0)), "")</f>
        <v/>
      </c>
      <c r="D141" s="334" t="s">
        <v>5653</v>
      </c>
    </row>
    <row r="142" spans="1:4" s="10" customFormat="1" x14ac:dyDescent="0.25">
      <c r="A142" s="335" t="s">
        <v>5654</v>
      </c>
      <c r="B142" s="334" t="s">
        <v>5646</v>
      </c>
      <c r="C142" s="334" t="str">
        <f t="array" ref="C142">IFERROR(INDEX($B$28:$B$237, MATCH(0, COUNTIF($C$27:C141, $B$28:$B$237&amp;"") + IF($B$28:$B$237="",1,0), 0)), "")</f>
        <v/>
      </c>
      <c r="D142" s="334" t="s">
        <v>5647</v>
      </c>
    </row>
    <row r="143" spans="1:4" s="10" customFormat="1" x14ac:dyDescent="0.25">
      <c r="A143" s="335" t="s">
        <v>5655</v>
      </c>
      <c r="B143" s="334" t="s">
        <v>5652</v>
      </c>
      <c r="C143" s="334" t="str">
        <f t="array" ref="C143">IFERROR(INDEX($B$28:$B$237, MATCH(0, COUNTIF($C$27:C142, $B$28:$B$237&amp;"") + IF($B$28:$B$237="",1,0), 0)), "")</f>
        <v/>
      </c>
      <c r="D143" s="334" t="s">
        <v>5653</v>
      </c>
    </row>
    <row r="144" spans="1:4" s="10" customFormat="1" x14ac:dyDescent="0.25">
      <c r="A144" s="335" t="s">
        <v>5656</v>
      </c>
      <c r="B144" s="334" t="s">
        <v>5643</v>
      </c>
      <c r="C144" s="334" t="str">
        <f t="array" ref="C144">IFERROR(INDEX($B$28:$B$237, MATCH(0, COUNTIF($C$27:C143, $B$28:$B$237&amp;"") + IF($B$28:$B$237="",1,0), 0)), "")</f>
        <v/>
      </c>
      <c r="D144" s="334" t="s">
        <v>5644</v>
      </c>
    </row>
    <row r="145" spans="1:4" s="10" customFormat="1" x14ac:dyDescent="0.25">
      <c r="A145" s="335" t="s">
        <v>5657</v>
      </c>
      <c r="B145" s="334" t="s">
        <v>5649</v>
      </c>
      <c r="C145" s="334" t="str">
        <f t="array" ref="C145">IFERROR(INDEX($B$28:$B$237, MATCH(0, COUNTIF($C$27:C144, $B$28:$B$237&amp;"") + IF($B$28:$B$237="",1,0), 0)), "")</f>
        <v/>
      </c>
      <c r="D145" s="334" t="s">
        <v>5650</v>
      </c>
    </row>
    <row r="146" spans="1:4" s="10" customFormat="1" x14ac:dyDescent="0.25">
      <c r="A146" s="335" t="s">
        <v>5658</v>
      </c>
      <c r="B146" s="334" t="s">
        <v>5652</v>
      </c>
      <c r="C146" s="334" t="str">
        <f t="array" ref="C146">IFERROR(INDEX($B$28:$B$237, MATCH(0, COUNTIF($C$27:C145, $B$28:$B$237&amp;"") + IF($B$28:$B$237="",1,0), 0)), "")</f>
        <v/>
      </c>
      <c r="D146" s="334" t="s">
        <v>5653</v>
      </c>
    </row>
    <row r="147" spans="1:4" s="10" customFormat="1" x14ac:dyDescent="0.25">
      <c r="A147" s="335" t="s">
        <v>5659</v>
      </c>
      <c r="B147" s="334" t="s">
        <v>5489</v>
      </c>
      <c r="C147" s="334" t="str">
        <f t="array" ref="C147">IFERROR(INDEX($B$28:$B$237, MATCH(0, COUNTIF($C$27:C146, $B$28:$B$237&amp;"") + IF($B$28:$B$237="",1,0), 0)), "")</f>
        <v/>
      </c>
      <c r="D147" s="334" t="s">
        <v>5660</v>
      </c>
    </row>
    <row r="148" spans="1:4" s="10" customFormat="1" x14ac:dyDescent="0.25">
      <c r="A148" s="335" t="s">
        <v>5661</v>
      </c>
      <c r="B148" s="334" t="s">
        <v>5489</v>
      </c>
      <c r="C148" s="334" t="str">
        <f t="array" ref="C148">IFERROR(INDEX($B$28:$B$237, MATCH(0, COUNTIF($C$27:C147, $B$28:$B$237&amp;"") + IF($B$28:$B$237="",1,0), 0)), "")</f>
        <v/>
      </c>
      <c r="D148" s="334" t="s">
        <v>5660</v>
      </c>
    </row>
    <row r="149" spans="1:4" s="10" customFormat="1" x14ac:dyDescent="0.25">
      <c r="A149" s="335" t="s">
        <v>5662</v>
      </c>
      <c r="B149" s="334" t="s">
        <v>5646</v>
      </c>
      <c r="C149" s="334" t="str">
        <f t="array" ref="C149">IFERROR(INDEX($B$28:$B$237, MATCH(0, COUNTIF($C$27:C148, $B$28:$B$237&amp;"") + IF($B$28:$B$237="",1,0), 0)), "")</f>
        <v/>
      </c>
      <c r="D149" s="334" t="s">
        <v>5647</v>
      </c>
    </row>
    <row r="150" spans="1:4" s="10" customFormat="1" x14ac:dyDescent="0.25">
      <c r="A150" s="335" t="s">
        <v>5663</v>
      </c>
      <c r="B150" s="334" t="s">
        <v>5489</v>
      </c>
      <c r="C150" s="334" t="str">
        <f t="array" ref="C150">IFERROR(INDEX($B$28:$B$237, MATCH(0, COUNTIF($C$27:C149, $B$28:$B$237&amp;"") + IF($B$28:$B$237="",1,0), 0)), "")</f>
        <v/>
      </c>
      <c r="D150" s="334" t="s">
        <v>5660</v>
      </c>
    </row>
    <row r="151" spans="1:4" s="10" customFormat="1" x14ac:dyDescent="0.25">
      <c r="A151" s="335" t="s">
        <v>5664</v>
      </c>
      <c r="B151" s="334" t="s">
        <v>5489</v>
      </c>
      <c r="C151" s="334" t="str">
        <f t="array" ref="C151">IFERROR(INDEX($B$28:$B$237, MATCH(0, COUNTIF($C$27:C150, $B$28:$B$237&amp;"") + IF($B$28:$B$237="",1,0), 0)), "")</f>
        <v/>
      </c>
      <c r="D151" s="334" t="s">
        <v>5660</v>
      </c>
    </row>
    <row r="152" spans="1:4" s="10" customFormat="1" x14ac:dyDescent="0.25">
      <c r="A152" s="335" t="s">
        <v>5665</v>
      </c>
      <c r="B152" s="334" t="s">
        <v>5489</v>
      </c>
      <c r="C152" s="334" t="str">
        <f t="array" ref="C152">IFERROR(INDEX($B$28:$B$237, MATCH(0, COUNTIF($C$27:C151, $B$28:$B$237&amp;"") + IF($B$28:$B$237="",1,0), 0)), "")</f>
        <v/>
      </c>
      <c r="D152" s="334" t="s">
        <v>5660</v>
      </c>
    </row>
    <row r="153" spans="1:4" s="10" customFormat="1" x14ac:dyDescent="0.25">
      <c r="A153" s="335" t="s">
        <v>5666</v>
      </c>
      <c r="B153" s="334" t="s">
        <v>5489</v>
      </c>
      <c r="C153" s="334" t="str">
        <f t="array" ref="C153">IFERROR(INDEX($B$28:$B$237, MATCH(0, COUNTIF($C$27:C152, $B$28:$B$237&amp;"") + IF($B$28:$B$237="",1,0), 0)), "")</f>
        <v/>
      </c>
      <c r="D153" s="334" t="s">
        <v>5660</v>
      </c>
    </row>
    <row r="154" spans="1:4" s="10" customFormat="1" x14ac:dyDescent="0.25">
      <c r="A154" s="335" t="s">
        <v>5667</v>
      </c>
      <c r="B154" s="334" t="s">
        <v>5489</v>
      </c>
      <c r="C154" s="334" t="str">
        <f t="array" ref="C154">IFERROR(INDEX($B$28:$B$237, MATCH(0, COUNTIF($C$27:C153, $B$28:$B$237&amp;"") + IF($B$28:$B$237="",1,0), 0)), "")</f>
        <v/>
      </c>
      <c r="D154" s="334" t="s">
        <v>5660</v>
      </c>
    </row>
    <row r="155" spans="1:4" s="10" customFormat="1" x14ac:dyDescent="0.25">
      <c r="A155" s="335" t="s">
        <v>5668</v>
      </c>
      <c r="B155" s="334" t="s">
        <v>5646</v>
      </c>
      <c r="C155" s="334" t="str">
        <f t="array" ref="C155">IFERROR(INDEX($B$28:$B$237, MATCH(0, COUNTIF($C$27:C154, $B$28:$B$237&amp;"") + IF($B$28:$B$237="",1,0), 0)), "")</f>
        <v/>
      </c>
      <c r="D155" s="334" t="s">
        <v>5647</v>
      </c>
    </row>
    <row r="156" spans="1:4" s="10" customFormat="1" x14ac:dyDescent="0.25">
      <c r="A156" s="335" t="s">
        <v>5669</v>
      </c>
      <c r="B156" s="334" t="s">
        <v>5646</v>
      </c>
      <c r="C156" s="334" t="str">
        <f t="array" ref="C156">IFERROR(INDEX($B$28:$B$237, MATCH(0, COUNTIF($C$27:C155, $B$28:$B$237&amp;"") + IF($B$28:$B$237="",1,0), 0)), "")</f>
        <v/>
      </c>
      <c r="D156" s="334" t="s">
        <v>5647</v>
      </c>
    </row>
    <row r="157" spans="1:4" s="10" customFormat="1" x14ac:dyDescent="0.25">
      <c r="A157" s="335" t="s">
        <v>5670</v>
      </c>
      <c r="B157" s="334" t="s">
        <v>5489</v>
      </c>
      <c r="C157" s="334" t="str">
        <f t="array" ref="C157">IFERROR(INDEX($B$28:$B$237, MATCH(0, COUNTIF($C$27:C156, $B$28:$B$237&amp;"") + IF($B$28:$B$237="",1,0), 0)), "")</f>
        <v/>
      </c>
      <c r="D157" s="334" t="s">
        <v>5660</v>
      </c>
    </row>
    <row r="158" spans="1:4" s="10" customFormat="1" x14ac:dyDescent="0.25">
      <c r="A158" s="335" t="s">
        <v>5671</v>
      </c>
      <c r="B158" s="334" t="s">
        <v>5489</v>
      </c>
      <c r="C158" s="334" t="str">
        <f t="array" ref="C158">IFERROR(INDEX($B$28:$B$237, MATCH(0, COUNTIF($C$27:C157, $B$28:$B$237&amp;"") + IF($B$28:$B$237="",1,0), 0)), "")</f>
        <v/>
      </c>
      <c r="D158" s="334" t="s">
        <v>5672</v>
      </c>
    </row>
    <row r="159" spans="1:4" s="10" customFormat="1" x14ac:dyDescent="0.25">
      <c r="A159" s="335" t="s">
        <v>5673</v>
      </c>
      <c r="B159" s="334" t="s">
        <v>5489</v>
      </c>
      <c r="C159" s="334" t="str">
        <f t="array" ref="C159">IFERROR(INDEX($B$28:$B$237, MATCH(0, COUNTIF($C$27:C158, $B$28:$B$237&amp;"") + IF($B$28:$B$237="",1,0), 0)), "")</f>
        <v/>
      </c>
      <c r="D159" s="334" t="s">
        <v>5672</v>
      </c>
    </row>
    <row r="160" spans="1:4" s="10" customFormat="1" x14ac:dyDescent="0.25">
      <c r="A160" s="335" t="s">
        <v>5674</v>
      </c>
      <c r="B160" s="334" t="s">
        <v>5489</v>
      </c>
      <c r="C160" s="334" t="str">
        <f t="array" ref="C160">IFERROR(INDEX($B$28:$B$237, MATCH(0, COUNTIF($C$27:C159, $B$28:$B$237&amp;"") + IF($B$28:$B$237="",1,0), 0)), "")</f>
        <v/>
      </c>
      <c r="D160" s="334" t="s">
        <v>5672</v>
      </c>
    </row>
    <row r="161" spans="1:4" s="10" customFormat="1" x14ac:dyDescent="0.25">
      <c r="A161" s="335" t="s">
        <v>5675</v>
      </c>
      <c r="B161" s="334" t="s">
        <v>5489</v>
      </c>
      <c r="C161" s="334" t="str">
        <f t="array" ref="C161">IFERROR(INDEX($B$28:$B$237, MATCH(0, COUNTIF($C$27:C160, $B$28:$B$237&amp;"") + IF($B$28:$B$237="",1,0), 0)), "")</f>
        <v/>
      </c>
      <c r="D161" s="334" t="s">
        <v>5672</v>
      </c>
    </row>
    <row r="162" spans="1:4" s="10" customFormat="1" x14ac:dyDescent="0.25">
      <c r="A162" s="335" t="s">
        <v>5676</v>
      </c>
      <c r="B162" s="334" t="s">
        <v>5489</v>
      </c>
      <c r="C162" s="334" t="str">
        <f t="array" ref="C162">IFERROR(INDEX($B$28:$B$237, MATCH(0, COUNTIF($C$27:C161, $B$28:$B$237&amp;"") + IF($B$28:$B$237="",1,0), 0)), "")</f>
        <v/>
      </c>
      <c r="D162" s="334" t="s">
        <v>5672</v>
      </c>
    </row>
    <row r="163" spans="1:4" s="10" customFormat="1" x14ac:dyDescent="0.25">
      <c r="A163" s="335" t="s">
        <v>5677</v>
      </c>
      <c r="B163" s="334" t="s">
        <v>5489</v>
      </c>
      <c r="C163" s="334" t="str">
        <f t="array" ref="C163">IFERROR(INDEX($B$28:$B$237, MATCH(0, COUNTIF($C$27:C162, $B$28:$B$237&amp;"") + IF($B$28:$B$237="",1,0), 0)), "")</f>
        <v/>
      </c>
      <c r="D163" s="334" t="s">
        <v>5672</v>
      </c>
    </row>
    <row r="164" spans="1:4" s="10" customFormat="1" x14ac:dyDescent="0.25">
      <c r="A164" s="335" t="s">
        <v>5678</v>
      </c>
      <c r="B164" s="334" t="s">
        <v>5489</v>
      </c>
      <c r="C164" s="334" t="str">
        <f t="array" ref="C164">IFERROR(INDEX($B$28:$B$237, MATCH(0, COUNTIF($C$27:C163, $B$28:$B$237&amp;"") + IF($B$28:$B$237="",1,0), 0)), "")</f>
        <v/>
      </c>
      <c r="D164" s="334" t="s">
        <v>5672</v>
      </c>
    </row>
    <row r="165" spans="1:4" s="10" customFormat="1" x14ac:dyDescent="0.25">
      <c r="A165" s="335" t="s">
        <v>5679</v>
      </c>
      <c r="B165" s="334" t="s">
        <v>5489</v>
      </c>
      <c r="C165" s="334" t="str">
        <f t="array" ref="C165">IFERROR(INDEX($B$28:$B$237, MATCH(0, COUNTIF($C$27:C164, $B$28:$B$237&amp;"") + IF($B$28:$B$237="",1,0), 0)), "")</f>
        <v/>
      </c>
      <c r="D165" s="334" t="s">
        <v>5672</v>
      </c>
    </row>
    <row r="166" spans="1:4" s="10" customFormat="1" x14ac:dyDescent="0.25">
      <c r="A166" s="335" t="s">
        <v>5680</v>
      </c>
      <c r="B166" s="334" t="s">
        <v>5681</v>
      </c>
      <c r="C166" s="334" t="str">
        <f t="array" ref="C166">IFERROR(INDEX($B$28:$B$237, MATCH(0, COUNTIF($C$27:C165, $B$28:$B$237&amp;"") + IF($B$28:$B$237="",1,0), 0)), "")</f>
        <v/>
      </c>
      <c r="D166" s="334" t="s">
        <v>5682</v>
      </c>
    </row>
    <row r="167" spans="1:4" s="10" customFormat="1" x14ac:dyDescent="0.25">
      <c r="A167" s="335" t="s">
        <v>5683</v>
      </c>
      <c r="B167" s="334" t="s">
        <v>5681</v>
      </c>
      <c r="C167" s="334" t="str">
        <f t="array" ref="C167">IFERROR(INDEX($B$28:$B$237, MATCH(0, COUNTIF($C$27:C166, $B$28:$B$237&amp;"") + IF($B$28:$B$237="",1,0), 0)), "")</f>
        <v/>
      </c>
      <c r="D167" s="334" t="s">
        <v>5682</v>
      </c>
    </row>
    <row r="168" spans="1:4" s="10" customFormat="1" x14ac:dyDescent="0.25">
      <c r="A168" s="335" t="s">
        <v>5684</v>
      </c>
      <c r="B168" s="334" t="s">
        <v>5685</v>
      </c>
      <c r="C168" s="334" t="str">
        <f t="array" ref="C168">IFERROR(INDEX($B$28:$B$237, MATCH(0, COUNTIF($C$27:C167, $B$28:$B$237&amp;"") + IF($B$28:$B$237="",1,0), 0)), "")</f>
        <v/>
      </c>
      <c r="D168" s="334" t="s">
        <v>5686</v>
      </c>
    </row>
    <row r="169" spans="1:4" s="10" customFormat="1" x14ac:dyDescent="0.25">
      <c r="A169" s="335" t="s">
        <v>5687</v>
      </c>
      <c r="B169" s="334" t="s">
        <v>5685</v>
      </c>
      <c r="C169" s="334" t="str">
        <f t="array" ref="C169">IFERROR(INDEX($B$28:$B$237, MATCH(0, COUNTIF($C$27:C168, $B$28:$B$237&amp;"") + IF($B$28:$B$237="",1,0), 0)), "")</f>
        <v/>
      </c>
      <c r="D169" s="334" t="s">
        <v>5686</v>
      </c>
    </row>
    <row r="170" spans="1:4" s="10" customFormat="1" x14ac:dyDescent="0.25">
      <c r="A170" s="335" t="s">
        <v>5688</v>
      </c>
      <c r="B170" s="334" t="s">
        <v>5685</v>
      </c>
      <c r="C170" s="334" t="str">
        <f t="array" ref="C170">IFERROR(INDEX($B$28:$B$237, MATCH(0, COUNTIF($C$27:C169, $B$28:$B$237&amp;"") + IF($B$28:$B$237="",1,0), 0)), "")</f>
        <v/>
      </c>
      <c r="D170" s="334" t="s">
        <v>5686</v>
      </c>
    </row>
    <row r="171" spans="1:4" s="10" customFormat="1" x14ac:dyDescent="0.25">
      <c r="A171" s="335" t="s">
        <v>5689</v>
      </c>
      <c r="B171" s="334" t="s">
        <v>5690</v>
      </c>
      <c r="C171" s="334" t="str">
        <f t="array" ref="C171">IFERROR(INDEX($B$28:$B$237, MATCH(0, COUNTIF($C$27:C170, $B$28:$B$237&amp;"") + IF($B$28:$B$237="",1,0), 0)), "")</f>
        <v/>
      </c>
      <c r="D171" s="334" t="s">
        <v>5691</v>
      </c>
    </row>
    <row r="172" spans="1:4" s="10" customFormat="1" x14ac:dyDescent="0.25">
      <c r="A172" s="335" t="s">
        <v>5692</v>
      </c>
      <c r="B172" s="334" t="s">
        <v>5690</v>
      </c>
      <c r="C172" s="334" t="str">
        <f t="array" ref="C172">IFERROR(INDEX($B$28:$B$237, MATCH(0, COUNTIF($C$27:C171, $B$28:$B$237&amp;"") + IF($B$28:$B$237="",1,0), 0)), "")</f>
        <v/>
      </c>
      <c r="D172" s="334" t="s">
        <v>5691</v>
      </c>
    </row>
    <row r="173" spans="1:4" s="10" customFormat="1" x14ac:dyDescent="0.25">
      <c r="A173" s="335" t="s">
        <v>5693</v>
      </c>
      <c r="B173" s="334" t="s">
        <v>5685</v>
      </c>
      <c r="C173" s="334" t="str">
        <f t="array" ref="C173">IFERROR(INDEX($B$28:$B$237, MATCH(0, COUNTIF($C$27:C172, $B$28:$B$237&amp;"") + IF($B$28:$B$237="",1,0), 0)), "")</f>
        <v/>
      </c>
      <c r="D173" s="334" t="s">
        <v>5686</v>
      </c>
    </row>
    <row r="174" spans="1:4" s="10" customFormat="1" x14ac:dyDescent="0.25">
      <c r="A174" s="335" t="s">
        <v>5694</v>
      </c>
      <c r="B174" s="334" t="s">
        <v>5685</v>
      </c>
      <c r="C174" s="334" t="str">
        <f t="array" ref="C174">IFERROR(INDEX($B$28:$B$237, MATCH(0, COUNTIF($C$27:C173, $B$28:$B$237&amp;"") + IF($B$28:$B$237="",1,0), 0)), "")</f>
        <v/>
      </c>
      <c r="D174" s="334" t="s">
        <v>5686</v>
      </c>
    </row>
    <row r="175" spans="1:4" s="10" customFormat="1" x14ac:dyDescent="0.25">
      <c r="A175" s="335" t="s">
        <v>5695</v>
      </c>
      <c r="B175" s="334" t="s">
        <v>5685</v>
      </c>
      <c r="C175" s="334" t="str">
        <f t="array" ref="C175">IFERROR(INDEX($B$28:$B$237, MATCH(0, COUNTIF($C$27:C174, $B$28:$B$237&amp;"") + IF($B$28:$B$237="",1,0), 0)), "")</f>
        <v/>
      </c>
      <c r="D175" s="334" t="s">
        <v>5686</v>
      </c>
    </row>
    <row r="176" spans="1:4" s="10" customFormat="1" x14ac:dyDescent="0.25">
      <c r="A176" s="335" t="s">
        <v>5696</v>
      </c>
      <c r="B176" s="334" t="s">
        <v>5685</v>
      </c>
      <c r="C176" s="334" t="str">
        <f t="array" ref="C176">IFERROR(INDEX($B$28:$B$237, MATCH(0, COUNTIF($C$27:C175, $B$28:$B$237&amp;"") + IF($B$28:$B$237="",1,0), 0)), "")</f>
        <v/>
      </c>
      <c r="D176" s="334" t="s">
        <v>5686</v>
      </c>
    </row>
    <row r="177" spans="1:4" s="10" customFormat="1" x14ac:dyDescent="0.25">
      <c r="A177" s="335" t="s">
        <v>5697</v>
      </c>
      <c r="B177" s="334" t="s">
        <v>5690</v>
      </c>
      <c r="C177" s="334" t="str">
        <f t="array" ref="C177">IFERROR(INDEX($B$28:$B$237, MATCH(0, COUNTIF($C$27:C176, $B$28:$B$237&amp;"") + IF($B$28:$B$237="",1,0), 0)), "")</f>
        <v/>
      </c>
      <c r="D177" s="334" t="s">
        <v>5691</v>
      </c>
    </row>
    <row r="178" spans="1:4" s="10" customFormat="1" x14ac:dyDescent="0.25">
      <c r="A178" s="335" t="s">
        <v>5698</v>
      </c>
      <c r="B178" s="334" t="s">
        <v>5685</v>
      </c>
      <c r="C178" s="334" t="str">
        <f t="array" ref="C178">IFERROR(INDEX($B$28:$B$237, MATCH(0, COUNTIF($C$27:C177, $B$28:$B$237&amp;"") + IF($B$28:$B$237="",1,0), 0)), "")</f>
        <v/>
      </c>
      <c r="D178" s="334" t="s">
        <v>5686</v>
      </c>
    </row>
    <row r="179" spans="1:4" s="10" customFormat="1" x14ac:dyDescent="0.25">
      <c r="A179" s="335" t="s">
        <v>5699</v>
      </c>
      <c r="B179" s="334" t="s">
        <v>5700</v>
      </c>
      <c r="C179" s="334" t="str">
        <f t="array" ref="C179">IFERROR(INDEX($B$28:$B$237, MATCH(0, COUNTIF($C$27:C178, $B$28:$B$237&amp;"") + IF($B$28:$B$237="",1,0), 0)), "")</f>
        <v/>
      </c>
      <c r="D179" s="334" t="s">
        <v>5701</v>
      </c>
    </row>
    <row r="180" spans="1:4" s="10" customFormat="1" x14ac:dyDescent="0.25">
      <c r="A180" s="335" t="s">
        <v>5702</v>
      </c>
      <c r="B180" s="334" t="s">
        <v>5703</v>
      </c>
      <c r="C180" s="334" t="str">
        <f t="array" ref="C180">IFERROR(INDEX($B$28:$B$237, MATCH(0, COUNTIF($C$27:C179, $B$28:$B$237&amp;"") + IF($B$28:$B$237="",1,0), 0)), "")</f>
        <v/>
      </c>
      <c r="D180" s="334" t="s">
        <v>5704</v>
      </c>
    </row>
    <row r="181" spans="1:4" s="10" customFormat="1" x14ac:dyDescent="0.25">
      <c r="A181" s="335" t="s">
        <v>5705</v>
      </c>
      <c r="B181" s="334" t="s">
        <v>5706</v>
      </c>
      <c r="C181" s="334" t="str">
        <f t="array" ref="C181">IFERROR(INDEX($B$28:$B$237, MATCH(0, COUNTIF($C$27:C180, $B$28:$B$237&amp;"") + IF($B$28:$B$237="",1,0), 0)), "")</f>
        <v/>
      </c>
      <c r="D181" s="334" t="s">
        <v>5707</v>
      </c>
    </row>
    <row r="182" spans="1:4" s="10" customFormat="1" x14ac:dyDescent="0.25">
      <c r="A182" s="335" t="s">
        <v>5708</v>
      </c>
      <c r="B182" s="334" t="s">
        <v>5703</v>
      </c>
      <c r="C182" s="334" t="str">
        <f t="array" ref="C182">IFERROR(INDEX($B$28:$B$237, MATCH(0, COUNTIF($C$27:C181, $B$28:$B$237&amp;"") + IF($B$28:$B$237="",1,0), 0)), "")</f>
        <v/>
      </c>
      <c r="D182" s="334" t="s">
        <v>5704</v>
      </c>
    </row>
    <row r="183" spans="1:4" s="10" customFormat="1" x14ac:dyDescent="0.25">
      <c r="A183" s="335" t="s">
        <v>5709</v>
      </c>
      <c r="B183" s="334" t="s">
        <v>5700</v>
      </c>
      <c r="C183" s="334" t="str">
        <f t="array" ref="C183">IFERROR(INDEX($B$28:$B$237, MATCH(0, COUNTIF($C$27:C182, $B$28:$B$237&amp;"") + IF($B$28:$B$237="",1,0), 0)), "")</f>
        <v/>
      </c>
      <c r="D183" s="334" t="s">
        <v>5701</v>
      </c>
    </row>
    <row r="184" spans="1:4" s="10" customFormat="1" x14ac:dyDescent="0.25">
      <c r="A184" s="335" t="s">
        <v>5710</v>
      </c>
      <c r="B184" s="334" t="s">
        <v>5703</v>
      </c>
      <c r="C184" s="334" t="str">
        <f t="array" ref="C184">IFERROR(INDEX($B$28:$B$237, MATCH(0, COUNTIF($C$27:C183, $B$28:$B$237&amp;"") + IF($B$28:$B$237="",1,0), 0)), "")</f>
        <v/>
      </c>
      <c r="D184" s="334" t="s">
        <v>5704</v>
      </c>
    </row>
    <row r="185" spans="1:4" s="10" customFormat="1" x14ac:dyDescent="0.25">
      <c r="A185" s="335" t="s">
        <v>5711</v>
      </c>
      <c r="B185" s="334" t="s">
        <v>5703</v>
      </c>
      <c r="C185" s="334" t="str">
        <f t="array" ref="C185">IFERROR(INDEX($B$28:$B$237, MATCH(0, COUNTIF($C$27:C184, $B$28:$B$237&amp;"") + IF($B$28:$B$237="",1,0), 0)), "")</f>
        <v/>
      </c>
      <c r="D185" s="334" t="s">
        <v>5704</v>
      </c>
    </row>
    <row r="186" spans="1:4" s="10" customFormat="1" x14ac:dyDescent="0.25">
      <c r="A186" s="335" t="s">
        <v>5712</v>
      </c>
      <c r="B186" s="334" t="s">
        <v>5700</v>
      </c>
      <c r="C186" s="334" t="str">
        <f t="array" ref="C186">IFERROR(INDEX($B$28:$B$237, MATCH(0, COUNTIF($C$27:C185, $B$28:$B$237&amp;"") + IF($B$28:$B$237="",1,0), 0)), "")</f>
        <v/>
      </c>
      <c r="D186" s="334" t="s">
        <v>5701</v>
      </c>
    </row>
    <row r="187" spans="1:4" s="10" customFormat="1" x14ac:dyDescent="0.25">
      <c r="A187" s="335" t="s">
        <v>5713</v>
      </c>
      <c r="B187" s="334" t="s">
        <v>5703</v>
      </c>
      <c r="C187" s="334" t="str">
        <f t="array" ref="C187">IFERROR(INDEX($B$28:$B$237, MATCH(0, COUNTIF($C$27:C186, $B$28:$B$237&amp;"") + IF($B$28:$B$237="",1,0), 0)), "")</f>
        <v/>
      </c>
      <c r="D187" s="334" t="s">
        <v>5704</v>
      </c>
    </row>
    <row r="188" spans="1:4" s="10" customFormat="1" x14ac:dyDescent="0.25">
      <c r="A188" s="335" t="s">
        <v>5714</v>
      </c>
      <c r="B188" s="334" t="s">
        <v>5706</v>
      </c>
      <c r="C188" s="334" t="str">
        <f t="array" ref="C188">IFERROR(INDEX($B$28:$B$237, MATCH(0, COUNTIF($C$27:C187, $B$28:$B$237&amp;"") + IF($B$28:$B$237="",1,0), 0)), "")</f>
        <v/>
      </c>
      <c r="D188" s="334" t="s">
        <v>5707</v>
      </c>
    </row>
    <row r="189" spans="1:4" s="10" customFormat="1" x14ac:dyDescent="0.25">
      <c r="A189" s="335" t="s">
        <v>5715</v>
      </c>
      <c r="B189" s="334" t="s">
        <v>5700</v>
      </c>
      <c r="C189" s="334" t="str">
        <f t="array" ref="C189">IFERROR(INDEX($B$28:$B$237, MATCH(0, COUNTIF($C$27:C188, $B$28:$B$237&amp;"") + IF($B$28:$B$237="",1,0), 0)), "")</f>
        <v/>
      </c>
      <c r="D189" s="334" t="s">
        <v>5701</v>
      </c>
    </row>
    <row r="190" spans="1:4" s="10" customFormat="1" x14ac:dyDescent="0.25">
      <c r="A190" s="335" t="s">
        <v>5716</v>
      </c>
      <c r="B190" s="334" t="s">
        <v>5624</v>
      </c>
      <c r="C190" s="334" t="str">
        <f t="array" ref="C190">IFERROR(INDEX($B$28:$B$237, MATCH(0, COUNTIF($C$27:C189, $B$28:$B$237&amp;"") + IF($B$28:$B$237="",1,0), 0)), "")</f>
        <v/>
      </c>
      <c r="D190" s="334" t="s">
        <v>5625</v>
      </c>
    </row>
    <row r="191" spans="1:4" s="10" customFormat="1" x14ac:dyDescent="0.25">
      <c r="A191" s="335" t="s">
        <v>5717</v>
      </c>
      <c r="B191" s="334" t="s">
        <v>5624</v>
      </c>
      <c r="C191" s="334" t="str">
        <f t="array" ref="C191">IFERROR(INDEX($B$28:$B$237, MATCH(0, COUNTIF($C$27:C190, $B$28:$B$237&amp;"") + IF($B$28:$B$237="",1,0), 0)), "")</f>
        <v/>
      </c>
      <c r="D191" s="334" t="s">
        <v>5625</v>
      </c>
    </row>
    <row r="192" spans="1:4" s="10" customFormat="1" x14ac:dyDescent="0.25">
      <c r="A192" s="335" t="s">
        <v>5718</v>
      </c>
      <c r="B192" s="334" t="s">
        <v>5719</v>
      </c>
      <c r="C192" s="334" t="str">
        <f t="array" ref="C192">IFERROR(INDEX($B$28:$B$237, MATCH(0, COUNTIF($C$27:C191, $B$28:$B$237&amp;"") + IF($B$28:$B$237="",1,0), 0)), "")</f>
        <v/>
      </c>
      <c r="D192" s="334" t="s">
        <v>5720</v>
      </c>
    </row>
    <row r="193" spans="1:4" s="10" customFormat="1" x14ac:dyDescent="0.25">
      <c r="A193" s="335" t="s">
        <v>5721</v>
      </c>
      <c r="B193" s="334" t="s">
        <v>5624</v>
      </c>
      <c r="C193" s="334" t="str">
        <f t="array" ref="C193">IFERROR(INDEX($B$28:$B$237, MATCH(0, COUNTIF($C$27:C192, $B$28:$B$237&amp;"") + IF($B$28:$B$237="",1,0), 0)), "")</f>
        <v/>
      </c>
      <c r="D193" s="334" t="s">
        <v>5625</v>
      </c>
    </row>
    <row r="194" spans="1:4" s="10" customFormat="1" x14ac:dyDescent="0.25">
      <c r="A194" s="335" t="s">
        <v>5722</v>
      </c>
      <c r="B194" s="334" t="s">
        <v>5624</v>
      </c>
      <c r="C194" s="334" t="str">
        <f t="array" ref="C194">IFERROR(INDEX($B$28:$B$237, MATCH(0, COUNTIF($C$27:C193, $B$28:$B$237&amp;"") + IF($B$28:$B$237="",1,0), 0)), "")</f>
        <v/>
      </c>
      <c r="D194" s="334" t="s">
        <v>5625</v>
      </c>
    </row>
    <row r="195" spans="1:4" s="10" customFormat="1" x14ac:dyDescent="0.25">
      <c r="A195" s="335" t="s">
        <v>5723</v>
      </c>
      <c r="B195" s="334" t="s">
        <v>5719</v>
      </c>
      <c r="C195" s="334" t="str">
        <f t="array" ref="C195">IFERROR(INDEX($B$28:$B$237, MATCH(0, COUNTIF($C$27:C194, $B$28:$B$237&amp;"") + IF($B$28:$B$237="",1,0), 0)), "")</f>
        <v/>
      </c>
      <c r="D195" s="334" t="s">
        <v>5720</v>
      </c>
    </row>
    <row r="196" spans="1:4" s="10" customFormat="1" x14ac:dyDescent="0.25">
      <c r="A196" s="335" t="s">
        <v>5724</v>
      </c>
      <c r="B196" s="334" t="s">
        <v>5624</v>
      </c>
      <c r="C196" s="334" t="str">
        <f t="array" ref="C196">IFERROR(INDEX($B$28:$B$237, MATCH(0, COUNTIF($C$27:C195, $B$28:$B$237&amp;"") + IF($B$28:$B$237="",1,0), 0)), "")</f>
        <v/>
      </c>
      <c r="D196" s="334" t="s">
        <v>5625</v>
      </c>
    </row>
    <row r="197" spans="1:4" s="10" customFormat="1" x14ac:dyDescent="0.25">
      <c r="A197" s="335" t="s">
        <v>5725</v>
      </c>
      <c r="B197" s="334" t="s">
        <v>5624</v>
      </c>
      <c r="C197" s="334" t="str">
        <f t="array" ref="C197">IFERROR(INDEX($B$28:$B$237, MATCH(0, COUNTIF($C$27:C196, $B$28:$B$237&amp;"") + IF($B$28:$B$237="",1,0), 0)), "")</f>
        <v/>
      </c>
      <c r="D197" s="334" t="s">
        <v>5625</v>
      </c>
    </row>
    <row r="198" spans="1:4" s="10" customFormat="1" x14ac:dyDescent="0.25">
      <c r="A198" s="335" t="s">
        <v>5726</v>
      </c>
      <c r="B198" s="334" t="s">
        <v>5727</v>
      </c>
      <c r="C198" s="334" t="str">
        <f t="array" ref="C198">IFERROR(INDEX($B$28:$B$237, MATCH(0, COUNTIF($C$27:C197, $B$28:$B$237&amp;"") + IF($B$28:$B$237="",1,0), 0)), "")</f>
        <v/>
      </c>
      <c r="D198" s="334" t="s">
        <v>5728</v>
      </c>
    </row>
    <row r="199" spans="1:4" s="10" customFormat="1" x14ac:dyDescent="0.25">
      <c r="A199" s="335" t="s">
        <v>5729</v>
      </c>
      <c r="B199" s="334" t="s">
        <v>5727</v>
      </c>
      <c r="C199" s="334" t="str">
        <f t="array" ref="C199">IFERROR(INDEX($B$28:$B$237, MATCH(0, COUNTIF($C$27:C198, $B$28:$B$237&amp;"") + IF($B$28:$B$237="",1,0), 0)), "")</f>
        <v/>
      </c>
      <c r="D199" s="334" t="s">
        <v>5728</v>
      </c>
    </row>
    <row r="200" spans="1:4" s="10" customFormat="1" x14ac:dyDescent="0.25">
      <c r="A200" s="335" t="s">
        <v>5730</v>
      </c>
      <c r="B200" s="334" t="s">
        <v>5727</v>
      </c>
      <c r="C200" s="334" t="str">
        <f t="array" ref="C200">IFERROR(INDEX($B$28:$B$237, MATCH(0, COUNTIF($C$27:C199, $B$28:$B$237&amp;"") + IF($B$28:$B$237="",1,0), 0)), "")</f>
        <v/>
      </c>
      <c r="D200" s="334" t="s">
        <v>5728</v>
      </c>
    </row>
    <row r="201" spans="1:4" s="10" customFormat="1" x14ac:dyDescent="0.25">
      <c r="A201" s="335" t="s">
        <v>5731</v>
      </c>
      <c r="B201" s="334" t="s">
        <v>5732</v>
      </c>
      <c r="C201" s="334" t="str">
        <f t="array" ref="C201">IFERROR(INDEX($B$28:$B$237, MATCH(0, COUNTIF($C$27:C200, $B$28:$B$237&amp;"") + IF($B$28:$B$237="",1,0), 0)), "")</f>
        <v/>
      </c>
      <c r="D201" s="334" t="s">
        <v>5733</v>
      </c>
    </row>
    <row r="202" spans="1:4" s="10" customFormat="1" x14ac:dyDescent="0.25">
      <c r="A202" s="335" t="s">
        <v>5734</v>
      </c>
      <c r="B202" s="334" t="s">
        <v>5727</v>
      </c>
      <c r="C202" s="334" t="str">
        <f t="array" ref="C202">IFERROR(INDEX($B$28:$B$237, MATCH(0, COUNTIF($C$27:C201, $B$28:$B$237&amp;"") + IF($B$28:$B$237="",1,0), 0)), "")</f>
        <v/>
      </c>
      <c r="D202" s="334" t="s">
        <v>5728</v>
      </c>
    </row>
    <row r="203" spans="1:4" s="10" customFormat="1" x14ac:dyDescent="0.25">
      <c r="A203" s="335" t="s">
        <v>5735</v>
      </c>
      <c r="B203" s="334" t="s">
        <v>5732</v>
      </c>
      <c r="C203" s="334" t="str">
        <f t="array" ref="C203">IFERROR(INDEX($B$28:$B$237, MATCH(0, COUNTIF($C$27:C202, $B$28:$B$237&amp;"") + IF($B$28:$B$237="",1,0), 0)), "")</f>
        <v/>
      </c>
      <c r="D203" s="334" t="s">
        <v>5733</v>
      </c>
    </row>
    <row r="204" spans="1:4" s="10" customFormat="1" x14ac:dyDescent="0.25">
      <c r="A204" s="335" t="s">
        <v>5736</v>
      </c>
      <c r="B204" s="334" t="s">
        <v>5727</v>
      </c>
      <c r="C204" s="334" t="str">
        <f t="array" ref="C204">IFERROR(INDEX($B$28:$B$237, MATCH(0, COUNTIF($C$27:C203, $B$28:$B$237&amp;"") + IF($B$28:$B$237="",1,0), 0)), "")</f>
        <v/>
      </c>
      <c r="D204" s="334" t="s">
        <v>5728</v>
      </c>
    </row>
    <row r="205" spans="1:4" s="10" customFormat="1" x14ac:dyDescent="0.25">
      <c r="A205" s="335" t="s">
        <v>5737</v>
      </c>
      <c r="B205" s="334" t="s">
        <v>5732</v>
      </c>
      <c r="C205" s="334" t="str">
        <f t="array" ref="C205">IFERROR(INDEX($B$28:$B$237, MATCH(0, COUNTIF($C$27:C204, $B$28:$B$237&amp;"") + IF($B$28:$B$237="",1,0), 0)), "")</f>
        <v/>
      </c>
      <c r="D205" s="334" t="s">
        <v>5733</v>
      </c>
    </row>
    <row r="206" spans="1:4" s="10" customFormat="1" x14ac:dyDescent="0.25">
      <c r="A206" s="335" t="s">
        <v>5738</v>
      </c>
      <c r="B206" s="334" t="s">
        <v>5727</v>
      </c>
      <c r="C206" s="334" t="str">
        <f t="array" ref="C206">IFERROR(INDEX($B$28:$B$237, MATCH(0, COUNTIF($C$27:C205, $B$28:$B$237&amp;"") + IF($B$28:$B$237="",1,0), 0)), "")</f>
        <v/>
      </c>
      <c r="D206" s="334" t="s">
        <v>5728</v>
      </c>
    </row>
    <row r="207" spans="1:4" s="10" customFormat="1" x14ac:dyDescent="0.25">
      <c r="A207" s="335" t="s">
        <v>5739</v>
      </c>
      <c r="B207" s="334" t="s">
        <v>5727</v>
      </c>
      <c r="C207" s="334" t="str">
        <f t="array" ref="C207">IFERROR(INDEX($B$28:$B$237, MATCH(0, COUNTIF($C$27:C206, $B$28:$B$237&amp;"") + IF($B$28:$B$237="",1,0), 0)), "")</f>
        <v/>
      </c>
      <c r="D207" s="334" t="s">
        <v>5728</v>
      </c>
    </row>
    <row r="208" spans="1:4" s="10" customFormat="1" x14ac:dyDescent="0.25">
      <c r="A208" s="335" t="s">
        <v>5740</v>
      </c>
      <c r="B208" s="334" t="s">
        <v>5727</v>
      </c>
      <c r="C208" s="334" t="str">
        <f t="array" ref="C208">IFERROR(INDEX($B$28:$B$237, MATCH(0, COUNTIF($C$27:C207, $B$28:$B$237&amp;"") + IF($B$28:$B$237="",1,0), 0)), "")</f>
        <v/>
      </c>
      <c r="D208" s="334" t="s">
        <v>5728</v>
      </c>
    </row>
    <row r="209" spans="1:4" s="10" customFormat="1" x14ac:dyDescent="0.25">
      <c r="A209" s="335" t="s">
        <v>5741</v>
      </c>
      <c r="B209" s="334" t="s">
        <v>5732</v>
      </c>
      <c r="C209" s="334" t="str">
        <f t="array" ref="C209">IFERROR(INDEX($B$28:$B$237, MATCH(0, COUNTIF($C$27:C208, $B$28:$B$237&amp;"") + IF($B$28:$B$237="",1,0), 0)), "")</f>
        <v/>
      </c>
      <c r="D209" s="334" t="s">
        <v>5733</v>
      </c>
    </row>
    <row r="210" spans="1:4" s="10" customFormat="1" x14ac:dyDescent="0.25">
      <c r="A210" s="335" t="s">
        <v>5742</v>
      </c>
      <c r="B210" s="334" t="s">
        <v>5727</v>
      </c>
      <c r="C210" s="334" t="str">
        <f t="array" ref="C210">IFERROR(INDEX($B$28:$B$237, MATCH(0, COUNTIF($C$27:C209, $B$28:$B$237&amp;"") + IF($B$28:$B$237="",1,0), 0)), "")</f>
        <v/>
      </c>
      <c r="D210" s="334" t="s">
        <v>5728</v>
      </c>
    </row>
    <row r="211" spans="1:4" s="10" customFormat="1" x14ac:dyDescent="0.25">
      <c r="A211" s="335" t="s">
        <v>5743</v>
      </c>
      <c r="B211" s="334" t="s">
        <v>5732</v>
      </c>
      <c r="C211" s="334" t="str">
        <f t="array" ref="C211">IFERROR(INDEX($B$28:$B$237, MATCH(0, COUNTIF($C$27:C210, $B$28:$B$237&amp;"") + IF($B$28:$B$237="",1,0), 0)), "")</f>
        <v/>
      </c>
      <c r="D211" s="334" t="s">
        <v>5733</v>
      </c>
    </row>
    <row r="212" spans="1:4" s="10" customFormat="1" x14ac:dyDescent="0.25">
      <c r="A212" s="335" t="s">
        <v>5744</v>
      </c>
      <c r="B212" s="334" t="s">
        <v>5489</v>
      </c>
      <c r="C212" s="334" t="str">
        <f t="array" ref="C212">IFERROR(INDEX($B$28:$B$237, MATCH(0, COUNTIF($C$27:C211, $B$28:$B$237&amp;"") + IF($B$28:$B$237="",1,0), 0)), "")</f>
        <v/>
      </c>
      <c r="D212" s="334" t="s">
        <v>5745</v>
      </c>
    </row>
    <row r="213" spans="1:4" s="10" customFormat="1" x14ac:dyDescent="0.25">
      <c r="A213" s="335" t="s">
        <v>5746</v>
      </c>
      <c r="B213" s="334" t="s">
        <v>5489</v>
      </c>
      <c r="C213" s="334" t="str">
        <f t="array" ref="C213">IFERROR(INDEX($B$28:$B$237, MATCH(0, COUNTIF($C$27:C212, $B$28:$B$237&amp;"") + IF($B$28:$B$237="",1,0), 0)), "")</f>
        <v/>
      </c>
      <c r="D213" s="334" t="s">
        <v>5745</v>
      </c>
    </row>
    <row r="214" spans="1:4" s="10" customFormat="1" x14ac:dyDescent="0.25">
      <c r="A214" s="335" t="s">
        <v>5747</v>
      </c>
      <c r="B214" s="334" t="s">
        <v>5489</v>
      </c>
      <c r="C214" s="334" t="str">
        <f t="array" ref="C214">IFERROR(INDEX($B$28:$B$237, MATCH(0, COUNTIF($C$27:C213, $B$28:$B$237&amp;"") + IF($B$28:$B$237="",1,0), 0)), "")</f>
        <v/>
      </c>
      <c r="D214" s="334" t="s">
        <v>5745</v>
      </c>
    </row>
    <row r="215" spans="1:4" s="10" customFormat="1" x14ac:dyDescent="0.25">
      <c r="A215" s="335" t="s">
        <v>5748</v>
      </c>
      <c r="B215" s="334" t="s">
        <v>5489</v>
      </c>
      <c r="C215" s="334" t="str">
        <f t="array" ref="C215">IFERROR(INDEX($B$28:$B$237, MATCH(0, COUNTIF($C$27:C214, $B$28:$B$237&amp;"") + IF($B$28:$B$237="",1,0), 0)), "")</f>
        <v/>
      </c>
      <c r="D215" s="334" t="s">
        <v>5745</v>
      </c>
    </row>
    <row r="216" spans="1:4" s="10" customFormat="1" x14ac:dyDescent="0.25">
      <c r="A216" s="335" t="s">
        <v>5749</v>
      </c>
      <c r="B216" s="334" t="s">
        <v>5750</v>
      </c>
      <c r="C216" s="334" t="str">
        <f t="array" ref="C216">IFERROR(INDEX($B$28:$B$237, MATCH(0, COUNTIF($C$27:C215, $B$28:$B$237&amp;"") + IF($B$28:$B$237="",1,0), 0)), "")</f>
        <v/>
      </c>
      <c r="D216" s="334" t="s">
        <v>5751</v>
      </c>
    </row>
    <row r="217" spans="1:4" s="10" customFormat="1" x14ac:dyDescent="0.25">
      <c r="A217" s="335" t="s">
        <v>5752</v>
      </c>
      <c r="B217" s="334" t="s">
        <v>5489</v>
      </c>
      <c r="C217" s="334" t="str">
        <f t="array" ref="C217">IFERROR(INDEX($B$28:$B$237, MATCH(0, COUNTIF($C$27:C216, $B$28:$B$237&amp;"") + IF($B$28:$B$237="",1,0), 0)), "")</f>
        <v/>
      </c>
      <c r="D217" s="334" t="s">
        <v>5745</v>
      </c>
    </row>
    <row r="218" spans="1:4" s="10" customFormat="1" x14ac:dyDescent="0.25">
      <c r="A218" s="335" t="s">
        <v>5753</v>
      </c>
      <c r="B218" s="334" t="s">
        <v>5489</v>
      </c>
      <c r="C218" s="334" t="str">
        <f t="array" ref="C218">IFERROR(INDEX($B$28:$B$237, MATCH(0, COUNTIF($C$27:C217, $B$28:$B$237&amp;"") + IF($B$28:$B$237="",1,0), 0)), "")</f>
        <v/>
      </c>
      <c r="D218" s="334" t="s">
        <v>5745</v>
      </c>
    </row>
    <row r="219" spans="1:4" s="10" customFormat="1" x14ac:dyDescent="0.25">
      <c r="A219" s="335" t="s">
        <v>5754</v>
      </c>
      <c r="B219" s="334" t="s">
        <v>5489</v>
      </c>
      <c r="C219" s="334" t="str">
        <f t="array" ref="C219">IFERROR(INDEX($B$28:$B$237, MATCH(0, COUNTIF($C$27:C218, $B$28:$B$237&amp;"") + IF($B$28:$B$237="",1,0), 0)), "")</f>
        <v/>
      </c>
      <c r="D219" s="334" t="s">
        <v>5745</v>
      </c>
    </row>
    <row r="220" spans="1:4" s="10" customFormat="1" x14ac:dyDescent="0.25">
      <c r="A220" s="335" t="s">
        <v>5755</v>
      </c>
      <c r="B220" s="334" t="s">
        <v>5489</v>
      </c>
      <c r="C220" s="334" t="str">
        <f t="array" ref="C220">IFERROR(INDEX($B$28:$B$237, MATCH(0, COUNTIF($C$27:C219, $B$28:$B$237&amp;"") + IF($B$28:$B$237="",1,0), 0)), "")</f>
        <v/>
      </c>
      <c r="D220" s="334" t="s">
        <v>5745</v>
      </c>
    </row>
    <row r="221" spans="1:4" s="10" customFormat="1" x14ac:dyDescent="0.25">
      <c r="A221" s="335" t="s">
        <v>5756</v>
      </c>
      <c r="B221" s="334" t="s">
        <v>5750</v>
      </c>
      <c r="C221" s="334" t="str">
        <f t="array" ref="C221">IFERROR(INDEX($B$28:$B$237, MATCH(0, COUNTIF($C$27:C220, $B$28:$B$237&amp;"") + IF($B$28:$B$237="",1,0), 0)), "")</f>
        <v/>
      </c>
      <c r="D221" s="334" t="s">
        <v>5751</v>
      </c>
    </row>
    <row r="222" spans="1:4" s="10" customFormat="1" x14ac:dyDescent="0.25">
      <c r="A222" s="335" t="s">
        <v>5757</v>
      </c>
      <c r="B222" s="334" t="s">
        <v>5750</v>
      </c>
      <c r="C222" s="334" t="str">
        <f t="array" ref="C222">IFERROR(INDEX($B$28:$B$237, MATCH(0, COUNTIF($C$27:C221, $B$28:$B$237&amp;"") + IF($B$28:$B$237="",1,0), 0)), "")</f>
        <v/>
      </c>
      <c r="D222" s="334" t="s">
        <v>5751</v>
      </c>
    </row>
    <row r="223" spans="1:4" s="10" customFormat="1" x14ac:dyDescent="0.25">
      <c r="A223" s="335" t="s">
        <v>5758</v>
      </c>
      <c r="B223" s="334" t="s">
        <v>5759</v>
      </c>
      <c r="C223" s="334" t="str">
        <f t="array" ref="C223">IFERROR(INDEX($B$28:$B$237, MATCH(0, COUNTIF($C$27:C222, $B$28:$B$237&amp;"") + IF($B$28:$B$237="",1,0), 0)), "")</f>
        <v/>
      </c>
      <c r="D223" s="334" t="s">
        <v>5760</v>
      </c>
    </row>
    <row r="224" spans="1:4" s="10" customFormat="1" x14ac:dyDescent="0.25">
      <c r="A224" s="335" t="s">
        <v>5761</v>
      </c>
      <c r="B224" s="334" t="s">
        <v>5762</v>
      </c>
      <c r="C224" s="334" t="str">
        <f t="array" ref="C224">IFERROR(INDEX($B$28:$B$237, MATCH(0, COUNTIF($C$27:C223, $B$28:$B$237&amp;"") + IF($B$28:$B$237="",1,0), 0)), "")</f>
        <v/>
      </c>
      <c r="D224" s="334" t="s">
        <v>5763</v>
      </c>
    </row>
    <row r="225" spans="1:4" s="10" customFormat="1" x14ac:dyDescent="0.25">
      <c r="A225" s="335" t="s">
        <v>5764</v>
      </c>
      <c r="B225" s="334" t="s">
        <v>5765</v>
      </c>
      <c r="C225" s="334" t="str">
        <f t="array" ref="C225">IFERROR(INDEX($B$28:$B$237, MATCH(0, COUNTIF($C$27:C224, $B$28:$B$237&amp;"") + IF($B$28:$B$237="",1,0), 0)), "")</f>
        <v/>
      </c>
      <c r="D225" s="334" t="s">
        <v>5766</v>
      </c>
    </row>
    <row r="226" spans="1:4" s="10" customFormat="1" x14ac:dyDescent="0.25">
      <c r="A226" s="335" t="s">
        <v>5767</v>
      </c>
      <c r="B226" s="334" t="s">
        <v>5768</v>
      </c>
      <c r="C226" s="334" t="str">
        <f t="array" ref="C226">IFERROR(INDEX($B$28:$B$237, MATCH(0, COUNTIF($C$27:C225, $B$28:$B$237&amp;"") + IF($B$28:$B$237="",1,0), 0)), "")</f>
        <v/>
      </c>
      <c r="D226" s="334" t="s">
        <v>5769</v>
      </c>
    </row>
    <row r="227" spans="1:4" s="10" customFormat="1" x14ac:dyDescent="0.25">
      <c r="A227" s="335" t="s">
        <v>5770</v>
      </c>
      <c r="B227" s="334" t="s">
        <v>5771</v>
      </c>
      <c r="C227" s="334" t="str">
        <f t="array" ref="C227">IFERROR(INDEX($B$28:$B$237, MATCH(0, COUNTIF($C$27:C226, $B$28:$B$237&amp;"") + IF($B$28:$B$237="",1,0), 0)), "")</f>
        <v/>
      </c>
      <c r="D227" s="334" t="s">
        <v>5772</v>
      </c>
    </row>
    <row r="228" spans="1:4" s="10" customFormat="1" x14ac:dyDescent="0.25">
      <c r="A228" s="335" t="s">
        <v>5773</v>
      </c>
      <c r="B228" s="334" t="s">
        <v>5774</v>
      </c>
      <c r="C228" s="334" t="str">
        <f t="array" ref="C228">IFERROR(INDEX($B$28:$B$237, MATCH(0, COUNTIF($C$27:C227, $B$28:$B$237&amp;"") + IF($B$28:$B$237="",1,0), 0)), "")</f>
        <v/>
      </c>
      <c r="D228" s="334" t="s">
        <v>5775</v>
      </c>
    </row>
    <row r="229" spans="1:4" s="10" customFormat="1" x14ac:dyDescent="0.25">
      <c r="A229" s="335" t="s">
        <v>5776</v>
      </c>
      <c r="B229" s="334" t="s">
        <v>5777</v>
      </c>
      <c r="C229" s="334" t="str">
        <f t="array" ref="C229">IFERROR(INDEX($B$28:$B$237, MATCH(0, COUNTIF($C$27:C228, $B$28:$B$237&amp;"") + IF($B$28:$B$237="",1,0), 0)), "")</f>
        <v/>
      </c>
      <c r="D229" s="334" t="s">
        <v>5778</v>
      </c>
    </row>
    <row r="230" spans="1:4" s="10" customFormat="1" x14ac:dyDescent="0.25">
      <c r="A230" s="335" t="s">
        <v>5779</v>
      </c>
      <c r="B230" s="334" t="s">
        <v>5780</v>
      </c>
      <c r="C230" s="334" t="str">
        <f t="array" ref="C230">IFERROR(INDEX($B$28:$B$237, MATCH(0, COUNTIF($C$27:C229, $B$28:$B$237&amp;"") + IF($B$28:$B$237="",1,0), 0)), "")</f>
        <v/>
      </c>
      <c r="D230" s="334" t="s">
        <v>5781</v>
      </c>
    </row>
    <row r="231" spans="1:4" s="10" customFormat="1" x14ac:dyDescent="0.25">
      <c r="A231" s="335" t="s">
        <v>5782</v>
      </c>
      <c r="B231" s="334" t="s">
        <v>5762</v>
      </c>
      <c r="C231" s="334" t="str">
        <f t="array" ref="C231">IFERROR(INDEX($B$28:$B$237, MATCH(0, COUNTIF($C$27:C230, $B$28:$B$237&amp;"") + IF($B$28:$B$237="",1,0), 0)), "")</f>
        <v/>
      </c>
      <c r="D231" s="334" t="s">
        <v>5763</v>
      </c>
    </row>
    <row r="232" spans="1:4" s="10" customFormat="1" x14ac:dyDescent="0.25">
      <c r="A232" s="335" t="s">
        <v>5783</v>
      </c>
      <c r="B232" s="334" t="s">
        <v>5774</v>
      </c>
      <c r="C232" s="334" t="str">
        <f t="array" ref="C232">IFERROR(INDEX($B$28:$B$237, MATCH(0, COUNTIF($C$27:C231, $B$28:$B$237&amp;"") + IF($B$28:$B$237="",1,0), 0)), "")</f>
        <v/>
      </c>
      <c r="D232" s="334" t="s">
        <v>5775</v>
      </c>
    </row>
    <row r="233" spans="1:4" s="10" customFormat="1" x14ac:dyDescent="0.25">
      <c r="A233" s="335" t="s">
        <v>5784</v>
      </c>
      <c r="B233" s="334" t="s">
        <v>5771</v>
      </c>
      <c r="C233" s="334" t="str">
        <f t="array" ref="C233">IFERROR(INDEX($B$28:$B$237, MATCH(0, COUNTIF($C$27:C232, $B$28:$B$237&amp;"") + IF($B$28:$B$237="",1,0), 0)), "")</f>
        <v/>
      </c>
      <c r="D233" s="334" t="s">
        <v>5772</v>
      </c>
    </row>
    <row r="234" spans="1:4" s="10" customFormat="1" x14ac:dyDescent="0.25">
      <c r="A234" s="335" t="s">
        <v>5785</v>
      </c>
      <c r="B234" s="334" t="s">
        <v>5780</v>
      </c>
      <c r="C234" s="334" t="str">
        <f t="array" ref="C234">IFERROR(INDEX($B$28:$B$237, MATCH(0, COUNTIF($C$27:C233, $B$28:$B$237&amp;"") + IF($B$28:$B$237="",1,0), 0)), "")</f>
        <v/>
      </c>
      <c r="D234" s="334" t="s">
        <v>5781</v>
      </c>
    </row>
    <row r="235" spans="1:4" s="10" customFormat="1" x14ac:dyDescent="0.25">
      <c r="A235" s="335" t="s">
        <v>5786</v>
      </c>
      <c r="B235" s="334" t="s">
        <v>5759</v>
      </c>
      <c r="C235" s="334" t="str">
        <f t="array" ref="C235">IFERROR(INDEX($B$28:$B$237, MATCH(0, COUNTIF($C$27:C234, $B$28:$B$237&amp;"") + IF($B$28:$B$237="",1,0), 0)), "")</f>
        <v/>
      </c>
      <c r="D235" s="334" t="s">
        <v>5760</v>
      </c>
    </row>
    <row r="236" spans="1:4" s="10" customFormat="1" x14ac:dyDescent="0.25">
      <c r="A236" s="335" t="s">
        <v>5787</v>
      </c>
      <c r="B236" s="334" t="s">
        <v>5759</v>
      </c>
      <c r="C236" s="334" t="str">
        <f t="array" ref="C236">IFERROR(INDEX($B$28:$B$237, MATCH(0, COUNTIF($C$27:C235, $B$28:$B$237&amp;"") + IF($B$28:$B$237="",1,0), 0)), "")</f>
        <v/>
      </c>
      <c r="D236" s="334" t="s">
        <v>5760</v>
      </c>
    </row>
    <row r="240" spans="1:4" x14ac:dyDescent="0.25">
      <c r="B240" s="9"/>
    </row>
    <row r="241" spans="1:2" x14ac:dyDescent="0.25">
      <c r="A241" s="10"/>
      <c r="B241" s="9"/>
    </row>
    <row r="242" spans="1:2" x14ac:dyDescent="0.25">
      <c r="A242" s="10"/>
      <c r="B242" s="9"/>
    </row>
    <row r="243" spans="1:2" x14ac:dyDescent="0.25">
      <c r="A243" s="10"/>
      <c r="B243" s="9"/>
    </row>
    <row r="244" spans="1:2" x14ac:dyDescent="0.25">
      <c r="A244" s="10"/>
      <c r="B244" s="9"/>
    </row>
    <row r="245" spans="1:2" x14ac:dyDescent="0.25">
      <c r="A245" s="10"/>
      <c r="B245" s="9"/>
    </row>
    <row r="246" spans="1:2" x14ac:dyDescent="0.25">
      <c r="A246" s="10"/>
      <c r="B246" s="9"/>
    </row>
    <row r="247" spans="1:2" x14ac:dyDescent="0.25">
      <c r="A247" s="10"/>
      <c r="B247" s="9"/>
    </row>
    <row r="248" spans="1:2" x14ac:dyDescent="0.25">
      <c r="A248" s="10"/>
      <c r="B248" s="9"/>
    </row>
    <row r="249" spans="1:2" x14ac:dyDescent="0.25">
      <c r="A249" s="10"/>
      <c r="B249" s="9"/>
    </row>
    <row r="250" spans="1:2" x14ac:dyDescent="0.25">
      <c r="A250" s="10"/>
      <c r="B250" s="9"/>
    </row>
    <row r="251" spans="1:2" x14ac:dyDescent="0.25">
      <c r="A251" s="10"/>
      <c r="B251" s="9"/>
    </row>
    <row r="252" spans="1:2" x14ac:dyDescent="0.25">
      <c r="A252" s="10"/>
      <c r="B252" s="9"/>
    </row>
    <row r="253" spans="1:2" x14ac:dyDescent="0.25">
      <c r="A253" s="10"/>
      <c r="B253" s="9"/>
    </row>
    <row r="254" spans="1:2" x14ac:dyDescent="0.25">
      <c r="A254" s="10"/>
      <c r="B254" s="9"/>
    </row>
    <row r="255" spans="1:2" x14ac:dyDescent="0.25">
      <c r="A255" s="10"/>
      <c r="B255" s="9"/>
    </row>
    <row r="256" spans="1:2" x14ac:dyDescent="0.25">
      <c r="A256" s="10"/>
      <c r="B256" s="9"/>
    </row>
    <row r="257" spans="1:2" x14ac:dyDescent="0.25">
      <c r="A257" s="10"/>
      <c r="B257" s="9"/>
    </row>
    <row r="258" spans="1:2" x14ac:dyDescent="0.25">
      <c r="A258" s="10"/>
      <c r="B258" s="9"/>
    </row>
    <row r="259" spans="1:2" x14ac:dyDescent="0.25">
      <c r="A259" s="10"/>
      <c r="B259" s="9"/>
    </row>
    <row r="260" spans="1:2" x14ac:dyDescent="0.25">
      <c r="A260" s="10"/>
      <c r="B260" s="9"/>
    </row>
    <row r="261" spans="1:2" x14ac:dyDescent="0.25">
      <c r="A261" s="10"/>
      <c r="B261" s="9"/>
    </row>
    <row r="262" spans="1:2" x14ac:dyDescent="0.25">
      <c r="A262" s="10"/>
      <c r="B262" s="9"/>
    </row>
    <row r="263" spans="1:2" x14ac:dyDescent="0.25">
      <c r="A263" s="10"/>
      <c r="B263" s="9"/>
    </row>
    <row r="264" spans="1:2" x14ac:dyDescent="0.25">
      <c r="A264" s="10"/>
      <c r="B264" s="9"/>
    </row>
    <row r="265" spans="1:2" x14ac:dyDescent="0.25">
      <c r="A265" s="10"/>
      <c r="B265" s="9"/>
    </row>
    <row r="266" spans="1:2" x14ac:dyDescent="0.25">
      <c r="A266" s="10"/>
      <c r="B266" s="9"/>
    </row>
    <row r="267" spans="1:2" x14ac:dyDescent="0.25">
      <c r="A267" s="10"/>
      <c r="B267" s="9"/>
    </row>
    <row r="268" spans="1:2" x14ac:dyDescent="0.25">
      <c r="A268" s="10"/>
      <c r="B268" s="9"/>
    </row>
    <row r="269" spans="1:2" x14ac:dyDescent="0.25">
      <c r="A269" s="10"/>
      <c r="B269" s="9"/>
    </row>
    <row r="270" spans="1:2" x14ac:dyDescent="0.25">
      <c r="A270" s="10"/>
      <c r="B270" s="9"/>
    </row>
    <row r="271" spans="1:2" x14ac:dyDescent="0.25">
      <c r="A271" s="10"/>
      <c r="B271" s="9"/>
    </row>
    <row r="272" spans="1:2" x14ac:dyDescent="0.25">
      <c r="A272" s="10"/>
      <c r="B272" s="9"/>
    </row>
    <row r="273" spans="1:2" x14ac:dyDescent="0.25">
      <c r="A273" s="10"/>
      <c r="B273" s="9"/>
    </row>
    <row r="274" spans="1:2" x14ac:dyDescent="0.25">
      <c r="A274" s="10"/>
      <c r="B274" s="9"/>
    </row>
    <row r="275" spans="1:2" x14ac:dyDescent="0.25">
      <c r="A275" s="10"/>
      <c r="B275" s="9"/>
    </row>
    <row r="276" spans="1:2" x14ac:dyDescent="0.25">
      <c r="A276" s="10"/>
      <c r="B276" s="9"/>
    </row>
    <row r="277" spans="1:2" x14ac:dyDescent="0.25">
      <c r="A277" s="10"/>
      <c r="B277" s="9"/>
    </row>
    <row r="278" spans="1:2" x14ac:dyDescent="0.25">
      <c r="A278" s="10"/>
      <c r="B278" s="9"/>
    </row>
    <row r="279" spans="1:2" x14ac:dyDescent="0.25">
      <c r="A279" s="10"/>
      <c r="B279" s="9"/>
    </row>
    <row r="280" spans="1:2" x14ac:dyDescent="0.25">
      <c r="A280" s="10"/>
      <c r="B280" s="9"/>
    </row>
    <row r="281" spans="1:2" x14ac:dyDescent="0.25">
      <c r="A281" s="10"/>
      <c r="B281" s="9"/>
    </row>
    <row r="282" spans="1:2" x14ac:dyDescent="0.25">
      <c r="A282" s="10"/>
      <c r="B282" s="9"/>
    </row>
    <row r="283" spans="1:2" x14ac:dyDescent="0.25">
      <c r="A283" s="10"/>
      <c r="B283" s="9"/>
    </row>
    <row r="284" spans="1:2" x14ac:dyDescent="0.25">
      <c r="A284" s="10"/>
      <c r="B284" s="9"/>
    </row>
    <row r="285" spans="1:2" x14ac:dyDescent="0.25">
      <c r="A285" s="10"/>
      <c r="B285" s="9"/>
    </row>
    <row r="286" spans="1:2" x14ac:dyDescent="0.25">
      <c r="A286" s="10"/>
      <c r="B286" s="9"/>
    </row>
    <row r="287" spans="1:2" x14ac:dyDescent="0.25">
      <c r="A287" s="10"/>
      <c r="B287" s="9"/>
    </row>
    <row r="288" spans="1:2" x14ac:dyDescent="0.25">
      <c r="A288" s="10"/>
      <c r="B288" s="9"/>
    </row>
    <row r="289" spans="1:2" x14ac:dyDescent="0.25">
      <c r="A289" s="10"/>
      <c r="B289" s="9"/>
    </row>
    <row r="290" spans="1:2" x14ac:dyDescent="0.25">
      <c r="A290" s="10"/>
      <c r="B290" s="9"/>
    </row>
    <row r="291" spans="1:2" x14ac:dyDescent="0.25">
      <c r="A291" s="10"/>
      <c r="B291" s="9"/>
    </row>
    <row r="292" spans="1:2" x14ac:dyDescent="0.25">
      <c r="A292" s="10"/>
      <c r="B292" s="9"/>
    </row>
    <row r="293" spans="1:2" x14ac:dyDescent="0.25">
      <c r="A293" s="10"/>
      <c r="B293" s="9"/>
    </row>
    <row r="294" spans="1:2" x14ac:dyDescent="0.25">
      <c r="A294" s="10"/>
      <c r="B294" s="9"/>
    </row>
    <row r="295" spans="1:2" x14ac:dyDescent="0.25">
      <c r="A295" s="10"/>
      <c r="B295" s="9"/>
    </row>
    <row r="296" spans="1:2" x14ac:dyDescent="0.25">
      <c r="A296" s="10"/>
      <c r="B296" s="9"/>
    </row>
    <row r="297" spans="1:2" x14ac:dyDescent="0.25">
      <c r="A297" s="10"/>
      <c r="B297" s="9"/>
    </row>
    <row r="298" spans="1:2" x14ac:dyDescent="0.25">
      <c r="A298" s="10"/>
      <c r="B298" s="9"/>
    </row>
    <row r="299" spans="1:2" x14ac:dyDescent="0.25">
      <c r="A299" s="10"/>
      <c r="B299" s="9"/>
    </row>
    <row r="300" spans="1:2" x14ac:dyDescent="0.25">
      <c r="A300" s="10"/>
      <c r="B300" s="9"/>
    </row>
    <row r="301" spans="1:2" x14ac:dyDescent="0.25">
      <c r="A301" s="10"/>
      <c r="B301" s="9"/>
    </row>
    <row r="302" spans="1:2" x14ac:dyDescent="0.25">
      <c r="A302" s="10"/>
      <c r="B302" s="9"/>
    </row>
    <row r="303" spans="1:2" x14ac:dyDescent="0.25">
      <c r="A303" s="10"/>
      <c r="B303" s="9"/>
    </row>
    <row r="304" spans="1:2" x14ac:dyDescent="0.25">
      <c r="A304" s="10"/>
      <c r="B304" s="9"/>
    </row>
    <row r="305" spans="1:2" x14ac:dyDescent="0.25">
      <c r="A305" s="10"/>
      <c r="B305" s="9"/>
    </row>
    <row r="306" spans="1:2" x14ac:dyDescent="0.25">
      <c r="A306" s="10"/>
      <c r="B306" s="9"/>
    </row>
    <row r="307" spans="1:2" x14ac:dyDescent="0.25">
      <c r="A307" s="10"/>
      <c r="B307" s="9"/>
    </row>
    <row r="308" spans="1:2" x14ac:dyDescent="0.25">
      <c r="A308" s="10"/>
      <c r="B308" s="9"/>
    </row>
    <row r="309" spans="1:2" x14ac:dyDescent="0.25">
      <c r="A309" s="10"/>
      <c r="B309" s="9"/>
    </row>
    <row r="310" spans="1:2" x14ac:dyDescent="0.25">
      <c r="A310" s="10"/>
      <c r="B310" s="9"/>
    </row>
    <row r="311" spans="1:2" x14ac:dyDescent="0.25">
      <c r="A311" s="10"/>
      <c r="B311" s="9"/>
    </row>
    <row r="312" spans="1:2" x14ac:dyDescent="0.25">
      <c r="A312" s="10"/>
      <c r="B312" s="9"/>
    </row>
    <row r="313" spans="1:2" x14ac:dyDescent="0.25">
      <c r="A313" s="10"/>
      <c r="B313" s="9"/>
    </row>
    <row r="314" spans="1:2" x14ac:dyDescent="0.25">
      <c r="A314" s="10"/>
      <c r="B314" s="9"/>
    </row>
    <row r="315" spans="1:2" x14ac:dyDescent="0.25">
      <c r="A315" s="10"/>
      <c r="B315" s="9"/>
    </row>
    <row r="316" spans="1:2" x14ac:dyDescent="0.25">
      <c r="A316" s="10"/>
      <c r="B316" s="9"/>
    </row>
    <row r="317" spans="1:2" x14ac:dyDescent="0.25">
      <c r="A317" s="10"/>
      <c r="B317" s="9"/>
    </row>
    <row r="318" spans="1:2" x14ac:dyDescent="0.25">
      <c r="A318" s="10"/>
      <c r="B318" s="9"/>
    </row>
    <row r="319" spans="1:2" x14ac:dyDescent="0.25">
      <c r="A319" s="10"/>
      <c r="B319" s="9"/>
    </row>
    <row r="320" spans="1:2" x14ac:dyDescent="0.25">
      <c r="A320" s="10"/>
      <c r="B320" s="9"/>
    </row>
    <row r="321" spans="1:2" x14ac:dyDescent="0.25">
      <c r="A321" s="10"/>
      <c r="B321" s="9"/>
    </row>
    <row r="322" spans="1:2" x14ac:dyDescent="0.25">
      <c r="A322" s="10"/>
      <c r="B322" s="9"/>
    </row>
    <row r="323" spans="1:2" x14ac:dyDescent="0.25">
      <c r="A323" s="10"/>
      <c r="B323" s="9"/>
    </row>
    <row r="324" spans="1:2" x14ac:dyDescent="0.25">
      <c r="A324" s="10"/>
      <c r="B324" s="9"/>
    </row>
    <row r="325" spans="1:2" x14ac:dyDescent="0.25">
      <c r="A325" s="10"/>
      <c r="B325" s="9"/>
    </row>
    <row r="326" spans="1:2" x14ac:dyDescent="0.25">
      <c r="A326" s="10"/>
      <c r="B326" s="9"/>
    </row>
    <row r="327" spans="1:2" x14ac:dyDescent="0.25">
      <c r="A327" s="10"/>
      <c r="B327" s="9"/>
    </row>
    <row r="328" spans="1:2" x14ac:dyDescent="0.25">
      <c r="A328" s="10"/>
      <c r="B328" s="9"/>
    </row>
    <row r="329" spans="1:2" x14ac:dyDescent="0.25">
      <c r="A329" s="10"/>
      <c r="B329" s="9"/>
    </row>
    <row r="330" spans="1:2" x14ac:dyDescent="0.25">
      <c r="A330" s="10"/>
      <c r="B330" s="9"/>
    </row>
    <row r="331" spans="1:2" x14ac:dyDescent="0.25">
      <c r="A331" s="10"/>
      <c r="B331" s="9"/>
    </row>
    <row r="332" spans="1:2" x14ac:dyDescent="0.25">
      <c r="A332" s="10"/>
      <c r="B332" s="9"/>
    </row>
    <row r="333" spans="1:2" x14ac:dyDescent="0.25">
      <c r="A333" s="10"/>
      <c r="B333" s="9"/>
    </row>
    <row r="334" spans="1:2" x14ac:dyDescent="0.25">
      <c r="A334" s="10"/>
      <c r="B334" s="9"/>
    </row>
    <row r="335" spans="1:2" x14ac:dyDescent="0.25">
      <c r="A335" s="10"/>
      <c r="B335" s="9"/>
    </row>
    <row r="336" spans="1:2" x14ac:dyDescent="0.25">
      <c r="A336" s="10"/>
      <c r="B336" s="9"/>
    </row>
    <row r="337" spans="1:2" x14ac:dyDescent="0.25">
      <c r="A337" s="10"/>
      <c r="B337" s="9"/>
    </row>
    <row r="338" spans="1:2" x14ac:dyDescent="0.25">
      <c r="A338" s="10"/>
      <c r="B338" s="9"/>
    </row>
    <row r="339" spans="1:2" x14ac:dyDescent="0.25">
      <c r="A339" s="10"/>
      <c r="B339" s="9"/>
    </row>
    <row r="340" spans="1:2" x14ac:dyDescent="0.25">
      <c r="A340" s="10"/>
      <c r="B340" s="9"/>
    </row>
    <row r="341" spans="1:2" x14ac:dyDescent="0.25">
      <c r="A341" s="10"/>
      <c r="B341" s="9"/>
    </row>
    <row r="342" spans="1:2" x14ac:dyDescent="0.25">
      <c r="A342" s="10"/>
      <c r="B342" s="9"/>
    </row>
    <row r="343" spans="1:2" x14ac:dyDescent="0.25">
      <c r="A343" s="10"/>
      <c r="B343" s="9"/>
    </row>
    <row r="344" spans="1:2" x14ac:dyDescent="0.25">
      <c r="A344" s="10"/>
      <c r="B344" s="9"/>
    </row>
    <row r="345" spans="1:2" x14ac:dyDescent="0.25">
      <c r="A345" s="10"/>
      <c r="B345" s="9"/>
    </row>
    <row r="346" spans="1:2" x14ac:dyDescent="0.25">
      <c r="A346" s="10"/>
      <c r="B346" s="9"/>
    </row>
    <row r="347" spans="1:2" x14ac:dyDescent="0.25">
      <c r="A347" s="10"/>
      <c r="B347" s="9"/>
    </row>
    <row r="348" spans="1:2" x14ac:dyDescent="0.25">
      <c r="A348" s="10"/>
      <c r="B348" s="9"/>
    </row>
    <row r="349" spans="1:2" x14ac:dyDescent="0.25">
      <c r="A349" s="10"/>
      <c r="B349" s="9"/>
    </row>
    <row r="350" spans="1:2" x14ac:dyDescent="0.25">
      <c r="A350" s="10"/>
      <c r="B350" s="9"/>
    </row>
    <row r="351" spans="1:2" x14ac:dyDescent="0.25">
      <c r="A351" s="10"/>
      <c r="B351" s="9"/>
    </row>
    <row r="352" spans="1:2" x14ac:dyDescent="0.25">
      <c r="A352" s="10"/>
      <c r="B352" s="9"/>
    </row>
    <row r="353" spans="1:2" x14ac:dyDescent="0.25">
      <c r="A353" s="10"/>
      <c r="B353" s="9"/>
    </row>
    <row r="354" spans="1:2" x14ac:dyDescent="0.25">
      <c r="A354" s="10"/>
      <c r="B354" s="9"/>
    </row>
    <row r="355" spans="1:2" x14ac:dyDescent="0.25">
      <c r="A355" s="10"/>
      <c r="B355" s="9"/>
    </row>
    <row r="356" spans="1:2" x14ac:dyDescent="0.25">
      <c r="A356" s="10"/>
      <c r="B356" s="9"/>
    </row>
    <row r="357" spans="1:2" x14ac:dyDescent="0.25">
      <c r="A357" s="10"/>
      <c r="B357" s="9"/>
    </row>
    <row r="358" spans="1:2" x14ac:dyDescent="0.25">
      <c r="A358" s="10"/>
      <c r="B358" s="9"/>
    </row>
    <row r="359" spans="1:2" x14ac:dyDescent="0.25">
      <c r="A359" s="10"/>
      <c r="B359" s="9"/>
    </row>
    <row r="360" spans="1:2" x14ac:dyDescent="0.25">
      <c r="A360" s="10"/>
      <c r="B360" s="9"/>
    </row>
    <row r="361" spans="1:2" x14ac:dyDescent="0.25">
      <c r="A361" s="10"/>
      <c r="B361" s="9"/>
    </row>
    <row r="362" spans="1:2" x14ac:dyDescent="0.25">
      <c r="A362" s="10"/>
      <c r="B362" s="9"/>
    </row>
    <row r="363" spans="1:2" x14ac:dyDescent="0.25">
      <c r="A363" s="10"/>
      <c r="B363" s="9"/>
    </row>
    <row r="364" spans="1:2" x14ac:dyDescent="0.25">
      <c r="A364" s="10"/>
      <c r="B364" s="9"/>
    </row>
    <row r="365" spans="1:2" x14ac:dyDescent="0.25">
      <c r="A365" s="10"/>
      <c r="B365" s="9"/>
    </row>
    <row r="366" spans="1:2" x14ac:dyDescent="0.25">
      <c r="A366" s="10"/>
      <c r="B366" s="9"/>
    </row>
    <row r="367" spans="1:2" x14ac:dyDescent="0.25">
      <c r="A367" s="10"/>
      <c r="B367" s="9"/>
    </row>
    <row r="368" spans="1:2" x14ac:dyDescent="0.25">
      <c r="A368" s="10"/>
      <c r="B368" s="9"/>
    </row>
    <row r="369" spans="1:2" x14ac:dyDescent="0.25">
      <c r="A369" s="10"/>
      <c r="B369" s="9"/>
    </row>
    <row r="370" spans="1:2" x14ac:dyDescent="0.25">
      <c r="A370" s="10"/>
      <c r="B370" s="9"/>
    </row>
    <row r="371" spans="1:2" x14ac:dyDescent="0.25">
      <c r="A371" s="10"/>
      <c r="B371" s="9"/>
    </row>
    <row r="372" spans="1:2" x14ac:dyDescent="0.25">
      <c r="A372" s="10"/>
      <c r="B372" s="9"/>
    </row>
    <row r="373" spans="1:2" x14ac:dyDescent="0.25">
      <c r="A373" s="10"/>
      <c r="B373" s="9"/>
    </row>
    <row r="374" spans="1:2" x14ac:dyDescent="0.25">
      <c r="A374" s="10"/>
      <c r="B374" s="9"/>
    </row>
    <row r="375" spans="1:2" x14ac:dyDescent="0.25">
      <c r="A375" s="10"/>
      <c r="B375" s="9"/>
    </row>
    <row r="376" spans="1:2" x14ac:dyDescent="0.25">
      <c r="A376" s="10"/>
      <c r="B376" s="9"/>
    </row>
    <row r="377" spans="1:2" x14ac:dyDescent="0.25">
      <c r="A377" s="10"/>
      <c r="B377" s="9"/>
    </row>
    <row r="378" spans="1:2" x14ac:dyDescent="0.25">
      <c r="A378" s="10"/>
      <c r="B378" s="9"/>
    </row>
    <row r="379" spans="1:2" x14ac:dyDescent="0.25">
      <c r="A379" s="10"/>
      <c r="B379" s="9"/>
    </row>
    <row r="380" spans="1:2" x14ac:dyDescent="0.25">
      <c r="A380" s="10"/>
      <c r="B380" s="9"/>
    </row>
    <row r="381" spans="1:2" x14ac:dyDescent="0.25">
      <c r="A381" s="10"/>
      <c r="B381" s="9"/>
    </row>
    <row r="382" spans="1:2" x14ac:dyDescent="0.25">
      <c r="A382" s="10"/>
      <c r="B382" s="9"/>
    </row>
    <row r="383" spans="1:2" x14ac:dyDescent="0.25">
      <c r="A383" s="10"/>
      <c r="B383" s="9"/>
    </row>
    <row r="384" spans="1:2" x14ac:dyDescent="0.25">
      <c r="A384" s="10"/>
      <c r="B384" s="9"/>
    </row>
    <row r="385" spans="1:2" x14ac:dyDescent="0.25">
      <c r="A385" s="10"/>
      <c r="B385" s="9"/>
    </row>
    <row r="386" spans="1:2" x14ac:dyDescent="0.25">
      <c r="A386" s="10"/>
      <c r="B386" s="9"/>
    </row>
    <row r="387" spans="1:2" x14ac:dyDescent="0.25">
      <c r="A387" s="10"/>
      <c r="B387" s="9"/>
    </row>
    <row r="388" spans="1:2" x14ac:dyDescent="0.25">
      <c r="A388" s="10"/>
      <c r="B388" s="9"/>
    </row>
    <row r="389" spans="1:2" x14ac:dyDescent="0.25">
      <c r="A389" s="10"/>
      <c r="B389" s="9"/>
    </row>
    <row r="390" spans="1:2" x14ac:dyDescent="0.25">
      <c r="A390" s="10"/>
      <c r="B390" s="9"/>
    </row>
    <row r="391" spans="1:2" x14ac:dyDescent="0.25">
      <c r="A391" s="10"/>
      <c r="B391" s="9"/>
    </row>
    <row r="392" spans="1:2" x14ac:dyDescent="0.25">
      <c r="A392" s="10"/>
      <c r="B392" s="9"/>
    </row>
    <row r="393" spans="1:2" x14ac:dyDescent="0.25">
      <c r="A393" s="10"/>
      <c r="B393" s="9"/>
    </row>
    <row r="394" spans="1:2" x14ac:dyDescent="0.25">
      <c r="A394" s="10"/>
      <c r="B394" s="9"/>
    </row>
    <row r="395" spans="1:2" x14ac:dyDescent="0.25">
      <c r="A395" s="10"/>
      <c r="B395" s="9"/>
    </row>
    <row r="396" spans="1:2" x14ac:dyDescent="0.25">
      <c r="A396" s="10"/>
      <c r="B396" s="9"/>
    </row>
    <row r="397" spans="1:2" x14ac:dyDescent="0.25">
      <c r="A397" s="10"/>
      <c r="B397" s="9"/>
    </row>
    <row r="398" spans="1:2" x14ac:dyDescent="0.25">
      <c r="A398" s="10"/>
      <c r="B398" s="9"/>
    </row>
    <row r="399" spans="1:2" x14ac:dyDescent="0.25">
      <c r="A399" s="10"/>
      <c r="B399" s="9"/>
    </row>
    <row r="400" spans="1:2" x14ac:dyDescent="0.25">
      <c r="A400" s="10"/>
      <c r="B400" s="9"/>
    </row>
    <row r="401" spans="1:2" x14ac:dyDescent="0.25">
      <c r="A401" s="10"/>
      <c r="B401" s="9"/>
    </row>
    <row r="402" spans="1:2" x14ac:dyDescent="0.25">
      <c r="A402" s="10"/>
      <c r="B402" s="9"/>
    </row>
    <row r="403" spans="1:2" x14ac:dyDescent="0.25">
      <c r="A403" s="10"/>
      <c r="B403" s="9"/>
    </row>
    <row r="404" spans="1:2" x14ac:dyDescent="0.25">
      <c r="A404" s="10"/>
      <c r="B404" s="9"/>
    </row>
    <row r="405" spans="1:2" x14ac:dyDescent="0.25">
      <c r="A405" s="10"/>
      <c r="B405" s="9"/>
    </row>
    <row r="406" spans="1:2" x14ac:dyDescent="0.25">
      <c r="A406" s="10"/>
      <c r="B406" s="9"/>
    </row>
    <row r="407" spans="1:2" x14ac:dyDescent="0.25">
      <c r="A407" s="10"/>
      <c r="B407" s="9"/>
    </row>
    <row r="408" spans="1:2" x14ac:dyDescent="0.25">
      <c r="A408" s="10"/>
      <c r="B408" s="9"/>
    </row>
    <row r="409" spans="1:2" x14ac:dyDescent="0.25">
      <c r="A409" s="10"/>
      <c r="B409" s="9"/>
    </row>
    <row r="410" spans="1:2" x14ac:dyDescent="0.25">
      <c r="A410" s="10"/>
      <c r="B410" s="9"/>
    </row>
    <row r="411" spans="1:2" x14ac:dyDescent="0.25">
      <c r="A411" s="10"/>
      <c r="B411" s="9"/>
    </row>
    <row r="412" spans="1:2" x14ac:dyDescent="0.25">
      <c r="A412" s="10"/>
      <c r="B412" s="9"/>
    </row>
    <row r="413" spans="1:2" x14ac:dyDescent="0.25">
      <c r="A413" s="10"/>
      <c r="B413" s="9"/>
    </row>
    <row r="414" spans="1:2" x14ac:dyDescent="0.25">
      <c r="A414" s="10"/>
      <c r="B414" s="9"/>
    </row>
    <row r="415" spans="1:2" x14ac:dyDescent="0.25">
      <c r="A415" s="10"/>
      <c r="B415" s="9"/>
    </row>
    <row r="416" spans="1:2" x14ac:dyDescent="0.25">
      <c r="A416" s="10"/>
      <c r="B416" s="9"/>
    </row>
    <row r="417" spans="1:2" x14ac:dyDescent="0.25">
      <c r="A417" s="10"/>
      <c r="B417" s="9"/>
    </row>
    <row r="418" spans="1:2" x14ac:dyDescent="0.25">
      <c r="A418" s="10"/>
      <c r="B418" s="9"/>
    </row>
    <row r="419" spans="1:2" x14ac:dyDescent="0.25">
      <c r="A419" s="10"/>
      <c r="B419" s="9"/>
    </row>
    <row r="420" spans="1:2" x14ac:dyDescent="0.25">
      <c r="A420" s="10"/>
      <c r="B420" s="9"/>
    </row>
    <row r="421" spans="1:2" x14ac:dyDescent="0.25">
      <c r="A421" s="10"/>
      <c r="B421" s="9"/>
    </row>
    <row r="422" spans="1:2" x14ac:dyDescent="0.25">
      <c r="A422" s="10"/>
      <c r="B422" s="9"/>
    </row>
    <row r="423" spans="1:2" x14ac:dyDescent="0.25">
      <c r="A423" s="10"/>
      <c r="B423" s="9"/>
    </row>
    <row r="424" spans="1:2" x14ac:dyDescent="0.25">
      <c r="A424" s="10"/>
      <c r="B424" s="9"/>
    </row>
    <row r="425" spans="1:2" x14ac:dyDescent="0.25">
      <c r="A425" s="10"/>
      <c r="B425" s="9"/>
    </row>
    <row r="426" spans="1:2" x14ac:dyDescent="0.25">
      <c r="A426" s="10"/>
      <c r="B426" s="9"/>
    </row>
    <row r="427" spans="1:2" x14ac:dyDescent="0.25">
      <c r="A427" s="10"/>
      <c r="B427" s="9"/>
    </row>
    <row r="428" spans="1:2" x14ac:dyDescent="0.25">
      <c r="A428" s="10"/>
      <c r="B428" s="9"/>
    </row>
    <row r="429" spans="1:2" x14ac:dyDescent="0.25">
      <c r="A429" s="10"/>
      <c r="B429" s="9"/>
    </row>
    <row r="430" spans="1:2" x14ac:dyDescent="0.25">
      <c r="A430" s="10"/>
      <c r="B430" s="9"/>
    </row>
    <row r="431" spans="1:2" x14ac:dyDescent="0.25">
      <c r="A431" s="10"/>
      <c r="B431" s="9"/>
    </row>
    <row r="432" spans="1:2" x14ac:dyDescent="0.25">
      <c r="A432" s="10"/>
      <c r="B432" s="9"/>
    </row>
    <row r="433" spans="1:2" x14ac:dyDescent="0.25">
      <c r="A433" s="10"/>
      <c r="B433" s="9"/>
    </row>
    <row r="434" spans="1:2" x14ac:dyDescent="0.25">
      <c r="A434" s="10"/>
      <c r="B434" s="9"/>
    </row>
    <row r="435" spans="1:2" x14ac:dyDescent="0.25">
      <c r="A435" s="10"/>
      <c r="B435" s="9"/>
    </row>
    <row r="436" spans="1:2" x14ac:dyDescent="0.25">
      <c r="A436" s="10"/>
      <c r="B436" s="9"/>
    </row>
    <row r="437" spans="1:2" x14ac:dyDescent="0.25">
      <c r="A437" s="10"/>
      <c r="B437" s="9"/>
    </row>
    <row r="438" spans="1:2" x14ac:dyDescent="0.25">
      <c r="A438" s="10"/>
      <c r="B438" s="9"/>
    </row>
    <row r="439" spans="1:2" x14ac:dyDescent="0.25">
      <c r="A439" s="10"/>
      <c r="B439" s="9"/>
    </row>
    <row r="440" spans="1:2" x14ac:dyDescent="0.25">
      <c r="A440" s="10"/>
      <c r="B440" s="9"/>
    </row>
    <row r="441" spans="1:2" x14ac:dyDescent="0.25">
      <c r="A441" s="10"/>
      <c r="B441" s="9"/>
    </row>
    <row r="442" spans="1:2" x14ac:dyDescent="0.25">
      <c r="A442" s="10"/>
      <c r="B442" s="9"/>
    </row>
    <row r="443" spans="1:2" x14ac:dyDescent="0.25">
      <c r="A443" s="10"/>
      <c r="B443" s="9"/>
    </row>
    <row r="444" spans="1:2" x14ac:dyDescent="0.25">
      <c r="A444" s="10"/>
      <c r="B444" s="9"/>
    </row>
    <row r="445" spans="1:2" x14ac:dyDescent="0.25">
      <c r="A445" s="10"/>
      <c r="B445" s="9"/>
    </row>
    <row r="446" spans="1:2" x14ac:dyDescent="0.25">
      <c r="A446" s="10"/>
      <c r="B446" s="9"/>
    </row>
    <row r="447" spans="1:2" x14ac:dyDescent="0.25">
      <c r="A447" s="10"/>
      <c r="B447" s="9"/>
    </row>
    <row r="448" spans="1:2" x14ac:dyDescent="0.25">
      <c r="A448" s="10"/>
      <c r="B448" s="9"/>
    </row>
    <row r="449" spans="1:2" x14ac:dyDescent="0.25">
      <c r="A449" s="10"/>
      <c r="B449" s="9"/>
    </row>
    <row r="450" spans="1:2" x14ac:dyDescent="0.25">
      <c r="A450" s="10"/>
      <c r="B450" s="9"/>
    </row>
    <row r="451" spans="1:2" x14ac:dyDescent="0.25">
      <c r="A451" s="10"/>
      <c r="B451" s="9"/>
    </row>
    <row r="452" spans="1:2" x14ac:dyDescent="0.25">
      <c r="A452" s="10"/>
      <c r="B452" s="9"/>
    </row>
    <row r="453" spans="1:2" x14ac:dyDescent="0.25">
      <c r="A453" s="10"/>
      <c r="B453" s="9"/>
    </row>
    <row r="454" spans="1:2" x14ac:dyDescent="0.25">
      <c r="A454" s="10"/>
      <c r="B454" s="9"/>
    </row>
    <row r="455" spans="1:2" x14ac:dyDescent="0.25">
      <c r="A455" s="10"/>
      <c r="B455" s="9"/>
    </row>
    <row r="456" spans="1:2" x14ac:dyDescent="0.25">
      <c r="A456" s="10"/>
      <c r="B456" s="9"/>
    </row>
    <row r="457" spans="1:2" x14ac:dyDescent="0.25">
      <c r="A457" s="10"/>
      <c r="B457" s="9"/>
    </row>
    <row r="458" spans="1:2" x14ac:dyDescent="0.25">
      <c r="A458" s="10"/>
      <c r="B458" s="9"/>
    </row>
    <row r="459" spans="1:2" x14ac:dyDescent="0.25">
      <c r="A459" s="10"/>
      <c r="B459" s="9"/>
    </row>
    <row r="460" spans="1:2" x14ac:dyDescent="0.25">
      <c r="A460" s="10"/>
      <c r="B460" s="9"/>
    </row>
    <row r="461" spans="1:2" x14ac:dyDescent="0.25">
      <c r="A461" s="10"/>
      <c r="B461" s="9"/>
    </row>
    <row r="462" spans="1:2" x14ac:dyDescent="0.25">
      <c r="A462" s="10"/>
      <c r="B462" s="9"/>
    </row>
    <row r="463" spans="1:2" x14ac:dyDescent="0.25">
      <c r="A463" s="10"/>
      <c r="B463" s="9"/>
    </row>
    <row r="464" spans="1:2" x14ac:dyDescent="0.25">
      <c r="A464" s="10"/>
      <c r="B464" s="9"/>
    </row>
    <row r="465" spans="1:2" x14ac:dyDescent="0.25">
      <c r="A465" s="10"/>
      <c r="B465" s="9"/>
    </row>
    <row r="466" spans="1:2" x14ac:dyDescent="0.25">
      <c r="A466" s="10"/>
      <c r="B466" s="9"/>
    </row>
    <row r="467" spans="1:2" x14ac:dyDescent="0.25">
      <c r="A467" s="10"/>
      <c r="B467" s="9"/>
    </row>
    <row r="468" spans="1:2" x14ac:dyDescent="0.25">
      <c r="A468" s="10"/>
      <c r="B468" s="9"/>
    </row>
    <row r="469" spans="1:2" x14ac:dyDescent="0.25">
      <c r="A469" s="10"/>
      <c r="B469" s="9"/>
    </row>
    <row r="470" spans="1:2" x14ac:dyDescent="0.25">
      <c r="A470" s="10"/>
      <c r="B470" s="9"/>
    </row>
    <row r="471" spans="1:2" x14ac:dyDescent="0.25">
      <c r="A471" s="10"/>
      <c r="B471" s="9"/>
    </row>
    <row r="472" spans="1:2" x14ac:dyDescent="0.25">
      <c r="A472" s="10"/>
      <c r="B472" s="9"/>
    </row>
    <row r="473" spans="1:2" x14ac:dyDescent="0.25">
      <c r="A473" s="10"/>
      <c r="B473" s="9"/>
    </row>
    <row r="474" spans="1:2" x14ac:dyDescent="0.25">
      <c r="A474" s="10"/>
      <c r="B474" s="9"/>
    </row>
    <row r="475" spans="1:2" x14ac:dyDescent="0.25">
      <c r="A475" s="10"/>
      <c r="B475" s="9"/>
    </row>
    <row r="476" spans="1:2" x14ac:dyDescent="0.25">
      <c r="A476" s="10"/>
      <c r="B476" s="9"/>
    </row>
    <row r="477" spans="1:2" x14ac:dyDescent="0.25">
      <c r="A477" s="10"/>
      <c r="B477" s="9"/>
    </row>
    <row r="478" spans="1:2" x14ac:dyDescent="0.25">
      <c r="A478" s="10"/>
      <c r="B478" s="9"/>
    </row>
    <row r="479" spans="1:2" x14ac:dyDescent="0.25">
      <c r="A479" s="10"/>
      <c r="B479" s="9"/>
    </row>
    <row r="480" spans="1:2" x14ac:dyDescent="0.25">
      <c r="A480" s="10"/>
      <c r="B480" s="9"/>
    </row>
    <row r="481" spans="1:2" x14ac:dyDescent="0.25">
      <c r="A481" s="10"/>
      <c r="B481" s="9"/>
    </row>
    <row r="482" spans="1:2" x14ac:dyDescent="0.25">
      <c r="A482" s="10"/>
      <c r="B482" s="9"/>
    </row>
    <row r="483" spans="1:2" x14ac:dyDescent="0.25">
      <c r="A483" s="10"/>
      <c r="B483" s="9"/>
    </row>
    <row r="484" spans="1:2" x14ac:dyDescent="0.25">
      <c r="A484" s="10"/>
      <c r="B484" s="9"/>
    </row>
    <row r="485" spans="1:2" x14ac:dyDescent="0.25">
      <c r="A485" s="10"/>
      <c r="B485" s="9"/>
    </row>
    <row r="486" spans="1:2" x14ac:dyDescent="0.25">
      <c r="A486" s="10"/>
      <c r="B486" s="9"/>
    </row>
    <row r="487" spans="1:2" x14ac:dyDescent="0.25">
      <c r="A487" s="10"/>
      <c r="B487" s="9"/>
    </row>
    <row r="488" spans="1:2" x14ac:dyDescent="0.25">
      <c r="A488" s="10"/>
      <c r="B488" s="9"/>
    </row>
    <row r="489" spans="1:2" x14ac:dyDescent="0.25">
      <c r="A489" s="10"/>
      <c r="B489" s="9"/>
    </row>
    <row r="490" spans="1:2" x14ac:dyDescent="0.25">
      <c r="A490" s="10"/>
      <c r="B490" s="9"/>
    </row>
    <row r="491" spans="1:2" x14ac:dyDescent="0.25">
      <c r="A491" s="10"/>
      <c r="B491" s="9"/>
    </row>
    <row r="492" spans="1:2" x14ac:dyDescent="0.25">
      <c r="A492" s="10"/>
      <c r="B492" s="9"/>
    </row>
    <row r="493" spans="1:2" x14ac:dyDescent="0.25">
      <c r="A493" s="10"/>
      <c r="B493" s="9"/>
    </row>
    <row r="494" spans="1:2" x14ac:dyDescent="0.25">
      <c r="A494" s="10"/>
      <c r="B494" s="9"/>
    </row>
    <row r="495" spans="1:2" x14ac:dyDescent="0.25">
      <c r="A495" s="10"/>
      <c r="B495" s="9"/>
    </row>
    <row r="496" spans="1:2" x14ac:dyDescent="0.25">
      <c r="A496" s="10"/>
      <c r="B496" s="9"/>
    </row>
    <row r="497" spans="1:2" x14ac:dyDescent="0.25">
      <c r="A497" s="10"/>
      <c r="B497" s="9"/>
    </row>
    <row r="498" spans="1:2" x14ac:dyDescent="0.25">
      <c r="A498" s="10"/>
      <c r="B498" s="9"/>
    </row>
    <row r="499" spans="1:2" x14ac:dyDescent="0.25">
      <c r="A499" s="10"/>
      <c r="B499" s="9"/>
    </row>
    <row r="500" spans="1:2" x14ac:dyDescent="0.25">
      <c r="A500" s="10"/>
      <c r="B500" s="9"/>
    </row>
    <row r="501" spans="1:2" x14ac:dyDescent="0.25">
      <c r="A501" s="10"/>
      <c r="B501" s="9"/>
    </row>
    <row r="502" spans="1:2" x14ac:dyDescent="0.25">
      <c r="A502" s="10"/>
      <c r="B502" s="9"/>
    </row>
    <row r="503" spans="1:2" x14ac:dyDescent="0.25">
      <c r="A503" s="10"/>
      <c r="B503" s="9"/>
    </row>
    <row r="504" spans="1:2" x14ac:dyDescent="0.25">
      <c r="A504" s="10"/>
      <c r="B504" s="9"/>
    </row>
    <row r="505" spans="1:2" x14ac:dyDescent="0.25">
      <c r="A505" s="10"/>
      <c r="B505" s="9"/>
    </row>
    <row r="506" spans="1:2" x14ac:dyDescent="0.25">
      <c r="A506" s="10"/>
      <c r="B506" s="9"/>
    </row>
    <row r="507" spans="1:2" x14ac:dyDescent="0.25">
      <c r="A507" s="10"/>
      <c r="B507" s="9"/>
    </row>
    <row r="508" spans="1:2" x14ac:dyDescent="0.25">
      <c r="A508" s="10"/>
      <c r="B508" s="9"/>
    </row>
    <row r="509" spans="1:2" x14ac:dyDescent="0.25">
      <c r="A509" s="10"/>
      <c r="B509" s="9"/>
    </row>
    <row r="510" spans="1:2" x14ac:dyDescent="0.25">
      <c r="A510" s="10"/>
      <c r="B510" s="9"/>
    </row>
    <row r="511" spans="1:2" x14ac:dyDescent="0.25">
      <c r="A511" s="10"/>
      <c r="B511" s="9"/>
    </row>
    <row r="512" spans="1:2" x14ac:dyDescent="0.25">
      <c r="A512" s="10"/>
      <c r="B512" s="9"/>
    </row>
    <row r="513" spans="1:2" x14ac:dyDescent="0.25">
      <c r="A513" s="10"/>
      <c r="B513" s="9"/>
    </row>
    <row r="514" spans="1:2" x14ac:dyDescent="0.25">
      <c r="A514" s="10"/>
      <c r="B514" s="9"/>
    </row>
    <row r="515" spans="1:2" x14ac:dyDescent="0.25">
      <c r="A515" s="10"/>
      <c r="B515" s="9"/>
    </row>
    <row r="516" spans="1:2" x14ac:dyDescent="0.25">
      <c r="A516" s="10"/>
      <c r="B516" s="9"/>
    </row>
    <row r="517" spans="1:2" x14ac:dyDescent="0.25">
      <c r="A517" s="10"/>
      <c r="B517" s="9"/>
    </row>
    <row r="518" spans="1:2" x14ac:dyDescent="0.25">
      <c r="A518" s="10"/>
      <c r="B518" s="9"/>
    </row>
    <row r="519" spans="1:2" x14ac:dyDescent="0.25">
      <c r="A519" s="10"/>
      <c r="B519" s="9"/>
    </row>
    <row r="520" spans="1:2" x14ac:dyDescent="0.25">
      <c r="A520" s="10"/>
      <c r="B520" s="9"/>
    </row>
    <row r="521" spans="1:2" x14ac:dyDescent="0.25">
      <c r="A521" s="10"/>
      <c r="B521" s="9"/>
    </row>
    <row r="522" spans="1:2" x14ac:dyDescent="0.25">
      <c r="A522" s="10"/>
      <c r="B522" s="9"/>
    </row>
    <row r="523" spans="1:2" x14ac:dyDescent="0.25">
      <c r="A523" s="10"/>
      <c r="B523" s="9"/>
    </row>
    <row r="524" spans="1:2" x14ac:dyDescent="0.25">
      <c r="A524" s="10"/>
      <c r="B524" s="9"/>
    </row>
    <row r="525" spans="1:2" x14ac:dyDescent="0.25">
      <c r="A525" s="10"/>
      <c r="B525" s="9"/>
    </row>
    <row r="526" spans="1:2" x14ac:dyDescent="0.25">
      <c r="A526" s="10"/>
      <c r="B526" s="9"/>
    </row>
    <row r="527" spans="1:2" x14ac:dyDescent="0.25">
      <c r="A527" s="10"/>
      <c r="B527" s="9"/>
    </row>
    <row r="528" spans="1:2" x14ac:dyDescent="0.25">
      <c r="A528" s="10"/>
      <c r="B528" s="9"/>
    </row>
    <row r="529" spans="1:2" x14ac:dyDescent="0.25">
      <c r="A529" s="10"/>
      <c r="B529" s="9"/>
    </row>
    <row r="530" spans="1:2" x14ac:dyDescent="0.25">
      <c r="A530" s="10"/>
      <c r="B530" s="9"/>
    </row>
    <row r="531" spans="1:2" x14ac:dyDescent="0.25">
      <c r="A531" s="10"/>
      <c r="B531" s="9"/>
    </row>
    <row r="532" spans="1:2" x14ac:dyDescent="0.25">
      <c r="A532" s="10"/>
      <c r="B532" s="9"/>
    </row>
    <row r="533" spans="1:2" x14ac:dyDescent="0.25">
      <c r="A533" s="10"/>
      <c r="B533" s="9"/>
    </row>
    <row r="534" spans="1:2" x14ac:dyDescent="0.25">
      <c r="A534" s="10"/>
      <c r="B534" s="9"/>
    </row>
    <row r="535" spans="1:2" x14ac:dyDescent="0.25">
      <c r="A535" s="10"/>
      <c r="B535" s="9"/>
    </row>
    <row r="536" spans="1:2" x14ac:dyDescent="0.25">
      <c r="A536" s="10"/>
      <c r="B536" s="9"/>
    </row>
    <row r="537" spans="1:2" x14ac:dyDescent="0.25">
      <c r="A537" s="10"/>
      <c r="B537" s="9"/>
    </row>
    <row r="538" spans="1:2" x14ac:dyDescent="0.25">
      <c r="A538" s="10"/>
      <c r="B538" s="9"/>
    </row>
    <row r="539" spans="1:2" x14ac:dyDescent="0.25">
      <c r="A539" s="10"/>
      <c r="B539" s="9"/>
    </row>
    <row r="540" spans="1:2" x14ac:dyDescent="0.25">
      <c r="A540" s="10"/>
      <c r="B540" s="9"/>
    </row>
    <row r="541" spans="1:2" x14ac:dyDescent="0.25">
      <c r="A541" s="10"/>
      <c r="B541" s="9"/>
    </row>
    <row r="542" spans="1:2" x14ac:dyDescent="0.25">
      <c r="A542" s="10"/>
      <c r="B542" s="9"/>
    </row>
    <row r="543" spans="1:2" x14ac:dyDescent="0.25">
      <c r="A543" s="10"/>
      <c r="B543" s="9"/>
    </row>
    <row r="544" spans="1:2" x14ac:dyDescent="0.25">
      <c r="A544" s="10"/>
      <c r="B544" s="9"/>
    </row>
    <row r="545" spans="1:2" x14ac:dyDescent="0.25">
      <c r="A545" s="10"/>
      <c r="B545" s="9"/>
    </row>
    <row r="546" spans="1:2" x14ac:dyDescent="0.25">
      <c r="A546" s="10"/>
      <c r="B546" s="9"/>
    </row>
    <row r="547" spans="1:2" x14ac:dyDescent="0.25">
      <c r="A547" s="10"/>
      <c r="B547" s="9"/>
    </row>
    <row r="548" spans="1:2" x14ac:dyDescent="0.25">
      <c r="A548" s="10"/>
      <c r="B548" s="9"/>
    </row>
    <row r="549" spans="1:2" x14ac:dyDescent="0.25">
      <c r="A549" s="10"/>
      <c r="B549" s="9"/>
    </row>
    <row r="550" spans="1:2" x14ac:dyDescent="0.25">
      <c r="A550" s="10"/>
      <c r="B550" s="9"/>
    </row>
    <row r="551" spans="1:2" x14ac:dyDescent="0.25">
      <c r="A551" s="10"/>
      <c r="B551" s="9"/>
    </row>
    <row r="552" spans="1:2" x14ac:dyDescent="0.25">
      <c r="A552" s="10"/>
      <c r="B552" s="9"/>
    </row>
    <row r="553" spans="1:2" x14ac:dyDescent="0.25">
      <c r="A553" s="10"/>
      <c r="B553" s="9"/>
    </row>
    <row r="554" spans="1:2" x14ac:dyDescent="0.25">
      <c r="A554" s="10"/>
      <c r="B554" s="9"/>
    </row>
    <row r="555" spans="1:2" x14ac:dyDescent="0.25">
      <c r="A555" s="10"/>
      <c r="B555" s="9"/>
    </row>
    <row r="556" spans="1:2" x14ac:dyDescent="0.25">
      <c r="A556" s="10"/>
      <c r="B556" s="9"/>
    </row>
    <row r="557" spans="1:2" x14ac:dyDescent="0.25">
      <c r="A557" s="10"/>
      <c r="B557" s="9"/>
    </row>
    <row r="558" spans="1:2" x14ac:dyDescent="0.25">
      <c r="A558" s="10"/>
      <c r="B558" s="9"/>
    </row>
    <row r="559" spans="1:2" x14ac:dyDescent="0.25">
      <c r="A559" s="10"/>
      <c r="B559" s="9"/>
    </row>
    <row r="560" spans="1:2" x14ac:dyDescent="0.25">
      <c r="A560" s="10"/>
      <c r="B560" s="9"/>
    </row>
    <row r="561" spans="1:2" x14ac:dyDescent="0.25">
      <c r="A561" s="10"/>
      <c r="B561" s="9"/>
    </row>
    <row r="562" spans="1:2" x14ac:dyDescent="0.25">
      <c r="A562" s="10"/>
      <c r="B562" s="9"/>
    </row>
    <row r="563" spans="1:2" x14ac:dyDescent="0.25">
      <c r="A563" s="10"/>
      <c r="B563" s="9"/>
    </row>
    <row r="564" spans="1:2" x14ac:dyDescent="0.25">
      <c r="A564" s="10"/>
      <c r="B564" s="9"/>
    </row>
    <row r="565" spans="1:2" x14ac:dyDescent="0.25">
      <c r="A565" s="10"/>
      <c r="B565" s="9"/>
    </row>
    <row r="566" spans="1:2" x14ac:dyDescent="0.25">
      <c r="A566" s="10"/>
      <c r="B566" s="9"/>
    </row>
    <row r="567" spans="1:2" x14ac:dyDescent="0.25">
      <c r="A567" s="10"/>
      <c r="B567" s="9"/>
    </row>
    <row r="568" spans="1:2" x14ac:dyDescent="0.25">
      <c r="A568" s="10"/>
      <c r="B568" s="9"/>
    </row>
    <row r="569" spans="1:2" x14ac:dyDescent="0.25">
      <c r="A569" s="10"/>
      <c r="B569" s="9"/>
    </row>
    <row r="570" spans="1:2" x14ac:dyDescent="0.25">
      <c r="A570" s="10"/>
      <c r="B570" s="9"/>
    </row>
    <row r="571" spans="1:2" x14ac:dyDescent="0.25">
      <c r="A571" s="10"/>
      <c r="B571" s="9"/>
    </row>
    <row r="572" spans="1:2" x14ac:dyDescent="0.25">
      <c r="A572" s="10"/>
      <c r="B572" s="9"/>
    </row>
    <row r="573" spans="1:2" x14ac:dyDescent="0.25">
      <c r="A573" s="10"/>
      <c r="B573" s="9"/>
    </row>
    <row r="574" spans="1:2" x14ac:dyDescent="0.25">
      <c r="A574" s="10"/>
      <c r="B574" s="9"/>
    </row>
    <row r="575" spans="1:2" x14ac:dyDescent="0.25">
      <c r="A575" s="10"/>
      <c r="B575" s="9"/>
    </row>
    <row r="576" spans="1:2" x14ac:dyDescent="0.25">
      <c r="A576" s="10"/>
      <c r="B576" s="9"/>
    </row>
    <row r="577" spans="1:2" x14ac:dyDescent="0.25">
      <c r="A577" s="10"/>
      <c r="B577" s="9"/>
    </row>
    <row r="578" spans="1:2" x14ac:dyDescent="0.25">
      <c r="A578" s="10"/>
      <c r="B578" s="9"/>
    </row>
    <row r="579" spans="1:2" x14ac:dyDescent="0.25">
      <c r="A579" s="10"/>
      <c r="B579" s="9"/>
    </row>
    <row r="580" spans="1:2" x14ac:dyDescent="0.25">
      <c r="A580" s="10"/>
      <c r="B580" s="9"/>
    </row>
    <row r="581" spans="1:2" x14ac:dyDescent="0.25">
      <c r="A581" s="10"/>
      <c r="B581" s="9"/>
    </row>
    <row r="582" spans="1:2" x14ac:dyDescent="0.25">
      <c r="A582" s="10"/>
      <c r="B582" s="9"/>
    </row>
    <row r="583" spans="1:2" x14ac:dyDescent="0.25">
      <c r="A583" s="10"/>
      <c r="B583" s="9"/>
    </row>
    <row r="584" spans="1:2" x14ac:dyDescent="0.25">
      <c r="A584" s="10"/>
      <c r="B584" s="9"/>
    </row>
    <row r="585" spans="1:2" x14ac:dyDescent="0.25">
      <c r="A585" s="10"/>
      <c r="B585" s="9"/>
    </row>
    <row r="586" spans="1:2" x14ac:dyDescent="0.25">
      <c r="A586" s="10"/>
      <c r="B586" s="9"/>
    </row>
    <row r="587" spans="1:2" x14ac:dyDescent="0.25">
      <c r="A587" s="10"/>
      <c r="B587" s="9"/>
    </row>
    <row r="588" spans="1:2" x14ac:dyDescent="0.25">
      <c r="A588" s="10"/>
      <c r="B588" s="9"/>
    </row>
    <row r="589" spans="1:2" x14ac:dyDescent="0.25">
      <c r="A589" s="10"/>
      <c r="B589" s="9"/>
    </row>
    <row r="590" spans="1:2" x14ac:dyDescent="0.25">
      <c r="A590" s="10"/>
      <c r="B590" s="9"/>
    </row>
    <row r="591" spans="1:2" x14ac:dyDescent="0.25">
      <c r="A591" s="10"/>
      <c r="B591" s="9"/>
    </row>
    <row r="592" spans="1:2" x14ac:dyDescent="0.25">
      <c r="A592" s="10"/>
      <c r="B592" s="9"/>
    </row>
    <row r="593" spans="1:2" x14ac:dyDescent="0.25">
      <c r="A593" s="10"/>
      <c r="B593" s="9"/>
    </row>
    <row r="594" spans="1:2" x14ac:dyDescent="0.25">
      <c r="A594" s="10"/>
      <c r="B594" s="9"/>
    </row>
    <row r="595" spans="1:2" x14ac:dyDescent="0.25">
      <c r="A595" s="10"/>
      <c r="B595" s="9"/>
    </row>
    <row r="596" spans="1:2" x14ac:dyDescent="0.25">
      <c r="A596" s="10"/>
      <c r="B596" s="9"/>
    </row>
    <row r="597" spans="1:2" x14ac:dyDescent="0.25">
      <c r="A597" s="10"/>
      <c r="B597" s="9"/>
    </row>
    <row r="598" spans="1:2" x14ac:dyDescent="0.25">
      <c r="A598" s="10"/>
      <c r="B598" s="9"/>
    </row>
    <row r="599" spans="1:2" x14ac:dyDescent="0.25">
      <c r="A599" s="10"/>
      <c r="B599" s="9"/>
    </row>
    <row r="600" spans="1:2" x14ac:dyDescent="0.25">
      <c r="A600" s="10"/>
      <c r="B600" s="9"/>
    </row>
    <row r="601" spans="1:2" x14ac:dyDescent="0.25">
      <c r="A601" s="10"/>
      <c r="B601" s="9"/>
    </row>
    <row r="602" spans="1:2" x14ac:dyDescent="0.25">
      <c r="A602" s="10"/>
      <c r="B602" s="9"/>
    </row>
    <row r="603" spans="1:2" x14ac:dyDescent="0.25">
      <c r="A603" s="10"/>
      <c r="B603" s="9"/>
    </row>
    <row r="604" spans="1:2" x14ac:dyDescent="0.25">
      <c r="A604" s="10"/>
      <c r="B604" s="9"/>
    </row>
    <row r="605" spans="1:2" x14ac:dyDescent="0.25">
      <c r="A605" s="10"/>
      <c r="B605" s="9"/>
    </row>
    <row r="606" spans="1:2" x14ac:dyDescent="0.25">
      <c r="A606" s="10"/>
      <c r="B606" s="9"/>
    </row>
    <row r="607" spans="1:2" x14ac:dyDescent="0.25">
      <c r="A607" s="10"/>
      <c r="B607" s="9"/>
    </row>
    <row r="608" spans="1:2" x14ac:dyDescent="0.25">
      <c r="A608" s="10"/>
      <c r="B608" s="9"/>
    </row>
    <row r="609" spans="1:2" x14ac:dyDescent="0.25">
      <c r="A609" s="10"/>
      <c r="B609" s="9"/>
    </row>
    <row r="610" spans="1:2" x14ac:dyDescent="0.25">
      <c r="A610" s="10"/>
      <c r="B610" s="9"/>
    </row>
    <row r="611" spans="1:2" x14ac:dyDescent="0.25">
      <c r="A611" s="10"/>
      <c r="B611" s="9"/>
    </row>
    <row r="612" spans="1:2" x14ac:dyDescent="0.25">
      <c r="A612" s="10"/>
      <c r="B612" s="9"/>
    </row>
    <row r="613" spans="1:2" x14ac:dyDescent="0.25">
      <c r="A613" s="10"/>
      <c r="B613" s="9"/>
    </row>
    <row r="614" spans="1:2" x14ac:dyDescent="0.25">
      <c r="A614" s="10"/>
      <c r="B614" s="9"/>
    </row>
    <row r="615" spans="1:2" x14ac:dyDescent="0.25">
      <c r="A615" s="10"/>
      <c r="B615" s="9"/>
    </row>
    <row r="616" spans="1:2" x14ac:dyDescent="0.25">
      <c r="A616" s="10"/>
      <c r="B616" s="9"/>
    </row>
    <row r="617" spans="1:2" x14ac:dyDescent="0.25">
      <c r="A617" s="10"/>
      <c r="B617" s="9"/>
    </row>
    <row r="618" spans="1:2" x14ac:dyDescent="0.25">
      <c r="A618" s="10"/>
      <c r="B618" s="9"/>
    </row>
    <row r="619" spans="1:2" x14ac:dyDescent="0.25">
      <c r="A619" s="10"/>
      <c r="B619" s="9"/>
    </row>
    <row r="620" spans="1:2" x14ac:dyDescent="0.25">
      <c r="A620" s="10"/>
      <c r="B620" s="9"/>
    </row>
    <row r="621" spans="1:2" x14ac:dyDescent="0.25">
      <c r="A621" s="10"/>
      <c r="B621" s="9"/>
    </row>
    <row r="622" spans="1:2" x14ac:dyDescent="0.25">
      <c r="A622" s="10"/>
      <c r="B622" s="9"/>
    </row>
    <row r="623" spans="1:2" x14ac:dyDescent="0.25">
      <c r="A623" s="10"/>
      <c r="B623" s="9"/>
    </row>
    <row r="624" spans="1:2" x14ac:dyDescent="0.25">
      <c r="A624" s="10"/>
      <c r="B624" s="9"/>
    </row>
    <row r="625" spans="1:2" x14ac:dyDescent="0.25">
      <c r="A625" s="10"/>
      <c r="B625" s="9"/>
    </row>
    <row r="626" spans="1:2" x14ac:dyDescent="0.25">
      <c r="A626" s="10"/>
      <c r="B626" s="9"/>
    </row>
    <row r="627" spans="1:2" x14ac:dyDescent="0.25">
      <c r="A627" s="10"/>
      <c r="B627" s="9"/>
    </row>
    <row r="628" spans="1:2" x14ac:dyDescent="0.25">
      <c r="A628" s="10"/>
      <c r="B628" s="9"/>
    </row>
    <row r="629" spans="1:2" x14ac:dyDescent="0.25">
      <c r="A629" s="10"/>
      <c r="B629" s="9"/>
    </row>
    <row r="630" spans="1:2" x14ac:dyDescent="0.25">
      <c r="A630" s="10"/>
      <c r="B630" s="9"/>
    </row>
    <row r="631" spans="1:2" x14ac:dyDescent="0.25">
      <c r="A631" s="10"/>
      <c r="B631" s="9"/>
    </row>
    <row r="632" spans="1:2" x14ac:dyDescent="0.25">
      <c r="A632" s="10"/>
      <c r="B632" s="9"/>
    </row>
    <row r="633" spans="1:2" x14ac:dyDescent="0.25">
      <c r="A633" s="10"/>
      <c r="B633" s="9"/>
    </row>
    <row r="634" spans="1:2" x14ac:dyDescent="0.25">
      <c r="A634" s="10"/>
      <c r="B634" s="9"/>
    </row>
    <row r="635" spans="1:2" x14ac:dyDescent="0.25">
      <c r="A635" s="10"/>
      <c r="B635" s="9"/>
    </row>
    <row r="636" spans="1:2" x14ac:dyDescent="0.25">
      <c r="A636" s="10"/>
      <c r="B636" s="9"/>
    </row>
    <row r="637" spans="1:2" x14ac:dyDescent="0.25">
      <c r="A637" s="10"/>
      <c r="B637" s="9"/>
    </row>
    <row r="638" spans="1:2" x14ac:dyDescent="0.25">
      <c r="A638" s="10"/>
      <c r="B638" s="9"/>
    </row>
    <row r="639" spans="1:2" x14ac:dyDescent="0.25">
      <c r="A639" s="10"/>
      <c r="B639" s="9"/>
    </row>
    <row r="640" spans="1:2" x14ac:dyDescent="0.25">
      <c r="A640" s="10"/>
      <c r="B640" s="9"/>
    </row>
    <row r="641" spans="1:2" x14ac:dyDescent="0.25">
      <c r="A641" s="10"/>
      <c r="B641" s="9"/>
    </row>
    <row r="642" spans="1:2" x14ac:dyDescent="0.25">
      <c r="A642" s="10"/>
      <c r="B642" s="9"/>
    </row>
    <row r="643" spans="1:2" x14ac:dyDescent="0.25">
      <c r="A643" s="10"/>
      <c r="B643" s="9"/>
    </row>
    <row r="644" spans="1:2" x14ac:dyDescent="0.25">
      <c r="A644" s="10"/>
      <c r="B644" s="9"/>
    </row>
    <row r="645" spans="1:2" x14ac:dyDescent="0.25">
      <c r="A645" s="10"/>
      <c r="B645" s="9"/>
    </row>
    <row r="646" spans="1:2" x14ac:dyDescent="0.25">
      <c r="A646" s="10"/>
      <c r="B646" s="9"/>
    </row>
    <row r="647" spans="1:2" x14ac:dyDescent="0.25">
      <c r="A647" s="10"/>
      <c r="B647" s="9"/>
    </row>
    <row r="648" spans="1:2" x14ac:dyDescent="0.25">
      <c r="A648" s="10"/>
      <c r="B648" s="9"/>
    </row>
    <row r="649" spans="1:2" x14ac:dyDescent="0.25">
      <c r="A649" s="10"/>
      <c r="B649" s="9"/>
    </row>
    <row r="650" spans="1:2" x14ac:dyDescent="0.25">
      <c r="A650" s="10"/>
      <c r="B650" s="9"/>
    </row>
    <row r="651" spans="1:2" x14ac:dyDescent="0.25">
      <c r="A651" s="10"/>
      <c r="B651" s="9"/>
    </row>
    <row r="652" spans="1:2" x14ac:dyDescent="0.25">
      <c r="A652" s="10"/>
      <c r="B652" s="9"/>
    </row>
    <row r="653" spans="1:2" x14ac:dyDescent="0.25">
      <c r="A653" s="10"/>
      <c r="B653" s="9"/>
    </row>
    <row r="654" spans="1:2" x14ac:dyDescent="0.25">
      <c r="A654" s="10"/>
      <c r="B654" s="9"/>
    </row>
    <row r="655" spans="1:2" x14ac:dyDescent="0.25">
      <c r="A655" s="10"/>
      <c r="B655" s="9"/>
    </row>
    <row r="656" spans="1:2" x14ac:dyDescent="0.25">
      <c r="A656" s="10"/>
      <c r="B656" s="9"/>
    </row>
    <row r="657" spans="1:2" x14ac:dyDescent="0.25">
      <c r="A657" s="10"/>
      <c r="B657" s="9"/>
    </row>
    <row r="658" spans="1:2" x14ac:dyDescent="0.25">
      <c r="A658" s="10"/>
      <c r="B658" s="9"/>
    </row>
    <row r="659" spans="1:2" x14ac:dyDescent="0.25">
      <c r="A659" s="10"/>
      <c r="B659" s="9"/>
    </row>
    <row r="660" spans="1:2" x14ac:dyDescent="0.25">
      <c r="A660" s="10"/>
      <c r="B660" s="9"/>
    </row>
    <row r="661" spans="1:2" x14ac:dyDescent="0.25">
      <c r="A661" s="10"/>
      <c r="B661" s="9"/>
    </row>
    <row r="662" spans="1:2" x14ac:dyDescent="0.25">
      <c r="A662" s="10"/>
      <c r="B662" s="9"/>
    </row>
    <row r="663" spans="1:2" x14ac:dyDescent="0.25">
      <c r="A663" s="10"/>
      <c r="B663" s="9"/>
    </row>
    <row r="664" spans="1:2" x14ac:dyDescent="0.25">
      <c r="A664" s="10"/>
      <c r="B664" s="9"/>
    </row>
    <row r="665" spans="1:2" x14ac:dyDescent="0.25">
      <c r="A665" s="10"/>
      <c r="B665" s="9"/>
    </row>
    <row r="666" spans="1:2" x14ac:dyDescent="0.25">
      <c r="A666" s="10"/>
      <c r="B666" s="9"/>
    </row>
    <row r="667" spans="1:2" x14ac:dyDescent="0.25">
      <c r="A667" s="10"/>
      <c r="B667" s="9"/>
    </row>
    <row r="668" spans="1:2" x14ac:dyDescent="0.25">
      <c r="A668" s="10"/>
      <c r="B668" s="9"/>
    </row>
    <row r="669" spans="1:2" x14ac:dyDescent="0.25">
      <c r="A669" s="10"/>
      <c r="B669" s="9"/>
    </row>
    <row r="670" spans="1:2" x14ac:dyDescent="0.25">
      <c r="A670" s="10"/>
      <c r="B670" s="9"/>
    </row>
    <row r="671" spans="1:2" x14ac:dyDescent="0.25">
      <c r="A671" s="10"/>
      <c r="B671" s="9"/>
    </row>
    <row r="672" spans="1:2" x14ac:dyDescent="0.25">
      <c r="A672" s="10"/>
      <c r="B672" s="9"/>
    </row>
    <row r="673" spans="1:2" x14ac:dyDescent="0.25">
      <c r="A673" s="10"/>
      <c r="B673" s="9"/>
    </row>
    <row r="674" spans="1:2" x14ac:dyDescent="0.25">
      <c r="A674" s="10"/>
      <c r="B674" s="9"/>
    </row>
    <row r="675" spans="1:2" x14ac:dyDescent="0.25">
      <c r="A675" s="10"/>
      <c r="B675" s="9"/>
    </row>
    <row r="676" spans="1:2" x14ac:dyDescent="0.25">
      <c r="A676" s="10"/>
      <c r="B676" s="9"/>
    </row>
    <row r="677" spans="1:2" x14ac:dyDescent="0.25">
      <c r="A677" s="10"/>
      <c r="B677" s="9"/>
    </row>
    <row r="678" spans="1:2" x14ac:dyDescent="0.25">
      <c r="A678" s="10"/>
      <c r="B678" s="9"/>
    </row>
    <row r="679" spans="1:2" x14ac:dyDescent="0.25">
      <c r="A679" s="10"/>
      <c r="B679" s="9"/>
    </row>
    <row r="680" spans="1:2" x14ac:dyDescent="0.25">
      <c r="A680" s="10"/>
      <c r="B680" s="9"/>
    </row>
    <row r="681" spans="1:2" x14ac:dyDescent="0.25">
      <c r="A681" s="10"/>
      <c r="B681" s="9"/>
    </row>
    <row r="682" spans="1:2" x14ac:dyDescent="0.25">
      <c r="A682" s="10"/>
      <c r="B682" s="9"/>
    </row>
    <row r="683" spans="1:2" x14ac:dyDescent="0.25">
      <c r="A683" s="10"/>
      <c r="B683" s="9"/>
    </row>
    <row r="684" spans="1:2" x14ac:dyDescent="0.25">
      <c r="A684" s="10"/>
      <c r="B684" s="9"/>
    </row>
    <row r="685" spans="1:2" x14ac:dyDescent="0.25">
      <c r="A685" s="10"/>
      <c r="B685" s="9"/>
    </row>
    <row r="686" spans="1:2" x14ac:dyDescent="0.25">
      <c r="A686" s="10"/>
      <c r="B686" s="9"/>
    </row>
    <row r="687" spans="1:2" x14ac:dyDescent="0.25">
      <c r="A687" s="10"/>
      <c r="B687" s="9"/>
    </row>
    <row r="688" spans="1:2" x14ac:dyDescent="0.25">
      <c r="A688" s="10"/>
      <c r="B688" s="9"/>
    </row>
    <row r="689" spans="1:2" x14ac:dyDescent="0.25">
      <c r="A689" s="10"/>
      <c r="B689" s="9"/>
    </row>
    <row r="690" spans="1:2" x14ac:dyDescent="0.25">
      <c r="A690" s="10"/>
      <c r="B690" s="9"/>
    </row>
    <row r="691" spans="1:2" x14ac:dyDescent="0.25">
      <c r="A691" s="10"/>
      <c r="B691" s="9"/>
    </row>
    <row r="692" spans="1:2" x14ac:dyDescent="0.25">
      <c r="A692" s="10"/>
      <c r="B692" s="9"/>
    </row>
    <row r="693" spans="1:2" x14ac:dyDescent="0.25">
      <c r="A693" s="10"/>
      <c r="B693" s="9"/>
    </row>
    <row r="694" spans="1:2" x14ac:dyDescent="0.25">
      <c r="A694" s="10"/>
      <c r="B694" s="9"/>
    </row>
    <row r="695" spans="1:2" x14ac:dyDescent="0.25">
      <c r="A695" s="10"/>
      <c r="B695" s="9"/>
    </row>
    <row r="696" spans="1:2" x14ac:dyDescent="0.25">
      <c r="A696" s="10"/>
      <c r="B696" s="9"/>
    </row>
    <row r="697" spans="1:2" x14ac:dyDescent="0.25">
      <c r="A697" s="10"/>
      <c r="B697" s="9"/>
    </row>
    <row r="698" spans="1:2" x14ac:dyDescent="0.25">
      <c r="A698" s="10"/>
      <c r="B698" s="9"/>
    </row>
    <row r="699" spans="1:2" x14ac:dyDescent="0.25">
      <c r="A699" s="10"/>
      <c r="B699" s="9"/>
    </row>
    <row r="700" spans="1:2" x14ac:dyDescent="0.25">
      <c r="A700" s="10"/>
      <c r="B700" s="9"/>
    </row>
    <row r="701" spans="1:2" x14ac:dyDescent="0.25">
      <c r="A701" s="10"/>
      <c r="B701" s="9"/>
    </row>
    <row r="702" spans="1:2" x14ac:dyDescent="0.25">
      <c r="A702" s="10"/>
      <c r="B702" s="9"/>
    </row>
    <row r="703" spans="1:2" x14ac:dyDescent="0.25">
      <c r="A703" s="10"/>
      <c r="B703" s="9"/>
    </row>
    <row r="704" spans="1:2" x14ac:dyDescent="0.25">
      <c r="A704" s="10"/>
      <c r="B704" s="9"/>
    </row>
    <row r="705" spans="1:2" x14ac:dyDescent="0.25">
      <c r="A705" s="10"/>
      <c r="B705" s="9"/>
    </row>
    <row r="706" spans="1:2" x14ac:dyDescent="0.25">
      <c r="A706" s="10"/>
      <c r="B706" s="9"/>
    </row>
    <row r="707" spans="1:2" x14ac:dyDescent="0.25">
      <c r="A707" s="10"/>
      <c r="B707" s="9"/>
    </row>
    <row r="708" spans="1:2" x14ac:dyDescent="0.25">
      <c r="A708" s="10"/>
      <c r="B708" s="9"/>
    </row>
    <row r="709" spans="1:2" x14ac:dyDescent="0.25">
      <c r="A709" s="10"/>
      <c r="B709" s="9"/>
    </row>
    <row r="710" spans="1:2" x14ac:dyDescent="0.25">
      <c r="A710" s="10"/>
      <c r="B710" s="9"/>
    </row>
    <row r="711" spans="1:2" x14ac:dyDescent="0.25">
      <c r="A711" s="10"/>
      <c r="B711" s="9"/>
    </row>
    <row r="712" spans="1:2" x14ac:dyDescent="0.25">
      <c r="A712" s="10"/>
      <c r="B712" s="9"/>
    </row>
    <row r="713" spans="1:2" x14ac:dyDescent="0.25">
      <c r="A713" s="10"/>
      <c r="B713" s="9"/>
    </row>
    <row r="714" spans="1:2" x14ac:dyDescent="0.25">
      <c r="A714" s="10"/>
      <c r="B714" s="9"/>
    </row>
    <row r="715" spans="1:2" x14ac:dyDescent="0.25">
      <c r="A715" s="10"/>
      <c r="B715" s="9"/>
    </row>
    <row r="716" spans="1:2" x14ac:dyDescent="0.25">
      <c r="A716" s="10"/>
      <c r="B716" s="9"/>
    </row>
    <row r="717" spans="1:2" x14ac:dyDescent="0.25">
      <c r="A717" s="10"/>
      <c r="B717" s="9"/>
    </row>
    <row r="718" spans="1:2" x14ac:dyDescent="0.25">
      <c r="A718" s="10"/>
      <c r="B718" s="9"/>
    </row>
    <row r="719" spans="1:2" x14ac:dyDescent="0.25">
      <c r="A719" s="10"/>
      <c r="B719" s="9"/>
    </row>
    <row r="720" spans="1:2" x14ac:dyDescent="0.25">
      <c r="A720" s="10"/>
      <c r="B720" s="9"/>
    </row>
    <row r="721" spans="1:2" x14ac:dyDescent="0.25">
      <c r="A721" s="10"/>
      <c r="B721" s="9"/>
    </row>
    <row r="722" spans="1:2" x14ac:dyDescent="0.25">
      <c r="A722" s="10"/>
      <c r="B722" s="9"/>
    </row>
    <row r="723" spans="1:2" x14ac:dyDescent="0.25">
      <c r="A723" s="10"/>
      <c r="B723" s="9"/>
    </row>
    <row r="724" spans="1:2" x14ac:dyDescent="0.25">
      <c r="A724" s="10"/>
      <c r="B724" s="9"/>
    </row>
    <row r="725" spans="1:2" x14ac:dyDescent="0.25">
      <c r="A725" s="10"/>
      <c r="B725" s="9"/>
    </row>
    <row r="726" spans="1:2" x14ac:dyDescent="0.25">
      <c r="A726" s="10"/>
      <c r="B726" s="9"/>
    </row>
    <row r="727" spans="1:2" x14ac:dyDescent="0.25">
      <c r="A727" s="10"/>
      <c r="B727" s="9"/>
    </row>
    <row r="728" spans="1:2" x14ac:dyDescent="0.25">
      <c r="A728" s="10"/>
      <c r="B728" s="9"/>
    </row>
    <row r="729" spans="1:2" x14ac:dyDescent="0.25">
      <c r="A729" s="10"/>
      <c r="B729" s="9"/>
    </row>
    <row r="730" spans="1:2" x14ac:dyDescent="0.25">
      <c r="A730" s="10"/>
      <c r="B730" s="9"/>
    </row>
    <row r="731" spans="1:2" x14ac:dyDescent="0.25">
      <c r="A731" s="10"/>
      <c r="B731" s="9"/>
    </row>
    <row r="732" spans="1:2" x14ac:dyDescent="0.25">
      <c r="A732" s="10"/>
      <c r="B732" s="9"/>
    </row>
    <row r="733" spans="1:2" x14ac:dyDescent="0.25">
      <c r="A733" s="10"/>
      <c r="B733" s="9"/>
    </row>
    <row r="734" spans="1:2" x14ac:dyDescent="0.25">
      <c r="A734" s="10"/>
      <c r="B734" s="9"/>
    </row>
    <row r="735" spans="1:2" x14ac:dyDescent="0.25">
      <c r="A735" s="10"/>
      <c r="B735" s="9"/>
    </row>
    <row r="736" spans="1:2" x14ac:dyDescent="0.25">
      <c r="A736" s="10"/>
      <c r="B736" s="9"/>
    </row>
    <row r="737" spans="1:2" x14ac:dyDescent="0.25">
      <c r="A737" s="10"/>
      <c r="B737" s="9"/>
    </row>
    <row r="738" spans="1:2" x14ac:dyDescent="0.25">
      <c r="A738" s="10"/>
      <c r="B738" s="9"/>
    </row>
    <row r="739" spans="1:2" x14ac:dyDescent="0.25">
      <c r="A739" s="10"/>
      <c r="B739" s="9"/>
    </row>
    <row r="740" spans="1:2" x14ac:dyDescent="0.25">
      <c r="A740" s="10"/>
      <c r="B740" s="9"/>
    </row>
    <row r="741" spans="1:2" x14ac:dyDescent="0.25">
      <c r="A741" s="10"/>
      <c r="B741" s="9"/>
    </row>
    <row r="742" spans="1:2" x14ac:dyDescent="0.25">
      <c r="A742" s="10"/>
      <c r="B742" s="9"/>
    </row>
    <row r="743" spans="1:2" x14ac:dyDescent="0.25">
      <c r="A743" s="10"/>
      <c r="B743" s="9"/>
    </row>
    <row r="744" spans="1:2" x14ac:dyDescent="0.25">
      <c r="A744" s="10"/>
      <c r="B744" s="9"/>
    </row>
    <row r="745" spans="1:2" x14ac:dyDescent="0.25">
      <c r="A745" s="10"/>
      <c r="B745" s="9"/>
    </row>
    <row r="746" spans="1:2" x14ac:dyDescent="0.25">
      <c r="A746" s="10"/>
      <c r="B746" s="9"/>
    </row>
    <row r="747" spans="1:2" x14ac:dyDescent="0.25">
      <c r="A747" s="10"/>
      <c r="B747" s="9"/>
    </row>
    <row r="748" spans="1:2" x14ac:dyDescent="0.25">
      <c r="A748" s="10"/>
      <c r="B748" s="9"/>
    </row>
    <row r="749" spans="1:2" x14ac:dyDescent="0.25">
      <c r="A749" s="10"/>
      <c r="B749" s="9"/>
    </row>
    <row r="750" spans="1:2" x14ac:dyDescent="0.25">
      <c r="A750" s="10"/>
      <c r="B750" s="9"/>
    </row>
    <row r="751" spans="1:2" x14ac:dyDescent="0.25">
      <c r="A751" s="10"/>
      <c r="B751" s="9"/>
    </row>
    <row r="752" spans="1:2" x14ac:dyDescent="0.25">
      <c r="A752" s="10"/>
      <c r="B752" s="9"/>
    </row>
    <row r="753" spans="1:2" x14ac:dyDescent="0.25">
      <c r="A753" s="10"/>
      <c r="B753" s="9"/>
    </row>
    <row r="754" spans="1:2" x14ac:dyDescent="0.25">
      <c r="A754" s="10"/>
      <c r="B754" s="9"/>
    </row>
    <row r="755" spans="1:2" x14ac:dyDescent="0.25">
      <c r="A755" s="10"/>
      <c r="B755" s="9"/>
    </row>
    <row r="756" spans="1:2" x14ac:dyDescent="0.25">
      <c r="A756" s="10"/>
      <c r="B756" s="9"/>
    </row>
    <row r="757" spans="1:2" x14ac:dyDescent="0.25">
      <c r="A757" s="10"/>
      <c r="B757" s="9"/>
    </row>
    <row r="758" spans="1:2" x14ac:dyDescent="0.25">
      <c r="A758" s="10"/>
      <c r="B758" s="9"/>
    </row>
    <row r="759" spans="1:2" x14ac:dyDescent="0.25">
      <c r="A759" s="10"/>
      <c r="B759" s="9"/>
    </row>
    <row r="760" spans="1:2" x14ac:dyDescent="0.25">
      <c r="A760" s="10"/>
      <c r="B760" s="9"/>
    </row>
    <row r="761" spans="1:2" x14ac:dyDescent="0.25">
      <c r="A761" s="10"/>
      <c r="B761" s="9"/>
    </row>
    <row r="762" spans="1:2" x14ac:dyDescent="0.25">
      <c r="A762" s="10"/>
      <c r="B762" s="9"/>
    </row>
    <row r="763" spans="1:2" x14ac:dyDescent="0.25">
      <c r="A763" s="10"/>
      <c r="B763" s="9"/>
    </row>
    <row r="764" spans="1:2" x14ac:dyDescent="0.25">
      <c r="A764" s="10"/>
      <c r="B764" s="9"/>
    </row>
    <row r="765" spans="1:2" x14ac:dyDescent="0.25">
      <c r="A765" s="10"/>
      <c r="B765" s="9"/>
    </row>
    <row r="766" spans="1:2" x14ac:dyDescent="0.25">
      <c r="A766" s="10"/>
      <c r="B766" s="9"/>
    </row>
    <row r="767" spans="1:2" x14ac:dyDescent="0.25">
      <c r="A767" s="10"/>
      <c r="B767" s="9"/>
    </row>
    <row r="768" spans="1:2" x14ac:dyDescent="0.25">
      <c r="A768" s="10"/>
      <c r="B768" s="9"/>
    </row>
    <row r="769" spans="1:2" x14ac:dyDescent="0.25">
      <c r="A769" s="10"/>
      <c r="B769" s="9"/>
    </row>
    <row r="770" spans="1:2" x14ac:dyDescent="0.25">
      <c r="A770" s="10"/>
      <c r="B770" s="9"/>
    </row>
    <row r="771" spans="1:2" x14ac:dyDescent="0.25">
      <c r="A771" s="10"/>
      <c r="B771" s="9"/>
    </row>
    <row r="772" spans="1:2" x14ac:dyDescent="0.25">
      <c r="A772" s="10"/>
      <c r="B772" s="9"/>
    </row>
    <row r="773" spans="1:2" x14ac:dyDescent="0.25">
      <c r="A773" s="10"/>
      <c r="B773" s="9"/>
    </row>
    <row r="774" spans="1:2" x14ac:dyDescent="0.25">
      <c r="A774" s="10"/>
      <c r="B774" s="9"/>
    </row>
    <row r="775" spans="1:2" x14ac:dyDescent="0.25">
      <c r="A775" s="10"/>
      <c r="B775" s="9"/>
    </row>
    <row r="776" spans="1:2" x14ac:dyDescent="0.25">
      <c r="A776" s="10"/>
      <c r="B776" s="9"/>
    </row>
    <row r="777" spans="1:2" x14ac:dyDescent="0.25">
      <c r="A777" s="10"/>
      <c r="B777" s="9"/>
    </row>
    <row r="778" spans="1:2" x14ac:dyDescent="0.25">
      <c r="A778" s="10"/>
      <c r="B778" s="9"/>
    </row>
    <row r="779" spans="1:2" x14ac:dyDescent="0.25">
      <c r="A779" s="10"/>
      <c r="B779" s="9"/>
    </row>
    <row r="780" spans="1:2" x14ac:dyDescent="0.25">
      <c r="A780" s="10"/>
      <c r="B780" s="9"/>
    </row>
    <row r="781" spans="1:2" x14ac:dyDescent="0.25">
      <c r="A781" s="10"/>
      <c r="B781" s="9"/>
    </row>
    <row r="782" spans="1:2" x14ac:dyDescent="0.25">
      <c r="A782" s="10"/>
      <c r="B782" s="9"/>
    </row>
    <row r="783" spans="1:2" x14ac:dyDescent="0.25">
      <c r="A783" s="10"/>
      <c r="B783" s="9"/>
    </row>
    <row r="784" spans="1:2" x14ac:dyDescent="0.25">
      <c r="A784" s="10"/>
      <c r="B784" s="9"/>
    </row>
    <row r="785" spans="1:2" x14ac:dyDescent="0.25">
      <c r="A785" s="10"/>
      <c r="B785" s="9"/>
    </row>
    <row r="786" spans="1:2" x14ac:dyDescent="0.25">
      <c r="A786" s="10"/>
      <c r="B786" s="9"/>
    </row>
    <row r="787" spans="1:2" x14ac:dyDescent="0.25">
      <c r="A787" s="10"/>
      <c r="B787" s="9"/>
    </row>
    <row r="788" spans="1:2" x14ac:dyDescent="0.25">
      <c r="A788" s="10"/>
      <c r="B788" s="9"/>
    </row>
    <row r="789" spans="1:2" x14ac:dyDescent="0.25">
      <c r="A789" s="10"/>
      <c r="B789" s="9"/>
    </row>
    <row r="790" spans="1:2" x14ac:dyDescent="0.25">
      <c r="A790" s="10"/>
      <c r="B790" s="9"/>
    </row>
    <row r="791" spans="1:2" x14ac:dyDescent="0.25">
      <c r="A791" s="10"/>
      <c r="B791" s="9"/>
    </row>
    <row r="792" spans="1:2" x14ac:dyDescent="0.25">
      <c r="A792" s="10"/>
      <c r="B792" s="9"/>
    </row>
    <row r="793" spans="1:2" x14ac:dyDescent="0.25">
      <c r="A793" s="10"/>
      <c r="B793" s="9"/>
    </row>
    <row r="794" spans="1:2" x14ac:dyDescent="0.25">
      <c r="A794" s="10"/>
      <c r="B794" s="9"/>
    </row>
    <row r="795" spans="1:2" x14ac:dyDescent="0.25">
      <c r="A795" s="10"/>
      <c r="B795" s="9"/>
    </row>
    <row r="796" spans="1:2" x14ac:dyDescent="0.25">
      <c r="A796" s="10"/>
      <c r="B796" s="9"/>
    </row>
    <row r="797" spans="1:2" x14ac:dyDescent="0.25">
      <c r="A797" s="10"/>
      <c r="B797" s="9"/>
    </row>
    <row r="798" spans="1:2" x14ac:dyDescent="0.25">
      <c r="A798" s="10"/>
      <c r="B798" s="9"/>
    </row>
    <row r="799" spans="1:2" x14ac:dyDescent="0.25">
      <c r="A799" s="10"/>
      <c r="B799" s="9"/>
    </row>
    <row r="800" spans="1:2" x14ac:dyDescent="0.25">
      <c r="A800" s="10"/>
      <c r="B800" s="9"/>
    </row>
    <row r="801" spans="1:2" x14ac:dyDescent="0.25">
      <c r="A801" s="10"/>
      <c r="B801" s="9"/>
    </row>
    <row r="802" spans="1:2" x14ac:dyDescent="0.25">
      <c r="A802" s="10"/>
      <c r="B802" s="9"/>
    </row>
    <row r="803" spans="1:2" x14ac:dyDescent="0.25">
      <c r="A803" s="10"/>
      <c r="B803" s="9"/>
    </row>
    <row r="804" spans="1:2" x14ac:dyDescent="0.25">
      <c r="A804" s="10"/>
      <c r="B804" s="9"/>
    </row>
    <row r="805" spans="1:2" x14ac:dyDescent="0.25">
      <c r="A805" s="10"/>
      <c r="B805" s="9"/>
    </row>
    <row r="806" spans="1:2" x14ac:dyDescent="0.25">
      <c r="A806" s="10"/>
      <c r="B806" s="9"/>
    </row>
    <row r="807" spans="1:2" x14ac:dyDescent="0.25">
      <c r="A807" s="10"/>
      <c r="B807" s="9"/>
    </row>
    <row r="808" spans="1:2" x14ac:dyDescent="0.25">
      <c r="A808" s="10"/>
      <c r="B808" s="9"/>
    </row>
    <row r="809" spans="1:2" x14ac:dyDescent="0.25">
      <c r="A809" s="10"/>
      <c r="B809" s="9"/>
    </row>
    <row r="810" spans="1:2" x14ac:dyDescent="0.25">
      <c r="A810" s="10"/>
      <c r="B810" s="9"/>
    </row>
    <row r="811" spans="1:2" x14ac:dyDescent="0.25">
      <c r="A811" s="10"/>
      <c r="B811" s="9"/>
    </row>
    <row r="812" spans="1:2" x14ac:dyDescent="0.25">
      <c r="A812" s="10"/>
      <c r="B812" s="9"/>
    </row>
    <row r="813" spans="1:2" x14ac:dyDescent="0.25">
      <c r="A813" s="10"/>
      <c r="B813" s="9"/>
    </row>
    <row r="814" spans="1:2" x14ac:dyDescent="0.25">
      <c r="A814" s="10"/>
      <c r="B814" s="9"/>
    </row>
    <row r="815" spans="1:2" x14ac:dyDescent="0.25">
      <c r="A815" s="10"/>
      <c r="B815" s="9"/>
    </row>
    <row r="816" spans="1:2" x14ac:dyDescent="0.25">
      <c r="A816" s="10"/>
      <c r="B816" s="9"/>
    </row>
    <row r="817" spans="1:2" x14ac:dyDescent="0.25">
      <c r="A817" s="10"/>
      <c r="B817" s="9"/>
    </row>
    <row r="818" spans="1:2" x14ac:dyDescent="0.25">
      <c r="A818" s="10"/>
      <c r="B818" s="9"/>
    </row>
    <row r="819" spans="1:2" x14ac:dyDescent="0.25">
      <c r="A819" s="10"/>
      <c r="B819" s="9"/>
    </row>
    <row r="820" spans="1:2" x14ac:dyDescent="0.25">
      <c r="A820" s="10"/>
      <c r="B820" s="9"/>
    </row>
    <row r="821" spans="1:2" x14ac:dyDescent="0.25">
      <c r="A821" s="10"/>
      <c r="B821" s="9"/>
    </row>
    <row r="822" spans="1:2" x14ac:dyDescent="0.25">
      <c r="A822" s="10"/>
      <c r="B822" s="9"/>
    </row>
    <row r="823" spans="1:2" x14ac:dyDescent="0.25">
      <c r="A823" s="10"/>
      <c r="B823" s="9"/>
    </row>
    <row r="824" spans="1:2" x14ac:dyDescent="0.25">
      <c r="A824" s="10"/>
      <c r="B824" s="9"/>
    </row>
    <row r="825" spans="1:2" x14ac:dyDescent="0.25">
      <c r="A825" s="10"/>
      <c r="B825" s="9"/>
    </row>
    <row r="826" spans="1:2" x14ac:dyDescent="0.25">
      <c r="A826" s="10"/>
      <c r="B826" s="9"/>
    </row>
    <row r="827" spans="1:2" x14ac:dyDescent="0.25">
      <c r="A827" s="10"/>
      <c r="B827" s="9"/>
    </row>
    <row r="828" spans="1:2" x14ac:dyDescent="0.25">
      <c r="A828" s="10"/>
      <c r="B828" s="9"/>
    </row>
    <row r="829" spans="1:2" x14ac:dyDescent="0.25">
      <c r="A829" s="10"/>
      <c r="B829" s="9"/>
    </row>
    <row r="830" spans="1:2" x14ac:dyDescent="0.25">
      <c r="A830" s="10"/>
      <c r="B830" s="9"/>
    </row>
    <row r="831" spans="1:2" x14ac:dyDescent="0.25">
      <c r="A831" s="10"/>
      <c r="B831" s="9"/>
    </row>
    <row r="832" spans="1:2" x14ac:dyDescent="0.25">
      <c r="A832" s="10"/>
      <c r="B832" s="9"/>
    </row>
    <row r="833" spans="1:2" x14ac:dyDescent="0.25">
      <c r="A833" s="10"/>
      <c r="B833" s="9"/>
    </row>
    <row r="834" spans="1:2" x14ac:dyDescent="0.25">
      <c r="A834" s="10"/>
      <c r="B834" s="9"/>
    </row>
    <row r="835" spans="1:2" x14ac:dyDescent="0.25">
      <c r="A835" s="10"/>
      <c r="B835" s="9"/>
    </row>
    <row r="836" spans="1:2" x14ac:dyDescent="0.25">
      <c r="A836" s="10"/>
      <c r="B836" s="9"/>
    </row>
    <row r="837" spans="1:2" x14ac:dyDescent="0.25">
      <c r="A837" s="10"/>
      <c r="B837" s="9"/>
    </row>
    <row r="838" spans="1:2" x14ac:dyDescent="0.25">
      <c r="A838" s="10"/>
      <c r="B838" s="9"/>
    </row>
    <row r="839" spans="1:2" x14ac:dyDescent="0.25">
      <c r="A839" s="10"/>
      <c r="B839" s="9"/>
    </row>
    <row r="840" spans="1:2" x14ac:dyDescent="0.25">
      <c r="A840" s="10"/>
      <c r="B840" s="9"/>
    </row>
    <row r="841" spans="1:2" x14ac:dyDescent="0.25">
      <c r="A841" s="10"/>
      <c r="B841" s="9"/>
    </row>
    <row r="842" spans="1:2" x14ac:dyDescent="0.25">
      <c r="A842" s="10"/>
      <c r="B842" s="9"/>
    </row>
    <row r="843" spans="1:2" x14ac:dyDescent="0.25">
      <c r="A843" s="10"/>
      <c r="B843" s="9"/>
    </row>
    <row r="844" spans="1:2" x14ac:dyDescent="0.25">
      <c r="A844" s="10"/>
      <c r="B844" s="9"/>
    </row>
    <row r="845" spans="1:2" x14ac:dyDescent="0.25">
      <c r="A845" s="10"/>
      <c r="B845" s="9"/>
    </row>
    <row r="846" spans="1:2" x14ac:dyDescent="0.25">
      <c r="A846" s="10"/>
      <c r="B846" s="9"/>
    </row>
    <row r="847" spans="1:2" x14ac:dyDescent="0.25">
      <c r="A847" s="10"/>
      <c r="B847" s="9"/>
    </row>
    <row r="848" spans="1:2" x14ac:dyDescent="0.25">
      <c r="A848" s="10"/>
      <c r="B848" s="9"/>
    </row>
    <row r="849" spans="1:2" x14ac:dyDescent="0.25">
      <c r="A849" s="10"/>
      <c r="B849" s="9"/>
    </row>
    <row r="850" spans="1:2" x14ac:dyDescent="0.25">
      <c r="A850" s="10"/>
      <c r="B850" s="9"/>
    </row>
    <row r="851" spans="1:2" x14ac:dyDescent="0.25">
      <c r="A851" s="10"/>
      <c r="B851" s="9"/>
    </row>
    <row r="852" spans="1:2" x14ac:dyDescent="0.25">
      <c r="A852" s="10"/>
      <c r="B852" s="9"/>
    </row>
    <row r="853" spans="1:2" x14ac:dyDescent="0.25">
      <c r="A853" s="10"/>
      <c r="B853" s="9"/>
    </row>
    <row r="854" spans="1:2" x14ac:dyDescent="0.25">
      <c r="A854" s="10"/>
      <c r="B854" s="9"/>
    </row>
    <row r="855" spans="1:2" x14ac:dyDescent="0.25">
      <c r="A855" s="10"/>
      <c r="B855" s="9"/>
    </row>
    <row r="856" spans="1:2" x14ac:dyDescent="0.25">
      <c r="A856" s="10"/>
      <c r="B856" s="9"/>
    </row>
    <row r="857" spans="1:2" x14ac:dyDescent="0.25">
      <c r="A857" s="10"/>
      <c r="B857" s="9"/>
    </row>
    <row r="858" spans="1:2" x14ac:dyDescent="0.25">
      <c r="A858" s="10"/>
      <c r="B858" s="9"/>
    </row>
    <row r="859" spans="1:2" x14ac:dyDescent="0.25">
      <c r="A859" s="10"/>
      <c r="B859" s="9"/>
    </row>
    <row r="860" spans="1:2" x14ac:dyDescent="0.25">
      <c r="A860" s="10"/>
      <c r="B860" s="9"/>
    </row>
    <row r="861" spans="1:2" x14ac:dyDescent="0.25">
      <c r="A861" s="10"/>
      <c r="B861" s="9"/>
    </row>
    <row r="862" spans="1:2" x14ac:dyDescent="0.25">
      <c r="A862" s="10"/>
      <c r="B862" s="9"/>
    </row>
    <row r="863" spans="1:2" x14ac:dyDescent="0.25">
      <c r="A863" s="10"/>
      <c r="B863" s="9"/>
    </row>
    <row r="864" spans="1:2" x14ac:dyDescent="0.25">
      <c r="A864" s="10"/>
      <c r="B864" s="9"/>
    </row>
    <row r="865" spans="1:2" x14ac:dyDescent="0.25">
      <c r="A865" s="10"/>
      <c r="B865" s="9"/>
    </row>
    <row r="866" spans="1:2" x14ac:dyDescent="0.25">
      <c r="A866" s="10"/>
      <c r="B866" s="9"/>
    </row>
    <row r="867" spans="1:2" x14ac:dyDescent="0.25">
      <c r="A867" s="10"/>
      <c r="B867" s="9"/>
    </row>
    <row r="868" spans="1:2" x14ac:dyDescent="0.25">
      <c r="A868" s="10"/>
      <c r="B868" s="9"/>
    </row>
    <row r="869" spans="1:2" x14ac:dyDescent="0.25">
      <c r="A869" s="10"/>
      <c r="B869" s="9"/>
    </row>
    <row r="870" spans="1:2" x14ac:dyDescent="0.25">
      <c r="A870" s="10"/>
      <c r="B870" s="9"/>
    </row>
    <row r="871" spans="1:2" x14ac:dyDescent="0.25">
      <c r="A871" s="10"/>
      <c r="B871" s="9"/>
    </row>
    <row r="872" spans="1:2" x14ac:dyDescent="0.25">
      <c r="A872" s="10"/>
      <c r="B872" s="9"/>
    </row>
    <row r="873" spans="1:2" x14ac:dyDescent="0.25">
      <c r="A873" s="10"/>
      <c r="B873" s="9"/>
    </row>
    <row r="874" spans="1:2" x14ac:dyDescent="0.25">
      <c r="A874" s="10"/>
      <c r="B874" s="9"/>
    </row>
    <row r="875" spans="1:2" x14ac:dyDescent="0.25">
      <c r="A875" s="10"/>
      <c r="B875" s="9"/>
    </row>
    <row r="876" spans="1:2" x14ac:dyDescent="0.25">
      <c r="A876" s="10"/>
      <c r="B876" s="9"/>
    </row>
    <row r="877" spans="1:2" x14ac:dyDescent="0.25">
      <c r="A877" s="10"/>
      <c r="B877" s="9"/>
    </row>
    <row r="878" spans="1:2" x14ac:dyDescent="0.25">
      <c r="A878" s="10"/>
      <c r="B878" s="9"/>
    </row>
    <row r="879" spans="1:2" x14ac:dyDescent="0.25">
      <c r="A879" s="10"/>
      <c r="B879" s="9"/>
    </row>
    <row r="880" spans="1:2" x14ac:dyDescent="0.25">
      <c r="A880" s="10"/>
      <c r="B880" s="9"/>
    </row>
    <row r="881" spans="1:2" x14ac:dyDescent="0.25">
      <c r="A881" s="10"/>
      <c r="B881" s="9"/>
    </row>
    <row r="882" spans="1:2" x14ac:dyDescent="0.25">
      <c r="A882" s="10"/>
      <c r="B882" s="9"/>
    </row>
    <row r="883" spans="1:2" x14ac:dyDescent="0.25">
      <c r="A883" s="10"/>
      <c r="B883" s="9"/>
    </row>
    <row r="884" spans="1:2" x14ac:dyDescent="0.25">
      <c r="A884" s="10"/>
      <c r="B884" s="9"/>
    </row>
    <row r="885" spans="1:2" x14ac:dyDescent="0.25">
      <c r="A885" s="10"/>
      <c r="B885" s="9"/>
    </row>
    <row r="886" spans="1:2" x14ac:dyDescent="0.25">
      <c r="A886" s="10"/>
      <c r="B886" s="9"/>
    </row>
    <row r="887" spans="1:2" x14ac:dyDescent="0.25">
      <c r="A887" s="10"/>
      <c r="B887" s="9"/>
    </row>
    <row r="888" spans="1:2" x14ac:dyDescent="0.25">
      <c r="A888" s="10"/>
      <c r="B888" s="9"/>
    </row>
    <row r="889" spans="1:2" x14ac:dyDescent="0.25">
      <c r="A889" s="10"/>
      <c r="B889" s="9"/>
    </row>
    <row r="890" spans="1:2" x14ac:dyDescent="0.25">
      <c r="A890" s="10"/>
      <c r="B890" s="9"/>
    </row>
    <row r="891" spans="1:2" x14ac:dyDescent="0.25">
      <c r="A891" s="10"/>
      <c r="B891" s="9"/>
    </row>
    <row r="892" spans="1:2" x14ac:dyDescent="0.25">
      <c r="A892" s="10"/>
      <c r="B892" s="9"/>
    </row>
    <row r="893" spans="1:2" x14ac:dyDescent="0.25">
      <c r="A893" s="10"/>
      <c r="B893" s="9"/>
    </row>
    <row r="894" spans="1:2" x14ac:dyDescent="0.25">
      <c r="A894" s="10"/>
      <c r="B894" s="9"/>
    </row>
    <row r="895" spans="1:2" x14ac:dyDescent="0.25">
      <c r="A895" s="10"/>
      <c r="B895" s="9"/>
    </row>
    <row r="896" spans="1:2" x14ac:dyDescent="0.25">
      <c r="A896" s="10"/>
      <c r="B896" s="9"/>
    </row>
    <row r="897" spans="1:2" x14ac:dyDescent="0.25">
      <c r="A897" s="10"/>
      <c r="B897" s="9"/>
    </row>
    <row r="898" spans="1:2" x14ac:dyDescent="0.25">
      <c r="A898" s="10"/>
      <c r="B898" s="9"/>
    </row>
    <row r="899" spans="1:2" x14ac:dyDescent="0.25">
      <c r="A899" s="10"/>
      <c r="B899" s="9"/>
    </row>
    <row r="900" spans="1:2" x14ac:dyDescent="0.25">
      <c r="A900" s="10"/>
      <c r="B900" s="9"/>
    </row>
    <row r="901" spans="1:2" x14ac:dyDescent="0.25">
      <c r="A901" s="10"/>
      <c r="B901" s="9"/>
    </row>
    <row r="902" spans="1:2" x14ac:dyDescent="0.25">
      <c r="A902" s="10"/>
      <c r="B902" s="9"/>
    </row>
    <row r="903" spans="1:2" x14ac:dyDescent="0.25">
      <c r="A903" s="10"/>
      <c r="B903" s="9"/>
    </row>
    <row r="904" spans="1:2" x14ac:dyDescent="0.25">
      <c r="A904" s="10"/>
      <c r="B904" s="9"/>
    </row>
    <row r="905" spans="1:2" x14ac:dyDescent="0.25">
      <c r="A905" s="10"/>
      <c r="B905" s="9"/>
    </row>
    <row r="906" spans="1:2" x14ac:dyDescent="0.25">
      <c r="A906" s="10"/>
      <c r="B906" s="9"/>
    </row>
    <row r="907" spans="1:2" x14ac:dyDescent="0.25">
      <c r="A907" s="10"/>
      <c r="B907" s="9"/>
    </row>
    <row r="908" spans="1:2" x14ac:dyDescent="0.25">
      <c r="A908" s="10"/>
      <c r="B908" s="9"/>
    </row>
    <row r="909" spans="1:2" x14ac:dyDescent="0.25">
      <c r="A909" s="10"/>
      <c r="B909" s="9"/>
    </row>
    <row r="910" spans="1:2" x14ac:dyDescent="0.25">
      <c r="A910" s="10"/>
      <c r="B910" s="9"/>
    </row>
    <row r="911" spans="1:2" x14ac:dyDescent="0.25">
      <c r="A911" s="10"/>
      <c r="B911" s="9"/>
    </row>
    <row r="912" spans="1:2" x14ac:dyDescent="0.25">
      <c r="A912" s="10"/>
      <c r="B912" s="9"/>
    </row>
    <row r="913" spans="1:2" x14ac:dyDescent="0.25">
      <c r="A913" s="10"/>
      <c r="B913" s="9"/>
    </row>
    <row r="914" spans="1:2" x14ac:dyDescent="0.25">
      <c r="A914" s="10"/>
      <c r="B914" s="9"/>
    </row>
    <row r="915" spans="1:2" x14ac:dyDescent="0.25">
      <c r="A915" s="10"/>
      <c r="B915" s="9"/>
    </row>
    <row r="916" spans="1:2" x14ac:dyDescent="0.25">
      <c r="A916" s="10"/>
      <c r="B916" s="9"/>
    </row>
    <row r="917" spans="1:2" x14ac:dyDescent="0.25">
      <c r="A917" s="10"/>
      <c r="B917" s="9"/>
    </row>
    <row r="918" spans="1:2" x14ac:dyDescent="0.25">
      <c r="A918" s="10"/>
      <c r="B918" s="9"/>
    </row>
    <row r="919" spans="1:2" x14ac:dyDescent="0.25">
      <c r="A919" s="10"/>
      <c r="B919" s="9"/>
    </row>
    <row r="920" spans="1:2" x14ac:dyDescent="0.25">
      <c r="A920" s="10"/>
      <c r="B920" s="9"/>
    </row>
    <row r="921" spans="1:2" x14ac:dyDescent="0.25">
      <c r="A921" s="10"/>
      <c r="B921" s="9"/>
    </row>
    <row r="922" spans="1:2" x14ac:dyDescent="0.25">
      <c r="A922" s="10"/>
      <c r="B922" s="9"/>
    </row>
    <row r="923" spans="1:2" x14ac:dyDescent="0.25">
      <c r="A923" s="10"/>
      <c r="B923" s="9"/>
    </row>
    <row r="924" spans="1:2" x14ac:dyDescent="0.25">
      <c r="A924" s="10"/>
      <c r="B924" s="9"/>
    </row>
    <row r="925" spans="1:2" x14ac:dyDescent="0.25">
      <c r="A925" s="10"/>
      <c r="B925" s="9"/>
    </row>
    <row r="926" spans="1:2" x14ac:dyDescent="0.25">
      <c r="A926" s="10"/>
      <c r="B926" s="9"/>
    </row>
    <row r="927" spans="1:2" x14ac:dyDescent="0.25">
      <c r="A927" s="10"/>
      <c r="B927" s="9"/>
    </row>
    <row r="928" spans="1:2" x14ac:dyDescent="0.25">
      <c r="A928" s="10"/>
      <c r="B928" s="9"/>
    </row>
    <row r="929" spans="1:2" x14ac:dyDescent="0.25">
      <c r="A929" s="10"/>
      <c r="B929" s="9"/>
    </row>
    <row r="930" spans="1:2" x14ac:dyDescent="0.25">
      <c r="A930" s="10"/>
      <c r="B930" s="9"/>
    </row>
    <row r="931" spans="1:2" x14ac:dyDescent="0.25">
      <c r="A931" s="10"/>
      <c r="B931" s="9"/>
    </row>
    <row r="932" spans="1:2" x14ac:dyDescent="0.25">
      <c r="A932" s="10"/>
      <c r="B932" s="9"/>
    </row>
    <row r="933" spans="1:2" x14ac:dyDescent="0.25">
      <c r="A933" s="10"/>
      <c r="B933" s="9"/>
    </row>
    <row r="934" spans="1:2" x14ac:dyDescent="0.25">
      <c r="A934" s="10"/>
      <c r="B934" s="9"/>
    </row>
    <row r="935" spans="1:2" x14ac:dyDescent="0.25">
      <c r="A935" s="10"/>
      <c r="B935" s="9"/>
    </row>
    <row r="936" spans="1:2" x14ac:dyDescent="0.25">
      <c r="A936" s="10"/>
      <c r="B936" s="9"/>
    </row>
    <row r="937" spans="1:2" x14ac:dyDescent="0.25">
      <c r="A937" s="10"/>
      <c r="B937" s="9"/>
    </row>
    <row r="938" spans="1:2" x14ac:dyDescent="0.25">
      <c r="A938" s="10"/>
      <c r="B938" s="9"/>
    </row>
    <row r="939" spans="1:2" x14ac:dyDescent="0.25">
      <c r="A939" s="10"/>
      <c r="B939" s="9"/>
    </row>
    <row r="940" spans="1:2" x14ac:dyDescent="0.25">
      <c r="A940" s="10"/>
      <c r="B940" s="9"/>
    </row>
    <row r="941" spans="1:2" x14ac:dyDescent="0.25">
      <c r="A941" s="10"/>
      <c r="B941" s="9"/>
    </row>
    <row r="942" spans="1:2" x14ac:dyDescent="0.25">
      <c r="A942" s="10"/>
      <c r="B942" s="9"/>
    </row>
    <row r="943" spans="1:2" x14ac:dyDescent="0.25">
      <c r="A943" s="10"/>
      <c r="B943" s="9"/>
    </row>
    <row r="944" spans="1:2" x14ac:dyDescent="0.25">
      <c r="A944" s="10"/>
      <c r="B944" s="9"/>
    </row>
    <row r="945" spans="1:2" x14ac:dyDescent="0.25">
      <c r="A945" s="10"/>
      <c r="B945" s="9"/>
    </row>
    <row r="946" spans="1:2" x14ac:dyDescent="0.25">
      <c r="A946" s="10"/>
      <c r="B946" s="9"/>
    </row>
    <row r="947" spans="1:2" x14ac:dyDescent="0.25">
      <c r="A947" s="10"/>
      <c r="B947" s="9"/>
    </row>
    <row r="948" spans="1:2" x14ac:dyDescent="0.25">
      <c r="A948" s="10"/>
      <c r="B948" s="9"/>
    </row>
    <row r="949" spans="1:2" x14ac:dyDescent="0.25">
      <c r="A949" s="10"/>
      <c r="B949" s="9"/>
    </row>
    <row r="950" spans="1:2" x14ac:dyDescent="0.25">
      <c r="A950" s="10"/>
      <c r="B950" s="9"/>
    </row>
    <row r="951" spans="1:2" x14ac:dyDescent="0.25">
      <c r="A951" s="10"/>
      <c r="B951" s="9"/>
    </row>
    <row r="952" spans="1:2" x14ac:dyDescent="0.25">
      <c r="A952" s="10"/>
      <c r="B952" s="9"/>
    </row>
    <row r="953" spans="1:2" x14ac:dyDescent="0.25">
      <c r="A953" s="10"/>
      <c r="B953" s="9"/>
    </row>
    <row r="954" spans="1:2" x14ac:dyDescent="0.25">
      <c r="A954" s="10"/>
      <c r="B954" s="9"/>
    </row>
    <row r="955" spans="1:2" x14ac:dyDescent="0.25">
      <c r="A955" s="10"/>
      <c r="B955" s="9"/>
    </row>
    <row r="956" spans="1:2" x14ac:dyDescent="0.25">
      <c r="A956" s="10"/>
      <c r="B956" s="9"/>
    </row>
    <row r="957" spans="1:2" x14ac:dyDescent="0.25">
      <c r="A957" s="10"/>
      <c r="B957" s="9"/>
    </row>
    <row r="958" spans="1:2" x14ac:dyDescent="0.25">
      <c r="A958" s="10"/>
      <c r="B958" s="9"/>
    </row>
    <row r="959" spans="1:2" x14ac:dyDescent="0.25">
      <c r="A959" s="10"/>
      <c r="B959" s="9"/>
    </row>
    <row r="960" spans="1:2" x14ac:dyDescent="0.25">
      <c r="A960" s="10"/>
      <c r="B960" s="9"/>
    </row>
    <row r="961" spans="1:2" x14ac:dyDescent="0.25">
      <c r="A961" s="10"/>
      <c r="B961" s="9"/>
    </row>
    <row r="962" spans="1:2" x14ac:dyDescent="0.25">
      <c r="A962" s="10"/>
      <c r="B962" s="9"/>
    </row>
    <row r="963" spans="1:2" x14ac:dyDescent="0.25">
      <c r="A963" s="10"/>
      <c r="B963" s="9"/>
    </row>
    <row r="964" spans="1:2" x14ac:dyDescent="0.25">
      <c r="A964" s="10"/>
      <c r="B964" s="9"/>
    </row>
    <row r="965" spans="1:2" x14ac:dyDescent="0.25">
      <c r="A965" s="10"/>
      <c r="B965" s="9"/>
    </row>
    <row r="966" spans="1:2" x14ac:dyDescent="0.25">
      <c r="A966" s="10"/>
      <c r="B966" s="9"/>
    </row>
    <row r="967" spans="1:2" x14ac:dyDescent="0.25">
      <c r="A967" s="10"/>
      <c r="B967" s="9"/>
    </row>
    <row r="968" spans="1:2" x14ac:dyDescent="0.25">
      <c r="A968" s="10"/>
      <c r="B968" s="9"/>
    </row>
    <row r="969" spans="1:2" x14ac:dyDescent="0.25">
      <c r="A969" s="10"/>
      <c r="B969" s="9"/>
    </row>
    <row r="970" spans="1:2" x14ac:dyDescent="0.25">
      <c r="A970" s="10"/>
      <c r="B970" s="9"/>
    </row>
    <row r="971" spans="1:2" x14ac:dyDescent="0.25">
      <c r="A971" s="10"/>
      <c r="B971" s="9"/>
    </row>
    <row r="972" spans="1:2" x14ac:dyDescent="0.25">
      <c r="A972" s="10"/>
      <c r="B972" s="9"/>
    </row>
    <row r="973" spans="1:2" x14ac:dyDescent="0.25">
      <c r="A973" s="10"/>
      <c r="B973" s="9"/>
    </row>
    <row r="974" spans="1:2" x14ac:dyDescent="0.25">
      <c r="A974" s="10"/>
      <c r="B974" s="9"/>
    </row>
    <row r="975" spans="1:2" x14ac:dyDescent="0.25">
      <c r="A975" s="10"/>
      <c r="B975" s="9"/>
    </row>
    <row r="976" spans="1:2" x14ac:dyDescent="0.25">
      <c r="A976" s="10"/>
      <c r="B976" s="9"/>
    </row>
    <row r="977" spans="1:2" x14ac:dyDescent="0.25">
      <c r="A977" s="10"/>
      <c r="B977" s="9"/>
    </row>
    <row r="978" spans="1:2" x14ac:dyDescent="0.25">
      <c r="A978" s="10"/>
      <c r="B978" s="9"/>
    </row>
    <row r="979" spans="1:2" x14ac:dyDescent="0.25">
      <c r="A979" s="10"/>
      <c r="B979" s="9"/>
    </row>
    <row r="980" spans="1:2" x14ac:dyDescent="0.25">
      <c r="A980" s="10"/>
      <c r="B980" s="9"/>
    </row>
    <row r="981" spans="1:2" x14ac:dyDescent="0.25">
      <c r="A981" s="10"/>
      <c r="B981" s="9"/>
    </row>
    <row r="982" spans="1:2" x14ac:dyDescent="0.25">
      <c r="A982" s="10"/>
      <c r="B982" s="9"/>
    </row>
    <row r="983" spans="1:2" x14ac:dyDescent="0.25">
      <c r="A983" s="10"/>
      <c r="B983" s="9"/>
    </row>
    <row r="984" spans="1:2" x14ac:dyDescent="0.25">
      <c r="A984" s="10"/>
      <c r="B984" s="9"/>
    </row>
    <row r="985" spans="1:2" x14ac:dyDescent="0.25">
      <c r="A985" s="10"/>
      <c r="B985" s="9"/>
    </row>
    <row r="986" spans="1:2" x14ac:dyDescent="0.25">
      <c r="A986" s="10"/>
      <c r="B986" s="9"/>
    </row>
    <row r="987" spans="1:2" x14ac:dyDescent="0.25">
      <c r="A987" s="10"/>
      <c r="B987" s="9"/>
    </row>
    <row r="988" spans="1:2" x14ac:dyDescent="0.25">
      <c r="A988" s="10"/>
      <c r="B988" s="9"/>
    </row>
    <row r="989" spans="1:2" x14ac:dyDescent="0.25">
      <c r="A989" s="10"/>
      <c r="B989" s="9"/>
    </row>
    <row r="990" spans="1:2" x14ac:dyDescent="0.25">
      <c r="A990" s="10"/>
      <c r="B990" s="9"/>
    </row>
    <row r="991" spans="1:2" x14ac:dyDescent="0.25">
      <c r="A991" s="10"/>
      <c r="B991" s="9"/>
    </row>
    <row r="992" spans="1:2" x14ac:dyDescent="0.25">
      <c r="A992" s="10"/>
      <c r="B992" s="9"/>
    </row>
    <row r="993" spans="1:2" x14ac:dyDescent="0.25">
      <c r="A993" s="10"/>
      <c r="B993" s="9"/>
    </row>
    <row r="994" spans="1:2" x14ac:dyDescent="0.25">
      <c r="A994" s="10"/>
      <c r="B994" s="9"/>
    </row>
    <row r="995" spans="1:2" x14ac:dyDescent="0.25">
      <c r="A995" s="10"/>
      <c r="B995" s="9"/>
    </row>
    <row r="996" spans="1:2" x14ac:dyDescent="0.25">
      <c r="A996" s="10"/>
      <c r="B996" s="9"/>
    </row>
    <row r="997" spans="1:2" x14ac:dyDescent="0.25">
      <c r="A997" s="10"/>
      <c r="B997" s="9"/>
    </row>
    <row r="998" spans="1:2" x14ac:dyDescent="0.25">
      <c r="A998" s="10"/>
      <c r="B998" s="9"/>
    </row>
    <row r="999" spans="1:2" x14ac:dyDescent="0.25">
      <c r="A999" s="10"/>
      <c r="B999" s="9"/>
    </row>
    <row r="1000" spans="1:2" x14ac:dyDescent="0.25">
      <c r="A1000" s="10"/>
      <c r="B1000" s="9"/>
    </row>
    <row r="1001" spans="1:2" x14ac:dyDescent="0.25">
      <c r="A1001" s="10"/>
      <c r="B1001" s="9"/>
    </row>
    <row r="1002" spans="1:2" x14ac:dyDescent="0.25">
      <c r="A1002" s="10"/>
      <c r="B1002" s="9"/>
    </row>
    <row r="1003" spans="1:2" x14ac:dyDescent="0.25">
      <c r="A1003" s="10"/>
      <c r="B1003" s="9"/>
    </row>
    <row r="1004" spans="1:2" x14ac:dyDescent="0.25">
      <c r="A1004" s="10"/>
      <c r="B1004" s="9"/>
    </row>
    <row r="1005" spans="1:2" x14ac:dyDescent="0.25">
      <c r="A1005" s="10"/>
      <c r="B1005" s="9"/>
    </row>
    <row r="1006" spans="1:2" x14ac:dyDescent="0.25">
      <c r="A1006" s="10"/>
      <c r="B1006" s="9"/>
    </row>
    <row r="1007" spans="1:2" x14ac:dyDescent="0.25">
      <c r="A1007" s="10"/>
      <c r="B1007" s="9"/>
    </row>
    <row r="1008" spans="1:2" x14ac:dyDescent="0.25">
      <c r="A1008" s="10"/>
      <c r="B1008" s="9"/>
    </row>
    <row r="1009" spans="1:2" x14ac:dyDescent="0.25">
      <c r="A1009" s="10"/>
      <c r="B1009" s="9"/>
    </row>
    <row r="1010" spans="1:2" x14ac:dyDescent="0.25">
      <c r="A1010" s="10"/>
      <c r="B1010" s="9"/>
    </row>
    <row r="1011" spans="1:2" x14ac:dyDescent="0.25">
      <c r="A1011" s="10"/>
      <c r="B1011" s="9"/>
    </row>
    <row r="1012" spans="1:2" x14ac:dyDescent="0.25">
      <c r="A1012" s="10"/>
      <c r="B1012" s="9"/>
    </row>
    <row r="1013" spans="1:2" x14ac:dyDescent="0.25">
      <c r="A1013" s="10"/>
      <c r="B1013" s="9"/>
    </row>
    <row r="1014" spans="1:2" x14ac:dyDescent="0.25">
      <c r="A1014" s="10"/>
      <c r="B1014" s="9"/>
    </row>
    <row r="1015" spans="1:2" x14ac:dyDescent="0.25">
      <c r="A1015" s="10"/>
      <c r="B1015" s="9"/>
    </row>
    <row r="1016" spans="1:2" x14ac:dyDescent="0.25">
      <c r="A1016" s="10"/>
      <c r="B1016" s="9"/>
    </row>
    <row r="1017" spans="1:2" x14ac:dyDescent="0.25">
      <c r="A1017" s="10"/>
      <c r="B1017" s="9"/>
    </row>
    <row r="1018" spans="1:2" x14ac:dyDescent="0.25">
      <c r="A1018" s="10"/>
      <c r="B1018" s="9"/>
    </row>
    <row r="1019" spans="1:2" x14ac:dyDescent="0.25">
      <c r="A1019" s="10"/>
      <c r="B1019" s="9"/>
    </row>
    <row r="1020" spans="1:2" x14ac:dyDescent="0.25">
      <c r="A1020" s="10"/>
      <c r="B1020" s="9"/>
    </row>
    <row r="1021" spans="1:2" x14ac:dyDescent="0.25">
      <c r="A1021" s="10"/>
      <c r="B1021" s="9"/>
    </row>
    <row r="1022" spans="1:2" x14ac:dyDescent="0.25">
      <c r="A1022" s="10"/>
      <c r="B1022" s="9"/>
    </row>
    <row r="1023" spans="1:2" x14ac:dyDescent="0.25">
      <c r="A1023" s="10"/>
      <c r="B1023" s="9"/>
    </row>
    <row r="1024" spans="1:2" x14ac:dyDescent="0.25">
      <c r="A1024" s="10"/>
      <c r="B1024" s="9"/>
    </row>
    <row r="1025" spans="1:2" x14ac:dyDescent="0.25">
      <c r="A1025" s="10"/>
      <c r="B1025" s="9"/>
    </row>
    <row r="1026" spans="1:2" x14ac:dyDescent="0.25">
      <c r="A1026" s="10"/>
      <c r="B1026" s="9"/>
    </row>
    <row r="1027" spans="1:2" x14ac:dyDescent="0.25">
      <c r="A1027" s="10"/>
      <c r="B1027" s="9"/>
    </row>
    <row r="1028" spans="1:2" x14ac:dyDescent="0.25">
      <c r="A1028" s="10"/>
      <c r="B1028" s="9"/>
    </row>
    <row r="1029" spans="1:2" x14ac:dyDescent="0.25">
      <c r="A1029" s="10"/>
      <c r="B1029" s="9"/>
    </row>
    <row r="1030" spans="1:2" x14ac:dyDescent="0.25">
      <c r="A1030" s="10"/>
      <c r="B1030" s="9"/>
    </row>
    <row r="1031" spans="1:2" x14ac:dyDescent="0.25">
      <c r="A1031" s="10"/>
      <c r="B1031" s="9"/>
    </row>
    <row r="1032" spans="1:2" x14ac:dyDescent="0.25">
      <c r="A1032" s="10"/>
      <c r="B1032" s="9"/>
    </row>
    <row r="1033" spans="1:2" x14ac:dyDescent="0.25">
      <c r="A1033" s="10"/>
      <c r="B1033" s="9"/>
    </row>
    <row r="1034" spans="1:2" x14ac:dyDescent="0.25">
      <c r="A1034" s="10"/>
      <c r="B1034" s="9"/>
    </row>
    <row r="1035" spans="1:2" x14ac:dyDescent="0.25">
      <c r="A1035" s="10"/>
      <c r="B1035" s="9"/>
    </row>
    <row r="1036" spans="1:2" x14ac:dyDescent="0.25">
      <c r="A1036" s="10"/>
      <c r="B1036" s="9"/>
    </row>
    <row r="1037" spans="1:2" x14ac:dyDescent="0.25">
      <c r="A1037" s="10"/>
      <c r="B1037" s="9"/>
    </row>
    <row r="1038" spans="1:2" x14ac:dyDescent="0.25">
      <c r="A1038" s="10"/>
      <c r="B1038" s="9"/>
    </row>
    <row r="1039" spans="1:2" x14ac:dyDescent="0.25">
      <c r="A1039" s="10"/>
      <c r="B1039" s="9"/>
    </row>
    <row r="1040" spans="1:2" x14ac:dyDescent="0.25">
      <c r="A1040" s="10"/>
      <c r="B1040" s="9"/>
    </row>
    <row r="1041" spans="1:2" x14ac:dyDescent="0.25">
      <c r="A1041" s="10"/>
      <c r="B1041" s="9"/>
    </row>
    <row r="1042" spans="1:2" x14ac:dyDescent="0.25">
      <c r="A1042" s="10"/>
      <c r="B1042" s="9"/>
    </row>
    <row r="1043" spans="1:2" x14ac:dyDescent="0.25">
      <c r="A1043" s="10"/>
      <c r="B1043" s="9"/>
    </row>
    <row r="1044" spans="1:2" x14ac:dyDescent="0.25">
      <c r="A1044" s="10"/>
      <c r="B1044" s="9"/>
    </row>
    <row r="1045" spans="1:2" x14ac:dyDescent="0.25">
      <c r="A1045" s="10"/>
      <c r="B1045" s="9"/>
    </row>
    <row r="1046" spans="1:2" x14ac:dyDescent="0.25">
      <c r="A1046" s="10"/>
      <c r="B1046" s="9"/>
    </row>
    <row r="1047" spans="1:2" x14ac:dyDescent="0.25">
      <c r="A1047" s="10"/>
      <c r="B1047" s="9"/>
    </row>
    <row r="1048" spans="1:2" x14ac:dyDescent="0.25">
      <c r="A1048" s="10"/>
      <c r="B1048" s="9"/>
    </row>
    <row r="1049" spans="1:2" x14ac:dyDescent="0.25">
      <c r="A1049" s="10"/>
      <c r="B1049" s="9"/>
    </row>
    <row r="1050" spans="1:2" x14ac:dyDescent="0.25">
      <c r="A1050" s="10" t="e">
        <f t="array" ref="A1050">IF(ISERROR(INDEX(List,MATCH(0,COUNTIF(List,"&lt;"&amp;List)-SUM(COUNTIF(List,$A$239:A1049)),0))),"",INDEX(List,MATCH(0,COUNTIF(List,"&lt;"&amp;List)-SUM(COUNTIF(List,$A$239:A1049),0))))</f>
        <v>#N/A</v>
      </c>
      <c r="B1050" s="9" t="e">
        <f>IF(A1050="","",MAX(B$239:B1049)+1)</f>
        <v>#N/A</v>
      </c>
    </row>
    <row r="1051" spans="1:2" x14ac:dyDescent="0.25">
      <c r="A1051" s="10" t="e">
        <f t="array" ref="A1051">IF(ISERROR(INDEX(List,MATCH(0,COUNTIF(List,"&lt;"&amp;List)-SUM(COUNTIF(List,$A$239:A1050)),0))),"",INDEX(List,MATCH(0,COUNTIF(List,"&lt;"&amp;List)-SUM(COUNTIF(List,$A$239:A1050),0))))</f>
        <v>#N/A</v>
      </c>
      <c r="B1051" s="9" t="e">
        <f>IF(A1051="","",MAX(B$239:B1050)+1)</f>
        <v>#N/A</v>
      </c>
    </row>
    <row r="1052" spans="1:2" x14ac:dyDescent="0.25">
      <c r="A1052" s="10" t="e">
        <f t="array" ref="A1052">IF(ISERROR(INDEX(List,MATCH(0,COUNTIF(List,"&lt;"&amp;List)-SUM(COUNTIF(List,$A$239:A1051)),0))),"",INDEX(List,MATCH(0,COUNTIF(List,"&lt;"&amp;List)-SUM(COUNTIF(List,$A$239:A1051),0))))</f>
        <v>#N/A</v>
      </c>
      <c r="B1052" s="9" t="e">
        <f>IF(A1052="","",MAX(B$239:B1051)+1)</f>
        <v>#N/A</v>
      </c>
    </row>
    <row r="1053" spans="1:2" x14ac:dyDescent="0.25">
      <c r="A1053" s="10" t="e">
        <f t="array" ref="A1053">IF(ISERROR(INDEX(List,MATCH(0,COUNTIF(List,"&lt;"&amp;List)-SUM(COUNTIF(List,$A$239:A1052)),0))),"",INDEX(List,MATCH(0,COUNTIF(List,"&lt;"&amp;List)-SUM(COUNTIF(List,$A$239:A1052),0))))</f>
        <v>#N/A</v>
      </c>
      <c r="B1053" s="9" t="e">
        <f>IF(A1053="","",MAX(B$239:B1052)+1)</f>
        <v>#N/A</v>
      </c>
    </row>
  </sheetData>
  <sheetProtection selectLockedCells="1" selectUnlockedCells="1"/>
  <mergeCells count="2">
    <mergeCell ref="A1:D1"/>
    <mergeCell ref="A26:D26"/>
  </mergeCells>
  <dataValidations count="2">
    <dataValidation type="custom" allowBlank="1" showInputMessage="1" showErrorMessage="1" errorTitle="X-Author for Excel" error="Id and Lookup fields are not editable." promptTitle="X-Author for Excel" sqref="D3:D19 D28:D236">
      <formula1>""</formula1>
    </dataValidation>
    <dataValidation type="custom" allowBlank="1" showInputMessage="1" showErrorMessage="1" errorTitle="X-Author for Excel" error="Id and Lookup fields are not editable." promptTitle="X-Author for Excel" sqref="E3:E19">
      <formula1>""</formula1>
    </dataValidation>
  </dataValidations>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D25"/>
  <sheetViews>
    <sheetView workbookViewId="0"/>
  </sheetViews>
  <sheetFormatPr defaultRowHeight="15.5" x14ac:dyDescent="0.35"/>
  <sheetData>
    <row r="1" spans="1:56" x14ac:dyDescent="0.35">
      <c r="A1" s="225" t="s">
        <v>375</v>
      </c>
      <c r="B1" t="s">
        <v>327</v>
      </c>
      <c r="Y1" s="262" t="s">
        <v>338</v>
      </c>
      <c r="Z1" s="262" t="s">
        <v>339</v>
      </c>
      <c r="AA1" t="s">
        <v>871</v>
      </c>
      <c r="AB1" t="s">
        <v>873</v>
      </c>
      <c r="AC1" t="s">
        <v>876</v>
      </c>
      <c r="AD1" t="s">
        <v>878</v>
      </c>
      <c r="AE1" t="s">
        <v>898</v>
      </c>
      <c r="AF1" t="s">
        <v>900</v>
      </c>
      <c r="AG1" t="s">
        <v>901</v>
      </c>
      <c r="AH1" t="s">
        <v>902</v>
      </c>
      <c r="AI1" t="s">
        <v>903</v>
      </c>
      <c r="AJ1" t="s">
        <v>904</v>
      </c>
      <c r="AK1" t="s">
        <v>905</v>
      </c>
      <c r="AL1" t="s">
        <v>906</v>
      </c>
      <c r="AM1" t="s">
        <v>907</v>
      </c>
      <c r="AN1" t="s">
        <v>908</v>
      </c>
      <c r="AO1" t="s">
        <v>909</v>
      </c>
      <c r="AP1" t="s">
        <v>910</v>
      </c>
      <c r="AQ1" t="s">
        <v>328</v>
      </c>
      <c r="AR1" t="s">
        <v>915</v>
      </c>
      <c r="AS1" t="s">
        <v>916</v>
      </c>
      <c r="AT1" t="s">
        <v>333</v>
      </c>
      <c r="AU1" t="s">
        <v>334</v>
      </c>
      <c r="AV1" t="s">
        <v>335</v>
      </c>
      <c r="AW1" t="s">
        <v>336</v>
      </c>
      <c r="AX1" t="s">
        <v>337</v>
      </c>
      <c r="AY1" t="s">
        <v>917</v>
      </c>
      <c r="AZ1" t="s">
        <v>918</v>
      </c>
      <c r="BA1" t="s">
        <v>919</v>
      </c>
      <c r="BB1" t="s">
        <v>920</v>
      </c>
      <c r="BC1" t="s">
        <v>921</v>
      </c>
      <c r="BD1" t="s">
        <v>922</v>
      </c>
    </row>
    <row r="2" spans="1:56" x14ac:dyDescent="0.35">
      <c r="Y2" s="262" t="s">
        <v>340</v>
      </c>
      <c r="Z2" s="262" t="s">
        <v>340</v>
      </c>
      <c r="AA2" s="262" t="s">
        <v>872</v>
      </c>
      <c r="AB2" s="262" t="s">
        <v>874</v>
      </c>
      <c r="AC2" s="262" t="s">
        <v>877</v>
      </c>
      <c r="AD2" s="262" t="s">
        <v>879</v>
      </c>
      <c r="AE2" s="262" t="s">
        <v>899</v>
      </c>
      <c r="AF2" s="262" t="s">
        <v>326</v>
      </c>
      <c r="AG2" s="262" t="s">
        <v>879</v>
      </c>
      <c r="AH2" s="262" t="s">
        <v>879</v>
      </c>
      <c r="AI2" s="262" t="s">
        <v>879</v>
      </c>
      <c r="AJ2" s="262" t="s">
        <v>326</v>
      </c>
      <c r="AK2" s="262" t="s">
        <v>879</v>
      </c>
      <c r="AL2" s="262" t="s">
        <v>879</v>
      </c>
      <c r="AM2" s="262" t="s">
        <v>879</v>
      </c>
      <c r="AN2" s="262" t="s">
        <v>879</v>
      </c>
      <c r="AO2" s="262" t="s">
        <v>326</v>
      </c>
      <c r="AP2" s="262" t="s">
        <v>911</v>
      </c>
      <c r="AQ2" s="262" t="s">
        <v>329</v>
      </c>
      <c r="AR2" s="262" t="s">
        <v>329</v>
      </c>
      <c r="AS2" s="262" t="s">
        <v>868</v>
      </c>
      <c r="AT2" s="262" t="s">
        <v>329</v>
      </c>
      <c r="AU2" s="262" t="s">
        <v>329</v>
      </c>
      <c r="AV2" s="262" t="s">
        <v>329</v>
      </c>
      <c r="AW2" s="262" t="s">
        <v>329</v>
      </c>
      <c r="AX2" s="262" t="s">
        <v>329</v>
      </c>
      <c r="AY2" s="262" t="s">
        <v>329</v>
      </c>
      <c r="AZ2" s="262" t="s">
        <v>329</v>
      </c>
      <c r="BA2" s="262" t="s">
        <v>868</v>
      </c>
      <c r="BB2" s="262" t="s">
        <v>868</v>
      </c>
      <c r="BC2" s="262" t="s">
        <v>868</v>
      </c>
      <c r="BD2" s="262" t="s">
        <v>868</v>
      </c>
    </row>
    <row r="3" spans="1:56" x14ac:dyDescent="0.35">
      <c r="Y3" s="262" t="s">
        <v>341</v>
      </c>
      <c r="Z3" s="262" t="s">
        <v>341</v>
      </c>
      <c r="AB3" s="262" t="s">
        <v>875</v>
      </c>
      <c r="AC3" s="262" t="s">
        <v>868</v>
      </c>
      <c r="AD3" s="262" t="s">
        <v>880</v>
      </c>
      <c r="AE3" s="262" t="s">
        <v>353</v>
      </c>
      <c r="AG3" s="262" t="s">
        <v>880</v>
      </c>
      <c r="AH3" s="262" t="s">
        <v>880</v>
      </c>
      <c r="AI3" s="262" t="s">
        <v>880</v>
      </c>
      <c r="AK3" s="262" t="s">
        <v>880</v>
      </c>
      <c r="AL3" s="262" t="s">
        <v>880</v>
      </c>
      <c r="AM3" s="262" t="s">
        <v>880</v>
      </c>
      <c r="AN3" s="262" t="s">
        <v>880</v>
      </c>
      <c r="AP3" s="262" t="s">
        <v>912</v>
      </c>
      <c r="AQ3" s="262" t="s">
        <v>330</v>
      </c>
      <c r="AR3" s="262" t="s">
        <v>330</v>
      </c>
      <c r="AS3" s="262" t="s">
        <v>869</v>
      </c>
      <c r="AT3" s="262" t="s">
        <v>330</v>
      </c>
      <c r="AU3" s="262" t="s">
        <v>330</v>
      </c>
      <c r="AV3" s="262" t="s">
        <v>330</v>
      </c>
      <c r="AW3" s="262" t="s">
        <v>330</v>
      </c>
      <c r="AX3" s="262" t="s">
        <v>330</v>
      </c>
      <c r="AY3" s="262" t="s">
        <v>330</v>
      </c>
      <c r="AZ3" s="262" t="s">
        <v>330</v>
      </c>
      <c r="BA3" s="262" t="s">
        <v>869</v>
      </c>
      <c r="BB3" s="262" t="s">
        <v>869</v>
      </c>
      <c r="BC3" s="262" t="s">
        <v>869</v>
      </c>
      <c r="BD3" s="262" t="s">
        <v>869</v>
      </c>
    </row>
    <row r="4" spans="1:56" x14ac:dyDescent="0.35">
      <c r="Y4" s="262" t="s">
        <v>342</v>
      </c>
      <c r="Z4" s="262" t="s">
        <v>342</v>
      </c>
      <c r="AB4" s="262" t="s">
        <v>639</v>
      </c>
      <c r="AC4" s="262" t="s">
        <v>869</v>
      </c>
      <c r="AD4" s="262" t="s">
        <v>881</v>
      </c>
      <c r="AE4" s="262" t="s">
        <v>326</v>
      </c>
      <c r="AG4" s="262" t="s">
        <v>881</v>
      </c>
      <c r="AH4" s="262" t="s">
        <v>881</v>
      </c>
      <c r="AI4" s="262" t="s">
        <v>881</v>
      </c>
      <c r="AK4" s="262" t="s">
        <v>881</v>
      </c>
      <c r="AL4" s="262" t="s">
        <v>881</v>
      </c>
      <c r="AM4" s="262" t="s">
        <v>881</v>
      </c>
      <c r="AN4" s="262" t="s">
        <v>881</v>
      </c>
      <c r="AP4" s="262" t="s">
        <v>913</v>
      </c>
      <c r="AQ4" s="262" t="s">
        <v>331</v>
      </c>
      <c r="AR4" s="262" t="s">
        <v>331</v>
      </c>
      <c r="AS4" s="262" t="s">
        <v>870</v>
      </c>
      <c r="AT4" s="262" t="s">
        <v>331</v>
      </c>
      <c r="AU4" s="262" t="s">
        <v>331</v>
      </c>
      <c r="AV4" s="262" t="s">
        <v>331</v>
      </c>
      <c r="AW4" s="262" t="s">
        <v>331</v>
      </c>
      <c r="AX4" s="262" t="s">
        <v>331</v>
      </c>
      <c r="AY4" s="262" t="s">
        <v>331</v>
      </c>
      <c r="AZ4" s="262" t="s">
        <v>331</v>
      </c>
      <c r="BA4" s="262" t="s">
        <v>870</v>
      </c>
      <c r="BB4" s="262" t="s">
        <v>870</v>
      </c>
      <c r="BC4" s="262" t="s">
        <v>870</v>
      </c>
      <c r="BD4" s="262" t="s">
        <v>870</v>
      </c>
    </row>
    <row r="5" spans="1:56" x14ac:dyDescent="0.35">
      <c r="Y5" s="262" t="s">
        <v>36</v>
      </c>
      <c r="Z5" s="262" t="s">
        <v>36</v>
      </c>
      <c r="AB5" s="262" t="s">
        <v>641</v>
      </c>
      <c r="AC5" s="262" t="s">
        <v>870</v>
      </c>
      <c r="AD5" s="262" t="s">
        <v>882</v>
      </c>
      <c r="AG5" s="262" t="s">
        <v>882</v>
      </c>
      <c r="AH5" s="262" t="s">
        <v>882</v>
      </c>
      <c r="AI5" s="262" t="s">
        <v>882</v>
      </c>
      <c r="AK5" s="262" t="s">
        <v>882</v>
      </c>
      <c r="AL5" s="262" t="s">
        <v>882</v>
      </c>
      <c r="AM5" s="262" t="s">
        <v>882</v>
      </c>
      <c r="AN5" s="262" t="s">
        <v>882</v>
      </c>
      <c r="AP5" s="262" t="s">
        <v>914</v>
      </c>
      <c r="AR5" s="262" t="s">
        <v>332</v>
      </c>
      <c r="AT5" s="262" t="s">
        <v>332</v>
      </c>
      <c r="AW5" s="262" t="s">
        <v>332</v>
      </c>
      <c r="AX5" s="262" t="s">
        <v>332</v>
      </c>
      <c r="AY5" s="262" t="s">
        <v>332</v>
      </c>
      <c r="AZ5" s="262" t="s">
        <v>332</v>
      </c>
      <c r="BA5" s="262" t="s">
        <v>332</v>
      </c>
      <c r="BB5" s="262" t="s">
        <v>332</v>
      </c>
    </row>
    <row r="6" spans="1:56" x14ac:dyDescent="0.35">
      <c r="Y6" s="262" t="s">
        <v>85</v>
      </c>
      <c r="Z6" s="262" t="s">
        <v>85</v>
      </c>
      <c r="AB6" s="262" t="s">
        <v>640</v>
      </c>
      <c r="AD6" s="262" t="s">
        <v>883</v>
      </c>
      <c r="AG6" s="262" t="s">
        <v>883</v>
      </c>
      <c r="AH6" s="262" t="s">
        <v>883</v>
      </c>
      <c r="AI6" s="262" t="s">
        <v>883</v>
      </c>
      <c r="AK6" s="262" t="s">
        <v>883</v>
      </c>
      <c r="AL6" s="262" t="s">
        <v>883</v>
      </c>
      <c r="AM6" s="262" t="s">
        <v>883</v>
      </c>
      <c r="AN6" s="262" t="s">
        <v>883</v>
      </c>
    </row>
    <row r="7" spans="1:56" x14ac:dyDescent="0.35">
      <c r="Y7" s="262" t="s">
        <v>1</v>
      </c>
      <c r="Z7" s="262" t="s">
        <v>1</v>
      </c>
      <c r="AD7" s="262" t="s">
        <v>884</v>
      </c>
      <c r="AG7" s="262" t="s">
        <v>884</v>
      </c>
      <c r="AH7" s="262" t="s">
        <v>884</v>
      </c>
      <c r="AI7" s="262" t="s">
        <v>884</v>
      </c>
      <c r="AK7" s="262" t="s">
        <v>884</v>
      </c>
      <c r="AL7" s="262" t="s">
        <v>884</v>
      </c>
      <c r="AM7" s="262" t="s">
        <v>884</v>
      </c>
      <c r="AN7" s="262" t="s">
        <v>884</v>
      </c>
    </row>
    <row r="8" spans="1:56" x14ac:dyDescent="0.35">
      <c r="Y8" s="262" t="s">
        <v>342</v>
      </c>
      <c r="Z8" s="262" t="s">
        <v>342</v>
      </c>
      <c r="AD8" s="262" t="s">
        <v>885</v>
      </c>
      <c r="AG8" s="262" t="s">
        <v>885</v>
      </c>
      <c r="AH8" s="262" t="s">
        <v>885</v>
      </c>
      <c r="AI8" s="262" t="s">
        <v>885</v>
      </c>
      <c r="AK8" s="262" t="s">
        <v>885</v>
      </c>
      <c r="AL8" s="262" t="s">
        <v>885</v>
      </c>
      <c r="AM8" s="262" t="s">
        <v>885</v>
      </c>
      <c r="AN8" s="262" t="s">
        <v>885</v>
      </c>
    </row>
    <row r="9" spans="1:56" x14ac:dyDescent="0.35">
      <c r="Y9" s="262" t="s">
        <v>36</v>
      </c>
      <c r="Z9" s="262" t="s">
        <v>36</v>
      </c>
      <c r="AD9" s="262" t="s">
        <v>886</v>
      </c>
      <c r="AG9" s="262" t="s">
        <v>886</v>
      </c>
      <c r="AH9" s="262" t="s">
        <v>886</v>
      </c>
      <c r="AI9" s="262" t="s">
        <v>886</v>
      </c>
      <c r="AK9" s="262" t="s">
        <v>886</v>
      </c>
      <c r="AL9" s="262" t="s">
        <v>886</v>
      </c>
      <c r="AM9" s="262" t="s">
        <v>886</v>
      </c>
      <c r="AN9" s="262" t="s">
        <v>886</v>
      </c>
    </row>
    <row r="10" spans="1:56" x14ac:dyDescent="0.35">
      <c r="Y10" s="262" t="s">
        <v>85</v>
      </c>
      <c r="Z10" s="262" t="s">
        <v>85</v>
      </c>
      <c r="AD10" s="262" t="s">
        <v>887</v>
      </c>
      <c r="AG10" s="262" t="s">
        <v>887</v>
      </c>
      <c r="AH10" s="262" t="s">
        <v>887</v>
      </c>
      <c r="AI10" s="262" t="s">
        <v>887</v>
      </c>
      <c r="AK10" s="262" t="s">
        <v>887</v>
      </c>
      <c r="AL10" s="262" t="s">
        <v>887</v>
      </c>
      <c r="AM10" s="262" t="s">
        <v>887</v>
      </c>
      <c r="AN10" s="262" t="s">
        <v>887</v>
      </c>
    </row>
    <row r="11" spans="1:56" x14ac:dyDescent="0.35">
      <c r="Y11" s="262" t="s">
        <v>1</v>
      </c>
      <c r="Z11" s="262" t="s">
        <v>1</v>
      </c>
      <c r="AD11" s="262" t="s">
        <v>888</v>
      </c>
      <c r="AG11" s="262" t="s">
        <v>888</v>
      </c>
      <c r="AH11" s="262" t="s">
        <v>888</v>
      </c>
      <c r="AI11" s="262" t="s">
        <v>888</v>
      </c>
      <c r="AK11" s="262" t="s">
        <v>888</v>
      </c>
      <c r="AL11" s="262" t="s">
        <v>888</v>
      </c>
      <c r="AM11" s="262" t="s">
        <v>888</v>
      </c>
      <c r="AN11" s="262" t="s">
        <v>888</v>
      </c>
    </row>
    <row r="12" spans="1:56" x14ac:dyDescent="0.35">
      <c r="Y12" s="262" t="s">
        <v>342</v>
      </c>
      <c r="Z12" s="262" t="s">
        <v>342</v>
      </c>
      <c r="AD12" s="262" t="s">
        <v>889</v>
      </c>
      <c r="AG12" s="262" t="s">
        <v>889</v>
      </c>
      <c r="AH12" s="262" t="s">
        <v>889</v>
      </c>
      <c r="AI12" s="262" t="s">
        <v>889</v>
      </c>
      <c r="AK12" s="262" t="s">
        <v>889</v>
      </c>
      <c r="AL12" s="262" t="s">
        <v>889</v>
      </c>
      <c r="AM12" s="262" t="s">
        <v>889</v>
      </c>
      <c r="AN12" s="262" t="s">
        <v>889</v>
      </c>
    </row>
    <row r="13" spans="1:56" x14ac:dyDescent="0.35">
      <c r="AD13" s="262" t="s">
        <v>890</v>
      </c>
      <c r="AG13" s="262" t="s">
        <v>890</v>
      </c>
      <c r="AH13" s="262" t="s">
        <v>890</v>
      </c>
      <c r="AI13" s="262" t="s">
        <v>890</v>
      </c>
      <c r="AK13" s="262" t="s">
        <v>890</v>
      </c>
      <c r="AL13" s="262" t="s">
        <v>890</v>
      </c>
      <c r="AM13" s="262" t="s">
        <v>890</v>
      </c>
      <c r="AN13" s="262" t="s">
        <v>890</v>
      </c>
    </row>
    <row r="14" spans="1:56" x14ac:dyDescent="0.35">
      <c r="AD14" s="262" t="s">
        <v>891</v>
      </c>
      <c r="AG14" s="262" t="s">
        <v>891</v>
      </c>
      <c r="AH14" s="262" t="s">
        <v>891</v>
      </c>
      <c r="AI14" s="262" t="s">
        <v>891</v>
      </c>
      <c r="AK14" s="262" t="s">
        <v>891</v>
      </c>
      <c r="AL14" s="262" t="s">
        <v>891</v>
      </c>
      <c r="AM14" s="262" t="s">
        <v>891</v>
      </c>
      <c r="AN14" s="262" t="s">
        <v>891</v>
      </c>
    </row>
    <row r="15" spans="1:56" x14ac:dyDescent="0.35">
      <c r="AD15" s="262" t="s">
        <v>892</v>
      </c>
      <c r="AG15" s="262" t="s">
        <v>892</v>
      </c>
      <c r="AH15" s="262" t="s">
        <v>892</v>
      </c>
      <c r="AI15" s="262" t="s">
        <v>892</v>
      </c>
      <c r="AK15" s="262" t="s">
        <v>892</v>
      </c>
      <c r="AL15" s="262" t="s">
        <v>892</v>
      </c>
      <c r="AM15" s="262" t="s">
        <v>892</v>
      </c>
      <c r="AN15" s="262" t="s">
        <v>892</v>
      </c>
    </row>
    <row r="16" spans="1:56" x14ac:dyDescent="0.35">
      <c r="AD16" s="262" t="s">
        <v>893</v>
      </c>
      <c r="AG16" s="262" t="s">
        <v>893</v>
      </c>
      <c r="AH16" s="262" t="s">
        <v>893</v>
      </c>
      <c r="AI16" s="262" t="s">
        <v>893</v>
      </c>
      <c r="AK16" s="262" t="s">
        <v>893</v>
      </c>
      <c r="AL16" s="262" t="s">
        <v>893</v>
      </c>
      <c r="AM16" s="262" t="s">
        <v>893</v>
      </c>
      <c r="AN16" s="262" t="s">
        <v>893</v>
      </c>
    </row>
    <row r="17" spans="30:40" x14ac:dyDescent="0.35">
      <c r="AD17" s="262" t="s">
        <v>894</v>
      </c>
      <c r="AG17" s="262" t="s">
        <v>894</v>
      </c>
      <c r="AH17" s="262" t="s">
        <v>894</v>
      </c>
      <c r="AI17" s="262" t="s">
        <v>894</v>
      </c>
      <c r="AK17" s="262" t="s">
        <v>894</v>
      </c>
      <c r="AL17" s="262" t="s">
        <v>894</v>
      </c>
      <c r="AM17" s="262" t="s">
        <v>894</v>
      </c>
      <c r="AN17" s="262" t="s">
        <v>894</v>
      </c>
    </row>
    <row r="18" spans="30:40" x14ac:dyDescent="0.35">
      <c r="AD18" s="262" t="s">
        <v>312</v>
      </c>
      <c r="AG18" s="262" t="s">
        <v>312</v>
      </c>
      <c r="AH18" s="262" t="s">
        <v>312</v>
      </c>
      <c r="AI18" s="262" t="s">
        <v>312</v>
      </c>
      <c r="AK18" s="262" t="s">
        <v>312</v>
      </c>
      <c r="AL18" s="262" t="s">
        <v>312</v>
      </c>
      <c r="AM18" s="262" t="s">
        <v>312</v>
      </c>
      <c r="AN18" s="262" t="s">
        <v>312</v>
      </c>
    </row>
    <row r="19" spans="30:40" x14ac:dyDescent="0.35">
      <c r="AD19" s="262" t="s">
        <v>315</v>
      </c>
      <c r="AG19" s="262" t="s">
        <v>315</v>
      </c>
      <c r="AH19" s="262" t="s">
        <v>315</v>
      </c>
      <c r="AI19" s="262" t="s">
        <v>315</v>
      </c>
      <c r="AK19" s="262" t="s">
        <v>315</v>
      </c>
      <c r="AL19" s="262" t="s">
        <v>315</v>
      </c>
      <c r="AM19" s="262" t="s">
        <v>315</v>
      </c>
      <c r="AN19" s="262" t="s">
        <v>315</v>
      </c>
    </row>
    <row r="20" spans="30:40" x14ac:dyDescent="0.35">
      <c r="AD20" s="262" t="s">
        <v>316</v>
      </c>
      <c r="AG20" s="262" t="s">
        <v>316</v>
      </c>
      <c r="AH20" s="262" t="s">
        <v>316</v>
      </c>
      <c r="AI20" s="262" t="s">
        <v>316</v>
      </c>
      <c r="AK20" s="262" t="s">
        <v>316</v>
      </c>
      <c r="AL20" s="262" t="s">
        <v>316</v>
      </c>
      <c r="AM20" s="262" t="s">
        <v>316</v>
      </c>
      <c r="AN20" s="262" t="s">
        <v>316</v>
      </c>
    </row>
    <row r="21" spans="30:40" x14ac:dyDescent="0.35">
      <c r="AD21" s="262" t="s">
        <v>317</v>
      </c>
      <c r="AG21" s="262" t="s">
        <v>317</v>
      </c>
      <c r="AH21" s="262" t="s">
        <v>317</v>
      </c>
      <c r="AI21" s="262" t="s">
        <v>317</v>
      </c>
      <c r="AK21" s="262" t="s">
        <v>317</v>
      </c>
      <c r="AL21" s="262" t="s">
        <v>317</v>
      </c>
      <c r="AM21" s="262" t="s">
        <v>317</v>
      </c>
      <c r="AN21" s="262" t="s">
        <v>317</v>
      </c>
    </row>
    <row r="22" spans="30:40" x14ac:dyDescent="0.35">
      <c r="AD22" s="262" t="s">
        <v>318</v>
      </c>
      <c r="AG22" s="262" t="s">
        <v>318</v>
      </c>
      <c r="AH22" s="262" t="s">
        <v>318</v>
      </c>
      <c r="AI22" s="262" t="s">
        <v>318</v>
      </c>
      <c r="AK22" s="262" t="s">
        <v>318</v>
      </c>
      <c r="AL22" s="262" t="s">
        <v>318</v>
      </c>
      <c r="AM22" s="262" t="s">
        <v>318</v>
      </c>
      <c r="AN22" s="262" t="s">
        <v>318</v>
      </c>
    </row>
    <row r="23" spans="30:40" x14ac:dyDescent="0.35">
      <c r="AD23" s="262" t="s">
        <v>895</v>
      </c>
      <c r="AG23" s="262" t="s">
        <v>895</v>
      </c>
      <c r="AH23" s="262" t="s">
        <v>895</v>
      </c>
      <c r="AI23" s="262" t="s">
        <v>895</v>
      </c>
      <c r="AK23" s="262" t="s">
        <v>895</v>
      </c>
      <c r="AL23" s="262" t="s">
        <v>895</v>
      </c>
      <c r="AM23" s="262" t="s">
        <v>895</v>
      </c>
      <c r="AN23" s="262" t="s">
        <v>895</v>
      </c>
    </row>
    <row r="24" spans="30:40" x14ac:dyDescent="0.35">
      <c r="AD24" s="262" t="s">
        <v>896</v>
      </c>
      <c r="AG24" s="262" t="s">
        <v>896</v>
      </c>
      <c r="AH24" s="262" t="s">
        <v>896</v>
      </c>
      <c r="AI24" s="262" t="s">
        <v>896</v>
      </c>
      <c r="AK24" s="262" t="s">
        <v>896</v>
      </c>
      <c r="AL24" s="262" t="s">
        <v>896</v>
      </c>
      <c r="AM24" s="262" t="s">
        <v>896</v>
      </c>
      <c r="AN24" s="262" t="s">
        <v>896</v>
      </c>
    </row>
    <row r="25" spans="30:40" x14ac:dyDescent="0.35">
      <c r="AD25" s="262" t="s">
        <v>897</v>
      </c>
      <c r="AG25" s="262" t="s">
        <v>897</v>
      </c>
      <c r="AH25" s="262" t="s">
        <v>897</v>
      </c>
      <c r="AI25" s="262" t="s">
        <v>897</v>
      </c>
      <c r="AK25" s="262" t="s">
        <v>897</v>
      </c>
      <c r="AL25" s="262" t="s">
        <v>897</v>
      </c>
      <c r="AM25" s="262" t="s">
        <v>897</v>
      </c>
      <c r="AN25" s="262" t="s">
        <v>897</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6145" r:id="rId4">
          <objectPr defaultSize="0" r:id="rId5">
            <anchor moveWithCells="1">
              <from>
                <xdr:col>0</xdr:col>
                <xdr:colOff>0</xdr:colOff>
                <xdr:row>0</xdr:row>
                <xdr:rowOff>0</xdr:rowOff>
              </from>
              <to>
                <xdr:col>7</xdr:col>
                <xdr:colOff>88900</xdr:colOff>
                <xdr:row>2</xdr:row>
                <xdr:rowOff>114300</xdr:rowOff>
              </to>
            </anchor>
          </objectPr>
        </oleObject>
      </mc:Choice>
      <mc:Fallback>
        <oleObject progId="Packager Shell Object" dvAspect="DVASPECT_ICON" shapeId="6145" r:id="rId4"/>
      </mc:Fallback>
    </mc:AlternateContent>
    <mc:AlternateContent xmlns:mc="http://schemas.openxmlformats.org/markup-compatibility/2006">
      <mc:Choice Requires="x14">
        <oleObject progId="Packager Shell Object" dvAspect="DVASPECT_ICON" shapeId="6146" r:id="rId6">
          <objectPr defaultSize="0" r:id="rId7">
            <anchor moveWithCells="1">
              <from>
                <xdr:col>0</xdr:col>
                <xdr:colOff>0</xdr:colOff>
                <xdr:row>0</xdr:row>
                <xdr:rowOff>0</xdr:rowOff>
              </from>
              <to>
                <xdr:col>0</xdr:col>
                <xdr:colOff>552450</xdr:colOff>
                <xdr:row>2</xdr:row>
                <xdr:rowOff>114300</xdr:rowOff>
              </to>
            </anchor>
          </objectPr>
        </oleObject>
      </mc:Choice>
      <mc:Fallback>
        <oleObject progId="Packager Shell Object" dvAspect="DVASPECT_ICON" shapeId="6146" r:id="rId6"/>
      </mc:Fallback>
    </mc:AlternateContent>
    <mc:AlternateContent xmlns:mc="http://schemas.openxmlformats.org/markup-compatibility/2006">
      <mc:Choice Requires="x14">
        <oleObject progId="Packager Shell Object" dvAspect="DVASPECT_ICON" shapeId="6147" r:id="rId8">
          <objectPr defaultSize="0" r:id="rId9">
            <anchor moveWithCells="1">
              <from>
                <xdr:col>0</xdr:col>
                <xdr:colOff>0</xdr:colOff>
                <xdr:row>0</xdr:row>
                <xdr:rowOff>0</xdr:rowOff>
              </from>
              <to>
                <xdr:col>1</xdr:col>
                <xdr:colOff>323850</xdr:colOff>
                <xdr:row>2</xdr:row>
                <xdr:rowOff>114300</xdr:rowOff>
              </to>
            </anchor>
          </objectPr>
        </oleObject>
      </mc:Choice>
      <mc:Fallback>
        <oleObject progId="Packager Shell Object" dvAspect="DVASPECT_ICON" shapeId="6147" r:id="rId8"/>
      </mc:Fallback>
    </mc:AlternateContent>
    <mc:AlternateContent xmlns:mc="http://schemas.openxmlformats.org/markup-compatibility/2006">
      <mc:Choice Requires="x14">
        <oleObject progId="Packager Shell Object" dvAspect="DVASPECT_ICON" shapeId="6148" r:id="rId10">
          <objectPr defaultSize="0" r:id="rId11">
            <anchor moveWithCells="1">
              <from>
                <xdr:col>0</xdr:col>
                <xdr:colOff>0</xdr:colOff>
                <xdr:row>0</xdr:row>
                <xdr:rowOff>0</xdr:rowOff>
              </from>
              <to>
                <xdr:col>1</xdr:col>
                <xdr:colOff>266700</xdr:colOff>
                <xdr:row>2</xdr:row>
                <xdr:rowOff>114300</xdr:rowOff>
              </to>
            </anchor>
          </objectPr>
        </oleObject>
      </mc:Choice>
      <mc:Fallback>
        <oleObject progId="Packager Shell Object" dvAspect="DVASPECT_ICON" shapeId="6148"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14"/>
  <sheetViews>
    <sheetView workbookViewId="0">
      <selection activeCell="C2" sqref="C2"/>
    </sheetView>
  </sheetViews>
  <sheetFormatPr defaultRowHeight="15.5" x14ac:dyDescent="0.35"/>
  <cols>
    <col min="1" max="2" width="16.75" customWidth="1"/>
    <col min="3" max="3" width="36.58203125" customWidth="1"/>
    <col min="4" max="4" width="17.25" customWidth="1"/>
    <col min="5" max="5" width="26.25" bestFit="1" customWidth="1"/>
  </cols>
  <sheetData>
    <row r="1" spans="1:5" x14ac:dyDescent="0.35">
      <c r="A1" s="230" t="s">
        <v>301</v>
      </c>
      <c r="B1" s="230" t="s">
        <v>307</v>
      </c>
      <c r="C1" s="230" t="s">
        <v>302</v>
      </c>
      <c r="D1" s="230" t="s">
        <v>303</v>
      </c>
      <c r="E1" s="230" t="s">
        <v>304</v>
      </c>
    </row>
    <row r="2" spans="1:5" ht="118.5" customHeight="1" x14ac:dyDescent="0.35">
      <c r="A2" s="232">
        <v>6</v>
      </c>
      <c r="B2" s="233">
        <v>43308</v>
      </c>
      <c r="C2" s="231" t="s">
        <v>308</v>
      </c>
      <c r="D2" s="230" t="s">
        <v>305</v>
      </c>
      <c r="E2" s="230" t="s">
        <v>306</v>
      </c>
    </row>
    <row r="3" spans="1:5" ht="29" x14ac:dyDescent="0.35">
      <c r="A3" s="230">
        <v>7</v>
      </c>
      <c r="B3" s="234">
        <v>43328</v>
      </c>
      <c r="C3" s="235" t="s">
        <v>309</v>
      </c>
      <c r="D3" s="230"/>
      <c r="E3" s="230"/>
    </row>
    <row r="4" spans="1:5" x14ac:dyDescent="0.35">
      <c r="A4" s="230"/>
      <c r="B4" s="230"/>
      <c r="C4" s="230"/>
      <c r="D4" s="230"/>
      <c r="E4" s="230"/>
    </row>
    <row r="5" spans="1:5" x14ac:dyDescent="0.35">
      <c r="A5" s="230"/>
      <c r="B5" s="230"/>
      <c r="C5" s="230"/>
      <c r="D5" s="230"/>
      <c r="E5" s="230"/>
    </row>
    <row r="6" spans="1:5" x14ac:dyDescent="0.35">
      <c r="A6" s="230"/>
      <c r="B6" s="230"/>
      <c r="C6" s="230"/>
      <c r="D6" s="230"/>
      <c r="E6" s="230"/>
    </row>
    <row r="7" spans="1:5" x14ac:dyDescent="0.35">
      <c r="A7" s="230"/>
      <c r="B7" s="230"/>
      <c r="C7" s="230"/>
      <c r="D7" s="230"/>
      <c r="E7" s="230"/>
    </row>
    <row r="8" spans="1:5" x14ac:dyDescent="0.35">
      <c r="A8" s="230"/>
      <c r="B8" s="230"/>
      <c r="C8" s="230"/>
      <c r="D8" s="230"/>
      <c r="E8" s="230"/>
    </row>
    <row r="9" spans="1:5" x14ac:dyDescent="0.35">
      <c r="A9" s="230"/>
      <c r="B9" s="230"/>
      <c r="C9" s="230"/>
      <c r="D9" s="230"/>
      <c r="E9" s="230"/>
    </row>
    <row r="10" spans="1:5" x14ac:dyDescent="0.35">
      <c r="A10" s="230"/>
      <c r="B10" s="230"/>
      <c r="C10" s="230"/>
      <c r="D10" s="230"/>
      <c r="E10" s="230"/>
    </row>
    <row r="11" spans="1:5" x14ac:dyDescent="0.35">
      <c r="A11" s="230"/>
      <c r="B11" s="230"/>
      <c r="C11" s="230"/>
      <c r="D11" s="230"/>
      <c r="E11" s="230"/>
    </row>
    <row r="12" spans="1:5" x14ac:dyDescent="0.35">
      <c r="A12" s="230"/>
      <c r="B12" s="230"/>
      <c r="C12" s="230"/>
      <c r="D12" s="230"/>
      <c r="E12" s="230"/>
    </row>
    <row r="13" spans="1:5" x14ac:dyDescent="0.35">
      <c r="A13" s="230"/>
      <c r="B13" s="230"/>
      <c r="C13" s="230"/>
      <c r="D13" s="230"/>
      <c r="E13" s="230"/>
    </row>
    <row r="14" spans="1:5" x14ac:dyDescent="0.35">
      <c r="A14" s="230"/>
      <c r="B14" s="230"/>
      <c r="C14" s="230"/>
      <c r="D14" s="230"/>
      <c r="E14" s="2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N152"/>
  <sheetViews>
    <sheetView showGridLines="0" zoomScale="70" zoomScaleNormal="70" zoomScaleSheetLayoutView="75" workbookViewId="0">
      <selection activeCell="A7" sqref="A7"/>
    </sheetView>
  </sheetViews>
  <sheetFormatPr defaultColWidth="11" defaultRowHeight="12" x14ac:dyDescent="0.3"/>
  <cols>
    <col min="1" max="1" width="11.58203125" style="14" customWidth="1"/>
    <col min="2" max="2" width="44.08203125" style="14" customWidth="1"/>
    <col min="3" max="3" width="43.58203125" style="14" customWidth="1"/>
    <col min="4" max="4" width="33.58203125" style="14" customWidth="1"/>
    <col min="5" max="5" width="23.5" style="14" customWidth="1"/>
    <col min="6" max="7" width="19.58203125" style="14" customWidth="1"/>
    <col min="8" max="8" width="10.83203125" style="14" customWidth="1"/>
    <col min="9" max="9" width="28.75" style="14" customWidth="1"/>
    <col min="10" max="10" width="10.75" style="14" customWidth="1"/>
    <col min="11" max="11" width="9.08203125" style="14" customWidth="1"/>
    <col min="12" max="12" width="7.75" style="14" customWidth="1"/>
    <col min="13" max="13" width="5.08203125" style="14" customWidth="1"/>
    <col min="14" max="15" width="5.25" style="14" customWidth="1"/>
    <col min="16" max="16" width="4.25" style="14" customWidth="1"/>
    <col min="17" max="17" width="14.25" style="14" customWidth="1"/>
    <col min="18" max="18" width="37.75" style="14" customWidth="1"/>
    <col min="19" max="38" width="37" style="14" customWidth="1"/>
    <col min="39" max="39" width="94.75" style="14" customWidth="1"/>
    <col min="40" max="40" width="12.75" style="14" customWidth="1"/>
    <col min="41" max="41" width="14.08203125" style="14" customWidth="1"/>
    <col min="42" max="42" width="16.08203125" style="14" customWidth="1"/>
    <col min="43" max="43" width="11.58203125" style="14" customWidth="1"/>
    <col min="44" max="44" width="15.25" style="14" customWidth="1"/>
    <col min="45" max="45" width="16.58203125" style="14" customWidth="1"/>
    <col min="46" max="46" width="13.33203125" style="14" customWidth="1"/>
    <col min="47" max="47" width="15.25" style="14" customWidth="1"/>
    <col min="48" max="48" width="18.75" style="14" customWidth="1"/>
    <col min="49" max="49" width="15.08203125" style="14" customWidth="1"/>
    <col min="50" max="50" width="17.25" style="14" customWidth="1"/>
    <col min="51" max="51" width="38.25" style="14" customWidth="1"/>
    <col min="52" max="52" width="0.25" style="14" customWidth="1"/>
    <col min="53" max="53" width="7.5" style="14" customWidth="1"/>
    <col min="54" max="54" width="9" style="14" customWidth="1"/>
    <col min="55" max="56" width="21.08203125" style="14" customWidth="1"/>
    <col min="57" max="57" width="12" style="15" customWidth="1"/>
    <col min="58" max="58" width="18.08203125" style="15" customWidth="1"/>
    <col min="59" max="60" width="15.58203125" style="15" customWidth="1"/>
    <col min="61" max="62" width="11" style="15" customWidth="1"/>
    <col min="63" max="66" width="11" style="15"/>
    <col min="67" max="16384" width="11" style="14"/>
  </cols>
  <sheetData>
    <row r="1" spans="1:54" ht="21" customHeight="1" x14ac:dyDescent="0.3">
      <c r="A1" s="794" t="s">
        <v>43</v>
      </c>
      <c r="B1" s="795"/>
      <c r="C1" s="795"/>
      <c r="D1" s="795"/>
      <c r="E1" s="795"/>
      <c r="F1" s="795"/>
      <c r="G1" s="795"/>
      <c r="H1" s="795"/>
      <c r="I1" s="795"/>
      <c r="J1" s="795"/>
      <c r="K1" s="795"/>
      <c r="L1" s="795"/>
      <c r="M1" s="795"/>
      <c r="N1" s="795"/>
      <c r="O1" s="795"/>
      <c r="P1" s="795"/>
      <c r="Q1" s="795"/>
      <c r="R1" s="796"/>
      <c r="S1" s="237"/>
      <c r="T1" s="238"/>
      <c r="U1" s="238"/>
      <c r="V1" s="238"/>
      <c r="W1" s="238"/>
      <c r="X1" s="238"/>
      <c r="Y1" s="238"/>
      <c r="Z1" s="238"/>
      <c r="AA1" s="238"/>
      <c r="AB1" s="238"/>
      <c r="AC1" s="238"/>
      <c r="AD1" s="238"/>
      <c r="AE1" s="238"/>
      <c r="AF1" s="238"/>
      <c r="AG1" s="238"/>
      <c r="AH1" s="238"/>
      <c r="AI1" s="238"/>
      <c r="AJ1" s="238"/>
      <c r="AK1" s="238"/>
      <c r="AL1" s="238"/>
      <c r="AM1" s="19"/>
      <c r="AN1" s="18"/>
      <c r="AO1" s="18"/>
      <c r="AP1" s="18"/>
      <c r="AQ1" s="18"/>
      <c r="AR1" s="18"/>
      <c r="AS1" s="18"/>
      <c r="AT1" s="18"/>
      <c r="AU1" s="18"/>
      <c r="AV1" s="18"/>
      <c r="AW1" s="18"/>
      <c r="AX1" s="18"/>
      <c r="AY1" s="18"/>
    </row>
    <row r="2" spans="1:54" ht="41.25" customHeight="1" thickBot="1" x14ac:dyDescent="0.35">
      <c r="A2" s="797"/>
      <c r="B2" s="798"/>
      <c r="C2" s="798"/>
      <c r="D2" s="798"/>
      <c r="E2" s="798"/>
      <c r="F2" s="798"/>
      <c r="G2" s="798"/>
      <c r="H2" s="798"/>
      <c r="I2" s="798"/>
      <c r="J2" s="798"/>
      <c r="K2" s="798"/>
      <c r="L2" s="798"/>
      <c r="M2" s="798"/>
      <c r="N2" s="798"/>
      <c r="O2" s="798"/>
      <c r="P2" s="798"/>
      <c r="Q2" s="798"/>
      <c r="R2" s="799"/>
      <c r="S2" s="240"/>
      <c r="T2" s="240"/>
      <c r="U2" s="240"/>
      <c r="V2" s="240"/>
      <c r="W2" s="240"/>
      <c r="X2" s="240"/>
      <c r="Y2" s="240"/>
      <c r="Z2" s="240"/>
      <c r="AA2" s="240"/>
      <c r="AB2" s="240"/>
      <c r="AC2" s="240"/>
      <c r="AD2" s="240"/>
      <c r="AE2" s="240"/>
      <c r="AF2" s="240"/>
      <c r="AG2" s="240"/>
      <c r="AH2" s="240"/>
      <c r="AI2" s="240"/>
      <c r="AJ2" s="240"/>
      <c r="AK2" s="240"/>
      <c r="AL2" s="240"/>
      <c r="AM2" s="18"/>
      <c r="AN2" s="18"/>
      <c r="AO2" s="18"/>
      <c r="AP2" s="18"/>
      <c r="AQ2" s="18"/>
      <c r="AR2" s="18"/>
      <c r="AS2" s="18"/>
      <c r="AT2" s="18"/>
      <c r="AU2" s="18"/>
      <c r="AV2" s="18"/>
      <c r="AW2" s="18"/>
      <c r="AX2" s="18"/>
      <c r="AY2" s="18"/>
    </row>
    <row r="3" spans="1:54" ht="12.5" thickBot="1" x14ac:dyDescent="0.35"/>
    <row r="4" spans="1:54" ht="23.65" customHeight="1" thickBot="1" x14ac:dyDescent="0.35">
      <c r="A4" s="241"/>
      <c r="B4" s="242"/>
      <c r="C4" s="243"/>
      <c r="R4" s="15"/>
      <c r="S4" s="15"/>
      <c r="T4" s="15"/>
      <c r="U4" s="15"/>
      <c r="V4" s="15"/>
      <c r="W4" s="15"/>
      <c r="X4" s="15"/>
      <c r="Y4" s="15"/>
      <c r="Z4" s="15"/>
      <c r="AA4" s="15"/>
      <c r="AB4" s="15"/>
      <c r="AC4" s="15"/>
      <c r="AD4" s="15"/>
      <c r="AE4" s="15"/>
      <c r="AF4" s="15"/>
      <c r="AG4" s="15"/>
      <c r="AH4" s="15"/>
      <c r="AI4" s="15"/>
      <c r="AJ4" s="15"/>
      <c r="AK4" s="15"/>
      <c r="AL4" s="15"/>
    </row>
    <row r="5" spans="1:54" x14ac:dyDescent="0.3">
      <c r="R5" s="15"/>
      <c r="S5" s="15"/>
      <c r="T5" s="15"/>
      <c r="U5" s="15"/>
      <c r="V5" s="15"/>
      <c r="W5" s="15"/>
      <c r="X5" s="15"/>
      <c r="Y5" s="15"/>
      <c r="Z5" s="15"/>
      <c r="AA5" s="15"/>
      <c r="AB5" s="15"/>
      <c r="AC5" s="15"/>
      <c r="AD5" s="15"/>
      <c r="AE5" s="15"/>
      <c r="AF5" s="15"/>
      <c r="AG5" s="15"/>
      <c r="AH5" s="15"/>
      <c r="AI5" s="15"/>
      <c r="AJ5" s="15"/>
      <c r="AK5" s="15"/>
      <c r="AL5" s="15"/>
    </row>
    <row r="6" spans="1:54" ht="16" thickBot="1" x14ac:dyDescent="0.35">
      <c r="A6" s="800"/>
      <c r="B6" s="801"/>
      <c r="C6" s="801"/>
      <c r="D6" s="801"/>
      <c r="E6" s="801"/>
      <c r="F6" s="801"/>
      <c r="G6" s="801"/>
      <c r="H6" s="801"/>
      <c r="I6" s="801"/>
      <c r="J6" s="801"/>
      <c r="K6" s="801"/>
      <c r="L6" s="801"/>
      <c r="M6" s="801"/>
      <c r="N6" s="801"/>
      <c r="O6" s="801"/>
      <c r="P6" s="801"/>
      <c r="Q6" s="801"/>
      <c r="R6" s="802"/>
      <c r="S6" s="791" t="s">
        <v>312</v>
      </c>
      <c r="T6" s="792"/>
      <c r="U6" s="792"/>
      <c r="V6" s="793"/>
      <c r="W6" s="791" t="s">
        <v>315</v>
      </c>
      <c r="X6" s="792"/>
      <c r="Y6" s="792"/>
      <c r="Z6" s="793"/>
      <c r="AA6" s="791" t="s">
        <v>316</v>
      </c>
      <c r="AB6" s="792"/>
      <c r="AC6" s="792"/>
      <c r="AD6" s="793"/>
      <c r="AE6" s="791" t="s">
        <v>317</v>
      </c>
      <c r="AF6" s="792"/>
      <c r="AG6" s="792"/>
      <c r="AH6" s="793"/>
      <c r="AI6" s="792" t="s">
        <v>318</v>
      </c>
      <c r="AJ6" s="792"/>
      <c r="AK6" s="792"/>
      <c r="AL6" s="793"/>
      <c r="AM6" s="59"/>
      <c r="AY6" s="59"/>
    </row>
    <row r="7" spans="1:54" ht="49.9" customHeight="1" x14ac:dyDescent="0.3">
      <c r="A7" s="595" t="s">
        <v>21</v>
      </c>
      <c r="B7" s="595" t="s">
        <v>75</v>
      </c>
      <c r="C7" s="595" t="s">
        <v>10</v>
      </c>
      <c r="D7" s="595" t="s">
        <v>311</v>
      </c>
      <c r="E7" s="595" t="s">
        <v>4</v>
      </c>
      <c r="F7" s="595" t="s">
        <v>33</v>
      </c>
      <c r="G7" s="595" t="s">
        <v>18</v>
      </c>
      <c r="H7" s="595" t="s">
        <v>19</v>
      </c>
      <c r="I7" s="596" t="s">
        <v>241</v>
      </c>
      <c r="J7" s="286" t="s">
        <v>244</v>
      </c>
      <c r="K7" s="286" t="s">
        <v>292</v>
      </c>
      <c r="L7" s="286" t="s">
        <v>293</v>
      </c>
      <c r="M7" s="595"/>
      <c r="N7" s="595"/>
      <c r="O7" s="595"/>
      <c r="P7" s="596"/>
      <c r="Q7" s="596"/>
      <c r="R7" s="596" t="s">
        <v>11</v>
      </c>
      <c r="S7" s="595" t="s">
        <v>313</v>
      </c>
      <c r="T7" s="595" t="s">
        <v>8</v>
      </c>
      <c r="U7" s="595" t="s">
        <v>314</v>
      </c>
      <c r="V7" s="595" t="s">
        <v>138</v>
      </c>
      <c r="W7" s="595" t="s">
        <v>313</v>
      </c>
      <c r="X7" s="595" t="s">
        <v>8</v>
      </c>
      <c r="Y7" s="595" t="s">
        <v>314</v>
      </c>
      <c r="Z7" s="595" t="s">
        <v>138</v>
      </c>
      <c r="AA7" s="595" t="s">
        <v>313</v>
      </c>
      <c r="AB7" s="595" t="s">
        <v>8</v>
      </c>
      <c r="AC7" s="595" t="s">
        <v>314</v>
      </c>
      <c r="AD7" s="595" t="s">
        <v>138</v>
      </c>
      <c r="AE7" s="595" t="s">
        <v>313</v>
      </c>
      <c r="AF7" s="595" t="s">
        <v>8</v>
      </c>
      <c r="AG7" s="595" t="s">
        <v>314</v>
      </c>
      <c r="AH7" s="595" t="s">
        <v>138</v>
      </c>
      <c r="AI7" s="595" t="s">
        <v>313</v>
      </c>
      <c r="AJ7" s="595" t="s">
        <v>8</v>
      </c>
      <c r="AK7" s="595" t="s">
        <v>314</v>
      </c>
      <c r="AL7" s="595" t="s">
        <v>138</v>
      </c>
      <c r="AM7" s="596" t="s">
        <v>9</v>
      </c>
      <c r="AN7" s="597" t="s">
        <v>145</v>
      </c>
      <c r="AO7" s="597"/>
      <c r="AP7" s="597"/>
      <c r="AQ7" s="598" t="s">
        <v>146</v>
      </c>
      <c r="AR7" s="598" t="s">
        <v>61</v>
      </c>
      <c r="AS7" s="598"/>
      <c r="AT7" s="599"/>
      <c r="AU7" s="599" t="s">
        <v>184</v>
      </c>
      <c r="AV7" s="599" t="s">
        <v>47</v>
      </c>
      <c r="AW7" s="599" t="s">
        <v>243</v>
      </c>
      <c r="AX7" s="599" t="s">
        <v>257</v>
      </c>
      <c r="AY7" s="596"/>
      <c r="AZ7" s="600"/>
      <c r="BA7" s="601" t="s">
        <v>3</v>
      </c>
      <c r="BB7" s="602" t="s">
        <v>2</v>
      </c>
    </row>
    <row r="8" spans="1:54" ht="39" hidden="1" customHeight="1" thickBot="1" x14ac:dyDescent="0.35">
      <c r="A8" s="276"/>
      <c r="B8" s="603" t="str">
        <f>IFERROR(VLOOKUP(AU8,'Reference records(soft deleted)'!$B$6:$D$15,3,FALSE),"")</f>
        <v/>
      </c>
      <c r="C8" s="312" t="s">
        <v>48</v>
      </c>
      <c r="D8" s="604" t="str">
        <f>IFERROR(BA8&amp;CHAR(10)&amp;BB8,"")</f>
        <v>[Baseline D#]
[Baseline N#]</v>
      </c>
      <c r="E8" s="605" t="s">
        <v>216</v>
      </c>
      <c r="F8" s="312" t="s">
        <v>50</v>
      </c>
      <c r="G8" s="312" t="s">
        <v>51</v>
      </c>
      <c r="H8" s="606" t="str">
        <f t="array" ref="H8">IFERROR(IF(INDEX('Reference Records'!$D$4:$D$16,MATCH(LEFT(B8,255),LEFT('Reference Records'!$C$4:$C$16,255),0))=0,"",INDEX('Reference Records'!$D$4:$D$16,MATCH(LEFT(B8,255),LEFT('Reference Records'!$C$4:$C$16,255),0))),"")</f>
        <v/>
      </c>
      <c r="I8" s="607" t="str">
        <f>IF('Overview - Section A'!$AN$5="Funding Request",IF(J8="Funding Request Place Holder","",J8),"")</f>
        <v/>
      </c>
      <c r="J8" s="608" t="str">
        <f>IFERROR(IF(AW8="","",VLOOKUP(AW8,'Overview - Section A'!$P$30:$Q$40,2,FALSE)),"")</f>
        <v/>
      </c>
      <c r="K8" s="607" t="str">
        <f>IFERROR(VLOOKUP(B8,'Reference records(soft deleted)'!$D$6:$H$15,5,FALSE),"")</f>
        <v/>
      </c>
      <c r="L8" s="607" t="e">
        <f>IF(AND(VLOOKUP(A8,$A$28:$X28,5,FALSE)&lt;&gt;"",VLOOKUP(A8,$A$28:$T28,6,FALSE)&lt;&gt;"",K8="Number"),"Yes","No")</f>
        <v>#N/A</v>
      </c>
      <c r="M8" s="607"/>
      <c r="N8" s="607"/>
      <c r="O8" s="607"/>
      <c r="P8" s="609"/>
      <c r="Q8" s="610"/>
      <c r="R8" s="609" t="str">
        <f>IFERROR(IF(AV8="","",AV8),"")</f>
        <v>[Country (Name)]</v>
      </c>
      <c r="S8" s="611" t="str">
        <f>IFERROR(VLOOKUP($A8&amp;"|"&amp;$S$6,$R$26:$T28,2,0),"")</f>
        <v/>
      </c>
      <c r="T8" s="611" t="str">
        <f>IFERROR(VLOOKUP($A8&amp;"|"&amp;$S$6,$R$26:T28,3,0),"")</f>
        <v/>
      </c>
      <c r="U8" s="612" t="str">
        <f>IFERROR(VLOOKUP($A8&amp;"|"&amp;$S$6,$R$26:U28,4,0),"")</f>
        <v/>
      </c>
      <c r="V8" s="609" t="str">
        <f>IFERROR(VLOOKUP($A8&amp;"|"&amp;S$6,$R$26:V28,5,0),"")</f>
        <v/>
      </c>
      <c r="W8" s="611" t="str">
        <f>IFERROR(VLOOKUP($A8&amp;"|"&amp;W$6,$R$26:$T28,2,0),"")</f>
        <v/>
      </c>
      <c r="X8" s="611" t="str">
        <f>IFERROR(VLOOKUP($A8&amp;"|"&amp;W$6,$R$26:$W28,3,0),"")</f>
        <v/>
      </c>
      <c r="Y8" s="612" t="str">
        <f>IFERROR(VLOOKUP($A8&amp;"|"&amp;W$6,$R$26:$W28,4,0),"")</f>
        <v/>
      </c>
      <c r="Z8" s="611" t="str">
        <f>IFERROR(VLOOKUP($A8&amp;"|"&amp;Y$6,$R$26:$W28,5,0),"")</f>
        <v/>
      </c>
      <c r="AA8" s="611" t="str">
        <f>IFERROR(VLOOKUP($A8&amp;"|"&amp;AA$6,$R$26:$T28,2,0),"")</f>
        <v/>
      </c>
      <c r="AB8" s="611" t="str">
        <f>IFERROR(VLOOKUP($A8&amp;"|"&amp;AA$6,$R$26:$W28,3,0),"")</f>
        <v/>
      </c>
      <c r="AC8" s="612" t="str">
        <f>IFERROR(VLOOKUP($A8&amp;"|"&amp;AA$6,$R$26:$W28,4,0),"")</f>
        <v/>
      </c>
      <c r="AD8" s="611" t="str">
        <f>IFERROR(VLOOKUP($A8&amp;"|"&amp;AA$6,$R$26:$W28,5,0),"")</f>
        <v/>
      </c>
      <c r="AE8" s="611" t="str">
        <f>IFERROR(VLOOKUP($A8&amp;"|"&amp;AE$6,$R$26:$T28,2,0),"")</f>
        <v/>
      </c>
      <c r="AF8" s="611" t="str">
        <f>IFERROR(VLOOKUP($A8&amp;"|"&amp;AE$6,$R$26:$W28,3,0),"")</f>
        <v/>
      </c>
      <c r="AG8" s="612" t="str">
        <f>IFERROR(VLOOKUP($A8&amp;"|"&amp;AE$6,$R$26:$W28,4,0),"")</f>
        <v/>
      </c>
      <c r="AH8" s="611" t="str">
        <f>IFERROR(VLOOKUP($A8&amp;"|"&amp;AE$6,$R$26:$W28,5,0),"")</f>
        <v/>
      </c>
      <c r="AI8" s="611" t="str">
        <f>IFERROR(VLOOKUP($A8&amp;"|"&amp;AI$6,$R$26:$T28,2,0),"")</f>
        <v/>
      </c>
      <c r="AJ8" s="611" t="str">
        <f>IFERROR(VLOOKUP($A8&amp;"|"&amp;AI$6,$R$26:$W28,3,0),"")</f>
        <v/>
      </c>
      <c r="AK8" s="612" t="str">
        <f>IFERROR(VLOOKUP($A8&amp;"|"&amp;AI$6,$R$26:$W28,4,0),"")</f>
        <v/>
      </c>
      <c r="AL8" s="611" t="str">
        <f>IFERROR(VLOOKUP($A8&amp;"|"&amp;AI$6,$R$26:$W28,5,0),"")</f>
        <v/>
      </c>
      <c r="AM8" s="613" t="s">
        <v>52</v>
      </c>
      <c r="AN8" s="597" t="str">
        <f>IF(H8&lt;&gt;"",B8&amp;C8,"")</f>
        <v/>
      </c>
      <c r="AO8" s="597"/>
      <c r="AP8" s="597"/>
      <c r="AQ8" s="598" t="str">
        <f>B8&amp;C8</f>
        <v>[Custom Impact Indicator]</v>
      </c>
      <c r="AR8" s="598" t="s">
        <v>60</v>
      </c>
      <c r="AS8" s="598"/>
      <c r="AT8" s="598"/>
      <c r="AU8" s="598" t="s">
        <v>183</v>
      </c>
      <c r="AV8" s="598" t="s">
        <v>185</v>
      </c>
      <c r="AW8" s="614" t="s">
        <v>240</v>
      </c>
      <c r="AX8" s="598" t="s">
        <v>60</v>
      </c>
      <c r="AY8" s="609"/>
      <c r="AZ8" s="600"/>
      <c r="BA8" s="615" t="s">
        <v>71</v>
      </c>
      <c r="BB8" s="616" t="s">
        <v>70</v>
      </c>
    </row>
    <row r="9" spans="1:54" ht="39" customHeight="1" x14ac:dyDescent="0.3">
      <c r="A9" s="276">
        <v>1</v>
      </c>
      <c r="B9" s="603" t="str">
        <f>IFERROR(VLOOKUP(AU9,'Reference records(soft deleted)'!$B$6:$D$15,3,FALSE),"")</f>
        <v/>
      </c>
      <c r="C9" s="312"/>
      <c r="D9" s="604" t="str">
        <f t="shared" ref="D9:D23" si="0">IFERROR(BA9&amp;CHAR(10)&amp;BB9,"")</f>
        <v xml:space="preserve">
</v>
      </c>
      <c r="E9" s="605"/>
      <c r="F9" s="312"/>
      <c r="G9" s="312"/>
      <c r="H9" s="606" t="str">
        <f t="array" ref="H9">IFERROR(IF(INDEX('Reference Records'!$D$4:$D$16,MATCH(LEFT(B9,255),LEFT('Reference Records'!$C$4:$C$16,255),0))=0,"",INDEX('Reference Records'!$D$4:$D$16,MATCH(LEFT(B9,255),LEFT('Reference Records'!$C$4:$C$16,255),0))),"")</f>
        <v/>
      </c>
      <c r="I9" s="607" t="str">
        <f>IF('Overview - Section A'!$AN$5="Funding Request",IF(J9="Funding Request Place Holder","",J9),"")</f>
        <v/>
      </c>
      <c r="J9" s="608" t="str">
        <f>IFERROR(IF(AW9="","",VLOOKUP(AW9,'Overview - Section A'!$P$30:$Q$40,2,FALSE)),"")</f>
        <v/>
      </c>
      <c r="K9" s="607" t="str">
        <f>IFERROR(VLOOKUP(B9,'Reference records(soft deleted)'!$D$6:$H$15,5,FALSE),"")</f>
        <v/>
      </c>
      <c r="L9" s="607" t="str">
        <f>IF(AND(VLOOKUP(A9,$A$28:$X119,5,FALSE)&lt;&gt;"",VLOOKUP(A9,$A$28:$T119,6,FALSE)&lt;&gt;"",K9="Number"),"Yes","No")</f>
        <v>No</v>
      </c>
      <c r="M9" s="607"/>
      <c r="N9" s="607"/>
      <c r="O9" s="607"/>
      <c r="P9" s="609"/>
      <c r="Q9" s="610"/>
      <c r="R9" s="609" t="str">
        <f t="shared" ref="R9:R23" si="1">IFERROR(IF(AV9="","",AV9),"")</f>
        <v/>
      </c>
      <c r="S9" s="611" t="str">
        <f>IFERROR(VLOOKUP($A9&amp;"|"&amp;$S$6,$R$26:$T119,2,0),"")</f>
        <v/>
      </c>
      <c r="T9" s="611" t="str">
        <f>IFERROR(VLOOKUP($A9&amp;"|"&amp;$S$6,$R$26:T119,3,0),"")</f>
        <v/>
      </c>
      <c r="U9" s="612" t="str">
        <f>IFERROR(VLOOKUP($A9&amp;"|"&amp;$S$6,$R$26:U119,4,0),"")</f>
        <v/>
      </c>
      <c r="V9" s="609" t="str">
        <f>IFERROR(VLOOKUP($A9&amp;"|"&amp;S$6,$R$26:V119,5,0),"")</f>
        <v/>
      </c>
      <c r="W9" s="611" t="str">
        <f>IFERROR(VLOOKUP($A9&amp;"|"&amp;W$6,$R$26:$T119,2,0),"")</f>
        <v/>
      </c>
      <c r="X9" s="611" t="str">
        <f>IFERROR(VLOOKUP($A9&amp;"|"&amp;W$6,$R$26:$W119,3,0),"")</f>
        <v/>
      </c>
      <c r="Y9" s="612" t="str">
        <f>IFERROR(VLOOKUP($A9&amp;"|"&amp;W$6,$R$26:$W119,4,0),"")</f>
        <v/>
      </c>
      <c r="Z9" s="611">
        <f>IFERROR(VLOOKUP($A9&amp;"|"&amp;Y$6,$R$26:$W119,5,0),"")</f>
        <v>0</v>
      </c>
      <c r="AA9" s="611" t="str">
        <f>IFERROR(VLOOKUP($A9&amp;"|"&amp;AA$6,$R$26:$T119,2,0),"")</f>
        <v/>
      </c>
      <c r="AB9" s="611" t="str">
        <f>IFERROR(VLOOKUP($A9&amp;"|"&amp;AA$6,$R$26:$W119,3,0),"")</f>
        <v/>
      </c>
      <c r="AC9" s="612" t="str">
        <f>IFERROR(VLOOKUP($A9&amp;"|"&amp;AA$6,$R$26:$W119,4,0),"")</f>
        <v/>
      </c>
      <c r="AD9" s="611" t="str">
        <f>IFERROR(VLOOKUP($A9&amp;"|"&amp;AA$6,$R$26:$W119,5,0),"")</f>
        <v/>
      </c>
      <c r="AE9" s="611" t="str">
        <f>IFERROR(VLOOKUP($A9&amp;"|"&amp;AE$6,$R$26:$T119,2,0),"")</f>
        <v/>
      </c>
      <c r="AF9" s="611" t="str">
        <f>IFERROR(VLOOKUP($A9&amp;"|"&amp;AE$6,$R$26:$W119,3,0),"")</f>
        <v/>
      </c>
      <c r="AG9" s="612" t="str">
        <f>IFERROR(VLOOKUP($A9&amp;"|"&amp;AE$6,$R$26:$W119,4,0),"")</f>
        <v/>
      </c>
      <c r="AH9" s="611" t="str">
        <f>IFERROR(VLOOKUP($A9&amp;"|"&amp;AE$6,$R$26:$W119,5,0),"")</f>
        <v/>
      </c>
      <c r="AI9" s="611" t="str">
        <f>IFERROR(VLOOKUP($A9&amp;"|"&amp;AI$6,$R$26:$T119,2,0),"")</f>
        <v/>
      </c>
      <c r="AJ9" s="611" t="str">
        <f>IFERROR(VLOOKUP($A9&amp;"|"&amp;AI$6,$R$26:$W119,3,0),"")</f>
        <v/>
      </c>
      <c r="AK9" s="612" t="str">
        <f>IFERROR(VLOOKUP($A9&amp;"|"&amp;AI$6,$R$26:$W119,4,0),"")</f>
        <v/>
      </c>
      <c r="AL9" s="611" t="str">
        <f>IFERROR(VLOOKUP($A9&amp;"|"&amp;AI$6,$R$26:$W119,5,0),"")</f>
        <v/>
      </c>
      <c r="AM9" s="613"/>
      <c r="AN9" s="597" t="str">
        <f t="shared" ref="AN9:AN23" si="2">IF(H9&lt;&gt;"",B9&amp;C9,"")</f>
        <v/>
      </c>
      <c r="AO9" s="597"/>
      <c r="AP9" s="597"/>
      <c r="AQ9" s="598" t="str">
        <f t="shared" ref="AQ9:AQ23" si="3">B9&amp;C9</f>
        <v/>
      </c>
      <c r="AR9" s="598" t="s">
        <v>927</v>
      </c>
      <c r="AS9" s="598"/>
      <c r="AT9" s="598"/>
      <c r="AU9" s="598"/>
      <c r="AV9" s="598"/>
      <c r="AW9" s="614"/>
      <c r="AX9" s="598" t="s">
        <v>923</v>
      </c>
      <c r="AY9" s="609"/>
      <c r="AZ9" s="600"/>
      <c r="BA9" s="615"/>
      <c r="BB9" s="616"/>
    </row>
    <row r="10" spans="1:54" ht="39" customHeight="1" x14ac:dyDescent="0.3">
      <c r="A10" s="276">
        <v>2</v>
      </c>
      <c r="B10" s="603" t="str">
        <f>IFERROR(VLOOKUP(AU10,'Reference records(soft deleted)'!$B$6:$D$15,3,FALSE),"")</f>
        <v/>
      </c>
      <c r="C10" s="312"/>
      <c r="D10" s="604" t="str">
        <f t="shared" si="0"/>
        <v xml:space="preserve">
</v>
      </c>
      <c r="E10" s="605"/>
      <c r="F10" s="312"/>
      <c r="G10" s="312"/>
      <c r="H10" s="606" t="str">
        <f t="array" ref="H10">IFERROR(IF(INDEX('Reference Records'!$D$4:$D$16,MATCH(LEFT(B10,255),LEFT('Reference Records'!$C$4:$C$16,255),0))=0,"",INDEX('Reference Records'!$D$4:$D$16,MATCH(LEFT(B10,255),LEFT('Reference Records'!$C$4:$C$16,255),0))),"")</f>
        <v/>
      </c>
      <c r="I10" s="607" t="str">
        <f>IF('Overview - Section A'!$AN$5="Funding Request",IF(J10="Funding Request Place Holder","",J10),"")</f>
        <v/>
      </c>
      <c r="J10" s="608" t="str">
        <f>IFERROR(IF(AW10="","",VLOOKUP(AW10,'Overview - Section A'!$P$30:$Q$40,2,FALSE)),"")</f>
        <v/>
      </c>
      <c r="K10" s="607" t="str">
        <f>IFERROR(VLOOKUP(B10,'Reference records(soft deleted)'!$D$6:$H$15,5,FALSE),"")</f>
        <v/>
      </c>
      <c r="L10" s="607" t="str">
        <f>IF(AND(VLOOKUP(A10,$A$28:$X120,5,FALSE)&lt;&gt;"",VLOOKUP(A10,$A$28:$T120,6,FALSE)&lt;&gt;"",K10="Number"),"Yes","No")</f>
        <v>No</v>
      </c>
      <c r="M10" s="607"/>
      <c r="N10" s="607"/>
      <c r="O10" s="607"/>
      <c r="P10" s="609"/>
      <c r="Q10" s="610"/>
      <c r="R10" s="609" t="str">
        <f t="shared" si="1"/>
        <v/>
      </c>
      <c r="S10" s="611" t="str">
        <f>IFERROR(VLOOKUP($A10&amp;"|"&amp;$S$6,$R$26:$T120,2,0),"")</f>
        <v/>
      </c>
      <c r="T10" s="611" t="str">
        <f>IFERROR(VLOOKUP($A10&amp;"|"&amp;$S$6,$R$26:T120,3,0),"")</f>
        <v/>
      </c>
      <c r="U10" s="612" t="str">
        <f>IFERROR(VLOOKUP($A10&amp;"|"&amp;$S$6,$R$26:U120,4,0),"")</f>
        <v/>
      </c>
      <c r="V10" s="609" t="str">
        <f>IFERROR(VLOOKUP($A10&amp;"|"&amp;S$6,$R$26:V120,5,0),"")</f>
        <v/>
      </c>
      <c r="W10" s="611" t="str">
        <f>IFERROR(VLOOKUP($A10&amp;"|"&amp;W$6,$R$26:$T120,2,0),"")</f>
        <v/>
      </c>
      <c r="X10" s="611" t="str">
        <f>IFERROR(VLOOKUP($A10&amp;"|"&amp;W$6,$R$26:$W120,3,0),"")</f>
        <v/>
      </c>
      <c r="Y10" s="612" t="str">
        <f>IFERROR(VLOOKUP($A10&amp;"|"&amp;W$6,$R$26:$W120,4,0),"")</f>
        <v/>
      </c>
      <c r="Z10" s="611">
        <f>IFERROR(VLOOKUP($A10&amp;"|"&amp;Y$6,$R$26:$W120,5,0),"")</f>
        <v>0</v>
      </c>
      <c r="AA10" s="611" t="str">
        <f>IFERROR(VLOOKUP($A10&amp;"|"&amp;AA$6,$R$26:$T120,2,0),"")</f>
        <v/>
      </c>
      <c r="AB10" s="611" t="str">
        <f>IFERROR(VLOOKUP($A10&amp;"|"&amp;AA$6,$R$26:$W120,3,0),"")</f>
        <v/>
      </c>
      <c r="AC10" s="612" t="str">
        <f>IFERROR(VLOOKUP($A10&amp;"|"&amp;AA$6,$R$26:$W120,4,0),"")</f>
        <v/>
      </c>
      <c r="AD10" s="611" t="str">
        <f>IFERROR(VLOOKUP($A10&amp;"|"&amp;AA$6,$R$26:$W120,5,0),"")</f>
        <v/>
      </c>
      <c r="AE10" s="611" t="str">
        <f>IFERROR(VLOOKUP($A10&amp;"|"&amp;AE$6,$R$26:$T120,2,0),"")</f>
        <v/>
      </c>
      <c r="AF10" s="611" t="str">
        <f>IFERROR(VLOOKUP($A10&amp;"|"&amp;AE$6,$R$26:$W120,3,0),"")</f>
        <v/>
      </c>
      <c r="AG10" s="612" t="str">
        <f>IFERROR(VLOOKUP($A10&amp;"|"&amp;AE$6,$R$26:$W120,4,0),"")</f>
        <v/>
      </c>
      <c r="AH10" s="611" t="str">
        <f>IFERROR(VLOOKUP($A10&amp;"|"&amp;AE$6,$R$26:$W120,5,0),"")</f>
        <v/>
      </c>
      <c r="AI10" s="611" t="str">
        <f>IFERROR(VLOOKUP($A10&amp;"|"&amp;AI$6,$R$26:$T120,2,0),"")</f>
        <v/>
      </c>
      <c r="AJ10" s="611" t="str">
        <f>IFERROR(VLOOKUP($A10&amp;"|"&amp;AI$6,$R$26:$W120,3,0),"")</f>
        <v/>
      </c>
      <c r="AK10" s="612" t="str">
        <f>IFERROR(VLOOKUP($A10&amp;"|"&amp;AI$6,$R$26:$W120,4,0),"")</f>
        <v/>
      </c>
      <c r="AL10" s="611" t="str">
        <f>IFERROR(VLOOKUP($A10&amp;"|"&amp;AI$6,$R$26:$W120,5,0),"")</f>
        <v/>
      </c>
      <c r="AM10" s="613"/>
      <c r="AN10" s="597" t="str">
        <f t="shared" si="2"/>
        <v/>
      </c>
      <c r="AO10" s="597"/>
      <c r="AP10" s="597"/>
      <c r="AQ10" s="598" t="str">
        <f t="shared" si="3"/>
        <v/>
      </c>
      <c r="AR10" s="598" t="s">
        <v>928</v>
      </c>
      <c r="AS10" s="598"/>
      <c r="AT10" s="598"/>
      <c r="AU10" s="598"/>
      <c r="AV10" s="598"/>
      <c r="AW10" s="614"/>
      <c r="AX10" s="598" t="s">
        <v>923</v>
      </c>
      <c r="AY10" s="609"/>
      <c r="AZ10" s="600"/>
      <c r="BA10" s="615"/>
      <c r="BB10" s="616"/>
    </row>
    <row r="11" spans="1:54" ht="39" customHeight="1" x14ac:dyDescent="0.3">
      <c r="A11" s="276">
        <v>3</v>
      </c>
      <c r="B11" s="603" t="str">
        <f>IFERROR(VLOOKUP(AU11,'Reference records(soft deleted)'!$B$6:$D$15,3,FALSE),"")</f>
        <v/>
      </c>
      <c r="C11" s="312"/>
      <c r="D11" s="604" t="str">
        <f t="shared" si="0"/>
        <v xml:space="preserve">
</v>
      </c>
      <c r="E11" s="605"/>
      <c r="F11" s="312"/>
      <c r="G11" s="312"/>
      <c r="H11" s="606" t="str">
        <f t="array" ref="H11">IFERROR(IF(INDEX('Reference Records'!$D$4:$D$16,MATCH(LEFT(B11,255),LEFT('Reference Records'!$C$4:$C$16,255),0))=0,"",INDEX('Reference Records'!$D$4:$D$16,MATCH(LEFT(B11,255),LEFT('Reference Records'!$C$4:$C$16,255),0))),"")</f>
        <v/>
      </c>
      <c r="I11" s="607" t="str">
        <f>IF('Overview - Section A'!$AN$5="Funding Request",IF(J11="Funding Request Place Holder","",J11),"")</f>
        <v/>
      </c>
      <c r="J11" s="608" t="str">
        <f>IFERROR(IF(AW11="","",VLOOKUP(AW11,'Overview - Section A'!$P$30:$Q$40,2,FALSE)),"")</f>
        <v/>
      </c>
      <c r="K11" s="607" t="str">
        <f>IFERROR(VLOOKUP(B11,'Reference records(soft deleted)'!$D$6:$H$15,5,FALSE),"")</f>
        <v/>
      </c>
      <c r="L11" s="607" t="str">
        <f>IF(AND(VLOOKUP(A11,$A$28:$X121,5,FALSE)&lt;&gt;"",VLOOKUP(A11,$A$28:$T121,6,FALSE)&lt;&gt;"",K11="Number"),"Yes","No")</f>
        <v>No</v>
      </c>
      <c r="M11" s="607"/>
      <c r="N11" s="607"/>
      <c r="O11" s="607"/>
      <c r="P11" s="609"/>
      <c r="Q11" s="610"/>
      <c r="R11" s="609" t="str">
        <f t="shared" si="1"/>
        <v/>
      </c>
      <c r="S11" s="611" t="str">
        <f>IFERROR(VLOOKUP($A11&amp;"|"&amp;$S$6,$R$26:$T121,2,0),"")</f>
        <v/>
      </c>
      <c r="T11" s="611" t="str">
        <f>IFERROR(VLOOKUP($A11&amp;"|"&amp;$S$6,$R$26:T121,3,0),"")</f>
        <v/>
      </c>
      <c r="U11" s="612" t="str">
        <f>IFERROR(VLOOKUP($A11&amp;"|"&amp;$S$6,$R$26:U121,4,0),"")</f>
        <v/>
      </c>
      <c r="V11" s="609" t="str">
        <f>IFERROR(VLOOKUP($A11&amp;"|"&amp;S$6,$R$26:V121,5,0),"")</f>
        <v/>
      </c>
      <c r="W11" s="611" t="str">
        <f>IFERROR(VLOOKUP($A11&amp;"|"&amp;W$6,$R$26:$T121,2,0),"")</f>
        <v/>
      </c>
      <c r="X11" s="611" t="str">
        <f>IFERROR(VLOOKUP($A11&amp;"|"&amp;W$6,$R$26:$W121,3,0),"")</f>
        <v/>
      </c>
      <c r="Y11" s="612" t="str">
        <f>IFERROR(VLOOKUP($A11&amp;"|"&amp;W$6,$R$26:$W121,4,0),"")</f>
        <v/>
      </c>
      <c r="Z11" s="611">
        <f>IFERROR(VLOOKUP($A11&amp;"|"&amp;Y$6,$R$26:$W121,5,0),"")</f>
        <v>0</v>
      </c>
      <c r="AA11" s="611" t="str">
        <f>IFERROR(VLOOKUP($A11&amp;"|"&amp;AA$6,$R$26:$T121,2,0),"")</f>
        <v/>
      </c>
      <c r="AB11" s="611" t="str">
        <f>IFERROR(VLOOKUP($A11&amp;"|"&amp;AA$6,$R$26:$W121,3,0),"")</f>
        <v/>
      </c>
      <c r="AC11" s="612" t="str">
        <f>IFERROR(VLOOKUP($A11&amp;"|"&amp;AA$6,$R$26:$W121,4,0),"")</f>
        <v/>
      </c>
      <c r="AD11" s="611" t="str">
        <f>IFERROR(VLOOKUP($A11&amp;"|"&amp;AA$6,$R$26:$W121,5,0),"")</f>
        <v/>
      </c>
      <c r="AE11" s="611" t="str">
        <f>IFERROR(VLOOKUP($A11&amp;"|"&amp;AE$6,$R$26:$T121,2,0),"")</f>
        <v/>
      </c>
      <c r="AF11" s="611" t="str">
        <f>IFERROR(VLOOKUP($A11&amp;"|"&amp;AE$6,$R$26:$W121,3,0),"")</f>
        <v/>
      </c>
      <c r="AG11" s="612" t="str">
        <f>IFERROR(VLOOKUP($A11&amp;"|"&amp;AE$6,$R$26:$W121,4,0),"")</f>
        <v/>
      </c>
      <c r="AH11" s="611" t="str">
        <f>IFERROR(VLOOKUP($A11&amp;"|"&amp;AE$6,$R$26:$W121,5,0),"")</f>
        <v/>
      </c>
      <c r="AI11" s="611" t="str">
        <f>IFERROR(VLOOKUP($A11&amp;"|"&amp;AI$6,$R$26:$T121,2,0),"")</f>
        <v/>
      </c>
      <c r="AJ11" s="611" t="str">
        <f>IFERROR(VLOOKUP($A11&amp;"|"&amp;AI$6,$R$26:$W121,3,0),"")</f>
        <v/>
      </c>
      <c r="AK11" s="612" t="str">
        <f>IFERROR(VLOOKUP($A11&amp;"|"&amp;AI$6,$R$26:$W121,4,0),"")</f>
        <v/>
      </c>
      <c r="AL11" s="611" t="str">
        <f>IFERROR(VLOOKUP($A11&amp;"|"&amp;AI$6,$R$26:$W121,5,0),"")</f>
        <v/>
      </c>
      <c r="AM11" s="613"/>
      <c r="AN11" s="597" t="str">
        <f t="shared" si="2"/>
        <v/>
      </c>
      <c r="AO11" s="597"/>
      <c r="AP11" s="597"/>
      <c r="AQ11" s="598" t="str">
        <f t="shared" si="3"/>
        <v/>
      </c>
      <c r="AR11" s="598" t="s">
        <v>929</v>
      </c>
      <c r="AS11" s="598"/>
      <c r="AT11" s="598"/>
      <c r="AU11" s="598"/>
      <c r="AV11" s="598"/>
      <c r="AW11" s="614"/>
      <c r="AX11" s="598" t="s">
        <v>923</v>
      </c>
      <c r="AY11" s="609"/>
      <c r="AZ11" s="600"/>
      <c r="BA11" s="615"/>
      <c r="BB11" s="616"/>
    </row>
    <row r="12" spans="1:54" ht="39" customHeight="1" x14ac:dyDescent="0.3">
      <c r="A12" s="276">
        <v>4</v>
      </c>
      <c r="B12" s="603" t="str">
        <f>IFERROR(VLOOKUP(AU12,'Reference records(soft deleted)'!$B$6:$D$15,3,FALSE),"")</f>
        <v/>
      </c>
      <c r="C12" s="312"/>
      <c r="D12" s="604" t="str">
        <f t="shared" si="0"/>
        <v xml:space="preserve">
</v>
      </c>
      <c r="E12" s="605"/>
      <c r="F12" s="312"/>
      <c r="G12" s="312"/>
      <c r="H12" s="606" t="str">
        <f t="array" ref="H12">IFERROR(IF(INDEX('Reference Records'!$D$4:$D$16,MATCH(LEFT(B12,255),LEFT('Reference Records'!$C$4:$C$16,255),0))=0,"",INDEX('Reference Records'!$D$4:$D$16,MATCH(LEFT(B12,255),LEFT('Reference Records'!$C$4:$C$16,255),0))),"")</f>
        <v/>
      </c>
      <c r="I12" s="607" t="str">
        <f>IF('Overview - Section A'!$AN$5="Funding Request",IF(J12="Funding Request Place Holder","",J12),"")</f>
        <v/>
      </c>
      <c r="J12" s="608" t="str">
        <f>IFERROR(IF(AW12="","",VLOOKUP(AW12,'Overview - Section A'!$P$30:$Q$40,2,FALSE)),"")</f>
        <v/>
      </c>
      <c r="K12" s="607" t="str">
        <f>IFERROR(VLOOKUP(B12,'Reference records(soft deleted)'!$D$6:$H$15,5,FALSE),"")</f>
        <v/>
      </c>
      <c r="L12" s="607" t="str">
        <f>IF(AND(VLOOKUP(A12,$A$28:$X122,5,FALSE)&lt;&gt;"",VLOOKUP(A12,$A$28:$T122,6,FALSE)&lt;&gt;"",K12="Number"),"Yes","No")</f>
        <v>No</v>
      </c>
      <c r="M12" s="607"/>
      <c r="N12" s="607"/>
      <c r="O12" s="607"/>
      <c r="P12" s="609"/>
      <c r="Q12" s="610"/>
      <c r="R12" s="609" t="str">
        <f t="shared" si="1"/>
        <v/>
      </c>
      <c r="S12" s="611" t="str">
        <f>IFERROR(VLOOKUP($A12&amp;"|"&amp;$S$6,$R$26:$T122,2,0),"")</f>
        <v/>
      </c>
      <c r="T12" s="611" t="str">
        <f>IFERROR(VLOOKUP($A12&amp;"|"&amp;$S$6,$R$26:T122,3,0),"")</f>
        <v/>
      </c>
      <c r="U12" s="612" t="str">
        <f>IFERROR(VLOOKUP($A12&amp;"|"&amp;$S$6,$R$26:U122,4,0),"")</f>
        <v/>
      </c>
      <c r="V12" s="609" t="str">
        <f>IFERROR(VLOOKUP($A12&amp;"|"&amp;S$6,$R$26:V122,5,0),"")</f>
        <v/>
      </c>
      <c r="W12" s="611" t="str">
        <f>IFERROR(VLOOKUP($A12&amp;"|"&amp;W$6,$R$26:$T122,2,0),"")</f>
        <v/>
      </c>
      <c r="X12" s="611" t="str">
        <f>IFERROR(VLOOKUP($A12&amp;"|"&amp;W$6,$R$26:$W122,3,0),"")</f>
        <v/>
      </c>
      <c r="Y12" s="612" t="str">
        <f>IFERROR(VLOOKUP($A12&amp;"|"&amp;W$6,$R$26:$W122,4,0),"")</f>
        <v/>
      </c>
      <c r="Z12" s="611">
        <f>IFERROR(VLOOKUP($A12&amp;"|"&amp;Y$6,$R$26:$W122,5,0),"")</f>
        <v>0</v>
      </c>
      <c r="AA12" s="611" t="str">
        <f>IFERROR(VLOOKUP($A12&amp;"|"&amp;AA$6,$R$26:$T122,2,0),"")</f>
        <v/>
      </c>
      <c r="AB12" s="611" t="str">
        <f>IFERROR(VLOOKUP($A12&amp;"|"&amp;AA$6,$R$26:$W122,3,0),"")</f>
        <v/>
      </c>
      <c r="AC12" s="612" t="str">
        <f>IFERROR(VLOOKUP($A12&amp;"|"&amp;AA$6,$R$26:$W122,4,0),"")</f>
        <v/>
      </c>
      <c r="AD12" s="611" t="str">
        <f>IFERROR(VLOOKUP($A12&amp;"|"&amp;AA$6,$R$26:$W122,5,0),"")</f>
        <v/>
      </c>
      <c r="AE12" s="611" t="str">
        <f>IFERROR(VLOOKUP($A12&amp;"|"&amp;AE$6,$R$26:$T122,2,0),"")</f>
        <v/>
      </c>
      <c r="AF12" s="611" t="str">
        <f>IFERROR(VLOOKUP($A12&amp;"|"&amp;AE$6,$R$26:$W122,3,0),"")</f>
        <v/>
      </c>
      <c r="AG12" s="612" t="str">
        <f>IFERROR(VLOOKUP($A12&amp;"|"&amp;AE$6,$R$26:$W122,4,0),"")</f>
        <v/>
      </c>
      <c r="AH12" s="611" t="str">
        <f>IFERROR(VLOOKUP($A12&amp;"|"&amp;AE$6,$R$26:$W122,5,0),"")</f>
        <v/>
      </c>
      <c r="AI12" s="611" t="str">
        <f>IFERROR(VLOOKUP($A12&amp;"|"&amp;AI$6,$R$26:$T122,2,0),"")</f>
        <v/>
      </c>
      <c r="AJ12" s="611" t="str">
        <f>IFERROR(VLOOKUP($A12&amp;"|"&amp;AI$6,$R$26:$W122,3,0),"")</f>
        <v/>
      </c>
      <c r="AK12" s="612" t="str">
        <f>IFERROR(VLOOKUP($A12&amp;"|"&amp;AI$6,$R$26:$W122,4,0),"")</f>
        <v/>
      </c>
      <c r="AL12" s="611" t="str">
        <f>IFERROR(VLOOKUP($A12&amp;"|"&amp;AI$6,$R$26:$W122,5,0),"")</f>
        <v/>
      </c>
      <c r="AM12" s="613"/>
      <c r="AN12" s="597" t="str">
        <f t="shared" si="2"/>
        <v/>
      </c>
      <c r="AO12" s="597"/>
      <c r="AP12" s="597"/>
      <c r="AQ12" s="598" t="str">
        <f t="shared" si="3"/>
        <v/>
      </c>
      <c r="AR12" s="598" t="s">
        <v>930</v>
      </c>
      <c r="AS12" s="598"/>
      <c r="AT12" s="598"/>
      <c r="AU12" s="598"/>
      <c r="AV12" s="598"/>
      <c r="AW12" s="614"/>
      <c r="AX12" s="598" t="s">
        <v>923</v>
      </c>
      <c r="AY12" s="609"/>
      <c r="AZ12" s="600"/>
      <c r="BA12" s="615"/>
      <c r="BB12" s="616"/>
    </row>
    <row r="13" spans="1:54" ht="39" customHeight="1" x14ac:dyDescent="0.3">
      <c r="A13" s="276">
        <v>5</v>
      </c>
      <c r="B13" s="603" t="str">
        <f>IFERROR(VLOOKUP(AU13,'Reference records(soft deleted)'!$B$6:$D$15,3,FALSE),"")</f>
        <v/>
      </c>
      <c r="C13" s="312"/>
      <c r="D13" s="604" t="str">
        <f t="shared" si="0"/>
        <v xml:space="preserve">
</v>
      </c>
      <c r="E13" s="605"/>
      <c r="F13" s="312"/>
      <c r="G13" s="312"/>
      <c r="H13" s="606" t="str">
        <f t="array" ref="H13">IFERROR(IF(INDEX('Reference Records'!$D$4:$D$16,MATCH(LEFT(B13,255),LEFT('Reference Records'!$C$4:$C$16,255),0))=0,"",INDEX('Reference Records'!$D$4:$D$16,MATCH(LEFT(B13,255),LEFT('Reference Records'!$C$4:$C$16,255),0))),"")</f>
        <v/>
      </c>
      <c r="I13" s="607" t="str">
        <f>IF('Overview - Section A'!$AN$5="Funding Request",IF(J13="Funding Request Place Holder","",J13),"")</f>
        <v/>
      </c>
      <c r="J13" s="608" t="str">
        <f>IFERROR(IF(AW13="","",VLOOKUP(AW13,'Overview - Section A'!$P$30:$Q$40,2,FALSE)),"")</f>
        <v/>
      </c>
      <c r="K13" s="607" t="str">
        <f>IFERROR(VLOOKUP(B13,'Reference records(soft deleted)'!$D$6:$H$15,5,FALSE),"")</f>
        <v/>
      </c>
      <c r="L13" s="607" t="str">
        <f>IF(AND(VLOOKUP(A13,$A$28:$X123,5,FALSE)&lt;&gt;"",VLOOKUP(A13,$A$28:$T123,6,FALSE)&lt;&gt;"",K13="Number"),"Yes","No")</f>
        <v>No</v>
      </c>
      <c r="M13" s="607"/>
      <c r="N13" s="607"/>
      <c r="O13" s="607"/>
      <c r="P13" s="609"/>
      <c r="Q13" s="610"/>
      <c r="R13" s="609" t="str">
        <f t="shared" si="1"/>
        <v/>
      </c>
      <c r="S13" s="611" t="str">
        <f>IFERROR(VLOOKUP($A13&amp;"|"&amp;$S$6,$R$26:$T123,2,0),"")</f>
        <v/>
      </c>
      <c r="T13" s="611" t="str">
        <f>IFERROR(VLOOKUP($A13&amp;"|"&amp;$S$6,$R$26:T123,3,0),"")</f>
        <v/>
      </c>
      <c r="U13" s="612" t="str">
        <f>IFERROR(VLOOKUP($A13&amp;"|"&amp;$S$6,$R$26:U123,4,0),"")</f>
        <v/>
      </c>
      <c r="V13" s="609" t="str">
        <f>IFERROR(VLOOKUP($A13&amp;"|"&amp;S$6,$R$26:V123,5,0),"")</f>
        <v/>
      </c>
      <c r="W13" s="611" t="str">
        <f>IFERROR(VLOOKUP($A13&amp;"|"&amp;W$6,$R$26:$T123,2,0),"")</f>
        <v/>
      </c>
      <c r="X13" s="611" t="str">
        <f>IFERROR(VLOOKUP($A13&amp;"|"&amp;W$6,$R$26:$W123,3,0),"")</f>
        <v/>
      </c>
      <c r="Y13" s="612" t="str">
        <f>IFERROR(VLOOKUP($A13&amp;"|"&amp;W$6,$R$26:$W123,4,0),"")</f>
        <v/>
      </c>
      <c r="Z13" s="611">
        <f>IFERROR(VLOOKUP($A13&amp;"|"&amp;Y$6,$R$26:$W123,5,0),"")</f>
        <v>0</v>
      </c>
      <c r="AA13" s="611" t="str">
        <f>IFERROR(VLOOKUP($A13&amp;"|"&amp;AA$6,$R$26:$T123,2,0),"")</f>
        <v/>
      </c>
      <c r="AB13" s="611" t="str">
        <f>IFERROR(VLOOKUP($A13&amp;"|"&amp;AA$6,$R$26:$W123,3,0),"")</f>
        <v/>
      </c>
      <c r="AC13" s="612" t="str">
        <f>IFERROR(VLOOKUP($A13&amp;"|"&amp;AA$6,$R$26:$W123,4,0),"")</f>
        <v/>
      </c>
      <c r="AD13" s="611" t="str">
        <f>IFERROR(VLOOKUP($A13&amp;"|"&amp;AA$6,$R$26:$W123,5,0),"")</f>
        <v/>
      </c>
      <c r="AE13" s="611" t="str">
        <f>IFERROR(VLOOKUP($A13&amp;"|"&amp;AE$6,$R$26:$T123,2,0),"")</f>
        <v/>
      </c>
      <c r="AF13" s="611" t="str">
        <f>IFERROR(VLOOKUP($A13&amp;"|"&amp;AE$6,$R$26:$W123,3,0),"")</f>
        <v/>
      </c>
      <c r="AG13" s="612" t="str">
        <f>IFERROR(VLOOKUP($A13&amp;"|"&amp;AE$6,$R$26:$W123,4,0),"")</f>
        <v/>
      </c>
      <c r="AH13" s="611" t="str">
        <f>IFERROR(VLOOKUP($A13&amp;"|"&amp;AE$6,$R$26:$W123,5,0),"")</f>
        <v/>
      </c>
      <c r="AI13" s="611" t="str">
        <f>IFERROR(VLOOKUP($A13&amp;"|"&amp;AI$6,$R$26:$T123,2,0),"")</f>
        <v/>
      </c>
      <c r="AJ13" s="611" t="str">
        <f>IFERROR(VLOOKUP($A13&amp;"|"&amp;AI$6,$R$26:$W123,3,0),"")</f>
        <v/>
      </c>
      <c r="AK13" s="612" t="str">
        <f>IFERROR(VLOOKUP($A13&amp;"|"&amp;AI$6,$R$26:$W123,4,0),"")</f>
        <v/>
      </c>
      <c r="AL13" s="611" t="str">
        <f>IFERROR(VLOOKUP($A13&amp;"|"&amp;AI$6,$R$26:$W123,5,0),"")</f>
        <v/>
      </c>
      <c r="AM13" s="613"/>
      <c r="AN13" s="597" t="str">
        <f t="shared" si="2"/>
        <v/>
      </c>
      <c r="AO13" s="597"/>
      <c r="AP13" s="597"/>
      <c r="AQ13" s="598" t="str">
        <f t="shared" si="3"/>
        <v/>
      </c>
      <c r="AR13" s="598" t="s">
        <v>931</v>
      </c>
      <c r="AS13" s="598"/>
      <c r="AT13" s="598"/>
      <c r="AU13" s="598"/>
      <c r="AV13" s="598"/>
      <c r="AW13" s="614"/>
      <c r="AX13" s="598" t="s">
        <v>923</v>
      </c>
      <c r="AY13" s="609"/>
      <c r="AZ13" s="600"/>
      <c r="BA13" s="615"/>
      <c r="BB13" s="616"/>
    </row>
    <row r="14" spans="1:54" ht="39" customHeight="1" x14ac:dyDescent="0.3">
      <c r="A14" s="276">
        <v>6</v>
      </c>
      <c r="B14" s="603" t="str">
        <f>IFERROR(VLOOKUP(AU14,'Reference records(soft deleted)'!$B$6:$D$15,3,FALSE),"")</f>
        <v/>
      </c>
      <c r="C14" s="312"/>
      <c r="D14" s="604" t="str">
        <f t="shared" si="0"/>
        <v xml:space="preserve">
</v>
      </c>
      <c r="E14" s="605"/>
      <c r="F14" s="312"/>
      <c r="G14" s="312"/>
      <c r="H14" s="606" t="str">
        <f t="array" ref="H14">IFERROR(IF(INDEX('Reference Records'!$D$4:$D$16,MATCH(LEFT(B14,255),LEFT('Reference Records'!$C$4:$C$16,255),0))=0,"",INDEX('Reference Records'!$D$4:$D$16,MATCH(LEFT(B14,255),LEFT('Reference Records'!$C$4:$C$16,255),0))),"")</f>
        <v/>
      </c>
      <c r="I14" s="607" t="str">
        <f>IF('Overview - Section A'!$AN$5="Funding Request",IF(J14="Funding Request Place Holder","",J14),"")</f>
        <v/>
      </c>
      <c r="J14" s="608" t="str">
        <f>IFERROR(IF(AW14="","",VLOOKUP(AW14,'Overview - Section A'!$P$30:$Q$40,2,FALSE)),"")</f>
        <v/>
      </c>
      <c r="K14" s="607" t="str">
        <f>IFERROR(VLOOKUP(B14,'Reference records(soft deleted)'!$D$6:$H$15,5,FALSE),"")</f>
        <v/>
      </c>
      <c r="L14" s="607" t="str">
        <f>IF(AND(VLOOKUP(A14,$A$28:$X124,5,FALSE)&lt;&gt;"",VLOOKUP(A14,$A$28:$T124,6,FALSE)&lt;&gt;"",K14="Number"),"Yes","No")</f>
        <v>No</v>
      </c>
      <c r="M14" s="607"/>
      <c r="N14" s="607"/>
      <c r="O14" s="607"/>
      <c r="P14" s="609"/>
      <c r="Q14" s="610"/>
      <c r="R14" s="609" t="str">
        <f t="shared" si="1"/>
        <v/>
      </c>
      <c r="S14" s="611" t="str">
        <f>IFERROR(VLOOKUP($A14&amp;"|"&amp;$S$6,$R$26:$T124,2,0),"")</f>
        <v/>
      </c>
      <c r="T14" s="611" t="str">
        <f>IFERROR(VLOOKUP($A14&amp;"|"&amp;$S$6,$R$26:T124,3,0),"")</f>
        <v/>
      </c>
      <c r="U14" s="612" t="str">
        <f>IFERROR(VLOOKUP($A14&amp;"|"&amp;$S$6,$R$26:U124,4,0),"")</f>
        <v/>
      </c>
      <c r="V14" s="609" t="str">
        <f>IFERROR(VLOOKUP($A14&amp;"|"&amp;S$6,$R$26:V124,5,0),"")</f>
        <v/>
      </c>
      <c r="W14" s="611" t="str">
        <f>IFERROR(VLOOKUP($A14&amp;"|"&amp;W$6,$R$26:$T124,2,0),"")</f>
        <v/>
      </c>
      <c r="X14" s="611" t="str">
        <f>IFERROR(VLOOKUP($A14&amp;"|"&amp;W$6,$R$26:$W124,3,0),"")</f>
        <v/>
      </c>
      <c r="Y14" s="612" t="str">
        <f>IFERROR(VLOOKUP($A14&amp;"|"&amp;W$6,$R$26:$W124,4,0),"")</f>
        <v/>
      </c>
      <c r="Z14" s="611">
        <f>IFERROR(VLOOKUP($A14&amp;"|"&amp;Y$6,$R$26:$W124,5,0),"")</f>
        <v>0</v>
      </c>
      <c r="AA14" s="611" t="str">
        <f>IFERROR(VLOOKUP($A14&amp;"|"&amp;AA$6,$R$26:$T124,2,0),"")</f>
        <v/>
      </c>
      <c r="AB14" s="611" t="str">
        <f>IFERROR(VLOOKUP($A14&amp;"|"&amp;AA$6,$R$26:$W124,3,0),"")</f>
        <v/>
      </c>
      <c r="AC14" s="612" t="str">
        <f>IFERROR(VLOOKUP($A14&amp;"|"&amp;AA$6,$R$26:$W124,4,0),"")</f>
        <v/>
      </c>
      <c r="AD14" s="611" t="str">
        <f>IFERROR(VLOOKUP($A14&amp;"|"&amp;AA$6,$R$26:$W124,5,0),"")</f>
        <v/>
      </c>
      <c r="AE14" s="611" t="str">
        <f>IFERROR(VLOOKUP($A14&amp;"|"&amp;AE$6,$R$26:$T124,2,0),"")</f>
        <v/>
      </c>
      <c r="AF14" s="611" t="str">
        <f>IFERROR(VLOOKUP($A14&amp;"|"&amp;AE$6,$R$26:$W124,3,0),"")</f>
        <v/>
      </c>
      <c r="AG14" s="612" t="str">
        <f>IFERROR(VLOOKUP($A14&amp;"|"&amp;AE$6,$R$26:$W124,4,0),"")</f>
        <v/>
      </c>
      <c r="AH14" s="611" t="str">
        <f>IFERROR(VLOOKUP($A14&amp;"|"&amp;AE$6,$R$26:$W124,5,0),"")</f>
        <v/>
      </c>
      <c r="AI14" s="611" t="str">
        <f>IFERROR(VLOOKUP($A14&amp;"|"&amp;AI$6,$R$26:$T124,2,0),"")</f>
        <v/>
      </c>
      <c r="AJ14" s="611" t="str">
        <f>IFERROR(VLOOKUP($A14&amp;"|"&amp;AI$6,$R$26:$W124,3,0),"")</f>
        <v/>
      </c>
      <c r="AK14" s="612" t="str">
        <f>IFERROR(VLOOKUP($A14&amp;"|"&amp;AI$6,$R$26:$W124,4,0),"")</f>
        <v/>
      </c>
      <c r="AL14" s="611" t="str">
        <f>IFERROR(VLOOKUP($A14&amp;"|"&amp;AI$6,$R$26:$W124,5,0),"")</f>
        <v/>
      </c>
      <c r="AM14" s="613"/>
      <c r="AN14" s="597" t="str">
        <f t="shared" si="2"/>
        <v/>
      </c>
      <c r="AO14" s="597"/>
      <c r="AP14" s="597"/>
      <c r="AQ14" s="598" t="str">
        <f t="shared" si="3"/>
        <v/>
      </c>
      <c r="AR14" s="598" t="s">
        <v>932</v>
      </c>
      <c r="AS14" s="598"/>
      <c r="AT14" s="598"/>
      <c r="AU14" s="598"/>
      <c r="AV14" s="598"/>
      <c r="AW14" s="614"/>
      <c r="AX14" s="598" t="s">
        <v>923</v>
      </c>
      <c r="AY14" s="609"/>
      <c r="AZ14" s="600"/>
      <c r="BA14" s="615"/>
      <c r="BB14" s="616"/>
    </row>
    <row r="15" spans="1:54" ht="39" customHeight="1" x14ac:dyDescent="0.3">
      <c r="A15" s="276">
        <v>7</v>
      </c>
      <c r="B15" s="603" t="str">
        <f>IFERROR(VLOOKUP(AU15,'Reference records(soft deleted)'!$B$6:$D$15,3,FALSE),"")</f>
        <v/>
      </c>
      <c r="C15" s="312"/>
      <c r="D15" s="604" t="str">
        <f t="shared" si="0"/>
        <v xml:space="preserve">
</v>
      </c>
      <c r="E15" s="605"/>
      <c r="F15" s="312"/>
      <c r="G15" s="312"/>
      <c r="H15" s="606" t="str">
        <f t="array" ref="H15">IFERROR(IF(INDEX('Reference Records'!$D$4:$D$16,MATCH(LEFT(B15,255),LEFT('Reference Records'!$C$4:$C$16,255),0))=0,"",INDEX('Reference Records'!$D$4:$D$16,MATCH(LEFT(B15,255),LEFT('Reference Records'!$C$4:$C$16,255),0))),"")</f>
        <v/>
      </c>
      <c r="I15" s="607" t="str">
        <f>IF('Overview - Section A'!$AN$5="Funding Request",IF(J15="Funding Request Place Holder","",J15),"")</f>
        <v/>
      </c>
      <c r="J15" s="608" t="str">
        <f>IFERROR(IF(AW15="","",VLOOKUP(AW15,'Overview - Section A'!$P$30:$Q$40,2,FALSE)),"")</f>
        <v/>
      </c>
      <c r="K15" s="607" t="str">
        <f>IFERROR(VLOOKUP(B15,'Reference records(soft deleted)'!$D$6:$H$15,5,FALSE),"")</f>
        <v/>
      </c>
      <c r="L15" s="607" t="str">
        <f>IF(AND(VLOOKUP(A15,$A$28:$X125,5,FALSE)&lt;&gt;"",VLOOKUP(A15,$A$28:$T125,6,FALSE)&lt;&gt;"",K15="Number"),"Yes","No")</f>
        <v>No</v>
      </c>
      <c r="M15" s="607"/>
      <c r="N15" s="607"/>
      <c r="O15" s="607"/>
      <c r="P15" s="609"/>
      <c r="Q15" s="610"/>
      <c r="R15" s="609" t="str">
        <f t="shared" si="1"/>
        <v/>
      </c>
      <c r="S15" s="611" t="str">
        <f>IFERROR(VLOOKUP($A15&amp;"|"&amp;$S$6,$R$26:$T125,2,0),"")</f>
        <v/>
      </c>
      <c r="T15" s="611" t="str">
        <f>IFERROR(VLOOKUP($A15&amp;"|"&amp;$S$6,$R$26:T125,3,0),"")</f>
        <v/>
      </c>
      <c r="U15" s="612" t="str">
        <f>IFERROR(VLOOKUP($A15&amp;"|"&amp;$S$6,$R$26:U125,4,0),"")</f>
        <v/>
      </c>
      <c r="V15" s="609" t="str">
        <f>IFERROR(VLOOKUP($A15&amp;"|"&amp;S$6,$R$26:V125,5,0),"")</f>
        <v/>
      </c>
      <c r="W15" s="611" t="str">
        <f>IFERROR(VLOOKUP($A15&amp;"|"&amp;W$6,$R$26:$T125,2,0),"")</f>
        <v/>
      </c>
      <c r="X15" s="611" t="str">
        <f>IFERROR(VLOOKUP($A15&amp;"|"&amp;W$6,$R$26:$W125,3,0),"")</f>
        <v/>
      </c>
      <c r="Y15" s="612" t="str">
        <f>IFERROR(VLOOKUP($A15&amp;"|"&amp;W$6,$R$26:$W125,4,0),"")</f>
        <v/>
      </c>
      <c r="Z15" s="611">
        <f>IFERROR(VLOOKUP($A15&amp;"|"&amp;Y$6,$R$26:$W125,5,0),"")</f>
        <v>0</v>
      </c>
      <c r="AA15" s="611" t="str">
        <f>IFERROR(VLOOKUP($A15&amp;"|"&amp;AA$6,$R$26:$T125,2,0),"")</f>
        <v/>
      </c>
      <c r="AB15" s="611" t="str">
        <f>IFERROR(VLOOKUP($A15&amp;"|"&amp;AA$6,$R$26:$W125,3,0),"")</f>
        <v/>
      </c>
      <c r="AC15" s="612" t="str">
        <f>IFERROR(VLOOKUP($A15&amp;"|"&amp;AA$6,$R$26:$W125,4,0),"")</f>
        <v/>
      </c>
      <c r="AD15" s="611" t="str">
        <f>IFERROR(VLOOKUP($A15&amp;"|"&amp;AA$6,$R$26:$W125,5,0),"")</f>
        <v/>
      </c>
      <c r="AE15" s="611" t="str">
        <f>IFERROR(VLOOKUP($A15&amp;"|"&amp;AE$6,$R$26:$T125,2,0),"")</f>
        <v/>
      </c>
      <c r="AF15" s="611" t="str">
        <f>IFERROR(VLOOKUP($A15&amp;"|"&amp;AE$6,$R$26:$W125,3,0),"")</f>
        <v/>
      </c>
      <c r="AG15" s="612" t="str">
        <f>IFERROR(VLOOKUP($A15&amp;"|"&amp;AE$6,$R$26:$W125,4,0),"")</f>
        <v/>
      </c>
      <c r="AH15" s="611" t="str">
        <f>IFERROR(VLOOKUP($A15&amp;"|"&amp;AE$6,$R$26:$W125,5,0),"")</f>
        <v/>
      </c>
      <c r="AI15" s="611" t="str">
        <f>IFERROR(VLOOKUP($A15&amp;"|"&amp;AI$6,$R$26:$T125,2,0),"")</f>
        <v/>
      </c>
      <c r="AJ15" s="611" t="str">
        <f>IFERROR(VLOOKUP($A15&amp;"|"&amp;AI$6,$R$26:$W125,3,0),"")</f>
        <v/>
      </c>
      <c r="AK15" s="612" t="str">
        <f>IFERROR(VLOOKUP($A15&amp;"|"&amp;AI$6,$R$26:$W125,4,0),"")</f>
        <v/>
      </c>
      <c r="AL15" s="611" t="str">
        <f>IFERROR(VLOOKUP($A15&amp;"|"&amp;AI$6,$R$26:$W125,5,0),"")</f>
        <v/>
      </c>
      <c r="AM15" s="613"/>
      <c r="AN15" s="597" t="str">
        <f t="shared" si="2"/>
        <v/>
      </c>
      <c r="AO15" s="597"/>
      <c r="AP15" s="597"/>
      <c r="AQ15" s="598" t="str">
        <f t="shared" si="3"/>
        <v/>
      </c>
      <c r="AR15" s="598" t="s">
        <v>933</v>
      </c>
      <c r="AS15" s="598"/>
      <c r="AT15" s="598"/>
      <c r="AU15" s="598"/>
      <c r="AV15" s="598"/>
      <c r="AW15" s="614"/>
      <c r="AX15" s="598" t="s">
        <v>923</v>
      </c>
      <c r="AY15" s="609"/>
      <c r="AZ15" s="600"/>
      <c r="BA15" s="615"/>
      <c r="BB15" s="616"/>
    </row>
    <row r="16" spans="1:54" ht="39" customHeight="1" x14ac:dyDescent="0.3">
      <c r="A16" s="276">
        <v>8</v>
      </c>
      <c r="B16" s="603" t="str">
        <f>IFERROR(VLOOKUP(AU16,'Reference records(soft deleted)'!$B$6:$D$15,3,FALSE),"")</f>
        <v/>
      </c>
      <c r="C16" s="312"/>
      <c r="D16" s="604" t="str">
        <f t="shared" si="0"/>
        <v xml:space="preserve">
</v>
      </c>
      <c r="E16" s="605"/>
      <c r="F16" s="312"/>
      <c r="G16" s="312"/>
      <c r="H16" s="606" t="str">
        <f t="array" ref="H16">IFERROR(IF(INDEX('Reference Records'!$D$4:$D$16,MATCH(LEFT(B16,255),LEFT('Reference Records'!$C$4:$C$16,255),0))=0,"",INDEX('Reference Records'!$D$4:$D$16,MATCH(LEFT(B16,255),LEFT('Reference Records'!$C$4:$C$16,255),0))),"")</f>
        <v/>
      </c>
      <c r="I16" s="607" t="str">
        <f>IF('Overview - Section A'!$AN$5="Funding Request",IF(J16="Funding Request Place Holder","",J16),"")</f>
        <v/>
      </c>
      <c r="J16" s="608" t="str">
        <f>IFERROR(IF(AW16="","",VLOOKUP(AW16,'Overview - Section A'!$P$30:$Q$40,2,FALSE)),"")</f>
        <v/>
      </c>
      <c r="K16" s="607" t="str">
        <f>IFERROR(VLOOKUP(B16,'Reference records(soft deleted)'!$D$6:$H$15,5,FALSE),"")</f>
        <v/>
      </c>
      <c r="L16" s="607" t="str">
        <f>IF(AND(VLOOKUP(A16,$A$28:$X126,5,FALSE)&lt;&gt;"",VLOOKUP(A16,$A$28:$T126,6,FALSE)&lt;&gt;"",K16="Number"),"Yes","No")</f>
        <v>No</v>
      </c>
      <c r="M16" s="607"/>
      <c r="N16" s="607"/>
      <c r="O16" s="607"/>
      <c r="P16" s="609"/>
      <c r="Q16" s="610"/>
      <c r="R16" s="609" t="str">
        <f t="shared" si="1"/>
        <v/>
      </c>
      <c r="S16" s="611" t="str">
        <f>IFERROR(VLOOKUP($A16&amp;"|"&amp;$S$6,$R$26:$T126,2,0),"")</f>
        <v/>
      </c>
      <c r="T16" s="611" t="str">
        <f>IFERROR(VLOOKUP($A16&amp;"|"&amp;$S$6,$R$26:T126,3,0),"")</f>
        <v/>
      </c>
      <c r="U16" s="612" t="str">
        <f>IFERROR(VLOOKUP($A16&amp;"|"&amp;$S$6,$R$26:U126,4,0),"")</f>
        <v/>
      </c>
      <c r="V16" s="609" t="str">
        <f>IFERROR(VLOOKUP($A16&amp;"|"&amp;S$6,$R$26:V126,5,0),"")</f>
        <v/>
      </c>
      <c r="W16" s="611" t="str">
        <f>IFERROR(VLOOKUP($A16&amp;"|"&amp;W$6,$R$26:$T126,2,0),"")</f>
        <v/>
      </c>
      <c r="X16" s="611" t="str">
        <f>IFERROR(VLOOKUP($A16&amp;"|"&amp;W$6,$R$26:$W126,3,0),"")</f>
        <v/>
      </c>
      <c r="Y16" s="612" t="str">
        <f>IFERROR(VLOOKUP($A16&amp;"|"&amp;W$6,$R$26:$W126,4,0),"")</f>
        <v/>
      </c>
      <c r="Z16" s="611">
        <f>IFERROR(VLOOKUP($A16&amp;"|"&amp;Y$6,$R$26:$W126,5,0),"")</f>
        <v>0</v>
      </c>
      <c r="AA16" s="611" t="str">
        <f>IFERROR(VLOOKUP($A16&amp;"|"&amp;AA$6,$R$26:$T126,2,0),"")</f>
        <v/>
      </c>
      <c r="AB16" s="611" t="str">
        <f>IFERROR(VLOOKUP($A16&amp;"|"&amp;AA$6,$R$26:$W126,3,0),"")</f>
        <v/>
      </c>
      <c r="AC16" s="612" t="str">
        <f>IFERROR(VLOOKUP($A16&amp;"|"&amp;AA$6,$R$26:$W126,4,0),"")</f>
        <v/>
      </c>
      <c r="AD16" s="611" t="str">
        <f>IFERROR(VLOOKUP($A16&amp;"|"&amp;AA$6,$R$26:$W126,5,0),"")</f>
        <v/>
      </c>
      <c r="AE16" s="611" t="str">
        <f>IFERROR(VLOOKUP($A16&amp;"|"&amp;AE$6,$R$26:$T126,2,0),"")</f>
        <v/>
      </c>
      <c r="AF16" s="611" t="str">
        <f>IFERROR(VLOOKUP($A16&amp;"|"&amp;AE$6,$R$26:$W126,3,0),"")</f>
        <v/>
      </c>
      <c r="AG16" s="612" t="str">
        <f>IFERROR(VLOOKUP($A16&amp;"|"&amp;AE$6,$R$26:$W126,4,0),"")</f>
        <v/>
      </c>
      <c r="AH16" s="611" t="str">
        <f>IFERROR(VLOOKUP($A16&amp;"|"&amp;AE$6,$R$26:$W126,5,0),"")</f>
        <v/>
      </c>
      <c r="AI16" s="611" t="str">
        <f>IFERROR(VLOOKUP($A16&amp;"|"&amp;AI$6,$R$26:$T126,2,0),"")</f>
        <v/>
      </c>
      <c r="AJ16" s="611" t="str">
        <f>IFERROR(VLOOKUP($A16&amp;"|"&amp;AI$6,$R$26:$W126,3,0),"")</f>
        <v/>
      </c>
      <c r="AK16" s="612" t="str">
        <f>IFERROR(VLOOKUP($A16&amp;"|"&amp;AI$6,$R$26:$W126,4,0),"")</f>
        <v/>
      </c>
      <c r="AL16" s="611" t="str">
        <f>IFERROR(VLOOKUP($A16&amp;"|"&amp;AI$6,$R$26:$W126,5,0),"")</f>
        <v/>
      </c>
      <c r="AM16" s="613"/>
      <c r="AN16" s="597" t="str">
        <f t="shared" si="2"/>
        <v/>
      </c>
      <c r="AO16" s="597"/>
      <c r="AP16" s="597"/>
      <c r="AQ16" s="598" t="str">
        <f t="shared" si="3"/>
        <v/>
      </c>
      <c r="AR16" s="598" t="s">
        <v>934</v>
      </c>
      <c r="AS16" s="598"/>
      <c r="AT16" s="598"/>
      <c r="AU16" s="598"/>
      <c r="AV16" s="598"/>
      <c r="AW16" s="614"/>
      <c r="AX16" s="598" t="s">
        <v>923</v>
      </c>
      <c r="AY16" s="609"/>
      <c r="AZ16" s="600"/>
      <c r="BA16" s="615"/>
      <c r="BB16" s="616"/>
    </row>
    <row r="17" spans="1:66" ht="39" customHeight="1" x14ac:dyDescent="0.3">
      <c r="A17" s="276">
        <v>9</v>
      </c>
      <c r="B17" s="603" t="str">
        <f>IFERROR(VLOOKUP(AU17,'Reference records(soft deleted)'!$B$6:$D$15,3,FALSE),"")</f>
        <v/>
      </c>
      <c r="C17" s="312"/>
      <c r="D17" s="604" t="str">
        <f t="shared" si="0"/>
        <v xml:space="preserve">
</v>
      </c>
      <c r="E17" s="605"/>
      <c r="F17" s="312"/>
      <c r="G17" s="312"/>
      <c r="H17" s="606" t="str">
        <f t="array" ref="H17">IFERROR(IF(INDEX('Reference Records'!$D$4:$D$16,MATCH(LEFT(B17,255),LEFT('Reference Records'!$C$4:$C$16,255),0))=0,"",INDEX('Reference Records'!$D$4:$D$16,MATCH(LEFT(B17,255),LEFT('Reference Records'!$C$4:$C$16,255),0))),"")</f>
        <v/>
      </c>
      <c r="I17" s="607" t="str">
        <f>IF('Overview - Section A'!$AN$5="Funding Request",IF(J17="Funding Request Place Holder","",J17),"")</f>
        <v/>
      </c>
      <c r="J17" s="608" t="str">
        <f>IFERROR(IF(AW17="","",VLOOKUP(AW17,'Overview - Section A'!$P$30:$Q$40,2,FALSE)),"")</f>
        <v/>
      </c>
      <c r="K17" s="607" t="str">
        <f>IFERROR(VLOOKUP(B17,'Reference records(soft deleted)'!$D$6:$H$15,5,FALSE),"")</f>
        <v/>
      </c>
      <c r="L17" s="607" t="str">
        <f>IF(AND(VLOOKUP(A17,$A$28:$X127,5,FALSE)&lt;&gt;"",VLOOKUP(A17,$A$28:$T127,6,FALSE)&lt;&gt;"",K17="Number"),"Yes","No")</f>
        <v>No</v>
      </c>
      <c r="M17" s="607"/>
      <c r="N17" s="607"/>
      <c r="O17" s="607"/>
      <c r="P17" s="609"/>
      <c r="Q17" s="610"/>
      <c r="R17" s="609" t="str">
        <f t="shared" si="1"/>
        <v/>
      </c>
      <c r="S17" s="611" t="str">
        <f>IFERROR(VLOOKUP($A17&amp;"|"&amp;$S$6,$R$26:$T127,2,0),"")</f>
        <v/>
      </c>
      <c r="T17" s="611" t="str">
        <f>IFERROR(VLOOKUP($A17&amp;"|"&amp;$S$6,$R$26:T127,3,0),"")</f>
        <v/>
      </c>
      <c r="U17" s="612" t="str">
        <f>IFERROR(VLOOKUP($A17&amp;"|"&amp;$S$6,$R$26:U127,4,0),"")</f>
        <v/>
      </c>
      <c r="V17" s="609" t="str">
        <f>IFERROR(VLOOKUP($A17&amp;"|"&amp;S$6,$R$26:V127,5,0),"")</f>
        <v/>
      </c>
      <c r="W17" s="611" t="str">
        <f>IFERROR(VLOOKUP($A17&amp;"|"&amp;W$6,$R$26:$T127,2,0),"")</f>
        <v/>
      </c>
      <c r="X17" s="611" t="str">
        <f>IFERROR(VLOOKUP($A17&amp;"|"&amp;W$6,$R$26:$W127,3,0),"")</f>
        <v/>
      </c>
      <c r="Y17" s="612" t="str">
        <f>IFERROR(VLOOKUP($A17&amp;"|"&amp;W$6,$R$26:$W127,4,0),"")</f>
        <v/>
      </c>
      <c r="Z17" s="611">
        <f>IFERROR(VLOOKUP($A17&amp;"|"&amp;Y$6,$R$26:$W127,5,0),"")</f>
        <v>0</v>
      </c>
      <c r="AA17" s="611" t="str">
        <f>IFERROR(VLOOKUP($A17&amp;"|"&amp;AA$6,$R$26:$T127,2,0),"")</f>
        <v/>
      </c>
      <c r="AB17" s="611" t="str">
        <f>IFERROR(VLOOKUP($A17&amp;"|"&amp;AA$6,$R$26:$W127,3,0),"")</f>
        <v/>
      </c>
      <c r="AC17" s="612" t="str">
        <f>IFERROR(VLOOKUP($A17&amp;"|"&amp;AA$6,$R$26:$W127,4,0),"")</f>
        <v/>
      </c>
      <c r="AD17" s="611" t="str">
        <f>IFERROR(VLOOKUP($A17&amp;"|"&amp;AA$6,$R$26:$W127,5,0),"")</f>
        <v/>
      </c>
      <c r="AE17" s="611" t="str">
        <f>IFERROR(VLOOKUP($A17&amp;"|"&amp;AE$6,$R$26:$T127,2,0),"")</f>
        <v/>
      </c>
      <c r="AF17" s="611" t="str">
        <f>IFERROR(VLOOKUP($A17&amp;"|"&amp;AE$6,$R$26:$W127,3,0),"")</f>
        <v/>
      </c>
      <c r="AG17" s="612" t="str">
        <f>IFERROR(VLOOKUP($A17&amp;"|"&amp;AE$6,$R$26:$W127,4,0),"")</f>
        <v/>
      </c>
      <c r="AH17" s="611" t="str">
        <f>IFERROR(VLOOKUP($A17&amp;"|"&amp;AE$6,$R$26:$W127,5,0),"")</f>
        <v/>
      </c>
      <c r="AI17" s="611" t="str">
        <f>IFERROR(VLOOKUP($A17&amp;"|"&amp;AI$6,$R$26:$T127,2,0),"")</f>
        <v/>
      </c>
      <c r="AJ17" s="611" t="str">
        <f>IFERROR(VLOOKUP($A17&amp;"|"&amp;AI$6,$R$26:$W127,3,0),"")</f>
        <v/>
      </c>
      <c r="AK17" s="612" t="str">
        <f>IFERROR(VLOOKUP($A17&amp;"|"&amp;AI$6,$R$26:$W127,4,0),"")</f>
        <v/>
      </c>
      <c r="AL17" s="611" t="str">
        <f>IFERROR(VLOOKUP($A17&amp;"|"&amp;AI$6,$R$26:$W127,5,0),"")</f>
        <v/>
      </c>
      <c r="AM17" s="613"/>
      <c r="AN17" s="597" t="str">
        <f t="shared" si="2"/>
        <v/>
      </c>
      <c r="AO17" s="597"/>
      <c r="AP17" s="597"/>
      <c r="AQ17" s="598" t="str">
        <f t="shared" si="3"/>
        <v/>
      </c>
      <c r="AR17" s="598" t="s">
        <v>935</v>
      </c>
      <c r="AS17" s="598"/>
      <c r="AT17" s="598"/>
      <c r="AU17" s="598"/>
      <c r="AV17" s="598"/>
      <c r="AW17" s="614"/>
      <c r="AX17" s="598" t="s">
        <v>923</v>
      </c>
      <c r="AY17" s="609"/>
      <c r="AZ17" s="600"/>
      <c r="BA17" s="615"/>
      <c r="BB17" s="616"/>
    </row>
    <row r="18" spans="1:66" ht="39" customHeight="1" x14ac:dyDescent="0.3">
      <c r="A18" s="276">
        <v>10</v>
      </c>
      <c r="B18" s="603" t="str">
        <f>IFERROR(VLOOKUP(AU18,'Reference records(soft deleted)'!$B$6:$D$15,3,FALSE),"")</f>
        <v/>
      </c>
      <c r="C18" s="312"/>
      <c r="D18" s="604" t="str">
        <f t="shared" si="0"/>
        <v xml:space="preserve">
</v>
      </c>
      <c r="E18" s="605"/>
      <c r="F18" s="312"/>
      <c r="G18" s="312"/>
      <c r="H18" s="606" t="str">
        <f t="array" ref="H18">IFERROR(IF(INDEX('Reference Records'!$D$4:$D$16,MATCH(LEFT(B18,255),LEFT('Reference Records'!$C$4:$C$16,255),0))=0,"",INDEX('Reference Records'!$D$4:$D$16,MATCH(LEFT(B18,255),LEFT('Reference Records'!$C$4:$C$16,255),0))),"")</f>
        <v/>
      </c>
      <c r="I18" s="607" t="str">
        <f>IF('Overview - Section A'!$AN$5="Funding Request",IF(J18="Funding Request Place Holder","",J18),"")</f>
        <v/>
      </c>
      <c r="J18" s="608" t="str">
        <f>IFERROR(IF(AW18="","",VLOOKUP(AW18,'Overview - Section A'!$P$30:$Q$40,2,FALSE)),"")</f>
        <v/>
      </c>
      <c r="K18" s="607" t="str">
        <f>IFERROR(VLOOKUP(B18,'Reference records(soft deleted)'!$D$6:$H$15,5,FALSE),"")</f>
        <v/>
      </c>
      <c r="L18" s="607" t="str">
        <f>IF(AND(VLOOKUP(A18,$A$28:$X128,5,FALSE)&lt;&gt;"",VLOOKUP(A18,$A$28:$T128,6,FALSE)&lt;&gt;"",K18="Number"),"Yes","No")</f>
        <v>No</v>
      </c>
      <c r="M18" s="607"/>
      <c r="N18" s="607"/>
      <c r="O18" s="607"/>
      <c r="P18" s="609"/>
      <c r="Q18" s="610"/>
      <c r="R18" s="609" t="str">
        <f t="shared" si="1"/>
        <v/>
      </c>
      <c r="S18" s="611" t="str">
        <f>IFERROR(VLOOKUP($A18&amp;"|"&amp;$S$6,$R$26:$T128,2,0),"")</f>
        <v/>
      </c>
      <c r="T18" s="611" t="str">
        <f>IFERROR(VLOOKUP($A18&amp;"|"&amp;$S$6,$R$26:T128,3,0),"")</f>
        <v/>
      </c>
      <c r="U18" s="612" t="str">
        <f>IFERROR(VLOOKUP($A18&amp;"|"&amp;$S$6,$R$26:U128,4,0),"")</f>
        <v/>
      </c>
      <c r="V18" s="609" t="str">
        <f>IFERROR(VLOOKUP($A18&amp;"|"&amp;S$6,$R$26:V128,5,0),"")</f>
        <v/>
      </c>
      <c r="W18" s="611" t="str">
        <f>IFERROR(VLOOKUP($A18&amp;"|"&amp;W$6,$R$26:$T128,2,0),"")</f>
        <v/>
      </c>
      <c r="X18" s="611" t="str">
        <f>IFERROR(VLOOKUP($A18&amp;"|"&amp;W$6,$R$26:$W128,3,0),"")</f>
        <v/>
      </c>
      <c r="Y18" s="612" t="str">
        <f>IFERROR(VLOOKUP($A18&amp;"|"&amp;W$6,$R$26:$W128,4,0),"")</f>
        <v/>
      </c>
      <c r="Z18" s="611">
        <f>IFERROR(VLOOKUP($A18&amp;"|"&amp;Y$6,$R$26:$W128,5,0),"")</f>
        <v>0</v>
      </c>
      <c r="AA18" s="611" t="str">
        <f>IFERROR(VLOOKUP($A18&amp;"|"&amp;AA$6,$R$26:$T128,2,0),"")</f>
        <v/>
      </c>
      <c r="AB18" s="611" t="str">
        <f>IFERROR(VLOOKUP($A18&amp;"|"&amp;AA$6,$R$26:$W128,3,0),"")</f>
        <v/>
      </c>
      <c r="AC18" s="612" t="str">
        <f>IFERROR(VLOOKUP($A18&amp;"|"&amp;AA$6,$R$26:$W128,4,0),"")</f>
        <v/>
      </c>
      <c r="AD18" s="611" t="str">
        <f>IFERROR(VLOOKUP($A18&amp;"|"&amp;AA$6,$R$26:$W128,5,0),"")</f>
        <v/>
      </c>
      <c r="AE18" s="611" t="str">
        <f>IFERROR(VLOOKUP($A18&amp;"|"&amp;AE$6,$R$26:$T128,2,0),"")</f>
        <v/>
      </c>
      <c r="AF18" s="611" t="str">
        <f>IFERROR(VLOOKUP($A18&amp;"|"&amp;AE$6,$R$26:$W128,3,0),"")</f>
        <v/>
      </c>
      <c r="AG18" s="612" t="str">
        <f>IFERROR(VLOOKUP($A18&amp;"|"&amp;AE$6,$R$26:$W128,4,0),"")</f>
        <v/>
      </c>
      <c r="AH18" s="611" t="str">
        <f>IFERROR(VLOOKUP($A18&amp;"|"&amp;AE$6,$R$26:$W128,5,0),"")</f>
        <v/>
      </c>
      <c r="AI18" s="611" t="str">
        <f>IFERROR(VLOOKUP($A18&amp;"|"&amp;AI$6,$R$26:$T128,2,0),"")</f>
        <v/>
      </c>
      <c r="AJ18" s="611" t="str">
        <f>IFERROR(VLOOKUP($A18&amp;"|"&amp;AI$6,$R$26:$W128,3,0),"")</f>
        <v/>
      </c>
      <c r="AK18" s="612" t="str">
        <f>IFERROR(VLOOKUP($A18&amp;"|"&amp;AI$6,$R$26:$W128,4,0),"")</f>
        <v/>
      </c>
      <c r="AL18" s="611" t="str">
        <f>IFERROR(VLOOKUP($A18&amp;"|"&amp;AI$6,$R$26:$W128,5,0),"")</f>
        <v/>
      </c>
      <c r="AM18" s="613"/>
      <c r="AN18" s="597" t="str">
        <f t="shared" si="2"/>
        <v/>
      </c>
      <c r="AO18" s="597"/>
      <c r="AP18" s="597"/>
      <c r="AQ18" s="598" t="str">
        <f t="shared" si="3"/>
        <v/>
      </c>
      <c r="AR18" s="598" t="s">
        <v>936</v>
      </c>
      <c r="AS18" s="598"/>
      <c r="AT18" s="598"/>
      <c r="AU18" s="598"/>
      <c r="AV18" s="598"/>
      <c r="AW18" s="614"/>
      <c r="AX18" s="598" t="s">
        <v>923</v>
      </c>
      <c r="AY18" s="609"/>
      <c r="AZ18" s="600"/>
      <c r="BA18" s="615"/>
      <c r="BB18" s="616"/>
    </row>
    <row r="19" spans="1:66" ht="39" customHeight="1" x14ac:dyDescent="0.3">
      <c r="A19" s="276">
        <v>11</v>
      </c>
      <c r="B19" s="603" t="str">
        <f>IFERROR(VLOOKUP(AU19,'Reference records(soft deleted)'!$B$6:$D$15,3,FALSE),"")</f>
        <v/>
      </c>
      <c r="C19" s="312"/>
      <c r="D19" s="604" t="str">
        <f t="shared" si="0"/>
        <v xml:space="preserve">
</v>
      </c>
      <c r="E19" s="605"/>
      <c r="F19" s="312"/>
      <c r="G19" s="312"/>
      <c r="H19" s="606" t="str">
        <f t="array" ref="H19">IFERROR(IF(INDEX('Reference Records'!$D$4:$D$16,MATCH(LEFT(B19,255),LEFT('Reference Records'!$C$4:$C$16,255),0))=0,"",INDEX('Reference Records'!$D$4:$D$16,MATCH(LEFT(B19,255),LEFT('Reference Records'!$C$4:$C$16,255),0))),"")</f>
        <v/>
      </c>
      <c r="I19" s="607" t="str">
        <f>IF('Overview - Section A'!$AN$5="Funding Request",IF(J19="Funding Request Place Holder","",J19),"")</f>
        <v/>
      </c>
      <c r="J19" s="608" t="str">
        <f>IFERROR(IF(AW19="","",VLOOKUP(AW19,'Overview - Section A'!$P$30:$Q$40,2,FALSE)),"")</f>
        <v/>
      </c>
      <c r="K19" s="607" t="str">
        <f>IFERROR(VLOOKUP(B19,'Reference records(soft deleted)'!$D$6:$H$15,5,FALSE),"")</f>
        <v/>
      </c>
      <c r="L19" s="607" t="str">
        <f>IF(AND(VLOOKUP(A19,$A$28:$X129,5,FALSE)&lt;&gt;"",VLOOKUP(A19,$A$28:$T129,6,FALSE)&lt;&gt;"",K19="Number"),"Yes","No")</f>
        <v>No</v>
      </c>
      <c r="M19" s="607"/>
      <c r="N19" s="607"/>
      <c r="O19" s="607"/>
      <c r="P19" s="609"/>
      <c r="Q19" s="610"/>
      <c r="R19" s="609" t="str">
        <f t="shared" si="1"/>
        <v/>
      </c>
      <c r="S19" s="611" t="str">
        <f>IFERROR(VLOOKUP($A19&amp;"|"&amp;$S$6,$R$26:$T129,2,0),"")</f>
        <v/>
      </c>
      <c r="T19" s="611" t="str">
        <f>IFERROR(VLOOKUP($A19&amp;"|"&amp;$S$6,$R$26:T129,3,0),"")</f>
        <v/>
      </c>
      <c r="U19" s="612" t="str">
        <f>IFERROR(VLOOKUP($A19&amp;"|"&amp;$S$6,$R$26:U129,4,0),"")</f>
        <v/>
      </c>
      <c r="V19" s="609" t="str">
        <f>IFERROR(VLOOKUP($A19&amp;"|"&amp;S$6,$R$26:V129,5,0),"")</f>
        <v/>
      </c>
      <c r="W19" s="611" t="str">
        <f>IFERROR(VLOOKUP($A19&amp;"|"&amp;W$6,$R$26:$T129,2,0),"")</f>
        <v/>
      </c>
      <c r="X19" s="611" t="str">
        <f>IFERROR(VLOOKUP($A19&amp;"|"&amp;W$6,$R$26:$W129,3,0),"")</f>
        <v/>
      </c>
      <c r="Y19" s="612" t="str">
        <f>IFERROR(VLOOKUP($A19&amp;"|"&amp;W$6,$R$26:$W129,4,0),"")</f>
        <v/>
      </c>
      <c r="Z19" s="611">
        <f>IFERROR(VLOOKUP($A19&amp;"|"&amp;Y$6,$R$26:$W129,5,0),"")</f>
        <v>0</v>
      </c>
      <c r="AA19" s="611" t="str">
        <f>IFERROR(VLOOKUP($A19&amp;"|"&amp;AA$6,$R$26:$T129,2,0),"")</f>
        <v/>
      </c>
      <c r="AB19" s="611" t="str">
        <f>IFERROR(VLOOKUP($A19&amp;"|"&amp;AA$6,$R$26:$W129,3,0),"")</f>
        <v/>
      </c>
      <c r="AC19" s="612" t="str">
        <f>IFERROR(VLOOKUP($A19&amp;"|"&amp;AA$6,$R$26:$W129,4,0),"")</f>
        <v/>
      </c>
      <c r="AD19" s="611" t="str">
        <f>IFERROR(VLOOKUP($A19&amp;"|"&amp;AA$6,$R$26:$W129,5,0),"")</f>
        <v/>
      </c>
      <c r="AE19" s="611" t="str">
        <f>IFERROR(VLOOKUP($A19&amp;"|"&amp;AE$6,$R$26:$T129,2,0),"")</f>
        <v/>
      </c>
      <c r="AF19" s="611" t="str">
        <f>IFERROR(VLOOKUP($A19&amp;"|"&amp;AE$6,$R$26:$W129,3,0),"")</f>
        <v/>
      </c>
      <c r="AG19" s="612" t="str">
        <f>IFERROR(VLOOKUP($A19&amp;"|"&amp;AE$6,$R$26:$W129,4,0),"")</f>
        <v/>
      </c>
      <c r="AH19" s="611" t="str">
        <f>IFERROR(VLOOKUP($A19&amp;"|"&amp;AE$6,$R$26:$W129,5,0),"")</f>
        <v/>
      </c>
      <c r="AI19" s="611" t="str">
        <f>IFERROR(VLOOKUP($A19&amp;"|"&amp;AI$6,$R$26:$T129,2,0),"")</f>
        <v/>
      </c>
      <c r="AJ19" s="611" t="str">
        <f>IFERROR(VLOOKUP($A19&amp;"|"&amp;AI$6,$R$26:$W129,3,0),"")</f>
        <v/>
      </c>
      <c r="AK19" s="612" t="str">
        <f>IFERROR(VLOOKUP($A19&amp;"|"&amp;AI$6,$R$26:$W129,4,0),"")</f>
        <v/>
      </c>
      <c r="AL19" s="611" t="str">
        <f>IFERROR(VLOOKUP($A19&amp;"|"&amp;AI$6,$R$26:$W129,5,0),"")</f>
        <v/>
      </c>
      <c r="AM19" s="613"/>
      <c r="AN19" s="597" t="str">
        <f t="shared" si="2"/>
        <v/>
      </c>
      <c r="AO19" s="597"/>
      <c r="AP19" s="597"/>
      <c r="AQ19" s="598" t="str">
        <f t="shared" si="3"/>
        <v/>
      </c>
      <c r="AR19" s="598" t="s">
        <v>937</v>
      </c>
      <c r="AS19" s="598"/>
      <c r="AT19" s="598"/>
      <c r="AU19" s="598"/>
      <c r="AV19" s="598"/>
      <c r="AW19" s="614"/>
      <c r="AX19" s="598" t="s">
        <v>923</v>
      </c>
      <c r="AY19" s="609"/>
      <c r="AZ19" s="600"/>
      <c r="BA19" s="615"/>
      <c r="BB19" s="616"/>
    </row>
    <row r="20" spans="1:66" ht="39" customHeight="1" x14ac:dyDescent="0.3">
      <c r="A20" s="276">
        <v>12</v>
      </c>
      <c r="B20" s="603" t="str">
        <f>IFERROR(VLOOKUP(AU20,'Reference records(soft deleted)'!$B$6:$D$15,3,FALSE),"")</f>
        <v/>
      </c>
      <c r="C20" s="312"/>
      <c r="D20" s="604" t="str">
        <f t="shared" si="0"/>
        <v xml:space="preserve">
</v>
      </c>
      <c r="E20" s="605"/>
      <c r="F20" s="312"/>
      <c r="G20" s="312"/>
      <c r="H20" s="606" t="str">
        <f t="array" ref="H20">IFERROR(IF(INDEX('Reference Records'!$D$4:$D$16,MATCH(LEFT(B20,255),LEFT('Reference Records'!$C$4:$C$16,255),0))=0,"",INDEX('Reference Records'!$D$4:$D$16,MATCH(LEFT(B20,255),LEFT('Reference Records'!$C$4:$C$16,255),0))),"")</f>
        <v/>
      </c>
      <c r="I20" s="607" t="str">
        <f>IF('Overview - Section A'!$AN$5="Funding Request",IF(J20="Funding Request Place Holder","",J20),"")</f>
        <v/>
      </c>
      <c r="J20" s="608" t="str">
        <f>IFERROR(IF(AW20="","",VLOOKUP(AW20,'Overview - Section A'!$P$30:$Q$40,2,FALSE)),"")</f>
        <v/>
      </c>
      <c r="K20" s="607" t="str">
        <f>IFERROR(VLOOKUP(B20,'Reference records(soft deleted)'!$D$6:$H$15,5,FALSE),"")</f>
        <v/>
      </c>
      <c r="L20" s="607" t="str">
        <f>IF(AND(VLOOKUP(A20,$A$28:$X130,5,FALSE)&lt;&gt;"",VLOOKUP(A20,$A$28:$T130,6,FALSE)&lt;&gt;"",K20="Number"),"Yes","No")</f>
        <v>No</v>
      </c>
      <c r="M20" s="607"/>
      <c r="N20" s="607"/>
      <c r="O20" s="607"/>
      <c r="P20" s="609"/>
      <c r="Q20" s="610"/>
      <c r="R20" s="609" t="str">
        <f t="shared" si="1"/>
        <v/>
      </c>
      <c r="S20" s="611" t="str">
        <f>IFERROR(VLOOKUP($A20&amp;"|"&amp;$S$6,$R$26:$T130,2,0),"")</f>
        <v/>
      </c>
      <c r="T20" s="611" t="str">
        <f>IFERROR(VLOOKUP($A20&amp;"|"&amp;$S$6,$R$26:T130,3,0),"")</f>
        <v/>
      </c>
      <c r="U20" s="612" t="str">
        <f>IFERROR(VLOOKUP($A20&amp;"|"&amp;$S$6,$R$26:U130,4,0),"")</f>
        <v/>
      </c>
      <c r="V20" s="609" t="str">
        <f>IFERROR(VLOOKUP($A20&amp;"|"&amp;S$6,$R$26:V130,5,0),"")</f>
        <v/>
      </c>
      <c r="W20" s="611" t="str">
        <f>IFERROR(VLOOKUP($A20&amp;"|"&amp;W$6,$R$26:$T130,2,0),"")</f>
        <v/>
      </c>
      <c r="X20" s="611" t="str">
        <f>IFERROR(VLOOKUP($A20&amp;"|"&amp;W$6,$R$26:$W130,3,0),"")</f>
        <v/>
      </c>
      <c r="Y20" s="612" t="str">
        <f>IFERROR(VLOOKUP($A20&amp;"|"&amp;W$6,$R$26:$W130,4,0),"")</f>
        <v/>
      </c>
      <c r="Z20" s="611">
        <f>IFERROR(VLOOKUP($A20&amp;"|"&amp;Y$6,$R$26:$W130,5,0),"")</f>
        <v>0</v>
      </c>
      <c r="AA20" s="611" t="str">
        <f>IFERROR(VLOOKUP($A20&amp;"|"&amp;AA$6,$R$26:$T130,2,0),"")</f>
        <v/>
      </c>
      <c r="AB20" s="611" t="str">
        <f>IFERROR(VLOOKUP($A20&amp;"|"&amp;AA$6,$R$26:$W130,3,0),"")</f>
        <v/>
      </c>
      <c r="AC20" s="612" t="str">
        <f>IFERROR(VLOOKUP($A20&amp;"|"&amp;AA$6,$R$26:$W130,4,0),"")</f>
        <v/>
      </c>
      <c r="AD20" s="611" t="str">
        <f>IFERROR(VLOOKUP($A20&amp;"|"&amp;AA$6,$R$26:$W130,5,0),"")</f>
        <v/>
      </c>
      <c r="AE20" s="611" t="str">
        <f>IFERROR(VLOOKUP($A20&amp;"|"&amp;AE$6,$R$26:$T130,2,0),"")</f>
        <v/>
      </c>
      <c r="AF20" s="611" t="str">
        <f>IFERROR(VLOOKUP($A20&amp;"|"&amp;AE$6,$R$26:$W130,3,0),"")</f>
        <v/>
      </c>
      <c r="AG20" s="612" t="str">
        <f>IFERROR(VLOOKUP($A20&amp;"|"&amp;AE$6,$R$26:$W130,4,0),"")</f>
        <v/>
      </c>
      <c r="AH20" s="611" t="str">
        <f>IFERROR(VLOOKUP($A20&amp;"|"&amp;AE$6,$R$26:$W130,5,0),"")</f>
        <v/>
      </c>
      <c r="AI20" s="611" t="str">
        <f>IFERROR(VLOOKUP($A20&amp;"|"&amp;AI$6,$R$26:$T130,2,0),"")</f>
        <v/>
      </c>
      <c r="AJ20" s="611" t="str">
        <f>IFERROR(VLOOKUP($A20&amp;"|"&amp;AI$6,$R$26:$W130,3,0),"")</f>
        <v/>
      </c>
      <c r="AK20" s="612" t="str">
        <f>IFERROR(VLOOKUP($A20&amp;"|"&amp;AI$6,$R$26:$W130,4,0),"")</f>
        <v/>
      </c>
      <c r="AL20" s="611" t="str">
        <f>IFERROR(VLOOKUP($A20&amp;"|"&amp;AI$6,$R$26:$W130,5,0),"")</f>
        <v/>
      </c>
      <c r="AM20" s="613"/>
      <c r="AN20" s="597" t="str">
        <f t="shared" si="2"/>
        <v/>
      </c>
      <c r="AO20" s="597"/>
      <c r="AP20" s="597"/>
      <c r="AQ20" s="598" t="str">
        <f t="shared" si="3"/>
        <v/>
      </c>
      <c r="AR20" s="598" t="s">
        <v>938</v>
      </c>
      <c r="AS20" s="598"/>
      <c r="AT20" s="598"/>
      <c r="AU20" s="598"/>
      <c r="AV20" s="598"/>
      <c r="AW20" s="614"/>
      <c r="AX20" s="598" t="s">
        <v>923</v>
      </c>
      <c r="AY20" s="609"/>
      <c r="AZ20" s="600"/>
      <c r="BA20" s="615"/>
      <c r="BB20" s="616"/>
    </row>
    <row r="21" spans="1:66" ht="39" customHeight="1" x14ac:dyDescent="0.3">
      <c r="A21" s="276">
        <v>13</v>
      </c>
      <c r="B21" s="603" t="str">
        <f>IFERROR(VLOOKUP(AU21,'Reference records(soft deleted)'!$B$6:$D$15,3,FALSE),"")</f>
        <v/>
      </c>
      <c r="C21" s="312"/>
      <c r="D21" s="604" t="str">
        <f t="shared" si="0"/>
        <v xml:space="preserve">
</v>
      </c>
      <c r="E21" s="605"/>
      <c r="F21" s="312"/>
      <c r="G21" s="312"/>
      <c r="H21" s="606" t="str">
        <f t="array" ref="H21">IFERROR(IF(INDEX('Reference Records'!$D$4:$D$16,MATCH(LEFT(B21,255),LEFT('Reference Records'!$C$4:$C$16,255),0))=0,"",INDEX('Reference Records'!$D$4:$D$16,MATCH(LEFT(B21,255),LEFT('Reference Records'!$C$4:$C$16,255),0))),"")</f>
        <v/>
      </c>
      <c r="I21" s="607" t="str">
        <f>IF('Overview - Section A'!$AN$5="Funding Request",IF(J21="Funding Request Place Holder","",J21),"")</f>
        <v/>
      </c>
      <c r="J21" s="608" t="str">
        <f>IFERROR(IF(AW21="","",VLOOKUP(AW21,'Overview - Section A'!$P$30:$Q$40,2,FALSE)),"")</f>
        <v/>
      </c>
      <c r="K21" s="607" t="str">
        <f>IFERROR(VLOOKUP(B21,'Reference records(soft deleted)'!$D$6:$H$15,5,FALSE),"")</f>
        <v/>
      </c>
      <c r="L21" s="607" t="str">
        <f>IF(AND(VLOOKUP(A21,$A$28:$X131,5,FALSE)&lt;&gt;"",VLOOKUP(A21,$A$28:$T131,6,FALSE)&lt;&gt;"",K21="Number"),"Yes","No")</f>
        <v>No</v>
      </c>
      <c r="M21" s="607"/>
      <c r="N21" s="607"/>
      <c r="O21" s="607"/>
      <c r="P21" s="609"/>
      <c r="Q21" s="610"/>
      <c r="R21" s="609" t="str">
        <f t="shared" si="1"/>
        <v/>
      </c>
      <c r="S21" s="611" t="str">
        <f>IFERROR(VLOOKUP($A21&amp;"|"&amp;$S$6,$R$26:$T131,2,0),"")</f>
        <v/>
      </c>
      <c r="T21" s="611" t="str">
        <f>IFERROR(VLOOKUP($A21&amp;"|"&amp;$S$6,$R$26:T131,3,0),"")</f>
        <v/>
      </c>
      <c r="U21" s="612" t="str">
        <f>IFERROR(VLOOKUP($A21&amp;"|"&amp;$S$6,$R$26:U131,4,0),"")</f>
        <v/>
      </c>
      <c r="V21" s="609" t="str">
        <f>IFERROR(VLOOKUP($A21&amp;"|"&amp;S$6,$R$26:V131,5,0),"")</f>
        <v/>
      </c>
      <c r="W21" s="611" t="str">
        <f>IFERROR(VLOOKUP($A21&amp;"|"&amp;W$6,$R$26:$T131,2,0),"")</f>
        <v/>
      </c>
      <c r="X21" s="611" t="str">
        <f>IFERROR(VLOOKUP($A21&amp;"|"&amp;W$6,$R$26:$W131,3,0),"")</f>
        <v/>
      </c>
      <c r="Y21" s="612" t="str">
        <f>IFERROR(VLOOKUP($A21&amp;"|"&amp;W$6,$R$26:$W131,4,0),"")</f>
        <v/>
      </c>
      <c r="Z21" s="611">
        <f>IFERROR(VLOOKUP($A21&amp;"|"&amp;Y$6,$R$26:$W131,5,0),"")</f>
        <v>0</v>
      </c>
      <c r="AA21" s="611" t="str">
        <f>IFERROR(VLOOKUP($A21&amp;"|"&amp;AA$6,$R$26:$T131,2,0),"")</f>
        <v/>
      </c>
      <c r="AB21" s="611" t="str">
        <f>IFERROR(VLOOKUP($A21&amp;"|"&amp;AA$6,$R$26:$W131,3,0),"")</f>
        <v/>
      </c>
      <c r="AC21" s="612" t="str">
        <f>IFERROR(VLOOKUP($A21&amp;"|"&amp;AA$6,$R$26:$W131,4,0),"")</f>
        <v/>
      </c>
      <c r="AD21" s="611" t="str">
        <f>IFERROR(VLOOKUP($A21&amp;"|"&amp;AA$6,$R$26:$W131,5,0),"")</f>
        <v/>
      </c>
      <c r="AE21" s="611" t="str">
        <f>IFERROR(VLOOKUP($A21&amp;"|"&amp;AE$6,$R$26:$T131,2,0),"")</f>
        <v/>
      </c>
      <c r="AF21" s="611" t="str">
        <f>IFERROR(VLOOKUP($A21&amp;"|"&amp;AE$6,$R$26:$W131,3,0),"")</f>
        <v/>
      </c>
      <c r="AG21" s="612" t="str">
        <f>IFERROR(VLOOKUP($A21&amp;"|"&amp;AE$6,$R$26:$W131,4,0),"")</f>
        <v/>
      </c>
      <c r="AH21" s="611" t="str">
        <f>IFERROR(VLOOKUP($A21&amp;"|"&amp;AE$6,$R$26:$W131,5,0),"")</f>
        <v/>
      </c>
      <c r="AI21" s="611" t="str">
        <f>IFERROR(VLOOKUP($A21&amp;"|"&amp;AI$6,$R$26:$T131,2,0),"")</f>
        <v/>
      </c>
      <c r="AJ21" s="611" t="str">
        <f>IFERROR(VLOOKUP($A21&amp;"|"&amp;AI$6,$R$26:$W131,3,0),"")</f>
        <v/>
      </c>
      <c r="AK21" s="612" t="str">
        <f>IFERROR(VLOOKUP($A21&amp;"|"&amp;AI$6,$R$26:$W131,4,0),"")</f>
        <v/>
      </c>
      <c r="AL21" s="611" t="str">
        <f>IFERROR(VLOOKUP($A21&amp;"|"&amp;AI$6,$R$26:$W131,5,0),"")</f>
        <v/>
      </c>
      <c r="AM21" s="613"/>
      <c r="AN21" s="597" t="str">
        <f t="shared" si="2"/>
        <v/>
      </c>
      <c r="AO21" s="597"/>
      <c r="AP21" s="597"/>
      <c r="AQ21" s="598" t="str">
        <f t="shared" si="3"/>
        <v/>
      </c>
      <c r="AR21" s="598" t="s">
        <v>939</v>
      </c>
      <c r="AS21" s="598"/>
      <c r="AT21" s="598"/>
      <c r="AU21" s="598"/>
      <c r="AV21" s="598"/>
      <c r="AW21" s="614"/>
      <c r="AX21" s="598" t="s">
        <v>923</v>
      </c>
      <c r="AY21" s="609"/>
      <c r="AZ21" s="600"/>
      <c r="BA21" s="615"/>
      <c r="BB21" s="616"/>
    </row>
    <row r="22" spans="1:66" ht="39" customHeight="1" x14ac:dyDescent="0.3">
      <c r="A22" s="276">
        <v>14</v>
      </c>
      <c r="B22" s="603" t="str">
        <f>IFERROR(VLOOKUP(AU22,'Reference records(soft deleted)'!$B$6:$D$15,3,FALSE),"")</f>
        <v/>
      </c>
      <c r="C22" s="312"/>
      <c r="D22" s="604" t="str">
        <f t="shared" si="0"/>
        <v xml:space="preserve">
</v>
      </c>
      <c r="E22" s="605"/>
      <c r="F22" s="312"/>
      <c r="G22" s="312"/>
      <c r="H22" s="606" t="str">
        <f t="array" ref="H22">IFERROR(IF(INDEX('Reference Records'!$D$4:$D$16,MATCH(LEFT(B22,255),LEFT('Reference Records'!$C$4:$C$16,255),0))=0,"",INDEX('Reference Records'!$D$4:$D$16,MATCH(LEFT(B22,255),LEFT('Reference Records'!$C$4:$C$16,255),0))),"")</f>
        <v/>
      </c>
      <c r="I22" s="607" t="str">
        <f>IF('Overview - Section A'!$AN$5="Funding Request",IF(J22="Funding Request Place Holder","",J22),"")</f>
        <v/>
      </c>
      <c r="J22" s="608" t="str">
        <f>IFERROR(IF(AW22="","",VLOOKUP(AW22,'Overview - Section A'!$P$30:$Q$40,2,FALSE)),"")</f>
        <v/>
      </c>
      <c r="K22" s="607" t="str">
        <f>IFERROR(VLOOKUP(B22,'Reference records(soft deleted)'!$D$6:$H$15,5,FALSE),"")</f>
        <v/>
      </c>
      <c r="L22" s="607" t="str">
        <f>IF(AND(VLOOKUP(A22,$A$28:$X132,5,FALSE)&lt;&gt;"",VLOOKUP(A22,$A$28:$T132,6,FALSE)&lt;&gt;"",K22="Number"),"Yes","No")</f>
        <v>No</v>
      </c>
      <c r="M22" s="607"/>
      <c r="N22" s="607"/>
      <c r="O22" s="607"/>
      <c r="P22" s="609"/>
      <c r="Q22" s="610"/>
      <c r="R22" s="609" t="str">
        <f t="shared" si="1"/>
        <v/>
      </c>
      <c r="S22" s="611" t="str">
        <f>IFERROR(VLOOKUP($A22&amp;"|"&amp;$S$6,$R$26:$T132,2,0),"")</f>
        <v/>
      </c>
      <c r="T22" s="611" t="str">
        <f>IFERROR(VLOOKUP($A22&amp;"|"&amp;$S$6,$R$26:T132,3,0),"")</f>
        <v/>
      </c>
      <c r="U22" s="612" t="str">
        <f>IFERROR(VLOOKUP($A22&amp;"|"&amp;$S$6,$R$26:U132,4,0),"")</f>
        <v/>
      </c>
      <c r="V22" s="609" t="str">
        <f>IFERROR(VLOOKUP($A22&amp;"|"&amp;S$6,$R$26:V132,5,0),"")</f>
        <v/>
      </c>
      <c r="W22" s="611" t="str">
        <f>IFERROR(VLOOKUP($A22&amp;"|"&amp;W$6,$R$26:$T132,2,0),"")</f>
        <v/>
      </c>
      <c r="X22" s="611" t="str">
        <f>IFERROR(VLOOKUP($A22&amp;"|"&amp;W$6,$R$26:$W132,3,0),"")</f>
        <v/>
      </c>
      <c r="Y22" s="612" t="str">
        <f>IFERROR(VLOOKUP($A22&amp;"|"&amp;W$6,$R$26:$W132,4,0),"")</f>
        <v/>
      </c>
      <c r="Z22" s="611">
        <f>IFERROR(VLOOKUP($A22&amp;"|"&amp;Y$6,$R$26:$W132,5,0),"")</f>
        <v>0</v>
      </c>
      <c r="AA22" s="611" t="str">
        <f>IFERROR(VLOOKUP($A22&amp;"|"&amp;AA$6,$R$26:$T132,2,0),"")</f>
        <v/>
      </c>
      <c r="AB22" s="611" t="str">
        <f>IFERROR(VLOOKUP($A22&amp;"|"&amp;AA$6,$R$26:$W132,3,0),"")</f>
        <v/>
      </c>
      <c r="AC22" s="612" t="str">
        <f>IFERROR(VLOOKUP($A22&amp;"|"&amp;AA$6,$R$26:$W132,4,0),"")</f>
        <v/>
      </c>
      <c r="AD22" s="611" t="str">
        <f>IFERROR(VLOOKUP($A22&amp;"|"&amp;AA$6,$R$26:$W132,5,0),"")</f>
        <v/>
      </c>
      <c r="AE22" s="611" t="str">
        <f>IFERROR(VLOOKUP($A22&amp;"|"&amp;AE$6,$R$26:$T132,2,0),"")</f>
        <v/>
      </c>
      <c r="AF22" s="611" t="str">
        <f>IFERROR(VLOOKUP($A22&amp;"|"&amp;AE$6,$R$26:$W132,3,0),"")</f>
        <v/>
      </c>
      <c r="AG22" s="612" t="str">
        <f>IFERROR(VLOOKUP($A22&amp;"|"&amp;AE$6,$R$26:$W132,4,0),"")</f>
        <v/>
      </c>
      <c r="AH22" s="611" t="str">
        <f>IFERROR(VLOOKUP($A22&amp;"|"&amp;AE$6,$R$26:$W132,5,0),"")</f>
        <v/>
      </c>
      <c r="AI22" s="611" t="str">
        <f>IFERROR(VLOOKUP($A22&amp;"|"&amp;AI$6,$R$26:$T132,2,0),"")</f>
        <v/>
      </c>
      <c r="AJ22" s="611" t="str">
        <f>IFERROR(VLOOKUP($A22&amp;"|"&amp;AI$6,$R$26:$W132,3,0),"")</f>
        <v/>
      </c>
      <c r="AK22" s="612" t="str">
        <f>IFERROR(VLOOKUP($A22&amp;"|"&amp;AI$6,$R$26:$W132,4,0),"")</f>
        <v/>
      </c>
      <c r="AL22" s="611" t="str">
        <f>IFERROR(VLOOKUP($A22&amp;"|"&amp;AI$6,$R$26:$W132,5,0),"")</f>
        <v/>
      </c>
      <c r="AM22" s="613"/>
      <c r="AN22" s="597" t="str">
        <f t="shared" si="2"/>
        <v/>
      </c>
      <c r="AO22" s="597"/>
      <c r="AP22" s="597"/>
      <c r="AQ22" s="598" t="str">
        <f t="shared" si="3"/>
        <v/>
      </c>
      <c r="AR22" s="598" t="s">
        <v>940</v>
      </c>
      <c r="AS22" s="598"/>
      <c r="AT22" s="598"/>
      <c r="AU22" s="598"/>
      <c r="AV22" s="598"/>
      <c r="AW22" s="614"/>
      <c r="AX22" s="598" t="s">
        <v>923</v>
      </c>
      <c r="AY22" s="609"/>
      <c r="AZ22" s="600"/>
      <c r="BA22" s="615"/>
      <c r="BB22" s="616"/>
    </row>
    <row r="23" spans="1:66" ht="39" customHeight="1" thickBot="1" x14ac:dyDescent="0.35">
      <c r="A23" s="276">
        <v>15</v>
      </c>
      <c r="B23" s="603" t="str">
        <f>IFERROR(VLOOKUP(AU23,'Reference records(soft deleted)'!$B$6:$D$15,3,FALSE),"")</f>
        <v/>
      </c>
      <c r="C23" s="312"/>
      <c r="D23" s="604" t="str">
        <f t="shared" si="0"/>
        <v xml:space="preserve">
</v>
      </c>
      <c r="E23" s="605"/>
      <c r="F23" s="312"/>
      <c r="G23" s="312"/>
      <c r="H23" s="606" t="str">
        <f t="array" ref="H23">IFERROR(IF(INDEX('Reference Records'!$D$4:$D$16,MATCH(LEFT(B23,255),LEFT('Reference Records'!$C$4:$C$16,255),0))=0,"",INDEX('Reference Records'!$D$4:$D$16,MATCH(LEFT(B23,255),LEFT('Reference Records'!$C$4:$C$16,255),0))),"")</f>
        <v/>
      </c>
      <c r="I23" s="607" t="str">
        <f>IF('Overview - Section A'!$AN$5="Funding Request",IF(J23="Funding Request Place Holder","",J23),"")</f>
        <v/>
      </c>
      <c r="J23" s="608" t="str">
        <f>IFERROR(IF(AW23="","",VLOOKUP(AW23,'Overview - Section A'!$P$30:$Q$40,2,FALSE)),"")</f>
        <v/>
      </c>
      <c r="K23" s="607" t="str">
        <f>IFERROR(VLOOKUP(B23,'Reference records(soft deleted)'!$D$6:$H$15,5,FALSE),"")</f>
        <v/>
      </c>
      <c r="L23" s="607" t="str">
        <f>IF(AND(VLOOKUP(A23,$A$28:$X133,5,FALSE)&lt;&gt;"",VLOOKUP(A23,$A$28:$T133,6,FALSE)&lt;&gt;"",K23="Number"),"Yes","No")</f>
        <v>No</v>
      </c>
      <c r="M23" s="607"/>
      <c r="N23" s="607"/>
      <c r="O23" s="607"/>
      <c r="P23" s="609"/>
      <c r="Q23" s="610"/>
      <c r="R23" s="609" t="str">
        <f t="shared" si="1"/>
        <v/>
      </c>
      <c r="S23" s="611" t="str">
        <f>IFERROR(VLOOKUP($A23&amp;"|"&amp;$S$6,$R$26:$T133,2,0),"")</f>
        <v/>
      </c>
      <c r="T23" s="611" t="str">
        <f>IFERROR(VLOOKUP($A23&amp;"|"&amp;$S$6,$R$26:T133,3,0),"")</f>
        <v/>
      </c>
      <c r="U23" s="612" t="str">
        <f>IFERROR(VLOOKUP($A23&amp;"|"&amp;$S$6,$R$26:U133,4,0),"")</f>
        <v/>
      </c>
      <c r="V23" s="609" t="str">
        <f>IFERROR(VLOOKUP($A23&amp;"|"&amp;S$6,$R$26:V133,5,0),"")</f>
        <v/>
      </c>
      <c r="W23" s="611" t="str">
        <f>IFERROR(VLOOKUP($A23&amp;"|"&amp;W$6,$R$26:$T133,2,0),"")</f>
        <v/>
      </c>
      <c r="X23" s="611" t="str">
        <f>IFERROR(VLOOKUP($A23&amp;"|"&amp;W$6,$R$26:$W133,3,0),"")</f>
        <v/>
      </c>
      <c r="Y23" s="612" t="str">
        <f>IFERROR(VLOOKUP($A23&amp;"|"&amp;W$6,$R$26:$W133,4,0),"")</f>
        <v/>
      </c>
      <c r="Z23" s="611">
        <f>IFERROR(VLOOKUP($A23&amp;"|"&amp;Y$6,$R$26:$W133,5,0),"")</f>
        <v>0</v>
      </c>
      <c r="AA23" s="611" t="str">
        <f>IFERROR(VLOOKUP($A23&amp;"|"&amp;AA$6,$R$26:$T133,2,0),"")</f>
        <v/>
      </c>
      <c r="AB23" s="611" t="str">
        <f>IFERROR(VLOOKUP($A23&amp;"|"&amp;AA$6,$R$26:$W133,3,0),"")</f>
        <v/>
      </c>
      <c r="AC23" s="612" t="str">
        <f>IFERROR(VLOOKUP($A23&amp;"|"&amp;AA$6,$R$26:$W133,4,0),"")</f>
        <v/>
      </c>
      <c r="AD23" s="611" t="str">
        <f>IFERROR(VLOOKUP($A23&amp;"|"&amp;AA$6,$R$26:$W133,5,0),"")</f>
        <v/>
      </c>
      <c r="AE23" s="611" t="str">
        <f>IFERROR(VLOOKUP($A23&amp;"|"&amp;AE$6,$R$26:$T133,2,0),"")</f>
        <v/>
      </c>
      <c r="AF23" s="611" t="str">
        <f>IFERROR(VLOOKUP($A23&amp;"|"&amp;AE$6,$R$26:$W133,3,0),"")</f>
        <v/>
      </c>
      <c r="AG23" s="612" t="str">
        <f>IFERROR(VLOOKUP($A23&amp;"|"&amp;AE$6,$R$26:$W133,4,0),"")</f>
        <v/>
      </c>
      <c r="AH23" s="611" t="str">
        <f>IFERROR(VLOOKUP($A23&amp;"|"&amp;AE$6,$R$26:$W133,5,0),"")</f>
        <v/>
      </c>
      <c r="AI23" s="611" t="str">
        <f>IFERROR(VLOOKUP($A23&amp;"|"&amp;AI$6,$R$26:$T133,2,0),"")</f>
        <v/>
      </c>
      <c r="AJ23" s="611" t="str">
        <f>IFERROR(VLOOKUP($A23&amp;"|"&amp;AI$6,$R$26:$W133,3,0),"")</f>
        <v/>
      </c>
      <c r="AK23" s="612" t="str">
        <f>IFERROR(VLOOKUP($A23&amp;"|"&amp;AI$6,$R$26:$W133,4,0),"")</f>
        <v/>
      </c>
      <c r="AL23" s="611" t="str">
        <f>IFERROR(VLOOKUP($A23&amp;"|"&amp;AI$6,$R$26:$W133,5,0),"")</f>
        <v/>
      </c>
      <c r="AM23" s="613"/>
      <c r="AN23" s="597" t="str">
        <f t="shared" si="2"/>
        <v/>
      </c>
      <c r="AO23" s="597"/>
      <c r="AP23" s="597"/>
      <c r="AQ23" s="598" t="str">
        <f t="shared" si="3"/>
        <v/>
      </c>
      <c r="AR23" s="598" t="s">
        <v>941</v>
      </c>
      <c r="AS23" s="598"/>
      <c r="AT23" s="598"/>
      <c r="AU23" s="598"/>
      <c r="AV23" s="598"/>
      <c r="AW23" s="614"/>
      <c r="AX23" s="598" t="s">
        <v>923</v>
      </c>
      <c r="AY23" s="609"/>
      <c r="AZ23" s="600"/>
      <c r="BA23" s="615"/>
      <c r="BB23" s="616"/>
    </row>
    <row r="24" spans="1:66" ht="42.65" customHeight="1" thickTop="1" thickBot="1" x14ac:dyDescent="0.35">
      <c r="A24" s="346"/>
      <c r="B24" s="253"/>
      <c r="C24" s="252"/>
      <c r="D24" s="254"/>
      <c r="E24" s="252"/>
      <c r="F24" s="252"/>
      <c r="G24" s="252"/>
      <c r="H24" s="347"/>
      <c r="I24" s="255"/>
      <c r="J24" s="30"/>
      <c r="K24" s="30"/>
      <c r="L24" s="30"/>
      <c r="M24" s="30"/>
      <c r="N24" s="30"/>
      <c r="O24" s="30"/>
      <c r="P24" s="31"/>
      <c r="Q24" s="29"/>
      <c r="R24" s="256"/>
      <c r="S24" s="29"/>
      <c r="T24" s="257"/>
      <c r="U24" s="256"/>
      <c r="V24" s="256"/>
      <c r="W24" s="257"/>
      <c r="X24" s="257"/>
      <c r="Y24" s="257"/>
      <c r="Z24" s="257"/>
      <c r="AA24" s="257"/>
      <c r="AB24" s="257"/>
      <c r="AC24" s="257"/>
      <c r="AD24" s="257"/>
      <c r="AE24" s="257"/>
      <c r="AF24" s="257"/>
      <c r="AG24" s="257"/>
      <c r="AH24" s="257"/>
      <c r="AI24" s="257"/>
      <c r="AJ24" s="257"/>
      <c r="AK24" s="257"/>
      <c r="AL24" s="257"/>
      <c r="AM24" s="256"/>
      <c r="AN24" s="175"/>
      <c r="AO24" s="175"/>
      <c r="AP24" s="175"/>
      <c r="AQ24" s="31"/>
      <c r="AR24" s="31"/>
      <c r="AS24" s="31"/>
      <c r="AT24" s="31"/>
      <c r="AU24" s="31"/>
      <c r="AV24" s="31"/>
      <c r="AW24" s="31"/>
      <c r="AX24" s="31"/>
      <c r="AY24" s="256"/>
      <c r="AZ24" s="32"/>
      <c r="BA24" s="120"/>
      <c r="BB24" s="121"/>
    </row>
    <row r="25" spans="1:66" ht="23.65" customHeight="1" x14ac:dyDescent="0.3">
      <c r="B25" s="33"/>
      <c r="C25" s="16"/>
      <c r="E25" s="20"/>
      <c r="F25" s="20"/>
      <c r="G25" s="20"/>
      <c r="H25" s="20"/>
      <c r="I25" s="20"/>
      <c r="J25" s="20"/>
      <c r="K25" s="20"/>
      <c r="L25" s="20"/>
      <c r="M25" s="20"/>
      <c r="N25" s="20"/>
      <c r="O25" s="20"/>
      <c r="P25" s="20"/>
      <c r="Q25" s="17"/>
      <c r="R25" s="17"/>
      <c r="S25" s="17"/>
      <c r="T25" s="17"/>
      <c r="U25" s="17"/>
      <c r="V25" s="17"/>
      <c r="W25" s="17"/>
      <c r="X25" s="17"/>
      <c r="Y25" s="17"/>
      <c r="Z25" s="17"/>
      <c r="AA25" s="17"/>
      <c r="AB25" s="17"/>
      <c r="AC25" s="17"/>
      <c r="AD25" s="17"/>
      <c r="AE25" s="17"/>
      <c r="AF25" s="17"/>
      <c r="AG25" s="17"/>
      <c r="AH25" s="17"/>
      <c r="AI25" s="17"/>
      <c r="AJ25" s="17"/>
      <c r="AK25" s="17"/>
      <c r="AL25" s="17"/>
      <c r="AM25" s="17"/>
      <c r="BA25" s="121"/>
      <c r="BB25" s="121"/>
      <c r="BE25" s="14"/>
      <c r="BF25" s="14"/>
      <c r="BG25" s="14"/>
      <c r="BH25" s="14"/>
      <c r="BI25" s="14"/>
      <c r="BJ25" s="14"/>
      <c r="BK25" s="14"/>
      <c r="BL25" s="14"/>
      <c r="BM25" s="14"/>
      <c r="BN25" s="14"/>
    </row>
    <row r="26" spans="1:66" s="350" customFormat="1" ht="27.75" customHeight="1" x14ac:dyDescent="0.3">
      <c r="A26" s="790" t="s">
        <v>28</v>
      </c>
      <c r="B26" s="790"/>
      <c r="C26" s="790"/>
      <c r="D26" s="790"/>
      <c r="E26" s="790"/>
      <c r="F26" s="790"/>
      <c r="G26" s="790"/>
      <c r="H26" s="790"/>
      <c r="I26" s="790"/>
      <c r="J26" s="348"/>
      <c r="K26" s="348"/>
      <c r="L26" s="348"/>
      <c r="M26" s="348"/>
      <c r="N26" s="348"/>
      <c r="O26" s="348"/>
      <c r="P26" s="349"/>
      <c r="Q26" s="349"/>
    </row>
    <row r="27" spans="1:66" s="350" customFormat="1" ht="55.9" customHeight="1" x14ac:dyDescent="0.35">
      <c r="A27" s="617" t="s">
        <v>21</v>
      </c>
      <c r="B27" s="617" t="s">
        <v>119</v>
      </c>
      <c r="C27" s="617"/>
      <c r="D27" s="617" t="s">
        <v>6</v>
      </c>
      <c r="E27" s="663"/>
      <c r="F27" s="663"/>
      <c r="G27" s="617"/>
      <c r="H27" s="617" t="s">
        <v>27</v>
      </c>
      <c r="I27" s="617" t="s">
        <v>138</v>
      </c>
      <c r="J27" s="619"/>
      <c r="K27" s="617" t="s">
        <v>196</v>
      </c>
      <c r="L27" s="617"/>
      <c r="M27" s="617"/>
      <c r="N27" s="617" t="s">
        <v>61</v>
      </c>
      <c r="O27" s="617" t="s">
        <v>195</v>
      </c>
      <c r="P27" s="663"/>
      <c r="Q27" s="664"/>
      <c r="R27" s="663"/>
      <c r="S27" s="663"/>
      <c r="T27" s="617"/>
      <c r="U27" s="618"/>
      <c r="V27" s="663"/>
      <c r="W27" s="663"/>
      <c r="X27" s="617" t="s">
        <v>7</v>
      </c>
      <c r="Y27" s="130"/>
      <c r="Z27" s="130"/>
      <c r="AA27" s="90"/>
      <c r="AB27" s="90"/>
      <c r="AC27" s="90"/>
      <c r="AD27" s="90"/>
      <c r="AF27" s="130"/>
      <c r="AG27" s="130"/>
      <c r="AH27" s="130"/>
      <c r="AI27" s="130"/>
      <c r="AJ27" s="130"/>
      <c r="AK27" s="130"/>
      <c r="AL27" s="130"/>
    </row>
    <row r="28" spans="1:66" s="350" customFormat="1" ht="47.15" hidden="1" customHeight="1" x14ac:dyDescent="0.3">
      <c r="A28" s="621" t="s">
        <v>80</v>
      </c>
      <c r="B28" s="622"/>
      <c r="C28" s="665"/>
      <c r="D28" s="666" t="s">
        <v>53</v>
      </c>
      <c r="E28" s="663"/>
      <c r="F28" s="663"/>
      <c r="G28" s="625"/>
      <c r="H28" s="626" t="s">
        <v>55</v>
      </c>
      <c r="I28" s="627" t="s">
        <v>137</v>
      </c>
      <c r="J28" s="667" t="str">
        <f>CONCATENATE(A28,C28)</f>
        <v>[Impact Indicator Number]</v>
      </c>
      <c r="K28" s="668" t="s">
        <v>60</v>
      </c>
      <c r="L28" s="668"/>
      <c r="M28" s="667"/>
      <c r="N28" s="669" t="s">
        <v>60</v>
      </c>
      <c r="O28" s="667" t="s">
        <v>222</v>
      </c>
      <c r="P28" s="663"/>
      <c r="Q28" s="670" t="e">
        <f>IF(AND(VLOOKUP(A28,$A$8:$K$25,10,FALSE)="Number",X28&lt;&gt;"",T28&lt;&gt;""),"Yes","No")</f>
        <v>#N/A</v>
      </c>
      <c r="R28" s="630" t="str">
        <f>CONCATENATE(A28,"|",O28)</f>
        <v>[Impact Indicator Number]|[Year of Target]</v>
      </c>
      <c r="S28" s="666" t="str">
        <f>D28</f>
        <v>[Target N#]</v>
      </c>
      <c r="T28" s="625"/>
      <c r="U28" s="626" t="str">
        <f>H28</f>
        <v>[Report Due Date]</v>
      </c>
      <c r="V28" s="663" t="str">
        <f>I28</f>
        <v>[Mark if target is TBD?]</v>
      </c>
      <c r="W28" s="663" t="str">
        <f>N28</f>
        <v>[Record ID]</v>
      </c>
      <c r="X28" s="624" t="s">
        <v>54</v>
      </c>
      <c r="Y28" s="352"/>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row>
    <row r="29" spans="1:66" s="350" customFormat="1" ht="47.15" customHeight="1" x14ac:dyDescent="0.3">
      <c r="A29" s="621">
        <v>1</v>
      </c>
      <c r="B29" s="622"/>
      <c r="C29" s="665"/>
      <c r="D29" s="666"/>
      <c r="E29" s="663"/>
      <c r="F29" s="663"/>
      <c r="G29" s="625"/>
      <c r="H29" s="626"/>
      <c r="I29" s="627"/>
      <c r="J29" s="667" t="str">
        <f t="shared" ref="J29:J92" si="4">CONCATENATE(A29,C29)</f>
        <v>1</v>
      </c>
      <c r="K29" s="668" t="s">
        <v>942</v>
      </c>
      <c r="L29" s="668"/>
      <c r="M29" s="667"/>
      <c r="N29" s="669" t="s">
        <v>1192</v>
      </c>
      <c r="O29" s="667"/>
      <c r="P29" s="663"/>
      <c r="Q29" s="670" t="str">
        <f t="shared" ref="Q29:Q92" si="5">IF(AND(VLOOKUP(A29,$A$8:$K$25,10,FALSE)="Number",X29&lt;&gt;"",T29&lt;&gt;""),"Yes","No")</f>
        <v>No</v>
      </c>
      <c r="R29" s="630" t="str">
        <f t="shared" ref="R29:R92" si="6">CONCATENATE(A29,"|",O29)</f>
        <v>1|</v>
      </c>
      <c r="S29" s="666">
        <f t="shared" ref="S29:S92" si="7">D29</f>
        <v>0</v>
      </c>
      <c r="T29" s="625"/>
      <c r="U29" s="626">
        <f t="shared" ref="U29:U92" si="8">H29</f>
        <v>0</v>
      </c>
      <c r="V29" s="663">
        <f t="shared" ref="V29:V92" si="9">I29</f>
        <v>0</v>
      </c>
      <c r="W29" s="663" t="str">
        <f t="shared" ref="W29:W92" si="10">N29</f>
        <v>a1H1R00000HfVTnUAN</v>
      </c>
      <c r="X29" s="624"/>
      <c r="Y29" s="352"/>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row>
    <row r="30" spans="1:66" s="350" customFormat="1" ht="47.15" customHeight="1" x14ac:dyDescent="0.3">
      <c r="A30" s="621">
        <v>1</v>
      </c>
      <c r="B30" s="622"/>
      <c r="C30" s="665"/>
      <c r="D30" s="666"/>
      <c r="E30" s="663"/>
      <c r="F30" s="663"/>
      <c r="G30" s="625"/>
      <c r="H30" s="626"/>
      <c r="I30" s="627"/>
      <c r="J30" s="667" t="str">
        <f t="shared" si="4"/>
        <v>1</v>
      </c>
      <c r="K30" s="668" t="s">
        <v>944</v>
      </c>
      <c r="L30" s="668"/>
      <c r="M30" s="667"/>
      <c r="N30" s="669" t="s">
        <v>1193</v>
      </c>
      <c r="O30" s="667"/>
      <c r="P30" s="663"/>
      <c r="Q30" s="670" t="str">
        <f t="shared" si="5"/>
        <v>No</v>
      </c>
      <c r="R30" s="630" t="str">
        <f t="shared" si="6"/>
        <v>1|</v>
      </c>
      <c r="S30" s="666">
        <f t="shared" si="7"/>
        <v>0</v>
      </c>
      <c r="T30" s="625"/>
      <c r="U30" s="626">
        <f t="shared" si="8"/>
        <v>0</v>
      </c>
      <c r="V30" s="663">
        <f t="shared" si="9"/>
        <v>0</v>
      </c>
      <c r="W30" s="663" t="str">
        <f t="shared" si="10"/>
        <v>a1H1R00000HfVU2UAN</v>
      </c>
      <c r="X30" s="624"/>
      <c r="Y30" s="352"/>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row>
    <row r="31" spans="1:66" s="350" customFormat="1" ht="47.15" customHeight="1" x14ac:dyDescent="0.3">
      <c r="A31" s="621">
        <v>1</v>
      </c>
      <c r="B31" s="622"/>
      <c r="C31" s="665"/>
      <c r="D31" s="666"/>
      <c r="E31" s="663"/>
      <c r="F31" s="663"/>
      <c r="G31" s="625"/>
      <c r="H31" s="626"/>
      <c r="I31" s="627"/>
      <c r="J31" s="667" t="str">
        <f t="shared" si="4"/>
        <v>1</v>
      </c>
      <c r="K31" s="668" t="s">
        <v>946</v>
      </c>
      <c r="L31" s="668"/>
      <c r="M31" s="667"/>
      <c r="N31" s="669" t="s">
        <v>1194</v>
      </c>
      <c r="O31" s="667"/>
      <c r="P31" s="663"/>
      <c r="Q31" s="670" t="str">
        <f t="shared" si="5"/>
        <v>No</v>
      </c>
      <c r="R31" s="630" t="str">
        <f t="shared" si="6"/>
        <v>1|</v>
      </c>
      <c r="S31" s="666">
        <f t="shared" si="7"/>
        <v>0</v>
      </c>
      <c r="T31" s="625"/>
      <c r="U31" s="626">
        <f t="shared" si="8"/>
        <v>0</v>
      </c>
      <c r="V31" s="663">
        <f t="shared" si="9"/>
        <v>0</v>
      </c>
      <c r="W31" s="663" t="str">
        <f t="shared" si="10"/>
        <v>a1H1R00000HfVUHUA3</v>
      </c>
      <c r="X31" s="624"/>
      <c r="Y31" s="352"/>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4"/>
    </row>
    <row r="32" spans="1:66" s="350" customFormat="1" ht="47.15" customHeight="1" x14ac:dyDescent="0.3">
      <c r="A32" s="621">
        <v>1</v>
      </c>
      <c r="B32" s="622"/>
      <c r="C32" s="665"/>
      <c r="D32" s="666"/>
      <c r="E32" s="663"/>
      <c r="F32" s="663"/>
      <c r="G32" s="625"/>
      <c r="H32" s="626"/>
      <c r="I32" s="627"/>
      <c r="J32" s="667" t="str">
        <f t="shared" si="4"/>
        <v>1</v>
      </c>
      <c r="K32" s="668" t="s">
        <v>948</v>
      </c>
      <c r="L32" s="668"/>
      <c r="M32" s="667"/>
      <c r="N32" s="669" t="s">
        <v>1195</v>
      </c>
      <c r="O32" s="667"/>
      <c r="P32" s="663"/>
      <c r="Q32" s="670" t="str">
        <f t="shared" si="5"/>
        <v>No</v>
      </c>
      <c r="R32" s="630" t="str">
        <f t="shared" si="6"/>
        <v>1|</v>
      </c>
      <c r="S32" s="666">
        <f t="shared" si="7"/>
        <v>0</v>
      </c>
      <c r="T32" s="625"/>
      <c r="U32" s="626">
        <f t="shared" si="8"/>
        <v>0</v>
      </c>
      <c r="V32" s="663">
        <f t="shared" si="9"/>
        <v>0</v>
      </c>
      <c r="W32" s="663" t="str">
        <f t="shared" si="10"/>
        <v>a1H1R00000HfVUWUA3</v>
      </c>
      <c r="X32" s="624"/>
      <c r="Y32" s="352"/>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row>
    <row r="33" spans="1:51" s="350" customFormat="1" ht="47.15" customHeight="1" x14ac:dyDescent="0.3">
      <c r="A33" s="621">
        <v>1</v>
      </c>
      <c r="B33" s="622"/>
      <c r="C33" s="665"/>
      <c r="D33" s="666"/>
      <c r="E33" s="663"/>
      <c r="F33" s="663"/>
      <c r="G33" s="625"/>
      <c r="H33" s="626"/>
      <c r="I33" s="627"/>
      <c r="J33" s="667" t="str">
        <f t="shared" si="4"/>
        <v>1</v>
      </c>
      <c r="K33" s="668" t="s">
        <v>950</v>
      </c>
      <c r="L33" s="668"/>
      <c r="M33" s="667"/>
      <c r="N33" s="669" t="s">
        <v>1196</v>
      </c>
      <c r="O33" s="667"/>
      <c r="P33" s="663"/>
      <c r="Q33" s="670" t="str">
        <f t="shared" si="5"/>
        <v>No</v>
      </c>
      <c r="R33" s="630" t="str">
        <f t="shared" si="6"/>
        <v>1|</v>
      </c>
      <c r="S33" s="666">
        <f t="shared" si="7"/>
        <v>0</v>
      </c>
      <c r="T33" s="625"/>
      <c r="U33" s="626">
        <f t="shared" si="8"/>
        <v>0</v>
      </c>
      <c r="V33" s="663">
        <f t="shared" si="9"/>
        <v>0</v>
      </c>
      <c r="W33" s="663" t="str">
        <f t="shared" si="10"/>
        <v>a1H1R00000HfVUlUAN</v>
      </c>
      <c r="X33" s="624"/>
      <c r="Y33" s="352"/>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row>
    <row r="34" spans="1:51" s="350" customFormat="1" ht="47.15" customHeight="1" x14ac:dyDescent="0.3">
      <c r="A34" s="621">
        <v>1</v>
      </c>
      <c r="B34" s="622"/>
      <c r="C34" s="665"/>
      <c r="D34" s="666"/>
      <c r="E34" s="663"/>
      <c r="F34" s="663"/>
      <c r="G34" s="625"/>
      <c r="H34" s="626"/>
      <c r="I34" s="627"/>
      <c r="J34" s="667" t="str">
        <f t="shared" si="4"/>
        <v>1</v>
      </c>
      <c r="K34" s="668" t="s">
        <v>952</v>
      </c>
      <c r="L34" s="668"/>
      <c r="M34" s="667"/>
      <c r="N34" s="669" t="s">
        <v>1197</v>
      </c>
      <c r="O34" s="667"/>
      <c r="P34" s="663"/>
      <c r="Q34" s="670" t="str">
        <f t="shared" si="5"/>
        <v>No</v>
      </c>
      <c r="R34" s="630" t="str">
        <f t="shared" si="6"/>
        <v>1|</v>
      </c>
      <c r="S34" s="666">
        <f t="shared" si="7"/>
        <v>0</v>
      </c>
      <c r="T34" s="625"/>
      <c r="U34" s="626">
        <f t="shared" si="8"/>
        <v>0</v>
      </c>
      <c r="V34" s="663">
        <f t="shared" si="9"/>
        <v>0</v>
      </c>
      <c r="W34" s="663" t="str">
        <f t="shared" si="10"/>
        <v>a1H1R00000HfVV0UAN</v>
      </c>
      <c r="X34" s="624"/>
      <c r="Y34" s="352"/>
      <c r="Z34" s="354"/>
      <c r="AA34" s="354"/>
      <c r="AB34" s="354"/>
      <c r="AC34" s="354"/>
      <c r="AD34" s="354"/>
      <c r="AE34" s="354"/>
      <c r="AF34" s="354"/>
      <c r="AG34" s="354"/>
      <c r="AH34" s="354"/>
      <c r="AI34" s="354"/>
      <c r="AJ34" s="354"/>
      <c r="AK34" s="354"/>
      <c r="AL34" s="354"/>
      <c r="AM34" s="354"/>
      <c r="AN34" s="354"/>
      <c r="AO34" s="354"/>
      <c r="AP34" s="354"/>
      <c r="AQ34" s="354"/>
      <c r="AR34" s="354"/>
      <c r="AS34" s="354"/>
      <c r="AT34" s="354"/>
      <c r="AU34" s="354"/>
      <c r="AV34" s="354"/>
      <c r="AW34" s="354"/>
      <c r="AX34" s="354"/>
      <c r="AY34" s="354"/>
    </row>
    <row r="35" spans="1:51" s="350" customFormat="1" ht="47.15" customHeight="1" x14ac:dyDescent="0.3">
      <c r="A35" s="621">
        <v>2</v>
      </c>
      <c r="B35" s="622"/>
      <c r="C35" s="665"/>
      <c r="D35" s="666"/>
      <c r="E35" s="663"/>
      <c r="F35" s="663"/>
      <c r="G35" s="625"/>
      <c r="H35" s="626"/>
      <c r="I35" s="627"/>
      <c r="J35" s="667" t="str">
        <f t="shared" si="4"/>
        <v>2</v>
      </c>
      <c r="K35" s="668" t="s">
        <v>942</v>
      </c>
      <c r="L35" s="668"/>
      <c r="M35" s="667"/>
      <c r="N35" s="669" t="s">
        <v>1198</v>
      </c>
      <c r="O35" s="667"/>
      <c r="P35" s="663"/>
      <c r="Q35" s="670" t="str">
        <f t="shared" si="5"/>
        <v>No</v>
      </c>
      <c r="R35" s="630" t="str">
        <f t="shared" si="6"/>
        <v>2|</v>
      </c>
      <c r="S35" s="666">
        <f t="shared" si="7"/>
        <v>0</v>
      </c>
      <c r="T35" s="625"/>
      <c r="U35" s="626">
        <f t="shared" si="8"/>
        <v>0</v>
      </c>
      <c r="V35" s="663">
        <f t="shared" si="9"/>
        <v>0</v>
      </c>
      <c r="W35" s="663" t="str">
        <f t="shared" si="10"/>
        <v>a1H1R00000HfVToUAN</v>
      </c>
      <c r="X35" s="624"/>
      <c r="Y35" s="352"/>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row>
    <row r="36" spans="1:51" s="350" customFormat="1" ht="47.15" customHeight="1" x14ac:dyDescent="0.3">
      <c r="A36" s="621">
        <v>2</v>
      </c>
      <c r="B36" s="622"/>
      <c r="C36" s="665"/>
      <c r="D36" s="666"/>
      <c r="E36" s="663"/>
      <c r="F36" s="663"/>
      <c r="G36" s="625"/>
      <c r="H36" s="626"/>
      <c r="I36" s="627"/>
      <c r="J36" s="667" t="str">
        <f t="shared" si="4"/>
        <v>2</v>
      </c>
      <c r="K36" s="668" t="s">
        <v>944</v>
      </c>
      <c r="L36" s="668"/>
      <c r="M36" s="667"/>
      <c r="N36" s="669" t="s">
        <v>1199</v>
      </c>
      <c r="O36" s="667"/>
      <c r="P36" s="663"/>
      <c r="Q36" s="670" t="str">
        <f t="shared" si="5"/>
        <v>No</v>
      </c>
      <c r="R36" s="630" t="str">
        <f t="shared" si="6"/>
        <v>2|</v>
      </c>
      <c r="S36" s="666">
        <f t="shared" si="7"/>
        <v>0</v>
      </c>
      <c r="T36" s="625"/>
      <c r="U36" s="626">
        <f t="shared" si="8"/>
        <v>0</v>
      </c>
      <c r="V36" s="663">
        <f t="shared" si="9"/>
        <v>0</v>
      </c>
      <c r="W36" s="663" t="str">
        <f t="shared" si="10"/>
        <v>a1H1R00000HfVU3UAN</v>
      </c>
      <c r="X36" s="624"/>
      <c r="Y36" s="352"/>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row>
    <row r="37" spans="1:51" s="350" customFormat="1" ht="47.15" customHeight="1" x14ac:dyDescent="0.3">
      <c r="A37" s="621">
        <v>2</v>
      </c>
      <c r="B37" s="622"/>
      <c r="C37" s="665"/>
      <c r="D37" s="666"/>
      <c r="E37" s="663"/>
      <c r="F37" s="663"/>
      <c r="G37" s="625"/>
      <c r="H37" s="626"/>
      <c r="I37" s="627"/>
      <c r="J37" s="667" t="str">
        <f t="shared" si="4"/>
        <v>2</v>
      </c>
      <c r="K37" s="668" t="s">
        <v>946</v>
      </c>
      <c r="L37" s="668"/>
      <c r="M37" s="667"/>
      <c r="N37" s="669" t="s">
        <v>1200</v>
      </c>
      <c r="O37" s="667"/>
      <c r="P37" s="663"/>
      <c r="Q37" s="670" t="str">
        <f t="shared" si="5"/>
        <v>No</v>
      </c>
      <c r="R37" s="630" t="str">
        <f t="shared" si="6"/>
        <v>2|</v>
      </c>
      <c r="S37" s="666">
        <f t="shared" si="7"/>
        <v>0</v>
      </c>
      <c r="T37" s="625"/>
      <c r="U37" s="626">
        <f t="shared" si="8"/>
        <v>0</v>
      </c>
      <c r="V37" s="663">
        <f t="shared" si="9"/>
        <v>0</v>
      </c>
      <c r="W37" s="663" t="str">
        <f t="shared" si="10"/>
        <v>a1H1R00000HfVUIUA3</v>
      </c>
      <c r="X37" s="624"/>
      <c r="Y37" s="352"/>
      <c r="Z37" s="354"/>
      <c r="AA37" s="354"/>
      <c r="AB37" s="354"/>
      <c r="AC37" s="354"/>
      <c r="AD37" s="354"/>
      <c r="AE37" s="354"/>
      <c r="AF37" s="354"/>
      <c r="AG37" s="354"/>
      <c r="AH37" s="354"/>
      <c r="AI37" s="354"/>
      <c r="AJ37" s="354"/>
      <c r="AK37" s="354"/>
      <c r="AL37" s="354"/>
      <c r="AM37" s="354"/>
      <c r="AN37" s="354"/>
      <c r="AO37" s="354"/>
      <c r="AP37" s="354"/>
      <c r="AQ37" s="354"/>
      <c r="AR37" s="354"/>
      <c r="AS37" s="354"/>
      <c r="AT37" s="354"/>
      <c r="AU37" s="354"/>
      <c r="AV37" s="354"/>
      <c r="AW37" s="354"/>
      <c r="AX37" s="354"/>
      <c r="AY37" s="354"/>
    </row>
    <row r="38" spans="1:51" s="350" customFormat="1" ht="47.15" customHeight="1" x14ac:dyDescent="0.3">
      <c r="A38" s="621">
        <v>2</v>
      </c>
      <c r="B38" s="622"/>
      <c r="C38" s="665"/>
      <c r="D38" s="666"/>
      <c r="E38" s="663"/>
      <c r="F38" s="663"/>
      <c r="G38" s="625"/>
      <c r="H38" s="626"/>
      <c r="I38" s="627"/>
      <c r="J38" s="667" t="str">
        <f t="shared" si="4"/>
        <v>2</v>
      </c>
      <c r="K38" s="668" t="s">
        <v>948</v>
      </c>
      <c r="L38" s="668"/>
      <c r="M38" s="667"/>
      <c r="N38" s="669" t="s">
        <v>1201</v>
      </c>
      <c r="O38" s="667"/>
      <c r="P38" s="663"/>
      <c r="Q38" s="670" t="str">
        <f t="shared" si="5"/>
        <v>No</v>
      </c>
      <c r="R38" s="630" t="str">
        <f t="shared" si="6"/>
        <v>2|</v>
      </c>
      <c r="S38" s="666">
        <f t="shared" si="7"/>
        <v>0</v>
      </c>
      <c r="T38" s="625"/>
      <c r="U38" s="626">
        <f t="shared" si="8"/>
        <v>0</v>
      </c>
      <c r="V38" s="663">
        <f t="shared" si="9"/>
        <v>0</v>
      </c>
      <c r="W38" s="663" t="str">
        <f t="shared" si="10"/>
        <v>a1H1R00000HfVUXUA3</v>
      </c>
      <c r="X38" s="624"/>
      <c r="Y38" s="352"/>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row>
    <row r="39" spans="1:51" s="350" customFormat="1" ht="47.15" customHeight="1" x14ac:dyDescent="0.3">
      <c r="A39" s="621">
        <v>2</v>
      </c>
      <c r="B39" s="622"/>
      <c r="C39" s="665"/>
      <c r="D39" s="666"/>
      <c r="E39" s="663"/>
      <c r="F39" s="663"/>
      <c r="G39" s="625"/>
      <c r="H39" s="626"/>
      <c r="I39" s="627"/>
      <c r="J39" s="667" t="str">
        <f t="shared" si="4"/>
        <v>2</v>
      </c>
      <c r="K39" s="668" t="s">
        <v>950</v>
      </c>
      <c r="L39" s="668"/>
      <c r="M39" s="667"/>
      <c r="N39" s="669" t="s">
        <v>1202</v>
      </c>
      <c r="O39" s="667"/>
      <c r="P39" s="663"/>
      <c r="Q39" s="670" t="str">
        <f t="shared" si="5"/>
        <v>No</v>
      </c>
      <c r="R39" s="630" t="str">
        <f t="shared" si="6"/>
        <v>2|</v>
      </c>
      <c r="S39" s="666">
        <f t="shared" si="7"/>
        <v>0</v>
      </c>
      <c r="T39" s="625"/>
      <c r="U39" s="626">
        <f t="shared" si="8"/>
        <v>0</v>
      </c>
      <c r="V39" s="663">
        <f t="shared" si="9"/>
        <v>0</v>
      </c>
      <c r="W39" s="663" t="str">
        <f t="shared" si="10"/>
        <v>a1H1R00000HfVUmUAN</v>
      </c>
      <c r="X39" s="624"/>
      <c r="Y39" s="352"/>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4"/>
    </row>
    <row r="40" spans="1:51" s="350" customFormat="1" ht="47.15" customHeight="1" x14ac:dyDescent="0.3">
      <c r="A40" s="621">
        <v>2</v>
      </c>
      <c r="B40" s="622"/>
      <c r="C40" s="665"/>
      <c r="D40" s="666"/>
      <c r="E40" s="663"/>
      <c r="F40" s="663"/>
      <c r="G40" s="625"/>
      <c r="H40" s="626"/>
      <c r="I40" s="627"/>
      <c r="J40" s="667" t="str">
        <f t="shared" si="4"/>
        <v>2</v>
      </c>
      <c r="K40" s="668" t="s">
        <v>952</v>
      </c>
      <c r="L40" s="668"/>
      <c r="M40" s="667"/>
      <c r="N40" s="669" t="s">
        <v>1203</v>
      </c>
      <c r="O40" s="667"/>
      <c r="P40" s="663"/>
      <c r="Q40" s="670" t="str">
        <f t="shared" si="5"/>
        <v>No</v>
      </c>
      <c r="R40" s="630" t="str">
        <f t="shared" si="6"/>
        <v>2|</v>
      </c>
      <c r="S40" s="666">
        <f t="shared" si="7"/>
        <v>0</v>
      </c>
      <c r="T40" s="625"/>
      <c r="U40" s="626">
        <f t="shared" si="8"/>
        <v>0</v>
      </c>
      <c r="V40" s="663">
        <f t="shared" si="9"/>
        <v>0</v>
      </c>
      <c r="W40" s="663" t="str">
        <f t="shared" si="10"/>
        <v>a1H1R00000HfVV1UAN</v>
      </c>
      <c r="X40" s="624"/>
      <c r="Y40" s="352"/>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row>
    <row r="41" spans="1:51" s="350" customFormat="1" ht="47.15" customHeight="1" x14ac:dyDescent="0.3">
      <c r="A41" s="621">
        <v>3</v>
      </c>
      <c r="B41" s="622"/>
      <c r="C41" s="665"/>
      <c r="D41" s="666"/>
      <c r="E41" s="663"/>
      <c r="F41" s="663"/>
      <c r="G41" s="625"/>
      <c r="H41" s="626"/>
      <c r="I41" s="627"/>
      <c r="J41" s="667" t="str">
        <f t="shared" si="4"/>
        <v>3</v>
      </c>
      <c r="K41" s="668" t="s">
        <v>942</v>
      </c>
      <c r="L41" s="668"/>
      <c r="M41" s="667"/>
      <c r="N41" s="669" t="s">
        <v>1204</v>
      </c>
      <c r="O41" s="667"/>
      <c r="P41" s="663"/>
      <c r="Q41" s="670" t="str">
        <f t="shared" si="5"/>
        <v>No</v>
      </c>
      <c r="R41" s="630" t="str">
        <f t="shared" si="6"/>
        <v>3|</v>
      </c>
      <c r="S41" s="666">
        <f t="shared" si="7"/>
        <v>0</v>
      </c>
      <c r="T41" s="625"/>
      <c r="U41" s="626">
        <f t="shared" si="8"/>
        <v>0</v>
      </c>
      <c r="V41" s="663">
        <f t="shared" si="9"/>
        <v>0</v>
      </c>
      <c r="W41" s="663" t="str">
        <f t="shared" si="10"/>
        <v>a1H1R00000HfVTpUAN</v>
      </c>
      <c r="X41" s="624"/>
      <c r="Y41" s="352"/>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row>
    <row r="42" spans="1:51" s="350" customFormat="1" ht="47.15" customHeight="1" x14ac:dyDescent="0.3">
      <c r="A42" s="621">
        <v>3</v>
      </c>
      <c r="B42" s="622"/>
      <c r="C42" s="665"/>
      <c r="D42" s="666"/>
      <c r="E42" s="663"/>
      <c r="F42" s="663"/>
      <c r="G42" s="625"/>
      <c r="H42" s="626"/>
      <c r="I42" s="627"/>
      <c r="J42" s="667" t="str">
        <f t="shared" si="4"/>
        <v>3</v>
      </c>
      <c r="K42" s="668" t="s">
        <v>944</v>
      </c>
      <c r="L42" s="668"/>
      <c r="M42" s="667"/>
      <c r="N42" s="669" t="s">
        <v>1205</v>
      </c>
      <c r="O42" s="667"/>
      <c r="P42" s="663"/>
      <c r="Q42" s="670" t="str">
        <f t="shared" si="5"/>
        <v>No</v>
      </c>
      <c r="R42" s="630" t="str">
        <f t="shared" si="6"/>
        <v>3|</v>
      </c>
      <c r="S42" s="666">
        <f t="shared" si="7"/>
        <v>0</v>
      </c>
      <c r="T42" s="625"/>
      <c r="U42" s="626">
        <f t="shared" si="8"/>
        <v>0</v>
      </c>
      <c r="V42" s="663">
        <f t="shared" si="9"/>
        <v>0</v>
      </c>
      <c r="W42" s="663" t="str">
        <f t="shared" si="10"/>
        <v>a1H1R00000HfVU4UAN</v>
      </c>
      <c r="X42" s="624"/>
      <c r="Y42" s="352"/>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row>
    <row r="43" spans="1:51" s="350" customFormat="1" ht="47.15" customHeight="1" x14ac:dyDescent="0.3">
      <c r="A43" s="621">
        <v>3</v>
      </c>
      <c r="B43" s="622"/>
      <c r="C43" s="665"/>
      <c r="D43" s="666"/>
      <c r="E43" s="663"/>
      <c r="F43" s="663"/>
      <c r="G43" s="625"/>
      <c r="H43" s="626"/>
      <c r="I43" s="627"/>
      <c r="J43" s="667" t="str">
        <f t="shared" si="4"/>
        <v>3</v>
      </c>
      <c r="K43" s="668" t="s">
        <v>946</v>
      </c>
      <c r="L43" s="668"/>
      <c r="M43" s="667"/>
      <c r="N43" s="669" t="s">
        <v>1206</v>
      </c>
      <c r="O43" s="667"/>
      <c r="P43" s="663"/>
      <c r="Q43" s="670" t="str">
        <f t="shared" si="5"/>
        <v>No</v>
      </c>
      <c r="R43" s="630" t="str">
        <f t="shared" si="6"/>
        <v>3|</v>
      </c>
      <c r="S43" s="666">
        <f t="shared" si="7"/>
        <v>0</v>
      </c>
      <c r="T43" s="625"/>
      <c r="U43" s="626">
        <f t="shared" si="8"/>
        <v>0</v>
      </c>
      <c r="V43" s="663">
        <f t="shared" si="9"/>
        <v>0</v>
      </c>
      <c r="W43" s="663" t="str">
        <f t="shared" si="10"/>
        <v>a1H1R00000HfVUJUA3</v>
      </c>
      <c r="X43" s="624"/>
      <c r="Y43" s="352"/>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354"/>
      <c r="AX43" s="354"/>
      <c r="AY43" s="354"/>
    </row>
    <row r="44" spans="1:51" s="350" customFormat="1" ht="47.15" customHeight="1" x14ac:dyDescent="0.3">
      <c r="A44" s="621">
        <v>3</v>
      </c>
      <c r="B44" s="622"/>
      <c r="C44" s="665"/>
      <c r="D44" s="666"/>
      <c r="E44" s="663"/>
      <c r="F44" s="663"/>
      <c r="G44" s="625"/>
      <c r="H44" s="626"/>
      <c r="I44" s="627"/>
      <c r="J44" s="667" t="str">
        <f t="shared" si="4"/>
        <v>3</v>
      </c>
      <c r="K44" s="668" t="s">
        <v>948</v>
      </c>
      <c r="L44" s="668"/>
      <c r="M44" s="667"/>
      <c r="N44" s="669" t="s">
        <v>1207</v>
      </c>
      <c r="O44" s="667"/>
      <c r="P44" s="663"/>
      <c r="Q44" s="670" t="str">
        <f t="shared" si="5"/>
        <v>No</v>
      </c>
      <c r="R44" s="630" t="str">
        <f t="shared" si="6"/>
        <v>3|</v>
      </c>
      <c r="S44" s="666">
        <f t="shared" si="7"/>
        <v>0</v>
      </c>
      <c r="T44" s="625"/>
      <c r="U44" s="626">
        <f t="shared" si="8"/>
        <v>0</v>
      </c>
      <c r="V44" s="663">
        <f t="shared" si="9"/>
        <v>0</v>
      </c>
      <c r="W44" s="663" t="str">
        <f t="shared" si="10"/>
        <v>a1H1R00000HfVUYUA3</v>
      </c>
      <c r="X44" s="624"/>
      <c r="Y44" s="352"/>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row>
    <row r="45" spans="1:51" s="350" customFormat="1" ht="47.15" customHeight="1" x14ac:dyDescent="0.3">
      <c r="A45" s="621">
        <v>3</v>
      </c>
      <c r="B45" s="622"/>
      <c r="C45" s="665"/>
      <c r="D45" s="666"/>
      <c r="E45" s="663"/>
      <c r="F45" s="663"/>
      <c r="G45" s="625"/>
      <c r="H45" s="626"/>
      <c r="I45" s="627"/>
      <c r="J45" s="667" t="str">
        <f t="shared" si="4"/>
        <v>3</v>
      </c>
      <c r="K45" s="668" t="s">
        <v>950</v>
      </c>
      <c r="L45" s="668"/>
      <c r="M45" s="667"/>
      <c r="N45" s="669" t="s">
        <v>1208</v>
      </c>
      <c r="O45" s="667"/>
      <c r="P45" s="663"/>
      <c r="Q45" s="670" t="str">
        <f t="shared" si="5"/>
        <v>No</v>
      </c>
      <c r="R45" s="630" t="str">
        <f t="shared" si="6"/>
        <v>3|</v>
      </c>
      <c r="S45" s="666">
        <f t="shared" si="7"/>
        <v>0</v>
      </c>
      <c r="T45" s="625"/>
      <c r="U45" s="626">
        <f t="shared" si="8"/>
        <v>0</v>
      </c>
      <c r="V45" s="663">
        <f t="shared" si="9"/>
        <v>0</v>
      </c>
      <c r="W45" s="663" t="str">
        <f t="shared" si="10"/>
        <v>a1H1R00000HfVUnUAN</v>
      </c>
      <c r="X45" s="624"/>
      <c r="Y45" s="352"/>
      <c r="Z45" s="354"/>
      <c r="AA45" s="354"/>
      <c r="AB45" s="354"/>
      <c r="AC45" s="354"/>
      <c r="AD45" s="354"/>
      <c r="AE45" s="354"/>
      <c r="AF45" s="354"/>
      <c r="AG45" s="354"/>
      <c r="AH45" s="354"/>
      <c r="AI45" s="354"/>
      <c r="AJ45" s="354"/>
      <c r="AK45" s="354"/>
      <c r="AL45" s="354"/>
      <c r="AM45" s="354"/>
      <c r="AN45" s="354"/>
      <c r="AO45" s="354"/>
      <c r="AP45" s="354"/>
      <c r="AQ45" s="354"/>
      <c r="AR45" s="354"/>
      <c r="AS45" s="354"/>
      <c r="AT45" s="354"/>
      <c r="AU45" s="354"/>
      <c r="AV45" s="354"/>
      <c r="AW45" s="354"/>
      <c r="AX45" s="354"/>
      <c r="AY45" s="354"/>
    </row>
    <row r="46" spans="1:51" s="350" customFormat="1" ht="47.15" customHeight="1" x14ac:dyDescent="0.3">
      <c r="A46" s="621">
        <v>3</v>
      </c>
      <c r="B46" s="622"/>
      <c r="C46" s="665"/>
      <c r="D46" s="666"/>
      <c r="E46" s="663"/>
      <c r="F46" s="663"/>
      <c r="G46" s="625"/>
      <c r="H46" s="626"/>
      <c r="I46" s="627"/>
      <c r="J46" s="667" t="str">
        <f t="shared" si="4"/>
        <v>3</v>
      </c>
      <c r="K46" s="668" t="s">
        <v>952</v>
      </c>
      <c r="L46" s="668"/>
      <c r="M46" s="667"/>
      <c r="N46" s="669" t="s">
        <v>1209</v>
      </c>
      <c r="O46" s="667"/>
      <c r="P46" s="663"/>
      <c r="Q46" s="670" t="str">
        <f t="shared" si="5"/>
        <v>No</v>
      </c>
      <c r="R46" s="630" t="str">
        <f t="shared" si="6"/>
        <v>3|</v>
      </c>
      <c r="S46" s="666">
        <f t="shared" si="7"/>
        <v>0</v>
      </c>
      <c r="T46" s="625"/>
      <c r="U46" s="626">
        <f t="shared" si="8"/>
        <v>0</v>
      </c>
      <c r="V46" s="663">
        <f t="shared" si="9"/>
        <v>0</v>
      </c>
      <c r="W46" s="663" t="str">
        <f t="shared" si="10"/>
        <v>a1H1R00000HfVV2UAN</v>
      </c>
      <c r="X46" s="624"/>
      <c r="Y46" s="352"/>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row>
    <row r="47" spans="1:51" s="350" customFormat="1" ht="47.15" customHeight="1" x14ac:dyDescent="0.3">
      <c r="A47" s="621">
        <v>4</v>
      </c>
      <c r="B47" s="622"/>
      <c r="C47" s="665"/>
      <c r="D47" s="666"/>
      <c r="E47" s="663"/>
      <c r="F47" s="663"/>
      <c r="G47" s="625"/>
      <c r="H47" s="626"/>
      <c r="I47" s="627"/>
      <c r="J47" s="667" t="str">
        <f t="shared" si="4"/>
        <v>4</v>
      </c>
      <c r="K47" s="668" t="s">
        <v>942</v>
      </c>
      <c r="L47" s="668"/>
      <c r="M47" s="667"/>
      <c r="N47" s="669" t="s">
        <v>1210</v>
      </c>
      <c r="O47" s="667"/>
      <c r="P47" s="663"/>
      <c r="Q47" s="670" t="str">
        <f t="shared" si="5"/>
        <v>No</v>
      </c>
      <c r="R47" s="630" t="str">
        <f t="shared" si="6"/>
        <v>4|</v>
      </c>
      <c r="S47" s="666">
        <f t="shared" si="7"/>
        <v>0</v>
      </c>
      <c r="T47" s="625"/>
      <c r="U47" s="626">
        <f t="shared" si="8"/>
        <v>0</v>
      </c>
      <c r="V47" s="663">
        <f t="shared" si="9"/>
        <v>0</v>
      </c>
      <c r="W47" s="663" t="str">
        <f t="shared" si="10"/>
        <v>a1H1R00000HfVTqUAN</v>
      </c>
      <c r="X47" s="624"/>
      <c r="Y47" s="352"/>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row>
    <row r="48" spans="1:51" s="350" customFormat="1" ht="47.15" customHeight="1" x14ac:dyDescent="0.3">
      <c r="A48" s="621">
        <v>4</v>
      </c>
      <c r="B48" s="622"/>
      <c r="C48" s="665"/>
      <c r="D48" s="666"/>
      <c r="E48" s="663"/>
      <c r="F48" s="663"/>
      <c r="G48" s="625"/>
      <c r="H48" s="626"/>
      <c r="I48" s="627"/>
      <c r="J48" s="667" t="str">
        <f t="shared" si="4"/>
        <v>4</v>
      </c>
      <c r="K48" s="668" t="s">
        <v>944</v>
      </c>
      <c r="L48" s="668"/>
      <c r="M48" s="667"/>
      <c r="N48" s="669" t="s">
        <v>1211</v>
      </c>
      <c r="O48" s="667"/>
      <c r="P48" s="663"/>
      <c r="Q48" s="670" t="str">
        <f t="shared" si="5"/>
        <v>No</v>
      </c>
      <c r="R48" s="630" t="str">
        <f t="shared" si="6"/>
        <v>4|</v>
      </c>
      <c r="S48" s="666">
        <f t="shared" si="7"/>
        <v>0</v>
      </c>
      <c r="T48" s="625"/>
      <c r="U48" s="626">
        <f t="shared" si="8"/>
        <v>0</v>
      </c>
      <c r="V48" s="663">
        <f t="shared" si="9"/>
        <v>0</v>
      </c>
      <c r="W48" s="663" t="str">
        <f t="shared" si="10"/>
        <v>a1H1R00000HfVU5UAN</v>
      </c>
      <c r="X48" s="624"/>
      <c r="Y48" s="352"/>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row>
    <row r="49" spans="1:51" s="350" customFormat="1" ht="47.15" customHeight="1" x14ac:dyDescent="0.3">
      <c r="A49" s="621">
        <v>4</v>
      </c>
      <c r="B49" s="622"/>
      <c r="C49" s="665"/>
      <c r="D49" s="666"/>
      <c r="E49" s="663"/>
      <c r="F49" s="663"/>
      <c r="G49" s="625"/>
      <c r="H49" s="626"/>
      <c r="I49" s="627"/>
      <c r="J49" s="667" t="str">
        <f t="shared" si="4"/>
        <v>4</v>
      </c>
      <c r="K49" s="668" t="s">
        <v>946</v>
      </c>
      <c r="L49" s="668"/>
      <c r="M49" s="667"/>
      <c r="N49" s="669" t="s">
        <v>1212</v>
      </c>
      <c r="O49" s="667"/>
      <c r="P49" s="663"/>
      <c r="Q49" s="670" t="str">
        <f t="shared" si="5"/>
        <v>No</v>
      </c>
      <c r="R49" s="630" t="str">
        <f t="shared" si="6"/>
        <v>4|</v>
      </c>
      <c r="S49" s="666">
        <f t="shared" si="7"/>
        <v>0</v>
      </c>
      <c r="T49" s="625"/>
      <c r="U49" s="626">
        <f t="shared" si="8"/>
        <v>0</v>
      </c>
      <c r="V49" s="663">
        <f t="shared" si="9"/>
        <v>0</v>
      </c>
      <c r="W49" s="663" t="str">
        <f t="shared" si="10"/>
        <v>a1H1R00000HfVUKUA3</v>
      </c>
      <c r="X49" s="624"/>
      <c r="Y49" s="352"/>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row>
    <row r="50" spans="1:51" s="350" customFormat="1" ht="47.15" customHeight="1" x14ac:dyDescent="0.3">
      <c r="A50" s="621">
        <v>4</v>
      </c>
      <c r="B50" s="622"/>
      <c r="C50" s="665"/>
      <c r="D50" s="666"/>
      <c r="E50" s="663"/>
      <c r="F50" s="663"/>
      <c r="G50" s="625"/>
      <c r="H50" s="626"/>
      <c r="I50" s="627"/>
      <c r="J50" s="667" t="str">
        <f t="shared" si="4"/>
        <v>4</v>
      </c>
      <c r="K50" s="668" t="s">
        <v>948</v>
      </c>
      <c r="L50" s="668"/>
      <c r="M50" s="667"/>
      <c r="N50" s="669" t="s">
        <v>1213</v>
      </c>
      <c r="O50" s="667"/>
      <c r="P50" s="663"/>
      <c r="Q50" s="670" t="str">
        <f t="shared" si="5"/>
        <v>No</v>
      </c>
      <c r="R50" s="630" t="str">
        <f t="shared" si="6"/>
        <v>4|</v>
      </c>
      <c r="S50" s="666">
        <f t="shared" si="7"/>
        <v>0</v>
      </c>
      <c r="T50" s="625"/>
      <c r="U50" s="626">
        <f t="shared" si="8"/>
        <v>0</v>
      </c>
      <c r="V50" s="663">
        <f t="shared" si="9"/>
        <v>0</v>
      </c>
      <c r="W50" s="663" t="str">
        <f t="shared" si="10"/>
        <v>a1H1R00000HfVUZUA3</v>
      </c>
      <c r="X50" s="624"/>
      <c r="Y50" s="352"/>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row>
    <row r="51" spans="1:51" s="350" customFormat="1" ht="47.15" customHeight="1" x14ac:dyDescent="0.3">
      <c r="A51" s="621">
        <v>4</v>
      </c>
      <c r="B51" s="622"/>
      <c r="C51" s="665"/>
      <c r="D51" s="666"/>
      <c r="E51" s="663"/>
      <c r="F51" s="663"/>
      <c r="G51" s="625"/>
      <c r="H51" s="626"/>
      <c r="I51" s="627"/>
      <c r="J51" s="667" t="str">
        <f t="shared" si="4"/>
        <v>4</v>
      </c>
      <c r="K51" s="668" t="s">
        <v>950</v>
      </c>
      <c r="L51" s="668"/>
      <c r="M51" s="667"/>
      <c r="N51" s="669" t="s">
        <v>1214</v>
      </c>
      <c r="O51" s="667"/>
      <c r="P51" s="663"/>
      <c r="Q51" s="670" t="str">
        <f t="shared" si="5"/>
        <v>No</v>
      </c>
      <c r="R51" s="630" t="str">
        <f t="shared" si="6"/>
        <v>4|</v>
      </c>
      <c r="S51" s="666">
        <f t="shared" si="7"/>
        <v>0</v>
      </c>
      <c r="T51" s="625"/>
      <c r="U51" s="626">
        <f t="shared" si="8"/>
        <v>0</v>
      </c>
      <c r="V51" s="663">
        <f t="shared" si="9"/>
        <v>0</v>
      </c>
      <c r="W51" s="663" t="str">
        <f t="shared" si="10"/>
        <v>a1H1R00000HfVUoUAN</v>
      </c>
      <c r="X51" s="624"/>
      <c r="Y51" s="352"/>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row>
    <row r="52" spans="1:51" s="350" customFormat="1" ht="47.15" customHeight="1" x14ac:dyDescent="0.3">
      <c r="A52" s="621">
        <v>4</v>
      </c>
      <c r="B52" s="622"/>
      <c r="C52" s="665"/>
      <c r="D52" s="666"/>
      <c r="E52" s="663"/>
      <c r="F52" s="663"/>
      <c r="G52" s="625"/>
      <c r="H52" s="626"/>
      <c r="I52" s="627"/>
      <c r="J52" s="667" t="str">
        <f t="shared" si="4"/>
        <v>4</v>
      </c>
      <c r="K52" s="668" t="s">
        <v>952</v>
      </c>
      <c r="L52" s="668"/>
      <c r="M52" s="667"/>
      <c r="N52" s="669" t="s">
        <v>1215</v>
      </c>
      <c r="O52" s="667"/>
      <c r="P52" s="663"/>
      <c r="Q52" s="670" t="str">
        <f t="shared" si="5"/>
        <v>No</v>
      </c>
      <c r="R52" s="630" t="str">
        <f t="shared" si="6"/>
        <v>4|</v>
      </c>
      <c r="S52" s="666">
        <f t="shared" si="7"/>
        <v>0</v>
      </c>
      <c r="T52" s="625"/>
      <c r="U52" s="626">
        <f t="shared" si="8"/>
        <v>0</v>
      </c>
      <c r="V52" s="663">
        <f t="shared" si="9"/>
        <v>0</v>
      </c>
      <c r="W52" s="663" t="str">
        <f t="shared" si="10"/>
        <v>a1H1R00000HfVV3UAN</v>
      </c>
      <c r="X52" s="624"/>
      <c r="Y52" s="352"/>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row>
    <row r="53" spans="1:51" s="350" customFormat="1" ht="47.15" customHeight="1" x14ac:dyDescent="0.3">
      <c r="A53" s="621">
        <v>5</v>
      </c>
      <c r="B53" s="622"/>
      <c r="C53" s="665"/>
      <c r="D53" s="666"/>
      <c r="E53" s="663"/>
      <c r="F53" s="663"/>
      <c r="G53" s="625"/>
      <c r="H53" s="626"/>
      <c r="I53" s="627"/>
      <c r="J53" s="667" t="str">
        <f t="shared" si="4"/>
        <v>5</v>
      </c>
      <c r="K53" s="668" t="s">
        <v>942</v>
      </c>
      <c r="L53" s="668"/>
      <c r="M53" s="667"/>
      <c r="N53" s="669" t="s">
        <v>1216</v>
      </c>
      <c r="O53" s="667"/>
      <c r="P53" s="663"/>
      <c r="Q53" s="670" t="str">
        <f t="shared" si="5"/>
        <v>No</v>
      </c>
      <c r="R53" s="630" t="str">
        <f t="shared" si="6"/>
        <v>5|</v>
      </c>
      <c r="S53" s="666">
        <f t="shared" si="7"/>
        <v>0</v>
      </c>
      <c r="T53" s="625"/>
      <c r="U53" s="626">
        <f t="shared" si="8"/>
        <v>0</v>
      </c>
      <c r="V53" s="663">
        <f t="shared" si="9"/>
        <v>0</v>
      </c>
      <c r="W53" s="663" t="str">
        <f t="shared" si="10"/>
        <v>a1H1R00000HfVTrUAN</v>
      </c>
      <c r="X53" s="624"/>
      <c r="Y53" s="352"/>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row>
    <row r="54" spans="1:51" s="350" customFormat="1" ht="47.15" customHeight="1" x14ac:dyDescent="0.3">
      <c r="A54" s="621">
        <v>5</v>
      </c>
      <c r="B54" s="622"/>
      <c r="C54" s="665"/>
      <c r="D54" s="666"/>
      <c r="E54" s="663"/>
      <c r="F54" s="663"/>
      <c r="G54" s="625"/>
      <c r="H54" s="626"/>
      <c r="I54" s="627"/>
      <c r="J54" s="667" t="str">
        <f t="shared" si="4"/>
        <v>5</v>
      </c>
      <c r="K54" s="668" t="s">
        <v>944</v>
      </c>
      <c r="L54" s="668"/>
      <c r="M54" s="667"/>
      <c r="N54" s="669" t="s">
        <v>1217</v>
      </c>
      <c r="O54" s="667"/>
      <c r="P54" s="663"/>
      <c r="Q54" s="670" t="str">
        <f t="shared" si="5"/>
        <v>No</v>
      </c>
      <c r="R54" s="630" t="str">
        <f t="shared" si="6"/>
        <v>5|</v>
      </c>
      <c r="S54" s="666">
        <f t="shared" si="7"/>
        <v>0</v>
      </c>
      <c r="T54" s="625"/>
      <c r="U54" s="626">
        <f t="shared" si="8"/>
        <v>0</v>
      </c>
      <c r="V54" s="663">
        <f t="shared" si="9"/>
        <v>0</v>
      </c>
      <c r="W54" s="663" t="str">
        <f t="shared" si="10"/>
        <v>a1H1R00000HfVU6UAN</v>
      </c>
      <c r="X54" s="624"/>
      <c r="Y54" s="352"/>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row>
    <row r="55" spans="1:51" s="350" customFormat="1" ht="47.15" customHeight="1" x14ac:dyDescent="0.3">
      <c r="A55" s="621">
        <v>5</v>
      </c>
      <c r="B55" s="622"/>
      <c r="C55" s="665"/>
      <c r="D55" s="666"/>
      <c r="E55" s="663"/>
      <c r="F55" s="663"/>
      <c r="G55" s="625"/>
      <c r="H55" s="626"/>
      <c r="I55" s="627"/>
      <c r="J55" s="667" t="str">
        <f t="shared" si="4"/>
        <v>5</v>
      </c>
      <c r="K55" s="668" t="s">
        <v>946</v>
      </c>
      <c r="L55" s="668"/>
      <c r="M55" s="667"/>
      <c r="N55" s="669" t="s">
        <v>1218</v>
      </c>
      <c r="O55" s="667"/>
      <c r="P55" s="663"/>
      <c r="Q55" s="670" t="str">
        <f t="shared" si="5"/>
        <v>No</v>
      </c>
      <c r="R55" s="630" t="str">
        <f t="shared" si="6"/>
        <v>5|</v>
      </c>
      <c r="S55" s="666">
        <f t="shared" si="7"/>
        <v>0</v>
      </c>
      <c r="T55" s="625"/>
      <c r="U55" s="626">
        <f t="shared" si="8"/>
        <v>0</v>
      </c>
      <c r="V55" s="663">
        <f t="shared" si="9"/>
        <v>0</v>
      </c>
      <c r="W55" s="663" t="str">
        <f t="shared" si="10"/>
        <v>a1H1R00000HfVULUA3</v>
      </c>
      <c r="X55" s="624"/>
      <c r="Y55" s="352"/>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row>
    <row r="56" spans="1:51" s="350" customFormat="1" ht="47.15" customHeight="1" x14ac:dyDescent="0.3">
      <c r="A56" s="621">
        <v>5</v>
      </c>
      <c r="B56" s="622"/>
      <c r="C56" s="665"/>
      <c r="D56" s="666"/>
      <c r="E56" s="663"/>
      <c r="F56" s="663"/>
      <c r="G56" s="625"/>
      <c r="H56" s="626"/>
      <c r="I56" s="627"/>
      <c r="J56" s="667" t="str">
        <f t="shared" si="4"/>
        <v>5</v>
      </c>
      <c r="K56" s="668" t="s">
        <v>948</v>
      </c>
      <c r="L56" s="668"/>
      <c r="M56" s="667"/>
      <c r="N56" s="669" t="s">
        <v>1219</v>
      </c>
      <c r="O56" s="667"/>
      <c r="P56" s="663"/>
      <c r="Q56" s="670" t="str">
        <f t="shared" si="5"/>
        <v>No</v>
      </c>
      <c r="R56" s="630" t="str">
        <f t="shared" si="6"/>
        <v>5|</v>
      </c>
      <c r="S56" s="666">
        <f t="shared" si="7"/>
        <v>0</v>
      </c>
      <c r="T56" s="625"/>
      <c r="U56" s="626">
        <f t="shared" si="8"/>
        <v>0</v>
      </c>
      <c r="V56" s="663">
        <f t="shared" si="9"/>
        <v>0</v>
      </c>
      <c r="W56" s="663" t="str">
        <f t="shared" si="10"/>
        <v>a1H1R00000HfVUaUAN</v>
      </c>
      <c r="X56" s="624"/>
      <c r="Y56" s="352"/>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row>
    <row r="57" spans="1:51" s="350" customFormat="1" ht="47.15" customHeight="1" x14ac:dyDescent="0.3">
      <c r="A57" s="621">
        <v>5</v>
      </c>
      <c r="B57" s="622"/>
      <c r="C57" s="665"/>
      <c r="D57" s="666"/>
      <c r="E57" s="663"/>
      <c r="F57" s="663"/>
      <c r="G57" s="625"/>
      <c r="H57" s="626"/>
      <c r="I57" s="627"/>
      <c r="J57" s="667" t="str">
        <f t="shared" si="4"/>
        <v>5</v>
      </c>
      <c r="K57" s="668" t="s">
        <v>950</v>
      </c>
      <c r="L57" s="668"/>
      <c r="M57" s="667"/>
      <c r="N57" s="669" t="s">
        <v>1220</v>
      </c>
      <c r="O57" s="667"/>
      <c r="P57" s="663"/>
      <c r="Q57" s="670" t="str">
        <f t="shared" si="5"/>
        <v>No</v>
      </c>
      <c r="R57" s="630" t="str">
        <f t="shared" si="6"/>
        <v>5|</v>
      </c>
      <c r="S57" s="666">
        <f t="shared" si="7"/>
        <v>0</v>
      </c>
      <c r="T57" s="625"/>
      <c r="U57" s="626">
        <f t="shared" si="8"/>
        <v>0</v>
      </c>
      <c r="V57" s="663">
        <f t="shared" si="9"/>
        <v>0</v>
      </c>
      <c r="W57" s="663" t="str">
        <f t="shared" si="10"/>
        <v>a1H1R00000HfVUpUAN</v>
      </c>
      <c r="X57" s="624"/>
      <c r="Y57" s="352"/>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row>
    <row r="58" spans="1:51" s="350" customFormat="1" ht="47.15" customHeight="1" x14ac:dyDescent="0.3">
      <c r="A58" s="621">
        <v>5</v>
      </c>
      <c r="B58" s="622"/>
      <c r="C58" s="665"/>
      <c r="D58" s="666"/>
      <c r="E58" s="663"/>
      <c r="F58" s="663"/>
      <c r="G58" s="625"/>
      <c r="H58" s="626"/>
      <c r="I58" s="627"/>
      <c r="J58" s="667" t="str">
        <f t="shared" si="4"/>
        <v>5</v>
      </c>
      <c r="K58" s="668" t="s">
        <v>952</v>
      </c>
      <c r="L58" s="668"/>
      <c r="M58" s="667"/>
      <c r="N58" s="669" t="s">
        <v>1221</v>
      </c>
      <c r="O58" s="667"/>
      <c r="P58" s="663"/>
      <c r="Q58" s="670" t="str">
        <f t="shared" si="5"/>
        <v>No</v>
      </c>
      <c r="R58" s="630" t="str">
        <f t="shared" si="6"/>
        <v>5|</v>
      </c>
      <c r="S58" s="666">
        <f t="shared" si="7"/>
        <v>0</v>
      </c>
      <c r="T58" s="625"/>
      <c r="U58" s="626">
        <f t="shared" si="8"/>
        <v>0</v>
      </c>
      <c r="V58" s="663">
        <f t="shared" si="9"/>
        <v>0</v>
      </c>
      <c r="W58" s="663" t="str">
        <f t="shared" si="10"/>
        <v>a1H1R00000HfVV4UAN</v>
      </c>
      <c r="X58" s="624"/>
      <c r="Y58" s="352"/>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row>
    <row r="59" spans="1:51" s="350" customFormat="1" ht="47.15" customHeight="1" x14ac:dyDescent="0.3">
      <c r="A59" s="621">
        <v>6</v>
      </c>
      <c r="B59" s="622"/>
      <c r="C59" s="665"/>
      <c r="D59" s="666"/>
      <c r="E59" s="663"/>
      <c r="F59" s="663"/>
      <c r="G59" s="625"/>
      <c r="H59" s="626"/>
      <c r="I59" s="627"/>
      <c r="J59" s="667" t="str">
        <f t="shared" si="4"/>
        <v>6</v>
      </c>
      <c r="K59" s="668" t="s">
        <v>942</v>
      </c>
      <c r="L59" s="668"/>
      <c r="M59" s="667"/>
      <c r="N59" s="669" t="s">
        <v>1222</v>
      </c>
      <c r="O59" s="667"/>
      <c r="P59" s="663"/>
      <c r="Q59" s="670" t="str">
        <f t="shared" si="5"/>
        <v>No</v>
      </c>
      <c r="R59" s="630" t="str">
        <f t="shared" si="6"/>
        <v>6|</v>
      </c>
      <c r="S59" s="666">
        <f t="shared" si="7"/>
        <v>0</v>
      </c>
      <c r="T59" s="625"/>
      <c r="U59" s="626">
        <f t="shared" si="8"/>
        <v>0</v>
      </c>
      <c r="V59" s="663">
        <f t="shared" si="9"/>
        <v>0</v>
      </c>
      <c r="W59" s="663" t="str">
        <f t="shared" si="10"/>
        <v>a1H1R00000HfVTsUAN</v>
      </c>
      <c r="X59" s="624"/>
      <c r="Y59" s="352"/>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row>
    <row r="60" spans="1:51" s="350" customFormat="1" ht="47.15" customHeight="1" x14ac:dyDescent="0.3">
      <c r="A60" s="621">
        <v>6</v>
      </c>
      <c r="B60" s="622"/>
      <c r="C60" s="665"/>
      <c r="D60" s="666"/>
      <c r="E60" s="663"/>
      <c r="F60" s="663"/>
      <c r="G60" s="625"/>
      <c r="H60" s="626"/>
      <c r="I60" s="627"/>
      <c r="J60" s="667" t="str">
        <f t="shared" si="4"/>
        <v>6</v>
      </c>
      <c r="K60" s="668" t="s">
        <v>944</v>
      </c>
      <c r="L60" s="668"/>
      <c r="M60" s="667"/>
      <c r="N60" s="669" t="s">
        <v>1223</v>
      </c>
      <c r="O60" s="667"/>
      <c r="P60" s="663"/>
      <c r="Q60" s="670" t="str">
        <f t="shared" si="5"/>
        <v>No</v>
      </c>
      <c r="R60" s="630" t="str">
        <f t="shared" si="6"/>
        <v>6|</v>
      </c>
      <c r="S60" s="666">
        <f t="shared" si="7"/>
        <v>0</v>
      </c>
      <c r="T60" s="625"/>
      <c r="U60" s="626">
        <f t="shared" si="8"/>
        <v>0</v>
      </c>
      <c r="V60" s="663">
        <f t="shared" si="9"/>
        <v>0</v>
      </c>
      <c r="W60" s="663" t="str">
        <f t="shared" si="10"/>
        <v>a1H1R00000HfVU7UAN</v>
      </c>
      <c r="X60" s="624"/>
      <c r="Y60" s="352"/>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row>
    <row r="61" spans="1:51" s="350" customFormat="1" ht="47.15" customHeight="1" x14ac:dyDescent="0.3">
      <c r="A61" s="621">
        <v>6</v>
      </c>
      <c r="B61" s="622"/>
      <c r="C61" s="665"/>
      <c r="D61" s="666"/>
      <c r="E61" s="663"/>
      <c r="F61" s="663"/>
      <c r="G61" s="625"/>
      <c r="H61" s="626"/>
      <c r="I61" s="627"/>
      <c r="J61" s="667" t="str">
        <f t="shared" si="4"/>
        <v>6</v>
      </c>
      <c r="K61" s="668" t="s">
        <v>946</v>
      </c>
      <c r="L61" s="668"/>
      <c r="M61" s="667"/>
      <c r="N61" s="669" t="s">
        <v>1224</v>
      </c>
      <c r="O61" s="667"/>
      <c r="P61" s="663"/>
      <c r="Q61" s="670" t="str">
        <f t="shared" si="5"/>
        <v>No</v>
      </c>
      <c r="R61" s="630" t="str">
        <f t="shared" si="6"/>
        <v>6|</v>
      </c>
      <c r="S61" s="666">
        <f t="shared" si="7"/>
        <v>0</v>
      </c>
      <c r="T61" s="625"/>
      <c r="U61" s="626">
        <f t="shared" si="8"/>
        <v>0</v>
      </c>
      <c r="V61" s="663">
        <f t="shared" si="9"/>
        <v>0</v>
      </c>
      <c r="W61" s="663" t="str">
        <f t="shared" si="10"/>
        <v>a1H1R00000HfVUMUA3</v>
      </c>
      <c r="X61" s="624"/>
      <c r="Y61" s="352"/>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row>
    <row r="62" spans="1:51" s="350" customFormat="1" ht="47.15" customHeight="1" x14ac:dyDescent="0.3">
      <c r="A62" s="621">
        <v>6</v>
      </c>
      <c r="B62" s="622"/>
      <c r="C62" s="665"/>
      <c r="D62" s="666"/>
      <c r="E62" s="663"/>
      <c r="F62" s="663"/>
      <c r="G62" s="625"/>
      <c r="H62" s="626"/>
      <c r="I62" s="627"/>
      <c r="J62" s="667" t="str">
        <f t="shared" si="4"/>
        <v>6</v>
      </c>
      <c r="K62" s="668" t="s">
        <v>948</v>
      </c>
      <c r="L62" s="668"/>
      <c r="M62" s="667"/>
      <c r="N62" s="669" t="s">
        <v>1225</v>
      </c>
      <c r="O62" s="667"/>
      <c r="P62" s="663"/>
      <c r="Q62" s="670" t="str">
        <f t="shared" si="5"/>
        <v>No</v>
      </c>
      <c r="R62" s="630" t="str">
        <f t="shared" si="6"/>
        <v>6|</v>
      </c>
      <c r="S62" s="666">
        <f t="shared" si="7"/>
        <v>0</v>
      </c>
      <c r="T62" s="625"/>
      <c r="U62" s="626">
        <f t="shared" si="8"/>
        <v>0</v>
      </c>
      <c r="V62" s="663">
        <f t="shared" si="9"/>
        <v>0</v>
      </c>
      <c r="W62" s="663" t="str">
        <f t="shared" si="10"/>
        <v>a1H1R00000HfVUbUAN</v>
      </c>
      <c r="X62" s="624"/>
      <c r="Y62" s="352"/>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row>
    <row r="63" spans="1:51" s="350" customFormat="1" ht="47.15" customHeight="1" x14ac:dyDescent="0.3">
      <c r="A63" s="621">
        <v>6</v>
      </c>
      <c r="B63" s="622"/>
      <c r="C63" s="665"/>
      <c r="D63" s="666"/>
      <c r="E63" s="663"/>
      <c r="F63" s="663"/>
      <c r="G63" s="625"/>
      <c r="H63" s="626"/>
      <c r="I63" s="627"/>
      <c r="J63" s="667" t="str">
        <f t="shared" si="4"/>
        <v>6</v>
      </c>
      <c r="K63" s="668" t="s">
        <v>950</v>
      </c>
      <c r="L63" s="668"/>
      <c r="M63" s="667"/>
      <c r="N63" s="669" t="s">
        <v>1226</v>
      </c>
      <c r="O63" s="667"/>
      <c r="P63" s="663"/>
      <c r="Q63" s="670" t="str">
        <f t="shared" si="5"/>
        <v>No</v>
      </c>
      <c r="R63" s="630" t="str">
        <f t="shared" si="6"/>
        <v>6|</v>
      </c>
      <c r="S63" s="666">
        <f t="shared" si="7"/>
        <v>0</v>
      </c>
      <c r="T63" s="625"/>
      <c r="U63" s="626">
        <f t="shared" si="8"/>
        <v>0</v>
      </c>
      <c r="V63" s="663">
        <f t="shared" si="9"/>
        <v>0</v>
      </c>
      <c r="W63" s="663" t="str">
        <f t="shared" si="10"/>
        <v>a1H1R00000HfVUqUAN</v>
      </c>
      <c r="X63" s="624"/>
      <c r="Y63" s="352"/>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row>
    <row r="64" spans="1:51" s="350" customFormat="1" ht="47.15" customHeight="1" x14ac:dyDescent="0.3">
      <c r="A64" s="621">
        <v>6</v>
      </c>
      <c r="B64" s="622"/>
      <c r="C64" s="665"/>
      <c r="D64" s="666"/>
      <c r="E64" s="663"/>
      <c r="F64" s="663"/>
      <c r="G64" s="625"/>
      <c r="H64" s="626"/>
      <c r="I64" s="627"/>
      <c r="J64" s="667" t="str">
        <f t="shared" si="4"/>
        <v>6</v>
      </c>
      <c r="K64" s="668" t="s">
        <v>952</v>
      </c>
      <c r="L64" s="668"/>
      <c r="M64" s="667"/>
      <c r="N64" s="669" t="s">
        <v>1227</v>
      </c>
      <c r="O64" s="667"/>
      <c r="P64" s="663"/>
      <c r="Q64" s="670" t="str">
        <f t="shared" si="5"/>
        <v>No</v>
      </c>
      <c r="R64" s="630" t="str">
        <f t="shared" si="6"/>
        <v>6|</v>
      </c>
      <c r="S64" s="666">
        <f t="shared" si="7"/>
        <v>0</v>
      </c>
      <c r="T64" s="625"/>
      <c r="U64" s="626">
        <f t="shared" si="8"/>
        <v>0</v>
      </c>
      <c r="V64" s="663">
        <f t="shared" si="9"/>
        <v>0</v>
      </c>
      <c r="W64" s="663" t="str">
        <f t="shared" si="10"/>
        <v>a1H1R00000HfVV5UAN</v>
      </c>
      <c r="X64" s="624"/>
      <c r="Y64" s="352"/>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row>
    <row r="65" spans="1:51" s="350" customFormat="1" ht="47.15" customHeight="1" x14ac:dyDescent="0.3">
      <c r="A65" s="621">
        <v>7</v>
      </c>
      <c r="B65" s="622"/>
      <c r="C65" s="665"/>
      <c r="D65" s="666"/>
      <c r="E65" s="663"/>
      <c r="F65" s="663"/>
      <c r="G65" s="625"/>
      <c r="H65" s="626"/>
      <c r="I65" s="627"/>
      <c r="J65" s="667" t="str">
        <f t="shared" si="4"/>
        <v>7</v>
      </c>
      <c r="K65" s="668" t="s">
        <v>942</v>
      </c>
      <c r="L65" s="668"/>
      <c r="M65" s="667"/>
      <c r="N65" s="669" t="s">
        <v>1228</v>
      </c>
      <c r="O65" s="667"/>
      <c r="P65" s="663"/>
      <c r="Q65" s="670" t="str">
        <f t="shared" si="5"/>
        <v>No</v>
      </c>
      <c r="R65" s="630" t="str">
        <f t="shared" si="6"/>
        <v>7|</v>
      </c>
      <c r="S65" s="666">
        <f t="shared" si="7"/>
        <v>0</v>
      </c>
      <c r="T65" s="625"/>
      <c r="U65" s="626">
        <f t="shared" si="8"/>
        <v>0</v>
      </c>
      <c r="V65" s="663">
        <f t="shared" si="9"/>
        <v>0</v>
      </c>
      <c r="W65" s="663" t="str">
        <f t="shared" si="10"/>
        <v>a1H1R00000HfVTtUAN</v>
      </c>
      <c r="X65" s="624"/>
      <c r="Y65" s="352"/>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row>
    <row r="66" spans="1:51" s="350" customFormat="1" ht="47.15" customHeight="1" x14ac:dyDescent="0.3">
      <c r="A66" s="621">
        <v>7</v>
      </c>
      <c r="B66" s="622"/>
      <c r="C66" s="665"/>
      <c r="D66" s="666"/>
      <c r="E66" s="663"/>
      <c r="F66" s="663"/>
      <c r="G66" s="625"/>
      <c r="H66" s="626"/>
      <c r="I66" s="627"/>
      <c r="J66" s="667" t="str">
        <f t="shared" si="4"/>
        <v>7</v>
      </c>
      <c r="K66" s="668" t="s">
        <v>944</v>
      </c>
      <c r="L66" s="668"/>
      <c r="M66" s="667"/>
      <c r="N66" s="669" t="s">
        <v>1229</v>
      </c>
      <c r="O66" s="667"/>
      <c r="P66" s="663"/>
      <c r="Q66" s="670" t="str">
        <f t="shared" si="5"/>
        <v>No</v>
      </c>
      <c r="R66" s="630" t="str">
        <f t="shared" si="6"/>
        <v>7|</v>
      </c>
      <c r="S66" s="666">
        <f t="shared" si="7"/>
        <v>0</v>
      </c>
      <c r="T66" s="625"/>
      <c r="U66" s="626">
        <f t="shared" si="8"/>
        <v>0</v>
      </c>
      <c r="V66" s="663">
        <f t="shared" si="9"/>
        <v>0</v>
      </c>
      <c r="W66" s="663" t="str">
        <f t="shared" si="10"/>
        <v>a1H1R00000HfVU8UAN</v>
      </c>
      <c r="X66" s="624"/>
      <c r="Y66" s="352"/>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row>
    <row r="67" spans="1:51" s="350" customFormat="1" ht="47.15" customHeight="1" x14ac:dyDescent="0.3">
      <c r="A67" s="621">
        <v>7</v>
      </c>
      <c r="B67" s="622"/>
      <c r="C67" s="665"/>
      <c r="D67" s="666"/>
      <c r="E67" s="663"/>
      <c r="F67" s="663"/>
      <c r="G67" s="625"/>
      <c r="H67" s="626"/>
      <c r="I67" s="627"/>
      <c r="J67" s="667" t="str">
        <f t="shared" si="4"/>
        <v>7</v>
      </c>
      <c r="K67" s="668" t="s">
        <v>946</v>
      </c>
      <c r="L67" s="668"/>
      <c r="M67" s="667"/>
      <c r="N67" s="669" t="s">
        <v>1230</v>
      </c>
      <c r="O67" s="667"/>
      <c r="P67" s="663"/>
      <c r="Q67" s="670" t="str">
        <f t="shared" si="5"/>
        <v>No</v>
      </c>
      <c r="R67" s="630" t="str">
        <f t="shared" si="6"/>
        <v>7|</v>
      </c>
      <c r="S67" s="666">
        <f t="shared" si="7"/>
        <v>0</v>
      </c>
      <c r="T67" s="625"/>
      <c r="U67" s="626">
        <f t="shared" si="8"/>
        <v>0</v>
      </c>
      <c r="V67" s="663">
        <f t="shared" si="9"/>
        <v>0</v>
      </c>
      <c r="W67" s="663" t="str">
        <f t="shared" si="10"/>
        <v>a1H1R00000HfVUNUA3</v>
      </c>
      <c r="X67" s="624"/>
      <c r="Y67" s="352"/>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row>
    <row r="68" spans="1:51" s="350" customFormat="1" ht="47.15" customHeight="1" x14ac:dyDescent="0.3">
      <c r="A68" s="621">
        <v>7</v>
      </c>
      <c r="B68" s="622"/>
      <c r="C68" s="665"/>
      <c r="D68" s="666"/>
      <c r="E68" s="663"/>
      <c r="F68" s="663"/>
      <c r="G68" s="625"/>
      <c r="H68" s="626"/>
      <c r="I68" s="627"/>
      <c r="J68" s="667" t="str">
        <f t="shared" si="4"/>
        <v>7</v>
      </c>
      <c r="K68" s="668" t="s">
        <v>948</v>
      </c>
      <c r="L68" s="668"/>
      <c r="M68" s="667"/>
      <c r="N68" s="669" t="s">
        <v>1231</v>
      </c>
      <c r="O68" s="667"/>
      <c r="P68" s="663"/>
      <c r="Q68" s="670" t="str">
        <f t="shared" si="5"/>
        <v>No</v>
      </c>
      <c r="R68" s="630" t="str">
        <f t="shared" si="6"/>
        <v>7|</v>
      </c>
      <c r="S68" s="666">
        <f t="shared" si="7"/>
        <v>0</v>
      </c>
      <c r="T68" s="625"/>
      <c r="U68" s="626">
        <f t="shared" si="8"/>
        <v>0</v>
      </c>
      <c r="V68" s="663">
        <f t="shared" si="9"/>
        <v>0</v>
      </c>
      <c r="W68" s="663" t="str">
        <f t="shared" si="10"/>
        <v>a1H1R00000HfVUcUAN</v>
      </c>
      <c r="X68" s="624"/>
      <c r="Y68" s="352"/>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row>
    <row r="69" spans="1:51" s="350" customFormat="1" ht="47.15" customHeight="1" x14ac:dyDescent="0.3">
      <c r="A69" s="621">
        <v>7</v>
      </c>
      <c r="B69" s="622"/>
      <c r="C69" s="665"/>
      <c r="D69" s="666"/>
      <c r="E69" s="663"/>
      <c r="F69" s="663"/>
      <c r="G69" s="625"/>
      <c r="H69" s="626"/>
      <c r="I69" s="627"/>
      <c r="J69" s="667" t="str">
        <f t="shared" si="4"/>
        <v>7</v>
      </c>
      <c r="K69" s="668" t="s">
        <v>950</v>
      </c>
      <c r="L69" s="668"/>
      <c r="M69" s="667"/>
      <c r="N69" s="669" t="s">
        <v>1232</v>
      </c>
      <c r="O69" s="667"/>
      <c r="P69" s="663"/>
      <c r="Q69" s="670" t="str">
        <f t="shared" si="5"/>
        <v>No</v>
      </c>
      <c r="R69" s="630" t="str">
        <f t="shared" si="6"/>
        <v>7|</v>
      </c>
      <c r="S69" s="666">
        <f t="shared" si="7"/>
        <v>0</v>
      </c>
      <c r="T69" s="625"/>
      <c r="U69" s="626">
        <f t="shared" si="8"/>
        <v>0</v>
      </c>
      <c r="V69" s="663">
        <f t="shared" si="9"/>
        <v>0</v>
      </c>
      <c r="W69" s="663" t="str">
        <f t="shared" si="10"/>
        <v>a1H1R00000HfVUrUAN</v>
      </c>
      <c r="X69" s="624"/>
      <c r="Y69" s="352"/>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row>
    <row r="70" spans="1:51" s="350" customFormat="1" ht="47.15" customHeight="1" x14ac:dyDescent="0.3">
      <c r="A70" s="621">
        <v>7</v>
      </c>
      <c r="B70" s="622"/>
      <c r="C70" s="665"/>
      <c r="D70" s="666"/>
      <c r="E70" s="663"/>
      <c r="F70" s="663"/>
      <c r="G70" s="625"/>
      <c r="H70" s="626"/>
      <c r="I70" s="627"/>
      <c r="J70" s="667" t="str">
        <f t="shared" si="4"/>
        <v>7</v>
      </c>
      <c r="K70" s="668" t="s">
        <v>952</v>
      </c>
      <c r="L70" s="668"/>
      <c r="M70" s="667"/>
      <c r="N70" s="669" t="s">
        <v>1233</v>
      </c>
      <c r="O70" s="667"/>
      <c r="P70" s="663"/>
      <c r="Q70" s="670" t="str">
        <f t="shared" si="5"/>
        <v>No</v>
      </c>
      <c r="R70" s="630" t="str">
        <f t="shared" si="6"/>
        <v>7|</v>
      </c>
      <c r="S70" s="666">
        <f t="shared" si="7"/>
        <v>0</v>
      </c>
      <c r="T70" s="625"/>
      <c r="U70" s="626">
        <f t="shared" si="8"/>
        <v>0</v>
      </c>
      <c r="V70" s="663">
        <f t="shared" si="9"/>
        <v>0</v>
      </c>
      <c r="W70" s="663" t="str">
        <f t="shared" si="10"/>
        <v>a1H1R00000HfVV6UAN</v>
      </c>
      <c r="X70" s="624"/>
      <c r="Y70" s="352"/>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row>
    <row r="71" spans="1:51" s="350" customFormat="1" ht="47.15" customHeight="1" x14ac:dyDescent="0.3">
      <c r="A71" s="621">
        <v>8</v>
      </c>
      <c r="B71" s="622"/>
      <c r="C71" s="665"/>
      <c r="D71" s="666"/>
      <c r="E71" s="663"/>
      <c r="F71" s="663"/>
      <c r="G71" s="625"/>
      <c r="H71" s="626"/>
      <c r="I71" s="627"/>
      <c r="J71" s="667" t="str">
        <f t="shared" si="4"/>
        <v>8</v>
      </c>
      <c r="K71" s="668" t="s">
        <v>942</v>
      </c>
      <c r="L71" s="668"/>
      <c r="M71" s="667"/>
      <c r="N71" s="669" t="s">
        <v>1234</v>
      </c>
      <c r="O71" s="667"/>
      <c r="P71" s="663"/>
      <c r="Q71" s="670" t="str">
        <f t="shared" si="5"/>
        <v>No</v>
      </c>
      <c r="R71" s="630" t="str">
        <f t="shared" si="6"/>
        <v>8|</v>
      </c>
      <c r="S71" s="666">
        <f t="shared" si="7"/>
        <v>0</v>
      </c>
      <c r="T71" s="625"/>
      <c r="U71" s="626">
        <f t="shared" si="8"/>
        <v>0</v>
      </c>
      <c r="V71" s="663">
        <f t="shared" si="9"/>
        <v>0</v>
      </c>
      <c r="W71" s="663" t="str">
        <f t="shared" si="10"/>
        <v>a1H1R00000HfVTuUAN</v>
      </c>
      <c r="X71" s="624"/>
      <c r="Y71" s="352"/>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row>
    <row r="72" spans="1:51" s="350" customFormat="1" ht="47.15" customHeight="1" x14ac:dyDescent="0.3">
      <c r="A72" s="621">
        <v>8</v>
      </c>
      <c r="B72" s="622"/>
      <c r="C72" s="665"/>
      <c r="D72" s="666"/>
      <c r="E72" s="663"/>
      <c r="F72" s="663"/>
      <c r="G72" s="625"/>
      <c r="H72" s="626"/>
      <c r="I72" s="627"/>
      <c r="J72" s="667" t="str">
        <f t="shared" si="4"/>
        <v>8</v>
      </c>
      <c r="K72" s="668" t="s">
        <v>944</v>
      </c>
      <c r="L72" s="668"/>
      <c r="M72" s="667"/>
      <c r="N72" s="669" t="s">
        <v>1235</v>
      </c>
      <c r="O72" s="667"/>
      <c r="P72" s="663"/>
      <c r="Q72" s="670" t="str">
        <f t="shared" si="5"/>
        <v>No</v>
      </c>
      <c r="R72" s="630" t="str">
        <f t="shared" si="6"/>
        <v>8|</v>
      </c>
      <c r="S72" s="666">
        <f t="shared" si="7"/>
        <v>0</v>
      </c>
      <c r="T72" s="625"/>
      <c r="U72" s="626">
        <f t="shared" si="8"/>
        <v>0</v>
      </c>
      <c r="V72" s="663">
        <f t="shared" si="9"/>
        <v>0</v>
      </c>
      <c r="W72" s="663" t="str">
        <f t="shared" si="10"/>
        <v>a1H1R00000HfVU9UAN</v>
      </c>
      <c r="X72" s="624"/>
      <c r="Y72" s="352"/>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row>
    <row r="73" spans="1:51" s="350" customFormat="1" ht="47.15" customHeight="1" x14ac:dyDescent="0.3">
      <c r="A73" s="621">
        <v>8</v>
      </c>
      <c r="B73" s="622"/>
      <c r="C73" s="665"/>
      <c r="D73" s="666"/>
      <c r="E73" s="663"/>
      <c r="F73" s="663"/>
      <c r="G73" s="625"/>
      <c r="H73" s="626"/>
      <c r="I73" s="627"/>
      <c r="J73" s="667" t="str">
        <f t="shared" si="4"/>
        <v>8</v>
      </c>
      <c r="K73" s="668" t="s">
        <v>946</v>
      </c>
      <c r="L73" s="668"/>
      <c r="M73" s="667"/>
      <c r="N73" s="669" t="s">
        <v>1236</v>
      </c>
      <c r="O73" s="667"/>
      <c r="P73" s="663"/>
      <c r="Q73" s="670" t="str">
        <f t="shared" si="5"/>
        <v>No</v>
      </c>
      <c r="R73" s="630" t="str">
        <f t="shared" si="6"/>
        <v>8|</v>
      </c>
      <c r="S73" s="666">
        <f t="shared" si="7"/>
        <v>0</v>
      </c>
      <c r="T73" s="625"/>
      <c r="U73" s="626">
        <f t="shared" si="8"/>
        <v>0</v>
      </c>
      <c r="V73" s="663">
        <f t="shared" si="9"/>
        <v>0</v>
      </c>
      <c r="W73" s="663" t="str">
        <f t="shared" si="10"/>
        <v>a1H1R00000HfVUOUA3</v>
      </c>
      <c r="X73" s="624"/>
      <c r="Y73" s="352"/>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row>
    <row r="74" spans="1:51" s="350" customFormat="1" ht="47.15" customHeight="1" x14ac:dyDescent="0.3">
      <c r="A74" s="621">
        <v>8</v>
      </c>
      <c r="B74" s="622"/>
      <c r="C74" s="665"/>
      <c r="D74" s="666"/>
      <c r="E74" s="663"/>
      <c r="F74" s="663"/>
      <c r="G74" s="625"/>
      <c r="H74" s="626"/>
      <c r="I74" s="627"/>
      <c r="J74" s="667" t="str">
        <f t="shared" si="4"/>
        <v>8</v>
      </c>
      <c r="K74" s="668" t="s">
        <v>948</v>
      </c>
      <c r="L74" s="668"/>
      <c r="M74" s="667"/>
      <c r="N74" s="669" t="s">
        <v>1237</v>
      </c>
      <c r="O74" s="667"/>
      <c r="P74" s="663"/>
      <c r="Q74" s="670" t="str">
        <f t="shared" si="5"/>
        <v>No</v>
      </c>
      <c r="R74" s="630" t="str">
        <f t="shared" si="6"/>
        <v>8|</v>
      </c>
      <c r="S74" s="666">
        <f t="shared" si="7"/>
        <v>0</v>
      </c>
      <c r="T74" s="625"/>
      <c r="U74" s="626">
        <f t="shared" si="8"/>
        <v>0</v>
      </c>
      <c r="V74" s="663">
        <f t="shared" si="9"/>
        <v>0</v>
      </c>
      <c r="W74" s="663" t="str">
        <f t="shared" si="10"/>
        <v>a1H1R00000HfVUdUAN</v>
      </c>
      <c r="X74" s="624"/>
      <c r="Y74" s="352"/>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row>
    <row r="75" spans="1:51" s="350" customFormat="1" ht="47.15" customHeight="1" x14ac:dyDescent="0.3">
      <c r="A75" s="621">
        <v>8</v>
      </c>
      <c r="B75" s="622"/>
      <c r="C75" s="665"/>
      <c r="D75" s="666"/>
      <c r="E75" s="663"/>
      <c r="F75" s="663"/>
      <c r="G75" s="625"/>
      <c r="H75" s="626"/>
      <c r="I75" s="627"/>
      <c r="J75" s="667" t="str">
        <f t="shared" si="4"/>
        <v>8</v>
      </c>
      <c r="K75" s="668" t="s">
        <v>950</v>
      </c>
      <c r="L75" s="668"/>
      <c r="M75" s="667"/>
      <c r="N75" s="669" t="s">
        <v>1238</v>
      </c>
      <c r="O75" s="667"/>
      <c r="P75" s="663"/>
      <c r="Q75" s="670" t="str">
        <f t="shared" si="5"/>
        <v>No</v>
      </c>
      <c r="R75" s="630" t="str">
        <f t="shared" si="6"/>
        <v>8|</v>
      </c>
      <c r="S75" s="666">
        <f t="shared" si="7"/>
        <v>0</v>
      </c>
      <c r="T75" s="625"/>
      <c r="U75" s="626">
        <f t="shared" si="8"/>
        <v>0</v>
      </c>
      <c r="V75" s="663">
        <f t="shared" si="9"/>
        <v>0</v>
      </c>
      <c r="W75" s="663" t="str">
        <f t="shared" si="10"/>
        <v>a1H1R00000HfVUsUAN</v>
      </c>
      <c r="X75" s="624"/>
      <c r="Y75" s="352"/>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row>
    <row r="76" spans="1:51" s="350" customFormat="1" ht="47.15" customHeight="1" x14ac:dyDescent="0.3">
      <c r="A76" s="621">
        <v>8</v>
      </c>
      <c r="B76" s="622"/>
      <c r="C76" s="665"/>
      <c r="D76" s="666"/>
      <c r="E76" s="663"/>
      <c r="F76" s="663"/>
      <c r="G76" s="625"/>
      <c r="H76" s="626"/>
      <c r="I76" s="627"/>
      <c r="J76" s="667" t="str">
        <f t="shared" si="4"/>
        <v>8</v>
      </c>
      <c r="K76" s="668" t="s">
        <v>952</v>
      </c>
      <c r="L76" s="668"/>
      <c r="M76" s="667"/>
      <c r="N76" s="669" t="s">
        <v>1239</v>
      </c>
      <c r="O76" s="667"/>
      <c r="P76" s="663"/>
      <c r="Q76" s="670" t="str">
        <f t="shared" si="5"/>
        <v>No</v>
      </c>
      <c r="R76" s="630" t="str">
        <f t="shared" si="6"/>
        <v>8|</v>
      </c>
      <c r="S76" s="666">
        <f t="shared" si="7"/>
        <v>0</v>
      </c>
      <c r="T76" s="625"/>
      <c r="U76" s="626">
        <f t="shared" si="8"/>
        <v>0</v>
      </c>
      <c r="V76" s="663">
        <f t="shared" si="9"/>
        <v>0</v>
      </c>
      <c r="W76" s="663" t="str">
        <f t="shared" si="10"/>
        <v>a1H1R00000HfVV7UAN</v>
      </c>
      <c r="X76" s="624"/>
      <c r="Y76" s="352"/>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row>
    <row r="77" spans="1:51" s="350" customFormat="1" ht="47.15" customHeight="1" x14ac:dyDescent="0.3">
      <c r="A77" s="621">
        <v>9</v>
      </c>
      <c r="B77" s="622"/>
      <c r="C77" s="665"/>
      <c r="D77" s="666"/>
      <c r="E77" s="663"/>
      <c r="F77" s="663"/>
      <c r="G77" s="625"/>
      <c r="H77" s="626"/>
      <c r="I77" s="627"/>
      <c r="J77" s="667" t="str">
        <f t="shared" si="4"/>
        <v>9</v>
      </c>
      <c r="K77" s="668" t="s">
        <v>942</v>
      </c>
      <c r="L77" s="668"/>
      <c r="M77" s="667"/>
      <c r="N77" s="669" t="s">
        <v>1240</v>
      </c>
      <c r="O77" s="667"/>
      <c r="P77" s="663"/>
      <c r="Q77" s="670" t="str">
        <f t="shared" si="5"/>
        <v>No</v>
      </c>
      <c r="R77" s="630" t="str">
        <f t="shared" si="6"/>
        <v>9|</v>
      </c>
      <c r="S77" s="666">
        <f t="shared" si="7"/>
        <v>0</v>
      </c>
      <c r="T77" s="625"/>
      <c r="U77" s="626">
        <f t="shared" si="8"/>
        <v>0</v>
      </c>
      <c r="V77" s="663">
        <f t="shared" si="9"/>
        <v>0</v>
      </c>
      <c r="W77" s="663" t="str">
        <f t="shared" si="10"/>
        <v>a1H1R00000HfVTvUAN</v>
      </c>
      <c r="X77" s="624"/>
      <c r="Y77" s="352"/>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row>
    <row r="78" spans="1:51" s="350" customFormat="1" ht="47.15" customHeight="1" x14ac:dyDescent="0.3">
      <c r="A78" s="621">
        <v>9</v>
      </c>
      <c r="B78" s="622"/>
      <c r="C78" s="665"/>
      <c r="D78" s="666"/>
      <c r="E78" s="663"/>
      <c r="F78" s="663"/>
      <c r="G78" s="625"/>
      <c r="H78" s="626"/>
      <c r="I78" s="627"/>
      <c r="J78" s="667" t="str">
        <f t="shared" si="4"/>
        <v>9</v>
      </c>
      <c r="K78" s="668" t="s">
        <v>944</v>
      </c>
      <c r="L78" s="668"/>
      <c r="M78" s="667"/>
      <c r="N78" s="669" t="s">
        <v>1241</v>
      </c>
      <c r="O78" s="667"/>
      <c r="P78" s="663"/>
      <c r="Q78" s="670" t="str">
        <f t="shared" si="5"/>
        <v>No</v>
      </c>
      <c r="R78" s="630" t="str">
        <f t="shared" si="6"/>
        <v>9|</v>
      </c>
      <c r="S78" s="666">
        <f t="shared" si="7"/>
        <v>0</v>
      </c>
      <c r="T78" s="625"/>
      <c r="U78" s="626">
        <f t="shared" si="8"/>
        <v>0</v>
      </c>
      <c r="V78" s="663">
        <f t="shared" si="9"/>
        <v>0</v>
      </c>
      <c r="W78" s="663" t="str">
        <f t="shared" si="10"/>
        <v>a1H1R00000HfVUAUA3</v>
      </c>
      <c r="X78" s="624"/>
      <c r="Y78" s="352"/>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row>
    <row r="79" spans="1:51" s="350" customFormat="1" ht="47.15" customHeight="1" x14ac:dyDescent="0.3">
      <c r="A79" s="621">
        <v>9</v>
      </c>
      <c r="B79" s="622"/>
      <c r="C79" s="665"/>
      <c r="D79" s="666"/>
      <c r="E79" s="663"/>
      <c r="F79" s="663"/>
      <c r="G79" s="625"/>
      <c r="H79" s="626"/>
      <c r="I79" s="627"/>
      <c r="J79" s="667" t="str">
        <f t="shared" si="4"/>
        <v>9</v>
      </c>
      <c r="K79" s="668" t="s">
        <v>946</v>
      </c>
      <c r="L79" s="668"/>
      <c r="M79" s="667"/>
      <c r="N79" s="669" t="s">
        <v>1242</v>
      </c>
      <c r="O79" s="667"/>
      <c r="P79" s="663"/>
      <c r="Q79" s="670" t="str">
        <f t="shared" si="5"/>
        <v>No</v>
      </c>
      <c r="R79" s="630" t="str">
        <f t="shared" si="6"/>
        <v>9|</v>
      </c>
      <c r="S79" s="666">
        <f t="shared" si="7"/>
        <v>0</v>
      </c>
      <c r="T79" s="625"/>
      <c r="U79" s="626">
        <f t="shared" si="8"/>
        <v>0</v>
      </c>
      <c r="V79" s="663">
        <f t="shared" si="9"/>
        <v>0</v>
      </c>
      <c r="W79" s="663" t="str">
        <f t="shared" si="10"/>
        <v>a1H1R00000HfVUPUA3</v>
      </c>
      <c r="X79" s="624"/>
      <c r="Y79" s="352"/>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row>
    <row r="80" spans="1:51" s="350" customFormat="1" ht="47.15" customHeight="1" x14ac:dyDescent="0.3">
      <c r="A80" s="621">
        <v>9</v>
      </c>
      <c r="B80" s="622"/>
      <c r="C80" s="665"/>
      <c r="D80" s="666"/>
      <c r="E80" s="663"/>
      <c r="F80" s="663"/>
      <c r="G80" s="625"/>
      <c r="H80" s="626"/>
      <c r="I80" s="627"/>
      <c r="J80" s="667" t="str">
        <f t="shared" si="4"/>
        <v>9</v>
      </c>
      <c r="K80" s="668" t="s">
        <v>948</v>
      </c>
      <c r="L80" s="668"/>
      <c r="M80" s="667"/>
      <c r="N80" s="669" t="s">
        <v>1243</v>
      </c>
      <c r="O80" s="667"/>
      <c r="P80" s="663"/>
      <c r="Q80" s="670" t="str">
        <f t="shared" si="5"/>
        <v>No</v>
      </c>
      <c r="R80" s="630" t="str">
        <f t="shared" si="6"/>
        <v>9|</v>
      </c>
      <c r="S80" s="666">
        <f t="shared" si="7"/>
        <v>0</v>
      </c>
      <c r="T80" s="625"/>
      <c r="U80" s="626">
        <f t="shared" si="8"/>
        <v>0</v>
      </c>
      <c r="V80" s="663">
        <f t="shared" si="9"/>
        <v>0</v>
      </c>
      <c r="W80" s="663" t="str">
        <f t="shared" si="10"/>
        <v>a1H1R00000HfVUeUAN</v>
      </c>
      <c r="X80" s="624"/>
      <c r="Y80" s="352"/>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row>
    <row r="81" spans="1:51" s="350" customFormat="1" ht="47.15" customHeight="1" x14ac:dyDescent="0.3">
      <c r="A81" s="621">
        <v>9</v>
      </c>
      <c r="B81" s="622"/>
      <c r="C81" s="665"/>
      <c r="D81" s="666"/>
      <c r="E81" s="663"/>
      <c r="F81" s="663"/>
      <c r="G81" s="625"/>
      <c r="H81" s="626"/>
      <c r="I81" s="627"/>
      <c r="J81" s="667" t="str">
        <f t="shared" si="4"/>
        <v>9</v>
      </c>
      <c r="K81" s="668" t="s">
        <v>950</v>
      </c>
      <c r="L81" s="668"/>
      <c r="M81" s="667"/>
      <c r="N81" s="669" t="s">
        <v>1244</v>
      </c>
      <c r="O81" s="667"/>
      <c r="P81" s="663"/>
      <c r="Q81" s="670" t="str">
        <f t="shared" si="5"/>
        <v>No</v>
      </c>
      <c r="R81" s="630" t="str">
        <f t="shared" si="6"/>
        <v>9|</v>
      </c>
      <c r="S81" s="666">
        <f t="shared" si="7"/>
        <v>0</v>
      </c>
      <c r="T81" s="625"/>
      <c r="U81" s="626">
        <f t="shared" si="8"/>
        <v>0</v>
      </c>
      <c r="V81" s="663">
        <f t="shared" si="9"/>
        <v>0</v>
      </c>
      <c r="W81" s="663" t="str">
        <f t="shared" si="10"/>
        <v>a1H1R00000HfVUtUAN</v>
      </c>
      <c r="X81" s="624"/>
      <c r="Y81" s="352"/>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row>
    <row r="82" spans="1:51" s="350" customFormat="1" ht="47.15" customHeight="1" x14ac:dyDescent="0.3">
      <c r="A82" s="621">
        <v>9</v>
      </c>
      <c r="B82" s="622"/>
      <c r="C82" s="665"/>
      <c r="D82" s="666"/>
      <c r="E82" s="663"/>
      <c r="F82" s="663"/>
      <c r="G82" s="625"/>
      <c r="H82" s="626"/>
      <c r="I82" s="627"/>
      <c r="J82" s="667" t="str">
        <f t="shared" si="4"/>
        <v>9</v>
      </c>
      <c r="K82" s="668" t="s">
        <v>952</v>
      </c>
      <c r="L82" s="668"/>
      <c r="M82" s="667"/>
      <c r="N82" s="669" t="s">
        <v>1245</v>
      </c>
      <c r="O82" s="667"/>
      <c r="P82" s="663"/>
      <c r="Q82" s="670" t="str">
        <f t="shared" si="5"/>
        <v>No</v>
      </c>
      <c r="R82" s="630" t="str">
        <f t="shared" si="6"/>
        <v>9|</v>
      </c>
      <c r="S82" s="666">
        <f t="shared" si="7"/>
        <v>0</v>
      </c>
      <c r="T82" s="625"/>
      <c r="U82" s="626">
        <f t="shared" si="8"/>
        <v>0</v>
      </c>
      <c r="V82" s="663">
        <f t="shared" si="9"/>
        <v>0</v>
      </c>
      <c r="W82" s="663" t="str">
        <f t="shared" si="10"/>
        <v>a1H1R00000HfVV8UAN</v>
      </c>
      <c r="X82" s="624"/>
      <c r="Y82" s="352"/>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row>
    <row r="83" spans="1:51" s="350" customFormat="1" ht="47.15" customHeight="1" x14ac:dyDescent="0.3">
      <c r="A83" s="621">
        <v>10</v>
      </c>
      <c r="B83" s="622"/>
      <c r="C83" s="665"/>
      <c r="D83" s="666"/>
      <c r="E83" s="663"/>
      <c r="F83" s="663"/>
      <c r="G83" s="625"/>
      <c r="H83" s="626"/>
      <c r="I83" s="627"/>
      <c r="J83" s="667" t="str">
        <f t="shared" si="4"/>
        <v>10</v>
      </c>
      <c r="K83" s="668" t="s">
        <v>942</v>
      </c>
      <c r="L83" s="668"/>
      <c r="M83" s="667"/>
      <c r="N83" s="669" t="s">
        <v>1246</v>
      </c>
      <c r="O83" s="667"/>
      <c r="P83" s="663"/>
      <c r="Q83" s="670" t="str">
        <f t="shared" si="5"/>
        <v>No</v>
      </c>
      <c r="R83" s="630" t="str">
        <f t="shared" si="6"/>
        <v>10|</v>
      </c>
      <c r="S83" s="666">
        <f t="shared" si="7"/>
        <v>0</v>
      </c>
      <c r="T83" s="625"/>
      <c r="U83" s="626">
        <f t="shared" si="8"/>
        <v>0</v>
      </c>
      <c r="V83" s="663">
        <f t="shared" si="9"/>
        <v>0</v>
      </c>
      <c r="W83" s="663" t="str">
        <f t="shared" si="10"/>
        <v>a1H1R00000HfVTwUAN</v>
      </c>
      <c r="X83" s="624"/>
      <c r="Y83" s="352"/>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row>
    <row r="84" spans="1:51" s="350" customFormat="1" ht="47.15" customHeight="1" x14ac:dyDescent="0.3">
      <c r="A84" s="621">
        <v>10</v>
      </c>
      <c r="B84" s="622"/>
      <c r="C84" s="665"/>
      <c r="D84" s="666"/>
      <c r="E84" s="663"/>
      <c r="F84" s="663"/>
      <c r="G84" s="625"/>
      <c r="H84" s="626"/>
      <c r="I84" s="627"/>
      <c r="J84" s="667" t="str">
        <f t="shared" si="4"/>
        <v>10</v>
      </c>
      <c r="K84" s="668" t="s">
        <v>944</v>
      </c>
      <c r="L84" s="668"/>
      <c r="M84" s="667"/>
      <c r="N84" s="669" t="s">
        <v>1247</v>
      </c>
      <c r="O84" s="667"/>
      <c r="P84" s="663"/>
      <c r="Q84" s="670" t="str">
        <f t="shared" si="5"/>
        <v>No</v>
      </c>
      <c r="R84" s="630" t="str">
        <f t="shared" si="6"/>
        <v>10|</v>
      </c>
      <c r="S84" s="666">
        <f t="shared" si="7"/>
        <v>0</v>
      </c>
      <c r="T84" s="625"/>
      <c r="U84" s="626">
        <f t="shared" si="8"/>
        <v>0</v>
      </c>
      <c r="V84" s="663">
        <f t="shared" si="9"/>
        <v>0</v>
      </c>
      <c r="W84" s="663" t="str">
        <f t="shared" si="10"/>
        <v>a1H1R00000HfVUBUA3</v>
      </c>
      <c r="X84" s="624"/>
      <c r="Y84" s="352"/>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row>
    <row r="85" spans="1:51" s="350" customFormat="1" ht="47.15" customHeight="1" x14ac:dyDescent="0.3">
      <c r="A85" s="621">
        <v>10</v>
      </c>
      <c r="B85" s="622"/>
      <c r="C85" s="665"/>
      <c r="D85" s="666"/>
      <c r="E85" s="663"/>
      <c r="F85" s="663"/>
      <c r="G85" s="625"/>
      <c r="H85" s="626"/>
      <c r="I85" s="627"/>
      <c r="J85" s="667" t="str">
        <f t="shared" si="4"/>
        <v>10</v>
      </c>
      <c r="K85" s="668" t="s">
        <v>946</v>
      </c>
      <c r="L85" s="668"/>
      <c r="M85" s="667"/>
      <c r="N85" s="669" t="s">
        <v>1248</v>
      </c>
      <c r="O85" s="667"/>
      <c r="P85" s="663"/>
      <c r="Q85" s="670" t="str">
        <f t="shared" si="5"/>
        <v>No</v>
      </c>
      <c r="R85" s="630" t="str">
        <f t="shared" si="6"/>
        <v>10|</v>
      </c>
      <c r="S85" s="666">
        <f t="shared" si="7"/>
        <v>0</v>
      </c>
      <c r="T85" s="625"/>
      <c r="U85" s="626">
        <f t="shared" si="8"/>
        <v>0</v>
      </c>
      <c r="V85" s="663">
        <f t="shared" si="9"/>
        <v>0</v>
      </c>
      <c r="W85" s="663" t="str">
        <f t="shared" si="10"/>
        <v>a1H1R00000HfVUQUA3</v>
      </c>
      <c r="X85" s="624"/>
      <c r="Y85" s="352"/>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row>
    <row r="86" spans="1:51" s="350" customFormat="1" ht="47.15" customHeight="1" x14ac:dyDescent="0.3">
      <c r="A86" s="621">
        <v>10</v>
      </c>
      <c r="B86" s="622"/>
      <c r="C86" s="665"/>
      <c r="D86" s="666"/>
      <c r="E86" s="663"/>
      <c r="F86" s="663"/>
      <c r="G86" s="625"/>
      <c r="H86" s="626"/>
      <c r="I86" s="627"/>
      <c r="J86" s="667" t="str">
        <f t="shared" si="4"/>
        <v>10</v>
      </c>
      <c r="K86" s="668" t="s">
        <v>948</v>
      </c>
      <c r="L86" s="668"/>
      <c r="M86" s="667"/>
      <c r="N86" s="669" t="s">
        <v>1249</v>
      </c>
      <c r="O86" s="667"/>
      <c r="P86" s="663"/>
      <c r="Q86" s="670" t="str">
        <f t="shared" si="5"/>
        <v>No</v>
      </c>
      <c r="R86" s="630" t="str">
        <f t="shared" si="6"/>
        <v>10|</v>
      </c>
      <c r="S86" s="666">
        <f t="shared" si="7"/>
        <v>0</v>
      </c>
      <c r="T86" s="625"/>
      <c r="U86" s="626">
        <f t="shared" si="8"/>
        <v>0</v>
      </c>
      <c r="V86" s="663">
        <f t="shared" si="9"/>
        <v>0</v>
      </c>
      <c r="W86" s="663" t="str">
        <f t="shared" si="10"/>
        <v>a1H1R00000HfVUfUAN</v>
      </c>
      <c r="X86" s="624"/>
      <c r="Y86" s="352"/>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row>
    <row r="87" spans="1:51" s="350" customFormat="1" ht="47.15" customHeight="1" x14ac:dyDescent="0.3">
      <c r="A87" s="621">
        <v>10</v>
      </c>
      <c r="B87" s="622"/>
      <c r="C87" s="665"/>
      <c r="D87" s="666"/>
      <c r="E87" s="663"/>
      <c r="F87" s="663"/>
      <c r="G87" s="625"/>
      <c r="H87" s="626"/>
      <c r="I87" s="627"/>
      <c r="J87" s="667" t="str">
        <f t="shared" si="4"/>
        <v>10</v>
      </c>
      <c r="K87" s="668" t="s">
        <v>950</v>
      </c>
      <c r="L87" s="668"/>
      <c r="M87" s="667"/>
      <c r="N87" s="669" t="s">
        <v>1250</v>
      </c>
      <c r="O87" s="667"/>
      <c r="P87" s="663"/>
      <c r="Q87" s="670" t="str">
        <f t="shared" si="5"/>
        <v>No</v>
      </c>
      <c r="R87" s="630" t="str">
        <f t="shared" si="6"/>
        <v>10|</v>
      </c>
      <c r="S87" s="666">
        <f t="shared" si="7"/>
        <v>0</v>
      </c>
      <c r="T87" s="625"/>
      <c r="U87" s="626">
        <f t="shared" si="8"/>
        <v>0</v>
      </c>
      <c r="V87" s="663">
        <f t="shared" si="9"/>
        <v>0</v>
      </c>
      <c r="W87" s="663" t="str">
        <f t="shared" si="10"/>
        <v>a1H1R00000HfVUuUAN</v>
      </c>
      <c r="X87" s="624"/>
      <c r="Y87" s="352"/>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row>
    <row r="88" spans="1:51" s="350" customFormat="1" ht="47.15" customHeight="1" x14ac:dyDescent="0.3">
      <c r="A88" s="621">
        <v>10</v>
      </c>
      <c r="B88" s="622"/>
      <c r="C88" s="665"/>
      <c r="D88" s="666"/>
      <c r="E88" s="663"/>
      <c r="F88" s="663"/>
      <c r="G88" s="625"/>
      <c r="H88" s="626"/>
      <c r="I88" s="627"/>
      <c r="J88" s="667" t="str">
        <f t="shared" si="4"/>
        <v>10</v>
      </c>
      <c r="K88" s="668" t="s">
        <v>952</v>
      </c>
      <c r="L88" s="668"/>
      <c r="M88" s="667"/>
      <c r="N88" s="669" t="s">
        <v>1251</v>
      </c>
      <c r="O88" s="667"/>
      <c r="P88" s="663"/>
      <c r="Q88" s="670" t="str">
        <f t="shared" si="5"/>
        <v>No</v>
      </c>
      <c r="R88" s="630" t="str">
        <f t="shared" si="6"/>
        <v>10|</v>
      </c>
      <c r="S88" s="666">
        <f t="shared" si="7"/>
        <v>0</v>
      </c>
      <c r="T88" s="625"/>
      <c r="U88" s="626">
        <f t="shared" si="8"/>
        <v>0</v>
      </c>
      <c r="V88" s="663">
        <f t="shared" si="9"/>
        <v>0</v>
      </c>
      <c r="W88" s="663" t="str">
        <f t="shared" si="10"/>
        <v>a1H1R00000HfVV9UAN</v>
      </c>
      <c r="X88" s="624"/>
      <c r="Y88" s="352"/>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row>
    <row r="89" spans="1:51" s="350" customFormat="1" ht="47.15" customHeight="1" x14ac:dyDescent="0.3">
      <c r="A89" s="621">
        <v>11</v>
      </c>
      <c r="B89" s="622"/>
      <c r="C89" s="665"/>
      <c r="D89" s="666"/>
      <c r="E89" s="663"/>
      <c r="F89" s="663"/>
      <c r="G89" s="625"/>
      <c r="H89" s="626"/>
      <c r="I89" s="627"/>
      <c r="J89" s="667" t="str">
        <f t="shared" si="4"/>
        <v>11</v>
      </c>
      <c r="K89" s="668" t="s">
        <v>942</v>
      </c>
      <c r="L89" s="668"/>
      <c r="M89" s="667"/>
      <c r="N89" s="669" t="s">
        <v>1252</v>
      </c>
      <c r="O89" s="667"/>
      <c r="P89" s="663"/>
      <c r="Q89" s="670" t="str">
        <f t="shared" si="5"/>
        <v>No</v>
      </c>
      <c r="R89" s="630" t="str">
        <f t="shared" si="6"/>
        <v>11|</v>
      </c>
      <c r="S89" s="666">
        <f t="shared" si="7"/>
        <v>0</v>
      </c>
      <c r="T89" s="625"/>
      <c r="U89" s="626">
        <f t="shared" si="8"/>
        <v>0</v>
      </c>
      <c r="V89" s="663">
        <f t="shared" si="9"/>
        <v>0</v>
      </c>
      <c r="W89" s="663" t="str">
        <f t="shared" si="10"/>
        <v>a1H1R00000HfVTxUAN</v>
      </c>
      <c r="X89" s="624"/>
      <c r="Y89" s="352"/>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row>
    <row r="90" spans="1:51" s="350" customFormat="1" ht="47.15" customHeight="1" x14ac:dyDescent="0.3">
      <c r="A90" s="621">
        <v>11</v>
      </c>
      <c r="B90" s="622"/>
      <c r="C90" s="665"/>
      <c r="D90" s="666"/>
      <c r="E90" s="663"/>
      <c r="F90" s="663"/>
      <c r="G90" s="625"/>
      <c r="H90" s="626"/>
      <c r="I90" s="627"/>
      <c r="J90" s="667" t="str">
        <f t="shared" si="4"/>
        <v>11</v>
      </c>
      <c r="K90" s="668" t="s">
        <v>944</v>
      </c>
      <c r="L90" s="668"/>
      <c r="M90" s="667"/>
      <c r="N90" s="669" t="s">
        <v>1253</v>
      </c>
      <c r="O90" s="667"/>
      <c r="P90" s="663"/>
      <c r="Q90" s="670" t="str">
        <f t="shared" si="5"/>
        <v>No</v>
      </c>
      <c r="R90" s="630" t="str">
        <f t="shared" si="6"/>
        <v>11|</v>
      </c>
      <c r="S90" s="666">
        <f t="shared" si="7"/>
        <v>0</v>
      </c>
      <c r="T90" s="625"/>
      <c r="U90" s="626">
        <f t="shared" si="8"/>
        <v>0</v>
      </c>
      <c r="V90" s="663">
        <f t="shared" si="9"/>
        <v>0</v>
      </c>
      <c r="W90" s="663" t="str">
        <f t="shared" si="10"/>
        <v>a1H1R00000HfVUCUA3</v>
      </c>
      <c r="X90" s="624"/>
      <c r="Y90" s="352"/>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row>
    <row r="91" spans="1:51" s="350" customFormat="1" ht="47.15" customHeight="1" x14ac:dyDescent="0.3">
      <c r="A91" s="621">
        <v>11</v>
      </c>
      <c r="B91" s="622"/>
      <c r="C91" s="665"/>
      <c r="D91" s="666"/>
      <c r="E91" s="663"/>
      <c r="F91" s="663"/>
      <c r="G91" s="625"/>
      <c r="H91" s="626"/>
      <c r="I91" s="627"/>
      <c r="J91" s="667" t="str">
        <f t="shared" si="4"/>
        <v>11</v>
      </c>
      <c r="K91" s="668" t="s">
        <v>946</v>
      </c>
      <c r="L91" s="668"/>
      <c r="M91" s="667"/>
      <c r="N91" s="669" t="s">
        <v>1254</v>
      </c>
      <c r="O91" s="667"/>
      <c r="P91" s="663"/>
      <c r="Q91" s="670" t="str">
        <f t="shared" si="5"/>
        <v>No</v>
      </c>
      <c r="R91" s="630" t="str">
        <f t="shared" si="6"/>
        <v>11|</v>
      </c>
      <c r="S91" s="666">
        <f t="shared" si="7"/>
        <v>0</v>
      </c>
      <c r="T91" s="625"/>
      <c r="U91" s="626">
        <f t="shared" si="8"/>
        <v>0</v>
      </c>
      <c r="V91" s="663">
        <f t="shared" si="9"/>
        <v>0</v>
      </c>
      <c r="W91" s="663" t="str">
        <f t="shared" si="10"/>
        <v>a1H1R00000HfVURUA3</v>
      </c>
      <c r="X91" s="624"/>
      <c r="Y91" s="352"/>
      <c r="Z91" s="354"/>
      <c r="AA91" s="354"/>
      <c r="AB91" s="354"/>
      <c r="AC91" s="354"/>
      <c r="AD91" s="354"/>
      <c r="AE91" s="354"/>
      <c r="AF91" s="354"/>
      <c r="AG91" s="354"/>
      <c r="AH91" s="354"/>
      <c r="AI91" s="354"/>
      <c r="AJ91" s="354"/>
      <c r="AK91" s="354"/>
      <c r="AL91" s="354"/>
      <c r="AM91" s="354"/>
      <c r="AN91" s="354"/>
      <c r="AO91" s="354"/>
      <c r="AP91" s="354"/>
      <c r="AQ91" s="354"/>
      <c r="AR91" s="354"/>
      <c r="AS91" s="354"/>
      <c r="AT91" s="354"/>
      <c r="AU91" s="354"/>
      <c r="AV91" s="354"/>
      <c r="AW91" s="354"/>
      <c r="AX91" s="354"/>
      <c r="AY91" s="354"/>
    </row>
    <row r="92" spans="1:51" s="350" customFormat="1" ht="47.15" customHeight="1" x14ac:dyDescent="0.3">
      <c r="A92" s="621">
        <v>11</v>
      </c>
      <c r="B92" s="622"/>
      <c r="C92" s="665"/>
      <c r="D92" s="666"/>
      <c r="E92" s="663"/>
      <c r="F92" s="663"/>
      <c r="G92" s="625"/>
      <c r="H92" s="626"/>
      <c r="I92" s="627"/>
      <c r="J92" s="667" t="str">
        <f t="shared" si="4"/>
        <v>11</v>
      </c>
      <c r="K92" s="668" t="s">
        <v>948</v>
      </c>
      <c r="L92" s="668"/>
      <c r="M92" s="667"/>
      <c r="N92" s="669" t="s">
        <v>1255</v>
      </c>
      <c r="O92" s="667"/>
      <c r="P92" s="663"/>
      <c r="Q92" s="670" t="str">
        <f t="shared" si="5"/>
        <v>No</v>
      </c>
      <c r="R92" s="630" t="str">
        <f t="shared" si="6"/>
        <v>11|</v>
      </c>
      <c r="S92" s="666">
        <f t="shared" si="7"/>
        <v>0</v>
      </c>
      <c r="T92" s="625"/>
      <c r="U92" s="626">
        <f t="shared" si="8"/>
        <v>0</v>
      </c>
      <c r="V92" s="663">
        <f t="shared" si="9"/>
        <v>0</v>
      </c>
      <c r="W92" s="663" t="str">
        <f t="shared" si="10"/>
        <v>a1H1R00000HfVUgUAN</v>
      </c>
      <c r="X92" s="624"/>
      <c r="Y92" s="352"/>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row>
    <row r="93" spans="1:51" s="350" customFormat="1" ht="47.15" customHeight="1" x14ac:dyDescent="0.3">
      <c r="A93" s="621">
        <v>11</v>
      </c>
      <c r="B93" s="622"/>
      <c r="C93" s="665"/>
      <c r="D93" s="666"/>
      <c r="E93" s="663"/>
      <c r="F93" s="663"/>
      <c r="G93" s="625"/>
      <c r="H93" s="626"/>
      <c r="I93" s="627"/>
      <c r="J93" s="667" t="str">
        <f t="shared" ref="J93:J118" si="11">CONCATENATE(A93,C93)</f>
        <v>11</v>
      </c>
      <c r="K93" s="668" t="s">
        <v>950</v>
      </c>
      <c r="L93" s="668"/>
      <c r="M93" s="667"/>
      <c r="N93" s="669" t="s">
        <v>1256</v>
      </c>
      <c r="O93" s="667"/>
      <c r="P93" s="663"/>
      <c r="Q93" s="670" t="str">
        <f t="shared" ref="Q93:Q118" si="12">IF(AND(VLOOKUP(A93,$A$8:$K$25,10,FALSE)="Number",X93&lt;&gt;"",T93&lt;&gt;""),"Yes","No")</f>
        <v>No</v>
      </c>
      <c r="R93" s="630" t="str">
        <f t="shared" ref="R93:R118" si="13">CONCATENATE(A93,"|",O93)</f>
        <v>11|</v>
      </c>
      <c r="S93" s="666">
        <f t="shared" ref="S93:S118" si="14">D93</f>
        <v>0</v>
      </c>
      <c r="T93" s="625"/>
      <c r="U93" s="626">
        <f t="shared" ref="U93:U118" si="15">H93</f>
        <v>0</v>
      </c>
      <c r="V93" s="663">
        <f t="shared" ref="V93:V118" si="16">I93</f>
        <v>0</v>
      </c>
      <c r="W93" s="663" t="str">
        <f t="shared" ref="W93:W118" si="17">N93</f>
        <v>a1H1R00000HfVUvUAN</v>
      </c>
      <c r="X93" s="624"/>
      <c r="Y93" s="352"/>
      <c r="Z93" s="354"/>
      <c r="AA93" s="354"/>
      <c r="AB93" s="354"/>
      <c r="AC93" s="354"/>
      <c r="AD93" s="354"/>
      <c r="AE93" s="354"/>
      <c r="AF93" s="354"/>
      <c r="AG93" s="354"/>
      <c r="AH93" s="354"/>
      <c r="AI93" s="354"/>
      <c r="AJ93" s="354"/>
      <c r="AK93" s="354"/>
      <c r="AL93" s="354"/>
      <c r="AM93" s="354"/>
      <c r="AN93" s="354"/>
      <c r="AO93" s="354"/>
      <c r="AP93" s="354"/>
      <c r="AQ93" s="354"/>
      <c r="AR93" s="354"/>
      <c r="AS93" s="354"/>
      <c r="AT93" s="354"/>
      <c r="AU93" s="354"/>
      <c r="AV93" s="354"/>
      <c r="AW93" s="354"/>
      <c r="AX93" s="354"/>
      <c r="AY93" s="354"/>
    </row>
    <row r="94" spans="1:51" s="350" customFormat="1" ht="47.15" customHeight="1" x14ac:dyDescent="0.3">
      <c r="A94" s="621">
        <v>11</v>
      </c>
      <c r="B94" s="622"/>
      <c r="C94" s="665"/>
      <c r="D94" s="666"/>
      <c r="E94" s="663"/>
      <c r="F94" s="663"/>
      <c r="G94" s="625"/>
      <c r="H94" s="626"/>
      <c r="I94" s="627"/>
      <c r="J94" s="667" t="str">
        <f t="shared" si="11"/>
        <v>11</v>
      </c>
      <c r="K94" s="668" t="s">
        <v>952</v>
      </c>
      <c r="L94" s="668"/>
      <c r="M94" s="667"/>
      <c r="N94" s="669" t="s">
        <v>1257</v>
      </c>
      <c r="O94" s="667"/>
      <c r="P94" s="663"/>
      <c r="Q94" s="670" t="str">
        <f t="shared" si="12"/>
        <v>No</v>
      </c>
      <c r="R94" s="630" t="str">
        <f t="shared" si="13"/>
        <v>11|</v>
      </c>
      <c r="S94" s="666">
        <f t="shared" si="14"/>
        <v>0</v>
      </c>
      <c r="T94" s="625"/>
      <c r="U94" s="626">
        <f t="shared" si="15"/>
        <v>0</v>
      </c>
      <c r="V94" s="663">
        <f t="shared" si="16"/>
        <v>0</v>
      </c>
      <c r="W94" s="663" t="str">
        <f t="shared" si="17"/>
        <v>a1H1R00000HfVVAUA3</v>
      </c>
      <c r="X94" s="624"/>
      <c r="Y94" s="352"/>
      <c r="Z94" s="354"/>
      <c r="AA94" s="354"/>
      <c r="AB94" s="354"/>
      <c r="AC94" s="354"/>
      <c r="AD94" s="354"/>
      <c r="AE94" s="354"/>
      <c r="AF94" s="354"/>
      <c r="AG94" s="354"/>
      <c r="AH94" s="354"/>
      <c r="AI94" s="354"/>
      <c r="AJ94" s="354"/>
      <c r="AK94" s="354"/>
      <c r="AL94" s="354"/>
      <c r="AM94" s="354"/>
      <c r="AN94" s="354"/>
      <c r="AO94" s="354"/>
      <c r="AP94" s="354"/>
      <c r="AQ94" s="354"/>
      <c r="AR94" s="354"/>
      <c r="AS94" s="354"/>
      <c r="AT94" s="354"/>
      <c r="AU94" s="354"/>
      <c r="AV94" s="354"/>
      <c r="AW94" s="354"/>
      <c r="AX94" s="354"/>
      <c r="AY94" s="354"/>
    </row>
    <row r="95" spans="1:51" s="350" customFormat="1" ht="47.15" customHeight="1" x14ac:dyDescent="0.3">
      <c r="A95" s="621">
        <v>12</v>
      </c>
      <c r="B95" s="622"/>
      <c r="C95" s="665"/>
      <c r="D95" s="666"/>
      <c r="E95" s="663"/>
      <c r="F95" s="663"/>
      <c r="G95" s="625"/>
      <c r="H95" s="626"/>
      <c r="I95" s="627"/>
      <c r="J95" s="667" t="str">
        <f t="shared" si="11"/>
        <v>12</v>
      </c>
      <c r="K95" s="668" t="s">
        <v>942</v>
      </c>
      <c r="L95" s="668"/>
      <c r="M95" s="667"/>
      <c r="N95" s="669" t="s">
        <v>1258</v>
      </c>
      <c r="O95" s="667"/>
      <c r="P95" s="663"/>
      <c r="Q95" s="670" t="str">
        <f t="shared" si="12"/>
        <v>No</v>
      </c>
      <c r="R95" s="630" t="str">
        <f t="shared" si="13"/>
        <v>12|</v>
      </c>
      <c r="S95" s="666">
        <f t="shared" si="14"/>
        <v>0</v>
      </c>
      <c r="T95" s="625"/>
      <c r="U95" s="626">
        <f t="shared" si="15"/>
        <v>0</v>
      </c>
      <c r="V95" s="663">
        <f t="shared" si="16"/>
        <v>0</v>
      </c>
      <c r="W95" s="663" t="str">
        <f t="shared" si="17"/>
        <v>a1H1R00000HfVTyUAN</v>
      </c>
      <c r="X95" s="624"/>
      <c r="Y95" s="352"/>
      <c r="Z95" s="354"/>
      <c r="AA95" s="354"/>
      <c r="AB95" s="354"/>
      <c r="AC95" s="354"/>
      <c r="AD95" s="354"/>
      <c r="AE95" s="354"/>
      <c r="AF95" s="354"/>
      <c r="AG95" s="354"/>
      <c r="AH95" s="354"/>
      <c r="AI95" s="354"/>
      <c r="AJ95" s="354"/>
      <c r="AK95" s="354"/>
      <c r="AL95" s="354"/>
      <c r="AM95" s="354"/>
      <c r="AN95" s="354"/>
      <c r="AO95" s="354"/>
      <c r="AP95" s="354"/>
      <c r="AQ95" s="354"/>
      <c r="AR95" s="354"/>
      <c r="AS95" s="354"/>
      <c r="AT95" s="354"/>
      <c r="AU95" s="354"/>
      <c r="AV95" s="354"/>
      <c r="AW95" s="354"/>
      <c r="AX95" s="354"/>
      <c r="AY95" s="354"/>
    </row>
    <row r="96" spans="1:51" s="350" customFormat="1" ht="47.15" customHeight="1" x14ac:dyDescent="0.3">
      <c r="A96" s="621">
        <v>12</v>
      </c>
      <c r="B96" s="622"/>
      <c r="C96" s="665"/>
      <c r="D96" s="666"/>
      <c r="E96" s="663"/>
      <c r="F96" s="663"/>
      <c r="G96" s="625"/>
      <c r="H96" s="626"/>
      <c r="I96" s="627"/>
      <c r="J96" s="667" t="str">
        <f t="shared" si="11"/>
        <v>12</v>
      </c>
      <c r="K96" s="668" t="s">
        <v>944</v>
      </c>
      <c r="L96" s="668"/>
      <c r="M96" s="667"/>
      <c r="N96" s="669" t="s">
        <v>1259</v>
      </c>
      <c r="O96" s="667"/>
      <c r="P96" s="663"/>
      <c r="Q96" s="670" t="str">
        <f t="shared" si="12"/>
        <v>No</v>
      </c>
      <c r="R96" s="630" t="str">
        <f t="shared" si="13"/>
        <v>12|</v>
      </c>
      <c r="S96" s="666">
        <f t="shared" si="14"/>
        <v>0</v>
      </c>
      <c r="T96" s="625"/>
      <c r="U96" s="626">
        <f t="shared" si="15"/>
        <v>0</v>
      </c>
      <c r="V96" s="663">
        <f t="shared" si="16"/>
        <v>0</v>
      </c>
      <c r="W96" s="663" t="str">
        <f t="shared" si="17"/>
        <v>a1H1R00000HfVUDUA3</v>
      </c>
      <c r="X96" s="624"/>
      <c r="Y96" s="352"/>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4"/>
      <c r="AV96" s="354"/>
      <c r="AW96" s="354"/>
      <c r="AX96" s="354"/>
      <c r="AY96" s="354"/>
    </row>
    <row r="97" spans="1:51" s="350" customFormat="1" ht="47.15" customHeight="1" x14ac:dyDescent="0.3">
      <c r="A97" s="621">
        <v>12</v>
      </c>
      <c r="B97" s="622"/>
      <c r="C97" s="665"/>
      <c r="D97" s="666"/>
      <c r="E97" s="663"/>
      <c r="F97" s="663"/>
      <c r="G97" s="625"/>
      <c r="H97" s="626"/>
      <c r="I97" s="627"/>
      <c r="J97" s="667" t="str">
        <f t="shared" si="11"/>
        <v>12</v>
      </c>
      <c r="K97" s="668" t="s">
        <v>946</v>
      </c>
      <c r="L97" s="668"/>
      <c r="M97" s="667"/>
      <c r="N97" s="669" t="s">
        <v>1260</v>
      </c>
      <c r="O97" s="667"/>
      <c r="P97" s="663"/>
      <c r="Q97" s="670" t="str">
        <f t="shared" si="12"/>
        <v>No</v>
      </c>
      <c r="R97" s="630" t="str">
        <f t="shared" si="13"/>
        <v>12|</v>
      </c>
      <c r="S97" s="666">
        <f t="shared" si="14"/>
        <v>0</v>
      </c>
      <c r="T97" s="625"/>
      <c r="U97" s="626">
        <f t="shared" si="15"/>
        <v>0</v>
      </c>
      <c r="V97" s="663">
        <f t="shared" si="16"/>
        <v>0</v>
      </c>
      <c r="W97" s="663" t="str">
        <f t="shared" si="17"/>
        <v>a1H1R00000HfVUSUA3</v>
      </c>
      <c r="X97" s="624"/>
      <c r="Y97" s="352"/>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row>
    <row r="98" spans="1:51" s="350" customFormat="1" ht="47.15" customHeight="1" x14ac:dyDescent="0.3">
      <c r="A98" s="621">
        <v>12</v>
      </c>
      <c r="B98" s="622"/>
      <c r="C98" s="665"/>
      <c r="D98" s="666"/>
      <c r="E98" s="663"/>
      <c r="F98" s="663"/>
      <c r="G98" s="625"/>
      <c r="H98" s="626"/>
      <c r="I98" s="627"/>
      <c r="J98" s="667" t="str">
        <f t="shared" si="11"/>
        <v>12</v>
      </c>
      <c r="K98" s="668" t="s">
        <v>948</v>
      </c>
      <c r="L98" s="668"/>
      <c r="M98" s="667"/>
      <c r="N98" s="669" t="s">
        <v>1261</v>
      </c>
      <c r="O98" s="667"/>
      <c r="P98" s="663"/>
      <c r="Q98" s="670" t="str">
        <f t="shared" si="12"/>
        <v>No</v>
      </c>
      <c r="R98" s="630" t="str">
        <f t="shared" si="13"/>
        <v>12|</v>
      </c>
      <c r="S98" s="666">
        <f t="shared" si="14"/>
        <v>0</v>
      </c>
      <c r="T98" s="625"/>
      <c r="U98" s="626">
        <f t="shared" si="15"/>
        <v>0</v>
      </c>
      <c r="V98" s="663">
        <f t="shared" si="16"/>
        <v>0</v>
      </c>
      <c r="W98" s="663" t="str">
        <f t="shared" si="17"/>
        <v>a1H1R00000HfVUhUAN</v>
      </c>
      <c r="X98" s="624"/>
      <c r="Y98" s="352"/>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row>
    <row r="99" spans="1:51" s="350" customFormat="1" ht="47.15" customHeight="1" x14ac:dyDescent="0.3">
      <c r="A99" s="621">
        <v>12</v>
      </c>
      <c r="B99" s="622"/>
      <c r="C99" s="665"/>
      <c r="D99" s="666"/>
      <c r="E99" s="663"/>
      <c r="F99" s="663"/>
      <c r="G99" s="625"/>
      <c r="H99" s="626"/>
      <c r="I99" s="627"/>
      <c r="J99" s="667" t="str">
        <f t="shared" si="11"/>
        <v>12</v>
      </c>
      <c r="K99" s="668" t="s">
        <v>950</v>
      </c>
      <c r="L99" s="668"/>
      <c r="M99" s="667"/>
      <c r="N99" s="669" t="s">
        <v>1262</v>
      </c>
      <c r="O99" s="667"/>
      <c r="P99" s="663"/>
      <c r="Q99" s="670" t="str">
        <f t="shared" si="12"/>
        <v>No</v>
      </c>
      <c r="R99" s="630" t="str">
        <f t="shared" si="13"/>
        <v>12|</v>
      </c>
      <c r="S99" s="666">
        <f t="shared" si="14"/>
        <v>0</v>
      </c>
      <c r="T99" s="625"/>
      <c r="U99" s="626">
        <f t="shared" si="15"/>
        <v>0</v>
      </c>
      <c r="V99" s="663">
        <f t="shared" si="16"/>
        <v>0</v>
      </c>
      <c r="W99" s="663" t="str">
        <f t="shared" si="17"/>
        <v>a1H1R00000HfVUwUAN</v>
      </c>
      <c r="X99" s="624"/>
      <c r="Y99" s="352"/>
      <c r="Z99" s="354"/>
      <c r="AA99" s="354"/>
      <c r="AB99" s="354"/>
      <c r="AC99" s="354"/>
      <c r="AD99" s="354"/>
      <c r="AE99" s="354"/>
      <c r="AF99" s="354"/>
      <c r="AG99" s="354"/>
      <c r="AH99" s="354"/>
      <c r="AI99" s="354"/>
      <c r="AJ99" s="354"/>
      <c r="AK99" s="354"/>
      <c r="AL99" s="354"/>
      <c r="AM99" s="354"/>
      <c r="AN99" s="354"/>
      <c r="AO99" s="354"/>
      <c r="AP99" s="354"/>
      <c r="AQ99" s="354"/>
      <c r="AR99" s="354"/>
      <c r="AS99" s="354"/>
      <c r="AT99" s="354"/>
      <c r="AU99" s="354"/>
      <c r="AV99" s="354"/>
      <c r="AW99" s="354"/>
      <c r="AX99" s="354"/>
      <c r="AY99" s="354"/>
    </row>
    <row r="100" spans="1:51" s="350" customFormat="1" ht="47.15" customHeight="1" x14ac:dyDescent="0.3">
      <c r="A100" s="621">
        <v>12</v>
      </c>
      <c r="B100" s="622"/>
      <c r="C100" s="665"/>
      <c r="D100" s="666"/>
      <c r="E100" s="663"/>
      <c r="F100" s="663"/>
      <c r="G100" s="625"/>
      <c r="H100" s="626"/>
      <c r="I100" s="627"/>
      <c r="J100" s="667" t="str">
        <f t="shared" si="11"/>
        <v>12</v>
      </c>
      <c r="K100" s="668" t="s">
        <v>952</v>
      </c>
      <c r="L100" s="668"/>
      <c r="M100" s="667"/>
      <c r="N100" s="669" t="s">
        <v>1263</v>
      </c>
      <c r="O100" s="667"/>
      <c r="P100" s="663"/>
      <c r="Q100" s="670" t="str">
        <f t="shared" si="12"/>
        <v>No</v>
      </c>
      <c r="R100" s="630" t="str">
        <f t="shared" si="13"/>
        <v>12|</v>
      </c>
      <c r="S100" s="666">
        <f t="shared" si="14"/>
        <v>0</v>
      </c>
      <c r="T100" s="625"/>
      <c r="U100" s="626">
        <f t="shared" si="15"/>
        <v>0</v>
      </c>
      <c r="V100" s="663">
        <f t="shared" si="16"/>
        <v>0</v>
      </c>
      <c r="W100" s="663" t="str">
        <f t="shared" si="17"/>
        <v>a1H1R00000HfVVBUA3</v>
      </c>
      <c r="X100" s="624"/>
      <c r="Y100" s="352"/>
      <c r="Z100" s="354"/>
      <c r="AA100" s="354"/>
      <c r="AB100" s="354"/>
      <c r="AC100" s="354"/>
      <c r="AD100" s="354"/>
      <c r="AE100" s="354"/>
      <c r="AF100" s="354"/>
      <c r="AG100" s="354"/>
      <c r="AH100" s="354"/>
      <c r="AI100" s="354"/>
      <c r="AJ100" s="354"/>
      <c r="AK100" s="354"/>
      <c r="AL100" s="354"/>
      <c r="AM100" s="354"/>
      <c r="AN100" s="354"/>
      <c r="AO100" s="354"/>
      <c r="AP100" s="354"/>
      <c r="AQ100" s="354"/>
      <c r="AR100" s="354"/>
      <c r="AS100" s="354"/>
      <c r="AT100" s="354"/>
      <c r="AU100" s="354"/>
      <c r="AV100" s="354"/>
      <c r="AW100" s="354"/>
      <c r="AX100" s="354"/>
      <c r="AY100" s="354"/>
    </row>
    <row r="101" spans="1:51" s="350" customFormat="1" ht="47.15" customHeight="1" x14ac:dyDescent="0.3">
      <c r="A101" s="621">
        <v>13</v>
      </c>
      <c r="B101" s="622"/>
      <c r="C101" s="665"/>
      <c r="D101" s="666"/>
      <c r="E101" s="663"/>
      <c r="F101" s="663"/>
      <c r="G101" s="625"/>
      <c r="H101" s="626"/>
      <c r="I101" s="627"/>
      <c r="J101" s="667" t="str">
        <f t="shared" si="11"/>
        <v>13</v>
      </c>
      <c r="K101" s="668" t="s">
        <v>942</v>
      </c>
      <c r="L101" s="668"/>
      <c r="M101" s="667"/>
      <c r="N101" s="669" t="s">
        <v>1264</v>
      </c>
      <c r="O101" s="667"/>
      <c r="P101" s="663"/>
      <c r="Q101" s="670" t="str">
        <f t="shared" si="12"/>
        <v>No</v>
      </c>
      <c r="R101" s="630" t="str">
        <f t="shared" si="13"/>
        <v>13|</v>
      </c>
      <c r="S101" s="666">
        <f t="shared" si="14"/>
        <v>0</v>
      </c>
      <c r="T101" s="625"/>
      <c r="U101" s="626">
        <f t="shared" si="15"/>
        <v>0</v>
      </c>
      <c r="V101" s="663">
        <f t="shared" si="16"/>
        <v>0</v>
      </c>
      <c r="W101" s="663" t="str">
        <f t="shared" si="17"/>
        <v>a1H1R00000HfVTzUAN</v>
      </c>
      <c r="X101" s="624"/>
      <c r="Y101" s="352"/>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row>
    <row r="102" spans="1:51" s="350" customFormat="1" ht="47.15" customHeight="1" x14ac:dyDescent="0.3">
      <c r="A102" s="621">
        <v>13</v>
      </c>
      <c r="B102" s="622"/>
      <c r="C102" s="665"/>
      <c r="D102" s="666"/>
      <c r="E102" s="663"/>
      <c r="F102" s="663"/>
      <c r="G102" s="625"/>
      <c r="H102" s="626"/>
      <c r="I102" s="627"/>
      <c r="J102" s="667" t="str">
        <f t="shared" si="11"/>
        <v>13</v>
      </c>
      <c r="K102" s="668" t="s">
        <v>944</v>
      </c>
      <c r="L102" s="668"/>
      <c r="M102" s="667"/>
      <c r="N102" s="669" t="s">
        <v>1265</v>
      </c>
      <c r="O102" s="667"/>
      <c r="P102" s="663"/>
      <c r="Q102" s="670" t="str">
        <f t="shared" si="12"/>
        <v>No</v>
      </c>
      <c r="R102" s="630" t="str">
        <f t="shared" si="13"/>
        <v>13|</v>
      </c>
      <c r="S102" s="666">
        <f t="shared" si="14"/>
        <v>0</v>
      </c>
      <c r="T102" s="625"/>
      <c r="U102" s="626">
        <f t="shared" si="15"/>
        <v>0</v>
      </c>
      <c r="V102" s="663">
        <f t="shared" si="16"/>
        <v>0</v>
      </c>
      <c r="W102" s="663" t="str">
        <f t="shared" si="17"/>
        <v>a1H1R00000HfVUEUA3</v>
      </c>
      <c r="X102" s="624"/>
      <c r="Y102" s="352"/>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row>
    <row r="103" spans="1:51" s="350" customFormat="1" ht="47.15" customHeight="1" x14ac:dyDescent="0.3">
      <c r="A103" s="621">
        <v>13</v>
      </c>
      <c r="B103" s="622"/>
      <c r="C103" s="665"/>
      <c r="D103" s="666"/>
      <c r="E103" s="663"/>
      <c r="F103" s="663"/>
      <c r="G103" s="625"/>
      <c r="H103" s="626"/>
      <c r="I103" s="627"/>
      <c r="J103" s="667" t="str">
        <f t="shared" si="11"/>
        <v>13</v>
      </c>
      <c r="K103" s="668" t="s">
        <v>946</v>
      </c>
      <c r="L103" s="668"/>
      <c r="M103" s="667"/>
      <c r="N103" s="669" t="s">
        <v>1266</v>
      </c>
      <c r="O103" s="667"/>
      <c r="P103" s="663"/>
      <c r="Q103" s="670" t="str">
        <f t="shared" si="12"/>
        <v>No</v>
      </c>
      <c r="R103" s="630" t="str">
        <f t="shared" si="13"/>
        <v>13|</v>
      </c>
      <c r="S103" s="666">
        <f t="shared" si="14"/>
        <v>0</v>
      </c>
      <c r="T103" s="625"/>
      <c r="U103" s="626">
        <f t="shared" si="15"/>
        <v>0</v>
      </c>
      <c r="V103" s="663">
        <f t="shared" si="16"/>
        <v>0</v>
      </c>
      <c r="W103" s="663" t="str">
        <f t="shared" si="17"/>
        <v>a1H1R00000HfVUTUA3</v>
      </c>
      <c r="X103" s="624"/>
      <c r="Y103" s="352"/>
      <c r="Z103" s="354"/>
      <c r="AA103" s="354"/>
      <c r="AB103" s="354"/>
      <c r="AC103" s="354"/>
      <c r="AD103" s="354"/>
      <c r="AE103" s="354"/>
      <c r="AF103" s="354"/>
      <c r="AG103" s="354"/>
      <c r="AH103" s="354"/>
      <c r="AI103" s="354"/>
      <c r="AJ103" s="354"/>
      <c r="AK103" s="354"/>
      <c r="AL103" s="354"/>
      <c r="AM103" s="354"/>
      <c r="AN103" s="354"/>
      <c r="AO103" s="354"/>
      <c r="AP103" s="354"/>
      <c r="AQ103" s="354"/>
      <c r="AR103" s="354"/>
      <c r="AS103" s="354"/>
      <c r="AT103" s="354"/>
      <c r="AU103" s="354"/>
      <c r="AV103" s="354"/>
      <c r="AW103" s="354"/>
      <c r="AX103" s="354"/>
      <c r="AY103" s="354"/>
    </row>
    <row r="104" spans="1:51" s="350" customFormat="1" ht="47.15" customHeight="1" x14ac:dyDescent="0.3">
      <c r="A104" s="621">
        <v>13</v>
      </c>
      <c r="B104" s="622"/>
      <c r="C104" s="665"/>
      <c r="D104" s="666"/>
      <c r="E104" s="663"/>
      <c r="F104" s="663"/>
      <c r="G104" s="625"/>
      <c r="H104" s="626"/>
      <c r="I104" s="627"/>
      <c r="J104" s="667" t="str">
        <f t="shared" si="11"/>
        <v>13</v>
      </c>
      <c r="K104" s="668" t="s">
        <v>948</v>
      </c>
      <c r="L104" s="668"/>
      <c r="M104" s="667"/>
      <c r="N104" s="669" t="s">
        <v>1267</v>
      </c>
      <c r="O104" s="667"/>
      <c r="P104" s="663"/>
      <c r="Q104" s="670" t="str">
        <f t="shared" si="12"/>
        <v>No</v>
      </c>
      <c r="R104" s="630" t="str">
        <f t="shared" si="13"/>
        <v>13|</v>
      </c>
      <c r="S104" s="666">
        <f t="shared" si="14"/>
        <v>0</v>
      </c>
      <c r="T104" s="625"/>
      <c r="U104" s="626">
        <f t="shared" si="15"/>
        <v>0</v>
      </c>
      <c r="V104" s="663">
        <f t="shared" si="16"/>
        <v>0</v>
      </c>
      <c r="W104" s="663" t="str">
        <f t="shared" si="17"/>
        <v>a1H1R00000HfVUiUAN</v>
      </c>
      <c r="X104" s="624"/>
      <c r="Y104" s="352"/>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row>
    <row r="105" spans="1:51" s="350" customFormat="1" ht="47.15" customHeight="1" x14ac:dyDescent="0.3">
      <c r="A105" s="621">
        <v>13</v>
      </c>
      <c r="B105" s="622"/>
      <c r="C105" s="665"/>
      <c r="D105" s="666"/>
      <c r="E105" s="663"/>
      <c r="F105" s="663"/>
      <c r="G105" s="625"/>
      <c r="H105" s="626"/>
      <c r="I105" s="627"/>
      <c r="J105" s="667" t="str">
        <f t="shared" si="11"/>
        <v>13</v>
      </c>
      <c r="K105" s="668" t="s">
        <v>950</v>
      </c>
      <c r="L105" s="668"/>
      <c r="M105" s="667"/>
      <c r="N105" s="669" t="s">
        <v>1268</v>
      </c>
      <c r="O105" s="667"/>
      <c r="P105" s="663"/>
      <c r="Q105" s="670" t="str">
        <f t="shared" si="12"/>
        <v>No</v>
      </c>
      <c r="R105" s="630" t="str">
        <f t="shared" si="13"/>
        <v>13|</v>
      </c>
      <c r="S105" s="666">
        <f t="shared" si="14"/>
        <v>0</v>
      </c>
      <c r="T105" s="625"/>
      <c r="U105" s="626">
        <f t="shared" si="15"/>
        <v>0</v>
      </c>
      <c r="V105" s="663">
        <f t="shared" si="16"/>
        <v>0</v>
      </c>
      <c r="W105" s="663" t="str">
        <f t="shared" si="17"/>
        <v>a1H1R00000HfVUxUAN</v>
      </c>
      <c r="X105" s="624"/>
      <c r="Y105" s="352"/>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row>
    <row r="106" spans="1:51" s="350" customFormat="1" ht="47.15" customHeight="1" x14ac:dyDescent="0.3">
      <c r="A106" s="621">
        <v>13</v>
      </c>
      <c r="B106" s="622"/>
      <c r="C106" s="665"/>
      <c r="D106" s="666"/>
      <c r="E106" s="663"/>
      <c r="F106" s="663"/>
      <c r="G106" s="625"/>
      <c r="H106" s="626"/>
      <c r="I106" s="627"/>
      <c r="J106" s="667" t="str">
        <f t="shared" si="11"/>
        <v>13</v>
      </c>
      <c r="K106" s="668" t="s">
        <v>952</v>
      </c>
      <c r="L106" s="668"/>
      <c r="M106" s="667"/>
      <c r="N106" s="669" t="s">
        <v>1269</v>
      </c>
      <c r="O106" s="667"/>
      <c r="P106" s="663"/>
      <c r="Q106" s="670" t="str">
        <f t="shared" si="12"/>
        <v>No</v>
      </c>
      <c r="R106" s="630" t="str">
        <f t="shared" si="13"/>
        <v>13|</v>
      </c>
      <c r="S106" s="666">
        <f t="shared" si="14"/>
        <v>0</v>
      </c>
      <c r="T106" s="625"/>
      <c r="U106" s="626">
        <f t="shared" si="15"/>
        <v>0</v>
      </c>
      <c r="V106" s="663">
        <f t="shared" si="16"/>
        <v>0</v>
      </c>
      <c r="W106" s="663" t="str">
        <f t="shared" si="17"/>
        <v>a1H1R00000HfVVCUA3</v>
      </c>
      <c r="X106" s="624"/>
      <c r="Y106" s="352"/>
      <c r="Z106" s="354"/>
      <c r="AA106" s="354"/>
      <c r="AB106" s="354"/>
      <c r="AC106" s="354"/>
      <c r="AD106" s="354"/>
      <c r="AE106" s="354"/>
      <c r="AF106" s="354"/>
      <c r="AG106" s="354"/>
      <c r="AH106" s="354"/>
      <c r="AI106" s="354"/>
      <c r="AJ106" s="354"/>
      <c r="AK106" s="354"/>
      <c r="AL106" s="354"/>
      <c r="AM106" s="354"/>
      <c r="AN106" s="354"/>
      <c r="AO106" s="354"/>
      <c r="AP106" s="354"/>
      <c r="AQ106" s="354"/>
      <c r="AR106" s="354"/>
      <c r="AS106" s="354"/>
      <c r="AT106" s="354"/>
      <c r="AU106" s="354"/>
      <c r="AV106" s="354"/>
      <c r="AW106" s="354"/>
      <c r="AX106" s="354"/>
      <c r="AY106" s="354"/>
    </row>
    <row r="107" spans="1:51" s="350" customFormat="1" ht="47.15" customHeight="1" x14ac:dyDescent="0.3">
      <c r="A107" s="621">
        <v>14</v>
      </c>
      <c r="B107" s="622"/>
      <c r="C107" s="665"/>
      <c r="D107" s="666"/>
      <c r="E107" s="663"/>
      <c r="F107" s="663"/>
      <c r="G107" s="625"/>
      <c r="H107" s="626"/>
      <c r="I107" s="627"/>
      <c r="J107" s="667" t="str">
        <f t="shared" si="11"/>
        <v>14</v>
      </c>
      <c r="K107" s="668" t="s">
        <v>942</v>
      </c>
      <c r="L107" s="668"/>
      <c r="M107" s="667"/>
      <c r="N107" s="669" t="s">
        <v>1270</v>
      </c>
      <c r="O107" s="667"/>
      <c r="P107" s="663"/>
      <c r="Q107" s="670" t="str">
        <f t="shared" si="12"/>
        <v>No</v>
      </c>
      <c r="R107" s="630" t="str">
        <f t="shared" si="13"/>
        <v>14|</v>
      </c>
      <c r="S107" s="666">
        <f t="shared" si="14"/>
        <v>0</v>
      </c>
      <c r="T107" s="625"/>
      <c r="U107" s="626">
        <f t="shared" si="15"/>
        <v>0</v>
      </c>
      <c r="V107" s="663">
        <f t="shared" si="16"/>
        <v>0</v>
      </c>
      <c r="W107" s="663" t="str">
        <f t="shared" si="17"/>
        <v>a1H1R00000HfVU0UAN</v>
      </c>
      <c r="X107" s="624"/>
      <c r="Y107" s="352"/>
      <c r="Z107" s="354"/>
      <c r="AA107" s="354"/>
      <c r="AB107" s="354"/>
      <c r="AC107" s="354"/>
      <c r="AD107" s="354"/>
      <c r="AE107" s="354"/>
      <c r="AF107" s="354"/>
      <c r="AG107" s="354"/>
      <c r="AH107" s="354"/>
      <c r="AI107" s="354"/>
      <c r="AJ107" s="354"/>
      <c r="AK107" s="354"/>
      <c r="AL107" s="354"/>
      <c r="AM107" s="354"/>
      <c r="AN107" s="354"/>
      <c r="AO107" s="354"/>
      <c r="AP107" s="354"/>
      <c r="AQ107" s="354"/>
      <c r="AR107" s="354"/>
      <c r="AS107" s="354"/>
      <c r="AT107" s="354"/>
      <c r="AU107" s="354"/>
      <c r="AV107" s="354"/>
      <c r="AW107" s="354"/>
      <c r="AX107" s="354"/>
      <c r="AY107" s="354"/>
    </row>
    <row r="108" spans="1:51" s="350" customFormat="1" ht="47.15" customHeight="1" x14ac:dyDescent="0.3">
      <c r="A108" s="621">
        <v>14</v>
      </c>
      <c r="B108" s="622"/>
      <c r="C108" s="665"/>
      <c r="D108" s="666"/>
      <c r="E108" s="663"/>
      <c r="F108" s="663"/>
      <c r="G108" s="625"/>
      <c r="H108" s="626"/>
      <c r="I108" s="627"/>
      <c r="J108" s="667" t="str">
        <f t="shared" si="11"/>
        <v>14</v>
      </c>
      <c r="K108" s="668" t="s">
        <v>944</v>
      </c>
      <c r="L108" s="668"/>
      <c r="M108" s="667"/>
      <c r="N108" s="669" t="s">
        <v>1271</v>
      </c>
      <c r="O108" s="667"/>
      <c r="P108" s="663"/>
      <c r="Q108" s="670" t="str">
        <f t="shared" si="12"/>
        <v>No</v>
      </c>
      <c r="R108" s="630" t="str">
        <f t="shared" si="13"/>
        <v>14|</v>
      </c>
      <c r="S108" s="666">
        <f t="shared" si="14"/>
        <v>0</v>
      </c>
      <c r="T108" s="625"/>
      <c r="U108" s="626">
        <f t="shared" si="15"/>
        <v>0</v>
      </c>
      <c r="V108" s="663">
        <f t="shared" si="16"/>
        <v>0</v>
      </c>
      <c r="W108" s="663" t="str">
        <f t="shared" si="17"/>
        <v>a1H1R00000HfVUFUA3</v>
      </c>
      <c r="X108" s="624"/>
      <c r="Y108" s="352"/>
      <c r="Z108" s="354"/>
      <c r="AA108" s="354"/>
      <c r="AB108" s="354"/>
      <c r="AC108" s="354"/>
      <c r="AD108" s="354"/>
      <c r="AE108" s="354"/>
      <c r="AF108" s="354"/>
      <c r="AG108" s="354"/>
      <c r="AH108" s="354"/>
      <c r="AI108" s="354"/>
      <c r="AJ108" s="354"/>
      <c r="AK108" s="354"/>
      <c r="AL108" s="354"/>
      <c r="AM108" s="354"/>
      <c r="AN108" s="354"/>
      <c r="AO108" s="354"/>
      <c r="AP108" s="354"/>
      <c r="AQ108" s="354"/>
      <c r="AR108" s="354"/>
      <c r="AS108" s="354"/>
      <c r="AT108" s="354"/>
      <c r="AU108" s="354"/>
      <c r="AV108" s="354"/>
      <c r="AW108" s="354"/>
      <c r="AX108" s="354"/>
      <c r="AY108" s="354"/>
    </row>
    <row r="109" spans="1:51" s="350" customFormat="1" ht="47.15" customHeight="1" x14ac:dyDescent="0.3">
      <c r="A109" s="621">
        <v>14</v>
      </c>
      <c r="B109" s="622"/>
      <c r="C109" s="665"/>
      <c r="D109" s="666"/>
      <c r="E109" s="663"/>
      <c r="F109" s="663"/>
      <c r="G109" s="625"/>
      <c r="H109" s="626"/>
      <c r="I109" s="627"/>
      <c r="J109" s="667" t="str">
        <f t="shared" si="11"/>
        <v>14</v>
      </c>
      <c r="K109" s="668" t="s">
        <v>946</v>
      </c>
      <c r="L109" s="668"/>
      <c r="M109" s="667"/>
      <c r="N109" s="669" t="s">
        <v>1272</v>
      </c>
      <c r="O109" s="667"/>
      <c r="P109" s="663"/>
      <c r="Q109" s="670" t="str">
        <f t="shared" si="12"/>
        <v>No</v>
      </c>
      <c r="R109" s="630" t="str">
        <f t="shared" si="13"/>
        <v>14|</v>
      </c>
      <c r="S109" s="666">
        <f t="shared" si="14"/>
        <v>0</v>
      </c>
      <c r="T109" s="625"/>
      <c r="U109" s="626">
        <f t="shared" si="15"/>
        <v>0</v>
      </c>
      <c r="V109" s="663">
        <f t="shared" si="16"/>
        <v>0</v>
      </c>
      <c r="W109" s="663" t="str">
        <f t="shared" si="17"/>
        <v>a1H1R00000HfVUUUA3</v>
      </c>
      <c r="X109" s="624"/>
      <c r="Y109" s="352"/>
      <c r="Z109" s="354"/>
      <c r="AA109" s="354"/>
      <c r="AB109" s="354"/>
      <c r="AC109" s="354"/>
      <c r="AD109" s="354"/>
      <c r="AE109" s="354"/>
      <c r="AF109" s="354"/>
      <c r="AG109" s="354"/>
      <c r="AH109" s="354"/>
      <c r="AI109" s="354"/>
      <c r="AJ109" s="354"/>
      <c r="AK109" s="354"/>
      <c r="AL109" s="354"/>
      <c r="AM109" s="354"/>
      <c r="AN109" s="354"/>
      <c r="AO109" s="354"/>
      <c r="AP109" s="354"/>
      <c r="AQ109" s="354"/>
      <c r="AR109" s="354"/>
      <c r="AS109" s="354"/>
      <c r="AT109" s="354"/>
      <c r="AU109" s="354"/>
      <c r="AV109" s="354"/>
      <c r="AW109" s="354"/>
      <c r="AX109" s="354"/>
      <c r="AY109" s="354"/>
    </row>
    <row r="110" spans="1:51" s="350" customFormat="1" ht="47.15" customHeight="1" x14ac:dyDescent="0.3">
      <c r="A110" s="621">
        <v>14</v>
      </c>
      <c r="B110" s="622"/>
      <c r="C110" s="665"/>
      <c r="D110" s="666"/>
      <c r="E110" s="663"/>
      <c r="F110" s="663"/>
      <c r="G110" s="625"/>
      <c r="H110" s="626"/>
      <c r="I110" s="627"/>
      <c r="J110" s="667" t="str">
        <f t="shared" si="11"/>
        <v>14</v>
      </c>
      <c r="K110" s="668" t="s">
        <v>948</v>
      </c>
      <c r="L110" s="668"/>
      <c r="M110" s="667"/>
      <c r="N110" s="669" t="s">
        <v>1273</v>
      </c>
      <c r="O110" s="667"/>
      <c r="P110" s="663"/>
      <c r="Q110" s="670" t="str">
        <f t="shared" si="12"/>
        <v>No</v>
      </c>
      <c r="R110" s="630" t="str">
        <f t="shared" si="13"/>
        <v>14|</v>
      </c>
      <c r="S110" s="666">
        <f t="shared" si="14"/>
        <v>0</v>
      </c>
      <c r="T110" s="625"/>
      <c r="U110" s="626">
        <f t="shared" si="15"/>
        <v>0</v>
      </c>
      <c r="V110" s="663">
        <f t="shared" si="16"/>
        <v>0</v>
      </c>
      <c r="W110" s="663" t="str">
        <f t="shared" si="17"/>
        <v>a1H1R00000HfVUjUAN</v>
      </c>
      <c r="X110" s="624"/>
      <c r="Y110" s="352"/>
      <c r="Z110" s="354"/>
      <c r="AA110" s="354"/>
      <c r="AB110" s="354"/>
      <c r="AC110" s="354"/>
      <c r="AD110" s="354"/>
      <c r="AE110" s="354"/>
      <c r="AF110" s="354"/>
      <c r="AG110" s="354"/>
      <c r="AH110" s="354"/>
      <c r="AI110" s="354"/>
      <c r="AJ110" s="354"/>
      <c r="AK110" s="354"/>
      <c r="AL110" s="354"/>
      <c r="AM110" s="354"/>
      <c r="AN110" s="354"/>
      <c r="AO110" s="354"/>
      <c r="AP110" s="354"/>
      <c r="AQ110" s="354"/>
      <c r="AR110" s="354"/>
      <c r="AS110" s="354"/>
      <c r="AT110" s="354"/>
      <c r="AU110" s="354"/>
      <c r="AV110" s="354"/>
      <c r="AW110" s="354"/>
      <c r="AX110" s="354"/>
      <c r="AY110" s="354"/>
    </row>
    <row r="111" spans="1:51" s="350" customFormat="1" ht="47.15" customHeight="1" x14ac:dyDescent="0.3">
      <c r="A111" s="621">
        <v>14</v>
      </c>
      <c r="B111" s="622"/>
      <c r="C111" s="665"/>
      <c r="D111" s="666"/>
      <c r="E111" s="663"/>
      <c r="F111" s="663"/>
      <c r="G111" s="625"/>
      <c r="H111" s="626"/>
      <c r="I111" s="627"/>
      <c r="J111" s="667" t="str">
        <f t="shared" si="11"/>
        <v>14</v>
      </c>
      <c r="K111" s="668" t="s">
        <v>950</v>
      </c>
      <c r="L111" s="668"/>
      <c r="M111" s="667"/>
      <c r="N111" s="669" t="s">
        <v>1274</v>
      </c>
      <c r="O111" s="667"/>
      <c r="P111" s="663"/>
      <c r="Q111" s="670" t="str">
        <f t="shared" si="12"/>
        <v>No</v>
      </c>
      <c r="R111" s="630" t="str">
        <f t="shared" si="13"/>
        <v>14|</v>
      </c>
      <c r="S111" s="666">
        <f t="shared" si="14"/>
        <v>0</v>
      </c>
      <c r="T111" s="625"/>
      <c r="U111" s="626">
        <f t="shared" si="15"/>
        <v>0</v>
      </c>
      <c r="V111" s="663">
        <f t="shared" si="16"/>
        <v>0</v>
      </c>
      <c r="W111" s="663" t="str">
        <f t="shared" si="17"/>
        <v>a1H1R00000HfVUyUAN</v>
      </c>
      <c r="X111" s="624"/>
      <c r="Y111" s="352"/>
      <c r="Z111" s="354"/>
      <c r="AA111" s="354"/>
      <c r="AB111" s="354"/>
      <c r="AC111" s="354"/>
      <c r="AD111" s="354"/>
      <c r="AE111" s="354"/>
      <c r="AF111" s="354"/>
      <c r="AG111" s="354"/>
      <c r="AH111" s="354"/>
      <c r="AI111" s="354"/>
      <c r="AJ111" s="354"/>
      <c r="AK111" s="354"/>
      <c r="AL111" s="354"/>
      <c r="AM111" s="354"/>
      <c r="AN111" s="354"/>
      <c r="AO111" s="354"/>
      <c r="AP111" s="354"/>
      <c r="AQ111" s="354"/>
      <c r="AR111" s="354"/>
      <c r="AS111" s="354"/>
      <c r="AT111" s="354"/>
      <c r="AU111" s="354"/>
      <c r="AV111" s="354"/>
      <c r="AW111" s="354"/>
      <c r="AX111" s="354"/>
      <c r="AY111" s="354"/>
    </row>
    <row r="112" spans="1:51" s="350" customFormat="1" ht="47.15" customHeight="1" x14ac:dyDescent="0.3">
      <c r="A112" s="621">
        <v>14</v>
      </c>
      <c r="B112" s="622"/>
      <c r="C112" s="665"/>
      <c r="D112" s="666"/>
      <c r="E112" s="663"/>
      <c r="F112" s="663"/>
      <c r="G112" s="625"/>
      <c r="H112" s="626"/>
      <c r="I112" s="627"/>
      <c r="J112" s="667" t="str">
        <f t="shared" si="11"/>
        <v>14</v>
      </c>
      <c r="K112" s="668" t="s">
        <v>952</v>
      </c>
      <c r="L112" s="668"/>
      <c r="M112" s="667"/>
      <c r="N112" s="669" t="s">
        <v>1275</v>
      </c>
      <c r="O112" s="667"/>
      <c r="P112" s="663"/>
      <c r="Q112" s="670" t="str">
        <f t="shared" si="12"/>
        <v>No</v>
      </c>
      <c r="R112" s="630" t="str">
        <f t="shared" si="13"/>
        <v>14|</v>
      </c>
      <c r="S112" s="666">
        <f t="shared" si="14"/>
        <v>0</v>
      </c>
      <c r="T112" s="625"/>
      <c r="U112" s="626">
        <f t="shared" si="15"/>
        <v>0</v>
      </c>
      <c r="V112" s="663">
        <f t="shared" si="16"/>
        <v>0</v>
      </c>
      <c r="W112" s="663" t="str">
        <f t="shared" si="17"/>
        <v>a1H1R00000HfVVDUA3</v>
      </c>
      <c r="X112" s="624"/>
      <c r="Y112" s="352"/>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row>
    <row r="113" spans="1:66" s="350" customFormat="1" ht="47.15" customHeight="1" x14ac:dyDescent="0.3">
      <c r="A113" s="621">
        <v>15</v>
      </c>
      <c r="B113" s="622"/>
      <c r="C113" s="665"/>
      <c r="D113" s="666"/>
      <c r="E113" s="663"/>
      <c r="F113" s="663"/>
      <c r="G113" s="625"/>
      <c r="H113" s="626"/>
      <c r="I113" s="627"/>
      <c r="J113" s="667" t="str">
        <f t="shared" si="11"/>
        <v>15</v>
      </c>
      <c r="K113" s="668" t="s">
        <v>942</v>
      </c>
      <c r="L113" s="668"/>
      <c r="M113" s="667"/>
      <c r="N113" s="669" t="s">
        <v>1276</v>
      </c>
      <c r="O113" s="667"/>
      <c r="P113" s="663"/>
      <c r="Q113" s="670" t="str">
        <f t="shared" si="12"/>
        <v>No</v>
      </c>
      <c r="R113" s="630" t="str">
        <f t="shared" si="13"/>
        <v>15|</v>
      </c>
      <c r="S113" s="666">
        <f t="shared" si="14"/>
        <v>0</v>
      </c>
      <c r="T113" s="625"/>
      <c r="U113" s="626">
        <f t="shared" si="15"/>
        <v>0</v>
      </c>
      <c r="V113" s="663">
        <f t="shared" si="16"/>
        <v>0</v>
      </c>
      <c r="W113" s="663" t="str">
        <f t="shared" si="17"/>
        <v>a1H1R00000HfVU1UAN</v>
      </c>
      <c r="X113" s="624"/>
      <c r="Y113" s="352"/>
      <c r="Z113" s="354"/>
      <c r="AA113" s="354"/>
      <c r="AB113" s="354"/>
      <c r="AC113" s="354"/>
      <c r="AD113" s="354"/>
      <c r="AE113" s="354"/>
      <c r="AF113" s="354"/>
      <c r="AG113" s="354"/>
      <c r="AH113" s="354"/>
      <c r="AI113" s="354"/>
      <c r="AJ113" s="354"/>
      <c r="AK113" s="354"/>
      <c r="AL113" s="354"/>
      <c r="AM113" s="354"/>
      <c r="AN113" s="354"/>
      <c r="AO113" s="354"/>
      <c r="AP113" s="354"/>
      <c r="AQ113" s="354"/>
      <c r="AR113" s="354"/>
      <c r="AS113" s="354"/>
      <c r="AT113" s="354"/>
      <c r="AU113" s="354"/>
      <c r="AV113" s="354"/>
      <c r="AW113" s="354"/>
      <c r="AX113" s="354"/>
      <c r="AY113" s="354"/>
    </row>
    <row r="114" spans="1:66" s="350" customFormat="1" ht="47.15" customHeight="1" x14ac:dyDescent="0.3">
      <c r="A114" s="621">
        <v>15</v>
      </c>
      <c r="B114" s="622"/>
      <c r="C114" s="665"/>
      <c r="D114" s="666"/>
      <c r="E114" s="663"/>
      <c r="F114" s="663"/>
      <c r="G114" s="625"/>
      <c r="H114" s="626"/>
      <c r="I114" s="627"/>
      <c r="J114" s="667" t="str">
        <f t="shared" si="11"/>
        <v>15</v>
      </c>
      <c r="K114" s="668" t="s">
        <v>944</v>
      </c>
      <c r="L114" s="668"/>
      <c r="M114" s="667"/>
      <c r="N114" s="669" t="s">
        <v>1277</v>
      </c>
      <c r="O114" s="667"/>
      <c r="P114" s="663"/>
      <c r="Q114" s="670" t="str">
        <f t="shared" si="12"/>
        <v>No</v>
      </c>
      <c r="R114" s="630" t="str">
        <f t="shared" si="13"/>
        <v>15|</v>
      </c>
      <c r="S114" s="666">
        <f t="shared" si="14"/>
        <v>0</v>
      </c>
      <c r="T114" s="625"/>
      <c r="U114" s="626">
        <f t="shared" si="15"/>
        <v>0</v>
      </c>
      <c r="V114" s="663">
        <f t="shared" si="16"/>
        <v>0</v>
      </c>
      <c r="W114" s="663" t="str">
        <f t="shared" si="17"/>
        <v>a1H1R00000HfVUGUA3</v>
      </c>
      <c r="X114" s="624"/>
      <c r="Y114" s="352"/>
      <c r="Z114" s="354"/>
      <c r="AA114" s="354"/>
      <c r="AB114" s="354"/>
      <c r="AC114" s="354"/>
      <c r="AD114" s="354"/>
      <c r="AE114" s="354"/>
      <c r="AF114" s="354"/>
      <c r="AG114" s="354"/>
      <c r="AH114" s="354"/>
      <c r="AI114" s="354"/>
      <c r="AJ114" s="354"/>
      <c r="AK114" s="354"/>
      <c r="AL114" s="354"/>
      <c r="AM114" s="354"/>
      <c r="AN114" s="354"/>
      <c r="AO114" s="354"/>
      <c r="AP114" s="354"/>
      <c r="AQ114" s="354"/>
      <c r="AR114" s="354"/>
      <c r="AS114" s="354"/>
      <c r="AT114" s="354"/>
      <c r="AU114" s="354"/>
      <c r="AV114" s="354"/>
      <c r="AW114" s="354"/>
      <c r="AX114" s="354"/>
      <c r="AY114" s="354"/>
    </row>
    <row r="115" spans="1:66" s="350" customFormat="1" ht="47.15" customHeight="1" x14ac:dyDescent="0.3">
      <c r="A115" s="621">
        <v>15</v>
      </c>
      <c r="B115" s="622"/>
      <c r="C115" s="665"/>
      <c r="D115" s="666"/>
      <c r="E115" s="663"/>
      <c r="F115" s="663"/>
      <c r="G115" s="625"/>
      <c r="H115" s="626"/>
      <c r="I115" s="627"/>
      <c r="J115" s="667" t="str">
        <f t="shared" si="11"/>
        <v>15</v>
      </c>
      <c r="K115" s="668" t="s">
        <v>946</v>
      </c>
      <c r="L115" s="668"/>
      <c r="M115" s="667"/>
      <c r="N115" s="669" t="s">
        <v>1278</v>
      </c>
      <c r="O115" s="667"/>
      <c r="P115" s="663"/>
      <c r="Q115" s="670" t="str">
        <f t="shared" si="12"/>
        <v>No</v>
      </c>
      <c r="R115" s="630" t="str">
        <f t="shared" si="13"/>
        <v>15|</v>
      </c>
      <c r="S115" s="666">
        <f t="shared" si="14"/>
        <v>0</v>
      </c>
      <c r="T115" s="625"/>
      <c r="U115" s="626">
        <f t="shared" si="15"/>
        <v>0</v>
      </c>
      <c r="V115" s="663">
        <f t="shared" si="16"/>
        <v>0</v>
      </c>
      <c r="W115" s="663" t="str">
        <f t="shared" si="17"/>
        <v>a1H1R00000HfVUVUA3</v>
      </c>
      <c r="X115" s="624"/>
      <c r="Y115" s="352"/>
      <c r="Z115" s="354"/>
      <c r="AA115" s="354"/>
      <c r="AB115" s="354"/>
      <c r="AC115" s="354"/>
      <c r="AD115" s="354"/>
      <c r="AE115" s="354"/>
      <c r="AF115" s="354"/>
      <c r="AG115" s="354"/>
      <c r="AH115" s="354"/>
      <c r="AI115" s="354"/>
      <c r="AJ115" s="354"/>
      <c r="AK115" s="354"/>
      <c r="AL115" s="354"/>
      <c r="AM115" s="354"/>
      <c r="AN115" s="354"/>
      <c r="AO115" s="354"/>
      <c r="AP115" s="354"/>
      <c r="AQ115" s="354"/>
      <c r="AR115" s="354"/>
      <c r="AS115" s="354"/>
      <c r="AT115" s="354"/>
      <c r="AU115" s="354"/>
      <c r="AV115" s="354"/>
      <c r="AW115" s="354"/>
      <c r="AX115" s="354"/>
      <c r="AY115" s="354"/>
    </row>
    <row r="116" spans="1:66" s="350" customFormat="1" ht="47.15" customHeight="1" x14ac:dyDescent="0.3">
      <c r="A116" s="621">
        <v>15</v>
      </c>
      <c r="B116" s="622"/>
      <c r="C116" s="665"/>
      <c r="D116" s="666"/>
      <c r="E116" s="663"/>
      <c r="F116" s="663"/>
      <c r="G116" s="625"/>
      <c r="H116" s="626"/>
      <c r="I116" s="627"/>
      <c r="J116" s="667" t="str">
        <f t="shared" si="11"/>
        <v>15</v>
      </c>
      <c r="K116" s="668" t="s">
        <v>948</v>
      </c>
      <c r="L116" s="668"/>
      <c r="M116" s="667"/>
      <c r="N116" s="669" t="s">
        <v>1279</v>
      </c>
      <c r="O116" s="667"/>
      <c r="P116" s="663"/>
      <c r="Q116" s="670" t="str">
        <f t="shared" si="12"/>
        <v>No</v>
      </c>
      <c r="R116" s="630" t="str">
        <f t="shared" si="13"/>
        <v>15|</v>
      </c>
      <c r="S116" s="666">
        <f t="shared" si="14"/>
        <v>0</v>
      </c>
      <c r="T116" s="625"/>
      <c r="U116" s="626">
        <f t="shared" si="15"/>
        <v>0</v>
      </c>
      <c r="V116" s="663">
        <f t="shared" si="16"/>
        <v>0</v>
      </c>
      <c r="W116" s="663" t="str">
        <f t="shared" si="17"/>
        <v>a1H1R00000HfVUkUAN</v>
      </c>
      <c r="X116" s="624"/>
      <c r="Y116" s="352"/>
      <c r="Z116" s="354"/>
      <c r="AA116" s="354"/>
      <c r="AB116" s="354"/>
      <c r="AC116" s="354"/>
      <c r="AD116" s="354"/>
      <c r="AE116" s="354"/>
      <c r="AF116" s="354"/>
      <c r="AG116" s="354"/>
      <c r="AH116" s="354"/>
      <c r="AI116" s="354"/>
      <c r="AJ116" s="354"/>
      <c r="AK116" s="354"/>
      <c r="AL116" s="354"/>
      <c r="AM116" s="354"/>
      <c r="AN116" s="354"/>
      <c r="AO116" s="354"/>
      <c r="AP116" s="354"/>
      <c r="AQ116" s="354"/>
      <c r="AR116" s="354"/>
      <c r="AS116" s="354"/>
      <c r="AT116" s="354"/>
      <c r="AU116" s="354"/>
      <c r="AV116" s="354"/>
      <c r="AW116" s="354"/>
      <c r="AX116" s="354"/>
      <c r="AY116" s="354"/>
    </row>
    <row r="117" spans="1:66" s="350" customFormat="1" ht="47.15" customHeight="1" x14ac:dyDescent="0.3">
      <c r="A117" s="621">
        <v>15</v>
      </c>
      <c r="B117" s="622"/>
      <c r="C117" s="665"/>
      <c r="D117" s="666"/>
      <c r="E117" s="663"/>
      <c r="F117" s="663"/>
      <c r="G117" s="625"/>
      <c r="H117" s="626"/>
      <c r="I117" s="627"/>
      <c r="J117" s="667" t="str">
        <f t="shared" si="11"/>
        <v>15</v>
      </c>
      <c r="K117" s="668" t="s">
        <v>950</v>
      </c>
      <c r="L117" s="668"/>
      <c r="M117" s="667"/>
      <c r="N117" s="669" t="s">
        <v>1280</v>
      </c>
      <c r="O117" s="667"/>
      <c r="P117" s="663"/>
      <c r="Q117" s="670" t="str">
        <f t="shared" si="12"/>
        <v>No</v>
      </c>
      <c r="R117" s="630" t="str">
        <f t="shared" si="13"/>
        <v>15|</v>
      </c>
      <c r="S117" s="666">
        <f t="shared" si="14"/>
        <v>0</v>
      </c>
      <c r="T117" s="625"/>
      <c r="U117" s="626">
        <f t="shared" si="15"/>
        <v>0</v>
      </c>
      <c r="V117" s="663">
        <f t="shared" si="16"/>
        <v>0</v>
      </c>
      <c r="W117" s="663" t="str">
        <f t="shared" si="17"/>
        <v>a1H1R00000HfVUzUAN</v>
      </c>
      <c r="X117" s="624"/>
      <c r="Y117" s="352"/>
      <c r="Z117" s="354"/>
      <c r="AA117" s="354"/>
      <c r="AB117" s="354"/>
      <c r="AC117" s="354"/>
      <c r="AD117" s="354"/>
      <c r="AE117" s="354"/>
      <c r="AF117" s="354"/>
      <c r="AG117" s="354"/>
      <c r="AH117" s="354"/>
      <c r="AI117" s="354"/>
      <c r="AJ117" s="354"/>
      <c r="AK117" s="354"/>
      <c r="AL117" s="354"/>
      <c r="AM117" s="354"/>
      <c r="AN117" s="354"/>
      <c r="AO117" s="354"/>
      <c r="AP117" s="354"/>
      <c r="AQ117" s="354"/>
      <c r="AR117" s="354"/>
      <c r="AS117" s="354"/>
      <c r="AT117" s="354"/>
      <c r="AU117" s="354"/>
      <c r="AV117" s="354"/>
      <c r="AW117" s="354"/>
      <c r="AX117" s="354"/>
      <c r="AY117" s="354"/>
    </row>
    <row r="118" spans="1:66" s="350" customFormat="1" ht="47.15" customHeight="1" x14ac:dyDescent="0.3">
      <c r="A118" s="621">
        <v>15</v>
      </c>
      <c r="B118" s="622"/>
      <c r="C118" s="665"/>
      <c r="D118" s="666"/>
      <c r="E118" s="663"/>
      <c r="F118" s="663"/>
      <c r="G118" s="625"/>
      <c r="H118" s="626"/>
      <c r="I118" s="627"/>
      <c r="J118" s="667" t="str">
        <f t="shared" si="11"/>
        <v>15</v>
      </c>
      <c r="K118" s="668" t="s">
        <v>952</v>
      </c>
      <c r="L118" s="668"/>
      <c r="M118" s="667"/>
      <c r="N118" s="669" t="s">
        <v>1281</v>
      </c>
      <c r="O118" s="667"/>
      <c r="P118" s="663"/>
      <c r="Q118" s="670" t="str">
        <f t="shared" si="12"/>
        <v>No</v>
      </c>
      <c r="R118" s="630" t="str">
        <f t="shared" si="13"/>
        <v>15|</v>
      </c>
      <c r="S118" s="666">
        <f t="shared" si="14"/>
        <v>0</v>
      </c>
      <c r="T118" s="625"/>
      <c r="U118" s="626">
        <f t="shared" si="15"/>
        <v>0</v>
      </c>
      <c r="V118" s="663">
        <f t="shared" si="16"/>
        <v>0</v>
      </c>
      <c r="W118" s="663" t="str">
        <f t="shared" si="17"/>
        <v>a1H1R00000HfVVEUA3</v>
      </c>
      <c r="X118" s="624"/>
      <c r="Y118" s="352"/>
      <c r="Z118" s="354"/>
      <c r="AA118" s="354"/>
      <c r="AB118" s="354"/>
      <c r="AC118" s="354"/>
      <c r="AD118" s="354"/>
      <c r="AE118" s="354"/>
      <c r="AF118" s="354"/>
      <c r="AG118" s="354"/>
      <c r="AH118" s="354"/>
      <c r="AI118" s="354"/>
      <c r="AJ118" s="354"/>
      <c r="AK118" s="354"/>
      <c r="AL118" s="354"/>
      <c r="AM118" s="354"/>
      <c r="AN118" s="354"/>
      <c r="AO118" s="354"/>
      <c r="AP118" s="354"/>
      <c r="AQ118" s="354"/>
      <c r="AR118" s="354"/>
      <c r="AS118" s="354"/>
      <c r="AT118" s="354"/>
      <c r="AU118" s="354"/>
      <c r="AV118" s="354"/>
      <c r="AW118" s="354"/>
      <c r="AX118" s="354"/>
      <c r="AY118" s="354"/>
    </row>
    <row r="119" spans="1:66" x14ac:dyDescent="0.3">
      <c r="A119" s="18"/>
      <c r="B119" s="18"/>
      <c r="C119" s="18"/>
      <c r="D119" s="18"/>
      <c r="E119" s="18"/>
      <c r="F119" s="18"/>
      <c r="G119" s="18"/>
      <c r="H119" s="18"/>
      <c r="I119" s="18"/>
      <c r="J119" s="18"/>
      <c r="K119" s="18"/>
      <c r="L119" s="18"/>
      <c r="M119" s="18"/>
      <c r="N119" s="18"/>
      <c r="O119" s="18"/>
      <c r="P119" s="18"/>
      <c r="Q119" s="18"/>
      <c r="R119" s="18"/>
      <c r="BE119" s="14"/>
      <c r="BF119" s="14"/>
      <c r="BG119" s="14"/>
      <c r="BH119" s="14"/>
      <c r="BI119" s="14"/>
      <c r="BJ119" s="14"/>
      <c r="BK119" s="14"/>
      <c r="BL119" s="14"/>
      <c r="BM119" s="14"/>
      <c r="BN119" s="14"/>
    </row>
    <row r="120" spans="1:66" x14ac:dyDescent="0.3">
      <c r="A120" s="18"/>
      <c r="B120" s="18"/>
      <c r="C120" s="18"/>
      <c r="D120" s="18"/>
      <c r="E120" s="18"/>
      <c r="F120" s="18"/>
      <c r="G120" s="18"/>
      <c r="H120" s="18"/>
      <c r="I120" s="18"/>
      <c r="J120" s="18"/>
      <c r="K120" s="18"/>
      <c r="L120" s="18"/>
      <c r="M120" s="18"/>
      <c r="N120" s="18"/>
      <c r="O120" s="18"/>
      <c r="P120" s="18"/>
      <c r="Q120" s="18"/>
      <c r="R120" s="18"/>
      <c r="BE120" s="14"/>
      <c r="BF120" s="14"/>
      <c r="BG120" s="14"/>
      <c r="BH120" s="14"/>
      <c r="BI120" s="14"/>
      <c r="BJ120" s="14"/>
      <c r="BK120" s="14"/>
      <c r="BL120" s="14"/>
      <c r="BM120" s="14"/>
      <c r="BN120" s="14"/>
    </row>
    <row r="121" spans="1:66" x14ac:dyDescent="0.3">
      <c r="A121" s="355"/>
      <c r="B121" s="18"/>
      <c r="C121" s="18"/>
      <c r="D121" s="18"/>
      <c r="E121" s="18"/>
      <c r="F121" s="18"/>
      <c r="G121" s="18"/>
      <c r="H121" s="18"/>
      <c r="I121" s="356"/>
      <c r="J121" s="18"/>
      <c r="K121" s="18"/>
      <c r="L121" s="18"/>
      <c r="M121" s="18"/>
      <c r="N121" s="18"/>
      <c r="O121" s="18"/>
      <c r="P121" s="18"/>
      <c r="Q121" s="18"/>
      <c r="R121" s="18"/>
      <c r="BE121" s="14"/>
      <c r="BF121" s="14"/>
      <c r="BG121" s="14"/>
      <c r="BH121" s="14"/>
      <c r="BI121" s="14"/>
      <c r="BJ121" s="14"/>
      <c r="BK121" s="14"/>
      <c r="BL121" s="14"/>
      <c r="BM121" s="14"/>
      <c r="BN121" s="14"/>
    </row>
    <row r="122" spans="1:66" x14ac:dyDescent="0.3">
      <c r="A122" s="18"/>
      <c r="B122" s="18"/>
      <c r="C122" s="18"/>
      <c r="D122" s="18"/>
      <c r="E122" s="18"/>
      <c r="F122" s="18"/>
      <c r="G122" s="18"/>
      <c r="H122" s="18"/>
      <c r="I122" s="18"/>
      <c r="J122" s="18"/>
      <c r="K122" s="18"/>
      <c r="L122" s="18"/>
      <c r="M122" s="18"/>
      <c r="N122" s="18"/>
      <c r="O122" s="18"/>
      <c r="P122" s="18"/>
      <c r="Q122" s="18"/>
      <c r="R122" s="18"/>
      <c r="BE122" s="14"/>
      <c r="BF122" s="14"/>
      <c r="BG122" s="14"/>
      <c r="BH122" s="14"/>
      <c r="BI122" s="14"/>
      <c r="BJ122" s="14"/>
      <c r="BK122" s="14"/>
      <c r="BL122" s="14"/>
      <c r="BM122" s="14"/>
      <c r="BN122" s="14"/>
    </row>
    <row r="123" spans="1:66" x14ac:dyDescent="0.3">
      <c r="A123" s="18"/>
      <c r="B123" s="18"/>
      <c r="C123" s="18"/>
      <c r="D123" s="18"/>
      <c r="E123" s="18"/>
      <c r="F123" s="18"/>
      <c r="G123" s="18"/>
      <c r="H123" s="18"/>
      <c r="I123" s="18"/>
      <c r="J123" s="18"/>
      <c r="K123" s="18"/>
      <c r="L123" s="18"/>
      <c r="M123" s="18"/>
      <c r="N123" s="18"/>
      <c r="O123" s="18"/>
      <c r="P123" s="18"/>
      <c r="Q123" s="18"/>
      <c r="R123" s="18"/>
      <c r="BE123" s="14"/>
      <c r="BF123" s="14"/>
      <c r="BG123" s="14"/>
      <c r="BH123" s="14"/>
      <c r="BI123" s="14"/>
      <c r="BJ123" s="14"/>
      <c r="BK123" s="14"/>
      <c r="BL123" s="14"/>
      <c r="BM123" s="14"/>
      <c r="BN123" s="14"/>
    </row>
    <row r="124" spans="1:66" x14ac:dyDescent="0.3">
      <c r="A124" s="18"/>
      <c r="B124" s="18"/>
      <c r="C124" s="18"/>
      <c r="D124" s="18"/>
      <c r="E124" s="18"/>
      <c r="F124" s="18"/>
      <c r="G124" s="18"/>
      <c r="H124" s="18"/>
      <c r="I124" s="18"/>
      <c r="J124" s="18"/>
      <c r="K124" s="18"/>
      <c r="L124" s="18"/>
      <c r="M124" s="18"/>
      <c r="N124" s="18"/>
      <c r="O124" s="18"/>
      <c r="P124" s="18"/>
      <c r="Q124" s="18"/>
      <c r="R124" s="18"/>
      <c r="BE124" s="14"/>
      <c r="BF124" s="14"/>
      <c r="BG124" s="14"/>
      <c r="BH124" s="14"/>
      <c r="BI124" s="14"/>
      <c r="BJ124" s="14"/>
      <c r="BK124" s="14"/>
      <c r="BL124" s="14"/>
      <c r="BM124" s="14"/>
      <c r="BN124" s="14"/>
    </row>
    <row r="125" spans="1:66" x14ac:dyDescent="0.3">
      <c r="A125" s="18"/>
      <c r="B125" s="18"/>
      <c r="C125" s="18"/>
      <c r="D125" s="18"/>
      <c r="E125" s="18"/>
      <c r="F125" s="18"/>
      <c r="G125" s="18"/>
      <c r="H125" s="18"/>
      <c r="I125" s="18"/>
      <c r="J125" s="18"/>
      <c r="K125" s="18"/>
      <c r="L125" s="18"/>
      <c r="M125" s="18"/>
      <c r="N125" s="18"/>
      <c r="O125" s="18"/>
      <c r="P125" s="18"/>
      <c r="Q125" s="18"/>
      <c r="R125" s="18"/>
      <c r="BE125" s="14"/>
      <c r="BF125" s="14"/>
      <c r="BG125" s="14"/>
      <c r="BH125" s="14"/>
      <c r="BI125" s="14"/>
      <c r="BJ125" s="14"/>
      <c r="BK125" s="14"/>
      <c r="BL125" s="14"/>
      <c r="BM125" s="14"/>
      <c r="BN125" s="14"/>
    </row>
    <row r="126" spans="1:66" x14ac:dyDescent="0.3">
      <c r="BE126" s="14"/>
      <c r="BF126" s="14"/>
      <c r="BG126" s="14"/>
      <c r="BH126" s="14"/>
      <c r="BI126" s="14"/>
      <c r="BJ126" s="14"/>
      <c r="BK126" s="14"/>
      <c r="BL126" s="14"/>
      <c r="BM126" s="14"/>
      <c r="BN126" s="14"/>
    </row>
    <row r="127" spans="1:66" x14ac:dyDescent="0.3">
      <c r="BE127" s="14"/>
      <c r="BF127" s="14"/>
      <c r="BG127" s="14"/>
      <c r="BH127" s="14"/>
      <c r="BI127" s="14"/>
      <c r="BJ127" s="14"/>
      <c r="BK127" s="14"/>
      <c r="BL127" s="14"/>
      <c r="BM127" s="14"/>
      <c r="BN127" s="14"/>
    </row>
    <row r="128" spans="1:66" x14ac:dyDescent="0.3">
      <c r="BE128" s="14"/>
      <c r="BF128" s="14"/>
      <c r="BG128" s="14"/>
      <c r="BH128" s="14"/>
      <c r="BI128" s="14"/>
      <c r="BJ128" s="14"/>
      <c r="BK128" s="14"/>
      <c r="BL128" s="14"/>
      <c r="BM128" s="14"/>
      <c r="BN128" s="14"/>
    </row>
    <row r="129" spans="57:66" x14ac:dyDescent="0.3">
      <c r="BE129" s="14"/>
      <c r="BF129" s="14"/>
      <c r="BG129" s="14"/>
      <c r="BH129" s="14"/>
      <c r="BI129" s="14"/>
      <c r="BJ129" s="14"/>
      <c r="BK129" s="14"/>
      <c r="BL129" s="14"/>
      <c r="BM129" s="14"/>
      <c r="BN129" s="14"/>
    </row>
    <row r="130" spans="57:66" x14ac:dyDescent="0.3">
      <c r="BE130" s="14"/>
      <c r="BF130" s="14"/>
      <c r="BG130" s="14"/>
      <c r="BH130" s="14"/>
      <c r="BI130" s="14"/>
      <c r="BJ130" s="14"/>
      <c r="BK130" s="14"/>
      <c r="BL130" s="14"/>
      <c r="BM130" s="14"/>
      <c r="BN130" s="14"/>
    </row>
    <row r="131" spans="57:66" x14ac:dyDescent="0.3">
      <c r="BE131" s="14"/>
      <c r="BF131" s="14"/>
      <c r="BG131" s="14"/>
      <c r="BH131" s="14"/>
      <c r="BI131" s="14"/>
      <c r="BJ131" s="14"/>
      <c r="BK131" s="14"/>
      <c r="BL131" s="14"/>
      <c r="BM131" s="14"/>
      <c r="BN131" s="14"/>
    </row>
    <row r="132" spans="57:66" x14ac:dyDescent="0.3">
      <c r="BE132" s="14"/>
      <c r="BF132" s="14"/>
      <c r="BG132" s="14"/>
      <c r="BH132" s="14"/>
      <c r="BI132" s="14"/>
      <c r="BJ132" s="14"/>
      <c r="BK132" s="14"/>
      <c r="BL132" s="14"/>
      <c r="BM132" s="14"/>
      <c r="BN132" s="14"/>
    </row>
    <row r="133" spans="57:66" s="247" customFormat="1" x14ac:dyDescent="0.3"/>
    <row r="134" spans="57:66" s="247" customFormat="1" x14ac:dyDescent="0.3"/>
    <row r="135" spans="57:66" s="247" customFormat="1" x14ac:dyDescent="0.3"/>
    <row r="136" spans="57:66" s="247" customFormat="1" x14ac:dyDescent="0.3"/>
    <row r="137" spans="57:66" s="247" customFormat="1" x14ac:dyDescent="0.3"/>
    <row r="138" spans="57:66" s="247" customFormat="1" x14ac:dyDescent="0.3"/>
    <row r="139" spans="57:66" s="247" customFormat="1" x14ac:dyDescent="0.3"/>
    <row r="140" spans="57:66" s="247" customFormat="1" x14ac:dyDescent="0.3"/>
    <row r="141" spans="57:66" s="247" customFormat="1" x14ac:dyDescent="0.3"/>
    <row r="142" spans="57:66" s="247" customFormat="1" x14ac:dyDescent="0.3"/>
    <row r="143" spans="57:66" s="247" customFormat="1" x14ac:dyDescent="0.3"/>
    <row r="144" spans="57:66" s="247" customFormat="1" x14ac:dyDescent="0.3"/>
    <row r="145" s="247" customFormat="1" x14ac:dyDescent="0.3"/>
    <row r="146" s="247" customFormat="1" x14ac:dyDescent="0.3"/>
    <row r="147" s="247" customFormat="1" x14ac:dyDescent="0.3"/>
    <row r="148" s="247" customFormat="1" x14ac:dyDescent="0.3"/>
    <row r="149" s="247" customFormat="1" x14ac:dyDescent="0.3"/>
    <row r="150" s="247" customFormat="1" x14ac:dyDescent="0.3"/>
    <row r="151" s="247" customFormat="1" x14ac:dyDescent="0.3"/>
    <row r="152" s="247" customFormat="1" x14ac:dyDescent="0.3"/>
  </sheetData>
  <sheetProtection formatCells="0" formatRows="0" sort="0" autoFilter="0"/>
  <mergeCells count="8">
    <mergeCell ref="A26:I26"/>
    <mergeCell ref="AA6:AD6"/>
    <mergeCell ref="AE6:AH6"/>
    <mergeCell ref="AI6:AL6"/>
    <mergeCell ref="A1:R2"/>
    <mergeCell ref="A6:R6"/>
    <mergeCell ref="S6:V6"/>
    <mergeCell ref="W6:Z6"/>
  </mergeCells>
  <dataValidations count="18">
    <dataValidation type="list" allowBlank="1" showInputMessage="1" showErrorMessage="1" sqref="B8:B23">
      <formula1>ImpactIndicator</formula1>
    </dataValidation>
    <dataValidation type="custom" allowBlank="1" showInputMessage="1" showErrorMessage="1" errorTitle="Indicators" error="Cannot enter both Standard and Impact indicators on the same line" sqref="C8:C23">
      <formula1>B8=""</formula1>
    </dataValidation>
    <dataValidation type="list" allowBlank="1" showInputMessage="1" showErrorMessage="1" errorTitle="Selection unknown" error="The value selected should equal the dropdown for available PRs" sqref="I8:I23">
      <formula1>ResponsiblePR</formula1>
    </dataValidation>
    <dataValidation type="list" allowBlank="1" showInputMessage="1" showErrorMessage="1" errorTitle="Selection unknown" error="The value selected should equal the dropdown list of available countries." sqref="R8:R23">
      <formula1>Country</formula1>
    </dataValidation>
    <dataValidation type="textLength" allowBlank="1" showErrorMessage="1" errorTitle="Field length" error="Information entered here is limited to 4000 characters. Please capture further information in the comments." sqref="G8:G23">
      <formula1>0</formula1>
      <formula2>4000</formula2>
    </dataValidation>
    <dataValidation type="textLength" allowBlank="1" showInputMessage="1" showErrorMessage="1" sqref="AM8:AM23">
      <formula1>0</formula1>
      <formula2>32768</formula2>
    </dataValidation>
    <dataValidation allowBlank="1" showInputMessage="1" showErrorMessage="1" errorTitle="Selection unknown" error="The value selected should equal the dropdown list of available countries." sqref="AE8:AG23 S8:U23 X8:Y23 AA8:AC23 AI8:AK23"/>
    <dataValidation type="list" allowBlank="1" showInputMessage="1" showErrorMessage="1" errorTitle="Selection unknown" error="The value selected should equal the dropdown list of available countries." sqref="V8:W23 Z8:Z23 AD8:AD23 AH8:AH23 AL8:AL23">
      <formula1>"TBD"</formula1>
    </dataValidation>
    <dataValidation allowBlank="1" showInputMessage="1" showErrorMessage="1" prompt="To ensure data consistency please ensure that all thousands are separated with a comma and all decimals are separated with a decimal. (e.g. 1,000,000.96)" sqref="D28:D118 X28:X118 T28:T118 G28:G118"/>
    <dataValidation type="decimal" allowBlank="1" showInputMessage="1" showErrorMessage="1" errorTitle="X-Author for Excel" error="Please enter a valid numeric value. Valid range for Impact Indicator Number is -1E+18 to 1E+18." promptTitle="X-Author for Excel" sqref="A8:A23 A28:A118">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E8:E23">
      <formula1>-999.99</formula1>
      <formula2>999.99</formula2>
    </dataValidation>
    <dataValidation type="list" allowBlank="1" showInputMessage="1" showErrorMessage="1" errorTitle="X-Author for Excel" error="Please select a value from the drop-down." promptTitle="X-Author for Excel" sqref="F8:F23">
      <formula1>IF(IFERROR(ROWS(INDIRECT(SUBSTITUTE("AIM_Impact_Indicator__c.AIM_Baseline_Year__c"," ","_"))),-1) &lt; 0, XAuthorInvalidPicklistData,INDIRECT(SUBSTITUTE("AIM_Impact_Indicator__c.AIM_Baseline_Year__c"," ","_")))</formula1>
    </dataValidation>
    <dataValidation type="custom" allowBlank="1" showInputMessage="1" showErrorMessage="1" errorTitle="X-Author for Excel" error="Id and Lookup fields are not editable." promptTitle="X-Author for Excel" sqref="AR8:AR23 N28:N118 K28:K118 AX8:AX23">
      <formula1>""</formula1>
    </dataValidation>
    <dataValidation type="decimal" allowBlank="1" showInputMessage="1" showErrorMessage="1" errorTitle="X-Author for Excel" error="Please enter a valid numeric value. Valid range for Baseline D# is -1E+16 to 1E+16." promptTitle="X-Author for Excel" sqref="BA8:BA23">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BB8:BB23">
      <formula1>-100000000000000</formula1>
      <formula2>100000000000000</formula2>
    </dataValidation>
    <dataValidation type="date" allowBlank="1" showInputMessage="1" showErrorMessage="1" errorTitle="X-Author for Excel" error="Please enter a valid date." promptTitle="X-Author for Excel" sqref="H28:H118">
      <formula1>1</formula1>
      <formula2>767376</formula2>
    </dataValidation>
    <dataValidation type="list" allowBlank="1" showInputMessage="1" showErrorMessage="1" errorTitle="X-Author for Excel" error="Please select a value from the drop-down." promptTitle="X-Author for Excel" sqref="I28:I118">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O28:O118">
      <formula1>IF(IFERROR(ROWS(INDIRECT(SUBSTITUTE("AIM_Impact_Indicator_Targets_Results__c.AIM_Year_of_Target__c"," ","_"))),-1) &lt; 0, XAuthorInvalidPicklistData,INDIRECT(SUBSTITUTE("AIM_Impact_Indicator_Targets_Results__c.AIM_Year_of_Target__c"," ","_")))</formula1>
    </dataValidation>
  </dataValidations>
  <pageMargins left="0.7" right="0.7" top="0.75" bottom="0.75" header="0.3" footer="0.3"/>
  <pageSetup paperSize="8" scale="61" fitToHeight="0" orientation="landscape" r:id="rId1"/>
  <colBreaks count="1" manualBreakCount="1">
    <brk id="53"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A'!$AO$26:$AO$41</xm:f>
          </x14:formula1>
          <xm:sqref>O8:O23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D133"/>
  <sheetViews>
    <sheetView workbookViewId="0">
      <selection activeCell="A4" sqref="A4"/>
    </sheetView>
  </sheetViews>
  <sheetFormatPr defaultRowHeight="15.5" x14ac:dyDescent="0.35"/>
  <cols>
    <col min="1" max="1" width="41.25" customWidth="1"/>
    <col min="2" max="2" width="48.5" customWidth="1"/>
    <col min="3" max="3" width="57.25" customWidth="1"/>
    <col min="4" max="4" width="45.08203125" customWidth="1"/>
  </cols>
  <sheetData>
    <row r="1" spans="1:4" x14ac:dyDescent="0.35">
      <c r="A1" s="488" t="s">
        <v>380</v>
      </c>
      <c r="B1" s="489"/>
      <c r="C1" s="490" t="b">
        <f>IF(Language="English",0,IF(Language="French",1,IF(Language="Spanish",2,IF(Language="Russian",3))))</f>
        <v>0</v>
      </c>
      <c r="D1" s="489"/>
    </row>
    <row r="2" spans="1:4" s="499" customFormat="1" x14ac:dyDescent="0.35">
      <c r="A2" s="488" t="s">
        <v>718</v>
      </c>
      <c r="B2" s="498" t="s">
        <v>379</v>
      </c>
      <c r="C2" s="498" t="s">
        <v>719</v>
      </c>
      <c r="D2" s="498" t="s">
        <v>720</v>
      </c>
    </row>
    <row r="3" spans="1:4" x14ac:dyDescent="0.35">
      <c r="A3" s="507" t="str">
        <f ca="1">OFFSET($B3,0,LangOffset,1,1)</f>
        <v>Language:</v>
      </c>
      <c r="B3" s="507" t="s">
        <v>721</v>
      </c>
      <c r="C3" s="507" t="s">
        <v>722</v>
      </c>
      <c r="D3" s="507" t="s">
        <v>722</v>
      </c>
    </row>
    <row r="4" spans="1:4" x14ac:dyDescent="0.35">
      <c r="A4" s="456" t="str">
        <f t="shared" ref="A4:A65" ca="1" si="0">OFFSET($B4,0,LangOffset,1,1)</f>
        <v>Performance Framework  - Overview - Section A</v>
      </c>
      <c r="B4" s="499" t="s">
        <v>42</v>
      </c>
      <c r="C4" s="499" t="s">
        <v>723</v>
      </c>
      <c r="D4" s="499" t="s">
        <v>724</v>
      </c>
    </row>
    <row r="5" spans="1:4" x14ac:dyDescent="0.35">
      <c r="A5" s="456" t="str">
        <f t="shared" ca="1" si="0"/>
        <v>Country/Geography</v>
      </c>
      <c r="B5" s="499" t="s">
        <v>173</v>
      </c>
      <c r="C5" s="499" t="s">
        <v>725</v>
      </c>
      <c r="D5" s="499" t="s">
        <v>726</v>
      </c>
    </row>
    <row r="6" spans="1:4" x14ac:dyDescent="0.35">
      <c r="A6" s="456" t="str">
        <f t="shared" ca="1" si="0"/>
        <v>Grant Name/Funding Request Name</v>
      </c>
      <c r="B6" s="499" t="s">
        <v>239</v>
      </c>
      <c r="C6" s="499" t="s">
        <v>727</v>
      </c>
      <c r="D6" s="499" t="s">
        <v>239</v>
      </c>
    </row>
    <row r="7" spans="1:4" x14ac:dyDescent="0.35">
      <c r="A7" s="456" t="str">
        <f t="shared" ca="1" si="0"/>
        <v>Implementation Period Start Date</v>
      </c>
      <c r="B7" s="499" t="s">
        <v>174</v>
      </c>
      <c r="C7" s="499" t="s">
        <v>728</v>
      </c>
      <c r="D7" s="499" t="s">
        <v>731</v>
      </c>
    </row>
    <row r="8" spans="1:4" x14ac:dyDescent="0.35">
      <c r="A8" s="456" t="str">
        <f t="shared" ca="1" si="0"/>
        <v>Implementation Period End Date</v>
      </c>
      <c r="B8" s="499" t="s">
        <v>175</v>
      </c>
      <c r="C8" s="499" t="s">
        <v>729</v>
      </c>
      <c r="D8" s="499" t="s">
        <v>732</v>
      </c>
    </row>
    <row r="9" spans="1:4" x14ac:dyDescent="0.35">
      <c r="A9" s="456" t="str">
        <f t="shared" ca="1" si="0"/>
        <v>Reporting Frequency</v>
      </c>
      <c r="B9" s="499" t="s">
        <v>694</v>
      </c>
      <c r="C9" s="499" t="s">
        <v>159</v>
      </c>
      <c r="D9" s="499" t="s">
        <v>159</v>
      </c>
    </row>
    <row r="10" spans="1:4" x14ac:dyDescent="0.35">
      <c r="A10" s="456" t="str">
        <f t="shared" ca="1" si="0"/>
        <v>Allocation Utilization Period Start Date</v>
      </c>
      <c r="B10" s="499" t="s">
        <v>264</v>
      </c>
      <c r="C10" s="499" t="s">
        <v>264</v>
      </c>
      <c r="D10" s="499" t="s">
        <v>264</v>
      </c>
    </row>
    <row r="11" spans="1:4" x14ac:dyDescent="0.35">
      <c r="A11" s="456" t="str">
        <f t="shared" ca="1" si="0"/>
        <v>Allocation Utilization Period End Date</v>
      </c>
      <c r="B11" s="499" t="s">
        <v>265</v>
      </c>
      <c r="C11" s="499" t="s">
        <v>264</v>
      </c>
      <c r="D11" s="499" t="s">
        <v>265</v>
      </c>
    </row>
    <row r="12" spans="1:4" x14ac:dyDescent="0.35">
      <c r="A12" s="456" t="str">
        <f t="shared" ca="1" si="0"/>
        <v>Page Navigation</v>
      </c>
      <c r="B12" s="499" t="s">
        <v>37</v>
      </c>
      <c r="C12" s="499" t="s">
        <v>37</v>
      </c>
      <c r="D12" s="499" t="s">
        <v>733</v>
      </c>
    </row>
    <row r="13" spans="1:4" x14ac:dyDescent="0.35">
      <c r="A13" s="456" t="str">
        <f t="shared" ca="1" si="0"/>
        <v>Component Name</v>
      </c>
      <c r="B13" s="499" t="s">
        <v>158</v>
      </c>
      <c r="C13" s="499" t="s">
        <v>730</v>
      </c>
      <c r="D13" s="499" t="s">
        <v>734</v>
      </c>
    </row>
    <row r="14" spans="1:4" x14ac:dyDescent="0.35">
      <c r="A14" s="456" t="str">
        <f t="shared" ca="1" si="0"/>
        <v>Principal Recipient Number</v>
      </c>
      <c r="B14" s="499" t="s">
        <v>247</v>
      </c>
      <c r="C14" s="499" t="s">
        <v>735</v>
      </c>
      <c r="D14" s="499" t="s">
        <v>736</v>
      </c>
    </row>
    <row r="15" spans="1:4" s="396" customFormat="1" x14ac:dyDescent="0.35">
      <c r="A15" s="456" t="str">
        <f t="shared" ca="1" si="0"/>
        <v>Principal Recipient Name</v>
      </c>
      <c r="B15" s="499" t="s">
        <v>176</v>
      </c>
      <c r="C15" s="499" t="s">
        <v>737</v>
      </c>
      <c r="D15" s="499" t="s">
        <v>738</v>
      </c>
    </row>
    <row r="16" spans="1:4" ht="31" x14ac:dyDescent="0.35">
      <c r="A16" s="456" t="str">
        <f t="shared" ca="1" si="0"/>
        <v>Principal Recipient Name (Select PRs that have previously had Grants with the Global Fund)</v>
      </c>
      <c r="B16" s="504" t="s">
        <v>739</v>
      </c>
      <c r="C16" s="502" t="s">
        <v>737</v>
      </c>
      <c r="D16" s="502" t="s">
        <v>738</v>
      </c>
    </row>
    <row r="17" spans="1:4" x14ac:dyDescent="0.35">
      <c r="A17" s="456" t="str">
        <f t="shared" ca="1" si="0"/>
        <v xml:space="preserve">Reporting Period </v>
      </c>
      <c r="B17" s="499" t="s">
        <v>260</v>
      </c>
      <c r="C17" s="499" t="s">
        <v>753</v>
      </c>
      <c r="D17" s="499" t="s">
        <v>754</v>
      </c>
    </row>
    <row r="18" spans="1:4" x14ac:dyDescent="0.35">
      <c r="A18" s="456" t="str">
        <f t="shared" ca="1" si="0"/>
        <v>Period Start Date</v>
      </c>
      <c r="B18" s="499" t="s">
        <v>262</v>
      </c>
      <c r="C18" s="499" t="s">
        <v>764</v>
      </c>
      <c r="D18" s="499" t="s">
        <v>765</v>
      </c>
    </row>
    <row r="19" spans="1:4" x14ac:dyDescent="0.35">
      <c r="A19" s="456" t="str">
        <f t="shared" ca="1" si="0"/>
        <v>Period End Date</v>
      </c>
      <c r="B19" s="499" t="s">
        <v>263</v>
      </c>
      <c r="C19" s="499" t="s">
        <v>766</v>
      </c>
      <c r="D19" s="499" t="s">
        <v>767</v>
      </c>
    </row>
    <row r="20" spans="1:4" x14ac:dyDescent="0.35">
      <c r="A20" s="456" t="str">
        <f t="shared" ca="1" si="0"/>
        <v>PUDR Due</v>
      </c>
      <c r="B20" s="499" t="s">
        <v>177</v>
      </c>
      <c r="C20" s="499" t="s">
        <v>177</v>
      </c>
      <c r="D20" s="499" t="s">
        <v>177</v>
      </c>
    </row>
    <row r="21" spans="1:4" x14ac:dyDescent="0.35">
      <c r="A21" s="456" t="str">
        <f t="shared" ca="1" si="0"/>
        <v>Submission date</v>
      </c>
      <c r="B21" s="499" t="s">
        <v>178</v>
      </c>
      <c r="C21" s="499" t="s">
        <v>178</v>
      </c>
      <c r="D21" s="499" t="s">
        <v>178</v>
      </c>
    </row>
    <row r="22" spans="1:4" x14ac:dyDescent="0.35">
      <c r="A22" s="456" t="str">
        <f t="shared" ca="1" si="0"/>
        <v>Goals</v>
      </c>
      <c r="B22" s="499" t="s">
        <v>13</v>
      </c>
      <c r="C22" s="499" t="s">
        <v>768</v>
      </c>
      <c r="D22" s="499" t="s">
        <v>769</v>
      </c>
    </row>
    <row r="23" spans="1:4" x14ac:dyDescent="0.35">
      <c r="A23" s="456" t="str">
        <f t="shared" ca="1" si="0"/>
        <v>Goal Number</v>
      </c>
      <c r="B23" s="499" t="s">
        <v>12</v>
      </c>
      <c r="C23" s="499" t="s">
        <v>740</v>
      </c>
      <c r="D23" s="499" t="s">
        <v>770</v>
      </c>
    </row>
    <row r="24" spans="1:4" x14ac:dyDescent="0.35">
      <c r="A24" s="456" t="str">
        <f t="shared" ca="1" si="0"/>
        <v>Goal Description</v>
      </c>
      <c r="B24" s="499" t="s">
        <v>179</v>
      </c>
      <c r="C24" s="499" t="s">
        <v>741</v>
      </c>
      <c r="D24" s="499" t="s">
        <v>771</v>
      </c>
    </row>
    <row r="25" spans="1:4" x14ac:dyDescent="0.35">
      <c r="A25" s="456" t="str">
        <f t="shared" ca="1" si="0"/>
        <v>Objectives</v>
      </c>
      <c r="B25" s="499" t="s">
        <v>5</v>
      </c>
      <c r="C25" s="499" t="s">
        <v>772</v>
      </c>
      <c r="D25" s="499" t="s">
        <v>773</v>
      </c>
    </row>
    <row r="26" spans="1:4" x14ac:dyDescent="0.35">
      <c r="A26" s="456" t="str">
        <f t="shared" ca="1" si="0"/>
        <v>Objective Number</v>
      </c>
      <c r="B26" s="499" t="s">
        <v>14</v>
      </c>
      <c r="C26" s="499" t="s">
        <v>774</v>
      </c>
      <c r="D26" s="499" t="s">
        <v>775</v>
      </c>
    </row>
    <row r="27" spans="1:4" x14ac:dyDescent="0.35">
      <c r="A27" s="456" t="str">
        <f t="shared" ca="1" si="0"/>
        <v>Objective Description</v>
      </c>
      <c r="B27" s="499" t="s">
        <v>152</v>
      </c>
      <c r="C27" s="499" t="s">
        <v>742</v>
      </c>
      <c r="D27" s="499" t="s">
        <v>776</v>
      </c>
    </row>
    <row r="28" spans="1:4" x14ac:dyDescent="0.35">
      <c r="A28" s="456" t="str">
        <f t="shared" ca="1" si="0"/>
        <v>Modules</v>
      </c>
      <c r="B28" s="499" t="s">
        <v>16</v>
      </c>
      <c r="C28" s="499" t="s">
        <v>16</v>
      </c>
      <c r="D28" s="499" t="s">
        <v>777</v>
      </c>
    </row>
    <row r="29" spans="1:4" x14ac:dyDescent="0.35">
      <c r="A29" s="456" t="str">
        <f t="shared" ca="1" si="0"/>
        <v>Module Number</v>
      </c>
      <c r="B29" s="499" t="s">
        <v>17</v>
      </c>
      <c r="C29" s="499" t="s">
        <v>778</v>
      </c>
      <c r="D29" s="499" t="s">
        <v>779</v>
      </c>
    </row>
    <row r="30" spans="1:4" x14ac:dyDescent="0.35">
      <c r="A30" s="456" t="str">
        <f t="shared" ca="1" si="0"/>
        <v>Module Name</v>
      </c>
      <c r="B30" s="499" t="s">
        <v>74</v>
      </c>
      <c r="C30" s="499" t="s">
        <v>74</v>
      </c>
      <c r="D30" s="499" t="s">
        <v>780</v>
      </c>
    </row>
    <row r="31" spans="1:4" x14ac:dyDescent="0.35">
      <c r="A31" s="456" t="str">
        <f t="shared" ca="1" si="0"/>
        <v>Only required if you have Work plan Tracking Measures</v>
      </c>
      <c r="B31" s="499" t="s">
        <v>39</v>
      </c>
      <c r="C31" s="499" t="s">
        <v>39</v>
      </c>
      <c r="D31" s="499" t="s">
        <v>39</v>
      </c>
    </row>
    <row r="32" spans="1:4" x14ac:dyDescent="0.35">
      <c r="A32" s="456" t="str">
        <f t="shared" ca="1" si="0"/>
        <v>Intervention Number</v>
      </c>
      <c r="B32" s="499" t="s">
        <v>25</v>
      </c>
      <c r="C32" s="499" t="s">
        <v>781</v>
      </c>
      <c r="D32" s="499" t="s">
        <v>782</v>
      </c>
    </row>
    <row r="33" spans="1:4" x14ac:dyDescent="0.35">
      <c r="A33" s="456" t="str">
        <f t="shared" ca="1" si="0"/>
        <v>Standard Intervention</v>
      </c>
      <c r="B33" s="499" t="s">
        <v>102</v>
      </c>
      <c r="C33" s="499" t="s">
        <v>743</v>
      </c>
      <c r="D33" s="499" t="s">
        <v>744</v>
      </c>
    </row>
    <row r="34" spans="1:4" x14ac:dyDescent="0.35">
      <c r="A34" s="456" t="str">
        <f t="shared" ca="1" si="0"/>
        <v>Custom Intervention (only if "Other" intervention is chosen)</v>
      </c>
      <c r="B34" s="499" t="s">
        <v>261</v>
      </c>
      <c r="C34" s="499" t="s">
        <v>745</v>
      </c>
      <c r="D34" s="499" t="s">
        <v>746</v>
      </c>
    </row>
    <row r="35" spans="1:4" x14ac:dyDescent="0.35">
      <c r="A35" s="456" t="str">
        <f t="shared" ca="1" si="0"/>
        <v>Population</v>
      </c>
      <c r="B35" s="499" t="s">
        <v>351</v>
      </c>
      <c r="C35" s="499" t="s">
        <v>351</v>
      </c>
      <c r="D35" s="499" t="s">
        <v>351</v>
      </c>
    </row>
    <row r="36" spans="1:4" x14ac:dyDescent="0.35">
      <c r="A36" s="456" t="str">
        <f t="shared" ca="1" si="0"/>
        <v>Performance Framework - Impact Indicators - Section B</v>
      </c>
      <c r="B36" s="499" t="s">
        <v>43</v>
      </c>
      <c r="C36" s="499" t="s">
        <v>783</v>
      </c>
      <c r="D36" s="499" t="s">
        <v>784</v>
      </c>
    </row>
    <row r="37" spans="1:4" x14ac:dyDescent="0.35">
      <c r="A37" s="456" t="str">
        <f t="shared" ca="1" si="0"/>
        <v>Impact Indicator Number</v>
      </c>
      <c r="B37" s="499" t="s">
        <v>21</v>
      </c>
      <c r="C37" s="499" t="s">
        <v>785</v>
      </c>
      <c r="D37" s="499" t="s">
        <v>786</v>
      </c>
    </row>
    <row r="38" spans="1:4" x14ac:dyDescent="0.35">
      <c r="A38" s="456" t="str">
        <f t="shared" ca="1" si="0"/>
        <v>Standard Indicator</v>
      </c>
      <c r="B38" s="499" t="s">
        <v>75</v>
      </c>
      <c r="C38" s="499" t="s">
        <v>787</v>
      </c>
      <c r="D38" s="499" t="s">
        <v>788</v>
      </c>
    </row>
    <row r="39" spans="1:4" x14ac:dyDescent="0.35">
      <c r="A39" s="456" t="str">
        <f t="shared" ca="1" si="0"/>
        <v>Custom Indicator</v>
      </c>
      <c r="B39" s="499" t="s">
        <v>10</v>
      </c>
      <c r="C39" s="499" t="s">
        <v>789</v>
      </c>
      <c r="D39" s="499" t="s">
        <v>790</v>
      </c>
    </row>
    <row r="40" spans="1:4" x14ac:dyDescent="0.35">
      <c r="A40" s="456" t="str">
        <f t="shared" ca="1" si="0"/>
        <v>Baseline #N Baseline #D</v>
      </c>
      <c r="B40" s="499" t="s">
        <v>747</v>
      </c>
      <c r="C40" s="503" t="s">
        <v>791</v>
      </c>
      <c r="D40" s="503" t="s">
        <v>792</v>
      </c>
    </row>
    <row r="41" spans="1:4" x14ac:dyDescent="0.35">
      <c r="A41" s="456" t="str">
        <f t="shared" ca="1" si="0"/>
        <v>Baseline %</v>
      </c>
      <c r="B41" s="499" t="s">
        <v>4</v>
      </c>
      <c r="C41" s="503" t="s">
        <v>748</v>
      </c>
      <c r="D41" s="503" t="s">
        <v>749</v>
      </c>
    </row>
    <row r="42" spans="1:4" x14ac:dyDescent="0.35">
      <c r="A42" s="456" t="str">
        <f t="shared" ca="1" si="0"/>
        <v>Baseline Year</v>
      </c>
      <c r="B42" s="499" t="s">
        <v>33</v>
      </c>
      <c r="C42" s="499" t="s">
        <v>793</v>
      </c>
      <c r="D42" s="499" t="s">
        <v>794</v>
      </c>
    </row>
    <row r="43" spans="1:4" x14ac:dyDescent="0.35">
      <c r="A43" s="456" t="str">
        <f t="shared" ca="1" si="0"/>
        <v>Baseline Source</v>
      </c>
      <c r="B43" s="499" t="s">
        <v>18</v>
      </c>
      <c r="C43" s="499" t="s">
        <v>795</v>
      </c>
      <c r="D43" s="499" t="s">
        <v>796</v>
      </c>
    </row>
    <row r="44" spans="1:4" x14ac:dyDescent="0.35">
      <c r="A44" s="456" t="str">
        <f t="shared" ca="1" si="0"/>
        <v>Performance Framework  - Overview - Section A</v>
      </c>
      <c r="B44" s="505" t="s">
        <v>42</v>
      </c>
      <c r="C44" s="505" t="s">
        <v>724</v>
      </c>
      <c r="D44" s="505" t="s">
        <v>724</v>
      </c>
    </row>
    <row r="45" spans="1:4" x14ac:dyDescent="0.35">
      <c r="A45" s="456" t="str">
        <f t="shared" ca="1" si="0"/>
        <v>Principal Recipients</v>
      </c>
      <c r="B45" s="499" t="s">
        <v>797</v>
      </c>
      <c r="C45" s="499" t="s">
        <v>737</v>
      </c>
      <c r="D45" s="499" t="s">
        <v>738</v>
      </c>
    </row>
    <row r="46" spans="1:4" x14ac:dyDescent="0.35">
      <c r="A46" s="456" t="str">
        <f t="shared" ca="1" si="0"/>
        <v>Interventions</v>
      </c>
      <c r="B46" s="499" t="s">
        <v>38</v>
      </c>
      <c r="C46" s="499" t="s">
        <v>85</v>
      </c>
      <c r="D46" s="499" t="s">
        <v>798</v>
      </c>
    </row>
    <row r="47" spans="1:4" x14ac:dyDescent="0.35">
      <c r="A47" s="456" t="str">
        <f t="shared" ca="1" si="0"/>
        <v>Reporting Periods</v>
      </c>
      <c r="B47" s="499" t="s">
        <v>799</v>
      </c>
      <c r="C47" s="499" t="s">
        <v>800</v>
      </c>
      <c r="D47" s="499" t="s">
        <v>754</v>
      </c>
    </row>
    <row r="48" spans="1:4" x14ac:dyDescent="0.35">
      <c r="A48" s="456" t="str">
        <f t="shared" ca="1" si="0"/>
        <v>Instructions</v>
      </c>
      <c r="B48" s="499" t="s">
        <v>631</v>
      </c>
      <c r="C48" s="499"/>
      <c r="D48" s="499"/>
    </row>
    <row r="49" spans="1:4" x14ac:dyDescent="0.35">
      <c r="A49" s="496" t="str">
        <f t="shared" ca="1" si="0"/>
        <v>New Principal Recipient Name (use if the entity has never been a Global Fund PR or does not appear in dropdown list in previous column)</v>
      </c>
      <c r="B49" s="499" t="s">
        <v>801</v>
      </c>
      <c r="C49" s="499" t="s">
        <v>802</v>
      </c>
      <c r="D49" s="499" t="s">
        <v>803</v>
      </c>
    </row>
    <row r="50" spans="1:4" x14ac:dyDescent="0.35">
      <c r="A50" s="496" t="str">
        <f t="shared" ca="1" si="0"/>
        <v>Only required if you have Work plan Tracking Measures</v>
      </c>
      <c r="B50" s="499" t="s">
        <v>39</v>
      </c>
      <c r="C50" s="499"/>
      <c r="D50" s="499"/>
    </row>
    <row r="51" spans="1:4" x14ac:dyDescent="0.35">
      <c r="A51" s="496" t="str">
        <f t="shared" ca="1" si="0"/>
        <v>Required Disaggregation</v>
      </c>
      <c r="B51" s="502" t="s">
        <v>19</v>
      </c>
      <c r="C51" s="499" t="s">
        <v>761</v>
      </c>
      <c r="D51" s="499" t="s">
        <v>756</v>
      </c>
    </row>
    <row r="52" spans="1:4" x14ac:dyDescent="0.35">
      <c r="A52" s="496" t="str">
        <f t="shared" ca="1" si="0"/>
        <v>Responsible PR</v>
      </c>
      <c r="B52" s="499" t="s">
        <v>241</v>
      </c>
      <c r="C52" s="499" t="s">
        <v>760</v>
      </c>
      <c r="D52" s="499" t="s">
        <v>757</v>
      </c>
    </row>
    <row r="53" spans="1:4" x14ac:dyDescent="0.35">
      <c r="A53" s="496" t="str">
        <f t="shared" ca="1" si="0"/>
        <v>Country</v>
      </c>
      <c r="B53" s="499" t="s">
        <v>11</v>
      </c>
      <c r="C53" s="499" t="s">
        <v>759</v>
      </c>
      <c r="D53" s="499" t="s">
        <v>758</v>
      </c>
    </row>
    <row r="54" spans="1:4" x14ac:dyDescent="0.35">
      <c r="A54" s="496" t="str">
        <f t="shared" ca="1" si="0"/>
        <v>Target #N</v>
      </c>
      <c r="B54" s="499" t="s">
        <v>804</v>
      </c>
      <c r="C54" s="499" t="s">
        <v>805</v>
      </c>
      <c r="D54" s="499" t="s">
        <v>806</v>
      </c>
    </row>
    <row r="55" spans="1:4" x14ac:dyDescent="0.35">
      <c r="A55" s="496" t="str">
        <f t="shared" ca="1" si="0"/>
        <v>Target #D</v>
      </c>
      <c r="B55" s="499" t="s">
        <v>807</v>
      </c>
      <c r="C55" s="499" t="s">
        <v>808</v>
      </c>
      <c r="D55" s="499" t="s">
        <v>809</v>
      </c>
    </row>
    <row r="56" spans="1:4" x14ac:dyDescent="0.35">
      <c r="A56" s="496" t="str">
        <f t="shared" ca="1" si="0"/>
        <v>Report Due Date</v>
      </c>
      <c r="B56" s="499" t="s">
        <v>27</v>
      </c>
      <c r="C56" s="499" t="s">
        <v>810</v>
      </c>
      <c r="D56" s="499" t="s">
        <v>811</v>
      </c>
    </row>
    <row r="57" spans="1:4" x14ac:dyDescent="0.35">
      <c r="A57" s="496" t="str">
        <f t="shared" ca="1" si="0"/>
        <v>Mark if target is TBD</v>
      </c>
      <c r="B57" s="499" t="s">
        <v>695</v>
      </c>
      <c r="C57" s="499"/>
      <c r="D57" s="499"/>
    </row>
    <row r="58" spans="1:4" x14ac:dyDescent="0.35">
      <c r="A58" s="496" t="str">
        <f t="shared" ca="1" si="0"/>
        <v>Comments</v>
      </c>
      <c r="B58" s="499" t="s">
        <v>9</v>
      </c>
      <c r="C58" s="499" t="s">
        <v>762</v>
      </c>
      <c r="D58" s="499" t="s">
        <v>763</v>
      </c>
    </row>
    <row r="59" spans="1:4" x14ac:dyDescent="0.35">
      <c r="A59" s="496" t="str">
        <f t="shared" ca="1" si="0"/>
        <v>Performance Framework -Outcome Indicators - Section C</v>
      </c>
      <c r="B59" s="499" t="s">
        <v>633</v>
      </c>
      <c r="C59" s="499" t="s">
        <v>812</v>
      </c>
      <c r="D59" s="499" t="s">
        <v>813</v>
      </c>
    </row>
    <row r="60" spans="1:4" x14ac:dyDescent="0.35">
      <c r="A60" s="496" t="str">
        <f t="shared" ca="1" si="0"/>
        <v>Outcome</v>
      </c>
      <c r="B60" s="499" t="s">
        <v>341</v>
      </c>
      <c r="C60" s="499" t="s">
        <v>814</v>
      </c>
      <c r="D60" s="499" t="s">
        <v>815</v>
      </c>
    </row>
    <row r="61" spans="1:4" x14ac:dyDescent="0.35">
      <c r="A61" s="496" t="str">
        <f t="shared" ca="1" si="0"/>
        <v>Indicator</v>
      </c>
      <c r="B61" s="499" t="s">
        <v>816</v>
      </c>
      <c r="C61" s="499" t="s">
        <v>817</v>
      </c>
      <c r="D61" s="499" t="s">
        <v>818</v>
      </c>
    </row>
    <row r="62" spans="1:4" x14ac:dyDescent="0.35">
      <c r="A62" s="496" t="str">
        <f t="shared" ca="1" si="0"/>
        <v>Number</v>
      </c>
      <c r="B62" s="502" t="s">
        <v>329</v>
      </c>
      <c r="C62" s="499" t="s">
        <v>819</v>
      </c>
      <c r="D62" s="499" t="s">
        <v>820</v>
      </c>
    </row>
    <row r="63" spans="1:4" x14ac:dyDescent="0.35">
      <c r="A63" s="496" t="str">
        <f t="shared" ca="1" si="0"/>
        <v>Target %</v>
      </c>
      <c r="B63" s="499" t="s">
        <v>8</v>
      </c>
      <c r="C63" s="499" t="s">
        <v>821</v>
      </c>
      <c r="D63" s="499" t="s">
        <v>822</v>
      </c>
    </row>
    <row r="64" spans="1:4" x14ac:dyDescent="0.35">
      <c r="A64" s="496" t="str">
        <f t="shared" ca="1" si="0"/>
        <v>Performance Framework - Coverage Indicators - Section D</v>
      </c>
      <c r="B64" s="499" t="s">
        <v>167</v>
      </c>
      <c r="C64" s="499" t="s">
        <v>823</v>
      </c>
      <c r="D64" s="499" t="s">
        <v>824</v>
      </c>
    </row>
    <row r="65" spans="1:4" x14ac:dyDescent="0.35">
      <c r="A65" s="496" t="str">
        <f t="shared" ca="1" si="0"/>
        <v>Coverage Indicator Number</v>
      </c>
      <c r="B65" s="499" t="s">
        <v>26</v>
      </c>
      <c r="C65" s="499" t="s">
        <v>825</v>
      </c>
      <c r="D65" s="499" t="s">
        <v>826</v>
      </c>
    </row>
    <row r="66" spans="1:4" x14ac:dyDescent="0.35">
      <c r="A66" s="496" t="str">
        <f t="shared" ref="A66:A100" ca="1" si="1">OFFSET($B66,0,LangOffset,1,1)</f>
        <v>Include in GF results</v>
      </c>
      <c r="B66" s="499" t="s">
        <v>643</v>
      </c>
      <c r="C66" s="499"/>
      <c r="D66" s="499"/>
    </row>
    <row r="67" spans="1:4" x14ac:dyDescent="0.35">
      <c r="A67" s="496" t="str">
        <f t="shared" ca="1" si="1"/>
        <v>Country / Scope of targets</v>
      </c>
      <c r="B67" s="499" t="s">
        <v>696</v>
      </c>
      <c r="C67" s="499"/>
      <c r="D67" s="499"/>
    </row>
    <row r="68" spans="1:4" x14ac:dyDescent="0.35">
      <c r="A68" s="496" t="str">
        <f t="shared" ca="1" si="1"/>
        <v>Cumulation type</v>
      </c>
      <c r="B68" s="499" t="s">
        <v>160</v>
      </c>
      <c r="C68" s="499"/>
      <c r="D68" s="499"/>
    </row>
    <row r="69" spans="1:4" x14ac:dyDescent="0.35">
      <c r="A69" s="496" t="str">
        <f t="shared" ca="1" si="1"/>
        <v>Performance Framework - Disaggregation - Section E</v>
      </c>
      <c r="B69" s="499" t="s">
        <v>168</v>
      </c>
      <c r="C69" s="499" t="s">
        <v>827</v>
      </c>
      <c r="D69" s="499" t="s">
        <v>828</v>
      </c>
    </row>
    <row r="70" spans="1:4" x14ac:dyDescent="0.35">
      <c r="A70" s="496" t="str">
        <f t="shared" ca="1" si="1"/>
        <v>Impact</v>
      </c>
      <c r="B70" s="499" t="s">
        <v>340</v>
      </c>
      <c r="C70" s="499" t="s">
        <v>340</v>
      </c>
      <c r="D70" s="499" t="s">
        <v>829</v>
      </c>
    </row>
    <row r="71" spans="1:4" x14ac:dyDescent="0.35">
      <c r="A71" s="496" t="str">
        <f t="shared" ca="1" si="1"/>
        <v>Coverage</v>
      </c>
      <c r="B71" s="499" t="s">
        <v>36</v>
      </c>
      <c r="C71" s="499" t="s">
        <v>830</v>
      </c>
      <c r="D71" s="499" t="s">
        <v>831</v>
      </c>
    </row>
    <row r="72" spans="1:4" x14ac:dyDescent="0.35">
      <c r="A72" s="496" t="str">
        <f t="shared" ca="1" si="1"/>
        <v>Impact Indicator Disaggregation</v>
      </c>
      <c r="B72" s="499" t="s">
        <v>345</v>
      </c>
      <c r="C72" s="499" t="s">
        <v>830</v>
      </c>
      <c r="D72" s="499" t="s">
        <v>832</v>
      </c>
    </row>
    <row r="73" spans="1:4" x14ac:dyDescent="0.35">
      <c r="A73" s="496" t="str">
        <f t="shared" ca="1" si="1"/>
        <v xml:space="preserve">Impact Indicator Name </v>
      </c>
      <c r="B73" s="499" t="s">
        <v>120</v>
      </c>
      <c r="C73" s="499" t="s">
        <v>833</v>
      </c>
      <c r="D73" s="499" t="s">
        <v>832</v>
      </c>
    </row>
    <row r="74" spans="1:4" x14ac:dyDescent="0.35">
      <c r="A74" s="496" t="str">
        <f t="shared" ca="1" si="1"/>
        <v>Category</v>
      </c>
      <c r="B74" s="499" t="s">
        <v>41</v>
      </c>
      <c r="C74" s="499" t="s">
        <v>834</v>
      </c>
      <c r="D74" s="499" t="s">
        <v>835</v>
      </c>
    </row>
    <row r="75" spans="1:4" x14ac:dyDescent="0.35">
      <c r="A75" s="496" t="str">
        <f t="shared" ca="1" si="1"/>
        <v>Disaggregation</v>
      </c>
      <c r="B75" s="499" t="s">
        <v>31</v>
      </c>
      <c r="C75" s="499" t="s">
        <v>836</v>
      </c>
      <c r="D75" s="499" t="s">
        <v>837</v>
      </c>
    </row>
    <row r="76" spans="1:4" x14ac:dyDescent="0.35">
      <c r="A76" s="496" t="str">
        <f t="shared" ca="1" si="1"/>
        <v>Outcome Indicator Disaggregation</v>
      </c>
      <c r="B76" s="499" t="s">
        <v>346</v>
      </c>
      <c r="C76" s="499" t="s">
        <v>838</v>
      </c>
      <c r="D76" s="499" t="s">
        <v>839</v>
      </c>
    </row>
    <row r="77" spans="1:4" x14ac:dyDescent="0.35">
      <c r="A77" s="496" t="str">
        <f t="shared" ca="1" si="1"/>
        <v>Outcome Indicator Number</v>
      </c>
      <c r="B77" s="499" t="s">
        <v>23</v>
      </c>
      <c r="C77" s="499" t="s">
        <v>840</v>
      </c>
      <c r="D77" s="499" t="s">
        <v>841</v>
      </c>
    </row>
    <row r="78" spans="1:4" x14ac:dyDescent="0.35">
      <c r="A78" s="496" t="str">
        <f t="shared" ca="1" si="1"/>
        <v>Outcome</v>
      </c>
      <c r="B78" s="499" t="s">
        <v>341</v>
      </c>
      <c r="C78" s="499" t="s">
        <v>842</v>
      </c>
      <c r="D78" s="499" t="s">
        <v>843</v>
      </c>
    </row>
    <row r="79" spans="1:4" x14ac:dyDescent="0.35">
      <c r="A79" s="496" t="str">
        <f t="shared" ca="1" si="1"/>
        <v xml:space="preserve">Outcome Indicator Name </v>
      </c>
      <c r="B79" s="499" t="s">
        <v>121</v>
      </c>
      <c r="C79" s="499" t="s">
        <v>844</v>
      </c>
      <c r="D79" s="499" t="s">
        <v>839</v>
      </c>
    </row>
    <row r="80" spans="1:4" x14ac:dyDescent="0.35">
      <c r="A80" s="496" t="str">
        <f t="shared" ca="1" si="1"/>
        <v>Coverage Indicator Disaggregation</v>
      </c>
      <c r="B80" s="499" t="s">
        <v>347</v>
      </c>
      <c r="C80" s="499" t="s">
        <v>845</v>
      </c>
      <c r="D80" s="499" t="s">
        <v>846</v>
      </c>
    </row>
    <row r="81" spans="1:4" x14ac:dyDescent="0.35">
      <c r="A81" s="496" t="str">
        <f t="shared" ca="1" si="1"/>
        <v>Coverage Indicator Number</v>
      </c>
      <c r="B81" s="499" t="s">
        <v>26</v>
      </c>
      <c r="C81" s="499" t="s">
        <v>825</v>
      </c>
      <c r="D81" s="499" t="s">
        <v>826</v>
      </c>
    </row>
    <row r="82" spans="1:4" x14ac:dyDescent="0.35">
      <c r="A82" s="496" t="str">
        <f t="shared" ca="1" si="1"/>
        <v xml:space="preserve">Coverage Indicator Name </v>
      </c>
      <c r="B82" s="499" t="s">
        <v>122</v>
      </c>
      <c r="C82" s="499" t="s">
        <v>847</v>
      </c>
      <c r="D82" s="499" t="s">
        <v>846</v>
      </c>
    </row>
    <row r="83" spans="1:4" x14ac:dyDescent="0.35">
      <c r="A83" s="496" t="str">
        <f t="shared" ca="1" si="1"/>
        <v>Performance Framework - WPTM - Section F</v>
      </c>
      <c r="B83" s="499" t="s">
        <v>352</v>
      </c>
      <c r="C83" s="499" t="s">
        <v>848</v>
      </c>
      <c r="D83" s="499" t="s">
        <v>849</v>
      </c>
    </row>
    <row r="84" spans="1:4" x14ac:dyDescent="0.35">
      <c r="A84" s="496" t="str">
        <f t="shared" ca="1" si="1"/>
        <v>No</v>
      </c>
      <c r="B84" s="499" t="s">
        <v>353</v>
      </c>
      <c r="C84" s="499" t="s">
        <v>850</v>
      </c>
      <c r="D84" s="499" t="s">
        <v>851</v>
      </c>
    </row>
    <row r="85" spans="1:4" x14ac:dyDescent="0.35">
      <c r="A85" s="496" t="str">
        <f t="shared" ca="1" si="1"/>
        <v>Key Activity</v>
      </c>
      <c r="B85" s="499" t="s">
        <v>86</v>
      </c>
      <c r="C85" s="499" t="s">
        <v>852</v>
      </c>
      <c r="D85" s="499" t="s">
        <v>853</v>
      </c>
    </row>
    <row r="86" spans="1:4" x14ac:dyDescent="0.35">
      <c r="A86" s="496" t="str">
        <f t="shared" ca="1" si="1"/>
        <v>Milestone / Target Description</v>
      </c>
      <c r="B86" s="499" t="s">
        <v>136</v>
      </c>
      <c r="C86" s="499" t="s">
        <v>854</v>
      </c>
      <c r="D86" s="499" t="s">
        <v>855</v>
      </c>
    </row>
    <row r="87" spans="1:4" x14ac:dyDescent="0.35">
      <c r="A87" s="496" t="str">
        <f t="shared" ca="1" si="1"/>
        <v>Criteria for Completion</v>
      </c>
      <c r="B87" s="499" t="s">
        <v>711</v>
      </c>
      <c r="C87" s="499" t="s">
        <v>856</v>
      </c>
      <c r="D87" s="499" t="s">
        <v>857</v>
      </c>
    </row>
    <row r="88" spans="1:4" x14ac:dyDescent="0.35">
      <c r="A88" s="496" t="str">
        <f t="shared" ca="1" si="1"/>
        <v>Performance Framework</v>
      </c>
      <c r="B88" s="499" t="s">
        <v>171</v>
      </c>
      <c r="C88" s="499" t="s">
        <v>858</v>
      </c>
      <c r="D88" s="499" t="s">
        <v>859</v>
      </c>
    </row>
    <row r="89" spans="1:4" x14ac:dyDescent="0.35">
      <c r="A89" s="496" t="str">
        <f t="shared" ca="1" si="1"/>
        <v>Programmatic Report Period Frequency</v>
      </c>
      <c r="B89" s="499" t="s">
        <v>159</v>
      </c>
      <c r="C89" s="499" t="s">
        <v>159</v>
      </c>
      <c r="D89" s="499" t="s">
        <v>159</v>
      </c>
    </row>
    <row r="90" spans="1:4" x14ac:dyDescent="0.35">
      <c r="A90" s="496" t="str">
        <f t="shared" ca="1" si="1"/>
        <v>Impact Indicators</v>
      </c>
      <c r="B90" s="499" t="s">
        <v>15</v>
      </c>
      <c r="C90" s="499" t="s">
        <v>833</v>
      </c>
      <c r="D90" s="499" t="s">
        <v>15</v>
      </c>
    </row>
    <row r="91" spans="1:4" x14ac:dyDescent="0.35">
      <c r="A91" s="496" t="str">
        <f t="shared" ca="1" si="1"/>
        <v>No.</v>
      </c>
      <c r="B91" s="499" t="s">
        <v>172</v>
      </c>
      <c r="C91" s="499" t="s">
        <v>172</v>
      </c>
      <c r="D91" s="499" t="s">
        <v>172</v>
      </c>
    </row>
    <row r="92" spans="1:4" x14ac:dyDescent="0.35">
      <c r="A92" s="496" t="str">
        <f t="shared" ca="1" si="1"/>
        <v>Custom Impact Indicator</v>
      </c>
      <c r="B92" s="499" t="s">
        <v>186</v>
      </c>
      <c r="C92" s="499" t="s">
        <v>860</v>
      </c>
      <c r="D92" s="499" t="s">
        <v>755</v>
      </c>
    </row>
    <row r="93" spans="1:4" x14ac:dyDescent="0.35">
      <c r="A93" s="496" t="str">
        <f t="shared" ca="1" si="1"/>
        <v>Baseline Value</v>
      </c>
      <c r="B93" s="499" t="s">
        <v>32</v>
      </c>
      <c r="C93" s="499"/>
      <c r="D93" s="499"/>
    </row>
    <row r="94" spans="1:4" x14ac:dyDescent="0.35">
      <c r="A94" s="496" t="str">
        <f t="shared" ca="1" si="1"/>
        <v>Baseline Year &amp; Source</v>
      </c>
      <c r="B94" s="499" t="s">
        <v>707</v>
      </c>
      <c r="C94" s="499"/>
      <c r="D94" s="499"/>
    </row>
    <row r="95" spans="1:4" x14ac:dyDescent="0.35">
      <c r="A95" s="496" t="str">
        <f t="shared" ca="1" si="1"/>
        <v>Target Value</v>
      </c>
      <c r="B95" s="499" t="s">
        <v>708</v>
      </c>
      <c r="C95" s="499"/>
      <c r="D95" s="499"/>
    </row>
    <row r="96" spans="1:4" x14ac:dyDescent="0.35">
      <c r="A96" s="496" t="str">
        <f t="shared" ca="1" si="1"/>
        <v>Outcome Indicators</v>
      </c>
      <c r="B96" s="499" t="s">
        <v>22</v>
      </c>
      <c r="C96" s="499" t="s">
        <v>844</v>
      </c>
      <c r="D96" s="499" t="s">
        <v>839</v>
      </c>
    </row>
    <row r="97" spans="1:4" x14ac:dyDescent="0.35">
      <c r="A97" s="496" t="str">
        <f t="shared" ca="1" si="1"/>
        <v>Coverage Indicators</v>
      </c>
      <c r="B97" s="499" t="s">
        <v>24</v>
      </c>
      <c r="C97" s="499" t="s">
        <v>847</v>
      </c>
      <c r="D97" s="499" t="s">
        <v>846</v>
      </c>
    </row>
    <row r="98" spans="1:4" x14ac:dyDescent="0.35">
      <c r="A98" s="496" t="str">
        <f t="shared" ca="1" si="1"/>
        <v>Workplan Tracking Measures</v>
      </c>
      <c r="B98" s="499" t="s">
        <v>275</v>
      </c>
      <c r="C98" s="499"/>
      <c r="D98" s="499"/>
    </row>
    <row r="99" spans="1:4" x14ac:dyDescent="0.35">
      <c r="A99" s="496" t="str">
        <f t="shared" ca="1" si="1"/>
        <v>Milestones</v>
      </c>
      <c r="B99" s="499" t="s">
        <v>710</v>
      </c>
      <c r="C99" s="499"/>
      <c r="D99" s="499"/>
    </row>
    <row r="100" spans="1:4" x14ac:dyDescent="0.35">
      <c r="A100" s="496" t="str">
        <f t="shared" ca="1" si="1"/>
        <v>Dates</v>
      </c>
      <c r="B100" s="499" t="s">
        <v>709</v>
      </c>
      <c r="C100" s="499"/>
      <c r="D100" s="499"/>
    </row>
    <row r="101" spans="1:4" x14ac:dyDescent="0.35">
      <c r="B101" s="497"/>
      <c r="C101" s="497"/>
      <c r="D101" s="497"/>
    </row>
    <row r="102" spans="1:4" x14ac:dyDescent="0.35">
      <c r="B102" s="497"/>
      <c r="C102" s="497"/>
      <c r="D102" s="497"/>
    </row>
    <row r="103" spans="1:4" x14ac:dyDescent="0.35">
      <c r="B103" s="497"/>
      <c r="C103" s="497"/>
      <c r="D103" s="497"/>
    </row>
    <row r="104" spans="1:4" x14ac:dyDescent="0.35">
      <c r="B104" s="497"/>
      <c r="C104" s="497"/>
      <c r="D104" s="497"/>
    </row>
    <row r="105" spans="1:4" x14ac:dyDescent="0.35">
      <c r="B105" s="497"/>
      <c r="C105" s="497"/>
      <c r="D105" s="497"/>
    </row>
    <row r="106" spans="1:4" x14ac:dyDescent="0.35">
      <c r="B106" s="497"/>
      <c r="C106" s="497"/>
      <c r="D106" s="497"/>
    </row>
    <row r="107" spans="1:4" x14ac:dyDescent="0.35">
      <c r="B107" s="497"/>
      <c r="C107" s="497"/>
      <c r="D107" s="497"/>
    </row>
    <row r="108" spans="1:4" x14ac:dyDescent="0.35">
      <c r="B108" s="497"/>
      <c r="C108" s="497"/>
      <c r="D108" s="497"/>
    </row>
    <row r="109" spans="1:4" x14ac:dyDescent="0.35">
      <c r="B109" s="497"/>
      <c r="C109" s="497"/>
      <c r="D109" s="497"/>
    </row>
    <row r="110" spans="1:4" x14ac:dyDescent="0.35">
      <c r="B110" s="497"/>
      <c r="C110" s="497"/>
      <c r="D110" s="497"/>
    </row>
    <row r="111" spans="1:4" x14ac:dyDescent="0.35">
      <c r="B111" s="497"/>
      <c r="C111" s="497"/>
      <c r="D111" s="497"/>
    </row>
    <row r="112" spans="1:4" x14ac:dyDescent="0.35">
      <c r="B112" s="497"/>
      <c r="C112" s="497"/>
      <c r="D112" s="497"/>
    </row>
    <row r="113" spans="2:4" x14ac:dyDescent="0.35">
      <c r="B113" s="497"/>
      <c r="C113" s="497"/>
      <c r="D113" s="497"/>
    </row>
    <row r="114" spans="2:4" x14ac:dyDescent="0.35">
      <c r="B114" s="497"/>
      <c r="C114" s="497"/>
      <c r="D114" s="497"/>
    </row>
    <row r="115" spans="2:4" x14ac:dyDescent="0.35">
      <c r="B115" s="497"/>
      <c r="C115" s="497"/>
      <c r="D115" s="497"/>
    </row>
    <row r="116" spans="2:4" x14ac:dyDescent="0.35">
      <c r="B116" s="497"/>
      <c r="C116" s="497"/>
      <c r="D116" s="497"/>
    </row>
    <row r="117" spans="2:4" x14ac:dyDescent="0.35">
      <c r="B117" s="497"/>
      <c r="C117" s="497"/>
      <c r="D117" s="497"/>
    </row>
    <row r="118" spans="2:4" x14ac:dyDescent="0.35">
      <c r="B118" s="497"/>
      <c r="C118" s="497"/>
      <c r="D118" s="497"/>
    </row>
    <row r="119" spans="2:4" x14ac:dyDescent="0.35">
      <c r="B119" s="497"/>
      <c r="C119" s="497"/>
      <c r="D119" s="497"/>
    </row>
    <row r="120" spans="2:4" x14ac:dyDescent="0.35">
      <c r="B120" s="497"/>
      <c r="C120" s="497"/>
      <c r="D120" s="497"/>
    </row>
    <row r="121" spans="2:4" x14ac:dyDescent="0.35">
      <c r="B121" s="497"/>
      <c r="C121" s="497"/>
      <c r="D121" s="497"/>
    </row>
    <row r="122" spans="2:4" x14ac:dyDescent="0.35">
      <c r="B122" s="497"/>
      <c r="C122" s="497"/>
      <c r="D122" s="497"/>
    </row>
    <row r="123" spans="2:4" x14ac:dyDescent="0.35">
      <c r="B123" s="497"/>
      <c r="C123" s="497"/>
      <c r="D123" s="497"/>
    </row>
    <row r="124" spans="2:4" x14ac:dyDescent="0.35">
      <c r="B124" s="497"/>
      <c r="C124" s="497"/>
      <c r="D124" s="497"/>
    </row>
    <row r="125" spans="2:4" x14ac:dyDescent="0.35">
      <c r="B125" s="497"/>
      <c r="C125" s="497"/>
      <c r="D125" s="497"/>
    </row>
    <row r="126" spans="2:4" x14ac:dyDescent="0.35">
      <c r="B126" s="497"/>
      <c r="C126" s="497"/>
      <c r="D126" s="497"/>
    </row>
    <row r="127" spans="2:4" x14ac:dyDescent="0.35">
      <c r="B127" s="497"/>
      <c r="C127" s="497"/>
      <c r="D127" s="497"/>
    </row>
    <row r="128" spans="2:4" x14ac:dyDescent="0.35">
      <c r="B128" s="497"/>
      <c r="C128" s="497"/>
      <c r="D128" s="497"/>
    </row>
    <row r="129" spans="2:4" x14ac:dyDescent="0.35">
      <c r="B129" s="497"/>
      <c r="C129" s="497"/>
      <c r="D129" s="497"/>
    </row>
    <row r="130" spans="2:4" x14ac:dyDescent="0.35">
      <c r="B130" s="497"/>
      <c r="C130" s="497"/>
      <c r="D130" s="497"/>
    </row>
    <row r="131" spans="2:4" x14ac:dyDescent="0.35">
      <c r="B131" s="497"/>
      <c r="C131" s="497"/>
      <c r="D131" s="497"/>
    </row>
    <row r="132" spans="2:4" x14ac:dyDescent="0.35">
      <c r="B132" s="497"/>
      <c r="C132" s="497"/>
      <c r="D132" s="497"/>
    </row>
    <row r="133" spans="2:4" x14ac:dyDescent="0.35">
      <c r="B133" s="497"/>
      <c r="C133" s="497"/>
      <c r="D133" s="49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J325"/>
  <sheetViews>
    <sheetView showGridLines="0" zoomScale="90" zoomScaleNormal="90" workbookViewId="0">
      <selection activeCell="AR15" sqref="AR15:AR16"/>
    </sheetView>
  </sheetViews>
  <sheetFormatPr defaultRowHeight="15.5" x14ac:dyDescent="0.35"/>
  <cols>
    <col min="1" max="1" width="16.33203125" customWidth="1"/>
    <col min="2" max="2" width="30.75" customWidth="1"/>
    <col min="3" max="3" width="30.75" style="411" customWidth="1"/>
    <col min="4" max="4" width="16.75" customWidth="1"/>
    <col min="5" max="5" width="20.25" customWidth="1"/>
    <col min="6" max="6" width="16.08203125" customWidth="1"/>
    <col min="7" max="7" width="30.75" style="411" customWidth="1"/>
    <col min="8" max="8" width="12.58203125" hidden="1" customWidth="1"/>
    <col min="9" max="9" width="15" hidden="1" customWidth="1"/>
    <col min="10" max="10" width="9.58203125" hidden="1" customWidth="1"/>
    <col min="11" max="11" width="13.83203125" hidden="1" customWidth="1"/>
    <col min="12" max="12" width="14.5" hidden="1" customWidth="1"/>
    <col min="13" max="13" width="13.83203125" hidden="1" customWidth="1"/>
    <col min="14" max="14" width="15.75" hidden="1" customWidth="1"/>
    <col min="15" max="15" width="13" hidden="1" customWidth="1"/>
    <col min="16" max="16" width="40.75" customWidth="1"/>
    <col min="17" max="17" width="30.75" customWidth="1"/>
    <col min="18" max="18" width="20.75" customWidth="1"/>
    <col min="19" max="19" width="6.58203125" style="450" hidden="1" customWidth="1"/>
    <col min="20" max="20" width="16.25" customWidth="1"/>
    <col min="21" max="21" width="20.25" customWidth="1"/>
    <col min="22" max="22" width="21.5" customWidth="1"/>
    <col min="23" max="23" width="16.25" customWidth="1"/>
    <col min="24" max="24" width="11.08203125" style="450" hidden="1" customWidth="1"/>
    <col min="25" max="25" width="15.58203125" customWidth="1"/>
    <col min="26" max="26" width="19.58203125" customWidth="1"/>
    <col min="27" max="27" width="20.58203125" customWidth="1"/>
    <col min="28" max="28" width="15.25" customWidth="1"/>
    <col min="29" max="29" width="4.08203125" style="450" hidden="1" customWidth="1"/>
    <col min="30" max="30" width="14.5" customWidth="1"/>
    <col min="31" max="31" width="13" customWidth="1"/>
    <col min="32" max="32" width="12.25" customWidth="1"/>
    <col min="33" max="33" width="16.25" customWidth="1"/>
    <col min="34" max="34" width="16.25" style="450" hidden="1" customWidth="1"/>
    <col min="35" max="35" width="11.75" customWidth="1"/>
    <col min="36" max="36" width="13.08203125" customWidth="1"/>
    <col min="37" max="37" width="13.25" customWidth="1"/>
    <col min="38" max="38" width="15.25" customWidth="1"/>
    <col min="39" max="39" width="15.25" style="450" hidden="1" customWidth="1"/>
    <col min="40" max="40" width="14.08203125" hidden="1" customWidth="1"/>
    <col min="41" max="41" width="13.08203125" hidden="1" customWidth="1"/>
    <col min="42" max="42" width="16.25" hidden="1" customWidth="1"/>
    <col min="43" max="43" width="8.08203125" hidden="1" customWidth="1"/>
    <col min="44" max="44" width="61.9140625" customWidth="1"/>
    <col min="45" max="45" width="16.75" hidden="1" customWidth="1"/>
    <col min="46" max="46" width="22" hidden="1" customWidth="1"/>
    <col min="47" max="47" width="10.83203125" hidden="1" customWidth="1"/>
    <col min="48" max="48" width="13.25" hidden="1" customWidth="1"/>
    <col min="49" max="49" width="23.08203125" hidden="1" customWidth="1"/>
    <col min="50" max="50" width="21" hidden="1" customWidth="1"/>
    <col min="51" max="51" width="15" hidden="1" customWidth="1"/>
    <col min="52" max="52" width="8.75" hidden="1" customWidth="1"/>
    <col min="53" max="53" width="3.75" hidden="1" customWidth="1"/>
    <col min="54" max="55" width="0" hidden="1" customWidth="1"/>
  </cols>
  <sheetData>
    <row r="1" spans="1:62" ht="15.65" customHeight="1" x14ac:dyDescent="0.35">
      <c r="A1" s="816" t="str">
        <f ca="1">Translations!A36</f>
        <v>Performance Framework - Impact Indicators - Section B</v>
      </c>
      <c r="B1" s="816"/>
      <c r="C1" s="816"/>
      <c r="D1" s="816"/>
      <c r="E1" s="816"/>
      <c r="F1" s="816"/>
      <c r="G1" s="816"/>
      <c r="H1" s="582"/>
      <c r="I1" s="582"/>
      <c r="J1" s="582"/>
      <c r="K1" s="582"/>
      <c r="L1" s="582"/>
      <c r="M1" s="582"/>
      <c r="N1" s="582"/>
      <c r="O1" s="582"/>
      <c r="P1" s="584"/>
      <c r="Q1" s="584"/>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row>
    <row r="2" spans="1:62" ht="15.65" customHeight="1" x14ac:dyDescent="0.35">
      <c r="A2" s="816"/>
      <c r="B2" s="816"/>
      <c r="C2" s="816"/>
      <c r="D2" s="816"/>
      <c r="E2" s="816"/>
      <c r="F2" s="816"/>
      <c r="G2" s="816"/>
      <c r="H2" s="583"/>
      <c r="I2" s="583"/>
      <c r="J2" s="583"/>
      <c r="K2" s="583"/>
      <c r="L2" s="583"/>
      <c r="M2" s="583"/>
      <c r="N2" s="583"/>
      <c r="O2" s="583"/>
      <c r="P2" s="585"/>
      <c r="Q2" s="585"/>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row>
    <row r="3" spans="1:62" s="358" customFormat="1" x14ac:dyDescent="0.35">
      <c r="A3" s="589"/>
      <c r="B3" s="589"/>
      <c r="C3" s="589"/>
      <c r="D3" s="589"/>
      <c r="E3" s="589"/>
      <c r="F3" s="589"/>
      <c r="G3" s="589"/>
      <c r="H3" s="364"/>
      <c r="I3" s="364"/>
      <c r="J3" s="364"/>
      <c r="K3" s="364"/>
      <c r="L3" s="364"/>
      <c r="M3" s="364"/>
      <c r="N3" s="364"/>
      <c r="O3" s="364"/>
      <c r="P3" s="365"/>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6"/>
    </row>
    <row r="4" spans="1:62" s="359" customFormat="1" ht="16" thickBot="1" x14ac:dyDescent="0.4">
      <c r="A4" s="364"/>
      <c r="B4" s="364"/>
      <c r="C4" s="364"/>
      <c r="D4" s="364"/>
      <c r="E4" s="364"/>
      <c r="F4" s="364"/>
      <c r="G4" s="457" t="s">
        <v>326</v>
      </c>
      <c r="H4" s="364"/>
      <c r="I4" s="364"/>
      <c r="J4" s="364"/>
      <c r="K4" s="364"/>
      <c r="L4" s="364"/>
      <c r="M4" s="364"/>
      <c r="N4" s="364"/>
      <c r="O4" s="364"/>
      <c r="P4" s="365"/>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6"/>
    </row>
    <row r="5" spans="1:62" s="359" customFormat="1" ht="16" thickBot="1" x14ac:dyDescent="0.4">
      <c r="A5" s="494" t="str">
        <f ca="1">Translations!A12</f>
        <v>Page Navigation</v>
      </c>
      <c r="B5" s="412" t="s">
        <v>631</v>
      </c>
      <c r="C5" s="364"/>
      <c r="D5" s="364"/>
      <c r="E5" s="364"/>
      <c r="F5" s="364"/>
      <c r="G5" s="364"/>
      <c r="H5" s="364"/>
      <c r="I5" s="364"/>
      <c r="J5" s="364"/>
      <c r="K5" s="364"/>
      <c r="L5" s="364"/>
      <c r="M5" s="364"/>
      <c r="N5" s="364"/>
      <c r="O5" s="364"/>
      <c r="P5" s="365"/>
      <c r="Q5" s="363"/>
      <c r="R5" s="363"/>
      <c r="S5" s="363"/>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6"/>
    </row>
    <row r="6" spans="1:62" s="360" customFormat="1" x14ac:dyDescent="0.35">
      <c r="A6" s="364"/>
      <c r="B6" s="364"/>
      <c r="C6" s="364"/>
      <c r="D6" s="364"/>
      <c r="E6" s="364"/>
      <c r="F6" s="364"/>
      <c r="G6" s="364"/>
      <c r="H6" s="364"/>
      <c r="I6" s="364"/>
      <c r="J6" s="364"/>
      <c r="K6" s="364"/>
      <c r="L6" s="364"/>
      <c r="M6" s="364"/>
      <c r="N6" s="364"/>
      <c r="O6" s="364"/>
      <c r="P6" s="365"/>
      <c r="Q6" s="363"/>
      <c r="R6" s="363"/>
      <c r="S6" s="363"/>
      <c r="T6" s="449">
        <v>2</v>
      </c>
      <c r="U6" s="363"/>
      <c r="V6" s="363"/>
      <c r="W6" s="363"/>
      <c r="X6" s="363"/>
      <c r="Y6" s="449">
        <v>3</v>
      </c>
      <c r="Z6" s="363"/>
      <c r="AA6" s="363"/>
      <c r="AB6" s="363"/>
      <c r="AC6" s="363"/>
      <c r="AD6" s="449">
        <v>4</v>
      </c>
      <c r="AE6" s="363"/>
      <c r="AF6" s="363"/>
      <c r="AG6" s="363"/>
      <c r="AH6" s="363"/>
      <c r="AI6" s="449">
        <v>5</v>
      </c>
      <c r="AJ6" s="363"/>
      <c r="AK6" s="363"/>
      <c r="AL6" s="363"/>
      <c r="AM6" s="363"/>
      <c r="AN6" s="449">
        <v>6</v>
      </c>
      <c r="AO6" s="363"/>
      <c r="AP6" s="363"/>
      <c r="AQ6" s="363"/>
      <c r="AR6" s="366"/>
    </row>
    <row r="7" spans="1:62" x14ac:dyDescent="0.35">
      <c r="A7" s="804"/>
      <c r="B7" s="805"/>
      <c r="C7" s="805"/>
      <c r="D7" s="805"/>
      <c r="E7" s="805"/>
      <c r="F7" s="805"/>
      <c r="G7" s="805"/>
      <c r="H7" s="805"/>
      <c r="I7" s="805"/>
      <c r="J7" s="805"/>
      <c r="K7" s="805"/>
      <c r="L7" s="805"/>
      <c r="M7" s="805"/>
      <c r="N7" s="805"/>
      <c r="O7" s="805"/>
      <c r="P7" s="805"/>
      <c r="Q7" s="805"/>
      <c r="R7" s="806"/>
      <c r="S7" s="454"/>
      <c r="T7" s="804">
        <f ca="1">IFERROR(IF(YEAR(INDEX('Overview - Section A'!$A$46:$A$53,MATCH(T6,'Overview - Section A'!$B$46:$B$53,0)))&lt;=YEAR('Overview - Section A'!$E$11),YEAR(INDEX('Overview - Section A'!$A$46:$A$53,MATCH($T$6,'Overview - Section A'!$B$46:$B$53,0))),""),"")</f>
        <v>2021</v>
      </c>
      <c r="U7" s="805"/>
      <c r="V7" s="805"/>
      <c r="W7" s="806"/>
      <c r="X7" s="454"/>
      <c r="Y7" s="804">
        <f ca="1">IFERROR(IF(T7+1&lt;=YEAR('Overview - Section A'!$E$11),T7+1,""),"")</f>
        <v>2022</v>
      </c>
      <c r="Z7" s="805"/>
      <c r="AA7" s="805"/>
      <c r="AB7" s="806"/>
      <c r="AC7" s="454"/>
      <c r="AD7" s="804">
        <f ca="1">IFERROR(IF(Y7+1&lt;=YEAR('Overview - Section A'!$E$11),Y7+1,""),"")</f>
        <v>2023</v>
      </c>
      <c r="AE7" s="805"/>
      <c r="AF7" s="805"/>
      <c r="AG7" s="806"/>
      <c r="AH7" s="454"/>
      <c r="AI7" s="804" t="str">
        <f ca="1">IFERROR(IF(AD7+1&lt;=YEAR('Overview - Section A'!$E$11),AD7+1,""),"")</f>
        <v/>
      </c>
      <c r="AJ7" s="805"/>
      <c r="AK7" s="805"/>
      <c r="AL7" s="806"/>
      <c r="AM7" s="454"/>
      <c r="AN7" s="804" t="str">
        <f ca="1">IFERROR(IF(AI7+1&lt;=YEAR('Overview - Section A'!$E$11),AI7+1,""),"")</f>
        <v/>
      </c>
      <c r="AO7" s="805"/>
      <c r="AP7" s="805"/>
      <c r="AQ7" s="806"/>
      <c r="AR7" s="357"/>
      <c r="AT7" s="357"/>
      <c r="AU7" s="357"/>
      <c r="AV7" s="357"/>
      <c r="BD7" s="451">
        <v>2020</v>
      </c>
      <c r="BE7" s="451">
        <v>2021</v>
      </c>
      <c r="BF7" s="451">
        <v>2022</v>
      </c>
      <c r="BG7" s="451">
        <v>2023</v>
      </c>
      <c r="BH7" s="451">
        <v>2024</v>
      </c>
      <c r="BI7" s="451">
        <v>2025</v>
      </c>
      <c r="BJ7" s="451">
        <v>2026</v>
      </c>
    </row>
    <row r="8" spans="1:62" ht="58.9" customHeight="1" x14ac:dyDescent="0.35">
      <c r="A8" s="491" t="str">
        <f ca="1">Translations!A37</f>
        <v>Impact Indicator Number</v>
      </c>
      <c r="B8" s="491" t="str">
        <f ca="1">Translations!A38</f>
        <v>Standard Indicator</v>
      </c>
      <c r="C8" s="491" t="str">
        <f ca="1">Translations!A39</f>
        <v>Custom Indicator</v>
      </c>
      <c r="D8" s="493" t="str">
        <f ca="1">Translations!A40</f>
        <v>Baseline #N Baseline #D</v>
      </c>
      <c r="E8" s="491" t="str">
        <f ca="1">Translations!A41</f>
        <v>Baseline %</v>
      </c>
      <c r="F8" s="491" t="str">
        <f ca="1">Translations!A42</f>
        <v>Baseline Year</v>
      </c>
      <c r="G8" s="491" t="str">
        <f ca="1">Translations!A43</f>
        <v>Baseline Source</v>
      </c>
      <c r="H8" s="492" t="str">
        <f>Translations!B42</f>
        <v>Baseline Year</v>
      </c>
      <c r="I8" s="492" t="str">
        <f>Translations!C42</f>
        <v>'Référence Année</v>
      </c>
      <c r="J8" s="492" t="str">
        <f>Translations!D42</f>
        <v>'Línea de base año</v>
      </c>
      <c r="K8" s="492">
        <f>Translations!E42</f>
        <v>0</v>
      </c>
      <c r="L8" s="492">
        <f>Translations!F42</f>
        <v>0</v>
      </c>
      <c r="M8" s="492">
        <f>Translations!G42</f>
        <v>0</v>
      </c>
      <c r="N8" s="492">
        <f>Translations!H42</f>
        <v>0</v>
      </c>
      <c r="O8" s="492">
        <f>Translations!I42</f>
        <v>0</v>
      </c>
      <c r="P8" s="491" t="str">
        <f ca="1">Translations!A51</f>
        <v>Required Disaggregation</v>
      </c>
      <c r="Q8" s="491" t="str">
        <f ca="1">Translations!A52</f>
        <v>Responsible PR</v>
      </c>
      <c r="R8" s="491" t="str">
        <f ca="1">Translations!A53</f>
        <v>Country</v>
      </c>
      <c r="S8" s="239" t="s">
        <v>666</v>
      </c>
      <c r="T8" s="239" t="str">
        <f ca="1">Translations!$A$54&amp;CHAR(10)&amp;Translations!$A$55</f>
        <v>Target #N
Target #D</v>
      </c>
      <c r="U8" s="239" t="str">
        <f ca="1">Translations!$A$63</f>
        <v>Target %</v>
      </c>
      <c r="V8" s="239" t="str">
        <f ca="1">Translations!$A$56</f>
        <v>Report Due Date</v>
      </c>
      <c r="W8" s="239" t="str">
        <f ca="1">Translations!$A$57</f>
        <v>Mark if target is TBD</v>
      </c>
      <c r="X8" s="239" t="s">
        <v>667</v>
      </c>
      <c r="Y8" s="501" t="str">
        <f ca="1">Translations!$A$54&amp;CHAR(10)&amp;Translations!$A$55</f>
        <v>Target #N
Target #D</v>
      </c>
      <c r="Z8" s="501" t="str">
        <f ca="1">Translations!$A$63</f>
        <v>Target %</v>
      </c>
      <c r="AA8" s="501" t="str">
        <f ca="1">Translations!$A$56</f>
        <v>Report Due Date</v>
      </c>
      <c r="AB8" s="501" t="str">
        <f ca="1">Translations!$A$57</f>
        <v>Mark if target is TBD</v>
      </c>
      <c r="AC8" s="239" t="s">
        <v>668</v>
      </c>
      <c r="AD8" s="501" t="str">
        <f ca="1">Translations!$A$54&amp;CHAR(10)&amp;Translations!$A$55</f>
        <v>Target #N
Target #D</v>
      </c>
      <c r="AE8" s="501" t="str">
        <f ca="1">Translations!$A$63</f>
        <v>Target %</v>
      </c>
      <c r="AF8" s="501" t="str">
        <f ca="1">Translations!$A$56</f>
        <v>Report Due Date</v>
      </c>
      <c r="AG8" s="501" t="str">
        <f ca="1">Translations!$A$57</f>
        <v>Mark if target is TBD</v>
      </c>
      <c r="AH8" s="239" t="s">
        <v>669</v>
      </c>
      <c r="AI8" s="501" t="str">
        <f ca="1">Translations!$A$54&amp;CHAR(10)&amp;Translations!$A$55</f>
        <v>Target #N
Target #D</v>
      </c>
      <c r="AJ8" s="501" t="str">
        <f ca="1">Translations!$A$63</f>
        <v>Target %</v>
      </c>
      <c r="AK8" s="501" t="str">
        <f ca="1">Translations!$A$56</f>
        <v>Report Due Date</v>
      </c>
      <c r="AL8" s="501" t="str">
        <f ca="1">Translations!$A$57</f>
        <v>Mark if target is TBD</v>
      </c>
      <c r="AM8" s="239" t="s">
        <v>670</v>
      </c>
      <c r="AN8" s="239" t="s">
        <v>313</v>
      </c>
      <c r="AO8" s="239" t="s">
        <v>8</v>
      </c>
      <c r="AP8" s="239" t="s">
        <v>314</v>
      </c>
      <c r="AQ8" s="239" t="s">
        <v>695</v>
      </c>
      <c r="AR8" s="508" t="str">
        <f ca="1">Translations!$A$58</f>
        <v>Comments</v>
      </c>
      <c r="AT8" s="395" t="s">
        <v>376</v>
      </c>
      <c r="AU8" s="395" t="s">
        <v>377</v>
      </c>
      <c r="AV8" s="395" t="s">
        <v>378</v>
      </c>
      <c r="AZ8" t="s">
        <v>661</v>
      </c>
      <c r="BA8" t="s">
        <v>663</v>
      </c>
    </row>
    <row r="9" spans="1:62" ht="118.5" customHeight="1" x14ac:dyDescent="0.35">
      <c r="A9" s="825">
        <f ca="1">IF(INDIRECT("'Impact Indicators - Section B'! A"&amp;ROW()-AS9)=0,"",INDIRECT("'Impact Indicators - Section B'! A"&amp;ROW()-AS9))</f>
        <v>1</v>
      </c>
      <c r="B9" s="827" t="s">
        <v>3091</v>
      </c>
      <c r="C9" s="811"/>
      <c r="D9" s="437">
        <v>0.92</v>
      </c>
      <c r="E9" s="824" t="str">
        <f>IF(IFERROR((D9/D10),"") ="", "",(D9/D10))</f>
        <v/>
      </c>
      <c r="F9" s="822">
        <v>2019</v>
      </c>
      <c r="G9" s="811" t="s">
        <v>6248</v>
      </c>
      <c r="H9" s="831" t="str">
        <f ca="1">IF(INDIRECT("A"&amp;ROW())&lt;&gt;"",IF(INDIRECT("'Impact Indicators - Section B'!AR"&amp;ROW()+1)=0,"",INDIRECT("'Impact Indicators - Section B'!AR"&amp;ROW()+1)),"")</f>
        <v>a1I1R00000MwegxUAB</v>
      </c>
      <c r="I9" s="432"/>
      <c r="J9" s="432"/>
      <c r="K9" s="432"/>
      <c r="L9" s="432"/>
      <c r="M9" s="432"/>
      <c r="N9" s="432"/>
      <c r="O9" s="433"/>
      <c r="P9" s="829" t="str">
        <f>AW9</f>
        <v>Age,Species</v>
      </c>
      <c r="Q9" s="822" t="s">
        <v>4431</v>
      </c>
      <c r="R9" s="822" t="s">
        <v>925</v>
      </c>
      <c r="S9" s="809"/>
      <c r="T9" s="437">
        <v>0.64</v>
      </c>
      <c r="U9" s="809" t="str">
        <f>IF(IFERROR((T9/T10),"") ="", "",(T9/T10))</f>
        <v/>
      </c>
      <c r="V9" s="807">
        <v>44621</v>
      </c>
      <c r="W9" s="811"/>
      <c r="X9" s="809"/>
      <c r="Y9" s="437">
        <v>0.48</v>
      </c>
      <c r="Z9" s="809" t="str">
        <f>IF(IFERROR((Y9/Y10),"") ="", "",(Y9/Y10))</f>
        <v/>
      </c>
      <c r="AA9" s="807">
        <v>44986</v>
      </c>
      <c r="AB9" s="811"/>
      <c r="AC9" s="809" t="str">
        <f ca="1">IFERROR(VLOOKUP(_xlfn.CONCAT($A$9,AD7),'Impact Indicators - Section B'!$J$27:$K$119,2,0),"")</f>
        <v/>
      </c>
      <c r="AD9" s="437">
        <v>0.31</v>
      </c>
      <c r="AE9" s="809" t="str">
        <f>IF(IFERROR((AD9/AD10),"") ="", "",(AD9/AD10))</f>
        <v/>
      </c>
      <c r="AF9" s="807">
        <v>45351</v>
      </c>
      <c r="AG9" s="811"/>
      <c r="AH9" s="809" t="str">
        <f ca="1">IFERROR(VLOOKUP(_xlfn.CONCAT($A$9,AI7),'Impact Indicators - Section B'!$J$27:$K$119,2,0),"")</f>
        <v/>
      </c>
      <c r="AI9" s="437"/>
      <c r="AJ9" s="809" t="str">
        <f>IF(IFERROR((AI9/AI10),"") ="", "",(AI9/AI10))</f>
        <v/>
      </c>
      <c r="AK9" s="807"/>
      <c r="AL9" s="811"/>
      <c r="AM9" s="809" t="str">
        <f ca="1">IFERROR(VLOOKUP(_xlfn.CONCAT($A$9,AN7),'Impact Indicators - Section B'!$J$27:$K$119,2,0),"")</f>
        <v/>
      </c>
      <c r="AN9" s="437"/>
      <c r="AO9" s="809" t="str">
        <f>IF(IFERROR((AN9/AN10),"") ="", "",(AN9/AN10))</f>
        <v/>
      </c>
      <c r="AP9" s="814"/>
      <c r="AQ9" s="811"/>
      <c r="AR9" s="811" t="s">
        <v>6278</v>
      </c>
      <c r="AS9" s="813">
        <f ca="1">IF(OFFSET(AS8,-1,0,,)="",0,OFFSET(AS8,-1,0,,)+1)</f>
        <v>0</v>
      </c>
      <c r="AT9" s="820"/>
      <c r="AU9" s="820"/>
      <c r="AV9" s="820"/>
      <c r="AW9" t="str">
        <f t="array" ref="AW9">IFERROR(IF(INDEX('Reference Records'!$D$4:$D$16,MATCH(LEFT(B9,255),LEFT('Reference Records'!$C$4:$C$16,255),0))=0,"",INDEX('Reference Records'!$D$4:$D$16,MATCH(LEFT(B9,255),LEFT('Reference Records'!$C$4:$C$16,255),0))),"")</f>
        <v>Age,Species</v>
      </c>
      <c r="AX9" s="819" t="str">
        <f>IF(P9&lt;&gt;"",B9&amp;C9,"")</f>
        <v>Malaria I-2.1 Confirmed malaria cases (microscopy or RDT): rate per 1000 persons per year</v>
      </c>
      <c r="AY9" s="819" t="b">
        <f>IF(OR(B9&lt;&gt;"",C9&lt;&gt;""),TRUE,FALSE)</f>
        <v>1</v>
      </c>
      <c r="AZ9" s="819" t="str">
        <f ca="1">IF(INDIRECT("'Impact Indicators - Section B'!AR"&amp;ROW()-AS9)=0,"",INDIRECT("'Impact Indicators - Section B'!AR"&amp;ROW()-AS9))</f>
        <v>a1I1R00000MwegwUAB</v>
      </c>
      <c r="BA9" s="452" t="str">
        <f t="array" ref="BA9">IFERROR(IF(INDEX('Reference Records'!$G$4:$G$16,MATCH(LEFT(B9,255),LEFT('Reference Records'!$C$4:$C$16,255),0))=0,"",INDEX('Reference Records'!$G$4:$G$16,MATCH(LEFT(B9,255),LEFT('Reference Records'!$C$4:$C$16,255),0))),"")</f>
        <v>a1J1R000008lToYUAU</v>
      </c>
    </row>
    <row r="10" spans="1:62" ht="119.5" customHeight="1" thickBot="1" x14ac:dyDescent="0.4">
      <c r="A10" s="826"/>
      <c r="B10" s="828"/>
      <c r="C10" s="812"/>
      <c r="D10" s="437"/>
      <c r="E10" s="810"/>
      <c r="F10" s="823"/>
      <c r="G10" s="812"/>
      <c r="H10" s="832"/>
      <c r="I10" s="434"/>
      <c r="J10" s="434"/>
      <c r="K10" s="434"/>
      <c r="L10" s="434"/>
      <c r="M10" s="434"/>
      <c r="N10" s="434"/>
      <c r="O10" s="435"/>
      <c r="P10" s="830"/>
      <c r="Q10" s="823"/>
      <c r="R10" s="823"/>
      <c r="S10" s="810"/>
      <c r="T10" s="437"/>
      <c r="U10" s="810"/>
      <c r="V10" s="808"/>
      <c r="W10" s="812"/>
      <c r="X10" s="810"/>
      <c r="Y10" s="437"/>
      <c r="Z10" s="810"/>
      <c r="AA10" s="808"/>
      <c r="AB10" s="812"/>
      <c r="AC10" s="810"/>
      <c r="AD10" s="437"/>
      <c r="AE10" s="810"/>
      <c r="AF10" s="808"/>
      <c r="AG10" s="812"/>
      <c r="AH10" s="810"/>
      <c r="AI10" s="437"/>
      <c r="AJ10" s="810"/>
      <c r="AK10" s="808"/>
      <c r="AL10" s="812"/>
      <c r="AM10" s="810"/>
      <c r="AN10" s="437"/>
      <c r="AO10" s="810"/>
      <c r="AP10" s="815"/>
      <c r="AQ10" s="812"/>
      <c r="AR10" s="812"/>
      <c r="AS10" s="813"/>
      <c r="AT10" s="821"/>
      <c r="AU10" s="821"/>
      <c r="AV10" s="821"/>
      <c r="AX10" s="819"/>
      <c r="AY10" s="819"/>
      <c r="AZ10" s="819"/>
      <c r="BA10" s="452"/>
    </row>
    <row r="11" spans="1:62" ht="111" customHeight="1" x14ac:dyDescent="0.35">
      <c r="A11" s="825">
        <f ca="1">IF(INDIRECT("'Impact Indicators - Section B'! A"&amp;ROW()-AS11)=0,"",INDIRECT("'Impact Indicators - Section B'! A"&amp;ROW()-AS11))</f>
        <v>2</v>
      </c>
      <c r="B11" s="827" t="s">
        <v>3110</v>
      </c>
      <c r="C11" s="811"/>
      <c r="D11" s="437">
        <v>0.05</v>
      </c>
      <c r="E11" s="824" t="str">
        <f>IF(IFERROR((D11/D12),"") ="", "",(D11/D12))</f>
        <v/>
      </c>
      <c r="F11" s="822">
        <v>2019</v>
      </c>
      <c r="G11" s="811" t="s">
        <v>6248</v>
      </c>
      <c r="H11" s="831" t="str">
        <f ca="1">IF(INDIRECT("A"&amp;ROW())&lt;&gt;"",IF(INDIRECT("'Impact Indicators - Section B'!AR"&amp;ROW()+1)=0,"",INDIRECT("'Impact Indicators - Section B'!AR"&amp;ROW()+1)),"")</f>
        <v>a1I1R00000MwegzUAB</v>
      </c>
      <c r="I11" s="432"/>
      <c r="J11" s="432"/>
      <c r="K11" s="432"/>
      <c r="L11" s="432"/>
      <c r="M11" s="432"/>
      <c r="N11" s="432"/>
      <c r="O11" s="433"/>
      <c r="P11" s="829" t="str">
        <f>AW11</f>
        <v>Age</v>
      </c>
      <c r="Q11" s="822" t="s">
        <v>4431</v>
      </c>
      <c r="R11" s="822" t="s">
        <v>925</v>
      </c>
      <c r="S11" s="809"/>
      <c r="T11" s="437">
        <v>0.03</v>
      </c>
      <c r="U11" s="809" t="str">
        <f>IF(IFERROR((T11/T12),"") ="", "",(T11/T12))</f>
        <v/>
      </c>
      <c r="V11" s="807">
        <v>44621</v>
      </c>
      <c r="W11" s="811"/>
      <c r="X11" s="809"/>
      <c r="Y11" s="437">
        <v>0.03</v>
      </c>
      <c r="Z11" s="809" t="str">
        <f>IF(IFERROR((Y11/Y12),"") ="", "",(Y11/Y12))</f>
        <v/>
      </c>
      <c r="AA11" s="807">
        <v>44986</v>
      </c>
      <c r="AB11" s="811"/>
      <c r="AC11" s="809" t="str">
        <f ca="1">IFERROR(VLOOKUP(_xlfn.CONCAT($A$9,AD9),'Impact Indicators - Section B'!$J$27:$K$119,2,0),"")</f>
        <v/>
      </c>
      <c r="AD11" s="437">
        <v>0.02</v>
      </c>
      <c r="AE11" s="809" t="str">
        <f>IF(IFERROR((AD11/AD12),"") ="", "",(AD11/AD12))</f>
        <v/>
      </c>
      <c r="AF11" s="807">
        <v>45351</v>
      </c>
      <c r="AG11" s="811"/>
      <c r="AH11" s="809" t="str">
        <f ca="1">IFERROR(VLOOKUP(_xlfn.CONCAT($A$9,AI9),'Impact Indicators - Section B'!$J$27:$K$119,2,0),"")</f>
        <v/>
      </c>
      <c r="AI11" s="437"/>
      <c r="AJ11" s="809" t="str">
        <f>IF(IFERROR((AI11/AI12),"") ="", "",(AI11/AI12))</f>
        <v/>
      </c>
      <c r="AK11" s="807"/>
      <c r="AL11" s="811"/>
      <c r="AM11" s="809" t="str">
        <f ca="1">IFERROR(VLOOKUP(_xlfn.CONCAT($A$9,AN9),'Impact Indicators - Section B'!$J$27:$K$119,2,0),"")</f>
        <v/>
      </c>
      <c r="AN11" s="437"/>
      <c r="AO11" s="809" t="str">
        <f>IF(IFERROR((AN11/AN12),"") ="", "",(AN11/AN12))</f>
        <v/>
      </c>
      <c r="AP11" s="814"/>
      <c r="AQ11" s="811"/>
      <c r="AR11" s="811" t="s">
        <v>6279</v>
      </c>
      <c r="AS11" s="813">
        <f ca="1">IF(OFFSET(AS10,-1,0,,)="",0,OFFSET(AS10,-1,0,,)+1)</f>
        <v>1</v>
      </c>
      <c r="AT11" s="820"/>
      <c r="AU11" s="820"/>
      <c r="AV11" s="820"/>
      <c r="AW11" s="507" t="str">
        <f t="array" ref="AW11">IFERROR(IF(INDEX('Reference Records'!$D$4:$D$16,MATCH(LEFT(B11,255),LEFT('Reference Records'!$C$4:$C$16,255),0))=0,"",INDEX('Reference Records'!$D$4:$D$16,MATCH(LEFT(B11,255),LEFT('Reference Records'!$C$4:$C$16,255),0))),"")</f>
        <v>Age</v>
      </c>
      <c r="AX11" s="819" t="str">
        <f>IF(P11&lt;&gt;"",B11&amp;C11,"")</f>
        <v>Malaria I-3.1⁽ᴹ⁾ Inpatient malaria deaths per year: rate per 100,000 persons per year</v>
      </c>
      <c r="AY11" s="819" t="b">
        <f>IF(OR(B11&lt;&gt;"",C11&lt;&gt;""),TRUE,FALSE)</f>
        <v>1</v>
      </c>
      <c r="AZ11" s="819" t="str">
        <f ca="1">IF(INDIRECT("'Impact Indicators - Section B'!AR"&amp;ROW()-AS11)=0,"",INDIRECT("'Impact Indicators - Section B'!AR"&amp;ROW()-AS11))</f>
        <v>a1I1R00000MwegxUAB</v>
      </c>
      <c r="BA11" s="452" t="str">
        <f t="array" ref="BA11">IFERROR(IF(INDEX('Reference Records'!$G$4:$G$16,MATCH(LEFT(B11,255),LEFT('Reference Records'!$C$4:$C$16,255),0))=0,"",INDEX('Reference Records'!$G$4:$G$16,MATCH(LEFT(B11,255),LEFT('Reference Records'!$C$4:$C$16,255),0))),"")</f>
        <v>a1J1R000008lToZUAU</v>
      </c>
    </row>
    <row r="12" spans="1:62" ht="123.5" customHeight="1" thickBot="1" x14ac:dyDescent="0.4">
      <c r="A12" s="826"/>
      <c r="B12" s="828"/>
      <c r="C12" s="812"/>
      <c r="D12" s="437"/>
      <c r="E12" s="810"/>
      <c r="F12" s="823"/>
      <c r="G12" s="812"/>
      <c r="H12" s="832"/>
      <c r="I12" s="434"/>
      <c r="J12" s="434"/>
      <c r="K12" s="434"/>
      <c r="L12" s="434"/>
      <c r="M12" s="434"/>
      <c r="N12" s="434"/>
      <c r="O12" s="435"/>
      <c r="P12" s="830"/>
      <c r="Q12" s="823"/>
      <c r="R12" s="823"/>
      <c r="S12" s="810"/>
      <c r="T12" s="437"/>
      <c r="U12" s="810"/>
      <c r="V12" s="808"/>
      <c r="W12" s="812"/>
      <c r="X12" s="810"/>
      <c r="Y12" s="437"/>
      <c r="Z12" s="810"/>
      <c r="AA12" s="808"/>
      <c r="AB12" s="812"/>
      <c r="AC12" s="810"/>
      <c r="AD12" s="437"/>
      <c r="AE12" s="810"/>
      <c r="AF12" s="808"/>
      <c r="AG12" s="812"/>
      <c r="AH12" s="810"/>
      <c r="AI12" s="437"/>
      <c r="AJ12" s="810"/>
      <c r="AK12" s="808"/>
      <c r="AL12" s="812"/>
      <c r="AM12" s="810"/>
      <c r="AN12" s="437"/>
      <c r="AO12" s="810"/>
      <c r="AP12" s="815"/>
      <c r="AQ12" s="812"/>
      <c r="AR12" s="812"/>
      <c r="AS12" s="813"/>
      <c r="AT12" s="821"/>
      <c r="AU12" s="821"/>
      <c r="AV12" s="821"/>
      <c r="AW12" s="507"/>
      <c r="AX12" s="819"/>
      <c r="AY12" s="819"/>
      <c r="AZ12" s="819"/>
      <c r="BA12" s="452"/>
    </row>
    <row r="13" spans="1:62" ht="158.5" customHeight="1" x14ac:dyDescent="0.35">
      <c r="A13" s="825">
        <f ca="1">IF(INDIRECT("'Impact Indicators - Section B'! A"&amp;ROW()-AS13)=0,"",INDIRECT("'Impact Indicators - Section B'! A"&amp;ROW()-AS13))</f>
        <v>3</v>
      </c>
      <c r="B13" s="827" t="s">
        <v>3139</v>
      </c>
      <c r="C13" s="811"/>
      <c r="D13" s="437">
        <v>0.05</v>
      </c>
      <c r="E13" s="824" t="str">
        <f>IF(IFERROR((D13/D14),"") ="", "",(D13/D14))</f>
        <v/>
      </c>
      <c r="F13" s="822">
        <v>2019</v>
      </c>
      <c r="G13" s="811" t="s">
        <v>6248</v>
      </c>
      <c r="H13" s="831" t="str">
        <f ca="1">IF(INDIRECT("A"&amp;ROW())&lt;&gt;"",IF(INDIRECT("'Impact Indicators - Section B'!AR"&amp;ROW()+1)=0,"",INDIRECT("'Impact Indicators - Section B'!AR"&amp;ROW()+1)),"")</f>
        <v>a1I1R00000Mweh1UAB</v>
      </c>
      <c r="I13" s="432"/>
      <c r="J13" s="432"/>
      <c r="K13" s="432"/>
      <c r="L13" s="432"/>
      <c r="M13" s="432"/>
      <c r="N13" s="432"/>
      <c r="O13" s="433"/>
      <c r="P13" s="829" t="str">
        <f>AW13</f>
        <v>Source of infection</v>
      </c>
      <c r="Q13" s="822" t="s">
        <v>4431</v>
      </c>
      <c r="R13" s="822" t="s">
        <v>925</v>
      </c>
      <c r="S13" s="809"/>
      <c r="T13" s="437">
        <v>0.03</v>
      </c>
      <c r="U13" s="809" t="str">
        <f>IF(IFERROR((T13/T14),"") ="", "",(T13/T14))</f>
        <v/>
      </c>
      <c r="V13" s="807">
        <v>44621</v>
      </c>
      <c r="W13" s="811"/>
      <c r="X13" s="809"/>
      <c r="Y13" s="437">
        <v>0.02</v>
      </c>
      <c r="Z13" s="809" t="str">
        <f>IF(IFERROR((Y13/Y14),"") ="", "",(Y13/Y14))</f>
        <v/>
      </c>
      <c r="AA13" s="807">
        <v>44986</v>
      </c>
      <c r="AB13" s="811"/>
      <c r="AC13" s="809" t="str">
        <f ca="1">IFERROR(VLOOKUP(_xlfn.CONCAT($A$9,AD11),'Impact Indicators - Section B'!$J$27:$K$119,2,0),"")</f>
        <v/>
      </c>
      <c r="AD13" s="437">
        <v>0.01</v>
      </c>
      <c r="AE13" s="809" t="str">
        <f>IF(IFERROR((AD13/AD14),"") ="", "",(AD13/AD14))</f>
        <v/>
      </c>
      <c r="AF13" s="807">
        <v>45351</v>
      </c>
      <c r="AG13" s="811"/>
      <c r="AH13" s="809" t="str">
        <f ca="1">IFERROR(VLOOKUP(_xlfn.CONCAT($A$9,AI11),'Impact Indicators - Section B'!$J$27:$K$119,2,0),"")</f>
        <v/>
      </c>
      <c r="AI13" s="437"/>
      <c r="AJ13" s="809" t="str">
        <f>IF(IFERROR((AI13/AI14),"") ="", "",(AI13/AI14))</f>
        <v/>
      </c>
      <c r="AK13" s="807"/>
      <c r="AL13" s="811"/>
      <c r="AM13" s="809" t="str">
        <f ca="1">IFERROR(VLOOKUP(_xlfn.CONCAT($A$9,AN11),'Impact Indicators - Section B'!$J$27:$K$119,2,0),"")</f>
        <v/>
      </c>
      <c r="AN13" s="437"/>
      <c r="AO13" s="809" t="str">
        <f>IF(IFERROR((AN13/AN14),"") ="", "",(AN13/AN14))</f>
        <v/>
      </c>
      <c r="AP13" s="814"/>
      <c r="AQ13" s="811"/>
      <c r="AR13" s="811" t="s">
        <v>6280</v>
      </c>
      <c r="AS13" s="813">
        <f ca="1">IF(OFFSET(AS12,-1,0,,)="",0,OFFSET(AS12,-1,0,,)+1)</f>
        <v>2</v>
      </c>
      <c r="AT13" s="820"/>
      <c r="AU13" s="820"/>
      <c r="AV13" s="820"/>
      <c r="AW13" s="507" t="str">
        <f t="array" ref="AW13">IFERROR(IF(INDEX('Reference Records'!$D$4:$D$16,MATCH(LEFT(B13,255),LEFT('Reference Records'!$C$4:$C$16,255),0))=0,"",INDEX('Reference Records'!$D$4:$D$16,MATCH(LEFT(B13,255),LEFT('Reference Records'!$C$4:$C$16,255),0))),"")</f>
        <v>Source of infection</v>
      </c>
      <c r="AX13" s="819" t="str">
        <f>IF(P13&lt;&gt;"",B13&amp;C13,"")</f>
        <v>Malaria I-10⁽ᴹ⁾ Annual parasite incidence: Confirmed malaria cases (microscopy or RDT): rate per 1000 persons per year (Elimination settings)</v>
      </c>
      <c r="AY13" s="819" t="b">
        <f>IF(OR(B13&lt;&gt;"",C13&lt;&gt;""),TRUE,FALSE)</f>
        <v>1</v>
      </c>
      <c r="AZ13" s="819" t="str">
        <f ca="1">IF(INDIRECT("'Impact Indicators - Section B'!AR"&amp;ROW()-AS13)=0,"",INDIRECT("'Impact Indicators - Section B'!AR"&amp;ROW()-AS13))</f>
        <v>a1I1R00000MwegyUAB</v>
      </c>
      <c r="BA13" s="452" t="str">
        <f t="array" ref="BA13">IFERROR(IF(INDEX('Reference Records'!$G$4:$G$16,MATCH(LEFT(B13,255),LEFT('Reference Records'!$C$4:$C$16,255),0))=0,"",INDEX('Reference Records'!$G$4:$G$16,MATCH(LEFT(B13,255),LEFT('Reference Records'!$C$4:$C$16,255),0))),"")</f>
        <v>a1J1R000008lToeUAE</v>
      </c>
    </row>
    <row r="14" spans="1:62" ht="158.5" customHeight="1" thickBot="1" x14ac:dyDescent="0.4">
      <c r="A14" s="826"/>
      <c r="B14" s="828"/>
      <c r="C14" s="812"/>
      <c r="D14" s="437"/>
      <c r="E14" s="810"/>
      <c r="F14" s="823"/>
      <c r="G14" s="812"/>
      <c r="H14" s="832"/>
      <c r="I14" s="434"/>
      <c r="J14" s="434"/>
      <c r="K14" s="434"/>
      <c r="L14" s="434"/>
      <c r="M14" s="434"/>
      <c r="N14" s="434"/>
      <c r="O14" s="435"/>
      <c r="P14" s="830"/>
      <c r="Q14" s="823"/>
      <c r="R14" s="823"/>
      <c r="S14" s="810"/>
      <c r="T14" s="437"/>
      <c r="U14" s="810"/>
      <c r="V14" s="808"/>
      <c r="W14" s="812"/>
      <c r="X14" s="810"/>
      <c r="Y14" s="437"/>
      <c r="Z14" s="810"/>
      <c r="AA14" s="808"/>
      <c r="AB14" s="812"/>
      <c r="AC14" s="810"/>
      <c r="AD14" s="437"/>
      <c r="AE14" s="810"/>
      <c r="AF14" s="808"/>
      <c r="AG14" s="812"/>
      <c r="AH14" s="810"/>
      <c r="AI14" s="437"/>
      <c r="AJ14" s="810"/>
      <c r="AK14" s="808"/>
      <c r="AL14" s="812"/>
      <c r="AM14" s="810"/>
      <c r="AN14" s="437"/>
      <c r="AO14" s="810"/>
      <c r="AP14" s="815"/>
      <c r="AQ14" s="812"/>
      <c r="AR14" s="812"/>
      <c r="AS14" s="813"/>
      <c r="AT14" s="821"/>
      <c r="AU14" s="821"/>
      <c r="AV14" s="821"/>
      <c r="AW14" s="507"/>
      <c r="AX14" s="819"/>
      <c r="AY14" s="819"/>
      <c r="AZ14" s="819"/>
      <c r="BA14" s="452"/>
    </row>
    <row r="15" spans="1:62" ht="30" customHeight="1" x14ac:dyDescent="0.35">
      <c r="A15" s="825">
        <f ca="1">IF(INDIRECT("'Impact Indicators - Section B'! A"&amp;ROW()-AS15)=0,"",INDIRECT("'Impact Indicators - Section B'! A"&amp;ROW()-AS15))</f>
        <v>4</v>
      </c>
      <c r="B15" s="827"/>
      <c r="C15" s="811"/>
      <c r="D15" s="437"/>
      <c r="E15" s="824" t="str">
        <f>IF(IFERROR((D15/D16),"") ="", "",(D15/D16))</f>
        <v/>
      </c>
      <c r="F15" s="822"/>
      <c r="G15" s="811"/>
      <c r="H15" s="831" t="str">
        <f ca="1">IF(INDIRECT("A"&amp;ROW())&lt;&gt;"",IF(INDIRECT("'Impact Indicators - Section B'!AR"&amp;ROW()+1)=0,"",INDIRECT("'Impact Indicators - Section B'!AR"&amp;ROW()+1)),"")</f>
        <v>a1I1R00000Mweh3UAB</v>
      </c>
      <c r="I15" s="432"/>
      <c r="J15" s="432"/>
      <c r="K15" s="432"/>
      <c r="L15" s="432"/>
      <c r="M15" s="432"/>
      <c r="N15" s="432"/>
      <c r="O15" s="433"/>
      <c r="P15" s="829" t="str">
        <f>AW15</f>
        <v/>
      </c>
      <c r="Q15" s="822"/>
      <c r="R15" s="822"/>
      <c r="S15" s="809"/>
      <c r="T15" s="437"/>
      <c r="U15" s="809" t="str">
        <f>IF(IFERROR((T15/T16),"") ="", "",(T15/T16))</f>
        <v/>
      </c>
      <c r="V15" s="807"/>
      <c r="W15" s="811"/>
      <c r="X15" s="809"/>
      <c r="Y15" s="437"/>
      <c r="Z15" s="809" t="str">
        <f>IF(IFERROR((Y15/Y16),"") ="", "",(Y15/Y16))</f>
        <v/>
      </c>
      <c r="AA15" s="807"/>
      <c r="AB15" s="811"/>
      <c r="AC15" s="809" t="str">
        <f ca="1">IFERROR(VLOOKUP(_xlfn.CONCAT($A$9,AD13),'Impact Indicators - Section B'!$J$27:$K$119,2,0),"")</f>
        <v/>
      </c>
      <c r="AD15" s="437"/>
      <c r="AE15" s="809" t="str">
        <f>IF(IFERROR((AD15/AD16),"") ="", "",(AD15/AD16))</f>
        <v/>
      </c>
      <c r="AF15" s="807"/>
      <c r="AG15" s="811"/>
      <c r="AH15" s="809" t="str">
        <f ca="1">IFERROR(VLOOKUP(_xlfn.CONCAT($A$9,AI13),'Impact Indicators - Section B'!$J$27:$K$119,2,0),"")</f>
        <v/>
      </c>
      <c r="AI15" s="437"/>
      <c r="AJ15" s="809" t="str">
        <f>IF(IFERROR((AI15/AI16),"") ="", "",(AI15/AI16))</f>
        <v/>
      </c>
      <c r="AK15" s="807"/>
      <c r="AL15" s="811"/>
      <c r="AM15" s="809" t="str">
        <f ca="1">IFERROR(VLOOKUP(_xlfn.CONCAT($A$9,AN13),'Impact Indicators - Section B'!$J$27:$K$119,2,0),"")</f>
        <v/>
      </c>
      <c r="AN15" s="437"/>
      <c r="AO15" s="809" t="str">
        <f>IF(IFERROR((AN15/AN16),"") ="", "",(AN15/AN16))</f>
        <v/>
      </c>
      <c r="AP15" s="814"/>
      <c r="AQ15" s="811"/>
      <c r="AR15" s="811"/>
      <c r="AS15" s="813">
        <f ca="1">IF(OFFSET(AS14,-1,0,,)="",0,OFFSET(AS14,-1,0,,)+1)</f>
        <v>3</v>
      </c>
      <c r="AT15" s="820"/>
      <c r="AU15" s="820"/>
      <c r="AV15" s="820"/>
      <c r="AW15" s="507" t="str">
        <f t="array" ref="AW15">IFERROR(IF(INDEX('Reference Records'!$D$4:$D$16,MATCH(LEFT(B15,255),LEFT('Reference Records'!$C$4:$C$16,255),0))=0,"",INDEX('Reference Records'!$D$4:$D$16,MATCH(LEFT(B15,255),LEFT('Reference Records'!$C$4:$C$16,255),0))),"")</f>
        <v/>
      </c>
      <c r="AX15" s="819" t="str">
        <f>IF(P15&lt;&gt;"",B15&amp;C15,"")</f>
        <v/>
      </c>
      <c r="AY15" s="819" t="b">
        <f>IF(OR(B15&lt;&gt;"",C15&lt;&gt;""),TRUE,FALSE)</f>
        <v>0</v>
      </c>
      <c r="AZ15" s="819" t="str">
        <f ca="1">IF(INDIRECT("'Impact Indicators - Section B'!AR"&amp;ROW()-AS15)=0,"",INDIRECT("'Impact Indicators - Section B'!AR"&amp;ROW()-AS15))</f>
        <v>a1I1R00000MwegzUAB</v>
      </c>
      <c r="BA15" s="452" t="str">
        <f t="array" ref="BA15">IFERROR(IF(INDEX('Reference Records'!$G$4:$G$16,MATCH(LEFT(B15,255),LEFT('Reference Records'!$C$4:$C$16,255),0))=0,"",INDEX('Reference Records'!$G$4:$G$16,MATCH(LEFT(B15,255),LEFT('Reference Records'!$C$4:$C$16,255),0))),"")</f>
        <v/>
      </c>
    </row>
    <row r="16" spans="1:62" ht="30" customHeight="1" thickBot="1" x14ac:dyDescent="0.4">
      <c r="A16" s="826"/>
      <c r="B16" s="828"/>
      <c r="C16" s="812"/>
      <c r="D16" s="437"/>
      <c r="E16" s="810"/>
      <c r="F16" s="823"/>
      <c r="G16" s="812"/>
      <c r="H16" s="832"/>
      <c r="I16" s="434"/>
      <c r="J16" s="434"/>
      <c r="K16" s="434"/>
      <c r="L16" s="434"/>
      <c r="M16" s="434"/>
      <c r="N16" s="434"/>
      <c r="O16" s="435"/>
      <c r="P16" s="830"/>
      <c r="Q16" s="823"/>
      <c r="R16" s="823"/>
      <c r="S16" s="810"/>
      <c r="T16" s="437"/>
      <c r="U16" s="810"/>
      <c r="V16" s="808"/>
      <c r="W16" s="812"/>
      <c r="X16" s="810"/>
      <c r="Y16" s="437"/>
      <c r="Z16" s="810"/>
      <c r="AA16" s="808"/>
      <c r="AB16" s="812"/>
      <c r="AC16" s="810"/>
      <c r="AD16" s="437"/>
      <c r="AE16" s="810"/>
      <c r="AF16" s="808"/>
      <c r="AG16" s="812"/>
      <c r="AH16" s="810"/>
      <c r="AI16" s="437"/>
      <c r="AJ16" s="810"/>
      <c r="AK16" s="808"/>
      <c r="AL16" s="812"/>
      <c r="AM16" s="810"/>
      <c r="AN16" s="437"/>
      <c r="AO16" s="810"/>
      <c r="AP16" s="815"/>
      <c r="AQ16" s="812"/>
      <c r="AR16" s="812"/>
      <c r="AS16" s="813"/>
      <c r="AT16" s="821"/>
      <c r="AU16" s="821"/>
      <c r="AV16" s="821"/>
      <c r="AW16" s="507"/>
      <c r="AX16" s="819"/>
      <c r="AY16" s="819"/>
      <c r="AZ16" s="819"/>
      <c r="BA16" s="452"/>
    </row>
    <row r="17" spans="1:53" ht="30" customHeight="1" x14ac:dyDescent="0.35">
      <c r="A17" s="825">
        <f ca="1">IF(INDIRECT("'Impact Indicators - Section B'! A"&amp;ROW()-AS17)=0,"",INDIRECT("'Impact Indicators - Section B'! A"&amp;ROW()-AS17))</f>
        <v>5</v>
      </c>
      <c r="B17" s="827"/>
      <c r="C17" s="811"/>
      <c r="D17" s="437"/>
      <c r="E17" s="824" t="str">
        <f>IF(IFERROR((D17/D18),"") ="", "",(D17/D18))</f>
        <v/>
      </c>
      <c r="F17" s="822"/>
      <c r="G17" s="811"/>
      <c r="H17" s="831" t="str">
        <f ca="1">IF(INDIRECT("A"&amp;ROW())&lt;&gt;"",IF(INDIRECT("'Impact Indicators - Section B'!AR"&amp;ROW()+1)=0,"",INDIRECT("'Impact Indicators - Section B'!AR"&amp;ROW()+1)),"")</f>
        <v>a1I1R00000Mweh5UAB</v>
      </c>
      <c r="I17" s="432"/>
      <c r="J17" s="432"/>
      <c r="K17" s="432"/>
      <c r="L17" s="432"/>
      <c r="M17" s="432"/>
      <c r="N17" s="432"/>
      <c r="O17" s="433"/>
      <c r="P17" s="829" t="str">
        <f>AW17</f>
        <v/>
      </c>
      <c r="Q17" s="822"/>
      <c r="R17" s="822"/>
      <c r="S17" s="809"/>
      <c r="T17" s="437"/>
      <c r="U17" s="809" t="str">
        <f>IF(IFERROR((T17/T18),"") ="", "",(T17/T18))</f>
        <v/>
      </c>
      <c r="V17" s="807"/>
      <c r="W17" s="811"/>
      <c r="X17" s="809"/>
      <c r="Y17" s="437"/>
      <c r="Z17" s="809" t="str">
        <f>IF(IFERROR((Y17/Y18),"") ="", "",(Y17/Y18))</f>
        <v/>
      </c>
      <c r="AA17" s="807"/>
      <c r="AB17" s="811"/>
      <c r="AC17" s="809" t="str">
        <f ca="1">IFERROR(VLOOKUP(_xlfn.CONCAT($A$9,AD15),'Impact Indicators - Section B'!$J$27:$K$119,2,0),"")</f>
        <v/>
      </c>
      <c r="AD17" s="437"/>
      <c r="AE17" s="809" t="str">
        <f>IF(IFERROR((AD17/AD18),"") ="", "",(AD17/AD18))</f>
        <v/>
      </c>
      <c r="AF17" s="807"/>
      <c r="AG17" s="811"/>
      <c r="AH17" s="809" t="str">
        <f ca="1">IFERROR(VLOOKUP(_xlfn.CONCAT($A$9,AI15),'Impact Indicators - Section B'!$J$27:$K$119,2,0),"")</f>
        <v/>
      </c>
      <c r="AI17" s="437"/>
      <c r="AJ17" s="809" t="str">
        <f>IF(IFERROR((AI17/AI18),"") ="", "",(AI17/AI18))</f>
        <v/>
      </c>
      <c r="AK17" s="807"/>
      <c r="AL17" s="811"/>
      <c r="AM17" s="809" t="str">
        <f ca="1">IFERROR(VLOOKUP(_xlfn.CONCAT($A$9,AN15),'Impact Indicators - Section B'!$J$27:$K$119,2,0),"")</f>
        <v/>
      </c>
      <c r="AN17" s="437"/>
      <c r="AO17" s="809" t="str">
        <f>IF(IFERROR((AN17/AN18),"") ="", "",(AN17/AN18))</f>
        <v/>
      </c>
      <c r="AP17" s="814"/>
      <c r="AQ17" s="811"/>
      <c r="AR17" s="811"/>
      <c r="AS17" s="813">
        <f ca="1">IF(OFFSET(AS16,-1,0,,)="",0,OFFSET(AS16,-1,0,,)+1)</f>
        <v>4</v>
      </c>
      <c r="AT17" s="820"/>
      <c r="AU17" s="820"/>
      <c r="AV17" s="820"/>
      <c r="AW17" s="507" t="str">
        <f t="array" ref="AW17">IFERROR(IF(INDEX('Reference Records'!$D$4:$D$16,MATCH(LEFT(B17,255),LEFT('Reference Records'!$C$4:$C$16,255),0))=0,"",INDEX('Reference Records'!$D$4:$D$16,MATCH(LEFT(B17,255),LEFT('Reference Records'!$C$4:$C$16,255),0))),"")</f>
        <v/>
      </c>
      <c r="AX17" s="819" t="str">
        <f>IF(P17&lt;&gt;"",B17&amp;C17,"")</f>
        <v/>
      </c>
      <c r="AY17" s="819" t="b">
        <f>IF(OR(B17&lt;&gt;"",C17&lt;&gt;""),TRUE,FALSE)</f>
        <v>0</v>
      </c>
      <c r="AZ17" s="819" t="str">
        <f ca="1">IF(INDIRECT("'Impact Indicators - Section B'!AR"&amp;ROW()-AS17)=0,"",INDIRECT("'Impact Indicators - Section B'!AR"&amp;ROW()-AS17))</f>
        <v>a1I1R00000Mweh0UAB</v>
      </c>
      <c r="BA17" s="452" t="str">
        <f t="array" ref="BA17">IFERROR(IF(INDEX('Reference Records'!$G$4:$G$16,MATCH(LEFT(B17,255),LEFT('Reference Records'!$C$4:$C$16,255),0))=0,"",INDEX('Reference Records'!$G$4:$G$16,MATCH(LEFT(B17,255),LEFT('Reference Records'!$C$4:$C$16,255),0))),"")</f>
        <v/>
      </c>
    </row>
    <row r="18" spans="1:53" ht="30" customHeight="1" thickBot="1" x14ac:dyDescent="0.4">
      <c r="A18" s="826"/>
      <c r="B18" s="828"/>
      <c r="C18" s="812"/>
      <c r="D18" s="437"/>
      <c r="E18" s="810"/>
      <c r="F18" s="823"/>
      <c r="G18" s="812"/>
      <c r="H18" s="832"/>
      <c r="I18" s="434"/>
      <c r="J18" s="434"/>
      <c r="K18" s="434"/>
      <c r="L18" s="434"/>
      <c r="M18" s="434"/>
      <c r="N18" s="434"/>
      <c r="O18" s="435"/>
      <c r="P18" s="830"/>
      <c r="Q18" s="823"/>
      <c r="R18" s="823"/>
      <c r="S18" s="810"/>
      <c r="T18" s="437"/>
      <c r="U18" s="810"/>
      <c r="V18" s="808"/>
      <c r="W18" s="812"/>
      <c r="X18" s="810"/>
      <c r="Y18" s="437"/>
      <c r="Z18" s="810"/>
      <c r="AA18" s="808"/>
      <c r="AB18" s="812"/>
      <c r="AC18" s="810"/>
      <c r="AD18" s="437"/>
      <c r="AE18" s="810"/>
      <c r="AF18" s="808"/>
      <c r="AG18" s="812"/>
      <c r="AH18" s="810"/>
      <c r="AI18" s="437"/>
      <c r="AJ18" s="810"/>
      <c r="AK18" s="808"/>
      <c r="AL18" s="812"/>
      <c r="AM18" s="810"/>
      <c r="AN18" s="437"/>
      <c r="AO18" s="810"/>
      <c r="AP18" s="815"/>
      <c r="AQ18" s="812"/>
      <c r="AR18" s="812"/>
      <c r="AS18" s="813"/>
      <c r="AT18" s="821"/>
      <c r="AU18" s="821"/>
      <c r="AV18" s="821"/>
      <c r="AW18" s="507"/>
      <c r="AX18" s="819"/>
      <c r="AY18" s="819"/>
      <c r="AZ18" s="819"/>
      <c r="BA18" s="452"/>
    </row>
    <row r="19" spans="1:53" ht="30" customHeight="1" x14ac:dyDescent="0.35">
      <c r="A19" s="825">
        <f ca="1">IF(INDIRECT("'Impact Indicators - Section B'! A"&amp;ROW()-AS19)=0,"",INDIRECT("'Impact Indicators - Section B'! A"&amp;ROW()-AS19))</f>
        <v>6</v>
      </c>
      <c r="B19" s="827"/>
      <c r="C19" s="811"/>
      <c r="D19" s="437"/>
      <c r="E19" s="824" t="str">
        <f>IF(IFERROR((D19/D20),"") ="", "",(D19/D20))</f>
        <v/>
      </c>
      <c r="F19" s="822"/>
      <c r="G19" s="811"/>
      <c r="H19" s="831" t="str">
        <f ca="1">IF(INDIRECT("A"&amp;ROW())&lt;&gt;"",IF(INDIRECT("'Impact Indicators - Section B'!AR"&amp;ROW()+1)=0,"",INDIRECT("'Impact Indicators - Section B'!AR"&amp;ROW()+1)),"")</f>
        <v>a1I1R00000Mweh7UAB</v>
      </c>
      <c r="I19" s="432"/>
      <c r="J19" s="432"/>
      <c r="K19" s="432"/>
      <c r="L19" s="432"/>
      <c r="M19" s="432"/>
      <c r="N19" s="432"/>
      <c r="O19" s="433"/>
      <c r="P19" s="829" t="str">
        <f>AW19</f>
        <v/>
      </c>
      <c r="Q19" s="822"/>
      <c r="R19" s="822"/>
      <c r="S19" s="809"/>
      <c r="T19" s="437"/>
      <c r="U19" s="809" t="str">
        <f>IF(IFERROR((T19/T20),"") ="", "",(T19/T20))</f>
        <v/>
      </c>
      <c r="V19" s="807"/>
      <c r="W19" s="811"/>
      <c r="X19" s="809"/>
      <c r="Y19" s="437"/>
      <c r="Z19" s="809" t="str">
        <f>IF(IFERROR((Y19/Y20),"") ="", "",(Y19/Y20))</f>
        <v/>
      </c>
      <c r="AA19" s="807"/>
      <c r="AB19" s="811"/>
      <c r="AC19" s="809" t="str">
        <f ca="1">IFERROR(VLOOKUP(_xlfn.CONCAT($A$9,AD17),'Impact Indicators - Section B'!$J$27:$K$119,2,0),"")</f>
        <v/>
      </c>
      <c r="AD19" s="437"/>
      <c r="AE19" s="809" t="str">
        <f>IF(IFERROR((AD19/AD20),"") ="", "",(AD19/AD20))</f>
        <v/>
      </c>
      <c r="AF19" s="807"/>
      <c r="AG19" s="811"/>
      <c r="AH19" s="809" t="str">
        <f ca="1">IFERROR(VLOOKUP(_xlfn.CONCAT($A$9,AI17),'Impact Indicators - Section B'!$J$27:$K$119,2,0),"")</f>
        <v/>
      </c>
      <c r="AI19" s="437"/>
      <c r="AJ19" s="809" t="str">
        <f>IF(IFERROR((AI19/AI20),"") ="", "",(AI19/AI20))</f>
        <v/>
      </c>
      <c r="AK19" s="807"/>
      <c r="AL19" s="811"/>
      <c r="AM19" s="809" t="str">
        <f ca="1">IFERROR(VLOOKUP(_xlfn.CONCAT($A$9,AN17),'Impact Indicators - Section B'!$J$27:$K$119,2,0),"")</f>
        <v/>
      </c>
      <c r="AN19" s="437"/>
      <c r="AO19" s="809" t="str">
        <f>IF(IFERROR((AN19/AN20),"") ="", "",(AN19/AN20))</f>
        <v/>
      </c>
      <c r="AP19" s="814"/>
      <c r="AQ19" s="811"/>
      <c r="AR19" s="811"/>
      <c r="AS19" s="813">
        <f ca="1">IF(OFFSET(AS18,-1,0,,)="",0,OFFSET(AS18,-1,0,,)+1)</f>
        <v>5</v>
      </c>
      <c r="AT19" s="820"/>
      <c r="AU19" s="820"/>
      <c r="AV19" s="820"/>
      <c r="AW19" s="507" t="str">
        <f t="array" ref="AW19">IFERROR(IF(INDEX('Reference Records'!$D$4:$D$16,MATCH(LEFT(B19,255),LEFT('Reference Records'!$C$4:$C$16,255),0))=0,"",INDEX('Reference Records'!$D$4:$D$16,MATCH(LEFT(B19,255),LEFT('Reference Records'!$C$4:$C$16,255),0))),"")</f>
        <v/>
      </c>
      <c r="AX19" s="819" t="str">
        <f>IF(P19&lt;&gt;"",B19&amp;C19,"")</f>
        <v/>
      </c>
      <c r="AY19" s="819" t="b">
        <f>IF(OR(B19&lt;&gt;"",C19&lt;&gt;""),TRUE,FALSE)</f>
        <v>0</v>
      </c>
      <c r="AZ19" s="819" t="str">
        <f ca="1">IF(INDIRECT("'Impact Indicators - Section B'!AR"&amp;ROW()-AS19)=0,"",INDIRECT("'Impact Indicators - Section B'!AR"&amp;ROW()-AS19))</f>
        <v>a1I1R00000Mweh1UAB</v>
      </c>
      <c r="BA19" s="452" t="str">
        <f t="array" ref="BA19">IFERROR(IF(INDEX('Reference Records'!$G$4:$G$16,MATCH(LEFT(B19,255),LEFT('Reference Records'!$C$4:$C$16,255),0))=0,"",INDEX('Reference Records'!$G$4:$G$16,MATCH(LEFT(B19,255),LEFT('Reference Records'!$C$4:$C$16,255),0))),"")</f>
        <v/>
      </c>
    </row>
    <row r="20" spans="1:53" ht="30" customHeight="1" thickBot="1" x14ac:dyDescent="0.4">
      <c r="A20" s="826"/>
      <c r="B20" s="828"/>
      <c r="C20" s="812"/>
      <c r="D20" s="437"/>
      <c r="E20" s="810"/>
      <c r="F20" s="823"/>
      <c r="G20" s="812"/>
      <c r="H20" s="832"/>
      <c r="I20" s="434"/>
      <c r="J20" s="434"/>
      <c r="K20" s="434"/>
      <c r="L20" s="434"/>
      <c r="M20" s="434"/>
      <c r="N20" s="434"/>
      <c r="O20" s="435"/>
      <c r="P20" s="830"/>
      <c r="Q20" s="823"/>
      <c r="R20" s="823"/>
      <c r="S20" s="810"/>
      <c r="T20" s="437"/>
      <c r="U20" s="810"/>
      <c r="V20" s="808"/>
      <c r="W20" s="812"/>
      <c r="X20" s="810"/>
      <c r="Y20" s="437"/>
      <c r="Z20" s="810"/>
      <c r="AA20" s="808"/>
      <c r="AB20" s="812"/>
      <c r="AC20" s="810"/>
      <c r="AD20" s="437"/>
      <c r="AE20" s="810"/>
      <c r="AF20" s="808"/>
      <c r="AG20" s="812"/>
      <c r="AH20" s="810"/>
      <c r="AI20" s="437"/>
      <c r="AJ20" s="810"/>
      <c r="AK20" s="808"/>
      <c r="AL20" s="812"/>
      <c r="AM20" s="810"/>
      <c r="AN20" s="437"/>
      <c r="AO20" s="810"/>
      <c r="AP20" s="815"/>
      <c r="AQ20" s="812"/>
      <c r="AR20" s="812"/>
      <c r="AS20" s="813"/>
      <c r="AT20" s="821"/>
      <c r="AU20" s="821"/>
      <c r="AV20" s="821"/>
      <c r="AW20" s="507"/>
      <c r="AX20" s="819"/>
      <c r="AY20" s="819"/>
      <c r="AZ20" s="819"/>
      <c r="BA20" s="452"/>
    </row>
    <row r="21" spans="1:53" ht="30" customHeight="1" x14ac:dyDescent="0.35">
      <c r="A21" s="825">
        <f ca="1">IF(INDIRECT("'Impact Indicators - Section B'! A"&amp;ROW()-AS21)=0,"",INDIRECT("'Impact Indicators - Section B'! A"&amp;ROW()-AS21))</f>
        <v>7</v>
      </c>
      <c r="B21" s="827"/>
      <c r="C21" s="811"/>
      <c r="D21" s="437"/>
      <c r="E21" s="824" t="str">
        <f>IF(IFERROR((D21/D22),"") ="", "",(D21/D22))</f>
        <v/>
      </c>
      <c r="F21" s="822"/>
      <c r="G21" s="811"/>
      <c r="H21" s="831" t="str">
        <f ca="1">IF(INDIRECT("A"&amp;ROW())&lt;&gt;"",IF(INDIRECT("'Impact Indicators - Section B'!AR"&amp;ROW()+1)=0,"",INDIRECT("'Impact Indicators - Section B'!AR"&amp;ROW()+1)),"")</f>
        <v>a1I1R00000Mweh9UAB</v>
      </c>
      <c r="I21" s="432"/>
      <c r="J21" s="432"/>
      <c r="K21" s="432"/>
      <c r="L21" s="432"/>
      <c r="M21" s="432"/>
      <c r="N21" s="432"/>
      <c r="O21" s="433"/>
      <c r="P21" s="829" t="str">
        <f>AW21</f>
        <v/>
      </c>
      <c r="Q21" s="822"/>
      <c r="R21" s="822"/>
      <c r="S21" s="809"/>
      <c r="T21" s="437"/>
      <c r="U21" s="809" t="str">
        <f>IF(IFERROR((T21/T22),"") ="", "",(T21/T22))</f>
        <v/>
      </c>
      <c r="V21" s="807"/>
      <c r="W21" s="811"/>
      <c r="X21" s="809"/>
      <c r="Y21" s="437"/>
      <c r="Z21" s="809" t="str">
        <f>IF(IFERROR((Y21/Y22),"") ="", "",(Y21/Y22))</f>
        <v/>
      </c>
      <c r="AA21" s="807"/>
      <c r="AB21" s="811"/>
      <c r="AC21" s="809" t="str">
        <f ca="1">IFERROR(VLOOKUP(_xlfn.CONCAT($A$9,AD19),'Impact Indicators - Section B'!$J$27:$K$119,2,0),"")</f>
        <v/>
      </c>
      <c r="AD21" s="437"/>
      <c r="AE21" s="809" t="str">
        <f>IF(IFERROR((AD21/AD22),"") ="", "",(AD21/AD22))</f>
        <v/>
      </c>
      <c r="AF21" s="807"/>
      <c r="AG21" s="811"/>
      <c r="AH21" s="809" t="str">
        <f ca="1">IFERROR(VLOOKUP(_xlfn.CONCAT($A$9,AI19),'Impact Indicators - Section B'!$J$27:$K$119,2,0),"")</f>
        <v/>
      </c>
      <c r="AI21" s="437"/>
      <c r="AJ21" s="809" t="str">
        <f>IF(IFERROR((AI21/AI22),"") ="", "",(AI21/AI22))</f>
        <v/>
      </c>
      <c r="AK21" s="807"/>
      <c r="AL21" s="811"/>
      <c r="AM21" s="809" t="str">
        <f ca="1">IFERROR(VLOOKUP(_xlfn.CONCAT($A$9,AN19),'Impact Indicators - Section B'!$J$27:$K$119,2,0),"")</f>
        <v/>
      </c>
      <c r="AN21" s="437"/>
      <c r="AO21" s="809" t="str">
        <f>IF(IFERROR((AN21/AN22),"") ="", "",(AN21/AN22))</f>
        <v/>
      </c>
      <c r="AP21" s="814"/>
      <c r="AQ21" s="811"/>
      <c r="AR21" s="811"/>
      <c r="AS21" s="813">
        <f ca="1">IF(OFFSET(AS20,-1,0,,)="",0,OFFSET(AS20,-1,0,,)+1)</f>
        <v>6</v>
      </c>
      <c r="AT21" s="820"/>
      <c r="AU21" s="820"/>
      <c r="AV21" s="820"/>
      <c r="AW21" s="507" t="str">
        <f t="array" ref="AW21">IFERROR(IF(INDEX('Reference Records'!$D$4:$D$16,MATCH(LEFT(B21,255),LEFT('Reference Records'!$C$4:$C$16,255),0))=0,"",INDEX('Reference Records'!$D$4:$D$16,MATCH(LEFT(B21,255),LEFT('Reference Records'!$C$4:$C$16,255),0))),"")</f>
        <v/>
      </c>
      <c r="AX21" s="819" t="str">
        <f>IF(P21&lt;&gt;"",B21&amp;C21,"")</f>
        <v/>
      </c>
      <c r="AY21" s="819" t="b">
        <f>IF(OR(B21&lt;&gt;"",C21&lt;&gt;""),TRUE,FALSE)</f>
        <v>0</v>
      </c>
      <c r="AZ21" s="819" t="str">
        <f ca="1">IF(INDIRECT("'Impact Indicators - Section B'!AR"&amp;ROW()-AS21)=0,"",INDIRECT("'Impact Indicators - Section B'!AR"&amp;ROW()-AS21))</f>
        <v>a1I1R00000Mweh2UAB</v>
      </c>
      <c r="BA21" s="452" t="str">
        <f t="array" ref="BA21">IFERROR(IF(INDEX('Reference Records'!$G$4:$G$16,MATCH(LEFT(B21,255),LEFT('Reference Records'!$C$4:$C$16,255),0))=0,"",INDEX('Reference Records'!$G$4:$G$16,MATCH(LEFT(B21,255),LEFT('Reference Records'!$C$4:$C$16,255),0))),"")</f>
        <v/>
      </c>
    </row>
    <row r="22" spans="1:53" ht="30" customHeight="1" thickBot="1" x14ac:dyDescent="0.4">
      <c r="A22" s="826"/>
      <c r="B22" s="828"/>
      <c r="C22" s="812"/>
      <c r="D22" s="437"/>
      <c r="E22" s="810"/>
      <c r="F22" s="823"/>
      <c r="G22" s="812"/>
      <c r="H22" s="832"/>
      <c r="I22" s="434"/>
      <c r="J22" s="434"/>
      <c r="K22" s="434"/>
      <c r="L22" s="434"/>
      <c r="M22" s="434"/>
      <c r="N22" s="434"/>
      <c r="O22" s="435"/>
      <c r="P22" s="830"/>
      <c r="Q22" s="823"/>
      <c r="R22" s="823"/>
      <c r="S22" s="810"/>
      <c r="T22" s="437"/>
      <c r="U22" s="810"/>
      <c r="V22" s="808"/>
      <c r="W22" s="812"/>
      <c r="X22" s="810"/>
      <c r="Y22" s="437"/>
      <c r="Z22" s="810"/>
      <c r="AA22" s="808"/>
      <c r="AB22" s="812"/>
      <c r="AC22" s="810"/>
      <c r="AD22" s="437"/>
      <c r="AE22" s="810"/>
      <c r="AF22" s="808"/>
      <c r="AG22" s="812"/>
      <c r="AH22" s="810"/>
      <c r="AI22" s="437"/>
      <c r="AJ22" s="810"/>
      <c r="AK22" s="808"/>
      <c r="AL22" s="812"/>
      <c r="AM22" s="810"/>
      <c r="AN22" s="437"/>
      <c r="AO22" s="810"/>
      <c r="AP22" s="815"/>
      <c r="AQ22" s="812"/>
      <c r="AR22" s="812"/>
      <c r="AS22" s="813"/>
      <c r="AT22" s="821"/>
      <c r="AU22" s="821"/>
      <c r="AV22" s="821"/>
      <c r="AW22" s="507"/>
      <c r="AX22" s="819"/>
      <c r="AY22" s="819"/>
      <c r="AZ22" s="819"/>
      <c r="BA22" s="452"/>
    </row>
    <row r="23" spans="1:53" ht="30" customHeight="1" x14ac:dyDescent="0.35">
      <c r="A23" s="825">
        <f ca="1">IF(INDIRECT("'Impact Indicators - Section B'! A"&amp;ROW()-AS23)=0,"",INDIRECT("'Impact Indicators - Section B'! A"&amp;ROW()-AS23))</f>
        <v>8</v>
      </c>
      <c r="B23" s="827"/>
      <c r="C23" s="811"/>
      <c r="D23" s="437"/>
      <c r="E23" s="824" t="str">
        <f>IF(IFERROR((D23/D24),"") ="", "",(D23/D24))</f>
        <v/>
      </c>
      <c r="F23" s="822"/>
      <c r="G23" s="811"/>
      <c r="H23" s="831" t="str">
        <f ca="1">IF(INDIRECT("A"&amp;ROW())&lt;&gt;"",IF(INDIRECT("'Impact Indicators - Section B'!AR"&amp;ROW()+1)=0,"",INDIRECT("'Impact Indicators - Section B'!AR"&amp;ROW()+1)),"")</f>
        <v/>
      </c>
      <c r="I23" s="432"/>
      <c r="J23" s="432"/>
      <c r="K23" s="432"/>
      <c r="L23" s="432"/>
      <c r="M23" s="432"/>
      <c r="N23" s="432"/>
      <c r="O23" s="433"/>
      <c r="P23" s="829" t="str">
        <f>AW23</f>
        <v/>
      </c>
      <c r="Q23" s="822"/>
      <c r="R23" s="822"/>
      <c r="S23" s="809"/>
      <c r="T23" s="437"/>
      <c r="U23" s="809" t="str">
        <f>IF(IFERROR((T23/T24),"") ="", "",(T23/T24))</f>
        <v/>
      </c>
      <c r="V23" s="807"/>
      <c r="W23" s="811"/>
      <c r="X23" s="809"/>
      <c r="Y23" s="437"/>
      <c r="Z23" s="809" t="str">
        <f>IF(IFERROR((Y23/Y24),"") ="", "",(Y23/Y24))</f>
        <v/>
      </c>
      <c r="AA23" s="807"/>
      <c r="AB23" s="811"/>
      <c r="AC23" s="809" t="str">
        <f ca="1">IFERROR(VLOOKUP(_xlfn.CONCAT($A$9,AD21),'Impact Indicators - Section B'!$J$27:$K$119,2,0),"")</f>
        <v/>
      </c>
      <c r="AD23" s="437"/>
      <c r="AE23" s="809" t="str">
        <f>IF(IFERROR((AD23/AD24),"") ="", "",(AD23/AD24))</f>
        <v/>
      </c>
      <c r="AF23" s="807"/>
      <c r="AG23" s="811"/>
      <c r="AH23" s="809" t="str">
        <f ca="1">IFERROR(VLOOKUP(_xlfn.CONCAT($A$9,AI21),'Impact Indicators - Section B'!$J$27:$K$119,2,0),"")</f>
        <v/>
      </c>
      <c r="AI23" s="437"/>
      <c r="AJ23" s="809" t="str">
        <f>IF(IFERROR((AI23/AI24),"") ="", "",(AI23/AI24))</f>
        <v/>
      </c>
      <c r="AK23" s="807"/>
      <c r="AL23" s="811"/>
      <c r="AM23" s="809" t="str">
        <f ca="1">IFERROR(VLOOKUP(_xlfn.CONCAT($A$9,AN21),'Impact Indicators - Section B'!$J$27:$K$119,2,0),"")</f>
        <v/>
      </c>
      <c r="AN23" s="437"/>
      <c r="AO23" s="809" t="str">
        <f>IF(IFERROR((AN23/AN24),"") ="", "",(AN23/AN24))</f>
        <v/>
      </c>
      <c r="AP23" s="814"/>
      <c r="AQ23" s="811"/>
      <c r="AR23" s="811"/>
      <c r="AS23" s="813">
        <f ca="1">IF(OFFSET(AS22,-1,0,,)="",0,OFFSET(AS22,-1,0,,)+1)</f>
        <v>7</v>
      </c>
      <c r="AT23" s="820"/>
      <c r="AU23" s="820"/>
      <c r="AV23" s="820"/>
      <c r="AW23" s="507" t="str">
        <f t="array" ref="AW23">IFERROR(IF(INDEX('Reference Records'!$D$4:$D$16,MATCH(LEFT(B23,255),LEFT('Reference Records'!$C$4:$C$16,255),0))=0,"",INDEX('Reference Records'!$D$4:$D$16,MATCH(LEFT(B23,255),LEFT('Reference Records'!$C$4:$C$16,255),0))),"")</f>
        <v/>
      </c>
      <c r="AX23" s="819" t="str">
        <f>IF(P23&lt;&gt;"",B23&amp;C23,"")</f>
        <v/>
      </c>
      <c r="AY23" s="819" t="b">
        <f>IF(OR(B23&lt;&gt;"",C23&lt;&gt;""),TRUE,FALSE)</f>
        <v>0</v>
      </c>
      <c r="AZ23" s="819" t="str">
        <f ca="1">IF(INDIRECT("'Impact Indicators - Section B'!AR"&amp;ROW()-AS23)=0,"",INDIRECT("'Impact Indicators - Section B'!AR"&amp;ROW()-AS23))</f>
        <v>a1I1R00000Mweh3UAB</v>
      </c>
      <c r="BA23" s="452" t="str">
        <f t="array" ref="BA23">IFERROR(IF(INDEX('Reference Records'!$G$4:$G$16,MATCH(LEFT(B23,255),LEFT('Reference Records'!$C$4:$C$16,255),0))=0,"",INDEX('Reference Records'!$G$4:$G$16,MATCH(LEFT(B23,255),LEFT('Reference Records'!$C$4:$C$16,255),0))),"")</f>
        <v/>
      </c>
    </row>
    <row r="24" spans="1:53" ht="30" customHeight="1" thickBot="1" x14ac:dyDescent="0.4">
      <c r="A24" s="826"/>
      <c r="B24" s="828"/>
      <c r="C24" s="812"/>
      <c r="D24" s="437"/>
      <c r="E24" s="810"/>
      <c r="F24" s="823"/>
      <c r="G24" s="812"/>
      <c r="H24" s="832"/>
      <c r="I24" s="434"/>
      <c r="J24" s="434"/>
      <c r="K24" s="434"/>
      <c r="L24" s="434"/>
      <c r="M24" s="434"/>
      <c r="N24" s="434"/>
      <c r="O24" s="435"/>
      <c r="P24" s="830"/>
      <c r="Q24" s="823"/>
      <c r="R24" s="823"/>
      <c r="S24" s="810"/>
      <c r="T24" s="437"/>
      <c r="U24" s="810"/>
      <c r="V24" s="808"/>
      <c r="W24" s="812"/>
      <c r="X24" s="810"/>
      <c r="Y24" s="437"/>
      <c r="Z24" s="810"/>
      <c r="AA24" s="808"/>
      <c r="AB24" s="812"/>
      <c r="AC24" s="810"/>
      <c r="AD24" s="437"/>
      <c r="AE24" s="810"/>
      <c r="AF24" s="808"/>
      <c r="AG24" s="812"/>
      <c r="AH24" s="810"/>
      <c r="AI24" s="437"/>
      <c r="AJ24" s="810"/>
      <c r="AK24" s="808"/>
      <c r="AL24" s="812"/>
      <c r="AM24" s="810"/>
      <c r="AN24" s="437"/>
      <c r="AO24" s="810"/>
      <c r="AP24" s="815"/>
      <c r="AQ24" s="812"/>
      <c r="AR24" s="812"/>
      <c r="AS24" s="813"/>
      <c r="AT24" s="821"/>
      <c r="AU24" s="821"/>
      <c r="AV24" s="821"/>
      <c r="AW24" s="507"/>
      <c r="AX24" s="819"/>
      <c r="AY24" s="819"/>
      <c r="AZ24" s="819"/>
      <c r="BA24" s="452"/>
    </row>
    <row r="25" spans="1:53" ht="30" customHeight="1" x14ac:dyDescent="0.35">
      <c r="A25" s="825">
        <f ca="1">IF(INDIRECT("'Impact Indicators - Section B'! A"&amp;ROW()-AS25)=0,"",INDIRECT("'Impact Indicators - Section B'! A"&amp;ROW()-AS25))</f>
        <v>9</v>
      </c>
      <c r="B25" s="827"/>
      <c r="C25" s="811"/>
      <c r="D25" s="437"/>
      <c r="E25" s="824" t="str">
        <f>IF(IFERROR((D25/D26),"") ="", "",(D25/D26))</f>
        <v/>
      </c>
      <c r="F25" s="822"/>
      <c r="G25" s="811"/>
      <c r="H25" s="831" t="str">
        <f ca="1">IF(INDIRECT("A"&amp;ROW())&lt;&gt;"",IF(INDIRECT("'Impact Indicators - Section B'!AR"&amp;ROW()+1)=0,"",INDIRECT("'Impact Indicators - Section B'!AR"&amp;ROW()+1)),"")</f>
        <v/>
      </c>
      <c r="I25" s="432"/>
      <c r="J25" s="432"/>
      <c r="K25" s="432"/>
      <c r="L25" s="432"/>
      <c r="M25" s="432"/>
      <c r="N25" s="432"/>
      <c r="O25" s="433"/>
      <c r="P25" s="829" t="str">
        <f>AW25</f>
        <v/>
      </c>
      <c r="Q25" s="822"/>
      <c r="R25" s="822"/>
      <c r="S25" s="809"/>
      <c r="T25" s="437"/>
      <c r="U25" s="809" t="str">
        <f>IF(IFERROR((T25/T26),"") ="", "",(T25/T26))</f>
        <v/>
      </c>
      <c r="V25" s="807"/>
      <c r="W25" s="811"/>
      <c r="X25" s="809"/>
      <c r="Y25" s="437"/>
      <c r="Z25" s="809" t="str">
        <f>IF(IFERROR((Y25/Y26),"") ="", "",(Y25/Y26))</f>
        <v/>
      </c>
      <c r="AA25" s="807"/>
      <c r="AB25" s="811"/>
      <c r="AC25" s="809" t="str">
        <f ca="1">IFERROR(VLOOKUP(_xlfn.CONCAT($A$9,AD23),'Impact Indicators - Section B'!$J$27:$K$119,2,0),"")</f>
        <v/>
      </c>
      <c r="AD25" s="437"/>
      <c r="AE25" s="809" t="str">
        <f>IF(IFERROR((AD25/AD26),"") ="", "",(AD25/AD26))</f>
        <v/>
      </c>
      <c r="AF25" s="807"/>
      <c r="AG25" s="811"/>
      <c r="AH25" s="809" t="str">
        <f ca="1">IFERROR(VLOOKUP(_xlfn.CONCAT($A$9,AI23),'Impact Indicators - Section B'!$J$27:$K$119,2,0),"")</f>
        <v/>
      </c>
      <c r="AI25" s="437"/>
      <c r="AJ25" s="809" t="str">
        <f>IF(IFERROR((AI25/AI26),"") ="", "",(AI25/AI26))</f>
        <v/>
      </c>
      <c r="AK25" s="807"/>
      <c r="AL25" s="811"/>
      <c r="AM25" s="809" t="str">
        <f ca="1">IFERROR(VLOOKUP(_xlfn.CONCAT($A$9,AN23),'Impact Indicators - Section B'!$J$27:$K$119,2,0),"")</f>
        <v/>
      </c>
      <c r="AN25" s="437"/>
      <c r="AO25" s="809" t="str">
        <f>IF(IFERROR((AN25/AN26),"") ="", "",(AN25/AN26))</f>
        <v/>
      </c>
      <c r="AP25" s="814"/>
      <c r="AQ25" s="811"/>
      <c r="AR25" s="811"/>
      <c r="AS25" s="813">
        <f ca="1">IF(OFFSET(AS24,-1,0,,)="",0,OFFSET(AS24,-1,0,,)+1)</f>
        <v>8</v>
      </c>
      <c r="AT25" s="820"/>
      <c r="AU25" s="820"/>
      <c r="AV25" s="820"/>
      <c r="AW25" s="507" t="str">
        <f t="array" ref="AW25">IFERROR(IF(INDEX('Reference Records'!$D$4:$D$16,MATCH(LEFT(B25,255),LEFT('Reference Records'!$C$4:$C$16,255),0))=0,"",INDEX('Reference Records'!$D$4:$D$16,MATCH(LEFT(B25,255),LEFT('Reference Records'!$C$4:$C$16,255),0))),"")</f>
        <v/>
      </c>
      <c r="AX25" s="819" t="str">
        <f>IF(P25&lt;&gt;"",B25&amp;C25,"")</f>
        <v/>
      </c>
      <c r="AY25" s="819" t="b">
        <f>IF(OR(B25&lt;&gt;"",C25&lt;&gt;""),TRUE,FALSE)</f>
        <v>0</v>
      </c>
      <c r="AZ25" s="819" t="str">
        <f ca="1">IF(INDIRECT("'Impact Indicators - Section B'!AR"&amp;ROW()-AS25)=0,"",INDIRECT("'Impact Indicators - Section B'!AR"&amp;ROW()-AS25))</f>
        <v>a1I1R00000Mweh4UAB</v>
      </c>
      <c r="BA25" s="452" t="str">
        <f t="array" ref="BA25">IFERROR(IF(INDEX('Reference Records'!$G$4:$G$16,MATCH(LEFT(B25,255),LEFT('Reference Records'!$C$4:$C$16,255),0))=0,"",INDEX('Reference Records'!$G$4:$G$16,MATCH(LEFT(B25,255),LEFT('Reference Records'!$C$4:$C$16,255),0))),"")</f>
        <v/>
      </c>
    </row>
    <row r="26" spans="1:53" ht="30" customHeight="1" thickBot="1" x14ac:dyDescent="0.4">
      <c r="A26" s="826"/>
      <c r="B26" s="828"/>
      <c r="C26" s="812"/>
      <c r="D26" s="437"/>
      <c r="E26" s="810"/>
      <c r="F26" s="823"/>
      <c r="G26" s="812"/>
      <c r="H26" s="832"/>
      <c r="I26" s="434"/>
      <c r="J26" s="434"/>
      <c r="K26" s="434"/>
      <c r="L26" s="434"/>
      <c r="M26" s="434"/>
      <c r="N26" s="434"/>
      <c r="O26" s="435"/>
      <c r="P26" s="830"/>
      <c r="Q26" s="823"/>
      <c r="R26" s="823"/>
      <c r="S26" s="810"/>
      <c r="T26" s="437"/>
      <c r="U26" s="810"/>
      <c r="V26" s="808"/>
      <c r="W26" s="812"/>
      <c r="X26" s="810"/>
      <c r="Y26" s="437"/>
      <c r="Z26" s="810"/>
      <c r="AA26" s="808"/>
      <c r="AB26" s="812"/>
      <c r="AC26" s="810"/>
      <c r="AD26" s="437"/>
      <c r="AE26" s="810"/>
      <c r="AF26" s="808"/>
      <c r="AG26" s="812"/>
      <c r="AH26" s="810"/>
      <c r="AI26" s="437"/>
      <c r="AJ26" s="810"/>
      <c r="AK26" s="808"/>
      <c r="AL26" s="812"/>
      <c r="AM26" s="810"/>
      <c r="AN26" s="437"/>
      <c r="AO26" s="810"/>
      <c r="AP26" s="815"/>
      <c r="AQ26" s="812"/>
      <c r="AR26" s="812"/>
      <c r="AS26" s="813"/>
      <c r="AT26" s="821"/>
      <c r="AU26" s="821"/>
      <c r="AV26" s="821"/>
      <c r="AW26" s="507"/>
      <c r="AX26" s="819"/>
      <c r="AY26" s="819"/>
      <c r="AZ26" s="819"/>
      <c r="BA26" s="452"/>
    </row>
    <row r="27" spans="1:53" ht="30" customHeight="1" x14ac:dyDescent="0.35">
      <c r="A27" s="825">
        <f ca="1">IF(INDIRECT("'Impact Indicators - Section B'! A"&amp;ROW()-AS27)=0,"",INDIRECT("'Impact Indicators - Section B'! A"&amp;ROW()-AS27))</f>
        <v>10</v>
      </c>
      <c r="B27" s="827"/>
      <c r="C27" s="811"/>
      <c r="D27" s="437"/>
      <c r="E27" s="824" t="str">
        <f>IF(IFERROR((D27/D28),"") ="", "",(D27/D28))</f>
        <v/>
      </c>
      <c r="F27" s="822"/>
      <c r="G27" s="811"/>
      <c r="H27" s="831" t="str">
        <f ca="1">IF(INDIRECT("A"&amp;ROW())&lt;&gt;"",IF(INDIRECT("'Impact Indicators - Section B'!AR"&amp;ROW()+1)=0,"",INDIRECT("'Impact Indicators - Section B'!AR"&amp;ROW()+1)),"")</f>
        <v/>
      </c>
      <c r="I27" s="432"/>
      <c r="J27" s="432"/>
      <c r="K27" s="432"/>
      <c r="L27" s="432"/>
      <c r="M27" s="432"/>
      <c r="N27" s="432"/>
      <c r="O27" s="433"/>
      <c r="P27" s="829" t="str">
        <f>AW27</f>
        <v/>
      </c>
      <c r="Q27" s="822"/>
      <c r="R27" s="822"/>
      <c r="S27" s="809"/>
      <c r="T27" s="437"/>
      <c r="U27" s="809" t="str">
        <f>IF(IFERROR((T27/T28),"") ="", "",(T27/T28))</f>
        <v/>
      </c>
      <c r="V27" s="807"/>
      <c r="W27" s="811"/>
      <c r="X27" s="809"/>
      <c r="Y27" s="437"/>
      <c r="Z27" s="809" t="str">
        <f>IF(IFERROR((Y27/Y28),"") ="", "",(Y27/Y28))</f>
        <v/>
      </c>
      <c r="AA27" s="807"/>
      <c r="AB27" s="811"/>
      <c r="AC27" s="809" t="str">
        <f ca="1">IFERROR(VLOOKUP(_xlfn.CONCAT($A$9,AD25),'Impact Indicators - Section B'!$J$27:$K$119,2,0),"")</f>
        <v/>
      </c>
      <c r="AD27" s="437"/>
      <c r="AE27" s="809" t="str">
        <f>IF(IFERROR((AD27/AD28),"") ="", "",(AD27/AD28))</f>
        <v/>
      </c>
      <c r="AF27" s="807"/>
      <c r="AG27" s="811"/>
      <c r="AH27" s="809" t="str">
        <f ca="1">IFERROR(VLOOKUP(_xlfn.CONCAT($A$9,AI25),'Impact Indicators - Section B'!$J$27:$K$119,2,0),"")</f>
        <v/>
      </c>
      <c r="AI27" s="437"/>
      <c r="AJ27" s="809" t="str">
        <f>IF(IFERROR((AI27/AI28),"") ="", "",(AI27/AI28))</f>
        <v/>
      </c>
      <c r="AK27" s="807"/>
      <c r="AL27" s="811"/>
      <c r="AM27" s="809" t="str">
        <f ca="1">IFERROR(VLOOKUP(_xlfn.CONCAT($A$9,AN25),'Impact Indicators - Section B'!$J$27:$K$119,2,0),"")</f>
        <v/>
      </c>
      <c r="AN27" s="437"/>
      <c r="AO27" s="809" t="str">
        <f>IF(IFERROR((AN27/AN28),"") ="", "",(AN27/AN28))</f>
        <v/>
      </c>
      <c r="AP27" s="814"/>
      <c r="AQ27" s="811"/>
      <c r="AR27" s="811"/>
      <c r="AS27" s="813">
        <f ca="1">IF(OFFSET(AS26,-1,0,,)="",0,OFFSET(AS26,-1,0,,)+1)</f>
        <v>9</v>
      </c>
      <c r="AT27" s="820"/>
      <c r="AU27" s="820"/>
      <c r="AV27" s="820"/>
      <c r="AW27" s="507" t="str">
        <f t="array" ref="AW27">IFERROR(IF(INDEX('Reference Records'!$D$4:$D$16,MATCH(LEFT(B27,255),LEFT('Reference Records'!$C$4:$C$16,255),0))=0,"",INDEX('Reference Records'!$D$4:$D$16,MATCH(LEFT(B27,255),LEFT('Reference Records'!$C$4:$C$16,255),0))),"")</f>
        <v/>
      </c>
      <c r="AX27" s="819" t="str">
        <f>IF(P27&lt;&gt;"",B27&amp;C27,"")</f>
        <v/>
      </c>
      <c r="AY27" s="819" t="b">
        <f>IF(OR(B27&lt;&gt;"",C27&lt;&gt;""),TRUE,FALSE)</f>
        <v>0</v>
      </c>
      <c r="AZ27" s="819" t="str">
        <f ca="1">IF(INDIRECT("'Impact Indicators - Section B'!AR"&amp;ROW()-AS27)=0,"",INDIRECT("'Impact Indicators - Section B'!AR"&amp;ROW()-AS27))</f>
        <v>a1I1R00000Mweh5UAB</v>
      </c>
      <c r="BA27" s="452" t="str">
        <f t="array" ref="BA27">IFERROR(IF(INDEX('Reference Records'!$G$4:$G$16,MATCH(LEFT(B27,255),LEFT('Reference Records'!$C$4:$C$16,255),0))=0,"",INDEX('Reference Records'!$G$4:$G$16,MATCH(LEFT(B27,255),LEFT('Reference Records'!$C$4:$C$16,255),0))),"")</f>
        <v/>
      </c>
    </row>
    <row r="28" spans="1:53" ht="30" customHeight="1" thickBot="1" x14ac:dyDescent="0.4">
      <c r="A28" s="826"/>
      <c r="B28" s="828"/>
      <c r="C28" s="812"/>
      <c r="D28" s="437"/>
      <c r="E28" s="810"/>
      <c r="F28" s="823"/>
      <c r="G28" s="812"/>
      <c r="H28" s="832"/>
      <c r="I28" s="434"/>
      <c r="J28" s="434"/>
      <c r="K28" s="434"/>
      <c r="L28" s="434"/>
      <c r="M28" s="434"/>
      <c r="N28" s="434"/>
      <c r="O28" s="435"/>
      <c r="P28" s="830"/>
      <c r="Q28" s="823"/>
      <c r="R28" s="823"/>
      <c r="S28" s="810"/>
      <c r="T28" s="437"/>
      <c r="U28" s="810"/>
      <c r="V28" s="808"/>
      <c r="W28" s="812"/>
      <c r="X28" s="810"/>
      <c r="Y28" s="437"/>
      <c r="Z28" s="810"/>
      <c r="AA28" s="808"/>
      <c r="AB28" s="812"/>
      <c r="AC28" s="810"/>
      <c r="AD28" s="437"/>
      <c r="AE28" s="810"/>
      <c r="AF28" s="808"/>
      <c r="AG28" s="812"/>
      <c r="AH28" s="810"/>
      <c r="AI28" s="437"/>
      <c r="AJ28" s="810"/>
      <c r="AK28" s="808"/>
      <c r="AL28" s="812"/>
      <c r="AM28" s="810"/>
      <c r="AN28" s="437"/>
      <c r="AO28" s="810"/>
      <c r="AP28" s="815"/>
      <c r="AQ28" s="812"/>
      <c r="AR28" s="812"/>
      <c r="AS28" s="813"/>
      <c r="AT28" s="821"/>
      <c r="AU28" s="821"/>
      <c r="AV28" s="821"/>
      <c r="AW28" s="507"/>
      <c r="AX28" s="819"/>
      <c r="AY28" s="819"/>
      <c r="AZ28" s="819"/>
      <c r="BA28" s="452"/>
    </row>
    <row r="29" spans="1:53" ht="30" customHeight="1" x14ac:dyDescent="0.35">
      <c r="A29" s="825">
        <f ca="1">IF(INDIRECT("'Impact Indicators - Section B'! A"&amp;ROW()-AS29)=0,"",INDIRECT("'Impact Indicators - Section B'! A"&amp;ROW()-AS29))</f>
        <v>11</v>
      </c>
      <c r="B29" s="827"/>
      <c r="C29" s="811"/>
      <c r="D29" s="437"/>
      <c r="E29" s="824" t="str">
        <f>IF(IFERROR((D29/D30),"") ="", "",(D29/D30))</f>
        <v/>
      </c>
      <c r="F29" s="822"/>
      <c r="G29" s="811"/>
      <c r="H29" s="831" t="str">
        <f ca="1">IF(INDIRECT("A"&amp;ROW())&lt;&gt;"",IF(INDIRECT("'Impact Indicators - Section B'!AR"&amp;ROW()+1)=0,"",INDIRECT("'Impact Indicators - Section B'!AR"&amp;ROW()+1)),"")</f>
        <v/>
      </c>
      <c r="I29" s="432"/>
      <c r="J29" s="432"/>
      <c r="K29" s="432"/>
      <c r="L29" s="432"/>
      <c r="M29" s="432"/>
      <c r="N29" s="432"/>
      <c r="O29" s="433"/>
      <c r="P29" s="829" t="str">
        <f>AW29</f>
        <v/>
      </c>
      <c r="Q29" s="822"/>
      <c r="R29" s="822"/>
      <c r="S29" s="809"/>
      <c r="T29" s="437"/>
      <c r="U29" s="809" t="str">
        <f>IF(IFERROR((T29/T30),"") ="", "",(T29/T30))</f>
        <v/>
      </c>
      <c r="V29" s="807"/>
      <c r="W29" s="811"/>
      <c r="X29" s="809"/>
      <c r="Y29" s="437"/>
      <c r="Z29" s="809" t="str">
        <f>IF(IFERROR((Y29/Y30),"") ="", "",(Y29/Y30))</f>
        <v/>
      </c>
      <c r="AA29" s="807"/>
      <c r="AB29" s="811"/>
      <c r="AC29" s="809" t="str">
        <f ca="1">IFERROR(VLOOKUP(_xlfn.CONCAT($A$9,AD27),'Impact Indicators - Section B'!$J$27:$K$119,2,0),"")</f>
        <v/>
      </c>
      <c r="AD29" s="437"/>
      <c r="AE29" s="809" t="str">
        <f>IF(IFERROR((AD29/AD30),"") ="", "",(AD29/AD30))</f>
        <v/>
      </c>
      <c r="AF29" s="807"/>
      <c r="AG29" s="811"/>
      <c r="AH29" s="809" t="str">
        <f ca="1">IFERROR(VLOOKUP(_xlfn.CONCAT($A$9,AI27),'Impact Indicators - Section B'!$J$27:$K$119,2,0),"")</f>
        <v/>
      </c>
      <c r="AI29" s="437"/>
      <c r="AJ29" s="809" t="str">
        <f>IF(IFERROR((AI29/AI30),"") ="", "",(AI29/AI30))</f>
        <v/>
      </c>
      <c r="AK29" s="807"/>
      <c r="AL29" s="811"/>
      <c r="AM29" s="809" t="str">
        <f ca="1">IFERROR(VLOOKUP(_xlfn.CONCAT($A$9,AN27),'Impact Indicators - Section B'!$J$27:$K$119,2,0),"")</f>
        <v/>
      </c>
      <c r="AN29" s="437"/>
      <c r="AO29" s="809" t="str">
        <f>IF(IFERROR((AN29/AN30),"") ="", "",(AN29/AN30))</f>
        <v/>
      </c>
      <c r="AP29" s="814"/>
      <c r="AQ29" s="811"/>
      <c r="AR29" s="811"/>
      <c r="AS29" s="813">
        <f ca="1">IF(OFFSET(AS28,-1,0,,)="",0,OFFSET(AS28,-1,0,,)+1)</f>
        <v>10</v>
      </c>
      <c r="AT29" s="820"/>
      <c r="AU29" s="820"/>
      <c r="AV29" s="820"/>
      <c r="AW29" s="507" t="str">
        <f t="array" ref="AW29">IFERROR(IF(INDEX('Reference Records'!$D$4:$D$16,MATCH(LEFT(B29,255),LEFT('Reference Records'!$C$4:$C$16,255),0))=0,"",INDEX('Reference Records'!$D$4:$D$16,MATCH(LEFT(B29,255),LEFT('Reference Records'!$C$4:$C$16,255),0))),"")</f>
        <v/>
      </c>
      <c r="AX29" s="819" t="str">
        <f>IF(P29&lt;&gt;"",B29&amp;C29,"")</f>
        <v/>
      </c>
      <c r="AY29" s="819" t="b">
        <f>IF(OR(B29&lt;&gt;"",C29&lt;&gt;""),TRUE,FALSE)</f>
        <v>0</v>
      </c>
      <c r="AZ29" s="819" t="str">
        <f ca="1">IF(INDIRECT("'Impact Indicators - Section B'!AR"&amp;ROW()-AS29)=0,"",INDIRECT("'Impact Indicators - Section B'!AR"&amp;ROW()-AS29))</f>
        <v>a1I1R00000Mweh6UAB</v>
      </c>
      <c r="BA29" s="452" t="str">
        <f t="array" ref="BA29">IFERROR(IF(INDEX('Reference Records'!$G$4:$G$16,MATCH(LEFT(B29,255),LEFT('Reference Records'!$C$4:$C$16,255),0))=0,"",INDEX('Reference Records'!$G$4:$G$16,MATCH(LEFT(B29,255),LEFT('Reference Records'!$C$4:$C$16,255),0))),"")</f>
        <v/>
      </c>
    </row>
    <row r="30" spans="1:53" ht="30" customHeight="1" thickBot="1" x14ac:dyDescent="0.4">
      <c r="A30" s="826"/>
      <c r="B30" s="828"/>
      <c r="C30" s="812"/>
      <c r="D30" s="437"/>
      <c r="E30" s="810"/>
      <c r="F30" s="823"/>
      <c r="G30" s="812"/>
      <c r="H30" s="832"/>
      <c r="I30" s="434"/>
      <c r="J30" s="434"/>
      <c r="K30" s="434"/>
      <c r="L30" s="434"/>
      <c r="M30" s="434"/>
      <c r="N30" s="434"/>
      <c r="O30" s="435"/>
      <c r="P30" s="830"/>
      <c r="Q30" s="823"/>
      <c r="R30" s="823"/>
      <c r="S30" s="810"/>
      <c r="T30" s="437"/>
      <c r="U30" s="810"/>
      <c r="V30" s="808"/>
      <c r="W30" s="812"/>
      <c r="X30" s="810"/>
      <c r="Y30" s="437"/>
      <c r="Z30" s="810"/>
      <c r="AA30" s="808"/>
      <c r="AB30" s="812"/>
      <c r="AC30" s="810"/>
      <c r="AD30" s="437"/>
      <c r="AE30" s="810"/>
      <c r="AF30" s="808"/>
      <c r="AG30" s="812"/>
      <c r="AH30" s="810"/>
      <c r="AI30" s="437"/>
      <c r="AJ30" s="810"/>
      <c r="AK30" s="808"/>
      <c r="AL30" s="812"/>
      <c r="AM30" s="810"/>
      <c r="AN30" s="437"/>
      <c r="AO30" s="810"/>
      <c r="AP30" s="815"/>
      <c r="AQ30" s="812"/>
      <c r="AR30" s="812"/>
      <c r="AS30" s="813"/>
      <c r="AT30" s="821"/>
      <c r="AU30" s="821"/>
      <c r="AV30" s="821"/>
      <c r="AW30" s="507"/>
      <c r="AX30" s="819"/>
      <c r="AY30" s="819"/>
      <c r="AZ30" s="819"/>
      <c r="BA30" s="452"/>
    </row>
    <row r="31" spans="1:53" ht="30" customHeight="1" x14ac:dyDescent="0.35">
      <c r="A31" s="825">
        <f ca="1">IF(INDIRECT("'Impact Indicators - Section B'! A"&amp;ROW()-AS31)=0,"",INDIRECT("'Impact Indicators - Section B'! A"&amp;ROW()-AS31))</f>
        <v>12</v>
      </c>
      <c r="B31" s="827"/>
      <c r="C31" s="811"/>
      <c r="D31" s="437"/>
      <c r="E31" s="824" t="str">
        <f>IF(IFERROR((D31/D32),"") ="", "",(D31/D32))</f>
        <v/>
      </c>
      <c r="F31" s="822"/>
      <c r="G31" s="811"/>
      <c r="H31" s="831" t="str">
        <f ca="1">IF(INDIRECT("A"&amp;ROW())&lt;&gt;"",IF(INDIRECT("'Impact Indicators - Section B'!AR"&amp;ROW()+1)=0,"",INDIRECT("'Impact Indicators - Section B'!AR"&amp;ROW()+1)),"")</f>
        <v/>
      </c>
      <c r="I31" s="432"/>
      <c r="J31" s="432"/>
      <c r="K31" s="432"/>
      <c r="L31" s="432"/>
      <c r="M31" s="432"/>
      <c r="N31" s="432"/>
      <c r="O31" s="433"/>
      <c r="P31" s="829" t="str">
        <f>AW31</f>
        <v/>
      </c>
      <c r="Q31" s="822"/>
      <c r="R31" s="822"/>
      <c r="S31" s="809"/>
      <c r="T31" s="437"/>
      <c r="U31" s="809" t="str">
        <f>IF(IFERROR((T31/T32),"") ="", "",(T31/T32))</f>
        <v/>
      </c>
      <c r="V31" s="807"/>
      <c r="W31" s="811"/>
      <c r="X31" s="809"/>
      <c r="Y31" s="437"/>
      <c r="Z31" s="809" t="str">
        <f>IF(IFERROR((Y31/Y32),"") ="", "",(Y31/Y32))</f>
        <v/>
      </c>
      <c r="AA31" s="807"/>
      <c r="AB31" s="811"/>
      <c r="AC31" s="809" t="str">
        <f ca="1">IFERROR(VLOOKUP(_xlfn.CONCAT($A$9,AD29),'Impact Indicators - Section B'!$J$27:$K$119,2,0),"")</f>
        <v/>
      </c>
      <c r="AD31" s="437"/>
      <c r="AE31" s="809" t="str">
        <f>IF(IFERROR((AD31/AD32),"") ="", "",(AD31/AD32))</f>
        <v/>
      </c>
      <c r="AF31" s="807"/>
      <c r="AG31" s="811"/>
      <c r="AH31" s="809" t="str">
        <f ca="1">IFERROR(VLOOKUP(_xlfn.CONCAT($A$9,AI29),'Impact Indicators - Section B'!$J$27:$K$119,2,0),"")</f>
        <v/>
      </c>
      <c r="AI31" s="437"/>
      <c r="AJ31" s="809" t="str">
        <f>IF(IFERROR((AI31/AI32),"") ="", "",(AI31/AI32))</f>
        <v/>
      </c>
      <c r="AK31" s="807"/>
      <c r="AL31" s="811"/>
      <c r="AM31" s="809" t="str">
        <f ca="1">IFERROR(VLOOKUP(_xlfn.CONCAT($A$9,AN29),'Impact Indicators - Section B'!$J$27:$K$119,2,0),"")</f>
        <v/>
      </c>
      <c r="AN31" s="437"/>
      <c r="AO31" s="809" t="str">
        <f>IF(IFERROR((AN31/AN32),"") ="", "",(AN31/AN32))</f>
        <v/>
      </c>
      <c r="AP31" s="814"/>
      <c r="AQ31" s="811"/>
      <c r="AR31" s="811"/>
      <c r="AS31" s="813">
        <f ca="1">IF(OFFSET(AS30,-1,0,,)="",0,OFFSET(AS30,-1,0,,)+1)</f>
        <v>11</v>
      </c>
      <c r="AT31" s="820"/>
      <c r="AU31" s="820"/>
      <c r="AV31" s="820"/>
      <c r="AW31" s="507" t="str">
        <f t="array" ref="AW31">IFERROR(IF(INDEX('Reference Records'!$D$4:$D$16,MATCH(LEFT(B31,255),LEFT('Reference Records'!$C$4:$C$16,255),0))=0,"",INDEX('Reference Records'!$D$4:$D$16,MATCH(LEFT(B31,255),LEFT('Reference Records'!$C$4:$C$16,255),0))),"")</f>
        <v/>
      </c>
      <c r="AX31" s="819" t="str">
        <f>IF(P31&lt;&gt;"",B31&amp;C31,"")</f>
        <v/>
      </c>
      <c r="AY31" s="819" t="b">
        <f>IF(OR(B31&lt;&gt;"",C31&lt;&gt;""),TRUE,FALSE)</f>
        <v>0</v>
      </c>
      <c r="AZ31" s="819" t="str">
        <f ca="1">IF(INDIRECT("'Impact Indicators - Section B'!AR"&amp;ROW()-AS31)=0,"",INDIRECT("'Impact Indicators - Section B'!AR"&amp;ROW()-AS31))</f>
        <v>a1I1R00000Mweh7UAB</v>
      </c>
      <c r="BA31" s="452" t="str">
        <f t="array" ref="BA31">IFERROR(IF(INDEX('Reference Records'!$G$4:$G$16,MATCH(LEFT(B31,255),LEFT('Reference Records'!$C$4:$C$16,255),0))=0,"",INDEX('Reference Records'!$G$4:$G$16,MATCH(LEFT(B31,255),LEFT('Reference Records'!$C$4:$C$16,255),0))),"")</f>
        <v/>
      </c>
    </row>
    <row r="32" spans="1:53" ht="30" customHeight="1" thickBot="1" x14ac:dyDescent="0.4">
      <c r="A32" s="826"/>
      <c r="B32" s="828"/>
      <c r="C32" s="812"/>
      <c r="D32" s="437"/>
      <c r="E32" s="810"/>
      <c r="F32" s="823"/>
      <c r="G32" s="812"/>
      <c r="H32" s="832"/>
      <c r="I32" s="434"/>
      <c r="J32" s="434"/>
      <c r="K32" s="434"/>
      <c r="L32" s="434"/>
      <c r="M32" s="434"/>
      <c r="N32" s="434"/>
      <c r="O32" s="435"/>
      <c r="P32" s="830"/>
      <c r="Q32" s="823"/>
      <c r="R32" s="823"/>
      <c r="S32" s="810"/>
      <c r="T32" s="437"/>
      <c r="U32" s="810"/>
      <c r="V32" s="808"/>
      <c r="W32" s="812"/>
      <c r="X32" s="810"/>
      <c r="Y32" s="437"/>
      <c r="Z32" s="810"/>
      <c r="AA32" s="808"/>
      <c r="AB32" s="812"/>
      <c r="AC32" s="810"/>
      <c r="AD32" s="437"/>
      <c r="AE32" s="810"/>
      <c r="AF32" s="808"/>
      <c r="AG32" s="812"/>
      <c r="AH32" s="810"/>
      <c r="AI32" s="437"/>
      <c r="AJ32" s="810"/>
      <c r="AK32" s="808"/>
      <c r="AL32" s="812"/>
      <c r="AM32" s="810"/>
      <c r="AN32" s="437"/>
      <c r="AO32" s="810"/>
      <c r="AP32" s="815"/>
      <c r="AQ32" s="812"/>
      <c r="AR32" s="812"/>
      <c r="AS32" s="813"/>
      <c r="AT32" s="821"/>
      <c r="AU32" s="821"/>
      <c r="AV32" s="821"/>
      <c r="AW32" s="507"/>
      <c r="AX32" s="819"/>
      <c r="AY32" s="819"/>
      <c r="AZ32" s="819"/>
      <c r="BA32" s="452"/>
    </row>
    <row r="33" spans="1:53" ht="30" customHeight="1" x14ac:dyDescent="0.35">
      <c r="A33" s="825">
        <f ca="1">IF(INDIRECT("'Impact Indicators - Section B'! A"&amp;ROW()-AS33)=0,"",INDIRECT("'Impact Indicators - Section B'! A"&amp;ROW()-AS33))</f>
        <v>13</v>
      </c>
      <c r="B33" s="827"/>
      <c r="C33" s="811"/>
      <c r="D33" s="437"/>
      <c r="E33" s="824" t="str">
        <f>IF(IFERROR((D33/D34),"") ="", "",(D33/D34))</f>
        <v/>
      </c>
      <c r="F33" s="822"/>
      <c r="G33" s="811"/>
      <c r="H33" s="831" t="str">
        <f ca="1">IF(INDIRECT("A"&amp;ROW())&lt;&gt;"",IF(INDIRECT("'Impact Indicators - Section B'!AR"&amp;ROW()+1)=0,"",INDIRECT("'Impact Indicators - Section B'!AR"&amp;ROW()+1)),"")</f>
        <v/>
      </c>
      <c r="I33" s="432"/>
      <c r="J33" s="432"/>
      <c r="K33" s="432"/>
      <c r="L33" s="432"/>
      <c r="M33" s="432"/>
      <c r="N33" s="432"/>
      <c r="O33" s="433"/>
      <c r="P33" s="829" t="str">
        <f>AW33</f>
        <v/>
      </c>
      <c r="Q33" s="822"/>
      <c r="R33" s="822"/>
      <c r="S33" s="809"/>
      <c r="T33" s="437"/>
      <c r="U33" s="809" t="str">
        <f>IF(IFERROR((T33/T34),"") ="", "",(T33/T34))</f>
        <v/>
      </c>
      <c r="V33" s="807"/>
      <c r="W33" s="811"/>
      <c r="X33" s="809"/>
      <c r="Y33" s="437"/>
      <c r="Z33" s="809" t="str">
        <f>IF(IFERROR((Y33/Y34),"") ="", "",(Y33/Y34))</f>
        <v/>
      </c>
      <c r="AA33" s="807"/>
      <c r="AB33" s="811"/>
      <c r="AC33" s="809" t="str">
        <f ca="1">IFERROR(VLOOKUP(_xlfn.CONCAT($A$9,AD31),'Impact Indicators - Section B'!$J$27:$K$119,2,0),"")</f>
        <v/>
      </c>
      <c r="AD33" s="437"/>
      <c r="AE33" s="809" t="str">
        <f>IF(IFERROR((AD33/AD34),"") ="", "",(AD33/AD34))</f>
        <v/>
      </c>
      <c r="AF33" s="807"/>
      <c r="AG33" s="811"/>
      <c r="AH33" s="809" t="str">
        <f ca="1">IFERROR(VLOOKUP(_xlfn.CONCAT($A$9,AI31),'Impact Indicators - Section B'!$J$27:$K$119,2,0),"")</f>
        <v/>
      </c>
      <c r="AI33" s="437"/>
      <c r="AJ33" s="809" t="str">
        <f>IF(IFERROR((AI33/AI34),"") ="", "",(AI33/AI34))</f>
        <v/>
      </c>
      <c r="AK33" s="807"/>
      <c r="AL33" s="811"/>
      <c r="AM33" s="809" t="str">
        <f ca="1">IFERROR(VLOOKUP(_xlfn.CONCAT($A$9,AN31),'Impact Indicators - Section B'!$J$27:$K$119,2,0),"")</f>
        <v/>
      </c>
      <c r="AN33" s="437"/>
      <c r="AO33" s="809" t="str">
        <f>IF(IFERROR((AN33/AN34),"") ="", "",(AN33/AN34))</f>
        <v/>
      </c>
      <c r="AP33" s="814"/>
      <c r="AQ33" s="811"/>
      <c r="AR33" s="811"/>
      <c r="AS33" s="813">
        <f ca="1">IF(OFFSET(AS32,-1,0,,)="",0,OFFSET(AS32,-1,0,,)+1)</f>
        <v>12</v>
      </c>
      <c r="AT33" s="820"/>
      <c r="AU33" s="820"/>
      <c r="AV33" s="820"/>
      <c r="AW33" s="507" t="str">
        <f t="array" ref="AW33">IFERROR(IF(INDEX('Reference Records'!$D$4:$D$16,MATCH(LEFT(B33,255),LEFT('Reference Records'!$C$4:$C$16,255),0))=0,"",INDEX('Reference Records'!$D$4:$D$16,MATCH(LEFT(B33,255),LEFT('Reference Records'!$C$4:$C$16,255),0))),"")</f>
        <v/>
      </c>
      <c r="AX33" s="819" t="str">
        <f>IF(P33&lt;&gt;"",B33&amp;C33,"")</f>
        <v/>
      </c>
      <c r="AY33" s="819" t="b">
        <f>IF(OR(B33&lt;&gt;"",C33&lt;&gt;""),TRUE,FALSE)</f>
        <v>0</v>
      </c>
      <c r="AZ33" s="819" t="str">
        <f ca="1">IF(INDIRECT("'Impact Indicators - Section B'!AR"&amp;ROW()-AS33)=0,"",INDIRECT("'Impact Indicators - Section B'!AR"&amp;ROW()-AS33))</f>
        <v>a1I1R00000Mweh8UAB</v>
      </c>
      <c r="BA33" s="452" t="str">
        <f t="array" ref="BA33">IFERROR(IF(INDEX('Reference Records'!$G$4:$G$16,MATCH(LEFT(B33,255),LEFT('Reference Records'!$C$4:$C$16,255),0))=0,"",INDEX('Reference Records'!$G$4:$G$16,MATCH(LEFT(B33,255),LEFT('Reference Records'!$C$4:$C$16,255),0))),"")</f>
        <v/>
      </c>
    </row>
    <row r="34" spans="1:53" ht="30" customHeight="1" thickBot="1" x14ac:dyDescent="0.4">
      <c r="A34" s="826"/>
      <c r="B34" s="828"/>
      <c r="C34" s="812"/>
      <c r="D34" s="437"/>
      <c r="E34" s="810"/>
      <c r="F34" s="823"/>
      <c r="G34" s="812"/>
      <c r="H34" s="832"/>
      <c r="I34" s="434"/>
      <c r="J34" s="434"/>
      <c r="K34" s="434"/>
      <c r="L34" s="434"/>
      <c r="M34" s="434"/>
      <c r="N34" s="434"/>
      <c r="O34" s="435"/>
      <c r="P34" s="830"/>
      <c r="Q34" s="823"/>
      <c r="R34" s="823"/>
      <c r="S34" s="810"/>
      <c r="T34" s="437"/>
      <c r="U34" s="810"/>
      <c r="V34" s="808"/>
      <c r="W34" s="812"/>
      <c r="X34" s="810"/>
      <c r="Y34" s="437"/>
      <c r="Z34" s="810"/>
      <c r="AA34" s="808"/>
      <c r="AB34" s="812"/>
      <c r="AC34" s="810"/>
      <c r="AD34" s="437"/>
      <c r="AE34" s="810"/>
      <c r="AF34" s="808"/>
      <c r="AG34" s="812"/>
      <c r="AH34" s="810"/>
      <c r="AI34" s="437"/>
      <c r="AJ34" s="810"/>
      <c r="AK34" s="808"/>
      <c r="AL34" s="812"/>
      <c r="AM34" s="810"/>
      <c r="AN34" s="437"/>
      <c r="AO34" s="810"/>
      <c r="AP34" s="815"/>
      <c r="AQ34" s="812"/>
      <c r="AR34" s="812"/>
      <c r="AS34" s="813"/>
      <c r="AT34" s="821"/>
      <c r="AU34" s="821"/>
      <c r="AV34" s="821"/>
      <c r="AW34" s="507"/>
      <c r="AX34" s="819"/>
      <c r="AY34" s="819"/>
      <c r="AZ34" s="819"/>
      <c r="BA34" s="452"/>
    </row>
    <row r="35" spans="1:53" ht="30" customHeight="1" x14ac:dyDescent="0.35">
      <c r="A35" s="825">
        <f ca="1">IF(INDIRECT("'Impact Indicators - Section B'! A"&amp;ROW()-AS35)=0,"",INDIRECT("'Impact Indicators - Section B'! A"&amp;ROW()-AS35))</f>
        <v>14</v>
      </c>
      <c r="B35" s="827"/>
      <c r="C35" s="811"/>
      <c r="D35" s="437"/>
      <c r="E35" s="824" t="str">
        <f>IF(IFERROR((D35/D36),"") ="", "",(D35/D36))</f>
        <v/>
      </c>
      <c r="F35" s="822"/>
      <c r="G35" s="811"/>
      <c r="H35" s="831" t="str">
        <f ca="1">IF(INDIRECT("A"&amp;ROW())&lt;&gt;"",IF(INDIRECT("'Impact Indicators - Section B'!AR"&amp;ROW()+1)=0,"",INDIRECT("'Impact Indicators - Section B'!AR"&amp;ROW()+1)),"")</f>
        <v/>
      </c>
      <c r="I35" s="432"/>
      <c r="J35" s="432"/>
      <c r="K35" s="432"/>
      <c r="L35" s="432"/>
      <c r="M35" s="432"/>
      <c r="N35" s="432"/>
      <c r="O35" s="433"/>
      <c r="P35" s="829" t="str">
        <f>AW35</f>
        <v/>
      </c>
      <c r="Q35" s="822"/>
      <c r="R35" s="822"/>
      <c r="S35" s="809"/>
      <c r="T35" s="437"/>
      <c r="U35" s="809" t="str">
        <f>IF(IFERROR((T35/T36),"") ="", "",(T35/T36))</f>
        <v/>
      </c>
      <c r="V35" s="807"/>
      <c r="W35" s="811"/>
      <c r="X35" s="809"/>
      <c r="Y35" s="437"/>
      <c r="Z35" s="809" t="str">
        <f>IF(IFERROR((Y35/Y36),"") ="", "",(Y35/Y36))</f>
        <v/>
      </c>
      <c r="AA35" s="807"/>
      <c r="AB35" s="811"/>
      <c r="AC35" s="809" t="str">
        <f ca="1">IFERROR(VLOOKUP(_xlfn.CONCAT($A$9,AD33),'Impact Indicators - Section B'!$J$27:$K$119,2,0),"")</f>
        <v/>
      </c>
      <c r="AD35" s="437"/>
      <c r="AE35" s="809" t="str">
        <f>IF(IFERROR((AD35/AD36),"") ="", "",(AD35/AD36))</f>
        <v/>
      </c>
      <c r="AF35" s="807"/>
      <c r="AG35" s="811"/>
      <c r="AH35" s="809" t="str">
        <f ca="1">IFERROR(VLOOKUP(_xlfn.CONCAT($A$9,AI33),'Impact Indicators - Section B'!$J$27:$K$119,2,0),"")</f>
        <v/>
      </c>
      <c r="AI35" s="437"/>
      <c r="AJ35" s="809" t="str">
        <f>IF(IFERROR((AI35/AI36),"") ="", "",(AI35/AI36))</f>
        <v/>
      </c>
      <c r="AK35" s="807"/>
      <c r="AL35" s="811"/>
      <c r="AM35" s="809" t="str">
        <f ca="1">IFERROR(VLOOKUP(_xlfn.CONCAT($A$9,AN33),'Impact Indicators - Section B'!$J$27:$K$119,2,0),"")</f>
        <v/>
      </c>
      <c r="AN35" s="437"/>
      <c r="AO35" s="809" t="str">
        <f>IF(IFERROR((AN35/AN36),"") ="", "",(AN35/AN36))</f>
        <v/>
      </c>
      <c r="AP35" s="814"/>
      <c r="AQ35" s="811"/>
      <c r="AR35" s="811"/>
      <c r="AS35" s="813">
        <f ca="1">IF(OFFSET(AS34,-1,0,,)="",0,OFFSET(AS34,-1,0,,)+1)</f>
        <v>13</v>
      </c>
      <c r="AT35" s="820"/>
      <c r="AU35" s="820"/>
      <c r="AV35" s="820"/>
      <c r="AW35" s="507" t="str">
        <f t="array" ref="AW35">IFERROR(IF(INDEX('Reference Records'!$D$4:$D$16,MATCH(LEFT(B35,255),LEFT('Reference Records'!$C$4:$C$16,255),0))=0,"",INDEX('Reference Records'!$D$4:$D$16,MATCH(LEFT(B35,255),LEFT('Reference Records'!$C$4:$C$16,255),0))),"")</f>
        <v/>
      </c>
      <c r="AX35" s="819" t="str">
        <f>IF(P35&lt;&gt;"",B35&amp;C35,"")</f>
        <v/>
      </c>
      <c r="AY35" s="819" t="b">
        <f>IF(OR(B35&lt;&gt;"",C35&lt;&gt;""),TRUE,FALSE)</f>
        <v>0</v>
      </c>
      <c r="AZ35" s="819" t="str">
        <f ca="1">IF(INDIRECT("'Impact Indicators - Section B'!AR"&amp;ROW()-AS35)=0,"",INDIRECT("'Impact Indicators - Section B'!AR"&amp;ROW()-AS35))</f>
        <v>a1I1R00000Mweh9UAB</v>
      </c>
      <c r="BA35" s="452" t="str">
        <f t="array" ref="BA35">IFERROR(IF(INDEX('Reference Records'!$G$4:$G$16,MATCH(LEFT(B35,255),LEFT('Reference Records'!$C$4:$C$16,255),0))=0,"",INDEX('Reference Records'!$G$4:$G$16,MATCH(LEFT(B35,255),LEFT('Reference Records'!$C$4:$C$16,255),0))),"")</f>
        <v/>
      </c>
    </row>
    <row r="36" spans="1:53" ht="30" customHeight="1" thickBot="1" x14ac:dyDescent="0.4">
      <c r="A36" s="826"/>
      <c r="B36" s="828"/>
      <c r="C36" s="812"/>
      <c r="D36" s="437"/>
      <c r="E36" s="810"/>
      <c r="F36" s="823"/>
      <c r="G36" s="812"/>
      <c r="H36" s="832"/>
      <c r="I36" s="434"/>
      <c r="J36" s="434"/>
      <c r="K36" s="434"/>
      <c r="L36" s="434"/>
      <c r="M36" s="434"/>
      <c r="N36" s="434"/>
      <c r="O36" s="435"/>
      <c r="P36" s="830"/>
      <c r="Q36" s="823"/>
      <c r="R36" s="823"/>
      <c r="S36" s="810"/>
      <c r="T36" s="437"/>
      <c r="U36" s="810"/>
      <c r="V36" s="808"/>
      <c r="W36" s="812"/>
      <c r="X36" s="810"/>
      <c r="Y36" s="437"/>
      <c r="Z36" s="810"/>
      <c r="AA36" s="808"/>
      <c r="AB36" s="812"/>
      <c r="AC36" s="810"/>
      <c r="AD36" s="437"/>
      <c r="AE36" s="810"/>
      <c r="AF36" s="808"/>
      <c r="AG36" s="812"/>
      <c r="AH36" s="810"/>
      <c r="AI36" s="437"/>
      <c r="AJ36" s="810"/>
      <c r="AK36" s="808"/>
      <c r="AL36" s="812"/>
      <c r="AM36" s="810"/>
      <c r="AN36" s="437"/>
      <c r="AO36" s="810"/>
      <c r="AP36" s="815"/>
      <c r="AQ36" s="812"/>
      <c r="AR36" s="812"/>
      <c r="AS36" s="813"/>
      <c r="AT36" s="821"/>
      <c r="AU36" s="821"/>
      <c r="AV36" s="821"/>
      <c r="AW36" s="507"/>
      <c r="AX36" s="819"/>
      <c r="AY36" s="819"/>
      <c r="AZ36" s="819"/>
      <c r="BA36" s="452"/>
    </row>
    <row r="37" spans="1:53" ht="30" customHeight="1" x14ac:dyDescent="0.35">
      <c r="A37" s="825">
        <f ca="1">IF(INDIRECT("'Impact Indicators - Section B'! A"&amp;ROW()-AS37)=0,"",INDIRECT("'Impact Indicators - Section B'! A"&amp;ROW()-AS37))</f>
        <v>15</v>
      </c>
      <c r="B37" s="827"/>
      <c r="C37" s="811"/>
      <c r="D37" s="437"/>
      <c r="E37" s="824" t="str">
        <f>IF(IFERROR((D37/D38),"") ="", "",(D37/D38))</f>
        <v/>
      </c>
      <c r="F37" s="822"/>
      <c r="G37" s="811"/>
      <c r="H37" s="831" t="str">
        <f ca="1">IF(INDIRECT("A"&amp;ROW())&lt;&gt;"",IF(INDIRECT("'Impact Indicators - Section B'!AR"&amp;ROW()+1)=0,"",INDIRECT("'Impact Indicators - Section B'!AR"&amp;ROW()+1)),"")</f>
        <v/>
      </c>
      <c r="I37" s="432"/>
      <c r="J37" s="432"/>
      <c r="K37" s="432"/>
      <c r="L37" s="432"/>
      <c r="M37" s="432"/>
      <c r="N37" s="432"/>
      <c r="O37" s="433"/>
      <c r="P37" s="829" t="str">
        <f>AW37</f>
        <v/>
      </c>
      <c r="Q37" s="822"/>
      <c r="R37" s="822"/>
      <c r="S37" s="809"/>
      <c r="T37" s="437"/>
      <c r="U37" s="809" t="str">
        <f>IF(IFERROR((T37/T38),"") ="", "",(T37/T38))</f>
        <v/>
      </c>
      <c r="V37" s="807"/>
      <c r="W37" s="811"/>
      <c r="X37" s="809"/>
      <c r="Y37" s="437"/>
      <c r="Z37" s="809" t="str">
        <f>IF(IFERROR((Y37/Y38),"") ="", "",(Y37/Y38))</f>
        <v/>
      </c>
      <c r="AA37" s="807"/>
      <c r="AB37" s="811"/>
      <c r="AC37" s="809" t="str">
        <f ca="1">IFERROR(VLOOKUP(_xlfn.CONCAT($A$9,AD35),'Impact Indicators - Section B'!$J$27:$K$119,2,0),"")</f>
        <v/>
      </c>
      <c r="AD37" s="437"/>
      <c r="AE37" s="809" t="str">
        <f>IF(IFERROR((AD37/AD38),"") ="", "",(AD37/AD38))</f>
        <v/>
      </c>
      <c r="AF37" s="807"/>
      <c r="AG37" s="811"/>
      <c r="AH37" s="809" t="str">
        <f ca="1">IFERROR(VLOOKUP(_xlfn.CONCAT($A$9,AI35),'Impact Indicators - Section B'!$J$27:$K$119,2,0),"")</f>
        <v/>
      </c>
      <c r="AI37" s="437"/>
      <c r="AJ37" s="809" t="str">
        <f>IF(IFERROR((AI37/AI38),"") ="", "",(AI37/AI38))</f>
        <v/>
      </c>
      <c r="AK37" s="807"/>
      <c r="AL37" s="811"/>
      <c r="AM37" s="809" t="str">
        <f ca="1">IFERROR(VLOOKUP(_xlfn.CONCAT($A$9,AN35),'Impact Indicators - Section B'!$J$27:$K$119,2,0),"")</f>
        <v/>
      </c>
      <c r="AN37" s="437"/>
      <c r="AO37" s="809" t="str">
        <f>IF(IFERROR((AN37/AN38),"") ="", "",(AN37/AN38))</f>
        <v/>
      </c>
      <c r="AP37" s="814"/>
      <c r="AQ37" s="811"/>
      <c r="AR37" s="811"/>
      <c r="AS37" s="813">
        <f ca="1">IF(OFFSET(AS36,-1,0,,)="",0,OFFSET(AS36,-1,0,,)+1)</f>
        <v>14</v>
      </c>
      <c r="AT37" s="820"/>
      <c r="AU37" s="820"/>
      <c r="AV37" s="820"/>
      <c r="AW37" s="507" t="str">
        <f t="array" ref="AW37">IFERROR(IF(INDEX('Reference Records'!$D$4:$D$16,MATCH(LEFT(B37,255),LEFT('Reference Records'!$C$4:$C$16,255),0))=0,"",INDEX('Reference Records'!$D$4:$D$16,MATCH(LEFT(B37,255),LEFT('Reference Records'!$C$4:$C$16,255),0))),"")</f>
        <v/>
      </c>
      <c r="AX37" s="819" t="str">
        <f>IF(P37&lt;&gt;"",B37&amp;C37,"")</f>
        <v/>
      </c>
      <c r="AY37" s="819" t="b">
        <f>IF(OR(B37&lt;&gt;"",C37&lt;&gt;""),TRUE,FALSE)</f>
        <v>0</v>
      </c>
      <c r="AZ37" s="819" t="str">
        <f ca="1">IF(INDIRECT("'Impact Indicators - Section B'!AR"&amp;ROW()-AS37)=0,"",INDIRECT("'Impact Indicators - Section B'!AR"&amp;ROW()-AS37))</f>
        <v>a1I1R00000MwehAUAR</v>
      </c>
      <c r="BA37" s="452" t="str">
        <f t="array" ref="BA37">IFERROR(IF(INDEX('Reference Records'!$G$4:$G$16,MATCH(LEFT(B37,255),LEFT('Reference Records'!$C$4:$C$16,255),0))=0,"",INDEX('Reference Records'!$G$4:$G$16,MATCH(LEFT(B37,255),LEFT('Reference Records'!$C$4:$C$16,255),0))),"")</f>
        <v/>
      </c>
    </row>
    <row r="38" spans="1:53" ht="30" customHeight="1" thickBot="1" x14ac:dyDescent="0.4">
      <c r="A38" s="826"/>
      <c r="B38" s="828"/>
      <c r="C38" s="812"/>
      <c r="D38" s="437"/>
      <c r="E38" s="810"/>
      <c r="F38" s="823"/>
      <c r="G38" s="812"/>
      <c r="H38" s="832"/>
      <c r="I38" s="434"/>
      <c r="J38" s="434"/>
      <c r="K38" s="434"/>
      <c r="L38" s="434"/>
      <c r="M38" s="434"/>
      <c r="N38" s="434"/>
      <c r="O38" s="435"/>
      <c r="P38" s="830"/>
      <c r="Q38" s="823"/>
      <c r="R38" s="823"/>
      <c r="S38" s="810"/>
      <c r="T38" s="437"/>
      <c r="U38" s="810"/>
      <c r="V38" s="808"/>
      <c r="W38" s="812"/>
      <c r="X38" s="810"/>
      <c r="Y38" s="437"/>
      <c r="Z38" s="810"/>
      <c r="AA38" s="808"/>
      <c r="AB38" s="812"/>
      <c r="AC38" s="810"/>
      <c r="AD38" s="437"/>
      <c r="AE38" s="810"/>
      <c r="AF38" s="808"/>
      <c r="AG38" s="812"/>
      <c r="AH38" s="810"/>
      <c r="AI38" s="437"/>
      <c r="AJ38" s="810"/>
      <c r="AK38" s="808"/>
      <c r="AL38" s="812"/>
      <c r="AM38" s="810"/>
      <c r="AN38" s="437"/>
      <c r="AO38" s="810"/>
      <c r="AP38" s="815"/>
      <c r="AQ38" s="812"/>
      <c r="AR38" s="812"/>
      <c r="AS38" s="813"/>
      <c r="AT38" s="821"/>
      <c r="AU38" s="821"/>
      <c r="AV38" s="821"/>
      <c r="AW38" s="507"/>
      <c r="AX38" s="819"/>
      <c r="AY38" s="819"/>
      <c r="AZ38" s="819"/>
      <c r="BA38" s="452"/>
    </row>
    <row r="39" spans="1:53" ht="30" customHeight="1" x14ac:dyDescent="0.35">
      <c r="D39" s="372"/>
      <c r="AS39" s="803"/>
    </row>
    <row r="40" spans="1:53" ht="30" customHeight="1" x14ac:dyDescent="0.35">
      <c r="D40" s="372"/>
      <c r="AS40" s="803"/>
    </row>
    <row r="41" spans="1:53" ht="30" customHeight="1" x14ac:dyDescent="0.35">
      <c r="D41" s="372"/>
      <c r="AS41" s="803"/>
    </row>
    <row r="42" spans="1:53" ht="30" customHeight="1" x14ac:dyDescent="0.35">
      <c r="D42" s="372"/>
      <c r="AS42" s="803"/>
    </row>
    <row r="43" spans="1:53" ht="30" customHeight="1" x14ac:dyDescent="0.35">
      <c r="D43" s="372"/>
      <c r="AS43" s="803"/>
    </row>
    <row r="44" spans="1:53" ht="30" customHeight="1" x14ac:dyDescent="0.35">
      <c r="D44" s="372"/>
      <c r="AS44" s="803"/>
    </row>
    <row r="45" spans="1:53" ht="30" customHeight="1" x14ac:dyDescent="0.35">
      <c r="D45" s="372"/>
      <c r="AS45" s="803"/>
    </row>
    <row r="46" spans="1:53" ht="30" customHeight="1" x14ac:dyDescent="0.35">
      <c r="D46" s="372"/>
      <c r="AS46" s="803"/>
    </row>
    <row r="47" spans="1:53" ht="30" customHeight="1" x14ac:dyDescent="0.35">
      <c r="D47" s="372"/>
      <c r="AS47" s="803"/>
    </row>
    <row r="48" spans="1:53" ht="30" customHeight="1" x14ac:dyDescent="0.35">
      <c r="D48" s="372"/>
      <c r="AS48" s="803"/>
    </row>
    <row r="49" spans="4:45" ht="30" customHeight="1" x14ac:dyDescent="0.35">
      <c r="D49" s="372"/>
      <c r="AS49" s="803"/>
    </row>
    <row r="50" spans="4:45" ht="30" customHeight="1" x14ac:dyDescent="0.35">
      <c r="D50" s="372"/>
      <c r="AS50" s="803"/>
    </row>
    <row r="51" spans="4:45" ht="30" customHeight="1" x14ac:dyDescent="0.35">
      <c r="D51" s="372"/>
      <c r="AS51" s="803"/>
    </row>
    <row r="52" spans="4:45" ht="30" customHeight="1" x14ac:dyDescent="0.35">
      <c r="D52" s="372"/>
      <c r="AS52" s="803"/>
    </row>
    <row r="53" spans="4:45" ht="30" customHeight="1" x14ac:dyDescent="0.35">
      <c r="D53" s="372"/>
      <c r="AS53" s="803"/>
    </row>
    <row r="54" spans="4:45" ht="30" customHeight="1" x14ac:dyDescent="0.35">
      <c r="D54" s="372"/>
      <c r="AS54" s="803"/>
    </row>
    <row r="55" spans="4:45" ht="30" customHeight="1" x14ac:dyDescent="0.35">
      <c r="D55" s="372"/>
      <c r="AS55" s="803"/>
    </row>
    <row r="56" spans="4:45" ht="30" customHeight="1" x14ac:dyDescent="0.35">
      <c r="D56" s="372"/>
      <c r="AS56" s="803"/>
    </row>
    <row r="57" spans="4:45" ht="30" customHeight="1" x14ac:dyDescent="0.35">
      <c r="D57" s="372"/>
      <c r="AS57" s="803"/>
    </row>
    <row r="58" spans="4:45" ht="30" customHeight="1" x14ac:dyDescent="0.35">
      <c r="D58" s="372"/>
      <c r="AS58" s="803"/>
    </row>
    <row r="59" spans="4:45" ht="30" customHeight="1" x14ac:dyDescent="0.35">
      <c r="D59" s="372"/>
      <c r="AS59" s="803"/>
    </row>
    <row r="60" spans="4:45" ht="30" customHeight="1" x14ac:dyDescent="0.35">
      <c r="D60" s="372"/>
      <c r="AS60" s="803"/>
    </row>
    <row r="61" spans="4:45" ht="30" customHeight="1" x14ac:dyDescent="0.35">
      <c r="D61" s="372"/>
      <c r="AS61" s="803"/>
    </row>
    <row r="62" spans="4:45" ht="30" customHeight="1" x14ac:dyDescent="0.35">
      <c r="D62" s="372"/>
      <c r="AS62" s="803"/>
    </row>
    <row r="63" spans="4:45" ht="30" customHeight="1" x14ac:dyDescent="0.35">
      <c r="D63" s="372"/>
      <c r="AS63" s="803"/>
    </row>
    <row r="64" spans="4:45" ht="30" customHeight="1" x14ac:dyDescent="0.35">
      <c r="D64" s="372"/>
      <c r="AS64" s="803"/>
    </row>
    <row r="65" spans="4:45" ht="30" customHeight="1" x14ac:dyDescent="0.35">
      <c r="D65" s="372"/>
      <c r="AS65" s="803"/>
    </row>
    <row r="66" spans="4:45" ht="30" customHeight="1" x14ac:dyDescent="0.35">
      <c r="D66" s="372"/>
      <c r="AS66" s="803"/>
    </row>
    <row r="67" spans="4:45" ht="30" customHeight="1" x14ac:dyDescent="0.35">
      <c r="D67" s="372"/>
      <c r="AS67" s="803"/>
    </row>
    <row r="68" spans="4:45" ht="30" customHeight="1" x14ac:dyDescent="0.35">
      <c r="D68" s="372"/>
      <c r="AS68" s="803"/>
    </row>
    <row r="69" spans="4:45" ht="30" customHeight="1" x14ac:dyDescent="0.35">
      <c r="D69" s="372"/>
      <c r="AS69" s="803"/>
    </row>
    <row r="70" spans="4:45" ht="30" customHeight="1" x14ac:dyDescent="0.35">
      <c r="D70" s="372"/>
      <c r="AS70" s="803"/>
    </row>
    <row r="71" spans="4:45" ht="30" customHeight="1" x14ac:dyDescent="0.35">
      <c r="D71" s="372"/>
      <c r="AS71" s="803"/>
    </row>
    <row r="72" spans="4:45" ht="30" customHeight="1" x14ac:dyDescent="0.35">
      <c r="D72" s="372"/>
      <c r="AS72" s="803"/>
    </row>
    <row r="73" spans="4:45" ht="30" customHeight="1" x14ac:dyDescent="0.35">
      <c r="D73" s="372"/>
      <c r="AS73" s="803"/>
    </row>
    <row r="74" spans="4:45" ht="30" customHeight="1" x14ac:dyDescent="0.35">
      <c r="D74" s="372"/>
      <c r="AS74" s="803"/>
    </row>
    <row r="75" spans="4:45" ht="30" customHeight="1" x14ac:dyDescent="0.35">
      <c r="D75" s="372"/>
      <c r="AS75" s="803"/>
    </row>
    <row r="76" spans="4:45" ht="30" customHeight="1" x14ac:dyDescent="0.35">
      <c r="D76" s="372"/>
      <c r="AS76" s="803"/>
    </row>
    <row r="77" spans="4:45" ht="30" customHeight="1" x14ac:dyDescent="0.35">
      <c r="D77" s="372"/>
      <c r="AS77" s="803"/>
    </row>
    <row r="78" spans="4:45" ht="30" customHeight="1" x14ac:dyDescent="0.35">
      <c r="D78" s="372"/>
      <c r="AS78" s="803"/>
    </row>
    <row r="79" spans="4:45" ht="30" customHeight="1" x14ac:dyDescent="0.35">
      <c r="D79" s="372"/>
      <c r="AS79" s="803"/>
    </row>
    <row r="80" spans="4:45" ht="30" customHeight="1" x14ac:dyDescent="0.35">
      <c r="D80" s="372"/>
      <c r="AS80" s="803"/>
    </row>
    <row r="81" spans="4:45" ht="30" customHeight="1" x14ac:dyDescent="0.35">
      <c r="D81" s="372"/>
      <c r="AS81" s="803"/>
    </row>
    <row r="82" spans="4:45" ht="30" customHeight="1" x14ac:dyDescent="0.35">
      <c r="D82" s="372"/>
      <c r="AS82" s="803"/>
    </row>
    <row r="83" spans="4:45" ht="30" customHeight="1" x14ac:dyDescent="0.35">
      <c r="D83" s="372"/>
      <c r="AS83" s="803"/>
    </row>
    <row r="84" spans="4:45" ht="30" customHeight="1" x14ac:dyDescent="0.35">
      <c r="D84" s="372"/>
      <c r="AS84" s="803"/>
    </row>
    <row r="85" spans="4:45" ht="30" customHeight="1" x14ac:dyDescent="0.35">
      <c r="D85" s="372"/>
      <c r="AS85" s="803"/>
    </row>
    <row r="86" spans="4:45" ht="30" customHeight="1" x14ac:dyDescent="0.35">
      <c r="D86" s="372"/>
      <c r="AS86" s="803"/>
    </row>
    <row r="87" spans="4:45" ht="30" customHeight="1" x14ac:dyDescent="0.35">
      <c r="D87" s="372"/>
      <c r="AS87" s="803"/>
    </row>
    <row r="88" spans="4:45" ht="30" customHeight="1" x14ac:dyDescent="0.35">
      <c r="D88" s="372"/>
      <c r="AS88" s="803"/>
    </row>
    <row r="89" spans="4:45" ht="30" customHeight="1" x14ac:dyDescent="0.35">
      <c r="D89" s="372"/>
      <c r="AS89" s="803"/>
    </row>
    <row r="90" spans="4:45" ht="30" customHeight="1" x14ac:dyDescent="0.35">
      <c r="D90" s="372"/>
      <c r="AS90" s="803"/>
    </row>
    <row r="91" spans="4:45" ht="30" customHeight="1" x14ac:dyDescent="0.35">
      <c r="D91" s="372"/>
      <c r="AS91" s="803"/>
    </row>
    <row r="92" spans="4:45" ht="30" customHeight="1" x14ac:dyDescent="0.35">
      <c r="D92" s="372"/>
      <c r="AS92" s="803"/>
    </row>
    <row r="93" spans="4:45" ht="30" customHeight="1" x14ac:dyDescent="0.35">
      <c r="D93" s="372"/>
      <c r="AS93" s="803"/>
    </row>
    <row r="94" spans="4:45" ht="30" customHeight="1" x14ac:dyDescent="0.35">
      <c r="D94" s="372"/>
      <c r="AS94" s="803"/>
    </row>
    <row r="95" spans="4:45" ht="30" customHeight="1" x14ac:dyDescent="0.35">
      <c r="D95" s="372"/>
      <c r="AS95" s="803"/>
    </row>
    <row r="96" spans="4:45" ht="30" customHeight="1" x14ac:dyDescent="0.35">
      <c r="D96" s="372"/>
      <c r="AS96" s="803"/>
    </row>
    <row r="97" spans="4:45" ht="30" customHeight="1" x14ac:dyDescent="0.35">
      <c r="D97" s="372"/>
      <c r="AS97" s="803"/>
    </row>
    <row r="98" spans="4:45" ht="30" customHeight="1" x14ac:dyDescent="0.35">
      <c r="D98" s="372"/>
      <c r="AS98" s="803"/>
    </row>
    <row r="99" spans="4:45" ht="30" customHeight="1" x14ac:dyDescent="0.35">
      <c r="D99" s="372"/>
      <c r="AS99" s="803"/>
    </row>
    <row r="100" spans="4:45" ht="30" customHeight="1" x14ac:dyDescent="0.35">
      <c r="D100" s="372"/>
      <c r="AS100" s="803"/>
    </row>
    <row r="101" spans="4:45" x14ac:dyDescent="0.35">
      <c r="D101" s="372"/>
      <c r="AS101" s="803"/>
    </row>
    <row r="102" spans="4:45" x14ac:dyDescent="0.35">
      <c r="D102" s="372"/>
      <c r="AS102" s="803"/>
    </row>
    <row r="103" spans="4:45" x14ac:dyDescent="0.35">
      <c r="D103" s="372"/>
      <c r="AS103" s="803"/>
    </row>
    <row r="104" spans="4:45" x14ac:dyDescent="0.35">
      <c r="D104" s="372"/>
      <c r="AS104" s="803"/>
    </row>
    <row r="105" spans="4:45" x14ac:dyDescent="0.35">
      <c r="D105" s="372"/>
      <c r="AS105" s="803"/>
    </row>
    <row r="106" spans="4:45" x14ac:dyDescent="0.35">
      <c r="D106" s="372"/>
      <c r="AS106" s="803"/>
    </row>
    <row r="107" spans="4:45" x14ac:dyDescent="0.35">
      <c r="D107" s="372"/>
      <c r="AS107" s="803"/>
    </row>
    <row r="108" spans="4:45" x14ac:dyDescent="0.35">
      <c r="D108" s="372"/>
      <c r="AS108" s="803"/>
    </row>
    <row r="109" spans="4:45" x14ac:dyDescent="0.35">
      <c r="D109" s="372"/>
      <c r="AS109" s="803"/>
    </row>
    <row r="110" spans="4:45" x14ac:dyDescent="0.35">
      <c r="D110" s="372"/>
      <c r="AS110" s="803"/>
    </row>
    <row r="111" spans="4:45" x14ac:dyDescent="0.35">
      <c r="D111" s="372"/>
      <c r="AS111" s="803"/>
    </row>
    <row r="112" spans="4:45" x14ac:dyDescent="0.35">
      <c r="D112" s="372"/>
      <c r="AS112" s="803"/>
    </row>
    <row r="113" spans="4:45" x14ac:dyDescent="0.35">
      <c r="D113" s="372"/>
      <c r="AS113" s="803"/>
    </row>
    <row r="114" spans="4:45" x14ac:dyDescent="0.35">
      <c r="D114" s="372"/>
      <c r="AS114" s="803"/>
    </row>
    <row r="115" spans="4:45" x14ac:dyDescent="0.35">
      <c r="D115" s="372"/>
      <c r="AS115" s="803"/>
    </row>
    <row r="116" spans="4:45" x14ac:dyDescent="0.35">
      <c r="D116" s="372"/>
      <c r="AS116" s="803"/>
    </row>
    <row r="117" spans="4:45" x14ac:dyDescent="0.35">
      <c r="D117" s="372"/>
      <c r="AS117" s="803"/>
    </row>
    <row r="118" spans="4:45" x14ac:dyDescent="0.35">
      <c r="D118" s="372"/>
      <c r="AS118" s="803"/>
    </row>
    <row r="119" spans="4:45" x14ac:dyDescent="0.35">
      <c r="D119" s="372"/>
      <c r="AS119" s="803"/>
    </row>
    <row r="120" spans="4:45" x14ac:dyDescent="0.35">
      <c r="D120" s="372"/>
      <c r="AS120" s="803"/>
    </row>
    <row r="121" spans="4:45" x14ac:dyDescent="0.35">
      <c r="D121" s="372"/>
      <c r="AS121" s="803"/>
    </row>
    <row r="122" spans="4:45" x14ac:dyDescent="0.35">
      <c r="D122" s="372"/>
      <c r="AS122" s="803"/>
    </row>
    <row r="123" spans="4:45" x14ac:dyDescent="0.35">
      <c r="D123" s="372"/>
      <c r="AS123" s="803"/>
    </row>
    <row r="124" spans="4:45" x14ac:dyDescent="0.35">
      <c r="D124" s="372"/>
      <c r="AS124" s="803"/>
    </row>
    <row r="125" spans="4:45" x14ac:dyDescent="0.35">
      <c r="D125" s="372"/>
      <c r="AS125" s="803"/>
    </row>
    <row r="126" spans="4:45" x14ac:dyDescent="0.35">
      <c r="D126" s="372"/>
      <c r="AS126" s="803"/>
    </row>
    <row r="127" spans="4:45" x14ac:dyDescent="0.35">
      <c r="D127" s="372"/>
      <c r="AS127" s="803"/>
    </row>
    <row r="128" spans="4:45" x14ac:dyDescent="0.35">
      <c r="D128" s="372"/>
      <c r="AS128" s="803"/>
    </row>
    <row r="129" spans="4:45" x14ac:dyDescent="0.35">
      <c r="D129" s="372"/>
      <c r="AS129" s="803"/>
    </row>
    <row r="130" spans="4:45" x14ac:dyDescent="0.35">
      <c r="D130" s="372"/>
      <c r="AS130" s="803"/>
    </row>
    <row r="131" spans="4:45" x14ac:dyDescent="0.35">
      <c r="D131" s="372"/>
      <c r="AS131" s="803"/>
    </row>
    <row r="132" spans="4:45" x14ac:dyDescent="0.35">
      <c r="D132" s="372"/>
      <c r="AS132" s="803"/>
    </row>
    <row r="133" spans="4:45" x14ac:dyDescent="0.35">
      <c r="D133" s="372"/>
      <c r="AS133" s="803"/>
    </row>
    <row r="134" spans="4:45" x14ac:dyDescent="0.35">
      <c r="D134" s="372"/>
      <c r="AS134" s="803"/>
    </row>
    <row r="135" spans="4:45" x14ac:dyDescent="0.35">
      <c r="D135" s="372"/>
      <c r="AS135" s="803"/>
    </row>
    <row r="136" spans="4:45" x14ac:dyDescent="0.35">
      <c r="D136" s="372"/>
      <c r="AS136" s="803"/>
    </row>
    <row r="137" spans="4:45" x14ac:dyDescent="0.35">
      <c r="D137" s="372"/>
      <c r="AS137" s="803"/>
    </row>
    <row r="138" spans="4:45" x14ac:dyDescent="0.35">
      <c r="D138" s="372"/>
      <c r="AS138" s="803"/>
    </row>
    <row r="139" spans="4:45" x14ac:dyDescent="0.35">
      <c r="D139" s="372"/>
      <c r="AS139" s="803"/>
    </row>
    <row r="140" spans="4:45" x14ac:dyDescent="0.35">
      <c r="D140" s="372"/>
      <c r="AS140" s="803"/>
    </row>
    <row r="141" spans="4:45" x14ac:dyDescent="0.35">
      <c r="D141" s="372"/>
      <c r="AS141" s="803"/>
    </row>
    <row r="142" spans="4:45" x14ac:dyDescent="0.35">
      <c r="D142" s="372"/>
      <c r="AS142" s="803"/>
    </row>
    <row r="143" spans="4:45" x14ac:dyDescent="0.35">
      <c r="D143" s="372"/>
      <c r="AS143" s="803"/>
    </row>
    <row r="144" spans="4:45" x14ac:dyDescent="0.35">
      <c r="D144" s="372"/>
      <c r="AS144" s="803"/>
    </row>
    <row r="145" spans="4:45" x14ac:dyDescent="0.35">
      <c r="D145" s="372"/>
      <c r="AS145" s="803"/>
    </row>
    <row r="146" spans="4:45" x14ac:dyDescent="0.35">
      <c r="D146" s="372"/>
      <c r="AS146" s="803"/>
    </row>
    <row r="147" spans="4:45" x14ac:dyDescent="0.35">
      <c r="D147" s="372"/>
      <c r="AS147" s="803"/>
    </row>
    <row r="148" spans="4:45" x14ac:dyDescent="0.35">
      <c r="D148" s="372"/>
      <c r="AS148" s="803"/>
    </row>
    <row r="149" spans="4:45" x14ac:dyDescent="0.35">
      <c r="D149" s="372"/>
      <c r="AS149" s="803"/>
    </row>
    <row r="150" spans="4:45" x14ac:dyDescent="0.35">
      <c r="D150" s="372"/>
      <c r="AS150" s="803"/>
    </row>
    <row r="151" spans="4:45" x14ac:dyDescent="0.35">
      <c r="D151" s="372"/>
      <c r="AS151" s="803"/>
    </row>
    <row r="152" spans="4:45" x14ac:dyDescent="0.35">
      <c r="D152" s="372"/>
      <c r="AS152" s="803"/>
    </row>
    <row r="153" spans="4:45" x14ac:dyDescent="0.35">
      <c r="D153" s="372"/>
      <c r="AS153" s="803"/>
    </row>
    <row r="154" spans="4:45" x14ac:dyDescent="0.35">
      <c r="D154" s="372"/>
      <c r="AS154" s="803"/>
    </row>
    <row r="155" spans="4:45" x14ac:dyDescent="0.35">
      <c r="D155" s="372"/>
      <c r="AS155" s="803"/>
    </row>
    <row r="156" spans="4:45" x14ac:dyDescent="0.35">
      <c r="D156" s="372"/>
      <c r="AS156" s="803"/>
    </row>
    <row r="157" spans="4:45" x14ac:dyDescent="0.35">
      <c r="D157" s="372"/>
      <c r="AS157" s="803"/>
    </row>
    <row r="158" spans="4:45" x14ac:dyDescent="0.35">
      <c r="D158" s="372"/>
      <c r="AS158" s="803"/>
    </row>
    <row r="159" spans="4:45" x14ac:dyDescent="0.35">
      <c r="D159" s="372"/>
      <c r="AS159" s="803"/>
    </row>
    <row r="160" spans="4:45" x14ac:dyDescent="0.35">
      <c r="D160" s="372"/>
      <c r="AS160" s="803"/>
    </row>
    <row r="161" spans="4:45" x14ac:dyDescent="0.35">
      <c r="D161" s="372"/>
      <c r="AS161" s="803"/>
    </row>
    <row r="162" spans="4:45" x14ac:dyDescent="0.35">
      <c r="D162" s="372"/>
      <c r="AS162" s="803"/>
    </row>
    <row r="163" spans="4:45" x14ac:dyDescent="0.35">
      <c r="D163" s="372"/>
      <c r="AS163" s="803"/>
    </row>
    <row r="164" spans="4:45" x14ac:dyDescent="0.35">
      <c r="D164" s="372"/>
      <c r="AS164" s="803"/>
    </row>
    <row r="165" spans="4:45" x14ac:dyDescent="0.35">
      <c r="D165" s="372"/>
      <c r="AS165" s="803"/>
    </row>
    <row r="166" spans="4:45" x14ac:dyDescent="0.35">
      <c r="D166" s="372"/>
      <c r="AS166" s="803"/>
    </row>
    <row r="167" spans="4:45" x14ac:dyDescent="0.35">
      <c r="D167" s="372"/>
      <c r="AS167" s="803"/>
    </row>
    <row r="168" spans="4:45" x14ac:dyDescent="0.35">
      <c r="D168" s="372"/>
      <c r="AS168" s="803"/>
    </row>
    <row r="169" spans="4:45" x14ac:dyDescent="0.35">
      <c r="D169" s="372"/>
      <c r="AS169" s="803"/>
    </row>
    <row r="170" spans="4:45" x14ac:dyDescent="0.35">
      <c r="D170" s="372"/>
      <c r="AS170" s="803"/>
    </row>
    <row r="171" spans="4:45" x14ac:dyDescent="0.35">
      <c r="D171" s="372"/>
      <c r="AS171" s="803"/>
    </row>
    <row r="172" spans="4:45" x14ac:dyDescent="0.35">
      <c r="D172" s="372"/>
      <c r="AS172" s="803"/>
    </row>
    <row r="173" spans="4:45" x14ac:dyDescent="0.35">
      <c r="D173" s="372"/>
      <c r="AS173" s="803"/>
    </row>
    <row r="174" spans="4:45" x14ac:dyDescent="0.35">
      <c r="D174" s="372"/>
      <c r="AS174" s="803"/>
    </row>
    <row r="175" spans="4:45" x14ac:dyDescent="0.35">
      <c r="D175" s="372"/>
      <c r="AS175" s="803"/>
    </row>
    <row r="176" spans="4:45" x14ac:dyDescent="0.35">
      <c r="D176" s="372"/>
      <c r="AS176" s="803"/>
    </row>
    <row r="177" spans="4:45" x14ac:dyDescent="0.35">
      <c r="D177" s="372"/>
      <c r="AS177" s="803"/>
    </row>
    <row r="178" spans="4:45" x14ac:dyDescent="0.35">
      <c r="D178" s="372"/>
      <c r="AS178" s="803"/>
    </row>
    <row r="179" spans="4:45" x14ac:dyDescent="0.35">
      <c r="D179" s="372"/>
      <c r="AS179" s="803"/>
    </row>
    <row r="180" spans="4:45" x14ac:dyDescent="0.35">
      <c r="D180" s="372"/>
      <c r="AS180" s="803"/>
    </row>
    <row r="181" spans="4:45" x14ac:dyDescent="0.35">
      <c r="D181" s="372"/>
      <c r="AS181" s="803"/>
    </row>
    <row r="182" spans="4:45" x14ac:dyDescent="0.35">
      <c r="D182" s="372"/>
      <c r="AS182" s="803"/>
    </row>
    <row r="183" spans="4:45" x14ac:dyDescent="0.35">
      <c r="D183" s="372"/>
      <c r="AS183" s="803"/>
    </row>
    <row r="184" spans="4:45" x14ac:dyDescent="0.35">
      <c r="D184" s="372"/>
      <c r="AS184" s="803"/>
    </row>
    <row r="185" spans="4:45" x14ac:dyDescent="0.35">
      <c r="D185" s="372"/>
      <c r="AS185" s="803"/>
    </row>
    <row r="186" spans="4:45" x14ac:dyDescent="0.35">
      <c r="D186" s="372"/>
      <c r="AS186" s="803"/>
    </row>
    <row r="187" spans="4:45" x14ac:dyDescent="0.35">
      <c r="D187" s="372"/>
      <c r="AS187" s="803"/>
    </row>
    <row r="188" spans="4:45" x14ac:dyDescent="0.35">
      <c r="D188" s="372"/>
      <c r="AS188" s="803"/>
    </row>
    <row r="189" spans="4:45" x14ac:dyDescent="0.35">
      <c r="D189" s="372"/>
      <c r="AS189" s="803"/>
    </row>
    <row r="190" spans="4:45" x14ac:dyDescent="0.35">
      <c r="D190" s="372"/>
      <c r="AS190" s="803"/>
    </row>
    <row r="191" spans="4:45" x14ac:dyDescent="0.35">
      <c r="D191" s="372"/>
      <c r="AS191" s="803"/>
    </row>
    <row r="192" spans="4:45" x14ac:dyDescent="0.35">
      <c r="D192" s="372"/>
      <c r="AS192" s="803"/>
    </row>
    <row r="193" spans="4:45" x14ac:dyDescent="0.35">
      <c r="D193" s="372"/>
      <c r="AS193" s="803"/>
    </row>
    <row r="194" spans="4:45" x14ac:dyDescent="0.35">
      <c r="D194" s="372"/>
      <c r="AS194" s="803"/>
    </row>
    <row r="195" spans="4:45" x14ac:dyDescent="0.35">
      <c r="D195" s="372"/>
      <c r="AS195" s="803"/>
    </row>
    <row r="196" spans="4:45" x14ac:dyDescent="0.35">
      <c r="D196" s="372"/>
      <c r="AS196" s="803"/>
    </row>
    <row r="197" spans="4:45" x14ac:dyDescent="0.35">
      <c r="D197" s="372"/>
      <c r="AS197" s="803"/>
    </row>
    <row r="198" spans="4:45" x14ac:dyDescent="0.35">
      <c r="D198" s="372"/>
      <c r="AS198" s="803"/>
    </row>
    <row r="199" spans="4:45" x14ac:dyDescent="0.35">
      <c r="D199" s="372"/>
      <c r="AS199" s="803"/>
    </row>
    <row r="200" spans="4:45" x14ac:dyDescent="0.35">
      <c r="D200" s="372"/>
      <c r="AS200" s="803"/>
    </row>
    <row r="201" spans="4:45" x14ac:dyDescent="0.35">
      <c r="D201" s="372"/>
      <c r="AS201" s="803"/>
    </row>
    <row r="202" spans="4:45" x14ac:dyDescent="0.35">
      <c r="D202" s="372"/>
      <c r="AS202" s="803"/>
    </row>
    <row r="203" spans="4:45" x14ac:dyDescent="0.35">
      <c r="D203" s="372"/>
      <c r="AS203" s="803"/>
    </row>
    <row r="204" spans="4:45" x14ac:dyDescent="0.35">
      <c r="D204" s="372"/>
      <c r="AS204" s="803"/>
    </row>
    <row r="205" spans="4:45" x14ac:dyDescent="0.35">
      <c r="D205" s="372"/>
      <c r="AS205" s="803"/>
    </row>
    <row r="206" spans="4:45" x14ac:dyDescent="0.35">
      <c r="D206" s="372"/>
      <c r="AS206" s="803"/>
    </row>
    <row r="207" spans="4:45" x14ac:dyDescent="0.35">
      <c r="D207" s="372"/>
      <c r="AS207" s="803"/>
    </row>
    <row r="208" spans="4:45" x14ac:dyDescent="0.35">
      <c r="D208" s="372"/>
      <c r="AS208" s="803"/>
    </row>
    <row r="209" spans="4:45" x14ac:dyDescent="0.35">
      <c r="D209" s="372"/>
      <c r="AS209" s="803"/>
    </row>
    <row r="210" spans="4:45" x14ac:dyDescent="0.35">
      <c r="D210" s="372"/>
      <c r="AS210" s="803"/>
    </row>
    <row r="211" spans="4:45" x14ac:dyDescent="0.35">
      <c r="D211" s="372"/>
      <c r="AS211" s="803"/>
    </row>
    <row r="212" spans="4:45" x14ac:dyDescent="0.35">
      <c r="D212" s="372"/>
      <c r="AS212" s="803"/>
    </row>
    <row r="213" spans="4:45" x14ac:dyDescent="0.35">
      <c r="D213" s="372"/>
      <c r="AS213" s="803"/>
    </row>
    <row r="214" spans="4:45" x14ac:dyDescent="0.35">
      <c r="D214" s="372"/>
      <c r="AS214" s="803"/>
    </row>
    <row r="215" spans="4:45" x14ac:dyDescent="0.35">
      <c r="D215" s="372"/>
      <c r="AS215" s="803"/>
    </row>
    <row r="216" spans="4:45" x14ac:dyDescent="0.35">
      <c r="D216" s="372"/>
      <c r="AS216" s="803"/>
    </row>
    <row r="217" spans="4:45" x14ac:dyDescent="0.35">
      <c r="D217" s="372"/>
      <c r="AS217" s="803"/>
    </row>
    <row r="218" spans="4:45" x14ac:dyDescent="0.35">
      <c r="D218" s="372"/>
      <c r="AS218" s="803"/>
    </row>
    <row r="219" spans="4:45" x14ac:dyDescent="0.35">
      <c r="D219" s="372"/>
      <c r="AS219" s="803"/>
    </row>
    <row r="220" spans="4:45" x14ac:dyDescent="0.35">
      <c r="D220" s="372"/>
      <c r="AS220" s="803"/>
    </row>
    <row r="221" spans="4:45" x14ac:dyDescent="0.35">
      <c r="D221" s="372"/>
      <c r="AS221" s="803"/>
    </row>
    <row r="222" spans="4:45" x14ac:dyDescent="0.35">
      <c r="D222" s="372"/>
      <c r="AS222" s="803"/>
    </row>
    <row r="223" spans="4:45" x14ac:dyDescent="0.35">
      <c r="D223" s="372"/>
      <c r="AS223" s="803"/>
    </row>
    <row r="224" spans="4:45" x14ac:dyDescent="0.35">
      <c r="D224" s="372"/>
      <c r="AS224" s="803"/>
    </row>
    <row r="225" spans="4:45" x14ac:dyDescent="0.35">
      <c r="D225" s="372"/>
      <c r="AS225" s="803"/>
    </row>
    <row r="226" spans="4:45" x14ac:dyDescent="0.35">
      <c r="D226" s="372"/>
      <c r="AS226" s="803"/>
    </row>
    <row r="227" spans="4:45" x14ac:dyDescent="0.35">
      <c r="D227" s="372"/>
      <c r="AS227" s="803"/>
    </row>
    <row r="228" spans="4:45" x14ac:dyDescent="0.35">
      <c r="D228" s="372"/>
      <c r="AS228" s="803"/>
    </row>
    <row r="229" spans="4:45" x14ac:dyDescent="0.35">
      <c r="D229" s="372"/>
      <c r="AS229" s="803"/>
    </row>
    <row r="230" spans="4:45" x14ac:dyDescent="0.35">
      <c r="D230" s="372"/>
      <c r="AS230" s="803"/>
    </row>
    <row r="231" spans="4:45" x14ac:dyDescent="0.35">
      <c r="D231" s="372"/>
      <c r="AS231" s="803"/>
    </row>
    <row r="232" spans="4:45" x14ac:dyDescent="0.35">
      <c r="D232" s="372"/>
      <c r="AS232" s="803"/>
    </row>
    <row r="233" spans="4:45" x14ac:dyDescent="0.35">
      <c r="D233" s="372"/>
      <c r="AS233" s="803"/>
    </row>
    <row r="234" spans="4:45" x14ac:dyDescent="0.35">
      <c r="D234" s="372"/>
      <c r="AS234" s="803"/>
    </row>
    <row r="235" spans="4:45" x14ac:dyDescent="0.35">
      <c r="D235" s="372"/>
      <c r="AS235" s="803"/>
    </row>
    <row r="236" spans="4:45" x14ac:dyDescent="0.35">
      <c r="D236" s="372"/>
      <c r="AS236" s="803"/>
    </row>
    <row r="237" spans="4:45" x14ac:dyDescent="0.35">
      <c r="D237" s="372"/>
      <c r="AS237" s="803"/>
    </row>
    <row r="238" spans="4:45" x14ac:dyDescent="0.35">
      <c r="D238" s="372"/>
      <c r="AS238" s="803"/>
    </row>
    <row r="239" spans="4:45" x14ac:dyDescent="0.35">
      <c r="D239" s="372"/>
      <c r="AS239" s="803"/>
    </row>
    <row r="240" spans="4:45" x14ac:dyDescent="0.35">
      <c r="D240" s="372"/>
      <c r="AS240" s="803"/>
    </row>
    <row r="241" spans="4:45" x14ac:dyDescent="0.35">
      <c r="D241" s="372"/>
      <c r="AS241" s="803"/>
    </row>
    <row r="242" spans="4:45" x14ac:dyDescent="0.35">
      <c r="D242" s="372"/>
      <c r="AS242" s="803"/>
    </row>
    <row r="243" spans="4:45" x14ac:dyDescent="0.35">
      <c r="D243" s="372"/>
      <c r="AS243" s="803"/>
    </row>
    <row r="244" spans="4:45" x14ac:dyDescent="0.35">
      <c r="D244" s="372"/>
      <c r="AS244" s="803"/>
    </row>
    <row r="245" spans="4:45" x14ac:dyDescent="0.35">
      <c r="D245" s="372"/>
      <c r="AS245" s="803"/>
    </row>
    <row r="246" spans="4:45" x14ac:dyDescent="0.35">
      <c r="D246" s="372"/>
      <c r="AS246" s="803"/>
    </row>
    <row r="247" spans="4:45" x14ac:dyDescent="0.35">
      <c r="D247" s="372"/>
      <c r="AS247" s="803"/>
    </row>
    <row r="248" spans="4:45" x14ac:dyDescent="0.35">
      <c r="D248" s="372"/>
      <c r="AS248" s="803"/>
    </row>
    <row r="249" spans="4:45" x14ac:dyDescent="0.35">
      <c r="D249" s="372"/>
      <c r="AS249" s="803"/>
    </row>
    <row r="250" spans="4:45" x14ac:dyDescent="0.35">
      <c r="D250" s="372"/>
      <c r="AS250" s="803"/>
    </row>
    <row r="251" spans="4:45" x14ac:dyDescent="0.35">
      <c r="D251" s="372"/>
      <c r="AS251" s="803"/>
    </row>
    <row r="252" spans="4:45" x14ac:dyDescent="0.35">
      <c r="D252" s="372"/>
      <c r="AS252" s="803"/>
    </row>
    <row r="253" spans="4:45" x14ac:dyDescent="0.35">
      <c r="D253" s="372"/>
      <c r="AS253" s="803"/>
    </row>
    <row r="254" spans="4:45" x14ac:dyDescent="0.35">
      <c r="D254" s="372"/>
      <c r="AS254" s="803"/>
    </row>
    <row r="255" spans="4:45" x14ac:dyDescent="0.35">
      <c r="D255" s="372"/>
      <c r="AS255" s="803"/>
    </row>
    <row r="256" spans="4:45" x14ac:dyDescent="0.35">
      <c r="D256" s="372"/>
      <c r="AS256" s="803"/>
    </row>
    <row r="257" spans="4:45" x14ac:dyDescent="0.35">
      <c r="D257" s="372"/>
      <c r="AS257" s="803"/>
    </row>
    <row r="258" spans="4:45" x14ac:dyDescent="0.35">
      <c r="D258" s="372"/>
      <c r="AS258" s="803"/>
    </row>
    <row r="259" spans="4:45" x14ac:dyDescent="0.35">
      <c r="D259" s="372"/>
      <c r="AS259" s="803"/>
    </row>
    <row r="260" spans="4:45" x14ac:dyDescent="0.35">
      <c r="D260" s="372"/>
      <c r="AS260" s="803"/>
    </row>
    <row r="261" spans="4:45" x14ac:dyDescent="0.35">
      <c r="D261" s="372"/>
      <c r="AS261" s="803"/>
    </row>
    <row r="262" spans="4:45" x14ac:dyDescent="0.35">
      <c r="D262" s="372"/>
      <c r="AS262" s="803"/>
    </row>
    <row r="263" spans="4:45" x14ac:dyDescent="0.35">
      <c r="D263" s="372"/>
      <c r="AS263" s="803"/>
    </row>
    <row r="264" spans="4:45" x14ac:dyDescent="0.35">
      <c r="D264" s="372"/>
      <c r="AS264" s="803"/>
    </row>
    <row r="265" spans="4:45" x14ac:dyDescent="0.35">
      <c r="D265" s="372"/>
      <c r="AS265" s="803"/>
    </row>
    <row r="266" spans="4:45" x14ac:dyDescent="0.35">
      <c r="D266" s="372"/>
      <c r="AS266" s="803"/>
    </row>
    <row r="267" spans="4:45" x14ac:dyDescent="0.35">
      <c r="D267" s="372"/>
      <c r="AS267" s="803"/>
    </row>
    <row r="268" spans="4:45" x14ac:dyDescent="0.35">
      <c r="D268" s="372"/>
      <c r="AS268" s="803"/>
    </row>
    <row r="269" spans="4:45" x14ac:dyDescent="0.35">
      <c r="D269" s="372"/>
      <c r="AS269" s="803"/>
    </row>
    <row r="270" spans="4:45" x14ac:dyDescent="0.35">
      <c r="D270" s="372"/>
      <c r="AS270" s="803"/>
    </row>
    <row r="271" spans="4:45" x14ac:dyDescent="0.35">
      <c r="D271" s="372"/>
      <c r="AS271" s="803"/>
    </row>
    <row r="272" spans="4:45" x14ac:dyDescent="0.35">
      <c r="D272" s="372"/>
      <c r="AS272" s="803"/>
    </row>
    <row r="273" spans="4:45" x14ac:dyDescent="0.35">
      <c r="D273" s="372"/>
      <c r="AS273" s="803"/>
    </row>
    <row r="274" spans="4:45" x14ac:dyDescent="0.35">
      <c r="D274" s="372"/>
      <c r="AS274" s="803"/>
    </row>
    <row r="275" spans="4:45" x14ac:dyDescent="0.35">
      <c r="D275" s="372"/>
      <c r="AS275" s="803"/>
    </row>
    <row r="276" spans="4:45" x14ac:dyDescent="0.35">
      <c r="D276" s="372"/>
      <c r="AS276" s="803"/>
    </row>
    <row r="277" spans="4:45" x14ac:dyDescent="0.35">
      <c r="D277" s="372"/>
      <c r="AS277" s="803"/>
    </row>
    <row r="278" spans="4:45" x14ac:dyDescent="0.35">
      <c r="D278" s="372"/>
      <c r="AS278" s="803"/>
    </row>
    <row r="279" spans="4:45" x14ac:dyDescent="0.35">
      <c r="D279" s="372"/>
      <c r="AS279" s="803"/>
    </row>
    <row r="280" spans="4:45" x14ac:dyDescent="0.35">
      <c r="D280" s="372"/>
      <c r="AS280" s="803"/>
    </row>
    <row r="281" spans="4:45" x14ac:dyDescent="0.35">
      <c r="D281" s="372"/>
      <c r="AS281" s="803"/>
    </row>
    <row r="282" spans="4:45" x14ac:dyDescent="0.35">
      <c r="D282" s="372"/>
      <c r="AS282" s="803"/>
    </row>
    <row r="283" spans="4:45" x14ac:dyDescent="0.35">
      <c r="D283" s="372"/>
      <c r="AS283" s="803"/>
    </row>
    <row r="284" spans="4:45" x14ac:dyDescent="0.35">
      <c r="D284" s="372"/>
      <c r="AS284" s="803"/>
    </row>
    <row r="285" spans="4:45" x14ac:dyDescent="0.35">
      <c r="D285" s="372"/>
      <c r="AS285" s="803"/>
    </row>
    <row r="286" spans="4:45" x14ac:dyDescent="0.35">
      <c r="D286" s="372"/>
      <c r="AS286" s="803"/>
    </row>
    <row r="287" spans="4:45" x14ac:dyDescent="0.35">
      <c r="D287" s="372"/>
      <c r="AS287" s="803"/>
    </row>
    <row r="288" spans="4:45" x14ac:dyDescent="0.35">
      <c r="D288" s="372"/>
      <c r="AS288" s="803"/>
    </row>
    <row r="289" spans="4:45" x14ac:dyDescent="0.35">
      <c r="D289" s="372"/>
      <c r="AS289" s="803"/>
    </row>
    <row r="290" spans="4:45" x14ac:dyDescent="0.35">
      <c r="D290" s="372"/>
      <c r="AS290" s="803"/>
    </row>
    <row r="291" spans="4:45" x14ac:dyDescent="0.35">
      <c r="D291" s="372"/>
      <c r="AS291" s="803"/>
    </row>
    <row r="292" spans="4:45" x14ac:dyDescent="0.35">
      <c r="D292" s="372"/>
      <c r="AS292" s="803"/>
    </row>
    <row r="293" spans="4:45" x14ac:dyDescent="0.35">
      <c r="D293" s="372"/>
      <c r="AS293" s="803"/>
    </row>
    <row r="294" spans="4:45" x14ac:dyDescent="0.35">
      <c r="D294" s="372"/>
      <c r="AS294" s="803"/>
    </row>
    <row r="295" spans="4:45" x14ac:dyDescent="0.35">
      <c r="D295" s="372"/>
      <c r="AS295" s="803"/>
    </row>
    <row r="296" spans="4:45" x14ac:dyDescent="0.35">
      <c r="D296" s="372"/>
      <c r="AS296" s="803"/>
    </row>
    <row r="297" spans="4:45" x14ac:dyDescent="0.35">
      <c r="D297" s="372"/>
      <c r="AS297" s="803"/>
    </row>
    <row r="298" spans="4:45" x14ac:dyDescent="0.35">
      <c r="D298" s="372"/>
      <c r="AS298" s="803"/>
    </row>
    <row r="299" spans="4:45" x14ac:dyDescent="0.35">
      <c r="D299" s="372"/>
      <c r="AS299" s="803"/>
    </row>
    <row r="300" spans="4:45" x14ac:dyDescent="0.35">
      <c r="D300" s="372"/>
      <c r="AS300" s="803"/>
    </row>
    <row r="301" spans="4:45" x14ac:dyDescent="0.35">
      <c r="D301" s="372"/>
      <c r="AS301" s="803"/>
    </row>
    <row r="302" spans="4:45" x14ac:dyDescent="0.35">
      <c r="D302" s="372"/>
      <c r="AS302" s="803"/>
    </row>
    <row r="303" spans="4:45" x14ac:dyDescent="0.35">
      <c r="D303" s="372"/>
      <c r="AS303" s="803"/>
    </row>
    <row r="304" spans="4:45" x14ac:dyDescent="0.35">
      <c r="D304" s="372"/>
      <c r="AS304" s="803"/>
    </row>
    <row r="305" spans="4:45" x14ac:dyDescent="0.35">
      <c r="D305" s="372"/>
      <c r="AS305" s="803"/>
    </row>
    <row r="306" spans="4:45" x14ac:dyDescent="0.35">
      <c r="D306" s="372"/>
      <c r="AS306" s="803"/>
    </row>
    <row r="307" spans="4:45" x14ac:dyDescent="0.35">
      <c r="D307" s="372"/>
      <c r="AS307" s="803"/>
    </row>
    <row r="308" spans="4:45" x14ac:dyDescent="0.35">
      <c r="D308" s="372"/>
      <c r="AS308" s="803"/>
    </row>
    <row r="309" spans="4:45" x14ac:dyDescent="0.35">
      <c r="D309" s="372"/>
      <c r="AS309" s="803"/>
    </row>
    <row r="310" spans="4:45" x14ac:dyDescent="0.35">
      <c r="D310" s="372"/>
      <c r="AS310" s="803"/>
    </row>
    <row r="311" spans="4:45" x14ac:dyDescent="0.35">
      <c r="D311" s="372"/>
      <c r="AS311" s="803"/>
    </row>
    <row r="312" spans="4:45" x14ac:dyDescent="0.35">
      <c r="D312" s="372"/>
      <c r="AS312" s="803"/>
    </row>
    <row r="313" spans="4:45" x14ac:dyDescent="0.35">
      <c r="D313" s="372"/>
      <c r="AS313" s="803"/>
    </row>
    <row r="314" spans="4:45" x14ac:dyDescent="0.35">
      <c r="D314" s="372"/>
      <c r="AS314" s="803"/>
    </row>
    <row r="315" spans="4:45" x14ac:dyDescent="0.35">
      <c r="D315" s="372"/>
      <c r="AS315" s="803"/>
    </row>
    <row r="316" spans="4:45" x14ac:dyDescent="0.35">
      <c r="D316" s="372"/>
      <c r="AS316" s="803"/>
    </row>
    <row r="317" spans="4:45" x14ac:dyDescent="0.35">
      <c r="D317" s="372"/>
      <c r="AS317" s="803"/>
    </row>
    <row r="318" spans="4:45" x14ac:dyDescent="0.35">
      <c r="D318" s="372"/>
      <c r="AS318" s="803"/>
    </row>
    <row r="319" spans="4:45" x14ac:dyDescent="0.35">
      <c r="D319" s="372"/>
      <c r="AS319" s="803"/>
    </row>
    <row r="320" spans="4:45" x14ac:dyDescent="0.35">
      <c r="D320" s="372"/>
      <c r="AS320" s="803"/>
    </row>
    <row r="321" spans="4:45" x14ac:dyDescent="0.35">
      <c r="D321" s="372"/>
      <c r="AS321" s="803"/>
    </row>
    <row r="322" spans="4:45" x14ac:dyDescent="0.35">
      <c r="D322" s="372"/>
      <c r="AS322" s="803"/>
    </row>
    <row r="323" spans="4:45" x14ac:dyDescent="0.35">
      <c r="D323" s="372"/>
      <c r="AS323" s="803"/>
    </row>
    <row r="324" spans="4:45" x14ac:dyDescent="0.35">
      <c r="D324" s="372"/>
      <c r="AS324" s="803"/>
    </row>
    <row r="325" spans="4:45" x14ac:dyDescent="0.35">
      <c r="D325" s="372"/>
    </row>
  </sheetData>
  <sheetProtection password="FB8C" sheet="1" objects="1" scenarios="1" formatCells="0" formatColumns="0" formatRows="0"/>
  <mergeCells count="721">
    <mergeCell ref="AZ37:AZ38"/>
    <mergeCell ref="AO37:AO38"/>
    <mergeCell ref="AP37:AP38"/>
    <mergeCell ref="AQ37:AQ38"/>
    <mergeCell ref="AR37:AR38"/>
    <mergeCell ref="AT37:AT38"/>
    <mergeCell ref="AU37:AU38"/>
    <mergeCell ref="AV37:AV38"/>
    <mergeCell ref="AX37:AX38"/>
    <mergeCell ref="AY37:AY38"/>
    <mergeCell ref="AS37:AS38"/>
    <mergeCell ref="AC37:AC38"/>
    <mergeCell ref="AE37:AE38"/>
    <mergeCell ref="AF37:AF38"/>
    <mergeCell ref="AG37:AG38"/>
    <mergeCell ref="AH37:AH38"/>
    <mergeCell ref="AJ37:AJ38"/>
    <mergeCell ref="AK37:AK38"/>
    <mergeCell ref="AL37:AL38"/>
    <mergeCell ref="AM37:AM38"/>
    <mergeCell ref="R37:R38"/>
    <mergeCell ref="S37:S38"/>
    <mergeCell ref="U37:U38"/>
    <mergeCell ref="V37:V38"/>
    <mergeCell ref="W37:W38"/>
    <mergeCell ref="X37:X38"/>
    <mergeCell ref="Z37:Z38"/>
    <mergeCell ref="AA37:AA38"/>
    <mergeCell ref="AB37:AB38"/>
    <mergeCell ref="A37:A38"/>
    <mergeCell ref="B37:B38"/>
    <mergeCell ref="C37:C38"/>
    <mergeCell ref="E37:E38"/>
    <mergeCell ref="F37:F38"/>
    <mergeCell ref="G37:G38"/>
    <mergeCell ref="H37:H38"/>
    <mergeCell ref="P37:P38"/>
    <mergeCell ref="Q37:Q38"/>
    <mergeCell ref="AP35:AP36"/>
    <mergeCell ref="AQ35:AQ36"/>
    <mergeCell ref="AR35:AR36"/>
    <mergeCell ref="AT35:AT36"/>
    <mergeCell ref="AU35:AU36"/>
    <mergeCell ref="AV35:AV36"/>
    <mergeCell ref="AX35:AX36"/>
    <mergeCell ref="AY35:AY36"/>
    <mergeCell ref="AZ35:AZ36"/>
    <mergeCell ref="AS35:AS36"/>
    <mergeCell ref="AE35:AE36"/>
    <mergeCell ref="AF35:AF36"/>
    <mergeCell ref="AG35:AG36"/>
    <mergeCell ref="AH35:AH36"/>
    <mergeCell ref="AJ35:AJ36"/>
    <mergeCell ref="AK35:AK36"/>
    <mergeCell ref="AL35:AL36"/>
    <mergeCell ref="AM35:AM36"/>
    <mergeCell ref="AO35:AO36"/>
    <mergeCell ref="AU33:AU34"/>
    <mergeCell ref="AV33:AV34"/>
    <mergeCell ref="AX33:AX34"/>
    <mergeCell ref="AY33:AY34"/>
    <mergeCell ref="AZ33:AZ34"/>
    <mergeCell ref="A35:A36"/>
    <mergeCell ref="B35:B36"/>
    <mergeCell ref="C35:C36"/>
    <mergeCell ref="E35:E36"/>
    <mergeCell ref="F35:F36"/>
    <mergeCell ref="G35:G36"/>
    <mergeCell ref="H35:H36"/>
    <mergeCell ref="P35:P36"/>
    <mergeCell ref="Q35:Q36"/>
    <mergeCell ref="R35:R36"/>
    <mergeCell ref="S35:S36"/>
    <mergeCell ref="U35:U36"/>
    <mergeCell ref="V35:V36"/>
    <mergeCell ref="W35:W36"/>
    <mergeCell ref="X35:X36"/>
    <mergeCell ref="Z35:Z36"/>
    <mergeCell ref="AA35:AA36"/>
    <mergeCell ref="AB35:AB36"/>
    <mergeCell ref="AC35:AC36"/>
    <mergeCell ref="AJ33:AJ34"/>
    <mergeCell ref="AK33:AK34"/>
    <mergeCell ref="AL33:AL34"/>
    <mergeCell ref="AM33:AM34"/>
    <mergeCell ref="AO33:AO34"/>
    <mergeCell ref="AP33:AP34"/>
    <mergeCell ref="AQ33:AQ34"/>
    <mergeCell ref="AR33:AR34"/>
    <mergeCell ref="AT33:AT34"/>
    <mergeCell ref="AS33:AS34"/>
    <mergeCell ref="AZ31:AZ32"/>
    <mergeCell ref="A33:A34"/>
    <mergeCell ref="B33:B34"/>
    <mergeCell ref="C33:C34"/>
    <mergeCell ref="E33:E34"/>
    <mergeCell ref="F33:F34"/>
    <mergeCell ref="G33:G34"/>
    <mergeCell ref="H33:H34"/>
    <mergeCell ref="P33:P34"/>
    <mergeCell ref="Q33:Q34"/>
    <mergeCell ref="R33:R34"/>
    <mergeCell ref="S33:S34"/>
    <mergeCell ref="U33:U34"/>
    <mergeCell ref="V33:V34"/>
    <mergeCell ref="W33:W34"/>
    <mergeCell ref="X33:X34"/>
    <mergeCell ref="Z33:Z34"/>
    <mergeCell ref="AA33:AA34"/>
    <mergeCell ref="AB33:AB34"/>
    <mergeCell ref="AC33:AC34"/>
    <mergeCell ref="AE33:AE34"/>
    <mergeCell ref="AF33:AF34"/>
    <mergeCell ref="AG33:AG34"/>
    <mergeCell ref="AH33:AH34"/>
    <mergeCell ref="AO31:AO32"/>
    <mergeCell ref="AP31:AP32"/>
    <mergeCell ref="AQ31:AQ32"/>
    <mergeCell ref="AR31:AR32"/>
    <mergeCell ref="AT31:AT32"/>
    <mergeCell ref="AU31:AU32"/>
    <mergeCell ref="AV31:AV32"/>
    <mergeCell ref="AX31:AX32"/>
    <mergeCell ref="AY31:AY32"/>
    <mergeCell ref="AS31:AS32"/>
    <mergeCell ref="AC31:AC32"/>
    <mergeCell ref="AE31:AE32"/>
    <mergeCell ref="AF31:AF32"/>
    <mergeCell ref="AG31:AG32"/>
    <mergeCell ref="AH31:AH32"/>
    <mergeCell ref="AJ31:AJ32"/>
    <mergeCell ref="AK31:AK32"/>
    <mergeCell ref="AL31:AL32"/>
    <mergeCell ref="AM31:AM32"/>
    <mergeCell ref="R31:R32"/>
    <mergeCell ref="S31:S32"/>
    <mergeCell ref="U31:U32"/>
    <mergeCell ref="V31:V32"/>
    <mergeCell ref="W31:W32"/>
    <mergeCell ref="X31:X32"/>
    <mergeCell ref="Z31:Z32"/>
    <mergeCell ref="AA31:AA32"/>
    <mergeCell ref="AB31:AB32"/>
    <mergeCell ref="A31:A32"/>
    <mergeCell ref="B31:B32"/>
    <mergeCell ref="C31:C32"/>
    <mergeCell ref="E31:E32"/>
    <mergeCell ref="F31:F32"/>
    <mergeCell ref="G31:G32"/>
    <mergeCell ref="H31:H32"/>
    <mergeCell ref="P31:P32"/>
    <mergeCell ref="Q31:Q32"/>
    <mergeCell ref="AP29:AP30"/>
    <mergeCell ref="AQ29:AQ30"/>
    <mergeCell ref="AR29:AR30"/>
    <mergeCell ref="AT29:AT30"/>
    <mergeCell ref="AU29:AU30"/>
    <mergeCell ref="AV29:AV30"/>
    <mergeCell ref="AX29:AX30"/>
    <mergeCell ref="AY29:AY30"/>
    <mergeCell ref="AZ29:AZ30"/>
    <mergeCell ref="AS29:AS30"/>
    <mergeCell ref="AE29:AE30"/>
    <mergeCell ref="AF29:AF30"/>
    <mergeCell ref="AG29:AG30"/>
    <mergeCell ref="AH29:AH30"/>
    <mergeCell ref="AJ29:AJ30"/>
    <mergeCell ref="AK29:AK30"/>
    <mergeCell ref="AL29:AL30"/>
    <mergeCell ref="AM29:AM30"/>
    <mergeCell ref="AO29:AO30"/>
    <mergeCell ref="AU27:AU28"/>
    <mergeCell ref="AV27:AV28"/>
    <mergeCell ref="AX27:AX28"/>
    <mergeCell ref="AY27:AY28"/>
    <mergeCell ref="AZ27:AZ28"/>
    <mergeCell ref="A29:A30"/>
    <mergeCell ref="B29:B30"/>
    <mergeCell ref="C29:C30"/>
    <mergeCell ref="E29:E30"/>
    <mergeCell ref="F29:F30"/>
    <mergeCell ref="G29:G30"/>
    <mergeCell ref="H29:H30"/>
    <mergeCell ref="P29:P30"/>
    <mergeCell ref="Q29:Q30"/>
    <mergeCell ref="R29:R30"/>
    <mergeCell ref="S29:S30"/>
    <mergeCell ref="U29:U30"/>
    <mergeCell ref="V29:V30"/>
    <mergeCell ref="W29:W30"/>
    <mergeCell ref="X29:X30"/>
    <mergeCell ref="Z29:Z30"/>
    <mergeCell ref="AA29:AA30"/>
    <mergeCell ref="AB29:AB30"/>
    <mergeCell ref="AC29:AC30"/>
    <mergeCell ref="AJ27:AJ28"/>
    <mergeCell ref="AK27:AK28"/>
    <mergeCell ref="AL27:AL28"/>
    <mergeCell ref="AM27:AM28"/>
    <mergeCell ref="AO27:AO28"/>
    <mergeCell ref="AP27:AP28"/>
    <mergeCell ref="AQ27:AQ28"/>
    <mergeCell ref="AR27:AR28"/>
    <mergeCell ref="AT27:AT28"/>
    <mergeCell ref="AS27:AS28"/>
    <mergeCell ref="AZ25:AZ26"/>
    <mergeCell ref="A27:A28"/>
    <mergeCell ref="B27:B28"/>
    <mergeCell ref="C27:C28"/>
    <mergeCell ref="E27:E28"/>
    <mergeCell ref="F27:F28"/>
    <mergeCell ref="G27:G28"/>
    <mergeCell ref="H27:H28"/>
    <mergeCell ref="P27:P28"/>
    <mergeCell ref="Q27:Q28"/>
    <mergeCell ref="R27:R28"/>
    <mergeCell ref="S27:S28"/>
    <mergeCell ref="U27:U28"/>
    <mergeCell ref="V27:V28"/>
    <mergeCell ref="W27:W28"/>
    <mergeCell ref="X27:X28"/>
    <mergeCell ref="Z27:Z28"/>
    <mergeCell ref="AA27:AA28"/>
    <mergeCell ref="AB27:AB28"/>
    <mergeCell ref="AC27:AC28"/>
    <mergeCell ref="AE27:AE28"/>
    <mergeCell ref="AF27:AF28"/>
    <mergeCell ref="AG27:AG28"/>
    <mergeCell ref="AH27:AH28"/>
    <mergeCell ref="AO25:AO26"/>
    <mergeCell ref="AP25:AP26"/>
    <mergeCell ref="AQ25:AQ26"/>
    <mergeCell ref="AR25:AR26"/>
    <mergeCell ref="AT25:AT26"/>
    <mergeCell ref="AU25:AU26"/>
    <mergeCell ref="AV25:AV26"/>
    <mergeCell ref="AX25:AX26"/>
    <mergeCell ref="AY25:AY26"/>
    <mergeCell ref="AS25:AS26"/>
    <mergeCell ref="AC25:AC26"/>
    <mergeCell ref="AE25:AE26"/>
    <mergeCell ref="AF25:AF26"/>
    <mergeCell ref="AG25:AG26"/>
    <mergeCell ref="AH25:AH26"/>
    <mergeCell ref="AJ25:AJ26"/>
    <mergeCell ref="AK25:AK26"/>
    <mergeCell ref="AL25:AL26"/>
    <mergeCell ref="AM25:AM26"/>
    <mergeCell ref="R25:R26"/>
    <mergeCell ref="S25:S26"/>
    <mergeCell ref="U25:U26"/>
    <mergeCell ref="V25:V26"/>
    <mergeCell ref="W25:W26"/>
    <mergeCell ref="X25:X26"/>
    <mergeCell ref="Z25:Z26"/>
    <mergeCell ref="AA25:AA26"/>
    <mergeCell ref="AB25:AB26"/>
    <mergeCell ref="A25:A26"/>
    <mergeCell ref="B25:B26"/>
    <mergeCell ref="C25:C26"/>
    <mergeCell ref="E25:E26"/>
    <mergeCell ref="F25:F26"/>
    <mergeCell ref="G25:G26"/>
    <mergeCell ref="H25:H26"/>
    <mergeCell ref="P25:P26"/>
    <mergeCell ref="Q25:Q26"/>
    <mergeCell ref="AP23:AP24"/>
    <mergeCell ref="AQ23:AQ24"/>
    <mergeCell ref="AR23:AR24"/>
    <mergeCell ref="AT23:AT24"/>
    <mergeCell ref="AU23:AU24"/>
    <mergeCell ref="AV23:AV24"/>
    <mergeCell ref="AX23:AX24"/>
    <mergeCell ref="AY23:AY24"/>
    <mergeCell ref="AZ23:AZ24"/>
    <mergeCell ref="AS23:AS24"/>
    <mergeCell ref="AE23:AE24"/>
    <mergeCell ref="AF23:AF24"/>
    <mergeCell ref="AG23:AG24"/>
    <mergeCell ref="AH23:AH24"/>
    <mergeCell ref="AJ23:AJ24"/>
    <mergeCell ref="AK23:AK24"/>
    <mergeCell ref="AL23:AL24"/>
    <mergeCell ref="AM23:AM24"/>
    <mergeCell ref="AO23:AO24"/>
    <mergeCell ref="AU21:AU22"/>
    <mergeCell ref="AV21:AV22"/>
    <mergeCell ref="AX21:AX22"/>
    <mergeCell ref="AY21:AY22"/>
    <mergeCell ref="AZ21:AZ22"/>
    <mergeCell ref="A23:A24"/>
    <mergeCell ref="B23:B24"/>
    <mergeCell ref="C23:C24"/>
    <mergeCell ref="E23:E24"/>
    <mergeCell ref="F23:F24"/>
    <mergeCell ref="G23:G24"/>
    <mergeCell ref="H23:H24"/>
    <mergeCell ref="P23:P24"/>
    <mergeCell ref="Q23:Q24"/>
    <mergeCell ref="R23:R24"/>
    <mergeCell ref="S23:S24"/>
    <mergeCell ref="U23:U24"/>
    <mergeCell ref="V23:V24"/>
    <mergeCell ref="W23:W24"/>
    <mergeCell ref="X23:X24"/>
    <mergeCell ref="Z23:Z24"/>
    <mergeCell ref="AA23:AA24"/>
    <mergeCell ref="AB23:AB24"/>
    <mergeCell ref="AC23:AC24"/>
    <mergeCell ref="AJ21:AJ22"/>
    <mergeCell ref="AK21:AK22"/>
    <mergeCell ref="AL21:AL22"/>
    <mergeCell ref="AM21:AM22"/>
    <mergeCell ref="AO21:AO22"/>
    <mergeCell ref="AP21:AP22"/>
    <mergeCell ref="AQ21:AQ22"/>
    <mergeCell ref="AR21:AR22"/>
    <mergeCell ref="AT21:AT22"/>
    <mergeCell ref="AS21:AS22"/>
    <mergeCell ref="AZ19:AZ20"/>
    <mergeCell ref="A21:A22"/>
    <mergeCell ref="B21:B22"/>
    <mergeCell ref="C21:C22"/>
    <mergeCell ref="E21:E22"/>
    <mergeCell ref="F21:F22"/>
    <mergeCell ref="G21:G22"/>
    <mergeCell ref="H21:H22"/>
    <mergeCell ref="P21:P22"/>
    <mergeCell ref="Q21:Q22"/>
    <mergeCell ref="R21:R22"/>
    <mergeCell ref="S21:S22"/>
    <mergeCell ref="U21:U22"/>
    <mergeCell ref="V21:V22"/>
    <mergeCell ref="W21:W22"/>
    <mergeCell ref="X21:X22"/>
    <mergeCell ref="Z21:Z22"/>
    <mergeCell ref="AA21:AA22"/>
    <mergeCell ref="AB21:AB22"/>
    <mergeCell ref="AC21:AC22"/>
    <mergeCell ref="AE21:AE22"/>
    <mergeCell ref="AF21:AF22"/>
    <mergeCell ref="AG21:AG22"/>
    <mergeCell ref="AH21:AH22"/>
    <mergeCell ref="AO19:AO20"/>
    <mergeCell ref="AP19:AP20"/>
    <mergeCell ref="AQ19:AQ20"/>
    <mergeCell ref="AR19:AR20"/>
    <mergeCell ref="AT19:AT20"/>
    <mergeCell ref="AU19:AU20"/>
    <mergeCell ref="AV19:AV20"/>
    <mergeCell ref="AX19:AX20"/>
    <mergeCell ref="AY19:AY20"/>
    <mergeCell ref="AS19:AS20"/>
    <mergeCell ref="AC19:AC20"/>
    <mergeCell ref="AE19:AE20"/>
    <mergeCell ref="AF19:AF20"/>
    <mergeCell ref="AG19:AG20"/>
    <mergeCell ref="AH19:AH20"/>
    <mergeCell ref="AJ19:AJ20"/>
    <mergeCell ref="AK19:AK20"/>
    <mergeCell ref="AL19:AL20"/>
    <mergeCell ref="AM19:AM20"/>
    <mergeCell ref="R19:R20"/>
    <mergeCell ref="S19:S20"/>
    <mergeCell ref="U19:U20"/>
    <mergeCell ref="V19:V20"/>
    <mergeCell ref="W19:W20"/>
    <mergeCell ref="X19:X20"/>
    <mergeCell ref="Z19:Z20"/>
    <mergeCell ref="AA19:AA20"/>
    <mergeCell ref="AB19:AB20"/>
    <mergeCell ref="A19:A20"/>
    <mergeCell ref="B19:B20"/>
    <mergeCell ref="C19:C20"/>
    <mergeCell ref="E19:E20"/>
    <mergeCell ref="F19:F20"/>
    <mergeCell ref="G19:G20"/>
    <mergeCell ref="H19:H20"/>
    <mergeCell ref="P19:P20"/>
    <mergeCell ref="Q19:Q20"/>
    <mergeCell ref="AP17:AP18"/>
    <mergeCell ref="AQ17:AQ18"/>
    <mergeCell ref="AR17:AR18"/>
    <mergeCell ref="AT17:AT18"/>
    <mergeCell ref="AU17:AU18"/>
    <mergeCell ref="AV17:AV18"/>
    <mergeCell ref="AX17:AX18"/>
    <mergeCell ref="AY17:AY18"/>
    <mergeCell ref="AZ17:AZ18"/>
    <mergeCell ref="AC17:AC18"/>
    <mergeCell ref="AE17:AE18"/>
    <mergeCell ref="AF17:AF18"/>
    <mergeCell ref="AG17:AG18"/>
    <mergeCell ref="AH17:AH18"/>
    <mergeCell ref="AJ17:AJ18"/>
    <mergeCell ref="AK17:AK18"/>
    <mergeCell ref="AL17:AL18"/>
    <mergeCell ref="AM17:AM18"/>
    <mergeCell ref="AT15:AT16"/>
    <mergeCell ref="AU15:AU16"/>
    <mergeCell ref="AV15:AV16"/>
    <mergeCell ref="AX15:AX16"/>
    <mergeCell ref="AY15:AY16"/>
    <mergeCell ref="AZ15:AZ16"/>
    <mergeCell ref="A17:A18"/>
    <mergeCell ref="B17:B18"/>
    <mergeCell ref="C17:C18"/>
    <mergeCell ref="E17:E18"/>
    <mergeCell ref="F17:F18"/>
    <mergeCell ref="G17:G18"/>
    <mergeCell ref="H17:H18"/>
    <mergeCell ref="P17:P18"/>
    <mergeCell ref="Q17:Q18"/>
    <mergeCell ref="R17:R18"/>
    <mergeCell ref="S17:S18"/>
    <mergeCell ref="U17:U18"/>
    <mergeCell ref="V17:V18"/>
    <mergeCell ref="W17:W18"/>
    <mergeCell ref="X17:X18"/>
    <mergeCell ref="Z17:Z18"/>
    <mergeCell ref="AA17:AA18"/>
    <mergeCell ref="AB17:AB18"/>
    <mergeCell ref="AC15:AC16"/>
    <mergeCell ref="AE15:AE16"/>
    <mergeCell ref="AF15:AF16"/>
    <mergeCell ref="AG15:AG16"/>
    <mergeCell ref="AH15:AH16"/>
    <mergeCell ref="AJ15:AJ16"/>
    <mergeCell ref="AK15:AK16"/>
    <mergeCell ref="AL15:AL16"/>
    <mergeCell ref="AM15:AM16"/>
    <mergeCell ref="AT13:AT14"/>
    <mergeCell ref="AU13:AU14"/>
    <mergeCell ref="AV13:AV14"/>
    <mergeCell ref="AX13:AX14"/>
    <mergeCell ref="AY13:AY14"/>
    <mergeCell ref="AZ13:AZ14"/>
    <mergeCell ref="A15:A16"/>
    <mergeCell ref="B15:B16"/>
    <mergeCell ref="C15:C16"/>
    <mergeCell ref="E15:E16"/>
    <mergeCell ref="F15:F16"/>
    <mergeCell ref="G15:G16"/>
    <mergeCell ref="H15:H16"/>
    <mergeCell ref="P15:P16"/>
    <mergeCell ref="Q15:Q16"/>
    <mergeCell ref="R15:R16"/>
    <mergeCell ref="S15:S16"/>
    <mergeCell ref="U15:U16"/>
    <mergeCell ref="V15:V16"/>
    <mergeCell ref="W15:W16"/>
    <mergeCell ref="X15:X16"/>
    <mergeCell ref="Z15:Z16"/>
    <mergeCell ref="AA15:AA16"/>
    <mergeCell ref="AB15:AB16"/>
    <mergeCell ref="AC13:AC14"/>
    <mergeCell ref="AE13:AE14"/>
    <mergeCell ref="AF13:AF14"/>
    <mergeCell ref="AG13:AG14"/>
    <mergeCell ref="AH13:AH14"/>
    <mergeCell ref="AJ13:AJ14"/>
    <mergeCell ref="AK13:AK14"/>
    <mergeCell ref="AL13:AL14"/>
    <mergeCell ref="AM13:AM14"/>
    <mergeCell ref="AT11:AT12"/>
    <mergeCell ref="AU11:AU12"/>
    <mergeCell ref="AV11:AV12"/>
    <mergeCell ref="AX11:AX12"/>
    <mergeCell ref="AY11:AY12"/>
    <mergeCell ref="AZ11:AZ12"/>
    <mergeCell ref="A13:A14"/>
    <mergeCell ref="B13:B14"/>
    <mergeCell ref="C13:C14"/>
    <mergeCell ref="E13:E14"/>
    <mergeCell ref="F13:F14"/>
    <mergeCell ref="G13:G14"/>
    <mergeCell ref="H13:H14"/>
    <mergeCell ref="P13:P14"/>
    <mergeCell ref="Q13:Q14"/>
    <mergeCell ref="R13:R14"/>
    <mergeCell ref="S13:S14"/>
    <mergeCell ref="U13:U14"/>
    <mergeCell ref="V13:V14"/>
    <mergeCell ref="W13:W14"/>
    <mergeCell ref="X13:X14"/>
    <mergeCell ref="Z13:Z14"/>
    <mergeCell ref="AA13:AA14"/>
    <mergeCell ref="AB13:AB14"/>
    <mergeCell ref="AC11:AC12"/>
    <mergeCell ref="AE11:AE12"/>
    <mergeCell ref="AF11:AF12"/>
    <mergeCell ref="AG11:AG12"/>
    <mergeCell ref="AH11:AH12"/>
    <mergeCell ref="AJ11:AJ12"/>
    <mergeCell ref="AK11:AK12"/>
    <mergeCell ref="AL11:AL12"/>
    <mergeCell ref="AM11:AM12"/>
    <mergeCell ref="R11:R12"/>
    <mergeCell ref="S11:S12"/>
    <mergeCell ref="U11:U12"/>
    <mergeCell ref="V11:V12"/>
    <mergeCell ref="W11:W12"/>
    <mergeCell ref="X11:X12"/>
    <mergeCell ref="Z11:Z12"/>
    <mergeCell ref="AA11:AA12"/>
    <mergeCell ref="AB11:AB12"/>
    <mergeCell ref="A11:A12"/>
    <mergeCell ref="B11:B12"/>
    <mergeCell ref="C11:C12"/>
    <mergeCell ref="E11:E12"/>
    <mergeCell ref="F11:F12"/>
    <mergeCell ref="G11:G12"/>
    <mergeCell ref="H11:H12"/>
    <mergeCell ref="P11:P12"/>
    <mergeCell ref="Q11:Q12"/>
    <mergeCell ref="A1:G2"/>
    <mergeCell ref="R1:AR2"/>
    <mergeCell ref="AZ9:AZ10"/>
    <mergeCell ref="AY9:AY10"/>
    <mergeCell ref="AT9:AT10"/>
    <mergeCell ref="AU9:AU10"/>
    <mergeCell ref="AV9:AV10"/>
    <mergeCell ref="AL9:AL10"/>
    <mergeCell ref="AO9:AO10"/>
    <mergeCell ref="R9:R10"/>
    <mergeCell ref="G9:G10"/>
    <mergeCell ref="F9:F10"/>
    <mergeCell ref="AX9:AX10"/>
    <mergeCell ref="E9:E10"/>
    <mergeCell ref="A7:R7"/>
    <mergeCell ref="A9:A10"/>
    <mergeCell ref="B9:B10"/>
    <mergeCell ref="C9:C10"/>
    <mergeCell ref="Q9:Q10"/>
    <mergeCell ref="P9:P10"/>
    <mergeCell ref="H9:H10"/>
    <mergeCell ref="AS9:AS10"/>
    <mergeCell ref="S9:S10"/>
    <mergeCell ref="AC9:AC10"/>
    <mergeCell ref="AM9:AM10"/>
    <mergeCell ref="AS11:AS12"/>
    <mergeCell ref="AS13:AS14"/>
    <mergeCell ref="AS15:AS16"/>
    <mergeCell ref="AS17:AS18"/>
    <mergeCell ref="AD7:AG7"/>
    <mergeCell ref="AI7:AL7"/>
    <mergeCell ref="AN7:AQ7"/>
    <mergeCell ref="AR9:AR10"/>
    <mergeCell ref="AQ9:AQ10"/>
    <mergeCell ref="AP9:AP10"/>
    <mergeCell ref="AO11:AO12"/>
    <mergeCell ref="AP11:AP12"/>
    <mergeCell ref="AQ11:AQ12"/>
    <mergeCell ref="AR11:AR12"/>
    <mergeCell ref="AO13:AO14"/>
    <mergeCell ref="AP13:AP14"/>
    <mergeCell ref="AQ13:AQ14"/>
    <mergeCell ref="AR13:AR14"/>
    <mergeCell ref="AO15:AO16"/>
    <mergeCell ref="AP15:AP16"/>
    <mergeCell ref="AQ15:AQ16"/>
    <mergeCell ref="AR15:AR16"/>
    <mergeCell ref="AO17:AO18"/>
    <mergeCell ref="T7:W7"/>
    <mergeCell ref="Y7:AB7"/>
    <mergeCell ref="AA9:AA10"/>
    <mergeCell ref="Z9:Z10"/>
    <mergeCell ref="W9:W10"/>
    <mergeCell ref="V9:V10"/>
    <mergeCell ref="U9:U10"/>
    <mergeCell ref="AJ9:AJ10"/>
    <mergeCell ref="AK9:AK10"/>
    <mergeCell ref="AG9:AG10"/>
    <mergeCell ref="AF9:AF10"/>
    <mergeCell ref="AB9:AB10"/>
    <mergeCell ref="AE9:AE10"/>
    <mergeCell ref="X9:X10"/>
    <mergeCell ref="AH9:AH10"/>
    <mergeCell ref="AS49:AS50"/>
    <mergeCell ref="AS51:AS52"/>
    <mergeCell ref="AS53:AS54"/>
    <mergeCell ref="AS55:AS56"/>
    <mergeCell ref="AS57:AS58"/>
    <mergeCell ref="AS39:AS40"/>
    <mergeCell ref="AS41:AS42"/>
    <mergeCell ref="AS43:AS44"/>
    <mergeCell ref="AS45:AS46"/>
    <mergeCell ref="AS47:AS48"/>
    <mergeCell ref="AS69:AS70"/>
    <mergeCell ref="AS71:AS72"/>
    <mergeCell ref="AS73:AS74"/>
    <mergeCell ref="AS75:AS76"/>
    <mergeCell ref="AS77:AS78"/>
    <mergeCell ref="AS59:AS60"/>
    <mergeCell ref="AS61:AS62"/>
    <mergeCell ref="AS63:AS64"/>
    <mergeCell ref="AS65:AS66"/>
    <mergeCell ref="AS67:AS68"/>
    <mergeCell ref="AS89:AS90"/>
    <mergeCell ref="AS91:AS92"/>
    <mergeCell ref="AS93:AS94"/>
    <mergeCell ref="AS95:AS96"/>
    <mergeCell ref="AS97:AS98"/>
    <mergeCell ref="AS79:AS80"/>
    <mergeCell ref="AS81:AS82"/>
    <mergeCell ref="AS83:AS84"/>
    <mergeCell ref="AS85:AS86"/>
    <mergeCell ref="AS87:AS88"/>
    <mergeCell ref="AS109:AS110"/>
    <mergeCell ref="AS111:AS112"/>
    <mergeCell ref="AS113:AS114"/>
    <mergeCell ref="AS115:AS116"/>
    <mergeCell ref="AS117:AS118"/>
    <mergeCell ref="AS99:AS100"/>
    <mergeCell ref="AS101:AS102"/>
    <mergeCell ref="AS103:AS104"/>
    <mergeCell ref="AS105:AS106"/>
    <mergeCell ref="AS107:AS108"/>
    <mergeCell ref="AS129:AS130"/>
    <mergeCell ref="AS131:AS132"/>
    <mergeCell ref="AS133:AS134"/>
    <mergeCell ref="AS135:AS136"/>
    <mergeCell ref="AS137:AS138"/>
    <mergeCell ref="AS119:AS120"/>
    <mergeCell ref="AS121:AS122"/>
    <mergeCell ref="AS123:AS124"/>
    <mergeCell ref="AS125:AS126"/>
    <mergeCell ref="AS127:AS128"/>
    <mergeCell ref="AS149:AS150"/>
    <mergeCell ref="AS151:AS152"/>
    <mergeCell ref="AS153:AS154"/>
    <mergeCell ref="AS155:AS156"/>
    <mergeCell ref="AS157:AS158"/>
    <mergeCell ref="AS139:AS140"/>
    <mergeCell ref="AS141:AS142"/>
    <mergeCell ref="AS143:AS144"/>
    <mergeCell ref="AS145:AS146"/>
    <mergeCell ref="AS147:AS148"/>
    <mergeCell ref="AS169:AS170"/>
    <mergeCell ref="AS171:AS172"/>
    <mergeCell ref="AS173:AS174"/>
    <mergeCell ref="AS175:AS176"/>
    <mergeCell ref="AS177:AS178"/>
    <mergeCell ref="AS159:AS160"/>
    <mergeCell ref="AS161:AS162"/>
    <mergeCell ref="AS163:AS164"/>
    <mergeCell ref="AS165:AS166"/>
    <mergeCell ref="AS167:AS168"/>
    <mergeCell ref="AS189:AS190"/>
    <mergeCell ref="AS191:AS192"/>
    <mergeCell ref="AS193:AS194"/>
    <mergeCell ref="AS195:AS196"/>
    <mergeCell ref="AS197:AS198"/>
    <mergeCell ref="AS179:AS180"/>
    <mergeCell ref="AS181:AS182"/>
    <mergeCell ref="AS183:AS184"/>
    <mergeCell ref="AS185:AS186"/>
    <mergeCell ref="AS187:AS188"/>
    <mergeCell ref="AS209:AS210"/>
    <mergeCell ref="AS211:AS212"/>
    <mergeCell ref="AS213:AS214"/>
    <mergeCell ref="AS215:AS216"/>
    <mergeCell ref="AS217:AS218"/>
    <mergeCell ref="AS199:AS200"/>
    <mergeCell ref="AS201:AS202"/>
    <mergeCell ref="AS203:AS204"/>
    <mergeCell ref="AS205:AS206"/>
    <mergeCell ref="AS207:AS208"/>
    <mergeCell ref="AS229:AS230"/>
    <mergeCell ref="AS231:AS232"/>
    <mergeCell ref="AS233:AS234"/>
    <mergeCell ref="AS235:AS236"/>
    <mergeCell ref="AS237:AS238"/>
    <mergeCell ref="AS219:AS220"/>
    <mergeCell ref="AS221:AS222"/>
    <mergeCell ref="AS223:AS224"/>
    <mergeCell ref="AS225:AS226"/>
    <mergeCell ref="AS227:AS228"/>
    <mergeCell ref="AS249:AS250"/>
    <mergeCell ref="AS251:AS252"/>
    <mergeCell ref="AS253:AS254"/>
    <mergeCell ref="AS255:AS256"/>
    <mergeCell ref="AS257:AS258"/>
    <mergeCell ref="AS239:AS240"/>
    <mergeCell ref="AS241:AS242"/>
    <mergeCell ref="AS243:AS244"/>
    <mergeCell ref="AS245:AS246"/>
    <mergeCell ref="AS247:AS248"/>
    <mergeCell ref="AS269:AS270"/>
    <mergeCell ref="AS271:AS272"/>
    <mergeCell ref="AS273:AS274"/>
    <mergeCell ref="AS275:AS276"/>
    <mergeCell ref="AS277:AS278"/>
    <mergeCell ref="AS259:AS260"/>
    <mergeCell ref="AS261:AS262"/>
    <mergeCell ref="AS263:AS264"/>
    <mergeCell ref="AS265:AS266"/>
    <mergeCell ref="AS267:AS268"/>
    <mergeCell ref="AS319:AS320"/>
    <mergeCell ref="AS321:AS322"/>
    <mergeCell ref="AS323:AS324"/>
    <mergeCell ref="AS309:AS310"/>
    <mergeCell ref="AS311:AS312"/>
    <mergeCell ref="AS313:AS314"/>
    <mergeCell ref="AS315:AS316"/>
    <mergeCell ref="AS317:AS318"/>
    <mergeCell ref="AS299:AS300"/>
    <mergeCell ref="AS301:AS302"/>
    <mergeCell ref="AS303:AS304"/>
    <mergeCell ref="AS305:AS306"/>
    <mergeCell ref="AS307:AS308"/>
    <mergeCell ref="AS289:AS290"/>
    <mergeCell ref="AS291:AS292"/>
    <mergeCell ref="AS293:AS294"/>
    <mergeCell ref="AS295:AS296"/>
    <mergeCell ref="AS297:AS298"/>
    <mergeCell ref="AS279:AS280"/>
    <mergeCell ref="AS281:AS282"/>
    <mergeCell ref="AS283:AS284"/>
    <mergeCell ref="AS285:AS286"/>
    <mergeCell ref="AS287:AS288"/>
  </mergeCells>
  <conditionalFormatting sqref="A9">
    <cfRule type="expression" dxfId="5428" priority="1135">
      <formula>$L9="Yes"</formula>
    </cfRule>
  </conditionalFormatting>
  <conditionalFormatting sqref="P9">
    <cfRule type="expression" dxfId="5427" priority="1131">
      <formula>$L9="Yes"</formula>
    </cfRule>
  </conditionalFormatting>
  <conditionalFormatting sqref="A7 Y7 AD7 AI7 AN7">
    <cfRule type="expression" dxfId="5426" priority="1130">
      <formula>$AW7:$AW9="[Record ID]"</formula>
    </cfRule>
  </conditionalFormatting>
  <conditionalFormatting sqref="A7">
    <cfRule type="expression" dxfId="5425" priority="1129">
      <formula>$L7="Yes"</formula>
    </cfRule>
  </conditionalFormatting>
  <conditionalFormatting sqref="T7">
    <cfRule type="expression" dxfId="5424" priority="1128">
      <formula>$AW7:$AW9="[Record ID]"</formula>
    </cfRule>
  </conditionalFormatting>
  <conditionalFormatting sqref="T7 Y7 AD7 AI7 AN7">
    <cfRule type="expression" dxfId="5423" priority="1127">
      <formula>$L7="Yes"</formula>
    </cfRule>
  </conditionalFormatting>
  <conditionalFormatting sqref="AR7">
    <cfRule type="expression" dxfId="5422" priority="1118">
      <formula>$AW7:$AW9="[Record ID]"</formula>
    </cfRule>
  </conditionalFormatting>
  <conditionalFormatting sqref="AR7">
    <cfRule type="expression" dxfId="5421" priority="1117">
      <formula>$L7="Yes"</formula>
    </cfRule>
  </conditionalFormatting>
  <conditionalFormatting sqref="A9 P9">
    <cfRule type="expression" dxfId="5420" priority="1275">
      <formula>$AW9:$AW10="[Record ID]"</formula>
    </cfRule>
  </conditionalFormatting>
  <conditionalFormatting sqref="AT7">
    <cfRule type="expression" dxfId="5419" priority="452">
      <formula>$AW7:$AW9="[Record ID]"</formula>
    </cfRule>
  </conditionalFormatting>
  <conditionalFormatting sqref="AT7">
    <cfRule type="expression" dxfId="5418" priority="451">
      <formula>$L7="Yes"</formula>
    </cfRule>
  </conditionalFormatting>
  <conditionalFormatting sqref="AU7">
    <cfRule type="expression" dxfId="5417" priority="450">
      <formula>$AW7:$AW9="[Record ID]"</formula>
    </cfRule>
  </conditionalFormatting>
  <conditionalFormatting sqref="AU7">
    <cfRule type="expression" dxfId="5416" priority="449">
      <formula>$L7="Yes"</formula>
    </cfRule>
  </conditionalFormatting>
  <conditionalFormatting sqref="AV7">
    <cfRule type="expression" dxfId="5415" priority="448">
      <formula>$AW7:$AW9="[Record ID]"</formula>
    </cfRule>
  </conditionalFormatting>
  <conditionalFormatting sqref="AV7">
    <cfRule type="expression" dxfId="5414" priority="447">
      <formula>$L7="Yes"</formula>
    </cfRule>
  </conditionalFormatting>
  <conditionalFormatting sqref="B8">
    <cfRule type="expression" dxfId="5413" priority="446">
      <formula>AND($B1048557&lt;&gt;"",$C1048557&lt;&gt;"")</formula>
    </cfRule>
  </conditionalFormatting>
  <conditionalFormatting sqref="B9:C10">
    <cfRule type="expression" dxfId="5412" priority="445">
      <formula>AND($B9&lt;&gt;"",$C9&lt;&gt;"")</formula>
    </cfRule>
  </conditionalFormatting>
  <conditionalFormatting sqref="U9 W9">
    <cfRule type="expression" dxfId="5411" priority="437">
      <formula>AND(OR($T9&lt;&gt;"",$T10&lt;&gt;"",$U9&lt;&gt;""),$W9="TBD")</formula>
    </cfRule>
  </conditionalFormatting>
  <conditionalFormatting sqref="Z9:Z10 AB9:AB10">
    <cfRule type="expression" dxfId="5410" priority="436">
      <formula>AND(OR($Y9&lt;&gt;"",$Y10&lt;&gt;"",$Z9&lt;&gt;""),$AB9="TBD")</formula>
    </cfRule>
  </conditionalFormatting>
  <conditionalFormatting sqref="AE9:AE10 AG9:AG10">
    <cfRule type="expression" dxfId="5409" priority="435">
      <formula>AND(OR($AI9&lt;&gt;"",$AI10&lt;&gt;"",$AJ9&lt;&gt;""),$AG9="TBD")</formula>
    </cfRule>
  </conditionalFormatting>
  <conditionalFormatting sqref="AI9:AJ10 AL9:AL10">
    <cfRule type="expression" dxfId="5408" priority="434">
      <formula>AND(OR($AI9&lt;&gt;"",$AI10&lt;&gt;"",$AJ9&lt;&gt;""),$AL9="TBD")</formula>
    </cfRule>
  </conditionalFormatting>
  <conditionalFormatting sqref="AI10">
    <cfRule type="expression" dxfId="5407" priority="430">
      <formula>AND(OR($AI9&lt;&gt;"",$AI10&lt;&gt;"",$AJ9&lt;&gt;""),$AL9="TBD")</formula>
    </cfRule>
  </conditionalFormatting>
  <conditionalFormatting sqref="AK9">
    <cfRule type="expression" dxfId="5406" priority="427">
      <formula>AND(OR($T9&lt;&gt;"",$T10&lt;&gt;"",$U9&lt;&gt;""),$W9="TBD")</formula>
    </cfRule>
  </conditionalFormatting>
  <conditionalFormatting sqref="A37">
    <cfRule type="expression" dxfId="5405" priority="35">
      <formula>$L37="Yes"</formula>
    </cfRule>
  </conditionalFormatting>
  <conditionalFormatting sqref="P37">
    <cfRule type="expression" dxfId="5404" priority="34">
      <formula>$L37="Yes"</formula>
    </cfRule>
  </conditionalFormatting>
  <conditionalFormatting sqref="A37 P37">
    <cfRule type="expression" dxfId="5403" priority="36">
      <formula>$AW37:$AW38="[Record ID]"</formula>
    </cfRule>
  </conditionalFormatting>
  <conditionalFormatting sqref="B37:C38">
    <cfRule type="expression" dxfId="5402" priority="33">
      <formula>AND($B37&lt;&gt;"",$C37&lt;&gt;"")</formula>
    </cfRule>
  </conditionalFormatting>
  <conditionalFormatting sqref="T38 T37:W37">
    <cfRule type="expression" dxfId="5401" priority="32">
      <formula>AND(OR($T37&lt;&gt;"",$T38&lt;&gt;"",$U37&lt;&gt;""),$W37="TBD")</formula>
    </cfRule>
  </conditionalFormatting>
  <conditionalFormatting sqref="Y37:Z38 AB37:AB38">
    <cfRule type="expression" dxfId="5400" priority="31">
      <formula>AND(OR($Y37&lt;&gt;"",$Y38&lt;&gt;"",$Z37&lt;&gt;""),$AB37="TBD")</formula>
    </cfRule>
  </conditionalFormatting>
  <conditionalFormatting sqref="AD37:AE38 AG37:AG38">
    <cfRule type="expression" dxfId="5399" priority="30">
      <formula>AND(OR($AI37&lt;&gt;"",$AI38&lt;&gt;"",$AJ37&lt;&gt;""),$AG37="TBD")</formula>
    </cfRule>
  </conditionalFormatting>
  <conditionalFormatting sqref="AI37:AJ38 AL37:AL38">
    <cfRule type="expression" dxfId="5398" priority="29">
      <formula>AND(OR($AI37&lt;&gt;"",$AI38&lt;&gt;"",$AJ37&lt;&gt;""),$AL37="TBD")</formula>
    </cfRule>
  </conditionalFormatting>
  <conditionalFormatting sqref="T38">
    <cfRule type="expression" dxfId="5397" priority="28">
      <formula>AND(OR($T37&lt;&gt;"",$T38&lt;&gt;"",$U37&lt;&gt;""),$W37="TBD")</formula>
    </cfRule>
  </conditionalFormatting>
  <conditionalFormatting sqref="Y38">
    <cfRule type="expression" dxfId="5396" priority="27">
      <formula>AND(OR($Y37&lt;&gt;"",$Y38&lt;&gt;"",$Z37&lt;&gt;""),$AB37="TBD")</formula>
    </cfRule>
  </conditionalFormatting>
  <conditionalFormatting sqref="AD38">
    <cfRule type="expression" dxfId="5395" priority="26">
      <formula>AND(OR($AI37&lt;&gt;"",$AI38&lt;&gt;"",$AJ37&lt;&gt;""),$AL37="TBD")</formula>
    </cfRule>
  </conditionalFormatting>
  <conditionalFormatting sqref="AI38">
    <cfRule type="expression" dxfId="5394" priority="25">
      <formula>AND(OR($AI37&lt;&gt;"",$AI38&lt;&gt;"",$AJ37&lt;&gt;""),$AL37="TBD")</formula>
    </cfRule>
  </conditionalFormatting>
  <conditionalFormatting sqref="AA37">
    <cfRule type="expression" dxfId="5393" priority="24">
      <formula>AND(OR($T37&lt;&gt;"",$T38&lt;&gt;"",$U37&lt;&gt;""),$W37="TBD")</formula>
    </cfRule>
  </conditionalFormatting>
  <conditionalFormatting sqref="AF37">
    <cfRule type="expression" dxfId="5392" priority="23">
      <formula>AND(OR($T37&lt;&gt;"",$T38&lt;&gt;"",$U37&lt;&gt;""),$W37="TBD")</formula>
    </cfRule>
  </conditionalFormatting>
  <conditionalFormatting sqref="AK37">
    <cfRule type="expression" dxfId="5391" priority="22">
      <formula>AND(OR($T37&lt;&gt;"",$T38&lt;&gt;"",$U37&lt;&gt;""),$W37="TBD")</formula>
    </cfRule>
  </conditionalFormatting>
  <conditionalFormatting sqref="A11">
    <cfRule type="expression" dxfId="5390" priority="410">
      <formula>$L11="Yes"</formula>
    </cfRule>
  </conditionalFormatting>
  <conditionalFormatting sqref="P11">
    <cfRule type="expression" dxfId="5389" priority="409">
      <formula>$L11="Yes"</formula>
    </cfRule>
  </conditionalFormatting>
  <conditionalFormatting sqref="A11 P11">
    <cfRule type="expression" dxfId="5388" priority="411">
      <formula>$AW11:$AW12="[Record ID]"</formula>
    </cfRule>
  </conditionalFormatting>
  <conditionalFormatting sqref="B11:C12">
    <cfRule type="expression" dxfId="5387" priority="408">
      <formula>AND($B11&lt;&gt;"",$C11&lt;&gt;"")</formula>
    </cfRule>
  </conditionalFormatting>
  <conditionalFormatting sqref="U11 W11">
    <cfRule type="expression" dxfId="5386" priority="407">
      <formula>AND(OR($T11&lt;&gt;"",$T12&lt;&gt;"",$U11&lt;&gt;""),$W11="TBD")</formula>
    </cfRule>
  </conditionalFormatting>
  <conditionalFormatting sqref="Z11:Z12 AB11:AB12">
    <cfRule type="expression" dxfId="5385" priority="406">
      <formula>AND(OR($Y11&lt;&gt;"",$Y12&lt;&gt;"",$Z11&lt;&gt;""),$AB11="TBD")</formula>
    </cfRule>
  </conditionalFormatting>
  <conditionalFormatting sqref="AE11:AE12 AG11:AG12">
    <cfRule type="expression" dxfId="5384" priority="405">
      <formula>AND(OR($AI11&lt;&gt;"",$AI12&lt;&gt;"",$AJ11&lt;&gt;""),$AG11="TBD")</formula>
    </cfRule>
  </conditionalFormatting>
  <conditionalFormatting sqref="AI11:AJ12 AL11:AL12">
    <cfRule type="expression" dxfId="5383" priority="404">
      <formula>AND(OR($AI11&lt;&gt;"",$AI12&lt;&gt;"",$AJ11&lt;&gt;""),$AL11="TBD")</formula>
    </cfRule>
  </conditionalFormatting>
  <conditionalFormatting sqref="AI12">
    <cfRule type="expression" dxfId="5382" priority="400">
      <formula>AND(OR($AI11&lt;&gt;"",$AI12&lt;&gt;"",$AJ11&lt;&gt;""),$AL11="TBD")</formula>
    </cfRule>
  </conditionalFormatting>
  <conditionalFormatting sqref="AK11">
    <cfRule type="expression" dxfId="5381" priority="397">
      <formula>AND(OR($T11&lt;&gt;"",$T12&lt;&gt;"",$U11&lt;&gt;""),$W11="TBD")</formula>
    </cfRule>
  </conditionalFormatting>
  <conditionalFormatting sqref="A13">
    <cfRule type="expression" dxfId="5380" priority="380">
      <formula>$L13="Yes"</formula>
    </cfRule>
  </conditionalFormatting>
  <conditionalFormatting sqref="P13">
    <cfRule type="expression" dxfId="5379" priority="379">
      <formula>$L13="Yes"</formula>
    </cfRule>
  </conditionalFormatting>
  <conditionalFormatting sqref="A13 P13">
    <cfRule type="expression" dxfId="5378" priority="381">
      <formula>$AW13:$AW14="[Record ID]"</formula>
    </cfRule>
  </conditionalFormatting>
  <conditionalFormatting sqref="B13:C14">
    <cfRule type="expression" dxfId="5377" priority="378">
      <formula>AND($B13&lt;&gt;"",$C13&lt;&gt;"")</formula>
    </cfRule>
  </conditionalFormatting>
  <conditionalFormatting sqref="T14 U13 W13">
    <cfRule type="expression" dxfId="5376" priority="377">
      <formula>AND(OR($T13&lt;&gt;"",$T14&lt;&gt;"",$U13&lt;&gt;""),$W13="TBD")</formula>
    </cfRule>
  </conditionalFormatting>
  <conditionalFormatting sqref="Y14:Z14 AB13:AB14 Z13">
    <cfRule type="expression" dxfId="5375" priority="376">
      <formula>AND(OR($Y13&lt;&gt;"",$Y14&lt;&gt;"",$Z13&lt;&gt;""),$AB13="TBD")</formula>
    </cfRule>
  </conditionalFormatting>
  <conditionalFormatting sqref="AD14:AE14 AG13:AG14 AE13">
    <cfRule type="expression" dxfId="5374" priority="375">
      <formula>AND(OR($AI13&lt;&gt;"",$AI14&lt;&gt;"",$AJ13&lt;&gt;""),$AG13="TBD")</formula>
    </cfRule>
  </conditionalFormatting>
  <conditionalFormatting sqref="AI13:AJ14 AL13:AL14">
    <cfRule type="expression" dxfId="5373" priority="374">
      <formula>AND(OR($AI13&lt;&gt;"",$AI14&lt;&gt;"",$AJ13&lt;&gt;""),$AL13="TBD")</formula>
    </cfRule>
  </conditionalFormatting>
  <conditionalFormatting sqref="T14">
    <cfRule type="expression" dxfId="5372" priority="373">
      <formula>AND(OR($T13&lt;&gt;"",$T14&lt;&gt;"",$U13&lt;&gt;""),$W13="TBD")</formula>
    </cfRule>
  </conditionalFormatting>
  <conditionalFormatting sqref="Y14">
    <cfRule type="expression" dxfId="5371" priority="372">
      <formula>AND(OR($Y13&lt;&gt;"",$Y14&lt;&gt;"",$Z13&lt;&gt;""),$AB13="TBD")</formula>
    </cfRule>
  </conditionalFormatting>
  <conditionalFormatting sqref="AD14">
    <cfRule type="expression" dxfId="5370" priority="371">
      <formula>AND(OR($AI13&lt;&gt;"",$AI14&lt;&gt;"",$AJ13&lt;&gt;""),$AL13="TBD")</formula>
    </cfRule>
  </conditionalFormatting>
  <conditionalFormatting sqref="AI14">
    <cfRule type="expression" dxfId="5369" priority="370">
      <formula>AND(OR($AI13&lt;&gt;"",$AI14&lt;&gt;"",$AJ13&lt;&gt;""),$AL13="TBD")</formula>
    </cfRule>
  </conditionalFormatting>
  <conditionalFormatting sqref="AK13">
    <cfRule type="expression" dxfId="5368" priority="367">
      <formula>AND(OR($T13&lt;&gt;"",$T14&lt;&gt;"",$U13&lt;&gt;""),$W13="TBD")</formula>
    </cfRule>
  </conditionalFormatting>
  <conditionalFormatting sqref="A15">
    <cfRule type="expression" dxfId="5367" priority="350">
      <formula>$L15="Yes"</formula>
    </cfRule>
  </conditionalFormatting>
  <conditionalFormatting sqref="P15">
    <cfRule type="expression" dxfId="5366" priority="349">
      <formula>$L15="Yes"</formula>
    </cfRule>
  </conditionalFormatting>
  <conditionalFormatting sqref="A15 P15">
    <cfRule type="expression" dxfId="5365" priority="351">
      <formula>$AW15:$AW16="[Record ID]"</formula>
    </cfRule>
  </conditionalFormatting>
  <conditionalFormatting sqref="B15:C16">
    <cfRule type="expression" dxfId="5364" priority="348">
      <formula>AND($B15&lt;&gt;"",$C15&lt;&gt;"")</formula>
    </cfRule>
  </conditionalFormatting>
  <conditionalFormatting sqref="T16 T15:W15">
    <cfRule type="expression" dxfId="5363" priority="347">
      <formula>AND(OR($T15&lt;&gt;"",$T16&lt;&gt;"",$U15&lt;&gt;""),$W15="TBD")</formula>
    </cfRule>
  </conditionalFormatting>
  <conditionalFormatting sqref="Y15:Z16 AB15:AB16">
    <cfRule type="expression" dxfId="5362" priority="346">
      <formula>AND(OR($Y15&lt;&gt;"",$Y16&lt;&gt;"",$Z15&lt;&gt;""),$AB15="TBD")</formula>
    </cfRule>
  </conditionalFormatting>
  <conditionalFormatting sqref="AD15:AE16 AG15:AG16">
    <cfRule type="expression" dxfId="5361" priority="345">
      <formula>AND(OR($AI15&lt;&gt;"",$AI16&lt;&gt;"",$AJ15&lt;&gt;""),$AG15="TBD")</formula>
    </cfRule>
  </conditionalFormatting>
  <conditionalFormatting sqref="AI15:AJ16 AL15:AL16">
    <cfRule type="expression" dxfId="5360" priority="344">
      <formula>AND(OR($AI15&lt;&gt;"",$AI16&lt;&gt;"",$AJ15&lt;&gt;""),$AL15="TBD")</formula>
    </cfRule>
  </conditionalFormatting>
  <conditionalFormatting sqref="T16">
    <cfRule type="expression" dxfId="5359" priority="343">
      <formula>AND(OR($T15&lt;&gt;"",$T16&lt;&gt;"",$U15&lt;&gt;""),$W15="TBD")</formula>
    </cfRule>
  </conditionalFormatting>
  <conditionalFormatting sqref="Y16">
    <cfRule type="expression" dxfId="5358" priority="342">
      <formula>AND(OR($Y15&lt;&gt;"",$Y16&lt;&gt;"",$Z15&lt;&gt;""),$AB15="TBD")</formula>
    </cfRule>
  </conditionalFormatting>
  <conditionalFormatting sqref="AD16">
    <cfRule type="expression" dxfId="5357" priority="341">
      <formula>AND(OR($AI15&lt;&gt;"",$AI16&lt;&gt;"",$AJ15&lt;&gt;""),$AL15="TBD")</formula>
    </cfRule>
  </conditionalFormatting>
  <conditionalFormatting sqref="AI16">
    <cfRule type="expression" dxfId="5356" priority="340">
      <formula>AND(OR($AI15&lt;&gt;"",$AI16&lt;&gt;"",$AJ15&lt;&gt;""),$AL15="TBD")</formula>
    </cfRule>
  </conditionalFormatting>
  <conditionalFormatting sqref="AA15">
    <cfRule type="expression" dxfId="5355" priority="339">
      <formula>AND(OR($T15&lt;&gt;"",$T16&lt;&gt;"",$U15&lt;&gt;""),$W15="TBD")</formula>
    </cfRule>
  </conditionalFormatting>
  <conditionalFormatting sqref="AF15">
    <cfRule type="expression" dxfId="5354" priority="338">
      <formula>AND(OR($T15&lt;&gt;"",$T16&lt;&gt;"",$U15&lt;&gt;""),$W15="TBD")</formula>
    </cfRule>
  </conditionalFormatting>
  <conditionalFormatting sqref="AK15">
    <cfRule type="expression" dxfId="5353" priority="337">
      <formula>AND(OR($T15&lt;&gt;"",$T16&lt;&gt;"",$U15&lt;&gt;""),$W15="TBD")</formula>
    </cfRule>
  </conditionalFormatting>
  <conditionalFormatting sqref="A17">
    <cfRule type="expression" dxfId="5352" priority="320">
      <formula>$L17="Yes"</formula>
    </cfRule>
  </conditionalFormatting>
  <conditionalFormatting sqref="P17">
    <cfRule type="expression" dxfId="5351" priority="319">
      <formula>$L17="Yes"</formula>
    </cfRule>
  </conditionalFormatting>
  <conditionalFormatting sqref="A17 P17">
    <cfRule type="expression" dxfId="5350" priority="321">
      <formula>$AW17:$AW18="[Record ID]"</formula>
    </cfRule>
  </conditionalFormatting>
  <conditionalFormatting sqref="B17:C18">
    <cfRule type="expression" dxfId="5349" priority="318">
      <formula>AND($B17&lt;&gt;"",$C17&lt;&gt;"")</formula>
    </cfRule>
  </conditionalFormatting>
  <conditionalFormatting sqref="T18 T17:W17">
    <cfRule type="expression" dxfId="5348" priority="317">
      <formula>AND(OR($T17&lt;&gt;"",$T18&lt;&gt;"",$U17&lt;&gt;""),$W17="TBD")</formula>
    </cfRule>
  </conditionalFormatting>
  <conditionalFormatting sqref="Y17:Z18 AB17:AB18">
    <cfRule type="expression" dxfId="5347" priority="316">
      <formula>AND(OR($Y17&lt;&gt;"",$Y18&lt;&gt;"",$Z17&lt;&gt;""),$AB17="TBD")</formula>
    </cfRule>
  </conditionalFormatting>
  <conditionalFormatting sqref="AD17:AE18 AG17:AG18">
    <cfRule type="expression" dxfId="5346" priority="315">
      <formula>AND(OR($AI17&lt;&gt;"",$AI18&lt;&gt;"",$AJ17&lt;&gt;""),$AG17="TBD")</formula>
    </cfRule>
  </conditionalFormatting>
  <conditionalFormatting sqref="AI17:AJ18 AL17:AL18">
    <cfRule type="expression" dxfId="5345" priority="314">
      <formula>AND(OR($AI17&lt;&gt;"",$AI18&lt;&gt;"",$AJ17&lt;&gt;""),$AL17="TBD")</formula>
    </cfRule>
  </conditionalFormatting>
  <conditionalFormatting sqref="T18">
    <cfRule type="expression" dxfId="5344" priority="313">
      <formula>AND(OR($T17&lt;&gt;"",$T18&lt;&gt;"",$U17&lt;&gt;""),$W17="TBD")</formula>
    </cfRule>
  </conditionalFormatting>
  <conditionalFormatting sqref="Y18">
    <cfRule type="expression" dxfId="5343" priority="312">
      <formula>AND(OR($Y17&lt;&gt;"",$Y18&lt;&gt;"",$Z17&lt;&gt;""),$AB17="TBD")</formula>
    </cfRule>
  </conditionalFormatting>
  <conditionalFormatting sqref="AD18">
    <cfRule type="expression" dxfId="5342" priority="311">
      <formula>AND(OR($AI17&lt;&gt;"",$AI18&lt;&gt;"",$AJ17&lt;&gt;""),$AL17="TBD")</formula>
    </cfRule>
  </conditionalFormatting>
  <conditionalFormatting sqref="AI18">
    <cfRule type="expression" dxfId="5341" priority="310">
      <formula>AND(OR($AI17&lt;&gt;"",$AI18&lt;&gt;"",$AJ17&lt;&gt;""),$AL17="TBD")</formula>
    </cfRule>
  </conditionalFormatting>
  <conditionalFormatting sqref="AA17">
    <cfRule type="expression" dxfId="5340" priority="309">
      <formula>AND(OR($T17&lt;&gt;"",$T18&lt;&gt;"",$U17&lt;&gt;""),$W17="TBD")</formula>
    </cfRule>
  </conditionalFormatting>
  <conditionalFormatting sqref="AF17">
    <cfRule type="expression" dxfId="5339" priority="308">
      <formula>AND(OR($T17&lt;&gt;"",$T18&lt;&gt;"",$U17&lt;&gt;""),$W17="TBD")</formula>
    </cfRule>
  </conditionalFormatting>
  <conditionalFormatting sqref="AK17">
    <cfRule type="expression" dxfId="5338" priority="307">
      <formula>AND(OR($T17&lt;&gt;"",$T18&lt;&gt;"",$U17&lt;&gt;""),$W17="TBD")</formula>
    </cfRule>
  </conditionalFormatting>
  <conditionalFormatting sqref="A19">
    <cfRule type="expression" dxfId="5337" priority="290">
      <formula>$L19="Yes"</formula>
    </cfRule>
  </conditionalFormatting>
  <conditionalFormatting sqref="P19">
    <cfRule type="expression" dxfId="5336" priority="289">
      <formula>$L19="Yes"</formula>
    </cfRule>
  </conditionalFormatting>
  <conditionalFormatting sqref="A19 P19">
    <cfRule type="expression" dxfId="5335" priority="291">
      <formula>$AW19:$AW20="[Record ID]"</formula>
    </cfRule>
  </conditionalFormatting>
  <conditionalFormatting sqref="B19:C20">
    <cfRule type="expression" dxfId="5334" priority="288">
      <formula>AND($B19&lt;&gt;"",$C19&lt;&gt;"")</formula>
    </cfRule>
  </conditionalFormatting>
  <conditionalFormatting sqref="T20 T19:W19">
    <cfRule type="expression" dxfId="5333" priority="287">
      <formula>AND(OR($T19&lt;&gt;"",$T20&lt;&gt;"",$U19&lt;&gt;""),$W19="TBD")</formula>
    </cfRule>
  </conditionalFormatting>
  <conditionalFormatting sqref="Y19:Z20 AB19:AB20">
    <cfRule type="expression" dxfId="5332" priority="286">
      <formula>AND(OR($Y19&lt;&gt;"",$Y20&lt;&gt;"",$Z19&lt;&gt;""),$AB19="TBD")</formula>
    </cfRule>
  </conditionalFormatting>
  <conditionalFormatting sqref="AD19:AE20 AG19:AG20">
    <cfRule type="expression" dxfId="5331" priority="285">
      <formula>AND(OR($AI19&lt;&gt;"",$AI20&lt;&gt;"",$AJ19&lt;&gt;""),$AG19="TBD")</formula>
    </cfRule>
  </conditionalFormatting>
  <conditionalFormatting sqref="AI19:AJ20 AL19:AL20">
    <cfRule type="expression" dxfId="5330" priority="284">
      <formula>AND(OR($AI19&lt;&gt;"",$AI20&lt;&gt;"",$AJ19&lt;&gt;""),$AL19="TBD")</formula>
    </cfRule>
  </conditionalFormatting>
  <conditionalFormatting sqref="T20">
    <cfRule type="expression" dxfId="5329" priority="283">
      <formula>AND(OR($T19&lt;&gt;"",$T20&lt;&gt;"",$U19&lt;&gt;""),$W19="TBD")</formula>
    </cfRule>
  </conditionalFormatting>
  <conditionalFormatting sqref="Y20">
    <cfRule type="expression" dxfId="5328" priority="282">
      <formula>AND(OR($Y19&lt;&gt;"",$Y20&lt;&gt;"",$Z19&lt;&gt;""),$AB19="TBD")</formula>
    </cfRule>
  </conditionalFormatting>
  <conditionalFormatting sqref="AD20">
    <cfRule type="expression" dxfId="5327" priority="281">
      <formula>AND(OR($AI19&lt;&gt;"",$AI20&lt;&gt;"",$AJ19&lt;&gt;""),$AL19="TBD")</formula>
    </cfRule>
  </conditionalFormatting>
  <conditionalFormatting sqref="AI20">
    <cfRule type="expression" dxfId="5326" priority="280">
      <formula>AND(OR($AI19&lt;&gt;"",$AI20&lt;&gt;"",$AJ19&lt;&gt;""),$AL19="TBD")</formula>
    </cfRule>
  </conditionalFormatting>
  <conditionalFormatting sqref="AA19">
    <cfRule type="expression" dxfId="5325" priority="279">
      <formula>AND(OR($T19&lt;&gt;"",$T20&lt;&gt;"",$U19&lt;&gt;""),$W19="TBD")</formula>
    </cfRule>
  </conditionalFormatting>
  <conditionalFormatting sqref="AF19">
    <cfRule type="expression" dxfId="5324" priority="278">
      <formula>AND(OR($T19&lt;&gt;"",$T20&lt;&gt;"",$U19&lt;&gt;""),$W19="TBD")</formula>
    </cfRule>
  </conditionalFormatting>
  <conditionalFormatting sqref="AK19">
    <cfRule type="expression" dxfId="5323" priority="277">
      <formula>AND(OR($T19&lt;&gt;"",$T20&lt;&gt;"",$U19&lt;&gt;""),$W19="TBD")</formula>
    </cfRule>
  </conditionalFormatting>
  <conditionalFormatting sqref="A21">
    <cfRule type="expression" dxfId="5322" priority="260">
      <formula>$L21="Yes"</formula>
    </cfRule>
  </conditionalFormatting>
  <conditionalFormatting sqref="P21">
    <cfRule type="expression" dxfId="5321" priority="259">
      <formula>$L21="Yes"</formula>
    </cfRule>
  </conditionalFormatting>
  <conditionalFormatting sqref="A21 P21">
    <cfRule type="expression" dxfId="5320" priority="261">
      <formula>$AW21:$AW22="[Record ID]"</formula>
    </cfRule>
  </conditionalFormatting>
  <conditionalFormatting sqref="B21:C22">
    <cfRule type="expression" dxfId="5319" priority="258">
      <formula>AND($B21&lt;&gt;"",$C21&lt;&gt;"")</formula>
    </cfRule>
  </conditionalFormatting>
  <conditionalFormatting sqref="T22 T21:W21">
    <cfRule type="expression" dxfId="5318" priority="257">
      <formula>AND(OR($T21&lt;&gt;"",$T22&lt;&gt;"",$U21&lt;&gt;""),$W21="TBD")</formula>
    </cfRule>
  </conditionalFormatting>
  <conditionalFormatting sqref="Y21:Z22 AB21:AB22">
    <cfRule type="expression" dxfId="5317" priority="256">
      <formula>AND(OR($Y21&lt;&gt;"",$Y22&lt;&gt;"",$Z21&lt;&gt;""),$AB21="TBD")</formula>
    </cfRule>
  </conditionalFormatting>
  <conditionalFormatting sqref="AD21:AE22 AG21:AG22">
    <cfRule type="expression" dxfId="5316" priority="255">
      <formula>AND(OR($AI21&lt;&gt;"",$AI22&lt;&gt;"",$AJ21&lt;&gt;""),$AG21="TBD")</formula>
    </cfRule>
  </conditionalFormatting>
  <conditionalFormatting sqref="AI21:AJ22 AL21:AL22">
    <cfRule type="expression" dxfId="5315" priority="254">
      <formula>AND(OR($AI21&lt;&gt;"",$AI22&lt;&gt;"",$AJ21&lt;&gt;""),$AL21="TBD")</formula>
    </cfRule>
  </conditionalFormatting>
  <conditionalFormatting sqref="T22">
    <cfRule type="expression" dxfId="5314" priority="253">
      <formula>AND(OR($T21&lt;&gt;"",$T22&lt;&gt;"",$U21&lt;&gt;""),$W21="TBD")</formula>
    </cfRule>
  </conditionalFormatting>
  <conditionalFormatting sqref="Y22">
    <cfRule type="expression" dxfId="5313" priority="252">
      <formula>AND(OR($Y21&lt;&gt;"",$Y22&lt;&gt;"",$Z21&lt;&gt;""),$AB21="TBD")</formula>
    </cfRule>
  </conditionalFormatting>
  <conditionalFormatting sqref="AD22">
    <cfRule type="expression" dxfId="5312" priority="251">
      <formula>AND(OR($AI21&lt;&gt;"",$AI22&lt;&gt;"",$AJ21&lt;&gt;""),$AL21="TBD")</formula>
    </cfRule>
  </conditionalFormatting>
  <conditionalFormatting sqref="AI22">
    <cfRule type="expression" dxfId="5311" priority="250">
      <formula>AND(OR($AI21&lt;&gt;"",$AI22&lt;&gt;"",$AJ21&lt;&gt;""),$AL21="TBD")</formula>
    </cfRule>
  </conditionalFormatting>
  <conditionalFormatting sqref="AA21">
    <cfRule type="expression" dxfId="5310" priority="249">
      <formula>AND(OR($T21&lt;&gt;"",$T22&lt;&gt;"",$U21&lt;&gt;""),$W21="TBD")</formula>
    </cfRule>
  </conditionalFormatting>
  <conditionalFormatting sqref="AF21">
    <cfRule type="expression" dxfId="5309" priority="248">
      <formula>AND(OR($T21&lt;&gt;"",$T22&lt;&gt;"",$U21&lt;&gt;""),$W21="TBD")</formula>
    </cfRule>
  </conditionalFormatting>
  <conditionalFormatting sqref="AK21">
    <cfRule type="expression" dxfId="5308" priority="247">
      <formula>AND(OR($T21&lt;&gt;"",$T22&lt;&gt;"",$U21&lt;&gt;""),$W21="TBD")</formula>
    </cfRule>
  </conditionalFormatting>
  <conditionalFormatting sqref="A23">
    <cfRule type="expression" dxfId="5307" priority="230">
      <formula>$L23="Yes"</formula>
    </cfRule>
  </conditionalFormatting>
  <conditionalFormatting sqref="P23">
    <cfRule type="expression" dxfId="5306" priority="229">
      <formula>$L23="Yes"</formula>
    </cfRule>
  </conditionalFormatting>
  <conditionalFormatting sqref="A23 P23">
    <cfRule type="expression" dxfId="5305" priority="231">
      <formula>$AW23:$AW24="[Record ID]"</formula>
    </cfRule>
  </conditionalFormatting>
  <conditionalFormatting sqref="B23:C24">
    <cfRule type="expression" dxfId="5304" priority="228">
      <formula>AND($B23&lt;&gt;"",$C23&lt;&gt;"")</formula>
    </cfRule>
  </conditionalFormatting>
  <conditionalFormatting sqref="T24 T23:W23">
    <cfRule type="expression" dxfId="5303" priority="227">
      <formula>AND(OR($T23&lt;&gt;"",$T24&lt;&gt;"",$U23&lt;&gt;""),$W23="TBD")</formula>
    </cfRule>
  </conditionalFormatting>
  <conditionalFormatting sqref="Y23:Z24 AB23:AB24">
    <cfRule type="expression" dxfId="5302" priority="226">
      <formula>AND(OR($Y23&lt;&gt;"",$Y24&lt;&gt;"",$Z23&lt;&gt;""),$AB23="TBD")</formula>
    </cfRule>
  </conditionalFormatting>
  <conditionalFormatting sqref="AD23:AE24 AG23:AG24">
    <cfRule type="expression" dxfId="5301" priority="225">
      <formula>AND(OR($AI23&lt;&gt;"",$AI24&lt;&gt;"",$AJ23&lt;&gt;""),$AG23="TBD")</formula>
    </cfRule>
  </conditionalFormatting>
  <conditionalFormatting sqref="AI23:AJ24 AL23:AL24">
    <cfRule type="expression" dxfId="5300" priority="224">
      <formula>AND(OR($AI23&lt;&gt;"",$AI24&lt;&gt;"",$AJ23&lt;&gt;""),$AL23="TBD")</formula>
    </cfRule>
  </conditionalFormatting>
  <conditionalFormatting sqref="T24">
    <cfRule type="expression" dxfId="5299" priority="223">
      <formula>AND(OR($T23&lt;&gt;"",$T24&lt;&gt;"",$U23&lt;&gt;""),$W23="TBD")</formula>
    </cfRule>
  </conditionalFormatting>
  <conditionalFormatting sqref="Y24">
    <cfRule type="expression" dxfId="5298" priority="222">
      <formula>AND(OR($Y23&lt;&gt;"",$Y24&lt;&gt;"",$Z23&lt;&gt;""),$AB23="TBD")</formula>
    </cfRule>
  </conditionalFormatting>
  <conditionalFormatting sqref="AD24">
    <cfRule type="expression" dxfId="5297" priority="221">
      <formula>AND(OR($AI23&lt;&gt;"",$AI24&lt;&gt;"",$AJ23&lt;&gt;""),$AL23="TBD")</formula>
    </cfRule>
  </conditionalFormatting>
  <conditionalFormatting sqref="AI24">
    <cfRule type="expression" dxfId="5296" priority="220">
      <formula>AND(OR($AI23&lt;&gt;"",$AI24&lt;&gt;"",$AJ23&lt;&gt;""),$AL23="TBD")</formula>
    </cfRule>
  </conditionalFormatting>
  <conditionalFormatting sqref="AA23">
    <cfRule type="expression" dxfId="5295" priority="219">
      <formula>AND(OR($T23&lt;&gt;"",$T24&lt;&gt;"",$U23&lt;&gt;""),$W23="TBD")</formula>
    </cfRule>
  </conditionalFormatting>
  <conditionalFormatting sqref="AF23">
    <cfRule type="expression" dxfId="5294" priority="218">
      <formula>AND(OR($T23&lt;&gt;"",$T24&lt;&gt;"",$U23&lt;&gt;""),$W23="TBD")</formula>
    </cfRule>
  </conditionalFormatting>
  <conditionalFormatting sqref="AK23">
    <cfRule type="expression" dxfId="5293" priority="217">
      <formula>AND(OR($T23&lt;&gt;"",$T24&lt;&gt;"",$U23&lt;&gt;""),$W23="TBD")</formula>
    </cfRule>
  </conditionalFormatting>
  <conditionalFormatting sqref="A25">
    <cfRule type="expression" dxfId="5292" priority="200">
      <formula>$L25="Yes"</formula>
    </cfRule>
  </conditionalFormatting>
  <conditionalFormatting sqref="P25">
    <cfRule type="expression" dxfId="5291" priority="199">
      <formula>$L25="Yes"</formula>
    </cfRule>
  </conditionalFormatting>
  <conditionalFormatting sqref="A25 P25">
    <cfRule type="expression" dxfId="5290" priority="201">
      <formula>$AW25:$AW26="[Record ID]"</formula>
    </cfRule>
  </conditionalFormatting>
  <conditionalFormatting sqref="B25:C26">
    <cfRule type="expression" dxfId="5289" priority="198">
      <formula>AND($B25&lt;&gt;"",$C25&lt;&gt;"")</formula>
    </cfRule>
  </conditionalFormatting>
  <conditionalFormatting sqref="T26 T25:W25">
    <cfRule type="expression" dxfId="5288" priority="197">
      <formula>AND(OR($T25&lt;&gt;"",$T26&lt;&gt;"",$U25&lt;&gt;""),$W25="TBD")</formula>
    </cfRule>
  </conditionalFormatting>
  <conditionalFormatting sqref="Y25:Z26 AB25:AB26">
    <cfRule type="expression" dxfId="5287" priority="196">
      <formula>AND(OR($Y25&lt;&gt;"",$Y26&lt;&gt;"",$Z25&lt;&gt;""),$AB25="TBD")</formula>
    </cfRule>
  </conditionalFormatting>
  <conditionalFormatting sqref="AD25:AE26 AG25:AG26">
    <cfRule type="expression" dxfId="5286" priority="195">
      <formula>AND(OR($AI25&lt;&gt;"",$AI26&lt;&gt;"",$AJ25&lt;&gt;""),$AG25="TBD")</formula>
    </cfRule>
  </conditionalFormatting>
  <conditionalFormatting sqref="AI25:AJ26 AL25:AL26">
    <cfRule type="expression" dxfId="5285" priority="194">
      <formula>AND(OR($AI25&lt;&gt;"",$AI26&lt;&gt;"",$AJ25&lt;&gt;""),$AL25="TBD")</formula>
    </cfRule>
  </conditionalFormatting>
  <conditionalFormatting sqref="T26">
    <cfRule type="expression" dxfId="5284" priority="193">
      <formula>AND(OR($T25&lt;&gt;"",$T26&lt;&gt;"",$U25&lt;&gt;""),$W25="TBD")</formula>
    </cfRule>
  </conditionalFormatting>
  <conditionalFormatting sqref="Y26">
    <cfRule type="expression" dxfId="5283" priority="192">
      <formula>AND(OR($Y25&lt;&gt;"",$Y26&lt;&gt;"",$Z25&lt;&gt;""),$AB25="TBD")</formula>
    </cfRule>
  </conditionalFormatting>
  <conditionalFormatting sqref="AD26">
    <cfRule type="expression" dxfId="5282" priority="191">
      <formula>AND(OR($AI25&lt;&gt;"",$AI26&lt;&gt;"",$AJ25&lt;&gt;""),$AL25="TBD")</formula>
    </cfRule>
  </conditionalFormatting>
  <conditionalFormatting sqref="AI26">
    <cfRule type="expression" dxfId="5281" priority="190">
      <formula>AND(OR($AI25&lt;&gt;"",$AI26&lt;&gt;"",$AJ25&lt;&gt;""),$AL25="TBD")</formula>
    </cfRule>
  </conditionalFormatting>
  <conditionalFormatting sqref="AA25">
    <cfRule type="expression" dxfId="5280" priority="189">
      <formula>AND(OR($T25&lt;&gt;"",$T26&lt;&gt;"",$U25&lt;&gt;""),$W25="TBD")</formula>
    </cfRule>
  </conditionalFormatting>
  <conditionalFormatting sqref="AF25">
    <cfRule type="expression" dxfId="5279" priority="188">
      <formula>AND(OR($T25&lt;&gt;"",$T26&lt;&gt;"",$U25&lt;&gt;""),$W25="TBD")</formula>
    </cfRule>
  </conditionalFormatting>
  <conditionalFormatting sqref="AK25">
    <cfRule type="expression" dxfId="5278" priority="187">
      <formula>AND(OR($T25&lt;&gt;"",$T26&lt;&gt;"",$U25&lt;&gt;""),$W25="TBD")</formula>
    </cfRule>
  </conditionalFormatting>
  <conditionalFormatting sqref="A27">
    <cfRule type="expression" dxfId="5277" priority="170">
      <formula>$L27="Yes"</formula>
    </cfRule>
  </conditionalFormatting>
  <conditionalFormatting sqref="P27">
    <cfRule type="expression" dxfId="5276" priority="169">
      <formula>$L27="Yes"</formula>
    </cfRule>
  </conditionalFormatting>
  <conditionalFormatting sqref="A27 P27">
    <cfRule type="expression" dxfId="5275" priority="171">
      <formula>$AW27:$AW28="[Record ID]"</formula>
    </cfRule>
  </conditionalFormatting>
  <conditionalFormatting sqref="B27:C28">
    <cfRule type="expression" dxfId="5274" priority="168">
      <formula>AND($B27&lt;&gt;"",$C27&lt;&gt;"")</formula>
    </cfRule>
  </conditionalFormatting>
  <conditionalFormatting sqref="T28 T27:W27">
    <cfRule type="expression" dxfId="5273" priority="167">
      <formula>AND(OR($T27&lt;&gt;"",$T28&lt;&gt;"",$U27&lt;&gt;""),$W27="TBD")</formula>
    </cfRule>
  </conditionalFormatting>
  <conditionalFormatting sqref="Y27:Z28 AB27:AB28">
    <cfRule type="expression" dxfId="5272" priority="166">
      <formula>AND(OR($Y27&lt;&gt;"",$Y28&lt;&gt;"",$Z27&lt;&gt;""),$AB27="TBD")</formula>
    </cfRule>
  </conditionalFormatting>
  <conditionalFormatting sqref="AD27:AE28 AG27:AG28">
    <cfRule type="expression" dxfId="5271" priority="165">
      <formula>AND(OR($AI27&lt;&gt;"",$AI28&lt;&gt;"",$AJ27&lt;&gt;""),$AG27="TBD")</formula>
    </cfRule>
  </conditionalFormatting>
  <conditionalFormatting sqref="AI27:AJ28 AL27:AL28">
    <cfRule type="expression" dxfId="5270" priority="164">
      <formula>AND(OR($AI27&lt;&gt;"",$AI28&lt;&gt;"",$AJ27&lt;&gt;""),$AL27="TBD")</formula>
    </cfRule>
  </conditionalFormatting>
  <conditionalFormatting sqref="T28">
    <cfRule type="expression" dxfId="5269" priority="163">
      <formula>AND(OR($T27&lt;&gt;"",$T28&lt;&gt;"",$U27&lt;&gt;""),$W27="TBD")</formula>
    </cfRule>
  </conditionalFormatting>
  <conditionalFormatting sqref="Y28">
    <cfRule type="expression" dxfId="5268" priority="162">
      <formula>AND(OR($Y27&lt;&gt;"",$Y28&lt;&gt;"",$Z27&lt;&gt;""),$AB27="TBD")</formula>
    </cfRule>
  </conditionalFormatting>
  <conditionalFormatting sqref="AD28">
    <cfRule type="expression" dxfId="5267" priority="161">
      <formula>AND(OR($AI27&lt;&gt;"",$AI28&lt;&gt;"",$AJ27&lt;&gt;""),$AL27="TBD")</formula>
    </cfRule>
  </conditionalFormatting>
  <conditionalFormatting sqref="AI28">
    <cfRule type="expression" dxfId="5266" priority="160">
      <formula>AND(OR($AI27&lt;&gt;"",$AI28&lt;&gt;"",$AJ27&lt;&gt;""),$AL27="TBD")</formula>
    </cfRule>
  </conditionalFormatting>
  <conditionalFormatting sqref="AA27">
    <cfRule type="expression" dxfId="5265" priority="159">
      <formula>AND(OR($T27&lt;&gt;"",$T28&lt;&gt;"",$U27&lt;&gt;""),$W27="TBD")</formula>
    </cfRule>
  </conditionalFormatting>
  <conditionalFormatting sqref="AF27">
    <cfRule type="expression" dxfId="5264" priority="158">
      <formula>AND(OR($T27&lt;&gt;"",$T28&lt;&gt;"",$U27&lt;&gt;""),$W27="TBD")</formula>
    </cfRule>
  </conditionalFormatting>
  <conditionalFormatting sqref="AK27">
    <cfRule type="expression" dxfId="5263" priority="157">
      <formula>AND(OR($T27&lt;&gt;"",$T28&lt;&gt;"",$U27&lt;&gt;""),$W27="TBD")</formula>
    </cfRule>
  </conditionalFormatting>
  <conditionalFormatting sqref="A29">
    <cfRule type="expression" dxfId="5262" priority="140">
      <formula>$L29="Yes"</formula>
    </cfRule>
  </conditionalFormatting>
  <conditionalFormatting sqref="P29">
    <cfRule type="expression" dxfId="5261" priority="139">
      <formula>$L29="Yes"</formula>
    </cfRule>
  </conditionalFormatting>
  <conditionalFormatting sqref="A29 P29">
    <cfRule type="expression" dxfId="5260" priority="141">
      <formula>$AW29:$AW30="[Record ID]"</formula>
    </cfRule>
  </conditionalFormatting>
  <conditionalFormatting sqref="B29:C30">
    <cfRule type="expression" dxfId="5259" priority="138">
      <formula>AND($B29&lt;&gt;"",$C29&lt;&gt;"")</formula>
    </cfRule>
  </conditionalFormatting>
  <conditionalFormatting sqref="T30 T29:W29">
    <cfRule type="expression" dxfId="5258" priority="137">
      <formula>AND(OR($T29&lt;&gt;"",$T30&lt;&gt;"",$U29&lt;&gt;""),$W29="TBD")</formula>
    </cfRule>
  </conditionalFormatting>
  <conditionalFormatting sqref="Y29:Z30 AB29:AB30">
    <cfRule type="expression" dxfId="5257" priority="136">
      <formula>AND(OR($Y29&lt;&gt;"",$Y30&lt;&gt;"",$Z29&lt;&gt;""),$AB29="TBD")</formula>
    </cfRule>
  </conditionalFormatting>
  <conditionalFormatting sqref="AD29:AE30 AG29:AG30">
    <cfRule type="expression" dxfId="5256" priority="135">
      <formula>AND(OR($AI29&lt;&gt;"",$AI30&lt;&gt;"",$AJ29&lt;&gt;""),$AG29="TBD")</formula>
    </cfRule>
  </conditionalFormatting>
  <conditionalFormatting sqref="AI29:AJ30 AL29:AL30">
    <cfRule type="expression" dxfId="5255" priority="134">
      <formula>AND(OR($AI29&lt;&gt;"",$AI30&lt;&gt;"",$AJ29&lt;&gt;""),$AL29="TBD")</formula>
    </cfRule>
  </conditionalFormatting>
  <conditionalFormatting sqref="T30">
    <cfRule type="expression" dxfId="5254" priority="133">
      <formula>AND(OR($T29&lt;&gt;"",$T30&lt;&gt;"",$U29&lt;&gt;""),$W29="TBD")</formula>
    </cfRule>
  </conditionalFormatting>
  <conditionalFormatting sqref="Y30">
    <cfRule type="expression" dxfId="5253" priority="132">
      <formula>AND(OR($Y29&lt;&gt;"",$Y30&lt;&gt;"",$Z29&lt;&gt;""),$AB29="TBD")</formula>
    </cfRule>
  </conditionalFormatting>
  <conditionalFormatting sqref="AD30">
    <cfRule type="expression" dxfId="5252" priority="131">
      <formula>AND(OR($AI29&lt;&gt;"",$AI30&lt;&gt;"",$AJ29&lt;&gt;""),$AL29="TBD")</formula>
    </cfRule>
  </conditionalFormatting>
  <conditionalFormatting sqref="AI30">
    <cfRule type="expression" dxfId="5251" priority="130">
      <formula>AND(OR($AI29&lt;&gt;"",$AI30&lt;&gt;"",$AJ29&lt;&gt;""),$AL29="TBD")</formula>
    </cfRule>
  </conditionalFormatting>
  <conditionalFormatting sqref="AA29">
    <cfRule type="expression" dxfId="5250" priority="129">
      <formula>AND(OR($T29&lt;&gt;"",$T30&lt;&gt;"",$U29&lt;&gt;""),$W29="TBD")</formula>
    </cfRule>
  </conditionalFormatting>
  <conditionalFormatting sqref="AF29">
    <cfRule type="expression" dxfId="5249" priority="128">
      <formula>AND(OR($T29&lt;&gt;"",$T30&lt;&gt;"",$U29&lt;&gt;""),$W29="TBD")</formula>
    </cfRule>
  </conditionalFormatting>
  <conditionalFormatting sqref="AK29">
    <cfRule type="expression" dxfId="5248" priority="127">
      <formula>AND(OR($T29&lt;&gt;"",$T30&lt;&gt;"",$U29&lt;&gt;""),$W29="TBD")</formula>
    </cfRule>
  </conditionalFormatting>
  <conditionalFormatting sqref="A31">
    <cfRule type="expression" dxfId="5247" priority="110">
      <formula>$L31="Yes"</formula>
    </cfRule>
  </conditionalFormatting>
  <conditionalFormatting sqref="P31">
    <cfRule type="expression" dxfId="5246" priority="109">
      <formula>$L31="Yes"</formula>
    </cfRule>
  </conditionalFormatting>
  <conditionalFormatting sqref="A31 P31">
    <cfRule type="expression" dxfId="5245" priority="111">
      <formula>$AW31:$AW32="[Record ID]"</formula>
    </cfRule>
  </conditionalFormatting>
  <conditionalFormatting sqref="B31:C32">
    <cfRule type="expression" dxfId="5244" priority="108">
      <formula>AND($B31&lt;&gt;"",$C31&lt;&gt;"")</formula>
    </cfRule>
  </conditionalFormatting>
  <conditionalFormatting sqref="T32 T31:W31">
    <cfRule type="expression" dxfId="5243" priority="107">
      <formula>AND(OR($T31&lt;&gt;"",$T32&lt;&gt;"",$U31&lt;&gt;""),$W31="TBD")</formula>
    </cfRule>
  </conditionalFormatting>
  <conditionalFormatting sqref="Y31:Z32 AB31:AB32">
    <cfRule type="expression" dxfId="5242" priority="106">
      <formula>AND(OR($Y31&lt;&gt;"",$Y32&lt;&gt;"",$Z31&lt;&gt;""),$AB31="TBD")</formula>
    </cfRule>
  </conditionalFormatting>
  <conditionalFormatting sqref="AD31:AE32 AG31:AG32">
    <cfRule type="expression" dxfId="5241" priority="105">
      <formula>AND(OR($AI31&lt;&gt;"",$AI32&lt;&gt;"",$AJ31&lt;&gt;""),$AG31="TBD")</formula>
    </cfRule>
  </conditionalFormatting>
  <conditionalFormatting sqref="AI31:AJ32 AL31:AL32">
    <cfRule type="expression" dxfId="5240" priority="104">
      <formula>AND(OR($AI31&lt;&gt;"",$AI32&lt;&gt;"",$AJ31&lt;&gt;""),$AL31="TBD")</formula>
    </cfRule>
  </conditionalFormatting>
  <conditionalFormatting sqref="T32">
    <cfRule type="expression" dxfId="5239" priority="103">
      <formula>AND(OR($T31&lt;&gt;"",$T32&lt;&gt;"",$U31&lt;&gt;""),$W31="TBD")</formula>
    </cfRule>
  </conditionalFormatting>
  <conditionalFormatting sqref="Y32">
    <cfRule type="expression" dxfId="5238" priority="102">
      <formula>AND(OR($Y31&lt;&gt;"",$Y32&lt;&gt;"",$Z31&lt;&gt;""),$AB31="TBD")</formula>
    </cfRule>
  </conditionalFormatting>
  <conditionalFormatting sqref="AD32">
    <cfRule type="expression" dxfId="5237" priority="101">
      <formula>AND(OR($AI31&lt;&gt;"",$AI32&lt;&gt;"",$AJ31&lt;&gt;""),$AL31="TBD")</formula>
    </cfRule>
  </conditionalFormatting>
  <conditionalFormatting sqref="AI32">
    <cfRule type="expression" dxfId="5236" priority="100">
      <formula>AND(OR($AI31&lt;&gt;"",$AI32&lt;&gt;"",$AJ31&lt;&gt;""),$AL31="TBD")</formula>
    </cfRule>
  </conditionalFormatting>
  <conditionalFormatting sqref="AA31">
    <cfRule type="expression" dxfId="5235" priority="99">
      <formula>AND(OR($T31&lt;&gt;"",$T32&lt;&gt;"",$U31&lt;&gt;""),$W31="TBD")</formula>
    </cfRule>
  </conditionalFormatting>
  <conditionalFormatting sqref="AF31">
    <cfRule type="expression" dxfId="5234" priority="98">
      <formula>AND(OR($T31&lt;&gt;"",$T32&lt;&gt;"",$U31&lt;&gt;""),$W31="TBD")</formula>
    </cfRule>
  </conditionalFormatting>
  <conditionalFormatting sqref="AK31">
    <cfRule type="expression" dxfId="5233" priority="97">
      <formula>AND(OR($T31&lt;&gt;"",$T32&lt;&gt;"",$U31&lt;&gt;""),$W31="TBD")</formula>
    </cfRule>
  </conditionalFormatting>
  <conditionalFormatting sqref="A33">
    <cfRule type="expression" dxfId="5232" priority="80">
      <formula>$L33="Yes"</formula>
    </cfRule>
  </conditionalFormatting>
  <conditionalFormatting sqref="P33">
    <cfRule type="expression" dxfId="5231" priority="79">
      <formula>$L33="Yes"</formula>
    </cfRule>
  </conditionalFormatting>
  <conditionalFormatting sqref="A33 P33">
    <cfRule type="expression" dxfId="5230" priority="81">
      <formula>$AW33:$AW34="[Record ID]"</formula>
    </cfRule>
  </conditionalFormatting>
  <conditionalFormatting sqref="B33:C34">
    <cfRule type="expression" dxfId="5229" priority="78">
      <formula>AND($B33&lt;&gt;"",$C33&lt;&gt;"")</formula>
    </cfRule>
  </conditionalFormatting>
  <conditionalFormatting sqref="T34 T33:W33">
    <cfRule type="expression" dxfId="5228" priority="77">
      <formula>AND(OR($T33&lt;&gt;"",$T34&lt;&gt;"",$U33&lt;&gt;""),$W33="TBD")</formula>
    </cfRule>
  </conditionalFormatting>
  <conditionalFormatting sqref="Y33:Z34 AB33:AB34">
    <cfRule type="expression" dxfId="5227" priority="76">
      <formula>AND(OR($Y33&lt;&gt;"",$Y34&lt;&gt;"",$Z33&lt;&gt;""),$AB33="TBD")</formula>
    </cfRule>
  </conditionalFormatting>
  <conditionalFormatting sqref="AD33:AE34 AG33:AG34">
    <cfRule type="expression" dxfId="5226" priority="75">
      <formula>AND(OR($AI33&lt;&gt;"",$AI34&lt;&gt;"",$AJ33&lt;&gt;""),$AG33="TBD")</formula>
    </cfRule>
  </conditionalFormatting>
  <conditionalFormatting sqref="AI33:AJ34 AL33:AL34">
    <cfRule type="expression" dxfId="5225" priority="74">
      <formula>AND(OR($AI33&lt;&gt;"",$AI34&lt;&gt;"",$AJ33&lt;&gt;""),$AL33="TBD")</formula>
    </cfRule>
  </conditionalFormatting>
  <conditionalFormatting sqref="T34">
    <cfRule type="expression" dxfId="5224" priority="73">
      <formula>AND(OR($T33&lt;&gt;"",$T34&lt;&gt;"",$U33&lt;&gt;""),$W33="TBD")</formula>
    </cfRule>
  </conditionalFormatting>
  <conditionalFormatting sqref="Y34">
    <cfRule type="expression" dxfId="5223" priority="72">
      <formula>AND(OR($Y33&lt;&gt;"",$Y34&lt;&gt;"",$Z33&lt;&gt;""),$AB33="TBD")</formula>
    </cfRule>
  </conditionalFormatting>
  <conditionalFormatting sqref="AD34">
    <cfRule type="expression" dxfId="5222" priority="71">
      <formula>AND(OR($AI33&lt;&gt;"",$AI34&lt;&gt;"",$AJ33&lt;&gt;""),$AL33="TBD")</formula>
    </cfRule>
  </conditionalFormatting>
  <conditionalFormatting sqref="AI34">
    <cfRule type="expression" dxfId="5221" priority="70">
      <formula>AND(OR($AI33&lt;&gt;"",$AI34&lt;&gt;"",$AJ33&lt;&gt;""),$AL33="TBD")</formula>
    </cfRule>
  </conditionalFormatting>
  <conditionalFormatting sqref="AA33">
    <cfRule type="expression" dxfId="5220" priority="69">
      <formula>AND(OR($T33&lt;&gt;"",$T34&lt;&gt;"",$U33&lt;&gt;""),$W33="TBD")</formula>
    </cfRule>
  </conditionalFormatting>
  <conditionalFormatting sqref="AF33">
    <cfRule type="expression" dxfId="5219" priority="68">
      <formula>AND(OR($T33&lt;&gt;"",$T34&lt;&gt;"",$U33&lt;&gt;""),$W33="TBD")</formula>
    </cfRule>
  </conditionalFormatting>
  <conditionalFormatting sqref="AK33">
    <cfRule type="expression" dxfId="5218" priority="67">
      <formula>AND(OR($T33&lt;&gt;"",$T34&lt;&gt;"",$U33&lt;&gt;""),$W33="TBD")</formula>
    </cfRule>
  </conditionalFormatting>
  <conditionalFormatting sqref="A35">
    <cfRule type="expression" dxfId="5217" priority="50">
      <formula>$L35="Yes"</formula>
    </cfRule>
  </conditionalFormatting>
  <conditionalFormatting sqref="P35">
    <cfRule type="expression" dxfId="5216" priority="49">
      <formula>$L35="Yes"</formula>
    </cfRule>
  </conditionalFormatting>
  <conditionalFormatting sqref="A35 P35">
    <cfRule type="expression" dxfId="5215" priority="51">
      <formula>$AW35:$AW36="[Record ID]"</formula>
    </cfRule>
  </conditionalFormatting>
  <conditionalFormatting sqref="B35:C36">
    <cfRule type="expression" dxfId="5214" priority="48">
      <formula>AND($B35&lt;&gt;"",$C35&lt;&gt;"")</formula>
    </cfRule>
  </conditionalFormatting>
  <conditionalFormatting sqref="T36 T35:W35">
    <cfRule type="expression" dxfId="5213" priority="47">
      <formula>AND(OR($T35&lt;&gt;"",$T36&lt;&gt;"",$U35&lt;&gt;""),$W35="TBD")</formula>
    </cfRule>
  </conditionalFormatting>
  <conditionalFormatting sqref="Y35:Z36 AB35:AB36">
    <cfRule type="expression" dxfId="5212" priority="46">
      <formula>AND(OR($Y35&lt;&gt;"",$Y36&lt;&gt;"",$Z35&lt;&gt;""),$AB35="TBD")</formula>
    </cfRule>
  </conditionalFormatting>
  <conditionalFormatting sqref="AD35:AE36 AG35:AG36">
    <cfRule type="expression" dxfId="5211" priority="45">
      <formula>AND(OR($AI35&lt;&gt;"",$AI36&lt;&gt;"",$AJ35&lt;&gt;""),$AG35="TBD")</formula>
    </cfRule>
  </conditionalFormatting>
  <conditionalFormatting sqref="AI35:AJ36 AL35:AL36">
    <cfRule type="expression" dxfId="5210" priority="44">
      <formula>AND(OR($AI35&lt;&gt;"",$AI36&lt;&gt;"",$AJ35&lt;&gt;""),$AL35="TBD")</formula>
    </cfRule>
  </conditionalFormatting>
  <conditionalFormatting sqref="T36">
    <cfRule type="expression" dxfId="5209" priority="43">
      <formula>AND(OR($T35&lt;&gt;"",$T36&lt;&gt;"",$U35&lt;&gt;""),$W35="TBD")</formula>
    </cfRule>
  </conditionalFormatting>
  <conditionalFormatting sqref="Y36">
    <cfRule type="expression" dxfId="5208" priority="42">
      <formula>AND(OR($Y35&lt;&gt;"",$Y36&lt;&gt;"",$Z35&lt;&gt;""),$AB35="TBD")</formula>
    </cfRule>
  </conditionalFormatting>
  <conditionalFormatting sqref="AD36">
    <cfRule type="expression" dxfId="5207" priority="41">
      <formula>AND(OR($AI35&lt;&gt;"",$AI36&lt;&gt;"",$AJ35&lt;&gt;""),$AL35="TBD")</formula>
    </cfRule>
  </conditionalFormatting>
  <conditionalFormatting sqref="AI36">
    <cfRule type="expression" dxfId="5206" priority="40">
      <formula>AND(OR($AI35&lt;&gt;"",$AI36&lt;&gt;"",$AJ35&lt;&gt;""),$AL35="TBD")</formula>
    </cfRule>
  </conditionalFormatting>
  <conditionalFormatting sqref="AA35">
    <cfRule type="expression" dxfId="5205" priority="39">
      <formula>AND(OR($T35&lt;&gt;"",$T36&lt;&gt;"",$U35&lt;&gt;""),$W35="TBD")</formula>
    </cfRule>
  </conditionalFormatting>
  <conditionalFormatting sqref="AF35">
    <cfRule type="expression" dxfId="5204" priority="38">
      <formula>AND(OR($T35&lt;&gt;"",$T36&lt;&gt;"",$U35&lt;&gt;""),$W35="TBD")</formula>
    </cfRule>
  </conditionalFormatting>
  <conditionalFormatting sqref="AK35">
    <cfRule type="expression" dxfId="5203" priority="37">
      <formula>AND(OR($T35&lt;&gt;"",$T36&lt;&gt;"",$U35&lt;&gt;""),$W35="TBD")</formula>
    </cfRule>
  </conditionalFormatting>
  <conditionalFormatting sqref="T9:T10">
    <cfRule type="expression" dxfId="5202" priority="21">
      <formula>AND(OR($T9&lt;&gt;"",$T10&lt;&gt;"",$U9&lt;&gt;""),$W9="TBD")</formula>
    </cfRule>
  </conditionalFormatting>
  <conditionalFormatting sqref="T10">
    <cfRule type="expression" dxfId="5201" priority="20">
      <formula>AND(OR($T9&lt;&gt;"",$T10&lt;&gt;"",$U9&lt;&gt;""),$W9="TBD")</formula>
    </cfRule>
  </conditionalFormatting>
  <conditionalFormatting sqref="T11:T12">
    <cfRule type="expression" dxfId="5200" priority="19">
      <formula>AND(OR($T11&lt;&gt;"",$T12&lt;&gt;"",$U11&lt;&gt;""),$W11="TBD")</formula>
    </cfRule>
  </conditionalFormatting>
  <conditionalFormatting sqref="T12">
    <cfRule type="expression" dxfId="5199" priority="18">
      <formula>AND(OR($T11&lt;&gt;"",$T12&lt;&gt;"",$U11&lt;&gt;""),$W11="TBD")</formula>
    </cfRule>
  </conditionalFormatting>
  <conditionalFormatting sqref="T13">
    <cfRule type="expression" dxfId="5198" priority="17">
      <formula>AND(OR($T13&lt;&gt;"",$T14&lt;&gt;"",$U13&lt;&gt;""),$W13="TBD")</formula>
    </cfRule>
  </conditionalFormatting>
  <conditionalFormatting sqref="V9">
    <cfRule type="expression" dxfId="5197" priority="16">
      <formula>AND(OR($T9&lt;&gt;"",$T10&lt;&gt;"",$U9&lt;&gt;""),$W9="TBD")</formula>
    </cfRule>
  </conditionalFormatting>
  <conditionalFormatting sqref="V11 V13">
    <cfRule type="expression" dxfId="5196" priority="15">
      <formula>AND(OR($T11&lt;&gt;"",$T12&lt;&gt;"",$U11&lt;&gt;""),$W11="TBD")</formula>
    </cfRule>
  </conditionalFormatting>
  <conditionalFormatting sqref="Y9:Y10">
    <cfRule type="expression" dxfId="5195" priority="14">
      <formula>AND(OR($Y9&lt;&gt;"",$Y10&lt;&gt;"",$Z9&lt;&gt;""),$AB9="TBD")</formula>
    </cfRule>
  </conditionalFormatting>
  <conditionalFormatting sqref="Y10">
    <cfRule type="expression" dxfId="5194" priority="13">
      <formula>AND(OR($Y9&lt;&gt;"",$Y10&lt;&gt;"",$Z9&lt;&gt;""),$AB9="TBD")</formula>
    </cfRule>
  </conditionalFormatting>
  <conditionalFormatting sqref="Y11:Y12">
    <cfRule type="expression" dxfId="5193" priority="12">
      <formula>AND(OR($Y11&lt;&gt;"",$Y12&lt;&gt;"",$Z11&lt;&gt;""),$AB11="TBD")</formula>
    </cfRule>
  </conditionalFormatting>
  <conditionalFormatting sqref="Y12">
    <cfRule type="expression" dxfId="5192" priority="11">
      <formula>AND(OR($Y11&lt;&gt;"",$Y12&lt;&gt;"",$Z11&lt;&gt;""),$AB11="TBD")</formula>
    </cfRule>
  </conditionalFormatting>
  <conditionalFormatting sqref="Y13">
    <cfRule type="expression" dxfId="5191" priority="10">
      <formula>AND(OR($Y13&lt;&gt;"",$Y14&lt;&gt;"",$Z13&lt;&gt;""),$AB13="TBD")</formula>
    </cfRule>
  </conditionalFormatting>
  <conditionalFormatting sqref="AA9">
    <cfRule type="expression" dxfId="5190" priority="9">
      <formula>AND(OR($T9&lt;&gt;"",$T10&lt;&gt;"",$U9&lt;&gt;""),$W9="TBD")</formula>
    </cfRule>
  </conditionalFormatting>
  <conditionalFormatting sqref="AA11 AA13">
    <cfRule type="expression" dxfId="5189" priority="8">
      <formula>AND(OR($T11&lt;&gt;"",$T12&lt;&gt;"",$U11&lt;&gt;""),$W11="TBD")</formula>
    </cfRule>
  </conditionalFormatting>
  <conditionalFormatting sqref="AD9:AD10">
    <cfRule type="expression" dxfId="5188" priority="7">
      <formula>AND(OR($AI9&lt;&gt;"",$AI10&lt;&gt;"",$AJ9&lt;&gt;""),$AG9="TBD")</formula>
    </cfRule>
  </conditionalFormatting>
  <conditionalFormatting sqref="AD10">
    <cfRule type="expression" dxfId="5187" priority="6">
      <formula>AND(OR($AI9&lt;&gt;"",$AI10&lt;&gt;"",$AJ9&lt;&gt;""),$AL9="TBD")</formula>
    </cfRule>
  </conditionalFormatting>
  <conditionalFormatting sqref="AD11:AD12">
    <cfRule type="expression" dxfId="5186" priority="5">
      <formula>AND(OR($AI11&lt;&gt;"",$AI12&lt;&gt;"",$AJ11&lt;&gt;""),$AG11="TBD")</formula>
    </cfRule>
  </conditionalFormatting>
  <conditionalFormatting sqref="AD12">
    <cfRule type="expression" dxfId="5185" priority="4">
      <formula>AND(OR($AI11&lt;&gt;"",$AI12&lt;&gt;"",$AJ11&lt;&gt;""),$AL11="TBD")</formula>
    </cfRule>
  </conditionalFormatting>
  <conditionalFormatting sqref="AD13">
    <cfRule type="expression" dxfId="5184" priority="3">
      <formula>AND(OR($AI13&lt;&gt;"",$AI14&lt;&gt;"",$AJ13&lt;&gt;""),$AG13="TBD")</formula>
    </cfRule>
  </conditionalFormatting>
  <conditionalFormatting sqref="AF9">
    <cfRule type="expression" dxfId="5183" priority="2">
      <formula>AND(OR($T9&lt;&gt;"",$T10&lt;&gt;"",$U9&lt;&gt;""),$W9="TBD")</formula>
    </cfRule>
  </conditionalFormatting>
  <conditionalFormatting sqref="AF11 AF13">
    <cfRule type="expression" dxfId="5182" priority="1">
      <formula>AND(OR($T11&lt;&gt;"",$T12&lt;&gt;"",$U11&lt;&gt;""),$W11="TBD")</formula>
    </cfRule>
  </conditionalFormatting>
  <dataValidations count="17">
    <dataValidation type="list" allowBlank="1" showInputMessage="1" showErrorMessage="1" sqref="B9:B38">
      <formula1>ImpactIndicator</formula1>
    </dataValidation>
    <dataValidation type="list" allowBlank="1" showInputMessage="1" showErrorMessage="1" sqref="R9:R38">
      <formula1>Country</formula1>
    </dataValidation>
    <dataValidation type="decimal" operator="greaterThan" allowBlank="1" showInputMessage="1" showErrorMessage="1" sqref="D39:D325">
      <formula1>0</formula1>
    </dataValidation>
    <dataValidation type="decimal" operator="greaterThanOrEqual" allowBlank="1" showInputMessage="1" showErrorMessage="1" sqref="U9:U38 AE9:AE38 E9:E38 Z9:Z38 AJ9:AJ38 AO9:AO38">
      <formula1>0</formula1>
    </dataValidation>
    <dataValidation type="textLength" allowBlank="1" showInputMessage="1" showErrorMessage="1" sqref="G9:G38">
      <formula1>0</formula1>
      <formula2>4000</formula2>
    </dataValidation>
    <dataValidation type="list" allowBlank="1" showInputMessage="1" showErrorMessage="1" sqref="Q9:Q38">
      <formula1>ResponsiblePR</formula1>
    </dataValidation>
    <dataValidation type="textLength" allowBlank="1" showInputMessage="1" showErrorMessage="1" sqref="AT9:AV38 AR9:AR38">
      <formula1>0</formula1>
      <formula2>32768</formula2>
    </dataValidation>
    <dataValidation type="list" allowBlank="1" showInputMessage="1" showErrorMessage="1" sqref="AQ9:AQ38">
      <formula1>IF(OR($AN9&lt;&gt;"",$AN10&lt;&gt;"",$AO9&lt;&gt;""),INDIRECT("FakeRange"),$G$4)</formula1>
    </dataValidation>
    <dataValidation type="list" allowBlank="1" showInputMessage="1" showErrorMessage="1" sqref="F9:F38">
      <formula1>baseline_validation</formula1>
    </dataValidation>
    <dataValidation type="date" operator="greaterThan" allowBlank="1" showInputMessage="1" showErrorMessage="1" sqref="AP9:AP38 AK9:AK38 V9:V38 AA9:AA38 AF9:AF38">
      <formula1>36526</formula1>
    </dataValidation>
    <dataValidation type="decimal" operator="greaterThanOrEqual" allowBlank="1" sqref="Y9 Y11 Y13 Y15 Y17 Y19 Y21 Y23 Y25 Y27 Y29 Y31 Y33 Y35 Y37">
      <formula1>0</formula1>
    </dataValidation>
    <dataValidation type="decimal" operator="greaterThan" allowBlank="1" sqref="Y10 Y12 Y14 Y16 Y18 Y20 Y22 Y24 Y26 Y28 Y30 Y32 Y34 Y36 Y38">
      <formula1>0</formula1>
    </dataValidation>
    <dataValidation type="decimal" operator="greaterThanOrEqual" allowBlank="1" showErrorMessage="1" sqref="AD9 D9 T9 AI9 AD11 D11 T11 AI11 AD13 D13 T13 AI13 AD15 D15 T15 AI15 AD17 D17 T17 AI17 AD19 D19 T19 AI19 AD21 D21 T21 AI21 AD23 D23 T23 AI23 AD25 D25 T25 AI25 AD27 D27 T27 AI27 AD29 D29 T29 AI29 AD31 D31 T31 AI31 AD33 D33 T33 AI33 AD35 D35 T35 AI35 AD37 D37 T37 AI37">
      <formula1>0</formula1>
    </dataValidation>
    <dataValidation type="decimal" operator="greaterThan" allowBlank="1" showErrorMessage="1" sqref="AI10 AD10 D10 T10 AI12 AD12 D12 T12 AI14 AD14 D14 T14 AI16 AD16 D16 T16 AI18 AD18 D18 T18 AI20 AD20 D20 T20 AI22 AD22 D22 T22 AI24 AD24 D24 T24 AI26 AD26 D26 T26 AI28 AD28 D28 T28 AI30 AD30 D30 T30 AI32 AD32 D32 T32 AI34 AD34 D34 T34 AI36 AD36 D36 T36 AI38 AD38 D38 T38">
      <formula1>0</formula1>
    </dataValidation>
    <dataValidation type="custom" operator="greaterThan" allowBlank="1" showInputMessage="1" showErrorMessage="1" sqref="AN10 AN12 AN14 AN16 AN18 AN20 AN22 AN24 AN26 AN28 AN30 AN32 AN34 AN36 AN38">
      <formula1>AND(ISNUMBER(AN10),AN10&gt;=0,EXACT(AO9,""))</formula1>
    </dataValidation>
    <dataValidation type="custom" operator="greaterThanOrEqual" allowBlank="1" showErrorMessage="1" sqref="AN9 AN11 AN13 AN15 AN17 AN19 AN21 AN23 AN25 AN27 AN29 AN31 AN33 AN35 AN37">
      <formula1>AND(ISNUMBER(AN9),AN9&gt;=0,EXACT(AO9,""))</formula1>
    </dataValidation>
    <dataValidation type="custom" allowBlank="1" showErrorMessage="1" errorTitle="Indicator" error="Cannot enter both Standard and Custom indicators on the same line" sqref="C9:C38">
      <formula1>B9=""</formula1>
    </dataValidation>
  </dataValidations>
  <hyperlinks>
    <hyperlink ref="B5" location="InstructionB" display="InstructionB"/>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493" id="{87669369-EAA4-4B0D-933B-BF190EED13FF}">
            <xm:f>'Overview - Section A'!$T$3="English"</xm:f>
            <x14:dxf>
              <font>
                <color theme="1"/>
              </font>
              <fill>
                <patternFill>
                  <bgColor rgb="FF8DB4E2"/>
                </patternFill>
              </fill>
            </x14:dxf>
          </x14:cfRule>
          <xm:sqref>H8:O8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IF(OR($Y9&lt;&gt;"",$Y10&lt;&gt;"",$Z9&lt;&gt;""),INDIRECT("FakeRange"),Setup!A$29)</xm:f>
          </x14:formula1>
          <xm:sqref>AB9:AB38</xm:sqref>
        </x14:dataValidation>
        <x14:dataValidation type="list" allowBlank="1" showInputMessage="1" showErrorMessage="1">
          <x14:formula1>
            <xm:f>IF(OR($AD9&lt;&gt;"",$AD10&lt;&gt;"",$AE9&lt;&gt;""),INDIRECT("FakeRange"),Setup!A$29)</xm:f>
          </x14:formula1>
          <xm:sqref>AG9:AG38</xm:sqref>
        </x14:dataValidation>
        <x14:dataValidation type="list" allowBlank="1" showInputMessage="1" showErrorMessage="1">
          <x14:formula1>
            <xm:f>IF(OR($T9&lt;&gt;"",$T10&lt;&gt;"",$U9&lt;&gt;""),INDIRECT("FakeRange"),Setup!A$29)</xm:f>
          </x14:formula1>
          <xm:sqref>W9:W38</xm:sqref>
        </x14:dataValidation>
        <x14:dataValidation type="list" allowBlank="1" showInputMessage="1" showErrorMessage="1">
          <x14:formula1>
            <xm:f>IF(OR($AI9&lt;&gt;"",$AI10&lt;&gt;"",$AJ9&lt;&gt;""),INDIRECT("FakeRange"),Setup!A$29)</xm:f>
          </x14:formula1>
          <xm:sqref>AL9:AL38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T3805"/>
  <sheetViews>
    <sheetView topLeftCell="H19" zoomScale="86" zoomScaleNormal="86" workbookViewId="0">
      <selection activeCell="A2735" sqref="A2735"/>
    </sheetView>
  </sheetViews>
  <sheetFormatPr defaultColWidth="9" defaultRowHeight="15.5" x14ac:dyDescent="0.35"/>
  <cols>
    <col min="1" max="1" width="33.33203125" style="521" customWidth="1"/>
    <col min="2" max="2" width="14.5" style="521" customWidth="1"/>
    <col min="3" max="3" width="27" style="521" customWidth="1"/>
    <col min="4" max="4" width="42" style="521" customWidth="1"/>
    <col min="5" max="5" width="27.83203125" style="521" customWidth="1"/>
    <col min="6" max="6" width="23.75" style="521" customWidth="1"/>
    <col min="7" max="7" width="27.58203125" style="521" customWidth="1"/>
    <col min="8" max="8" width="24.5" style="521" customWidth="1"/>
    <col min="9" max="9" width="26.5" style="521" customWidth="1"/>
    <col min="10" max="10" width="29.5" style="521" customWidth="1"/>
    <col min="11" max="11" width="31.25" style="521" customWidth="1"/>
    <col min="12" max="12" width="26.58203125" style="521" customWidth="1"/>
    <col min="13" max="13" width="33.83203125" style="521" customWidth="1"/>
    <col min="14" max="14" width="35" style="521" customWidth="1"/>
    <col min="15" max="15" width="21.25" style="521" customWidth="1"/>
    <col min="16" max="16" width="20.58203125" style="521" customWidth="1"/>
    <col min="17" max="16384" width="9" style="521"/>
  </cols>
  <sheetData>
    <row r="1" spans="1:18" x14ac:dyDescent="0.35">
      <c r="A1" s="720" t="s">
        <v>653</v>
      </c>
    </row>
    <row r="2" spans="1:18" x14ac:dyDescent="0.35">
      <c r="A2" s="721"/>
      <c r="B2" s="722">
        <v>-16</v>
      </c>
      <c r="C2" s="721" t="s">
        <v>61</v>
      </c>
      <c r="D2" s="721" t="s">
        <v>4</v>
      </c>
      <c r="E2" s="721" t="s">
        <v>3</v>
      </c>
      <c r="F2" s="721" t="s">
        <v>2</v>
      </c>
      <c r="G2" s="721" t="s">
        <v>18</v>
      </c>
      <c r="H2" s="721" t="s">
        <v>33</v>
      </c>
      <c r="I2" s="721">
        <v>-25</v>
      </c>
      <c r="J2" s="722" t="s">
        <v>654</v>
      </c>
      <c r="K2" s="721" t="s">
        <v>11</v>
      </c>
      <c r="L2" s="721" t="s">
        <v>10</v>
      </c>
      <c r="M2" s="721" t="s">
        <v>184</v>
      </c>
      <c r="N2" s="721" t="s">
        <v>684</v>
      </c>
      <c r="O2" s="721" t="s">
        <v>241</v>
      </c>
    </row>
    <row r="3" spans="1:18" hidden="1" x14ac:dyDescent="0.35">
      <c r="A3" s="721" t="b">
        <f ca="1">IF(AND(OR(L3&lt;&gt;"",M3&lt;&gt;""),OR(D3&lt;&gt;"",E3&lt;&gt;"",F3&lt;&gt;"")),TRUE,FALSE)</f>
        <v>0</v>
      </c>
      <c r="B3" s="722">
        <f>B2+1</f>
        <v>-15</v>
      </c>
      <c r="C3" s="721" t="str">
        <f ca="1">IFERROR(INDIRECT("'Impact Indicators - Section B '!AZ"&amp;$I3),"")</f>
        <v/>
      </c>
      <c r="D3" s="723" t="str">
        <f ca="1">IFERROR(IF(INDIRECT("'Impact Indicators - Section B '!E"&amp;$I3)=0,"",INDIRECT("'Impact Indicators - Section B '!E"&amp;$I3)*100),"")</f>
        <v/>
      </c>
      <c r="E3" s="724" t="str">
        <f ca="1">IFERROR(IF(INDIRECT("'Impact Indicators - Section B '!D"&amp;$I3+1)=0,"",INDIRECT("'Impact Indicators - Section B '!D"&amp;$I3+1)),"")</f>
        <v/>
      </c>
      <c r="F3" s="725" t="str">
        <f ca="1">IFERROR(IF(INDIRECT("'Impact Indicators - Section B '!D"&amp;$I3)=0,"",INDIRECT("'Impact Indicators - Section B '!D"&amp;$I3)),"")</f>
        <v/>
      </c>
      <c r="G3" s="726" t="str">
        <f ca="1">IFERROR(IF(INDIRECT("'Impact Indicators - Section B '!G"&amp;$I3)=0,"",INDIRECT("'Impact Indicators - Section B '!G"&amp;$I3)),"")</f>
        <v/>
      </c>
      <c r="H3" s="726" t="str">
        <f ca="1">IFERROR(IF(INDIRECT("'Impact Indicators - Section B '!F"&amp;$I3)=0,"",INDIRECT("'Impact Indicators - Section B '!F"&amp;$I3)),"")</f>
        <v/>
      </c>
      <c r="I3" s="722">
        <f>I2+2</f>
        <v>-23</v>
      </c>
      <c r="J3" s="726" t="str">
        <f ca="1">IFERROR(IF(INDIRECT("'Impact Indicators - Section B '!AR"&amp;$I3)=0,"",INDIRECT("'Impact Indicators - Section B '!AR"&amp;$I3)),"")</f>
        <v/>
      </c>
      <c r="K3" s="721" t="str">
        <f ca="1">IFERROR(IF(INDIRECT("'Impact Indicators - Section B '!R"&amp;$I3)=0,"",INDIRECT("'Impact Indicators - Section B '!R"&amp;$I3)),"")</f>
        <v/>
      </c>
      <c r="L3" s="726" t="str">
        <f ca="1">IFERROR(IF(INDIRECT("'Impact Indicators - Section B '!C"&amp;$I3)=0,"",INDIRECT("'Impact Indicators - Section B '!C"&amp;$I3)),"")</f>
        <v/>
      </c>
      <c r="M3" s="721" t="str">
        <f ca="1">IFERROR(VLOOKUP(INDIRECT("'Impact Indicators - Section B '!BA"&amp;$I3),'Reference Records'!$G$4:$H$14,2,0),"")</f>
        <v/>
      </c>
      <c r="N3" s="721" t="s">
        <v>683</v>
      </c>
      <c r="O3" s="726" t="str">
        <f ca="1">IFERROR(VLOOKUP(INDIRECT("'Impact Indicators - Section B '!Q"&amp;$I3),'Overview - Section A'!M$29:P40,4,0),"")</f>
        <v/>
      </c>
      <c r="R3" s="727"/>
    </row>
    <row r="4" spans="1:18" x14ac:dyDescent="0.35">
      <c r="A4" s="721" t="b">
        <v>0</v>
      </c>
      <c r="B4" s="722">
        <f t="shared" ref="B4:B33" si="0">B3+1</f>
        <v>-14</v>
      </c>
      <c r="C4" s="721" t="s">
        <v>927</v>
      </c>
      <c r="D4" s="723"/>
      <c r="E4" s="724"/>
      <c r="F4" s="725"/>
      <c r="G4" s="726"/>
      <c r="H4" s="726"/>
      <c r="I4" s="722">
        <f t="shared" ref="I4:I33" si="1">I3+2</f>
        <v>-21</v>
      </c>
      <c r="J4" s="726"/>
      <c r="K4" s="721"/>
      <c r="L4" s="726"/>
      <c r="M4" s="721"/>
      <c r="N4" s="721"/>
      <c r="O4" s="726"/>
      <c r="R4" s="727"/>
    </row>
    <row r="5" spans="1:18" x14ac:dyDescent="0.35">
      <c r="A5" s="721" t="b">
        <v>0</v>
      </c>
      <c r="B5" s="722">
        <f t="shared" si="0"/>
        <v>-13</v>
      </c>
      <c r="C5" s="721" t="s">
        <v>928</v>
      </c>
      <c r="D5" s="723"/>
      <c r="E5" s="724"/>
      <c r="F5" s="725"/>
      <c r="G5" s="726"/>
      <c r="H5" s="726"/>
      <c r="I5" s="722">
        <f t="shared" si="1"/>
        <v>-19</v>
      </c>
      <c r="J5" s="726"/>
      <c r="K5" s="721"/>
      <c r="L5" s="726"/>
      <c r="M5" s="721"/>
      <c r="N5" s="721"/>
      <c r="O5" s="726"/>
      <c r="R5" s="727"/>
    </row>
    <row r="6" spans="1:18" x14ac:dyDescent="0.35">
      <c r="A6" s="721" t="b">
        <v>0</v>
      </c>
      <c r="B6" s="722">
        <f t="shared" si="0"/>
        <v>-12</v>
      </c>
      <c r="C6" s="721" t="s">
        <v>929</v>
      </c>
      <c r="D6" s="723"/>
      <c r="E6" s="724"/>
      <c r="F6" s="725"/>
      <c r="G6" s="726"/>
      <c r="H6" s="726"/>
      <c r="I6" s="722">
        <f t="shared" si="1"/>
        <v>-17</v>
      </c>
      <c r="J6" s="726"/>
      <c r="K6" s="721"/>
      <c r="L6" s="726"/>
      <c r="M6" s="721"/>
      <c r="N6" s="721"/>
      <c r="O6" s="726"/>
      <c r="R6" s="727"/>
    </row>
    <row r="7" spans="1:18" x14ac:dyDescent="0.35">
      <c r="A7" s="721" t="b">
        <v>0</v>
      </c>
      <c r="B7" s="722">
        <f t="shared" si="0"/>
        <v>-11</v>
      </c>
      <c r="C7" s="721" t="s">
        <v>930</v>
      </c>
      <c r="D7" s="723"/>
      <c r="E7" s="724"/>
      <c r="F7" s="725"/>
      <c r="G7" s="726"/>
      <c r="H7" s="726"/>
      <c r="I7" s="722">
        <f t="shared" si="1"/>
        <v>-15</v>
      </c>
      <c r="J7" s="726"/>
      <c r="K7" s="721"/>
      <c r="L7" s="726"/>
      <c r="M7" s="721"/>
      <c r="N7" s="721"/>
      <c r="O7" s="726"/>
      <c r="R7" s="727"/>
    </row>
    <row r="8" spans="1:18" x14ac:dyDescent="0.35">
      <c r="A8" s="721" t="b">
        <v>0</v>
      </c>
      <c r="B8" s="722">
        <f t="shared" si="0"/>
        <v>-10</v>
      </c>
      <c r="C8" s="721" t="s">
        <v>931</v>
      </c>
      <c r="D8" s="723"/>
      <c r="E8" s="724"/>
      <c r="F8" s="725"/>
      <c r="G8" s="726"/>
      <c r="H8" s="726"/>
      <c r="I8" s="722">
        <f t="shared" si="1"/>
        <v>-13</v>
      </c>
      <c r="J8" s="726"/>
      <c r="K8" s="721"/>
      <c r="L8" s="726"/>
      <c r="M8" s="721"/>
      <c r="N8" s="721"/>
      <c r="O8" s="726"/>
      <c r="R8" s="727"/>
    </row>
    <row r="9" spans="1:18" x14ac:dyDescent="0.35">
      <c r="A9" s="721" t="b">
        <v>0</v>
      </c>
      <c r="B9" s="722">
        <f t="shared" si="0"/>
        <v>-9</v>
      </c>
      <c r="C9" s="721" t="s">
        <v>932</v>
      </c>
      <c r="D9" s="723"/>
      <c r="E9" s="724"/>
      <c r="F9" s="725"/>
      <c r="G9" s="726"/>
      <c r="H9" s="726"/>
      <c r="I9" s="722">
        <f t="shared" si="1"/>
        <v>-11</v>
      </c>
      <c r="J9" s="726"/>
      <c r="K9" s="721"/>
      <c r="L9" s="726"/>
      <c r="M9" s="721"/>
      <c r="N9" s="721"/>
      <c r="O9" s="726"/>
      <c r="R9" s="727"/>
    </row>
    <row r="10" spans="1:18" x14ac:dyDescent="0.35">
      <c r="A10" s="721" t="b">
        <v>0</v>
      </c>
      <c r="B10" s="722">
        <f t="shared" si="0"/>
        <v>-8</v>
      </c>
      <c r="C10" s="721" t="s">
        <v>933</v>
      </c>
      <c r="D10" s="723"/>
      <c r="E10" s="724"/>
      <c r="F10" s="725"/>
      <c r="G10" s="726"/>
      <c r="H10" s="726"/>
      <c r="I10" s="722">
        <f t="shared" si="1"/>
        <v>-9</v>
      </c>
      <c r="J10" s="726"/>
      <c r="K10" s="721"/>
      <c r="L10" s="726"/>
      <c r="M10" s="721"/>
      <c r="N10" s="721"/>
      <c r="O10" s="726"/>
      <c r="R10" s="727"/>
    </row>
    <row r="11" spans="1:18" x14ac:dyDescent="0.35">
      <c r="A11" s="721" t="b">
        <v>0</v>
      </c>
      <c r="B11" s="722">
        <f t="shared" si="0"/>
        <v>-7</v>
      </c>
      <c r="C11" s="721" t="s">
        <v>934</v>
      </c>
      <c r="D11" s="723"/>
      <c r="E11" s="724"/>
      <c r="F11" s="725"/>
      <c r="G11" s="726"/>
      <c r="H11" s="726"/>
      <c r="I11" s="722">
        <f t="shared" si="1"/>
        <v>-7</v>
      </c>
      <c r="J11" s="726"/>
      <c r="K11" s="721"/>
      <c r="L11" s="726"/>
      <c r="M11" s="721"/>
      <c r="N11" s="721"/>
      <c r="O11" s="726"/>
      <c r="R11" s="727"/>
    </row>
    <row r="12" spans="1:18" x14ac:dyDescent="0.35">
      <c r="A12" s="721" t="b">
        <v>0</v>
      </c>
      <c r="B12" s="722">
        <f t="shared" si="0"/>
        <v>-6</v>
      </c>
      <c r="C12" s="721" t="s">
        <v>935</v>
      </c>
      <c r="D12" s="723"/>
      <c r="E12" s="724"/>
      <c r="F12" s="725"/>
      <c r="G12" s="726"/>
      <c r="H12" s="726"/>
      <c r="I12" s="722">
        <f t="shared" si="1"/>
        <v>-5</v>
      </c>
      <c r="J12" s="726"/>
      <c r="K12" s="721"/>
      <c r="L12" s="726"/>
      <c r="M12" s="721"/>
      <c r="N12" s="721"/>
      <c r="O12" s="726"/>
      <c r="R12" s="727"/>
    </row>
    <row r="13" spans="1:18" x14ac:dyDescent="0.35">
      <c r="A13" s="721" t="b">
        <v>0</v>
      </c>
      <c r="B13" s="722">
        <f t="shared" si="0"/>
        <v>-5</v>
      </c>
      <c r="C13" s="721" t="s">
        <v>936</v>
      </c>
      <c r="D13" s="723"/>
      <c r="E13" s="724"/>
      <c r="F13" s="725"/>
      <c r="G13" s="726"/>
      <c r="H13" s="726"/>
      <c r="I13" s="722">
        <f t="shared" si="1"/>
        <v>-3</v>
      </c>
      <c r="J13" s="726"/>
      <c r="K13" s="721"/>
      <c r="L13" s="726"/>
      <c r="M13" s="721"/>
      <c r="N13" s="721"/>
      <c r="O13" s="726"/>
      <c r="R13" s="727"/>
    </row>
    <row r="14" spans="1:18" x14ac:dyDescent="0.35">
      <c r="A14" s="721" t="b">
        <v>0</v>
      </c>
      <c r="B14" s="722">
        <f t="shared" si="0"/>
        <v>-4</v>
      </c>
      <c r="C14" s="721" t="s">
        <v>937</v>
      </c>
      <c r="D14" s="723"/>
      <c r="E14" s="724"/>
      <c r="F14" s="725"/>
      <c r="G14" s="726"/>
      <c r="H14" s="726"/>
      <c r="I14" s="722">
        <f t="shared" si="1"/>
        <v>-1</v>
      </c>
      <c r="J14" s="726"/>
      <c r="K14" s="721"/>
      <c r="L14" s="726"/>
      <c r="M14" s="721"/>
      <c r="N14" s="721"/>
      <c r="O14" s="726"/>
      <c r="R14" s="727"/>
    </row>
    <row r="15" spans="1:18" x14ac:dyDescent="0.35">
      <c r="A15" s="721" t="b">
        <v>0</v>
      </c>
      <c r="B15" s="722">
        <f t="shared" si="0"/>
        <v>-3</v>
      </c>
      <c r="C15" s="721" t="s">
        <v>938</v>
      </c>
      <c r="D15" s="723"/>
      <c r="E15" s="724"/>
      <c r="F15" s="725"/>
      <c r="G15" s="726"/>
      <c r="H15" s="726"/>
      <c r="I15" s="722">
        <f t="shared" si="1"/>
        <v>1</v>
      </c>
      <c r="J15" s="726"/>
      <c r="K15" s="721"/>
      <c r="L15" s="726"/>
      <c r="M15" s="721"/>
      <c r="N15" s="721"/>
      <c r="O15" s="726"/>
      <c r="R15" s="727"/>
    </row>
    <row r="16" spans="1:18" x14ac:dyDescent="0.35">
      <c r="A16" s="721" t="b">
        <v>0</v>
      </c>
      <c r="B16" s="722">
        <f t="shared" si="0"/>
        <v>-2</v>
      </c>
      <c r="C16" s="721" t="s">
        <v>939</v>
      </c>
      <c r="D16" s="723"/>
      <c r="E16" s="724"/>
      <c r="F16" s="725"/>
      <c r="G16" s="726"/>
      <c r="H16" s="726"/>
      <c r="I16" s="722">
        <f t="shared" si="1"/>
        <v>3</v>
      </c>
      <c r="J16" s="726"/>
      <c r="K16" s="721"/>
      <c r="L16" s="726"/>
      <c r="M16" s="721"/>
      <c r="N16" s="721"/>
      <c r="O16" s="726"/>
      <c r="R16" s="727"/>
    </row>
    <row r="17" spans="1:18" x14ac:dyDescent="0.35">
      <c r="A17" s="721" t="b">
        <v>0</v>
      </c>
      <c r="B17" s="722">
        <f t="shared" si="0"/>
        <v>-1</v>
      </c>
      <c r="C17" s="721" t="s">
        <v>940</v>
      </c>
      <c r="D17" s="723"/>
      <c r="E17" s="724"/>
      <c r="F17" s="725"/>
      <c r="G17" s="726"/>
      <c r="H17" s="726"/>
      <c r="I17" s="722">
        <f t="shared" si="1"/>
        <v>5</v>
      </c>
      <c r="J17" s="726"/>
      <c r="K17" s="721"/>
      <c r="L17" s="726"/>
      <c r="M17" s="721"/>
      <c r="N17" s="721"/>
      <c r="O17" s="726"/>
      <c r="R17" s="727"/>
    </row>
    <row r="18" spans="1:18" x14ac:dyDescent="0.35">
      <c r="A18" s="721" t="b">
        <v>0</v>
      </c>
      <c r="B18" s="722">
        <f t="shared" si="0"/>
        <v>0</v>
      </c>
      <c r="C18" s="721" t="s">
        <v>941</v>
      </c>
      <c r="D18" s="723"/>
      <c r="E18" s="724"/>
      <c r="F18" s="725"/>
      <c r="G18" s="726"/>
      <c r="H18" s="726"/>
      <c r="I18" s="722">
        <f t="shared" si="1"/>
        <v>7</v>
      </c>
      <c r="J18" s="726"/>
      <c r="K18" s="721"/>
      <c r="L18" s="726"/>
      <c r="M18" s="721"/>
      <c r="N18" s="721"/>
      <c r="O18" s="726"/>
      <c r="R18" s="727"/>
    </row>
    <row r="19" spans="1:18" x14ac:dyDescent="0.35">
      <c r="A19" s="721" t="b">
        <f t="shared" ref="A19:A33" ca="1" si="2">IF(AND(OR(L19&lt;&gt;"",M19&lt;&gt;""),OR(D19&lt;&gt;"",E19&lt;&gt;"",F19&lt;&gt;"")),TRUE,FALSE)</f>
        <v>1</v>
      </c>
      <c r="B19" s="722">
        <f t="shared" si="0"/>
        <v>1</v>
      </c>
      <c r="C19" s="732" t="str">
        <f t="shared" ref="C19:C33" ca="1" si="3">IFERROR(INDIRECT("'Impact Indicators - Section B '!AZ"&amp;$I19),"")</f>
        <v>a1I1R00000MwegwUAB</v>
      </c>
      <c r="D19" s="723" t="str">
        <f t="shared" ref="D19:D33" ca="1" si="4">IFERROR(IF(INDIRECT("'Impact Indicators - Section B '!E"&amp;$I19)=0,"",INDIRECT("'Impact Indicators - Section B '!E"&amp;$I19)*100),"")</f>
        <v/>
      </c>
      <c r="E19" s="724" t="str">
        <f t="shared" ref="E19:E33" ca="1" si="5">IFERROR(IF(INDIRECT("'Impact Indicators - Section B '!D"&amp;$I19+1)=0,"",INDIRECT("'Impact Indicators - Section B '!D"&amp;$I19+1)),"")</f>
        <v/>
      </c>
      <c r="F19" s="725">
        <f t="shared" ref="F19:F33" ca="1" si="6">IFERROR(IF(INDIRECT("'Impact Indicators - Section B '!D"&amp;$I19)=0,"",INDIRECT("'Impact Indicators - Section B '!D"&amp;$I19)),"")</f>
        <v>0.92</v>
      </c>
      <c r="G19" s="726" t="str">
        <f t="shared" ref="G19:G33" ca="1" si="7">IFERROR(IF(INDIRECT("'Impact Indicators - Section B '!G"&amp;$I19)=0,"",INDIRECT("'Impact Indicators - Section B '!G"&amp;$I19)),"")</f>
        <v>Malaria MIS</v>
      </c>
      <c r="H19" s="726">
        <f t="shared" ref="H19:H33" ca="1" si="8">IFERROR(IF(INDIRECT("'Impact Indicators - Section B '!F"&amp;$I19)=0,"",INDIRECT("'Impact Indicators - Section B '!F"&amp;$I19)),"")</f>
        <v>2019</v>
      </c>
      <c r="I19" s="722">
        <f t="shared" si="1"/>
        <v>9</v>
      </c>
      <c r="J19" s="726" t="str">
        <f t="shared" ref="J19:J33" ca="1" si="9">IFERROR(IF(INDIRECT("'Impact Indicators - Section B '!AR"&amp;$I19)=0,"",INDIRECT("'Impact Indicators - Section B '!AR"&amp;$I19)),"")</f>
        <v>&gt; Data source: Malaria MIS of NMEP.                                                                                   
&gt; Baseline refers to Jan - Dec 2019; Baseline population: 18.74 million (Based on HW's routine HH visit in all 72 upazilas of 13 endemic districts). 
&gt;  Numerator for base line year (2019) is 27225 cases. Numerator for target years (2021, 2022 &amp; 2023) are  12432, 9403 and 6248 respectively.  
&gt; Denominator for target years (2021, 2022 &amp; 2023) are  19.37, 19.69 and 20.03 million respectively.                                                                                             
&gt; Denominator for grant period based on 72 upazilas, incorporating upazila wise population growth rate, obtained from Census 2011.
&gt; API modeling is presented in worksheet 'API' of workbook 'BAN quantification Calendar Year_29.02.20.xlsx'.
&gt; The data will be obtained from Routine Reporting of Malaria MIS. 
&gt; This indicator will be reported by both the PRs.
&gt; Required disaggregation will be reported.</v>
      </c>
      <c r="K19" s="721" t="str">
        <f t="shared" ref="K19:K33" ca="1" si="10">IFERROR(IF(INDIRECT("'Impact Indicators - Section B '!R"&amp;$I19)=0,"",INDIRECT("'Impact Indicators - Section B '!R"&amp;$I19)),"")</f>
        <v>Bangladesh</v>
      </c>
      <c r="L19" s="726" t="str">
        <f t="shared" ref="L19:L33" ca="1" si="11">IFERROR(IF(INDIRECT("'Impact Indicators - Section B '!C"&amp;$I19)=0,"",INDIRECT("'Impact Indicators - Section B '!C"&amp;$I19)),"")</f>
        <v/>
      </c>
      <c r="M19" s="721" t="str">
        <f ca="1">IFERROR(VLOOKUP(INDIRECT("'Impact Indicators - Section B '!BA"&amp;$I19),'Reference Records'!$G$4:$H$14,2,0),"")</f>
        <v>IOR-00093</v>
      </c>
      <c r="N19" s="721"/>
      <c r="O19" s="726" t="str">
        <f ca="1">IFERROR(VLOOKUP(INDIRECT("'Impact Indicators - Section B '!Q"&amp;$I19),'Overview - Section A'!M$29:P56,4,0),"")</f>
        <v>a121R00000MSQ4hQAH</v>
      </c>
      <c r="R19" s="727"/>
    </row>
    <row r="20" spans="1:18" x14ac:dyDescent="0.35">
      <c r="A20" s="721" t="b">
        <f t="shared" ca="1" si="2"/>
        <v>1</v>
      </c>
      <c r="B20" s="722">
        <f t="shared" si="0"/>
        <v>2</v>
      </c>
      <c r="C20" s="732" t="str">
        <f t="shared" ca="1" si="3"/>
        <v>a1I1R00000MwegxUAB</v>
      </c>
      <c r="D20" s="723" t="str">
        <f t="shared" ca="1" si="4"/>
        <v/>
      </c>
      <c r="E20" s="724" t="str">
        <f t="shared" ca="1" si="5"/>
        <v/>
      </c>
      <c r="F20" s="725">
        <f t="shared" ca="1" si="6"/>
        <v>0.05</v>
      </c>
      <c r="G20" s="726" t="str">
        <f t="shared" ca="1" si="7"/>
        <v>Malaria MIS</v>
      </c>
      <c r="H20" s="726">
        <f t="shared" ca="1" si="8"/>
        <v>2019</v>
      </c>
      <c r="I20" s="722">
        <f t="shared" si="1"/>
        <v>11</v>
      </c>
      <c r="J20" s="726" t="str">
        <f t="shared" ca="1" si="9"/>
        <v>&gt; Data source: Malaria MIS of NMEP.                                                                                   
&gt; Baseline refers to Jan - Dec 2019; Baseline population: 18.74 million (Based on HW's routine HH visit in all 72 upazilas of 13 endemic districts). 
&gt;  Numerator for base line year (2019) is 9 deaths. Numerator for target years (2021, 2022 &amp; 2023) are  7, 5 and 3 deaths respectively.  
&gt; Denominator for target years (2021, 2022 &amp; 2023) are  19.37, 19.69 and 20.03 million respectively.                                                                                             
&gt; Denominator for grant period based on 72 upazilas, incorporating upazila wise population growth rate, obtained from Census 2011.
&gt; Malaria Mortality modeling is presented in worksheet 'API' of workbook 'BAN quantification Calendar Year_29.02.20.xlsx'.
&gt; The data will be obtained from Routine Reporting of Malaria MIS. 
&gt;This indicator will be reported by both the PRs.
&gt; Required disaggregation will be reported.</v>
      </c>
      <c r="K20" s="721" t="str">
        <f t="shared" ca="1" si="10"/>
        <v>Bangladesh</v>
      </c>
      <c r="L20" s="726" t="str">
        <f t="shared" ca="1" si="11"/>
        <v/>
      </c>
      <c r="M20" s="721" t="str">
        <f ca="1">IFERROR(VLOOKUP(INDIRECT("'Impact Indicators - Section B '!BA"&amp;$I20),'Reference Records'!$G$4:$H$14,2,0),"")</f>
        <v>IOR-00094</v>
      </c>
      <c r="N20" s="721"/>
      <c r="O20" s="726" t="str">
        <f ca="1">IFERROR(VLOOKUP(INDIRECT("'Impact Indicators - Section B '!Q"&amp;$I20),'Overview - Section A'!M$29:P57,4,0),"")</f>
        <v>a121R00000MSQ4hQAH</v>
      </c>
      <c r="R20" s="727"/>
    </row>
    <row r="21" spans="1:18" x14ac:dyDescent="0.35">
      <c r="A21" s="721" t="b">
        <f t="shared" ca="1" si="2"/>
        <v>1</v>
      </c>
      <c r="B21" s="722">
        <f t="shared" si="0"/>
        <v>3</v>
      </c>
      <c r="C21" s="732" t="str">
        <f t="shared" ca="1" si="3"/>
        <v>a1I1R00000MwegyUAB</v>
      </c>
      <c r="D21" s="723" t="str">
        <f t="shared" ca="1" si="4"/>
        <v/>
      </c>
      <c r="E21" s="724" t="str">
        <f t="shared" ca="1" si="5"/>
        <v/>
      </c>
      <c r="F21" s="725">
        <f t="shared" ca="1" si="6"/>
        <v>0.05</v>
      </c>
      <c r="G21" s="726" t="str">
        <f t="shared" ca="1" si="7"/>
        <v>Malaria MIS</v>
      </c>
      <c r="H21" s="726">
        <f t="shared" ca="1" si="8"/>
        <v>2019</v>
      </c>
      <c r="I21" s="722">
        <f t="shared" si="1"/>
        <v>13</v>
      </c>
      <c r="J21" s="726" t="str">
        <f t="shared" ca="1" si="9"/>
        <v>&gt; Data source: Malaria MIS of NMEP.                                                                                   
&gt; Chattogram and Cox'sbazar, in addition to 8 districts from Mymensingh and Sylhet zones (4 districts from each zone), will also be in elimination-settings since 2021, altogether 10 districts.
&gt; Baseline refers to Jan - Dec 2019; Baseline population: 16.59 million (Based on HW's routine HH visit in all 47 upazilas of 10 elimination-targeted districts).
&gt; Numerator for baseline year (2019) is 801 cases. 
 &gt; Numerator for target years (2021, 2022 &amp; 2023) are  573, 367 and 158 respectively (10 districts considered).  
&gt; Denominator for target years (2021, 2022 &amp; 2023) are  17.13, 17.41 and 17.69 million respectively (10 districts considered).                                                                                             
&gt; Denominator for grant period based on 47 upazilas of 10 districts, incorporating upazila wise population growth rate, obtained from Census 2011.
&gt; Case projection is presented in worksheet 'Case Summary' of workbook 'BAN quantification Calendar Year_29.02.20.xlsx'.
&gt; The data will be obtained from Routine Reporting of Malaria MIS. 
&gt;This indicator will be reported by both the PRs.
&gt; Required disaggregation will be reported.</v>
      </c>
      <c r="K21" s="721" t="str">
        <f t="shared" ca="1" si="10"/>
        <v>Bangladesh</v>
      </c>
      <c r="L21" s="726" t="str">
        <f t="shared" ca="1" si="11"/>
        <v/>
      </c>
      <c r="M21" s="721" t="str">
        <f ca="1">IFERROR(VLOOKUP(INDIRECT("'Impact Indicators - Section B '!BA"&amp;$I21),'Reference Records'!$G$4:$H$14,2,0),"")</f>
        <v>IOR-00099</v>
      </c>
      <c r="N21" s="721"/>
      <c r="O21" s="726" t="str">
        <f ca="1">IFERROR(VLOOKUP(INDIRECT("'Impact Indicators - Section B '!Q"&amp;$I21),'Overview - Section A'!M$29:P58,4,0),"")</f>
        <v>a121R00000MSQ4hQAH</v>
      </c>
      <c r="R21" s="727"/>
    </row>
    <row r="22" spans="1:18" x14ac:dyDescent="0.35">
      <c r="A22" s="721" t="b">
        <f t="shared" ca="1" si="2"/>
        <v>0</v>
      </c>
      <c r="B22" s="722">
        <f t="shared" si="0"/>
        <v>4</v>
      </c>
      <c r="C22" s="732" t="str">
        <f t="shared" ca="1" si="3"/>
        <v>a1I1R00000MwegzUAB</v>
      </c>
      <c r="D22" s="723" t="str">
        <f t="shared" ca="1" si="4"/>
        <v/>
      </c>
      <c r="E22" s="724" t="str">
        <f t="shared" ca="1" si="5"/>
        <v/>
      </c>
      <c r="F22" s="725" t="str">
        <f t="shared" ca="1" si="6"/>
        <v/>
      </c>
      <c r="G22" s="726" t="str">
        <f t="shared" ca="1" si="7"/>
        <v/>
      </c>
      <c r="H22" s="726" t="str">
        <f t="shared" ca="1" si="8"/>
        <v/>
      </c>
      <c r="I22" s="722">
        <f t="shared" si="1"/>
        <v>15</v>
      </c>
      <c r="J22" s="726" t="str">
        <f t="shared" ca="1" si="9"/>
        <v/>
      </c>
      <c r="K22" s="721" t="str">
        <f t="shared" ca="1" si="10"/>
        <v/>
      </c>
      <c r="L22" s="726" t="str">
        <f t="shared" ca="1" si="11"/>
        <v/>
      </c>
      <c r="M22" s="721" t="str">
        <f ca="1">IFERROR(VLOOKUP(INDIRECT("'Impact Indicators - Section B '!BA"&amp;$I22),'Reference Records'!$G$4:$H$14,2,0),"")</f>
        <v/>
      </c>
      <c r="N22" s="721"/>
      <c r="O22" s="726" t="str">
        <f ca="1">IFERROR(VLOOKUP(INDIRECT("'Impact Indicators - Section B '!Q"&amp;$I22),'Overview - Section A'!M$29:P59,4,0),"")</f>
        <v/>
      </c>
      <c r="R22" s="727"/>
    </row>
    <row r="23" spans="1:18" x14ac:dyDescent="0.35">
      <c r="A23" s="721" t="b">
        <f t="shared" ca="1" si="2"/>
        <v>0</v>
      </c>
      <c r="B23" s="722">
        <f t="shared" si="0"/>
        <v>5</v>
      </c>
      <c r="C23" s="732" t="str">
        <f t="shared" ca="1" si="3"/>
        <v>a1I1R00000Mweh0UAB</v>
      </c>
      <c r="D23" s="723" t="str">
        <f t="shared" ca="1" si="4"/>
        <v/>
      </c>
      <c r="E23" s="724" t="str">
        <f t="shared" ca="1" si="5"/>
        <v/>
      </c>
      <c r="F23" s="725" t="str">
        <f t="shared" ca="1" si="6"/>
        <v/>
      </c>
      <c r="G23" s="726" t="str">
        <f t="shared" ca="1" si="7"/>
        <v/>
      </c>
      <c r="H23" s="726" t="str">
        <f t="shared" ca="1" si="8"/>
        <v/>
      </c>
      <c r="I23" s="722">
        <f t="shared" si="1"/>
        <v>17</v>
      </c>
      <c r="J23" s="726" t="str">
        <f t="shared" ca="1" si="9"/>
        <v/>
      </c>
      <c r="K23" s="721" t="str">
        <f t="shared" ca="1" si="10"/>
        <v/>
      </c>
      <c r="L23" s="726" t="str">
        <f t="shared" ca="1" si="11"/>
        <v/>
      </c>
      <c r="M23" s="721" t="str">
        <f ca="1">IFERROR(VLOOKUP(INDIRECT("'Impact Indicators - Section B '!BA"&amp;$I23),'Reference Records'!$G$4:$H$14,2,0),"")</f>
        <v/>
      </c>
      <c r="N23" s="721"/>
      <c r="O23" s="726" t="str">
        <f ca="1">IFERROR(VLOOKUP(INDIRECT("'Impact Indicators - Section B '!Q"&amp;$I23),'Overview - Section A'!M$29:P60,4,0),"")</f>
        <v/>
      </c>
      <c r="R23" s="727"/>
    </row>
    <row r="24" spans="1:18" x14ac:dyDescent="0.35">
      <c r="A24" s="721" t="b">
        <f t="shared" ca="1" si="2"/>
        <v>0</v>
      </c>
      <c r="B24" s="722">
        <f t="shared" si="0"/>
        <v>6</v>
      </c>
      <c r="C24" s="732" t="str">
        <f t="shared" ca="1" si="3"/>
        <v>a1I1R00000Mweh1UAB</v>
      </c>
      <c r="D24" s="723" t="str">
        <f t="shared" ca="1" si="4"/>
        <v/>
      </c>
      <c r="E24" s="724" t="str">
        <f t="shared" ca="1" si="5"/>
        <v/>
      </c>
      <c r="F24" s="725" t="str">
        <f t="shared" ca="1" si="6"/>
        <v/>
      </c>
      <c r="G24" s="726" t="str">
        <f t="shared" ca="1" si="7"/>
        <v/>
      </c>
      <c r="H24" s="726" t="str">
        <f t="shared" ca="1" si="8"/>
        <v/>
      </c>
      <c r="I24" s="722">
        <f t="shared" si="1"/>
        <v>19</v>
      </c>
      <c r="J24" s="726" t="str">
        <f t="shared" ca="1" si="9"/>
        <v/>
      </c>
      <c r="K24" s="721" t="str">
        <f t="shared" ca="1" si="10"/>
        <v/>
      </c>
      <c r="L24" s="726" t="str">
        <f t="shared" ca="1" si="11"/>
        <v/>
      </c>
      <c r="M24" s="721" t="str">
        <f ca="1">IFERROR(VLOOKUP(INDIRECT("'Impact Indicators - Section B '!BA"&amp;$I24),'Reference Records'!$G$4:$H$14,2,0),"")</f>
        <v/>
      </c>
      <c r="N24" s="721"/>
      <c r="O24" s="726" t="str">
        <f ca="1">IFERROR(VLOOKUP(INDIRECT("'Impact Indicators - Section B '!Q"&amp;$I24),'Overview - Section A'!M$29:P61,4,0),"")</f>
        <v/>
      </c>
      <c r="R24" s="727"/>
    </row>
    <row r="25" spans="1:18" x14ac:dyDescent="0.35">
      <c r="A25" s="721" t="b">
        <f t="shared" ca="1" si="2"/>
        <v>0</v>
      </c>
      <c r="B25" s="722">
        <f t="shared" si="0"/>
        <v>7</v>
      </c>
      <c r="C25" s="732" t="str">
        <f t="shared" ca="1" si="3"/>
        <v>a1I1R00000Mweh2UAB</v>
      </c>
      <c r="D25" s="723" t="str">
        <f t="shared" ca="1" si="4"/>
        <v/>
      </c>
      <c r="E25" s="724" t="str">
        <f t="shared" ca="1" si="5"/>
        <v/>
      </c>
      <c r="F25" s="725" t="str">
        <f t="shared" ca="1" si="6"/>
        <v/>
      </c>
      <c r="G25" s="726" t="str">
        <f t="shared" ca="1" si="7"/>
        <v/>
      </c>
      <c r="H25" s="726" t="str">
        <f t="shared" ca="1" si="8"/>
        <v/>
      </c>
      <c r="I25" s="722">
        <f t="shared" si="1"/>
        <v>21</v>
      </c>
      <c r="J25" s="726" t="str">
        <f t="shared" ca="1" si="9"/>
        <v/>
      </c>
      <c r="K25" s="721" t="str">
        <f t="shared" ca="1" si="10"/>
        <v/>
      </c>
      <c r="L25" s="726" t="str">
        <f t="shared" ca="1" si="11"/>
        <v/>
      </c>
      <c r="M25" s="721" t="str">
        <f ca="1">IFERROR(VLOOKUP(INDIRECT("'Impact Indicators - Section B '!BA"&amp;$I25),'Reference Records'!$G$4:$H$14,2,0),"")</f>
        <v/>
      </c>
      <c r="N25" s="721"/>
      <c r="O25" s="726" t="str">
        <f ca="1">IFERROR(VLOOKUP(INDIRECT("'Impact Indicators - Section B '!Q"&amp;$I25),'Overview - Section A'!M$29:P62,4,0),"")</f>
        <v/>
      </c>
      <c r="R25" s="727"/>
    </row>
    <row r="26" spans="1:18" x14ac:dyDescent="0.35">
      <c r="A26" s="721" t="b">
        <f t="shared" ca="1" si="2"/>
        <v>0</v>
      </c>
      <c r="B26" s="722">
        <f t="shared" si="0"/>
        <v>8</v>
      </c>
      <c r="C26" s="732" t="str">
        <f t="shared" ca="1" si="3"/>
        <v>a1I1R00000Mweh3UAB</v>
      </c>
      <c r="D26" s="723" t="str">
        <f t="shared" ca="1" si="4"/>
        <v/>
      </c>
      <c r="E26" s="724" t="str">
        <f t="shared" ca="1" si="5"/>
        <v/>
      </c>
      <c r="F26" s="725" t="str">
        <f t="shared" ca="1" si="6"/>
        <v/>
      </c>
      <c r="G26" s="726" t="str">
        <f t="shared" ca="1" si="7"/>
        <v/>
      </c>
      <c r="H26" s="726" t="str">
        <f t="shared" ca="1" si="8"/>
        <v/>
      </c>
      <c r="I26" s="722">
        <f t="shared" si="1"/>
        <v>23</v>
      </c>
      <c r="J26" s="726" t="str">
        <f t="shared" ca="1" si="9"/>
        <v/>
      </c>
      <c r="K26" s="721" t="str">
        <f t="shared" ca="1" si="10"/>
        <v/>
      </c>
      <c r="L26" s="726" t="str">
        <f t="shared" ca="1" si="11"/>
        <v/>
      </c>
      <c r="M26" s="721" t="str">
        <f ca="1">IFERROR(VLOOKUP(INDIRECT("'Impact Indicators - Section B '!BA"&amp;$I26),'Reference Records'!$G$4:$H$14,2,0),"")</f>
        <v/>
      </c>
      <c r="N26" s="721"/>
      <c r="O26" s="726" t="str">
        <f ca="1">IFERROR(VLOOKUP(INDIRECT("'Impact Indicators - Section B '!Q"&amp;$I26),'Overview - Section A'!M$29:P63,4,0),"")</f>
        <v/>
      </c>
      <c r="R26" s="727"/>
    </row>
    <row r="27" spans="1:18" x14ac:dyDescent="0.35">
      <c r="A27" s="721" t="b">
        <f t="shared" ca="1" si="2"/>
        <v>0</v>
      </c>
      <c r="B27" s="722">
        <f t="shared" si="0"/>
        <v>9</v>
      </c>
      <c r="C27" s="732" t="str">
        <f t="shared" ca="1" si="3"/>
        <v>a1I1R00000Mweh4UAB</v>
      </c>
      <c r="D27" s="723" t="str">
        <f t="shared" ca="1" si="4"/>
        <v/>
      </c>
      <c r="E27" s="724" t="str">
        <f t="shared" ca="1" si="5"/>
        <v/>
      </c>
      <c r="F27" s="725" t="str">
        <f t="shared" ca="1" si="6"/>
        <v/>
      </c>
      <c r="G27" s="726" t="str">
        <f t="shared" ca="1" si="7"/>
        <v/>
      </c>
      <c r="H27" s="726" t="str">
        <f t="shared" ca="1" si="8"/>
        <v/>
      </c>
      <c r="I27" s="722">
        <f t="shared" si="1"/>
        <v>25</v>
      </c>
      <c r="J27" s="726" t="str">
        <f t="shared" ca="1" si="9"/>
        <v/>
      </c>
      <c r="K27" s="721" t="str">
        <f t="shared" ca="1" si="10"/>
        <v/>
      </c>
      <c r="L27" s="726" t="str">
        <f t="shared" ca="1" si="11"/>
        <v/>
      </c>
      <c r="M27" s="721" t="str">
        <f ca="1">IFERROR(VLOOKUP(INDIRECT("'Impact Indicators - Section B '!BA"&amp;$I27),'Reference Records'!$G$4:$H$14,2,0),"")</f>
        <v/>
      </c>
      <c r="N27" s="721"/>
      <c r="O27" s="726" t="str">
        <f ca="1">IFERROR(VLOOKUP(INDIRECT("'Impact Indicators - Section B '!Q"&amp;$I27),'Overview - Section A'!M$29:P64,4,0),"")</f>
        <v/>
      </c>
      <c r="R27" s="727"/>
    </row>
    <row r="28" spans="1:18" x14ac:dyDescent="0.35">
      <c r="A28" s="721" t="b">
        <f t="shared" ca="1" si="2"/>
        <v>0</v>
      </c>
      <c r="B28" s="722">
        <f t="shared" si="0"/>
        <v>10</v>
      </c>
      <c r="C28" s="732" t="str">
        <f t="shared" ca="1" si="3"/>
        <v>a1I1R00000Mweh5UAB</v>
      </c>
      <c r="D28" s="723" t="str">
        <f t="shared" ca="1" si="4"/>
        <v/>
      </c>
      <c r="E28" s="724" t="str">
        <f t="shared" ca="1" si="5"/>
        <v/>
      </c>
      <c r="F28" s="725" t="str">
        <f t="shared" ca="1" si="6"/>
        <v/>
      </c>
      <c r="G28" s="726" t="str">
        <f t="shared" ca="1" si="7"/>
        <v/>
      </c>
      <c r="H28" s="726" t="str">
        <f t="shared" ca="1" si="8"/>
        <v/>
      </c>
      <c r="I28" s="722">
        <f t="shared" si="1"/>
        <v>27</v>
      </c>
      <c r="J28" s="726" t="str">
        <f t="shared" ca="1" si="9"/>
        <v/>
      </c>
      <c r="K28" s="721" t="str">
        <f t="shared" ca="1" si="10"/>
        <v/>
      </c>
      <c r="L28" s="726" t="str">
        <f t="shared" ca="1" si="11"/>
        <v/>
      </c>
      <c r="M28" s="721" t="str">
        <f ca="1">IFERROR(VLOOKUP(INDIRECT("'Impact Indicators - Section B '!BA"&amp;$I28),'Reference Records'!$G$4:$H$14,2,0),"")</f>
        <v/>
      </c>
      <c r="N28" s="721"/>
      <c r="O28" s="726" t="str">
        <f ca="1">IFERROR(VLOOKUP(INDIRECT("'Impact Indicators - Section B '!Q"&amp;$I28),'Overview - Section A'!M$29:P65,4,0),"")</f>
        <v/>
      </c>
      <c r="R28" s="727"/>
    </row>
    <row r="29" spans="1:18" x14ac:dyDescent="0.35">
      <c r="A29" s="721" t="b">
        <f t="shared" ca="1" si="2"/>
        <v>0</v>
      </c>
      <c r="B29" s="722">
        <f t="shared" si="0"/>
        <v>11</v>
      </c>
      <c r="C29" s="732" t="str">
        <f t="shared" ca="1" si="3"/>
        <v>a1I1R00000Mweh6UAB</v>
      </c>
      <c r="D29" s="723" t="str">
        <f t="shared" ca="1" si="4"/>
        <v/>
      </c>
      <c r="E29" s="724" t="str">
        <f t="shared" ca="1" si="5"/>
        <v/>
      </c>
      <c r="F29" s="725" t="str">
        <f t="shared" ca="1" si="6"/>
        <v/>
      </c>
      <c r="G29" s="726" t="str">
        <f t="shared" ca="1" si="7"/>
        <v/>
      </c>
      <c r="H29" s="726" t="str">
        <f t="shared" ca="1" si="8"/>
        <v/>
      </c>
      <c r="I29" s="722">
        <f t="shared" si="1"/>
        <v>29</v>
      </c>
      <c r="J29" s="726" t="str">
        <f t="shared" ca="1" si="9"/>
        <v/>
      </c>
      <c r="K29" s="721" t="str">
        <f t="shared" ca="1" si="10"/>
        <v/>
      </c>
      <c r="L29" s="726" t="str">
        <f t="shared" ca="1" si="11"/>
        <v/>
      </c>
      <c r="M29" s="721" t="str">
        <f ca="1">IFERROR(VLOOKUP(INDIRECT("'Impact Indicators - Section B '!BA"&amp;$I29),'Reference Records'!$G$4:$H$14,2,0),"")</f>
        <v/>
      </c>
      <c r="N29" s="721"/>
      <c r="O29" s="726" t="str">
        <f ca="1">IFERROR(VLOOKUP(INDIRECT("'Impact Indicators - Section B '!Q"&amp;$I29),'Overview - Section A'!M$29:P66,4,0),"")</f>
        <v/>
      </c>
      <c r="R29" s="727"/>
    </row>
    <row r="30" spans="1:18" x14ac:dyDescent="0.35">
      <c r="A30" s="721" t="b">
        <f t="shared" ca="1" si="2"/>
        <v>0</v>
      </c>
      <c r="B30" s="722">
        <f t="shared" si="0"/>
        <v>12</v>
      </c>
      <c r="C30" s="732" t="str">
        <f t="shared" ca="1" si="3"/>
        <v>a1I1R00000Mweh7UAB</v>
      </c>
      <c r="D30" s="723" t="str">
        <f t="shared" ca="1" si="4"/>
        <v/>
      </c>
      <c r="E30" s="724" t="str">
        <f t="shared" ca="1" si="5"/>
        <v/>
      </c>
      <c r="F30" s="725" t="str">
        <f t="shared" ca="1" si="6"/>
        <v/>
      </c>
      <c r="G30" s="726" t="str">
        <f t="shared" ca="1" si="7"/>
        <v/>
      </c>
      <c r="H30" s="726" t="str">
        <f t="shared" ca="1" si="8"/>
        <v/>
      </c>
      <c r="I30" s="722">
        <f t="shared" si="1"/>
        <v>31</v>
      </c>
      <c r="J30" s="726" t="str">
        <f t="shared" ca="1" si="9"/>
        <v/>
      </c>
      <c r="K30" s="721" t="str">
        <f t="shared" ca="1" si="10"/>
        <v/>
      </c>
      <c r="L30" s="726" t="str">
        <f t="shared" ca="1" si="11"/>
        <v/>
      </c>
      <c r="M30" s="721" t="str">
        <f ca="1">IFERROR(VLOOKUP(INDIRECT("'Impact Indicators - Section B '!BA"&amp;$I30),'Reference Records'!$G$4:$H$14,2,0),"")</f>
        <v/>
      </c>
      <c r="N30" s="721"/>
      <c r="O30" s="726" t="str">
        <f ca="1">IFERROR(VLOOKUP(INDIRECT("'Impact Indicators - Section B '!Q"&amp;$I30),'Overview - Section A'!M$29:P67,4,0),"")</f>
        <v/>
      </c>
      <c r="R30" s="727"/>
    </row>
    <row r="31" spans="1:18" x14ac:dyDescent="0.35">
      <c r="A31" s="721" t="b">
        <f t="shared" ca="1" si="2"/>
        <v>0</v>
      </c>
      <c r="B31" s="722">
        <f t="shared" si="0"/>
        <v>13</v>
      </c>
      <c r="C31" s="732" t="str">
        <f t="shared" ca="1" si="3"/>
        <v>a1I1R00000Mweh8UAB</v>
      </c>
      <c r="D31" s="723" t="str">
        <f t="shared" ca="1" si="4"/>
        <v/>
      </c>
      <c r="E31" s="724" t="str">
        <f t="shared" ca="1" si="5"/>
        <v/>
      </c>
      <c r="F31" s="725" t="str">
        <f t="shared" ca="1" si="6"/>
        <v/>
      </c>
      <c r="G31" s="726" t="str">
        <f t="shared" ca="1" si="7"/>
        <v/>
      </c>
      <c r="H31" s="726" t="str">
        <f t="shared" ca="1" si="8"/>
        <v/>
      </c>
      <c r="I31" s="722">
        <f t="shared" si="1"/>
        <v>33</v>
      </c>
      <c r="J31" s="726" t="str">
        <f t="shared" ca="1" si="9"/>
        <v/>
      </c>
      <c r="K31" s="721" t="str">
        <f t="shared" ca="1" si="10"/>
        <v/>
      </c>
      <c r="L31" s="726" t="str">
        <f t="shared" ca="1" si="11"/>
        <v/>
      </c>
      <c r="M31" s="721" t="str">
        <f ca="1">IFERROR(VLOOKUP(INDIRECT("'Impact Indicators - Section B '!BA"&amp;$I31),'Reference Records'!$G$4:$H$14,2,0),"")</f>
        <v/>
      </c>
      <c r="N31" s="721"/>
      <c r="O31" s="726" t="str">
        <f ca="1">IFERROR(VLOOKUP(INDIRECT("'Impact Indicators - Section B '!Q"&amp;$I31),'Overview - Section A'!M$29:P68,4,0),"")</f>
        <v/>
      </c>
      <c r="R31" s="727"/>
    </row>
    <row r="32" spans="1:18" x14ac:dyDescent="0.35">
      <c r="A32" s="721" t="b">
        <f t="shared" ca="1" si="2"/>
        <v>0</v>
      </c>
      <c r="B32" s="722">
        <f t="shared" si="0"/>
        <v>14</v>
      </c>
      <c r="C32" s="732" t="str">
        <f t="shared" ca="1" si="3"/>
        <v>a1I1R00000Mweh9UAB</v>
      </c>
      <c r="D32" s="723" t="str">
        <f t="shared" ca="1" si="4"/>
        <v/>
      </c>
      <c r="E32" s="724" t="str">
        <f t="shared" ca="1" si="5"/>
        <v/>
      </c>
      <c r="F32" s="725" t="str">
        <f t="shared" ca="1" si="6"/>
        <v/>
      </c>
      <c r="G32" s="726" t="str">
        <f t="shared" ca="1" si="7"/>
        <v/>
      </c>
      <c r="H32" s="726" t="str">
        <f t="shared" ca="1" si="8"/>
        <v/>
      </c>
      <c r="I32" s="722">
        <f t="shared" si="1"/>
        <v>35</v>
      </c>
      <c r="J32" s="726" t="str">
        <f t="shared" ca="1" si="9"/>
        <v/>
      </c>
      <c r="K32" s="721" t="str">
        <f t="shared" ca="1" si="10"/>
        <v/>
      </c>
      <c r="L32" s="726" t="str">
        <f t="shared" ca="1" si="11"/>
        <v/>
      </c>
      <c r="M32" s="721" t="str">
        <f ca="1">IFERROR(VLOOKUP(INDIRECT("'Impact Indicators - Section B '!BA"&amp;$I32),'Reference Records'!$G$4:$H$14,2,0),"")</f>
        <v/>
      </c>
      <c r="N32" s="721"/>
      <c r="O32" s="726" t="str">
        <f ca="1">IFERROR(VLOOKUP(INDIRECT("'Impact Indicators - Section B '!Q"&amp;$I32),'Overview - Section A'!M$29:P69,4,0),"")</f>
        <v/>
      </c>
      <c r="R32" s="727"/>
    </row>
    <row r="33" spans="1:20" x14ac:dyDescent="0.35">
      <c r="A33" s="721" t="b">
        <f t="shared" ca="1" si="2"/>
        <v>0</v>
      </c>
      <c r="B33" s="722">
        <f t="shared" si="0"/>
        <v>15</v>
      </c>
      <c r="C33" s="732" t="str">
        <f t="shared" ca="1" si="3"/>
        <v>a1I1R00000MwehAUAR</v>
      </c>
      <c r="D33" s="723" t="str">
        <f t="shared" ca="1" si="4"/>
        <v/>
      </c>
      <c r="E33" s="724" t="str">
        <f t="shared" ca="1" si="5"/>
        <v/>
      </c>
      <c r="F33" s="725" t="str">
        <f t="shared" ca="1" si="6"/>
        <v/>
      </c>
      <c r="G33" s="726" t="str">
        <f t="shared" ca="1" si="7"/>
        <v/>
      </c>
      <c r="H33" s="726" t="str">
        <f t="shared" ca="1" si="8"/>
        <v/>
      </c>
      <c r="I33" s="722">
        <f t="shared" si="1"/>
        <v>37</v>
      </c>
      <c r="J33" s="726" t="str">
        <f t="shared" ca="1" si="9"/>
        <v/>
      </c>
      <c r="K33" s="721" t="str">
        <f t="shared" ca="1" si="10"/>
        <v/>
      </c>
      <c r="L33" s="726" t="str">
        <f t="shared" ca="1" si="11"/>
        <v/>
      </c>
      <c r="M33" s="721" t="str">
        <f ca="1">IFERROR(VLOOKUP(INDIRECT("'Impact Indicators - Section B '!BA"&amp;$I33),'Reference Records'!$G$4:$H$14,2,0),"")</f>
        <v/>
      </c>
      <c r="N33" s="721"/>
      <c r="O33" s="726" t="str">
        <f ca="1">IFERROR(VLOOKUP(INDIRECT("'Impact Indicators - Section B '!Q"&amp;$I33),'Overview - Section A'!M$29:P70,4,0),"")</f>
        <v/>
      </c>
      <c r="R33" s="727"/>
    </row>
    <row r="34" spans="1:20" x14ac:dyDescent="0.35">
      <c r="A34" s="728"/>
      <c r="B34" s="727"/>
      <c r="C34" s="729"/>
      <c r="D34" s="729"/>
      <c r="E34" s="729"/>
      <c r="R34" s="728"/>
    </row>
    <row r="37" spans="1:20" x14ac:dyDescent="0.35">
      <c r="A37" s="730" t="s">
        <v>652</v>
      </c>
      <c r="D37" s="731"/>
      <c r="J37" s="521" t="str">
        <f ca="1">IF(ROW()&gt;'Impact Indicator Target Update'!A4,"",INDIRECT("'Impact Indicators - Section B'!A"&amp;'Impact Indicator Target Update'!#REF!))</f>
        <v/>
      </c>
    </row>
    <row r="38" spans="1:20" x14ac:dyDescent="0.35">
      <c r="A38" s="721" t="s">
        <v>59</v>
      </c>
      <c r="B38" s="733"/>
      <c r="C38" s="721" t="s">
        <v>61</v>
      </c>
      <c r="D38" s="721" t="s">
        <v>671</v>
      </c>
      <c r="E38" s="721" t="s">
        <v>672</v>
      </c>
      <c r="F38" s="721" t="s">
        <v>21</v>
      </c>
      <c r="G38" s="721"/>
      <c r="H38" s="721" t="s">
        <v>321</v>
      </c>
      <c r="I38" s="721" t="s">
        <v>7</v>
      </c>
      <c r="J38" s="721" t="s">
        <v>6</v>
      </c>
      <c r="K38" s="721" t="s">
        <v>8</v>
      </c>
      <c r="L38" s="721" t="s">
        <v>195</v>
      </c>
      <c r="M38" s="721" t="s">
        <v>27</v>
      </c>
      <c r="N38" s="721" t="s">
        <v>138</v>
      </c>
      <c r="O38" s="721" t="s">
        <v>716</v>
      </c>
      <c r="P38" s="721"/>
      <c r="Q38" s="721"/>
      <c r="R38" s="721"/>
      <c r="S38" s="721"/>
      <c r="T38" s="721" t="s">
        <v>93</v>
      </c>
    </row>
    <row r="39" spans="1:20" hidden="1" x14ac:dyDescent="0.35">
      <c r="A39" s="721" t="b">
        <f ca="1">IF(AND(OR(I39&lt;&gt;"",J39&lt;&gt;"",K39&lt;&gt;""),L39&lt;&gt;""),TRUE,FALSE)</f>
        <v>0</v>
      </c>
      <c r="B39" s="733"/>
      <c r="C39" s="721" t="str">
        <f ca="1">O39</f>
        <v/>
      </c>
      <c r="D39" s="721"/>
      <c r="E39" s="721">
        <f ca="1">COUNTIF(F34:F39,F39)</f>
        <v>5</v>
      </c>
      <c r="F39" s="734" t="str">
        <f ca="1">IF(COUNTA(D$37:D38)=1,"",OFFSET(F39,-COUNTA(D$37:D38)+1,0))</f>
        <v/>
      </c>
      <c r="G39" s="721"/>
      <c r="H39" s="721" t="str">
        <f ca="1">IF(F39=1,9,IF(E38=MAX(E37:E39),H37+2,H38))</f>
        <v>row number</v>
      </c>
      <c r="I39" s="735" t="str">
        <f ca="1">IFERROR(CHOOSE(E39,IFERROR(IF(INDIRECT("'Impact Indicators - Section B '!T"&amp;H39+1)=0,"",INDIRECT("'Impact Indicators - Section B '!T"&amp;H39+1)),""),IFERROR(IF(INDIRECT("'Impact Indicators - Section B '!Y"&amp;H39+1)=0,"",INDIRECT("'Impact Indicators - Section B '!Y"&amp;H39+1)),""),IFERROR(IF(INDIRECT("'Impact Indicators - Section B '!AD"&amp;H39+1)=0,"",INDIRECT("'Impact Indicators - Section B '!AD"&amp;H39+1)),""),IFERROR(IF(INDIRECT("'Impact Indicators - Section B '!AI"&amp;H39+1)=0,"",INDIRECT("'Impact Indicators - Section B '!AI"&amp;H39+1)),""),IFERROR(IF(INDIRECT("'Impact Indicators - Section B '!AN"&amp;H39+1)=0,"",INDIRECT("'Impact Indicators - Section B '!AN"&amp;H39+1)),"")),"")</f>
        <v/>
      </c>
      <c r="J39" s="735" t="str">
        <f ca="1">IFERROR(CHOOSE(E39,IFERROR(IF(INDIRECT("'Impact Indicators - Section B '!T"&amp;H39)=0,"",INDIRECT("'Impact Indicators - Section B '!T"&amp;H39)),""),IFERROR(IF(INDIRECT("'Impact Indicators - Section B '!Y"&amp;H39)=0,"",INDIRECT("'Impact Indicators - Section B '!Y"&amp;H39)),""),IFERROR(IF(INDIRECT("'Impact Indicators - Section B '!AD"&amp;H39)=0,"",INDIRECT("'Impact Indicators - Section B '!AD"&amp;H39)),""),IFERROR(IF(INDIRECT("'Impact Indicators - Section B '!AI"&amp;H39)=0,"",INDIRECT("'Impact Indicators - Section B '!AI"&amp;H39)),""),IFERROR(IF(INDIRECT("'Impact Indicators - Section B '!AN"&amp;H39)=0,"",INDIRECT("'Impact Indicators - Section B '!AN"&amp;H39)),"")),"")</f>
        <v/>
      </c>
      <c r="K39" s="723" t="str">
        <f ca="1">IFERROR(CHOOSE(E39,IFERROR(IF(INDIRECT("'Impact Indicators - Section B '!U"&amp;H39)=0,"",INDIRECT("'Impact Indicators - Section B '!U"&amp;H39)*100),""),IFERROR(IF(INDIRECT("'Impact Indicators - Section B '!Z"&amp;H39)=0,"",INDIRECT("'Impact Indicators - Section B '!Z"&amp;H39)*100),""),IFERROR(IF(INDIRECT("'Impact Indicators - Section B '!AE"&amp;H39)=0,"",INDIRECT("'Impact Indicators - Section B '!AE"&amp;H39)*100),""),IFERROR(IF(INDIRECT("'Impact Indicators - Section B '!AJ"&amp;H39)=0,"",INDIRECT("'Impact Indicators - Section B '!AJ"&amp;H3305)*100),""),IFERROR(IF(INDIRECT("'Impact Indicators - Section B '!AO"&amp;H39)=0,"",INDIRECT("'Impact Indicators - Section B '!AO"&amp;H39)*100),""),),"")</f>
        <v/>
      </c>
      <c r="L39" s="726" t="str">
        <f ca="1">IFERROR(CHOOSE(E39,'Impact Indicators - Section B '!$T$7,'Impact Indicators - Section B '!$Y$7,'Impact Indicators - Section B '!$AD$7,'Impact Indicators - Section B '!$AI$7,'Impact Indicators - Section B '!$AN$7),"")</f>
        <v/>
      </c>
      <c r="M39" s="736" t="str">
        <f ca="1">IFERROR(CHOOSE(E39,IFERROR(IF(INDIRECT("'Impact Indicators - Section B '!V"&amp;H39)=0,"",INDIRECT("'Impact Indicators - Section B '!V"&amp;H39)),""),IFERROR(IF(INDIRECT("'Impact Indicators - Section B '!AA"&amp;H39)=0,"",INDIRECT("'Impact Indicators - Section B '!AA"&amp;H39)),""),IFERROR(IF(INDIRECT("'Impact Indicators - Section B '!AF"&amp;H39)=0,"",INDIRECT("'Impact Indicators - Section B '!AF"&amp;H39)),""),IFERROR(IF(INDIRECT("'Impact Indicators - Section B '!AK"&amp;H39)=0,"",INDIRECT("'Impact Indicators - Section B '!AK"&amp;H39)),""),IFERROR(IF(INDIRECT("'Impact Indicators - Section B '!AP"&amp;H39)=0,"",INDIRECT("'Impact Indicators - Section B '!AP"&amp;H39)),"")),"")</f>
        <v/>
      </c>
      <c r="N39" s="726" t="str">
        <f ca="1">IF(IFERROR(CHOOSE(E39,IFERROR(IF(INDIRECT("'Impact Indicators - Section B '!W"&amp;H39)=0,"",INDIRECT("'Impact Indicators - Section B '!W"&amp;H39)),""),IFERROR(IF(INDIRECT("'Impact Indicators - Section B '!AB"&amp;H39)=0,"",INDIRECT("'Impact Indicators - Section B '!AB"&amp;H39)),""),IFERROR(IF(INDIRECT("'Impact Indicators - Section B '!AG"&amp;H39)=0,"",INDIRECT("'Impact Indicators - Section B '!AG"&amp;H39)),""),IFERROR(IF(INDIRECT("'Impact Indicators - Section B '!AL"&amp;H39)=0,"",INDIRECT("'Impact Indicators - Section B '!AL"&amp;H39)),""),),"")=0,"",IFERROR(CHOOSE(E39,IFERROR(IF(INDIRECT("'Impact Indicators - Section B '!W"&amp;H39)=0,"",INDIRECT("'Impact Indicators - Section B '!W"&amp;H39)),""),IFERROR(IF(INDIRECT("'Impact Indicators - Section B '!AB"&amp;H39)=0,"",INDIRECT("'Impact Indicators - Section B '!AB"&amp;H39)),""),IFERROR(IF(INDIRECT("'Impact Indicators - Section B '!AG"&amp;H39)=0,"",INDIRECT("'Impact Indicators - Section B '!AG"&amp;H39)),""),IFERROR(IF(INDIRECT("'Impact Indicators - Section B '!AL"&amp;H39)=0,"",INDIRECT("'Impact Indicators - Section B '!AL"&amp;H39)),""),),""))</f>
        <v/>
      </c>
      <c r="O39" s="721" t="str">
        <f ca="1">IFERROR(IF(ROW()=39,"",OFFSET($C37,-COUNTA($D$37:$D39)+3,0)),"")</f>
        <v/>
      </c>
      <c r="P39" s="721"/>
      <c r="Q39" s="721"/>
      <c r="R39" s="721"/>
      <c r="S39" s="721"/>
      <c r="T39" s="721" t="b">
        <f ca="1">IF(A39=TRUE,TRUE,FALSE)</f>
        <v>0</v>
      </c>
    </row>
    <row r="40" spans="1:20" x14ac:dyDescent="0.35">
      <c r="A40" s="721" t="b">
        <v>0</v>
      </c>
      <c r="B40" s="733"/>
      <c r="C40" s="721" t="s">
        <v>1192</v>
      </c>
      <c r="D40" s="721" t="s">
        <v>4467</v>
      </c>
      <c r="E40" s="721">
        <f t="shared" ref="E40:E103" ca="1" si="12">COUNTIF(F35:F40,F40)</f>
        <v>1</v>
      </c>
      <c r="F40" s="734">
        <v>1</v>
      </c>
      <c r="G40" s="721"/>
      <c r="H40" s="721">
        <f t="shared" ref="H40:H103" si="13">IF(F40=1,9,IF(E39=MAX(E38:E40),H38+2,H39))</f>
        <v>9</v>
      </c>
      <c r="I40" s="735"/>
      <c r="J40" s="735"/>
      <c r="K40" s="723"/>
      <c r="L40" s="726"/>
      <c r="M40" s="736"/>
      <c r="N40" s="726"/>
      <c r="O40" s="721" t="str">
        <f ca="1">IFERROR(IF(ROW()=39,"",OFFSET($C38,-COUNTA($D$37:$D40)+3,0)),"")</f>
        <v/>
      </c>
      <c r="P40" s="721"/>
      <c r="Q40" s="721"/>
      <c r="R40" s="721"/>
      <c r="S40" s="721"/>
      <c r="T40" s="721" t="b">
        <v>0</v>
      </c>
    </row>
    <row r="41" spans="1:20" x14ac:dyDescent="0.35">
      <c r="A41" s="721" t="b">
        <v>0</v>
      </c>
      <c r="B41" s="733"/>
      <c r="C41" s="721" t="s">
        <v>1193</v>
      </c>
      <c r="D41" s="721" t="s">
        <v>4467</v>
      </c>
      <c r="E41" s="721">
        <f t="shared" ca="1" si="12"/>
        <v>2</v>
      </c>
      <c r="F41" s="734">
        <v>1</v>
      </c>
      <c r="G41" s="721"/>
      <c r="H41" s="721">
        <f t="shared" si="13"/>
        <v>9</v>
      </c>
      <c r="I41" s="735"/>
      <c r="J41" s="735"/>
      <c r="K41" s="723"/>
      <c r="L41" s="726"/>
      <c r="M41" s="736"/>
      <c r="N41" s="726"/>
      <c r="O41" s="721" t="str">
        <f ca="1">IFERROR(IF(ROW()=39,"",OFFSET($C39,-COUNTA($D$37:$D41)+3,0)),"")</f>
        <v/>
      </c>
      <c r="P41" s="721"/>
      <c r="Q41" s="721"/>
      <c r="R41" s="721"/>
      <c r="S41" s="721"/>
      <c r="T41" s="721" t="b">
        <v>0</v>
      </c>
    </row>
    <row r="42" spans="1:20" x14ac:dyDescent="0.35">
      <c r="A42" s="721" t="b">
        <v>0</v>
      </c>
      <c r="B42" s="733"/>
      <c r="C42" s="721" t="s">
        <v>1194</v>
      </c>
      <c r="D42" s="721" t="s">
        <v>4467</v>
      </c>
      <c r="E42" s="721">
        <f t="shared" ca="1" si="12"/>
        <v>3</v>
      </c>
      <c r="F42" s="734">
        <v>1</v>
      </c>
      <c r="G42" s="721"/>
      <c r="H42" s="721">
        <f t="shared" si="13"/>
        <v>9</v>
      </c>
      <c r="I42" s="735"/>
      <c r="J42" s="735"/>
      <c r="K42" s="723"/>
      <c r="L42" s="726"/>
      <c r="M42" s="736"/>
      <c r="N42" s="726"/>
      <c r="O42" s="721" t="str">
        <f ca="1">IFERROR(IF(ROW()=39,"",OFFSET($C40,-COUNTA($D$37:$D42)+3,0)),"")</f>
        <v/>
      </c>
      <c r="P42" s="721"/>
      <c r="Q42" s="721"/>
      <c r="R42" s="721"/>
      <c r="S42" s="721"/>
      <c r="T42" s="721" t="b">
        <v>0</v>
      </c>
    </row>
    <row r="43" spans="1:20" x14ac:dyDescent="0.35">
      <c r="A43" s="721" t="b">
        <v>0</v>
      </c>
      <c r="B43" s="733"/>
      <c r="C43" s="721" t="s">
        <v>1195</v>
      </c>
      <c r="D43" s="721" t="s">
        <v>4467</v>
      </c>
      <c r="E43" s="721">
        <f t="shared" ca="1" si="12"/>
        <v>4</v>
      </c>
      <c r="F43" s="734">
        <v>1</v>
      </c>
      <c r="G43" s="721"/>
      <c r="H43" s="721">
        <f t="shared" si="13"/>
        <v>9</v>
      </c>
      <c r="I43" s="735"/>
      <c r="J43" s="735"/>
      <c r="K43" s="723"/>
      <c r="L43" s="726"/>
      <c r="M43" s="736"/>
      <c r="N43" s="726"/>
      <c r="O43" s="721" t="str">
        <f ca="1">IFERROR(IF(ROW()=39,"",OFFSET($C41,-COUNTA($D$37:$D43)+3,0)),"")</f>
        <v/>
      </c>
      <c r="P43" s="721"/>
      <c r="Q43" s="721"/>
      <c r="R43" s="721"/>
      <c r="S43" s="721"/>
      <c r="T43" s="721" t="b">
        <v>0</v>
      </c>
    </row>
    <row r="44" spans="1:20" x14ac:dyDescent="0.35">
      <c r="A44" s="721" t="b">
        <v>0</v>
      </c>
      <c r="B44" s="733"/>
      <c r="C44" s="721" t="s">
        <v>1196</v>
      </c>
      <c r="D44" s="721" t="s">
        <v>4467</v>
      </c>
      <c r="E44" s="721">
        <f t="shared" ca="1" si="12"/>
        <v>5</v>
      </c>
      <c r="F44" s="734">
        <v>1</v>
      </c>
      <c r="G44" s="721"/>
      <c r="H44" s="721">
        <f t="shared" si="13"/>
        <v>9</v>
      </c>
      <c r="I44" s="735"/>
      <c r="J44" s="735"/>
      <c r="K44" s="723"/>
      <c r="L44" s="726"/>
      <c r="M44" s="736"/>
      <c r="N44" s="726"/>
      <c r="O44" s="721" t="str">
        <f ca="1">IFERROR(IF(ROW()=39,"",OFFSET($C42,-COUNTA($D$37:$D44)+3,0)),"")</f>
        <v/>
      </c>
      <c r="P44" s="721"/>
      <c r="Q44" s="721"/>
      <c r="R44" s="721"/>
      <c r="S44" s="721"/>
      <c r="T44" s="721" t="b">
        <v>0</v>
      </c>
    </row>
    <row r="45" spans="1:20" x14ac:dyDescent="0.35">
      <c r="A45" s="721" t="b">
        <v>0</v>
      </c>
      <c r="B45" s="733"/>
      <c r="C45" s="721" t="s">
        <v>1197</v>
      </c>
      <c r="D45" s="721" t="s">
        <v>4467</v>
      </c>
      <c r="E45" s="721">
        <f t="shared" si="12"/>
        <v>6</v>
      </c>
      <c r="F45" s="734">
        <v>1</v>
      </c>
      <c r="G45" s="721"/>
      <c r="H45" s="721">
        <f t="shared" si="13"/>
        <v>9</v>
      </c>
      <c r="I45" s="735"/>
      <c r="J45" s="735"/>
      <c r="K45" s="723"/>
      <c r="L45" s="726"/>
      <c r="M45" s="736"/>
      <c r="N45" s="726"/>
      <c r="O45" s="721" t="str">
        <f ca="1">IFERROR(IF(ROW()=39,"",OFFSET($C43,-COUNTA($D$37:$D45)+3,0)),"")</f>
        <v/>
      </c>
      <c r="P45" s="721"/>
      <c r="Q45" s="721"/>
      <c r="R45" s="721"/>
      <c r="S45" s="721"/>
      <c r="T45" s="721" t="b">
        <v>0</v>
      </c>
    </row>
    <row r="46" spans="1:20" x14ac:dyDescent="0.35">
      <c r="A46" s="721" t="b">
        <v>0</v>
      </c>
      <c r="B46" s="733"/>
      <c r="C46" s="721" t="s">
        <v>1198</v>
      </c>
      <c r="D46" s="721" t="s">
        <v>4478</v>
      </c>
      <c r="E46" s="721">
        <f t="shared" si="12"/>
        <v>1</v>
      </c>
      <c r="F46" s="734">
        <v>2</v>
      </c>
      <c r="G46" s="721"/>
      <c r="H46" s="721">
        <f t="shared" ca="1" si="13"/>
        <v>11</v>
      </c>
      <c r="I46" s="735"/>
      <c r="J46" s="735"/>
      <c r="K46" s="723"/>
      <c r="L46" s="726"/>
      <c r="M46" s="736"/>
      <c r="N46" s="726"/>
      <c r="O46" s="721" t="str">
        <f ca="1">IFERROR(IF(ROW()=39,"",OFFSET($C44,-COUNTA($D$37:$D46)+3,0)),"")</f>
        <v/>
      </c>
      <c r="P46" s="721"/>
      <c r="Q46" s="721"/>
      <c r="R46" s="721"/>
      <c r="S46" s="721"/>
      <c r="T46" s="721" t="b">
        <v>0</v>
      </c>
    </row>
    <row r="47" spans="1:20" x14ac:dyDescent="0.35">
      <c r="A47" s="721" t="b">
        <v>0</v>
      </c>
      <c r="B47" s="733"/>
      <c r="C47" s="721" t="s">
        <v>1199</v>
      </c>
      <c r="D47" s="721" t="s">
        <v>4478</v>
      </c>
      <c r="E47" s="721">
        <f t="shared" si="12"/>
        <v>2</v>
      </c>
      <c r="F47" s="734">
        <v>2</v>
      </c>
      <c r="G47" s="721"/>
      <c r="H47" s="721">
        <f t="shared" ca="1" si="13"/>
        <v>11</v>
      </c>
      <c r="I47" s="735"/>
      <c r="J47" s="735"/>
      <c r="K47" s="723"/>
      <c r="L47" s="726"/>
      <c r="M47" s="736"/>
      <c r="N47" s="726"/>
      <c r="O47" s="721" t="str">
        <f ca="1">IFERROR(IF(ROW()=39,"",OFFSET($C45,-COUNTA($D$37:$D47)+3,0)),"")</f>
        <v/>
      </c>
      <c r="P47" s="721"/>
      <c r="Q47" s="721"/>
      <c r="R47" s="721"/>
      <c r="S47" s="721"/>
      <c r="T47" s="721" t="b">
        <v>0</v>
      </c>
    </row>
    <row r="48" spans="1:20" x14ac:dyDescent="0.35">
      <c r="A48" s="721" t="b">
        <v>0</v>
      </c>
      <c r="B48" s="733"/>
      <c r="C48" s="721" t="s">
        <v>1200</v>
      </c>
      <c r="D48" s="721" t="s">
        <v>4478</v>
      </c>
      <c r="E48" s="721">
        <f t="shared" si="12"/>
        <v>3</v>
      </c>
      <c r="F48" s="734">
        <v>2</v>
      </c>
      <c r="G48" s="721"/>
      <c r="H48" s="721">
        <f t="shared" ca="1" si="13"/>
        <v>11</v>
      </c>
      <c r="I48" s="735"/>
      <c r="J48" s="735"/>
      <c r="K48" s="723"/>
      <c r="L48" s="726"/>
      <c r="M48" s="736"/>
      <c r="N48" s="726"/>
      <c r="O48" s="721" t="str">
        <f ca="1">IFERROR(IF(ROW()=39,"",OFFSET($C46,-COUNTA($D$37:$D48)+3,0)),"")</f>
        <v/>
      </c>
      <c r="P48" s="721"/>
      <c r="Q48" s="721"/>
      <c r="R48" s="721"/>
      <c r="S48" s="721"/>
      <c r="T48" s="721" t="b">
        <v>0</v>
      </c>
    </row>
    <row r="49" spans="1:20" x14ac:dyDescent="0.35">
      <c r="A49" s="721" t="b">
        <v>0</v>
      </c>
      <c r="B49" s="733"/>
      <c r="C49" s="721" t="s">
        <v>1201</v>
      </c>
      <c r="D49" s="721" t="s">
        <v>4478</v>
      </c>
      <c r="E49" s="721">
        <f t="shared" si="12"/>
        <v>4</v>
      </c>
      <c r="F49" s="734">
        <v>2</v>
      </c>
      <c r="G49" s="721"/>
      <c r="H49" s="721">
        <f t="shared" ca="1" si="13"/>
        <v>11</v>
      </c>
      <c r="I49" s="735"/>
      <c r="J49" s="735"/>
      <c r="K49" s="723"/>
      <c r="L49" s="726"/>
      <c r="M49" s="736"/>
      <c r="N49" s="726"/>
      <c r="O49" s="721" t="str">
        <f ca="1">IFERROR(IF(ROW()=39,"",OFFSET($C47,-COUNTA($D$37:$D49)+3,0)),"")</f>
        <v/>
      </c>
      <c r="P49" s="721"/>
      <c r="Q49" s="721"/>
      <c r="R49" s="721"/>
      <c r="S49" s="721"/>
      <c r="T49" s="721" t="b">
        <v>0</v>
      </c>
    </row>
    <row r="50" spans="1:20" x14ac:dyDescent="0.35">
      <c r="A50" s="721" t="b">
        <v>0</v>
      </c>
      <c r="B50" s="733"/>
      <c r="C50" s="721" t="s">
        <v>1202</v>
      </c>
      <c r="D50" s="721" t="s">
        <v>4478</v>
      </c>
      <c r="E50" s="721">
        <f t="shared" si="12"/>
        <v>5</v>
      </c>
      <c r="F50" s="734">
        <v>2</v>
      </c>
      <c r="G50" s="721"/>
      <c r="H50" s="721">
        <f t="shared" ca="1" si="13"/>
        <v>11</v>
      </c>
      <c r="I50" s="735"/>
      <c r="J50" s="735"/>
      <c r="K50" s="723"/>
      <c r="L50" s="726"/>
      <c r="M50" s="736"/>
      <c r="N50" s="726"/>
      <c r="O50" s="721" t="str">
        <f ca="1">IFERROR(IF(ROW()=39,"",OFFSET($C48,-COUNTA($D$37:$D50)+3,0)),"")</f>
        <v/>
      </c>
      <c r="P50" s="721"/>
      <c r="Q50" s="721"/>
      <c r="R50" s="721"/>
      <c r="S50" s="721"/>
      <c r="T50" s="721" t="b">
        <v>0</v>
      </c>
    </row>
    <row r="51" spans="1:20" x14ac:dyDescent="0.35">
      <c r="A51" s="721" t="b">
        <v>0</v>
      </c>
      <c r="B51" s="733"/>
      <c r="C51" s="721" t="s">
        <v>1203</v>
      </c>
      <c r="D51" s="721" t="s">
        <v>4478</v>
      </c>
      <c r="E51" s="721">
        <f t="shared" si="12"/>
        <v>6</v>
      </c>
      <c r="F51" s="734">
        <v>2</v>
      </c>
      <c r="G51" s="721"/>
      <c r="H51" s="721">
        <f t="shared" ca="1" si="13"/>
        <v>11</v>
      </c>
      <c r="I51" s="735"/>
      <c r="J51" s="735"/>
      <c r="K51" s="723"/>
      <c r="L51" s="726"/>
      <c r="M51" s="736"/>
      <c r="N51" s="726"/>
      <c r="O51" s="721" t="str">
        <f ca="1">IFERROR(IF(ROW()=39,"",OFFSET($C49,-COUNTA($D$37:$D51)+3,0)),"")</f>
        <v/>
      </c>
      <c r="P51" s="721"/>
      <c r="Q51" s="721"/>
      <c r="R51" s="721"/>
      <c r="S51" s="721"/>
      <c r="T51" s="721" t="b">
        <v>0</v>
      </c>
    </row>
    <row r="52" spans="1:20" x14ac:dyDescent="0.35">
      <c r="A52" s="721" t="b">
        <v>0</v>
      </c>
      <c r="B52" s="733"/>
      <c r="C52" s="721" t="s">
        <v>1204</v>
      </c>
      <c r="D52" s="721" t="s">
        <v>4489</v>
      </c>
      <c r="E52" s="721">
        <f t="shared" si="12"/>
        <v>1</v>
      </c>
      <c r="F52" s="734">
        <v>3</v>
      </c>
      <c r="G52" s="721"/>
      <c r="H52" s="721">
        <f t="shared" ca="1" si="13"/>
        <v>13</v>
      </c>
      <c r="I52" s="735"/>
      <c r="J52" s="735"/>
      <c r="K52" s="723"/>
      <c r="L52" s="726"/>
      <c r="M52" s="736"/>
      <c r="N52" s="726"/>
      <c r="O52" s="721" t="str">
        <f ca="1">IFERROR(IF(ROW()=39,"",OFFSET($C50,-COUNTA($D$37:$D52)+3,0)),"")</f>
        <v/>
      </c>
      <c r="P52" s="721"/>
      <c r="Q52" s="721"/>
      <c r="R52" s="721"/>
      <c r="S52" s="721"/>
      <c r="T52" s="721" t="b">
        <v>0</v>
      </c>
    </row>
    <row r="53" spans="1:20" x14ac:dyDescent="0.35">
      <c r="A53" s="721" t="b">
        <v>0</v>
      </c>
      <c r="B53" s="733"/>
      <c r="C53" s="721" t="s">
        <v>1205</v>
      </c>
      <c r="D53" s="721" t="s">
        <v>4489</v>
      </c>
      <c r="E53" s="721">
        <f t="shared" si="12"/>
        <v>2</v>
      </c>
      <c r="F53" s="734">
        <v>3</v>
      </c>
      <c r="G53" s="721"/>
      <c r="H53" s="721">
        <f t="shared" ca="1" si="13"/>
        <v>13</v>
      </c>
      <c r="I53" s="735"/>
      <c r="J53" s="735"/>
      <c r="K53" s="723"/>
      <c r="L53" s="726"/>
      <c r="M53" s="736"/>
      <c r="N53" s="726"/>
      <c r="O53" s="721" t="str">
        <f ca="1">IFERROR(IF(ROW()=39,"",OFFSET($C51,-COUNTA($D$37:$D53)+3,0)),"")</f>
        <v/>
      </c>
      <c r="P53" s="721"/>
      <c r="Q53" s="721"/>
      <c r="R53" s="721"/>
      <c r="S53" s="721"/>
      <c r="T53" s="721" t="b">
        <v>0</v>
      </c>
    </row>
    <row r="54" spans="1:20" x14ac:dyDescent="0.35">
      <c r="A54" s="721" t="b">
        <v>0</v>
      </c>
      <c r="B54" s="733"/>
      <c r="C54" s="721" t="s">
        <v>1206</v>
      </c>
      <c r="D54" s="721" t="s">
        <v>4489</v>
      </c>
      <c r="E54" s="721">
        <f t="shared" si="12"/>
        <v>3</v>
      </c>
      <c r="F54" s="734">
        <v>3</v>
      </c>
      <c r="G54" s="721"/>
      <c r="H54" s="721">
        <f t="shared" ca="1" si="13"/>
        <v>13</v>
      </c>
      <c r="I54" s="735"/>
      <c r="J54" s="735"/>
      <c r="K54" s="723"/>
      <c r="L54" s="726"/>
      <c r="M54" s="736"/>
      <c r="N54" s="726"/>
      <c r="O54" s="721" t="str">
        <f ca="1">IFERROR(IF(ROW()=39,"",OFFSET($C52,-COUNTA($D$37:$D54)+3,0)),"")</f>
        <v/>
      </c>
      <c r="P54" s="721"/>
      <c r="Q54" s="721"/>
      <c r="R54" s="721"/>
      <c r="S54" s="721"/>
      <c r="T54" s="721" t="b">
        <v>0</v>
      </c>
    </row>
    <row r="55" spans="1:20" x14ac:dyDescent="0.35">
      <c r="A55" s="721" t="b">
        <v>0</v>
      </c>
      <c r="B55" s="733"/>
      <c r="C55" s="721" t="s">
        <v>1207</v>
      </c>
      <c r="D55" s="721" t="s">
        <v>4489</v>
      </c>
      <c r="E55" s="721">
        <f t="shared" si="12"/>
        <v>4</v>
      </c>
      <c r="F55" s="734">
        <v>3</v>
      </c>
      <c r="G55" s="721"/>
      <c r="H55" s="721">
        <f t="shared" ca="1" si="13"/>
        <v>13</v>
      </c>
      <c r="I55" s="735"/>
      <c r="J55" s="735"/>
      <c r="K55" s="723"/>
      <c r="L55" s="726"/>
      <c r="M55" s="736"/>
      <c r="N55" s="726"/>
      <c r="O55" s="721" t="str">
        <f ca="1">IFERROR(IF(ROW()=39,"",OFFSET($C53,-COUNTA($D$37:$D55)+3,0)),"")</f>
        <v/>
      </c>
      <c r="P55" s="721"/>
      <c r="Q55" s="721"/>
      <c r="R55" s="721"/>
      <c r="S55" s="721"/>
      <c r="T55" s="721" t="b">
        <v>0</v>
      </c>
    </row>
    <row r="56" spans="1:20" x14ac:dyDescent="0.35">
      <c r="A56" s="721" t="b">
        <v>0</v>
      </c>
      <c r="B56" s="733"/>
      <c r="C56" s="721" t="s">
        <v>1208</v>
      </c>
      <c r="D56" s="721" t="s">
        <v>4489</v>
      </c>
      <c r="E56" s="721">
        <f t="shared" si="12"/>
        <v>5</v>
      </c>
      <c r="F56" s="734">
        <v>3</v>
      </c>
      <c r="G56" s="721"/>
      <c r="H56" s="721">
        <f t="shared" ca="1" si="13"/>
        <v>13</v>
      </c>
      <c r="I56" s="735"/>
      <c r="J56" s="735"/>
      <c r="K56" s="723"/>
      <c r="L56" s="726"/>
      <c r="M56" s="736"/>
      <c r="N56" s="726"/>
      <c r="O56" s="721" t="str">
        <f ca="1">IFERROR(IF(ROW()=39,"",OFFSET($C54,-COUNTA($D$37:$D56)+3,0)),"")</f>
        <v/>
      </c>
      <c r="P56" s="721"/>
      <c r="Q56" s="721"/>
      <c r="R56" s="721"/>
      <c r="S56" s="721"/>
      <c r="T56" s="721" t="b">
        <v>0</v>
      </c>
    </row>
    <row r="57" spans="1:20" x14ac:dyDescent="0.35">
      <c r="A57" s="721" t="b">
        <v>0</v>
      </c>
      <c r="B57" s="733"/>
      <c r="C57" s="721" t="s">
        <v>1209</v>
      </c>
      <c r="D57" s="721" t="s">
        <v>4489</v>
      </c>
      <c r="E57" s="721">
        <f t="shared" si="12"/>
        <v>6</v>
      </c>
      <c r="F57" s="734">
        <v>3</v>
      </c>
      <c r="G57" s="721"/>
      <c r="H57" s="721">
        <f t="shared" ca="1" si="13"/>
        <v>13</v>
      </c>
      <c r="I57" s="735"/>
      <c r="J57" s="735"/>
      <c r="K57" s="723"/>
      <c r="L57" s="726"/>
      <c r="M57" s="736"/>
      <c r="N57" s="726"/>
      <c r="O57" s="721" t="str">
        <f ca="1">IFERROR(IF(ROW()=39,"",OFFSET($C55,-COUNTA($D$37:$D57)+3,0)),"")</f>
        <v/>
      </c>
      <c r="P57" s="721"/>
      <c r="Q57" s="721"/>
      <c r="R57" s="721"/>
      <c r="S57" s="721"/>
      <c r="T57" s="721" t="b">
        <v>0</v>
      </c>
    </row>
    <row r="58" spans="1:20" x14ac:dyDescent="0.35">
      <c r="A58" s="721" t="b">
        <v>0</v>
      </c>
      <c r="B58" s="733"/>
      <c r="C58" s="721" t="s">
        <v>1210</v>
      </c>
      <c r="D58" s="721" t="s">
        <v>4500</v>
      </c>
      <c r="E58" s="721">
        <f t="shared" si="12"/>
        <v>1</v>
      </c>
      <c r="F58" s="734">
        <v>4</v>
      </c>
      <c r="G58" s="721"/>
      <c r="H58" s="721">
        <f t="shared" ca="1" si="13"/>
        <v>15</v>
      </c>
      <c r="I58" s="735"/>
      <c r="J58" s="735"/>
      <c r="K58" s="723"/>
      <c r="L58" s="726"/>
      <c r="M58" s="736"/>
      <c r="N58" s="726"/>
      <c r="O58" s="721" t="str">
        <f ca="1">IFERROR(IF(ROW()=39,"",OFFSET($C56,-COUNTA($D$37:$D58)+3,0)),"")</f>
        <v/>
      </c>
      <c r="P58" s="721"/>
      <c r="Q58" s="721"/>
      <c r="R58" s="721"/>
      <c r="S58" s="721"/>
      <c r="T58" s="721" t="b">
        <v>0</v>
      </c>
    </row>
    <row r="59" spans="1:20" x14ac:dyDescent="0.35">
      <c r="A59" s="721" t="b">
        <v>0</v>
      </c>
      <c r="B59" s="733"/>
      <c r="C59" s="721" t="s">
        <v>1211</v>
      </c>
      <c r="D59" s="721" t="s">
        <v>4500</v>
      </c>
      <c r="E59" s="721">
        <f t="shared" si="12"/>
        <v>2</v>
      </c>
      <c r="F59" s="734">
        <v>4</v>
      </c>
      <c r="G59" s="721"/>
      <c r="H59" s="721">
        <f t="shared" ca="1" si="13"/>
        <v>15</v>
      </c>
      <c r="I59" s="735"/>
      <c r="J59" s="735"/>
      <c r="K59" s="723"/>
      <c r="L59" s="726"/>
      <c r="M59" s="736"/>
      <c r="N59" s="726"/>
      <c r="O59" s="721" t="str">
        <f ca="1">IFERROR(IF(ROW()=39,"",OFFSET($C57,-COUNTA($D$37:$D59)+3,0)),"")</f>
        <v/>
      </c>
      <c r="P59" s="721"/>
      <c r="Q59" s="721"/>
      <c r="R59" s="721"/>
      <c r="S59" s="721"/>
      <c r="T59" s="721" t="b">
        <v>0</v>
      </c>
    </row>
    <row r="60" spans="1:20" x14ac:dyDescent="0.35">
      <c r="A60" s="721" t="b">
        <v>0</v>
      </c>
      <c r="B60" s="733"/>
      <c r="C60" s="721" t="s">
        <v>1212</v>
      </c>
      <c r="D60" s="721" t="s">
        <v>4500</v>
      </c>
      <c r="E60" s="721">
        <f t="shared" si="12"/>
        <v>3</v>
      </c>
      <c r="F60" s="734">
        <v>4</v>
      </c>
      <c r="G60" s="721"/>
      <c r="H60" s="721">
        <f t="shared" ca="1" si="13"/>
        <v>15</v>
      </c>
      <c r="I60" s="735"/>
      <c r="J60" s="735"/>
      <c r="K60" s="723"/>
      <c r="L60" s="726"/>
      <c r="M60" s="736"/>
      <c r="N60" s="726"/>
      <c r="O60" s="721" t="str">
        <f ca="1">IFERROR(IF(ROW()=39,"",OFFSET($C58,-COUNTA($D$37:$D60)+3,0)),"")</f>
        <v/>
      </c>
      <c r="P60" s="721"/>
      <c r="Q60" s="721"/>
      <c r="R60" s="721"/>
      <c r="S60" s="721"/>
      <c r="T60" s="721" t="b">
        <v>0</v>
      </c>
    </row>
    <row r="61" spans="1:20" x14ac:dyDescent="0.35">
      <c r="A61" s="721" t="b">
        <v>0</v>
      </c>
      <c r="B61" s="733"/>
      <c r="C61" s="721" t="s">
        <v>1213</v>
      </c>
      <c r="D61" s="721" t="s">
        <v>4500</v>
      </c>
      <c r="E61" s="721">
        <f t="shared" si="12"/>
        <v>4</v>
      </c>
      <c r="F61" s="734">
        <v>4</v>
      </c>
      <c r="G61" s="721"/>
      <c r="H61" s="721">
        <f t="shared" ca="1" si="13"/>
        <v>15</v>
      </c>
      <c r="I61" s="735"/>
      <c r="J61" s="735"/>
      <c r="K61" s="723"/>
      <c r="L61" s="726"/>
      <c r="M61" s="736"/>
      <c r="N61" s="726"/>
      <c r="O61" s="721" t="str">
        <f ca="1">IFERROR(IF(ROW()=39,"",OFFSET($C59,-COUNTA($D$37:$D61)+3,0)),"")</f>
        <v/>
      </c>
      <c r="P61" s="721"/>
      <c r="Q61" s="721"/>
      <c r="R61" s="721"/>
      <c r="S61" s="721"/>
      <c r="T61" s="721" t="b">
        <v>0</v>
      </c>
    </row>
    <row r="62" spans="1:20" x14ac:dyDescent="0.35">
      <c r="A62" s="721" t="b">
        <v>0</v>
      </c>
      <c r="B62" s="733"/>
      <c r="C62" s="721" t="s">
        <v>1214</v>
      </c>
      <c r="D62" s="721" t="s">
        <v>4500</v>
      </c>
      <c r="E62" s="721">
        <f t="shared" si="12"/>
        <v>5</v>
      </c>
      <c r="F62" s="734">
        <v>4</v>
      </c>
      <c r="G62" s="721"/>
      <c r="H62" s="721">
        <f t="shared" ca="1" si="13"/>
        <v>15</v>
      </c>
      <c r="I62" s="735"/>
      <c r="J62" s="735"/>
      <c r="K62" s="723"/>
      <c r="L62" s="726"/>
      <c r="M62" s="736"/>
      <c r="N62" s="726"/>
      <c r="O62" s="721" t="str">
        <f ca="1">IFERROR(IF(ROW()=39,"",OFFSET($C60,-COUNTA($D$37:$D62)+3,0)),"")</f>
        <v/>
      </c>
      <c r="P62" s="721"/>
      <c r="Q62" s="721"/>
      <c r="R62" s="721"/>
      <c r="S62" s="721"/>
      <c r="T62" s="721" t="b">
        <v>0</v>
      </c>
    </row>
    <row r="63" spans="1:20" x14ac:dyDescent="0.35">
      <c r="A63" s="721" t="b">
        <v>0</v>
      </c>
      <c r="B63" s="733"/>
      <c r="C63" s="721" t="s">
        <v>1215</v>
      </c>
      <c r="D63" s="721" t="s">
        <v>4500</v>
      </c>
      <c r="E63" s="721">
        <f t="shared" si="12"/>
        <v>6</v>
      </c>
      <c r="F63" s="734">
        <v>4</v>
      </c>
      <c r="G63" s="721"/>
      <c r="H63" s="721">
        <f t="shared" ca="1" si="13"/>
        <v>15</v>
      </c>
      <c r="I63" s="735"/>
      <c r="J63" s="735"/>
      <c r="K63" s="723"/>
      <c r="L63" s="726"/>
      <c r="M63" s="736"/>
      <c r="N63" s="726"/>
      <c r="O63" s="721" t="str">
        <f ca="1">IFERROR(IF(ROW()=39,"",OFFSET($C61,-COUNTA($D$37:$D63)+3,0)),"")</f>
        <v/>
      </c>
      <c r="P63" s="721"/>
      <c r="Q63" s="721"/>
      <c r="R63" s="721"/>
      <c r="S63" s="721"/>
      <c r="T63" s="721" t="b">
        <v>0</v>
      </c>
    </row>
    <row r="64" spans="1:20" x14ac:dyDescent="0.35">
      <c r="A64" s="721" t="b">
        <v>0</v>
      </c>
      <c r="B64" s="733"/>
      <c r="C64" s="721" t="s">
        <v>1216</v>
      </c>
      <c r="D64" s="721" t="s">
        <v>4511</v>
      </c>
      <c r="E64" s="721">
        <f t="shared" si="12"/>
        <v>1</v>
      </c>
      <c r="F64" s="734">
        <v>5</v>
      </c>
      <c r="G64" s="721"/>
      <c r="H64" s="721">
        <f t="shared" ca="1" si="13"/>
        <v>17</v>
      </c>
      <c r="I64" s="735"/>
      <c r="J64" s="735"/>
      <c r="K64" s="723"/>
      <c r="L64" s="726"/>
      <c r="M64" s="736"/>
      <c r="N64" s="726"/>
      <c r="O64" s="721" t="str">
        <f ca="1">IFERROR(IF(ROW()=39,"",OFFSET($C62,-COUNTA($D$37:$D64)+3,0)),"")</f>
        <v/>
      </c>
      <c r="P64" s="721"/>
      <c r="Q64" s="721"/>
      <c r="R64" s="721"/>
      <c r="S64" s="721"/>
      <c r="T64" s="721" t="b">
        <v>0</v>
      </c>
    </row>
    <row r="65" spans="1:20" x14ac:dyDescent="0.35">
      <c r="A65" s="721" t="b">
        <v>0</v>
      </c>
      <c r="B65" s="733"/>
      <c r="C65" s="721" t="s">
        <v>1217</v>
      </c>
      <c r="D65" s="721" t="s">
        <v>4511</v>
      </c>
      <c r="E65" s="721">
        <f t="shared" si="12"/>
        <v>2</v>
      </c>
      <c r="F65" s="734">
        <v>5</v>
      </c>
      <c r="G65" s="721"/>
      <c r="H65" s="721">
        <f t="shared" ca="1" si="13"/>
        <v>17</v>
      </c>
      <c r="I65" s="735"/>
      <c r="J65" s="735"/>
      <c r="K65" s="723"/>
      <c r="L65" s="726"/>
      <c r="M65" s="736"/>
      <c r="N65" s="726"/>
      <c r="O65" s="721" t="str">
        <f ca="1">IFERROR(IF(ROW()=39,"",OFFSET($C63,-COUNTA($D$37:$D65)+3,0)),"")</f>
        <v/>
      </c>
      <c r="P65" s="721"/>
      <c r="Q65" s="721"/>
      <c r="R65" s="721"/>
      <c r="S65" s="721"/>
      <c r="T65" s="721" t="b">
        <v>0</v>
      </c>
    </row>
    <row r="66" spans="1:20" x14ac:dyDescent="0.35">
      <c r="A66" s="721" t="b">
        <v>0</v>
      </c>
      <c r="B66" s="733"/>
      <c r="C66" s="721" t="s">
        <v>1218</v>
      </c>
      <c r="D66" s="721" t="s">
        <v>4511</v>
      </c>
      <c r="E66" s="721">
        <f t="shared" si="12"/>
        <v>3</v>
      </c>
      <c r="F66" s="734">
        <v>5</v>
      </c>
      <c r="G66" s="721"/>
      <c r="H66" s="721">
        <f t="shared" ca="1" si="13"/>
        <v>17</v>
      </c>
      <c r="I66" s="735"/>
      <c r="J66" s="735"/>
      <c r="K66" s="723"/>
      <c r="L66" s="726"/>
      <c r="M66" s="736"/>
      <c r="N66" s="726"/>
      <c r="O66" s="721" t="str">
        <f ca="1">IFERROR(IF(ROW()=39,"",OFFSET($C64,-COUNTA($D$37:$D66)+3,0)),"")</f>
        <v/>
      </c>
      <c r="P66" s="721"/>
      <c r="Q66" s="721"/>
      <c r="R66" s="721"/>
      <c r="S66" s="721"/>
      <c r="T66" s="721" t="b">
        <v>0</v>
      </c>
    </row>
    <row r="67" spans="1:20" x14ac:dyDescent="0.35">
      <c r="A67" s="721" t="b">
        <v>0</v>
      </c>
      <c r="B67" s="733"/>
      <c r="C67" s="721" t="s">
        <v>1219</v>
      </c>
      <c r="D67" s="721" t="s">
        <v>4511</v>
      </c>
      <c r="E67" s="721">
        <f t="shared" si="12"/>
        <v>4</v>
      </c>
      <c r="F67" s="734">
        <v>5</v>
      </c>
      <c r="G67" s="721"/>
      <c r="H67" s="721">
        <f t="shared" ca="1" si="13"/>
        <v>17</v>
      </c>
      <c r="I67" s="735"/>
      <c r="J67" s="735"/>
      <c r="K67" s="723"/>
      <c r="L67" s="726"/>
      <c r="M67" s="736"/>
      <c r="N67" s="726"/>
      <c r="O67" s="721" t="str">
        <f ca="1">IFERROR(IF(ROW()=39,"",OFFSET($C65,-COUNTA($D$37:$D67)+3,0)),"")</f>
        <v/>
      </c>
      <c r="P67" s="721"/>
      <c r="Q67" s="721"/>
      <c r="R67" s="721"/>
      <c r="S67" s="721"/>
      <c r="T67" s="721" t="b">
        <v>0</v>
      </c>
    </row>
    <row r="68" spans="1:20" x14ac:dyDescent="0.35">
      <c r="A68" s="721" t="b">
        <v>0</v>
      </c>
      <c r="B68" s="733"/>
      <c r="C68" s="721" t="s">
        <v>1220</v>
      </c>
      <c r="D68" s="721" t="s">
        <v>4511</v>
      </c>
      <c r="E68" s="721">
        <f t="shared" si="12"/>
        <v>5</v>
      </c>
      <c r="F68" s="734">
        <v>5</v>
      </c>
      <c r="G68" s="721"/>
      <c r="H68" s="721">
        <f t="shared" ca="1" si="13"/>
        <v>17</v>
      </c>
      <c r="I68" s="735"/>
      <c r="J68" s="735"/>
      <c r="K68" s="723"/>
      <c r="L68" s="726"/>
      <c r="M68" s="736"/>
      <c r="N68" s="726"/>
      <c r="O68" s="721" t="str">
        <f ca="1">IFERROR(IF(ROW()=39,"",OFFSET($C66,-COUNTA($D$37:$D68)+3,0)),"")</f>
        <v/>
      </c>
      <c r="P68" s="721"/>
      <c r="Q68" s="721"/>
      <c r="R68" s="721"/>
      <c r="S68" s="721"/>
      <c r="T68" s="721" t="b">
        <v>0</v>
      </c>
    </row>
    <row r="69" spans="1:20" x14ac:dyDescent="0.35">
      <c r="A69" s="721" t="b">
        <v>0</v>
      </c>
      <c r="B69" s="733"/>
      <c r="C69" s="721" t="s">
        <v>1221</v>
      </c>
      <c r="D69" s="721" t="s">
        <v>4511</v>
      </c>
      <c r="E69" s="721">
        <f t="shared" si="12"/>
        <v>6</v>
      </c>
      <c r="F69" s="734">
        <v>5</v>
      </c>
      <c r="G69" s="721"/>
      <c r="H69" s="721">
        <f t="shared" ca="1" si="13"/>
        <v>17</v>
      </c>
      <c r="I69" s="735"/>
      <c r="J69" s="735"/>
      <c r="K69" s="723"/>
      <c r="L69" s="726"/>
      <c r="M69" s="736"/>
      <c r="N69" s="726"/>
      <c r="O69" s="721" t="str">
        <f ca="1">IFERROR(IF(ROW()=39,"",OFFSET($C67,-COUNTA($D$37:$D69)+3,0)),"")</f>
        <v/>
      </c>
      <c r="P69" s="721"/>
      <c r="Q69" s="721"/>
      <c r="R69" s="721"/>
      <c r="S69" s="721"/>
      <c r="T69" s="721" t="b">
        <v>0</v>
      </c>
    </row>
    <row r="70" spans="1:20" x14ac:dyDescent="0.35">
      <c r="A70" s="721" t="b">
        <v>0</v>
      </c>
      <c r="B70" s="733"/>
      <c r="C70" s="721" t="s">
        <v>1222</v>
      </c>
      <c r="D70" s="721" t="s">
        <v>4522</v>
      </c>
      <c r="E70" s="721">
        <f t="shared" si="12"/>
        <v>1</v>
      </c>
      <c r="F70" s="734">
        <v>6</v>
      </c>
      <c r="G70" s="721"/>
      <c r="H70" s="721">
        <f t="shared" ca="1" si="13"/>
        <v>19</v>
      </c>
      <c r="I70" s="735"/>
      <c r="J70" s="735"/>
      <c r="K70" s="723"/>
      <c r="L70" s="726"/>
      <c r="M70" s="736"/>
      <c r="N70" s="726"/>
      <c r="O70" s="721" t="str">
        <f ca="1">IFERROR(IF(ROW()=39,"",OFFSET($C68,-COUNTA($D$37:$D70)+3,0)),"")</f>
        <v/>
      </c>
      <c r="P70" s="721"/>
      <c r="Q70" s="721"/>
      <c r="R70" s="721"/>
      <c r="S70" s="721"/>
      <c r="T70" s="721" t="b">
        <v>0</v>
      </c>
    </row>
    <row r="71" spans="1:20" x14ac:dyDescent="0.35">
      <c r="A71" s="721" t="b">
        <v>0</v>
      </c>
      <c r="B71" s="733"/>
      <c r="C71" s="721" t="s">
        <v>1223</v>
      </c>
      <c r="D71" s="721" t="s">
        <v>4522</v>
      </c>
      <c r="E71" s="721">
        <f t="shared" si="12"/>
        <v>2</v>
      </c>
      <c r="F71" s="734">
        <v>6</v>
      </c>
      <c r="G71" s="721"/>
      <c r="H71" s="721">
        <f t="shared" ca="1" si="13"/>
        <v>19</v>
      </c>
      <c r="I71" s="735"/>
      <c r="J71" s="735"/>
      <c r="K71" s="723"/>
      <c r="L71" s="726"/>
      <c r="M71" s="736"/>
      <c r="N71" s="726"/>
      <c r="O71" s="721" t="str">
        <f ca="1">IFERROR(IF(ROW()=39,"",OFFSET($C69,-COUNTA($D$37:$D71)+3,0)),"")</f>
        <v/>
      </c>
      <c r="P71" s="721"/>
      <c r="Q71" s="721"/>
      <c r="R71" s="721"/>
      <c r="S71" s="721"/>
      <c r="T71" s="721" t="b">
        <v>0</v>
      </c>
    </row>
    <row r="72" spans="1:20" x14ac:dyDescent="0.35">
      <c r="A72" s="721" t="b">
        <v>0</v>
      </c>
      <c r="B72" s="733"/>
      <c r="C72" s="721" t="s">
        <v>1224</v>
      </c>
      <c r="D72" s="721" t="s">
        <v>4522</v>
      </c>
      <c r="E72" s="721">
        <f t="shared" si="12"/>
        <v>3</v>
      </c>
      <c r="F72" s="734">
        <v>6</v>
      </c>
      <c r="G72" s="721"/>
      <c r="H72" s="721">
        <f t="shared" ca="1" si="13"/>
        <v>19</v>
      </c>
      <c r="I72" s="735"/>
      <c r="J72" s="735"/>
      <c r="K72" s="723"/>
      <c r="L72" s="726"/>
      <c r="M72" s="736"/>
      <c r="N72" s="726"/>
      <c r="O72" s="721" t="str">
        <f ca="1">IFERROR(IF(ROW()=39,"",OFFSET($C70,-COUNTA($D$37:$D72)+3,0)),"")</f>
        <v/>
      </c>
      <c r="P72" s="721"/>
      <c r="Q72" s="721"/>
      <c r="R72" s="721"/>
      <c r="S72" s="721"/>
      <c r="T72" s="721" t="b">
        <v>0</v>
      </c>
    </row>
    <row r="73" spans="1:20" x14ac:dyDescent="0.35">
      <c r="A73" s="721" t="b">
        <v>0</v>
      </c>
      <c r="B73" s="733"/>
      <c r="C73" s="721" t="s">
        <v>1225</v>
      </c>
      <c r="D73" s="721" t="s">
        <v>4522</v>
      </c>
      <c r="E73" s="721">
        <f t="shared" si="12"/>
        <v>4</v>
      </c>
      <c r="F73" s="734">
        <v>6</v>
      </c>
      <c r="G73" s="721"/>
      <c r="H73" s="721">
        <f t="shared" ca="1" si="13"/>
        <v>19</v>
      </c>
      <c r="I73" s="735"/>
      <c r="J73" s="735"/>
      <c r="K73" s="723"/>
      <c r="L73" s="726"/>
      <c r="M73" s="736"/>
      <c r="N73" s="726"/>
      <c r="O73" s="721" t="str">
        <f ca="1">IFERROR(IF(ROW()=39,"",OFFSET($C71,-COUNTA($D$37:$D73)+3,0)),"")</f>
        <v/>
      </c>
      <c r="P73" s="721"/>
      <c r="Q73" s="721"/>
      <c r="R73" s="721"/>
      <c r="S73" s="721"/>
      <c r="T73" s="721" t="b">
        <v>0</v>
      </c>
    </row>
    <row r="74" spans="1:20" x14ac:dyDescent="0.35">
      <c r="A74" s="721" t="b">
        <v>0</v>
      </c>
      <c r="B74" s="733"/>
      <c r="C74" s="721" t="s">
        <v>1226</v>
      </c>
      <c r="D74" s="721" t="s">
        <v>4522</v>
      </c>
      <c r="E74" s="721">
        <f t="shared" si="12"/>
        <v>5</v>
      </c>
      <c r="F74" s="734">
        <v>6</v>
      </c>
      <c r="G74" s="721"/>
      <c r="H74" s="721">
        <f t="shared" ca="1" si="13"/>
        <v>19</v>
      </c>
      <c r="I74" s="735"/>
      <c r="J74" s="735"/>
      <c r="K74" s="723"/>
      <c r="L74" s="726"/>
      <c r="M74" s="736"/>
      <c r="N74" s="726"/>
      <c r="O74" s="721" t="str">
        <f ca="1">IFERROR(IF(ROW()=39,"",OFFSET($C72,-COUNTA($D$37:$D74)+3,0)),"")</f>
        <v/>
      </c>
      <c r="P74" s="721"/>
      <c r="Q74" s="721"/>
      <c r="R74" s="721"/>
      <c r="S74" s="721"/>
      <c r="T74" s="721" t="b">
        <v>0</v>
      </c>
    </row>
    <row r="75" spans="1:20" x14ac:dyDescent="0.35">
      <c r="A75" s="721" t="b">
        <v>0</v>
      </c>
      <c r="B75" s="733"/>
      <c r="C75" s="721" t="s">
        <v>1227</v>
      </c>
      <c r="D75" s="721" t="s">
        <v>4522</v>
      </c>
      <c r="E75" s="721">
        <f t="shared" si="12"/>
        <v>6</v>
      </c>
      <c r="F75" s="734">
        <v>6</v>
      </c>
      <c r="G75" s="721"/>
      <c r="H75" s="721">
        <f t="shared" ca="1" si="13"/>
        <v>19</v>
      </c>
      <c r="I75" s="735"/>
      <c r="J75" s="735"/>
      <c r="K75" s="723"/>
      <c r="L75" s="726"/>
      <c r="M75" s="736"/>
      <c r="N75" s="726"/>
      <c r="O75" s="721" t="str">
        <f ca="1">IFERROR(IF(ROW()=39,"",OFFSET($C73,-COUNTA($D$37:$D75)+3,0)),"")</f>
        <v/>
      </c>
      <c r="P75" s="721"/>
      <c r="Q75" s="721"/>
      <c r="R75" s="721"/>
      <c r="S75" s="721"/>
      <c r="T75" s="721" t="b">
        <v>0</v>
      </c>
    </row>
    <row r="76" spans="1:20" x14ac:dyDescent="0.35">
      <c r="A76" s="721" t="b">
        <v>0</v>
      </c>
      <c r="B76" s="733"/>
      <c r="C76" s="721" t="s">
        <v>1228</v>
      </c>
      <c r="D76" s="721" t="s">
        <v>4533</v>
      </c>
      <c r="E76" s="721">
        <f t="shared" si="12"/>
        <v>1</v>
      </c>
      <c r="F76" s="734">
        <v>7</v>
      </c>
      <c r="G76" s="721"/>
      <c r="H76" s="721">
        <f t="shared" ca="1" si="13"/>
        <v>21</v>
      </c>
      <c r="I76" s="735"/>
      <c r="J76" s="735"/>
      <c r="K76" s="723"/>
      <c r="L76" s="726"/>
      <c r="M76" s="736"/>
      <c r="N76" s="726"/>
      <c r="O76" s="721" t="str">
        <f ca="1">IFERROR(IF(ROW()=39,"",OFFSET($C74,-COUNTA($D$37:$D76)+3,0)),"")</f>
        <v/>
      </c>
      <c r="P76" s="721"/>
      <c r="Q76" s="721"/>
      <c r="R76" s="721"/>
      <c r="S76" s="721"/>
      <c r="T76" s="721" t="b">
        <v>0</v>
      </c>
    </row>
    <row r="77" spans="1:20" x14ac:dyDescent="0.35">
      <c r="A77" s="721" t="b">
        <v>0</v>
      </c>
      <c r="B77" s="733"/>
      <c r="C77" s="721" t="s">
        <v>1229</v>
      </c>
      <c r="D77" s="721" t="s">
        <v>4533</v>
      </c>
      <c r="E77" s="721">
        <f t="shared" si="12"/>
        <v>2</v>
      </c>
      <c r="F77" s="734">
        <v>7</v>
      </c>
      <c r="G77" s="721"/>
      <c r="H77" s="721">
        <f t="shared" ca="1" si="13"/>
        <v>21</v>
      </c>
      <c r="I77" s="735"/>
      <c r="J77" s="735"/>
      <c r="K77" s="723"/>
      <c r="L77" s="726"/>
      <c r="M77" s="736"/>
      <c r="N77" s="726"/>
      <c r="O77" s="721" t="str">
        <f ca="1">IFERROR(IF(ROW()=39,"",OFFSET($C75,-COUNTA($D$37:$D77)+3,0)),"")</f>
        <v/>
      </c>
      <c r="P77" s="721"/>
      <c r="Q77" s="721"/>
      <c r="R77" s="721"/>
      <c r="S77" s="721"/>
      <c r="T77" s="721" t="b">
        <v>0</v>
      </c>
    </row>
    <row r="78" spans="1:20" x14ac:dyDescent="0.35">
      <c r="A78" s="721" t="b">
        <v>0</v>
      </c>
      <c r="B78" s="733"/>
      <c r="C78" s="721" t="s">
        <v>1230</v>
      </c>
      <c r="D78" s="721" t="s">
        <v>4533</v>
      </c>
      <c r="E78" s="721">
        <f t="shared" si="12"/>
        <v>3</v>
      </c>
      <c r="F78" s="734">
        <v>7</v>
      </c>
      <c r="G78" s="721"/>
      <c r="H78" s="721">
        <f t="shared" ca="1" si="13"/>
        <v>21</v>
      </c>
      <c r="I78" s="735"/>
      <c r="J78" s="735"/>
      <c r="K78" s="723"/>
      <c r="L78" s="726"/>
      <c r="M78" s="736"/>
      <c r="N78" s="726"/>
      <c r="O78" s="721" t="str">
        <f ca="1">IFERROR(IF(ROW()=39,"",OFFSET($C76,-COUNTA($D$37:$D78)+3,0)),"")</f>
        <v/>
      </c>
      <c r="P78" s="721"/>
      <c r="Q78" s="721"/>
      <c r="R78" s="721"/>
      <c r="S78" s="721"/>
      <c r="T78" s="721" t="b">
        <v>0</v>
      </c>
    </row>
    <row r="79" spans="1:20" x14ac:dyDescent="0.35">
      <c r="A79" s="721" t="b">
        <v>0</v>
      </c>
      <c r="B79" s="733"/>
      <c r="C79" s="721" t="s">
        <v>1231</v>
      </c>
      <c r="D79" s="721" t="s">
        <v>4533</v>
      </c>
      <c r="E79" s="721">
        <f t="shared" si="12"/>
        <v>4</v>
      </c>
      <c r="F79" s="734">
        <v>7</v>
      </c>
      <c r="G79" s="721"/>
      <c r="H79" s="721">
        <f t="shared" ca="1" si="13"/>
        <v>21</v>
      </c>
      <c r="I79" s="735"/>
      <c r="J79" s="735"/>
      <c r="K79" s="723"/>
      <c r="L79" s="726"/>
      <c r="M79" s="736"/>
      <c r="N79" s="726"/>
      <c r="O79" s="721" t="str">
        <f ca="1">IFERROR(IF(ROW()=39,"",OFFSET($C77,-COUNTA($D$37:$D79)+3,0)),"")</f>
        <v/>
      </c>
      <c r="P79" s="721"/>
      <c r="Q79" s="721"/>
      <c r="R79" s="721"/>
      <c r="S79" s="721"/>
      <c r="T79" s="721" t="b">
        <v>0</v>
      </c>
    </row>
    <row r="80" spans="1:20" x14ac:dyDescent="0.35">
      <c r="A80" s="721" t="b">
        <v>0</v>
      </c>
      <c r="B80" s="733"/>
      <c r="C80" s="721" t="s">
        <v>1232</v>
      </c>
      <c r="D80" s="721" t="s">
        <v>4533</v>
      </c>
      <c r="E80" s="721">
        <f t="shared" si="12"/>
        <v>5</v>
      </c>
      <c r="F80" s="734">
        <v>7</v>
      </c>
      <c r="G80" s="721"/>
      <c r="H80" s="721">
        <f t="shared" ca="1" si="13"/>
        <v>21</v>
      </c>
      <c r="I80" s="735"/>
      <c r="J80" s="735"/>
      <c r="K80" s="723"/>
      <c r="L80" s="726"/>
      <c r="M80" s="736"/>
      <c r="N80" s="726"/>
      <c r="O80" s="721" t="str">
        <f ca="1">IFERROR(IF(ROW()=39,"",OFFSET($C78,-COUNTA($D$37:$D80)+3,0)),"")</f>
        <v/>
      </c>
      <c r="P80" s="721"/>
      <c r="Q80" s="721"/>
      <c r="R80" s="721"/>
      <c r="S80" s="721"/>
      <c r="T80" s="721" t="b">
        <v>0</v>
      </c>
    </row>
    <row r="81" spans="1:20" x14ac:dyDescent="0.35">
      <c r="A81" s="721" t="b">
        <v>0</v>
      </c>
      <c r="B81" s="733"/>
      <c r="C81" s="721" t="s">
        <v>1233</v>
      </c>
      <c r="D81" s="721" t="s">
        <v>4533</v>
      </c>
      <c r="E81" s="721">
        <f t="shared" si="12"/>
        <v>6</v>
      </c>
      <c r="F81" s="734">
        <v>7</v>
      </c>
      <c r="G81" s="721"/>
      <c r="H81" s="721">
        <f t="shared" ca="1" si="13"/>
        <v>21</v>
      </c>
      <c r="I81" s="735"/>
      <c r="J81" s="735"/>
      <c r="K81" s="723"/>
      <c r="L81" s="726"/>
      <c r="M81" s="736"/>
      <c r="N81" s="726"/>
      <c r="O81" s="721" t="str">
        <f ca="1">IFERROR(IF(ROW()=39,"",OFFSET($C79,-COUNTA($D$37:$D81)+3,0)),"")</f>
        <v/>
      </c>
      <c r="P81" s="721"/>
      <c r="Q81" s="721"/>
      <c r="R81" s="721"/>
      <c r="S81" s="721"/>
      <c r="T81" s="721" t="b">
        <v>0</v>
      </c>
    </row>
    <row r="82" spans="1:20" x14ac:dyDescent="0.35">
      <c r="A82" s="721" t="b">
        <v>0</v>
      </c>
      <c r="B82" s="733"/>
      <c r="C82" s="721" t="s">
        <v>1234</v>
      </c>
      <c r="D82" s="721" t="s">
        <v>4544</v>
      </c>
      <c r="E82" s="721">
        <f t="shared" si="12"/>
        <v>1</v>
      </c>
      <c r="F82" s="734">
        <v>8</v>
      </c>
      <c r="G82" s="721"/>
      <c r="H82" s="721">
        <f t="shared" ca="1" si="13"/>
        <v>23</v>
      </c>
      <c r="I82" s="735"/>
      <c r="J82" s="735"/>
      <c r="K82" s="723"/>
      <c r="L82" s="726"/>
      <c r="M82" s="736"/>
      <c r="N82" s="726"/>
      <c r="O82" s="721" t="str">
        <f ca="1">IFERROR(IF(ROW()=39,"",OFFSET($C80,-COUNTA($D$37:$D82)+3,0)),"")</f>
        <v/>
      </c>
      <c r="P82" s="721"/>
      <c r="Q82" s="721"/>
      <c r="R82" s="721"/>
      <c r="S82" s="721"/>
      <c r="T82" s="721" t="b">
        <v>0</v>
      </c>
    </row>
    <row r="83" spans="1:20" x14ac:dyDescent="0.35">
      <c r="A83" s="721" t="b">
        <v>0</v>
      </c>
      <c r="B83" s="733"/>
      <c r="C83" s="721" t="s">
        <v>1235</v>
      </c>
      <c r="D83" s="721" t="s">
        <v>4544</v>
      </c>
      <c r="E83" s="721">
        <f t="shared" si="12"/>
        <v>2</v>
      </c>
      <c r="F83" s="734">
        <v>8</v>
      </c>
      <c r="G83" s="721"/>
      <c r="H83" s="721">
        <f t="shared" ca="1" si="13"/>
        <v>23</v>
      </c>
      <c r="I83" s="735"/>
      <c r="J83" s="735"/>
      <c r="K83" s="723"/>
      <c r="L83" s="726"/>
      <c r="M83" s="736"/>
      <c r="N83" s="726"/>
      <c r="O83" s="721" t="str">
        <f ca="1">IFERROR(IF(ROW()=39,"",OFFSET($C81,-COUNTA($D$37:$D83)+3,0)),"")</f>
        <v/>
      </c>
      <c r="P83" s="721"/>
      <c r="Q83" s="721"/>
      <c r="R83" s="721"/>
      <c r="S83" s="721"/>
      <c r="T83" s="721" t="b">
        <v>0</v>
      </c>
    </row>
    <row r="84" spans="1:20" x14ac:dyDescent="0.35">
      <c r="A84" s="721" t="b">
        <v>0</v>
      </c>
      <c r="B84" s="733"/>
      <c r="C84" s="721" t="s">
        <v>1236</v>
      </c>
      <c r="D84" s="721" t="s">
        <v>4544</v>
      </c>
      <c r="E84" s="721">
        <f t="shared" si="12"/>
        <v>3</v>
      </c>
      <c r="F84" s="734">
        <v>8</v>
      </c>
      <c r="G84" s="721"/>
      <c r="H84" s="721">
        <f t="shared" ca="1" si="13"/>
        <v>23</v>
      </c>
      <c r="I84" s="735"/>
      <c r="J84" s="735"/>
      <c r="K84" s="723"/>
      <c r="L84" s="726"/>
      <c r="M84" s="736"/>
      <c r="N84" s="726"/>
      <c r="O84" s="721" t="str">
        <f ca="1">IFERROR(IF(ROW()=39,"",OFFSET($C82,-COUNTA($D$37:$D84)+3,0)),"")</f>
        <v/>
      </c>
      <c r="P84" s="721"/>
      <c r="Q84" s="721"/>
      <c r="R84" s="721"/>
      <c r="S84" s="721"/>
      <c r="T84" s="721" t="b">
        <v>0</v>
      </c>
    </row>
    <row r="85" spans="1:20" x14ac:dyDescent="0.35">
      <c r="A85" s="721" t="b">
        <v>0</v>
      </c>
      <c r="B85" s="733"/>
      <c r="C85" s="721" t="s">
        <v>1237</v>
      </c>
      <c r="D85" s="721" t="s">
        <v>4544</v>
      </c>
      <c r="E85" s="721">
        <f t="shared" si="12"/>
        <v>4</v>
      </c>
      <c r="F85" s="734">
        <v>8</v>
      </c>
      <c r="G85" s="721"/>
      <c r="H85" s="721">
        <f t="shared" ca="1" si="13"/>
        <v>23</v>
      </c>
      <c r="I85" s="735"/>
      <c r="J85" s="735"/>
      <c r="K85" s="723"/>
      <c r="L85" s="726"/>
      <c r="M85" s="736"/>
      <c r="N85" s="726"/>
      <c r="O85" s="721" t="str">
        <f ca="1">IFERROR(IF(ROW()=39,"",OFFSET($C83,-COUNTA($D$37:$D85)+3,0)),"")</f>
        <v/>
      </c>
      <c r="P85" s="721"/>
      <c r="Q85" s="721"/>
      <c r="R85" s="721"/>
      <c r="S85" s="721"/>
      <c r="T85" s="721" t="b">
        <v>0</v>
      </c>
    </row>
    <row r="86" spans="1:20" x14ac:dyDescent="0.35">
      <c r="A86" s="721" t="b">
        <v>0</v>
      </c>
      <c r="B86" s="733"/>
      <c r="C86" s="721" t="s">
        <v>1238</v>
      </c>
      <c r="D86" s="721" t="s">
        <v>4544</v>
      </c>
      <c r="E86" s="721">
        <f t="shared" si="12"/>
        <v>5</v>
      </c>
      <c r="F86" s="734">
        <v>8</v>
      </c>
      <c r="G86" s="721"/>
      <c r="H86" s="721">
        <f t="shared" ca="1" si="13"/>
        <v>23</v>
      </c>
      <c r="I86" s="735"/>
      <c r="J86" s="735"/>
      <c r="K86" s="723"/>
      <c r="L86" s="726"/>
      <c r="M86" s="736"/>
      <c r="N86" s="726"/>
      <c r="O86" s="721" t="str">
        <f ca="1">IFERROR(IF(ROW()=39,"",OFFSET($C84,-COUNTA($D$37:$D86)+3,0)),"")</f>
        <v/>
      </c>
      <c r="P86" s="721"/>
      <c r="Q86" s="721"/>
      <c r="R86" s="721"/>
      <c r="S86" s="721"/>
      <c r="T86" s="721" t="b">
        <v>0</v>
      </c>
    </row>
    <row r="87" spans="1:20" x14ac:dyDescent="0.35">
      <c r="A87" s="721" t="b">
        <v>0</v>
      </c>
      <c r="B87" s="733"/>
      <c r="C87" s="721" t="s">
        <v>1239</v>
      </c>
      <c r="D87" s="721" t="s">
        <v>4544</v>
      </c>
      <c r="E87" s="721">
        <f t="shared" si="12"/>
        <v>6</v>
      </c>
      <c r="F87" s="734">
        <v>8</v>
      </c>
      <c r="G87" s="721"/>
      <c r="H87" s="721">
        <f t="shared" ca="1" si="13"/>
        <v>23</v>
      </c>
      <c r="I87" s="735"/>
      <c r="J87" s="735"/>
      <c r="K87" s="723"/>
      <c r="L87" s="726"/>
      <c r="M87" s="736"/>
      <c r="N87" s="726"/>
      <c r="O87" s="721" t="str">
        <f ca="1">IFERROR(IF(ROW()=39,"",OFFSET($C85,-COUNTA($D$37:$D87)+3,0)),"")</f>
        <v/>
      </c>
      <c r="P87" s="721"/>
      <c r="Q87" s="721"/>
      <c r="R87" s="721"/>
      <c r="S87" s="721"/>
      <c r="T87" s="721" t="b">
        <v>0</v>
      </c>
    </row>
    <row r="88" spans="1:20" x14ac:dyDescent="0.35">
      <c r="A88" s="721" t="b">
        <v>0</v>
      </c>
      <c r="B88" s="733"/>
      <c r="C88" s="721" t="s">
        <v>1240</v>
      </c>
      <c r="D88" s="721" t="s">
        <v>4555</v>
      </c>
      <c r="E88" s="721">
        <f t="shared" si="12"/>
        <v>1</v>
      </c>
      <c r="F88" s="734">
        <v>9</v>
      </c>
      <c r="G88" s="721"/>
      <c r="H88" s="721">
        <f t="shared" ca="1" si="13"/>
        <v>25</v>
      </c>
      <c r="I88" s="735"/>
      <c r="J88" s="735"/>
      <c r="K88" s="723"/>
      <c r="L88" s="726"/>
      <c r="M88" s="736"/>
      <c r="N88" s="726"/>
      <c r="O88" s="721" t="str">
        <f ca="1">IFERROR(IF(ROW()=39,"",OFFSET($C86,-COUNTA($D$37:$D88)+3,0)),"")</f>
        <v/>
      </c>
      <c r="P88" s="721"/>
      <c r="Q88" s="721"/>
      <c r="R88" s="721"/>
      <c r="S88" s="721"/>
      <c r="T88" s="721" t="b">
        <v>0</v>
      </c>
    </row>
    <row r="89" spans="1:20" x14ac:dyDescent="0.35">
      <c r="A89" s="721" t="b">
        <v>0</v>
      </c>
      <c r="B89" s="733"/>
      <c r="C89" s="721" t="s">
        <v>1241</v>
      </c>
      <c r="D89" s="721" t="s">
        <v>4555</v>
      </c>
      <c r="E89" s="721">
        <f t="shared" si="12"/>
        <v>2</v>
      </c>
      <c r="F89" s="734">
        <v>9</v>
      </c>
      <c r="G89" s="721"/>
      <c r="H89" s="721">
        <f t="shared" ca="1" si="13"/>
        <v>25</v>
      </c>
      <c r="I89" s="735"/>
      <c r="J89" s="735"/>
      <c r="K89" s="723"/>
      <c r="L89" s="726"/>
      <c r="M89" s="736"/>
      <c r="N89" s="726"/>
      <c r="O89" s="721" t="str">
        <f ca="1">IFERROR(IF(ROW()=39,"",OFFSET($C87,-COUNTA($D$37:$D89)+3,0)),"")</f>
        <v/>
      </c>
      <c r="P89" s="721"/>
      <c r="Q89" s="721"/>
      <c r="R89" s="721"/>
      <c r="S89" s="721"/>
      <c r="T89" s="721" t="b">
        <v>0</v>
      </c>
    </row>
    <row r="90" spans="1:20" x14ac:dyDescent="0.35">
      <c r="A90" s="721" t="b">
        <v>0</v>
      </c>
      <c r="B90" s="733"/>
      <c r="C90" s="721" t="s">
        <v>1242</v>
      </c>
      <c r="D90" s="721" t="s">
        <v>4555</v>
      </c>
      <c r="E90" s="721">
        <f t="shared" si="12"/>
        <v>3</v>
      </c>
      <c r="F90" s="734">
        <v>9</v>
      </c>
      <c r="G90" s="721"/>
      <c r="H90" s="721">
        <f t="shared" ca="1" si="13"/>
        <v>25</v>
      </c>
      <c r="I90" s="735"/>
      <c r="J90" s="735"/>
      <c r="K90" s="723"/>
      <c r="L90" s="726"/>
      <c r="M90" s="736"/>
      <c r="N90" s="726"/>
      <c r="O90" s="721" t="str">
        <f ca="1">IFERROR(IF(ROW()=39,"",OFFSET($C88,-COUNTA($D$37:$D90)+3,0)),"")</f>
        <v/>
      </c>
      <c r="P90" s="721"/>
      <c r="Q90" s="721"/>
      <c r="R90" s="721"/>
      <c r="S90" s="721"/>
      <c r="T90" s="721" t="b">
        <v>0</v>
      </c>
    </row>
    <row r="91" spans="1:20" x14ac:dyDescent="0.35">
      <c r="A91" s="721" t="b">
        <v>0</v>
      </c>
      <c r="B91" s="733"/>
      <c r="C91" s="721" t="s">
        <v>1243</v>
      </c>
      <c r="D91" s="721" t="s">
        <v>4555</v>
      </c>
      <c r="E91" s="721">
        <f t="shared" si="12"/>
        <v>4</v>
      </c>
      <c r="F91" s="734">
        <v>9</v>
      </c>
      <c r="G91" s="721"/>
      <c r="H91" s="721">
        <f t="shared" ca="1" si="13"/>
        <v>25</v>
      </c>
      <c r="I91" s="735"/>
      <c r="J91" s="735"/>
      <c r="K91" s="723"/>
      <c r="L91" s="726"/>
      <c r="M91" s="736"/>
      <c r="N91" s="726"/>
      <c r="O91" s="721" t="str">
        <f ca="1">IFERROR(IF(ROW()=39,"",OFFSET($C89,-COUNTA($D$37:$D91)+3,0)),"")</f>
        <v/>
      </c>
      <c r="P91" s="721"/>
      <c r="Q91" s="721"/>
      <c r="R91" s="721"/>
      <c r="S91" s="721"/>
      <c r="T91" s="721" t="b">
        <v>0</v>
      </c>
    </row>
    <row r="92" spans="1:20" x14ac:dyDescent="0.35">
      <c r="A92" s="721" t="b">
        <v>0</v>
      </c>
      <c r="B92" s="733"/>
      <c r="C92" s="721" t="s">
        <v>1244</v>
      </c>
      <c r="D92" s="721" t="s">
        <v>4555</v>
      </c>
      <c r="E92" s="721">
        <f t="shared" si="12"/>
        <v>5</v>
      </c>
      <c r="F92" s="734">
        <v>9</v>
      </c>
      <c r="G92" s="721"/>
      <c r="H92" s="721">
        <f t="shared" ca="1" si="13"/>
        <v>25</v>
      </c>
      <c r="I92" s="735"/>
      <c r="J92" s="735"/>
      <c r="K92" s="723"/>
      <c r="L92" s="726"/>
      <c r="M92" s="736"/>
      <c r="N92" s="726"/>
      <c r="O92" s="721" t="str">
        <f ca="1">IFERROR(IF(ROW()=39,"",OFFSET($C90,-COUNTA($D$37:$D92)+3,0)),"")</f>
        <v/>
      </c>
      <c r="P92" s="721"/>
      <c r="Q92" s="721"/>
      <c r="R92" s="721"/>
      <c r="S92" s="721"/>
      <c r="T92" s="721" t="b">
        <v>0</v>
      </c>
    </row>
    <row r="93" spans="1:20" x14ac:dyDescent="0.35">
      <c r="A93" s="721" t="b">
        <v>0</v>
      </c>
      <c r="B93" s="733"/>
      <c r="C93" s="721" t="s">
        <v>1245</v>
      </c>
      <c r="D93" s="721" t="s">
        <v>4555</v>
      </c>
      <c r="E93" s="721">
        <f t="shared" si="12"/>
        <v>6</v>
      </c>
      <c r="F93" s="734">
        <v>9</v>
      </c>
      <c r="G93" s="721"/>
      <c r="H93" s="721">
        <f t="shared" ca="1" si="13"/>
        <v>25</v>
      </c>
      <c r="I93" s="735"/>
      <c r="J93" s="735"/>
      <c r="K93" s="723"/>
      <c r="L93" s="726"/>
      <c r="M93" s="736"/>
      <c r="N93" s="726"/>
      <c r="O93" s="721" t="str">
        <f ca="1">IFERROR(IF(ROW()=39,"",OFFSET($C91,-COUNTA($D$37:$D93)+3,0)),"")</f>
        <v/>
      </c>
      <c r="P93" s="721"/>
      <c r="Q93" s="721"/>
      <c r="R93" s="721"/>
      <c r="S93" s="721"/>
      <c r="T93" s="721" t="b">
        <v>0</v>
      </c>
    </row>
    <row r="94" spans="1:20" x14ac:dyDescent="0.35">
      <c r="A94" s="721" t="b">
        <v>0</v>
      </c>
      <c r="B94" s="733"/>
      <c r="C94" s="721" t="s">
        <v>1246</v>
      </c>
      <c r="D94" s="721" t="s">
        <v>4566</v>
      </c>
      <c r="E94" s="721">
        <f t="shared" si="12"/>
        <v>1</v>
      </c>
      <c r="F94" s="734">
        <v>10</v>
      </c>
      <c r="G94" s="721"/>
      <c r="H94" s="721">
        <f t="shared" ca="1" si="13"/>
        <v>27</v>
      </c>
      <c r="I94" s="735"/>
      <c r="J94" s="735"/>
      <c r="K94" s="723"/>
      <c r="L94" s="726"/>
      <c r="M94" s="736"/>
      <c r="N94" s="726"/>
      <c r="O94" s="721" t="str">
        <f ca="1">IFERROR(IF(ROW()=39,"",OFFSET($C92,-COUNTA($D$37:$D94)+3,0)),"")</f>
        <v/>
      </c>
      <c r="P94" s="721"/>
      <c r="Q94" s="721"/>
      <c r="R94" s="721"/>
      <c r="S94" s="721"/>
      <c r="T94" s="721" t="b">
        <v>0</v>
      </c>
    </row>
    <row r="95" spans="1:20" x14ac:dyDescent="0.35">
      <c r="A95" s="721" t="b">
        <v>0</v>
      </c>
      <c r="B95" s="733"/>
      <c r="C95" s="721" t="s">
        <v>1247</v>
      </c>
      <c r="D95" s="721" t="s">
        <v>4566</v>
      </c>
      <c r="E95" s="721">
        <f t="shared" si="12"/>
        <v>2</v>
      </c>
      <c r="F95" s="734">
        <v>10</v>
      </c>
      <c r="G95" s="721"/>
      <c r="H95" s="721">
        <f t="shared" ca="1" si="13"/>
        <v>27</v>
      </c>
      <c r="I95" s="735"/>
      <c r="J95" s="735"/>
      <c r="K95" s="723"/>
      <c r="L95" s="726"/>
      <c r="M95" s="736"/>
      <c r="N95" s="726"/>
      <c r="O95" s="721" t="str">
        <f ca="1">IFERROR(IF(ROW()=39,"",OFFSET($C93,-COUNTA($D$37:$D95)+3,0)),"")</f>
        <v/>
      </c>
      <c r="P95" s="721"/>
      <c r="Q95" s="721"/>
      <c r="R95" s="721"/>
      <c r="S95" s="721"/>
      <c r="T95" s="721" t="b">
        <v>0</v>
      </c>
    </row>
    <row r="96" spans="1:20" x14ac:dyDescent="0.35">
      <c r="A96" s="721" t="b">
        <v>0</v>
      </c>
      <c r="B96" s="733"/>
      <c r="C96" s="721" t="s">
        <v>1248</v>
      </c>
      <c r="D96" s="721" t="s">
        <v>4566</v>
      </c>
      <c r="E96" s="721">
        <f t="shared" si="12"/>
        <v>3</v>
      </c>
      <c r="F96" s="734">
        <v>10</v>
      </c>
      <c r="G96" s="721"/>
      <c r="H96" s="721">
        <f t="shared" ca="1" si="13"/>
        <v>27</v>
      </c>
      <c r="I96" s="735"/>
      <c r="J96" s="735"/>
      <c r="K96" s="723"/>
      <c r="L96" s="726"/>
      <c r="M96" s="736"/>
      <c r="N96" s="726"/>
      <c r="O96" s="721" t="str">
        <f ca="1">IFERROR(IF(ROW()=39,"",OFFSET($C94,-COUNTA($D$37:$D96)+3,0)),"")</f>
        <v/>
      </c>
      <c r="P96" s="721"/>
      <c r="Q96" s="721"/>
      <c r="R96" s="721"/>
      <c r="S96" s="721"/>
      <c r="T96" s="721" t="b">
        <v>0</v>
      </c>
    </row>
    <row r="97" spans="1:20" x14ac:dyDescent="0.35">
      <c r="A97" s="721" t="b">
        <v>0</v>
      </c>
      <c r="B97" s="733"/>
      <c r="C97" s="721" t="s">
        <v>1249</v>
      </c>
      <c r="D97" s="721" t="s">
        <v>4566</v>
      </c>
      <c r="E97" s="721">
        <f t="shared" si="12"/>
        <v>4</v>
      </c>
      <c r="F97" s="734">
        <v>10</v>
      </c>
      <c r="G97" s="721"/>
      <c r="H97" s="721">
        <f t="shared" ca="1" si="13"/>
        <v>27</v>
      </c>
      <c r="I97" s="735"/>
      <c r="J97" s="735"/>
      <c r="K97" s="723"/>
      <c r="L97" s="726"/>
      <c r="M97" s="736"/>
      <c r="N97" s="726"/>
      <c r="O97" s="721" t="str">
        <f ca="1">IFERROR(IF(ROW()=39,"",OFFSET($C95,-COUNTA($D$37:$D97)+3,0)),"")</f>
        <v/>
      </c>
      <c r="P97" s="721"/>
      <c r="Q97" s="721"/>
      <c r="R97" s="721"/>
      <c r="S97" s="721"/>
      <c r="T97" s="721" t="b">
        <v>0</v>
      </c>
    </row>
    <row r="98" spans="1:20" x14ac:dyDescent="0.35">
      <c r="A98" s="721" t="b">
        <v>0</v>
      </c>
      <c r="B98" s="733"/>
      <c r="C98" s="721" t="s">
        <v>1250</v>
      </c>
      <c r="D98" s="721" t="s">
        <v>4566</v>
      </c>
      <c r="E98" s="721">
        <f t="shared" si="12"/>
        <v>5</v>
      </c>
      <c r="F98" s="734">
        <v>10</v>
      </c>
      <c r="G98" s="721"/>
      <c r="H98" s="721">
        <f t="shared" ca="1" si="13"/>
        <v>27</v>
      </c>
      <c r="I98" s="735"/>
      <c r="J98" s="735"/>
      <c r="K98" s="723"/>
      <c r="L98" s="726"/>
      <c r="M98" s="736"/>
      <c r="N98" s="726"/>
      <c r="O98" s="721" t="str">
        <f ca="1">IFERROR(IF(ROW()=39,"",OFFSET($C96,-COUNTA($D$37:$D98)+3,0)),"")</f>
        <v/>
      </c>
      <c r="P98" s="721"/>
      <c r="Q98" s="721"/>
      <c r="R98" s="721"/>
      <c r="S98" s="721"/>
      <c r="T98" s="721" t="b">
        <v>0</v>
      </c>
    </row>
    <row r="99" spans="1:20" x14ac:dyDescent="0.35">
      <c r="A99" s="721" t="b">
        <v>0</v>
      </c>
      <c r="B99" s="733"/>
      <c r="C99" s="721" t="s">
        <v>1251</v>
      </c>
      <c r="D99" s="721" t="s">
        <v>4566</v>
      </c>
      <c r="E99" s="721">
        <f t="shared" si="12"/>
        <v>6</v>
      </c>
      <c r="F99" s="734">
        <v>10</v>
      </c>
      <c r="G99" s="721"/>
      <c r="H99" s="721">
        <f t="shared" ca="1" si="13"/>
        <v>27</v>
      </c>
      <c r="I99" s="735"/>
      <c r="J99" s="735"/>
      <c r="K99" s="723"/>
      <c r="L99" s="726"/>
      <c r="M99" s="736"/>
      <c r="N99" s="726"/>
      <c r="O99" s="721" t="str">
        <f ca="1">IFERROR(IF(ROW()=39,"",OFFSET($C97,-COUNTA($D$37:$D99)+3,0)),"")</f>
        <v/>
      </c>
      <c r="P99" s="721"/>
      <c r="Q99" s="721"/>
      <c r="R99" s="721"/>
      <c r="S99" s="721"/>
      <c r="T99" s="721" t="b">
        <v>0</v>
      </c>
    </row>
    <row r="100" spans="1:20" x14ac:dyDescent="0.35">
      <c r="A100" s="721" t="b">
        <v>0</v>
      </c>
      <c r="B100" s="733"/>
      <c r="C100" s="721" t="s">
        <v>1252</v>
      </c>
      <c r="D100" s="721" t="s">
        <v>4577</v>
      </c>
      <c r="E100" s="721">
        <f t="shared" si="12"/>
        <v>1</v>
      </c>
      <c r="F100" s="734">
        <v>11</v>
      </c>
      <c r="G100" s="721"/>
      <c r="H100" s="721">
        <f t="shared" ca="1" si="13"/>
        <v>29</v>
      </c>
      <c r="I100" s="735"/>
      <c r="J100" s="735"/>
      <c r="K100" s="723"/>
      <c r="L100" s="726"/>
      <c r="M100" s="736"/>
      <c r="N100" s="726"/>
      <c r="O100" s="721" t="str">
        <f ca="1">IFERROR(IF(ROW()=39,"",OFFSET($C98,-COUNTA($D$37:$D100)+3,0)),"")</f>
        <v/>
      </c>
      <c r="P100" s="721"/>
      <c r="Q100" s="721"/>
      <c r="R100" s="721"/>
      <c r="S100" s="721"/>
      <c r="T100" s="721" t="b">
        <v>0</v>
      </c>
    </row>
    <row r="101" spans="1:20" x14ac:dyDescent="0.35">
      <c r="A101" s="721" t="b">
        <v>0</v>
      </c>
      <c r="B101" s="733"/>
      <c r="C101" s="721" t="s">
        <v>1253</v>
      </c>
      <c r="D101" s="721" t="s">
        <v>4577</v>
      </c>
      <c r="E101" s="721">
        <f t="shared" si="12"/>
        <v>2</v>
      </c>
      <c r="F101" s="734">
        <v>11</v>
      </c>
      <c r="G101" s="721"/>
      <c r="H101" s="721">
        <f t="shared" ca="1" si="13"/>
        <v>29</v>
      </c>
      <c r="I101" s="735"/>
      <c r="J101" s="735"/>
      <c r="K101" s="723"/>
      <c r="L101" s="726"/>
      <c r="M101" s="736"/>
      <c r="N101" s="726"/>
      <c r="O101" s="721" t="str">
        <f ca="1">IFERROR(IF(ROW()=39,"",OFFSET($C99,-COUNTA($D$37:$D101)+3,0)),"")</f>
        <v/>
      </c>
      <c r="P101" s="721"/>
      <c r="Q101" s="721"/>
      <c r="R101" s="721"/>
      <c r="S101" s="721"/>
      <c r="T101" s="721" t="b">
        <v>0</v>
      </c>
    </row>
    <row r="102" spans="1:20" x14ac:dyDescent="0.35">
      <c r="A102" s="721" t="b">
        <v>0</v>
      </c>
      <c r="B102" s="733"/>
      <c r="C102" s="721" t="s">
        <v>1254</v>
      </c>
      <c r="D102" s="721" t="s">
        <v>4577</v>
      </c>
      <c r="E102" s="721">
        <f t="shared" si="12"/>
        <v>3</v>
      </c>
      <c r="F102" s="734">
        <v>11</v>
      </c>
      <c r="G102" s="721"/>
      <c r="H102" s="721">
        <f t="shared" ca="1" si="13"/>
        <v>29</v>
      </c>
      <c r="I102" s="735"/>
      <c r="J102" s="735"/>
      <c r="K102" s="723"/>
      <c r="L102" s="726"/>
      <c r="M102" s="736"/>
      <c r="N102" s="726"/>
      <c r="O102" s="721" t="str">
        <f ca="1">IFERROR(IF(ROW()=39,"",OFFSET($C100,-COUNTA($D$37:$D102)+3,0)),"")</f>
        <v/>
      </c>
      <c r="P102" s="721"/>
      <c r="Q102" s="721"/>
      <c r="R102" s="721"/>
      <c r="S102" s="721"/>
      <c r="T102" s="721" t="b">
        <v>0</v>
      </c>
    </row>
    <row r="103" spans="1:20" x14ac:dyDescent="0.35">
      <c r="A103" s="721" t="b">
        <v>0</v>
      </c>
      <c r="B103" s="733"/>
      <c r="C103" s="721" t="s">
        <v>1255</v>
      </c>
      <c r="D103" s="721" t="s">
        <v>4577</v>
      </c>
      <c r="E103" s="721">
        <f t="shared" si="12"/>
        <v>4</v>
      </c>
      <c r="F103" s="734">
        <v>11</v>
      </c>
      <c r="G103" s="721"/>
      <c r="H103" s="721">
        <f t="shared" ca="1" si="13"/>
        <v>29</v>
      </c>
      <c r="I103" s="735"/>
      <c r="J103" s="735"/>
      <c r="K103" s="723"/>
      <c r="L103" s="726"/>
      <c r="M103" s="736"/>
      <c r="N103" s="726"/>
      <c r="O103" s="721" t="str">
        <f ca="1">IFERROR(IF(ROW()=39,"",OFFSET($C101,-COUNTA($D$37:$D103)+3,0)),"")</f>
        <v/>
      </c>
      <c r="P103" s="721"/>
      <c r="Q103" s="721"/>
      <c r="R103" s="721"/>
      <c r="S103" s="721"/>
      <c r="T103" s="721" t="b">
        <v>0</v>
      </c>
    </row>
    <row r="104" spans="1:20" x14ac:dyDescent="0.35">
      <c r="A104" s="721" t="b">
        <v>0</v>
      </c>
      <c r="B104" s="733"/>
      <c r="C104" s="721" t="s">
        <v>1256</v>
      </c>
      <c r="D104" s="721" t="s">
        <v>4577</v>
      </c>
      <c r="E104" s="721">
        <f t="shared" ref="E104:E167" si="14">COUNTIF(F99:F104,F104)</f>
        <v>5</v>
      </c>
      <c r="F104" s="734">
        <v>11</v>
      </c>
      <c r="G104" s="721"/>
      <c r="H104" s="721">
        <f t="shared" ref="H104:H167" ca="1" si="15">IF(F104=1,9,IF(E103=MAX(E102:E104),H102+2,H103))</f>
        <v>29</v>
      </c>
      <c r="I104" s="735"/>
      <c r="J104" s="735"/>
      <c r="K104" s="723"/>
      <c r="L104" s="726"/>
      <c r="M104" s="736"/>
      <c r="N104" s="726"/>
      <c r="O104" s="721" t="str">
        <f ca="1">IFERROR(IF(ROW()=39,"",OFFSET($C102,-COUNTA($D$37:$D104)+3,0)),"")</f>
        <v/>
      </c>
      <c r="P104" s="721"/>
      <c r="Q104" s="721"/>
      <c r="R104" s="721"/>
      <c r="S104" s="721"/>
      <c r="T104" s="721" t="b">
        <v>0</v>
      </c>
    </row>
    <row r="105" spans="1:20" x14ac:dyDescent="0.35">
      <c r="A105" s="721" t="b">
        <v>0</v>
      </c>
      <c r="B105" s="733"/>
      <c r="C105" s="721" t="s">
        <v>1257</v>
      </c>
      <c r="D105" s="721" t="s">
        <v>4577</v>
      </c>
      <c r="E105" s="721">
        <f t="shared" si="14"/>
        <v>6</v>
      </c>
      <c r="F105" s="734">
        <v>11</v>
      </c>
      <c r="G105" s="721"/>
      <c r="H105" s="721">
        <f t="shared" ca="1" si="15"/>
        <v>29</v>
      </c>
      <c r="I105" s="735"/>
      <c r="J105" s="735"/>
      <c r="K105" s="723"/>
      <c r="L105" s="726"/>
      <c r="M105" s="736"/>
      <c r="N105" s="726"/>
      <c r="O105" s="721" t="str">
        <f ca="1">IFERROR(IF(ROW()=39,"",OFFSET($C103,-COUNTA($D$37:$D105)+3,0)),"")</f>
        <v/>
      </c>
      <c r="P105" s="721"/>
      <c r="Q105" s="721"/>
      <c r="R105" s="721"/>
      <c r="S105" s="721"/>
      <c r="T105" s="721" t="b">
        <v>0</v>
      </c>
    </row>
    <row r="106" spans="1:20" x14ac:dyDescent="0.35">
      <c r="A106" s="721" t="b">
        <v>0</v>
      </c>
      <c r="B106" s="733"/>
      <c r="C106" s="721" t="s">
        <v>1258</v>
      </c>
      <c r="D106" s="721" t="s">
        <v>4588</v>
      </c>
      <c r="E106" s="721">
        <f t="shared" si="14"/>
        <v>1</v>
      </c>
      <c r="F106" s="734">
        <v>12</v>
      </c>
      <c r="G106" s="721"/>
      <c r="H106" s="721">
        <f t="shared" ca="1" si="15"/>
        <v>31</v>
      </c>
      <c r="I106" s="735"/>
      <c r="J106" s="735"/>
      <c r="K106" s="723"/>
      <c r="L106" s="726"/>
      <c r="M106" s="736"/>
      <c r="N106" s="726"/>
      <c r="O106" s="721" t="str">
        <f ca="1">IFERROR(IF(ROW()=39,"",OFFSET($C104,-COUNTA($D$37:$D106)+3,0)),"")</f>
        <v/>
      </c>
      <c r="P106" s="721"/>
      <c r="Q106" s="721"/>
      <c r="R106" s="721"/>
      <c r="S106" s="721"/>
      <c r="T106" s="721" t="b">
        <v>0</v>
      </c>
    </row>
    <row r="107" spans="1:20" x14ac:dyDescent="0.35">
      <c r="A107" s="721" t="b">
        <v>0</v>
      </c>
      <c r="B107" s="733"/>
      <c r="C107" s="721" t="s">
        <v>1259</v>
      </c>
      <c r="D107" s="721" t="s">
        <v>4588</v>
      </c>
      <c r="E107" s="721">
        <f t="shared" si="14"/>
        <v>2</v>
      </c>
      <c r="F107" s="734">
        <v>12</v>
      </c>
      <c r="G107" s="721"/>
      <c r="H107" s="721">
        <f t="shared" ca="1" si="15"/>
        <v>31</v>
      </c>
      <c r="I107" s="735"/>
      <c r="J107" s="735"/>
      <c r="K107" s="723"/>
      <c r="L107" s="726"/>
      <c r="M107" s="736"/>
      <c r="N107" s="726"/>
      <c r="O107" s="721" t="str">
        <f ca="1">IFERROR(IF(ROW()=39,"",OFFSET($C105,-COUNTA($D$37:$D107)+3,0)),"")</f>
        <v/>
      </c>
      <c r="P107" s="721"/>
      <c r="Q107" s="721"/>
      <c r="R107" s="721"/>
      <c r="S107" s="721"/>
      <c r="T107" s="721" t="b">
        <v>0</v>
      </c>
    </row>
    <row r="108" spans="1:20" x14ac:dyDescent="0.35">
      <c r="A108" s="721" t="b">
        <v>0</v>
      </c>
      <c r="B108" s="733"/>
      <c r="C108" s="721" t="s">
        <v>1260</v>
      </c>
      <c r="D108" s="721" t="s">
        <v>4588</v>
      </c>
      <c r="E108" s="721">
        <f t="shared" si="14"/>
        <v>3</v>
      </c>
      <c r="F108" s="734">
        <v>12</v>
      </c>
      <c r="G108" s="721"/>
      <c r="H108" s="721">
        <f t="shared" ca="1" si="15"/>
        <v>31</v>
      </c>
      <c r="I108" s="735"/>
      <c r="J108" s="735"/>
      <c r="K108" s="723"/>
      <c r="L108" s="726"/>
      <c r="M108" s="736"/>
      <c r="N108" s="726"/>
      <c r="O108" s="721" t="str">
        <f ca="1">IFERROR(IF(ROW()=39,"",OFFSET($C106,-COUNTA($D$37:$D108)+3,0)),"")</f>
        <v/>
      </c>
      <c r="P108" s="721"/>
      <c r="Q108" s="721"/>
      <c r="R108" s="721"/>
      <c r="S108" s="721"/>
      <c r="T108" s="721" t="b">
        <v>0</v>
      </c>
    </row>
    <row r="109" spans="1:20" x14ac:dyDescent="0.35">
      <c r="A109" s="721" t="b">
        <v>0</v>
      </c>
      <c r="B109" s="733"/>
      <c r="C109" s="721" t="s">
        <v>1261</v>
      </c>
      <c r="D109" s="721" t="s">
        <v>4588</v>
      </c>
      <c r="E109" s="721">
        <f t="shared" si="14"/>
        <v>4</v>
      </c>
      <c r="F109" s="734">
        <v>12</v>
      </c>
      <c r="G109" s="721"/>
      <c r="H109" s="721">
        <f t="shared" ca="1" si="15"/>
        <v>31</v>
      </c>
      <c r="I109" s="735"/>
      <c r="J109" s="735"/>
      <c r="K109" s="723"/>
      <c r="L109" s="726"/>
      <c r="M109" s="736"/>
      <c r="N109" s="726"/>
      <c r="O109" s="721" t="str">
        <f ca="1">IFERROR(IF(ROW()=39,"",OFFSET($C107,-COUNTA($D$37:$D109)+3,0)),"")</f>
        <v/>
      </c>
      <c r="P109" s="721"/>
      <c r="Q109" s="721"/>
      <c r="R109" s="721"/>
      <c r="S109" s="721"/>
      <c r="T109" s="721" t="b">
        <v>0</v>
      </c>
    </row>
    <row r="110" spans="1:20" x14ac:dyDescent="0.35">
      <c r="A110" s="721" t="b">
        <v>0</v>
      </c>
      <c r="B110" s="733"/>
      <c r="C110" s="721" t="s">
        <v>1262</v>
      </c>
      <c r="D110" s="721" t="s">
        <v>4588</v>
      </c>
      <c r="E110" s="721">
        <f t="shared" si="14"/>
        <v>5</v>
      </c>
      <c r="F110" s="734">
        <v>12</v>
      </c>
      <c r="G110" s="721"/>
      <c r="H110" s="721">
        <f t="shared" ca="1" si="15"/>
        <v>31</v>
      </c>
      <c r="I110" s="735"/>
      <c r="J110" s="735"/>
      <c r="K110" s="723"/>
      <c r="L110" s="726"/>
      <c r="M110" s="736"/>
      <c r="N110" s="726"/>
      <c r="O110" s="721" t="str">
        <f ca="1">IFERROR(IF(ROW()=39,"",OFFSET($C108,-COUNTA($D$37:$D110)+3,0)),"")</f>
        <v/>
      </c>
      <c r="P110" s="721"/>
      <c r="Q110" s="721"/>
      <c r="R110" s="721"/>
      <c r="S110" s="721"/>
      <c r="T110" s="721" t="b">
        <v>0</v>
      </c>
    </row>
    <row r="111" spans="1:20" x14ac:dyDescent="0.35">
      <c r="A111" s="721" t="b">
        <v>0</v>
      </c>
      <c r="B111" s="733"/>
      <c r="C111" s="721" t="s">
        <v>1263</v>
      </c>
      <c r="D111" s="721" t="s">
        <v>4588</v>
      </c>
      <c r="E111" s="721">
        <f t="shared" si="14"/>
        <v>6</v>
      </c>
      <c r="F111" s="734">
        <v>12</v>
      </c>
      <c r="G111" s="721"/>
      <c r="H111" s="721">
        <f t="shared" ca="1" si="15"/>
        <v>31</v>
      </c>
      <c r="I111" s="735"/>
      <c r="J111" s="735"/>
      <c r="K111" s="723"/>
      <c r="L111" s="726"/>
      <c r="M111" s="736"/>
      <c r="N111" s="726"/>
      <c r="O111" s="721" t="str">
        <f ca="1">IFERROR(IF(ROW()=39,"",OFFSET($C109,-COUNTA($D$37:$D111)+3,0)),"")</f>
        <v/>
      </c>
      <c r="P111" s="721"/>
      <c r="Q111" s="721"/>
      <c r="R111" s="721"/>
      <c r="S111" s="721"/>
      <c r="T111" s="721" t="b">
        <v>0</v>
      </c>
    </row>
    <row r="112" spans="1:20" x14ac:dyDescent="0.35">
      <c r="A112" s="721" t="b">
        <v>0</v>
      </c>
      <c r="B112" s="733"/>
      <c r="C112" s="721" t="s">
        <v>1264</v>
      </c>
      <c r="D112" s="721" t="s">
        <v>4599</v>
      </c>
      <c r="E112" s="721">
        <f t="shared" si="14"/>
        <v>1</v>
      </c>
      <c r="F112" s="734">
        <v>13</v>
      </c>
      <c r="G112" s="721"/>
      <c r="H112" s="721">
        <f t="shared" ca="1" si="15"/>
        <v>33</v>
      </c>
      <c r="I112" s="735"/>
      <c r="J112" s="735"/>
      <c r="K112" s="723"/>
      <c r="L112" s="726"/>
      <c r="M112" s="736"/>
      <c r="N112" s="726"/>
      <c r="O112" s="721" t="str">
        <f ca="1">IFERROR(IF(ROW()=39,"",OFFSET($C110,-COUNTA($D$37:$D112)+3,0)),"")</f>
        <v/>
      </c>
      <c r="P112" s="721"/>
      <c r="Q112" s="721"/>
      <c r="R112" s="721"/>
      <c r="S112" s="721"/>
      <c r="T112" s="721" t="b">
        <v>0</v>
      </c>
    </row>
    <row r="113" spans="1:20" x14ac:dyDescent="0.35">
      <c r="A113" s="721" t="b">
        <v>0</v>
      </c>
      <c r="B113" s="733"/>
      <c r="C113" s="721" t="s">
        <v>1265</v>
      </c>
      <c r="D113" s="721" t="s">
        <v>4599</v>
      </c>
      <c r="E113" s="721">
        <f t="shared" si="14"/>
        <v>2</v>
      </c>
      <c r="F113" s="734">
        <v>13</v>
      </c>
      <c r="G113" s="721"/>
      <c r="H113" s="721">
        <f t="shared" ca="1" si="15"/>
        <v>33</v>
      </c>
      <c r="I113" s="735"/>
      <c r="J113" s="735"/>
      <c r="K113" s="723"/>
      <c r="L113" s="726"/>
      <c r="M113" s="736"/>
      <c r="N113" s="726"/>
      <c r="O113" s="721" t="str">
        <f ca="1">IFERROR(IF(ROW()=39,"",OFFSET($C111,-COUNTA($D$37:$D113)+3,0)),"")</f>
        <v/>
      </c>
      <c r="P113" s="721"/>
      <c r="Q113" s="721"/>
      <c r="R113" s="721"/>
      <c r="S113" s="721"/>
      <c r="T113" s="721" t="b">
        <v>0</v>
      </c>
    </row>
    <row r="114" spans="1:20" x14ac:dyDescent="0.35">
      <c r="A114" s="721" t="b">
        <v>0</v>
      </c>
      <c r="B114" s="733"/>
      <c r="C114" s="721" t="s">
        <v>1266</v>
      </c>
      <c r="D114" s="721" t="s">
        <v>4599</v>
      </c>
      <c r="E114" s="721">
        <f t="shared" si="14"/>
        <v>3</v>
      </c>
      <c r="F114" s="734">
        <v>13</v>
      </c>
      <c r="G114" s="721"/>
      <c r="H114" s="721">
        <f t="shared" ca="1" si="15"/>
        <v>33</v>
      </c>
      <c r="I114" s="735"/>
      <c r="J114" s="735"/>
      <c r="K114" s="723"/>
      <c r="L114" s="726"/>
      <c r="M114" s="736"/>
      <c r="N114" s="726"/>
      <c r="O114" s="721" t="str">
        <f ca="1">IFERROR(IF(ROW()=39,"",OFFSET($C112,-COUNTA($D$37:$D114)+3,0)),"")</f>
        <v/>
      </c>
      <c r="P114" s="721"/>
      <c r="Q114" s="721"/>
      <c r="R114" s="721"/>
      <c r="S114" s="721"/>
      <c r="T114" s="721" t="b">
        <v>0</v>
      </c>
    </row>
    <row r="115" spans="1:20" x14ac:dyDescent="0.35">
      <c r="A115" s="721" t="b">
        <v>0</v>
      </c>
      <c r="B115" s="733"/>
      <c r="C115" s="721" t="s">
        <v>1267</v>
      </c>
      <c r="D115" s="721" t="s">
        <v>4599</v>
      </c>
      <c r="E115" s="721">
        <f t="shared" si="14"/>
        <v>4</v>
      </c>
      <c r="F115" s="734">
        <v>13</v>
      </c>
      <c r="G115" s="721"/>
      <c r="H115" s="721">
        <f t="shared" ca="1" si="15"/>
        <v>33</v>
      </c>
      <c r="I115" s="735"/>
      <c r="J115" s="735"/>
      <c r="K115" s="723"/>
      <c r="L115" s="726"/>
      <c r="M115" s="736"/>
      <c r="N115" s="726"/>
      <c r="O115" s="721" t="str">
        <f ca="1">IFERROR(IF(ROW()=39,"",OFFSET($C113,-COUNTA($D$37:$D115)+3,0)),"")</f>
        <v/>
      </c>
      <c r="P115" s="721"/>
      <c r="Q115" s="721"/>
      <c r="R115" s="721"/>
      <c r="S115" s="721"/>
      <c r="T115" s="721" t="b">
        <v>0</v>
      </c>
    </row>
    <row r="116" spans="1:20" x14ac:dyDescent="0.35">
      <c r="A116" s="721" t="b">
        <v>0</v>
      </c>
      <c r="B116" s="733"/>
      <c r="C116" s="721" t="s">
        <v>1268</v>
      </c>
      <c r="D116" s="721" t="s">
        <v>4599</v>
      </c>
      <c r="E116" s="721">
        <f t="shared" si="14"/>
        <v>5</v>
      </c>
      <c r="F116" s="734">
        <v>13</v>
      </c>
      <c r="G116" s="721"/>
      <c r="H116" s="721">
        <f t="shared" ca="1" si="15"/>
        <v>33</v>
      </c>
      <c r="I116" s="735"/>
      <c r="J116" s="735"/>
      <c r="K116" s="723"/>
      <c r="L116" s="726"/>
      <c r="M116" s="736"/>
      <c r="N116" s="726"/>
      <c r="O116" s="721" t="str">
        <f ca="1">IFERROR(IF(ROW()=39,"",OFFSET($C114,-COUNTA($D$37:$D116)+3,0)),"")</f>
        <v/>
      </c>
      <c r="P116" s="721"/>
      <c r="Q116" s="721"/>
      <c r="R116" s="721"/>
      <c r="S116" s="721"/>
      <c r="T116" s="721" t="b">
        <v>0</v>
      </c>
    </row>
    <row r="117" spans="1:20" x14ac:dyDescent="0.35">
      <c r="A117" s="721" t="b">
        <v>0</v>
      </c>
      <c r="B117" s="733"/>
      <c r="C117" s="721" t="s">
        <v>1269</v>
      </c>
      <c r="D117" s="721" t="s">
        <v>4599</v>
      </c>
      <c r="E117" s="721">
        <f t="shared" si="14"/>
        <v>6</v>
      </c>
      <c r="F117" s="734">
        <v>13</v>
      </c>
      <c r="G117" s="721"/>
      <c r="H117" s="721">
        <f t="shared" ca="1" si="15"/>
        <v>33</v>
      </c>
      <c r="I117" s="735"/>
      <c r="J117" s="735"/>
      <c r="K117" s="723"/>
      <c r="L117" s="726"/>
      <c r="M117" s="736"/>
      <c r="N117" s="726"/>
      <c r="O117" s="721" t="str">
        <f ca="1">IFERROR(IF(ROW()=39,"",OFFSET($C115,-COUNTA($D$37:$D117)+3,0)),"")</f>
        <v/>
      </c>
      <c r="P117" s="721"/>
      <c r="Q117" s="721"/>
      <c r="R117" s="721"/>
      <c r="S117" s="721"/>
      <c r="T117" s="721" t="b">
        <v>0</v>
      </c>
    </row>
    <row r="118" spans="1:20" x14ac:dyDescent="0.35">
      <c r="A118" s="721" t="b">
        <v>0</v>
      </c>
      <c r="B118" s="733"/>
      <c r="C118" s="721" t="s">
        <v>1270</v>
      </c>
      <c r="D118" s="721" t="s">
        <v>4610</v>
      </c>
      <c r="E118" s="721">
        <f t="shared" si="14"/>
        <v>1</v>
      </c>
      <c r="F118" s="734">
        <v>14</v>
      </c>
      <c r="G118" s="721"/>
      <c r="H118" s="721">
        <f t="shared" ca="1" si="15"/>
        <v>35</v>
      </c>
      <c r="I118" s="735"/>
      <c r="J118" s="735"/>
      <c r="K118" s="723"/>
      <c r="L118" s="726"/>
      <c r="M118" s="736"/>
      <c r="N118" s="726"/>
      <c r="O118" s="721" t="str">
        <f ca="1">IFERROR(IF(ROW()=39,"",OFFSET($C116,-COUNTA($D$37:$D118)+3,0)),"")</f>
        <v/>
      </c>
      <c r="P118" s="721"/>
      <c r="Q118" s="721"/>
      <c r="R118" s="721"/>
      <c r="S118" s="721"/>
      <c r="T118" s="721" t="b">
        <v>0</v>
      </c>
    </row>
    <row r="119" spans="1:20" x14ac:dyDescent="0.35">
      <c r="A119" s="721" t="b">
        <v>0</v>
      </c>
      <c r="B119" s="733"/>
      <c r="C119" s="721" t="s">
        <v>1271</v>
      </c>
      <c r="D119" s="721" t="s">
        <v>4610</v>
      </c>
      <c r="E119" s="721">
        <f t="shared" si="14"/>
        <v>2</v>
      </c>
      <c r="F119" s="734">
        <v>14</v>
      </c>
      <c r="G119" s="721"/>
      <c r="H119" s="721">
        <f t="shared" ca="1" si="15"/>
        <v>35</v>
      </c>
      <c r="I119" s="735"/>
      <c r="J119" s="735"/>
      <c r="K119" s="723"/>
      <c r="L119" s="726"/>
      <c r="M119" s="736"/>
      <c r="N119" s="726"/>
      <c r="O119" s="721" t="str">
        <f ca="1">IFERROR(IF(ROW()=39,"",OFFSET($C117,-COUNTA($D$37:$D119)+3,0)),"")</f>
        <v/>
      </c>
      <c r="P119" s="721"/>
      <c r="Q119" s="721"/>
      <c r="R119" s="721"/>
      <c r="S119" s="721"/>
      <c r="T119" s="721" t="b">
        <v>0</v>
      </c>
    </row>
    <row r="120" spans="1:20" x14ac:dyDescent="0.35">
      <c r="A120" s="721" t="b">
        <v>0</v>
      </c>
      <c r="B120" s="733"/>
      <c r="C120" s="721" t="s">
        <v>1272</v>
      </c>
      <c r="D120" s="721" t="s">
        <v>4610</v>
      </c>
      <c r="E120" s="721">
        <f t="shared" si="14"/>
        <v>3</v>
      </c>
      <c r="F120" s="734">
        <v>14</v>
      </c>
      <c r="G120" s="721"/>
      <c r="H120" s="721">
        <f t="shared" ca="1" si="15"/>
        <v>35</v>
      </c>
      <c r="I120" s="735"/>
      <c r="J120" s="735"/>
      <c r="K120" s="723"/>
      <c r="L120" s="726"/>
      <c r="M120" s="736"/>
      <c r="N120" s="726"/>
      <c r="O120" s="721" t="str">
        <f ca="1">IFERROR(IF(ROW()=39,"",OFFSET($C118,-COUNTA($D$37:$D120)+3,0)),"")</f>
        <v/>
      </c>
      <c r="P120" s="721"/>
      <c r="Q120" s="721"/>
      <c r="R120" s="721"/>
      <c r="S120" s="721"/>
      <c r="T120" s="721" t="b">
        <v>0</v>
      </c>
    </row>
    <row r="121" spans="1:20" x14ac:dyDescent="0.35">
      <c r="A121" s="721" t="b">
        <v>0</v>
      </c>
      <c r="B121" s="733"/>
      <c r="C121" s="721" t="s">
        <v>1273</v>
      </c>
      <c r="D121" s="721" t="s">
        <v>4610</v>
      </c>
      <c r="E121" s="721">
        <f t="shared" si="14"/>
        <v>4</v>
      </c>
      <c r="F121" s="734">
        <v>14</v>
      </c>
      <c r="G121" s="721"/>
      <c r="H121" s="721">
        <f t="shared" ca="1" si="15"/>
        <v>35</v>
      </c>
      <c r="I121" s="735"/>
      <c r="J121" s="735"/>
      <c r="K121" s="723"/>
      <c r="L121" s="726"/>
      <c r="M121" s="736"/>
      <c r="N121" s="726"/>
      <c r="O121" s="721" t="str">
        <f ca="1">IFERROR(IF(ROW()=39,"",OFFSET($C119,-COUNTA($D$37:$D121)+3,0)),"")</f>
        <v/>
      </c>
      <c r="P121" s="721"/>
      <c r="Q121" s="721"/>
      <c r="R121" s="721"/>
      <c r="S121" s="721"/>
      <c r="T121" s="721" t="b">
        <v>0</v>
      </c>
    </row>
    <row r="122" spans="1:20" x14ac:dyDescent="0.35">
      <c r="A122" s="721" t="b">
        <v>0</v>
      </c>
      <c r="B122" s="733"/>
      <c r="C122" s="721" t="s">
        <v>1274</v>
      </c>
      <c r="D122" s="721" t="s">
        <v>4610</v>
      </c>
      <c r="E122" s="721">
        <f t="shared" si="14"/>
        <v>5</v>
      </c>
      <c r="F122" s="734">
        <v>14</v>
      </c>
      <c r="G122" s="721"/>
      <c r="H122" s="721">
        <f t="shared" ca="1" si="15"/>
        <v>35</v>
      </c>
      <c r="I122" s="735"/>
      <c r="J122" s="735"/>
      <c r="K122" s="723"/>
      <c r="L122" s="726"/>
      <c r="M122" s="736"/>
      <c r="N122" s="726"/>
      <c r="O122" s="721" t="str">
        <f ca="1">IFERROR(IF(ROW()=39,"",OFFSET($C120,-COUNTA($D$37:$D122)+3,0)),"")</f>
        <v/>
      </c>
      <c r="P122" s="721"/>
      <c r="Q122" s="721"/>
      <c r="R122" s="721"/>
      <c r="S122" s="721"/>
      <c r="T122" s="721" t="b">
        <v>0</v>
      </c>
    </row>
    <row r="123" spans="1:20" x14ac:dyDescent="0.35">
      <c r="A123" s="721" t="b">
        <v>0</v>
      </c>
      <c r="B123" s="733"/>
      <c r="C123" s="721" t="s">
        <v>1275</v>
      </c>
      <c r="D123" s="721" t="s">
        <v>4610</v>
      </c>
      <c r="E123" s="721">
        <f t="shared" si="14"/>
        <v>6</v>
      </c>
      <c r="F123" s="734">
        <v>14</v>
      </c>
      <c r="G123" s="721"/>
      <c r="H123" s="721">
        <f t="shared" ca="1" si="15"/>
        <v>35</v>
      </c>
      <c r="I123" s="735"/>
      <c r="J123" s="735"/>
      <c r="K123" s="723"/>
      <c r="L123" s="726"/>
      <c r="M123" s="736"/>
      <c r="N123" s="726"/>
      <c r="O123" s="721" t="str">
        <f ca="1">IFERROR(IF(ROW()=39,"",OFFSET($C121,-COUNTA($D$37:$D123)+3,0)),"")</f>
        <v/>
      </c>
      <c r="P123" s="721"/>
      <c r="Q123" s="721"/>
      <c r="R123" s="721"/>
      <c r="S123" s="721"/>
      <c r="T123" s="721" t="b">
        <v>0</v>
      </c>
    </row>
    <row r="124" spans="1:20" x14ac:dyDescent="0.35">
      <c r="A124" s="721" t="b">
        <v>0</v>
      </c>
      <c r="B124" s="733"/>
      <c r="C124" s="721" t="s">
        <v>1276</v>
      </c>
      <c r="D124" s="721" t="s">
        <v>4621</v>
      </c>
      <c r="E124" s="721">
        <f t="shared" si="14"/>
        <v>1</v>
      </c>
      <c r="F124" s="734">
        <v>15</v>
      </c>
      <c r="G124" s="721"/>
      <c r="H124" s="721">
        <f t="shared" ca="1" si="15"/>
        <v>37</v>
      </c>
      <c r="I124" s="735"/>
      <c r="J124" s="735"/>
      <c r="K124" s="723"/>
      <c r="L124" s="726"/>
      <c r="M124" s="736"/>
      <c r="N124" s="726"/>
      <c r="O124" s="721" t="str">
        <f ca="1">IFERROR(IF(ROW()=39,"",OFFSET($C122,-COUNTA($D$37:$D124)+3,0)),"")</f>
        <v/>
      </c>
      <c r="P124" s="721"/>
      <c r="Q124" s="721"/>
      <c r="R124" s="721"/>
      <c r="S124" s="721"/>
      <c r="T124" s="721" t="b">
        <v>0</v>
      </c>
    </row>
    <row r="125" spans="1:20" x14ac:dyDescent="0.35">
      <c r="A125" s="721" t="b">
        <v>0</v>
      </c>
      <c r="B125" s="733"/>
      <c r="C125" s="721" t="s">
        <v>1277</v>
      </c>
      <c r="D125" s="721" t="s">
        <v>4621</v>
      </c>
      <c r="E125" s="721">
        <f t="shared" si="14"/>
        <v>2</v>
      </c>
      <c r="F125" s="734">
        <v>15</v>
      </c>
      <c r="G125" s="721"/>
      <c r="H125" s="721">
        <f t="shared" ca="1" si="15"/>
        <v>37</v>
      </c>
      <c r="I125" s="735"/>
      <c r="J125" s="735"/>
      <c r="K125" s="723"/>
      <c r="L125" s="726"/>
      <c r="M125" s="736"/>
      <c r="N125" s="726"/>
      <c r="O125" s="721" t="str">
        <f ca="1">IFERROR(IF(ROW()=39,"",OFFSET($C123,-COUNTA($D$37:$D125)+3,0)),"")</f>
        <v/>
      </c>
      <c r="P125" s="721"/>
      <c r="Q125" s="721"/>
      <c r="R125" s="721"/>
      <c r="S125" s="721"/>
      <c r="T125" s="721" t="b">
        <v>0</v>
      </c>
    </row>
    <row r="126" spans="1:20" x14ac:dyDescent="0.35">
      <c r="A126" s="721" t="b">
        <v>0</v>
      </c>
      <c r="B126" s="733"/>
      <c r="C126" s="721" t="s">
        <v>1278</v>
      </c>
      <c r="D126" s="721" t="s">
        <v>4621</v>
      </c>
      <c r="E126" s="721">
        <f t="shared" si="14"/>
        <v>3</v>
      </c>
      <c r="F126" s="734">
        <v>15</v>
      </c>
      <c r="G126" s="721"/>
      <c r="H126" s="721">
        <f t="shared" ca="1" si="15"/>
        <v>37</v>
      </c>
      <c r="I126" s="735"/>
      <c r="J126" s="735"/>
      <c r="K126" s="723"/>
      <c r="L126" s="726"/>
      <c r="M126" s="736"/>
      <c r="N126" s="726"/>
      <c r="O126" s="721" t="str">
        <f ca="1">IFERROR(IF(ROW()=39,"",OFFSET($C124,-COUNTA($D$37:$D126)+3,0)),"")</f>
        <v/>
      </c>
      <c r="P126" s="721"/>
      <c r="Q126" s="721"/>
      <c r="R126" s="721"/>
      <c r="S126" s="721"/>
      <c r="T126" s="721" t="b">
        <v>0</v>
      </c>
    </row>
    <row r="127" spans="1:20" x14ac:dyDescent="0.35">
      <c r="A127" s="721" t="b">
        <v>0</v>
      </c>
      <c r="B127" s="733"/>
      <c r="C127" s="721" t="s">
        <v>1279</v>
      </c>
      <c r="D127" s="721" t="s">
        <v>4621</v>
      </c>
      <c r="E127" s="721">
        <f t="shared" si="14"/>
        <v>4</v>
      </c>
      <c r="F127" s="734">
        <v>15</v>
      </c>
      <c r="G127" s="721"/>
      <c r="H127" s="721">
        <f t="shared" ca="1" si="15"/>
        <v>37</v>
      </c>
      <c r="I127" s="735"/>
      <c r="J127" s="735"/>
      <c r="K127" s="723"/>
      <c r="L127" s="726"/>
      <c r="M127" s="736"/>
      <c r="N127" s="726"/>
      <c r="O127" s="721" t="str">
        <f ca="1">IFERROR(IF(ROW()=39,"",OFFSET($C125,-COUNTA($D$37:$D127)+3,0)),"")</f>
        <v/>
      </c>
      <c r="P127" s="721"/>
      <c r="Q127" s="721"/>
      <c r="R127" s="721"/>
      <c r="S127" s="721"/>
      <c r="T127" s="721" t="b">
        <v>0</v>
      </c>
    </row>
    <row r="128" spans="1:20" x14ac:dyDescent="0.35">
      <c r="A128" s="721" t="b">
        <v>0</v>
      </c>
      <c r="B128" s="733"/>
      <c r="C128" s="721" t="s">
        <v>1280</v>
      </c>
      <c r="D128" s="721" t="s">
        <v>4621</v>
      </c>
      <c r="E128" s="721">
        <f t="shared" si="14"/>
        <v>5</v>
      </c>
      <c r="F128" s="734">
        <v>15</v>
      </c>
      <c r="G128" s="721"/>
      <c r="H128" s="721">
        <f t="shared" ca="1" si="15"/>
        <v>37</v>
      </c>
      <c r="I128" s="735"/>
      <c r="J128" s="735"/>
      <c r="K128" s="723"/>
      <c r="L128" s="726"/>
      <c r="M128" s="736"/>
      <c r="N128" s="726"/>
      <c r="O128" s="721" t="str">
        <f ca="1">IFERROR(IF(ROW()=39,"",OFFSET($C126,-COUNTA($D$37:$D128)+3,0)),"")</f>
        <v/>
      </c>
      <c r="P128" s="721"/>
      <c r="Q128" s="721"/>
      <c r="R128" s="721"/>
      <c r="S128" s="721"/>
      <c r="T128" s="721" t="b">
        <v>0</v>
      </c>
    </row>
    <row r="129" spans="1:20" x14ac:dyDescent="0.35">
      <c r="A129" s="721" t="b">
        <v>0</v>
      </c>
      <c r="B129" s="733"/>
      <c r="C129" s="721" t="s">
        <v>1281</v>
      </c>
      <c r="D129" s="721" t="s">
        <v>4621</v>
      </c>
      <c r="E129" s="721">
        <f t="shared" si="14"/>
        <v>6</v>
      </c>
      <c r="F129" s="734">
        <v>15</v>
      </c>
      <c r="G129" s="721"/>
      <c r="H129" s="721">
        <f t="shared" ca="1" si="15"/>
        <v>37</v>
      </c>
      <c r="I129" s="735"/>
      <c r="J129" s="735"/>
      <c r="K129" s="723"/>
      <c r="L129" s="726"/>
      <c r="M129" s="736"/>
      <c r="N129" s="726"/>
      <c r="O129" s="721" t="str">
        <f ca="1">IFERROR(IF(ROW()=39,"",OFFSET($C127,-COUNTA($D$37:$D129)+3,0)),"")</f>
        <v/>
      </c>
      <c r="P129" s="721"/>
      <c r="Q129" s="721"/>
      <c r="R129" s="721"/>
      <c r="S129" s="721"/>
      <c r="T129" s="721" t="b">
        <v>0</v>
      </c>
    </row>
    <row r="130" spans="1:20" x14ac:dyDescent="0.35">
      <c r="A130" s="721" t="b">
        <f t="shared" ref="A130:A193" ca="1" si="16">IF(AND(OR(I130&lt;&gt;"",J130&lt;&gt;"",K130&lt;&gt;""),L130&lt;&gt;""),TRUE,FALSE)</f>
        <v>1</v>
      </c>
      <c r="B130" s="733"/>
      <c r="C130" s="732" t="str">
        <f t="shared" ref="C130:C193" ca="1" si="17">O130</f>
        <v>a1H1R00000HfVTnUAN</v>
      </c>
      <c r="D130" s="721"/>
      <c r="E130" s="721">
        <f t="shared" ca="1" si="14"/>
        <v>1</v>
      </c>
      <c r="F130" s="734">
        <f ca="1">IF(COUNTA(D$37:D129)=1,"",OFFSET(F130,-COUNTA(D$37:D129)+1,0))</f>
        <v>1</v>
      </c>
      <c r="G130" s="721"/>
      <c r="H130" s="721">
        <f t="shared" ca="1" si="15"/>
        <v>9</v>
      </c>
      <c r="I130" s="735" t="str">
        <f t="shared" ref="I130:I193" ca="1" si="18">IFERROR(CHOOSE(E130,IFERROR(IF(INDIRECT("'Impact Indicators - Section B '!T"&amp;H130+1)=0,"",INDIRECT("'Impact Indicators - Section B '!T"&amp;H130+1)),""),IFERROR(IF(INDIRECT("'Impact Indicators - Section B '!Y"&amp;H130+1)=0,"",INDIRECT("'Impact Indicators - Section B '!Y"&amp;H130+1)),""),IFERROR(IF(INDIRECT("'Impact Indicators - Section B '!AD"&amp;H130+1)=0,"",INDIRECT("'Impact Indicators - Section B '!AD"&amp;H130+1)),""),IFERROR(IF(INDIRECT("'Impact Indicators - Section B '!AI"&amp;H130+1)=0,"",INDIRECT("'Impact Indicators - Section B '!AI"&amp;H130+1)),""),IFERROR(IF(INDIRECT("'Impact Indicators - Section B '!AN"&amp;H130+1)=0,"",INDIRECT("'Impact Indicators - Section B '!AN"&amp;H130+1)),"")),"")</f>
        <v/>
      </c>
      <c r="J130" s="735">
        <f t="shared" ref="J130:J193" ca="1" si="19">IFERROR(CHOOSE(E130,IFERROR(IF(INDIRECT("'Impact Indicators - Section B '!T"&amp;H130)=0,"",INDIRECT("'Impact Indicators - Section B '!T"&amp;H130)),""),IFERROR(IF(INDIRECT("'Impact Indicators - Section B '!Y"&amp;H130)=0,"",INDIRECT("'Impact Indicators - Section B '!Y"&amp;H130)),""),IFERROR(IF(INDIRECT("'Impact Indicators - Section B '!AD"&amp;H130)=0,"",INDIRECT("'Impact Indicators - Section B '!AD"&amp;H130)),""),IFERROR(IF(INDIRECT("'Impact Indicators - Section B '!AI"&amp;H130)=0,"",INDIRECT("'Impact Indicators - Section B '!AI"&amp;H130)),""),IFERROR(IF(INDIRECT("'Impact Indicators - Section B '!AN"&amp;H130)=0,"",INDIRECT("'Impact Indicators - Section B '!AN"&amp;H130)),"")),"")</f>
        <v>0.64</v>
      </c>
      <c r="K130" s="723" t="str">
        <f t="shared" ref="K130:K161" ca="1" si="20">IFERROR(CHOOSE(E130,IFERROR(IF(INDIRECT("'Impact Indicators - Section B '!U"&amp;H130)=0,"",INDIRECT("'Impact Indicators - Section B '!U"&amp;H130)*100),""),IFERROR(IF(INDIRECT("'Impact Indicators - Section B '!Z"&amp;H130)=0,"",INDIRECT("'Impact Indicators - Section B '!Z"&amp;H130)*100),""),IFERROR(IF(INDIRECT("'Impact Indicators - Section B '!AE"&amp;H130)=0,"",INDIRECT("'Impact Indicators - Section B '!AE"&amp;H130)*100),""),IFERROR(IF(INDIRECT("'Impact Indicators - Section B '!AJ"&amp;H130)=0,"",INDIRECT("'Impact Indicators - Section B '!AJ"&amp;H3396)*100),""),IFERROR(IF(INDIRECT("'Impact Indicators - Section B '!AO"&amp;H130)=0,"",INDIRECT("'Impact Indicators - Section B '!AO"&amp;H130)*100),""),),"")</f>
        <v/>
      </c>
      <c r="L130" s="726">
        <f ca="1">IFERROR(CHOOSE(E130,'Impact Indicators - Section B '!$T$7,'Impact Indicators - Section B '!$Y$7,'Impact Indicators - Section B '!$AD$7,'Impact Indicators - Section B '!$AI$7,'Impact Indicators - Section B '!$AN$7),"")</f>
        <v>2021</v>
      </c>
      <c r="M130" s="736">
        <f t="shared" ref="M130:M193" ca="1" si="21">IFERROR(CHOOSE(E130,IFERROR(IF(INDIRECT("'Impact Indicators - Section B '!V"&amp;H130)=0,"",INDIRECT("'Impact Indicators - Section B '!V"&amp;H130)),""),IFERROR(IF(INDIRECT("'Impact Indicators - Section B '!AA"&amp;H130)=0,"",INDIRECT("'Impact Indicators - Section B '!AA"&amp;H130)),""),IFERROR(IF(INDIRECT("'Impact Indicators - Section B '!AF"&amp;H130)=0,"",INDIRECT("'Impact Indicators - Section B '!AF"&amp;H130)),""),IFERROR(IF(INDIRECT("'Impact Indicators - Section B '!AK"&amp;H130)=0,"",INDIRECT("'Impact Indicators - Section B '!AK"&amp;H130)),""),IFERROR(IF(INDIRECT("'Impact Indicators - Section B '!AP"&amp;H130)=0,"",INDIRECT("'Impact Indicators - Section B '!AP"&amp;H130)),"")),"")</f>
        <v>44621</v>
      </c>
      <c r="N130" s="726" t="str">
        <f t="shared" ref="N130:N193" ca="1" si="22">IF(IFERROR(CHOOSE(E130,IFERROR(IF(INDIRECT("'Impact Indicators - Section B '!W"&amp;H130)=0,"",INDIRECT("'Impact Indicators - Section B '!W"&amp;H130)),""),IFERROR(IF(INDIRECT("'Impact Indicators - Section B '!AB"&amp;H130)=0,"",INDIRECT("'Impact Indicators - Section B '!AB"&amp;H130)),""),IFERROR(IF(INDIRECT("'Impact Indicators - Section B '!AG"&amp;H130)=0,"",INDIRECT("'Impact Indicators - Section B '!AG"&amp;H130)),""),IFERROR(IF(INDIRECT("'Impact Indicators - Section B '!AL"&amp;H130)=0,"",INDIRECT("'Impact Indicators - Section B '!AL"&amp;H130)),""),),"")=0,"",IFERROR(CHOOSE(E130,IFERROR(IF(INDIRECT("'Impact Indicators - Section B '!W"&amp;H130)=0,"",INDIRECT("'Impact Indicators - Section B '!W"&amp;H130)),""),IFERROR(IF(INDIRECT("'Impact Indicators - Section B '!AB"&amp;H130)=0,"",INDIRECT("'Impact Indicators - Section B '!AB"&amp;H130)),""),IFERROR(IF(INDIRECT("'Impact Indicators - Section B '!AG"&amp;H130)=0,"",INDIRECT("'Impact Indicators - Section B '!AG"&amp;H130)),""),IFERROR(IF(INDIRECT("'Impact Indicators - Section B '!AL"&amp;H130)=0,"",INDIRECT("'Impact Indicators - Section B '!AL"&amp;H130)),""),),""))</f>
        <v/>
      </c>
      <c r="O130" s="721" t="str">
        <f ca="1">IFERROR(IF(ROW()=39,"",OFFSET($C128,-COUNTA($D$37:$D130)+3,0)),"")</f>
        <v>a1H1R00000HfVTnUAN</v>
      </c>
      <c r="P130" s="721"/>
      <c r="Q130" s="721"/>
      <c r="R130" s="721"/>
      <c r="S130" s="721"/>
      <c r="T130" s="721" t="b">
        <f t="shared" ref="T130:T193" ca="1" si="23">IF(A130=TRUE,TRUE,FALSE)</f>
        <v>1</v>
      </c>
    </row>
    <row r="131" spans="1:20" x14ac:dyDescent="0.35">
      <c r="A131" s="721" t="b">
        <f t="shared" ca="1" si="16"/>
        <v>1</v>
      </c>
      <c r="B131" s="733"/>
      <c r="C131" s="732" t="str">
        <f t="shared" ca="1" si="17"/>
        <v>a1H1R00000HfVU2UAN</v>
      </c>
      <c r="D131" s="721"/>
      <c r="E131" s="721">
        <f t="shared" ca="1" si="14"/>
        <v>2</v>
      </c>
      <c r="F131" s="734">
        <f ca="1">IF(COUNTA(D$37:D130)=1,"",OFFSET(F131,-COUNTA(D$37:D130)+1,0))</f>
        <v>1</v>
      </c>
      <c r="G131" s="721"/>
      <c r="H131" s="721">
        <f t="shared" ca="1" si="15"/>
        <v>9</v>
      </c>
      <c r="I131" s="735" t="str">
        <f t="shared" ca="1" si="18"/>
        <v/>
      </c>
      <c r="J131" s="735">
        <f t="shared" ca="1" si="19"/>
        <v>0.48</v>
      </c>
      <c r="K131" s="723" t="str">
        <f t="shared" ca="1" si="20"/>
        <v/>
      </c>
      <c r="L131" s="726">
        <f ca="1">IFERROR(CHOOSE(E131,'Impact Indicators - Section B '!$T$7,'Impact Indicators - Section B '!$Y$7,'Impact Indicators - Section B '!$AD$7,'Impact Indicators - Section B '!$AI$7,'Impact Indicators - Section B '!$AN$7),"")</f>
        <v>2022</v>
      </c>
      <c r="M131" s="736">
        <f t="shared" ca="1" si="21"/>
        <v>44986</v>
      </c>
      <c r="N131" s="726" t="str">
        <f t="shared" ca="1" si="22"/>
        <v/>
      </c>
      <c r="O131" s="721" t="str">
        <f ca="1">IFERROR(IF(ROW()=39,"",OFFSET($C129,-COUNTA($D$37:$D131)+3,0)),"")</f>
        <v>a1H1R00000HfVU2UAN</v>
      </c>
      <c r="P131" s="721"/>
      <c r="Q131" s="721"/>
      <c r="R131" s="721"/>
      <c r="S131" s="721"/>
      <c r="T131" s="721" t="b">
        <f t="shared" ca="1" si="23"/>
        <v>1</v>
      </c>
    </row>
    <row r="132" spans="1:20" x14ac:dyDescent="0.35">
      <c r="A132" s="721" t="b">
        <f t="shared" ca="1" si="16"/>
        <v>1</v>
      </c>
      <c r="B132" s="733"/>
      <c r="C132" s="732" t="str">
        <f t="shared" ca="1" si="17"/>
        <v>a1H1R00000HfVUHUA3</v>
      </c>
      <c r="D132" s="721"/>
      <c r="E132" s="721">
        <f t="shared" ca="1" si="14"/>
        <v>3</v>
      </c>
      <c r="F132" s="734">
        <f ca="1">IF(COUNTA(D$37:D131)=1,"",OFFSET(F132,-COUNTA(D$37:D131)+1,0))</f>
        <v>1</v>
      </c>
      <c r="G132" s="721"/>
      <c r="H132" s="721">
        <f t="shared" ca="1" si="15"/>
        <v>9</v>
      </c>
      <c r="I132" s="735" t="str">
        <f t="shared" ca="1" si="18"/>
        <v/>
      </c>
      <c r="J132" s="735">
        <f t="shared" ca="1" si="19"/>
        <v>0.31</v>
      </c>
      <c r="K132" s="723" t="str">
        <f t="shared" ca="1" si="20"/>
        <v/>
      </c>
      <c r="L132" s="726">
        <f ca="1">IFERROR(CHOOSE(E132,'Impact Indicators - Section B '!$T$7,'Impact Indicators - Section B '!$Y$7,'Impact Indicators - Section B '!$AD$7,'Impact Indicators - Section B '!$AI$7,'Impact Indicators - Section B '!$AN$7),"")</f>
        <v>2023</v>
      </c>
      <c r="M132" s="736">
        <f t="shared" ca="1" si="21"/>
        <v>45351</v>
      </c>
      <c r="N132" s="726" t="str">
        <f t="shared" ca="1" si="22"/>
        <v/>
      </c>
      <c r="O132" s="721" t="str">
        <f ca="1">IFERROR(IF(ROW()=39,"",OFFSET($C130,-COUNTA($D$37:$D132)+3,0)),"")</f>
        <v>a1H1R00000HfVUHUA3</v>
      </c>
      <c r="P132" s="721"/>
      <c r="Q132" s="721"/>
      <c r="R132" s="721"/>
      <c r="S132" s="721"/>
      <c r="T132" s="721" t="b">
        <f t="shared" ca="1" si="23"/>
        <v>1</v>
      </c>
    </row>
    <row r="133" spans="1:20" x14ac:dyDescent="0.35">
      <c r="A133" s="721" t="b">
        <f t="shared" ca="1" si="16"/>
        <v>0</v>
      </c>
      <c r="B133" s="733"/>
      <c r="C133" s="732" t="str">
        <f t="shared" ca="1" si="17"/>
        <v>a1H1R00000HfVUWUA3</v>
      </c>
      <c r="D133" s="721"/>
      <c r="E133" s="721">
        <f t="shared" ca="1" si="14"/>
        <v>4</v>
      </c>
      <c r="F133" s="734">
        <f ca="1">IF(COUNTA(D$37:D132)=1,"",OFFSET(F133,-COUNTA(D$37:D132)+1,0))</f>
        <v>1</v>
      </c>
      <c r="G133" s="721"/>
      <c r="H133" s="721">
        <f t="shared" ca="1" si="15"/>
        <v>9</v>
      </c>
      <c r="I133" s="735" t="str">
        <f t="shared" ca="1" si="18"/>
        <v/>
      </c>
      <c r="J133" s="735" t="str">
        <f t="shared" ca="1" si="19"/>
        <v/>
      </c>
      <c r="K133" s="723" t="str">
        <f t="shared" ca="1" si="20"/>
        <v/>
      </c>
      <c r="L133" s="726" t="str">
        <f ca="1">IFERROR(CHOOSE(E133,'Impact Indicators - Section B '!$T$7,'Impact Indicators - Section B '!$Y$7,'Impact Indicators - Section B '!$AD$7,'Impact Indicators - Section B '!$AI$7,'Impact Indicators - Section B '!$AN$7),"")</f>
        <v/>
      </c>
      <c r="M133" s="736" t="str">
        <f t="shared" ca="1" si="21"/>
        <v/>
      </c>
      <c r="N133" s="726" t="str">
        <f t="shared" ca="1" si="22"/>
        <v/>
      </c>
      <c r="O133" s="721" t="str">
        <f ca="1">IFERROR(IF(ROW()=39,"",OFFSET($C131,-COUNTA($D$37:$D133)+3,0)),"")</f>
        <v>a1H1R00000HfVUWUA3</v>
      </c>
      <c r="P133" s="721"/>
      <c r="Q133" s="721"/>
      <c r="R133" s="721"/>
      <c r="S133" s="721"/>
      <c r="T133" s="721" t="b">
        <f t="shared" ca="1" si="23"/>
        <v>0</v>
      </c>
    </row>
    <row r="134" spans="1:20" x14ac:dyDescent="0.35">
      <c r="A134" s="721" t="b">
        <f t="shared" ca="1" si="16"/>
        <v>0</v>
      </c>
      <c r="B134" s="733"/>
      <c r="C134" s="732" t="str">
        <f t="shared" ca="1" si="17"/>
        <v>a1H1R00000HfVUlUAN</v>
      </c>
      <c r="D134" s="721"/>
      <c r="E134" s="721">
        <f t="shared" ca="1" si="14"/>
        <v>5</v>
      </c>
      <c r="F134" s="734">
        <f ca="1">IF(COUNTA(D$37:D133)=1,"",OFFSET(F134,-COUNTA(D$37:D133)+1,0))</f>
        <v>1</v>
      </c>
      <c r="G134" s="721"/>
      <c r="H134" s="721">
        <f t="shared" ca="1" si="15"/>
        <v>9</v>
      </c>
      <c r="I134" s="735" t="str">
        <f t="shared" ca="1" si="18"/>
        <v/>
      </c>
      <c r="J134" s="735" t="str">
        <f t="shared" ca="1" si="19"/>
        <v/>
      </c>
      <c r="K134" s="723" t="str">
        <f t="shared" ca="1" si="20"/>
        <v/>
      </c>
      <c r="L134" s="726" t="str">
        <f ca="1">IFERROR(CHOOSE(E134,'Impact Indicators - Section B '!$T$7,'Impact Indicators - Section B '!$Y$7,'Impact Indicators - Section B '!$AD$7,'Impact Indicators - Section B '!$AI$7,'Impact Indicators - Section B '!$AN$7),"")</f>
        <v/>
      </c>
      <c r="M134" s="736" t="str">
        <f t="shared" ca="1" si="21"/>
        <v/>
      </c>
      <c r="N134" s="726" t="str">
        <f t="shared" ca="1" si="22"/>
        <v/>
      </c>
      <c r="O134" s="721" t="str">
        <f ca="1">IFERROR(IF(ROW()=39,"",OFFSET($C132,-COUNTA($D$37:$D134)+3,0)),"")</f>
        <v>a1H1R00000HfVUlUAN</v>
      </c>
      <c r="P134" s="721"/>
      <c r="Q134" s="721"/>
      <c r="R134" s="721"/>
      <c r="S134" s="721"/>
      <c r="T134" s="721" t="b">
        <f t="shared" ca="1" si="23"/>
        <v>0</v>
      </c>
    </row>
    <row r="135" spans="1:20" x14ac:dyDescent="0.35">
      <c r="A135" s="721" t="b">
        <f t="shared" ca="1" si="16"/>
        <v>0</v>
      </c>
      <c r="B135" s="733"/>
      <c r="C135" s="732" t="str">
        <f t="shared" ca="1" si="17"/>
        <v>a1H1R00000HfVV0UAN</v>
      </c>
      <c r="D135" s="721"/>
      <c r="E135" s="721">
        <f t="shared" ca="1" si="14"/>
        <v>6</v>
      </c>
      <c r="F135" s="734">
        <f ca="1">IF(COUNTA(D$37:D134)=1,"",OFFSET(F135,-COUNTA(D$37:D134)+1,0))</f>
        <v>1</v>
      </c>
      <c r="G135" s="721"/>
      <c r="H135" s="721">
        <f t="shared" ca="1" si="15"/>
        <v>9</v>
      </c>
      <c r="I135" s="735" t="str">
        <f t="shared" ca="1" si="18"/>
        <v/>
      </c>
      <c r="J135" s="735" t="str">
        <f t="shared" ca="1" si="19"/>
        <v/>
      </c>
      <c r="K135" s="723">
        <f t="shared" ca="1" si="20"/>
        <v>0</v>
      </c>
      <c r="L135" s="726" t="str">
        <f ca="1">IFERROR(CHOOSE(E135,'Impact Indicators - Section B '!$T$7,'Impact Indicators - Section B '!$Y$7,'Impact Indicators - Section B '!$AD$7,'Impact Indicators - Section B '!$AI$7,'Impact Indicators - Section B '!$AN$7),"")</f>
        <v/>
      </c>
      <c r="M135" s="736" t="str">
        <f t="shared" ca="1" si="21"/>
        <v/>
      </c>
      <c r="N135" s="726" t="str">
        <f t="shared" ca="1" si="22"/>
        <v/>
      </c>
      <c r="O135" s="721" t="str">
        <f ca="1">IFERROR(IF(ROW()=39,"",OFFSET($C133,-COUNTA($D$37:$D135)+3,0)),"")</f>
        <v>a1H1R00000HfVV0UAN</v>
      </c>
      <c r="P135" s="721"/>
      <c r="Q135" s="721"/>
      <c r="R135" s="721"/>
      <c r="S135" s="721"/>
      <c r="T135" s="721" t="b">
        <f t="shared" ca="1" si="23"/>
        <v>0</v>
      </c>
    </row>
    <row r="136" spans="1:20" x14ac:dyDescent="0.35">
      <c r="A136" s="721" t="b">
        <f t="shared" ca="1" si="16"/>
        <v>1</v>
      </c>
      <c r="B136" s="733"/>
      <c r="C136" s="732" t="str">
        <f t="shared" ca="1" si="17"/>
        <v>a1H1R00000HfVToUAN</v>
      </c>
      <c r="D136" s="721"/>
      <c r="E136" s="721">
        <f t="shared" ca="1" si="14"/>
        <v>1</v>
      </c>
      <c r="F136" s="734">
        <f ca="1">IF(COUNTA(D$37:D135)=1,"",OFFSET(F136,-COUNTA(D$37:D135)+1,0))</f>
        <v>2</v>
      </c>
      <c r="G136" s="721"/>
      <c r="H136" s="721">
        <f t="shared" ca="1" si="15"/>
        <v>11</v>
      </c>
      <c r="I136" s="735" t="str">
        <f t="shared" ca="1" si="18"/>
        <v/>
      </c>
      <c r="J136" s="735">
        <f t="shared" ca="1" si="19"/>
        <v>0.03</v>
      </c>
      <c r="K136" s="723" t="str">
        <f t="shared" ca="1" si="20"/>
        <v/>
      </c>
      <c r="L136" s="726">
        <f ca="1">IFERROR(CHOOSE(E136,'Impact Indicators - Section B '!$T$7,'Impact Indicators - Section B '!$Y$7,'Impact Indicators - Section B '!$AD$7,'Impact Indicators - Section B '!$AI$7,'Impact Indicators - Section B '!$AN$7),"")</f>
        <v>2021</v>
      </c>
      <c r="M136" s="736">
        <f t="shared" ca="1" si="21"/>
        <v>44621</v>
      </c>
      <c r="N136" s="726" t="str">
        <f t="shared" ca="1" si="22"/>
        <v/>
      </c>
      <c r="O136" s="721" t="str">
        <f ca="1">IFERROR(IF(ROW()=39,"",OFFSET($C134,-COUNTA($D$37:$D136)+3,0)),"")</f>
        <v>a1H1R00000HfVToUAN</v>
      </c>
      <c r="P136" s="721"/>
      <c r="Q136" s="721"/>
      <c r="R136" s="721"/>
      <c r="S136" s="721"/>
      <c r="T136" s="721" t="b">
        <f t="shared" ca="1" si="23"/>
        <v>1</v>
      </c>
    </row>
    <row r="137" spans="1:20" x14ac:dyDescent="0.35">
      <c r="A137" s="721" t="b">
        <f t="shared" ca="1" si="16"/>
        <v>1</v>
      </c>
      <c r="B137" s="733"/>
      <c r="C137" s="732" t="str">
        <f t="shared" ca="1" si="17"/>
        <v>a1H1R00000HfVU3UAN</v>
      </c>
      <c r="D137" s="721"/>
      <c r="E137" s="721">
        <f t="shared" ca="1" si="14"/>
        <v>2</v>
      </c>
      <c r="F137" s="734">
        <f ca="1">IF(COUNTA(D$37:D136)=1,"",OFFSET(F137,-COUNTA(D$37:D136)+1,0))</f>
        <v>2</v>
      </c>
      <c r="G137" s="721"/>
      <c r="H137" s="721">
        <f t="shared" ca="1" si="15"/>
        <v>11</v>
      </c>
      <c r="I137" s="735" t="str">
        <f t="shared" ca="1" si="18"/>
        <v/>
      </c>
      <c r="J137" s="735">
        <f t="shared" ca="1" si="19"/>
        <v>0.03</v>
      </c>
      <c r="K137" s="723" t="str">
        <f t="shared" ca="1" si="20"/>
        <v/>
      </c>
      <c r="L137" s="726">
        <f ca="1">IFERROR(CHOOSE(E137,'Impact Indicators - Section B '!$T$7,'Impact Indicators - Section B '!$Y$7,'Impact Indicators - Section B '!$AD$7,'Impact Indicators - Section B '!$AI$7,'Impact Indicators - Section B '!$AN$7),"")</f>
        <v>2022</v>
      </c>
      <c r="M137" s="736">
        <f t="shared" ca="1" si="21"/>
        <v>44986</v>
      </c>
      <c r="N137" s="726" t="str">
        <f t="shared" ca="1" si="22"/>
        <v/>
      </c>
      <c r="O137" s="721" t="str">
        <f ca="1">IFERROR(IF(ROW()=39,"",OFFSET($C135,-COUNTA($D$37:$D137)+3,0)),"")</f>
        <v>a1H1R00000HfVU3UAN</v>
      </c>
      <c r="P137" s="721"/>
      <c r="Q137" s="721"/>
      <c r="R137" s="721"/>
      <c r="S137" s="721"/>
      <c r="T137" s="721" t="b">
        <f t="shared" ca="1" si="23"/>
        <v>1</v>
      </c>
    </row>
    <row r="138" spans="1:20" x14ac:dyDescent="0.35">
      <c r="A138" s="721" t="b">
        <f t="shared" ca="1" si="16"/>
        <v>1</v>
      </c>
      <c r="B138" s="733"/>
      <c r="C138" s="732" t="str">
        <f t="shared" ca="1" si="17"/>
        <v>a1H1R00000HfVUIUA3</v>
      </c>
      <c r="D138" s="721"/>
      <c r="E138" s="721">
        <f t="shared" ca="1" si="14"/>
        <v>3</v>
      </c>
      <c r="F138" s="734">
        <f ca="1">IF(COUNTA(D$37:D137)=1,"",OFFSET(F138,-COUNTA(D$37:D137)+1,0))</f>
        <v>2</v>
      </c>
      <c r="G138" s="721"/>
      <c r="H138" s="721">
        <f t="shared" ca="1" si="15"/>
        <v>11</v>
      </c>
      <c r="I138" s="735" t="str">
        <f t="shared" ca="1" si="18"/>
        <v/>
      </c>
      <c r="J138" s="735">
        <f t="shared" ca="1" si="19"/>
        <v>0.02</v>
      </c>
      <c r="K138" s="723" t="str">
        <f t="shared" ca="1" si="20"/>
        <v/>
      </c>
      <c r="L138" s="726">
        <f ca="1">IFERROR(CHOOSE(E138,'Impact Indicators - Section B '!$T$7,'Impact Indicators - Section B '!$Y$7,'Impact Indicators - Section B '!$AD$7,'Impact Indicators - Section B '!$AI$7,'Impact Indicators - Section B '!$AN$7),"")</f>
        <v>2023</v>
      </c>
      <c r="M138" s="736">
        <f t="shared" ca="1" si="21"/>
        <v>45351</v>
      </c>
      <c r="N138" s="726" t="str">
        <f t="shared" ca="1" si="22"/>
        <v/>
      </c>
      <c r="O138" s="721" t="str">
        <f ca="1">IFERROR(IF(ROW()=39,"",OFFSET($C136,-COUNTA($D$37:$D138)+3,0)),"")</f>
        <v>a1H1R00000HfVUIUA3</v>
      </c>
      <c r="P138" s="721"/>
      <c r="Q138" s="721"/>
      <c r="R138" s="721"/>
      <c r="S138" s="721"/>
      <c r="T138" s="721" t="b">
        <f t="shared" ca="1" si="23"/>
        <v>1</v>
      </c>
    </row>
    <row r="139" spans="1:20" x14ac:dyDescent="0.35">
      <c r="A139" s="721" t="b">
        <f t="shared" ca="1" si="16"/>
        <v>0</v>
      </c>
      <c r="B139" s="733"/>
      <c r="C139" s="732" t="str">
        <f t="shared" ca="1" si="17"/>
        <v>a1H1R00000HfVUXUA3</v>
      </c>
      <c r="D139" s="721"/>
      <c r="E139" s="721">
        <f t="shared" ca="1" si="14"/>
        <v>4</v>
      </c>
      <c r="F139" s="734">
        <f ca="1">IF(COUNTA(D$37:D138)=1,"",OFFSET(F139,-COUNTA(D$37:D138)+1,0))</f>
        <v>2</v>
      </c>
      <c r="G139" s="721"/>
      <c r="H139" s="721">
        <f t="shared" ca="1" si="15"/>
        <v>11</v>
      </c>
      <c r="I139" s="735" t="str">
        <f t="shared" ca="1" si="18"/>
        <v/>
      </c>
      <c r="J139" s="735" t="str">
        <f t="shared" ca="1" si="19"/>
        <v/>
      </c>
      <c r="K139" s="723" t="str">
        <f t="shared" ca="1" si="20"/>
        <v/>
      </c>
      <c r="L139" s="726" t="str">
        <f ca="1">IFERROR(CHOOSE(E139,'Impact Indicators - Section B '!$T$7,'Impact Indicators - Section B '!$Y$7,'Impact Indicators - Section B '!$AD$7,'Impact Indicators - Section B '!$AI$7,'Impact Indicators - Section B '!$AN$7),"")</f>
        <v/>
      </c>
      <c r="M139" s="736" t="str">
        <f t="shared" ca="1" si="21"/>
        <v/>
      </c>
      <c r="N139" s="726" t="str">
        <f t="shared" ca="1" si="22"/>
        <v/>
      </c>
      <c r="O139" s="721" t="str">
        <f ca="1">IFERROR(IF(ROW()=39,"",OFFSET($C137,-COUNTA($D$37:$D139)+3,0)),"")</f>
        <v>a1H1R00000HfVUXUA3</v>
      </c>
      <c r="P139" s="721"/>
      <c r="Q139" s="721"/>
      <c r="R139" s="721"/>
      <c r="S139" s="721"/>
      <c r="T139" s="721" t="b">
        <f t="shared" ca="1" si="23"/>
        <v>0</v>
      </c>
    </row>
    <row r="140" spans="1:20" x14ac:dyDescent="0.35">
      <c r="A140" s="721" t="b">
        <f t="shared" ca="1" si="16"/>
        <v>0</v>
      </c>
      <c r="B140" s="733"/>
      <c r="C140" s="732" t="str">
        <f t="shared" ca="1" si="17"/>
        <v>a1H1R00000HfVUmUAN</v>
      </c>
      <c r="D140" s="721"/>
      <c r="E140" s="721">
        <f t="shared" ca="1" si="14"/>
        <v>5</v>
      </c>
      <c r="F140" s="734">
        <f ca="1">IF(COUNTA(D$37:D139)=1,"",OFFSET(F140,-COUNTA(D$37:D139)+1,0))</f>
        <v>2</v>
      </c>
      <c r="G140" s="721"/>
      <c r="H140" s="721">
        <f t="shared" ca="1" si="15"/>
        <v>11</v>
      </c>
      <c r="I140" s="735" t="str">
        <f t="shared" ca="1" si="18"/>
        <v/>
      </c>
      <c r="J140" s="735" t="str">
        <f t="shared" ca="1" si="19"/>
        <v/>
      </c>
      <c r="K140" s="723" t="str">
        <f t="shared" ca="1" si="20"/>
        <v/>
      </c>
      <c r="L140" s="726" t="str">
        <f ca="1">IFERROR(CHOOSE(E140,'Impact Indicators - Section B '!$T$7,'Impact Indicators - Section B '!$Y$7,'Impact Indicators - Section B '!$AD$7,'Impact Indicators - Section B '!$AI$7,'Impact Indicators - Section B '!$AN$7),"")</f>
        <v/>
      </c>
      <c r="M140" s="736" t="str">
        <f t="shared" ca="1" si="21"/>
        <v/>
      </c>
      <c r="N140" s="726" t="str">
        <f t="shared" ca="1" si="22"/>
        <v/>
      </c>
      <c r="O140" s="721" t="str">
        <f ca="1">IFERROR(IF(ROW()=39,"",OFFSET($C138,-COUNTA($D$37:$D140)+3,0)),"")</f>
        <v>a1H1R00000HfVUmUAN</v>
      </c>
      <c r="P140" s="721"/>
      <c r="Q140" s="721"/>
      <c r="R140" s="721"/>
      <c r="S140" s="721"/>
      <c r="T140" s="721" t="b">
        <f t="shared" ca="1" si="23"/>
        <v>0</v>
      </c>
    </row>
    <row r="141" spans="1:20" x14ac:dyDescent="0.35">
      <c r="A141" s="721" t="b">
        <f t="shared" ca="1" si="16"/>
        <v>0</v>
      </c>
      <c r="B141" s="733"/>
      <c r="C141" s="732" t="str">
        <f t="shared" ca="1" si="17"/>
        <v>a1H1R00000HfVV1UAN</v>
      </c>
      <c r="D141" s="721"/>
      <c r="E141" s="721">
        <f t="shared" ca="1" si="14"/>
        <v>6</v>
      </c>
      <c r="F141" s="734">
        <f ca="1">IF(COUNTA(D$37:D140)=1,"",OFFSET(F141,-COUNTA(D$37:D140)+1,0))</f>
        <v>2</v>
      </c>
      <c r="G141" s="721"/>
      <c r="H141" s="721">
        <f t="shared" ca="1" si="15"/>
        <v>11</v>
      </c>
      <c r="I141" s="735" t="str">
        <f t="shared" ca="1" si="18"/>
        <v/>
      </c>
      <c r="J141" s="735" t="str">
        <f t="shared" ca="1" si="19"/>
        <v/>
      </c>
      <c r="K141" s="723">
        <f t="shared" ca="1" si="20"/>
        <v>0</v>
      </c>
      <c r="L141" s="726" t="str">
        <f ca="1">IFERROR(CHOOSE(E141,'Impact Indicators - Section B '!$T$7,'Impact Indicators - Section B '!$Y$7,'Impact Indicators - Section B '!$AD$7,'Impact Indicators - Section B '!$AI$7,'Impact Indicators - Section B '!$AN$7),"")</f>
        <v/>
      </c>
      <c r="M141" s="736" t="str">
        <f t="shared" ca="1" si="21"/>
        <v/>
      </c>
      <c r="N141" s="726" t="str">
        <f t="shared" ca="1" si="22"/>
        <v/>
      </c>
      <c r="O141" s="721" t="str">
        <f ca="1">IFERROR(IF(ROW()=39,"",OFFSET($C139,-COUNTA($D$37:$D141)+3,0)),"")</f>
        <v>a1H1R00000HfVV1UAN</v>
      </c>
      <c r="P141" s="721"/>
      <c r="Q141" s="721"/>
      <c r="R141" s="721"/>
      <c r="S141" s="721"/>
      <c r="T141" s="721" t="b">
        <f t="shared" ca="1" si="23"/>
        <v>0</v>
      </c>
    </row>
    <row r="142" spans="1:20" x14ac:dyDescent="0.35">
      <c r="A142" s="721" t="b">
        <f t="shared" ca="1" si="16"/>
        <v>1</v>
      </c>
      <c r="B142" s="733"/>
      <c r="C142" s="732" t="str">
        <f t="shared" ca="1" si="17"/>
        <v>a1H1R00000HfVTpUAN</v>
      </c>
      <c r="D142" s="721"/>
      <c r="E142" s="721">
        <f t="shared" ca="1" si="14"/>
        <v>1</v>
      </c>
      <c r="F142" s="734">
        <f ca="1">IF(COUNTA(D$37:D141)=1,"",OFFSET(F142,-COUNTA(D$37:D141)+1,0))</f>
        <v>3</v>
      </c>
      <c r="G142" s="721"/>
      <c r="H142" s="721">
        <f t="shared" ca="1" si="15"/>
        <v>13</v>
      </c>
      <c r="I142" s="735" t="str">
        <f t="shared" ca="1" si="18"/>
        <v/>
      </c>
      <c r="J142" s="735">
        <f t="shared" ca="1" si="19"/>
        <v>0.03</v>
      </c>
      <c r="K142" s="723" t="str">
        <f t="shared" ca="1" si="20"/>
        <v/>
      </c>
      <c r="L142" s="726">
        <f ca="1">IFERROR(CHOOSE(E142,'Impact Indicators - Section B '!$T$7,'Impact Indicators - Section B '!$Y$7,'Impact Indicators - Section B '!$AD$7,'Impact Indicators - Section B '!$AI$7,'Impact Indicators - Section B '!$AN$7),"")</f>
        <v>2021</v>
      </c>
      <c r="M142" s="736">
        <f t="shared" ca="1" si="21"/>
        <v>44621</v>
      </c>
      <c r="N142" s="726" t="str">
        <f t="shared" ca="1" si="22"/>
        <v/>
      </c>
      <c r="O142" s="721" t="str">
        <f ca="1">IFERROR(IF(ROW()=39,"",OFFSET($C140,-COUNTA($D$37:$D142)+3,0)),"")</f>
        <v>a1H1R00000HfVTpUAN</v>
      </c>
      <c r="P142" s="721"/>
      <c r="Q142" s="721"/>
      <c r="R142" s="721"/>
      <c r="S142" s="721"/>
      <c r="T142" s="721" t="b">
        <f t="shared" ca="1" si="23"/>
        <v>1</v>
      </c>
    </row>
    <row r="143" spans="1:20" x14ac:dyDescent="0.35">
      <c r="A143" s="721" t="b">
        <f t="shared" ca="1" si="16"/>
        <v>1</v>
      </c>
      <c r="B143" s="733"/>
      <c r="C143" s="732" t="str">
        <f t="shared" ca="1" si="17"/>
        <v>a1H1R00000HfVU4UAN</v>
      </c>
      <c r="D143" s="721"/>
      <c r="E143" s="721">
        <f t="shared" ca="1" si="14"/>
        <v>2</v>
      </c>
      <c r="F143" s="734">
        <f ca="1">IF(COUNTA(D$37:D142)=1,"",OFFSET(F143,-COUNTA(D$37:D142)+1,0))</f>
        <v>3</v>
      </c>
      <c r="G143" s="721"/>
      <c r="H143" s="721">
        <f t="shared" ca="1" si="15"/>
        <v>13</v>
      </c>
      <c r="I143" s="735" t="str">
        <f t="shared" ca="1" si="18"/>
        <v/>
      </c>
      <c r="J143" s="735">
        <f t="shared" ca="1" si="19"/>
        <v>0.02</v>
      </c>
      <c r="K143" s="723" t="str">
        <f t="shared" ca="1" si="20"/>
        <v/>
      </c>
      <c r="L143" s="726">
        <f ca="1">IFERROR(CHOOSE(E143,'Impact Indicators - Section B '!$T$7,'Impact Indicators - Section B '!$Y$7,'Impact Indicators - Section B '!$AD$7,'Impact Indicators - Section B '!$AI$7,'Impact Indicators - Section B '!$AN$7),"")</f>
        <v>2022</v>
      </c>
      <c r="M143" s="736">
        <f t="shared" ca="1" si="21"/>
        <v>44986</v>
      </c>
      <c r="N143" s="726" t="str">
        <f t="shared" ca="1" si="22"/>
        <v/>
      </c>
      <c r="O143" s="721" t="str">
        <f ca="1">IFERROR(IF(ROW()=39,"",OFFSET($C141,-COUNTA($D$37:$D143)+3,0)),"")</f>
        <v>a1H1R00000HfVU4UAN</v>
      </c>
      <c r="P143" s="721"/>
      <c r="Q143" s="721"/>
      <c r="R143" s="721"/>
      <c r="S143" s="721"/>
      <c r="T143" s="721" t="b">
        <f t="shared" ca="1" si="23"/>
        <v>1</v>
      </c>
    </row>
    <row r="144" spans="1:20" x14ac:dyDescent="0.35">
      <c r="A144" s="721" t="b">
        <f t="shared" ca="1" si="16"/>
        <v>1</v>
      </c>
      <c r="B144" s="733"/>
      <c r="C144" s="732" t="str">
        <f t="shared" ca="1" si="17"/>
        <v>a1H1R00000HfVUJUA3</v>
      </c>
      <c r="D144" s="721"/>
      <c r="E144" s="721">
        <f t="shared" ca="1" si="14"/>
        <v>3</v>
      </c>
      <c r="F144" s="734">
        <f ca="1">IF(COUNTA(D$37:D143)=1,"",OFFSET(F144,-COUNTA(D$37:D143)+1,0))</f>
        <v>3</v>
      </c>
      <c r="G144" s="721"/>
      <c r="H144" s="721">
        <f t="shared" ca="1" si="15"/>
        <v>13</v>
      </c>
      <c r="I144" s="735" t="str">
        <f t="shared" ca="1" si="18"/>
        <v/>
      </c>
      <c r="J144" s="735">
        <f t="shared" ca="1" si="19"/>
        <v>0.01</v>
      </c>
      <c r="K144" s="723" t="str">
        <f t="shared" ca="1" si="20"/>
        <v/>
      </c>
      <c r="L144" s="726">
        <f ca="1">IFERROR(CHOOSE(E144,'Impact Indicators - Section B '!$T$7,'Impact Indicators - Section B '!$Y$7,'Impact Indicators - Section B '!$AD$7,'Impact Indicators - Section B '!$AI$7,'Impact Indicators - Section B '!$AN$7),"")</f>
        <v>2023</v>
      </c>
      <c r="M144" s="736">
        <f t="shared" ca="1" si="21"/>
        <v>45351</v>
      </c>
      <c r="N144" s="726" t="str">
        <f t="shared" ca="1" si="22"/>
        <v/>
      </c>
      <c r="O144" s="721" t="str">
        <f ca="1">IFERROR(IF(ROW()=39,"",OFFSET($C142,-COUNTA($D$37:$D144)+3,0)),"")</f>
        <v>a1H1R00000HfVUJUA3</v>
      </c>
      <c r="P144" s="721"/>
      <c r="Q144" s="721"/>
      <c r="R144" s="721"/>
      <c r="S144" s="721"/>
      <c r="T144" s="721" t="b">
        <f t="shared" ca="1" si="23"/>
        <v>1</v>
      </c>
    </row>
    <row r="145" spans="1:20" x14ac:dyDescent="0.35">
      <c r="A145" s="721" t="b">
        <f t="shared" ca="1" si="16"/>
        <v>0</v>
      </c>
      <c r="B145" s="733"/>
      <c r="C145" s="732" t="str">
        <f t="shared" ca="1" si="17"/>
        <v>a1H1R00000HfVUYUA3</v>
      </c>
      <c r="D145" s="721"/>
      <c r="E145" s="721">
        <f t="shared" ca="1" si="14"/>
        <v>4</v>
      </c>
      <c r="F145" s="734">
        <f ca="1">IF(COUNTA(D$37:D144)=1,"",OFFSET(F145,-COUNTA(D$37:D144)+1,0))</f>
        <v>3</v>
      </c>
      <c r="G145" s="721"/>
      <c r="H145" s="721">
        <f t="shared" ca="1" si="15"/>
        <v>13</v>
      </c>
      <c r="I145" s="735" t="str">
        <f t="shared" ca="1" si="18"/>
        <v/>
      </c>
      <c r="J145" s="735" t="str">
        <f t="shared" ca="1" si="19"/>
        <v/>
      </c>
      <c r="K145" s="723" t="str">
        <f t="shared" ca="1" si="20"/>
        <v/>
      </c>
      <c r="L145" s="726" t="str">
        <f ca="1">IFERROR(CHOOSE(E145,'Impact Indicators - Section B '!$T$7,'Impact Indicators - Section B '!$Y$7,'Impact Indicators - Section B '!$AD$7,'Impact Indicators - Section B '!$AI$7,'Impact Indicators - Section B '!$AN$7),"")</f>
        <v/>
      </c>
      <c r="M145" s="736" t="str">
        <f t="shared" ca="1" si="21"/>
        <v/>
      </c>
      <c r="N145" s="726" t="str">
        <f t="shared" ca="1" si="22"/>
        <v/>
      </c>
      <c r="O145" s="721" t="str">
        <f ca="1">IFERROR(IF(ROW()=39,"",OFFSET($C143,-COUNTA($D$37:$D145)+3,0)),"")</f>
        <v>a1H1R00000HfVUYUA3</v>
      </c>
      <c r="P145" s="721"/>
      <c r="Q145" s="721"/>
      <c r="R145" s="721"/>
      <c r="S145" s="721"/>
      <c r="T145" s="721" t="b">
        <f t="shared" ca="1" si="23"/>
        <v>0</v>
      </c>
    </row>
    <row r="146" spans="1:20" x14ac:dyDescent="0.35">
      <c r="A146" s="721" t="b">
        <f t="shared" ca="1" si="16"/>
        <v>0</v>
      </c>
      <c r="B146" s="733"/>
      <c r="C146" s="732" t="str">
        <f t="shared" ca="1" si="17"/>
        <v>a1H1R00000HfVUnUAN</v>
      </c>
      <c r="D146" s="721"/>
      <c r="E146" s="721">
        <f t="shared" ca="1" si="14"/>
        <v>5</v>
      </c>
      <c r="F146" s="734">
        <f ca="1">IF(COUNTA(D$37:D145)=1,"",OFFSET(F146,-COUNTA(D$37:D145)+1,0))</f>
        <v>3</v>
      </c>
      <c r="G146" s="721"/>
      <c r="H146" s="721">
        <f t="shared" ca="1" si="15"/>
        <v>13</v>
      </c>
      <c r="I146" s="735" t="str">
        <f t="shared" ca="1" si="18"/>
        <v/>
      </c>
      <c r="J146" s="735" t="str">
        <f t="shared" ca="1" si="19"/>
        <v/>
      </c>
      <c r="K146" s="723" t="str">
        <f t="shared" ca="1" si="20"/>
        <v/>
      </c>
      <c r="L146" s="726" t="str">
        <f ca="1">IFERROR(CHOOSE(E146,'Impact Indicators - Section B '!$T$7,'Impact Indicators - Section B '!$Y$7,'Impact Indicators - Section B '!$AD$7,'Impact Indicators - Section B '!$AI$7,'Impact Indicators - Section B '!$AN$7),"")</f>
        <v/>
      </c>
      <c r="M146" s="736" t="str">
        <f t="shared" ca="1" si="21"/>
        <v/>
      </c>
      <c r="N146" s="726" t="str">
        <f t="shared" ca="1" si="22"/>
        <v/>
      </c>
      <c r="O146" s="721" t="str">
        <f ca="1">IFERROR(IF(ROW()=39,"",OFFSET($C144,-COUNTA($D$37:$D146)+3,0)),"")</f>
        <v>a1H1R00000HfVUnUAN</v>
      </c>
      <c r="P146" s="721"/>
      <c r="Q146" s="721"/>
      <c r="R146" s="721"/>
      <c r="S146" s="721"/>
      <c r="T146" s="721" t="b">
        <f t="shared" ca="1" si="23"/>
        <v>0</v>
      </c>
    </row>
    <row r="147" spans="1:20" x14ac:dyDescent="0.35">
      <c r="A147" s="721" t="b">
        <f t="shared" ca="1" si="16"/>
        <v>0</v>
      </c>
      <c r="B147" s="733"/>
      <c r="C147" s="732" t="str">
        <f t="shared" ca="1" si="17"/>
        <v>a1H1R00000HfVV2UAN</v>
      </c>
      <c r="D147" s="721"/>
      <c r="E147" s="721">
        <f t="shared" ca="1" si="14"/>
        <v>6</v>
      </c>
      <c r="F147" s="734">
        <f ca="1">IF(COUNTA(D$37:D146)=1,"",OFFSET(F147,-COUNTA(D$37:D146)+1,0))</f>
        <v>3</v>
      </c>
      <c r="G147" s="721"/>
      <c r="H147" s="721">
        <f t="shared" ca="1" si="15"/>
        <v>13</v>
      </c>
      <c r="I147" s="735" t="str">
        <f t="shared" ca="1" si="18"/>
        <v/>
      </c>
      <c r="J147" s="735" t="str">
        <f t="shared" ca="1" si="19"/>
        <v/>
      </c>
      <c r="K147" s="723">
        <f t="shared" ca="1" si="20"/>
        <v>0</v>
      </c>
      <c r="L147" s="726" t="str">
        <f ca="1">IFERROR(CHOOSE(E147,'Impact Indicators - Section B '!$T$7,'Impact Indicators - Section B '!$Y$7,'Impact Indicators - Section B '!$AD$7,'Impact Indicators - Section B '!$AI$7,'Impact Indicators - Section B '!$AN$7),"")</f>
        <v/>
      </c>
      <c r="M147" s="736" t="str">
        <f t="shared" ca="1" si="21"/>
        <v/>
      </c>
      <c r="N147" s="726" t="str">
        <f t="shared" ca="1" si="22"/>
        <v/>
      </c>
      <c r="O147" s="721" t="str">
        <f ca="1">IFERROR(IF(ROW()=39,"",OFFSET($C145,-COUNTA($D$37:$D147)+3,0)),"")</f>
        <v>a1H1R00000HfVV2UAN</v>
      </c>
      <c r="P147" s="721"/>
      <c r="Q147" s="721"/>
      <c r="R147" s="721"/>
      <c r="S147" s="721"/>
      <c r="T147" s="721" t="b">
        <f t="shared" ca="1" si="23"/>
        <v>0</v>
      </c>
    </row>
    <row r="148" spans="1:20" x14ac:dyDescent="0.35">
      <c r="A148" s="721" t="b">
        <f t="shared" ca="1" si="16"/>
        <v>0</v>
      </c>
      <c r="B148" s="733"/>
      <c r="C148" s="732" t="str">
        <f t="shared" ca="1" si="17"/>
        <v>a1H1R00000HfVTqUAN</v>
      </c>
      <c r="D148" s="721"/>
      <c r="E148" s="721">
        <f t="shared" ca="1" si="14"/>
        <v>1</v>
      </c>
      <c r="F148" s="734">
        <f ca="1">IF(COUNTA(D$37:D147)=1,"",OFFSET(F148,-COUNTA(D$37:D147)+1,0))</f>
        <v>4</v>
      </c>
      <c r="G148" s="721"/>
      <c r="H148" s="721">
        <f t="shared" ca="1" si="15"/>
        <v>15</v>
      </c>
      <c r="I148" s="735" t="str">
        <f t="shared" ca="1" si="18"/>
        <v/>
      </c>
      <c r="J148" s="735" t="str">
        <f t="shared" ca="1" si="19"/>
        <v/>
      </c>
      <c r="K148" s="723" t="str">
        <f t="shared" ca="1" si="20"/>
        <v/>
      </c>
      <c r="L148" s="726">
        <f ca="1">IFERROR(CHOOSE(E148,'Impact Indicators - Section B '!$T$7,'Impact Indicators - Section B '!$Y$7,'Impact Indicators - Section B '!$AD$7,'Impact Indicators - Section B '!$AI$7,'Impact Indicators - Section B '!$AN$7),"")</f>
        <v>2021</v>
      </c>
      <c r="M148" s="736" t="str">
        <f t="shared" ca="1" si="21"/>
        <v/>
      </c>
      <c r="N148" s="726" t="str">
        <f t="shared" ca="1" si="22"/>
        <v/>
      </c>
      <c r="O148" s="721" t="str">
        <f ca="1">IFERROR(IF(ROW()=39,"",OFFSET($C146,-COUNTA($D$37:$D148)+3,0)),"")</f>
        <v>a1H1R00000HfVTqUAN</v>
      </c>
      <c r="P148" s="721"/>
      <c r="Q148" s="721"/>
      <c r="R148" s="721"/>
      <c r="S148" s="721"/>
      <c r="T148" s="721" t="b">
        <f t="shared" ca="1" si="23"/>
        <v>0</v>
      </c>
    </row>
    <row r="149" spans="1:20" x14ac:dyDescent="0.35">
      <c r="A149" s="721" t="b">
        <f t="shared" ca="1" si="16"/>
        <v>0</v>
      </c>
      <c r="B149" s="733"/>
      <c r="C149" s="732" t="str">
        <f t="shared" ca="1" si="17"/>
        <v>a1H1R00000HfVU5UAN</v>
      </c>
      <c r="D149" s="721"/>
      <c r="E149" s="721">
        <f t="shared" ca="1" si="14"/>
        <v>2</v>
      </c>
      <c r="F149" s="734">
        <f ca="1">IF(COUNTA(D$37:D148)=1,"",OFFSET(F149,-COUNTA(D$37:D148)+1,0))</f>
        <v>4</v>
      </c>
      <c r="G149" s="721"/>
      <c r="H149" s="721">
        <f t="shared" ca="1" si="15"/>
        <v>15</v>
      </c>
      <c r="I149" s="735" t="str">
        <f t="shared" ca="1" si="18"/>
        <v/>
      </c>
      <c r="J149" s="735" t="str">
        <f t="shared" ca="1" si="19"/>
        <v/>
      </c>
      <c r="K149" s="723" t="str">
        <f t="shared" ca="1" si="20"/>
        <v/>
      </c>
      <c r="L149" s="726">
        <f ca="1">IFERROR(CHOOSE(E149,'Impact Indicators - Section B '!$T$7,'Impact Indicators - Section B '!$Y$7,'Impact Indicators - Section B '!$AD$7,'Impact Indicators - Section B '!$AI$7,'Impact Indicators - Section B '!$AN$7),"")</f>
        <v>2022</v>
      </c>
      <c r="M149" s="736" t="str">
        <f t="shared" ca="1" si="21"/>
        <v/>
      </c>
      <c r="N149" s="726" t="str">
        <f t="shared" ca="1" si="22"/>
        <v/>
      </c>
      <c r="O149" s="721" t="str">
        <f ca="1">IFERROR(IF(ROW()=39,"",OFFSET($C147,-COUNTA($D$37:$D149)+3,0)),"")</f>
        <v>a1H1R00000HfVU5UAN</v>
      </c>
      <c r="P149" s="721"/>
      <c r="Q149" s="721"/>
      <c r="R149" s="721"/>
      <c r="S149" s="721"/>
      <c r="T149" s="721" t="b">
        <f t="shared" ca="1" si="23"/>
        <v>0</v>
      </c>
    </row>
    <row r="150" spans="1:20" x14ac:dyDescent="0.35">
      <c r="A150" s="721" t="b">
        <f t="shared" ca="1" si="16"/>
        <v>0</v>
      </c>
      <c r="B150" s="733"/>
      <c r="C150" s="732" t="str">
        <f t="shared" ca="1" si="17"/>
        <v>a1H1R00000HfVUKUA3</v>
      </c>
      <c r="D150" s="721"/>
      <c r="E150" s="721">
        <f t="shared" ca="1" si="14"/>
        <v>3</v>
      </c>
      <c r="F150" s="734">
        <f ca="1">IF(COUNTA(D$37:D149)=1,"",OFFSET(F150,-COUNTA(D$37:D149)+1,0))</f>
        <v>4</v>
      </c>
      <c r="G150" s="721"/>
      <c r="H150" s="721">
        <f t="shared" ca="1" si="15"/>
        <v>15</v>
      </c>
      <c r="I150" s="735" t="str">
        <f t="shared" ca="1" si="18"/>
        <v/>
      </c>
      <c r="J150" s="735" t="str">
        <f t="shared" ca="1" si="19"/>
        <v/>
      </c>
      <c r="K150" s="723" t="str">
        <f t="shared" ca="1" si="20"/>
        <v/>
      </c>
      <c r="L150" s="726">
        <f ca="1">IFERROR(CHOOSE(E150,'Impact Indicators - Section B '!$T$7,'Impact Indicators - Section B '!$Y$7,'Impact Indicators - Section B '!$AD$7,'Impact Indicators - Section B '!$AI$7,'Impact Indicators - Section B '!$AN$7),"")</f>
        <v>2023</v>
      </c>
      <c r="M150" s="736" t="str">
        <f t="shared" ca="1" si="21"/>
        <v/>
      </c>
      <c r="N150" s="726" t="str">
        <f t="shared" ca="1" si="22"/>
        <v/>
      </c>
      <c r="O150" s="721" t="str">
        <f ca="1">IFERROR(IF(ROW()=39,"",OFFSET($C148,-COUNTA($D$37:$D150)+3,0)),"")</f>
        <v>a1H1R00000HfVUKUA3</v>
      </c>
      <c r="P150" s="721"/>
      <c r="Q150" s="721"/>
      <c r="R150" s="721"/>
      <c r="S150" s="721"/>
      <c r="T150" s="721" t="b">
        <f t="shared" ca="1" si="23"/>
        <v>0</v>
      </c>
    </row>
    <row r="151" spans="1:20" x14ac:dyDescent="0.35">
      <c r="A151" s="721" t="b">
        <f t="shared" ca="1" si="16"/>
        <v>0</v>
      </c>
      <c r="B151" s="733"/>
      <c r="C151" s="732" t="str">
        <f t="shared" ca="1" si="17"/>
        <v>a1H1R00000HfVUZUA3</v>
      </c>
      <c r="D151" s="721"/>
      <c r="E151" s="721">
        <f t="shared" ca="1" si="14"/>
        <v>4</v>
      </c>
      <c r="F151" s="734">
        <f ca="1">IF(COUNTA(D$37:D150)=1,"",OFFSET(F151,-COUNTA(D$37:D150)+1,0))</f>
        <v>4</v>
      </c>
      <c r="G151" s="721"/>
      <c r="H151" s="721">
        <f t="shared" ca="1" si="15"/>
        <v>15</v>
      </c>
      <c r="I151" s="735" t="str">
        <f t="shared" ca="1" si="18"/>
        <v/>
      </c>
      <c r="J151" s="735" t="str">
        <f t="shared" ca="1" si="19"/>
        <v/>
      </c>
      <c r="K151" s="723" t="str">
        <f t="shared" ca="1" si="20"/>
        <v/>
      </c>
      <c r="L151" s="726" t="str">
        <f ca="1">IFERROR(CHOOSE(E151,'Impact Indicators - Section B '!$T$7,'Impact Indicators - Section B '!$Y$7,'Impact Indicators - Section B '!$AD$7,'Impact Indicators - Section B '!$AI$7,'Impact Indicators - Section B '!$AN$7),"")</f>
        <v/>
      </c>
      <c r="M151" s="736" t="str">
        <f t="shared" ca="1" si="21"/>
        <v/>
      </c>
      <c r="N151" s="726" t="str">
        <f t="shared" ca="1" si="22"/>
        <v/>
      </c>
      <c r="O151" s="721" t="str">
        <f ca="1">IFERROR(IF(ROW()=39,"",OFFSET($C149,-COUNTA($D$37:$D151)+3,0)),"")</f>
        <v>a1H1R00000HfVUZUA3</v>
      </c>
      <c r="P151" s="721"/>
      <c r="Q151" s="721"/>
      <c r="R151" s="721"/>
      <c r="S151" s="721"/>
      <c r="T151" s="721" t="b">
        <f t="shared" ca="1" si="23"/>
        <v>0</v>
      </c>
    </row>
    <row r="152" spans="1:20" x14ac:dyDescent="0.35">
      <c r="A152" s="721" t="b">
        <f t="shared" ca="1" si="16"/>
        <v>0</v>
      </c>
      <c r="B152" s="733"/>
      <c r="C152" s="732" t="str">
        <f t="shared" ca="1" si="17"/>
        <v>a1H1R00000HfVUoUAN</v>
      </c>
      <c r="D152" s="721"/>
      <c r="E152" s="721">
        <f t="shared" ca="1" si="14"/>
        <v>5</v>
      </c>
      <c r="F152" s="734">
        <f ca="1">IF(COUNTA(D$37:D151)=1,"",OFFSET(F152,-COUNTA(D$37:D151)+1,0))</f>
        <v>4</v>
      </c>
      <c r="G152" s="721"/>
      <c r="H152" s="721">
        <f t="shared" ca="1" si="15"/>
        <v>15</v>
      </c>
      <c r="I152" s="735" t="str">
        <f t="shared" ca="1" si="18"/>
        <v/>
      </c>
      <c r="J152" s="735" t="str">
        <f t="shared" ca="1" si="19"/>
        <v/>
      </c>
      <c r="K152" s="723" t="str">
        <f t="shared" ca="1" si="20"/>
        <v/>
      </c>
      <c r="L152" s="726" t="str">
        <f ca="1">IFERROR(CHOOSE(E152,'Impact Indicators - Section B '!$T$7,'Impact Indicators - Section B '!$Y$7,'Impact Indicators - Section B '!$AD$7,'Impact Indicators - Section B '!$AI$7,'Impact Indicators - Section B '!$AN$7),"")</f>
        <v/>
      </c>
      <c r="M152" s="736" t="str">
        <f t="shared" ca="1" si="21"/>
        <v/>
      </c>
      <c r="N152" s="726" t="str">
        <f t="shared" ca="1" si="22"/>
        <v/>
      </c>
      <c r="O152" s="721" t="str">
        <f ca="1">IFERROR(IF(ROW()=39,"",OFFSET($C150,-COUNTA($D$37:$D152)+3,0)),"")</f>
        <v>a1H1R00000HfVUoUAN</v>
      </c>
      <c r="P152" s="721"/>
      <c r="Q152" s="721"/>
      <c r="R152" s="721"/>
      <c r="S152" s="721"/>
      <c r="T152" s="721" t="b">
        <f t="shared" ca="1" si="23"/>
        <v>0</v>
      </c>
    </row>
    <row r="153" spans="1:20" x14ac:dyDescent="0.35">
      <c r="A153" s="721" t="b">
        <f t="shared" ca="1" si="16"/>
        <v>0</v>
      </c>
      <c r="B153" s="733"/>
      <c r="C153" s="732" t="str">
        <f t="shared" ca="1" si="17"/>
        <v>a1H1R00000HfVV3UAN</v>
      </c>
      <c r="D153" s="721"/>
      <c r="E153" s="721">
        <f t="shared" ca="1" si="14"/>
        <v>6</v>
      </c>
      <c r="F153" s="734">
        <f ca="1">IF(COUNTA(D$37:D152)=1,"",OFFSET(F153,-COUNTA(D$37:D152)+1,0))</f>
        <v>4</v>
      </c>
      <c r="G153" s="721"/>
      <c r="H153" s="721">
        <f t="shared" ca="1" si="15"/>
        <v>15</v>
      </c>
      <c r="I153" s="735" t="str">
        <f t="shared" ca="1" si="18"/>
        <v/>
      </c>
      <c r="J153" s="735" t="str">
        <f t="shared" ca="1" si="19"/>
        <v/>
      </c>
      <c r="K153" s="723">
        <f t="shared" ca="1" si="20"/>
        <v>0</v>
      </c>
      <c r="L153" s="726" t="str">
        <f ca="1">IFERROR(CHOOSE(E153,'Impact Indicators - Section B '!$T$7,'Impact Indicators - Section B '!$Y$7,'Impact Indicators - Section B '!$AD$7,'Impact Indicators - Section B '!$AI$7,'Impact Indicators - Section B '!$AN$7),"")</f>
        <v/>
      </c>
      <c r="M153" s="736" t="str">
        <f t="shared" ca="1" si="21"/>
        <v/>
      </c>
      <c r="N153" s="726" t="str">
        <f t="shared" ca="1" si="22"/>
        <v/>
      </c>
      <c r="O153" s="721" t="str">
        <f ca="1">IFERROR(IF(ROW()=39,"",OFFSET($C151,-COUNTA($D$37:$D153)+3,0)),"")</f>
        <v>a1H1R00000HfVV3UAN</v>
      </c>
      <c r="P153" s="721"/>
      <c r="Q153" s="721"/>
      <c r="R153" s="721"/>
      <c r="S153" s="721"/>
      <c r="T153" s="721" t="b">
        <f t="shared" ca="1" si="23"/>
        <v>0</v>
      </c>
    </row>
    <row r="154" spans="1:20" x14ac:dyDescent="0.35">
      <c r="A154" s="721" t="b">
        <f t="shared" ca="1" si="16"/>
        <v>0</v>
      </c>
      <c r="B154" s="733"/>
      <c r="C154" s="732" t="str">
        <f t="shared" ca="1" si="17"/>
        <v>a1H1R00000HfVTrUAN</v>
      </c>
      <c r="D154" s="721"/>
      <c r="E154" s="721">
        <f t="shared" ca="1" si="14"/>
        <v>1</v>
      </c>
      <c r="F154" s="734">
        <f ca="1">IF(COUNTA(D$37:D153)=1,"",OFFSET(F154,-COUNTA(D$37:D153)+1,0))</f>
        <v>5</v>
      </c>
      <c r="G154" s="721"/>
      <c r="H154" s="721">
        <f t="shared" ca="1" si="15"/>
        <v>17</v>
      </c>
      <c r="I154" s="735" t="str">
        <f t="shared" ca="1" si="18"/>
        <v/>
      </c>
      <c r="J154" s="735" t="str">
        <f t="shared" ca="1" si="19"/>
        <v/>
      </c>
      <c r="K154" s="723" t="str">
        <f t="shared" ca="1" si="20"/>
        <v/>
      </c>
      <c r="L154" s="726">
        <f ca="1">IFERROR(CHOOSE(E154,'Impact Indicators - Section B '!$T$7,'Impact Indicators - Section B '!$Y$7,'Impact Indicators - Section B '!$AD$7,'Impact Indicators - Section B '!$AI$7,'Impact Indicators - Section B '!$AN$7),"")</f>
        <v>2021</v>
      </c>
      <c r="M154" s="736" t="str">
        <f t="shared" ca="1" si="21"/>
        <v/>
      </c>
      <c r="N154" s="726" t="str">
        <f t="shared" ca="1" si="22"/>
        <v/>
      </c>
      <c r="O154" s="721" t="str">
        <f ca="1">IFERROR(IF(ROW()=39,"",OFFSET($C152,-COUNTA($D$37:$D154)+3,0)),"")</f>
        <v>a1H1R00000HfVTrUAN</v>
      </c>
      <c r="P154" s="721"/>
      <c r="Q154" s="721"/>
      <c r="R154" s="721"/>
      <c r="S154" s="721"/>
      <c r="T154" s="721" t="b">
        <f t="shared" ca="1" si="23"/>
        <v>0</v>
      </c>
    </row>
    <row r="155" spans="1:20" x14ac:dyDescent="0.35">
      <c r="A155" s="721" t="b">
        <f t="shared" ca="1" si="16"/>
        <v>0</v>
      </c>
      <c r="B155" s="733"/>
      <c r="C155" s="732" t="str">
        <f t="shared" ca="1" si="17"/>
        <v>a1H1R00000HfVU6UAN</v>
      </c>
      <c r="D155" s="721"/>
      <c r="E155" s="721">
        <f t="shared" ca="1" si="14"/>
        <v>2</v>
      </c>
      <c r="F155" s="734">
        <f ca="1">IF(COUNTA(D$37:D154)=1,"",OFFSET(F155,-COUNTA(D$37:D154)+1,0))</f>
        <v>5</v>
      </c>
      <c r="G155" s="721"/>
      <c r="H155" s="721">
        <f t="shared" ca="1" si="15"/>
        <v>17</v>
      </c>
      <c r="I155" s="735" t="str">
        <f t="shared" ca="1" si="18"/>
        <v/>
      </c>
      <c r="J155" s="735" t="str">
        <f t="shared" ca="1" si="19"/>
        <v/>
      </c>
      <c r="K155" s="723" t="str">
        <f t="shared" ca="1" si="20"/>
        <v/>
      </c>
      <c r="L155" s="726">
        <f ca="1">IFERROR(CHOOSE(E155,'Impact Indicators - Section B '!$T$7,'Impact Indicators - Section B '!$Y$7,'Impact Indicators - Section B '!$AD$7,'Impact Indicators - Section B '!$AI$7,'Impact Indicators - Section B '!$AN$7),"")</f>
        <v>2022</v>
      </c>
      <c r="M155" s="736" t="str">
        <f t="shared" ca="1" si="21"/>
        <v/>
      </c>
      <c r="N155" s="726" t="str">
        <f t="shared" ca="1" si="22"/>
        <v/>
      </c>
      <c r="O155" s="721" t="str">
        <f ca="1">IFERROR(IF(ROW()=39,"",OFFSET($C153,-COUNTA($D$37:$D155)+3,0)),"")</f>
        <v>a1H1R00000HfVU6UAN</v>
      </c>
      <c r="P155" s="721"/>
      <c r="Q155" s="721"/>
      <c r="R155" s="721"/>
      <c r="S155" s="721"/>
      <c r="T155" s="721" t="b">
        <f t="shared" ca="1" si="23"/>
        <v>0</v>
      </c>
    </row>
    <row r="156" spans="1:20" x14ac:dyDescent="0.35">
      <c r="A156" s="721" t="b">
        <f t="shared" ca="1" si="16"/>
        <v>0</v>
      </c>
      <c r="B156" s="733"/>
      <c r="C156" s="732" t="str">
        <f t="shared" ca="1" si="17"/>
        <v>a1H1R00000HfVULUA3</v>
      </c>
      <c r="D156" s="721"/>
      <c r="E156" s="721">
        <f t="shared" ca="1" si="14"/>
        <v>3</v>
      </c>
      <c r="F156" s="734">
        <f ca="1">IF(COUNTA(D$37:D155)=1,"",OFFSET(F156,-COUNTA(D$37:D155)+1,0))</f>
        <v>5</v>
      </c>
      <c r="G156" s="721"/>
      <c r="H156" s="721">
        <f t="shared" ca="1" si="15"/>
        <v>17</v>
      </c>
      <c r="I156" s="735" t="str">
        <f t="shared" ca="1" si="18"/>
        <v/>
      </c>
      <c r="J156" s="735" t="str">
        <f t="shared" ca="1" si="19"/>
        <v/>
      </c>
      <c r="K156" s="723" t="str">
        <f t="shared" ca="1" si="20"/>
        <v/>
      </c>
      <c r="L156" s="726">
        <f ca="1">IFERROR(CHOOSE(E156,'Impact Indicators - Section B '!$T$7,'Impact Indicators - Section B '!$Y$7,'Impact Indicators - Section B '!$AD$7,'Impact Indicators - Section B '!$AI$7,'Impact Indicators - Section B '!$AN$7),"")</f>
        <v>2023</v>
      </c>
      <c r="M156" s="736" t="str">
        <f t="shared" ca="1" si="21"/>
        <v/>
      </c>
      <c r="N156" s="726" t="str">
        <f t="shared" ca="1" si="22"/>
        <v/>
      </c>
      <c r="O156" s="721" t="str">
        <f ca="1">IFERROR(IF(ROW()=39,"",OFFSET($C154,-COUNTA($D$37:$D156)+3,0)),"")</f>
        <v>a1H1R00000HfVULUA3</v>
      </c>
      <c r="P156" s="721"/>
      <c r="Q156" s="721"/>
      <c r="R156" s="721"/>
      <c r="S156" s="721"/>
      <c r="T156" s="721" t="b">
        <f t="shared" ca="1" si="23"/>
        <v>0</v>
      </c>
    </row>
    <row r="157" spans="1:20" x14ac:dyDescent="0.35">
      <c r="A157" s="721" t="b">
        <f t="shared" ca="1" si="16"/>
        <v>0</v>
      </c>
      <c r="B157" s="733"/>
      <c r="C157" s="732" t="str">
        <f t="shared" ca="1" si="17"/>
        <v>a1H1R00000HfVUaUAN</v>
      </c>
      <c r="D157" s="721"/>
      <c r="E157" s="721">
        <f t="shared" ca="1" si="14"/>
        <v>4</v>
      </c>
      <c r="F157" s="734">
        <f ca="1">IF(COUNTA(D$37:D156)=1,"",OFFSET(F157,-COUNTA(D$37:D156)+1,0))</f>
        <v>5</v>
      </c>
      <c r="G157" s="721"/>
      <c r="H157" s="721">
        <f t="shared" ca="1" si="15"/>
        <v>17</v>
      </c>
      <c r="I157" s="735" t="str">
        <f t="shared" ca="1" si="18"/>
        <v/>
      </c>
      <c r="J157" s="735" t="str">
        <f t="shared" ca="1" si="19"/>
        <v/>
      </c>
      <c r="K157" s="723" t="str">
        <f t="shared" ca="1" si="20"/>
        <v/>
      </c>
      <c r="L157" s="726" t="str">
        <f ca="1">IFERROR(CHOOSE(E157,'Impact Indicators - Section B '!$T$7,'Impact Indicators - Section B '!$Y$7,'Impact Indicators - Section B '!$AD$7,'Impact Indicators - Section B '!$AI$7,'Impact Indicators - Section B '!$AN$7),"")</f>
        <v/>
      </c>
      <c r="M157" s="736" t="str">
        <f t="shared" ca="1" si="21"/>
        <v/>
      </c>
      <c r="N157" s="726" t="str">
        <f t="shared" ca="1" si="22"/>
        <v/>
      </c>
      <c r="O157" s="721" t="str">
        <f ca="1">IFERROR(IF(ROW()=39,"",OFFSET($C155,-COUNTA($D$37:$D157)+3,0)),"")</f>
        <v>a1H1R00000HfVUaUAN</v>
      </c>
      <c r="P157" s="721"/>
      <c r="Q157" s="721"/>
      <c r="R157" s="721"/>
      <c r="S157" s="721"/>
      <c r="T157" s="721" t="b">
        <f t="shared" ca="1" si="23"/>
        <v>0</v>
      </c>
    </row>
    <row r="158" spans="1:20" x14ac:dyDescent="0.35">
      <c r="A158" s="721" t="b">
        <f t="shared" ca="1" si="16"/>
        <v>0</v>
      </c>
      <c r="B158" s="733"/>
      <c r="C158" s="732" t="str">
        <f t="shared" ca="1" si="17"/>
        <v>a1H1R00000HfVUpUAN</v>
      </c>
      <c r="D158" s="721"/>
      <c r="E158" s="721">
        <f t="shared" ca="1" si="14"/>
        <v>5</v>
      </c>
      <c r="F158" s="734">
        <f ca="1">IF(COUNTA(D$37:D157)=1,"",OFFSET(F158,-COUNTA(D$37:D157)+1,0))</f>
        <v>5</v>
      </c>
      <c r="G158" s="721"/>
      <c r="H158" s="721">
        <f t="shared" ca="1" si="15"/>
        <v>17</v>
      </c>
      <c r="I158" s="735" t="str">
        <f t="shared" ca="1" si="18"/>
        <v/>
      </c>
      <c r="J158" s="735" t="str">
        <f t="shared" ca="1" si="19"/>
        <v/>
      </c>
      <c r="K158" s="723" t="str">
        <f t="shared" ca="1" si="20"/>
        <v/>
      </c>
      <c r="L158" s="726" t="str">
        <f ca="1">IFERROR(CHOOSE(E158,'Impact Indicators - Section B '!$T$7,'Impact Indicators - Section B '!$Y$7,'Impact Indicators - Section B '!$AD$7,'Impact Indicators - Section B '!$AI$7,'Impact Indicators - Section B '!$AN$7),"")</f>
        <v/>
      </c>
      <c r="M158" s="736" t="str">
        <f t="shared" ca="1" si="21"/>
        <v/>
      </c>
      <c r="N158" s="726" t="str">
        <f t="shared" ca="1" si="22"/>
        <v/>
      </c>
      <c r="O158" s="721" t="str">
        <f ca="1">IFERROR(IF(ROW()=39,"",OFFSET($C156,-COUNTA($D$37:$D158)+3,0)),"")</f>
        <v>a1H1R00000HfVUpUAN</v>
      </c>
      <c r="P158" s="721"/>
      <c r="Q158" s="721"/>
      <c r="R158" s="721"/>
      <c r="S158" s="721"/>
      <c r="T158" s="721" t="b">
        <f t="shared" ca="1" si="23"/>
        <v>0</v>
      </c>
    </row>
    <row r="159" spans="1:20" x14ac:dyDescent="0.35">
      <c r="A159" s="721" t="b">
        <f t="shared" ca="1" si="16"/>
        <v>0</v>
      </c>
      <c r="B159" s="733"/>
      <c r="C159" s="732" t="str">
        <f t="shared" ca="1" si="17"/>
        <v>a1H1R00000HfVV4UAN</v>
      </c>
      <c r="D159" s="721"/>
      <c r="E159" s="721">
        <f t="shared" ca="1" si="14"/>
        <v>6</v>
      </c>
      <c r="F159" s="734">
        <f ca="1">IF(COUNTA(D$37:D158)=1,"",OFFSET(F159,-COUNTA(D$37:D158)+1,0))</f>
        <v>5</v>
      </c>
      <c r="G159" s="721"/>
      <c r="H159" s="721">
        <f t="shared" ca="1" si="15"/>
        <v>17</v>
      </c>
      <c r="I159" s="735" t="str">
        <f t="shared" ca="1" si="18"/>
        <v/>
      </c>
      <c r="J159" s="735" t="str">
        <f t="shared" ca="1" si="19"/>
        <v/>
      </c>
      <c r="K159" s="723">
        <f t="shared" ca="1" si="20"/>
        <v>0</v>
      </c>
      <c r="L159" s="726" t="str">
        <f ca="1">IFERROR(CHOOSE(E159,'Impact Indicators - Section B '!$T$7,'Impact Indicators - Section B '!$Y$7,'Impact Indicators - Section B '!$AD$7,'Impact Indicators - Section B '!$AI$7,'Impact Indicators - Section B '!$AN$7),"")</f>
        <v/>
      </c>
      <c r="M159" s="736" t="str">
        <f t="shared" ca="1" si="21"/>
        <v/>
      </c>
      <c r="N159" s="726" t="str">
        <f t="shared" ca="1" si="22"/>
        <v/>
      </c>
      <c r="O159" s="721" t="str">
        <f ca="1">IFERROR(IF(ROW()=39,"",OFFSET($C157,-COUNTA($D$37:$D159)+3,0)),"")</f>
        <v>a1H1R00000HfVV4UAN</v>
      </c>
      <c r="P159" s="721"/>
      <c r="Q159" s="721"/>
      <c r="R159" s="721"/>
      <c r="S159" s="721"/>
      <c r="T159" s="721" t="b">
        <f t="shared" ca="1" si="23"/>
        <v>0</v>
      </c>
    </row>
    <row r="160" spans="1:20" x14ac:dyDescent="0.35">
      <c r="A160" s="721" t="b">
        <f t="shared" ca="1" si="16"/>
        <v>0</v>
      </c>
      <c r="B160" s="733"/>
      <c r="C160" s="732" t="str">
        <f t="shared" ca="1" si="17"/>
        <v>a1H1R00000HfVTsUAN</v>
      </c>
      <c r="D160" s="721"/>
      <c r="E160" s="721">
        <f t="shared" ca="1" si="14"/>
        <v>1</v>
      </c>
      <c r="F160" s="734">
        <f ca="1">IF(COUNTA(D$37:D159)=1,"",OFFSET(F160,-COUNTA(D$37:D159)+1,0))</f>
        <v>6</v>
      </c>
      <c r="G160" s="721"/>
      <c r="H160" s="721">
        <f t="shared" ca="1" si="15"/>
        <v>19</v>
      </c>
      <c r="I160" s="735" t="str">
        <f t="shared" ca="1" si="18"/>
        <v/>
      </c>
      <c r="J160" s="735" t="str">
        <f t="shared" ca="1" si="19"/>
        <v/>
      </c>
      <c r="K160" s="723" t="str">
        <f t="shared" ca="1" si="20"/>
        <v/>
      </c>
      <c r="L160" s="726">
        <f ca="1">IFERROR(CHOOSE(E160,'Impact Indicators - Section B '!$T$7,'Impact Indicators - Section B '!$Y$7,'Impact Indicators - Section B '!$AD$7,'Impact Indicators - Section B '!$AI$7,'Impact Indicators - Section B '!$AN$7),"")</f>
        <v>2021</v>
      </c>
      <c r="M160" s="736" t="str">
        <f t="shared" ca="1" si="21"/>
        <v/>
      </c>
      <c r="N160" s="726" t="str">
        <f t="shared" ca="1" si="22"/>
        <v/>
      </c>
      <c r="O160" s="721" t="str">
        <f ca="1">IFERROR(IF(ROW()=39,"",OFFSET($C158,-COUNTA($D$37:$D160)+3,0)),"")</f>
        <v>a1H1R00000HfVTsUAN</v>
      </c>
      <c r="P160" s="721"/>
      <c r="Q160" s="721"/>
      <c r="R160" s="721"/>
      <c r="S160" s="721"/>
      <c r="T160" s="721" t="b">
        <f t="shared" ca="1" si="23"/>
        <v>0</v>
      </c>
    </row>
    <row r="161" spans="1:20" x14ac:dyDescent="0.35">
      <c r="A161" s="721" t="b">
        <f t="shared" ca="1" si="16"/>
        <v>0</v>
      </c>
      <c r="B161" s="733"/>
      <c r="C161" s="732" t="str">
        <f t="shared" ca="1" si="17"/>
        <v>a1H1R00000HfVU7UAN</v>
      </c>
      <c r="D161" s="721"/>
      <c r="E161" s="721">
        <f t="shared" ca="1" si="14"/>
        <v>2</v>
      </c>
      <c r="F161" s="734">
        <f ca="1">IF(COUNTA(D$37:D160)=1,"",OFFSET(F161,-COUNTA(D$37:D160)+1,0))</f>
        <v>6</v>
      </c>
      <c r="G161" s="721"/>
      <c r="H161" s="721">
        <f t="shared" ca="1" si="15"/>
        <v>19</v>
      </c>
      <c r="I161" s="735" t="str">
        <f t="shared" ca="1" si="18"/>
        <v/>
      </c>
      <c r="J161" s="735" t="str">
        <f t="shared" ca="1" si="19"/>
        <v/>
      </c>
      <c r="K161" s="723" t="str">
        <f t="shared" ca="1" si="20"/>
        <v/>
      </c>
      <c r="L161" s="726">
        <f ca="1">IFERROR(CHOOSE(E161,'Impact Indicators - Section B '!$T$7,'Impact Indicators - Section B '!$Y$7,'Impact Indicators - Section B '!$AD$7,'Impact Indicators - Section B '!$AI$7,'Impact Indicators - Section B '!$AN$7),"")</f>
        <v>2022</v>
      </c>
      <c r="M161" s="736" t="str">
        <f t="shared" ca="1" si="21"/>
        <v/>
      </c>
      <c r="N161" s="726" t="str">
        <f t="shared" ca="1" si="22"/>
        <v/>
      </c>
      <c r="O161" s="721" t="str">
        <f ca="1">IFERROR(IF(ROW()=39,"",OFFSET($C159,-COUNTA($D$37:$D161)+3,0)),"")</f>
        <v>a1H1R00000HfVU7UAN</v>
      </c>
      <c r="P161" s="721"/>
      <c r="Q161" s="721"/>
      <c r="R161" s="721"/>
      <c r="S161" s="721"/>
      <c r="T161" s="721" t="b">
        <f t="shared" ca="1" si="23"/>
        <v>0</v>
      </c>
    </row>
    <row r="162" spans="1:20" x14ac:dyDescent="0.35">
      <c r="A162" s="721" t="b">
        <f t="shared" ca="1" si="16"/>
        <v>0</v>
      </c>
      <c r="B162" s="733"/>
      <c r="C162" s="732" t="str">
        <f t="shared" ca="1" si="17"/>
        <v>a1H1R00000HfVUMUA3</v>
      </c>
      <c r="D162" s="721"/>
      <c r="E162" s="721">
        <f t="shared" ca="1" si="14"/>
        <v>3</v>
      </c>
      <c r="F162" s="734">
        <f ca="1">IF(COUNTA(D$37:D161)=1,"",OFFSET(F162,-COUNTA(D$37:D161)+1,0))</f>
        <v>6</v>
      </c>
      <c r="G162" s="721"/>
      <c r="H162" s="721">
        <f t="shared" ca="1" si="15"/>
        <v>19</v>
      </c>
      <c r="I162" s="735" t="str">
        <f t="shared" ca="1" si="18"/>
        <v/>
      </c>
      <c r="J162" s="735" t="str">
        <f t="shared" ca="1" si="19"/>
        <v/>
      </c>
      <c r="K162" s="723" t="str">
        <f t="shared" ref="K162:K193" ca="1" si="24">IFERROR(CHOOSE(E162,IFERROR(IF(INDIRECT("'Impact Indicators - Section B '!U"&amp;H162)=0,"",INDIRECT("'Impact Indicators - Section B '!U"&amp;H162)*100),""),IFERROR(IF(INDIRECT("'Impact Indicators - Section B '!Z"&amp;H162)=0,"",INDIRECT("'Impact Indicators - Section B '!Z"&amp;H162)*100),""),IFERROR(IF(INDIRECT("'Impact Indicators - Section B '!AE"&amp;H162)=0,"",INDIRECT("'Impact Indicators - Section B '!AE"&amp;H162)*100),""),IFERROR(IF(INDIRECT("'Impact Indicators - Section B '!AJ"&amp;H162)=0,"",INDIRECT("'Impact Indicators - Section B '!AJ"&amp;H3428)*100),""),IFERROR(IF(INDIRECT("'Impact Indicators - Section B '!AO"&amp;H162)=0,"",INDIRECT("'Impact Indicators - Section B '!AO"&amp;H162)*100),""),),"")</f>
        <v/>
      </c>
      <c r="L162" s="726">
        <f ca="1">IFERROR(CHOOSE(E162,'Impact Indicators - Section B '!$T$7,'Impact Indicators - Section B '!$Y$7,'Impact Indicators - Section B '!$AD$7,'Impact Indicators - Section B '!$AI$7,'Impact Indicators - Section B '!$AN$7),"")</f>
        <v>2023</v>
      </c>
      <c r="M162" s="736" t="str">
        <f t="shared" ca="1" si="21"/>
        <v/>
      </c>
      <c r="N162" s="726" t="str">
        <f t="shared" ca="1" si="22"/>
        <v/>
      </c>
      <c r="O162" s="721" t="str">
        <f ca="1">IFERROR(IF(ROW()=39,"",OFFSET($C160,-COUNTA($D$37:$D162)+3,0)),"")</f>
        <v>a1H1R00000HfVUMUA3</v>
      </c>
      <c r="P162" s="721"/>
      <c r="Q162" s="721"/>
      <c r="R162" s="721"/>
      <c r="S162" s="721"/>
      <c r="T162" s="721" t="b">
        <f t="shared" ca="1" si="23"/>
        <v>0</v>
      </c>
    </row>
    <row r="163" spans="1:20" x14ac:dyDescent="0.35">
      <c r="A163" s="721" t="b">
        <f t="shared" ca="1" si="16"/>
        <v>0</v>
      </c>
      <c r="B163" s="733"/>
      <c r="C163" s="732" t="str">
        <f t="shared" ca="1" si="17"/>
        <v>a1H1R00000HfVUbUAN</v>
      </c>
      <c r="D163" s="721"/>
      <c r="E163" s="721">
        <f t="shared" ca="1" si="14"/>
        <v>4</v>
      </c>
      <c r="F163" s="734">
        <f ca="1">IF(COUNTA(D$37:D162)=1,"",OFFSET(F163,-COUNTA(D$37:D162)+1,0))</f>
        <v>6</v>
      </c>
      <c r="G163" s="721"/>
      <c r="H163" s="721">
        <f t="shared" ca="1" si="15"/>
        <v>19</v>
      </c>
      <c r="I163" s="735" t="str">
        <f t="shared" ca="1" si="18"/>
        <v/>
      </c>
      <c r="J163" s="735" t="str">
        <f t="shared" ca="1" si="19"/>
        <v/>
      </c>
      <c r="K163" s="723" t="str">
        <f t="shared" ca="1" si="24"/>
        <v/>
      </c>
      <c r="L163" s="726" t="str">
        <f ca="1">IFERROR(CHOOSE(E163,'Impact Indicators - Section B '!$T$7,'Impact Indicators - Section B '!$Y$7,'Impact Indicators - Section B '!$AD$7,'Impact Indicators - Section B '!$AI$7,'Impact Indicators - Section B '!$AN$7),"")</f>
        <v/>
      </c>
      <c r="M163" s="736" t="str">
        <f t="shared" ca="1" si="21"/>
        <v/>
      </c>
      <c r="N163" s="726" t="str">
        <f t="shared" ca="1" si="22"/>
        <v/>
      </c>
      <c r="O163" s="721" t="str">
        <f ca="1">IFERROR(IF(ROW()=39,"",OFFSET($C161,-COUNTA($D$37:$D163)+3,0)),"")</f>
        <v>a1H1R00000HfVUbUAN</v>
      </c>
      <c r="P163" s="721"/>
      <c r="Q163" s="721"/>
      <c r="R163" s="721"/>
      <c r="S163" s="721"/>
      <c r="T163" s="721" t="b">
        <f t="shared" ca="1" si="23"/>
        <v>0</v>
      </c>
    </row>
    <row r="164" spans="1:20" x14ac:dyDescent="0.35">
      <c r="A164" s="721" t="b">
        <f t="shared" ca="1" si="16"/>
        <v>0</v>
      </c>
      <c r="B164" s="733"/>
      <c r="C164" s="732" t="str">
        <f t="shared" ca="1" si="17"/>
        <v>a1H1R00000HfVUqUAN</v>
      </c>
      <c r="D164" s="721"/>
      <c r="E164" s="721">
        <f t="shared" ca="1" si="14"/>
        <v>5</v>
      </c>
      <c r="F164" s="734">
        <f ca="1">IF(COUNTA(D$37:D163)=1,"",OFFSET(F164,-COUNTA(D$37:D163)+1,0))</f>
        <v>6</v>
      </c>
      <c r="G164" s="721"/>
      <c r="H164" s="721">
        <f t="shared" ca="1" si="15"/>
        <v>19</v>
      </c>
      <c r="I164" s="735" t="str">
        <f t="shared" ca="1" si="18"/>
        <v/>
      </c>
      <c r="J164" s="735" t="str">
        <f t="shared" ca="1" si="19"/>
        <v/>
      </c>
      <c r="K164" s="723" t="str">
        <f t="shared" ca="1" si="24"/>
        <v/>
      </c>
      <c r="L164" s="726" t="str">
        <f ca="1">IFERROR(CHOOSE(E164,'Impact Indicators - Section B '!$T$7,'Impact Indicators - Section B '!$Y$7,'Impact Indicators - Section B '!$AD$7,'Impact Indicators - Section B '!$AI$7,'Impact Indicators - Section B '!$AN$7),"")</f>
        <v/>
      </c>
      <c r="M164" s="736" t="str">
        <f t="shared" ca="1" si="21"/>
        <v/>
      </c>
      <c r="N164" s="726" t="str">
        <f t="shared" ca="1" si="22"/>
        <v/>
      </c>
      <c r="O164" s="721" t="str">
        <f ca="1">IFERROR(IF(ROW()=39,"",OFFSET($C162,-COUNTA($D$37:$D164)+3,0)),"")</f>
        <v>a1H1R00000HfVUqUAN</v>
      </c>
      <c r="P164" s="721"/>
      <c r="Q164" s="721"/>
      <c r="R164" s="721"/>
      <c r="S164" s="721"/>
      <c r="T164" s="721" t="b">
        <f t="shared" ca="1" si="23"/>
        <v>0</v>
      </c>
    </row>
    <row r="165" spans="1:20" x14ac:dyDescent="0.35">
      <c r="A165" s="721" t="b">
        <f t="shared" ca="1" si="16"/>
        <v>0</v>
      </c>
      <c r="B165" s="733"/>
      <c r="C165" s="732" t="str">
        <f t="shared" ca="1" si="17"/>
        <v>a1H1R00000HfVV5UAN</v>
      </c>
      <c r="D165" s="721"/>
      <c r="E165" s="721">
        <f t="shared" ca="1" si="14"/>
        <v>6</v>
      </c>
      <c r="F165" s="734">
        <f ca="1">IF(COUNTA(D$37:D164)=1,"",OFFSET(F165,-COUNTA(D$37:D164)+1,0))</f>
        <v>6</v>
      </c>
      <c r="G165" s="721"/>
      <c r="H165" s="721">
        <f t="shared" ca="1" si="15"/>
        <v>19</v>
      </c>
      <c r="I165" s="735" t="str">
        <f t="shared" ca="1" si="18"/>
        <v/>
      </c>
      <c r="J165" s="735" t="str">
        <f t="shared" ca="1" si="19"/>
        <v/>
      </c>
      <c r="K165" s="723">
        <f t="shared" ca="1" si="24"/>
        <v>0</v>
      </c>
      <c r="L165" s="726" t="str">
        <f ca="1">IFERROR(CHOOSE(E165,'Impact Indicators - Section B '!$T$7,'Impact Indicators - Section B '!$Y$7,'Impact Indicators - Section B '!$AD$7,'Impact Indicators - Section B '!$AI$7,'Impact Indicators - Section B '!$AN$7),"")</f>
        <v/>
      </c>
      <c r="M165" s="736" t="str">
        <f t="shared" ca="1" si="21"/>
        <v/>
      </c>
      <c r="N165" s="726" t="str">
        <f t="shared" ca="1" si="22"/>
        <v/>
      </c>
      <c r="O165" s="721" t="str">
        <f ca="1">IFERROR(IF(ROW()=39,"",OFFSET($C163,-COUNTA($D$37:$D165)+3,0)),"")</f>
        <v>a1H1R00000HfVV5UAN</v>
      </c>
      <c r="P165" s="721"/>
      <c r="Q165" s="721"/>
      <c r="R165" s="721"/>
      <c r="S165" s="721"/>
      <c r="T165" s="721" t="b">
        <f t="shared" ca="1" si="23"/>
        <v>0</v>
      </c>
    </row>
    <row r="166" spans="1:20" x14ac:dyDescent="0.35">
      <c r="A166" s="721" t="b">
        <f t="shared" ca="1" si="16"/>
        <v>0</v>
      </c>
      <c r="B166" s="733"/>
      <c r="C166" s="732" t="str">
        <f t="shared" ca="1" si="17"/>
        <v>a1H1R00000HfVTtUAN</v>
      </c>
      <c r="D166" s="721"/>
      <c r="E166" s="721">
        <f t="shared" ca="1" si="14"/>
        <v>1</v>
      </c>
      <c r="F166" s="734">
        <f ca="1">IF(COUNTA(D$37:D165)=1,"",OFFSET(F166,-COUNTA(D$37:D165)+1,0))</f>
        <v>7</v>
      </c>
      <c r="G166" s="721"/>
      <c r="H166" s="721">
        <f t="shared" ca="1" si="15"/>
        <v>21</v>
      </c>
      <c r="I166" s="735" t="str">
        <f t="shared" ca="1" si="18"/>
        <v/>
      </c>
      <c r="J166" s="735" t="str">
        <f t="shared" ca="1" si="19"/>
        <v/>
      </c>
      <c r="K166" s="723" t="str">
        <f t="shared" ca="1" si="24"/>
        <v/>
      </c>
      <c r="L166" s="726">
        <f ca="1">IFERROR(CHOOSE(E166,'Impact Indicators - Section B '!$T$7,'Impact Indicators - Section B '!$Y$7,'Impact Indicators - Section B '!$AD$7,'Impact Indicators - Section B '!$AI$7,'Impact Indicators - Section B '!$AN$7),"")</f>
        <v>2021</v>
      </c>
      <c r="M166" s="736" t="str">
        <f t="shared" ca="1" si="21"/>
        <v/>
      </c>
      <c r="N166" s="726" t="str">
        <f t="shared" ca="1" si="22"/>
        <v/>
      </c>
      <c r="O166" s="721" t="str">
        <f ca="1">IFERROR(IF(ROW()=39,"",OFFSET($C164,-COUNTA($D$37:$D166)+3,0)),"")</f>
        <v>a1H1R00000HfVTtUAN</v>
      </c>
      <c r="P166" s="721"/>
      <c r="Q166" s="721"/>
      <c r="R166" s="721"/>
      <c r="S166" s="721"/>
      <c r="T166" s="721" t="b">
        <f t="shared" ca="1" si="23"/>
        <v>0</v>
      </c>
    </row>
    <row r="167" spans="1:20" x14ac:dyDescent="0.35">
      <c r="A167" s="721" t="b">
        <f t="shared" ca="1" si="16"/>
        <v>0</v>
      </c>
      <c r="B167" s="733"/>
      <c r="C167" s="732" t="str">
        <f t="shared" ca="1" si="17"/>
        <v>a1H1R00000HfVU8UAN</v>
      </c>
      <c r="D167" s="721"/>
      <c r="E167" s="721">
        <f t="shared" ca="1" si="14"/>
        <v>2</v>
      </c>
      <c r="F167" s="734">
        <f ca="1">IF(COUNTA(D$37:D166)=1,"",OFFSET(F167,-COUNTA(D$37:D166)+1,0))</f>
        <v>7</v>
      </c>
      <c r="G167" s="721"/>
      <c r="H167" s="721">
        <f t="shared" ca="1" si="15"/>
        <v>21</v>
      </c>
      <c r="I167" s="735" t="str">
        <f t="shared" ca="1" si="18"/>
        <v/>
      </c>
      <c r="J167" s="735" t="str">
        <f t="shared" ca="1" si="19"/>
        <v/>
      </c>
      <c r="K167" s="723" t="str">
        <f t="shared" ca="1" si="24"/>
        <v/>
      </c>
      <c r="L167" s="726">
        <f ca="1">IFERROR(CHOOSE(E167,'Impact Indicators - Section B '!$T$7,'Impact Indicators - Section B '!$Y$7,'Impact Indicators - Section B '!$AD$7,'Impact Indicators - Section B '!$AI$7,'Impact Indicators - Section B '!$AN$7),"")</f>
        <v>2022</v>
      </c>
      <c r="M167" s="736" t="str">
        <f t="shared" ca="1" si="21"/>
        <v/>
      </c>
      <c r="N167" s="726" t="str">
        <f t="shared" ca="1" si="22"/>
        <v/>
      </c>
      <c r="O167" s="721" t="str">
        <f ca="1">IFERROR(IF(ROW()=39,"",OFFSET($C165,-COUNTA($D$37:$D167)+3,0)),"")</f>
        <v>a1H1R00000HfVU8UAN</v>
      </c>
      <c r="P167" s="721"/>
      <c r="Q167" s="721"/>
      <c r="R167" s="721"/>
      <c r="S167" s="721"/>
      <c r="T167" s="721" t="b">
        <f t="shared" ca="1" si="23"/>
        <v>0</v>
      </c>
    </row>
    <row r="168" spans="1:20" x14ac:dyDescent="0.35">
      <c r="A168" s="721" t="b">
        <f t="shared" ca="1" si="16"/>
        <v>0</v>
      </c>
      <c r="B168" s="733"/>
      <c r="C168" s="732" t="str">
        <f t="shared" ca="1" si="17"/>
        <v>a1H1R00000HfVUNUA3</v>
      </c>
      <c r="D168" s="721"/>
      <c r="E168" s="721">
        <f t="shared" ref="E168:E219" ca="1" si="25">COUNTIF(F163:F168,F168)</f>
        <v>3</v>
      </c>
      <c r="F168" s="734">
        <f ca="1">IF(COUNTA(D$37:D167)=1,"",OFFSET(F168,-COUNTA(D$37:D167)+1,0))</f>
        <v>7</v>
      </c>
      <c r="G168" s="721"/>
      <c r="H168" s="721">
        <f t="shared" ref="H168:H219" ca="1" si="26">IF(F168=1,9,IF(E167=MAX(E166:E168),H166+2,H167))</f>
        <v>21</v>
      </c>
      <c r="I168" s="735" t="str">
        <f t="shared" ca="1" si="18"/>
        <v/>
      </c>
      <c r="J168" s="735" t="str">
        <f t="shared" ca="1" si="19"/>
        <v/>
      </c>
      <c r="K168" s="723" t="str">
        <f t="shared" ca="1" si="24"/>
        <v/>
      </c>
      <c r="L168" s="726">
        <f ca="1">IFERROR(CHOOSE(E168,'Impact Indicators - Section B '!$T$7,'Impact Indicators - Section B '!$Y$7,'Impact Indicators - Section B '!$AD$7,'Impact Indicators - Section B '!$AI$7,'Impact Indicators - Section B '!$AN$7),"")</f>
        <v>2023</v>
      </c>
      <c r="M168" s="736" t="str">
        <f t="shared" ca="1" si="21"/>
        <v/>
      </c>
      <c r="N168" s="726" t="str">
        <f t="shared" ca="1" si="22"/>
        <v/>
      </c>
      <c r="O168" s="721" t="str">
        <f ca="1">IFERROR(IF(ROW()=39,"",OFFSET($C166,-COUNTA($D$37:$D168)+3,0)),"")</f>
        <v>a1H1R00000HfVUNUA3</v>
      </c>
      <c r="P168" s="721"/>
      <c r="Q168" s="721"/>
      <c r="R168" s="721"/>
      <c r="S168" s="721"/>
      <c r="T168" s="721" t="b">
        <f t="shared" ca="1" si="23"/>
        <v>0</v>
      </c>
    </row>
    <row r="169" spans="1:20" x14ac:dyDescent="0.35">
      <c r="A169" s="721" t="b">
        <f t="shared" ca="1" si="16"/>
        <v>0</v>
      </c>
      <c r="B169" s="733"/>
      <c r="C169" s="732" t="str">
        <f t="shared" ca="1" si="17"/>
        <v>a1H1R00000HfVUcUAN</v>
      </c>
      <c r="D169" s="721"/>
      <c r="E169" s="721">
        <f t="shared" ca="1" si="25"/>
        <v>4</v>
      </c>
      <c r="F169" s="734">
        <f ca="1">IF(COUNTA(D$37:D168)=1,"",OFFSET(F169,-COUNTA(D$37:D168)+1,0))</f>
        <v>7</v>
      </c>
      <c r="G169" s="721"/>
      <c r="H169" s="721">
        <f t="shared" ca="1" si="26"/>
        <v>21</v>
      </c>
      <c r="I169" s="735" t="str">
        <f t="shared" ca="1" si="18"/>
        <v/>
      </c>
      <c r="J169" s="735" t="str">
        <f t="shared" ca="1" si="19"/>
        <v/>
      </c>
      <c r="K169" s="723" t="str">
        <f t="shared" ca="1" si="24"/>
        <v/>
      </c>
      <c r="L169" s="726" t="str">
        <f ca="1">IFERROR(CHOOSE(E169,'Impact Indicators - Section B '!$T$7,'Impact Indicators - Section B '!$Y$7,'Impact Indicators - Section B '!$AD$7,'Impact Indicators - Section B '!$AI$7,'Impact Indicators - Section B '!$AN$7),"")</f>
        <v/>
      </c>
      <c r="M169" s="736" t="str">
        <f t="shared" ca="1" si="21"/>
        <v/>
      </c>
      <c r="N169" s="726" t="str">
        <f t="shared" ca="1" si="22"/>
        <v/>
      </c>
      <c r="O169" s="721" t="str">
        <f ca="1">IFERROR(IF(ROW()=39,"",OFFSET($C167,-COUNTA($D$37:$D169)+3,0)),"")</f>
        <v>a1H1R00000HfVUcUAN</v>
      </c>
      <c r="P169" s="721"/>
      <c r="Q169" s="721"/>
      <c r="R169" s="721"/>
      <c r="S169" s="721"/>
      <c r="T169" s="721" t="b">
        <f t="shared" ca="1" si="23"/>
        <v>0</v>
      </c>
    </row>
    <row r="170" spans="1:20" x14ac:dyDescent="0.35">
      <c r="A170" s="721" t="b">
        <f t="shared" ca="1" si="16"/>
        <v>0</v>
      </c>
      <c r="B170" s="733"/>
      <c r="C170" s="732" t="str">
        <f t="shared" ca="1" si="17"/>
        <v>a1H1R00000HfVUrUAN</v>
      </c>
      <c r="D170" s="721"/>
      <c r="E170" s="721">
        <f t="shared" ca="1" si="25"/>
        <v>5</v>
      </c>
      <c r="F170" s="734">
        <f ca="1">IF(COUNTA(D$37:D169)=1,"",OFFSET(F170,-COUNTA(D$37:D169)+1,0))</f>
        <v>7</v>
      </c>
      <c r="G170" s="721"/>
      <c r="H170" s="721">
        <f t="shared" ca="1" si="26"/>
        <v>21</v>
      </c>
      <c r="I170" s="735" t="str">
        <f t="shared" ca="1" si="18"/>
        <v/>
      </c>
      <c r="J170" s="735" t="str">
        <f t="shared" ca="1" si="19"/>
        <v/>
      </c>
      <c r="K170" s="723" t="str">
        <f t="shared" ca="1" si="24"/>
        <v/>
      </c>
      <c r="L170" s="726" t="str">
        <f ca="1">IFERROR(CHOOSE(E170,'Impact Indicators - Section B '!$T$7,'Impact Indicators - Section B '!$Y$7,'Impact Indicators - Section B '!$AD$7,'Impact Indicators - Section B '!$AI$7,'Impact Indicators - Section B '!$AN$7),"")</f>
        <v/>
      </c>
      <c r="M170" s="736" t="str">
        <f t="shared" ca="1" si="21"/>
        <v/>
      </c>
      <c r="N170" s="726" t="str">
        <f t="shared" ca="1" si="22"/>
        <v/>
      </c>
      <c r="O170" s="721" t="str">
        <f ca="1">IFERROR(IF(ROW()=39,"",OFFSET($C168,-COUNTA($D$37:$D170)+3,0)),"")</f>
        <v>a1H1R00000HfVUrUAN</v>
      </c>
      <c r="P170" s="721"/>
      <c r="Q170" s="721"/>
      <c r="R170" s="721"/>
      <c r="S170" s="721"/>
      <c r="T170" s="721" t="b">
        <f t="shared" ca="1" si="23"/>
        <v>0</v>
      </c>
    </row>
    <row r="171" spans="1:20" x14ac:dyDescent="0.35">
      <c r="A171" s="721" t="b">
        <f t="shared" ca="1" si="16"/>
        <v>0</v>
      </c>
      <c r="B171" s="733"/>
      <c r="C171" s="732" t="str">
        <f t="shared" ca="1" si="17"/>
        <v>a1H1R00000HfVV6UAN</v>
      </c>
      <c r="D171" s="721"/>
      <c r="E171" s="721">
        <f t="shared" ca="1" si="25"/>
        <v>6</v>
      </c>
      <c r="F171" s="734">
        <f ca="1">IF(COUNTA(D$37:D170)=1,"",OFFSET(F171,-COUNTA(D$37:D170)+1,0))</f>
        <v>7</v>
      </c>
      <c r="G171" s="721"/>
      <c r="H171" s="721">
        <f t="shared" ca="1" si="26"/>
        <v>21</v>
      </c>
      <c r="I171" s="735" t="str">
        <f t="shared" ca="1" si="18"/>
        <v/>
      </c>
      <c r="J171" s="735" t="str">
        <f t="shared" ca="1" si="19"/>
        <v/>
      </c>
      <c r="K171" s="723">
        <f t="shared" ca="1" si="24"/>
        <v>0</v>
      </c>
      <c r="L171" s="726" t="str">
        <f ca="1">IFERROR(CHOOSE(E171,'Impact Indicators - Section B '!$T$7,'Impact Indicators - Section B '!$Y$7,'Impact Indicators - Section B '!$AD$7,'Impact Indicators - Section B '!$AI$7,'Impact Indicators - Section B '!$AN$7),"")</f>
        <v/>
      </c>
      <c r="M171" s="736" t="str">
        <f t="shared" ca="1" si="21"/>
        <v/>
      </c>
      <c r="N171" s="726" t="str">
        <f t="shared" ca="1" si="22"/>
        <v/>
      </c>
      <c r="O171" s="721" t="str">
        <f ca="1">IFERROR(IF(ROW()=39,"",OFFSET($C169,-COUNTA($D$37:$D171)+3,0)),"")</f>
        <v>a1H1R00000HfVV6UAN</v>
      </c>
      <c r="P171" s="721"/>
      <c r="Q171" s="721"/>
      <c r="R171" s="721"/>
      <c r="S171" s="721"/>
      <c r="T171" s="721" t="b">
        <f t="shared" ca="1" si="23"/>
        <v>0</v>
      </c>
    </row>
    <row r="172" spans="1:20" x14ac:dyDescent="0.35">
      <c r="A172" s="721" t="b">
        <f t="shared" ca="1" si="16"/>
        <v>0</v>
      </c>
      <c r="B172" s="733"/>
      <c r="C172" s="732" t="str">
        <f t="shared" ca="1" si="17"/>
        <v>a1H1R00000HfVTuUAN</v>
      </c>
      <c r="D172" s="721"/>
      <c r="E172" s="721">
        <f t="shared" ca="1" si="25"/>
        <v>1</v>
      </c>
      <c r="F172" s="734">
        <f ca="1">IF(COUNTA(D$37:D171)=1,"",OFFSET(F172,-COUNTA(D$37:D171)+1,0))</f>
        <v>8</v>
      </c>
      <c r="G172" s="721"/>
      <c r="H172" s="721">
        <f t="shared" ca="1" si="26"/>
        <v>23</v>
      </c>
      <c r="I172" s="735" t="str">
        <f t="shared" ca="1" si="18"/>
        <v/>
      </c>
      <c r="J172" s="735" t="str">
        <f t="shared" ca="1" si="19"/>
        <v/>
      </c>
      <c r="K172" s="723" t="str">
        <f t="shared" ca="1" si="24"/>
        <v/>
      </c>
      <c r="L172" s="726">
        <f ca="1">IFERROR(CHOOSE(E172,'Impact Indicators - Section B '!$T$7,'Impact Indicators - Section B '!$Y$7,'Impact Indicators - Section B '!$AD$7,'Impact Indicators - Section B '!$AI$7,'Impact Indicators - Section B '!$AN$7),"")</f>
        <v>2021</v>
      </c>
      <c r="M172" s="736" t="str">
        <f t="shared" ca="1" si="21"/>
        <v/>
      </c>
      <c r="N172" s="726" t="str">
        <f t="shared" ca="1" si="22"/>
        <v/>
      </c>
      <c r="O172" s="721" t="str">
        <f ca="1">IFERROR(IF(ROW()=39,"",OFFSET($C170,-COUNTA($D$37:$D172)+3,0)),"")</f>
        <v>a1H1R00000HfVTuUAN</v>
      </c>
      <c r="P172" s="721"/>
      <c r="Q172" s="721"/>
      <c r="R172" s="721"/>
      <c r="S172" s="721"/>
      <c r="T172" s="721" t="b">
        <f t="shared" ca="1" si="23"/>
        <v>0</v>
      </c>
    </row>
    <row r="173" spans="1:20" x14ac:dyDescent="0.35">
      <c r="A173" s="721" t="b">
        <f t="shared" ca="1" si="16"/>
        <v>0</v>
      </c>
      <c r="B173" s="733"/>
      <c r="C173" s="732" t="str">
        <f t="shared" ca="1" si="17"/>
        <v>a1H1R00000HfVU9UAN</v>
      </c>
      <c r="D173" s="721"/>
      <c r="E173" s="721">
        <f t="shared" ca="1" si="25"/>
        <v>2</v>
      </c>
      <c r="F173" s="734">
        <f ca="1">IF(COUNTA(D$37:D172)=1,"",OFFSET(F173,-COUNTA(D$37:D172)+1,0))</f>
        <v>8</v>
      </c>
      <c r="G173" s="721"/>
      <c r="H173" s="721">
        <f t="shared" ca="1" si="26"/>
        <v>23</v>
      </c>
      <c r="I173" s="735" t="str">
        <f t="shared" ca="1" si="18"/>
        <v/>
      </c>
      <c r="J173" s="735" t="str">
        <f t="shared" ca="1" si="19"/>
        <v/>
      </c>
      <c r="K173" s="723" t="str">
        <f t="shared" ca="1" si="24"/>
        <v/>
      </c>
      <c r="L173" s="726">
        <f ca="1">IFERROR(CHOOSE(E173,'Impact Indicators - Section B '!$T$7,'Impact Indicators - Section B '!$Y$7,'Impact Indicators - Section B '!$AD$7,'Impact Indicators - Section B '!$AI$7,'Impact Indicators - Section B '!$AN$7),"")</f>
        <v>2022</v>
      </c>
      <c r="M173" s="736" t="str">
        <f t="shared" ca="1" si="21"/>
        <v/>
      </c>
      <c r="N173" s="726" t="str">
        <f t="shared" ca="1" si="22"/>
        <v/>
      </c>
      <c r="O173" s="721" t="str">
        <f ca="1">IFERROR(IF(ROW()=39,"",OFFSET($C171,-COUNTA($D$37:$D173)+3,0)),"")</f>
        <v>a1H1R00000HfVU9UAN</v>
      </c>
      <c r="P173" s="721"/>
      <c r="Q173" s="721"/>
      <c r="R173" s="721"/>
      <c r="S173" s="721"/>
      <c r="T173" s="721" t="b">
        <f t="shared" ca="1" si="23"/>
        <v>0</v>
      </c>
    </row>
    <row r="174" spans="1:20" x14ac:dyDescent="0.35">
      <c r="A174" s="721" t="b">
        <f t="shared" ca="1" si="16"/>
        <v>0</v>
      </c>
      <c r="B174" s="733"/>
      <c r="C174" s="732" t="str">
        <f t="shared" ca="1" si="17"/>
        <v>a1H1R00000HfVUOUA3</v>
      </c>
      <c r="D174" s="721"/>
      <c r="E174" s="721">
        <f t="shared" ca="1" si="25"/>
        <v>3</v>
      </c>
      <c r="F174" s="734">
        <f ca="1">IF(COUNTA(D$37:D173)=1,"",OFFSET(F174,-COUNTA(D$37:D173)+1,0))</f>
        <v>8</v>
      </c>
      <c r="G174" s="721"/>
      <c r="H174" s="721">
        <f t="shared" ca="1" si="26"/>
        <v>23</v>
      </c>
      <c r="I174" s="735" t="str">
        <f t="shared" ca="1" si="18"/>
        <v/>
      </c>
      <c r="J174" s="735" t="str">
        <f t="shared" ca="1" si="19"/>
        <v/>
      </c>
      <c r="K174" s="723" t="str">
        <f t="shared" ca="1" si="24"/>
        <v/>
      </c>
      <c r="L174" s="726">
        <f ca="1">IFERROR(CHOOSE(E174,'Impact Indicators - Section B '!$T$7,'Impact Indicators - Section B '!$Y$7,'Impact Indicators - Section B '!$AD$7,'Impact Indicators - Section B '!$AI$7,'Impact Indicators - Section B '!$AN$7),"")</f>
        <v>2023</v>
      </c>
      <c r="M174" s="736" t="str">
        <f t="shared" ca="1" si="21"/>
        <v/>
      </c>
      <c r="N174" s="726" t="str">
        <f t="shared" ca="1" si="22"/>
        <v/>
      </c>
      <c r="O174" s="721" t="str">
        <f ca="1">IFERROR(IF(ROW()=39,"",OFFSET($C172,-COUNTA($D$37:$D174)+3,0)),"")</f>
        <v>a1H1R00000HfVUOUA3</v>
      </c>
      <c r="P174" s="721"/>
      <c r="Q174" s="721"/>
      <c r="R174" s="721"/>
      <c r="S174" s="721"/>
      <c r="T174" s="721" t="b">
        <f t="shared" ca="1" si="23"/>
        <v>0</v>
      </c>
    </row>
    <row r="175" spans="1:20" x14ac:dyDescent="0.35">
      <c r="A175" s="721" t="b">
        <f t="shared" ca="1" si="16"/>
        <v>0</v>
      </c>
      <c r="B175" s="733"/>
      <c r="C175" s="732" t="str">
        <f t="shared" ca="1" si="17"/>
        <v>a1H1R00000HfVUdUAN</v>
      </c>
      <c r="D175" s="721"/>
      <c r="E175" s="721">
        <f t="shared" ca="1" si="25"/>
        <v>4</v>
      </c>
      <c r="F175" s="734">
        <f ca="1">IF(COUNTA(D$37:D174)=1,"",OFFSET(F175,-COUNTA(D$37:D174)+1,0))</f>
        <v>8</v>
      </c>
      <c r="G175" s="721"/>
      <c r="H175" s="721">
        <f t="shared" ca="1" si="26"/>
        <v>23</v>
      </c>
      <c r="I175" s="735" t="str">
        <f t="shared" ca="1" si="18"/>
        <v/>
      </c>
      <c r="J175" s="735" t="str">
        <f t="shared" ca="1" si="19"/>
        <v/>
      </c>
      <c r="K175" s="723" t="str">
        <f t="shared" ca="1" si="24"/>
        <v/>
      </c>
      <c r="L175" s="726" t="str">
        <f ca="1">IFERROR(CHOOSE(E175,'Impact Indicators - Section B '!$T$7,'Impact Indicators - Section B '!$Y$7,'Impact Indicators - Section B '!$AD$7,'Impact Indicators - Section B '!$AI$7,'Impact Indicators - Section B '!$AN$7),"")</f>
        <v/>
      </c>
      <c r="M175" s="736" t="str">
        <f t="shared" ca="1" si="21"/>
        <v/>
      </c>
      <c r="N175" s="726" t="str">
        <f t="shared" ca="1" si="22"/>
        <v/>
      </c>
      <c r="O175" s="721" t="str">
        <f ca="1">IFERROR(IF(ROW()=39,"",OFFSET($C173,-COUNTA($D$37:$D175)+3,0)),"")</f>
        <v>a1H1R00000HfVUdUAN</v>
      </c>
      <c r="P175" s="721"/>
      <c r="Q175" s="721"/>
      <c r="R175" s="721"/>
      <c r="S175" s="721"/>
      <c r="T175" s="721" t="b">
        <f t="shared" ca="1" si="23"/>
        <v>0</v>
      </c>
    </row>
    <row r="176" spans="1:20" x14ac:dyDescent="0.35">
      <c r="A176" s="721" t="b">
        <f t="shared" ca="1" si="16"/>
        <v>0</v>
      </c>
      <c r="B176" s="733"/>
      <c r="C176" s="732" t="str">
        <f t="shared" ca="1" si="17"/>
        <v>a1H1R00000HfVUsUAN</v>
      </c>
      <c r="D176" s="721"/>
      <c r="E176" s="721">
        <f t="shared" ca="1" si="25"/>
        <v>5</v>
      </c>
      <c r="F176" s="734">
        <f ca="1">IF(COUNTA(D$37:D175)=1,"",OFFSET(F176,-COUNTA(D$37:D175)+1,0))</f>
        <v>8</v>
      </c>
      <c r="G176" s="721"/>
      <c r="H176" s="721">
        <f t="shared" ca="1" si="26"/>
        <v>23</v>
      </c>
      <c r="I176" s="735" t="str">
        <f t="shared" ca="1" si="18"/>
        <v/>
      </c>
      <c r="J176" s="735" t="str">
        <f t="shared" ca="1" si="19"/>
        <v/>
      </c>
      <c r="K176" s="723" t="str">
        <f t="shared" ca="1" si="24"/>
        <v/>
      </c>
      <c r="L176" s="726" t="str">
        <f ca="1">IFERROR(CHOOSE(E176,'Impact Indicators - Section B '!$T$7,'Impact Indicators - Section B '!$Y$7,'Impact Indicators - Section B '!$AD$7,'Impact Indicators - Section B '!$AI$7,'Impact Indicators - Section B '!$AN$7),"")</f>
        <v/>
      </c>
      <c r="M176" s="736" t="str">
        <f t="shared" ca="1" si="21"/>
        <v/>
      </c>
      <c r="N176" s="726" t="str">
        <f t="shared" ca="1" si="22"/>
        <v/>
      </c>
      <c r="O176" s="721" t="str">
        <f ca="1">IFERROR(IF(ROW()=39,"",OFFSET($C174,-COUNTA($D$37:$D176)+3,0)),"")</f>
        <v>a1H1R00000HfVUsUAN</v>
      </c>
      <c r="P176" s="721"/>
      <c r="Q176" s="721"/>
      <c r="R176" s="721"/>
      <c r="S176" s="721"/>
      <c r="T176" s="721" t="b">
        <f t="shared" ca="1" si="23"/>
        <v>0</v>
      </c>
    </row>
    <row r="177" spans="1:20" x14ac:dyDescent="0.35">
      <c r="A177" s="721" t="b">
        <f t="shared" ca="1" si="16"/>
        <v>0</v>
      </c>
      <c r="B177" s="733"/>
      <c r="C177" s="732" t="str">
        <f t="shared" ca="1" si="17"/>
        <v>a1H1R00000HfVV7UAN</v>
      </c>
      <c r="D177" s="721"/>
      <c r="E177" s="721">
        <f t="shared" ca="1" si="25"/>
        <v>6</v>
      </c>
      <c r="F177" s="734">
        <f ca="1">IF(COUNTA(D$37:D176)=1,"",OFFSET(F177,-COUNTA(D$37:D176)+1,0))</f>
        <v>8</v>
      </c>
      <c r="G177" s="721"/>
      <c r="H177" s="721">
        <f t="shared" ca="1" si="26"/>
        <v>23</v>
      </c>
      <c r="I177" s="735" t="str">
        <f t="shared" ca="1" si="18"/>
        <v/>
      </c>
      <c r="J177" s="735" t="str">
        <f t="shared" ca="1" si="19"/>
        <v/>
      </c>
      <c r="K177" s="723">
        <f t="shared" ca="1" si="24"/>
        <v>0</v>
      </c>
      <c r="L177" s="726" t="str">
        <f ca="1">IFERROR(CHOOSE(E177,'Impact Indicators - Section B '!$T$7,'Impact Indicators - Section B '!$Y$7,'Impact Indicators - Section B '!$AD$7,'Impact Indicators - Section B '!$AI$7,'Impact Indicators - Section B '!$AN$7),"")</f>
        <v/>
      </c>
      <c r="M177" s="736" t="str">
        <f t="shared" ca="1" si="21"/>
        <v/>
      </c>
      <c r="N177" s="726" t="str">
        <f t="shared" ca="1" si="22"/>
        <v/>
      </c>
      <c r="O177" s="721" t="str">
        <f ca="1">IFERROR(IF(ROW()=39,"",OFFSET($C175,-COUNTA($D$37:$D177)+3,0)),"")</f>
        <v>a1H1R00000HfVV7UAN</v>
      </c>
      <c r="P177" s="721"/>
      <c r="Q177" s="721"/>
      <c r="R177" s="721"/>
      <c r="S177" s="721"/>
      <c r="T177" s="721" t="b">
        <f t="shared" ca="1" si="23"/>
        <v>0</v>
      </c>
    </row>
    <row r="178" spans="1:20" x14ac:dyDescent="0.35">
      <c r="A178" s="721" t="b">
        <f t="shared" ca="1" si="16"/>
        <v>0</v>
      </c>
      <c r="B178" s="733"/>
      <c r="C178" s="732" t="str">
        <f t="shared" ca="1" si="17"/>
        <v>a1H1R00000HfVTvUAN</v>
      </c>
      <c r="D178" s="721"/>
      <c r="E178" s="721">
        <f t="shared" ca="1" si="25"/>
        <v>1</v>
      </c>
      <c r="F178" s="734">
        <f ca="1">IF(COUNTA(D$37:D177)=1,"",OFFSET(F178,-COUNTA(D$37:D177)+1,0))</f>
        <v>9</v>
      </c>
      <c r="G178" s="721"/>
      <c r="H178" s="721">
        <f t="shared" ca="1" si="26"/>
        <v>25</v>
      </c>
      <c r="I178" s="735" t="str">
        <f t="shared" ca="1" si="18"/>
        <v/>
      </c>
      <c r="J178" s="735" t="str">
        <f t="shared" ca="1" si="19"/>
        <v/>
      </c>
      <c r="K178" s="723" t="str">
        <f t="shared" ca="1" si="24"/>
        <v/>
      </c>
      <c r="L178" s="726">
        <f ca="1">IFERROR(CHOOSE(E178,'Impact Indicators - Section B '!$T$7,'Impact Indicators - Section B '!$Y$7,'Impact Indicators - Section B '!$AD$7,'Impact Indicators - Section B '!$AI$7,'Impact Indicators - Section B '!$AN$7),"")</f>
        <v>2021</v>
      </c>
      <c r="M178" s="736" t="str">
        <f t="shared" ca="1" si="21"/>
        <v/>
      </c>
      <c r="N178" s="726" t="str">
        <f t="shared" ca="1" si="22"/>
        <v/>
      </c>
      <c r="O178" s="721" t="str">
        <f ca="1">IFERROR(IF(ROW()=39,"",OFFSET($C176,-COUNTA($D$37:$D178)+3,0)),"")</f>
        <v>a1H1R00000HfVTvUAN</v>
      </c>
      <c r="P178" s="721"/>
      <c r="Q178" s="721"/>
      <c r="R178" s="721"/>
      <c r="S178" s="721"/>
      <c r="T178" s="721" t="b">
        <f t="shared" ca="1" si="23"/>
        <v>0</v>
      </c>
    </row>
    <row r="179" spans="1:20" x14ac:dyDescent="0.35">
      <c r="A179" s="721" t="b">
        <f t="shared" ca="1" si="16"/>
        <v>0</v>
      </c>
      <c r="B179" s="733"/>
      <c r="C179" s="732" t="str">
        <f t="shared" ca="1" si="17"/>
        <v>a1H1R00000HfVUAUA3</v>
      </c>
      <c r="D179" s="721"/>
      <c r="E179" s="721">
        <f t="shared" ca="1" si="25"/>
        <v>2</v>
      </c>
      <c r="F179" s="734">
        <f ca="1">IF(COUNTA(D$37:D178)=1,"",OFFSET(F179,-COUNTA(D$37:D178)+1,0))</f>
        <v>9</v>
      </c>
      <c r="G179" s="721"/>
      <c r="H179" s="721">
        <f t="shared" ca="1" si="26"/>
        <v>25</v>
      </c>
      <c r="I179" s="735" t="str">
        <f t="shared" ca="1" si="18"/>
        <v/>
      </c>
      <c r="J179" s="735" t="str">
        <f t="shared" ca="1" si="19"/>
        <v/>
      </c>
      <c r="K179" s="723" t="str">
        <f t="shared" ca="1" si="24"/>
        <v/>
      </c>
      <c r="L179" s="726">
        <f ca="1">IFERROR(CHOOSE(E179,'Impact Indicators - Section B '!$T$7,'Impact Indicators - Section B '!$Y$7,'Impact Indicators - Section B '!$AD$7,'Impact Indicators - Section B '!$AI$7,'Impact Indicators - Section B '!$AN$7),"")</f>
        <v>2022</v>
      </c>
      <c r="M179" s="736" t="str">
        <f t="shared" ca="1" si="21"/>
        <v/>
      </c>
      <c r="N179" s="726" t="str">
        <f t="shared" ca="1" si="22"/>
        <v/>
      </c>
      <c r="O179" s="721" t="str">
        <f ca="1">IFERROR(IF(ROW()=39,"",OFFSET($C177,-COUNTA($D$37:$D179)+3,0)),"")</f>
        <v>a1H1R00000HfVUAUA3</v>
      </c>
      <c r="P179" s="721"/>
      <c r="Q179" s="721"/>
      <c r="R179" s="721"/>
      <c r="S179" s="721"/>
      <c r="T179" s="721" t="b">
        <f t="shared" ca="1" si="23"/>
        <v>0</v>
      </c>
    </row>
    <row r="180" spans="1:20" x14ac:dyDescent="0.35">
      <c r="A180" s="721" t="b">
        <f t="shared" ca="1" si="16"/>
        <v>0</v>
      </c>
      <c r="B180" s="733"/>
      <c r="C180" s="732" t="str">
        <f t="shared" ca="1" si="17"/>
        <v>a1H1R00000HfVUPUA3</v>
      </c>
      <c r="D180" s="721"/>
      <c r="E180" s="721">
        <f t="shared" ca="1" si="25"/>
        <v>3</v>
      </c>
      <c r="F180" s="734">
        <f ca="1">IF(COUNTA(D$37:D179)=1,"",OFFSET(F180,-COUNTA(D$37:D179)+1,0))</f>
        <v>9</v>
      </c>
      <c r="G180" s="721"/>
      <c r="H180" s="721">
        <f t="shared" ca="1" si="26"/>
        <v>25</v>
      </c>
      <c r="I180" s="735" t="str">
        <f t="shared" ca="1" si="18"/>
        <v/>
      </c>
      <c r="J180" s="735" t="str">
        <f t="shared" ca="1" si="19"/>
        <v/>
      </c>
      <c r="K180" s="723" t="str">
        <f t="shared" ca="1" si="24"/>
        <v/>
      </c>
      <c r="L180" s="726">
        <f ca="1">IFERROR(CHOOSE(E180,'Impact Indicators - Section B '!$T$7,'Impact Indicators - Section B '!$Y$7,'Impact Indicators - Section B '!$AD$7,'Impact Indicators - Section B '!$AI$7,'Impact Indicators - Section B '!$AN$7),"")</f>
        <v>2023</v>
      </c>
      <c r="M180" s="736" t="str">
        <f t="shared" ca="1" si="21"/>
        <v/>
      </c>
      <c r="N180" s="726" t="str">
        <f t="shared" ca="1" si="22"/>
        <v/>
      </c>
      <c r="O180" s="721" t="str">
        <f ca="1">IFERROR(IF(ROW()=39,"",OFFSET($C178,-COUNTA($D$37:$D180)+3,0)),"")</f>
        <v>a1H1R00000HfVUPUA3</v>
      </c>
      <c r="P180" s="721"/>
      <c r="Q180" s="721"/>
      <c r="R180" s="721"/>
      <c r="S180" s="721"/>
      <c r="T180" s="721" t="b">
        <f t="shared" ca="1" si="23"/>
        <v>0</v>
      </c>
    </row>
    <row r="181" spans="1:20" x14ac:dyDescent="0.35">
      <c r="A181" s="721" t="b">
        <f t="shared" ca="1" si="16"/>
        <v>0</v>
      </c>
      <c r="B181" s="733"/>
      <c r="C181" s="732" t="str">
        <f t="shared" ca="1" si="17"/>
        <v>a1H1R00000HfVUeUAN</v>
      </c>
      <c r="D181" s="721"/>
      <c r="E181" s="721">
        <f t="shared" ca="1" si="25"/>
        <v>4</v>
      </c>
      <c r="F181" s="734">
        <f ca="1">IF(COUNTA(D$37:D180)=1,"",OFFSET(F181,-COUNTA(D$37:D180)+1,0))</f>
        <v>9</v>
      </c>
      <c r="G181" s="721"/>
      <c r="H181" s="721">
        <f t="shared" ca="1" si="26"/>
        <v>25</v>
      </c>
      <c r="I181" s="735" t="str">
        <f t="shared" ca="1" si="18"/>
        <v/>
      </c>
      <c r="J181" s="735" t="str">
        <f t="shared" ca="1" si="19"/>
        <v/>
      </c>
      <c r="K181" s="723" t="str">
        <f t="shared" ca="1" si="24"/>
        <v/>
      </c>
      <c r="L181" s="726" t="str">
        <f ca="1">IFERROR(CHOOSE(E181,'Impact Indicators - Section B '!$T$7,'Impact Indicators - Section B '!$Y$7,'Impact Indicators - Section B '!$AD$7,'Impact Indicators - Section B '!$AI$7,'Impact Indicators - Section B '!$AN$7),"")</f>
        <v/>
      </c>
      <c r="M181" s="736" t="str">
        <f t="shared" ca="1" si="21"/>
        <v/>
      </c>
      <c r="N181" s="726" t="str">
        <f t="shared" ca="1" si="22"/>
        <v/>
      </c>
      <c r="O181" s="721" t="str">
        <f ca="1">IFERROR(IF(ROW()=39,"",OFFSET($C179,-COUNTA($D$37:$D181)+3,0)),"")</f>
        <v>a1H1R00000HfVUeUAN</v>
      </c>
      <c r="P181" s="721"/>
      <c r="Q181" s="721"/>
      <c r="R181" s="721"/>
      <c r="S181" s="721"/>
      <c r="T181" s="721" t="b">
        <f t="shared" ca="1" si="23"/>
        <v>0</v>
      </c>
    </row>
    <row r="182" spans="1:20" x14ac:dyDescent="0.35">
      <c r="A182" s="721" t="b">
        <f t="shared" ca="1" si="16"/>
        <v>0</v>
      </c>
      <c r="B182" s="733"/>
      <c r="C182" s="732" t="str">
        <f t="shared" ca="1" si="17"/>
        <v>a1H1R00000HfVUtUAN</v>
      </c>
      <c r="D182" s="721"/>
      <c r="E182" s="721">
        <f t="shared" ca="1" si="25"/>
        <v>5</v>
      </c>
      <c r="F182" s="734">
        <f ca="1">IF(COUNTA(D$37:D181)=1,"",OFFSET(F182,-COUNTA(D$37:D181)+1,0))</f>
        <v>9</v>
      </c>
      <c r="G182" s="721"/>
      <c r="H182" s="721">
        <f t="shared" ca="1" si="26"/>
        <v>25</v>
      </c>
      <c r="I182" s="735" t="str">
        <f t="shared" ca="1" si="18"/>
        <v/>
      </c>
      <c r="J182" s="735" t="str">
        <f t="shared" ca="1" si="19"/>
        <v/>
      </c>
      <c r="K182" s="723" t="str">
        <f t="shared" ca="1" si="24"/>
        <v/>
      </c>
      <c r="L182" s="726" t="str">
        <f ca="1">IFERROR(CHOOSE(E182,'Impact Indicators - Section B '!$T$7,'Impact Indicators - Section B '!$Y$7,'Impact Indicators - Section B '!$AD$7,'Impact Indicators - Section B '!$AI$7,'Impact Indicators - Section B '!$AN$7),"")</f>
        <v/>
      </c>
      <c r="M182" s="736" t="str">
        <f t="shared" ca="1" si="21"/>
        <v/>
      </c>
      <c r="N182" s="726" t="str">
        <f t="shared" ca="1" si="22"/>
        <v/>
      </c>
      <c r="O182" s="721" t="str">
        <f ca="1">IFERROR(IF(ROW()=39,"",OFFSET($C180,-COUNTA($D$37:$D182)+3,0)),"")</f>
        <v>a1H1R00000HfVUtUAN</v>
      </c>
      <c r="P182" s="721"/>
      <c r="Q182" s="721"/>
      <c r="R182" s="721"/>
      <c r="S182" s="721"/>
      <c r="T182" s="721" t="b">
        <f t="shared" ca="1" si="23"/>
        <v>0</v>
      </c>
    </row>
    <row r="183" spans="1:20" x14ac:dyDescent="0.35">
      <c r="A183" s="721" t="b">
        <f t="shared" ca="1" si="16"/>
        <v>0</v>
      </c>
      <c r="B183" s="733"/>
      <c r="C183" s="732" t="str">
        <f t="shared" ca="1" si="17"/>
        <v>a1H1R00000HfVV8UAN</v>
      </c>
      <c r="D183" s="721"/>
      <c r="E183" s="721">
        <f t="shared" ca="1" si="25"/>
        <v>6</v>
      </c>
      <c r="F183" s="734">
        <f ca="1">IF(COUNTA(D$37:D182)=1,"",OFFSET(F183,-COUNTA(D$37:D182)+1,0))</f>
        <v>9</v>
      </c>
      <c r="G183" s="721"/>
      <c r="H183" s="721">
        <f t="shared" ca="1" si="26"/>
        <v>25</v>
      </c>
      <c r="I183" s="735" t="str">
        <f t="shared" ca="1" si="18"/>
        <v/>
      </c>
      <c r="J183" s="735" t="str">
        <f t="shared" ca="1" si="19"/>
        <v/>
      </c>
      <c r="K183" s="723">
        <f t="shared" ca="1" si="24"/>
        <v>0</v>
      </c>
      <c r="L183" s="726" t="str">
        <f ca="1">IFERROR(CHOOSE(E183,'Impact Indicators - Section B '!$T$7,'Impact Indicators - Section B '!$Y$7,'Impact Indicators - Section B '!$AD$7,'Impact Indicators - Section B '!$AI$7,'Impact Indicators - Section B '!$AN$7),"")</f>
        <v/>
      </c>
      <c r="M183" s="736" t="str">
        <f t="shared" ca="1" si="21"/>
        <v/>
      </c>
      <c r="N183" s="726" t="str">
        <f t="shared" ca="1" si="22"/>
        <v/>
      </c>
      <c r="O183" s="721" t="str">
        <f ca="1">IFERROR(IF(ROW()=39,"",OFFSET($C181,-COUNTA($D$37:$D183)+3,0)),"")</f>
        <v>a1H1R00000HfVV8UAN</v>
      </c>
      <c r="P183" s="721"/>
      <c r="Q183" s="721"/>
      <c r="R183" s="721"/>
      <c r="S183" s="721"/>
      <c r="T183" s="721" t="b">
        <f t="shared" ca="1" si="23"/>
        <v>0</v>
      </c>
    </row>
    <row r="184" spans="1:20" x14ac:dyDescent="0.35">
      <c r="A184" s="721" t="b">
        <f t="shared" ca="1" si="16"/>
        <v>0</v>
      </c>
      <c r="B184" s="733"/>
      <c r="C184" s="732" t="str">
        <f t="shared" ca="1" si="17"/>
        <v>a1H1R00000HfVTwUAN</v>
      </c>
      <c r="D184" s="721"/>
      <c r="E184" s="721">
        <f t="shared" ca="1" si="25"/>
        <v>1</v>
      </c>
      <c r="F184" s="734">
        <f ca="1">IF(COUNTA(D$37:D183)=1,"",OFFSET(F184,-COUNTA(D$37:D183)+1,0))</f>
        <v>10</v>
      </c>
      <c r="G184" s="721"/>
      <c r="H184" s="721">
        <f t="shared" ca="1" si="26"/>
        <v>27</v>
      </c>
      <c r="I184" s="735" t="str">
        <f t="shared" ca="1" si="18"/>
        <v/>
      </c>
      <c r="J184" s="735" t="str">
        <f t="shared" ca="1" si="19"/>
        <v/>
      </c>
      <c r="K184" s="723" t="str">
        <f t="shared" ca="1" si="24"/>
        <v/>
      </c>
      <c r="L184" s="726">
        <f ca="1">IFERROR(CHOOSE(E184,'Impact Indicators - Section B '!$T$7,'Impact Indicators - Section B '!$Y$7,'Impact Indicators - Section B '!$AD$7,'Impact Indicators - Section B '!$AI$7,'Impact Indicators - Section B '!$AN$7),"")</f>
        <v>2021</v>
      </c>
      <c r="M184" s="736" t="str">
        <f t="shared" ca="1" si="21"/>
        <v/>
      </c>
      <c r="N184" s="726" t="str">
        <f t="shared" ca="1" si="22"/>
        <v/>
      </c>
      <c r="O184" s="721" t="str">
        <f ca="1">IFERROR(IF(ROW()=39,"",OFFSET($C182,-COUNTA($D$37:$D184)+3,0)),"")</f>
        <v>a1H1R00000HfVTwUAN</v>
      </c>
      <c r="P184" s="721"/>
      <c r="Q184" s="721"/>
      <c r="R184" s="721"/>
      <c r="S184" s="721"/>
      <c r="T184" s="721" t="b">
        <f t="shared" ca="1" si="23"/>
        <v>0</v>
      </c>
    </row>
    <row r="185" spans="1:20" x14ac:dyDescent="0.35">
      <c r="A185" s="721" t="b">
        <f t="shared" ca="1" si="16"/>
        <v>0</v>
      </c>
      <c r="B185" s="733"/>
      <c r="C185" s="732" t="str">
        <f t="shared" ca="1" si="17"/>
        <v>a1H1R00000HfVUBUA3</v>
      </c>
      <c r="D185" s="721"/>
      <c r="E185" s="721">
        <f t="shared" ca="1" si="25"/>
        <v>2</v>
      </c>
      <c r="F185" s="734">
        <f ca="1">IF(COUNTA(D$37:D184)=1,"",OFFSET(F185,-COUNTA(D$37:D184)+1,0))</f>
        <v>10</v>
      </c>
      <c r="G185" s="721"/>
      <c r="H185" s="721">
        <f t="shared" ca="1" si="26"/>
        <v>27</v>
      </c>
      <c r="I185" s="735" t="str">
        <f t="shared" ca="1" si="18"/>
        <v/>
      </c>
      <c r="J185" s="735" t="str">
        <f t="shared" ca="1" si="19"/>
        <v/>
      </c>
      <c r="K185" s="723" t="str">
        <f t="shared" ca="1" si="24"/>
        <v/>
      </c>
      <c r="L185" s="726">
        <f ca="1">IFERROR(CHOOSE(E185,'Impact Indicators - Section B '!$T$7,'Impact Indicators - Section B '!$Y$7,'Impact Indicators - Section B '!$AD$7,'Impact Indicators - Section B '!$AI$7,'Impact Indicators - Section B '!$AN$7),"")</f>
        <v>2022</v>
      </c>
      <c r="M185" s="736" t="str">
        <f t="shared" ca="1" si="21"/>
        <v/>
      </c>
      <c r="N185" s="726" t="str">
        <f t="shared" ca="1" si="22"/>
        <v/>
      </c>
      <c r="O185" s="721" t="str">
        <f ca="1">IFERROR(IF(ROW()=39,"",OFFSET($C183,-COUNTA($D$37:$D185)+3,0)),"")</f>
        <v>a1H1R00000HfVUBUA3</v>
      </c>
      <c r="P185" s="721"/>
      <c r="Q185" s="721"/>
      <c r="R185" s="721"/>
      <c r="S185" s="721"/>
      <c r="T185" s="721" t="b">
        <f t="shared" ca="1" si="23"/>
        <v>0</v>
      </c>
    </row>
    <row r="186" spans="1:20" x14ac:dyDescent="0.35">
      <c r="A186" s="721" t="b">
        <f t="shared" ca="1" si="16"/>
        <v>0</v>
      </c>
      <c r="B186" s="733"/>
      <c r="C186" s="732" t="str">
        <f t="shared" ca="1" si="17"/>
        <v>a1H1R00000HfVUQUA3</v>
      </c>
      <c r="D186" s="721"/>
      <c r="E186" s="721">
        <f t="shared" ca="1" si="25"/>
        <v>3</v>
      </c>
      <c r="F186" s="734">
        <f ca="1">IF(COUNTA(D$37:D185)=1,"",OFFSET(F186,-COUNTA(D$37:D185)+1,0))</f>
        <v>10</v>
      </c>
      <c r="G186" s="721"/>
      <c r="H186" s="721">
        <f t="shared" ca="1" si="26"/>
        <v>27</v>
      </c>
      <c r="I186" s="735" t="str">
        <f t="shared" ca="1" si="18"/>
        <v/>
      </c>
      <c r="J186" s="735" t="str">
        <f t="shared" ca="1" si="19"/>
        <v/>
      </c>
      <c r="K186" s="723" t="str">
        <f t="shared" ca="1" si="24"/>
        <v/>
      </c>
      <c r="L186" s="726">
        <f ca="1">IFERROR(CHOOSE(E186,'Impact Indicators - Section B '!$T$7,'Impact Indicators - Section B '!$Y$7,'Impact Indicators - Section B '!$AD$7,'Impact Indicators - Section B '!$AI$7,'Impact Indicators - Section B '!$AN$7),"")</f>
        <v>2023</v>
      </c>
      <c r="M186" s="736" t="str">
        <f t="shared" ca="1" si="21"/>
        <v/>
      </c>
      <c r="N186" s="726" t="str">
        <f t="shared" ca="1" si="22"/>
        <v/>
      </c>
      <c r="O186" s="721" t="str">
        <f ca="1">IFERROR(IF(ROW()=39,"",OFFSET($C184,-COUNTA($D$37:$D186)+3,0)),"")</f>
        <v>a1H1R00000HfVUQUA3</v>
      </c>
      <c r="P186" s="721"/>
      <c r="Q186" s="721"/>
      <c r="R186" s="721"/>
      <c r="S186" s="721"/>
      <c r="T186" s="721" t="b">
        <f t="shared" ca="1" si="23"/>
        <v>0</v>
      </c>
    </row>
    <row r="187" spans="1:20" x14ac:dyDescent="0.35">
      <c r="A187" s="721" t="b">
        <f t="shared" ca="1" si="16"/>
        <v>0</v>
      </c>
      <c r="B187" s="733"/>
      <c r="C187" s="732" t="str">
        <f t="shared" ca="1" si="17"/>
        <v>a1H1R00000HfVUfUAN</v>
      </c>
      <c r="D187" s="721"/>
      <c r="E187" s="721">
        <f t="shared" ca="1" si="25"/>
        <v>4</v>
      </c>
      <c r="F187" s="734">
        <f ca="1">IF(COUNTA(D$37:D186)=1,"",OFFSET(F187,-COUNTA(D$37:D186)+1,0))</f>
        <v>10</v>
      </c>
      <c r="G187" s="721"/>
      <c r="H187" s="721">
        <f t="shared" ca="1" si="26"/>
        <v>27</v>
      </c>
      <c r="I187" s="735" t="str">
        <f t="shared" ca="1" si="18"/>
        <v/>
      </c>
      <c r="J187" s="735" t="str">
        <f t="shared" ca="1" si="19"/>
        <v/>
      </c>
      <c r="K187" s="723" t="str">
        <f t="shared" ca="1" si="24"/>
        <v/>
      </c>
      <c r="L187" s="726" t="str">
        <f ca="1">IFERROR(CHOOSE(E187,'Impact Indicators - Section B '!$T$7,'Impact Indicators - Section B '!$Y$7,'Impact Indicators - Section B '!$AD$7,'Impact Indicators - Section B '!$AI$7,'Impact Indicators - Section B '!$AN$7),"")</f>
        <v/>
      </c>
      <c r="M187" s="736" t="str">
        <f t="shared" ca="1" si="21"/>
        <v/>
      </c>
      <c r="N187" s="726" t="str">
        <f t="shared" ca="1" si="22"/>
        <v/>
      </c>
      <c r="O187" s="721" t="str">
        <f ca="1">IFERROR(IF(ROW()=39,"",OFFSET($C185,-COUNTA($D$37:$D187)+3,0)),"")</f>
        <v>a1H1R00000HfVUfUAN</v>
      </c>
      <c r="P187" s="721"/>
      <c r="Q187" s="721"/>
      <c r="R187" s="721"/>
      <c r="S187" s="721"/>
      <c r="T187" s="721" t="b">
        <f t="shared" ca="1" si="23"/>
        <v>0</v>
      </c>
    </row>
    <row r="188" spans="1:20" x14ac:dyDescent="0.35">
      <c r="A188" s="721" t="b">
        <f t="shared" ca="1" si="16"/>
        <v>0</v>
      </c>
      <c r="B188" s="733"/>
      <c r="C188" s="732" t="str">
        <f t="shared" ca="1" si="17"/>
        <v>a1H1R00000HfVUuUAN</v>
      </c>
      <c r="D188" s="721"/>
      <c r="E188" s="721">
        <f t="shared" ca="1" si="25"/>
        <v>5</v>
      </c>
      <c r="F188" s="734">
        <f ca="1">IF(COUNTA(D$37:D187)=1,"",OFFSET(F188,-COUNTA(D$37:D187)+1,0))</f>
        <v>10</v>
      </c>
      <c r="G188" s="721"/>
      <c r="H188" s="721">
        <f t="shared" ca="1" si="26"/>
        <v>27</v>
      </c>
      <c r="I188" s="735" t="str">
        <f t="shared" ca="1" si="18"/>
        <v/>
      </c>
      <c r="J188" s="735" t="str">
        <f t="shared" ca="1" si="19"/>
        <v/>
      </c>
      <c r="K188" s="723" t="str">
        <f t="shared" ca="1" si="24"/>
        <v/>
      </c>
      <c r="L188" s="726" t="str">
        <f ca="1">IFERROR(CHOOSE(E188,'Impact Indicators - Section B '!$T$7,'Impact Indicators - Section B '!$Y$7,'Impact Indicators - Section B '!$AD$7,'Impact Indicators - Section B '!$AI$7,'Impact Indicators - Section B '!$AN$7),"")</f>
        <v/>
      </c>
      <c r="M188" s="736" t="str">
        <f t="shared" ca="1" si="21"/>
        <v/>
      </c>
      <c r="N188" s="726" t="str">
        <f t="shared" ca="1" si="22"/>
        <v/>
      </c>
      <c r="O188" s="721" t="str">
        <f ca="1">IFERROR(IF(ROW()=39,"",OFFSET($C186,-COUNTA($D$37:$D188)+3,0)),"")</f>
        <v>a1H1R00000HfVUuUAN</v>
      </c>
      <c r="P188" s="721"/>
      <c r="Q188" s="721"/>
      <c r="R188" s="721"/>
      <c r="S188" s="721"/>
      <c r="T188" s="721" t="b">
        <f t="shared" ca="1" si="23"/>
        <v>0</v>
      </c>
    </row>
    <row r="189" spans="1:20" x14ac:dyDescent="0.35">
      <c r="A189" s="721" t="b">
        <f t="shared" ca="1" si="16"/>
        <v>0</v>
      </c>
      <c r="B189" s="733"/>
      <c r="C189" s="732" t="str">
        <f t="shared" ca="1" si="17"/>
        <v>a1H1R00000HfVV9UAN</v>
      </c>
      <c r="D189" s="721"/>
      <c r="E189" s="721">
        <f t="shared" ca="1" si="25"/>
        <v>6</v>
      </c>
      <c r="F189" s="734">
        <f ca="1">IF(COUNTA(D$37:D188)=1,"",OFFSET(F189,-COUNTA(D$37:D188)+1,0))</f>
        <v>10</v>
      </c>
      <c r="G189" s="721"/>
      <c r="H189" s="721">
        <f t="shared" ca="1" si="26"/>
        <v>27</v>
      </c>
      <c r="I189" s="735" t="str">
        <f t="shared" ca="1" si="18"/>
        <v/>
      </c>
      <c r="J189" s="735" t="str">
        <f t="shared" ca="1" si="19"/>
        <v/>
      </c>
      <c r="K189" s="723">
        <f t="shared" ca="1" si="24"/>
        <v>0</v>
      </c>
      <c r="L189" s="726" t="str">
        <f ca="1">IFERROR(CHOOSE(E189,'Impact Indicators - Section B '!$T$7,'Impact Indicators - Section B '!$Y$7,'Impact Indicators - Section B '!$AD$7,'Impact Indicators - Section B '!$AI$7,'Impact Indicators - Section B '!$AN$7),"")</f>
        <v/>
      </c>
      <c r="M189" s="736" t="str">
        <f t="shared" ca="1" si="21"/>
        <v/>
      </c>
      <c r="N189" s="726" t="str">
        <f t="shared" ca="1" si="22"/>
        <v/>
      </c>
      <c r="O189" s="721" t="str">
        <f ca="1">IFERROR(IF(ROW()=39,"",OFFSET($C187,-COUNTA($D$37:$D189)+3,0)),"")</f>
        <v>a1H1R00000HfVV9UAN</v>
      </c>
      <c r="P189" s="721"/>
      <c r="Q189" s="721"/>
      <c r="R189" s="721"/>
      <c r="S189" s="721"/>
      <c r="T189" s="721" t="b">
        <f t="shared" ca="1" si="23"/>
        <v>0</v>
      </c>
    </row>
    <row r="190" spans="1:20" x14ac:dyDescent="0.35">
      <c r="A190" s="721" t="b">
        <f t="shared" ca="1" si="16"/>
        <v>0</v>
      </c>
      <c r="B190" s="733"/>
      <c r="C190" s="732" t="str">
        <f t="shared" ca="1" si="17"/>
        <v>a1H1R00000HfVTxUAN</v>
      </c>
      <c r="D190" s="721"/>
      <c r="E190" s="721">
        <f t="shared" ca="1" si="25"/>
        <v>1</v>
      </c>
      <c r="F190" s="734">
        <f ca="1">IF(COUNTA(D$37:D189)=1,"",OFFSET(F190,-COUNTA(D$37:D189)+1,0))</f>
        <v>11</v>
      </c>
      <c r="G190" s="721"/>
      <c r="H190" s="721">
        <f t="shared" ca="1" si="26"/>
        <v>29</v>
      </c>
      <c r="I190" s="735" t="str">
        <f t="shared" ca="1" si="18"/>
        <v/>
      </c>
      <c r="J190" s="735" t="str">
        <f t="shared" ca="1" si="19"/>
        <v/>
      </c>
      <c r="K190" s="723" t="str">
        <f t="shared" ca="1" si="24"/>
        <v/>
      </c>
      <c r="L190" s="726">
        <f ca="1">IFERROR(CHOOSE(E190,'Impact Indicators - Section B '!$T$7,'Impact Indicators - Section B '!$Y$7,'Impact Indicators - Section B '!$AD$7,'Impact Indicators - Section B '!$AI$7,'Impact Indicators - Section B '!$AN$7),"")</f>
        <v>2021</v>
      </c>
      <c r="M190" s="736" t="str">
        <f t="shared" ca="1" si="21"/>
        <v/>
      </c>
      <c r="N190" s="726" t="str">
        <f t="shared" ca="1" si="22"/>
        <v/>
      </c>
      <c r="O190" s="721" t="str">
        <f ca="1">IFERROR(IF(ROW()=39,"",OFFSET($C188,-COUNTA($D$37:$D190)+3,0)),"")</f>
        <v>a1H1R00000HfVTxUAN</v>
      </c>
      <c r="P190" s="721"/>
      <c r="Q190" s="721"/>
      <c r="R190" s="721"/>
      <c r="S190" s="721"/>
      <c r="T190" s="721" t="b">
        <f t="shared" ca="1" si="23"/>
        <v>0</v>
      </c>
    </row>
    <row r="191" spans="1:20" x14ac:dyDescent="0.35">
      <c r="A191" s="721" t="b">
        <f t="shared" ca="1" si="16"/>
        <v>0</v>
      </c>
      <c r="B191" s="733"/>
      <c r="C191" s="732" t="str">
        <f t="shared" ca="1" si="17"/>
        <v>a1H1R00000HfVUCUA3</v>
      </c>
      <c r="D191" s="721"/>
      <c r="E191" s="721">
        <f t="shared" ca="1" si="25"/>
        <v>2</v>
      </c>
      <c r="F191" s="734">
        <f ca="1">IF(COUNTA(D$37:D190)=1,"",OFFSET(F191,-COUNTA(D$37:D190)+1,0))</f>
        <v>11</v>
      </c>
      <c r="G191" s="721"/>
      <c r="H191" s="721">
        <f t="shared" ca="1" si="26"/>
        <v>29</v>
      </c>
      <c r="I191" s="735" t="str">
        <f t="shared" ca="1" si="18"/>
        <v/>
      </c>
      <c r="J191" s="735" t="str">
        <f t="shared" ca="1" si="19"/>
        <v/>
      </c>
      <c r="K191" s="723" t="str">
        <f t="shared" ca="1" si="24"/>
        <v/>
      </c>
      <c r="L191" s="726">
        <f ca="1">IFERROR(CHOOSE(E191,'Impact Indicators - Section B '!$T$7,'Impact Indicators - Section B '!$Y$7,'Impact Indicators - Section B '!$AD$7,'Impact Indicators - Section B '!$AI$7,'Impact Indicators - Section B '!$AN$7),"")</f>
        <v>2022</v>
      </c>
      <c r="M191" s="736" t="str">
        <f t="shared" ca="1" si="21"/>
        <v/>
      </c>
      <c r="N191" s="726" t="str">
        <f t="shared" ca="1" si="22"/>
        <v/>
      </c>
      <c r="O191" s="721" t="str">
        <f ca="1">IFERROR(IF(ROW()=39,"",OFFSET($C189,-COUNTA($D$37:$D191)+3,0)),"")</f>
        <v>a1H1R00000HfVUCUA3</v>
      </c>
      <c r="P191" s="721"/>
      <c r="Q191" s="721"/>
      <c r="R191" s="721"/>
      <c r="S191" s="721"/>
      <c r="T191" s="721" t="b">
        <f t="shared" ca="1" si="23"/>
        <v>0</v>
      </c>
    </row>
    <row r="192" spans="1:20" x14ac:dyDescent="0.35">
      <c r="A192" s="721" t="b">
        <f t="shared" ca="1" si="16"/>
        <v>0</v>
      </c>
      <c r="B192" s="733"/>
      <c r="C192" s="732" t="str">
        <f t="shared" ca="1" si="17"/>
        <v>a1H1R00000HfVURUA3</v>
      </c>
      <c r="D192" s="721"/>
      <c r="E192" s="721">
        <f t="shared" ca="1" si="25"/>
        <v>3</v>
      </c>
      <c r="F192" s="734">
        <f ca="1">IF(COUNTA(D$37:D191)=1,"",OFFSET(F192,-COUNTA(D$37:D191)+1,0))</f>
        <v>11</v>
      </c>
      <c r="G192" s="721"/>
      <c r="H192" s="721">
        <f t="shared" ca="1" si="26"/>
        <v>29</v>
      </c>
      <c r="I192" s="735" t="str">
        <f t="shared" ca="1" si="18"/>
        <v/>
      </c>
      <c r="J192" s="735" t="str">
        <f t="shared" ca="1" si="19"/>
        <v/>
      </c>
      <c r="K192" s="723" t="str">
        <f t="shared" ca="1" si="24"/>
        <v/>
      </c>
      <c r="L192" s="726">
        <f ca="1">IFERROR(CHOOSE(E192,'Impact Indicators - Section B '!$T$7,'Impact Indicators - Section B '!$Y$7,'Impact Indicators - Section B '!$AD$7,'Impact Indicators - Section B '!$AI$7,'Impact Indicators - Section B '!$AN$7),"")</f>
        <v>2023</v>
      </c>
      <c r="M192" s="736" t="str">
        <f t="shared" ca="1" si="21"/>
        <v/>
      </c>
      <c r="N192" s="726" t="str">
        <f t="shared" ca="1" si="22"/>
        <v/>
      </c>
      <c r="O192" s="721" t="str">
        <f ca="1">IFERROR(IF(ROW()=39,"",OFFSET($C190,-COUNTA($D$37:$D192)+3,0)),"")</f>
        <v>a1H1R00000HfVURUA3</v>
      </c>
      <c r="P192" s="721"/>
      <c r="Q192" s="721"/>
      <c r="R192" s="721"/>
      <c r="S192" s="721"/>
      <c r="T192" s="721" t="b">
        <f t="shared" ca="1" si="23"/>
        <v>0</v>
      </c>
    </row>
    <row r="193" spans="1:20" x14ac:dyDescent="0.35">
      <c r="A193" s="721" t="b">
        <f t="shared" ca="1" si="16"/>
        <v>0</v>
      </c>
      <c r="B193" s="733"/>
      <c r="C193" s="732" t="str">
        <f t="shared" ca="1" si="17"/>
        <v>a1H1R00000HfVUgUAN</v>
      </c>
      <c r="D193" s="721"/>
      <c r="E193" s="721">
        <f t="shared" ca="1" si="25"/>
        <v>4</v>
      </c>
      <c r="F193" s="734">
        <f ca="1">IF(COUNTA(D$37:D192)=1,"",OFFSET(F193,-COUNTA(D$37:D192)+1,0))</f>
        <v>11</v>
      </c>
      <c r="G193" s="721"/>
      <c r="H193" s="721">
        <f t="shared" ca="1" si="26"/>
        <v>29</v>
      </c>
      <c r="I193" s="735" t="str">
        <f t="shared" ca="1" si="18"/>
        <v/>
      </c>
      <c r="J193" s="735" t="str">
        <f t="shared" ca="1" si="19"/>
        <v/>
      </c>
      <c r="K193" s="723" t="str">
        <f t="shared" ca="1" si="24"/>
        <v/>
      </c>
      <c r="L193" s="726" t="str">
        <f ca="1">IFERROR(CHOOSE(E193,'Impact Indicators - Section B '!$T$7,'Impact Indicators - Section B '!$Y$7,'Impact Indicators - Section B '!$AD$7,'Impact Indicators - Section B '!$AI$7,'Impact Indicators - Section B '!$AN$7),"")</f>
        <v/>
      </c>
      <c r="M193" s="736" t="str">
        <f t="shared" ca="1" si="21"/>
        <v/>
      </c>
      <c r="N193" s="726" t="str">
        <f t="shared" ca="1" si="22"/>
        <v/>
      </c>
      <c r="O193" s="721" t="str">
        <f ca="1">IFERROR(IF(ROW()=39,"",OFFSET($C191,-COUNTA($D$37:$D193)+3,0)),"")</f>
        <v>a1H1R00000HfVUgUAN</v>
      </c>
      <c r="P193" s="721"/>
      <c r="Q193" s="721"/>
      <c r="R193" s="721"/>
      <c r="S193" s="721"/>
      <c r="T193" s="721" t="b">
        <f t="shared" ca="1" si="23"/>
        <v>0</v>
      </c>
    </row>
    <row r="194" spans="1:20" x14ac:dyDescent="0.35">
      <c r="A194" s="721" t="b">
        <f t="shared" ref="A194:A219" ca="1" si="27">IF(AND(OR(I194&lt;&gt;"",J194&lt;&gt;"",K194&lt;&gt;""),L194&lt;&gt;""),TRUE,FALSE)</f>
        <v>0</v>
      </c>
      <c r="B194" s="733"/>
      <c r="C194" s="732" t="str">
        <f t="shared" ref="C194:C219" ca="1" si="28">O194</f>
        <v>a1H1R00000HfVUvUAN</v>
      </c>
      <c r="D194" s="721"/>
      <c r="E194" s="721">
        <f t="shared" ca="1" si="25"/>
        <v>5</v>
      </c>
      <c r="F194" s="734">
        <f ca="1">IF(COUNTA(D$37:D193)=1,"",OFFSET(F194,-COUNTA(D$37:D193)+1,0))</f>
        <v>11</v>
      </c>
      <c r="G194" s="721"/>
      <c r="H194" s="721">
        <f t="shared" ca="1" si="26"/>
        <v>29</v>
      </c>
      <c r="I194" s="735" t="str">
        <f t="shared" ref="I194:I219" ca="1" si="29">IFERROR(CHOOSE(E194,IFERROR(IF(INDIRECT("'Impact Indicators - Section B '!T"&amp;H194+1)=0,"",INDIRECT("'Impact Indicators - Section B '!T"&amp;H194+1)),""),IFERROR(IF(INDIRECT("'Impact Indicators - Section B '!Y"&amp;H194+1)=0,"",INDIRECT("'Impact Indicators - Section B '!Y"&amp;H194+1)),""),IFERROR(IF(INDIRECT("'Impact Indicators - Section B '!AD"&amp;H194+1)=0,"",INDIRECT("'Impact Indicators - Section B '!AD"&amp;H194+1)),""),IFERROR(IF(INDIRECT("'Impact Indicators - Section B '!AI"&amp;H194+1)=0,"",INDIRECT("'Impact Indicators - Section B '!AI"&amp;H194+1)),""),IFERROR(IF(INDIRECT("'Impact Indicators - Section B '!AN"&amp;H194+1)=0,"",INDIRECT("'Impact Indicators - Section B '!AN"&amp;H194+1)),"")),"")</f>
        <v/>
      </c>
      <c r="J194" s="735" t="str">
        <f t="shared" ref="J194:J219" ca="1" si="30">IFERROR(CHOOSE(E194,IFERROR(IF(INDIRECT("'Impact Indicators - Section B '!T"&amp;H194)=0,"",INDIRECT("'Impact Indicators - Section B '!T"&amp;H194)),""),IFERROR(IF(INDIRECT("'Impact Indicators - Section B '!Y"&amp;H194)=0,"",INDIRECT("'Impact Indicators - Section B '!Y"&amp;H194)),""),IFERROR(IF(INDIRECT("'Impact Indicators - Section B '!AD"&amp;H194)=0,"",INDIRECT("'Impact Indicators - Section B '!AD"&amp;H194)),""),IFERROR(IF(INDIRECT("'Impact Indicators - Section B '!AI"&amp;H194)=0,"",INDIRECT("'Impact Indicators - Section B '!AI"&amp;H194)),""),IFERROR(IF(INDIRECT("'Impact Indicators - Section B '!AN"&amp;H194)=0,"",INDIRECT("'Impact Indicators - Section B '!AN"&amp;H194)),"")),"")</f>
        <v/>
      </c>
      <c r="K194" s="723" t="str">
        <f t="shared" ref="K194:K219" ca="1" si="31">IFERROR(CHOOSE(E194,IFERROR(IF(INDIRECT("'Impact Indicators - Section B '!U"&amp;H194)=0,"",INDIRECT("'Impact Indicators - Section B '!U"&amp;H194)*100),""),IFERROR(IF(INDIRECT("'Impact Indicators - Section B '!Z"&amp;H194)=0,"",INDIRECT("'Impact Indicators - Section B '!Z"&amp;H194)*100),""),IFERROR(IF(INDIRECT("'Impact Indicators - Section B '!AE"&amp;H194)=0,"",INDIRECT("'Impact Indicators - Section B '!AE"&amp;H194)*100),""),IFERROR(IF(INDIRECT("'Impact Indicators - Section B '!AJ"&amp;H194)=0,"",INDIRECT("'Impact Indicators - Section B '!AJ"&amp;H3460)*100),""),IFERROR(IF(INDIRECT("'Impact Indicators - Section B '!AO"&amp;H194)=0,"",INDIRECT("'Impact Indicators - Section B '!AO"&amp;H194)*100),""),),"")</f>
        <v/>
      </c>
      <c r="L194" s="726" t="str">
        <f ca="1">IFERROR(CHOOSE(E194,'Impact Indicators - Section B '!$T$7,'Impact Indicators - Section B '!$Y$7,'Impact Indicators - Section B '!$AD$7,'Impact Indicators - Section B '!$AI$7,'Impact Indicators - Section B '!$AN$7),"")</f>
        <v/>
      </c>
      <c r="M194" s="736" t="str">
        <f t="shared" ref="M194:M219" ca="1" si="32">IFERROR(CHOOSE(E194,IFERROR(IF(INDIRECT("'Impact Indicators - Section B '!V"&amp;H194)=0,"",INDIRECT("'Impact Indicators - Section B '!V"&amp;H194)),""),IFERROR(IF(INDIRECT("'Impact Indicators - Section B '!AA"&amp;H194)=0,"",INDIRECT("'Impact Indicators - Section B '!AA"&amp;H194)),""),IFERROR(IF(INDIRECT("'Impact Indicators - Section B '!AF"&amp;H194)=0,"",INDIRECT("'Impact Indicators - Section B '!AF"&amp;H194)),""),IFERROR(IF(INDIRECT("'Impact Indicators - Section B '!AK"&amp;H194)=0,"",INDIRECT("'Impact Indicators - Section B '!AK"&amp;H194)),""),IFERROR(IF(INDIRECT("'Impact Indicators - Section B '!AP"&amp;H194)=0,"",INDIRECT("'Impact Indicators - Section B '!AP"&amp;H194)),"")),"")</f>
        <v/>
      </c>
      <c r="N194" s="726" t="str">
        <f t="shared" ref="N194:N219" ca="1" si="33">IF(IFERROR(CHOOSE(E194,IFERROR(IF(INDIRECT("'Impact Indicators - Section B '!W"&amp;H194)=0,"",INDIRECT("'Impact Indicators - Section B '!W"&amp;H194)),""),IFERROR(IF(INDIRECT("'Impact Indicators - Section B '!AB"&amp;H194)=0,"",INDIRECT("'Impact Indicators - Section B '!AB"&amp;H194)),""),IFERROR(IF(INDIRECT("'Impact Indicators - Section B '!AG"&amp;H194)=0,"",INDIRECT("'Impact Indicators - Section B '!AG"&amp;H194)),""),IFERROR(IF(INDIRECT("'Impact Indicators - Section B '!AL"&amp;H194)=0,"",INDIRECT("'Impact Indicators - Section B '!AL"&amp;H194)),""),),"")=0,"",IFERROR(CHOOSE(E194,IFERROR(IF(INDIRECT("'Impact Indicators - Section B '!W"&amp;H194)=0,"",INDIRECT("'Impact Indicators - Section B '!W"&amp;H194)),""),IFERROR(IF(INDIRECT("'Impact Indicators - Section B '!AB"&amp;H194)=0,"",INDIRECT("'Impact Indicators - Section B '!AB"&amp;H194)),""),IFERROR(IF(INDIRECT("'Impact Indicators - Section B '!AG"&amp;H194)=0,"",INDIRECT("'Impact Indicators - Section B '!AG"&amp;H194)),""),IFERROR(IF(INDIRECT("'Impact Indicators - Section B '!AL"&amp;H194)=0,"",INDIRECT("'Impact Indicators - Section B '!AL"&amp;H194)),""),),""))</f>
        <v/>
      </c>
      <c r="O194" s="721" t="str">
        <f ca="1">IFERROR(IF(ROW()=39,"",OFFSET($C192,-COUNTA($D$37:$D194)+3,0)),"")</f>
        <v>a1H1R00000HfVUvUAN</v>
      </c>
      <c r="P194" s="721"/>
      <c r="Q194" s="721"/>
      <c r="R194" s="721"/>
      <c r="S194" s="721"/>
      <c r="T194" s="721" t="b">
        <f t="shared" ref="T194:T219" ca="1" si="34">IF(A194=TRUE,TRUE,FALSE)</f>
        <v>0</v>
      </c>
    </row>
    <row r="195" spans="1:20" x14ac:dyDescent="0.35">
      <c r="A195" s="721" t="b">
        <f t="shared" ca="1" si="27"/>
        <v>0</v>
      </c>
      <c r="B195" s="733"/>
      <c r="C195" s="732" t="str">
        <f t="shared" ca="1" si="28"/>
        <v>a1H1R00000HfVVAUA3</v>
      </c>
      <c r="D195" s="721"/>
      <c r="E195" s="721">
        <f t="shared" ca="1" si="25"/>
        <v>6</v>
      </c>
      <c r="F195" s="734">
        <f ca="1">IF(COUNTA(D$37:D194)=1,"",OFFSET(F195,-COUNTA(D$37:D194)+1,0))</f>
        <v>11</v>
      </c>
      <c r="G195" s="721"/>
      <c r="H195" s="721">
        <f t="shared" ca="1" si="26"/>
        <v>29</v>
      </c>
      <c r="I195" s="735" t="str">
        <f t="shared" ca="1" si="29"/>
        <v/>
      </c>
      <c r="J195" s="735" t="str">
        <f t="shared" ca="1" si="30"/>
        <v/>
      </c>
      <c r="K195" s="723">
        <f t="shared" ca="1" si="31"/>
        <v>0</v>
      </c>
      <c r="L195" s="726" t="str">
        <f ca="1">IFERROR(CHOOSE(E195,'Impact Indicators - Section B '!$T$7,'Impact Indicators - Section B '!$Y$7,'Impact Indicators - Section B '!$AD$7,'Impact Indicators - Section B '!$AI$7,'Impact Indicators - Section B '!$AN$7),"")</f>
        <v/>
      </c>
      <c r="M195" s="736" t="str">
        <f t="shared" ca="1" si="32"/>
        <v/>
      </c>
      <c r="N195" s="726" t="str">
        <f t="shared" ca="1" si="33"/>
        <v/>
      </c>
      <c r="O195" s="721" t="str">
        <f ca="1">IFERROR(IF(ROW()=39,"",OFFSET($C193,-COUNTA($D$37:$D195)+3,0)),"")</f>
        <v>a1H1R00000HfVVAUA3</v>
      </c>
      <c r="P195" s="721"/>
      <c r="Q195" s="721"/>
      <c r="R195" s="721"/>
      <c r="S195" s="721"/>
      <c r="T195" s="721" t="b">
        <f t="shared" ca="1" si="34"/>
        <v>0</v>
      </c>
    </row>
    <row r="196" spans="1:20" x14ac:dyDescent="0.35">
      <c r="A196" s="721" t="b">
        <f t="shared" ca="1" si="27"/>
        <v>0</v>
      </c>
      <c r="B196" s="733"/>
      <c r="C196" s="732" t="str">
        <f t="shared" ca="1" si="28"/>
        <v>a1H1R00000HfVTyUAN</v>
      </c>
      <c r="D196" s="721"/>
      <c r="E196" s="721">
        <f t="shared" ca="1" si="25"/>
        <v>1</v>
      </c>
      <c r="F196" s="734">
        <f ca="1">IF(COUNTA(D$37:D195)=1,"",OFFSET(F196,-COUNTA(D$37:D195)+1,0))</f>
        <v>12</v>
      </c>
      <c r="G196" s="721"/>
      <c r="H196" s="721">
        <f t="shared" ca="1" si="26"/>
        <v>31</v>
      </c>
      <c r="I196" s="735" t="str">
        <f t="shared" ca="1" si="29"/>
        <v/>
      </c>
      <c r="J196" s="735" t="str">
        <f t="shared" ca="1" si="30"/>
        <v/>
      </c>
      <c r="K196" s="723" t="str">
        <f t="shared" ca="1" si="31"/>
        <v/>
      </c>
      <c r="L196" s="726">
        <f ca="1">IFERROR(CHOOSE(E196,'Impact Indicators - Section B '!$T$7,'Impact Indicators - Section B '!$Y$7,'Impact Indicators - Section B '!$AD$7,'Impact Indicators - Section B '!$AI$7,'Impact Indicators - Section B '!$AN$7),"")</f>
        <v>2021</v>
      </c>
      <c r="M196" s="736" t="str">
        <f t="shared" ca="1" si="32"/>
        <v/>
      </c>
      <c r="N196" s="726" t="str">
        <f t="shared" ca="1" si="33"/>
        <v/>
      </c>
      <c r="O196" s="721" t="str">
        <f ca="1">IFERROR(IF(ROW()=39,"",OFFSET($C194,-COUNTA($D$37:$D196)+3,0)),"")</f>
        <v>a1H1R00000HfVTyUAN</v>
      </c>
      <c r="P196" s="721"/>
      <c r="Q196" s="721"/>
      <c r="R196" s="721"/>
      <c r="S196" s="721"/>
      <c r="T196" s="721" t="b">
        <f t="shared" ca="1" si="34"/>
        <v>0</v>
      </c>
    </row>
    <row r="197" spans="1:20" x14ac:dyDescent="0.35">
      <c r="A197" s="721" t="b">
        <f t="shared" ca="1" si="27"/>
        <v>0</v>
      </c>
      <c r="B197" s="733"/>
      <c r="C197" s="732" t="str">
        <f t="shared" ca="1" si="28"/>
        <v>a1H1R00000HfVUDUA3</v>
      </c>
      <c r="D197" s="721"/>
      <c r="E197" s="721">
        <f t="shared" ca="1" si="25"/>
        <v>2</v>
      </c>
      <c r="F197" s="734">
        <f ca="1">IF(COUNTA(D$37:D196)=1,"",OFFSET(F197,-COUNTA(D$37:D196)+1,0))</f>
        <v>12</v>
      </c>
      <c r="G197" s="721"/>
      <c r="H197" s="721">
        <f t="shared" ca="1" si="26"/>
        <v>31</v>
      </c>
      <c r="I197" s="735" t="str">
        <f t="shared" ca="1" si="29"/>
        <v/>
      </c>
      <c r="J197" s="735" t="str">
        <f t="shared" ca="1" si="30"/>
        <v/>
      </c>
      <c r="K197" s="723" t="str">
        <f t="shared" ca="1" si="31"/>
        <v/>
      </c>
      <c r="L197" s="726">
        <f ca="1">IFERROR(CHOOSE(E197,'Impact Indicators - Section B '!$T$7,'Impact Indicators - Section B '!$Y$7,'Impact Indicators - Section B '!$AD$7,'Impact Indicators - Section B '!$AI$7,'Impact Indicators - Section B '!$AN$7),"")</f>
        <v>2022</v>
      </c>
      <c r="M197" s="736" t="str">
        <f t="shared" ca="1" si="32"/>
        <v/>
      </c>
      <c r="N197" s="726" t="str">
        <f t="shared" ca="1" si="33"/>
        <v/>
      </c>
      <c r="O197" s="721" t="str">
        <f ca="1">IFERROR(IF(ROW()=39,"",OFFSET($C195,-COUNTA($D$37:$D197)+3,0)),"")</f>
        <v>a1H1R00000HfVUDUA3</v>
      </c>
      <c r="P197" s="721"/>
      <c r="Q197" s="721"/>
      <c r="R197" s="721"/>
      <c r="S197" s="721"/>
      <c r="T197" s="721" t="b">
        <f t="shared" ca="1" si="34"/>
        <v>0</v>
      </c>
    </row>
    <row r="198" spans="1:20" x14ac:dyDescent="0.35">
      <c r="A198" s="721" t="b">
        <f t="shared" ca="1" si="27"/>
        <v>0</v>
      </c>
      <c r="B198" s="733"/>
      <c r="C198" s="732" t="str">
        <f t="shared" ca="1" si="28"/>
        <v>a1H1R00000HfVUSUA3</v>
      </c>
      <c r="D198" s="721"/>
      <c r="E198" s="721">
        <f t="shared" ca="1" si="25"/>
        <v>3</v>
      </c>
      <c r="F198" s="734">
        <f ca="1">IF(COUNTA(D$37:D197)=1,"",OFFSET(F198,-COUNTA(D$37:D197)+1,0))</f>
        <v>12</v>
      </c>
      <c r="G198" s="721"/>
      <c r="H198" s="721">
        <f t="shared" ca="1" si="26"/>
        <v>31</v>
      </c>
      <c r="I198" s="735" t="str">
        <f t="shared" ca="1" si="29"/>
        <v/>
      </c>
      <c r="J198" s="735" t="str">
        <f t="shared" ca="1" si="30"/>
        <v/>
      </c>
      <c r="K198" s="723" t="str">
        <f t="shared" ca="1" si="31"/>
        <v/>
      </c>
      <c r="L198" s="726">
        <f ca="1">IFERROR(CHOOSE(E198,'Impact Indicators - Section B '!$T$7,'Impact Indicators - Section B '!$Y$7,'Impact Indicators - Section B '!$AD$7,'Impact Indicators - Section B '!$AI$7,'Impact Indicators - Section B '!$AN$7),"")</f>
        <v>2023</v>
      </c>
      <c r="M198" s="736" t="str">
        <f t="shared" ca="1" si="32"/>
        <v/>
      </c>
      <c r="N198" s="726" t="str">
        <f t="shared" ca="1" si="33"/>
        <v/>
      </c>
      <c r="O198" s="721" t="str">
        <f ca="1">IFERROR(IF(ROW()=39,"",OFFSET($C196,-COUNTA($D$37:$D198)+3,0)),"")</f>
        <v>a1H1R00000HfVUSUA3</v>
      </c>
      <c r="P198" s="721"/>
      <c r="Q198" s="721"/>
      <c r="R198" s="721"/>
      <c r="S198" s="721"/>
      <c r="T198" s="721" t="b">
        <f t="shared" ca="1" si="34"/>
        <v>0</v>
      </c>
    </row>
    <row r="199" spans="1:20" x14ac:dyDescent="0.35">
      <c r="A199" s="721" t="b">
        <f t="shared" ca="1" si="27"/>
        <v>0</v>
      </c>
      <c r="B199" s="733"/>
      <c r="C199" s="732" t="str">
        <f t="shared" ca="1" si="28"/>
        <v>a1H1R00000HfVUhUAN</v>
      </c>
      <c r="D199" s="721"/>
      <c r="E199" s="721">
        <f t="shared" ca="1" si="25"/>
        <v>4</v>
      </c>
      <c r="F199" s="734">
        <f ca="1">IF(COUNTA(D$37:D198)=1,"",OFFSET(F199,-COUNTA(D$37:D198)+1,0))</f>
        <v>12</v>
      </c>
      <c r="G199" s="721"/>
      <c r="H199" s="721">
        <f t="shared" ca="1" si="26"/>
        <v>31</v>
      </c>
      <c r="I199" s="735" t="str">
        <f t="shared" ca="1" si="29"/>
        <v/>
      </c>
      <c r="J199" s="735" t="str">
        <f t="shared" ca="1" si="30"/>
        <v/>
      </c>
      <c r="K199" s="723" t="str">
        <f t="shared" ca="1" si="31"/>
        <v/>
      </c>
      <c r="L199" s="726" t="str">
        <f ca="1">IFERROR(CHOOSE(E199,'Impact Indicators - Section B '!$T$7,'Impact Indicators - Section B '!$Y$7,'Impact Indicators - Section B '!$AD$7,'Impact Indicators - Section B '!$AI$7,'Impact Indicators - Section B '!$AN$7),"")</f>
        <v/>
      </c>
      <c r="M199" s="736" t="str">
        <f t="shared" ca="1" si="32"/>
        <v/>
      </c>
      <c r="N199" s="726" t="str">
        <f t="shared" ca="1" si="33"/>
        <v/>
      </c>
      <c r="O199" s="721" t="str">
        <f ca="1">IFERROR(IF(ROW()=39,"",OFFSET($C197,-COUNTA($D$37:$D199)+3,0)),"")</f>
        <v>a1H1R00000HfVUhUAN</v>
      </c>
      <c r="P199" s="721"/>
      <c r="Q199" s="721"/>
      <c r="R199" s="721"/>
      <c r="S199" s="721"/>
      <c r="T199" s="721" t="b">
        <f t="shared" ca="1" si="34"/>
        <v>0</v>
      </c>
    </row>
    <row r="200" spans="1:20" x14ac:dyDescent="0.35">
      <c r="A200" s="721" t="b">
        <f t="shared" ca="1" si="27"/>
        <v>0</v>
      </c>
      <c r="B200" s="733"/>
      <c r="C200" s="732" t="str">
        <f t="shared" ca="1" si="28"/>
        <v>a1H1R00000HfVUwUAN</v>
      </c>
      <c r="D200" s="721"/>
      <c r="E200" s="721">
        <f t="shared" ca="1" si="25"/>
        <v>5</v>
      </c>
      <c r="F200" s="734">
        <f ca="1">IF(COUNTA(D$37:D199)=1,"",OFFSET(F200,-COUNTA(D$37:D199)+1,0))</f>
        <v>12</v>
      </c>
      <c r="G200" s="721"/>
      <c r="H200" s="721">
        <f t="shared" ca="1" si="26"/>
        <v>31</v>
      </c>
      <c r="I200" s="735" t="str">
        <f t="shared" ca="1" si="29"/>
        <v/>
      </c>
      <c r="J200" s="735" t="str">
        <f t="shared" ca="1" si="30"/>
        <v/>
      </c>
      <c r="K200" s="723" t="str">
        <f t="shared" ca="1" si="31"/>
        <v/>
      </c>
      <c r="L200" s="726" t="str">
        <f ca="1">IFERROR(CHOOSE(E200,'Impact Indicators - Section B '!$T$7,'Impact Indicators - Section B '!$Y$7,'Impact Indicators - Section B '!$AD$7,'Impact Indicators - Section B '!$AI$7,'Impact Indicators - Section B '!$AN$7),"")</f>
        <v/>
      </c>
      <c r="M200" s="736" t="str">
        <f t="shared" ca="1" si="32"/>
        <v/>
      </c>
      <c r="N200" s="726" t="str">
        <f t="shared" ca="1" si="33"/>
        <v/>
      </c>
      <c r="O200" s="721" t="str">
        <f ca="1">IFERROR(IF(ROW()=39,"",OFFSET($C198,-COUNTA($D$37:$D200)+3,0)),"")</f>
        <v>a1H1R00000HfVUwUAN</v>
      </c>
      <c r="P200" s="721"/>
      <c r="Q200" s="721"/>
      <c r="R200" s="721"/>
      <c r="S200" s="721"/>
      <c r="T200" s="721" t="b">
        <f t="shared" ca="1" si="34"/>
        <v>0</v>
      </c>
    </row>
    <row r="201" spans="1:20" x14ac:dyDescent="0.35">
      <c r="A201" s="721" t="b">
        <f t="shared" ca="1" si="27"/>
        <v>0</v>
      </c>
      <c r="B201" s="733"/>
      <c r="C201" s="732" t="str">
        <f t="shared" ca="1" si="28"/>
        <v>a1H1R00000HfVVBUA3</v>
      </c>
      <c r="D201" s="721"/>
      <c r="E201" s="721">
        <f t="shared" ca="1" si="25"/>
        <v>6</v>
      </c>
      <c r="F201" s="734">
        <f ca="1">IF(COUNTA(D$37:D200)=1,"",OFFSET(F201,-COUNTA(D$37:D200)+1,0))</f>
        <v>12</v>
      </c>
      <c r="G201" s="721"/>
      <c r="H201" s="721">
        <f t="shared" ca="1" si="26"/>
        <v>31</v>
      </c>
      <c r="I201" s="735" t="str">
        <f t="shared" ca="1" si="29"/>
        <v/>
      </c>
      <c r="J201" s="735" t="str">
        <f t="shared" ca="1" si="30"/>
        <v/>
      </c>
      <c r="K201" s="723">
        <f t="shared" ca="1" si="31"/>
        <v>0</v>
      </c>
      <c r="L201" s="726" t="str">
        <f ca="1">IFERROR(CHOOSE(E201,'Impact Indicators - Section B '!$T$7,'Impact Indicators - Section B '!$Y$7,'Impact Indicators - Section B '!$AD$7,'Impact Indicators - Section B '!$AI$7,'Impact Indicators - Section B '!$AN$7),"")</f>
        <v/>
      </c>
      <c r="M201" s="736" t="str">
        <f t="shared" ca="1" si="32"/>
        <v/>
      </c>
      <c r="N201" s="726" t="str">
        <f t="shared" ca="1" si="33"/>
        <v/>
      </c>
      <c r="O201" s="721" t="str">
        <f ca="1">IFERROR(IF(ROW()=39,"",OFFSET($C199,-COUNTA($D$37:$D201)+3,0)),"")</f>
        <v>a1H1R00000HfVVBUA3</v>
      </c>
      <c r="P201" s="721"/>
      <c r="Q201" s="721"/>
      <c r="R201" s="721"/>
      <c r="S201" s="721"/>
      <c r="T201" s="721" t="b">
        <f t="shared" ca="1" si="34"/>
        <v>0</v>
      </c>
    </row>
    <row r="202" spans="1:20" x14ac:dyDescent="0.35">
      <c r="A202" s="721" t="b">
        <f t="shared" ca="1" si="27"/>
        <v>0</v>
      </c>
      <c r="B202" s="733"/>
      <c r="C202" s="732" t="str">
        <f t="shared" ca="1" si="28"/>
        <v>a1H1R00000HfVTzUAN</v>
      </c>
      <c r="D202" s="721"/>
      <c r="E202" s="721">
        <f t="shared" ca="1" si="25"/>
        <v>1</v>
      </c>
      <c r="F202" s="734">
        <f ca="1">IF(COUNTA(D$37:D201)=1,"",OFFSET(F202,-COUNTA(D$37:D201)+1,0))</f>
        <v>13</v>
      </c>
      <c r="G202" s="721"/>
      <c r="H202" s="721">
        <f t="shared" ca="1" si="26"/>
        <v>33</v>
      </c>
      <c r="I202" s="735" t="str">
        <f t="shared" ca="1" si="29"/>
        <v/>
      </c>
      <c r="J202" s="735" t="str">
        <f t="shared" ca="1" si="30"/>
        <v/>
      </c>
      <c r="K202" s="723" t="str">
        <f t="shared" ca="1" si="31"/>
        <v/>
      </c>
      <c r="L202" s="726">
        <f ca="1">IFERROR(CHOOSE(E202,'Impact Indicators - Section B '!$T$7,'Impact Indicators - Section B '!$Y$7,'Impact Indicators - Section B '!$AD$7,'Impact Indicators - Section B '!$AI$7,'Impact Indicators - Section B '!$AN$7),"")</f>
        <v>2021</v>
      </c>
      <c r="M202" s="736" t="str">
        <f t="shared" ca="1" si="32"/>
        <v/>
      </c>
      <c r="N202" s="726" t="str">
        <f t="shared" ca="1" si="33"/>
        <v/>
      </c>
      <c r="O202" s="721" t="str">
        <f ca="1">IFERROR(IF(ROW()=39,"",OFFSET($C200,-COUNTA($D$37:$D202)+3,0)),"")</f>
        <v>a1H1R00000HfVTzUAN</v>
      </c>
      <c r="P202" s="721"/>
      <c r="Q202" s="721"/>
      <c r="R202" s="721"/>
      <c r="S202" s="721"/>
      <c r="T202" s="721" t="b">
        <f t="shared" ca="1" si="34"/>
        <v>0</v>
      </c>
    </row>
    <row r="203" spans="1:20" x14ac:dyDescent="0.35">
      <c r="A203" s="721" t="b">
        <f t="shared" ca="1" si="27"/>
        <v>0</v>
      </c>
      <c r="B203" s="733"/>
      <c r="C203" s="732" t="str">
        <f t="shared" ca="1" si="28"/>
        <v>a1H1R00000HfVUEUA3</v>
      </c>
      <c r="D203" s="721"/>
      <c r="E203" s="721">
        <f t="shared" ca="1" si="25"/>
        <v>2</v>
      </c>
      <c r="F203" s="734">
        <f ca="1">IF(COUNTA(D$37:D202)=1,"",OFFSET(F203,-COUNTA(D$37:D202)+1,0))</f>
        <v>13</v>
      </c>
      <c r="G203" s="721"/>
      <c r="H203" s="721">
        <f t="shared" ca="1" si="26"/>
        <v>33</v>
      </c>
      <c r="I203" s="735" t="str">
        <f t="shared" ca="1" si="29"/>
        <v/>
      </c>
      <c r="J203" s="735" t="str">
        <f t="shared" ca="1" si="30"/>
        <v/>
      </c>
      <c r="K203" s="723" t="str">
        <f t="shared" ca="1" si="31"/>
        <v/>
      </c>
      <c r="L203" s="726">
        <f ca="1">IFERROR(CHOOSE(E203,'Impact Indicators - Section B '!$T$7,'Impact Indicators - Section B '!$Y$7,'Impact Indicators - Section B '!$AD$7,'Impact Indicators - Section B '!$AI$7,'Impact Indicators - Section B '!$AN$7),"")</f>
        <v>2022</v>
      </c>
      <c r="M203" s="736" t="str">
        <f t="shared" ca="1" si="32"/>
        <v/>
      </c>
      <c r="N203" s="726" t="str">
        <f t="shared" ca="1" si="33"/>
        <v/>
      </c>
      <c r="O203" s="721" t="str">
        <f ca="1">IFERROR(IF(ROW()=39,"",OFFSET($C201,-COUNTA($D$37:$D203)+3,0)),"")</f>
        <v>a1H1R00000HfVUEUA3</v>
      </c>
      <c r="P203" s="721"/>
      <c r="Q203" s="721"/>
      <c r="R203" s="721"/>
      <c r="S203" s="721"/>
      <c r="T203" s="721" t="b">
        <f t="shared" ca="1" si="34"/>
        <v>0</v>
      </c>
    </row>
    <row r="204" spans="1:20" x14ac:dyDescent="0.35">
      <c r="A204" s="721" t="b">
        <f t="shared" ca="1" si="27"/>
        <v>0</v>
      </c>
      <c r="B204" s="733"/>
      <c r="C204" s="732" t="str">
        <f t="shared" ca="1" si="28"/>
        <v>a1H1R00000HfVUTUA3</v>
      </c>
      <c r="D204" s="721"/>
      <c r="E204" s="721">
        <f t="shared" ca="1" si="25"/>
        <v>3</v>
      </c>
      <c r="F204" s="734">
        <f ca="1">IF(COUNTA(D$37:D203)=1,"",OFFSET(F204,-COUNTA(D$37:D203)+1,0))</f>
        <v>13</v>
      </c>
      <c r="G204" s="721"/>
      <c r="H204" s="721">
        <f t="shared" ca="1" si="26"/>
        <v>33</v>
      </c>
      <c r="I204" s="735" t="str">
        <f t="shared" ca="1" si="29"/>
        <v/>
      </c>
      <c r="J204" s="735" t="str">
        <f t="shared" ca="1" si="30"/>
        <v/>
      </c>
      <c r="K204" s="723" t="str">
        <f t="shared" ca="1" si="31"/>
        <v/>
      </c>
      <c r="L204" s="726">
        <f ca="1">IFERROR(CHOOSE(E204,'Impact Indicators - Section B '!$T$7,'Impact Indicators - Section B '!$Y$7,'Impact Indicators - Section B '!$AD$7,'Impact Indicators - Section B '!$AI$7,'Impact Indicators - Section B '!$AN$7),"")</f>
        <v>2023</v>
      </c>
      <c r="M204" s="736" t="str">
        <f t="shared" ca="1" si="32"/>
        <v/>
      </c>
      <c r="N204" s="726" t="str">
        <f t="shared" ca="1" si="33"/>
        <v/>
      </c>
      <c r="O204" s="721" t="str">
        <f ca="1">IFERROR(IF(ROW()=39,"",OFFSET($C202,-COUNTA($D$37:$D204)+3,0)),"")</f>
        <v>a1H1R00000HfVUTUA3</v>
      </c>
      <c r="P204" s="721"/>
      <c r="Q204" s="721"/>
      <c r="R204" s="721"/>
      <c r="S204" s="721"/>
      <c r="T204" s="721" t="b">
        <f t="shared" ca="1" si="34"/>
        <v>0</v>
      </c>
    </row>
    <row r="205" spans="1:20" x14ac:dyDescent="0.35">
      <c r="A205" s="721" t="b">
        <f t="shared" ca="1" si="27"/>
        <v>0</v>
      </c>
      <c r="B205" s="733"/>
      <c r="C205" s="732" t="str">
        <f t="shared" ca="1" si="28"/>
        <v>a1H1R00000HfVUiUAN</v>
      </c>
      <c r="D205" s="721"/>
      <c r="E205" s="721">
        <f t="shared" ca="1" si="25"/>
        <v>4</v>
      </c>
      <c r="F205" s="734">
        <f ca="1">IF(COUNTA(D$37:D204)=1,"",OFFSET(F205,-COUNTA(D$37:D204)+1,0))</f>
        <v>13</v>
      </c>
      <c r="G205" s="721"/>
      <c r="H205" s="721">
        <f t="shared" ca="1" si="26"/>
        <v>33</v>
      </c>
      <c r="I205" s="735" t="str">
        <f t="shared" ca="1" si="29"/>
        <v/>
      </c>
      <c r="J205" s="735" t="str">
        <f t="shared" ca="1" si="30"/>
        <v/>
      </c>
      <c r="K205" s="723" t="str">
        <f t="shared" ca="1" si="31"/>
        <v/>
      </c>
      <c r="L205" s="726" t="str">
        <f ca="1">IFERROR(CHOOSE(E205,'Impact Indicators - Section B '!$T$7,'Impact Indicators - Section B '!$Y$7,'Impact Indicators - Section B '!$AD$7,'Impact Indicators - Section B '!$AI$7,'Impact Indicators - Section B '!$AN$7),"")</f>
        <v/>
      </c>
      <c r="M205" s="736" t="str">
        <f t="shared" ca="1" si="32"/>
        <v/>
      </c>
      <c r="N205" s="726" t="str">
        <f t="shared" ca="1" si="33"/>
        <v/>
      </c>
      <c r="O205" s="721" t="str">
        <f ca="1">IFERROR(IF(ROW()=39,"",OFFSET($C203,-COUNTA($D$37:$D205)+3,0)),"")</f>
        <v>a1H1R00000HfVUiUAN</v>
      </c>
      <c r="P205" s="721"/>
      <c r="Q205" s="721"/>
      <c r="R205" s="721"/>
      <c r="S205" s="721"/>
      <c r="T205" s="721" t="b">
        <f t="shared" ca="1" si="34"/>
        <v>0</v>
      </c>
    </row>
    <row r="206" spans="1:20" x14ac:dyDescent="0.35">
      <c r="A206" s="721" t="b">
        <f t="shared" ca="1" si="27"/>
        <v>0</v>
      </c>
      <c r="B206" s="733"/>
      <c r="C206" s="732" t="str">
        <f t="shared" ca="1" si="28"/>
        <v>a1H1R00000HfVUxUAN</v>
      </c>
      <c r="D206" s="721"/>
      <c r="E206" s="721">
        <f t="shared" ca="1" si="25"/>
        <v>5</v>
      </c>
      <c r="F206" s="734">
        <f ca="1">IF(COUNTA(D$37:D205)=1,"",OFFSET(F206,-COUNTA(D$37:D205)+1,0))</f>
        <v>13</v>
      </c>
      <c r="G206" s="721"/>
      <c r="H206" s="721">
        <f t="shared" ca="1" si="26"/>
        <v>33</v>
      </c>
      <c r="I206" s="735" t="str">
        <f t="shared" ca="1" si="29"/>
        <v/>
      </c>
      <c r="J206" s="735" t="str">
        <f t="shared" ca="1" si="30"/>
        <v/>
      </c>
      <c r="K206" s="723" t="str">
        <f t="shared" ca="1" si="31"/>
        <v/>
      </c>
      <c r="L206" s="726" t="str">
        <f ca="1">IFERROR(CHOOSE(E206,'Impact Indicators - Section B '!$T$7,'Impact Indicators - Section B '!$Y$7,'Impact Indicators - Section B '!$AD$7,'Impact Indicators - Section B '!$AI$7,'Impact Indicators - Section B '!$AN$7),"")</f>
        <v/>
      </c>
      <c r="M206" s="736" t="str">
        <f t="shared" ca="1" si="32"/>
        <v/>
      </c>
      <c r="N206" s="726" t="str">
        <f t="shared" ca="1" si="33"/>
        <v/>
      </c>
      <c r="O206" s="721" t="str">
        <f ca="1">IFERROR(IF(ROW()=39,"",OFFSET($C204,-COUNTA($D$37:$D206)+3,0)),"")</f>
        <v>a1H1R00000HfVUxUAN</v>
      </c>
      <c r="P206" s="721"/>
      <c r="Q206" s="721"/>
      <c r="R206" s="721"/>
      <c r="S206" s="721"/>
      <c r="T206" s="721" t="b">
        <f t="shared" ca="1" si="34"/>
        <v>0</v>
      </c>
    </row>
    <row r="207" spans="1:20" x14ac:dyDescent="0.35">
      <c r="A207" s="721" t="b">
        <f t="shared" ca="1" si="27"/>
        <v>0</v>
      </c>
      <c r="B207" s="733"/>
      <c r="C207" s="732" t="str">
        <f t="shared" ca="1" si="28"/>
        <v>a1H1R00000HfVVCUA3</v>
      </c>
      <c r="D207" s="721"/>
      <c r="E207" s="721">
        <f t="shared" ca="1" si="25"/>
        <v>6</v>
      </c>
      <c r="F207" s="734">
        <f ca="1">IF(COUNTA(D$37:D206)=1,"",OFFSET(F207,-COUNTA(D$37:D206)+1,0))</f>
        <v>13</v>
      </c>
      <c r="G207" s="721"/>
      <c r="H207" s="721">
        <f t="shared" ca="1" si="26"/>
        <v>33</v>
      </c>
      <c r="I207" s="735" t="str">
        <f t="shared" ca="1" si="29"/>
        <v/>
      </c>
      <c r="J207" s="735" t="str">
        <f t="shared" ca="1" si="30"/>
        <v/>
      </c>
      <c r="K207" s="723">
        <f t="shared" ca="1" si="31"/>
        <v>0</v>
      </c>
      <c r="L207" s="726" t="str">
        <f ca="1">IFERROR(CHOOSE(E207,'Impact Indicators - Section B '!$T$7,'Impact Indicators - Section B '!$Y$7,'Impact Indicators - Section B '!$AD$7,'Impact Indicators - Section B '!$AI$7,'Impact Indicators - Section B '!$AN$7),"")</f>
        <v/>
      </c>
      <c r="M207" s="736" t="str">
        <f t="shared" ca="1" si="32"/>
        <v/>
      </c>
      <c r="N207" s="726" t="str">
        <f t="shared" ca="1" si="33"/>
        <v/>
      </c>
      <c r="O207" s="721" t="str">
        <f ca="1">IFERROR(IF(ROW()=39,"",OFFSET($C205,-COUNTA($D$37:$D207)+3,0)),"")</f>
        <v>a1H1R00000HfVVCUA3</v>
      </c>
      <c r="P207" s="721"/>
      <c r="Q207" s="721"/>
      <c r="R207" s="721"/>
      <c r="S207" s="721"/>
      <c r="T207" s="721" t="b">
        <f t="shared" ca="1" si="34"/>
        <v>0</v>
      </c>
    </row>
    <row r="208" spans="1:20" x14ac:dyDescent="0.35">
      <c r="A208" s="721" t="b">
        <f t="shared" ca="1" si="27"/>
        <v>0</v>
      </c>
      <c r="B208" s="733"/>
      <c r="C208" s="732" t="str">
        <f t="shared" ca="1" si="28"/>
        <v>a1H1R00000HfVU0UAN</v>
      </c>
      <c r="D208" s="721"/>
      <c r="E208" s="721">
        <f t="shared" ca="1" si="25"/>
        <v>1</v>
      </c>
      <c r="F208" s="734">
        <f ca="1">IF(COUNTA(D$37:D207)=1,"",OFFSET(F208,-COUNTA(D$37:D207)+1,0))</f>
        <v>14</v>
      </c>
      <c r="G208" s="721"/>
      <c r="H208" s="721">
        <f t="shared" ca="1" si="26"/>
        <v>35</v>
      </c>
      <c r="I208" s="735" t="str">
        <f t="shared" ca="1" si="29"/>
        <v/>
      </c>
      <c r="J208" s="735" t="str">
        <f t="shared" ca="1" si="30"/>
        <v/>
      </c>
      <c r="K208" s="723" t="str">
        <f t="shared" ca="1" si="31"/>
        <v/>
      </c>
      <c r="L208" s="726">
        <f ca="1">IFERROR(CHOOSE(E208,'Impact Indicators - Section B '!$T$7,'Impact Indicators - Section B '!$Y$7,'Impact Indicators - Section B '!$AD$7,'Impact Indicators - Section B '!$AI$7,'Impact Indicators - Section B '!$AN$7),"")</f>
        <v>2021</v>
      </c>
      <c r="M208" s="736" t="str">
        <f t="shared" ca="1" si="32"/>
        <v/>
      </c>
      <c r="N208" s="726" t="str">
        <f t="shared" ca="1" si="33"/>
        <v/>
      </c>
      <c r="O208" s="721" t="str">
        <f ca="1">IFERROR(IF(ROW()=39,"",OFFSET($C206,-COUNTA($D$37:$D208)+3,0)),"")</f>
        <v>a1H1R00000HfVU0UAN</v>
      </c>
      <c r="P208" s="721"/>
      <c r="Q208" s="721"/>
      <c r="R208" s="721"/>
      <c r="S208" s="721"/>
      <c r="T208" s="721" t="b">
        <f t="shared" ca="1" si="34"/>
        <v>0</v>
      </c>
    </row>
    <row r="209" spans="1:20" x14ac:dyDescent="0.35">
      <c r="A209" s="721" t="b">
        <f t="shared" ca="1" si="27"/>
        <v>0</v>
      </c>
      <c r="B209" s="733"/>
      <c r="C209" s="732" t="str">
        <f t="shared" ca="1" si="28"/>
        <v>a1H1R00000HfVUFUA3</v>
      </c>
      <c r="D209" s="721"/>
      <c r="E209" s="721">
        <f t="shared" ca="1" si="25"/>
        <v>2</v>
      </c>
      <c r="F209" s="734">
        <f ca="1">IF(COUNTA(D$37:D208)=1,"",OFFSET(F209,-COUNTA(D$37:D208)+1,0))</f>
        <v>14</v>
      </c>
      <c r="G209" s="721"/>
      <c r="H209" s="721">
        <f t="shared" ca="1" si="26"/>
        <v>35</v>
      </c>
      <c r="I209" s="735" t="str">
        <f t="shared" ca="1" si="29"/>
        <v/>
      </c>
      <c r="J209" s="735" t="str">
        <f t="shared" ca="1" si="30"/>
        <v/>
      </c>
      <c r="K209" s="723" t="str">
        <f t="shared" ca="1" si="31"/>
        <v/>
      </c>
      <c r="L209" s="726">
        <f ca="1">IFERROR(CHOOSE(E209,'Impact Indicators - Section B '!$T$7,'Impact Indicators - Section B '!$Y$7,'Impact Indicators - Section B '!$AD$7,'Impact Indicators - Section B '!$AI$7,'Impact Indicators - Section B '!$AN$7),"")</f>
        <v>2022</v>
      </c>
      <c r="M209" s="736" t="str">
        <f t="shared" ca="1" si="32"/>
        <v/>
      </c>
      <c r="N209" s="726" t="str">
        <f t="shared" ca="1" si="33"/>
        <v/>
      </c>
      <c r="O209" s="721" t="str">
        <f ca="1">IFERROR(IF(ROW()=39,"",OFFSET($C207,-COUNTA($D$37:$D209)+3,0)),"")</f>
        <v>a1H1R00000HfVUFUA3</v>
      </c>
      <c r="P209" s="721"/>
      <c r="Q209" s="721"/>
      <c r="R209" s="721"/>
      <c r="S209" s="721"/>
      <c r="T209" s="721" t="b">
        <f t="shared" ca="1" si="34"/>
        <v>0</v>
      </c>
    </row>
    <row r="210" spans="1:20" x14ac:dyDescent="0.35">
      <c r="A210" s="721" t="b">
        <f t="shared" ca="1" si="27"/>
        <v>0</v>
      </c>
      <c r="B210" s="733"/>
      <c r="C210" s="732" t="str">
        <f t="shared" ca="1" si="28"/>
        <v>a1H1R00000HfVUUUA3</v>
      </c>
      <c r="D210" s="721"/>
      <c r="E210" s="721">
        <f t="shared" ca="1" si="25"/>
        <v>3</v>
      </c>
      <c r="F210" s="734">
        <f ca="1">IF(COUNTA(D$37:D209)=1,"",OFFSET(F210,-COUNTA(D$37:D209)+1,0))</f>
        <v>14</v>
      </c>
      <c r="G210" s="721"/>
      <c r="H210" s="721">
        <f t="shared" ca="1" si="26"/>
        <v>35</v>
      </c>
      <c r="I210" s="735" t="str">
        <f t="shared" ca="1" si="29"/>
        <v/>
      </c>
      <c r="J210" s="735" t="str">
        <f t="shared" ca="1" si="30"/>
        <v/>
      </c>
      <c r="K210" s="723" t="str">
        <f t="shared" ca="1" si="31"/>
        <v/>
      </c>
      <c r="L210" s="726">
        <f ca="1">IFERROR(CHOOSE(E210,'Impact Indicators - Section B '!$T$7,'Impact Indicators - Section B '!$Y$7,'Impact Indicators - Section B '!$AD$7,'Impact Indicators - Section B '!$AI$7,'Impact Indicators - Section B '!$AN$7),"")</f>
        <v>2023</v>
      </c>
      <c r="M210" s="736" t="str">
        <f t="shared" ca="1" si="32"/>
        <v/>
      </c>
      <c r="N210" s="726" t="str">
        <f t="shared" ca="1" si="33"/>
        <v/>
      </c>
      <c r="O210" s="721" t="str">
        <f ca="1">IFERROR(IF(ROW()=39,"",OFFSET($C208,-COUNTA($D$37:$D210)+3,0)),"")</f>
        <v>a1H1R00000HfVUUUA3</v>
      </c>
      <c r="P210" s="721"/>
      <c r="Q210" s="721"/>
      <c r="R210" s="721"/>
      <c r="S210" s="721"/>
      <c r="T210" s="721" t="b">
        <f t="shared" ca="1" si="34"/>
        <v>0</v>
      </c>
    </row>
    <row r="211" spans="1:20" x14ac:dyDescent="0.35">
      <c r="A211" s="721" t="b">
        <f t="shared" ca="1" si="27"/>
        <v>0</v>
      </c>
      <c r="B211" s="733"/>
      <c r="C211" s="732" t="str">
        <f t="shared" ca="1" si="28"/>
        <v>a1H1R00000HfVUjUAN</v>
      </c>
      <c r="D211" s="721"/>
      <c r="E211" s="721">
        <f t="shared" ca="1" si="25"/>
        <v>4</v>
      </c>
      <c r="F211" s="734">
        <f ca="1">IF(COUNTA(D$37:D210)=1,"",OFFSET(F211,-COUNTA(D$37:D210)+1,0))</f>
        <v>14</v>
      </c>
      <c r="G211" s="721"/>
      <c r="H211" s="721">
        <f t="shared" ca="1" si="26"/>
        <v>35</v>
      </c>
      <c r="I211" s="735" t="str">
        <f t="shared" ca="1" si="29"/>
        <v/>
      </c>
      <c r="J211" s="735" t="str">
        <f t="shared" ca="1" si="30"/>
        <v/>
      </c>
      <c r="K211" s="723" t="str">
        <f t="shared" ca="1" si="31"/>
        <v/>
      </c>
      <c r="L211" s="726" t="str">
        <f ca="1">IFERROR(CHOOSE(E211,'Impact Indicators - Section B '!$T$7,'Impact Indicators - Section B '!$Y$7,'Impact Indicators - Section B '!$AD$7,'Impact Indicators - Section B '!$AI$7,'Impact Indicators - Section B '!$AN$7),"")</f>
        <v/>
      </c>
      <c r="M211" s="736" t="str">
        <f t="shared" ca="1" si="32"/>
        <v/>
      </c>
      <c r="N211" s="726" t="str">
        <f t="shared" ca="1" si="33"/>
        <v/>
      </c>
      <c r="O211" s="721" t="str">
        <f ca="1">IFERROR(IF(ROW()=39,"",OFFSET($C209,-COUNTA($D$37:$D211)+3,0)),"")</f>
        <v>a1H1R00000HfVUjUAN</v>
      </c>
      <c r="P211" s="721"/>
      <c r="Q211" s="721"/>
      <c r="R211" s="721"/>
      <c r="S211" s="721"/>
      <c r="T211" s="721" t="b">
        <f t="shared" ca="1" si="34"/>
        <v>0</v>
      </c>
    </row>
    <row r="212" spans="1:20" x14ac:dyDescent="0.35">
      <c r="A212" s="721" t="b">
        <f t="shared" ca="1" si="27"/>
        <v>0</v>
      </c>
      <c r="B212" s="733"/>
      <c r="C212" s="732" t="str">
        <f t="shared" ca="1" si="28"/>
        <v>a1H1R00000HfVUyUAN</v>
      </c>
      <c r="D212" s="721"/>
      <c r="E212" s="721">
        <f t="shared" ca="1" si="25"/>
        <v>5</v>
      </c>
      <c r="F212" s="734">
        <f ca="1">IF(COUNTA(D$37:D211)=1,"",OFFSET(F212,-COUNTA(D$37:D211)+1,0))</f>
        <v>14</v>
      </c>
      <c r="G212" s="721"/>
      <c r="H212" s="721">
        <f t="shared" ca="1" si="26"/>
        <v>35</v>
      </c>
      <c r="I212" s="735" t="str">
        <f t="shared" ca="1" si="29"/>
        <v/>
      </c>
      <c r="J212" s="735" t="str">
        <f t="shared" ca="1" si="30"/>
        <v/>
      </c>
      <c r="K212" s="723" t="str">
        <f t="shared" ca="1" si="31"/>
        <v/>
      </c>
      <c r="L212" s="726" t="str">
        <f ca="1">IFERROR(CHOOSE(E212,'Impact Indicators - Section B '!$T$7,'Impact Indicators - Section B '!$Y$7,'Impact Indicators - Section B '!$AD$7,'Impact Indicators - Section B '!$AI$7,'Impact Indicators - Section B '!$AN$7),"")</f>
        <v/>
      </c>
      <c r="M212" s="736" t="str">
        <f t="shared" ca="1" si="32"/>
        <v/>
      </c>
      <c r="N212" s="726" t="str">
        <f t="shared" ca="1" si="33"/>
        <v/>
      </c>
      <c r="O212" s="721" t="str">
        <f ca="1">IFERROR(IF(ROW()=39,"",OFFSET($C210,-COUNTA($D$37:$D212)+3,0)),"")</f>
        <v>a1H1R00000HfVUyUAN</v>
      </c>
      <c r="P212" s="721"/>
      <c r="Q212" s="721"/>
      <c r="R212" s="721"/>
      <c r="S212" s="721"/>
      <c r="T212" s="721" t="b">
        <f t="shared" ca="1" si="34"/>
        <v>0</v>
      </c>
    </row>
    <row r="213" spans="1:20" x14ac:dyDescent="0.35">
      <c r="A213" s="721" t="b">
        <f t="shared" ca="1" si="27"/>
        <v>0</v>
      </c>
      <c r="B213" s="733"/>
      <c r="C213" s="732" t="str">
        <f t="shared" ca="1" si="28"/>
        <v>a1H1R00000HfVVDUA3</v>
      </c>
      <c r="D213" s="721"/>
      <c r="E213" s="721">
        <f t="shared" ca="1" si="25"/>
        <v>6</v>
      </c>
      <c r="F213" s="734">
        <f ca="1">IF(COUNTA(D$37:D212)=1,"",OFFSET(F213,-COUNTA(D$37:D212)+1,0))</f>
        <v>14</v>
      </c>
      <c r="G213" s="721"/>
      <c r="H213" s="721">
        <f t="shared" ca="1" si="26"/>
        <v>35</v>
      </c>
      <c r="I213" s="735" t="str">
        <f t="shared" ca="1" si="29"/>
        <v/>
      </c>
      <c r="J213" s="735" t="str">
        <f t="shared" ca="1" si="30"/>
        <v/>
      </c>
      <c r="K213" s="723">
        <f t="shared" ca="1" si="31"/>
        <v>0</v>
      </c>
      <c r="L213" s="726" t="str">
        <f ca="1">IFERROR(CHOOSE(E213,'Impact Indicators - Section B '!$T$7,'Impact Indicators - Section B '!$Y$7,'Impact Indicators - Section B '!$AD$7,'Impact Indicators - Section B '!$AI$7,'Impact Indicators - Section B '!$AN$7),"")</f>
        <v/>
      </c>
      <c r="M213" s="736" t="str">
        <f t="shared" ca="1" si="32"/>
        <v/>
      </c>
      <c r="N213" s="726" t="str">
        <f t="shared" ca="1" si="33"/>
        <v/>
      </c>
      <c r="O213" s="721" t="str">
        <f ca="1">IFERROR(IF(ROW()=39,"",OFFSET($C211,-COUNTA($D$37:$D213)+3,0)),"")</f>
        <v>a1H1R00000HfVVDUA3</v>
      </c>
      <c r="P213" s="721"/>
      <c r="Q213" s="721"/>
      <c r="R213" s="721"/>
      <c r="S213" s="721"/>
      <c r="T213" s="721" t="b">
        <f t="shared" ca="1" si="34"/>
        <v>0</v>
      </c>
    </row>
    <row r="214" spans="1:20" x14ac:dyDescent="0.35">
      <c r="A214" s="721" t="b">
        <f t="shared" ca="1" si="27"/>
        <v>0</v>
      </c>
      <c r="B214" s="733"/>
      <c r="C214" s="732" t="str">
        <f t="shared" ca="1" si="28"/>
        <v>a1H1R00000HfVU1UAN</v>
      </c>
      <c r="D214" s="721"/>
      <c r="E214" s="721">
        <f t="shared" ca="1" si="25"/>
        <v>1</v>
      </c>
      <c r="F214" s="734">
        <f ca="1">IF(COUNTA(D$37:D213)=1,"",OFFSET(F214,-COUNTA(D$37:D213)+1,0))</f>
        <v>15</v>
      </c>
      <c r="G214" s="721"/>
      <c r="H214" s="721">
        <f t="shared" ca="1" si="26"/>
        <v>37</v>
      </c>
      <c r="I214" s="735" t="str">
        <f t="shared" ca="1" si="29"/>
        <v/>
      </c>
      <c r="J214" s="735" t="str">
        <f t="shared" ca="1" si="30"/>
        <v/>
      </c>
      <c r="K214" s="723" t="str">
        <f t="shared" ca="1" si="31"/>
        <v/>
      </c>
      <c r="L214" s="726">
        <f ca="1">IFERROR(CHOOSE(E214,'Impact Indicators - Section B '!$T$7,'Impact Indicators - Section B '!$Y$7,'Impact Indicators - Section B '!$AD$7,'Impact Indicators - Section B '!$AI$7,'Impact Indicators - Section B '!$AN$7),"")</f>
        <v>2021</v>
      </c>
      <c r="M214" s="736" t="str">
        <f t="shared" ca="1" si="32"/>
        <v/>
      </c>
      <c r="N214" s="726" t="str">
        <f t="shared" ca="1" si="33"/>
        <v/>
      </c>
      <c r="O214" s="721" t="str">
        <f ca="1">IFERROR(IF(ROW()=39,"",OFFSET($C212,-COUNTA($D$37:$D214)+3,0)),"")</f>
        <v>a1H1R00000HfVU1UAN</v>
      </c>
      <c r="P214" s="721"/>
      <c r="Q214" s="721"/>
      <c r="R214" s="721"/>
      <c r="S214" s="721"/>
      <c r="T214" s="721" t="b">
        <f t="shared" ca="1" si="34"/>
        <v>0</v>
      </c>
    </row>
    <row r="215" spans="1:20" x14ac:dyDescent="0.35">
      <c r="A215" s="721" t="b">
        <f t="shared" ca="1" si="27"/>
        <v>0</v>
      </c>
      <c r="B215" s="733"/>
      <c r="C215" s="732" t="str">
        <f t="shared" ca="1" si="28"/>
        <v>a1H1R00000HfVUGUA3</v>
      </c>
      <c r="D215" s="721"/>
      <c r="E215" s="721">
        <f t="shared" ca="1" si="25"/>
        <v>2</v>
      </c>
      <c r="F215" s="734">
        <f ca="1">IF(COUNTA(D$37:D214)=1,"",OFFSET(F215,-COUNTA(D$37:D214)+1,0))</f>
        <v>15</v>
      </c>
      <c r="G215" s="721"/>
      <c r="H215" s="721">
        <f t="shared" ca="1" si="26"/>
        <v>37</v>
      </c>
      <c r="I215" s="735" t="str">
        <f t="shared" ca="1" si="29"/>
        <v/>
      </c>
      <c r="J215" s="735" t="str">
        <f t="shared" ca="1" si="30"/>
        <v/>
      </c>
      <c r="K215" s="723" t="str">
        <f t="shared" ca="1" si="31"/>
        <v/>
      </c>
      <c r="L215" s="726">
        <f ca="1">IFERROR(CHOOSE(E215,'Impact Indicators - Section B '!$T$7,'Impact Indicators - Section B '!$Y$7,'Impact Indicators - Section B '!$AD$7,'Impact Indicators - Section B '!$AI$7,'Impact Indicators - Section B '!$AN$7),"")</f>
        <v>2022</v>
      </c>
      <c r="M215" s="736" t="str">
        <f t="shared" ca="1" si="32"/>
        <v/>
      </c>
      <c r="N215" s="726" t="str">
        <f t="shared" ca="1" si="33"/>
        <v/>
      </c>
      <c r="O215" s="721" t="str">
        <f ca="1">IFERROR(IF(ROW()=39,"",OFFSET($C213,-COUNTA($D$37:$D215)+3,0)),"")</f>
        <v>a1H1R00000HfVUGUA3</v>
      </c>
      <c r="P215" s="721"/>
      <c r="Q215" s="721"/>
      <c r="R215" s="721"/>
      <c r="S215" s="721"/>
      <c r="T215" s="721" t="b">
        <f t="shared" ca="1" si="34"/>
        <v>0</v>
      </c>
    </row>
    <row r="216" spans="1:20" x14ac:dyDescent="0.35">
      <c r="A216" s="721" t="b">
        <f t="shared" ca="1" si="27"/>
        <v>0</v>
      </c>
      <c r="B216" s="733"/>
      <c r="C216" s="732" t="str">
        <f t="shared" ca="1" si="28"/>
        <v>a1H1R00000HfVUVUA3</v>
      </c>
      <c r="D216" s="721"/>
      <c r="E216" s="721">
        <f t="shared" ca="1" si="25"/>
        <v>3</v>
      </c>
      <c r="F216" s="734">
        <f ca="1">IF(COUNTA(D$37:D215)=1,"",OFFSET(F216,-COUNTA(D$37:D215)+1,0))</f>
        <v>15</v>
      </c>
      <c r="G216" s="721"/>
      <c r="H216" s="721">
        <f t="shared" ca="1" si="26"/>
        <v>37</v>
      </c>
      <c r="I216" s="735" t="str">
        <f t="shared" ca="1" si="29"/>
        <v/>
      </c>
      <c r="J216" s="735" t="str">
        <f t="shared" ca="1" si="30"/>
        <v/>
      </c>
      <c r="K216" s="723" t="str">
        <f t="shared" ca="1" si="31"/>
        <v/>
      </c>
      <c r="L216" s="726">
        <f ca="1">IFERROR(CHOOSE(E216,'Impact Indicators - Section B '!$T$7,'Impact Indicators - Section B '!$Y$7,'Impact Indicators - Section B '!$AD$7,'Impact Indicators - Section B '!$AI$7,'Impact Indicators - Section B '!$AN$7),"")</f>
        <v>2023</v>
      </c>
      <c r="M216" s="736" t="str">
        <f t="shared" ca="1" si="32"/>
        <v/>
      </c>
      <c r="N216" s="726" t="str">
        <f t="shared" ca="1" si="33"/>
        <v/>
      </c>
      <c r="O216" s="721" t="str">
        <f ca="1">IFERROR(IF(ROW()=39,"",OFFSET($C214,-COUNTA($D$37:$D216)+3,0)),"")</f>
        <v>a1H1R00000HfVUVUA3</v>
      </c>
      <c r="P216" s="721"/>
      <c r="Q216" s="721"/>
      <c r="R216" s="721"/>
      <c r="S216" s="721"/>
      <c r="T216" s="721" t="b">
        <f t="shared" ca="1" si="34"/>
        <v>0</v>
      </c>
    </row>
    <row r="217" spans="1:20" x14ac:dyDescent="0.35">
      <c r="A217" s="721" t="b">
        <f t="shared" ca="1" si="27"/>
        <v>0</v>
      </c>
      <c r="B217" s="733"/>
      <c r="C217" s="732" t="str">
        <f t="shared" ca="1" si="28"/>
        <v>a1H1R00000HfVUkUAN</v>
      </c>
      <c r="D217" s="721"/>
      <c r="E217" s="721">
        <f t="shared" ca="1" si="25"/>
        <v>4</v>
      </c>
      <c r="F217" s="734">
        <f ca="1">IF(COUNTA(D$37:D216)=1,"",OFFSET(F217,-COUNTA(D$37:D216)+1,0))</f>
        <v>15</v>
      </c>
      <c r="G217" s="721"/>
      <c r="H217" s="721">
        <f t="shared" ca="1" si="26"/>
        <v>37</v>
      </c>
      <c r="I217" s="735" t="str">
        <f t="shared" ca="1" si="29"/>
        <v/>
      </c>
      <c r="J217" s="735" t="str">
        <f t="shared" ca="1" si="30"/>
        <v/>
      </c>
      <c r="K217" s="723" t="str">
        <f t="shared" ca="1" si="31"/>
        <v/>
      </c>
      <c r="L217" s="726" t="str">
        <f ca="1">IFERROR(CHOOSE(E217,'Impact Indicators - Section B '!$T$7,'Impact Indicators - Section B '!$Y$7,'Impact Indicators - Section B '!$AD$7,'Impact Indicators - Section B '!$AI$7,'Impact Indicators - Section B '!$AN$7),"")</f>
        <v/>
      </c>
      <c r="M217" s="736" t="str">
        <f t="shared" ca="1" si="32"/>
        <v/>
      </c>
      <c r="N217" s="726" t="str">
        <f t="shared" ca="1" si="33"/>
        <v/>
      </c>
      <c r="O217" s="721" t="str">
        <f ca="1">IFERROR(IF(ROW()=39,"",OFFSET($C215,-COUNTA($D$37:$D217)+3,0)),"")</f>
        <v>a1H1R00000HfVUkUAN</v>
      </c>
      <c r="P217" s="721"/>
      <c r="Q217" s="721"/>
      <c r="R217" s="721"/>
      <c r="S217" s="721"/>
      <c r="T217" s="721" t="b">
        <f t="shared" ca="1" si="34"/>
        <v>0</v>
      </c>
    </row>
    <row r="218" spans="1:20" x14ac:dyDescent="0.35">
      <c r="A218" s="721" t="b">
        <f t="shared" ca="1" si="27"/>
        <v>0</v>
      </c>
      <c r="B218" s="733"/>
      <c r="C218" s="732" t="str">
        <f t="shared" ca="1" si="28"/>
        <v>a1H1R00000HfVUzUAN</v>
      </c>
      <c r="D218" s="721"/>
      <c r="E218" s="721">
        <f t="shared" ca="1" si="25"/>
        <v>5</v>
      </c>
      <c r="F218" s="734">
        <f ca="1">IF(COUNTA(D$37:D217)=1,"",OFFSET(F218,-COUNTA(D$37:D217)+1,0))</f>
        <v>15</v>
      </c>
      <c r="G218" s="721"/>
      <c r="H218" s="721">
        <f t="shared" ca="1" si="26"/>
        <v>37</v>
      </c>
      <c r="I218" s="735" t="str">
        <f t="shared" ca="1" si="29"/>
        <v/>
      </c>
      <c r="J218" s="735" t="str">
        <f t="shared" ca="1" si="30"/>
        <v/>
      </c>
      <c r="K218" s="723" t="str">
        <f t="shared" ca="1" si="31"/>
        <v/>
      </c>
      <c r="L218" s="726" t="str">
        <f ca="1">IFERROR(CHOOSE(E218,'Impact Indicators - Section B '!$T$7,'Impact Indicators - Section B '!$Y$7,'Impact Indicators - Section B '!$AD$7,'Impact Indicators - Section B '!$AI$7,'Impact Indicators - Section B '!$AN$7),"")</f>
        <v/>
      </c>
      <c r="M218" s="736" t="str">
        <f t="shared" ca="1" si="32"/>
        <v/>
      </c>
      <c r="N218" s="726" t="str">
        <f t="shared" ca="1" si="33"/>
        <v/>
      </c>
      <c r="O218" s="721" t="str">
        <f ca="1">IFERROR(IF(ROW()=39,"",OFFSET($C216,-COUNTA($D$37:$D218)+3,0)),"")</f>
        <v>a1H1R00000HfVUzUAN</v>
      </c>
      <c r="P218" s="721"/>
      <c r="Q218" s="721"/>
      <c r="R218" s="721"/>
      <c r="S218" s="721"/>
      <c r="T218" s="721" t="b">
        <f t="shared" ca="1" si="34"/>
        <v>0</v>
      </c>
    </row>
    <row r="219" spans="1:20" x14ac:dyDescent="0.35">
      <c r="A219" s="721" t="b">
        <f t="shared" ca="1" si="27"/>
        <v>0</v>
      </c>
      <c r="B219" s="733"/>
      <c r="C219" s="732" t="str">
        <f t="shared" ca="1" si="28"/>
        <v>a1H1R00000HfVVEUA3</v>
      </c>
      <c r="D219" s="721"/>
      <c r="E219" s="721">
        <f t="shared" ca="1" si="25"/>
        <v>6</v>
      </c>
      <c r="F219" s="734">
        <f ca="1">IF(COUNTA(D$37:D218)=1,"",OFFSET(F219,-COUNTA(D$37:D218)+1,0))</f>
        <v>15</v>
      </c>
      <c r="G219" s="721"/>
      <c r="H219" s="721">
        <f t="shared" ca="1" si="26"/>
        <v>37</v>
      </c>
      <c r="I219" s="735" t="str">
        <f t="shared" ca="1" si="29"/>
        <v/>
      </c>
      <c r="J219" s="735" t="str">
        <f t="shared" ca="1" si="30"/>
        <v/>
      </c>
      <c r="K219" s="723">
        <f t="shared" ca="1" si="31"/>
        <v>0</v>
      </c>
      <c r="L219" s="726" t="str">
        <f ca="1">IFERROR(CHOOSE(E219,'Impact Indicators - Section B '!$T$7,'Impact Indicators - Section B '!$Y$7,'Impact Indicators - Section B '!$AD$7,'Impact Indicators - Section B '!$AI$7,'Impact Indicators - Section B '!$AN$7),"")</f>
        <v/>
      </c>
      <c r="M219" s="736" t="str">
        <f t="shared" ca="1" si="32"/>
        <v/>
      </c>
      <c r="N219" s="726" t="str">
        <f t="shared" ca="1" si="33"/>
        <v/>
      </c>
      <c r="O219" s="721" t="str">
        <f ca="1">IFERROR(IF(ROW()=39,"",OFFSET($C217,-COUNTA($D$37:$D219)+3,0)),"")</f>
        <v>a1H1R00000HfVVEUA3</v>
      </c>
      <c r="P219" s="721"/>
      <c r="Q219" s="721"/>
      <c r="R219" s="721"/>
      <c r="S219" s="721"/>
      <c r="T219" s="721" t="b">
        <f t="shared" ca="1" si="34"/>
        <v>0</v>
      </c>
    </row>
    <row r="220" spans="1:20" x14ac:dyDescent="0.35">
      <c r="J220" s="521" t="str">
        <f ca="1">IF(ROW()&gt;'Impact Indicator Target Update'!A6,"",INDIRECT("'Impact Indicators - Section B'!A"&amp;'Impact Indicator Target Update'!D6))</f>
        <v/>
      </c>
    </row>
    <row r="221" spans="1:20" x14ac:dyDescent="0.35">
      <c r="A221" s="730" t="s">
        <v>644</v>
      </c>
      <c r="J221" s="521" t="str">
        <f ca="1">IF(ROW()&gt;'Impact Indicator Target Update'!A7,"",INDIRECT("'Impact Indicators - Section B'!A"&amp;'Impact Indicator Target Update'!D7))</f>
        <v/>
      </c>
    </row>
    <row r="222" spans="1:20" x14ac:dyDescent="0.35">
      <c r="A222" s="721" t="s">
        <v>59</v>
      </c>
      <c r="B222" s="721">
        <v>-16</v>
      </c>
      <c r="C222" s="721" t="s">
        <v>61</v>
      </c>
      <c r="D222" s="721" t="s">
        <v>4</v>
      </c>
      <c r="E222" s="721" t="s">
        <v>3</v>
      </c>
      <c r="F222" s="721" t="s">
        <v>2</v>
      </c>
      <c r="G222" s="721" t="s">
        <v>33</v>
      </c>
      <c r="H222" s="721" t="s">
        <v>18</v>
      </c>
      <c r="I222" s="721">
        <v>-19</v>
      </c>
      <c r="J222" s="721" t="s">
        <v>654</v>
      </c>
      <c r="K222" s="721" t="s">
        <v>698</v>
      </c>
      <c r="L222" s="721" t="s">
        <v>664</v>
      </c>
      <c r="M222" s="721" t="s">
        <v>188</v>
      </c>
      <c r="N222" s="721" t="s">
        <v>47</v>
      </c>
      <c r="O222" s="721" t="s">
        <v>241</v>
      </c>
    </row>
    <row r="223" spans="1:20" hidden="1" x14ac:dyDescent="0.35">
      <c r="A223" s="721" t="b">
        <f ca="1">IF(AND(OR(L223&lt;&gt;"",M223&lt;&gt;""),OR(D223&lt;&gt;"",E223&lt;&gt;"",F223&lt;&gt;"")),TRUE,FALSE)</f>
        <v>0</v>
      </c>
      <c r="B223" s="722">
        <f>B222+1</f>
        <v>-15</v>
      </c>
      <c r="C223" s="721" t="str">
        <f ca="1">IFERROR(IF(INDIRECT("'Outcome Indicators - Section C '!AQ"&amp;$I223)=0,"",INDIRECT("'Outcome Indicators - Section C '!AQ"&amp;$I223)),"")</f>
        <v/>
      </c>
      <c r="D223" s="723" t="str">
        <f ca="1">IFERROR(IF(INDIRECT("'Outcome Indicators - Section C '!E"&amp;$I223)=0,"",INDIRECT("'Outcome Indicators - Section C '!E"&amp;$I223)*100),"")</f>
        <v/>
      </c>
      <c r="E223" s="734" t="str">
        <f ca="1">IFERROR(IF(INDIRECT("'Outcome Indicators - Section C '!D"&amp;$I223+1)=0,"",INDIRECT("'Outcome Indicators - Section C '!D"&amp;$I223+1)),"")</f>
        <v/>
      </c>
      <c r="F223" s="725" t="str">
        <f ca="1">IFERROR(IF(INDIRECT("'Outcome Indicators - Section C '!D"&amp;$I223)=0,"",INDIRECT("'Outcome Indicators - Section C '!D"&amp;$I223)),"")</f>
        <v/>
      </c>
      <c r="G223" s="726" t="str">
        <f ca="1">IFERROR(IF(INDIRECT("'Outcome Indicators - Section C '!F"&amp;$I223)=0,"",INDIRECT("'Outcome Indicators - Section C '!F"&amp;$I223)),"")</f>
        <v/>
      </c>
      <c r="H223" s="726" t="str">
        <f ca="1">IFERROR(IF(INDIRECT("'Outcome Indicators - Section C '!G"&amp;$I3)=0,"",INDIRECT("'Outcome Indicators - Section C '!G"&amp;$I3)),"")</f>
        <v/>
      </c>
      <c r="I223" s="722">
        <f>IF(B223=0,7,I222+2)</f>
        <v>-17</v>
      </c>
      <c r="J223" s="726" t="str">
        <f ca="1">IFERROR(IF(INDIRECT("'Outcome Indicators - Section C '!AJ"&amp;$I223)=0,"",INDIRECT("'Outcome Indicators - Section C '!AJ"&amp;$I223)),"")</f>
        <v/>
      </c>
      <c r="K223" s="734" t="e">
        <f>IF(K222=15,1,K222+1)</f>
        <v>#VALUE!</v>
      </c>
      <c r="L223" s="726" t="str">
        <f ca="1">IFERROR(IF(INDIRECT("'Outcome Indicators - Section C '!C"&amp;$I223)=0,"",INDIRECT("'Outcome Indicators - Section C '!C"&amp;$I223)),"")</f>
        <v/>
      </c>
      <c r="M223" s="721" t="str">
        <f ca="1">IFERROR(VLOOKUP(INDIRECT("'Outcome Indicators - Section C '!B"&amp;$I223),'Reference Records'!$C$18:$L$40,10,0),"")</f>
        <v/>
      </c>
      <c r="N223" s="721" t="str">
        <f ca="1">IFERROR(IF(INDIRECT("'Outcome Indicators - Section C '!j"&amp;$I223)=0,"",INDIRECT("'Outcome Indicators - Section C '!j"&amp;$I223)),"")</f>
        <v/>
      </c>
      <c r="O223" s="726" t="str">
        <f ca="1">IFERROR(VLOOKUP(INDIRECT("'Outcome Indicators - Section C '!I"&amp;$I223),'Overview - Section A'!M$29:P40,4,0),"")</f>
        <v/>
      </c>
    </row>
    <row r="224" spans="1:20" x14ac:dyDescent="0.35">
      <c r="A224" s="721" t="b">
        <v>0</v>
      </c>
      <c r="B224" s="722">
        <f t="shared" ref="B224:B253" si="35">B223+1</f>
        <v>-14</v>
      </c>
      <c r="C224" s="721" t="s">
        <v>1282</v>
      </c>
      <c r="D224" s="723"/>
      <c r="E224" s="734"/>
      <c r="F224" s="725"/>
      <c r="G224" s="726"/>
      <c r="H224" s="726"/>
      <c r="I224" s="722">
        <f t="shared" ref="I224:I253" si="36">IF(B224=0,7,I223+2)</f>
        <v>-15</v>
      </c>
      <c r="J224" s="726"/>
      <c r="K224" s="734">
        <v>1</v>
      </c>
      <c r="L224" s="726"/>
      <c r="M224" s="721"/>
      <c r="N224" s="721"/>
      <c r="O224" s="726"/>
    </row>
    <row r="225" spans="1:15" x14ac:dyDescent="0.35">
      <c r="A225" s="721" t="b">
        <v>0</v>
      </c>
      <c r="B225" s="722">
        <f t="shared" si="35"/>
        <v>-13</v>
      </c>
      <c r="C225" s="721" t="s">
        <v>1283</v>
      </c>
      <c r="D225" s="723"/>
      <c r="E225" s="734"/>
      <c r="F225" s="725"/>
      <c r="G225" s="726"/>
      <c r="H225" s="726"/>
      <c r="I225" s="722">
        <f t="shared" si="36"/>
        <v>-13</v>
      </c>
      <c r="J225" s="726"/>
      <c r="K225" s="734">
        <v>2</v>
      </c>
      <c r="L225" s="726"/>
      <c r="M225" s="721"/>
      <c r="N225" s="721"/>
      <c r="O225" s="726"/>
    </row>
    <row r="226" spans="1:15" x14ac:dyDescent="0.35">
      <c r="A226" s="721" t="b">
        <v>0</v>
      </c>
      <c r="B226" s="722">
        <f t="shared" si="35"/>
        <v>-12</v>
      </c>
      <c r="C226" s="721" t="s">
        <v>1284</v>
      </c>
      <c r="D226" s="723"/>
      <c r="E226" s="734"/>
      <c r="F226" s="725"/>
      <c r="G226" s="726"/>
      <c r="H226" s="726"/>
      <c r="I226" s="722">
        <f t="shared" si="36"/>
        <v>-11</v>
      </c>
      <c r="J226" s="726"/>
      <c r="K226" s="734">
        <v>3</v>
      </c>
      <c r="L226" s="726"/>
      <c r="M226" s="721"/>
      <c r="N226" s="721"/>
      <c r="O226" s="726"/>
    </row>
    <row r="227" spans="1:15" x14ac:dyDescent="0.35">
      <c r="A227" s="721" t="b">
        <v>0</v>
      </c>
      <c r="B227" s="722">
        <f t="shared" si="35"/>
        <v>-11</v>
      </c>
      <c r="C227" s="721" t="s">
        <v>1285</v>
      </c>
      <c r="D227" s="723"/>
      <c r="E227" s="734"/>
      <c r="F227" s="725"/>
      <c r="G227" s="726"/>
      <c r="H227" s="726"/>
      <c r="I227" s="722">
        <f t="shared" si="36"/>
        <v>-9</v>
      </c>
      <c r="J227" s="726"/>
      <c r="K227" s="734">
        <v>4</v>
      </c>
      <c r="L227" s="726"/>
      <c r="M227" s="721"/>
      <c r="N227" s="721"/>
      <c r="O227" s="726"/>
    </row>
    <row r="228" spans="1:15" x14ac:dyDescent="0.35">
      <c r="A228" s="721" t="b">
        <v>0</v>
      </c>
      <c r="B228" s="722">
        <f t="shared" si="35"/>
        <v>-10</v>
      </c>
      <c r="C228" s="721" t="s">
        <v>1286</v>
      </c>
      <c r="D228" s="723"/>
      <c r="E228" s="734"/>
      <c r="F228" s="725"/>
      <c r="G228" s="726"/>
      <c r="H228" s="726"/>
      <c r="I228" s="722">
        <f t="shared" si="36"/>
        <v>-7</v>
      </c>
      <c r="J228" s="726"/>
      <c r="K228" s="734">
        <v>5</v>
      </c>
      <c r="L228" s="726"/>
      <c r="M228" s="721"/>
      <c r="N228" s="721"/>
      <c r="O228" s="726"/>
    </row>
    <row r="229" spans="1:15" x14ac:dyDescent="0.35">
      <c r="A229" s="721" t="b">
        <v>0</v>
      </c>
      <c r="B229" s="722">
        <f t="shared" si="35"/>
        <v>-9</v>
      </c>
      <c r="C229" s="721" t="s">
        <v>1287</v>
      </c>
      <c r="D229" s="723"/>
      <c r="E229" s="734"/>
      <c r="F229" s="725"/>
      <c r="G229" s="726"/>
      <c r="H229" s="726"/>
      <c r="I229" s="722">
        <f t="shared" si="36"/>
        <v>-5</v>
      </c>
      <c r="J229" s="726"/>
      <c r="K229" s="734">
        <v>6</v>
      </c>
      <c r="L229" s="726"/>
      <c r="M229" s="721"/>
      <c r="N229" s="721"/>
      <c r="O229" s="726"/>
    </row>
    <row r="230" spans="1:15" x14ac:dyDescent="0.35">
      <c r="A230" s="721" t="b">
        <v>0</v>
      </c>
      <c r="B230" s="722">
        <f t="shared" si="35"/>
        <v>-8</v>
      </c>
      <c r="C230" s="721" t="s">
        <v>1288</v>
      </c>
      <c r="D230" s="723"/>
      <c r="E230" s="734"/>
      <c r="F230" s="725"/>
      <c r="G230" s="726"/>
      <c r="H230" s="726"/>
      <c r="I230" s="722">
        <f t="shared" si="36"/>
        <v>-3</v>
      </c>
      <c r="J230" s="726"/>
      <c r="K230" s="734">
        <v>7</v>
      </c>
      <c r="L230" s="726"/>
      <c r="M230" s="721"/>
      <c r="N230" s="721"/>
      <c r="O230" s="726"/>
    </row>
    <row r="231" spans="1:15" x14ac:dyDescent="0.35">
      <c r="A231" s="721" t="b">
        <v>0</v>
      </c>
      <c r="B231" s="722">
        <f t="shared" si="35"/>
        <v>-7</v>
      </c>
      <c r="C231" s="721" t="s">
        <v>1289</v>
      </c>
      <c r="D231" s="723"/>
      <c r="E231" s="734"/>
      <c r="F231" s="725"/>
      <c r="G231" s="726"/>
      <c r="H231" s="726"/>
      <c r="I231" s="722">
        <f t="shared" si="36"/>
        <v>-1</v>
      </c>
      <c r="J231" s="726"/>
      <c r="K231" s="734">
        <v>8</v>
      </c>
      <c r="L231" s="726"/>
      <c r="M231" s="721"/>
      <c r="N231" s="721"/>
      <c r="O231" s="726"/>
    </row>
    <row r="232" spans="1:15" x14ac:dyDescent="0.35">
      <c r="A232" s="721" t="b">
        <v>0</v>
      </c>
      <c r="B232" s="722">
        <f t="shared" si="35"/>
        <v>-6</v>
      </c>
      <c r="C232" s="721" t="s">
        <v>1290</v>
      </c>
      <c r="D232" s="723"/>
      <c r="E232" s="734"/>
      <c r="F232" s="725"/>
      <c r="G232" s="726"/>
      <c r="H232" s="726"/>
      <c r="I232" s="722">
        <f t="shared" si="36"/>
        <v>1</v>
      </c>
      <c r="J232" s="726"/>
      <c r="K232" s="734">
        <v>9</v>
      </c>
      <c r="L232" s="726"/>
      <c r="M232" s="721"/>
      <c r="N232" s="721"/>
      <c r="O232" s="726"/>
    </row>
    <row r="233" spans="1:15" x14ac:dyDescent="0.35">
      <c r="A233" s="721" t="b">
        <v>0</v>
      </c>
      <c r="B233" s="722">
        <f t="shared" si="35"/>
        <v>-5</v>
      </c>
      <c r="C233" s="721" t="s">
        <v>1291</v>
      </c>
      <c r="D233" s="723"/>
      <c r="E233" s="734"/>
      <c r="F233" s="725"/>
      <c r="G233" s="726"/>
      <c r="H233" s="726"/>
      <c r="I233" s="722">
        <f t="shared" si="36"/>
        <v>3</v>
      </c>
      <c r="J233" s="726"/>
      <c r="K233" s="734">
        <v>10</v>
      </c>
      <c r="L233" s="726"/>
      <c r="M233" s="721"/>
      <c r="N233" s="721"/>
      <c r="O233" s="726"/>
    </row>
    <row r="234" spans="1:15" x14ac:dyDescent="0.35">
      <c r="A234" s="721" t="b">
        <v>0</v>
      </c>
      <c r="B234" s="722">
        <f t="shared" si="35"/>
        <v>-4</v>
      </c>
      <c r="C234" s="721" t="s">
        <v>1292</v>
      </c>
      <c r="D234" s="723"/>
      <c r="E234" s="734"/>
      <c r="F234" s="725"/>
      <c r="G234" s="726"/>
      <c r="H234" s="726"/>
      <c r="I234" s="722">
        <f t="shared" si="36"/>
        <v>5</v>
      </c>
      <c r="J234" s="726"/>
      <c r="K234" s="734">
        <v>11</v>
      </c>
      <c r="L234" s="726"/>
      <c r="M234" s="721"/>
      <c r="N234" s="721"/>
      <c r="O234" s="726"/>
    </row>
    <row r="235" spans="1:15" x14ac:dyDescent="0.35">
      <c r="A235" s="721" t="b">
        <v>0</v>
      </c>
      <c r="B235" s="722">
        <f t="shared" si="35"/>
        <v>-3</v>
      </c>
      <c r="C235" s="721" t="s">
        <v>1293</v>
      </c>
      <c r="D235" s="723"/>
      <c r="E235" s="734"/>
      <c r="F235" s="725"/>
      <c r="G235" s="726"/>
      <c r="H235" s="726"/>
      <c r="I235" s="722">
        <f t="shared" si="36"/>
        <v>7</v>
      </c>
      <c r="J235" s="726"/>
      <c r="K235" s="734">
        <v>12</v>
      </c>
      <c r="L235" s="726"/>
      <c r="M235" s="721"/>
      <c r="N235" s="721"/>
      <c r="O235" s="726"/>
    </row>
    <row r="236" spans="1:15" x14ac:dyDescent="0.35">
      <c r="A236" s="721" t="b">
        <v>0</v>
      </c>
      <c r="B236" s="722">
        <f t="shared" si="35"/>
        <v>-2</v>
      </c>
      <c r="C236" s="721" t="s">
        <v>1294</v>
      </c>
      <c r="D236" s="723"/>
      <c r="E236" s="734"/>
      <c r="F236" s="725"/>
      <c r="G236" s="726"/>
      <c r="H236" s="726"/>
      <c r="I236" s="722">
        <f t="shared" si="36"/>
        <v>9</v>
      </c>
      <c r="J236" s="726"/>
      <c r="K236" s="734">
        <v>13</v>
      </c>
      <c r="L236" s="726"/>
      <c r="M236" s="721"/>
      <c r="N236" s="721"/>
      <c r="O236" s="726"/>
    </row>
    <row r="237" spans="1:15" x14ac:dyDescent="0.35">
      <c r="A237" s="721" t="b">
        <v>0</v>
      </c>
      <c r="B237" s="722">
        <f t="shared" si="35"/>
        <v>-1</v>
      </c>
      <c r="C237" s="721" t="s">
        <v>1295</v>
      </c>
      <c r="D237" s="723"/>
      <c r="E237" s="734"/>
      <c r="F237" s="725"/>
      <c r="G237" s="726"/>
      <c r="H237" s="726"/>
      <c r="I237" s="722">
        <f t="shared" si="36"/>
        <v>11</v>
      </c>
      <c r="J237" s="726"/>
      <c r="K237" s="734">
        <v>14</v>
      </c>
      <c r="L237" s="726"/>
      <c r="M237" s="721"/>
      <c r="N237" s="721"/>
      <c r="O237" s="726"/>
    </row>
    <row r="238" spans="1:15" x14ac:dyDescent="0.35">
      <c r="A238" s="721" t="b">
        <v>0</v>
      </c>
      <c r="B238" s="722">
        <f t="shared" si="35"/>
        <v>0</v>
      </c>
      <c r="C238" s="721" t="s">
        <v>1296</v>
      </c>
      <c r="D238" s="723"/>
      <c r="E238" s="734"/>
      <c r="F238" s="725"/>
      <c r="G238" s="726"/>
      <c r="H238" s="726"/>
      <c r="I238" s="722">
        <f t="shared" si="36"/>
        <v>7</v>
      </c>
      <c r="J238" s="726"/>
      <c r="K238" s="734">
        <v>15</v>
      </c>
      <c r="L238" s="726"/>
      <c r="M238" s="721"/>
      <c r="N238" s="721"/>
      <c r="O238" s="726"/>
    </row>
    <row r="239" spans="1:15" x14ac:dyDescent="0.35">
      <c r="A239" s="721" t="b">
        <f t="shared" ref="A239:A253" ca="1" si="37">IF(AND(OR(L239&lt;&gt;"",M239&lt;&gt;""),OR(D239&lt;&gt;"",E239&lt;&gt;"",F239&lt;&gt;"")),TRUE,FALSE)</f>
        <v>1</v>
      </c>
      <c r="B239" s="722">
        <f t="shared" si="35"/>
        <v>1</v>
      </c>
      <c r="C239" s="732" t="str">
        <f t="shared" ref="C239:C253" ca="1" si="38">IFERROR(IF(INDIRECT("'Outcome Indicators - Section C '!AQ"&amp;$I239)=0,"",INDIRECT("'Outcome Indicators - Section C '!AQ"&amp;$I239)),"")</f>
        <v>a1X1R000008ttCuUAI</v>
      </c>
      <c r="D239" s="723" t="str">
        <f t="shared" ref="D239:D253" ca="1" si="39">IFERROR(IF(INDIRECT("'Outcome Indicators - Section C '!E"&amp;$I239)=0,"",INDIRECT("'Outcome Indicators - Section C '!E"&amp;$I239)*100),"")</f>
        <v/>
      </c>
      <c r="E239" s="734" t="str">
        <f t="shared" ref="E239:E253" ca="1" si="40">IFERROR(IF(INDIRECT("'Outcome Indicators - Section C '!D"&amp;$I239+1)=0,"",INDIRECT("'Outcome Indicators - Section C '!D"&amp;$I239+1)),"")</f>
        <v/>
      </c>
      <c r="F239" s="725">
        <f t="shared" ref="F239:F253" ca="1" si="41">IFERROR(IF(INDIRECT("'Outcome Indicators - Section C '!D"&amp;$I239)=0,"",INDIRECT("'Outcome Indicators - Section C '!D"&amp;$I239)),"")</f>
        <v>0.91400000000000003</v>
      </c>
      <c r="G239" s="726">
        <f t="shared" ref="G239:G253" ca="1" si="42">IFERROR(IF(INDIRECT("'Outcome Indicators - Section C '!F"&amp;$I239)=0,"",INDIRECT("'Outcome Indicators - Section C '!F"&amp;$I239)),"")</f>
        <v>2018</v>
      </c>
      <c r="H239" s="726" t="str">
        <f t="shared" ref="H239:H253" ca="1" si="43">IFERROR(IF(INDIRECT("'Outcome Indicators - Section C '!G"&amp;$I19)=0,"",INDIRECT("'Outcome Indicators - Section C '!G"&amp;$I19)),"")</f>
        <v>LLIN utilization survey</v>
      </c>
      <c r="I239" s="722">
        <f t="shared" si="36"/>
        <v>9</v>
      </c>
      <c r="J239" s="726" t="str">
        <f t="shared" ref="J239:J253" ca="1" si="44">IFERROR(IF(INDIRECT("'Outcome Indicators - Section C '!AJ"&amp;$I239)=0,"",INDIRECT("'Outcome Indicators - Section C '!AJ"&amp;$I239)),"")</f>
        <v>&gt; The baseline data has been reported from the survey "Exploring utilization, use gaps of Long Lasting Insecticidal Nets (LLINs), and health-seeking of the malaria patients of malaria endemic districts in Bangladesh - 2018", conducted by the Research &amp; Evaluation Division, BRAC.
&gt; The baseline achievement of this indicator is already a huge success. Continuous efforts will be made to sustain this achievement. So, the targets of this indicator for all the 3 years of this grant have been kept same as the baseline data.
&gt; Both of the PRs will report this indicator.
&gt; Necessary disaggregation will be reported.</v>
      </c>
      <c r="K239" s="734">
        <f t="shared" ref="K239:K253" si="45">IF(K238=15,1,K238+1)</f>
        <v>1</v>
      </c>
      <c r="L239" s="726" t="str">
        <f t="shared" ref="L239:L253" ca="1" si="46">IFERROR(IF(INDIRECT("'Outcome Indicators - Section C '!C"&amp;$I239)=0,"",INDIRECT("'Outcome Indicators - Section C '!C"&amp;$I239)),"")</f>
        <v/>
      </c>
      <c r="M239" s="721" t="str">
        <f ca="1">IFERROR(VLOOKUP(INDIRECT("'Outcome Indicators - Section C '!B"&amp;$I239),'Reference Records'!$C$18:$L$40,10,0),"")</f>
        <v>IOR-00129</v>
      </c>
      <c r="N239" s="721" t="str">
        <f t="shared" ref="N239:N253" ca="1" si="47">IFERROR(IF(INDIRECT("'Outcome Indicators - Section C '!j"&amp;$I239)=0,"",INDIRECT("'Outcome Indicators - Section C '!j"&amp;$I239)),"")</f>
        <v>Bangladesh</v>
      </c>
      <c r="O239" s="726" t="str">
        <f ca="1">IFERROR(VLOOKUP(INDIRECT("'Outcome Indicators - Section C '!I"&amp;$I239),'Overview - Section A'!M$29:P56,4,0),"")</f>
        <v>a121R00000MSQ4hQAH</v>
      </c>
    </row>
    <row r="240" spans="1:15" x14ac:dyDescent="0.35">
      <c r="A240" s="721" t="b">
        <f t="shared" ca="1" si="37"/>
        <v>1</v>
      </c>
      <c r="B240" s="722">
        <f t="shared" si="35"/>
        <v>2</v>
      </c>
      <c r="C240" s="732" t="str">
        <f t="shared" ca="1" si="38"/>
        <v>a1X1R000008ttCvUAI</v>
      </c>
      <c r="D240" s="723" t="str">
        <f t="shared" ca="1" si="39"/>
        <v/>
      </c>
      <c r="E240" s="734" t="str">
        <f t="shared" ca="1" si="40"/>
        <v/>
      </c>
      <c r="F240" s="725">
        <f t="shared" ca="1" si="41"/>
        <v>0.96199999999999997</v>
      </c>
      <c r="G240" s="726">
        <f t="shared" ca="1" si="42"/>
        <v>2018</v>
      </c>
      <c r="H240" s="726" t="str">
        <f t="shared" ca="1" si="43"/>
        <v>LLIN utilization survey</v>
      </c>
      <c r="I240" s="722">
        <f t="shared" si="36"/>
        <v>11</v>
      </c>
      <c r="J240" s="726" t="str">
        <f t="shared" ca="1" si="44"/>
        <v>&gt; The baseline data has been reported from the survey "Exploring utilization, use gaps of Long Lasting Insecticidal Nets (LLINs), and health-seeking of the malaria patients of malaria endemic districts in Bangladesh - 2018", conducted by the Research &amp; Evaluation Division, BRAC.
&gt; The baseline achievement of this indicator is already a huge success. Continuous efforts will be made to sustain this achievement. So, the targets of this indicator for all the 3 years of this grant have been kept same as the baseline data.
&gt; Both of the PRs will report this indicator.</v>
      </c>
      <c r="K240" s="734">
        <f t="shared" si="45"/>
        <v>2</v>
      </c>
      <c r="L240" s="726" t="str">
        <f t="shared" ca="1" si="46"/>
        <v/>
      </c>
      <c r="M240" s="721" t="str">
        <f ca="1">IFERROR(VLOOKUP(INDIRECT("'Outcome Indicators - Section C '!B"&amp;$I240),'Reference Records'!$C$18:$L$40,10,0),"")</f>
        <v>IOR-00130</v>
      </c>
      <c r="N240" s="721" t="str">
        <f t="shared" ca="1" si="47"/>
        <v>Bangladesh</v>
      </c>
      <c r="O240" s="726" t="str">
        <f ca="1">IFERROR(VLOOKUP(INDIRECT("'Outcome Indicators - Section C '!I"&amp;$I240),'Overview - Section A'!M$29:P57,4,0),"")</f>
        <v>a121R00000MSQ4hQAH</v>
      </c>
    </row>
    <row r="241" spans="1:15" x14ac:dyDescent="0.35">
      <c r="A241" s="721" t="b">
        <f t="shared" ca="1" si="37"/>
        <v>1</v>
      </c>
      <c r="B241" s="722">
        <f t="shared" si="35"/>
        <v>3</v>
      </c>
      <c r="C241" s="732" t="str">
        <f t="shared" ca="1" si="38"/>
        <v>a1X1R000008ttCwUAI</v>
      </c>
      <c r="D241" s="723" t="str">
        <f t="shared" ca="1" si="39"/>
        <v/>
      </c>
      <c r="E241" s="734" t="str">
        <f t="shared" ca="1" si="40"/>
        <v/>
      </c>
      <c r="F241" s="725">
        <f t="shared" ca="1" si="41"/>
        <v>0.95399999999999996</v>
      </c>
      <c r="G241" s="726">
        <f t="shared" ca="1" si="42"/>
        <v>2018</v>
      </c>
      <c r="H241" s="726" t="str">
        <f t="shared" ca="1" si="43"/>
        <v>LLIN utilization survey</v>
      </c>
      <c r="I241" s="722">
        <f t="shared" si="36"/>
        <v>13</v>
      </c>
      <c r="J241" s="726" t="str">
        <f t="shared" ca="1" si="44"/>
        <v>&gt; The baseline data has been reported from the survey "Exploring utilization, use gaps of Long Lasting Insecticidal Nets (LLINs), and health-seeking of the malaria patients of malaria endemic districts in Bangladesh - 2018", conducted by the Research &amp; Evaluation Division, BRAC.
&gt; The baseline achievement of this indicator is already a huge success. Continuous efforts will be made to sustain this achievement. So, the targets of this indicator for all the 3 years of this grant have been kept same as the baseline data.
&gt; Both of the PRs will report this indicator.</v>
      </c>
      <c r="K241" s="734">
        <f t="shared" si="45"/>
        <v>3</v>
      </c>
      <c r="L241" s="726" t="str">
        <f t="shared" ca="1" si="46"/>
        <v/>
      </c>
      <c r="M241" s="721" t="str">
        <f ca="1">IFERROR(VLOOKUP(INDIRECT("'Outcome Indicators - Section C '!B"&amp;$I241),'Reference Records'!$C$18:$L$40,10,0),"")</f>
        <v>IOR-00131</v>
      </c>
      <c r="N241" s="721" t="str">
        <f t="shared" ca="1" si="47"/>
        <v>Bangladesh</v>
      </c>
      <c r="O241" s="726" t="str">
        <f ca="1">IFERROR(VLOOKUP(INDIRECT("'Outcome Indicators - Section C '!I"&amp;$I241),'Overview - Section A'!M$29:P58,4,0),"")</f>
        <v>a121R00000MSQ4hQAH</v>
      </c>
    </row>
    <row r="242" spans="1:15" x14ac:dyDescent="0.35">
      <c r="A242" s="721" t="b">
        <f t="shared" ca="1" si="37"/>
        <v>0</v>
      </c>
      <c r="B242" s="722">
        <f t="shared" si="35"/>
        <v>4</v>
      </c>
      <c r="C242" s="732" t="str">
        <f t="shared" ca="1" si="38"/>
        <v>a1X1R000008ttCxUAI</v>
      </c>
      <c r="D242" s="723" t="str">
        <f t="shared" ca="1" si="39"/>
        <v/>
      </c>
      <c r="E242" s="734" t="str">
        <f t="shared" ca="1" si="40"/>
        <v/>
      </c>
      <c r="F242" s="725" t="str">
        <f t="shared" ca="1" si="41"/>
        <v/>
      </c>
      <c r="G242" s="726" t="str">
        <f t="shared" ca="1" si="42"/>
        <v/>
      </c>
      <c r="H242" s="726" t="str">
        <f t="shared" ca="1" si="43"/>
        <v/>
      </c>
      <c r="I242" s="722">
        <f t="shared" si="36"/>
        <v>15</v>
      </c>
      <c r="J242" s="726" t="str">
        <f t="shared" ca="1" si="44"/>
        <v/>
      </c>
      <c r="K242" s="734">
        <f t="shared" si="45"/>
        <v>4</v>
      </c>
      <c r="L242" s="726" t="str">
        <f t="shared" ca="1" si="46"/>
        <v/>
      </c>
      <c r="M242" s="721" t="str">
        <f ca="1">IFERROR(VLOOKUP(INDIRECT("'Outcome Indicators - Section C '!B"&amp;$I242),'Reference Records'!$C$18:$L$40,10,0),"")</f>
        <v/>
      </c>
      <c r="N242" s="721" t="str">
        <f t="shared" ca="1" si="47"/>
        <v/>
      </c>
      <c r="O242" s="726" t="str">
        <f ca="1">IFERROR(VLOOKUP(INDIRECT("'Outcome Indicators - Section C '!I"&amp;$I242),'Overview - Section A'!M$29:P59,4,0),"")</f>
        <v/>
      </c>
    </row>
    <row r="243" spans="1:15" x14ac:dyDescent="0.35">
      <c r="A243" s="721" t="b">
        <f t="shared" ca="1" si="37"/>
        <v>0</v>
      </c>
      <c r="B243" s="722">
        <f t="shared" si="35"/>
        <v>5</v>
      </c>
      <c r="C243" s="732" t="str">
        <f t="shared" ca="1" si="38"/>
        <v>a1X1R000008ttCyUAI</v>
      </c>
      <c r="D243" s="723" t="str">
        <f t="shared" ca="1" si="39"/>
        <v/>
      </c>
      <c r="E243" s="734" t="str">
        <f t="shared" ca="1" si="40"/>
        <v/>
      </c>
      <c r="F243" s="725" t="str">
        <f t="shared" ca="1" si="41"/>
        <v/>
      </c>
      <c r="G243" s="726" t="str">
        <f t="shared" ca="1" si="42"/>
        <v/>
      </c>
      <c r="H243" s="726" t="str">
        <f t="shared" ca="1" si="43"/>
        <v/>
      </c>
      <c r="I243" s="722">
        <f t="shared" si="36"/>
        <v>17</v>
      </c>
      <c r="J243" s="726" t="str">
        <f t="shared" ca="1" si="44"/>
        <v/>
      </c>
      <c r="K243" s="734">
        <f t="shared" si="45"/>
        <v>5</v>
      </c>
      <c r="L243" s="726" t="str">
        <f t="shared" ca="1" si="46"/>
        <v/>
      </c>
      <c r="M243" s="721" t="str">
        <f ca="1">IFERROR(VLOOKUP(INDIRECT("'Outcome Indicators - Section C '!B"&amp;$I243),'Reference Records'!$C$18:$L$40,10,0),"")</f>
        <v/>
      </c>
      <c r="N243" s="721" t="str">
        <f t="shared" ca="1" si="47"/>
        <v/>
      </c>
      <c r="O243" s="726" t="str">
        <f ca="1">IFERROR(VLOOKUP(INDIRECT("'Outcome Indicators - Section C '!I"&amp;$I243),'Overview - Section A'!M$29:P60,4,0),"")</f>
        <v/>
      </c>
    </row>
    <row r="244" spans="1:15" x14ac:dyDescent="0.35">
      <c r="A244" s="721" t="b">
        <f t="shared" ca="1" si="37"/>
        <v>0</v>
      </c>
      <c r="B244" s="722">
        <f t="shared" si="35"/>
        <v>6</v>
      </c>
      <c r="C244" s="732" t="str">
        <f t="shared" ca="1" si="38"/>
        <v>a1X1R000008ttCzUAI</v>
      </c>
      <c r="D244" s="723" t="str">
        <f t="shared" ca="1" si="39"/>
        <v/>
      </c>
      <c r="E244" s="734" t="str">
        <f t="shared" ca="1" si="40"/>
        <v/>
      </c>
      <c r="F244" s="725" t="str">
        <f t="shared" ca="1" si="41"/>
        <v/>
      </c>
      <c r="G244" s="726" t="str">
        <f t="shared" ca="1" si="42"/>
        <v/>
      </c>
      <c r="H244" s="726" t="str">
        <f t="shared" ca="1" si="43"/>
        <v/>
      </c>
      <c r="I244" s="722">
        <f t="shared" si="36"/>
        <v>19</v>
      </c>
      <c r="J244" s="726" t="str">
        <f t="shared" ca="1" si="44"/>
        <v/>
      </c>
      <c r="K244" s="734">
        <f t="shared" si="45"/>
        <v>6</v>
      </c>
      <c r="L244" s="726" t="str">
        <f t="shared" ca="1" si="46"/>
        <v/>
      </c>
      <c r="M244" s="721" t="str">
        <f ca="1">IFERROR(VLOOKUP(INDIRECT("'Outcome Indicators - Section C '!B"&amp;$I244),'Reference Records'!$C$18:$L$40,10,0),"")</f>
        <v/>
      </c>
      <c r="N244" s="721" t="str">
        <f t="shared" ca="1" si="47"/>
        <v/>
      </c>
      <c r="O244" s="726" t="str">
        <f ca="1">IFERROR(VLOOKUP(INDIRECT("'Outcome Indicators - Section C '!I"&amp;$I244),'Overview - Section A'!M$29:P61,4,0),"")</f>
        <v/>
      </c>
    </row>
    <row r="245" spans="1:15" x14ac:dyDescent="0.35">
      <c r="A245" s="721" t="b">
        <f t="shared" ca="1" si="37"/>
        <v>0</v>
      </c>
      <c r="B245" s="722">
        <f t="shared" si="35"/>
        <v>7</v>
      </c>
      <c r="C245" s="732" t="str">
        <f t="shared" ca="1" si="38"/>
        <v>a1X1R000008ttD0UAI</v>
      </c>
      <c r="D245" s="723" t="str">
        <f t="shared" ca="1" si="39"/>
        <v/>
      </c>
      <c r="E245" s="734" t="str">
        <f t="shared" ca="1" si="40"/>
        <v/>
      </c>
      <c r="F245" s="725" t="str">
        <f t="shared" ca="1" si="41"/>
        <v/>
      </c>
      <c r="G245" s="726" t="str">
        <f t="shared" ca="1" si="42"/>
        <v/>
      </c>
      <c r="H245" s="726" t="str">
        <f t="shared" ca="1" si="43"/>
        <v/>
      </c>
      <c r="I245" s="722">
        <f t="shared" si="36"/>
        <v>21</v>
      </c>
      <c r="J245" s="726" t="str">
        <f t="shared" ca="1" si="44"/>
        <v/>
      </c>
      <c r="K245" s="734">
        <f t="shared" si="45"/>
        <v>7</v>
      </c>
      <c r="L245" s="726" t="str">
        <f t="shared" ca="1" si="46"/>
        <v/>
      </c>
      <c r="M245" s="721" t="str">
        <f ca="1">IFERROR(VLOOKUP(INDIRECT("'Outcome Indicators - Section C '!B"&amp;$I245),'Reference Records'!$C$18:$L$40,10,0),"")</f>
        <v/>
      </c>
      <c r="N245" s="721" t="str">
        <f t="shared" ca="1" si="47"/>
        <v/>
      </c>
      <c r="O245" s="726" t="str">
        <f ca="1">IFERROR(VLOOKUP(INDIRECT("'Outcome Indicators - Section C '!I"&amp;$I245),'Overview - Section A'!M$29:P62,4,0),"")</f>
        <v/>
      </c>
    </row>
    <row r="246" spans="1:15" x14ac:dyDescent="0.35">
      <c r="A246" s="721" t="b">
        <f t="shared" ca="1" si="37"/>
        <v>0</v>
      </c>
      <c r="B246" s="722">
        <f t="shared" si="35"/>
        <v>8</v>
      </c>
      <c r="C246" s="732" t="str">
        <f t="shared" ca="1" si="38"/>
        <v>a1X1R000008ttD1UAI</v>
      </c>
      <c r="D246" s="723" t="str">
        <f t="shared" ca="1" si="39"/>
        <v/>
      </c>
      <c r="E246" s="734" t="str">
        <f t="shared" ca="1" si="40"/>
        <v/>
      </c>
      <c r="F246" s="725" t="str">
        <f t="shared" ca="1" si="41"/>
        <v/>
      </c>
      <c r="G246" s="726" t="str">
        <f t="shared" ca="1" si="42"/>
        <v/>
      </c>
      <c r="H246" s="726" t="str">
        <f t="shared" ca="1" si="43"/>
        <v/>
      </c>
      <c r="I246" s="722">
        <f t="shared" si="36"/>
        <v>23</v>
      </c>
      <c r="J246" s="726" t="str">
        <f t="shared" ca="1" si="44"/>
        <v/>
      </c>
      <c r="K246" s="734">
        <f t="shared" si="45"/>
        <v>8</v>
      </c>
      <c r="L246" s="726" t="str">
        <f t="shared" ca="1" si="46"/>
        <v/>
      </c>
      <c r="M246" s="721" t="str">
        <f ca="1">IFERROR(VLOOKUP(INDIRECT("'Outcome Indicators - Section C '!B"&amp;$I246),'Reference Records'!$C$18:$L$40,10,0),"")</f>
        <v/>
      </c>
      <c r="N246" s="721" t="str">
        <f t="shared" ca="1" si="47"/>
        <v/>
      </c>
      <c r="O246" s="726" t="str">
        <f ca="1">IFERROR(VLOOKUP(INDIRECT("'Outcome Indicators - Section C '!I"&amp;$I246),'Overview - Section A'!M$29:P63,4,0),"")</f>
        <v/>
      </c>
    </row>
    <row r="247" spans="1:15" x14ac:dyDescent="0.35">
      <c r="A247" s="721" t="b">
        <f t="shared" ca="1" si="37"/>
        <v>0</v>
      </c>
      <c r="B247" s="722">
        <f t="shared" si="35"/>
        <v>9</v>
      </c>
      <c r="C247" s="732" t="str">
        <f t="shared" ca="1" si="38"/>
        <v>a1X1R000008ttD2UAI</v>
      </c>
      <c r="D247" s="723" t="str">
        <f t="shared" ca="1" si="39"/>
        <v/>
      </c>
      <c r="E247" s="734" t="str">
        <f t="shared" ca="1" si="40"/>
        <v/>
      </c>
      <c r="F247" s="725" t="str">
        <f t="shared" ca="1" si="41"/>
        <v/>
      </c>
      <c r="G247" s="726" t="str">
        <f t="shared" ca="1" si="42"/>
        <v/>
      </c>
      <c r="H247" s="726" t="str">
        <f t="shared" ca="1" si="43"/>
        <v/>
      </c>
      <c r="I247" s="722">
        <f t="shared" si="36"/>
        <v>25</v>
      </c>
      <c r="J247" s="726" t="str">
        <f t="shared" ca="1" si="44"/>
        <v/>
      </c>
      <c r="K247" s="734">
        <f t="shared" si="45"/>
        <v>9</v>
      </c>
      <c r="L247" s="726" t="str">
        <f t="shared" ca="1" si="46"/>
        <v/>
      </c>
      <c r="M247" s="721" t="str">
        <f ca="1">IFERROR(VLOOKUP(INDIRECT("'Outcome Indicators - Section C '!B"&amp;$I247),'Reference Records'!$C$18:$L$40,10,0),"")</f>
        <v/>
      </c>
      <c r="N247" s="721" t="str">
        <f t="shared" ca="1" si="47"/>
        <v/>
      </c>
      <c r="O247" s="726" t="str">
        <f ca="1">IFERROR(VLOOKUP(INDIRECT("'Outcome Indicators - Section C '!I"&amp;$I247),'Overview - Section A'!M$29:P64,4,0),"")</f>
        <v/>
      </c>
    </row>
    <row r="248" spans="1:15" x14ac:dyDescent="0.35">
      <c r="A248" s="721" t="b">
        <f t="shared" ca="1" si="37"/>
        <v>0</v>
      </c>
      <c r="B248" s="722">
        <f t="shared" si="35"/>
        <v>10</v>
      </c>
      <c r="C248" s="732" t="str">
        <f t="shared" ca="1" si="38"/>
        <v>a1X1R000008ttD3UAI</v>
      </c>
      <c r="D248" s="723" t="str">
        <f t="shared" ca="1" si="39"/>
        <v/>
      </c>
      <c r="E248" s="734" t="str">
        <f t="shared" ca="1" si="40"/>
        <v/>
      </c>
      <c r="F248" s="725" t="str">
        <f t="shared" ca="1" si="41"/>
        <v/>
      </c>
      <c r="G248" s="726" t="str">
        <f t="shared" ca="1" si="42"/>
        <v/>
      </c>
      <c r="H248" s="726" t="str">
        <f t="shared" ca="1" si="43"/>
        <v/>
      </c>
      <c r="I248" s="722">
        <f t="shared" si="36"/>
        <v>27</v>
      </c>
      <c r="J248" s="726" t="str">
        <f t="shared" ca="1" si="44"/>
        <v/>
      </c>
      <c r="K248" s="734">
        <f t="shared" si="45"/>
        <v>10</v>
      </c>
      <c r="L248" s="726" t="str">
        <f t="shared" ca="1" si="46"/>
        <v/>
      </c>
      <c r="M248" s="721" t="str">
        <f ca="1">IFERROR(VLOOKUP(INDIRECT("'Outcome Indicators - Section C '!B"&amp;$I248),'Reference Records'!$C$18:$L$40,10,0),"")</f>
        <v/>
      </c>
      <c r="N248" s="721" t="str">
        <f t="shared" ca="1" si="47"/>
        <v/>
      </c>
      <c r="O248" s="726" t="str">
        <f ca="1">IFERROR(VLOOKUP(INDIRECT("'Outcome Indicators - Section C '!I"&amp;$I248),'Overview - Section A'!M$29:P65,4,0),"")</f>
        <v/>
      </c>
    </row>
    <row r="249" spans="1:15" x14ac:dyDescent="0.35">
      <c r="A249" s="721" t="b">
        <f t="shared" ca="1" si="37"/>
        <v>0</v>
      </c>
      <c r="B249" s="722">
        <f t="shared" si="35"/>
        <v>11</v>
      </c>
      <c r="C249" s="732" t="str">
        <f t="shared" ca="1" si="38"/>
        <v>a1X1R000008ttD4UAI</v>
      </c>
      <c r="D249" s="723" t="str">
        <f t="shared" ca="1" si="39"/>
        <v/>
      </c>
      <c r="E249" s="734" t="str">
        <f t="shared" ca="1" si="40"/>
        <v/>
      </c>
      <c r="F249" s="725" t="str">
        <f t="shared" ca="1" si="41"/>
        <v/>
      </c>
      <c r="G249" s="726" t="str">
        <f t="shared" ca="1" si="42"/>
        <v/>
      </c>
      <c r="H249" s="726" t="str">
        <f t="shared" ca="1" si="43"/>
        <v/>
      </c>
      <c r="I249" s="722">
        <f t="shared" si="36"/>
        <v>29</v>
      </c>
      <c r="J249" s="726" t="str">
        <f t="shared" ca="1" si="44"/>
        <v/>
      </c>
      <c r="K249" s="734">
        <f t="shared" si="45"/>
        <v>11</v>
      </c>
      <c r="L249" s="726" t="str">
        <f t="shared" ca="1" si="46"/>
        <v/>
      </c>
      <c r="M249" s="721" t="str">
        <f ca="1">IFERROR(VLOOKUP(INDIRECT("'Outcome Indicators - Section C '!B"&amp;$I249),'Reference Records'!$C$18:$L$40,10,0),"")</f>
        <v/>
      </c>
      <c r="N249" s="721" t="str">
        <f t="shared" ca="1" si="47"/>
        <v/>
      </c>
      <c r="O249" s="726" t="str">
        <f ca="1">IFERROR(VLOOKUP(INDIRECT("'Outcome Indicators - Section C '!I"&amp;$I249),'Overview - Section A'!M$29:P66,4,0),"")</f>
        <v/>
      </c>
    </row>
    <row r="250" spans="1:15" x14ac:dyDescent="0.35">
      <c r="A250" s="721" t="b">
        <f t="shared" ca="1" si="37"/>
        <v>0</v>
      </c>
      <c r="B250" s="722">
        <f t="shared" si="35"/>
        <v>12</v>
      </c>
      <c r="C250" s="732" t="str">
        <f t="shared" ca="1" si="38"/>
        <v>a1X1R000008ttD5UAI</v>
      </c>
      <c r="D250" s="723" t="str">
        <f t="shared" ca="1" si="39"/>
        <v/>
      </c>
      <c r="E250" s="734" t="str">
        <f t="shared" ca="1" si="40"/>
        <v/>
      </c>
      <c r="F250" s="725" t="str">
        <f t="shared" ca="1" si="41"/>
        <v/>
      </c>
      <c r="G250" s="726" t="str">
        <f t="shared" ca="1" si="42"/>
        <v/>
      </c>
      <c r="H250" s="726" t="str">
        <f t="shared" ca="1" si="43"/>
        <v/>
      </c>
      <c r="I250" s="722">
        <f t="shared" si="36"/>
        <v>31</v>
      </c>
      <c r="J250" s="726" t="str">
        <f t="shared" ca="1" si="44"/>
        <v/>
      </c>
      <c r="K250" s="734">
        <f t="shared" si="45"/>
        <v>12</v>
      </c>
      <c r="L250" s="726" t="str">
        <f t="shared" ca="1" si="46"/>
        <v/>
      </c>
      <c r="M250" s="721" t="str">
        <f ca="1">IFERROR(VLOOKUP(INDIRECT("'Outcome Indicators - Section C '!B"&amp;$I250),'Reference Records'!$C$18:$L$40,10,0),"")</f>
        <v/>
      </c>
      <c r="N250" s="721" t="str">
        <f t="shared" ca="1" si="47"/>
        <v/>
      </c>
      <c r="O250" s="726" t="str">
        <f ca="1">IFERROR(VLOOKUP(INDIRECT("'Outcome Indicators - Section C '!I"&amp;$I250),'Overview - Section A'!M$29:P67,4,0),"")</f>
        <v/>
      </c>
    </row>
    <row r="251" spans="1:15" x14ac:dyDescent="0.35">
      <c r="A251" s="721" t="b">
        <f t="shared" ca="1" si="37"/>
        <v>0</v>
      </c>
      <c r="B251" s="722">
        <f t="shared" si="35"/>
        <v>13</v>
      </c>
      <c r="C251" s="732" t="str">
        <f t="shared" ca="1" si="38"/>
        <v>a1X1R000008ttD6UAI</v>
      </c>
      <c r="D251" s="723" t="str">
        <f t="shared" ca="1" si="39"/>
        <v/>
      </c>
      <c r="E251" s="734" t="str">
        <f t="shared" ca="1" si="40"/>
        <v/>
      </c>
      <c r="F251" s="725" t="str">
        <f t="shared" ca="1" si="41"/>
        <v/>
      </c>
      <c r="G251" s="726" t="str">
        <f t="shared" ca="1" si="42"/>
        <v/>
      </c>
      <c r="H251" s="726" t="str">
        <f t="shared" ca="1" si="43"/>
        <v/>
      </c>
      <c r="I251" s="722">
        <f t="shared" si="36"/>
        <v>33</v>
      </c>
      <c r="J251" s="726" t="str">
        <f t="shared" ca="1" si="44"/>
        <v/>
      </c>
      <c r="K251" s="734">
        <f t="shared" si="45"/>
        <v>13</v>
      </c>
      <c r="L251" s="726" t="str">
        <f t="shared" ca="1" si="46"/>
        <v/>
      </c>
      <c r="M251" s="721" t="str">
        <f ca="1">IFERROR(VLOOKUP(INDIRECT("'Outcome Indicators - Section C '!B"&amp;$I251),'Reference Records'!$C$18:$L$40,10,0),"")</f>
        <v/>
      </c>
      <c r="N251" s="721" t="str">
        <f t="shared" ca="1" si="47"/>
        <v/>
      </c>
      <c r="O251" s="726" t="str">
        <f ca="1">IFERROR(VLOOKUP(INDIRECT("'Outcome Indicators - Section C '!I"&amp;$I251),'Overview - Section A'!M$29:P68,4,0),"")</f>
        <v/>
      </c>
    </row>
    <row r="252" spans="1:15" x14ac:dyDescent="0.35">
      <c r="A252" s="721" t="b">
        <f t="shared" ca="1" si="37"/>
        <v>0</v>
      </c>
      <c r="B252" s="722">
        <f t="shared" si="35"/>
        <v>14</v>
      </c>
      <c r="C252" s="732" t="str">
        <f t="shared" ca="1" si="38"/>
        <v>a1X1R000008ttD7UAI</v>
      </c>
      <c r="D252" s="723" t="str">
        <f t="shared" ca="1" si="39"/>
        <v/>
      </c>
      <c r="E252" s="734" t="str">
        <f t="shared" ca="1" si="40"/>
        <v/>
      </c>
      <c r="F252" s="725" t="str">
        <f t="shared" ca="1" si="41"/>
        <v/>
      </c>
      <c r="G252" s="726" t="str">
        <f t="shared" ca="1" si="42"/>
        <v/>
      </c>
      <c r="H252" s="726" t="str">
        <f t="shared" ca="1" si="43"/>
        <v/>
      </c>
      <c r="I252" s="722">
        <f t="shared" si="36"/>
        <v>35</v>
      </c>
      <c r="J252" s="726" t="str">
        <f t="shared" ca="1" si="44"/>
        <v/>
      </c>
      <c r="K252" s="734">
        <f t="shared" si="45"/>
        <v>14</v>
      </c>
      <c r="L252" s="726" t="str">
        <f t="shared" ca="1" si="46"/>
        <v/>
      </c>
      <c r="M252" s="721" t="str">
        <f ca="1">IFERROR(VLOOKUP(INDIRECT("'Outcome Indicators - Section C '!B"&amp;$I252),'Reference Records'!$C$18:$L$40,10,0),"")</f>
        <v/>
      </c>
      <c r="N252" s="721" t="str">
        <f t="shared" ca="1" si="47"/>
        <v/>
      </c>
      <c r="O252" s="726" t="str">
        <f ca="1">IFERROR(VLOOKUP(INDIRECT("'Outcome Indicators - Section C '!I"&amp;$I252),'Overview - Section A'!M$29:P69,4,0),"")</f>
        <v/>
      </c>
    </row>
    <row r="253" spans="1:15" x14ac:dyDescent="0.35">
      <c r="A253" s="721" t="b">
        <f t="shared" ca="1" si="37"/>
        <v>0</v>
      </c>
      <c r="B253" s="722">
        <f t="shared" si="35"/>
        <v>15</v>
      </c>
      <c r="C253" s="732" t="str">
        <f t="shared" ca="1" si="38"/>
        <v>a1X1R000008ttD8UAI</v>
      </c>
      <c r="D253" s="723" t="str">
        <f t="shared" ca="1" si="39"/>
        <v/>
      </c>
      <c r="E253" s="734" t="str">
        <f t="shared" ca="1" si="40"/>
        <v/>
      </c>
      <c r="F253" s="725" t="str">
        <f t="shared" ca="1" si="41"/>
        <v/>
      </c>
      <c r="G253" s="726" t="str">
        <f t="shared" ca="1" si="42"/>
        <v/>
      </c>
      <c r="H253" s="726" t="str">
        <f t="shared" ca="1" si="43"/>
        <v/>
      </c>
      <c r="I253" s="722">
        <f t="shared" si="36"/>
        <v>37</v>
      </c>
      <c r="J253" s="726" t="str">
        <f t="shared" ca="1" si="44"/>
        <v/>
      </c>
      <c r="K253" s="734">
        <f t="shared" si="45"/>
        <v>15</v>
      </c>
      <c r="L253" s="726" t="str">
        <f t="shared" ca="1" si="46"/>
        <v/>
      </c>
      <c r="M253" s="721" t="str">
        <f ca="1">IFERROR(VLOOKUP(INDIRECT("'Outcome Indicators - Section C '!B"&amp;$I253),'Reference Records'!$C$18:$L$40,10,0),"")</f>
        <v/>
      </c>
      <c r="N253" s="721" t="str">
        <f t="shared" ca="1" si="47"/>
        <v/>
      </c>
      <c r="O253" s="726" t="str">
        <f ca="1">IFERROR(VLOOKUP(INDIRECT("'Outcome Indicators - Section C '!I"&amp;$I253),'Overview - Section A'!M$29:P70,4,0),"")</f>
        <v/>
      </c>
    </row>
    <row r="254" spans="1:15" x14ac:dyDescent="0.35">
      <c r="B254" s="727"/>
      <c r="I254" s="727"/>
    </row>
    <row r="255" spans="1:15" x14ac:dyDescent="0.35">
      <c r="B255" s="727"/>
      <c r="I255" s="727"/>
    </row>
    <row r="256" spans="1:15" x14ac:dyDescent="0.35">
      <c r="J256" s="521" t="str">
        <f ca="1">IF(ROW()&gt;'Impact Indicator Target Update'!A9,"",INDIRECT("'Impact Indicators - Section B'!A"&amp;'Impact Indicator Target Update'!D9))</f>
        <v/>
      </c>
    </row>
    <row r="257" spans="1:14" x14ac:dyDescent="0.35">
      <c r="A257" s="730" t="s">
        <v>665</v>
      </c>
      <c r="J257" s="521" t="str">
        <f ca="1">IF(ROW()&gt;'Impact Indicator Target Update'!A10,"",INDIRECT("'Impact Indicators - Section B'!A"&amp;'Impact Indicator Target Update'!D10))</f>
        <v/>
      </c>
    </row>
    <row r="258" spans="1:14" x14ac:dyDescent="0.35">
      <c r="A258" s="721"/>
      <c r="B258" s="733">
        <v>-91</v>
      </c>
      <c r="C258" s="721" t="s">
        <v>61</v>
      </c>
      <c r="D258" s="721" t="s">
        <v>673</v>
      </c>
      <c r="E258" s="721" t="s">
        <v>672</v>
      </c>
      <c r="F258" s="721" t="s">
        <v>23</v>
      </c>
      <c r="G258" s="721"/>
      <c r="H258" s="721" t="s">
        <v>321</v>
      </c>
      <c r="I258" s="721" t="s">
        <v>7</v>
      </c>
      <c r="J258" s="721" t="s">
        <v>6</v>
      </c>
      <c r="K258" s="721" t="s">
        <v>8</v>
      </c>
      <c r="L258" s="721" t="s">
        <v>195</v>
      </c>
      <c r="M258" s="721" t="s">
        <v>27</v>
      </c>
      <c r="N258" s="721" t="s">
        <v>138</v>
      </c>
    </row>
    <row r="259" spans="1:14" hidden="1" x14ac:dyDescent="0.35">
      <c r="A259" s="721" t="b">
        <f ca="1">IF(AND(OR(I259&lt;&gt;"",J259&lt;&gt;"",K259&lt;&gt;""),L259&lt;&gt;""),TRUE,FALSE)</f>
        <v>0</v>
      </c>
      <c r="B259" s="733">
        <f>B258+1</f>
        <v>-90</v>
      </c>
      <c r="C259" s="737" t="str">
        <f ca="1">IF(ROW()=259,"",OFFSET(B257,-COUNTA(D$257:D258)+3,1))</f>
        <v/>
      </c>
      <c r="D259" s="721"/>
      <c r="E259" s="721">
        <f ca="1">COUNTIF(F254:F259,F259)</f>
        <v>5</v>
      </c>
      <c r="F259" s="738" t="str">
        <f ca="1">IFERROR(IF(ROW()=259,"",OFFSET(E259,-COUNTIF(B$257:B258,"&lt;0")+1,1)),"")</f>
        <v/>
      </c>
      <c r="G259" s="721"/>
      <c r="H259" s="721" t="str">
        <f ca="1">IF(F259=1,9,IF(E258=MAX(E257:E259),H257+2,H258))</f>
        <v>row number</v>
      </c>
      <c r="I259" s="734" t="str">
        <f ca="1">IFERROR(CHOOSE(E259,IFERROR(IF(INDIRECT("'Outcome Indicators - Section C '!L"&amp;H39+1)=0,"",INDIRECT("'Outcome Indicators - Section C '!L"&amp;H39+1)),""),IFERROR(IF(INDIRECT("'Outcome Indicators - Section C '!Q"&amp;H39+1)=0,"",INDIRECT("'Outcome Indicators - Section C '!Q"&amp;H39+1)),""),IFERROR(IF(INDIRECT("'Outcome Indicators - Section C '!V"&amp;H39+1)=0,"",INDIRECT("'Outcome Indicators - Section C '!V"&amp;H39+1)),""),IFERROR(IF(INDIRECT("'Outcome Indicators - Section C '!AA"&amp;H39+1)=0,"",INDIRECT("'Outcome Indicators - Section C '!AA"&amp;H39+1)),""),IFERROR(IF(INDIRECT("'Outcome Indicators - Section C '!AF"&amp;H39+1)=0,"",INDIRECT("'Outcome Indicators - Section C '!AF"&amp;H39+1)),"")),"")</f>
        <v/>
      </c>
      <c r="J259" s="723" t="str">
        <f ca="1">IFERROR(CHOOSE(E259,IFERROR(IF(INDIRECT("'Outcome Indicators - Section C '!L"&amp;H39)=0,"",INDIRECT("'Outcome Indicators - Section C '!L"&amp;H39)),""),IFERROR(IF(INDIRECT("'Outcome Indicators - Section C '!Q"&amp;H39)=0,"",INDIRECT("'Outcome Indicators - Section C '!Q"&amp;H39)),""),IFERROR(IF(INDIRECT("'Outcome Indicators - Section C '!V"&amp;H39)=0,"",INDIRECT("'Outcome Indicators - Section C '!V"&amp;H39)),""),IFERROR(IF(INDIRECT("'Outcome Indicators - Section C '!AA"&amp;H39)=0,"",INDIRECT("'Outcome Indicators - Section C '!AA"&amp;H39)),""),IFERROR(IF(INDIRECT("'Outcome Indicators - Section C '!AF"&amp;H39)=0,"",INDIRECT("'Outcome Indicators - Section C '!AF"&amp;H39)),"")),"")</f>
        <v/>
      </c>
      <c r="K259" s="723" t="str">
        <f ca="1">IFERROR(CHOOSE(E259,IFERROR(IF(INDIRECT("'Outcome Indicators - Section C '!M"&amp;H39)=0,"",INDIRECT("'Outcome Indicators - Section C '!M"&amp;H39)*100),""),IFERROR(IF(INDIRECT("'Outcome Indicators - Section C '!R"&amp;H39)=0,"",INDIRECT("'Outcome Indicators - Section C '!R"&amp;H39)*100),""),IFERROR(IF(INDIRECT("'Outcome Indicators - Section C '!W"&amp;H39)=0,"",INDIRECT("'Outcome Indicators - Section C '!W"&amp;H39)*100),""),IFERROR(IF(INDIRECT("'Outcome Indicators - Section C '!AB"&amp;H39)=0,"",INDIRECT("'Outcome Indicators - Section C '!AB"&amp;H39)*100),""),IFERROR(IF(INDIRECT("'Outcome Indicators - Section C '!AG"&amp;H39)=0,"",INDIRECT("'Outcome Indicators - Section C '!AG"&amp;H39)*100),"")),"")</f>
        <v/>
      </c>
      <c r="L259" s="726" t="str">
        <f ca="1">IFERROR(CHOOSE(E259,'Outcome Indicators - Section C '!$L$7,'Outcome Indicators - Section C '!$Q$7,'Outcome Indicators - Section C '!$V$7,'Outcome Indicators - Section C '!$AA$7,'Outcome Indicators - Section C '!$AF$7),"")</f>
        <v/>
      </c>
      <c r="M259" s="736" t="str">
        <f ca="1">IFERROR(CHOOSE(E259,IFERROR(IF(INDIRECT("'Outcome Indicators - Section C '!N"&amp;H39)=0,"",INDIRECT("'Outcome Indicators - Section C '!N"&amp;H39)),""),IFERROR(IF(INDIRECT("'Outcome Indicators - Section C '!S"&amp;H39)=0,"",INDIRECT("'Outcome Indicators - Section C '!S"&amp;H39)),""),IFERROR(IF(INDIRECT("'Outcome Indicators - Section C '!X"&amp;H39)=0,"",INDIRECT("'Outcome Indicators - Section C '!X"&amp;H39)),""),IFERROR(IF(INDIRECT("'Outcome Indicators - Section C '!AC"&amp;H39)=0,"",INDIRECT("'Outcome Indicators - Section C '!AC"&amp;H39)),""),IFERROR(IF(INDIRECT("'Outcome Indicators - Section C '!AH"&amp;H39)=0,"",INDIRECT("'Outcome Indicators - Section C '!AH"&amp;H39)),"")),"")</f>
        <v/>
      </c>
      <c r="N259" s="726" t="str">
        <f ca="1">IF(IFERROR(CHOOSE(E259,IFERROR(IF(INDIRECT("'Outcome Indicators - Section C '!O"&amp;H39)=0,"",INDIRECT("'Outcome Indicators - Section C '!O"&amp;H39)),""),IFERROR(IF(INDIRECT("'Outcome Indicators - Section C '!T"&amp;H39)=0,"",INDIRECT("'Outcome Indicators - Section C '!T"&amp;H39)),""),IFERROR(IF(INDIRECT("'Outcome Indicators - Section C '!Y"&amp;H39)=0,"",INDIRECT("'Outcome Indicators - Section C '!Y"&amp;H39)),""),IFERROR(IF(INDIRECT("'Outcome Indicators - Section C '!AD"&amp;H39)=0,"",INDIRECT("'Outcome Indicators - Section C '!AD"&amp;H39)),""),),"")=0,"",IFERROR(CHOOSE(E259,IFERROR(IF(INDIRECT("'Outcome Indicators - Section C '!O"&amp;H39)=0,"",INDIRECT("'Outcome Indicators - Section C '!O"&amp;H39)),""),IFERROR(IF(INDIRECT("'Outcome Indicators - Section C '!T"&amp;H39)=0,"",INDIRECT("'Outcome Indicators - Section C '!T"&amp;H39)),""),IFERROR(IF(INDIRECT("'Outcome Indicators - Section C '!Y"&amp;H39)=0,"",INDIRECT("'Outcome Indicators - Section C '!Y"&amp;H39)),""),IFERROR(IF(INDIRECT("'Outcome Indicators - Section C '!AD"&amp;H39)=0,"",INDIRECT("'Outcome Indicators - Section C '!AD"&amp;H39)),""),),""))</f>
        <v/>
      </c>
    </row>
    <row r="260" spans="1:14" x14ac:dyDescent="0.35">
      <c r="A260" s="721" t="b">
        <v>0</v>
      </c>
      <c r="B260" s="733">
        <f t="shared" ref="B260:B323" si="48">B259+1</f>
        <v>-89</v>
      </c>
      <c r="C260" s="737" t="s">
        <v>943</v>
      </c>
      <c r="D260" s="721" t="s">
        <v>4632</v>
      </c>
      <c r="E260" s="721">
        <f t="shared" ref="E260:E323" ca="1" si="49">COUNTIF(F255:F260,F260)</f>
        <v>1</v>
      </c>
      <c r="F260" s="738">
        <v>1</v>
      </c>
      <c r="G260" s="721"/>
      <c r="H260" s="721">
        <f t="shared" ref="H260:H323" si="50">IF(F260=1,9,IF(E259=MAX(E258:E260),H258+2,H259))</f>
        <v>9</v>
      </c>
      <c r="I260" s="734"/>
      <c r="J260" s="723"/>
      <c r="K260" s="723"/>
      <c r="L260" s="726"/>
      <c r="M260" s="736"/>
      <c r="N260" s="726"/>
    </row>
    <row r="261" spans="1:14" x14ac:dyDescent="0.35">
      <c r="A261" s="721" t="b">
        <v>0</v>
      </c>
      <c r="B261" s="733">
        <f t="shared" si="48"/>
        <v>-88</v>
      </c>
      <c r="C261" s="737" t="s">
        <v>945</v>
      </c>
      <c r="D261" s="721" t="s">
        <v>4632</v>
      </c>
      <c r="E261" s="721">
        <f t="shared" ca="1" si="49"/>
        <v>2</v>
      </c>
      <c r="F261" s="738">
        <v>1</v>
      </c>
      <c r="G261" s="721"/>
      <c r="H261" s="721">
        <f t="shared" si="50"/>
        <v>9</v>
      </c>
      <c r="I261" s="734"/>
      <c r="J261" s="723"/>
      <c r="K261" s="723"/>
      <c r="L261" s="726"/>
      <c r="M261" s="736"/>
      <c r="N261" s="726"/>
    </row>
    <row r="262" spans="1:14" x14ac:dyDescent="0.35">
      <c r="A262" s="721" t="b">
        <v>0</v>
      </c>
      <c r="B262" s="733">
        <f t="shared" si="48"/>
        <v>-87</v>
      </c>
      <c r="C262" s="737" t="s">
        <v>947</v>
      </c>
      <c r="D262" s="721" t="s">
        <v>4632</v>
      </c>
      <c r="E262" s="721">
        <f t="shared" ca="1" si="49"/>
        <v>3</v>
      </c>
      <c r="F262" s="738">
        <v>1</v>
      </c>
      <c r="G262" s="721"/>
      <c r="H262" s="721">
        <f t="shared" si="50"/>
        <v>9</v>
      </c>
      <c r="I262" s="734"/>
      <c r="J262" s="723"/>
      <c r="K262" s="723"/>
      <c r="L262" s="726"/>
      <c r="M262" s="736"/>
      <c r="N262" s="726"/>
    </row>
    <row r="263" spans="1:14" x14ac:dyDescent="0.35">
      <c r="A263" s="721" t="b">
        <v>0</v>
      </c>
      <c r="B263" s="733">
        <f t="shared" si="48"/>
        <v>-86</v>
      </c>
      <c r="C263" s="737" t="s">
        <v>949</v>
      </c>
      <c r="D263" s="721" t="s">
        <v>4632</v>
      </c>
      <c r="E263" s="721">
        <f t="shared" ca="1" si="49"/>
        <v>4</v>
      </c>
      <c r="F263" s="738">
        <v>1</v>
      </c>
      <c r="G263" s="721"/>
      <c r="H263" s="721">
        <f t="shared" si="50"/>
        <v>9</v>
      </c>
      <c r="I263" s="734"/>
      <c r="J263" s="723"/>
      <c r="K263" s="723"/>
      <c r="L263" s="726"/>
      <c r="M263" s="736"/>
      <c r="N263" s="726"/>
    </row>
    <row r="264" spans="1:14" x14ac:dyDescent="0.35">
      <c r="A264" s="721" t="b">
        <v>0</v>
      </c>
      <c r="B264" s="733">
        <f t="shared" si="48"/>
        <v>-85</v>
      </c>
      <c r="C264" s="737" t="s">
        <v>951</v>
      </c>
      <c r="D264" s="721" t="s">
        <v>4632</v>
      </c>
      <c r="E264" s="721">
        <f t="shared" ca="1" si="49"/>
        <v>5</v>
      </c>
      <c r="F264" s="738">
        <v>1</v>
      </c>
      <c r="G264" s="721"/>
      <c r="H264" s="721">
        <f t="shared" si="50"/>
        <v>9</v>
      </c>
      <c r="I264" s="734"/>
      <c r="J264" s="723"/>
      <c r="K264" s="723"/>
      <c r="L264" s="726"/>
      <c r="M264" s="736"/>
      <c r="N264" s="726"/>
    </row>
    <row r="265" spans="1:14" x14ac:dyDescent="0.35">
      <c r="A265" s="721" t="b">
        <v>0</v>
      </c>
      <c r="B265" s="733">
        <f t="shared" si="48"/>
        <v>-84</v>
      </c>
      <c r="C265" s="737" t="s">
        <v>953</v>
      </c>
      <c r="D265" s="721" t="s">
        <v>4632</v>
      </c>
      <c r="E265" s="721">
        <f t="shared" si="49"/>
        <v>6</v>
      </c>
      <c r="F265" s="738">
        <v>1</v>
      </c>
      <c r="G265" s="721"/>
      <c r="H265" s="721">
        <f t="shared" si="50"/>
        <v>9</v>
      </c>
      <c r="I265" s="734"/>
      <c r="J265" s="723"/>
      <c r="K265" s="723"/>
      <c r="L265" s="726"/>
      <c r="M265" s="736"/>
      <c r="N265" s="726"/>
    </row>
    <row r="266" spans="1:14" x14ac:dyDescent="0.35">
      <c r="A266" s="721" t="b">
        <v>0</v>
      </c>
      <c r="B266" s="733">
        <f t="shared" si="48"/>
        <v>-83</v>
      </c>
      <c r="C266" s="737" t="s">
        <v>954</v>
      </c>
      <c r="D266" s="721" t="s">
        <v>4643</v>
      </c>
      <c r="E266" s="721">
        <f t="shared" si="49"/>
        <v>1</v>
      </c>
      <c r="F266" s="738">
        <v>2</v>
      </c>
      <c r="G266" s="721"/>
      <c r="H266" s="721">
        <f t="shared" ca="1" si="50"/>
        <v>11</v>
      </c>
      <c r="I266" s="734"/>
      <c r="J266" s="723"/>
      <c r="K266" s="723"/>
      <c r="L266" s="726"/>
      <c r="M266" s="736"/>
      <c r="N266" s="726"/>
    </row>
    <row r="267" spans="1:14" x14ac:dyDescent="0.35">
      <c r="A267" s="721" t="b">
        <v>0</v>
      </c>
      <c r="B267" s="733">
        <f t="shared" si="48"/>
        <v>-82</v>
      </c>
      <c r="C267" s="737" t="s">
        <v>955</v>
      </c>
      <c r="D267" s="721" t="s">
        <v>4643</v>
      </c>
      <c r="E267" s="721">
        <f t="shared" si="49"/>
        <v>2</v>
      </c>
      <c r="F267" s="738">
        <v>2</v>
      </c>
      <c r="G267" s="721"/>
      <c r="H267" s="721">
        <f t="shared" ca="1" si="50"/>
        <v>11</v>
      </c>
      <c r="I267" s="734"/>
      <c r="J267" s="723"/>
      <c r="K267" s="723"/>
      <c r="L267" s="726"/>
      <c r="M267" s="736"/>
      <c r="N267" s="726"/>
    </row>
    <row r="268" spans="1:14" x14ac:dyDescent="0.35">
      <c r="A268" s="721" t="b">
        <v>0</v>
      </c>
      <c r="B268" s="733">
        <f t="shared" si="48"/>
        <v>-81</v>
      </c>
      <c r="C268" s="737" t="s">
        <v>956</v>
      </c>
      <c r="D268" s="721" t="s">
        <v>4643</v>
      </c>
      <c r="E268" s="721">
        <f t="shared" si="49"/>
        <v>3</v>
      </c>
      <c r="F268" s="738">
        <v>2</v>
      </c>
      <c r="G268" s="721"/>
      <c r="H268" s="721">
        <f t="shared" ca="1" si="50"/>
        <v>11</v>
      </c>
      <c r="I268" s="734"/>
      <c r="J268" s="723"/>
      <c r="K268" s="723"/>
      <c r="L268" s="726"/>
      <c r="M268" s="736"/>
      <c r="N268" s="726"/>
    </row>
    <row r="269" spans="1:14" x14ac:dyDescent="0.35">
      <c r="A269" s="721" t="b">
        <v>0</v>
      </c>
      <c r="B269" s="733">
        <f t="shared" si="48"/>
        <v>-80</v>
      </c>
      <c r="C269" s="737" t="s">
        <v>957</v>
      </c>
      <c r="D269" s="721" t="s">
        <v>4643</v>
      </c>
      <c r="E269" s="721">
        <f t="shared" si="49"/>
        <v>4</v>
      </c>
      <c r="F269" s="738">
        <v>2</v>
      </c>
      <c r="G269" s="721"/>
      <c r="H269" s="721">
        <f t="shared" ca="1" si="50"/>
        <v>11</v>
      </c>
      <c r="I269" s="734"/>
      <c r="J269" s="723"/>
      <c r="K269" s="723"/>
      <c r="L269" s="726"/>
      <c r="M269" s="736"/>
      <c r="N269" s="726"/>
    </row>
    <row r="270" spans="1:14" x14ac:dyDescent="0.35">
      <c r="A270" s="721" t="b">
        <v>0</v>
      </c>
      <c r="B270" s="733">
        <f t="shared" si="48"/>
        <v>-79</v>
      </c>
      <c r="C270" s="737" t="s">
        <v>958</v>
      </c>
      <c r="D270" s="721" t="s">
        <v>4643</v>
      </c>
      <c r="E270" s="721">
        <f t="shared" si="49"/>
        <v>5</v>
      </c>
      <c r="F270" s="738">
        <v>2</v>
      </c>
      <c r="G270" s="721"/>
      <c r="H270" s="721">
        <f t="shared" ca="1" si="50"/>
        <v>11</v>
      </c>
      <c r="I270" s="734"/>
      <c r="J270" s="723"/>
      <c r="K270" s="723"/>
      <c r="L270" s="726"/>
      <c r="M270" s="736"/>
      <c r="N270" s="726"/>
    </row>
    <row r="271" spans="1:14" x14ac:dyDescent="0.35">
      <c r="A271" s="721" t="b">
        <v>0</v>
      </c>
      <c r="B271" s="733">
        <f t="shared" si="48"/>
        <v>-78</v>
      </c>
      <c r="C271" s="737" t="s">
        <v>959</v>
      </c>
      <c r="D271" s="721" t="s">
        <v>4643</v>
      </c>
      <c r="E271" s="721">
        <f t="shared" si="49"/>
        <v>6</v>
      </c>
      <c r="F271" s="738">
        <v>2</v>
      </c>
      <c r="G271" s="721"/>
      <c r="H271" s="721">
        <f t="shared" ca="1" si="50"/>
        <v>11</v>
      </c>
      <c r="I271" s="734"/>
      <c r="J271" s="723"/>
      <c r="K271" s="723"/>
      <c r="L271" s="726"/>
      <c r="M271" s="736"/>
      <c r="N271" s="726"/>
    </row>
    <row r="272" spans="1:14" x14ac:dyDescent="0.35">
      <c r="A272" s="721" t="b">
        <v>0</v>
      </c>
      <c r="B272" s="733">
        <f t="shared" si="48"/>
        <v>-77</v>
      </c>
      <c r="C272" s="737" t="s">
        <v>960</v>
      </c>
      <c r="D272" s="721" t="s">
        <v>4654</v>
      </c>
      <c r="E272" s="721">
        <f t="shared" si="49"/>
        <v>1</v>
      </c>
      <c r="F272" s="738">
        <v>3</v>
      </c>
      <c r="G272" s="721"/>
      <c r="H272" s="721">
        <f t="shared" ca="1" si="50"/>
        <v>13</v>
      </c>
      <c r="I272" s="734"/>
      <c r="J272" s="723"/>
      <c r="K272" s="723"/>
      <c r="L272" s="726"/>
      <c r="M272" s="736"/>
      <c r="N272" s="726"/>
    </row>
    <row r="273" spans="1:14" x14ac:dyDescent="0.35">
      <c r="A273" s="721" t="b">
        <v>0</v>
      </c>
      <c r="B273" s="733">
        <f t="shared" si="48"/>
        <v>-76</v>
      </c>
      <c r="C273" s="737" t="s">
        <v>961</v>
      </c>
      <c r="D273" s="721" t="s">
        <v>4654</v>
      </c>
      <c r="E273" s="721">
        <f t="shared" si="49"/>
        <v>2</v>
      </c>
      <c r="F273" s="738">
        <v>3</v>
      </c>
      <c r="G273" s="721"/>
      <c r="H273" s="721">
        <f t="shared" ca="1" si="50"/>
        <v>13</v>
      </c>
      <c r="I273" s="734"/>
      <c r="J273" s="723"/>
      <c r="K273" s="723"/>
      <c r="L273" s="726"/>
      <c r="M273" s="736"/>
      <c r="N273" s="726"/>
    </row>
    <row r="274" spans="1:14" x14ac:dyDescent="0.35">
      <c r="A274" s="721" t="b">
        <v>0</v>
      </c>
      <c r="B274" s="733">
        <f t="shared" si="48"/>
        <v>-75</v>
      </c>
      <c r="C274" s="737" t="s">
        <v>962</v>
      </c>
      <c r="D274" s="721" t="s">
        <v>4654</v>
      </c>
      <c r="E274" s="721">
        <f t="shared" si="49"/>
        <v>3</v>
      </c>
      <c r="F274" s="738">
        <v>3</v>
      </c>
      <c r="G274" s="721"/>
      <c r="H274" s="721">
        <f t="shared" ca="1" si="50"/>
        <v>13</v>
      </c>
      <c r="I274" s="734"/>
      <c r="J274" s="723"/>
      <c r="K274" s="723"/>
      <c r="L274" s="726"/>
      <c r="M274" s="736"/>
      <c r="N274" s="726"/>
    </row>
    <row r="275" spans="1:14" x14ac:dyDescent="0.35">
      <c r="A275" s="721" t="b">
        <v>0</v>
      </c>
      <c r="B275" s="733">
        <f t="shared" si="48"/>
        <v>-74</v>
      </c>
      <c r="C275" s="737" t="s">
        <v>963</v>
      </c>
      <c r="D275" s="721" t="s">
        <v>4654</v>
      </c>
      <c r="E275" s="721">
        <f t="shared" si="49"/>
        <v>4</v>
      </c>
      <c r="F275" s="738">
        <v>3</v>
      </c>
      <c r="G275" s="721"/>
      <c r="H275" s="721">
        <f t="shared" ca="1" si="50"/>
        <v>13</v>
      </c>
      <c r="I275" s="734"/>
      <c r="J275" s="723"/>
      <c r="K275" s="723"/>
      <c r="L275" s="726"/>
      <c r="M275" s="736"/>
      <c r="N275" s="726"/>
    </row>
    <row r="276" spans="1:14" x14ac:dyDescent="0.35">
      <c r="A276" s="721" t="b">
        <v>0</v>
      </c>
      <c r="B276" s="733">
        <f t="shared" si="48"/>
        <v>-73</v>
      </c>
      <c r="C276" s="737" t="s">
        <v>964</v>
      </c>
      <c r="D276" s="721" t="s">
        <v>4654</v>
      </c>
      <c r="E276" s="721">
        <f t="shared" si="49"/>
        <v>5</v>
      </c>
      <c r="F276" s="738">
        <v>3</v>
      </c>
      <c r="G276" s="721"/>
      <c r="H276" s="721">
        <f t="shared" ca="1" si="50"/>
        <v>13</v>
      </c>
      <c r="I276" s="734"/>
      <c r="J276" s="723"/>
      <c r="K276" s="723"/>
      <c r="L276" s="726"/>
      <c r="M276" s="736"/>
      <c r="N276" s="726"/>
    </row>
    <row r="277" spans="1:14" x14ac:dyDescent="0.35">
      <c r="A277" s="721" t="b">
        <v>0</v>
      </c>
      <c r="B277" s="733">
        <f t="shared" si="48"/>
        <v>-72</v>
      </c>
      <c r="C277" s="737" t="s">
        <v>965</v>
      </c>
      <c r="D277" s="721" t="s">
        <v>4654</v>
      </c>
      <c r="E277" s="721">
        <f t="shared" si="49"/>
        <v>6</v>
      </c>
      <c r="F277" s="738">
        <v>3</v>
      </c>
      <c r="G277" s="721"/>
      <c r="H277" s="721">
        <f t="shared" ca="1" si="50"/>
        <v>13</v>
      </c>
      <c r="I277" s="734"/>
      <c r="J277" s="723"/>
      <c r="K277" s="723"/>
      <c r="L277" s="726"/>
      <c r="M277" s="736"/>
      <c r="N277" s="726"/>
    </row>
    <row r="278" spans="1:14" x14ac:dyDescent="0.35">
      <c r="A278" s="721" t="b">
        <v>0</v>
      </c>
      <c r="B278" s="733">
        <f t="shared" si="48"/>
        <v>-71</v>
      </c>
      <c r="C278" s="737" t="s">
        <v>966</v>
      </c>
      <c r="D278" s="721" t="s">
        <v>4665</v>
      </c>
      <c r="E278" s="721">
        <f t="shared" si="49"/>
        <v>1</v>
      </c>
      <c r="F278" s="738">
        <v>4</v>
      </c>
      <c r="G278" s="721"/>
      <c r="H278" s="721">
        <f t="shared" ca="1" si="50"/>
        <v>15</v>
      </c>
      <c r="I278" s="734"/>
      <c r="J278" s="723"/>
      <c r="K278" s="723"/>
      <c r="L278" s="726"/>
      <c r="M278" s="736"/>
      <c r="N278" s="726"/>
    </row>
    <row r="279" spans="1:14" x14ac:dyDescent="0.35">
      <c r="A279" s="721" t="b">
        <v>0</v>
      </c>
      <c r="B279" s="733">
        <f t="shared" si="48"/>
        <v>-70</v>
      </c>
      <c r="C279" s="737" t="s">
        <v>967</v>
      </c>
      <c r="D279" s="721" t="s">
        <v>4665</v>
      </c>
      <c r="E279" s="721">
        <f t="shared" si="49"/>
        <v>2</v>
      </c>
      <c r="F279" s="738">
        <v>4</v>
      </c>
      <c r="G279" s="721"/>
      <c r="H279" s="721">
        <f t="shared" ca="1" si="50"/>
        <v>15</v>
      </c>
      <c r="I279" s="734"/>
      <c r="J279" s="723"/>
      <c r="K279" s="723"/>
      <c r="L279" s="726"/>
      <c r="M279" s="736"/>
      <c r="N279" s="726"/>
    </row>
    <row r="280" spans="1:14" x14ac:dyDescent="0.35">
      <c r="A280" s="721" t="b">
        <v>0</v>
      </c>
      <c r="B280" s="733">
        <f t="shared" si="48"/>
        <v>-69</v>
      </c>
      <c r="C280" s="737" t="s">
        <v>968</v>
      </c>
      <c r="D280" s="721" t="s">
        <v>4665</v>
      </c>
      <c r="E280" s="721">
        <f t="shared" si="49"/>
        <v>3</v>
      </c>
      <c r="F280" s="738">
        <v>4</v>
      </c>
      <c r="G280" s="721"/>
      <c r="H280" s="721">
        <f t="shared" ca="1" si="50"/>
        <v>15</v>
      </c>
      <c r="I280" s="734"/>
      <c r="J280" s="723"/>
      <c r="K280" s="723"/>
      <c r="L280" s="726"/>
      <c r="M280" s="736"/>
      <c r="N280" s="726"/>
    </row>
    <row r="281" spans="1:14" x14ac:dyDescent="0.35">
      <c r="A281" s="721" t="b">
        <v>0</v>
      </c>
      <c r="B281" s="733">
        <f t="shared" si="48"/>
        <v>-68</v>
      </c>
      <c r="C281" s="737" t="s">
        <v>969</v>
      </c>
      <c r="D281" s="721" t="s">
        <v>4665</v>
      </c>
      <c r="E281" s="721">
        <f t="shared" si="49"/>
        <v>4</v>
      </c>
      <c r="F281" s="738">
        <v>4</v>
      </c>
      <c r="G281" s="721"/>
      <c r="H281" s="721">
        <f t="shared" ca="1" si="50"/>
        <v>15</v>
      </c>
      <c r="I281" s="734"/>
      <c r="J281" s="723"/>
      <c r="K281" s="723"/>
      <c r="L281" s="726"/>
      <c r="M281" s="736"/>
      <c r="N281" s="726"/>
    </row>
    <row r="282" spans="1:14" x14ac:dyDescent="0.35">
      <c r="A282" s="721" t="b">
        <v>0</v>
      </c>
      <c r="B282" s="733">
        <f t="shared" si="48"/>
        <v>-67</v>
      </c>
      <c r="C282" s="737" t="s">
        <v>970</v>
      </c>
      <c r="D282" s="721" t="s">
        <v>4665</v>
      </c>
      <c r="E282" s="721">
        <f t="shared" si="49"/>
        <v>5</v>
      </c>
      <c r="F282" s="738">
        <v>4</v>
      </c>
      <c r="G282" s="721"/>
      <c r="H282" s="721">
        <f t="shared" ca="1" si="50"/>
        <v>15</v>
      </c>
      <c r="I282" s="734"/>
      <c r="J282" s="723"/>
      <c r="K282" s="723"/>
      <c r="L282" s="726"/>
      <c r="M282" s="736"/>
      <c r="N282" s="726"/>
    </row>
    <row r="283" spans="1:14" x14ac:dyDescent="0.35">
      <c r="A283" s="721" t="b">
        <v>0</v>
      </c>
      <c r="B283" s="733">
        <f t="shared" si="48"/>
        <v>-66</v>
      </c>
      <c r="C283" s="737" t="s">
        <v>971</v>
      </c>
      <c r="D283" s="721" t="s">
        <v>4665</v>
      </c>
      <c r="E283" s="721">
        <f t="shared" si="49"/>
        <v>6</v>
      </c>
      <c r="F283" s="738">
        <v>4</v>
      </c>
      <c r="G283" s="721"/>
      <c r="H283" s="721">
        <f t="shared" ca="1" si="50"/>
        <v>15</v>
      </c>
      <c r="I283" s="734"/>
      <c r="J283" s="723"/>
      <c r="K283" s="723"/>
      <c r="L283" s="726"/>
      <c r="M283" s="736"/>
      <c r="N283" s="726"/>
    </row>
    <row r="284" spans="1:14" x14ac:dyDescent="0.35">
      <c r="A284" s="721" t="b">
        <v>0</v>
      </c>
      <c r="B284" s="733">
        <f t="shared" si="48"/>
        <v>-65</v>
      </c>
      <c r="C284" s="737" t="s">
        <v>972</v>
      </c>
      <c r="D284" s="721" t="s">
        <v>4676</v>
      </c>
      <c r="E284" s="721">
        <f t="shared" si="49"/>
        <v>1</v>
      </c>
      <c r="F284" s="738">
        <v>5</v>
      </c>
      <c r="G284" s="721"/>
      <c r="H284" s="721">
        <f t="shared" ca="1" si="50"/>
        <v>17</v>
      </c>
      <c r="I284" s="734"/>
      <c r="J284" s="723"/>
      <c r="K284" s="723"/>
      <c r="L284" s="726"/>
      <c r="M284" s="736"/>
      <c r="N284" s="726"/>
    </row>
    <row r="285" spans="1:14" x14ac:dyDescent="0.35">
      <c r="A285" s="721" t="b">
        <v>0</v>
      </c>
      <c r="B285" s="733">
        <f t="shared" si="48"/>
        <v>-64</v>
      </c>
      <c r="C285" s="737" t="s">
        <v>973</v>
      </c>
      <c r="D285" s="721" t="s">
        <v>4676</v>
      </c>
      <c r="E285" s="721">
        <f t="shared" si="49"/>
        <v>2</v>
      </c>
      <c r="F285" s="738">
        <v>5</v>
      </c>
      <c r="G285" s="721"/>
      <c r="H285" s="721">
        <f t="shared" ca="1" si="50"/>
        <v>17</v>
      </c>
      <c r="I285" s="734"/>
      <c r="J285" s="723"/>
      <c r="K285" s="723"/>
      <c r="L285" s="726"/>
      <c r="M285" s="736"/>
      <c r="N285" s="726"/>
    </row>
    <row r="286" spans="1:14" x14ac:dyDescent="0.35">
      <c r="A286" s="721" t="b">
        <v>0</v>
      </c>
      <c r="B286" s="733">
        <f t="shared" si="48"/>
        <v>-63</v>
      </c>
      <c r="C286" s="737" t="s">
        <v>974</v>
      </c>
      <c r="D286" s="721" t="s">
        <v>4676</v>
      </c>
      <c r="E286" s="721">
        <f t="shared" si="49"/>
        <v>3</v>
      </c>
      <c r="F286" s="738">
        <v>5</v>
      </c>
      <c r="G286" s="721"/>
      <c r="H286" s="721">
        <f t="shared" ca="1" si="50"/>
        <v>17</v>
      </c>
      <c r="I286" s="734"/>
      <c r="J286" s="723"/>
      <c r="K286" s="723"/>
      <c r="L286" s="726"/>
      <c r="M286" s="736"/>
      <c r="N286" s="726"/>
    </row>
    <row r="287" spans="1:14" x14ac:dyDescent="0.35">
      <c r="A287" s="721" t="b">
        <v>0</v>
      </c>
      <c r="B287" s="733">
        <f t="shared" si="48"/>
        <v>-62</v>
      </c>
      <c r="C287" s="737" t="s">
        <v>975</v>
      </c>
      <c r="D287" s="721" t="s">
        <v>4676</v>
      </c>
      <c r="E287" s="721">
        <f t="shared" si="49"/>
        <v>4</v>
      </c>
      <c r="F287" s="738">
        <v>5</v>
      </c>
      <c r="G287" s="721"/>
      <c r="H287" s="721">
        <f t="shared" ca="1" si="50"/>
        <v>17</v>
      </c>
      <c r="I287" s="734"/>
      <c r="J287" s="723"/>
      <c r="K287" s="723"/>
      <c r="L287" s="726"/>
      <c r="M287" s="736"/>
      <c r="N287" s="726"/>
    </row>
    <row r="288" spans="1:14" x14ac:dyDescent="0.35">
      <c r="A288" s="721" t="b">
        <v>0</v>
      </c>
      <c r="B288" s="733">
        <f t="shared" si="48"/>
        <v>-61</v>
      </c>
      <c r="C288" s="737" t="s">
        <v>976</v>
      </c>
      <c r="D288" s="721" t="s">
        <v>4676</v>
      </c>
      <c r="E288" s="721">
        <f t="shared" si="49"/>
        <v>5</v>
      </c>
      <c r="F288" s="738">
        <v>5</v>
      </c>
      <c r="G288" s="721"/>
      <c r="H288" s="721">
        <f t="shared" ca="1" si="50"/>
        <v>17</v>
      </c>
      <c r="I288" s="734"/>
      <c r="J288" s="723"/>
      <c r="K288" s="723"/>
      <c r="L288" s="726"/>
      <c r="M288" s="736"/>
      <c r="N288" s="726"/>
    </row>
    <row r="289" spans="1:14" x14ac:dyDescent="0.35">
      <c r="A289" s="721" t="b">
        <v>0</v>
      </c>
      <c r="B289" s="733">
        <f t="shared" si="48"/>
        <v>-60</v>
      </c>
      <c r="C289" s="737" t="s">
        <v>977</v>
      </c>
      <c r="D289" s="721" t="s">
        <v>4676</v>
      </c>
      <c r="E289" s="721">
        <f t="shared" si="49"/>
        <v>6</v>
      </c>
      <c r="F289" s="738">
        <v>5</v>
      </c>
      <c r="G289" s="721"/>
      <c r="H289" s="721">
        <f t="shared" ca="1" si="50"/>
        <v>17</v>
      </c>
      <c r="I289" s="734"/>
      <c r="J289" s="723"/>
      <c r="K289" s="723"/>
      <c r="L289" s="726"/>
      <c r="M289" s="736"/>
      <c r="N289" s="726"/>
    </row>
    <row r="290" spans="1:14" x14ac:dyDescent="0.35">
      <c r="A290" s="721" t="b">
        <v>0</v>
      </c>
      <c r="B290" s="733">
        <f t="shared" si="48"/>
        <v>-59</v>
      </c>
      <c r="C290" s="737" t="s">
        <v>978</v>
      </c>
      <c r="D290" s="721" t="s">
        <v>4687</v>
      </c>
      <c r="E290" s="721">
        <f t="shared" si="49"/>
        <v>1</v>
      </c>
      <c r="F290" s="738">
        <v>6</v>
      </c>
      <c r="G290" s="721"/>
      <c r="H290" s="721">
        <f t="shared" ca="1" si="50"/>
        <v>19</v>
      </c>
      <c r="I290" s="734"/>
      <c r="J290" s="723"/>
      <c r="K290" s="723"/>
      <c r="L290" s="726"/>
      <c r="M290" s="736"/>
      <c r="N290" s="726"/>
    </row>
    <row r="291" spans="1:14" x14ac:dyDescent="0.35">
      <c r="A291" s="721" t="b">
        <v>0</v>
      </c>
      <c r="B291" s="733">
        <f t="shared" si="48"/>
        <v>-58</v>
      </c>
      <c r="C291" s="737" t="s">
        <v>979</v>
      </c>
      <c r="D291" s="721" t="s">
        <v>4687</v>
      </c>
      <c r="E291" s="721">
        <f t="shared" si="49"/>
        <v>2</v>
      </c>
      <c r="F291" s="738">
        <v>6</v>
      </c>
      <c r="G291" s="721"/>
      <c r="H291" s="721">
        <f t="shared" ca="1" si="50"/>
        <v>19</v>
      </c>
      <c r="I291" s="734"/>
      <c r="J291" s="723"/>
      <c r="K291" s="723"/>
      <c r="L291" s="726"/>
      <c r="M291" s="736"/>
      <c r="N291" s="726"/>
    </row>
    <row r="292" spans="1:14" x14ac:dyDescent="0.35">
      <c r="A292" s="721" t="b">
        <v>0</v>
      </c>
      <c r="B292" s="733">
        <f t="shared" si="48"/>
        <v>-57</v>
      </c>
      <c r="C292" s="737" t="s">
        <v>980</v>
      </c>
      <c r="D292" s="721" t="s">
        <v>4687</v>
      </c>
      <c r="E292" s="721">
        <f t="shared" si="49"/>
        <v>3</v>
      </c>
      <c r="F292" s="738">
        <v>6</v>
      </c>
      <c r="G292" s="721"/>
      <c r="H292" s="721">
        <f t="shared" ca="1" si="50"/>
        <v>19</v>
      </c>
      <c r="I292" s="734"/>
      <c r="J292" s="723"/>
      <c r="K292" s="723"/>
      <c r="L292" s="726"/>
      <c r="M292" s="736"/>
      <c r="N292" s="726"/>
    </row>
    <row r="293" spans="1:14" x14ac:dyDescent="0.35">
      <c r="A293" s="721" t="b">
        <v>0</v>
      </c>
      <c r="B293" s="733">
        <f t="shared" si="48"/>
        <v>-56</v>
      </c>
      <c r="C293" s="737" t="s">
        <v>981</v>
      </c>
      <c r="D293" s="721" t="s">
        <v>4687</v>
      </c>
      <c r="E293" s="721">
        <f t="shared" si="49"/>
        <v>4</v>
      </c>
      <c r="F293" s="738">
        <v>6</v>
      </c>
      <c r="G293" s="721"/>
      <c r="H293" s="721">
        <f t="shared" ca="1" si="50"/>
        <v>19</v>
      </c>
      <c r="I293" s="734"/>
      <c r="J293" s="723"/>
      <c r="K293" s="723"/>
      <c r="L293" s="726"/>
      <c r="M293" s="736"/>
      <c r="N293" s="726"/>
    </row>
    <row r="294" spans="1:14" x14ac:dyDescent="0.35">
      <c r="A294" s="721" t="b">
        <v>0</v>
      </c>
      <c r="B294" s="733">
        <f t="shared" si="48"/>
        <v>-55</v>
      </c>
      <c r="C294" s="737" t="s">
        <v>982</v>
      </c>
      <c r="D294" s="721" t="s">
        <v>4687</v>
      </c>
      <c r="E294" s="721">
        <f t="shared" si="49"/>
        <v>5</v>
      </c>
      <c r="F294" s="738">
        <v>6</v>
      </c>
      <c r="G294" s="721"/>
      <c r="H294" s="721">
        <f t="shared" ca="1" si="50"/>
        <v>19</v>
      </c>
      <c r="I294" s="734"/>
      <c r="J294" s="723"/>
      <c r="K294" s="723"/>
      <c r="L294" s="726"/>
      <c r="M294" s="736"/>
      <c r="N294" s="726"/>
    </row>
    <row r="295" spans="1:14" x14ac:dyDescent="0.35">
      <c r="A295" s="721" t="b">
        <v>0</v>
      </c>
      <c r="B295" s="733">
        <f t="shared" si="48"/>
        <v>-54</v>
      </c>
      <c r="C295" s="737" t="s">
        <v>983</v>
      </c>
      <c r="D295" s="721" t="s">
        <v>4687</v>
      </c>
      <c r="E295" s="721">
        <f t="shared" si="49"/>
        <v>6</v>
      </c>
      <c r="F295" s="738">
        <v>6</v>
      </c>
      <c r="G295" s="721"/>
      <c r="H295" s="721">
        <f t="shared" ca="1" si="50"/>
        <v>19</v>
      </c>
      <c r="I295" s="734"/>
      <c r="J295" s="723"/>
      <c r="K295" s="723"/>
      <c r="L295" s="726"/>
      <c r="M295" s="736"/>
      <c r="N295" s="726"/>
    </row>
    <row r="296" spans="1:14" x14ac:dyDescent="0.35">
      <c r="A296" s="721" t="b">
        <v>0</v>
      </c>
      <c r="B296" s="733">
        <f t="shared" si="48"/>
        <v>-53</v>
      </c>
      <c r="C296" s="737" t="s">
        <v>984</v>
      </c>
      <c r="D296" s="721" t="s">
        <v>4698</v>
      </c>
      <c r="E296" s="721">
        <f t="shared" si="49"/>
        <v>1</v>
      </c>
      <c r="F296" s="738">
        <v>7</v>
      </c>
      <c r="G296" s="721"/>
      <c r="H296" s="721">
        <f t="shared" ca="1" si="50"/>
        <v>21</v>
      </c>
      <c r="I296" s="734"/>
      <c r="J296" s="723"/>
      <c r="K296" s="723"/>
      <c r="L296" s="726"/>
      <c r="M296" s="736"/>
      <c r="N296" s="726"/>
    </row>
    <row r="297" spans="1:14" x14ac:dyDescent="0.35">
      <c r="A297" s="721" t="b">
        <v>0</v>
      </c>
      <c r="B297" s="733">
        <f t="shared" si="48"/>
        <v>-52</v>
      </c>
      <c r="C297" s="737" t="s">
        <v>985</v>
      </c>
      <c r="D297" s="721" t="s">
        <v>4698</v>
      </c>
      <c r="E297" s="721">
        <f t="shared" si="49"/>
        <v>2</v>
      </c>
      <c r="F297" s="738">
        <v>7</v>
      </c>
      <c r="G297" s="721"/>
      <c r="H297" s="721">
        <f t="shared" ca="1" si="50"/>
        <v>21</v>
      </c>
      <c r="I297" s="734"/>
      <c r="J297" s="723"/>
      <c r="K297" s="723"/>
      <c r="L297" s="726"/>
      <c r="M297" s="736"/>
      <c r="N297" s="726"/>
    </row>
    <row r="298" spans="1:14" x14ac:dyDescent="0.35">
      <c r="A298" s="721" t="b">
        <v>0</v>
      </c>
      <c r="B298" s="733">
        <f t="shared" si="48"/>
        <v>-51</v>
      </c>
      <c r="C298" s="737" t="s">
        <v>986</v>
      </c>
      <c r="D298" s="721" t="s">
        <v>4698</v>
      </c>
      <c r="E298" s="721">
        <f t="shared" si="49"/>
        <v>3</v>
      </c>
      <c r="F298" s="738">
        <v>7</v>
      </c>
      <c r="G298" s="721"/>
      <c r="H298" s="721">
        <f t="shared" ca="1" si="50"/>
        <v>21</v>
      </c>
      <c r="I298" s="734"/>
      <c r="J298" s="723"/>
      <c r="K298" s="723"/>
      <c r="L298" s="726"/>
      <c r="M298" s="736"/>
      <c r="N298" s="726"/>
    </row>
    <row r="299" spans="1:14" x14ac:dyDescent="0.35">
      <c r="A299" s="721" t="b">
        <v>0</v>
      </c>
      <c r="B299" s="733">
        <f t="shared" si="48"/>
        <v>-50</v>
      </c>
      <c r="C299" s="737" t="s">
        <v>987</v>
      </c>
      <c r="D299" s="721" t="s">
        <v>4698</v>
      </c>
      <c r="E299" s="721">
        <f t="shared" si="49"/>
        <v>4</v>
      </c>
      <c r="F299" s="738">
        <v>7</v>
      </c>
      <c r="G299" s="721"/>
      <c r="H299" s="721">
        <f t="shared" ca="1" si="50"/>
        <v>21</v>
      </c>
      <c r="I299" s="734"/>
      <c r="J299" s="723"/>
      <c r="K299" s="723"/>
      <c r="L299" s="726"/>
      <c r="M299" s="736"/>
      <c r="N299" s="726"/>
    </row>
    <row r="300" spans="1:14" x14ac:dyDescent="0.35">
      <c r="A300" s="721" t="b">
        <v>0</v>
      </c>
      <c r="B300" s="733">
        <f t="shared" si="48"/>
        <v>-49</v>
      </c>
      <c r="C300" s="737" t="s">
        <v>988</v>
      </c>
      <c r="D300" s="721" t="s">
        <v>4698</v>
      </c>
      <c r="E300" s="721">
        <f t="shared" si="49"/>
        <v>5</v>
      </c>
      <c r="F300" s="738">
        <v>7</v>
      </c>
      <c r="G300" s="721"/>
      <c r="H300" s="721">
        <f t="shared" ca="1" si="50"/>
        <v>21</v>
      </c>
      <c r="I300" s="734"/>
      <c r="J300" s="723"/>
      <c r="K300" s="723"/>
      <c r="L300" s="726"/>
      <c r="M300" s="736"/>
      <c r="N300" s="726"/>
    </row>
    <row r="301" spans="1:14" x14ac:dyDescent="0.35">
      <c r="A301" s="721" t="b">
        <v>0</v>
      </c>
      <c r="B301" s="733">
        <f t="shared" si="48"/>
        <v>-48</v>
      </c>
      <c r="C301" s="737" t="s">
        <v>989</v>
      </c>
      <c r="D301" s="721" t="s">
        <v>4698</v>
      </c>
      <c r="E301" s="721">
        <f t="shared" si="49"/>
        <v>6</v>
      </c>
      <c r="F301" s="738">
        <v>7</v>
      </c>
      <c r="G301" s="721"/>
      <c r="H301" s="721">
        <f t="shared" ca="1" si="50"/>
        <v>21</v>
      </c>
      <c r="I301" s="734"/>
      <c r="J301" s="723"/>
      <c r="K301" s="723"/>
      <c r="L301" s="726"/>
      <c r="M301" s="736"/>
      <c r="N301" s="726"/>
    </row>
    <row r="302" spans="1:14" x14ac:dyDescent="0.35">
      <c r="A302" s="721" t="b">
        <v>0</v>
      </c>
      <c r="B302" s="733">
        <f t="shared" si="48"/>
        <v>-47</v>
      </c>
      <c r="C302" s="737" t="s">
        <v>990</v>
      </c>
      <c r="D302" s="721" t="s">
        <v>4709</v>
      </c>
      <c r="E302" s="721">
        <f t="shared" si="49"/>
        <v>1</v>
      </c>
      <c r="F302" s="738">
        <v>8</v>
      </c>
      <c r="G302" s="721"/>
      <c r="H302" s="721">
        <f t="shared" ca="1" si="50"/>
        <v>23</v>
      </c>
      <c r="I302" s="734"/>
      <c r="J302" s="723"/>
      <c r="K302" s="723"/>
      <c r="L302" s="726"/>
      <c r="M302" s="736"/>
      <c r="N302" s="726"/>
    </row>
    <row r="303" spans="1:14" x14ac:dyDescent="0.35">
      <c r="A303" s="721" t="b">
        <v>0</v>
      </c>
      <c r="B303" s="733">
        <f t="shared" si="48"/>
        <v>-46</v>
      </c>
      <c r="C303" s="737" t="s">
        <v>991</v>
      </c>
      <c r="D303" s="721" t="s">
        <v>4709</v>
      </c>
      <c r="E303" s="721">
        <f t="shared" si="49"/>
        <v>2</v>
      </c>
      <c r="F303" s="738">
        <v>8</v>
      </c>
      <c r="G303" s="721"/>
      <c r="H303" s="721">
        <f t="shared" ca="1" si="50"/>
        <v>23</v>
      </c>
      <c r="I303" s="734"/>
      <c r="J303" s="723"/>
      <c r="K303" s="723"/>
      <c r="L303" s="726"/>
      <c r="M303" s="736"/>
      <c r="N303" s="726"/>
    </row>
    <row r="304" spans="1:14" x14ac:dyDescent="0.35">
      <c r="A304" s="721" t="b">
        <v>0</v>
      </c>
      <c r="B304" s="733">
        <f t="shared" si="48"/>
        <v>-45</v>
      </c>
      <c r="C304" s="737" t="s">
        <v>992</v>
      </c>
      <c r="D304" s="721" t="s">
        <v>4709</v>
      </c>
      <c r="E304" s="721">
        <f t="shared" si="49"/>
        <v>3</v>
      </c>
      <c r="F304" s="738">
        <v>8</v>
      </c>
      <c r="G304" s="721"/>
      <c r="H304" s="721">
        <f t="shared" ca="1" si="50"/>
        <v>23</v>
      </c>
      <c r="I304" s="734"/>
      <c r="J304" s="723"/>
      <c r="K304" s="723"/>
      <c r="L304" s="726"/>
      <c r="M304" s="736"/>
      <c r="N304" s="726"/>
    </row>
    <row r="305" spans="1:14" x14ac:dyDescent="0.35">
      <c r="A305" s="721" t="b">
        <v>0</v>
      </c>
      <c r="B305" s="733">
        <f t="shared" si="48"/>
        <v>-44</v>
      </c>
      <c r="C305" s="737" t="s">
        <v>993</v>
      </c>
      <c r="D305" s="721" t="s">
        <v>4709</v>
      </c>
      <c r="E305" s="721">
        <f t="shared" si="49"/>
        <v>4</v>
      </c>
      <c r="F305" s="738">
        <v>8</v>
      </c>
      <c r="G305" s="721"/>
      <c r="H305" s="721">
        <f t="shared" ca="1" si="50"/>
        <v>23</v>
      </c>
      <c r="I305" s="734"/>
      <c r="J305" s="723"/>
      <c r="K305" s="723"/>
      <c r="L305" s="726"/>
      <c r="M305" s="736"/>
      <c r="N305" s="726"/>
    </row>
    <row r="306" spans="1:14" x14ac:dyDescent="0.35">
      <c r="A306" s="721" t="b">
        <v>0</v>
      </c>
      <c r="B306" s="733">
        <f t="shared" si="48"/>
        <v>-43</v>
      </c>
      <c r="C306" s="737" t="s">
        <v>994</v>
      </c>
      <c r="D306" s="721" t="s">
        <v>4709</v>
      </c>
      <c r="E306" s="721">
        <f t="shared" si="49"/>
        <v>5</v>
      </c>
      <c r="F306" s="738">
        <v>8</v>
      </c>
      <c r="G306" s="721"/>
      <c r="H306" s="721">
        <f t="shared" ca="1" si="50"/>
        <v>23</v>
      </c>
      <c r="I306" s="734"/>
      <c r="J306" s="723"/>
      <c r="K306" s="723"/>
      <c r="L306" s="726"/>
      <c r="M306" s="736"/>
      <c r="N306" s="726"/>
    </row>
    <row r="307" spans="1:14" x14ac:dyDescent="0.35">
      <c r="A307" s="721" t="b">
        <v>0</v>
      </c>
      <c r="B307" s="733">
        <f t="shared" si="48"/>
        <v>-42</v>
      </c>
      <c r="C307" s="737" t="s">
        <v>995</v>
      </c>
      <c r="D307" s="721" t="s">
        <v>4709</v>
      </c>
      <c r="E307" s="721">
        <f t="shared" si="49"/>
        <v>6</v>
      </c>
      <c r="F307" s="738">
        <v>8</v>
      </c>
      <c r="G307" s="721"/>
      <c r="H307" s="721">
        <f t="shared" ca="1" si="50"/>
        <v>23</v>
      </c>
      <c r="I307" s="734"/>
      <c r="J307" s="723"/>
      <c r="K307" s="723"/>
      <c r="L307" s="726"/>
      <c r="M307" s="736"/>
      <c r="N307" s="726"/>
    </row>
    <row r="308" spans="1:14" x14ac:dyDescent="0.35">
      <c r="A308" s="721" t="b">
        <v>0</v>
      </c>
      <c r="B308" s="733">
        <f t="shared" si="48"/>
        <v>-41</v>
      </c>
      <c r="C308" s="737" t="s">
        <v>996</v>
      </c>
      <c r="D308" s="721" t="s">
        <v>4720</v>
      </c>
      <c r="E308" s="721">
        <f t="shared" si="49"/>
        <v>1</v>
      </c>
      <c r="F308" s="738">
        <v>9</v>
      </c>
      <c r="G308" s="721"/>
      <c r="H308" s="721">
        <f t="shared" ca="1" si="50"/>
        <v>25</v>
      </c>
      <c r="I308" s="734"/>
      <c r="J308" s="723"/>
      <c r="K308" s="723"/>
      <c r="L308" s="726"/>
      <c r="M308" s="736"/>
      <c r="N308" s="726"/>
    </row>
    <row r="309" spans="1:14" x14ac:dyDescent="0.35">
      <c r="A309" s="721" t="b">
        <v>0</v>
      </c>
      <c r="B309" s="733">
        <f t="shared" si="48"/>
        <v>-40</v>
      </c>
      <c r="C309" s="737" t="s">
        <v>997</v>
      </c>
      <c r="D309" s="721" t="s">
        <v>4720</v>
      </c>
      <c r="E309" s="721">
        <f t="shared" si="49"/>
        <v>2</v>
      </c>
      <c r="F309" s="738">
        <v>9</v>
      </c>
      <c r="G309" s="721"/>
      <c r="H309" s="721">
        <f t="shared" ca="1" si="50"/>
        <v>25</v>
      </c>
      <c r="I309" s="734"/>
      <c r="J309" s="723"/>
      <c r="K309" s="723"/>
      <c r="L309" s="726"/>
      <c r="M309" s="736"/>
      <c r="N309" s="726"/>
    </row>
    <row r="310" spans="1:14" x14ac:dyDescent="0.35">
      <c r="A310" s="721" t="b">
        <v>0</v>
      </c>
      <c r="B310" s="733">
        <f t="shared" si="48"/>
        <v>-39</v>
      </c>
      <c r="C310" s="737" t="s">
        <v>998</v>
      </c>
      <c r="D310" s="721" t="s">
        <v>4720</v>
      </c>
      <c r="E310" s="721">
        <f t="shared" si="49"/>
        <v>3</v>
      </c>
      <c r="F310" s="738">
        <v>9</v>
      </c>
      <c r="G310" s="721"/>
      <c r="H310" s="721">
        <f t="shared" ca="1" si="50"/>
        <v>25</v>
      </c>
      <c r="I310" s="734"/>
      <c r="J310" s="723"/>
      <c r="K310" s="723"/>
      <c r="L310" s="726"/>
      <c r="M310" s="736"/>
      <c r="N310" s="726"/>
    </row>
    <row r="311" spans="1:14" x14ac:dyDescent="0.35">
      <c r="A311" s="721" t="b">
        <v>0</v>
      </c>
      <c r="B311" s="733">
        <f t="shared" si="48"/>
        <v>-38</v>
      </c>
      <c r="C311" s="737" t="s">
        <v>999</v>
      </c>
      <c r="D311" s="721" t="s">
        <v>4720</v>
      </c>
      <c r="E311" s="721">
        <f t="shared" si="49"/>
        <v>4</v>
      </c>
      <c r="F311" s="738">
        <v>9</v>
      </c>
      <c r="G311" s="721"/>
      <c r="H311" s="721">
        <f t="shared" ca="1" si="50"/>
        <v>25</v>
      </c>
      <c r="I311" s="734"/>
      <c r="J311" s="723"/>
      <c r="K311" s="723"/>
      <c r="L311" s="726"/>
      <c r="M311" s="736"/>
      <c r="N311" s="726"/>
    </row>
    <row r="312" spans="1:14" x14ac:dyDescent="0.35">
      <c r="A312" s="721" t="b">
        <v>0</v>
      </c>
      <c r="B312" s="733">
        <f t="shared" si="48"/>
        <v>-37</v>
      </c>
      <c r="C312" s="737" t="s">
        <v>1000</v>
      </c>
      <c r="D312" s="721" t="s">
        <v>4720</v>
      </c>
      <c r="E312" s="721">
        <f t="shared" si="49"/>
        <v>5</v>
      </c>
      <c r="F312" s="738">
        <v>9</v>
      </c>
      <c r="G312" s="721"/>
      <c r="H312" s="721">
        <f t="shared" ca="1" si="50"/>
        <v>25</v>
      </c>
      <c r="I312" s="734"/>
      <c r="J312" s="723"/>
      <c r="K312" s="723"/>
      <c r="L312" s="726"/>
      <c r="M312" s="736"/>
      <c r="N312" s="726"/>
    </row>
    <row r="313" spans="1:14" x14ac:dyDescent="0.35">
      <c r="A313" s="721" t="b">
        <v>0</v>
      </c>
      <c r="B313" s="733">
        <f t="shared" si="48"/>
        <v>-36</v>
      </c>
      <c r="C313" s="737" t="s">
        <v>1001</v>
      </c>
      <c r="D313" s="721" t="s">
        <v>4720</v>
      </c>
      <c r="E313" s="721">
        <f t="shared" si="49"/>
        <v>6</v>
      </c>
      <c r="F313" s="738">
        <v>9</v>
      </c>
      <c r="G313" s="721"/>
      <c r="H313" s="721">
        <f t="shared" ca="1" si="50"/>
        <v>25</v>
      </c>
      <c r="I313" s="734"/>
      <c r="J313" s="723"/>
      <c r="K313" s="723"/>
      <c r="L313" s="726"/>
      <c r="M313" s="736"/>
      <c r="N313" s="726"/>
    </row>
    <row r="314" spans="1:14" x14ac:dyDescent="0.35">
      <c r="A314" s="721" t="b">
        <v>0</v>
      </c>
      <c r="B314" s="733">
        <f t="shared" si="48"/>
        <v>-35</v>
      </c>
      <c r="C314" s="737" t="s">
        <v>1002</v>
      </c>
      <c r="D314" s="721" t="s">
        <v>4731</v>
      </c>
      <c r="E314" s="721">
        <f t="shared" si="49"/>
        <v>1</v>
      </c>
      <c r="F314" s="738">
        <v>10</v>
      </c>
      <c r="G314" s="721"/>
      <c r="H314" s="721">
        <f t="shared" ca="1" si="50"/>
        <v>27</v>
      </c>
      <c r="I314" s="734"/>
      <c r="J314" s="723"/>
      <c r="K314" s="723"/>
      <c r="L314" s="726"/>
      <c r="M314" s="736"/>
      <c r="N314" s="726"/>
    </row>
    <row r="315" spans="1:14" x14ac:dyDescent="0.35">
      <c r="A315" s="721" t="b">
        <v>0</v>
      </c>
      <c r="B315" s="733">
        <f t="shared" si="48"/>
        <v>-34</v>
      </c>
      <c r="C315" s="737" t="s">
        <v>1003</v>
      </c>
      <c r="D315" s="721" t="s">
        <v>4731</v>
      </c>
      <c r="E315" s="721">
        <f t="shared" si="49"/>
        <v>2</v>
      </c>
      <c r="F315" s="738">
        <v>10</v>
      </c>
      <c r="G315" s="721"/>
      <c r="H315" s="721">
        <f t="shared" ca="1" si="50"/>
        <v>27</v>
      </c>
      <c r="I315" s="734"/>
      <c r="J315" s="723"/>
      <c r="K315" s="723"/>
      <c r="L315" s="726"/>
      <c r="M315" s="736"/>
      <c r="N315" s="726"/>
    </row>
    <row r="316" spans="1:14" x14ac:dyDescent="0.35">
      <c r="A316" s="721" t="b">
        <v>0</v>
      </c>
      <c r="B316" s="733">
        <f t="shared" si="48"/>
        <v>-33</v>
      </c>
      <c r="C316" s="737" t="s">
        <v>1004</v>
      </c>
      <c r="D316" s="721" t="s">
        <v>4731</v>
      </c>
      <c r="E316" s="721">
        <f t="shared" si="49"/>
        <v>3</v>
      </c>
      <c r="F316" s="738">
        <v>10</v>
      </c>
      <c r="G316" s="721"/>
      <c r="H316" s="721">
        <f t="shared" ca="1" si="50"/>
        <v>27</v>
      </c>
      <c r="I316" s="734"/>
      <c r="J316" s="723"/>
      <c r="K316" s="723"/>
      <c r="L316" s="726"/>
      <c r="M316" s="736"/>
      <c r="N316" s="726"/>
    </row>
    <row r="317" spans="1:14" x14ac:dyDescent="0.35">
      <c r="A317" s="721" t="b">
        <v>0</v>
      </c>
      <c r="B317" s="733">
        <f t="shared" si="48"/>
        <v>-32</v>
      </c>
      <c r="C317" s="737" t="s">
        <v>1005</v>
      </c>
      <c r="D317" s="721" t="s">
        <v>4731</v>
      </c>
      <c r="E317" s="721">
        <f t="shared" si="49"/>
        <v>4</v>
      </c>
      <c r="F317" s="738">
        <v>10</v>
      </c>
      <c r="G317" s="721"/>
      <c r="H317" s="721">
        <f t="shared" ca="1" si="50"/>
        <v>27</v>
      </c>
      <c r="I317" s="734"/>
      <c r="J317" s="723"/>
      <c r="K317" s="723"/>
      <c r="L317" s="726"/>
      <c r="M317" s="736"/>
      <c r="N317" s="726"/>
    </row>
    <row r="318" spans="1:14" x14ac:dyDescent="0.35">
      <c r="A318" s="721" t="b">
        <v>0</v>
      </c>
      <c r="B318" s="733">
        <f t="shared" si="48"/>
        <v>-31</v>
      </c>
      <c r="C318" s="737" t="s">
        <v>1006</v>
      </c>
      <c r="D318" s="721" t="s">
        <v>4731</v>
      </c>
      <c r="E318" s="721">
        <f t="shared" si="49"/>
        <v>5</v>
      </c>
      <c r="F318" s="738">
        <v>10</v>
      </c>
      <c r="G318" s="721"/>
      <c r="H318" s="721">
        <f t="shared" ca="1" si="50"/>
        <v>27</v>
      </c>
      <c r="I318" s="734"/>
      <c r="J318" s="723"/>
      <c r="K318" s="723"/>
      <c r="L318" s="726"/>
      <c r="M318" s="736"/>
      <c r="N318" s="726"/>
    </row>
    <row r="319" spans="1:14" x14ac:dyDescent="0.35">
      <c r="A319" s="721" t="b">
        <v>0</v>
      </c>
      <c r="B319" s="733">
        <f t="shared" si="48"/>
        <v>-30</v>
      </c>
      <c r="C319" s="737" t="s">
        <v>1007</v>
      </c>
      <c r="D319" s="721" t="s">
        <v>4731</v>
      </c>
      <c r="E319" s="721">
        <f t="shared" si="49"/>
        <v>6</v>
      </c>
      <c r="F319" s="738">
        <v>10</v>
      </c>
      <c r="G319" s="721"/>
      <c r="H319" s="721">
        <f t="shared" ca="1" si="50"/>
        <v>27</v>
      </c>
      <c r="I319" s="734"/>
      <c r="J319" s="723"/>
      <c r="K319" s="723"/>
      <c r="L319" s="726"/>
      <c r="M319" s="736"/>
      <c r="N319" s="726"/>
    </row>
    <row r="320" spans="1:14" x14ac:dyDescent="0.35">
      <c r="A320" s="721" t="b">
        <v>0</v>
      </c>
      <c r="B320" s="733">
        <f t="shared" si="48"/>
        <v>-29</v>
      </c>
      <c r="C320" s="737" t="s">
        <v>1008</v>
      </c>
      <c r="D320" s="721" t="s">
        <v>4742</v>
      </c>
      <c r="E320" s="721">
        <f t="shared" si="49"/>
        <v>1</v>
      </c>
      <c r="F320" s="738">
        <v>11</v>
      </c>
      <c r="G320" s="721"/>
      <c r="H320" s="721">
        <f t="shared" ca="1" si="50"/>
        <v>29</v>
      </c>
      <c r="I320" s="734"/>
      <c r="J320" s="723"/>
      <c r="K320" s="723"/>
      <c r="L320" s="726"/>
      <c r="M320" s="736"/>
      <c r="N320" s="726"/>
    </row>
    <row r="321" spans="1:14" x14ac:dyDescent="0.35">
      <c r="A321" s="721" t="b">
        <v>0</v>
      </c>
      <c r="B321" s="733">
        <f t="shared" si="48"/>
        <v>-28</v>
      </c>
      <c r="C321" s="737" t="s">
        <v>1009</v>
      </c>
      <c r="D321" s="721" t="s">
        <v>4742</v>
      </c>
      <c r="E321" s="721">
        <f t="shared" si="49"/>
        <v>2</v>
      </c>
      <c r="F321" s="738">
        <v>11</v>
      </c>
      <c r="G321" s="721"/>
      <c r="H321" s="721">
        <f t="shared" ca="1" si="50"/>
        <v>29</v>
      </c>
      <c r="I321" s="734"/>
      <c r="J321" s="723"/>
      <c r="K321" s="723"/>
      <c r="L321" s="726"/>
      <c r="M321" s="736"/>
      <c r="N321" s="726"/>
    </row>
    <row r="322" spans="1:14" x14ac:dyDescent="0.35">
      <c r="A322" s="721" t="b">
        <v>0</v>
      </c>
      <c r="B322" s="733">
        <f t="shared" si="48"/>
        <v>-27</v>
      </c>
      <c r="C322" s="737" t="s">
        <v>1010</v>
      </c>
      <c r="D322" s="721" t="s">
        <v>4742</v>
      </c>
      <c r="E322" s="721">
        <f t="shared" si="49"/>
        <v>3</v>
      </c>
      <c r="F322" s="738">
        <v>11</v>
      </c>
      <c r="G322" s="721"/>
      <c r="H322" s="721">
        <f t="shared" ca="1" si="50"/>
        <v>29</v>
      </c>
      <c r="I322" s="734"/>
      <c r="J322" s="723"/>
      <c r="K322" s="723"/>
      <c r="L322" s="726"/>
      <c r="M322" s="736"/>
      <c r="N322" s="726"/>
    </row>
    <row r="323" spans="1:14" x14ac:dyDescent="0.35">
      <c r="A323" s="721" t="b">
        <v>0</v>
      </c>
      <c r="B323" s="733">
        <f t="shared" si="48"/>
        <v>-26</v>
      </c>
      <c r="C323" s="737" t="s">
        <v>1011</v>
      </c>
      <c r="D323" s="721" t="s">
        <v>4742</v>
      </c>
      <c r="E323" s="721">
        <f t="shared" si="49"/>
        <v>4</v>
      </c>
      <c r="F323" s="738">
        <v>11</v>
      </c>
      <c r="G323" s="721"/>
      <c r="H323" s="721">
        <f t="shared" ca="1" si="50"/>
        <v>29</v>
      </c>
      <c r="I323" s="734"/>
      <c r="J323" s="723"/>
      <c r="K323" s="723"/>
      <c r="L323" s="726"/>
      <c r="M323" s="736"/>
      <c r="N323" s="726"/>
    </row>
    <row r="324" spans="1:14" x14ac:dyDescent="0.35">
      <c r="A324" s="721" t="b">
        <v>0</v>
      </c>
      <c r="B324" s="733">
        <f t="shared" ref="B324:B387" si="51">B323+1</f>
        <v>-25</v>
      </c>
      <c r="C324" s="737" t="s">
        <v>1012</v>
      </c>
      <c r="D324" s="721" t="s">
        <v>4742</v>
      </c>
      <c r="E324" s="721">
        <f t="shared" ref="E324:E387" si="52">COUNTIF(F319:F324,F324)</f>
        <v>5</v>
      </c>
      <c r="F324" s="738">
        <v>11</v>
      </c>
      <c r="G324" s="721"/>
      <c r="H324" s="721">
        <f t="shared" ref="H324:H387" ca="1" si="53">IF(F324=1,9,IF(E323=MAX(E322:E324),H322+2,H323))</f>
        <v>29</v>
      </c>
      <c r="I324" s="734"/>
      <c r="J324" s="723"/>
      <c r="K324" s="723"/>
      <c r="L324" s="726"/>
      <c r="M324" s="736"/>
      <c r="N324" s="726"/>
    </row>
    <row r="325" spans="1:14" x14ac:dyDescent="0.35">
      <c r="A325" s="721" t="b">
        <v>0</v>
      </c>
      <c r="B325" s="733">
        <f t="shared" si="51"/>
        <v>-24</v>
      </c>
      <c r="C325" s="737" t="s">
        <v>1013</v>
      </c>
      <c r="D325" s="721" t="s">
        <v>4742</v>
      </c>
      <c r="E325" s="721">
        <f t="shared" si="52"/>
        <v>6</v>
      </c>
      <c r="F325" s="738">
        <v>11</v>
      </c>
      <c r="G325" s="721"/>
      <c r="H325" s="721">
        <f t="shared" ca="1" si="53"/>
        <v>29</v>
      </c>
      <c r="I325" s="734"/>
      <c r="J325" s="723"/>
      <c r="K325" s="723"/>
      <c r="L325" s="726"/>
      <c r="M325" s="736"/>
      <c r="N325" s="726"/>
    </row>
    <row r="326" spans="1:14" x14ac:dyDescent="0.35">
      <c r="A326" s="721" t="b">
        <v>0</v>
      </c>
      <c r="B326" s="733">
        <f t="shared" si="51"/>
        <v>-23</v>
      </c>
      <c r="C326" s="737" t="s">
        <v>1014</v>
      </c>
      <c r="D326" s="721" t="s">
        <v>4753</v>
      </c>
      <c r="E326" s="721">
        <f t="shared" si="52"/>
        <v>1</v>
      </c>
      <c r="F326" s="738">
        <v>12</v>
      </c>
      <c r="G326" s="721"/>
      <c r="H326" s="721">
        <f t="shared" ca="1" si="53"/>
        <v>31</v>
      </c>
      <c r="I326" s="734"/>
      <c r="J326" s="723"/>
      <c r="K326" s="723"/>
      <c r="L326" s="726"/>
      <c r="M326" s="736"/>
      <c r="N326" s="726"/>
    </row>
    <row r="327" spans="1:14" x14ac:dyDescent="0.35">
      <c r="A327" s="721" t="b">
        <v>0</v>
      </c>
      <c r="B327" s="733">
        <f t="shared" si="51"/>
        <v>-22</v>
      </c>
      <c r="C327" s="737" t="s">
        <v>1015</v>
      </c>
      <c r="D327" s="721" t="s">
        <v>4753</v>
      </c>
      <c r="E327" s="721">
        <f t="shared" si="52"/>
        <v>2</v>
      </c>
      <c r="F327" s="738">
        <v>12</v>
      </c>
      <c r="G327" s="721"/>
      <c r="H327" s="721">
        <f t="shared" ca="1" si="53"/>
        <v>31</v>
      </c>
      <c r="I327" s="734"/>
      <c r="J327" s="723"/>
      <c r="K327" s="723"/>
      <c r="L327" s="726"/>
      <c r="M327" s="736"/>
      <c r="N327" s="726"/>
    </row>
    <row r="328" spans="1:14" x14ac:dyDescent="0.35">
      <c r="A328" s="721" t="b">
        <v>0</v>
      </c>
      <c r="B328" s="733">
        <f t="shared" si="51"/>
        <v>-21</v>
      </c>
      <c r="C328" s="737" t="s">
        <v>1016</v>
      </c>
      <c r="D328" s="721" t="s">
        <v>4753</v>
      </c>
      <c r="E328" s="721">
        <f t="shared" si="52"/>
        <v>3</v>
      </c>
      <c r="F328" s="738">
        <v>12</v>
      </c>
      <c r="G328" s="721"/>
      <c r="H328" s="721">
        <f t="shared" ca="1" si="53"/>
        <v>31</v>
      </c>
      <c r="I328" s="734"/>
      <c r="J328" s="723"/>
      <c r="K328" s="723"/>
      <c r="L328" s="726"/>
      <c r="M328" s="736"/>
      <c r="N328" s="726"/>
    </row>
    <row r="329" spans="1:14" x14ac:dyDescent="0.35">
      <c r="A329" s="721" t="b">
        <v>0</v>
      </c>
      <c r="B329" s="733">
        <f t="shared" si="51"/>
        <v>-20</v>
      </c>
      <c r="C329" s="737" t="s">
        <v>1017</v>
      </c>
      <c r="D329" s="721" t="s">
        <v>4753</v>
      </c>
      <c r="E329" s="721">
        <f t="shared" si="52"/>
        <v>4</v>
      </c>
      <c r="F329" s="738">
        <v>12</v>
      </c>
      <c r="G329" s="721"/>
      <c r="H329" s="721">
        <f t="shared" ca="1" si="53"/>
        <v>31</v>
      </c>
      <c r="I329" s="734"/>
      <c r="J329" s="723"/>
      <c r="K329" s="723"/>
      <c r="L329" s="726"/>
      <c r="M329" s="736"/>
      <c r="N329" s="726"/>
    </row>
    <row r="330" spans="1:14" x14ac:dyDescent="0.35">
      <c r="A330" s="721" t="b">
        <v>0</v>
      </c>
      <c r="B330" s="733">
        <f t="shared" si="51"/>
        <v>-19</v>
      </c>
      <c r="C330" s="737" t="s">
        <v>1018</v>
      </c>
      <c r="D330" s="721" t="s">
        <v>4753</v>
      </c>
      <c r="E330" s="721">
        <f t="shared" si="52"/>
        <v>5</v>
      </c>
      <c r="F330" s="738">
        <v>12</v>
      </c>
      <c r="G330" s="721"/>
      <c r="H330" s="721">
        <f t="shared" ca="1" si="53"/>
        <v>31</v>
      </c>
      <c r="I330" s="734"/>
      <c r="J330" s="723"/>
      <c r="K330" s="723"/>
      <c r="L330" s="726"/>
      <c r="M330" s="736"/>
      <c r="N330" s="726"/>
    </row>
    <row r="331" spans="1:14" x14ac:dyDescent="0.35">
      <c r="A331" s="721" t="b">
        <v>0</v>
      </c>
      <c r="B331" s="733">
        <f t="shared" si="51"/>
        <v>-18</v>
      </c>
      <c r="C331" s="737" t="s">
        <v>1019</v>
      </c>
      <c r="D331" s="721" t="s">
        <v>4753</v>
      </c>
      <c r="E331" s="721">
        <f t="shared" si="52"/>
        <v>6</v>
      </c>
      <c r="F331" s="738">
        <v>12</v>
      </c>
      <c r="G331" s="721"/>
      <c r="H331" s="721">
        <f t="shared" ca="1" si="53"/>
        <v>31</v>
      </c>
      <c r="I331" s="734"/>
      <c r="J331" s="723"/>
      <c r="K331" s="723"/>
      <c r="L331" s="726"/>
      <c r="M331" s="736"/>
      <c r="N331" s="726"/>
    </row>
    <row r="332" spans="1:14" x14ac:dyDescent="0.35">
      <c r="A332" s="721" t="b">
        <v>0</v>
      </c>
      <c r="B332" s="733">
        <f t="shared" si="51"/>
        <v>-17</v>
      </c>
      <c r="C332" s="737" t="s">
        <v>1020</v>
      </c>
      <c r="D332" s="721" t="s">
        <v>4764</v>
      </c>
      <c r="E332" s="721">
        <f t="shared" si="52"/>
        <v>1</v>
      </c>
      <c r="F332" s="738">
        <v>13</v>
      </c>
      <c r="G332" s="721"/>
      <c r="H332" s="721">
        <f t="shared" ca="1" si="53"/>
        <v>33</v>
      </c>
      <c r="I332" s="734"/>
      <c r="J332" s="723"/>
      <c r="K332" s="723"/>
      <c r="L332" s="726"/>
      <c r="M332" s="736"/>
      <c r="N332" s="726"/>
    </row>
    <row r="333" spans="1:14" x14ac:dyDescent="0.35">
      <c r="A333" s="721" t="b">
        <v>0</v>
      </c>
      <c r="B333" s="733">
        <f t="shared" si="51"/>
        <v>-16</v>
      </c>
      <c r="C333" s="737" t="s">
        <v>1021</v>
      </c>
      <c r="D333" s="721" t="s">
        <v>4764</v>
      </c>
      <c r="E333" s="721">
        <f t="shared" si="52"/>
        <v>2</v>
      </c>
      <c r="F333" s="738">
        <v>13</v>
      </c>
      <c r="G333" s="721"/>
      <c r="H333" s="721">
        <f t="shared" ca="1" si="53"/>
        <v>33</v>
      </c>
      <c r="I333" s="734"/>
      <c r="J333" s="723"/>
      <c r="K333" s="723"/>
      <c r="L333" s="726"/>
      <c r="M333" s="736"/>
      <c r="N333" s="726"/>
    </row>
    <row r="334" spans="1:14" x14ac:dyDescent="0.35">
      <c r="A334" s="721" t="b">
        <v>0</v>
      </c>
      <c r="B334" s="733">
        <f t="shared" si="51"/>
        <v>-15</v>
      </c>
      <c r="C334" s="737" t="s">
        <v>1022</v>
      </c>
      <c r="D334" s="721" t="s">
        <v>4764</v>
      </c>
      <c r="E334" s="721">
        <f t="shared" si="52"/>
        <v>3</v>
      </c>
      <c r="F334" s="738">
        <v>13</v>
      </c>
      <c r="G334" s="721"/>
      <c r="H334" s="721">
        <f t="shared" ca="1" si="53"/>
        <v>33</v>
      </c>
      <c r="I334" s="734"/>
      <c r="J334" s="723"/>
      <c r="K334" s="723"/>
      <c r="L334" s="726"/>
      <c r="M334" s="736"/>
      <c r="N334" s="726"/>
    </row>
    <row r="335" spans="1:14" x14ac:dyDescent="0.35">
      <c r="A335" s="721" t="b">
        <v>0</v>
      </c>
      <c r="B335" s="733">
        <f t="shared" si="51"/>
        <v>-14</v>
      </c>
      <c r="C335" s="737" t="s">
        <v>1023</v>
      </c>
      <c r="D335" s="721" t="s">
        <v>4764</v>
      </c>
      <c r="E335" s="721">
        <f t="shared" si="52"/>
        <v>4</v>
      </c>
      <c r="F335" s="738">
        <v>13</v>
      </c>
      <c r="G335" s="721"/>
      <c r="H335" s="721">
        <f t="shared" ca="1" si="53"/>
        <v>33</v>
      </c>
      <c r="I335" s="734"/>
      <c r="J335" s="723"/>
      <c r="K335" s="723"/>
      <c r="L335" s="726"/>
      <c r="M335" s="736"/>
      <c r="N335" s="726"/>
    </row>
    <row r="336" spans="1:14" x14ac:dyDescent="0.35">
      <c r="A336" s="721" t="b">
        <v>0</v>
      </c>
      <c r="B336" s="733">
        <f t="shared" si="51"/>
        <v>-13</v>
      </c>
      <c r="C336" s="737" t="s">
        <v>1024</v>
      </c>
      <c r="D336" s="721" t="s">
        <v>4764</v>
      </c>
      <c r="E336" s="721">
        <f t="shared" si="52"/>
        <v>5</v>
      </c>
      <c r="F336" s="738">
        <v>13</v>
      </c>
      <c r="G336" s="721"/>
      <c r="H336" s="721">
        <f t="shared" ca="1" si="53"/>
        <v>33</v>
      </c>
      <c r="I336" s="734"/>
      <c r="J336" s="723"/>
      <c r="K336" s="723"/>
      <c r="L336" s="726"/>
      <c r="M336" s="736"/>
      <c r="N336" s="726"/>
    </row>
    <row r="337" spans="1:14" x14ac:dyDescent="0.35">
      <c r="A337" s="721" t="b">
        <v>0</v>
      </c>
      <c r="B337" s="733">
        <f t="shared" si="51"/>
        <v>-12</v>
      </c>
      <c r="C337" s="737" t="s">
        <v>1025</v>
      </c>
      <c r="D337" s="721" t="s">
        <v>4764</v>
      </c>
      <c r="E337" s="721">
        <f t="shared" si="52"/>
        <v>6</v>
      </c>
      <c r="F337" s="738">
        <v>13</v>
      </c>
      <c r="G337" s="721"/>
      <c r="H337" s="721">
        <f t="shared" ca="1" si="53"/>
        <v>33</v>
      </c>
      <c r="I337" s="734"/>
      <c r="J337" s="723"/>
      <c r="K337" s="723"/>
      <c r="L337" s="726"/>
      <c r="M337" s="736"/>
      <c r="N337" s="726"/>
    </row>
    <row r="338" spans="1:14" x14ac:dyDescent="0.35">
      <c r="A338" s="721" t="b">
        <v>0</v>
      </c>
      <c r="B338" s="733">
        <f t="shared" si="51"/>
        <v>-11</v>
      </c>
      <c r="C338" s="737" t="s">
        <v>1026</v>
      </c>
      <c r="D338" s="721" t="s">
        <v>4775</v>
      </c>
      <c r="E338" s="721">
        <f t="shared" si="52"/>
        <v>1</v>
      </c>
      <c r="F338" s="738">
        <v>14</v>
      </c>
      <c r="G338" s="721"/>
      <c r="H338" s="721">
        <f t="shared" ca="1" si="53"/>
        <v>35</v>
      </c>
      <c r="I338" s="734"/>
      <c r="J338" s="723"/>
      <c r="K338" s="723"/>
      <c r="L338" s="726"/>
      <c r="M338" s="736"/>
      <c r="N338" s="726"/>
    </row>
    <row r="339" spans="1:14" x14ac:dyDescent="0.35">
      <c r="A339" s="721" t="b">
        <v>0</v>
      </c>
      <c r="B339" s="733">
        <f t="shared" si="51"/>
        <v>-10</v>
      </c>
      <c r="C339" s="737" t="s">
        <v>1027</v>
      </c>
      <c r="D339" s="721" t="s">
        <v>4775</v>
      </c>
      <c r="E339" s="721">
        <f t="shared" si="52"/>
        <v>2</v>
      </c>
      <c r="F339" s="738">
        <v>14</v>
      </c>
      <c r="G339" s="721"/>
      <c r="H339" s="721">
        <f t="shared" ca="1" si="53"/>
        <v>35</v>
      </c>
      <c r="I339" s="734"/>
      <c r="J339" s="723"/>
      <c r="K339" s="723"/>
      <c r="L339" s="726"/>
      <c r="M339" s="736"/>
      <c r="N339" s="726"/>
    </row>
    <row r="340" spans="1:14" x14ac:dyDescent="0.35">
      <c r="A340" s="721" t="b">
        <v>0</v>
      </c>
      <c r="B340" s="733">
        <f t="shared" si="51"/>
        <v>-9</v>
      </c>
      <c r="C340" s="737" t="s">
        <v>1028</v>
      </c>
      <c r="D340" s="721" t="s">
        <v>4775</v>
      </c>
      <c r="E340" s="721">
        <f t="shared" si="52"/>
        <v>3</v>
      </c>
      <c r="F340" s="738">
        <v>14</v>
      </c>
      <c r="G340" s="721"/>
      <c r="H340" s="721">
        <f t="shared" ca="1" si="53"/>
        <v>35</v>
      </c>
      <c r="I340" s="734"/>
      <c r="J340" s="723"/>
      <c r="K340" s="723"/>
      <c r="L340" s="726"/>
      <c r="M340" s="736"/>
      <c r="N340" s="726"/>
    </row>
    <row r="341" spans="1:14" x14ac:dyDescent="0.35">
      <c r="A341" s="721" t="b">
        <v>0</v>
      </c>
      <c r="B341" s="733">
        <f t="shared" si="51"/>
        <v>-8</v>
      </c>
      <c r="C341" s="737" t="s">
        <v>1029</v>
      </c>
      <c r="D341" s="721" t="s">
        <v>4775</v>
      </c>
      <c r="E341" s="721">
        <f t="shared" si="52"/>
        <v>4</v>
      </c>
      <c r="F341" s="738">
        <v>14</v>
      </c>
      <c r="G341" s="721"/>
      <c r="H341" s="721">
        <f t="shared" ca="1" si="53"/>
        <v>35</v>
      </c>
      <c r="I341" s="734"/>
      <c r="J341" s="723"/>
      <c r="K341" s="723"/>
      <c r="L341" s="726"/>
      <c r="M341" s="736"/>
      <c r="N341" s="726"/>
    </row>
    <row r="342" spans="1:14" x14ac:dyDescent="0.35">
      <c r="A342" s="721" t="b">
        <v>0</v>
      </c>
      <c r="B342" s="733">
        <f t="shared" si="51"/>
        <v>-7</v>
      </c>
      <c r="C342" s="737" t="s">
        <v>1030</v>
      </c>
      <c r="D342" s="721" t="s">
        <v>4775</v>
      </c>
      <c r="E342" s="721">
        <f t="shared" si="52"/>
        <v>5</v>
      </c>
      <c r="F342" s="738">
        <v>14</v>
      </c>
      <c r="G342" s="721"/>
      <c r="H342" s="721">
        <f t="shared" ca="1" si="53"/>
        <v>35</v>
      </c>
      <c r="I342" s="734"/>
      <c r="J342" s="723"/>
      <c r="K342" s="723"/>
      <c r="L342" s="726"/>
      <c r="M342" s="736"/>
      <c r="N342" s="726"/>
    </row>
    <row r="343" spans="1:14" x14ac:dyDescent="0.35">
      <c r="A343" s="721" t="b">
        <v>0</v>
      </c>
      <c r="B343" s="733">
        <f t="shared" si="51"/>
        <v>-6</v>
      </c>
      <c r="C343" s="737" t="s">
        <v>1031</v>
      </c>
      <c r="D343" s="721" t="s">
        <v>4775</v>
      </c>
      <c r="E343" s="721">
        <f t="shared" si="52"/>
        <v>6</v>
      </c>
      <c r="F343" s="738">
        <v>14</v>
      </c>
      <c r="G343" s="721"/>
      <c r="H343" s="721">
        <f t="shared" ca="1" si="53"/>
        <v>35</v>
      </c>
      <c r="I343" s="734"/>
      <c r="J343" s="723"/>
      <c r="K343" s="723"/>
      <c r="L343" s="726"/>
      <c r="M343" s="736"/>
      <c r="N343" s="726"/>
    </row>
    <row r="344" spans="1:14" x14ac:dyDescent="0.35">
      <c r="A344" s="721" t="b">
        <v>0</v>
      </c>
      <c r="B344" s="733">
        <f t="shared" si="51"/>
        <v>-5</v>
      </c>
      <c r="C344" s="737" t="s">
        <v>1032</v>
      </c>
      <c r="D344" s="721" t="s">
        <v>4786</v>
      </c>
      <c r="E344" s="721">
        <f t="shared" si="52"/>
        <v>1</v>
      </c>
      <c r="F344" s="738">
        <v>15</v>
      </c>
      <c r="G344" s="721"/>
      <c r="H344" s="721">
        <f t="shared" ca="1" si="53"/>
        <v>37</v>
      </c>
      <c r="I344" s="734"/>
      <c r="J344" s="723"/>
      <c r="K344" s="723"/>
      <c r="L344" s="726"/>
      <c r="M344" s="736"/>
      <c r="N344" s="726"/>
    </row>
    <row r="345" spans="1:14" x14ac:dyDescent="0.35">
      <c r="A345" s="721" t="b">
        <v>0</v>
      </c>
      <c r="B345" s="733">
        <f t="shared" si="51"/>
        <v>-4</v>
      </c>
      <c r="C345" s="737" t="s">
        <v>1033</v>
      </c>
      <c r="D345" s="721" t="s">
        <v>4786</v>
      </c>
      <c r="E345" s="721">
        <f t="shared" si="52"/>
        <v>2</v>
      </c>
      <c r="F345" s="738">
        <v>15</v>
      </c>
      <c r="G345" s="721"/>
      <c r="H345" s="721">
        <f t="shared" ca="1" si="53"/>
        <v>37</v>
      </c>
      <c r="I345" s="734"/>
      <c r="J345" s="723"/>
      <c r="K345" s="723"/>
      <c r="L345" s="726"/>
      <c r="M345" s="736"/>
      <c r="N345" s="726"/>
    </row>
    <row r="346" spans="1:14" x14ac:dyDescent="0.35">
      <c r="A346" s="721" t="b">
        <v>0</v>
      </c>
      <c r="B346" s="733">
        <f t="shared" si="51"/>
        <v>-3</v>
      </c>
      <c r="C346" s="737" t="s">
        <v>1034</v>
      </c>
      <c r="D346" s="721" t="s">
        <v>4786</v>
      </c>
      <c r="E346" s="721">
        <f t="shared" si="52"/>
        <v>3</v>
      </c>
      <c r="F346" s="738">
        <v>15</v>
      </c>
      <c r="G346" s="721"/>
      <c r="H346" s="721">
        <f t="shared" ca="1" si="53"/>
        <v>37</v>
      </c>
      <c r="I346" s="734"/>
      <c r="J346" s="723"/>
      <c r="K346" s="723"/>
      <c r="L346" s="726"/>
      <c r="M346" s="736"/>
      <c r="N346" s="726"/>
    </row>
    <row r="347" spans="1:14" x14ac:dyDescent="0.35">
      <c r="A347" s="721" t="b">
        <v>0</v>
      </c>
      <c r="B347" s="733">
        <f t="shared" si="51"/>
        <v>-2</v>
      </c>
      <c r="C347" s="737" t="s">
        <v>1035</v>
      </c>
      <c r="D347" s="721" t="s">
        <v>4786</v>
      </c>
      <c r="E347" s="721">
        <f t="shared" si="52"/>
        <v>4</v>
      </c>
      <c r="F347" s="738">
        <v>15</v>
      </c>
      <c r="G347" s="721"/>
      <c r="H347" s="721">
        <f t="shared" ca="1" si="53"/>
        <v>37</v>
      </c>
      <c r="I347" s="734"/>
      <c r="J347" s="723"/>
      <c r="K347" s="723"/>
      <c r="L347" s="726"/>
      <c r="M347" s="736"/>
      <c r="N347" s="726"/>
    </row>
    <row r="348" spans="1:14" x14ac:dyDescent="0.35">
      <c r="A348" s="721" t="b">
        <v>0</v>
      </c>
      <c r="B348" s="733">
        <f t="shared" si="51"/>
        <v>-1</v>
      </c>
      <c r="C348" s="737" t="s">
        <v>1036</v>
      </c>
      <c r="D348" s="721" t="s">
        <v>4786</v>
      </c>
      <c r="E348" s="721">
        <f t="shared" si="52"/>
        <v>5</v>
      </c>
      <c r="F348" s="738">
        <v>15</v>
      </c>
      <c r="G348" s="721"/>
      <c r="H348" s="721">
        <f t="shared" ca="1" si="53"/>
        <v>37</v>
      </c>
      <c r="I348" s="734"/>
      <c r="J348" s="723"/>
      <c r="K348" s="723"/>
      <c r="L348" s="726"/>
      <c r="M348" s="736"/>
      <c r="N348" s="726"/>
    </row>
    <row r="349" spans="1:14" x14ac:dyDescent="0.35">
      <c r="A349" s="721" t="b">
        <v>0</v>
      </c>
      <c r="B349" s="733">
        <f t="shared" si="51"/>
        <v>0</v>
      </c>
      <c r="C349" s="737" t="s">
        <v>1037</v>
      </c>
      <c r="D349" s="721" t="s">
        <v>4786</v>
      </c>
      <c r="E349" s="721">
        <f t="shared" si="52"/>
        <v>6</v>
      </c>
      <c r="F349" s="738">
        <v>15</v>
      </c>
      <c r="G349" s="721"/>
      <c r="H349" s="721">
        <f t="shared" ca="1" si="53"/>
        <v>37</v>
      </c>
      <c r="I349" s="734"/>
      <c r="J349" s="723"/>
      <c r="K349" s="723"/>
      <c r="L349" s="726"/>
      <c r="M349" s="736"/>
      <c r="N349" s="726"/>
    </row>
    <row r="350" spans="1:14" x14ac:dyDescent="0.35">
      <c r="A350" s="721" t="b">
        <f t="shared" ref="A350:A413" ca="1" si="54">IF(AND(OR(I350&lt;&gt;"",J350&lt;&gt;"",K350&lt;&gt;""),L350&lt;&gt;""),TRUE,FALSE)</f>
        <v>1</v>
      </c>
      <c r="B350" s="733">
        <f t="shared" si="51"/>
        <v>1</v>
      </c>
      <c r="C350" s="739" t="str">
        <f ca="1">IF(ROW()=259,"",OFFSET(B348,-COUNTA(D$257:D349)+3,1))</f>
        <v>a1W1R00000BcX36UAF</v>
      </c>
      <c r="D350" s="721"/>
      <c r="E350" s="721">
        <f t="shared" ca="1" si="52"/>
        <v>1</v>
      </c>
      <c r="F350" s="738">
        <f ca="1">IFERROR(IF(ROW()=259,"",OFFSET(E350,-COUNTIF(B$257:B349,"&lt;0")+1,1)),"")</f>
        <v>1</v>
      </c>
      <c r="G350" s="721"/>
      <c r="H350" s="721">
        <f t="shared" ca="1" si="53"/>
        <v>9</v>
      </c>
      <c r="I350" s="734" t="str">
        <f t="shared" ref="I350:I413" ca="1" si="55">IFERROR(CHOOSE(E350,IFERROR(IF(INDIRECT("'Outcome Indicators - Section C '!L"&amp;H130+1)=0,"",INDIRECT("'Outcome Indicators - Section C '!L"&amp;H130+1)),""),IFERROR(IF(INDIRECT("'Outcome Indicators - Section C '!Q"&amp;H130+1)=0,"",INDIRECT("'Outcome Indicators - Section C '!Q"&amp;H130+1)),""),IFERROR(IF(INDIRECT("'Outcome Indicators - Section C '!V"&amp;H130+1)=0,"",INDIRECT("'Outcome Indicators - Section C '!V"&amp;H130+1)),""),IFERROR(IF(INDIRECT("'Outcome Indicators - Section C '!AA"&amp;H130+1)=0,"",INDIRECT("'Outcome Indicators - Section C '!AA"&amp;H130+1)),""),IFERROR(IF(INDIRECT("'Outcome Indicators - Section C '!AF"&amp;H130+1)=0,"",INDIRECT("'Outcome Indicators - Section C '!AF"&amp;H130+1)),"")),"")</f>
        <v/>
      </c>
      <c r="J350" s="723">
        <f t="shared" ref="J350:J413" ca="1" si="56">IFERROR(CHOOSE(E350,IFERROR(IF(INDIRECT("'Outcome Indicators - Section C '!L"&amp;H130)=0,"",INDIRECT("'Outcome Indicators - Section C '!L"&amp;H130)),""),IFERROR(IF(INDIRECT("'Outcome Indicators - Section C '!Q"&amp;H130)=0,"",INDIRECT("'Outcome Indicators - Section C '!Q"&amp;H130)),""),IFERROR(IF(INDIRECT("'Outcome Indicators - Section C '!V"&amp;H130)=0,"",INDIRECT("'Outcome Indicators - Section C '!V"&amp;H130)),""),IFERROR(IF(INDIRECT("'Outcome Indicators - Section C '!AA"&amp;H130)=0,"",INDIRECT("'Outcome Indicators - Section C '!AA"&amp;H130)),""),IFERROR(IF(INDIRECT("'Outcome Indicators - Section C '!AF"&amp;H130)=0,"",INDIRECT("'Outcome Indicators - Section C '!AF"&amp;H130)),"")),"")</f>
        <v>0.92</v>
      </c>
      <c r="K350" s="723" t="str">
        <f t="shared" ref="K350:K413" ca="1" si="57">IFERROR(CHOOSE(E350,IFERROR(IF(INDIRECT("'Outcome Indicators - Section C '!M"&amp;H130)=0,"",INDIRECT("'Outcome Indicators - Section C '!M"&amp;H130)*100),""),IFERROR(IF(INDIRECT("'Outcome Indicators - Section C '!R"&amp;H130)=0,"",INDIRECT("'Outcome Indicators - Section C '!R"&amp;H130)*100),""),IFERROR(IF(INDIRECT("'Outcome Indicators - Section C '!W"&amp;H130)=0,"",INDIRECT("'Outcome Indicators - Section C '!W"&amp;H130)*100),""),IFERROR(IF(INDIRECT("'Outcome Indicators - Section C '!AB"&amp;H130)=0,"",INDIRECT("'Outcome Indicators - Section C '!AB"&amp;H130)*100),""),IFERROR(IF(INDIRECT("'Outcome Indicators - Section C '!AG"&amp;H130)=0,"",INDIRECT("'Outcome Indicators - Section C '!AG"&amp;H130)*100),"")),"")</f>
        <v/>
      </c>
      <c r="L350" s="726">
        <f ca="1">IFERROR(CHOOSE(E350,'Outcome Indicators - Section C '!$L$7,'Outcome Indicators - Section C '!$Q$7,'Outcome Indicators - Section C '!$V$7,'Outcome Indicators - Section C '!$AA$7,'Outcome Indicators - Section C '!$AF$7),"")</f>
        <v>2021</v>
      </c>
      <c r="M350" s="736">
        <f t="shared" ref="M350:M413" ca="1" si="58">IFERROR(CHOOSE(E350,IFERROR(IF(INDIRECT("'Outcome Indicators - Section C '!N"&amp;H130)=0,"",INDIRECT("'Outcome Indicators - Section C '!N"&amp;H130)),""),IFERROR(IF(INDIRECT("'Outcome Indicators - Section C '!S"&amp;H130)=0,"",INDIRECT("'Outcome Indicators - Section C '!S"&amp;H130)),""),IFERROR(IF(INDIRECT("'Outcome Indicators - Section C '!X"&amp;H130)=0,"",INDIRECT("'Outcome Indicators - Section C '!X"&amp;H130)),""),IFERROR(IF(INDIRECT("'Outcome Indicators - Section C '!AC"&amp;H130)=0,"",INDIRECT("'Outcome Indicators - Section C '!AC"&amp;H130)),""),IFERROR(IF(INDIRECT("'Outcome Indicators - Section C '!AH"&amp;H130)=0,"",INDIRECT("'Outcome Indicators - Section C '!AH"&amp;H130)),"")),"")</f>
        <v>44621</v>
      </c>
      <c r="N350" s="726" t="str">
        <f t="shared" ref="N350:N413" ca="1" si="59">IF(IFERROR(CHOOSE(E350,IFERROR(IF(INDIRECT("'Outcome Indicators - Section C '!O"&amp;H130)=0,"",INDIRECT("'Outcome Indicators - Section C '!O"&amp;H130)),""),IFERROR(IF(INDIRECT("'Outcome Indicators - Section C '!T"&amp;H130)=0,"",INDIRECT("'Outcome Indicators - Section C '!T"&amp;H130)),""),IFERROR(IF(INDIRECT("'Outcome Indicators - Section C '!Y"&amp;H130)=0,"",INDIRECT("'Outcome Indicators - Section C '!Y"&amp;H130)),""),IFERROR(IF(INDIRECT("'Outcome Indicators - Section C '!AD"&amp;H130)=0,"",INDIRECT("'Outcome Indicators - Section C '!AD"&amp;H130)),""),),"")=0,"",IFERROR(CHOOSE(E350,IFERROR(IF(INDIRECT("'Outcome Indicators - Section C '!O"&amp;H130)=0,"",INDIRECT("'Outcome Indicators - Section C '!O"&amp;H130)),""),IFERROR(IF(INDIRECT("'Outcome Indicators - Section C '!T"&amp;H130)=0,"",INDIRECT("'Outcome Indicators - Section C '!T"&amp;H130)),""),IFERROR(IF(INDIRECT("'Outcome Indicators - Section C '!Y"&amp;H130)=0,"",INDIRECT("'Outcome Indicators - Section C '!Y"&amp;H130)),""),IFERROR(IF(INDIRECT("'Outcome Indicators - Section C '!AD"&amp;H130)=0,"",INDIRECT("'Outcome Indicators - Section C '!AD"&amp;H130)),""),),""))</f>
        <v/>
      </c>
    </row>
    <row r="351" spans="1:14" x14ac:dyDescent="0.35">
      <c r="A351" s="721" t="b">
        <f t="shared" ca="1" si="54"/>
        <v>1</v>
      </c>
      <c r="B351" s="733">
        <f t="shared" si="51"/>
        <v>2</v>
      </c>
      <c r="C351" s="739" t="str">
        <f ca="1">IF(ROW()=259,"",OFFSET(B349,-COUNTA(D$257:D350)+3,1))</f>
        <v>a1W1R00000BcX3LUAV</v>
      </c>
      <c r="D351" s="721"/>
      <c r="E351" s="721">
        <f t="shared" ca="1" si="52"/>
        <v>2</v>
      </c>
      <c r="F351" s="738">
        <f ca="1">IFERROR(IF(ROW()=259,"",OFFSET(E351,-COUNTIF(B$257:B350,"&lt;0")+1,1)),"")</f>
        <v>1</v>
      </c>
      <c r="G351" s="721"/>
      <c r="H351" s="721">
        <f t="shared" ca="1" si="53"/>
        <v>9</v>
      </c>
      <c r="I351" s="734" t="str">
        <f t="shared" ca="1" si="55"/>
        <v/>
      </c>
      <c r="J351" s="723">
        <f t="shared" ca="1" si="56"/>
        <v>0.92</v>
      </c>
      <c r="K351" s="723" t="str">
        <f t="shared" ca="1" si="57"/>
        <v/>
      </c>
      <c r="L351" s="726">
        <f ca="1">IFERROR(CHOOSE(E351,'Outcome Indicators - Section C '!$L$7,'Outcome Indicators - Section C '!$Q$7,'Outcome Indicators - Section C '!$V$7,'Outcome Indicators - Section C '!$AA$7,'Outcome Indicators - Section C '!$AF$7),"")</f>
        <v>2022</v>
      </c>
      <c r="M351" s="736">
        <f t="shared" ca="1" si="58"/>
        <v>44986</v>
      </c>
      <c r="N351" s="726" t="str">
        <f t="shared" ca="1" si="59"/>
        <v/>
      </c>
    </row>
    <row r="352" spans="1:14" x14ac:dyDescent="0.35">
      <c r="A352" s="721" t="b">
        <f t="shared" ca="1" si="54"/>
        <v>1</v>
      </c>
      <c r="B352" s="733">
        <f t="shared" si="51"/>
        <v>3</v>
      </c>
      <c r="C352" s="739" t="str">
        <f ca="1">IF(ROW()=259,"",OFFSET(B350,-COUNTA(D$257:D351)+3,1))</f>
        <v>a1W1R00000BcX3aUAF</v>
      </c>
      <c r="D352" s="721"/>
      <c r="E352" s="721">
        <f t="shared" ca="1" si="52"/>
        <v>3</v>
      </c>
      <c r="F352" s="738">
        <f ca="1">IFERROR(IF(ROW()=259,"",OFFSET(E352,-COUNTIF(B$257:B351,"&lt;0")+1,1)),"")</f>
        <v>1</v>
      </c>
      <c r="G352" s="721"/>
      <c r="H352" s="721">
        <f t="shared" ca="1" si="53"/>
        <v>9</v>
      </c>
      <c r="I352" s="734" t="str">
        <f t="shared" ca="1" si="55"/>
        <v/>
      </c>
      <c r="J352" s="723">
        <f t="shared" ca="1" si="56"/>
        <v>0.92</v>
      </c>
      <c r="K352" s="723" t="str">
        <f t="shared" ca="1" si="57"/>
        <v/>
      </c>
      <c r="L352" s="726">
        <f ca="1">IFERROR(CHOOSE(E352,'Outcome Indicators - Section C '!$L$7,'Outcome Indicators - Section C '!$Q$7,'Outcome Indicators - Section C '!$V$7,'Outcome Indicators - Section C '!$AA$7,'Outcome Indicators - Section C '!$AF$7),"")</f>
        <v>2023</v>
      </c>
      <c r="M352" s="736">
        <f t="shared" ca="1" si="58"/>
        <v>45351</v>
      </c>
      <c r="N352" s="726" t="str">
        <f t="shared" ca="1" si="59"/>
        <v/>
      </c>
    </row>
    <row r="353" spans="1:14" x14ac:dyDescent="0.35">
      <c r="A353" s="721" t="b">
        <f t="shared" ca="1" si="54"/>
        <v>0</v>
      </c>
      <c r="B353" s="733">
        <f t="shared" si="51"/>
        <v>4</v>
      </c>
      <c r="C353" s="739" t="str">
        <f ca="1">IF(ROW()=259,"",OFFSET(B351,-COUNTA(D$257:D352)+3,1))</f>
        <v>a1W1R00000BcX3pUAF</v>
      </c>
      <c r="D353" s="721"/>
      <c r="E353" s="721">
        <f t="shared" ca="1" si="52"/>
        <v>4</v>
      </c>
      <c r="F353" s="738">
        <f ca="1">IFERROR(IF(ROW()=259,"",OFFSET(E353,-COUNTIF(B$257:B352,"&lt;0")+1,1)),"")</f>
        <v>1</v>
      </c>
      <c r="G353" s="721"/>
      <c r="H353" s="721">
        <f t="shared" ca="1" si="53"/>
        <v>9</v>
      </c>
      <c r="I353" s="734" t="str">
        <f t="shared" ca="1" si="55"/>
        <v/>
      </c>
      <c r="J353" s="723" t="str">
        <f t="shared" ca="1" si="56"/>
        <v/>
      </c>
      <c r="K353" s="723" t="str">
        <f t="shared" ca="1" si="57"/>
        <v/>
      </c>
      <c r="L353" s="726" t="str">
        <f ca="1">IFERROR(CHOOSE(E353,'Outcome Indicators - Section C '!$L$7,'Outcome Indicators - Section C '!$Q$7,'Outcome Indicators - Section C '!$V$7,'Outcome Indicators - Section C '!$AA$7,'Outcome Indicators - Section C '!$AF$7),"")</f>
        <v/>
      </c>
      <c r="M353" s="736" t="str">
        <f t="shared" ca="1" si="58"/>
        <v/>
      </c>
      <c r="N353" s="726" t="str">
        <f t="shared" ca="1" si="59"/>
        <v/>
      </c>
    </row>
    <row r="354" spans="1:14" x14ac:dyDescent="0.35">
      <c r="A354" s="721" t="b">
        <f t="shared" ca="1" si="54"/>
        <v>0</v>
      </c>
      <c r="B354" s="733">
        <f t="shared" si="51"/>
        <v>5</v>
      </c>
      <c r="C354" s="739" t="str">
        <f ca="1">IF(ROW()=259,"",OFFSET(B352,-COUNTA(D$257:D353)+3,1))</f>
        <v>a1W1R00000BcX44UAF</v>
      </c>
      <c r="D354" s="721"/>
      <c r="E354" s="721">
        <f t="shared" ca="1" si="52"/>
        <v>5</v>
      </c>
      <c r="F354" s="738">
        <f ca="1">IFERROR(IF(ROW()=259,"",OFFSET(E354,-COUNTIF(B$257:B353,"&lt;0")+1,1)),"")</f>
        <v>1</v>
      </c>
      <c r="G354" s="721"/>
      <c r="H354" s="721">
        <f t="shared" ca="1" si="53"/>
        <v>9</v>
      </c>
      <c r="I354" s="734" t="str">
        <f t="shared" ca="1" si="55"/>
        <v/>
      </c>
      <c r="J354" s="723" t="str">
        <f t="shared" ca="1" si="56"/>
        <v/>
      </c>
      <c r="K354" s="723" t="str">
        <f t="shared" ca="1" si="57"/>
        <v/>
      </c>
      <c r="L354" s="726" t="str">
        <f ca="1">IFERROR(CHOOSE(E354,'Outcome Indicators - Section C '!$L$7,'Outcome Indicators - Section C '!$Q$7,'Outcome Indicators - Section C '!$V$7,'Outcome Indicators - Section C '!$AA$7,'Outcome Indicators - Section C '!$AF$7),"")</f>
        <v/>
      </c>
      <c r="M354" s="736" t="str">
        <f t="shared" ca="1" si="58"/>
        <v/>
      </c>
      <c r="N354" s="726" t="str">
        <f t="shared" ca="1" si="59"/>
        <v/>
      </c>
    </row>
    <row r="355" spans="1:14" x14ac:dyDescent="0.35">
      <c r="A355" s="721" t="b">
        <f t="shared" ca="1" si="54"/>
        <v>0</v>
      </c>
      <c r="B355" s="733">
        <f t="shared" si="51"/>
        <v>6</v>
      </c>
      <c r="C355" s="739" t="str">
        <f ca="1">IF(ROW()=259,"",OFFSET(B353,-COUNTA(D$257:D354)+3,1))</f>
        <v>a1W1R00000BcX4JUAV</v>
      </c>
      <c r="D355" s="721"/>
      <c r="E355" s="721">
        <f t="shared" ca="1" si="52"/>
        <v>6</v>
      </c>
      <c r="F355" s="738">
        <f ca="1">IFERROR(IF(ROW()=259,"",OFFSET(E355,-COUNTIF(B$257:B354,"&lt;0")+1,1)),"")</f>
        <v>1</v>
      </c>
      <c r="G355" s="721"/>
      <c r="H355" s="721">
        <f t="shared" ca="1" si="53"/>
        <v>9</v>
      </c>
      <c r="I355" s="734" t="str">
        <f t="shared" ca="1" si="55"/>
        <v/>
      </c>
      <c r="J355" s="723" t="str">
        <f t="shared" ca="1" si="56"/>
        <v/>
      </c>
      <c r="K355" s="723" t="str">
        <f t="shared" ca="1" si="57"/>
        <v/>
      </c>
      <c r="L355" s="726" t="str">
        <f ca="1">IFERROR(CHOOSE(E355,'Outcome Indicators - Section C '!$L$7,'Outcome Indicators - Section C '!$Q$7,'Outcome Indicators - Section C '!$V$7,'Outcome Indicators - Section C '!$AA$7,'Outcome Indicators - Section C '!$AF$7),"")</f>
        <v/>
      </c>
      <c r="M355" s="736" t="str">
        <f t="shared" ca="1" si="58"/>
        <v/>
      </c>
      <c r="N355" s="726" t="str">
        <f t="shared" ca="1" si="59"/>
        <v/>
      </c>
    </row>
    <row r="356" spans="1:14" x14ac:dyDescent="0.35">
      <c r="A356" s="721" t="b">
        <f t="shared" ca="1" si="54"/>
        <v>1</v>
      </c>
      <c r="B356" s="733">
        <f t="shared" si="51"/>
        <v>7</v>
      </c>
      <c r="C356" s="739" t="str">
        <f ca="1">IF(ROW()=259,"",OFFSET(B354,-COUNTA(D$257:D355)+3,1))</f>
        <v>a1W1R00000BcX37UAF</v>
      </c>
      <c r="D356" s="721"/>
      <c r="E356" s="721">
        <f t="shared" ca="1" si="52"/>
        <v>1</v>
      </c>
      <c r="F356" s="738">
        <f ca="1">IFERROR(IF(ROW()=259,"",OFFSET(E356,-COUNTIF(B$257:B355,"&lt;0")+1,1)),"")</f>
        <v>2</v>
      </c>
      <c r="G356" s="721"/>
      <c r="H356" s="721">
        <f t="shared" ca="1" si="53"/>
        <v>11</v>
      </c>
      <c r="I356" s="734" t="str">
        <f t="shared" ca="1" si="55"/>
        <v/>
      </c>
      <c r="J356" s="723">
        <f t="shared" ca="1" si="56"/>
        <v>0.96</v>
      </c>
      <c r="K356" s="723" t="str">
        <f t="shared" ca="1" si="57"/>
        <v/>
      </c>
      <c r="L356" s="726">
        <f ca="1">IFERROR(CHOOSE(E356,'Outcome Indicators - Section C '!$L$7,'Outcome Indicators - Section C '!$Q$7,'Outcome Indicators - Section C '!$V$7,'Outcome Indicators - Section C '!$AA$7,'Outcome Indicators - Section C '!$AF$7),"")</f>
        <v>2021</v>
      </c>
      <c r="M356" s="736">
        <f t="shared" ca="1" si="58"/>
        <v>44621</v>
      </c>
      <c r="N356" s="726" t="str">
        <f t="shared" ca="1" si="59"/>
        <v/>
      </c>
    </row>
    <row r="357" spans="1:14" x14ac:dyDescent="0.35">
      <c r="A357" s="721" t="b">
        <f t="shared" ca="1" si="54"/>
        <v>1</v>
      </c>
      <c r="B357" s="733">
        <f t="shared" si="51"/>
        <v>8</v>
      </c>
      <c r="C357" s="739" t="str">
        <f ca="1">IF(ROW()=259,"",OFFSET(B355,-COUNTA(D$257:D356)+3,1))</f>
        <v>a1W1R00000BcX3MUAV</v>
      </c>
      <c r="D357" s="721"/>
      <c r="E357" s="721">
        <f t="shared" ca="1" si="52"/>
        <v>2</v>
      </c>
      <c r="F357" s="738">
        <f ca="1">IFERROR(IF(ROW()=259,"",OFFSET(E357,-COUNTIF(B$257:B356,"&lt;0")+1,1)),"")</f>
        <v>2</v>
      </c>
      <c r="G357" s="721"/>
      <c r="H357" s="721">
        <f t="shared" ca="1" si="53"/>
        <v>11</v>
      </c>
      <c r="I357" s="734" t="str">
        <f t="shared" ca="1" si="55"/>
        <v/>
      </c>
      <c r="J357" s="723">
        <f t="shared" ca="1" si="56"/>
        <v>0.96</v>
      </c>
      <c r="K357" s="723" t="str">
        <f t="shared" ca="1" si="57"/>
        <v/>
      </c>
      <c r="L357" s="726">
        <f ca="1">IFERROR(CHOOSE(E357,'Outcome Indicators - Section C '!$L$7,'Outcome Indicators - Section C '!$Q$7,'Outcome Indicators - Section C '!$V$7,'Outcome Indicators - Section C '!$AA$7,'Outcome Indicators - Section C '!$AF$7),"")</f>
        <v>2022</v>
      </c>
      <c r="M357" s="736">
        <f t="shared" ca="1" si="58"/>
        <v>44986</v>
      </c>
      <c r="N357" s="726" t="str">
        <f t="shared" ca="1" si="59"/>
        <v/>
      </c>
    </row>
    <row r="358" spans="1:14" x14ac:dyDescent="0.35">
      <c r="A358" s="721" t="b">
        <f t="shared" ca="1" si="54"/>
        <v>1</v>
      </c>
      <c r="B358" s="733">
        <f t="shared" si="51"/>
        <v>9</v>
      </c>
      <c r="C358" s="739" t="str">
        <f ca="1">IF(ROW()=259,"",OFFSET(B356,-COUNTA(D$257:D357)+3,1))</f>
        <v>a1W1R00000BcX3bUAF</v>
      </c>
      <c r="D358" s="721"/>
      <c r="E358" s="721">
        <f t="shared" ca="1" si="52"/>
        <v>3</v>
      </c>
      <c r="F358" s="738">
        <f ca="1">IFERROR(IF(ROW()=259,"",OFFSET(E358,-COUNTIF(B$257:B357,"&lt;0")+1,1)),"")</f>
        <v>2</v>
      </c>
      <c r="G358" s="721"/>
      <c r="H358" s="721">
        <f t="shared" ca="1" si="53"/>
        <v>11</v>
      </c>
      <c r="I358" s="734" t="str">
        <f t="shared" ca="1" si="55"/>
        <v/>
      </c>
      <c r="J358" s="723">
        <f t="shared" ca="1" si="56"/>
        <v>0.96</v>
      </c>
      <c r="K358" s="723" t="str">
        <f t="shared" ca="1" si="57"/>
        <v/>
      </c>
      <c r="L358" s="726">
        <f ca="1">IFERROR(CHOOSE(E358,'Outcome Indicators - Section C '!$L$7,'Outcome Indicators - Section C '!$Q$7,'Outcome Indicators - Section C '!$V$7,'Outcome Indicators - Section C '!$AA$7,'Outcome Indicators - Section C '!$AF$7),"")</f>
        <v>2023</v>
      </c>
      <c r="M358" s="736">
        <f t="shared" ca="1" si="58"/>
        <v>45351</v>
      </c>
      <c r="N358" s="726" t="str">
        <f t="shared" ca="1" si="59"/>
        <v/>
      </c>
    </row>
    <row r="359" spans="1:14" x14ac:dyDescent="0.35">
      <c r="A359" s="721" t="b">
        <f t="shared" ca="1" si="54"/>
        <v>0</v>
      </c>
      <c r="B359" s="733">
        <f t="shared" si="51"/>
        <v>10</v>
      </c>
      <c r="C359" s="739" t="str">
        <f ca="1">IF(ROW()=259,"",OFFSET(B357,-COUNTA(D$257:D358)+3,1))</f>
        <v>a1W1R00000BcX3qUAF</v>
      </c>
      <c r="D359" s="721"/>
      <c r="E359" s="721">
        <f t="shared" ca="1" si="52"/>
        <v>4</v>
      </c>
      <c r="F359" s="738">
        <f ca="1">IFERROR(IF(ROW()=259,"",OFFSET(E359,-COUNTIF(B$257:B358,"&lt;0")+1,1)),"")</f>
        <v>2</v>
      </c>
      <c r="G359" s="721"/>
      <c r="H359" s="721">
        <f t="shared" ca="1" si="53"/>
        <v>11</v>
      </c>
      <c r="I359" s="734" t="str">
        <f t="shared" ca="1" si="55"/>
        <v/>
      </c>
      <c r="J359" s="723" t="str">
        <f t="shared" ca="1" si="56"/>
        <v/>
      </c>
      <c r="K359" s="723" t="str">
        <f t="shared" ca="1" si="57"/>
        <v/>
      </c>
      <c r="L359" s="726" t="str">
        <f ca="1">IFERROR(CHOOSE(E359,'Outcome Indicators - Section C '!$L$7,'Outcome Indicators - Section C '!$Q$7,'Outcome Indicators - Section C '!$V$7,'Outcome Indicators - Section C '!$AA$7,'Outcome Indicators - Section C '!$AF$7),"")</f>
        <v/>
      </c>
      <c r="M359" s="736" t="str">
        <f t="shared" ca="1" si="58"/>
        <v/>
      </c>
      <c r="N359" s="726" t="str">
        <f t="shared" ca="1" si="59"/>
        <v/>
      </c>
    </row>
    <row r="360" spans="1:14" x14ac:dyDescent="0.35">
      <c r="A360" s="721" t="b">
        <f t="shared" ca="1" si="54"/>
        <v>0</v>
      </c>
      <c r="B360" s="733">
        <f t="shared" si="51"/>
        <v>11</v>
      </c>
      <c r="C360" s="739" t="str">
        <f ca="1">IF(ROW()=259,"",OFFSET(B358,-COUNTA(D$257:D359)+3,1))</f>
        <v>a1W1R00000BcX45UAF</v>
      </c>
      <c r="D360" s="721"/>
      <c r="E360" s="721">
        <f t="shared" ca="1" si="52"/>
        <v>5</v>
      </c>
      <c r="F360" s="738">
        <f ca="1">IFERROR(IF(ROW()=259,"",OFFSET(E360,-COUNTIF(B$257:B359,"&lt;0")+1,1)),"")</f>
        <v>2</v>
      </c>
      <c r="G360" s="721"/>
      <c r="H360" s="721">
        <f t="shared" ca="1" si="53"/>
        <v>11</v>
      </c>
      <c r="I360" s="734" t="str">
        <f t="shared" ca="1" si="55"/>
        <v/>
      </c>
      <c r="J360" s="723" t="str">
        <f t="shared" ca="1" si="56"/>
        <v/>
      </c>
      <c r="K360" s="723" t="str">
        <f t="shared" ca="1" si="57"/>
        <v/>
      </c>
      <c r="L360" s="726" t="str">
        <f ca="1">IFERROR(CHOOSE(E360,'Outcome Indicators - Section C '!$L$7,'Outcome Indicators - Section C '!$Q$7,'Outcome Indicators - Section C '!$V$7,'Outcome Indicators - Section C '!$AA$7,'Outcome Indicators - Section C '!$AF$7),"")</f>
        <v/>
      </c>
      <c r="M360" s="736" t="str">
        <f t="shared" ca="1" si="58"/>
        <v/>
      </c>
      <c r="N360" s="726" t="str">
        <f t="shared" ca="1" si="59"/>
        <v/>
      </c>
    </row>
    <row r="361" spans="1:14" x14ac:dyDescent="0.35">
      <c r="A361" s="721" t="b">
        <f t="shared" ca="1" si="54"/>
        <v>0</v>
      </c>
      <c r="B361" s="733">
        <f t="shared" si="51"/>
        <v>12</v>
      </c>
      <c r="C361" s="739" t="str">
        <f ca="1">IF(ROW()=259,"",OFFSET(B359,-COUNTA(D$257:D360)+3,1))</f>
        <v>a1W1R00000BcX4KUAV</v>
      </c>
      <c r="D361" s="721"/>
      <c r="E361" s="721">
        <f t="shared" ca="1" si="52"/>
        <v>6</v>
      </c>
      <c r="F361" s="738">
        <f ca="1">IFERROR(IF(ROW()=259,"",OFFSET(E361,-COUNTIF(B$257:B360,"&lt;0")+1,1)),"")</f>
        <v>2</v>
      </c>
      <c r="G361" s="721"/>
      <c r="H361" s="721">
        <f t="shared" ca="1" si="53"/>
        <v>11</v>
      </c>
      <c r="I361" s="734" t="str">
        <f t="shared" ca="1" si="55"/>
        <v/>
      </c>
      <c r="J361" s="723" t="str">
        <f t="shared" ca="1" si="56"/>
        <v/>
      </c>
      <c r="K361" s="723" t="str">
        <f t="shared" ca="1" si="57"/>
        <v/>
      </c>
      <c r="L361" s="726" t="str">
        <f ca="1">IFERROR(CHOOSE(E361,'Outcome Indicators - Section C '!$L$7,'Outcome Indicators - Section C '!$Q$7,'Outcome Indicators - Section C '!$V$7,'Outcome Indicators - Section C '!$AA$7,'Outcome Indicators - Section C '!$AF$7),"")</f>
        <v/>
      </c>
      <c r="M361" s="736" t="str">
        <f t="shared" ca="1" si="58"/>
        <v/>
      </c>
      <c r="N361" s="726" t="str">
        <f t="shared" ca="1" si="59"/>
        <v/>
      </c>
    </row>
    <row r="362" spans="1:14" x14ac:dyDescent="0.35">
      <c r="A362" s="721" t="b">
        <f t="shared" ca="1" si="54"/>
        <v>1</v>
      </c>
      <c r="B362" s="733">
        <f t="shared" si="51"/>
        <v>13</v>
      </c>
      <c r="C362" s="739" t="str">
        <f ca="1">IF(ROW()=259,"",OFFSET(B360,-COUNTA(D$257:D361)+3,1))</f>
        <v>a1W1R00000BcX38UAF</v>
      </c>
      <c r="D362" s="721"/>
      <c r="E362" s="721">
        <f t="shared" ca="1" si="52"/>
        <v>1</v>
      </c>
      <c r="F362" s="738">
        <f ca="1">IFERROR(IF(ROW()=259,"",OFFSET(E362,-COUNTIF(B$257:B361,"&lt;0")+1,1)),"")</f>
        <v>3</v>
      </c>
      <c r="G362" s="721"/>
      <c r="H362" s="721">
        <f t="shared" ca="1" si="53"/>
        <v>13</v>
      </c>
      <c r="I362" s="734" t="str">
        <f t="shared" ca="1" si="55"/>
        <v/>
      </c>
      <c r="J362" s="723">
        <f t="shared" ca="1" si="56"/>
        <v>0.95</v>
      </c>
      <c r="K362" s="723" t="str">
        <f t="shared" ca="1" si="57"/>
        <v/>
      </c>
      <c r="L362" s="726">
        <f ca="1">IFERROR(CHOOSE(E362,'Outcome Indicators - Section C '!$L$7,'Outcome Indicators - Section C '!$Q$7,'Outcome Indicators - Section C '!$V$7,'Outcome Indicators - Section C '!$AA$7,'Outcome Indicators - Section C '!$AF$7),"")</f>
        <v>2021</v>
      </c>
      <c r="M362" s="736">
        <f t="shared" ca="1" si="58"/>
        <v>44621</v>
      </c>
      <c r="N362" s="726" t="str">
        <f t="shared" ca="1" si="59"/>
        <v/>
      </c>
    </row>
    <row r="363" spans="1:14" x14ac:dyDescent="0.35">
      <c r="A363" s="721" t="b">
        <f t="shared" ca="1" si="54"/>
        <v>1</v>
      </c>
      <c r="B363" s="733">
        <f t="shared" si="51"/>
        <v>14</v>
      </c>
      <c r="C363" s="739" t="str">
        <f ca="1">IF(ROW()=259,"",OFFSET(B361,-COUNTA(D$257:D362)+3,1))</f>
        <v>a1W1R00000BcX3NUAV</v>
      </c>
      <c r="D363" s="721"/>
      <c r="E363" s="721">
        <f t="shared" ca="1" si="52"/>
        <v>2</v>
      </c>
      <c r="F363" s="738">
        <f ca="1">IFERROR(IF(ROW()=259,"",OFFSET(E363,-COUNTIF(B$257:B362,"&lt;0")+1,1)),"")</f>
        <v>3</v>
      </c>
      <c r="G363" s="721"/>
      <c r="H363" s="721">
        <f t="shared" ca="1" si="53"/>
        <v>13</v>
      </c>
      <c r="I363" s="734" t="str">
        <f t="shared" ca="1" si="55"/>
        <v/>
      </c>
      <c r="J363" s="723">
        <f t="shared" ca="1" si="56"/>
        <v>0.95</v>
      </c>
      <c r="K363" s="723" t="str">
        <f t="shared" ca="1" si="57"/>
        <v/>
      </c>
      <c r="L363" s="726">
        <f ca="1">IFERROR(CHOOSE(E363,'Outcome Indicators - Section C '!$L$7,'Outcome Indicators - Section C '!$Q$7,'Outcome Indicators - Section C '!$V$7,'Outcome Indicators - Section C '!$AA$7,'Outcome Indicators - Section C '!$AF$7),"")</f>
        <v>2022</v>
      </c>
      <c r="M363" s="736">
        <f t="shared" ca="1" si="58"/>
        <v>44986</v>
      </c>
      <c r="N363" s="726" t="str">
        <f t="shared" ca="1" si="59"/>
        <v/>
      </c>
    </row>
    <row r="364" spans="1:14" x14ac:dyDescent="0.35">
      <c r="A364" s="721" t="b">
        <f t="shared" ca="1" si="54"/>
        <v>1</v>
      </c>
      <c r="B364" s="733">
        <f t="shared" si="51"/>
        <v>15</v>
      </c>
      <c r="C364" s="739" t="str">
        <f ca="1">IF(ROW()=259,"",OFFSET(B362,-COUNTA(D$257:D363)+3,1))</f>
        <v>a1W1R00000BcX3cUAF</v>
      </c>
      <c r="D364" s="721"/>
      <c r="E364" s="721">
        <f t="shared" ca="1" si="52"/>
        <v>3</v>
      </c>
      <c r="F364" s="738">
        <f ca="1">IFERROR(IF(ROW()=259,"",OFFSET(E364,-COUNTIF(B$257:B363,"&lt;0")+1,1)),"")</f>
        <v>3</v>
      </c>
      <c r="G364" s="721"/>
      <c r="H364" s="721">
        <f t="shared" ca="1" si="53"/>
        <v>13</v>
      </c>
      <c r="I364" s="734" t="str">
        <f t="shared" ca="1" si="55"/>
        <v/>
      </c>
      <c r="J364" s="723">
        <f t="shared" ca="1" si="56"/>
        <v>0.95</v>
      </c>
      <c r="K364" s="723" t="str">
        <f t="shared" ca="1" si="57"/>
        <v/>
      </c>
      <c r="L364" s="726">
        <f ca="1">IFERROR(CHOOSE(E364,'Outcome Indicators - Section C '!$L$7,'Outcome Indicators - Section C '!$Q$7,'Outcome Indicators - Section C '!$V$7,'Outcome Indicators - Section C '!$AA$7,'Outcome Indicators - Section C '!$AF$7),"")</f>
        <v>2023</v>
      </c>
      <c r="M364" s="736">
        <f t="shared" ca="1" si="58"/>
        <v>45351</v>
      </c>
      <c r="N364" s="726" t="str">
        <f t="shared" ca="1" si="59"/>
        <v/>
      </c>
    </row>
    <row r="365" spans="1:14" x14ac:dyDescent="0.35">
      <c r="A365" s="721" t="b">
        <f t="shared" ca="1" si="54"/>
        <v>0</v>
      </c>
      <c r="B365" s="733">
        <f t="shared" si="51"/>
        <v>16</v>
      </c>
      <c r="C365" s="739" t="str">
        <f ca="1">IF(ROW()=259,"",OFFSET(B363,-COUNTA(D$257:D364)+3,1))</f>
        <v>a1W1R00000BcX3rUAF</v>
      </c>
      <c r="D365" s="721"/>
      <c r="E365" s="721">
        <f t="shared" ca="1" si="52"/>
        <v>4</v>
      </c>
      <c r="F365" s="738">
        <f ca="1">IFERROR(IF(ROW()=259,"",OFFSET(E365,-COUNTIF(B$257:B364,"&lt;0")+1,1)),"")</f>
        <v>3</v>
      </c>
      <c r="G365" s="721"/>
      <c r="H365" s="721">
        <f t="shared" ca="1" si="53"/>
        <v>13</v>
      </c>
      <c r="I365" s="734" t="str">
        <f t="shared" ca="1" si="55"/>
        <v/>
      </c>
      <c r="J365" s="723" t="str">
        <f t="shared" ca="1" si="56"/>
        <v/>
      </c>
      <c r="K365" s="723" t="str">
        <f t="shared" ca="1" si="57"/>
        <v/>
      </c>
      <c r="L365" s="726" t="str">
        <f ca="1">IFERROR(CHOOSE(E365,'Outcome Indicators - Section C '!$L$7,'Outcome Indicators - Section C '!$Q$7,'Outcome Indicators - Section C '!$V$7,'Outcome Indicators - Section C '!$AA$7,'Outcome Indicators - Section C '!$AF$7),"")</f>
        <v/>
      </c>
      <c r="M365" s="736" t="str">
        <f t="shared" ca="1" si="58"/>
        <v/>
      </c>
      <c r="N365" s="726" t="str">
        <f t="shared" ca="1" si="59"/>
        <v/>
      </c>
    </row>
    <row r="366" spans="1:14" x14ac:dyDescent="0.35">
      <c r="A366" s="721" t="b">
        <f t="shared" ca="1" si="54"/>
        <v>0</v>
      </c>
      <c r="B366" s="733">
        <f t="shared" si="51"/>
        <v>17</v>
      </c>
      <c r="C366" s="739" t="str">
        <f ca="1">IF(ROW()=259,"",OFFSET(B364,-COUNTA(D$257:D365)+3,1))</f>
        <v>a1W1R00000BcX46UAF</v>
      </c>
      <c r="D366" s="721"/>
      <c r="E366" s="721">
        <f t="shared" ca="1" si="52"/>
        <v>5</v>
      </c>
      <c r="F366" s="738">
        <f ca="1">IFERROR(IF(ROW()=259,"",OFFSET(E366,-COUNTIF(B$257:B365,"&lt;0")+1,1)),"")</f>
        <v>3</v>
      </c>
      <c r="G366" s="721"/>
      <c r="H366" s="721">
        <f t="shared" ca="1" si="53"/>
        <v>13</v>
      </c>
      <c r="I366" s="734" t="str">
        <f t="shared" ca="1" si="55"/>
        <v/>
      </c>
      <c r="J366" s="723" t="str">
        <f t="shared" ca="1" si="56"/>
        <v/>
      </c>
      <c r="K366" s="723" t="str">
        <f t="shared" ca="1" si="57"/>
        <v/>
      </c>
      <c r="L366" s="726" t="str">
        <f ca="1">IFERROR(CHOOSE(E366,'Outcome Indicators - Section C '!$L$7,'Outcome Indicators - Section C '!$Q$7,'Outcome Indicators - Section C '!$V$7,'Outcome Indicators - Section C '!$AA$7,'Outcome Indicators - Section C '!$AF$7),"")</f>
        <v/>
      </c>
      <c r="M366" s="736" t="str">
        <f t="shared" ca="1" si="58"/>
        <v/>
      </c>
      <c r="N366" s="726" t="str">
        <f t="shared" ca="1" si="59"/>
        <v/>
      </c>
    </row>
    <row r="367" spans="1:14" x14ac:dyDescent="0.35">
      <c r="A367" s="721" t="b">
        <f t="shared" ca="1" si="54"/>
        <v>0</v>
      </c>
      <c r="B367" s="733">
        <f t="shared" si="51"/>
        <v>18</v>
      </c>
      <c r="C367" s="739" t="str">
        <f ca="1">IF(ROW()=259,"",OFFSET(B365,-COUNTA(D$257:D366)+3,1))</f>
        <v>a1W1R00000BcX4LUAV</v>
      </c>
      <c r="D367" s="721"/>
      <c r="E367" s="721">
        <f t="shared" ca="1" si="52"/>
        <v>6</v>
      </c>
      <c r="F367" s="738">
        <f ca="1">IFERROR(IF(ROW()=259,"",OFFSET(E367,-COUNTIF(B$257:B366,"&lt;0")+1,1)),"")</f>
        <v>3</v>
      </c>
      <c r="G367" s="721"/>
      <c r="H367" s="721">
        <f t="shared" ca="1" si="53"/>
        <v>13</v>
      </c>
      <c r="I367" s="734" t="str">
        <f t="shared" ca="1" si="55"/>
        <v/>
      </c>
      <c r="J367" s="723" t="str">
        <f t="shared" ca="1" si="56"/>
        <v/>
      </c>
      <c r="K367" s="723" t="str">
        <f t="shared" ca="1" si="57"/>
        <v/>
      </c>
      <c r="L367" s="726" t="str">
        <f ca="1">IFERROR(CHOOSE(E367,'Outcome Indicators - Section C '!$L$7,'Outcome Indicators - Section C '!$Q$7,'Outcome Indicators - Section C '!$V$7,'Outcome Indicators - Section C '!$AA$7,'Outcome Indicators - Section C '!$AF$7),"")</f>
        <v/>
      </c>
      <c r="M367" s="736" t="str">
        <f t="shared" ca="1" si="58"/>
        <v/>
      </c>
      <c r="N367" s="726" t="str">
        <f t="shared" ca="1" si="59"/>
        <v/>
      </c>
    </row>
    <row r="368" spans="1:14" x14ac:dyDescent="0.35">
      <c r="A368" s="721" t="b">
        <f t="shared" ca="1" si="54"/>
        <v>0</v>
      </c>
      <c r="B368" s="733">
        <f t="shared" si="51"/>
        <v>19</v>
      </c>
      <c r="C368" s="739" t="str">
        <f ca="1">IF(ROW()=259,"",OFFSET(B366,-COUNTA(D$257:D367)+3,1))</f>
        <v>a1W1R00000BcX39UAF</v>
      </c>
      <c r="D368" s="721"/>
      <c r="E368" s="721">
        <f t="shared" ca="1" si="52"/>
        <v>1</v>
      </c>
      <c r="F368" s="738">
        <f ca="1">IFERROR(IF(ROW()=259,"",OFFSET(E368,-COUNTIF(B$257:B367,"&lt;0")+1,1)),"")</f>
        <v>4</v>
      </c>
      <c r="G368" s="721"/>
      <c r="H368" s="721">
        <f t="shared" ca="1" si="53"/>
        <v>15</v>
      </c>
      <c r="I368" s="734" t="str">
        <f t="shared" ca="1" si="55"/>
        <v/>
      </c>
      <c r="J368" s="723" t="str">
        <f t="shared" ca="1" si="56"/>
        <v/>
      </c>
      <c r="K368" s="723" t="str">
        <f t="shared" ca="1" si="57"/>
        <v/>
      </c>
      <c r="L368" s="726">
        <f ca="1">IFERROR(CHOOSE(E368,'Outcome Indicators - Section C '!$L$7,'Outcome Indicators - Section C '!$Q$7,'Outcome Indicators - Section C '!$V$7,'Outcome Indicators - Section C '!$AA$7,'Outcome Indicators - Section C '!$AF$7),"")</f>
        <v>2021</v>
      </c>
      <c r="M368" s="736" t="str">
        <f t="shared" ca="1" si="58"/>
        <v/>
      </c>
      <c r="N368" s="726" t="str">
        <f t="shared" ca="1" si="59"/>
        <v/>
      </c>
    </row>
    <row r="369" spans="1:14" x14ac:dyDescent="0.35">
      <c r="A369" s="721" t="b">
        <f t="shared" ca="1" si="54"/>
        <v>0</v>
      </c>
      <c r="B369" s="733">
        <f t="shared" si="51"/>
        <v>20</v>
      </c>
      <c r="C369" s="739" t="str">
        <f ca="1">IF(ROW()=259,"",OFFSET(B367,-COUNTA(D$257:D368)+3,1))</f>
        <v>a1W1R00000BcX3OUAV</v>
      </c>
      <c r="D369" s="721"/>
      <c r="E369" s="721">
        <f t="shared" ca="1" si="52"/>
        <v>2</v>
      </c>
      <c r="F369" s="738">
        <f ca="1">IFERROR(IF(ROW()=259,"",OFFSET(E369,-COUNTIF(B$257:B368,"&lt;0")+1,1)),"")</f>
        <v>4</v>
      </c>
      <c r="G369" s="721"/>
      <c r="H369" s="721">
        <f t="shared" ca="1" si="53"/>
        <v>15</v>
      </c>
      <c r="I369" s="734" t="str">
        <f t="shared" ca="1" si="55"/>
        <v/>
      </c>
      <c r="J369" s="723" t="str">
        <f t="shared" ca="1" si="56"/>
        <v/>
      </c>
      <c r="K369" s="723" t="str">
        <f t="shared" ca="1" si="57"/>
        <v/>
      </c>
      <c r="L369" s="726">
        <f ca="1">IFERROR(CHOOSE(E369,'Outcome Indicators - Section C '!$L$7,'Outcome Indicators - Section C '!$Q$7,'Outcome Indicators - Section C '!$V$7,'Outcome Indicators - Section C '!$AA$7,'Outcome Indicators - Section C '!$AF$7),"")</f>
        <v>2022</v>
      </c>
      <c r="M369" s="736" t="str">
        <f t="shared" ca="1" si="58"/>
        <v/>
      </c>
      <c r="N369" s="726" t="str">
        <f t="shared" ca="1" si="59"/>
        <v/>
      </c>
    </row>
    <row r="370" spans="1:14" x14ac:dyDescent="0.35">
      <c r="A370" s="721" t="b">
        <f t="shared" ca="1" si="54"/>
        <v>0</v>
      </c>
      <c r="B370" s="733">
        <f t="shared" si="51"/>
        <v>21</v>
      </c>
      <c r="C370" s="739" t="str">
        <f ca="1">IF(ROW()=259,"",OFFSET(B368,-COUNTA(D$257:D369)+3,1))</f>
        <v>a1W1R00000BcX3dUAF</v>
      </c>
      <c r="D370" s="721"/>
      <c r="E370" s="721">
        <f t="shared" ca="1" si="52"/>
        <v>3</v>
      </c>
      <c r="F370" s="738">
        <f ca="1">IFERROR(IF(ROW()=259,"",OFFSET(E370,-COUNTIF(B$257:B369,"&lt;0")+1,1)),"")</f>
        <v>4</v>
      </c>
      <c r="G370" s="721"/>
      <c r="H370" s="721">
        <f t="shared" ca="1" si="53"/>
        <v>15</v>
      </c>
      <c r="I370" s="734" t="str">
        <f t="shared" ca="1" si="55"/>
        <v/>
      </c>
      <c r="J370" s="723" t="str">
        <f t="shared" ca="1" si="56"/>
        <v/>
      </c>
      <c r="K370" s="723" t="str">
        <f t="shared" ca="1" si="57"/>
        <v/>
      </c>
      <c r="L370" s="726">
        <f ca="1">IFERROR(CHOOSE(E370,'Outcome Indicators - Section C '!$L$7,'Outcome Indicators - Section C '!$Q$7,'Outcome Indicators - Section C '!$V$7,'Outcome Indicators - Section C '!$AA$7,'Outcome Indicators - Section C '!$AF$7),"")</f>
        <v>2023</v>
      </c>
      <c r="M370" s="736" t="str">
        <f t="shared" ca="1" si="58"/>
        <v/>
      </c>
      <c r="N370" s="726" t="str">
        <f t="shared" ca="1" si="59"/>
        <v/>
      </c>
    </row>
    <row r="371" spans="1:14" x14ac:dyDescent="0.35">
      <c r="A371" s="721" t="b">
        <f t="shared" ca="1" si="54"/>
        <v>0</v>
      </c>
      <c r="B371" s="733">
        <f t="shared" si="51"/>
        <v>22</v>
      </c>
      <c r="C371" s="739" t="str">
        <f ca="1">IF(ROW()=259,"",OFFSET(B369,-COUNTA(D$257:D370)+3,1))</f>
        <v>a1W1R00000BcX3sUAF</v>
      </c>
      <c r="D371" s="721"/>
      <c r="E371" s="721">
        <f t="shared" ca="1" si="52"/>
        <v>4</v>
      </c>
      <c r="F371" s="738">
        <f ca="1">IFERROR(IF(ROW()=259,"",OFFSET(E371,-COUNTIF(B$257:B370,"&lt;0")+1,1)),"")</f>
        <v>4</v>
      </c>
      <c r="G371" s="721"/>
      <c r="H371" s="721">
        <f t="shared" ca="1" si="53"/>
        <v>15</v>
      </c>
      <c r="I371" s="734" t="str">
        <f t="shared" ca="1" si="55"/>
        <v/>
      </c>
      <c r="J371" s="723" t="str">
        <f t="shared" ca="1" si="56"/>
        <v/>
      </c>
      <c r="K371" s="723" t="str">
        <f t="shared" ca="1" si="57"/>
        <v/>
      </c>
      <c r="L371" s="726" t="str">
        <f ca="1">IFERROR(CHOOSE(E371,'Outcome Indicators - Section C '!$L$7,'Outcome Indicators - Section C '!$Q$7,'Outcome Indicators - Section C '!$V$7,'Outcome Indicators - Section C '!$AA$7,'Outcome Indicators - Section C '!$AF$7),"")</f>
        <v/>
      </c>
      <c r="M371" s="736" t="str">
        <f t="shared" ca="1" si="58"/>
        <v/>
      </c>
      <c r="N371" s="726" t="str">
        <f t="shared" ca="1" si="59"/>
        <v/>
      </c>
    </row>
    <row r="372" spans="1:14" x14ac:dyDescent="0.35">
      <c r="A372" s="721" t="b">
        <f t="shared" ca="1" si="54"/>
        <v>0</v>
      </c>
      <c r="B372" s="733">
        <f t="shared" si="51"/>
        <v>23</v>
      </c>
      <c r="C372" s="739" t="str">
        <f ca="1">IF(ROW()=259,"",OFFSET(B370,-COUNTA(D$257:D371)+3,1))</f>
        <v>a1W1R00000BcX47UAF</v>
      </c>
      <c r="D372" s="721"/>
      <c r="E372" s="721">
        <f t="shared" ca="1" si="52"/>
        <v>5</v>
      </c>
      <c r="F372" s="738">
        <f ca="1">IFERROR(IF(ROW()=259,"",OFFSET(E372,-COUNTIF(B$257:B371,"&lt;0")+1,1)),"")</f>
        <v>4</v>
      </c>
      <c r="G372" s="721"/>
      <c r="H372" s="721">
        <f t="shared" ca="1" si="53"/>
        <v>15</v>
      </c>
      <c r="I372" s="734" t="str">
        <f t="shared" ca="1" si="55"/>
        <v/>
      </c>
      <c r="J372" s="723" t="str">
        <f t="shared" ca="1" si="56"/>
        <v/>
      </c>
      <c r="K372" s="723" t="str">
        <f t="shared" ca="1" si="57"/>
        <v/>
      </c>
      <c r="L372" s="726" t="str">
        <f ca="1">IFERROR(CHOOSE(E372,'Outcome Indicators - Section C '!$L$7,'Outcome Indicators - Section C '!$Q$7,'Outcome Indicators - Section C '!$V$7,'Outcome Indicators - Section C '!$AA$7,'Outcome Indicators - Section C '!$AF$7),"")</f>
        <v/>
      </c>
      <c r="M372" s="736" t="str">
        <f t="shared" ca="1" si="58"/>
        <v/>
      </c>
      <c r="N372" s="726" t="str">
        <f t="shared" ca="1" si="59"/>
        <v/>
      </c>
    </row>
    <row r="373" spans="1:14" x14ac:dyDescent="0.35">
      <c r="A373" s="721" t="b">
        <f t="shared" ca="1" si="54"/>
        <v>0</v>
      </c>
      <c r="B373" s="733">
        <f t="shared" si="51"/>
        <v>24</v>
      </c>
      <c r="C373" s="739" t="str">
        <f ca="1">IF(ROW()=259,"",OFFSET(B371,-COUNTA(D$257:D372)+3,1))</f>
        <v>a1W1R00000BcX4MUAV</v>
      </c>
      <c r="D373" s="721"/>
      <c r="E373" s="721">
        <f t="shared" ca="1" si="52"/>
        <v>6</v>
      </c>
      <c r="F373" s="738">
        <f ca="1">IFERROR(IF(ROW()=259,"",OFFSET(E373,-COUNTIF(B$257:B372,"&lt;0")+1,1)),"")</f>
        <v>4</v>
      </c>
      <c r="G373" s="721"/>
      <c r="H373" s="721">
        <f t="shared" ca="1" si="53"/>
        <v>15</v>
      </c>
      <c r="I373" s="734" t="str">
        <f t="shared" ca="1" si="55"/>
        <v/>
      </c>
      <c r="J373" s="723" t="str">
        <f t="shared" ca="1" si="56"/>
        <v/>
      </c>
      <c r="K373" s="723" t="str">
        <f t="shared" ca="1" si="57"/>
        <v/>
      </c>
      <c r="L373" s="726" t="str">
        <f ca="1">IFERROR(CHOOSE(E373,'Outcome Indicators - Section C '!$L$7,'Outcome Indicators - Section C '!$Q$7,'Outcome Indicators - Section C '!$V$7,'Outcome Indicators - Section C '!$AA$7,'Outcome Indicators - Section C '!$AF$7),"")</f>
        <v/>
      </c>
      <c r="M373" s="736" t="str">
        <f t="shared" ca="1" si="58"/>
        <v/>
      </c>
      <c r="N373" s="726" t="str">
        <f t="shared" ca="1" si="59"/>
        <v/>
      </c>
    </row>
    <row r="374" spans="1:14" x14ac:dyDescent="0.35">
      <c r="A374" s="721" t="b">
        <f t="shared" ca="1" si="54"/>
        <v>0</v>
      </c>
      <c r="B374" s="733">
        <f t="shared" si="51"/>
        <v>25</v>
      </c>
      <c r="C374" s="739" t="str">
        <f ca="1">IF(ROW()=259,"",OFFSET(B372,-COUNTA(D$257:D373)+3,1))</f>
        <v>a1W1R00000BcX3AUAV</v>
      </c>
      <c r="D374" s="721"/>
      <c r="E374" s="721">
        <f t="shared" ca="1" si="52"/>
        <v>1</v>
      </c>
      <c r="F374" s="738">
        <f ca="1">IFERROR(IF(ROW()=259,"",OFFSET(E374,-COUNTIF(B$257:B373,"&lt;0")+1,1)),"")</f>
        <v>5</v>
      </c>
      <c r="G374" s="721"/>
      <c r="H374" s="721">
        <f t="shared" ca="1" si="53"/>
        <v>17</v>
      </c>
      <c r="I374" s="734" t="str">
        <f t="shared" ca="1" si="55"/>
        <v/>
      </c>
      <c r="J374" s="723" t="str">
        <f t="shared" ca="1" si="56"/>
        <v/>
      </c>
      <c r="K374" s="723" t="str">
        <f t="shared" ca="1" si="57"/>
        <v/>
      </c>
      <c r="L374" s="726">
        <f ca="1">IFERROR(CHOOSE(E374,'Outcome Indicators - Section C '!$L$7,'Outcome Indicators - Section C '!$Q$7,'Outcome Indicators - Section C '!$V$7,'Outcome Indicators - Section C '!$AA$7,'Outcome Indicators - Section C '!$AF$7),"")</f>
        <v>2021</v>
      </c>
      <c r="M374" s="736" t="str">
        <f t="shared" ca="1" si="58"/>
        <v/>
      </c>
      <c r="N374" s="726" t="str">
        <f t="shared" ca="1" si="59"/>
        <v/>
      </c>
    </row>
    <row r="375" spans="1:14" x14ac:dyDescent="0.35">
      <c r="A375" s="721" t="b">
        <f t="shared" ca="1" si="54"/>
        <v>0</v>
      </c>
      <c r="B375" s="733">
        <f t="shared" si="51"/>
        <v>26</v>
      </c>
      <c r="C375" s="739" t="str">
        <f ca="1">IF(ROW()=259,"",OFFSET(B373,-COUNTA(D$257:D374)+3,1))</f>
        <v>a1W1R00000BcX3PUAV</v>
      </c>
      <c r="D375" s="721"/>
      <c r="E375" s="721">
        <f t="shared" ca="1" si="52"/>
        <v>2</v>
      </c>
      <c r="F375" s="738">
        <f ca="1">IFERROR(IF(ROW()=259,"",OFFSET(E375,-COUNTIF(B$257:B374,"&lt;0")+1,1)),"")</f>
        <v>5</v>
      </c>
      <c r="G375" s="721"/>
      <c r="H375" s="721">
        <f t="shared" ca="1" si="53"/>
        <v>17</v>
      </c>
      <c r="I375" s="734" t="str">
        <f t="shared" ca="1" si="55"/>
        <v/>
      </c>
      <c r="J375" s="723" t="str">
        <f t="shared" ca="1" si="56"/>
        <v/>
      </c>
      <c r="K375" s="723" t="str">
        <f t="shared" ca="1" si="57"/>
        <v/>
      </c>
      <c r="L375" s="726">
        <f ca="1">IFERROR(CHOOSE(E375,'Outcome Indicators - Section C '!$L$7,'Outcome Indicators - Section C '!$Q$7,'Outcome Indicators - Section C '!$V$7,'Outcome Indicators - Section C '!$AA$7,'Outcome Indicators - Section C '!$AF$7),"")</f>
        <v>2022</v>
      </c>
      <c r="M375" s="736" t="str">
        <f t="shared" ca="1" si="58"/>
        <v/>
      </c>
      <c r="N375" s="726" t="str">
        <f t="shared" ca="1" si="59"/>
        <v/>
      </c>
    </row>
    <row r="376" spans="1:14" x14ac:dyDescent="0.35">
      <c r="A376" s="721" t="b">
        <f t="shared" ca="1" si="54"/>
        <v>0</v>
      </c>
      <c r="B376" s="733">
        <f t="shared" si="51"/>
        <v>27</v>
      </c>
      <c r="C376" s="739" t="str">
        <f ca="1">IF(ROW()=259,"",OFFSET(B374,-COUNTA(D$257:D375)+3,1))</f>
        <v>a1W1R00000BcX3eUAF</v>
      </c>
      <c r="D376" s="721"/>
      <c r="E376" s="721">
        <f t="shared" ca="1" si="52"/>
        <v>3</v>
      </c>
      <c r="F376" s="738">
        <f ca="1">IFERROR(IF(ROW()=259,"",OFFSET(E376,-COUNTIF(B$257:B375,"&lt;0")+1,1)),"")</f>
        <v>5</v>
      </c>
      <c r="G376" s="721"/>
      <c r="H376" s="721">
        <f t="shared" ca="1" si="53"/>
        <v>17</v>
      </c>
      <c r="I376" s="734" t="str">
        <f t="shared" ca="1" si="55"/>
        <v/>
      </c>
      <c r="J376" s="723" t="str">
        <f t="shared" ca="1" si="56"/>
        <v/>
      </c>
      <c r="K376" s="723" t="str">
        <f t="shared" ca="1" si="57"/>
        <v/>
      </c>
      <c r="L376" s="726">
        <f ca="1">IFERROR(CHOOSE(E376,'Outcome Indicators - Section C '!$L$7,'Outcome Indicators - Section C '!$Q$7,'Outcome Indicators - Section C '!$V$7,'Outcome Indicators - Section C '!$AA$7,'Outcome Indicators - Section C '!$AF$7),"")</f>
        <v>2023</v>
      </c>
      <c r="M376" s="736" t="str">
        <f t="shared" ca="1" si="58"/>
        <v/>
      </c>
      <c r="N376" s="726" t="str">
        <f t="shared" ca="1" si="59"/>
        <v/>
      </c>
    </row>
    <row r="377" spans="1:14" x14ac:dyDescent="0.35">
      <c r="A377" s="721" t="b">
        <f t="shared" ca="1" si="54"/>
        <v>0</v>
      </c>
      <c r="B377" s="733">
        <f t="shared" si="51"/>
        <v>28</v>
      </c>
      <c r="C377" s="739" t="str">
        <f ca="1">IF(ROW()=259,"",OFFSET(B375,-COUNTA(D$257:D376)+3,1))</f>
        <v>a1W1R00000BcX3tUAF</v>
      </c>
      <c r="D377" s="721"/>
      <c r="E377" s="721">
        <f t="shared" ca="1" si="52"/>
        <v>4</v>
      </c>
      <c r="F377" s="738">
        <f ca="1">IFERROR(IF(ROW()=259,"",OFFSET(E377,-COUNTIF(B$257:B376,"&lt;0")+1,1)),"")</f>
        <v>5</v>
      </c>
      <c r="G377" s="721"/>
      <c r="H377" s="721">
        <f t="shared" ca="1" si="53"/>
        <v>17</v>
      </c>
      <c r="I377" s="734" t="str">
        <f t="shared" ca="1" si="55"/>
        <v/>
      </c>
      <c r="J377" s="723" t="str">
        <f t="shared" ca="1" si="56"/>
        <v/>
      </c>
      <c r="K377" s="723" t="str">
        <f t="shared" ca="1" si="57"/>
        <v/>
      </c>
      <c r="L377" s="726" t="str">
        <f ca="1">IFERROR(CHOOSE(E377,'Outcome Indicators - Section C '!$L$7,'Outcome Indicators - Section C '!$Q$7,'Outcome Indicators - Section C '!$V$7,'Outcome Indicators - Section C '!$AA$7,'Outcome Indicators - Section C '!$AF$7),"")</f>
        <v/>
      </c>
      <c r="M377" s="736" t="str">
        <f t="shared" ca="1" si="58"/>
        <v/>
      </c>
      <c r="N377" s="726" t="str">
        <f t="shared" ca="1" si="59"/>
        <v/>
      </c>
    </row>
    <row r="378" spans="1:14" x14ac:dyDescent="0.35">
      <c r="A378" s="721" t="b">
        <f t="shared" ca="1" si="54"/>
        <v>0</v>
      </c>
      <c r="B378" s="733">
        <f t="shared" si="51"/>
        <v>29</v>
      </c>
      <c r="C378" s="739" t="str">
        <f ca="1">IF(ROW()=259,"",OFFSET(B376,-COUNTA(D$257:D377)+3,1))</f>
        <v>a1W1R00000BcX48UAF</v>
      </c>
      <c r="D378" s="721"/>
      <c r="E378" s="721">
        <f t="shared" ca="1" si="52"/>
        <v>5</v>
      </c>
      <c r="F378" s="738">
        <f ca="1">IFERROR(IF(ROW()=259,"",OFFSET(E378,-COUNTIF(B$257:B377,"&lt;0")+1,1)),"")</f>
        <v>5</v>
      </c>
      <c r="G378" s="721"/>
      <c r="H378" s="721">
        <f t="shared" ca="1" si="53"/>
        <v>17</v>
      </c>
      <c r="I378" s="734" t="str">
        <f t="shared" ca="1" si="55"/>
        <v/>
      </c>
      <c r="J378" s="723" t="str">
        <f t="shared" ca="1" si="56"/>
        <v/>
      </c>
      <c r="K378" s="723" t="str">
        <f t="shared" ca="1" si="57"/>
        <v/>
      </c>
      <c r="L378" s="726" t="str">
        <f ca="1">IFERROR(CHOOSE(E378,'Outcome Indicators - Section C '!$L$7,'Outcome Indicators - Section C '!$Q$7,'Outcome Indicators - Section C '!$V$7,'Outcome Indicators - Section C '!$AA$7,'Outcome Indicators - Section C '!$AF$7),"")</f>
        <v/>
      </c>
      <c r="M378" s="736" t="str">
        <f t="shared" ca="1" si="58"/>
        <v/>
      </c>
      <c r="N378" s="726" t="str">
        <f t="shared" ca="1" si="59"/>
        <v/>
      </c>
    </row>
    <row r="379" spans="1:14" x14ac:dyDescent="0.35">
      <c r="A379" s="721" t="b">
        <f t="shared" ca="1" si="54"/>
        <v>0</v>
      </c>
      <c r="B379" s="733">
        <f t="shared" si="51"/>
        <v>30</v>
      </c>
      <c r="C379" s="739" t="str">
        <f ca="1">IF(ROW()=259,"",OFFSET(B377,-COUNTA(D$257:D378)+3,1))</f>
        <v>a1W1R00000BcX4NUAV</v>
      </c>
      <c r="D379" s="721"/>
      <c r="E379" s="721">
        <f t="shared" ca="1" si="52"/>
        <v>6</v>
      </c>
      <c r="F379" s="738">
        <f ca="1">IFERROR(IF(ROW()=259,"",OFFSET(E379,-COUNTIF(B$257:B378,"&lt;0")+1,1)),"")</f>
        <v>5</v>
      </c>
      <c r="G379" s="721"/>
      <c r="H379" s="721">
        <f t="shared" ca="1" si="53"/>
        <v>17</v>
      </c>
      <c r="I379" s="734" t="str">
        <f t="shared" ca="1" si="55"/>
        <v/>
      </c>
      <c r="J379" s="723" t="str">
        <f t="shared" ca="1" si="56"/>
        <v/>
      </c>
      <c r="K379" s="723" t="str">
        <f t="shared" ca="1" si="57"/>
        <v/>
      </c>
      <c r="L379" s="726" t="str">
        <f ca="1">IFERROR(CHOOSE(E379,'Outcome Indicators - Section C '!$L$7,'Outcome Indicators - Section C '!$Q$7,'Outcome Indicators - Section C '!$V$7,'Outcome Indicators - Section C '!$AA$7,'Outcome Indicators - Section C '!$AF$7),"")</f>
        <v/>
      </c>
      <c r="M379" s="736" t="str">
        <f t="shared" ca="1" si="58"/>
        <v/>
      </c>
      <c r="N379" s="726" t="str">
        <f t="shared" ca="1" si="59"/>
        <v/>
      </c>
    </row>
    <row r="380" spans="1:14" x14ac:dyDescent="0.35">
      <c r="A380" s="721" t="b">
        <f t="shared" ca="1" si="54"/>
        <v>0</v>
      </c>
      <c r="B380" s="733">
        <f t="shared" si="51"/>
        <v>31</v>
      </c>
      <c r="C380" s="739" t="str">
        <f ca="1">IF(ROW()=259,"",OFFSET(B378,-COUNTA(D$257:D379)+3,1))</f>
        <v>a1W1R00000BcX3BUAV</v>
      </c>
      <c r="D380" s="721"/>
      <c r="E380" s="721">
        <f t="shared" ca="1" si="52"/>
        <v>1</v>
      </c>
      <c r="F380" s="738">
        <f ca="1">IFERROR(IF(ROW()=259,"",OFFSET(E380,-COUNTIF(B$257:B379,"&lt;0")+1,1)),"")</f>
        <v>6</v>
      </c>
      <c r="G380" s="721"/>
      <c r="H380" s="721">
        <f t="shared" ca="1" si="53"/>
        <v>19</v>
      </c>
      <c r="I380" s="734" t="str">
        <f t="shared" ca="1" si="55"/>
        <v/>
      </c>
      <c r="J380" s="723" t="str">
        <f t="shared" ca="1" si="56"/>
        <v/>
      </c>
      <c r="K380" s="723" t="str">
        <f t="shared" ca="1" si="57"/>
        <v/>
      </c>
      <c r="L380" s="726">
        <f ca="1">IFERROR(CHOOSE(E380,'Outcome Indicators - Section C '!$L$7,'Outcome Indicators - Section C '!$Q$7,'Outcome Indicators - Section C '!$V$7,'Outcome Indicators - Section C '!$AA$7,'Outcome Indicators - Section C '!$AF$7),"")</f>
        <v>2021</v>
      </c>
      <c r="M380" s="736" t="str">
        <f t="shared" ca="1" si="58"/>
        <v/>
      </c>
      <c r="N380" s="726" t="str">
        <f t="shared" ca="1" si="59"/>
        <v/>
      </c>
    </row>
    <row r="381" spans="1:14" x14ac:dyDescent="0.35">
      <c r="A381" s="721" t="b">
        <f t="shared" ca="1" si="54"/>
        <v>0</v>
      </c>
      <c r="B381" s="733">
        <f t="shared" si="51"/>
        <v>32</v>
      </c>
      <c r="C381" s="739" t="str">
        <f ca="1">IF(ROW()=259,"",OFFSET(B379,-COUNTA(D$257:D380)+3,1))</f>
        <v>a1W1R00000BcX3QUAV</v>
      </c>
      <c r="D381" s="721"/>
      <c r="E381" s="721">
        <f t="shared" ca="1" si="52"/>
        <v>2</v>
      </c>
      <c r="F381" s="738">
        <f ca="1">IFERROR(IF(ROW()=259,"",OFFSET(E381,-COUNTIF(B$257:B380,"&lt;0")+1,1)),"")</f>
        <v>6</v>
      </c>
      <c r="G381" s="721"/>
      <c r="H381" s="721">
        <f t="shared" ca="1" si="53"/>
        <v>19</v>
      </c>
      <c r="I381" s="734" t="str">
        <f t="shared" ca="1" si="55"/>
        <v/>
      </c>
      <c r="J381" s="723" t="str">
        <f t="shared" ca="1" si="56"/>
        <v/>
      </c>
      <c r="K381" s="723" t="str">
        <f t="shared" ca="1" si="57"/>
        <v/>
      </c>
      <c r="L381" s="726">
        <f ca="1">IFERROR(CHOOSE(E381,'Outcome Indicators - Section C '!$L$7,'Outcome Indicators - Section C '!$Q$7,'Outcome Indicators - Section C '!$V$7,'Outcome Indicators - Section C '!$AA$7,'Outcome Indicators - Section C '!$AF$7),"")</f>
        <v>2022</v>
      </c>
      <c r="M381" s="736" t="str">
        <f t="shared" ca="1" si="58"/>
        <v/>
      </c>
      <c r="N381" s="726" t="str">
        <f t="shared" ca="1" si="59"/>
        <v/>
      </c>
    </row>
    <row r="382" spans="1:14" x14ac:dyDescent="0.35">
      <c r="A382" s="721" t="b">
        <f t="shared" ca="1" si="54"/>
        <v>0</v>
      </c>
      <c r="B382" s="733">
        <f t="shared" si="51"/>
        <v>33</v>
      </c>
      <c r="C382" s="739" t="str">
        <f ca="1">IF(ROW()=259,"",OFFSET(B380,-COUNTA(D$257:D381)+3,1))</f>
        <v>a1W1R00000BcX3fUAF</v>
      </c>
      <c r="D382" s="721"/>
      <c r="E382" s="721">
        <f t="shared" ca="1" si="52"/>
        <v>3</v>
      </c>
      <c r="F382" s="738">
        <f ca="1">IFERROR(IF(ROW()=259,"",OFFSET(E382,-COUNTIF(B$257:B381,"&lt;0")+1,1)),"")</f>
        <v>6</v>
      </c>
      <c r="G382" s="721"/>
      <c r="H382" s="721">
        <f t="shared" ca="1" si="53"/>
        <v>19</v>
      </c>
      <c r="I382" s="734" t="str">
        <f t="shared" ca="1" si="55"/>
        <v/>
      </c>
      <c r="J382" s="723" t="str">
        <f t="shared" ca="1" si="56"/>
        <v/>
      </c>
      <c r="K382" s="723" t="str">
        <f t="shared" ca="1" si="57"/>
        <v/>
      </c>
      <c r="L382" s="726">
        <f ca="1">IFERROR(CHOOSE(E382,'Outcome Indicators - Section C '!$L$7,'Outcome Indicators - Section C '!$Q$7,'Outcome Indicators - Section C '!$V$7,'Outcome Indicators - Section C '!$AA$7,'Outcome Indicators - Section C '!$AF$7),"")</f>
        <v>2023</v>
      </c>
      <c r="M382" s="736" t="str">
        <f t="shared" ca="1" si="58"/>
        <v/>
      </c>
      <c r="N382" s="726" t="str">
        <f t="shared" ca="1" si="59"/>
        <v/>
      </c>
    </row>
    <row r="383" spans="1:14" x14ac:dyDescent="0.35">
      <c r="A383" s="721" t="b">
        <f t="shared" ca="1" si="54"/>
        <v>0</v>
      </c>
      <c r="B383" s="733">
        <f t="shared" si="51"/>
        <v>34</v>
      </c>
      <c r="C383" s="739" t="str">
        <f ca="1">IF(ROW()=259,"",OFFSET(B381,-COUNTA(D$257:D382)+3,1))</f>
        <v>a1W1R00000BcX3uUAF</v>
      </c>
      <c r="D383" s="721"/>
      <c r="E383" s="721">
        <f t="shared" ca="1" si="52"/>
        <v>4</v>
      </c>
      <c r="F383" s="738">
        <f ca="1">IFERROR(IF(ROW()=259,"",OFFSET(E383,-COUNTIF(B$257:B382,"&lt;0")+1,1)),"")</f>
        <v>6</v>
      </c>
      <c r="G383" s="721"/>
      <c r="H383" s="721">
        <f t="shared" ca="1" si="53"/>
        <v>19</v>
      </c>
      <c r="I383" s="734" t="str">
        <f t="shared" ca="1" si="55"/>
        <v/>
      </c>
      <c r="J383" s="723" t="str">
        <f t="shared" ca="1" si="56"/>
        <v/>
      </c>
      <c r="K383" s="723" t="str">
        <f t="shared" ca="1" si="57"/>
        <v/>
      </c>
      <c r="L383" s="726" t="str">
        <f ca="1">IFERROR(CHOOSE(E383,'Outcome Indicators - Section C '!$L$7,'Outcome Indicators - Section C '!$Q$7,'Outcome Indicators - Section C '!$V$7,'Outcome Indicators - Section C '!$AA$7,'Outcome Indicators - Section C '!$AF$7),"")</f>
        <v/>
      </c>
      <c r="M383" s="736" t="str">
        <f t="shared" ca="1" si="58"/>
        <v/>
      </c>
      <c r="N383" s="726" t="str">
        <f t="shared" ca="1" si="59"/>
        <v/>
      </c>
    </row>
    <row r="384" spans="1:14" x14ac:dyDescent="0.35">
      <c r="A384" s="721" t="b">
        <f t="shared" ca="1" si="54"/>
        <v>0</v>
      </c>
      <c r="B384" s="733">
        <f t="shared" si="51"/>
        <v>35</v>
      </c>
      <c r="C384" s="739" t="str">
        <f ca="1">IF(ROW()=259,"",OFFSET(B382,-COUNTA(D$257:D383)+3,1))</f>
        <v>a1W1R00000BcX49UAF</v>
      </c>
      <c r="D384" s="721"/>
      <c r="E384" s="721">
        <f t="shared" ca="1" si="52"/>
        <v>5</v>
      </c>
      <c r="F384" s="738">
        <f ca="1">IFERROR(IF(ROW()=259,"",OFFSET(E384,-COUNTIF(B$257:B383,"&lt;0")+1,1)),"")</f>
        <v>6</v>
      </c>
      <c r="G384" s="721"/>
      <c r="H384" s="721">
        <f t="shared" ca="1" si="53"/>
        <v>19</v>
      </c>
      <c r="I384" s="734" t="str">
        <f t="shared" ca="1" si="55"/>
        <v/>
      </c>
      <c r="J384" s="723" t="str">
        <f t="shared" ca="1" si="56"/>
        <v/>
      </c>
      <c r="K384" s="723" t="str">
        <f t="shared" ca="1" si="57"/>
        <v/>
      </c>
      <c r="L384" s="726" t="str">
        <f ca="1">IFERROR(CHOOSE(E384,'Outcome Indicators - Section C '!$L$7,'Outcome Indicators - Section C '!$Q$7,'Outcome Indicators - Section C '!$V$7,'Outcome Indicators - Section C '!$AA$7,'Outcome Indicators - Section C '!$AF$7),"")</f>
        <v/>
      </c>
      <c r="M384" s="736" t="str">
        <f t="shared" ca="1" si="58"/>
        <v/>
      </c>
      <c r="N384" s="726" t="str">
        <f t="shared" ca="1" si="59"/>
        <v/>
      </c>
    </row>
    <row r="385" spans="1:14" x14ac:dyDescent="0.35">
      <c r="A385" s="721" t="b">
        <f t="shared" ca="1" si="54"/>
        <v>0</v>
      </c>
      <c r="B385" s="733">
        <f t="shared" si="51"/>
        <v>36</v>
      </c>
      <c r="C385" s="739" t="str">
        <f ca="1">IF(ROW()=259,"",OFFSET(B383,-COUNTA(D$257:D384)+3,1))</f>
        <v>a1W1R00000BcX4OUAV</v>
      </c>
      <c r="D385" s="721"/>
      <c r="E385" s="721">
        <f t="shared" ca="1" si="52"/>
        <v>6</v>
      </c>
      <c r="F385" s="738">
        <f ca="1">IFERROR(IF(ROW()=259,"",OFFSET(E385,-COUNTIF(B$257:B384,"&lt;0")+1,1)),"")</f>
        <v>6</v>
      </c>
      <c r="G385" s="721"/>
      <c r="H385" s="721">
        <f t="shared" ca="1" si="53"/>
        <v>19</v>
      </c>
      <c r="I385" s="734" t="str">
        <f t="shared" ca="1" si="55"/>
        <v/>
      </c>
      <c r="J385" s="723" t="str">
        <f t="shared" ca="1" si="56"/>
        <v/>
      </c>
      <c r="K385" s="723" t="str">
        <f t="shared" ca="1" si="57"/>
        <v/>
      </c>
      <c r="L385" s="726" t="str">
        <f ca="1">IFERROR(CHOOSE(E385,'Outcome Indicators - Section C '!$L$7,'Outcome Indicators - Section C '!$Q$7,'Outcome Indicators - Section C '!$V$7,'Outcome Indicators - Section C '!$AA$7,'Outcome Indicators - Section C '!$AF$7),"")</f>
        <v/>
      </c>
      <c r="M385" s="736" t="str">
        <f t="shared" ca="1" si="58"/>
        <v/>
      </c>
      <c r="N385" s="726" t="str">
        <f t="shared" ca="1" si="59"/>
        <v/>
      </c>
    </row>
    <row r="386" spans="1:14" x14ac:dyDescent="0.35">
      <c r="A386" s="721" t="b">
        <f t="shared" ca="1" si="54"/>
        <v>0</v>
      </c>
      <c r="B386" s="733">
        <f t="shared" si="51"/>
        <v>37</v>
      </c>
      <c r="C386" s="739" t="str">
        <f ca="1">IF(ROW()=259,"",OFFSET(B384,-COUNTA(D$257:D385)+3,1))</f>
        <v>a1W1R00000BcX3CUAV</v>
      </c>
      <c r="D386" s="721"/>
      <c r="E386" s="721">
        <f t="shared" ca="1" si="52"/>
        <v>1</v>
      </c>
      <c r="F386" s="738">
        <f ca="1">IFERROR(IF(ROW()=259,"",OFFSET(E386,-COUNTIF(B$257:B385,"&lt;0")+1,1)),"")</f>
        <v>7</v>
      </c>
      <c r="G386" s="721"/>
      <c r="H386" s="721">
        <f t="shared" ca="1" si="53"/>
        <v>21</v>
      </c>
      <c r="I386" s="734" t="str">
        <f t="shared" ca="1" si="55"/>
        <v/>
      </c>
      <c r="J386" s="723" t="str">
        <f t="shared" ca="1" si="56"/>
        <v/>
      </c>
      <c r="K386" s="723" t="str">
        <f t="shared" ca="1" si="57"/>
        <v/>
      </c>
      <c r="L386" s="726">
        <f ca="1">IFERROR(CHOOSE(E386,'Outcome Indicators - Section C '!$L$7,'Outcome Indicators - Section C '!$Q$7,'Outcome Indicators - Section C '!$V$7,'Outcome Indicators - Section C '!$AA$7,'Outcome Indicators - Section C '!$AF$7),"")</f>
        <v>2021</v>
      </c>
      <c r="M386" s="736" t="str">
        <f t="shared" ca="1" si="58"/>
        <v/>
      </c>
      <c r="N386" s="726" t="str">
        <f t="shared" ca="1" si="59"/>
        <v/>
      </c>
    </row>
    <row r="387" spans="1:14" x14ac:dyDescent="0.35">
      <c r="A387" s="721" t="b">
        <f t="shared" ca="1" si="54"/>
        <v>0</v>
      </c>
      <c r="B387" s="733">
        <f t="shared" si="51"/>
        <v>38</v>
      </c>
      <c r="C387" s="739" t="str">
        <f ca="1">IF(ROW()=259,"",OFFSET(B385,-COUNTA(D$257:D386)+3,1))</f>
        <v>a1W1R00000BcX3RUAV</v>
      </c>
      <c r="D387" s="721"/>
      <c r="E387" s="721">
        <f t="shared" ca="1" si="52"/>
        <v>2</v>
      </c>
      <c r="F387" s="738">
        <f ca="1">IFERROR(IF(ROW()=259,"",OFFSET(E387,-COUNTIF(B$257:B386,"&lt;0")+1,1)),"")</f>
        <v>7</v>
      </c>
      <c r="G387" s="721"/>
      <c r="H387" s="721">
        <f t="shared" ca="1" si="53"/>
        <v>21</v>
      </c>
      <c r="I387" s="734" t="str">
        <f t="shared" ca="1" si="55"/>
        <v/>
      </c>
      <c r="J387" s="723" t="str">
        <f t="shared" ca="1" si="56"/>
        <v/>
      </c>
      <c r="K387" s="723" t="str">
        <f t="shared" ca="1" si="57"/>
        <v/>
      </c>
      <c r="L387" s="726">
        <f ca="1">IFERROR(CHOOSE(E387,'Outcome Indicators - Section C '!$L$7,'Outcome Indicators - Section C '!$Q$7,'Outcome Indicators - Section C '!$V$7,'Outcome Indicators - Section C '!$AA$7,'Outcome Indicators - Section C '!$AF$7),"")</f>
        <v>2022</v>
      </c>
      <c r="M387" s="736" t="str">
        <f t="shared" ca="1" si="58"/>
        <v/>
      </c>
      <c r="N387" s="726" t="str">
        <f t="shared" ca="1" si="59"/>
        <v/>
      </c>
    </row>
    <row r="388" spans="1:14" x14ac:dyDescent="0.35">
      <c r="A388" s="721" t="b">
        <f t="shared" ca="1" si="54"/>
        <v>0</v>
      </c>
      <c r="B388" s="733">
        <f t="shared" ref="B388:B439" si="60">B387+1</f>
        <v>39</v>
      </c>
      <c r="C388" s="739" t="str">
        <f ca="1">IF(ROW()=259,"",OFFSET(B386,-COUNTA(D$257:D387)+3,1))</f>
        <v>a1W1R00000BcX3gUAF</v>
      </c>
      <c r="D388" s="721"/>
      <c r="E388" s="721">
        <f t="shared" ref="E388:E439" ca="1" si="61">COUNTIF(F383:F388,F388)</f>
        <v>3</v>
      </c>
      <c r="F388" s="738">
        <f ca="1">IFERROR(IF(ROW()=259,"",OFFSET(E388,-COUNTIF(B$257:B387,"&lt;0")+1,1)),"")</f>
        <v>7</v>
      </c>
      <c r="G388" s="721"/>
      <c r="H388" s="721">
        <f t="shared" ref="H388:H439" ca="1" si="62">IF(F388=1,9,IF(E387=MAX(E386:E388),H386+2,H387))</f>
        <v>21</v>
      </c>
      <c r="I388" s="734" t="str">
        <f t="shared" ca="1" si="55"/>
        <v/>
      </c>
      <c r="J388" s="723" t="str">
        <f t="shared" ca="1" si="56"/>
        <v/>
      </c>
      <c r="K388" s="723" t="str">
        <f t="shared" ca="1" si="57"/>
        <v/>
      </c>
      <c r="L388" s="726">
        <f ca="1">IFERROR(CHOOSE(E388,'Outcome Indicators - Section C '!$L$7,'Outcome Indicators - Section C '!$Q$7,'Outcome Indicators - Section C '!$V$7,'Outcome Indicators - Section C '!$AA$7,'Outcome Indicators - Section C '!$AF$7),"")</f>
        <v>2023</v>
      </c>
      <c r="M388" s="736" t="str">
        <f t="shared" ca="1" si="58"/>
        <v/>
      </c>
      <c r="N388" s="726" t="str">
        <f t="shared" ca="1" si="59"/>
        <v/>
      </c>
    </row>
    <row r="389" spans="1:14" x14ac:dyDescent="0.35">
      <c r="A389" s="721" t="b">
        <f t="shared" ca="1" si="54"/>
        <v>0</v>
      </c>
      <c r="B389" s="733">
        <f t="shared" si="60"/>
        <v>40</v>
      </c>
      <c r="C389" s="739" t="str">
        <f ca="1">IF(ROW()=259,"",OFFSET(B387,-COUNTA(D$257:D388)+3,1))</f>
        <v>a1W1R00000BcX3vUAF</v>
      </c>
      <c r="D389" s="721"/>
      <c r="E389" s="721">
        <f t="shared" ca="1" si="61"/>
        <v>4</v>
      </c>
      <c r="F389" s="738">
        <f ca="1">IFERROR(IF(ROW()=259,"",OFFSET(E389,-COUNTIF(B$257:B388,"&lt;0")+1,1)),"")</f>
        <v>7</v>
      </c>
      <c r="G389" s="721"/>
      <c r="H389" s="721">
        <f t="shared" ca="1" si="62"/>
        <v>21</v>
      </c>
      <c r="I389" s="734" t="str">
        <f t="shared" ca="1" si="55"/>
        <v/>
      </c>
      <c r="J389" s="723" t="str">
        <f t="shared" ca="1" si="56"/>
        <v/>
      </c>
      <c r="K389" s="723" t="str">
        <f t="shared" ca="1" si="57"/>
        <v/>
      </c>
      <c r="L389" s="726" t="str">
        <f ca="1">IFERROR(CHOOSE(E389,'Outcome Indicators - Section C '!$L$7,'Outcome Indicators - Section C '!$Q$7,'Outcome Indicators - Section C '!$V$7,'Outcome Indicators - Section C '!$AA$7,'Outcome Indicators - Section C '!$AF$7),"")</f>
        <v/>
      </c>
      <c r="M389" s="736" t="str">
        <f t="shared" ca="1" si="58"/>
        <v/>
      </c>
      <c r="N389" s="726" t="str">
        <f t="shared" ca="1" si="59"/>
        <v/>
      </c>
    </row>
    <row r="390" spans="1:14" x14ac:dyDescent="0.35">
      <c r="A390" s="721" t="b">
        <f t="shared" ca="1" si="54"/>
        <v>0</v>
      </c>
      <c r="B390" s="733">
        <f t="shared" si="60"/>
        <v>41</v>
      </c>
      <c r="C390" s="739" t="str">
        <f ca="1">IF(ROW()=259,"",OFFSET(B388,-COUNTA(D$257:D389)+3,1))</f>
        <v>a1W1R00000BcX4AUAV</v>
      </c>
      <c r="D390" s="721"/>
      <c r="E390" s="721">
        <f t="shared" ca="1" si="61"/>
        <v>5</v>
      </c>
      <c r="F390" s="738">
        <f ca="1">IFERROR(IF(ROW()=259,"",OFFSET(E390,-COUNTIF(B$257:B389,"&lt;0")+1,1)),"")</f>
        <v>7</v>
      </c>
      <c r="G390" s="721"/>
      <c r="H390" s="721">
        <f t="shared" ca="1" si="62"/>
        <v>21</v>
      </c>
      <c r="I390" s="734" t="str">
        <f t="shared" ca="1" si="55"/>
        <v/>
      </c>
      <c r="J390" s="723" t="str">
        <f t="shared" ca="1" si="56"/>
        <v/>
      </c>
      <c r="K390" s="723" t="str">
        <f t="shared" ca="1" si="57"/>
        <v/>
      </c>
      <c r="L390" s="726" t="str">
        <f ca="1">IFERROR(CHOOSE(E390,'Outcome Indicators - Section C '!$L$7,'Outcome Indicators - Section C '!$Q$7,'Outcome Indicators - Section C '!$V$7,'Outcome Indicators - Section C '!$AA$7,'Outcome Indicators - Section C '!$AF$7),"")</f>
        <v/>
      </c>
      <c r="M390" s="736" t="str">
        <f t="shared" ca="1" si="58"/>
        <v/>
      </c>
      <c r="N390" s="726" t="str">
        <f t="shared" ca="1" si="59"/>
        <v/>
      </c>
    </row>
    <row r="391" spans="1:14" x14ac:dyDescent="0.35">
      <c r="A391" s="721" t="b">
        <f t="shared" ca="1" si="54"/>
        <v>0</v>
      </c>
      <c r="B391" s="733">
        <f t="shared" si="60"/>
        <v>42</v>
      </c>
      <c r="C391" s="739" t="str">
        <f ca="1">IF(ROW()=259,"",OFFSET(B389,-COUNTA(D$257:D390)+3,1))</f>
        <v>a1W1R00000BcX4PUAV</v>
      </c>
      <c r="D391" s="721"/>
      <c r="E391" s="721">
        <f t="shared" ca="1" si="61"/>
        <v>6</v>
      </c>
      <c r="F391" s="738">
        <f ca="1">IFERROR(IF(ROW()=259,"",OFFSET(E391,-COUNTIF(B$257:B390,"&lt;0")+1,1)),"")</f>
        <v>7</v>
      </c>
      <c r="G391" s="721"/>
      <c r="H391" s="721">
        <f t="shared" ca="1" si="62"/>
        <v>21</v>
      </c>
      <c r="I391" s="734" t="str">
        <f t="shared" ca="1" si="55"/>
        <v/>
      </c>
      <c r="J391" s="723" t="str">
        <f t="shared" ca="1" si="56"/>
        <v/>
      </c>
      <c r="K391" s="723" t="str">
        <f t="shared" ca="1" si="57"/>
        <v/>
      </c>
      <c r="L391" s="726" t="str">
        <f ca="1">IFERROR(CHOOSE(E391,'Outcome Indicators - Section C '!$L$7,'Outcome Indicators - Section C '!$Q$7,'Outcome Indicators - Section C '!$V$7,'Outcome Indicators - Section C '!$AA$7,'Outcome Indicators - Section C '!$AF$7),"")</f>
        <v/>
      </c>
      <c r="M391" s="736" t="str">
        <f t="shared" ca="1" si="58"/>
        <v/>
      </c>
      <c r="N391" s="726" t="str">
        <f t="shared" ca="1" si="59"/>
        <v/>
      </c>
    </row>
    <row r="392" spans="1:14" x14ac:dyDescent="0.35">
      <c r="A392" s="721" t="b">
        <f t="shared" ca="1" si="54"/>
        <v>0</v>
      </c>
      <c r="B392" s="733">
        <f t="shared" si="60"/>
        <v>43</v>
      </c>
      <c r="C392" s="739" t="str">
        <f ca="1">IF(ROW()=259,"",OFFSET(B390,-COUNTA(D$257:D391)+3,1))</f>
        <v>a1W1R00000BcX3DUAV</v>
      </c>
      <c r="D392" s="721"/>
      <c r="E392" s="721">
        <f t="shared" ca="1" si="61"/>
        <v>1</v>
      </c>
      <c r="F392" s="738">
        <f ca="1">IFERROR(IF(ROW()=259,"",OFFSET(E392,-COUNTIF(B$257:B391,"&lt;0")+1,1)),"")</f>
        <v>8</v>
      </c>
      <c r="G392" s="721"/>
      <c r="H392" s="721">
        <f t="shared" ca="1" si="62"/>
        <v>23</v>
      </c>
      <c r="I392" s="734" t="str">
        <f t="shared" ca="1" si="55"/>
        <v/>
      </c>
      <c r="J392" s="723" t="str">
        <f t="shared" ca="1" si="56"/>
        <v/>
      </c>
      <c r="K392" s="723" t="str">
        <f t="shared" ca="1" si="57"/>
        <v/>
      </c>
      <c r="L392" s="726">
        <f ca="1">IFERROR(CHOOSE(E392,'Outcome Indicators - Section C '!$L$7,'Outcome Indicators - Section C '!$Q$7,'Outcome Indicators - Section C '!$V$7,'Outcome Indicators - Section C '!$AA$7,'Outcome Indicators - Section C '!$AF$7),"")</f>
        <v>2021</v>
      </c>
      <c r="M392" s="736" t="str">
        <f t="shared" ca="1" si="58"/>
        <v/>
      </c>
      <c r="N392" s="726" t="str">
        <f t="shared" ca="1" si="59"/>
        <v/>
      </c>
    </row>
    <row r="393" spans="1:14" x14ac:dyDescent="0.35">
      <c r="A393" s="721" t="b">
        <f t="shared" ca="1" si="54"/>
        <v>0</v>
      </c>
      <c r="B393" s="733">
        <f t="shared" si="60"/>
        <v>44</v>
      </c>
      <c r="C393" s="739" t="str">
        <f ca="1">IF(ROW()=259,"",OFFSET(B391,-COUNTA(D$257:D392)+3,1))</f>
        <v>a1W1R00000BcX3SUAV</v>
      </c>
      <c r="D393" s="721"/>
      <c r="E393" s="721">
        <f t="shared" ca="1" si="61"/>
        <v>2</v>
      </c>
      <c r="F393" s="738">
        <f ca="1">IFERROR(IF(ROW()=259,"",OFFSET(E393,-COUNTIF(B$257:B392,"&lt;0")+1,1)),"")</f>
        <v>8</v>
      </c>
      <c r="G393" s="721"/>
      <c r="H393" s="721">
        <f t="shared" ca="1" si="62"/>
        <v>23</v>
      </c>
      <c r="I393" s="734" t="str">
        <f t="shared" ca="1" si="55"/>
        <v/>
      </c>
      <c r="J393" s="723" t="str">
        <f t="shared" ca="1" si="56"/>
        <v/>
      </c>
      <c r="K393" s="723" t="str">
        <f t="shared" ca="1" si="57"/>
        <v/>
      </c>
      <c r="L393" s="726">
        <f ca="1">IFERROR(CHOOSE(E393,'Outcome Indicators - Section C '!$L$7,'Outcome Indicators - Section C '!$Q$7,'Outcome Indicators - Section C '!$V$7,'Outcome Indicators - Section C '!$AA$7,'Outcome Indicators - Section C '!$AF$7),"")</f>
        <v>2022</v>
      </c>
      <c r="M393" s="736" t="str">
        <f t="shared" ca="1" si="58"/>
        <v/>
      </c>
      <c r="N393" s="726" t="str">
        <f t="shared" ca="1" si="59"/>
        <v/>
      </c>
    </row>
    <row r="394" spans="1:14" x14ac:dyDescent="0.35">
      <c r="A394" s="721" t="b">
        <f t="shared" ca="1" si="54"/>
        <v>0</v>
      </c>
      <c r="B394" s="733">
        <f t="shared" si="60"/>
        <v>45</v>
      </c>
      <c r="C394" s="739" t="str">
        <f ca="1">IF(ROW()=259,"",OFFSET(B392,-COUNTA(D$257:D393)+3,1))</f>
        <v>a1W1R00000BcX3hUAF</v>
      </c>
      <c r="D394" s="721"/>
      <c r="E394" s="721">
        <f t="shared" ca="1" si="61"/>
        <v>3</v>
      </c>
      <c r="F394" s="738">
        <f ca="1">IFERROR(IF(ROW()=259,"",OFFSET(E394,-COUNTIF(B$257:B393,"&lt;0")+1,1)),"")</f>
        <v>8</v>
      </c>
      <c r="G394" s="721"/>
      <c r="H394" s="721">
        <f t="shared" ca="1" si="62"/>
        <v>23</v>
      </c>
      <c r="I394" s="734" t="str">
        <f t="shared" ca="1" si="55"/>
        <v/>
      </c>
      <c r="J394" s="723" t="str">
        <f t="shared" ca="1" si="56"/>
        <v/>
      </c>
      <c r="K394" s="723" t="str">
        <f t="shared" ca="1" si="57"/>
        <v/>
      </c>
      <c r="L394" s="726">
        <f ca="1">IFERROR(CHOOSE(E394,'Outcome Indicators - Section C '!$L$7,'Outcome Indicators - Section C '!$Q$7,'Outcome Indicators - Section C '!$V$7,'Outcome Indicators - Section C '!$AA$7,'Outcome Indicators - Section C '!$AF$7),"")</f>
        <v>2023</v>
      </c>
      <c r="M394" s="736" t="str">
        <f t="shared" ca="1" si="58"/>
        <v/>
      </c>
      <c r="N394" s="726" t="str">
        <f t="shared" ca="1" si="59"/>
        <v/>
      </c>
    </row>
    <row r="395" spans="1:14" x14ac:dyDescent="0.35">
      <c r="A395" s="721" t="b">
        <f t="shared" ca="1" si="54"/>
        <v>0</v>
      </c>
      <c r="B395" s="733">
        <f t="shared" si="60"/>
        <v>46</v>
      </c>
      <c r="C395" s="739" t="str">
        <f ca="1">IF(ROW()=259,"",OFFSET(B393,-COUNTA(D$257:D394)+3,1))</f>
        <v>a1W1R00000BcX3wUAF</v>
      </c>
      <c r="D395" s="721"/>
      <c r="E395" s="721">
        <f t="shared" ca="1" si="61"/>
        <v>4</v>
      </c>
      <c r="F395" s="738">
        <f ca="1">IFERROR(IF(ROW()=259,"",OFFSET(E395,-COUNTIF(B$257:B394,"&lt;0")+1,1)),"")</f>
        <v>8</v>
      </c>
      <c r="G395" s="721"/>
      <c r="H395" s="721">
        <f t="shared" ca="1" si="62"/>
        <v>23</v>
      </c>
      <c r="I395" s="734" t="str">
        <f t="shared" ca="1" si="55"/>
        <v/>
      </c>
      <c r="J395" s="723" t="str">
        <f t="shared" ca="1" si="56"/>
        <v/>
      </c>
      <c r="K395" s="723" t="str">
        <f t="shared" ca="1" si="57"/>
        <v/>
      </c>
      <c r="L395" s="726" t="str">
        <f ca="1">IFERROR(CHOOSE(E395,'Outcome Indicators - Section C '!$L$7,'Outcome Indicators - Section C '!$Q$7,'Outcome Indicators - Section C '!$V$7,'Outcome Indicators - Section C '!$AA$7,'Outcome Indicators - Section C '!$AF$7),"")</f>
        <v/>
      </c>
      <c r="M395" s="736" t="str">
        <f t="shared" ca="1" si="58"/>
        <v/>
      </c>
      <c r="N395" s="726" t="str">
        <f t="shared" ca="1" si="59"/>
        <v/>
      </c>
    </row>
    <row r="396" spans="1:14" x14ac:dyDescent="0.35">
      <c r="A396" s="721" t="b">
        <f t="shared" ca="1" si="54"/>
        <v>0</v>
      </c>
      <c r="B396" s="733">
        <f t="shared" si="60"/>
        <v>47</v>
      </c>
      <c r="C396" s="739" t="str">
        <f ca="1">IF(ROW()=259,"",OFFSET(B394,-COUNTA(D$257:D395)+3,1))</f>
        <v>a1W1R00000BcX4BUAV</v>
      </c>
      <c r="D396" s="721"/>
      <c r="E396" s="721">
        <f t="shared" ca="1" si="61"/>
        <v>5</v>
      </c>
      <c r="F396" s="738">
        <f ca="1">IFERROR(IF(ROW()=259,"",OFFSET(E396,-COUNTIF(B$257:B395,"&lt;0")+1,1)),"")</f>
        <v>8</v>
      </c>
      <c r="G396" s="721"/>
      <c r="H396" s="721">
        <f t="shared" ca="1" si="62"/>
        <v>23</v>
      </c>
      <c r="I396" s="734" t="str">
        <f t="shared" ca="1" si="55"/>
        <v/>
      </c>
      <c r="J396" s="723" t="str">
        <f t="shared" ca="1" si="56"/>
        <v/>
      </c>
      <c r="K396" s="723" t="str">
        <f t="shared" ca="1" si="57"/>
        <v/>
      </c>
      <c r="L396" s="726" t="str">
        <f ca="1">IFERROR(CHOOSE(E396,'Outcome Indicators - Section C '!$L$7,'Outcome Indicators - Section C '!$Q$7,'Outcome Indicators - Section C '!$V$7,'Outcome Indicators - Section C '!$AA$7,'Outcome Indicators - Section C '!$AF$7),"")</f>
        <v/>
      </c>
      <c r="M396" s="736" t="str">
        <f t="shared" ca="1" si="58"/>
        <v/>
      </c>
      <c r="N396" s="726" t="str">
        <f t="shared" ca="1" si="59"/>
        <v/>
      </c>
    </row>
    <row r="397" spans="1:14" x14ac:dyDescent="0.35">
      <c r="A397" s="721" t="b">
        <f t="shared" ca="1" si="54"/>
        <v>0</v>
      </c>
      <c r="B397" s="733">
        <f t="shared" si="60"/>
        <v>48</v>
      </c>
      <c r="C397" s="739" t="str">
        <f ca="1">IF(ROW()=259,"",OFFSET(B395,-COUNTA(D$257:D396)+3,1))</f>
        <v>a1W1R00000BcX4QUAV</v>
      </c>
      <c r="D397" s="721"/>
      <c r="E397" s="721">
        <f t="shared" ca="1" si="61"/>
        <v>6</v>
      </c>
      <c r="F397" s="738">
        <f ca="1">IFERROR(IF(ROW()=259,"",OFFSET(E397,-COUNTIF(B$257:B396,"&lt;0")+1,1)),"")</f>
        <v>8</v>
      </c>
      <c r="G397" s="721"/>
      <c r="H397" s="721">
        <f t="shared" ca="1" si="62"/>
        <v>23</v>
      </c>
      <c r="I397" s="734" t="str">
        <f t="shared" ca="1" si="55"/>
        <v/>
      </c>
      <c r="J397" s="723" t="str">
        <f t="shared" ca="1" si="56"/>
        <v/>
      </c>
      <c r="K397" s="723" t="str">
        <f t="shared" ca="1" si="57"/>
        <v/>
      </c>
      <c r="L397" s="726" t="str">
        <f ca="1">IFERROR(CHOOSE(E397,'Outcome Indicators - Section C '!$L$7,'Outcome Indicators - Section C '!$Q$7,'Outcome Indicators - Section C '!$V$7,'Outcome Indicators - Section C '!$AA$7,'Outcome Indicators - Section C '!$AF$7),"")</f>
        <v/>
      </c>
      <c r="M397" s="736" t="str">
        <f t="shared" ca="1" si="58"/>
        <v/>
      </c>
      <c r="N397" s="726" t="str">
        <f t="shared" ca="1" si="59"/>
        <v/>
      </c>
    </row>
    <row r="398" spans="1:14" x14ac:dyDescent="0.35">
      <c r="A398" s="721" t="b">
        <f t="shared" ca="1" si="54"/>
        <v>0</v>
      </c>
      <c r="B398" s="733">
        <f t="shared" si="60"/>
        <v>49</v>
      </c>
      <c r="C398" s="739" t="str">
        <f ca="1">IF(ROW()=259,"",OFFSET(B396,-COUNTA(D$257:D397)+3,1))</f>
        <v>a1W1R00000BcX3EUAV</v>
      </c>
      <c r="D398" s="721"/>
      <c r="E398" s="721">
        <f t="shared" ca="1" si="61"/>
        <v>1</v>
      </c>
      <c r="F398" s="738">
        <f ca="1">IFERROR(IF(ROW()=259,"",OFFSET(E398,-COUNTIF(B$257:B397,"&lt;0")+1,1)),"")</f>
        <v>9</v>
      </c>
      <c r="G398" s="721"/>
      <c r="H398" s="721">
        <f t="shared" ca="1" si="62"/>
        <v>25</v>
      </c>
      <c r="I398" s="734" t="str">
        <f t="shared" ca="1" si="55"/>
        <v/>
      </c>
      <c r="J398" s="723" t="str">
        <f t="shared" ca="1" si="56"/>
        <v/>
      </c>
      <c r="K398" s="723" t="str">
        <f t="shared" ca="1" si="57"/>
        <v/>
      </c>
      <c r="L398" s="726">
        <f ca="1">IFERROR(CHOOSE(E398,'Outcome Indicators - Section C '!$L$7,'Outcome Indicators - Section C '!$Q$7,'Outcome Indicators - Section C '!$V$7,'Outcome Indicators - Section C '!$AA$7,'Outcome Indicators - Section C '!$AF$7),"")</f>
        <v>2021</v>
      </c>
      <c r="M398" s="736" t="str">
        <f t="shared" ca="1" si="58"/>
        <v/>
      </c>
      <c r="N398" s="726" t="str">
        <f t="shared" ca="1" si="59"/>
        <v/>
      </c>
    </row>
    <row r="399" spans="1:14" x14ac:dyDescent="0.35">
      <c r="A399" s="721" t="b">
        <f t="shared" ca="1" si="54"/>
        <v>0</v>
      </c>
      <c r="B399" s="733">
        <f t="shared" si="60"/>
        <v>50</v>
      </c>
      <c r="C399" s="739" t="str">
        <f ca="1">IF(ROW()=259,"",OFFSET(B397,-COUNTA(D$257:D398)+3,1))</f>
        <v>a1W1R00000BcX3TUAV</v>
      </c>
      <c r="D399" s="721"/>
      <c r="E399" s="721">
        <f t="shared" ca="1" si="61"/>
        <v>2</v>
      </c>
      <c r="F399" s="738">
        <f ca="1">IFERROR(IF(ROW()=259,"",OFFSET(E399,-COUNTIF(B$257:B398,"&lt;0")+1,1)),"")</f>
        <v>9</v>
      </c>
      <c r="G399" s="721"/>
      <c r="H399" s="721">
        <f t="shared" ca="1" si="62"/>
        <v>25</v>
      </c>
      <c r="I399" s="734" t="str">
        <f t="shared" ca="1" si="55"/>
        <v/>
      </c>
      <c r="J399" s="723" t="str">
        <f t="shared" ca="1" si="56"/>
        <v/>
      </c>
      <c r="K399" s="723" t="str">
        <f t="shared" ca="1" si="57"/>
        <v/>
      </c>
      <c r="L399" s="726">
        <f ca="1">IFERROR(CHOOSE(E399,'Outcome Indicators - Section C '!$L$7,'Outcome Indicators - Section C '!$Q$7,'Outcome Indicators - Section C '!$V$7,'Outcome Indicators - Section C '!$AA$7,'Outcome Indicators - Section C '!$AF$7),"")</f>
        <v>2022</v>
      </c>
      <c r="M399" s="736" t="str">
        <f t="shared" ca="1" si="58"/>
        <v/>
      </c>
      <c r="N399" s="726" t="str">
        <f t="shared" ca="1" si="59"/>
        <v/>
      </c>
    </row>
    <row r="400" spans="1:14" x14ac:dyDescent="0.35">
      <c r="A400" s="721" t="b">
        <f t="shared" ca="1" si="54"/>
        <v>0</v>
      </c>
      <c r="B400" s="733">
        <f t="shared" si="60"/>
        <v>51</v>
      </c>
      <c r="C400" s="739" t="str">
        <f ca="1">IF(ROW()=259,"",OFFSET(B398,-COUNTA(D$257:D399)+3,1))</f>
        <v>a1W1R00000BcX3iUAF</v>
      </c>
      <c r="D400" s="721"/>
      <c r="E400" s="721">
        <f t="shared" ca="1" si="61"/>
        <v>3</v>
      </c>
      <c r="F400" s="738">
        <f ca="1">IFERROR(IF(ROW()=259,"",OFFSET(E400,-COUNTIF(B$257:B399,"&lt;0")+1,1)),"")</f>
        <v>9</v>
      </c>
      <c r="G400" s="721"/>
      <c r="H400" s="721">
        <f t="shared" ca="1" si="62"/>
        <v>25</v>
      </c>
      <c r="I400" s="734" t="str">
        <f t="shared" ca="1" si="55"/>
        <v/>
      </c>
      <c r="J400" s="723" t="str">
        <f t="shared" ca="1" si="56"/>
        <v/>
      </c>
      <c r="K400" s="723" t="str">
        <f t="shared" ca="1" si="57"/>
        <v/>
      </c>
      <c r="L400" s="726">
        <f ca="1">IFERROR(CHOOSE(E400,'Outcome Indicators - Section C '!$L$7,'Outcome Indicators - Section C '!$Q$7,'Outcome Indicators - Section C '!$V$7,'Outcome Indicators - Section C '!$AA$7,'Outcome Indicators - Section C '!$AF$7),"")</f>
        <v>2023</v>
      </c>
      <c r="M400" s="736" t="str">
        <f t="shared" ca="1" si="58"/>
        <v/>
      </c>
      <c r="N400" s="726" t="str">
        <f t="shared" ca="1" si="59"/>
        <v/>
      </c>
    </row>
    <row r="401" spans="1:14" x14ac:dyDescent="0.35">
      <c r="A401" s="721" t="b">
        <f t="shared" ca="1" si="54"/>
        <v>0</v>
      </c>
      <c r="B401" s="733">
        <f t="shared" si="60"/>
        <v>52</v>
      </c>
      <c r="C401" s="739" t="str">
        <f ca="1">IF(ROW()=259,"",OFFSET(B399,-COUNTA(D$257:D400)+3,1))</f>
        <v>a1W1R00000BcX3xUAF</v>
      </c>
      <c r="D401" s="721"/>
      <c r="E401" s="721">
        <f t="shared" ca="1" si="61"/>
        <v>4</v>
      </c>
      <c r="F401" s="738">
        <f ca="1">IFERROR(IF(ROW()=259,"",OFFSET(E401,-COUNTIF(B$257:B400,"&lt;0")+1,1)),"")</f>
        <v>9</v>
      </c>
      <c r="G401" s="721"/>
      <c r="H401" s="721">
        <f t="shared" ca="1" si="62"/>
        <v>25</v>
      </c>
      <c r="I401" s="734" t="str">
        <f t="shared" ca="1" si="55"/>
        <v/>
      </c>
      <c r="J401" s="723" t="str">
        <f t="shared" ca="1" si="56"/>
        <v/>
      </c>
      <c r="K401" s="723" t="str">
        <f t="shared" ca="1" si="57"/>
        <v/>
      </c>
      <c r="L401" s="726" t="str">
        <f ca="1">IFERROR(CHOOSE(E401,'Outcome Indicators - Section C '!$L$7,'Outcome Indicators - Section C '!$Q$7,'Outcome Indicators - Section C '!$V$7,'Outcome Indicators - Section C '!$AA$7,'Outcome Indicators - Section C '!$AF$7),"")</f>
        <v/>
      </c>
      <c r="M401" s="736" t="str">
        <f t="shared" ca="1" si="58"/>
        <v/>
      </c>
      <c r="N401" s="726" t="str">
        <f t="shared" ca="1" si="59"/>
        <v/>
      </c>
    </row>
    <row r="402" spans="1:14" x14ac:dyDescent="0.35">
      <c r="A402" s="721" t="b">
        <f t="shared" ca="1" si="54"/>
        <v>0</v>
      </c>
      <c r="B402" s="733">
        <f t="shared" si="60"/>
        <v>53</v>
      </c>
      <c r="C402" s="739" t="str">
        <f ca="1">IF(ROW()=259,"",OFFSET(B400,-COUNTA(D$257:D401)+3,1))</f>
        <v>a1W1R00000BcX4CUAV</v>
      </c>
      <c r="D402" s="721"/>
      <c r="E402" s="721">
        <f t="shared" ca="1" si="61"/>
        <v>5</v>
      </c>
      <c r="F402" s="738">
        <f ca="1">IFERROR(IF(ROW()=259,"",OFFSET(E402,-COUNTIF(B$257:B401,"&lt;0")+1,1)),"")</f>
        <v>9</v>
      </c>
      <c r="G402" s="721"/>
      <c r="H402" s="721">
        <f t="shared" ca="1" si="62"/>
        <v>25</v>
      </c>
      <c r="I402" s="734" t="str">
        <f t="shared" ca="1" si="55"/>
        <v/>
      </c>
      <c r="J402" s="723" t="str">
        <f t="shared" ca="1" si="56"/>
        <v/>
      </c>
      <c r="K402" s="723" t="str">
        <f t="shared" ca="1" si="57"/>
        <v/>
      </c>
      <c r="L402" s="726" t="str">
        <f ca="1">IFERROR(CHOOSE(E402,'Outcome Indicators - Section C '!$L$7,'Outcome Indicators - Section C '!$Q$7,'Outcome Indicators - Section C '!$V$7,'Outcome Indicators - Section C '!$AA$7,'Outcome Indicators - Section C '!$AF$7),"")</f>
        <v/>
      </c>
      <c r="M402" s="736" t="str">
        <f t="shared" ca="1" si="58"/>
        <v/>
      </c>
      <c r="N402" s="726" t="str">
        <f t="shared" ca="1" si="59"/>
        <v/>
      </c>
    </row>
    <row r="403" spans="1:14" x14ac:dyDescent="0.35">
      <c r="A403" s="721" t="b">
        <f t="shared" ca="1" si="54"/>
        <v>0</v>
      </c>
      <c r="B403" s="733">
        <f t="shared" si="60"/>
        <v>54</v>
      </c>
      <c r="C403" s="739" t="str">
        <f ca="1">IF(ROW()=259,"",OFFSET(B401,-COUNTA(D$257:D402)+3,1))</f>
        <v>a1W1R00000BcX4RUAV</v>
      </c>
      <c r="D403" s="721"/>
      <c r="E403" s="721">
        <f t="shared" ca="1" si="61"/>
        <v>6</v>
      </c>
      <c r="F403" s="738">
        <f ca="1">IFERROR(IF(ROW()=259,"",OFFSET(E403,-COUNTIF(B$257:B402,"&lt;0")+1,1)),"")</f>
        <v>9</v>
      </c>
      <c r="G403" s="721"/>
      <c r="H403" s="721">
        <f t="shared" ca="1" si="62"/>
        <v>25</v>
      </c>
      <c r="I403" s="734" t="str">
        <f t="shared" ca="1" si="55"/>
        <v/>
      </c>
      <c r="J403" s="723" t="str">
        <f t="shared" ca="1" si="56"/>
        <v/>
      </c>
      <c r="K403" s="723" t="str">
        <f t="shared" ca="1" si="57"/>
        <v/>
      </c>
      <c r="L403" s="726" t="str">
        <f ca="1">IFERROR(CHOOSE(E403,'Outcome Indicators - Section C '!$L$7,'Outcome Indicators - Section C '!$Q$7,'Outcome Indicators - Section C '!$V$7,'Outcome Indicators - Section C '!$AA$7,'Outcome Indicators - Section C '!$AF$7),"")</f>
        <v/>
      </c>
      <c r="M403" s="736" t="str">
        <f t="shared" ca="1" si="58"/>
        <v/>
      </c>
      <c r="N403" s="726" t="str">
        <f t="shared" ca="1" si="59"/>
        <v/>
      </c>
    </row>
    <row r="404" spans="1:14" x14ac:dyDescent="0.35">
      <c r="A404" s="721" t="b">
        <f t="shared" ca="1" si="54"/>
        <v>0</v>
      </c>
      <c r="B404" s="733">
        <f t="shared" si="60"/>
        <v>55</v>
      </c>
      <c r="C404" s="739" t="str">
        <f ca="1">IF(ROW()=259,"",OFFSET(B402,-COUNTA(D$257:D403)+3,1))</f>
        <v>a1W1R00000BcX3FUAV</v>
      </c>
      <c r="D404" s="721"/>
      <c r="E404" s="721">
        <f t="shared" ca="1" si="61"/>
        <v>1</v>
      </c>
      <c r="F404" s="738">
        <f ca="1">IFERROR(IF(ROW()=259,"",OFFSET(E404,-COUNTIF(B$257:B403,"&lt;0")+1,1)),"")</f>
        <v>10</v>
      </c>
      <c r="G404" s="721"/>
      <c r="H404" s="721">
        <f t="shared" ca="1" si="62"/>
        <v>27</v>
      </c>
      <c r="I404" s="734" t="str">
        <f t="shared" ca="1" si="55"/>
        <v/>
      </c>
      <c r="J404" s="723" t="str">
        <f t="shared" ca="1" si="56"/>
        <v/>
      </c>
      <c r="K404" s="723" t="str">
        <f t="shared" ca="1" si="57"/>
        <v/>
      </c>
      <c r="L404" s="726">
        <f ca="1">IFERROR(CHOOSE(E404,'Outcome Indicators - Section C '!$L$7,'Outcome Indicators - Section C '!$Q$7,'Outcome Indicators - Section C '!$V$7,'Outcome Indicators - Section C '!$AA$7,'Outcome Indicators - Section C '!$AF$7),"")</f>
        <v>2021</v>
      </c>
      <c r="M404" s="736" t="str">
        <f t="shared" ca="1" si="58"/>
        <v/>
      </c>
      <c r="N404" s="726" t="str">
        <f t="shared" ca="1" si="59"/>
        <v/>
      </c>
    </row>
    <row r="405" spans="1:14" x14ac:dyDescent="0.35">
      <c r="A405" s="721" t="b">
        <f t="shared" ca="1" si="54"/>
        <v>0</v>
      </c>
      <c r="B405" s="733">
        <f t="shared" si="60"/>
        <v>56</v>
      </c>
      <c r="C405" s="739" t="str">
        <f ca="1">IF(ROW()=259,"",OFFSET(B403,-COUNTA(D$257:D404)+3,1))</f>
        <v>a1W1R00000BcX3UUAV</v>
      </c>
      <c r="D405" s="721"/>
      <c r="E405" s="721">
        <f t="shared" ca="1" si="61"/>
        <v>2</v>
      </c>
      <c r="F405" s="738">
        <f ca="1">IFERROR(IF(ROW()=259,"",OFFSET(E405,-COUNTIF(B$257:B404,"&lt;0")+1,1)),"")</f>
        <v>10</v>
      </c>
      <c r="G405" s="721"/>
      <c r="H405" s="721">
        <f t="shared" ca="1" si="62"/>
        <v>27</v>
      </c>
      <c r="I405" s="734" t="str">
        <f t="shared" ca="1" si="55"/>
        <v/>
      </c>
      <c r="J405" s="723" t="str">
        <f t="shared" ca="1" si="56"/>
        <v/>
      </c>
      <c r="K405" s="723" t="str">
        <f t="shared" ca="1" si="57"/>
        <v/>
      </c>
      <c r="L405" s="726">
        <f ca="1">IFERROR(CHOOSE(E405,'Outcome Indicators - Section C '!$L$7,'Outcome Indicators - Section C '!$Q$7,'Outcome Indicators - Section C '!$V$7,'Outcome Indicators - Section C '!$AA$7,'Outcome Indicators - Section C '!$AF$7),"")</f>
        <v>2022</v>
      </c>
      <c r="M405" s="736" t="str">
        <f t="shared" ca="1" si="58"/>
        <v/>
      </c>
      <c r="N405" s="726" t="str">
        <f t="shared" ca="1" si="59"/>
        <v/>
      </c>
    </row>
    <row r="406" spans="1:14" x14ac:dyDescent="0.35">
      <c r="A406" s="721" t="b">
        <f t="shared" ca="1" si="54"/>
        <v>0</v>
      </c>
      <c r="B406" s="733">
        <f t="shared" si="60"/>
        <v>57</v>
      </c>
      <c r="C406" s="739" t="str">
        <f ca="1">IF(ROW()=259,"",OFFSET(B404,-COUNTA(D$257:D405)+3,1))</f>
        <v>a1W1R00000BcX3jUAF</v>
      </c>
      <c r="D406" s="721"/>
      <c r="E406" s="721">
        <f t="shared" ca="1" si="61"/>
        <v>3</v>
      </c>
      <c r="F406" s="738">
        <f ca="1">IFERROR(IF(ROW()=259,"",OFFSET(E406,-COUNTIF(B$257:B405,"&lt;0")+1,1)),"")</f>
        <v>10</v>
      </c>
      <c r="G406" s="721"/>
      <c r="H406" s="721">
        <f t="shared" ca="1" si="62"/>
        <v>27</v>
      </c>
      <c r="I406" s="734" t="str">
        <f t="shared" ca="1" si="55"/>
        <v/>
      </c>
      <c r="J406" s="723" t="str">
        <f t="shared" ca="1" si="56"/>
        <v/>
      </c>
      <c r="K406" s="723" t="str">
        <f t="shared" ca="1" si="57"/>
        <v/>
      </c>
      <c r="L406" s="726">
        <f ca="1">IFERROR(CHOOSE(E406,'Outcome Indicators - Section C '!$L$7,'Outcome Indicators - Section C '!$Q$7,'Outcome Indicators - Section C '!$V$7,'Outcome Indicators - Section C '!$AA$7,'Outcome Indicators - Section C '!$AF$7),"")</f>
        <v>2023</v>
      </c>
      <c r="M406" s="736" t="str">
        <f t="shared" ca="1" si="58"/>
        <v/>
      </c>
      <c r="N406" s="726" t="str">
        <f t="shared" ca="1" si="59"/>
        <v/>
      </c>
    </row>
    <row r="407" spans="1:14" x14ac:dyDescent="0.35">
      <c r="A407" s="721" t="b">
        <f t="shared" ca="1" si="54"/>
        <v>0</v>
      </c>
      <c r="B407" s="733">
        <f t="shared" si="60"/>
        <v>58</v>
      </c>
      <c r="C407" s="739" t="str">
        <f ca="1">IF(ROW()=259,"",OFFSET(B405,-COUNTA(D$257:D406)+3,1))</f>
        <v>a1W1R00000BcX3yUAF</v>
      </c>
      <c r="D407" s="721"/>
      <c r="E407" s="721">
        <f t="shared" ca="1" si="61"/>
        <v>4</v>
      </c>
      <c r="F407" s="738">
        <f ca="1">IFERROR(IF(ROW()=259,"",OFFSET(E407,-COUNTIF(B$257:B406,"&lt;0")+1,1)),"")</f>
        <v>10</v>
      </c>
      <c r="G407" s="721"/>
      <c r="H407" s="721">
        <f t="shared" ca="1" si="62"/>
        <v>27</v>
      </c>
      <c r="I407" s="734" t="str">
        <f t="shared" ca="1" si="55"/>
        <v/>
      </c>
      <c r="J407" s="723" t="str">
        <f t="shared" ca="1" si="56"/>
        <v/>
      </c>
      <c r="K407" s="723" t="str">
        <f t="shared" ca="1" si="57"/>
        <v/>
      </c>
      <c r="L407" s="726" t="str">
        <f ca="1">IFERROR(CHOOSE(E407,'Outcome Indicators - Section C '!$L$7,'Outcome Indicators - Section C '!$Q$7,'Outcome Indicators - Section C '!$V$7,'Outcome Indicators - Section C '!$AA$7,'Outcome Indicators - Section C '!$AF$7),"")</f>
        <v/>
      </c>
      <c r="M407" s="736" t="str">
        <f t="shared" ca="1" si="58"/>
        <v/>
      </c>
      <c r="N407" s="726" t="str">
        <f t="shared" ca="1" si="59"/>
        <v/>
      </c>
    </row>
    <row r="408" spans="1:14" x14ac:dyDescent="0.35">
      <c r="A408" s="721" t="b">
        <f t="shared" ca="1" si="54"/>
        <v>0</v>
      </c>
      <c r="B408" s="733">
        <f t="shared" si="60"/>
        <v>59</v>
      </c>
      <c r="C408" s="739" t="str">
        <f ca="1">IF(ROW()=259,"",OFFSET(B406,-COUNTA(D$257:D407)+3,1))</f>
        <v>a1W1R00000BcX4DUAV</v>
      </c>
      <c r="D408" s="721"/>
      <c r="E408" s="721">
        <f t="shared" ca="1" si="61"/>
        <v>5</v>
      </c>
      <c r="F408" s="738">
        <f ca="1">IFERROR(IF(ROW()=259,"",OFFSET(E408,-COUNTIF(B$257:B407,"&lt;0")+1,1)),"")</f>
        <v>10</v>
      </c>
      <c r="G408" s="721"/>
      <c r="H408" s="721">
        <f t="shared" ca="1" si="62"/>
        <v>27</v>
      </c>
      <c r="I408" s="734" t="str">
        <f t="shared" ca="1" si="55"/>
        <v/>
      </c>
      <c r="J408" s="723" t="str">
        <f t="shared" ca="1" si="56"/>
        <v/>
      </c>
      <c r="K408" s="723" t="str">
        <f t="shared" ca="1" si="57"/>
        <v/>
      </c>
      <c r="L408" s="726" t="str">
        <f ca="1">IFERROR(CHOOSE(E408,'Outcome Indicators - Section C '!$L$7,'Outcome Indicators - Section C '!$Q$7,'Outcome Indicators - Section C '!$V$7,'Outcome Indicators - Section C '!$AA$7,'Outcome Indicators - Section C '!$AF$7),"")</f>
        <v/>
      </c>
      <c r="M408" s="736" t="str">
        <f t="shared" ca="1" si="58"/>
        <v/>
      </c>
      <c r="N408" s="726" t="str">
        <f t="shared" ca="1" si="59"/>
        <v/>
      </c>
    </row>
    <row r="409" spans="1:14" x14ac:dyDescent="0.35">
      <c r="A409" s="721" t="b">
        <f t="shared" ca="1" si="54"/>
        <v>0</v>
      </c>
      <c r="B409" s="733">
        <f t="shared" si="60"/>
        <v>60</v>
      </c>
      <c r="C409" s="739" t="str">
        <f ca="1">IF(ROW()=259,"",OFFSET(B407,-COUNTA(D$257:D408)+3,1))</f>
        <v>a1W1R00000BcX4SUAV</v>
      </c>
      <c r="D409" s="721"/>
      <c r="E409" s="721">
        <f t="shared" ca="1" si="61"/>
        <v>6</v>
      </c>
      <c r="F409" s="738">
        <f ca="1">IFERROR(IF(ROW()=259,"",OFFSET(E409,-COUNTIF(B$257:B408,"&lt;0")+1,1)),"")</f>
        <v>10</v>
      </c>
      <c r="G409" s="721"/>
      <c r="H409" s="721">
        <f t="shared" ca="1" si="62"/>
        <v>27</v>
      </c>
      <c r="I409" s="734" t="str">
        <f t="shared" ca="1" si="55"/>
        <v/>
      </c>
      <c r="J409" s="723" t="str">
        <f t="shared" ca="1" si="56"/>
        <v/>
      </c>
      <c r="K409" s="723" t="str">
        <f t="shared" ca="1" si="57"/>
        <v/>
      </c>
      <c r="L409" s="726" t="str">
        <f ca="1">IFERROR(CHOOSE(E409,'Outcome Indicators - Section C '!$L$7,'Outcome Indicators - Section C '!$Q$7,'Outcome Indicators - Section C '!$V$7,'Outcome Indicators - Section C '!$AA$7,'Outcome Indicators - Section C '!$AF$7),"")</f>
        <v/>
      </c>
      <c r="M409" s="736" t="str">
        <f t="shared" ca="1" si="58"/>
        <v/>
      </c>
      <c r="N409" s="726" t="str">
        <f t="shared" ca="1" si="59"/>
        <v/>
      </c>
    </row>
    <row r="410" spans="1:14" x14ac:dyDescent="0.35">
      <c r="A410" s="721" t="b">
        <f t="shared" ca="1" si="54"/>
        <v>0</v>
      </c>
      <c r="B410" s="733">
        <f t="shared" si="60"/>
        <v>61</v>
      </c>
      <c r="C410" s="739" t="str">
        <f ca="1">IF(ROW()=259,"",OFFSET(B408,-COUNTA(D$257:D409)+3,1))</f>
        <v>a1W1R00000BcX3GUAV</v>
      </c>
      <c r="D410" s="721"/>
      <c r="E410" s="721">
        <f t="shared" ca="1" si="61"/>
        <v>1</v>
      </c>
      <c r="F410" s="738">
        <f ca="1">IFERROR(IF(ROW()=259,"",OFFSET(E410,-COUNTIF(B$257:B409,"&lt;0")+1,1)),"")</f>
        <v>11</v>
      </c>
      <c r="G410" s="721"/>
      <c r="H410" s="721">
        <f t="shared" ca="1" si="62"/>
        <v>29</v>
      </c>
      <c r="I410" s="734" t="str">
        <f t="shared" ca="1" si="55"/>
        <v/>
      </c>
      <c r="J410" s="723" t="str">
        <f t="shared" ca="1" si="56"/>
        <v/>
      </c>
      <c r="K410" s="723" t="str">
        <f t="shared" ca="1" si="57"/>
        <v/>
      </c>
      <c r="L410" s="726">
        <f ca="1">IFERROR(CHOOSE(E410,'Outcome Indicators - Section C '!$L$7,'Outcome Indicators - Section C '!$Q$7,'Outcome Indicators - Section C '!$V$7,'Outcome Indicators - Section C '!$AA$7,'Outcome Indicators - Section C '!$AF$7),"")</f>
        <v>2021</v>
      </c>
      <c r="M410" s="736" t="str">
        <f t="shared" ca="1" si="58"/>
        <v/>
      </c>
      <c r="N410" s="726" t="str">
        <f t="shared" ca="1" si="59"/>
        <v/>
      </c>
    </row>
    <row r="411" spans="1:14" x14ac:dyDescent="0.35">
      <c r="A411" s="721" t="b">
        <f t="shared" ca="1" si="54"/>
        <v>0</v>
      </c>
      <c r="B411" s="733">
        <f t="shared" si="60"/>
        <v>62</v>
      </c>
      <c r="C411" s="739" t="str">
        <f ca="1">IF(ROW()=259,"",OFFSET(B409,-COUNTA(D$257:D410)+3,1))</f>
        <v>a1W1R00000BcX3VUAV</v>
      </c>
      <c r="D411" s="721"/>
      <c r="E411" s="721">
        <f t="shared" ca="1" si="61"/>
        <v>2</v>
      </c>
      <c r="F411" s="738">
        <f ca="1">IFERROR(IF(ROW()=259,"",OFFSET(E411,-COUNTIF(B$257:B410,"&lt;0")+1,1)),"")</f>
        <v>11</v>
      </c>
      <c r="G411" s="721"/>
      <c r="H411" s="721">
        <f t="shared" ca="1" si="62"/>
        <v>29</v>
      </c>
      <c r="I411" s="734" t="str">
        <f t="shared" ca="1" si="55"/>
        <v/>
      </c>
      <c r="J411" s="723" t="str">
        <f t="shared" ca="1" si="56"/>
        <v/>
      </c>
      <c r="K411" s="723" t="str">
        <f t="shared" ca="1" si="57"/>
        <v/>
      </c>
      <c r="L411" s="726">
        <f ca="1">IFERROR(CHOOSE(E411,'Outcome Indicators - Section C '!$L$7,'Outcome Indicators - Section C '!$Q$7,'Outcome Indicators - Section C '!$V$7,'Outcome Indicators - Section C '!$AA$7,'Outcome Indicators - Section C '!$AF$7),"")</f>
        <v>2022</v>
      </c>
      <c r="M411" s="736" t="str">
        <f t="shared" ca="1" si="58"/>
        <v/>
      </c>
      <c r="N411" s="726" t="str">
        <f t="shared" ca="1" si="59"/>
        <v/>
      </c>
    </row>
    <row r="412" spans="1:14" x14ac:dyDescent="0.35">
      <c r="A412" s="721" t="b">
        <f t="shared" ca="1" si="54"/>
        <v>0</v>
      </c>
      <c r="B412" s="733">
        <f t="shared" si="60"/>
        <v>63</v>
      </c>
      <c r="C412" s="739" t="str">
        <f ca="1">IF(ROW()=259,"",OFFSET(B410,-COUNTA(D$257:D411)+3,1))</f>
        <v>a1W1R00000BcX3kUAF</v>
      </c>
      <c r="D412" s="721"/>
      <c r="E412" s="721">
        <f t="shared" ca="1" si="61"/>
        <v>3</v>
      </c>
      <c r="F412" s="738">
        <f ca="1">IFERROR(IF(ROW()=259,"",OFFSET(E412,-COUNTIF(B$257:B411,"&lt;0")+1,1)),"")</f>
        <v>11</v>
      </c>
      <c r="G412" s="721"/>
      <c r="H412" s="721">
        <f t="shared" ca="1" si="62"/>
        <v>29</v>
      </c>
      <c r="I412" s="734" t="str">
        <f t="shared" ca="1" si="55"/>
        <v/>
      </c>
      <c r="J412" s="723" t="str">
        <f t="shared" ca="1" si="56"/>
        <v/>
      </c>
      <c r="K412" s="723" t="str">
        <f t="shared" ca="1" si="57"/>
        <v/>
      </c>
      <c r="L412" s="726">
        <f ca="1">IFERROR(CHOOSE(E412,'Outcome Indicators - Section C '!$L$7,'Outcome Indicators - Section C '!$Q$7,'Outcome Indicators - Section C '!$V$7,'Outcome Indicators - Section C '!$AA$7,'Outcome Indicators - Section C '!$AF$7),"")</f>
        <v>2023</v>
      </c>
      <c r="M412" s="736" t="str">
        <f t="shared" ca="1" si="58"/>
        <v/>
      </c>
      <c r="N412" s="726" t="str">
        <f t="shared" ca="1" si="59"/>
        <v/>
      </c>
    </row>
    <row r="413" spans="1:14" x14ac:dyDescent="0.35">
      <c r="A413" s="721" t="b">
        <f t="shared" ca="1" si="54"/>
        <v>0</v>
      </c>
      <c r="B413" s="733">
        <f t="shared" si="60"/>
        <v>64</v>
      </c>
      <c r="C413" s="739" t="str">
        <f ca="1">IF(ROW()=259,"",OFFSET(B411,-COUNTA(D$257:D412)+3,1))</f>
        <v>a1W1R00000BcX3zUAF</v>
      </c>
      <c r="D413" s="721"/>
      <c r="E413" s="721">
        <f t="shared" ca="1" si="61"/>
        <v>4</v>
      </c>
      <c r="F413" s="738">
        <f ca="1">IFERROR(IF(ROW()=259,"",OFFSET(E413,-COUNTIF(B$257:B412,"&lt;0")+1,1)),"")</f>
        <v>11</v>
      </c>
      <c r="G413" s="721"/>
      <c r="H413" s="721">
        <f t="shared" ca="1" si="62"/>
        <v>29</v>
      </c>
      <c r="I413" s="734" t="str">
        <f t="shared" ca="1" si="55"/>
        <v/>
      </c>
      <c r="J413" s="723" t="str">
        <f t="shared" ca="1" si="56"/>
        <v/>
      </c>
      <c r="K413" s="723" t="str">
        <f t="shared" ca="1" si="57"/>
        <v/>
      </c>
      <c r="L413" s="726" t="str">
        <f ca="1">IFERROR(CHOOSE(E413,'Outcome Indicators - Section C '!$L$7,'Outcome Indicators - Section C '!$Q$7,'Outcome Indicators - Section C '!$V$7,'Outcome Indicators - Section C '!$AA$7,'Outcome Indicators - Section C '!$AF$7),"")</f>
        <v/>
      </c>
      <c r="M413" s="736" t="str">
        <f t="shared" ca="1" si="58"/>
        <v/>
      </c>
      <c r="N413" s="726" t="str">
        <f t="shared" ca="1" si="59"/>
        <v/>
      </c>
    </row>
    <row r="414" spans="1:14" x14ac:dyDescent="0.35">
      <c r="A414" s="721" t="b">
        <f t="shared" ref="A414:A439" ca="1" si="63">IF(AND(OR(I414&lt;&gt;"",J414&lt;&gt;"",K414&lt;&gt;""),L414&lt;&gt;""),TRUE,FALSE)</f>
        <v>0</v>
      </c>
      <c r="B414" s="733">
        <f t="shared" si="60"/>
        <v>65</v>
      </c>
      <c r="C414" s="739" t="str">
        <f ca="1">IF(ROW()=259,"",OFFSET(B412,-COUNTA(D$257:D413)+3,1))</f>
        <v>a1W1R00000BcX4EUAV</v>
      </c>
      <c r="D414" s="721"/>
      <c r="E414" s="721">
        <f t="shared" ca="1" si="61"/>
        <v>5</v>
      </c>
      <c r="F414" s="738">
        <f ca="1">IFERROR(IF(ROW()=259,"",OFFSET(E414,-COUNTIF(B$257:B413,"&lt;0")+1,1)),"")</f>
        <v>11</v>
      </c>
      <c r="G414" s="721"/>
      <c r="H414" s="721">
        <f t="shared" ca="1" si="62"/>
        <v>29</v>
      </c>
      <c r="I414" s="734" t="str">
        <f t="shared" ref="I414:I439" ca="1" si="64">IFERROR(CHOOSE(E414,IFERROR(IF(INDIRECT("'Outcome Indicators - Section C '!L"&amp;H194+1)=0,"",INDIRECT("'Outcome Indicators - Section C '!L"&amp;H194+1)),""),IFERROR(IF(INDIRECT("'Outcome Indicators - Section C '!Q"&amp;H194+1)=0,"",INDIRECT("'Outcome Indicators - Section C '!Q"&amp;H194+1)),""),IFERROR(IF(INDIRECT("'Outcome Indicators - Section C '!V"&amp;H194+1)=0,"",INDIRECT("'Outcome Indicators - Section C '!V"&amp;H194+1)),""),IFERROR(IF(INDIRECT("'Outcome Indicators - Section C '!AA"&amp;H194+1)=0,"",INDIRECT("'Outcome Indicators - Section C '!AA"&amp;H194+1)),""),IFERROR(IF(INDIRECT("'Outcome Indicators - Section C '!AF"&amp;H194+1)=0,"",INDIRECT("'Outcome Indicators - Section C '!AF"&amp;H194+1)),"")),"")</f>
        <v/>
      </c>
      <c r="J414" s="723" t="str">
        <f t="shared" ref="J414:J439" ca="1" si="65">IFERROR(CHOOSE(E414,IFERROR(IF(INDIRECT("'Outcome Indicators - Section C '!L"&amp;H194)=0,"",INDIRECT("'Outcome Indicators - Section C '!L"&amp;H194)),""),IFERROR(IF(INDIRECT("'Outcome Indicators - Section C '!Q"&amp;H194)=0,"",INDIRECT("'Outcome Indicators - Section C '!Q"&amp;H194)),""),IFERROR(IF(INDIRECT("'Outcome Indicators - Section C '!V"&amp;H194)=0,"",INDIRECT("'Outcome Indicators - Section C '!V"&amp;H194)),""),IFERROR(IF(INDIRECT("'Outcome Indicators - Section C '!AA"&amp;H194)=0,"",INDIRECT("'Outcome Indicators - Section C '!AA"&amp;H194)),""),IFERROR(IF(INDIRECT("'Outcome Indicators - Section C '!AF"&amp;H194)=0,"",INDIRECT("'Outcome Indicators - Section C '!AF"&amp;H194)),"")),"")</f>
        <v/>
      </c>
      <c r="K414" s="723" t="str">
        <f t="shared" ref="K414:K439" ca="1" si="66">IFERROR(CHOOSE(E414,IFERROR(IF(INDIRECT("'Outcome Indicators - Section C '!M"&amp;H194)=0,"",INDIRECT("'Outcome Indicators - Section C '!M"&amp;H194)*100),""),IFERROR(IF(INDIRECT("'Outcome Indicators - Section C '!R"&amp;H194)=0,"",INDIRECT("'Outcome Indicators - Section C '!R"&amp;H194)*100),""),IFERROR(IF(INDIRECT("'Outcome Indicators - Section C '!W"&amp;H194)=0,"",INDIRECT("'Outcome Indicators - Section C '!W"&amp;H194)*100),""),IFERROR(IF(INDIRECT("'Outcome Indicators - Section C '!AB"&amp;H194)=0,"",INDIRECT("'Outcome Indicators - Section C '!AB"&amp;H194)*100),""),IFERROR(IF(INDIRECT("'Outcome Indicators - Section C '!AG"&amp;H194)=0,"",INDIRECT("'Outcome Indicators - Section C '!AG"&amp;H194)*100),"")),"")</f>
        <v/>
      </c>
      <c r="L414" s="726" t="str">
        <f ca="1">IFERROR(CHOOSE(E414,'Outcome Indicators - Section C '!$L$7,'Outcome Indicators - Section C '!$Q$7,'Outcome Indicators - Section C '!$V$7,'Outcome Indicators - Section C '!$AA$7,'Outcome Indicators - Section C '!$AF$7),"")</f>
        <v/>
      </c>
      <c r="M414" s="736" t="str">
        <f t="shared" ref="M414:M439" ca="1" si="67">IFERROR(CHOOSE(E414,IFERROR(IF(INDIRECT("'Outcome Indicators - Section C '!N"&amp;H194)=0,"",INDIRECT("'Outcome Indicators - Section C '!N"&amp;H194)),""),IFERROR(IF(INDIRECT("'Outcome Indicators - Section C '!S"&amp;H194)=0,"",INDIRECT("'Outcome Indicators - Section C '!S"&amp;H194)),""),IFERROR(IF(INDIRECT("'Outcome Indicators - Section C '!X"&amp;H194)=0,"",INDIRECT("'Outcome Indicators - Section C '!X"&amp;H194)),""),IFERROR(IF(INDIRECT("'Outcome Indicators - Section C '!AC"&amp;H194)=0,"",INDIRECT("'Outcome Indicators - Section C '!AC"&amp;H194)),""),IFERROR(IF(INDIRECT("'Outcome Indicators - Section C '!AH"&amp;H194)=0,"",INDIRECT("'Outcome Indicators - Section C '!AH"&amp;H194)),"")),"")</f>
        <v/>
      </c>
      <c r="N414" s="726" t="str">
        <f t="shared" ref="N414:N439" ca="1" si="68">IF(IFERROR(CHOOSE(E414,IFERROR(IF(INDIRECT("'Outcome Indicators - Section C '!O"&amp;H194)=0,"",INDIRECT("'Outcome Indicators - Section C '!O"&amp;H194)),""),IFERROR(IF(INDIRECT("'Outcome Indicators - Section C '!T"&amp;H194)=0,"",INDIRECT("'Outcome Indicators - Section C '!T"&amp;H194)),""),IFERROR(IF(INDIRECT("'Outcome Indicators - Section C '!Y"&amp;H194)=0,"",INDIRECT("'Outcome Indicators - Section C '!Y"&amp;H194)),""),IFERROR(IF(INDIRECT("'Outcome Indicators - Section C '!AD"&amp;H194)=0,"",INDIRECT("'Outcome Indicators - Section C '!AD"&amp;H194)),""),),"")=0,"",IFERROR(CHOOSE(E414,IFERROR(IF(INDIRECT("'Outcome Indicators - Section C '!O"&amp;H194)=0,"",INDIRECT("'Outcome Indicators - Section C '!O"&amp;H194)),""),IFERROR(IF(INDIRECT("'Outcome Indicators - Section C '!T"&amp;H194)=0,"",INDIRECT("'Outcome Indicators - Section C '!T"&amp;H194)),""),IFERROR(IF(INDIRECT("'Outcome Indicators - Section C '!Y"&amp;H194)=0,"",INDIRECT("'Outcome Indicators - Section C '!Y"&amp;H194)),""),IFERROR(IF(INDIRECT("'Outcome Indicators - Section C '!AD"&amp;H194)=0,"",INDIRECT("'Outcome Indicators - Section C '!AD"&amp;H194)),""),),""))</f>
        <v/>
      </c>
    </row>
    <row r="415" spans="1:14" x14ac:dyDescent="0.35">
      <c r="A415" s="721" t="b">
        <f t="shared" ca="1" si="63"/>
        <v>0</v>
      </c>
      <c r="B415" s="733">
        <f t="shared" si="60"/>
        <v>66</v>
      </c>
      <c r="C415" s="739" t="str">
        <f ca="1">IF(ROW()=259,"",OFFSET(B413,-COUNTA(D$257:D414)+3,1))</f>
        <v>a1W1R00000BcX4TUAV</v>
      </c>
      <c r="D415" s="721"/>
      <c r="E415" s="721">
        <f t="shared" ca="1" si="61"/>
        <v>6</v>
      </c>
      <c r="F415" s="738">
        <f ca="1">IFERROR(IF(ROW()=259,"",OFFSET(E415,-COUNTIF(B$257:B414,"&lt;0")+1,1)),"")</f>
        <v>11</v>
      </c>
      <c r="G415" s="721"/>
      <c r="H415" s="721">
        <f t="shared" ca="1" si="62"/>
        <v>29</v>
      </c>
      <c r="I415" s="734" t="str">
        <f t="shared" ca="1" si="64"/>
        <v/>
      </c>
      <c r="J415" s="723" t="str">
        <f t="shared" ca="1" si="65"/>
        <v/>
      </c>
      <c r="K415" s="723" t="str">
        <f t="shared" ca="1" si="66"/>
        <v/>
      </c>
      <c r="L415" s="726" t="str">
        <f ca="1">IFERROR(CHOOSE(E415,'Outcome Indicators - Section C '!$L$7,'Outcome Indicators - Section C '!$Q$7,'Outcome Indicators - Section C '!$V$7,'Outcome Indicators - Section C '!$AA$7,'Outcome Indicators - Section C '!$AF$7),"")</f>
        <v/>
      </c>
      <c r="M415" s="736" t="str">
        <f t="shared" ca="1" si="67"/>
        <v/>
      </c>
      <c r="N415" s="726" t="str">
        <f t="shared" ca="1" si="68"/>
        <v/>
      </c>
    </row>
    <row r="416" spans="1:14" x14ac:dyDescent="0.35">
      <c r="A416" s="721" t="b">
        <f t="shared" ca="1" si="63"/>
        <v>0</v>
      </c>
      <c r="B416" s="733">
        <f t="shared" si="60"/>
        <v>67</v>
      </c>
      <c r="C416" s="739" t="str">
        <f ca="1">IF(ROW()=259,"",OFFSET(B414,-COUNTA(D$257:D415)+3,1))</f>
        <v>a1W1R00000BcX3HUAV</v>
      </c>
      <c r="D416" s="721"/>
      <c r="E416" s="721">
        <f t="shared" ca="1" si="61"/>
        <v>1</v>
      </c>
      <c r="F416" s="738">
        <f ca="1">IFERROR(IF(ROW()=259,"",OFFSET(E416,-COUNTIF(B$257:B415,"&lt;0")+1,1)),"")</f>
        <v>12</v>
      </c>
      <c r="G416" s="721"/>
      <c r="H416" s="721">
        <f t="shared" ca="1" si="62"/>
        <v>31</v>
      </c>
      <c r="I416" s="734" t="str">
        <f t="shared" ca="1" si="64"/>
        <v/>
      </c>
      <c r="J416" s="723" t="str">
        <f t="shared" ca="1" si="65"/>
        <v/>
      </c>
      <c r="K416" s="723" t="str">
        <f t="shared" ca="1" si="66"/>
        <v/>
      </c>
      <c r="L416" s="726">
        <f ca="1">IFERROR(CHOOSE(E416,'Outcome Indicators - Section C '!$L$7,'Outcome Indicators - Section C '!$Q$7,'Outcome Indicators - Section C '!$V$7,'Outcome Indicators - Section C '!$AA$7,'Outcome Indicators - Section C '!$AF$7),"")</f>
        <v>2021</v>
      </c>
      <c r="M416" s="736" t="str">
        <f t="shared" ca="1" si="67"/>
        <v/>
      </c>
      <c r="N416" s="726" t="str">
        <f t="shared" ca="1" si="68"/>
        <v/>
      </c>
    </row>
    <row r="417" spans="1:14" x14ac:dyDescent="0.35">
      <c r="A417" s="721" t="b">
        <f t="shared" ca="1" si="63"/>
        <v>0</v>
      </c>
      <c r="B417" s="733">
        <f t="shared" si="60"/>
        <v>68</v>
      </c>
      <c r="C417" s="739" t="str">
        <f ca="1">IF(ROW()=259,"",OFFSET(B415,-COUNTA(D$257:D416)+3,1))</f>
        <v>a1W1R00000BcX3WUAV</v>
      </c>
      <c r="D417" s="721"/>
      <c r="E417" s="721">
        <f t="shared" ca="1" si="61"/>
        <v>2</v>
      </c>
      <c r="F417" s="738">
        <f ca="1">IFERROR(IF(ROW()=259,"",OFFSET(E417,-COUNTIF(B$257:B416,"&lt;0")+1,1)),"")</f>
        <v>12</v>
      </c>
      <c r="G417" s="721"/>
      <c r="H417" s="721">
        <f t="shared" ca="1" si="62"/>
        <v>31</v>
      </c>
      <c r="I417" s="734" t="str">
        <f t="shared" ca="1" si="64"/>
        <v/>
      </c>
      <c r="J417" s="723" t="str">
        <f t="shared" ca="1" si="65"/>
        <v/>
      </c>
      <c r="K417" s="723" t="str">
        <f t="shared" ca="1" si="66"/>
        <v/>
      </c>
      <c r="L417" s="726">
        <f ca="1">IFERROR(CHOOSE(E417,'Outcome Indicators - Section C '!$L$7,'Outcome Indicators - Section C '!$Q$7,'Outcome Indicators - Section C '!$V$7,'Outcome Indicators - Section C '!$AA$7,'Outcome Indicators - Section C '!$AF$7),"")</f>
        <v>2022</v>
      </c>
      <c r="M417" s="736" t="str">
        <f t="shared" ca="1" si="67"/>
        <v/>
      </c>
      <c r="N417" s="726" t="str">
        <f t="shared" ca="1" si="68"/>
        <v/>
      </c>
    </row>
    <row r="418" spans="1:14" x14ac:dyDescent="0.35">
      <c r="A418" s="721" t="b">
        <f t="shared" ca="1" si="63"/>
        <v>0</v>
      </c>
      <c r="B418" s="733">
        <f t="shared" si="60"/>
        <v>69</v>
      </c>
      <c r="C418" s="739" t="str">
        <f ca="1">IF(ROW()=259,"",OFFSET(B416,-COUNTA(D$257:D417)+3,1))</f>
        <v>a1W1R00000BcX3lUAF</v>
      </c>
      <c r="D418" s="721"/>
      <c r="E418" s="721">
        <f t="shared" ca="1" si="61"/>
        <v>3</v>
      </c>
      <c r="F418" s="738">
        <f ca="1">IFERROR(IF(ROW()=259,"",OFFSET(E418,-COUNTIF(B$257:B417,"&lt;0")+1,1)),"")</f>
        <v>12</v>
      </c>
      <c r="G418" s="721"/>
      <c r="H418" s="721">
        <f t="shared" ca="1" si="62"/>
        <v>31</v>
      </c>
      <c r="I418" s="734" t="str">
        <f t="shared" ca="1" si="64"/>
        <v/>
      </c>
      <c r="J418" s="723" t="str">
        <f t="shared" ca="1" si="65"/>
        <v/>
      </c>
      <c r="K418" s="723" t="str">
        <f t="shared" ca="1" si="66"/>
        <v/>
      </c>
      <c r="L418" s="726">
        <f ca="1">IFERROR(CHOOSE(E418,'Outcome Indicators - Section C '!$L$7,'Outcome Indicators - Section C '!$Q$7,'Outcome Indicators - Section C '!$V$7,'Outcome Indicators - Section C '!$AA$7,'Outcome Indicators - Section C '!$AF$7),"")</f>
        <v>2023</v>
      </c>
      <c r="M418" s="736" t="str">
        <f t="shared" ca="1" si="67"/>
        <v/>
      </c>
      <c r="N418" s="726" t="str">
        <f t="shared" ca="1" si="68"/>
        <v/>
      </c>
    </row>
    <row r="419" spans="1:14" x14ac:dyDescent="0.35">
      <c r="A419" s="721" t="b">
        <f t="shared" ca="1" si="63"/>
        <v>0</v>
      </c>
      <c r="B419" s="733">
        <f t="shared" si="60"/>
        <v>70</v>
      </c>
      <c r="C419" s="739" t="str">
        <f ca="1">IF(ROW()=259,"",OFFSET(B417,-COUNTA(D$257:D418)+3,1))</f>
        <v>a1W1R00000BcX40UAF</v>
      </c>
      <c r="D419" s="721"/>
      <c r="E419" s="721">
        <f t="shared" ca="1" si="61"/>
        <v>4</v>
      </c>
      <c r="F419" s="738">
        <f ca="1">IFERROR(IF(ROW()=259,"",OFFSET(E419,-COUNTIF(B$257:B418,"&lt;0")+1,1)),"")</f>
        <v>12</v>
      </c>
      <c r="G419" s="721"/>
      <c r="H419" s="721">
        <f t="shared" ca="1" si="62"/>
        <v>31</v>
      </c>
      <c r="I419" s="734" t="str">
        <f t="shared" ca="1" si="64"/>
        <v/>
      </c>
      <c r="J419" s="723" t="str">
        <f t="shared" ca="1" si="65"/>
        <v/>
      </c>
      <c r="K419" s="723" t="str">
        <f t="shared" ca="1" si="66"/>
        <v/>
      </c>
      <c r="L419" s="726" t="str">
        <f ca="1">IFERROR(CHOOSE(E419,'Outcome Indicators - Section C '!$L$7,'Outcome Indicators - Section C '!$Q$7,'Outcome Indicators - Section C '!$V$7,'Outcome Indicators - Section C '!$AA$7,'Outcome Indicators - Section C '!$AF$7),"")</f>
        <v/>
      </c>
      <c r="M419" s="736" t="str">
        <f t="shared" ca="1" si="67"/>
        <v/>
      </c>
      <c r="N419" s="726" t="str">
        <f t="shared" ca="1" si="68"/>
        <v/>
      </c>
    </row>
    <row r="420" spans="1:14" x14ac:dyDescent="0.35">
      <c r="A420" s="721" t="b">
        <f t="shared" ca="1" si="63"/>
        <v>0</v>
      </c>
      <c r="B420" s="733">
        <f t="shared" si="60"/>
        <v>71</v>
      </c>
      <c r="C420" s="739" t="str">
        <f ca="1">IF(ROW()=259,"",OFFSET(B418,-COUNTA(D$257:D419)+3,1))</f>
        <v>a1W1R00000BcX4FUAV</v>
      </c>
      <c r="D420" s="721"/>
      <c r="E420" s="721">
        <f t="shared" ca="1" si="61"/>
        <v>5</v>
      </c>
      <c r="F420" s="738">
        <f ca="1">IFERROR(IF(ROW()=259,"",OFFSET(E420,-COUNTIF(B$257:B419,"&lt;0")+1,1)),"")</f>
        <v>12</v>
      </c>
      <c r="G420" s="721"/>
      <c r="H420" s="721">
        <f t="shared" ca="1" si="62"/>
        <v>31</v>
      </c>
      <c r="I420" s="734" t="str">
        <f t="shared" ca="1" si="64"/>
        <v/>
      </c>
      <c r="J420" s="723" t="str">
        <f t="shared" ca="1" si="65"/>
        <v/>
      </c>
      <c r="K420" s="723" t="str">
        <f t="shared" ca="1" si="66"/>
        <v/>
      </c>
      <c r="L420" s="726" t="str">
        <f ca="1">IFERROR(CHOOSE(E420,'Outcome Indicators - Section C '!$L$7,'Outcome Indicators - Section C '!$Q$7,'Outcome Indicators - Section C '!$V$7,'Outcome Indicators - Section C '!$AA$7,'Outcome Indicators - Section C '!$AF$7),"")</f>
        <v/>
      </c>
      <c r="M420" s="736" t="str">
        <f t="shared" ca="1" si="67"/>
        <v/>
      </c>
      <c r="N420" s="726" t="str">
        <f t="shared" ca="1" si="68"/>
        <v/>
      </c>
    </row>
    <row r="421" spans="1:14" x14ac:dyDescent="0.35">
      <c r="A421" s="721" t="b">
        <f t="shared" ca="1" si="63"/>
        <v>0</v>
      </c>
      <c r="B421" s="733">
        <f t="shared" si="60"/>
        <v>72</v>
      </c>
      <c r="C421" s="739" t="str">
        <f ca="1">IF(ROW()=259,"",OFFSET(B419,-COUNTA(D$257:D420)+3,1))</f>
        <v>a1W1R00000BcX4UUAV</v>
      </c>
      <c r="D421" s="721"/>
      <c r="E421" s="721">
        <f t="shared" ca="1" si="61"/>
        <v>6</v>
      </c>
      <c r="F421" s="738">
        <f ca="1">IFERROR(IF(ROW()=259,"",OFFSET(E421,-COUNTIF(B$257:B420,"&lt;0")+1,1)),"")</f>
        <v>12</v>
      </c>
      <c r="G421" s="721"/>
      <c r="H421" s="721">
        <f t="shared" ca="1" si="62"/>
        <v>31</v>
      </c>
      <c r="I421" s="734" t="str">
        <f t="shared" ca="1" si="64"/>
        <v/>
      </c>
      <c r="J421" s="723" t="str">
        <f t="shared" ca="1" si="65"/>
        <v/>
      </c>
      <c r="K421" s="723" t="str">
        <f t="shared" ca="1" si="66"/>
        <v/>
      </c>
      <c r="L421" s="726" t="str">
        <f ca="1">IFERROR(CHOOSE(E421,'Outcome Indicators - Section C '!$L$7,'Outcome Indicators - Section C '!$Q$7,'Outcome Indicators - Section C '!$V$7,'Outcome Indicators - Section C '!$AA$7,'Outcome Indicators - Section C '!$AF$7),"")</f>
        <v/>
      </c>
      <c r="M421" s="736" t="str">
        <f t="shared" ca="1" si="67"/>
        <v/>
      </c>
      <c r="N421" s="726" t="str">
        <f t="shared" ca="1" si="68"/>
        <v/>
      </c>
    </row>
    <row r="422" spans="1:14" x14ac:dyDescent="0.35">
      <c r="A422" s="721" t="b">
        <f t="shared" ca="1" si="63"/>
        <v>0</v>
      </c>
      <c r="B422" s="733">
        <f t="shared" si="60"/>
        <v>73</v>
      </c>
      <c r="C422" s="739" t="str">
        <f ca="1">IF(ROW()=259,"",OFFSET(B420,-COUNTA(D$257:D421)+3,1))</f>
        <v>a1W1R00000BcX3IUAV</v>
      </c>
      <c r="D422" s="721"/>
      <c r="E422" s="721">
        <f t="shared" ca="1" si="61"/>
        <v>1</v>
      </c>
      <c r="F422" s="738">
        <f ca="1">IFERROR(IF(ROW()=259,"",OFFSET(E422,-COUNTIF(B$257:B421,"&lt;0")+1,1)),"")</f>
        <v>13</v>
      </c>
      <c r="G422" s="721"/>
      <c r="H422" s="721">
        <f t="shared" ca="1" si="62"/>
        <v>33</v>
      </c>
      <c r="I422" s="734" t="str">
        <f t="shared" ca="1" si="64"/>
        <v/>
      </c>
      <c r="J422" s="723" t="str">
        <f t="shared" ca="1" si="65"/>
        <v/>
      </c>
      <c r="K422" s="723" t="str">
        <f t="shared" ca="1" si="66"/>
        <v/>
      </c>
      <c r="L422" s="726">
        <f ca="1">IFERROR(CHOOSE(E422,'Outcome Indicators - Section C '!$L$7,'Outcome Indicators - Section C '!$Q$7,'Outcome Indicators - Section C '!$V$7,'Outcome Indicators - Section C '!$AA$7,'Outcome Indicators - Section C '!$AF$7),"")</f>
        <v>2021</v>
      </c>
      <c r="M422" s="736" t="str">
        <f t="shared" ca="1" si="67"/>
        <v/>
      </c>
      <c r="N422" s="726" t="str">
        <f t="shared" ca="1" si="68"/>
        <v/>
      </c>
    </row>
    <row r="423" spans="1:14" x14ac:dyDescent="0.35">
      <c r="A423" s="721" t="b">
        <f t="shared" ca="1" si="63"/>
        <v>0</v>
      </c>
      <c r="B423" s="733">
        <f t="shared" si="60"/>
        <v>74</v>
      </c>
      <c r="C423" s="739" t="str">
        <f ca="1">IF(ROW()=259,"",OFFSET(B421,-COUNTA(D$257:D422)+3,1))</f>
        <v>a1W1R00000BcX3XUAV</v>
      </c>
      <c r="D423" s="721"/>
      <c r="E423" s="721">
        <f t="shared" ca="1" si="61"/>
        <v>2</v>
      </c>
      <c r="F423" s="738">
        <f ca="1">IFERROR(IF(ROW()=259,"",OFFSET(E423,-COUNTIF(B$257:B422,"&lt;0")+1,1)),"")</f>
        <v>13</v>
      </c>
      <c r="G423" s="721"/>
      <c r="H423" s="721">
        <f t="shared" ca="1" si="62"/>
        <v>33</v>
      </c>
      <c r="I423" s="734" t="str">
        <f t="shared" ca="1" si="64"/>
        <v/>
      </c>
      <c r="J423" s="723" t="str">
        <f t="shared" ca="1" si="65"/>
        <v/>
      </c>
      <c r="K423" s="723" t="str">
        <f t="shared" ca="1" si="66"/>
        <v/>
      </c>
      <c r="L423" s="726">
        <f ca="1">IFERROR(CHOOSE(E423,'Outcome Indicators - Section C '!$L$7,'Outcome Indicators - Section C '!$Q$7,'Outcome Indicators - Section C '!$V$7,'Outcome Indicators - Section C '!$AA$7,'Outcome Indicators - Section C '!$AF$7),"")</f>
        <v>2022</v>
      </c>
      <c r="M423" s="736" t="str">
        <f t="shared" ca="1" si="67"/>
        <v/>
      </c>
      <c r="N423" s="726" t="str">
        <f t="shared" ca="1" si="68"/>
        <v/>
      </c>
    </row>
    <row r="424" spans="1:14" x14ac:dyDescent="0.35">
      <c r="A424" s="721" t="b">
        <f t="shared" ca="1" si="63"/>
        <v>0</v>
      </c>
      <c r="B424" s="733">
        <f t="shared" si="60"/>
        <v>75</v>
      </c>
      <c r="C424" s="739" t="str">
        <f ca="1">IF(ROW()=259,"",OFFSET(B422,-COUNTA(D$257:D423)+3,1))</f>
        <v>a1W1R00000BcX3mUAF</v>
      </c>
      <c r="D424" s="721"/>
      <c r="E424" s="721">
        <f t="shared" ca="1" si="61"/>
        <v>3</v>
      </c>
      <c r="F424" s="738">
        <f ca="1">IFERROR(IF(ROW()=259,"",OFFSET(E424,-COUNTIF(B$257:B423,"&lt;0")+1,1)),"")</f>
        <v>13</v>
      </c>
      <c r="G424" s="721"/>
      <c r="H424" s="721">
        <f t="shared" ca="1" si="62"/>
        <v>33</v>
      </c>
      <c r="I424" s="734" t="str">
        <f t="shared" ca="1" si="64"/>
        <v/>
      </c>
      <c r="J424" s="723" t="str">
        <f t="shared" ca="1" si="65"/>
        <v/>
      </c>
      <c r="K424" s="723" t="str">
        <f t="shared" ca="1" si="66"/>
        <v/>
      </c>
      <c r="L424" s="726">
        <f ca="1">IFERROR(CHOOSE(E424,'Outcome Indicators - Section C '!$L$7,'Outcome Indicators - Section C '!$Q$7,'Outcome Indicators - Section C '!$V$7,'Outcome Indicators - Section C '!$AA$7,'Outcome Indicators - Section C '!$AF$7),"")</f>
        <v>2023</v>
      </c>
      <c r="M424" s="736" t="str">
        <f t="shared" ca="1" si="67"/>
        <v/>
      </c>
      <c r="N424" s="726" t="str">
        <f t="shared" ca="1" si="68"/>
        <v/>
      </c>
    </row>
    <row r="425" spans="1:14" x14ac:dyDescent="0.35">
      <c r="A425" s="721" t="b">
        <f t="shared" ca="1" si="63"/>
        <v>0</v>
      </c>
      <c r="B425" s="733">
        <f t="shared" si="60"/>
        <v>76</v>
      </c>
      <c r="C425" s="739" t="str">
        <f ca="1">IF(ROW()=259,"",OFFSET(B423,-COUNTA(D$257:D424)+3,1))</f>
        <v>a1W1R00000BcX41UAF</v>
      </c>
      <c r="D425" s="721"/>
      <c r="E425" s="721">
        <f t="shared" ca="1" si="61"/>
        <v>4</v>
      </c>
      <c r="F425" s="738">
        <f ca="1">IFERROR(IF(ROW()=259,"",OFFSET(E425,-COUNTIF(B$257:B424,"&lt;0")+1,1)),"")</f>
        <v>13</v>
      </c>
      <c r="G425" s="721"/>
      <c r="H425" s="721">
        <f t="shared" ca="1" si="62"/>
        <v>33</v>
      </c>
      <c r="I425" s="734" t="str">
        <f t="shared" ca="1" si="64"/>
        <v/>
      </c>
      <c r="J425" s="723" t="str">
        <f t="shared" ca="1" si="65"/>
        <v/>
      </c>
      <c r="K425" s="723" t="str">
        <f t="shared" ca="1" si="66"/>
        <v/>
      </c>
      <c r="L425" s="726" t="str">
        <f ca="1">IFERROR(CHOOSE(E425,'Outcome Indicators - Section C '!$L$7,'Outcome Indicators - Section C '!$Q$7,'Outcome Indicators - Section C '!$V$7,'Outcome Indicators - Section C '!$AA$7,'Outcome Indicators - Section C '!$AF$7),"")</f>
        <v/>
      </c>
      <c r="M425" s="736" t="str">
        <f t="shared" ca="1" si="67"/>
        <v/>
      </c>
      <c r="N425" s="726" t="str">
        <f t="shared" ca="1" si="68"/>
        <v/>
      </c>
    </row>
    <row r="426" spans="1:14" x14ac:dyDescent="0.35">
      <c r="A426" s="721" t="b">
        <f t="shared" ca="1" si="63"/>
        <v>0</v>
      </c>
      <c r="B426" s="733">
        <f t="shared" si="60"/>
        <v>77</v>
      </c>
      <c r="C426" s="739" t="str">
        <f ca="1">IF(ROW()=259,"",OFFSET(B424,-COUNTA(D$257:D425)+3,1))</f>
        <v>a1W1R00000BcX4GUAV</v>
      </c>
      <c r="D426" s="721"/>
      <c r="E426" s="721">
        <f t="shared" ca="1" si="61"/>
        <v>5</v>
      </c>
      <c r="F426" s="738">
        <f ca="1">IFERROR(IF(ROW()=259,"",OFFSET(E426,-COUNTIF(B$257:B425,"&lt;0")+1,1)),"")</f>
        <v>13</v>
      </c>
      <c r="G426" s="721"/>
      <c r="H426" s="721">
        <f t="shared" ca="1" si="62"/>
        <v>33</v>
      </c>
      <c r="I426" s="734" t="str">
        <f t="shared" ca="1" si="64"/>
        <v/>
      </c>
      <c r="J426" s="723" t="str">
        <f t="shared" ca="1" si="65"/>
        <v/>
      </c>
      <c r="K426" s="723" t="str">
        <f t="shared" ca="1" si="66"/>
        <v/>
      </c>
      <c r="L426" s="726" t="str">
        <f ca="1">IFERROR(CHOOSE(E426,'Outcome Indicators - Section C '!$L$7,'Outcome Indicators - Section C '!$Q$7,'Outcome Indicators - Section C '!$V$7,'Outcome Indicators - Section C '!$AA$7,'Outcome Indicators - Section C '!$AF$7),"")</f>
        <v/>
      </c>
      <c r="M426" s="736" t="str">
        <f t="shared" ca="1" si="67"/>
        <v/>
      </c>
      <c r="N426" s="726" t="str">
        <f t="shared" ca="1" si="68"/>
        <v/>
      </c>
    </row>
    <row r="427" spans="1:14" x14ac:dyDescent="0.35">
      <c r="A427" s="721" t="b">
        <f t="shared" ca="1" si="63"/>
        <v>0</v>
      </c>
      <c r="B427" s="733">
        <f t="shared" si="60"/>
        <v>78</v>
      </c>
      <c r="C427" s="739" t="str">
        <f ca="1">IF(ROW()=259,"",OFFSET(B425,-COUNTA(D$257:D426)+3,1))</f>
        <v>a1W1R00000BcX4VUAV</v>
      </c>
      <c r="D427" s="721"/>
      <c r="E427" s="721">
        <f t="shared" ca="1" si="61"/>
        <v>6</v>
      </c>
      <c r="F427" s="738">
        <f ca="1">IFERROR(IF(ROW()=259,"",OFFSET(E427,-COUNTIF(B$257:B426,"&lt;0")+1,1)),"")</f>
        <v>13</v>
      </c>
      <c r="G427" s="721"/>
      <c r="H427" s="721">
        <f t="shared" ca="1" si="62"/>
        <v>33</v>
      </c>
      <c r="I427" s="734" t="str">
        <f t="shared" ca="1" si="64"/>
        <v/>
      </c>
      <c r="J427" s="723" t="str">
        <f t="shared" ca="1" si="65"/>
        <v/>
      </c>
      <c r="K427" s="723" t="str">
        <f t="shared" ca="1" si="66"/>
        <v/>
      </c>
      <c r="L427" s="726" t="str">
        <f ca="1">IFERROR(CHOOSE(E427,'Outcome Indicators - Section C '!$L$7,'Outcome Indicators - Section C '!$Q$7,'Outcome Indicators - Section C '!$V$7,'Outcome Indicators - Section C '!$AA$7,'Outcome Indicators - Section C '!$AF$7),"")</f>
        <v/>
      </c>
      <c r="M427" s="736" t="str">
        <f t="shared" ca="1" si="67"/>
        <v/>
      </c>
      <c r="N427" s="726" t="str">
        <f t="shared" ca="1" si="68"/>
        <v/>
      </c>
    </row>
    <row r="428" spans="1:14" x14ac:dyDescent="0.35">
      <c r="A428" s="721" t="b">
        <f t="shared" ca="1" si="63"/>
        <v>0</v>
      </c>
      <c r="B428" s="733">
        <f t="shared" si="60"/>
        <v>79</v>
      </c>
      <c r="C428" s="739" t="str">
        <f ca="1">IF(ROW()=259,"",OFFSET(B426,-COUNTA(D$257:D427)+3,1))</f>
        <v>a1W1R00000BcX3JUAV</v>
      </c>
      <c r="D428" s="721"/>
      <c r="E428" s="721">
        <f t="shared" ca="1" si="61"/>
        <v>1</v>
      </c>
      <c r="F428" s="738">
        <f ca="1">IFERROR(IF(ROW()=259,"",OFFSET(E428,-COUNTIF(B$257:B427,"&lt;0")+1,1)),"")</f>
        <v>14</v>
      </c>
      <c r="G428" s="721"/>
      <c r="H428" s="721">
        <f t="shared" ca="1" si="62"/>
        <v>35</v>
      </c>
      <c r="I428" s="734" t="str">
        <f t="shared" ca="1" si="64"/>
        <v/>
      </c>
      <c r="J428" s="723" t="str">
        <f t="shared" ca="1" si="65"/>
        <v/>
      </c>
      <c r="K428" s="723" t="str">
        <f t="shared" ca="1" si="66"/>
        <v/>
      </c>
      <c r="L428" s="726">
        <f ca="1">IFERROR(CHOOSE(E428,'Outcome Indicators - Section C '!$L$7,'Outcome Indicators - Section C '!$Q$7,'Outcome Indicators - Section C '!$V$7,'Outcome Indicators - Section C '!$AA$7,'Outcome Indicators - Section C '!$AF$7),"")</f>
        <v>2021</v>
      </c>
      <c r="M428" s="736" t="str">
        <f t="shared" ca="1" si="67"/>
        <v/>
      </c>
      <c r="N428" s="726" t="str">
        <f t="shared" ca="1" si="68"/>
        <v/>
      </c>
    </row>
    <row r="429" spans="1:14" x14ac:dyDescent="0.35">
      <c r="A429" s="721" t="b">
        <f t="shared" ca="1" si="63"/>
        <v>0</v>
      </c>
      <c r="B429" s="733">
        <f t="shared" si="60"/>
        <v>80</v>
      </c>
      <c r="C429" s="739" t="str">
        <f ca="1">IF(ROW()=259,"",OFFSET(B427,-COUNTA(D$257:D428)+3,1))</f>
        <v>a1W1R00000BcX3YUAV</v>
      </c>
      <c r="D429" s="721"/>
      <c r="E429" s="721">
        <f t="shared" ca="1" si="61"/>
        <v>2</v>
      </c>
      <c r="F429" s="738">
        <f ca="1">IFERROR(IF(ROW()=259,"",OFFSET(E429,-COUNTIF(B$257:B428,"&lt;0")+1,1)),"")</f>
        <v>14</v>
      </c>
      <c r="G429" s="721"/>
      <c r="H429" s="721">
        <f t="shared" ca="1" si="62"/>
        <v>35</v>
      </c>
      <c r="I429" s="734" t="str">
        <f t="shared" ca="1" si="64"/>
        <v/>
      </c>
      <c r="J429" s="723" t="str">
        <f t="shared" ca="1" si="65"/>
        <v/>
      </c>
      <c r="K429" s="723" t="str">
        <f t="shared" ca="1" si="66"/>
        <v/>
      </c>
      <c r="L429" s="726">
        <f ca="1">IFERROR(CHOOSE(E429,'Outcome Indicators - Section C '!$L$7,'Outcome Indicators - Section C '!$Q$7,'Outcome Indicators - Section C '!$V$7,'Outcome Indicators - Section C '!$AA$7,'Outcome Indicators - Section C '!$AF$7),"")</f>
        <v>2022</v>
      </c>
      <c r="M429" s="736" t="str">
        <f t="shared" ca="1" si="67"/>
        <v/>
      </c>
      <c r="N429" s="726" t="str">
        <f t="shared" ca="1" si="68"/>
        <v/>
      </c>
    </row>
    <row r="430" spans="1:14" x14ac:dyDescent="0.35">
      <c r="A430" s="721" t="b">
        <f t="shared" ca="1" si="63"/>
        <v>0</v>
      </c>
      <c r="B430" s="733">
        <f t="shared" si="60"/>
        <v>81</v>
      </c>
      <c r="C430" s="739" t="str">
        <f ca="1">IF(ROW()=259,"",OFFSET(B428,-COUNTA(D$257:D429)+3,1))</f>
        <v>a1W1R00000BcX3nUAF</v>
      </c>
      <c r="D430" s="721"/>
      <c r="E430" s="721">
        <f t="shared" ca="1" si="61"/>
        <v>3</v>
      </c>
      <c r="F430" s="738">
        <f ca="1">IFERROR(IF(ROW()=259,"",OFFSET(E430,-COUNTIF(B$257:B429,"&lt;0")+1,1)),"")</f>
        <v>14</v>
      </c>
      <c r="G430" s="721"/>
      <c r="H430" s="721">
        <f t="shared" ca="1" si="62"/>
        <v>35</v>
      </c>
      <c r="I430" s="734" t="str">
        <f t="shared" ca="1" si="64"/>
        <v/>
      </c>
      <c r="J430" s="723" t="str">
        <f t="shared" ca="1" si="65"/>
        <v/>
      </c>
      <c r="K430" s="723" t="str">
        <f t="shared" ca="1" si="66"/>
        <v/>
      </c>
      <c r="L430" s="726">
        <f ca="1">IFERROR(CHOOSE(E430,'Outcome Indicators - Section C '!$L$7,'Outcome Indicators - Section C '!$Q$7,'Outcome Indicators - Section C '!$V$7,'Outcome Indicators - Section C '!$AA$7,'Outcome Indicators - Section C '!$AF$7),"")</f>
        <v>2023</v>
      </c>
      <c r="M430" s="736" t="str">
        <f t="shared" ca="1" si="67"/>
        <v/>
      </c>
      <c r="N430" s="726" t="str">
        <f t="shared" ca="1" si="68"/>
        <v/>
      </c>
    </row>
    <row r="431" spans="1:14" x14ac:dyDescent="0.35">
      <c r="A431" s="721" t="b">
        <f t="shared" ca="1" si="63"/>
        <v>0</v>
      </c>
      <c r="B431" s="733">
        <f t="shared" si="60"/>
        <v>82</v>
      </c>
      <c r="C431" s="739" t="str">
        <f ca="1">IF(ROW()=259,"",OFFSET(B429,-COUNTA(D$257:D430)+3,1))</f>
        <v>a1W1R00000BcX42UAF</v>
      </c>
      <c r="D431" s="721"/>
      <c r="E431" s="721">
        <f t="shared" ca="1" si="61"/>
        <v>4</v>
      </c>
      <c r="F431" s="738">
        <f ca="1">IFERROR(IF(ROW()=259,"",OFFSET(E431,-COUNTIF(B$257:B430,"&lt;0")+1,1)),"")</f>
        <v>14</v>
      </c>
      <c r="G431" s="721"/>
      <c r="H431" s="721">
        <f t="shared" ca="1" si="62"/>
        <v>35</v>
      </c>
      <c r="I431" s="734" t="str">
        <f t="shared" ca="1" si="64"/>
        <v/>
      </c>
      <c r="J431" s="723" t="str">
        <f t="shared" ca="1" si="65"/>
        <v/>
      </c>
      <c r="K431" s="723" t="str">
        <f t="shared" ca="1" si="66"/>
        <v/>
      </c>
      <c r="L431" s="726" t="str">
        <f ca="1">IFERROR(CHOOSE(E431,'Outcome Indicators - Section C '!$L$7,'Outcome Indicators - Section C '!$Q$7,'Outcome Indicators - Section C '!$V$7,'Outcome Indicators - Section C '!$AA$7,'Outcome Indicators - Section C '!$AF$7),"")</f>
        <v/>
      </c>
      <c r="M431" s="736" t="str">
        <f t="shared" ca="1" si="67"/>
        <v/>
      </c>
      <c r="N431" s="726" t="str">
        <f t="shared" ca="1" si="68"/>
        <v/>
      </c>
    </row>
    <row r="432" spans="1:14" x14ac:dyDescent="0.35">
      <c r="A432" s="721" t="b">
        <f t="shared" ca="1" si="63"/>
        <v>0</v>
      </c>
      <c r="B432" s="733">
        <f t="shared" si="60"/>
        <v>83</v>
      </c>
      <c r="C432" s="739" t="str">
        <f ca="1">IF(ROW()=259,"",OFFSET(B430,-COUNTA(D$257:D431)+3,1))</f>
        <v>a1W1R00000BcX4HUAV</v>
      </c>
      <c r="D432" s="721"/>
      <c r="E432" s="721">
        <f t="shared" ca="1" si="61"/>
        <v>5</v>
      </c>
      <c r="F432" s="738">
        <f ca="1">IFERROR(IF(ROW()=259,"",OFFSET(E432,-COUNTIF(B$257:B431,"&lt;0")+1,1)),"")</f>
        <v>14</v>
      </c>
      <c r="G432" s="721"/>
      <c r="H432" s="721">
        <f t="shared" ca="1" si="62"/>
        <v>35</v>
      </c>
      <c r="I432" s="734" t="str">
        <f t="shared" ca="1" si="64"/>
        <v/>
      </c>
      <c r="J432" s="723" t="str">
        <f t="shared" ca="1" si="65"/>
        <v/>
      </c>
      <c r="K432" s="723" t="str">
        <f t="shared" ca="1" si="66"/>
        <v/>
      </c>
      <c r="L432" s="726" t="str">
        <f ca="1">IFERROR(CHOOSE(E432,'Outcome Indicators - Section C '!$L$7,'Outcome Indicators - Section C '!$Q$7,'Outcome Indicators - Section C '!$V$7,'Outcome Indicators - Section C '!$AA$7,'Outcome Indicators - Section C '!$AF$7),"")</f>
        <v/>
      </c>
      <c r="M432" s="736" t="str">
        <f t="shared" ca="1" si="67"/>
        <v/>
      </c>
      <c r="N432" s="726" t="str">
        <f t="shared" ca="1" si="68"/>
        <v/>
      </c>
    </row>
    <row r="433" spans="1:19" x14ac:dyDescent="0.35">
      <c r="A433" s="721" t="b">
        <f t="shared" ca="1" si="63"/>
        <v>0</v>
      </c>
      <c r="B433" s="733">
        <f t="shared" si="60"/>
        <v>84</v>
      </c>
      <c r="C433" s="739" t="str">
        <f ca="1">IF(ROW()=259,"",OFFSET(B431,-COUNTA(D$257:D432)+3,1))</f>
        <v>a1W1R00000BcX4WUAV</v>
      </c>
      <c r="D433" s="721"/>
      <c r="E433" s="721">
        <f t="shared" ca="1" si="61"/>
        <v>6</v>
      </c>
      <c r="F433" s="738">
        <f ca="1">IFERROR(IF(ROW()=259,"",OFFSET(E433,-COUNTIF(B$257:B432,"&lt;0")+1,1)),"")</f>
        <v>14</v>
      </c>
      <c r="G433" s="721"/>
      <c r="H433" s="721">
        <f t="shared" ca="1" si="62"/>
        <v>35</v>
      </c>
      <c r="I433" s="734" t="str">
        <f t="shared" ca="1" si="64"/>
        <v/>
      </c>
      <c r="J433" s="723" t="str">
        <f t="shared" ca="1" si="65"/>
        <v/>
      </c>
      <c r="K433" s="723" t="str">
        <f t="shared" ca="1" si="66"/>
        <v/>
      </c>
      <c r="L433" s="726" t="str">
        <f ca="1">IFERROR(CHOOSE(E433,'Outcome Indicators - Section C '!$L$7,'Outcome Indicators - Section C '!$Q$7,'Outcome Indicators - Section C '!$V$7,'Outcome Indicators - Section C '!$AA$7,'Outcome Indicators - Section C '!$AF$7),"")</f>
        <v/>
      </c>
      <c r="M433" s="736" t="str">
        <f t="shared" ca="1" si="67"/>
        <v/>
      </c>
      <c r="N433" s="726" t="str">
        <f t="shared" ca="1" si="68"/>
        <v/>
      </c>
    </row>
    <row r="434" spans="1:19" x14ac:dyDescent="0.35">
      <c r="A434" s="721" t="b">
        <f t="shared" ca="1" si="63"/>
        <v>0</v>
      </c>
      <c r="B434" s="733">
        <f t="shared" si="60"/>
        <v>85</v>
      </c>
      <c r="C434" s="739" t="str">
        <f ca="1">IF(ROW()=259,"",OFFSET(B432,-COUNTA(D$257:D433)+3,1))</f>
        <v>a1W1R00000BcX3KUAV</v>
      </c>
      <c r="D434" s="721"/>
      <c r="E434" s="721">
        <f t="shared" ca="1" si="61"/>
        <v>1</v>
      </c>
      <c r="F434" s="738">
        <f ca="1">IFERROR(IF(ROW()=259,"",OFFSET(E434,-COUNTIF(B$257:B433,"&lt;0")+1,1)),"")</f>
        <v>15</v>
      </c>
      <c r="G434" s="721"/>
      <c r="H434" s="721">
        <f t="shared" ca="1" si="62"/>
        <v>37</v>
      </c>
      <c r="I434" s="734" t="str">
        <f t="shared" ca="1" si="64"/>
        <v/>
      </c>
      <c r="J434" s="723" t="str">
        <f t="shared" ca="1" si="65"/>
        <v/>
      </c>
      <c r="K434" s="723" t="str">
        <f t="shared" ca="1" si="66"/>
        <v/>
      </c>
      <c r="L434" s="726">
        <f ca="1">IFERROR(CHOOSE(E434,'Outcome Indicators - Section C '!$L$7,'Outcome Indicators - Section C '!$Q$7,'Outcome Indicators - Section C '!$V$7,'Outcome Indicators - Section C '!$AA$7,'Outcome Indicators - Section C '!$AF$7),"")</f>
        <v>2021</v>
      </c>
      <c r="M434" s="736" t="str">
        <f t="shared" ca="1" si="67"/>
        <v/>
      </c>
      <c r="N434" s="726" t="str">
        <f t="shared" ca="1" si="68"/>
        <v/>
      </c>
    </row>
    <row r="435" spans="1:19" x14ac:dyDescent="0.35">
      <c r="A435" s="721" t="b">
        <f t="shared" ca="1" si="63"/>
        <v>0</v>
      </c>
      <c r="B435" s="733">
        <f t="shared" si="60"/>
        <v>86</v>
      </c>
      <c r="C435" s="739" t="str">
        <f ca="1">IF(ROW()=259,"",OFFSET(B433,-COUNTA(D$257:D434)+3,1))</f>
        <v>a1W1R00000BcX3ZUAV</v>
      </c>
      <c r="D435" s="721"/>
      <c r="E435" s="721">
        <f t="shared" ca="1" si="61"/>
        <v>2</v>
      </c>
      <c r="F435" s="738">
        <f ca="1">IFERROR(IF(ROW()=259,"",OFFSET(E435,-COUNTIF(B$257:B434,"&lt;0")+1,1)),"")</f>
        <v>15</v>
      </c>
      <c r="G435" s="721"/>
      <c r="H435" s="721">
        <f t="shared" ca="1" si="62"/>
        <v>37</v>
      </c>
      <c r="I435" s="734" t="str">
        <f t="shared" ca="1" si="64"/>
        <v/>
      </c>
      <c r="J435" s="723" t="str">
        <f t="shared" ca="1" si="65"/>
        <v/>
      </c>
      <c r="K435" s="723" t="str">
        <f t="shared" ca="1" si="66"/>
        <v/>
      </c>
      <c r="L435" s="726">
        <f ca="1">IFERROR(CHOOSE(E435,'Outcome Indicators - Section C '!$L$7,'Outcome Indicators - Section C '!$Q$7,'Outcome Indicators - Section C '!$V$7,'Outcome Indicators - Section C '!$AA$7,'Outcome Indicators - Section C '!$AF$7),"")</f>
        <v>2022</v>
      </c>
      <c r="M435" s="736" t="str">
        <f t="shared" ca="1" si="67"/>
        <v/>
      </c>
      <c r="N435" s="726" t="str">
        <f t="shared" ca="1" si="68"/>
        <v/>
      </c>
    </row>
    <row r="436" spans="1:19" x14ac:dyDescent="0.35">
      <c r="A436" s="721" t="b">
        <f t="shared" ca="1" si="63"/>
        <v>0</v>
      </c>
      <c r="B436" s="733">
        <f t="shared" si="60"/>
        <v>87</v>
      </c>
      <c r="C436" s="739" t="str">
        <f ca="1">IF(ROW()=259,"",OFFSET(B434,-COUNTA(D$257:D435)+3,1))</f>
        <v>a1W1R00000BcX3oUAF</v>
      </c>
      <c r="D436" s="721"/>
      <c r="E436" s="721">
        <f t="shared" ca="1" si="61"/>
        <v>3</v>
      </c>
      <c r="F436" s="738">
        <f ca="1">IFERROR(IF(ROW()=259,"",OFFSET(E436,-COUNTIF(B$257:B435,"&lt;0")+1,1)),"")</f>
        <v>15</v>
      </c>
      <c r="G436" s="721"/>
      <c r="H436" s="721">
        <f t="shared" ca="1" si="62"/>
        <v>37</v>
      </c>
      <c r="I436" s="734" t="str">
        <f t="shared" ca="1" si="64"/>
        <v/>
      </c>
      <c r="J436" s="723" t="str">
        <f t="shared" ca="1" si="65"/>
        <v/>
      </c>
      <c r="K436" s="723" t="str">
        <f t="shared" ca="1" si="66"/>
        <v/>
      </c>
      <c r="L436" s="726">
        <f ca="1">IFERROR(CHOOSE(E436,'Outcome Indicators - Section C '!$L$7,'Outcome Indicators - Section C '!$Q$7,'Outcome Indicators - Section C '!$V$7,'Outcome Indicators - Section C '!$AA$7,'Outcome Indicators - Section C '!$AF$7),"")</f>
        <v>2023</v>
      </c>
      <c r="M436" s="736" t="str">
        <f t="shared" ca="1" si="67"/>
        <v/>
      </c>
      <c r="N436" s="726" t="str">
        <f t="shared" ca="1" si="68"/>
        <v/>
      </c>
    </row>
    <row r="437" spans="1:19" x14ac:dyDescent="0.35">
      <c r="A437" s="721" t="b">
        <f t="shared" ca="1" si="63"/>
        <v>0</v>
      </c>
      <c r="B437" s="733">
        <f t="shared" si="60"/>
        <v>88</v>
      </c>
      <c r="C437" s="739" t="str">
        <f ca="1">IF(ROW()=259,"",OFFSET(B435,-COUNTA(D$257:D436)+3,1))</f>
        <v>a1W1R00000BcX43UAF</v>
      </c>
      <c r="D437" s="721"/>
      <c r="E437" s="721">
        <f t="shared" ca="1" si="61"/>
        <v>4</v>
      </c>
      <c r="F437" s="738">
        <f ca="1">IFERROR(IF(ROW()=259,"",OFFSET(E437,-COUNTIF(B$257:B436,"&lt;0")+1,1)),"")</f>
        <v>15</v>
      </c>
      <c r="G437" s="721"/>
      <c r="H437" s="721">
        <f t="shared" ca="1" si="62"/>
        <v>37</v>
      </c>
      <c r="I437" s="734" t="str">
        <f t="shared" ca="1" si="64"/>
        <v/>
      </c>
      <c r="J437" s="723" t="str">
        <f t="shared" ca="1" si="65"/>
        <v/>
      </c>
      <c r="K437" s="723" t="str">
        <f t="shared" ca="1" si="66"/>
        <v/>
      </c>
      <c r="L437" s="726" t="str">
        <f ca="1">IFERROR(CHOOSE(E437,'Outcome Indicators - Section C '!$L$7,'Outcome Indicators - Section C '!$Q$7,'Outcome Indicators - Section C '!$V$7,'Outcome Indicators - Section C '!$AA$7,'Outcome Indicators - Section C '!$AF$7),"")</f>
        <v/>
      </c>
      <c r="M437" s="736" t="str">
        <f t="shared" ca="1" si="67"/>
        <v/>
      </c>
      <c r="N437" s="726" t="str">
        <f t="shared" ca="1" si="68"/>
        <v/>
      </c>
    </row>
    <row r="438" spans="1:19" x14ac:dyDescent="0.35">
      <c r="A438" s="721" t="b">
        <f t="shared" ca="1" si="63"/>
        <v>0</v>
      </c>
      <c r="B438" s="733">
        <f t="shared" si="60"/>
        <v>89</v>
      </c>
      <c r="C438" s="739" t="str">
        <f ca="1">IF(ROW()=259,"",OFFSET(B436,-COUNTA(D$257:D437)+3,1))</f>
        <v>a1W1R00000BcX4IUAV</v>
      </c>
      <c r="D438" s="721"/>
      <c r="E438" s="721">
        <f t="shared" ca="1" si="61"/>
        <v>5</v>
      </c>
      <c r="F438" s="738">
        <f ca="1">IFERROR(IF(ROW()=259,"",OFFSET(E438,-COUNTIF(B$257:B437,"&lt;0")+1,1)),"")</f>
        <v>15</v>
      </c>
      <c r="G438" s="721"/>
      <c r="H438" s="721">
        <f t="shared" ca="1" si="62"/>
        <v>37</v>
      </c>
      <c r="I438" s="734" t="str">
        <f t="shared" ca="1" si="64"/>
        <v/>
      </c>
      <c r="J438" s="723" t="str">
        <f t="shared" ca="1" si="65"/>
        <v/>
      </c>
      <c r="K438" s="723" t="str">
        <f t="shared" ca="1" si="66"/>
        <v/>
      </c>
      <c r="L438" s="726" t="str">
        <f ca="1">IFERROR(CHOOSE(E438,'Outcome Indicators - Section C '!$L$7,'Outcome Indicators - Section C '!$Q$7,'Outcome Indicators - Section C '!$V$7,'Outcome Indicators - Section C '!$AA$7,'Outcome Indicators - Section C '!$AF$7),"")</f>
        <v/>
      </c>
      <c r="M438" s="736" t="str">
        <f t="shared" ca="1" si="67"/>
        <v/>
      </c>
      <c r="N438" s="726" t="str">
        <f t="shared" ca="1" si="68"/>
        <v/>
      </c>
    </row>
    <row r="439" spans="1:19" x14ac:dyDescent="0.35">
      <c r="A439" s="721" t="b">
        <f t="shared" ca="1" si="63"/>
        <v>0</v>
      </c>
      <c r="B439" s="733">
        <f t="shared" si="60"/>
        <v>90</v>
      </c>
      <c r="C439" s="739" t="str">
        <f ca="1">IF(ROW()=259,"",OFFSET(B437,-COUNTA(D$257:D438)+3,1))</f>
        <v>a1W1R00000BcX4XUAV</v>
      </c>
      <c r="D439" s="721"/>
      <c r="E439" s="721">
        <f t="shared" ca="1" si="61"/>
        <v>6</v>
      </c>
      <c r="F439" s="738">
        <f ca="1">IFERROR(IF(ROW()=259,"",OFFSET(E439,-COUNTIF(B$257:B438,"&lt;0")+1,1)),"")</f>
        <v>15</v>
      </c>
      <c r="G439" s="721"/>
      <c r="H439" s="721">
        <f t="shared" ca="1" si="62"/>
        <v>37</v>
      </c>
      <c r="I439" s="734" t="str">
        <f t="shared" ca="1" si="64"/>
        <v/>
      </c>
      <c r="J439" s="723" t="str">
        <f t="shared" ca="1" si="65"/>
        <v/>
      </c>
      <c r="K439" s="723" t="str">
        <f t="shared" ca="1" si="66"/>
        <v/>
      </c>
      <c r="L439" s="726" t="str">
        <f ca="1">IFERROR(CHOOSE(E439,'Outcome Indicators - Section C '!$L$7,'Outcome Indicators - Section C '!$Q$7,'Outcome Indicators - Section C '!$V$7,'Outcome Indicators - Section C '!$AA$7,'Outcome Indicators - Section C '!$AF$7),"")</f>
        <v/>
      </c>
      <c r="M439" s="736" t="str">
        <f t="shared" ca="1" si="67"/>
        <v/>
      </c>
      <c r="N439" s="726" t="str">
        <f t="shared" ca="1" si="68"/>
        <v/>
      </c>
    </row>
    <row r="442" spans="1:19" x14ac:dyDescent="0.35">
      <c r="J442" s="521" t="str">
        <f ca="1">IF(ROW()&gt;'Impact Indicator Target Update'!A12,"",INDIRECT("'Impact Indicators - Section B'!A"&amp;'Impact Indicator Target Update'!D12))</f>
        <v/>
      </c>
    </row>
    <row r="443" spans="1:19" x14ac:dyDescent="0.35">
      <c r="A443" s="730" t="s">
        <v>645</v>
      </c>
      <c r="J443" s="521" t="str">
        <f ca="1">IF(ROW()&gt;'Impact Indicator Target Update'!A13,"",INDIRECT("'Impact Indicators - Section B'!A"&amp;'Impact Indicator Target Update'!D13))</f>
        <v/>
      </c>
    </row>
    <row r="444" spans="1:19" x14ac:dyDescent="0.35">
      <c r="A444" s="721" t="s">
        <v>59</v>
      </c>
      <c r="B444" s="722">
        <v>-31</v>
      </c>
      <c r="C444" s="721" t="s">
        <v>61</v>
      </c>
      <c r="D444" s="721" t="s">
        <v>4</v>
      </c>
      <c r="E444" s="721" t="s">
        <v>3</v>
      </c>
      <c r="F444" s="721" t="s">
        <v>2</v>
      </c>
      <c r="G444" s="721" t="s">
        <v>18</v>
      </c>
      <c r="H444" s="721" t="s">
        <v>321</v>
      </c>
      <c r="I444" s="721" t="s">
        <v>654</v>
      </c>
      <c r="J444" s="721" t="s">
        <v>192</v>
      </c>
      <c r="K444" s="721" t="s">
        <v>677</v>
      </c>
      <c r="L444" s="721" t="s">
        <v>190</v>
      </c>
      <c r="M444" s="721" t="s">
        <v>680</v>
      </c>
      <c r="N444" s="721" t="s">
        <v>681</v>
      </c>
      <c r="O444" s="721" t="s">
        <v>47</v>
      </c>
      <c r="P444" s="721" t="s">
        <v>690</v>
      </c>
      <c r="Q444" s="721" t="s">
        <v>691</v>
      </c>
      <c r="R444" s="721" t="s">
        <v>693</v>
      </c>
      <c r="S444" s="721" t="s">
        <v>241</v>
      </c>
    </row>
    <row r="445" spans="1:19" hidden="1" x14ac:dyDescent="0.35">
      <c r="A445" s="721" t="b">
        <f ca="1">IF(AND(OR(D445&lt;&gt;"",E445&lt;&gt;"",F445&lt;&gt;""),OR(J445&lt;&gt;"",N445&lt;&gt;"")),TRUE,FALSE)</f>
        <v>0</v>
      </c>
      <c r="B445" s="722">
        <f>B444+1</f>
        <v>-30</v>
      </c>
      <c r="C445" s="721" t="str">
        <f ca="1">IFERROR(IF(INDIRECT("'Coverage Indicators - Section D'!BE"&amp;$H445)=0,"",INDIRECT("'Coverage Indicators - Section D'!BE"&amp;$H445)),"")</f>
        <v/>
      </c>
      <c r="D445" s="740" t="str">
        <f ca="1">IFERROR(IF(INDIRECT("'Coverage Indicators - Section D'!G"&amp;$H445)=0,"",INDIRECT("'Coverage Indicators - Section D'!G"&amp;$H445)*100),"")</f>
        <v/>
      </c>
      <c r="E445" s="734" t="str">
        <f ca="1">IFERROR(IF(INDIRECT("'Coverage Indicators - Section D'!F"&amp;$H445+1)=0,"",INDIRECT("'Coverage Indicators - Section D'!F"&amp;$H445+1)),"")</f>
        <v/>
      </c>
      <c r="F445" s="723" t="str">
        <f ca="1">IFERROR(IF(INDIRECT("'Coverage Indicators - Section D'!F"&amp;$H445)=0,"",INDIRECT("'Coverage Indicators - Section D'!F"&amp;$H445)),"")</f>
        <v/>
      </c>
      <c r="G445" s="726" t="str">
        <f ca="1">IFERROR(IF(INDIRECT("'Coverage Indicators - Section D'!I"&amp;$H445)=0,"",INDIRECT("'Coverage Indicators - Section D'!I"&amp;$H445)),"")</f>
        <v/>
      </c>
      <c r="H445" s="722" t="e">
        <f>IF(B445=0,7,H444+2)</f>
        <v>#VALUE!</v>
      </c>
      <c r="I445" s="726" t="str">
        <f ca="1">IFERROR(IF(INDIRECT("'Coverage Indicators - Section D'!AU"&amp;$H445)=0,"",INDIRECT("'Coverage Indicators - Section D'!AU"&amp;$H445)),"")</f>
        <v/>
      </c>
      <c r="J445" s="721" t="str">
        <f ca="1">IFERROR(VLOOKUP(INDIRECT("'Coverage Indicators - Section D'!D"&amp;$H445),'Reference Records'!C1:F115,4,0),"")</f>
        <v/>
      </c>
      <c r="K445" s="721" t="str">
        <f ca="1">IFERROR(VLOOKUP(IF(INDIRECT("'Coverage Indicators - Section D'!B"&amp;$H445)=0,"--select--",INDIRECT("'Coverage Indicators - Section D'!B"&amp;$H445)),'Overview - Section A'!C$100:D101,2,0),"")</f>
        <v/>
      </c>
      <c r="L445" s="726" t="str">
        <f ca="1">IFERROR(IF(INDIRECT("'Coverage Indicators - Section D'!H"&amp;$H445)=0,"",INDIRECT("'Coverage Indicators - Section D'!H"&amp;$H445)),"")</f>
        <v/>
      </c>
      <c r="M445" s="721" t="str">
        <f ca="1">IFERROR(VLOOKUP(INDIRECT("'Coverage Indicators - Section D'!C"&amp;$H445),'Reference Records'!C$338:F399,3,0),"")</f>
        <v/>
      </c>
      <c r="N445" s="726" t="str">
        <f ca="1">IFERROR(IF(INDIRECT("'Coverage Indicators - Section D'!E"&amp;$H445)=0,"",INDIRECT("'Coverage Indicators - Section D'!E"&amp;$H445)),"")</f>
        <v/>
      </c>
      <c r="O445" s="721" t="str">
        <f ca="1">IFERROR(IF(INDIRECT("'Coverage Indicators - Section D'!U"&amp;$H445)=0,"",INDIRECT("'Coverage Indicators - Section D'!U"&amp;$H445)),"")</f>
        <v/>
      </c>
      <c r="P445" s="726" t="str">
        <f ca="1">IFERROR(IF(INDIRECT("'Coverage Indicators - Section D'!U"&amp;$H445+1)=0,"",INDIRECT("'Coverage Indicators - Section D'!U"&amp;$H445+1)),"")</f>
        <v/>
      </c>
      <c r="Q445" s="726" t="str">
        <f ca="1">IFERROR(IF(INDIRECT("'Coverage Indicators - Section D'!V"&amp;$H445)=0,"",INDIRECT("'Coverage Indicators - Section D'!V"&amp;$H445)),"")</f>
        <v/>
      </c>
      <c r="R445" s="721" t="str">
        <f ca="1">IFERROR(IF(INDIRECT("'Coverage Indicators - Section D'!S"&amp;$H445)=0,"FALSE",IF(INDIRECT("'Coverage Indicators - Section D'!S"&amp;$H445)="Yes",TRUE,FALSE)),"")</f>
        <v/>
      </c>
      <c r="S445" s="726" t="str">
        <f ca="1">IFERROR(VLOOKUP(INDIRECT("'Coverage Indicators - Section D'!T"&amp;$H445),'Overview - Section A'!M$29:P40,4,0),"")</f>
        <v/>
      </c>
    </row>
    <row r="446" spans="1:19" x14ac:dyDescent="0.35">
      <c r="A446" s="721" t="b">
        <v>0</v>
      </c>
      <c r="B446" s="722">
        <f t="shared" ref="B446:B505" si="69">B445+1</f>
        <v>-29</v>
      </c>
      <c r="C446" s="721" t="s">
        <v>1297</v>
      </c>
      <c r="D446" s="740"/>
      <c r="E446" s="734"/>
      <c r="F446" s="723"/>
      <c r="G446" s="726"/>
      <c r="H446" s="722" t="e">
        <f t="shared" ref="H446:H505" si="70">IF(B446=0,7,H445+2)</f>
        <v>#VALUE!</v>
      </c>
      <c r="I446" s="726"/>
      <c r="J446" s="721"/>
      <c r="K446" s="721" t="s">
        <v>1062</v>
      </c>
      <c r="L446" s="726"/>
      <c r="M446" s="721"/>
      <c r="N446" s="726"/>
      <c r="O446" s="721"/>
      <c r="P446" s="726"/>
      <c r="Q446" s="726"/>
      <c r="R446" s="721" t="b">
        <v>0</v>
      </c>
      <c r="S446" s="726"/>
    </row>
    <row r="447" spans="1:19" x14ac:dyDescent="0.35">
      <c r="A447" s="721" t="b">
        <v>0</v>
      </c>
      <c r="B447" s="722">
        <f t="shared" si="69"/>
        <v>-28</v>
      </c>
      <c r="C447" s="721" t="s">
        <v>1298</v>
      </c>
      <c r="D447" s="740"/>
      <c r="E447" s="734"/>
      <c r="F447" s="723"/>
      <c r="G447" s="726"/>
      <c r="H447" s="722" t="e">
        <f t="shared" si="70"/>
        <v>#VALUE!</v>
      </c>
      <c r="I447" s="726"/>
      <c r="J447" s="721"/>
      <c r="K447" s="721" t="s">
        <v>1062</v>
      </c>
      <c r="L447" s="726"/>
      <c r="M447" s="721"/>
      <c r="N447" s="726"/>
      <c r="O447" s="721"/>
      <c r="P447" s="726"/>
      <c r="Q447" s="726"/>
      <c r="R447" s="721" t="b">
        <v>0</v>
      </c>
      <c r="S447" s="726"/>
    </row>
    <row r="448" spans="1:19" x14ac:dyDescent="0.35">
      <c r="A448" s="721" t="b">
        <v>0</v>
      </c>
      <c r="B448" s="722">
        <f t="shared" si="69"/>
        <v>-27</v>
      </c>
      <c r="C448" s="721" t="s">
        <v>1299</v>
      </c>
      <c r="D448" s="740"/>
      <c r="E448" s="734"/>
      <c r="F448" s="723"/>
      <c r="G448" s="726"/>
      <c r="H448" s="722" t="e">
        <f t="shared" si="70"/>
        <v>#VALUE!</v>
      </c>
      <c r="I448" s="726"/>
      <c r="J448" s="721"/>
      <c r="K448" s="721" t="s">
        <v>1062</v>
      </c>
      <c r="L448" s="726"/>
      <c r="M448" s="721"/>
      <c r="N448" s="726"/>
      <c r="O448" s="721"/>
      <c r="P448" s="726"/>
      <c r="Q448" s="726"/>
      <c r="R448" s="721" t="b">
        <v>0</v>
      </c>
      <c r="S448" s="726"/>
    </row>
    <row r="449" spans="1:19" x14ac:dyDescent="0.35">
      <c r="A449" s="721" t="b">
        <v>0</v>
      </c>
      <c r="B449" s="722">
        <f t="shared" si="69"/>
        <v>-26</v>
      </c>
      <c r="C449" s="721" t="s">
        <v>1300</v>
      </c>
      <c r="D449" s="740"/>
      <c r="E449" s="734"/>
      <c r="F449" s="723"/>
      <c r="G449" s="726"/>
      <c r="H449" s="722" t="e">
        <f t="shared" si="70"/>
        <v>#VALUE!</v>
      </c>
      <c r="I449" s="726"/>
      <c r="J449" s="721"/>
      <c r="K449" s="721" t="s">
        <v>1062</v>
      </c>
      <c r="L449" s="726"/>
      <c r="M449" s="721"/>
      <c r="N449" s="726"/>
      <c r="O449" s="721"/>
      <c r="P449" s="726"/>
      <c r="Q449" s="726"/>
      <c r="R449" s="721" t="b">
        <v>0</v>
      </c>
      <c r="S449" s="726"/>
    </row>
    <row r="450" spans="1:19" x14ac:dyDescent="0.35">
      <c r="A450" s="721" t="b">
        <v>0</v>
      </c>
      <c r="B450" s="722">
        <f t="shared" si="69"/>
        <v>-25</v>
      </c>
      <c r="C450" s="721" t="s">
        <v>1301</v>
      </c>
      <c r="D450" s="740"/>
      <c r="E450" s="734"/>
      <c r="F450" s="723"/>
      <c r="G450" s="726"/>
      <c r="H450" s="722" t="e">
        <f t="shared" si="70"/>
        <v>#VALUE!</v>
      </c>
      <c r="I450" s="726"/>
      <c r="J450" s="721"/>
      <c r="K450" s="721" t="s">
        <v>1062</v>
      </c>
      <c r="L450" s="726"/>
      <c r="M450" s="721"/>
      <c r="N450" s="726"/>
      <c r="O450" s="721"/>
      <c r="P450" s="726"/>
      <c r="Q450" s="726"/>
      <c r="R450" s="721" t="b">
        <v>0</v>
      </c>
      <c r="S450" s="726"/>
    </row>
    <row r="451" spans="1:19" x14ac:dyDescent="0.35">
      <c r="A451" s="721" t="b">
        <v>0</v>
      </c>
      <c r="B451" s="722">
        <f t="shared" si="69"/>
        <v>-24</v>
      </c>
      <c r="C451" s="721" t="s">
        <v>1302</v>
      </c>
      <c r="D451" s="740"/>
      <c r="E451" s="734"/>
      <c r="F451" s="723"/>
      <c r="G451" s="726"/>
      <c r="H451" s="722" t="e">
        <f t="shared" si="70"/>
        <v>#VALUE!</v>
      </c>
      <c r="I451" s="726"/>
      <c r="J451" s="721"/>
      <c r="K451" s="721" t="s">
        <v>1062</v>
      </c>
      <c r="L451" s="726"/>
      <c r="M451" s="721"/>
      <c r="N451" s="726"/>
      <c r="O451" s="721"/>
      <c r="P451" s="726"/>
      <c r="Q451" s="726"/>
      <c r="R451" s="721" t="b">
        <v>0</v>
      </c>
      <c r="S451" s="726"/>
    </row>
    <row r="452" spans="1:19" x14ac:dyDescent="0.35">
      <c r="A452" s="721" t="b">
        <v>0</v>
      </c>
      <c r="B452" s="722">
        <f t="shared" si="69"/>
        <v>-23</v>
      </c>
      <c r="C452" s="721" t="s">
        <v>1303</v>
      </c>
      <c r="D452" s="740"/>
      <c r="E452" s="734"/>
      <c r="F452" s="723"/>
      <c r="G452" s="726"/>
      <c r="H452" s="722" t="e">
        <f t="shared" si="70"/>
        <v>#VALUE!</v>
      </c>
      <c r="I452" s="726"/>
      <c r="J452" s="721"/>
      <c r="K452" s="721" t="s">
        <v>1062</v>
      </c>
      <c r="L452" s="726"/>
      <c r="M452" s="721"/>
      <c r="N452" s="726"/>
      <c r="O452" s="721"/>
      <c r="P452" s="726"/>
      <c r="Q452" s="726"/>
      <c r="R452" s="721" t="b">
        <v>0</v>
      </c>
      <c r="S452" s="726"/>
    </row>
    <row r="453" spans="1:19" x14ac:dyDescent="0.35">
      <c r="A453" s="721" t="b">
        <v>0</v>
      </c>
      <c r="B453" s="722">
        <f t="shared" si="69"/>
        <v>-22</v>
      </c>
      <c r="C453" s="721" t="s">
        <v>1304</v>
      </c>
      <c r="D453" s="740"/>
      <c r="E453" s="734"/>
      <c r="F453" s="723"/>
      <c r="G453" s="726"/>
      <c r="H453" s="722" t="e">
        <f t="shared" si="70"/>
        <v>#VALUE!</v>
      </c>
      <c r="I453" s="726"/>
      <c r="J453" s="721"/>
      <c r="K453" s="721" t="s">
        <v>1062</v>
      </c>
      <c r="L453" s="726"/>
      <c r="M453" s="721"/>
      <c r="N453" s="726"/>
      <c r="O453" s="721"/>
      <c r="P453" s="726"/>
      <c r="Q453" s="726"/>
      <c r="R453" s="721" t="b">
        <v>0</v>
      </c>
      <c r="S453" s="726"/>
    </row>
    <row r="454" spans="1:19" x14ac:dyDescent="0.35">
      <c r="A454" s="721" t="b">
        <v>0</v>
      </c>
      <c r="B454" s="722">
        <f t="shared" si="69"/>
        <v>-21</v>
      </c>
      <c r="C454" s="721" t="s">
        <v>1305</v>
      </c>
      <c r="D454" s="740"/>
      <c r="E454" s="734"/>
      <c r="F454" s="723"/>
      <c r="G454" s="726"/>
      <c r="H454" s="722" t="e">
        <f t="shared" si="70"/>
        <v>#VALUE!</v>
      </c>
      <c r="I454" s="726"/>
      <c r="J454" s="721"/>
      <c r="K454" s="721" t="s">
        <v>1062</v>
      </c>
      <c r="L454" s="726"/>
      <c r="M454" s="721"/>
      <c r="N454" s="726"/>
      <c r="O454" s="721"/>
      <c r="P454" s="726"/>
      <c r="Q454" s="726"/>
      <c r="R454" s="721" t="b">
        <v>0</v>
      </c>
      <c r="S454" s="726"/>
    </row>
    <row r="455" spans="1:19" x14ac:dyDescent="0.35">
      <c r="A455" s="721" t="b">
        <v>0</v>
      </c>
      <c r="B455" s="722">
        <f t="shared" si="69"/>
        <v>-20</v>
      </c>
      <c r="C455" s="721" t="s">
        <v>1306</v>
      </c>
      <c r="D455" s="740"/>
      <c r="E455" s="734"/>
      <c r="F455" s="723"/>
      <c r="G455" s="726"/>
      <c r="H455" s="722" t="e">
        <f t="shared" si="70"/>
        <v>#VALUE!</v>
      </c>
      <c r="I455" s="726"/>
      <c r="J455" s="721"/>
      <c r="K455" s="721" t="s">
        <v>1062</v>
      </c>
      <c r="L455" s="726"/>
      <c r="M455" s="721"/>
      <c r="N455" s="726"/>
      <c r="O455" s="721"/>
      <c r="P455" s="726"/>
      <c r="Q455" s="726"/>
      <c r="R455" s="721" t="b">
        <v>0</v>
      </c>
      <c r="S455" s="726"/>
    </row>
    <row r="456" spans="1:19" x14ac:dyDescent="0.35">
      <c r="A456" s="721" t="b">
        <v>0</v>
      </c>
      <c r="B456" s="722">
        <f t="shared" si="69"/>
        <v>-19</v>
      </c>
      <c r="C456" s="721" t="s">
        <v>1307</v>
      </c>
      <c r="D456" s="740"/>
      <c r="E456" s="734"/>
      <c r="F456" s="723"/>
      <c r="G456" s="726"/>
      <c r="H456" s="722" t="e">
        <f t="shared" si="70"/>
        <v>#VALUE!</v>
      </c>
      <c r="I456" s="726"/>
      <c r="J456" s="721"/>
      <c r="K456" s="721" t="s">
        <v>1062</v>
      </c>
      <c r="L456" s="726"/>
      <c r="M456" s="721"/>
      <c r="N456" s="726"/>
      <c r="O456" s="721"/>
      <c r="P456" s="726"/>
      <c r="Q456" s="726"/>
      <c r="R456" s="721" t="b">
        <v>0</v>
      </c>
      <c r="S456" s="726"/>
    </row>
    <row r="457" spans="1:19" x14ac:dyDescent="0.35">
      <c r="A457" s="721" t="b">
        <v>0</v>
      </c>
      <c r="B457" s="722">
        <f t="shared" si="69"/>
        <v>-18</v>
      </c>
      <c r="C457" s="721" t="s">
        <v>1308</v>
      </c>
      <c r="D457" s="740"/>
      <c r="E457" s="734"/>
      <c r="F457" s="723"/>
      <c r="G457" s="726"/>
      <c r="H457" s="722" t="e">
        <f t="shared" si="70"/>
        <v>#VALUE!</v>
      </c>
      <c r="I457" s="726"/>
      <c r="J457" s="721"/>
      <c r="K457" s="721" t="s">
        <v>1062</v>
      </c>
      <c r="L457" s="726"/>
      <c r="M457" s="721"/>
      <c r="N457" s="726"/>
      <c r="O457" s="721"/>
      <c r="P457" s="726"/>
      <c r="Q457" s="726"/>
      <c r="R457" s="721" t="b">
        <v>0</v>
      </c>
      <c r="S457" s="726"/>
    </row>
    <row r="458" spans="1:19" x14ac:dyDescent="0.35">
      <c r="A458" s="721" t="b">
        <v>0</v>
      </c>
      <c r="B458" s="722">
        <f t="shared" si="69"/>
        <v>-17</v>
      </c>
      <c r="C458" s="721" t="s">
        <v>1309</v>
      </c>
      <c r="D458" s="740"/>
      <c r="E458" s="734"/>
      <c r="F458" s="723"/>
      <c r="G458" s="726"/>
      <c r="H458" s="722" t="e">
        <f t="shared" si="70"/>
        <v>#VALUE!</v>
      </c>
      <c r="I458" s="726"/>
      <c r="J458" s="721"/>
      <c r="K458" s="721" t="s">
        <v>1062</v>
      </c>
      <c r="L458" s="726"/>
      <c r="M458" s="721"/>
      <c r="N458" s="726"/>
      <c r="O458" s="721"/>
      <c r="P458" s="726"/>
      <c r="Q458" s="726"/>
      <c r="R458" s="721" t="b">
        <v>0</v>
      </c>
      <c r="S458" s="726"/>
    </row>
    <row r="459" spans="1:19" x14ac:dyDescent="0.35">
      <c r="A459" s="721" t="b">
        <v>0</v>
      </c>
      <c r="B459" s="722">
        <f t="shared" si="69"/>
        <v>-16</v>
      </c>
      <c r="C459" s="721" t="s">
        <v>1310</v>
      </c>
      <c r="D459" s="740"/>
      <c r="E459" s="734"/>
      <c r="F459" s="723"/>
      <c r="G459" s="726"/>
      <c r="H459" s="722" t="e">
        <f t="shared" si="70"/>
        <v>#VALUE!</v>
      </c>
      <c r="I459" s="726"/>
      <c r="J459" s="721"/>
      <c r="K459" s="721" t="s">
        <v>1062</v>
      </c>
      <c r="L459" s="726"/>
      <c r="M459" s="721"/>
      <c r="N459" s="726"/>
      <c r="O459" s="721"/>
      <c r="P459" s="726"/>
      <c r="Q459" s="726"/>
      <c r="R459" s="721" t="b">
        <v>0</v>
      </c>
      <c r="S459" s="726"/>
    </row>
    <row r="460" spans="1:19" x14ac:dyDescent="0.35">
      <c r="A460" s="721" t="b">
        <v>0</v>
      </c>
      <c r="B460" s="722">
        <f t="shared" si="69"/>
        <v>-15</v>
      </c>
      <c r="C460" s="721" t="s">
        <v>1311</v>
      </c>
      <c r="D460" s="740"/>
      <c r="E460" s="734"/>
      <c r="F460" s="723"/>
      <c r="G460" s="726"/>
      <c r="H460" s="722" t="e">
        <f t="shared" si="70"/>
        <v>#VALUE!</v>
      </c>
      <c r="I460" s="726"/>
      <c r="J460" s="721"/>
      <c r="K460" s="721" t="s">
        <v>1062</v>
      </c>
      <c r="L460" s="726"/>
      <c r="M460" s="721"/>
      <c r="N460" s="726"/>
      <c r="O460" s="721"/>
      <c r="P460" s="726"/>
      <c r="Q460" s="726"/>
      <c r="R460" s="721" t="b">
        <v>0</v>
      </c>
      <c r="S460" s="726"/>
    </row>
    <row r="461" spans="1:19" x14ac:dyDescent="0.35">
      <c r="A461" s="721" t="b">
        <v>0</v>
      </c>
      <c r="B461" s="722">
        <f t="shared" si="69"/>
        <v>-14</v>
      </c>
      <c r="C461" s="721" t="s">
        <v>1312</v>
      </c>
      <c r="D461" s="740"/>
      <c r="E461" s="734"/>
      <c r="F461" s="723"/>
      <c r="G461" s="726"/>
      <c r="H461" s="722" t="e">
        <f t="shared" si="70"/>
        <v>#VALUE!</v>
      </c>
      <c r="I461" s="726"/>
      <c r="J461" s="721"/>
      <c r="K461" s="721" t="s">
        <v>1062</v>
      </c>
      <c r="L461" s="726"/>
      <c r="M461" s="721"/>
      <c r="N461" s="726"/>
      <c r="O461" s="721"/>
      <c r="P461" s="726"/>
      <c r="Q461" s="726"/>
      <c r="R461" s="721" t="b">
        <v>0</v>
      </c>
      <c r="S461" s="726"/>
    </row>
    <row r="462" spans="1:19" x14ac:dyDescent="0.35">
      <c r="A462" s="721" t="b">
        <v>0</v>
      </c>
      <c r="B462" s="722">
        <f t="shared" si="69"/>
        <v>-13</v>
      </c>
      <c r="C462" s="721" t="s">
        <v>1313</v>
      </c>
      <c r="D462" s="740"/>
      <c r="E462" s="734"/>
      <c r="F462" s="723"/>
      <c r="G462" s="726"/>
      <c r="H462" s="722" t="e">
        <f t="shared" si="70"/>
        <v>#VALUE!</v>
      </c>
      <c r="I462" s="726"/>
      <c r="J462" s="721"/>
      <c r="K462" s="721" t="s">
        <v>1062</v>
      </c>
      <c r="L462" s="726"/>
      <c r="M462" s="721"/>
      <c r="N462" s="726"/>
      <c r="O462" s="721"/>
      <c r="P462" s="726"/>
      <c r="Q462" s="726"/>
      <c r="R462" s="721" t="b">
        <v>0</v>
      </c>
      <c r="S462" s="726"/>
    </row>
    <row r="463" spans="1:19" x14ac:dyDescent="0.35">
      <c r="A463" s="721" t="b">
        <v>0</v>
      </c>
      <c r="B463" s="722">
        <f t="shared" si="69"/>
        <v>-12</v>
      </c>
      <c r="C463" s="721" t="s">
        <v>1314</v>
      </c>
      <c r="D463" s="740"/>
      <c r="E463" s="734"/>
      <c r="F463" s="723"/>
      <c r="G463" s="726"/>
      <c r="H463" s="722" t="e">
        <f t="shared" si="70"/>
        <v>#VALUE!</v>
      </c>
      <c r="I463" s="726"/>
      <c r="J463" s="721"/>
      <c r="K463" s="721" t="s">
        <v>1062</v>
      </c>
      <c r="L463" s="726"/>
      <c r="M463" s="721"/>
      <c r="N463" s="726"/>
      <c r="O463" s="721"/>
      <c r="P463" s="726"/>
      <c r="Q463" s="726"/>
      <c r="R463" s="721" t="b">
        <v>0</v>
      </c>
      <c r="S463" s="726"/>
    </row>
    <row r="464" spans="1:19" x14ac:dyDescent="0.35">
      <c r="A464" s="721" t="b">
        <v>0</v>
      </c>
      <c r="B464" s="722">
        <f t="shared" si="69"/>
        <v>-11</v>
      </c>
      <c r="C464" s="721" t="s">
        <v>1315</v>
      </c>
      <c r="D464" s="740"/>
      <c r="E464" s="734"/>
      <c r="F464" s="723"/>
      <c r="G464" s="726"/>
      <c r="H464" s="722" t="e">
        <f t="shared" si="70"/>
        <v>#VALUE!</v>
      </c>
      <c r="I464" s="726"/>
      <c r="J464" s="721"/>
      <c r="K464" s="721" t="s">
        <v>1062</v>
      </c>
      <c r="L464" s="726"/>
      <c r="M464" s="721"/>
      <c r="N464" s="726"/>
      <c r="O464" s="721"/>
      <c r="P464" s="726"/>
      <c r="Q464" s="726"/>
      <c r="R464" s="721" t="b">
        <v>0</v>
      </c>
      <c r="S464" s="726"/>
    </row>
    <row r="465" spans="1:19" x14ac:dyDescent="0.35">
      <c r="A465" s="721" t="b">
        <v>0</v>
      </c>
      <c r="B465" s="722">
        <f t="shared" si="69"/>
        <v>-10</v>
      </c>
      <c r="C465" s="721" t="s">
        <v>1316</v>
      </c>
      <c r="D465" s="740"/>
      <c r="E465" s="734"/>
      <c r="F465" s="723"/>
      <c r="G465" s="726"/>
      <c r="H465" s="722" t="e">
        <f t="shared" si="70"/>
        <v>#VALUE!</v>
      </c>
      <c r="I465" s="726"/>
      <c r="J465" s="721"/>
      <c r="K465" s="721" t="s">
        <v>1062</v>
      </c>
      <c r="L465" s="726"/>
      <c r="M465" s="721"/>
      <c r="N465" s="726"/>
      <c r="O465" s="721"/>
      <c r="P465" s="726"/>
      <c r="Q465" s="726"/>
      <c r="R465" s="721" t="b">
        <v>0</v>
      </c>
      <c r="S465" s="726"/>
    </row>
    <row r="466" spans="1:19" x14ac:dyDescent="0.35">
      <c r="A466" s="721" t="b">
        <v>0</v>
      </c>
      <c r="B466" s="722">
        <f t="shared" si="69"/>
        <v>-9</v>
      </c>
      <c r="C466" s="721" t="s">
        <v>1317</v>
      </c>
      <c r="D466" s="740"/>
      <c r="E466" s="734"/>
      <c r="F466" s="723"/>
      <c r="G466" s="726"/>
      <c r="H466" s="722" t="e">
        <f t="shared" si="70"/>
        <v>#VALUE!</v>
      </c>
      <c r="I466" s="726"/>
      <c r="J466" s="721"/>
      <c r="K466" s="721" t="s">
        <v>1062</v>
      </c>
      <c r="L466" s="726"/>
      <c r="M466" s="721"/>
      <c r="N466" s="726"/>
      <c r="O466" s="721"/>
      <c r="P466" s="726"/>
      <c r="Q466" s="726"/>
      <c r="R466" s="721" t="b">
        <v>0</v>
      </c>
      <c r="S466" s="726"/>
    </row>
    <row r="467" spans="1:19" x14ac:dyDescent="0.35">
      <c r="A467" s="721" t="b">
        <v>0</v>
      </c>
      <c r="B467" s="722">
        <f t="shared" si="69"/>
        <v>-8</v>
      </c>
      <c r="C467" s="721" t="s">
        <v>1318</v>
      </c>
      <c r="D467" s="740"/>
      <c r="E467" s="734"/>
      <c r="F467" s="723"/>
      <c r="G467" s="726"/>
      <c r="H467" s="722" t="e">
        <f t="shared" si="70"/>
        <v>#VALUE!</v>
      </c>
      <c r="I467" s="726"/>
      <c r="J467" s="721"/>
      <c r="K467" s="721" t="s">
        <v>1062</v>
      </c>
      <c r="L467" s="726"/>
      <c r="M467" s="721"/>
      <c r="N467" s="726"/>
      <c r="O467" s="721"/>
      <c r="P467" s="726"/>
      <c r="Q467" s="726"/>
      <c r="R467" s="721" t="b">
        <v>0</v>
      </c>
      <c r="S467" s="726"/>
    </row>
    <row r="468" spans="1:19" x14ac:dyDescent="0.35">
      <c r="A468" s="721" t="b">
        <v>0</v>
      </c>
      <c r="B468" s="722">
        <f t="shared" si="69"/>
        <v>-7</v>
      </c>
      <c r="C468" s="721" t="s">
        <v>1319</v>
      </c>
      <c r="D468" s="740"/>
      <c r="E468" s="734"/>
      <c r="F468" s="723"/>
      <c r="G468" s="726"/>
      <c r="H468" s="722" t="e">
        <f t="shared" si="70"/>
        <v>#VALUE!</v>
      </c>
      <c r="I468" s="726"/>
      <c r="J468" s="721"/>
      <c r="K468" s="721" t="s">
        <v>1062</v>
      </c>
      <c r="L468" s="726"/>
      <c r="M468" s="721"/>
      <c r="N468" s="726"/>
      <c r="O468" s="721"/>
      <c r="P468" s="726"/>
      <c r="Q468" s="726"/>
      <c r="R468" s="721" t="b">
        <v>0</v>
      </c>
      <c r="S468" s="726"/>
    </row>
    <row r="469" spans="1:19" x14ac:dyDescent="0.35">
      <c r="A469" s="721" t="b">
        <v>0</v>
      </c>
      <c r="B469" s="722">
        <f t="shared" si="69"/>
        <v>-6</v>
      </c>
      <c r="C469" s="721" t="s">
        <v>1320</v>
      </c>
      <c r="D469" s="740"/>
      <c r="E469" s="734"/>
      <c r="F469" s="723"/>
      <c r="G469" s="726"/>
      <c r="H469" s="722" t="e">
        <f t="shared" si="70"/>
        <v>#VALUE!</v>
      </c>
      <c r="I469" s="726"/>
      <c r="J469" s="721"/>
      <c r="K469" s="721" t="s">
        <v>1062</v>
      </c>
      <c r="L469" s="726"/>
      <c r="M469" s="721"/>
      <c r="N469" s="726"/>
      <c r="O469" s="721"/>
      <c r="P469" s="726"/>
      <c r="Q469" s="726"/>
      <c r="R469" s="721" t="b">
        <v>0</v>
      </c>
      <c r="S469" s="726"/>
    </row>
    <row r="470" spans="1:19" x14ac:dyDescent="0.35">
      <c r="A470" s="721" t="b">
        <v>0</v>
      </c>
      <c r="B470" s="722">
        <f t="shared" si="69"/>
        <v>-5</v>
      </c>
      <c r="C470" s="721" t="s">
        <v>1321</v>
      </c>
      <c r="D470" s="740"/>
      <c r="E470" s="734"/>
      <c r="F470" s="723"/>
      <c r="G470" s="726"/>
      <c r="H470" s="722" t="e">
        <f t="shared" si="70"/>
        <v>#VALUE!</v>
      </c>
      <c r="I470" s="726"/>
      <c r="J470" s="721"/>
      <c r="K470" s="721" t="s">
        <v>1062</v>
      </c>
      <c r="L470" s="726"/>
      <c r="M470" s="721"/>
      <c r="N470" s="726"/>
      <c r="O470" s="721"/>
      <c r="P470" s="726"/>
      <c r="Q470" s="726"/>
      <c r="R470" s="721" t="b">
        <v>0</v>
      </c>
      <c r="S470" s="726"/>
    </row>
    <row r="471" spans="1:19" x14ac:dyDescent="0.35">
      <c r="A471" s="721" t="b">
        <v>0</v>
      </c>
      <c r="B471" s="722">
        <f t="shared" si="69"/>
        <v>-4</v>
      </c>
      <c r="C471" s="721" t="s">
        <v>1322</v>
      </c>
      <c r="D471" s="740"/>
      <c r="E471" s="734"/>
      <c r="F471" s="723"/>
      <c r="G471" s="726"/>
      <c r="H471" s="722" t="e">
        <f t="shared" si="70"/>
        <v>#VALUE!</v>
      </c>
      <c r="I471" s="726"/>
      <c r="J471" s="721"/>
      <c r="K471" s="721" t="s">
        <v>1062</v>
      </c>
      <c r="L471" s="726"/>
      <c r="M471" s="721"/>
      <c r="N471" s="726"/>
      <c r="O471" s="721"/>
      <c r="P471" s="726"/>
      <c r="Q471" s="726"/>
      <c r="R471" s="721" t="b">
        <v>0</v>
      </c>
      <c r="S471" s="726"/>
    </row>
    <row r="472" spans="1:19" x14ac:dyDescent="0.35">
      <c r="A472" s="721" t="b">
        <v>0</v>
      </c>
      <c r="B472" s="722">
        <f t="shared" si="69"/>
        <v>-3</v>
      </c>
      <c r="C472" s="721" t="s">
        <v>1323</v>
      </c>
      <c r="D472" s="740"/>
      <c r="E472" s="734"/>
      <c r="F472" s="723"/>
      <c r="G472" s="726"/>
      <c r="H472" s="722" t="e">
        <f t="shared" si="70"/>
        <v>#VALUE!</v>
      </c>
      <c r="I472" s="726"/>
      <c r="J472" s="721"/>
      <c r="K472" s="721" t="s">
        <v>1062</v>
      </c>
      <c r="L472" s="726"/>
      <c r="M472" s="721"/>
      <c r="N472" s="726"/>
      <c r="O472" s="721"/>
      <c r="P472" s="726"/>
      <c r="Q472" s="726"/>
      <c r="R472" s="721" t="b">
        <v>0</v>
      </c>
      <c r="S472" s="726"/>
    </row>
    <row r="473" spans="1:19" x14ac:dyDescent="0.35">
      <c r="A473" s="721" t="b">
        <v>0</v>
      </c>
      <c r="B473" s="722">
        <f t="shared" si="69"/>
        <v>-2</v>
      </c>
      <c r="C473" s="721" t="s">
        <v>1324</v>
      </c>
      <c r="D473" s="740"/>
      <c r="E473" s="734"/>
      <c r="F473" s="723"/>
      <c r="G473" s="726"/>
      <c r="H473" s="722" t="e">
        <f t="shared" si="70"/>
        <v>#VALUE!</v>
      </c>
      <c r="I473" s="726"/>
      <c r="J473" s="721"/>
      <c r="K473" s="721" t="s">
        <v>1062</v>
      </c>
      <c r="L473" s="726"/>
      <c r="M473" s="721"/>
      <c r="N473" s="726"/>
      <c r="O473" s="721"/>
      <c r="P473" s="726"/>
      <c r="Q473" s="726"/>
      <c r="R473" s="721" t="b">
        <v>0</v>
      </c>
      <c r="S473" s="726"/>
    </row>
    <row r="474" spans="1:19" x14ac:dyDescent="0.35">
      <c r="A474" s="721" t="b">
        <v>0</v>
      </c>
      <c r="B474" s="722">
        <f t="shared" si="69"/>
        <v>-1</v>
      </c>
      <c r="C474" s="721" t="s">
        <v>1325</v>
      </c>
      <c r="D474" s="740"/>
      <c r="E474" s="734"/>
      <c r="F474" s="723"/>
      <c r="G474" s="726"/>
      <c r="H474" s="722" t="e">
        <f t="shared" si="70"/>
        <v>#VALUE!</v>
      </c>
      <c r="I474" s="726"/>
      <c r="J474" s="721"/>
      <c r="K474" s="721" t="s">
        <v>1062</v>
      </c>
      <c r="L474" s="726"/>
      <c r="M474" s="721"/>
      <c r="N474" s="726"/>
      <c r="O474" s="721"/>
      <c r="P474" s="726"/>
      <c r="Q474" s="726"/>
      <c r="R474" s="721" t="b">
        <v>0</v>
      </c>
      <c r="S474" s="726"/>
    </row>
    <row r="475" spans="1:19" x14ac:dyDescent="0.35">
      <c r="A475" s="721" t="b">
        <v>0</v>
      </c>
      <c r="B475" s="722">
        <f t="shared" si="69"/>
        <v>0</v>
      </c>
      <c r="C475" s="721" t="s">
        <v>1326</v>
      </c>
      <c r="D475" s="740"/>
      <c r="E475" s="734"/>
      <c r="F475" s="723"/>
      <c r="G475" s="726"/>
      <c r="H475" s="722">
        <f t="shared" si="70"/>
        <v>7</v>
      </c>
      <c r="I475" s="726"/>
      <c r="J475" s="721"/>
      <c r="K475" s="721" t="s">
        <v>1062</v>
      </c>
      <c r="L475" s="726"/>
      <c r="M475" s="721"/>
      <c r="N475" s="726"/>
      <c r="O475" s="721"/>
      <c r="P475" s="726"/>
      <c r="Q475" s="726"/>
      <c r="R475" s="721" t="b">
        <v>0</v>
      </c>
      <c r="S475" s="726"/>
    </row>
    <row r="476" spans="1:19" x14ac:dyDescent="0.35">
      <c r="A476" s="721" t="b">
        <f t="shared" ref="A476:A505" ca="1" si="71">IF(AND(OR(D476&lt;&gt;"",E476&lt;&gt;"",F476&lt;&gt;""),OR(J476&lt;&gt;"",N476&lt;&gt;"")),TRUE,FALSE)</f>
        <v>1</v>
      </c>
      <c r="B476" s="722">
        <f t="shared" si="69"/>
        <v>1</v>
      </c>
      <c r="C476" s="732" t="str">
        <f t="shared" ref="C476:C505" ca="1" si="72">IFERROR(IF(INDIRECT("'Coverage Indicators - Section D'!BE"&amp;$H476)=0,"",INDIRECT("'Coverage Indicators - Section D'!BE"&amp;$H476)),"")</f>
        <v>a181R00000BbBy9QAF</v>
      </c>
      <c r="D476" s="740">
        <f t="shared" ref="D476:D505" ca="1" si="73">IFERROR(IF(INDIRECT("'Coverage Indicators - Section D'!G"&amp;$H476)=0,"",INDIRECT("'Coverage Indicators - Section D'!G"&amp;$H476)*100),"")</f>
        <v>100</v>
      </c>
      <c r="E476" s="734">
        <f t="shared" ref="E476:E505" ca="1" si="74">IFERROR(IF(INDIRECT("'Coverage Indicators - Section D'!F"&amp;$H476+1)=0,"",INDIRECT("'Coverage Indicators - Section D'!F"&amp;$H476+1)),"")</f>
        <v>96355</v>
      </c>
      <c r="F476" s="723">
        <f t="shared" ref="F476:F505" ca="1" si="75">IFERROR(IF(INDIRECT("'Coverage Indicators - Section D'!F"&amp;$H476)=0,"",INDIRECT("'Coverage Indicators - Section D'!F"&amp;$H476)),"")</f>
        <v>96355</v>
      </c>
      <c r="G476" s="726" t="str">
        <f t="shared" ref="G476:G505" ca="1" si="76">IFERROR(IF(INDIRECT("'Coverage Indicators - Section D'!I"&amp;$H476)=0,"",INDIRECT("'Coverage Indicators - Section D'!I"&amp;$H476)),"")</f>
        <v>Malaria MIS</v>
      </c>
      <c r="H476" s="722">
        <f t="shared" si="70"/>
        <v>9</v>
      </c>
      <c r="I476" s="726" t="str">
        <f t="shared" ref="I476:I505" ca="1" si="77">IFERROR(IF(INDIRECT("'Coverage Indicators - Section D'!AU"&amp;$H476)=0,"",INDIRECT("'Coverage Indicators - Section D'!AU"&amp;$H476)),"")</f>
        <v>&gt; Data collection/reporting: monthly. 
&gt; 2021 onward, only 3 CHT districts will remain in control settings. Other 10 endemic districts will move into the elimination phase where mostly the case-based surveillance will be conducted. So, we will persue to reaching a certain ABER (10% throughout the grant period) in CHT districts only. Therefore, parasitological tests for only the CHT districts were considered for baseline and targets.  
&gt; From 2021 onward, 80% of tests will be RDT-based.
&gt; 20% of the total tests in CHT will be conducted in public health facilities.
&gt; Population of 3 CHT districts for target years (2021, 2022 &amp; 2023) are  2.16, 2.20 and 20.24 million respectively
&gt; Please see worksheet 'Quarterly distribution' in workbook 'BAN quantification Calendar Year_29.02.20.xls' for quarter wise detail assumption of suspected case calculation.</v>
      </c>
      <c r="J476" s="721" t="str">
        <f ca="1">IFERROR(VLOOKUP(INDIRECT("'Coverage Indicators - Section D'!D"&amp;$H476),'Reference Records'!C32:F146,4,0),"")</f>
        <v>MCI-01102</v>
      </c>
      <c r="K476" s="721" t="str">
        <f ca="1">IFERROR(VLOOKUP(IF(INDIRECT("'Coverage Indicators - Section D'!B"&amp;$H476)=0,"--select--",INDIRECT("'Coverage Indicators - Section D'!B"&amp;$H476)),'Overview - Section A'!C$100:D132,2,0),"")</f>
        <v>M-30874</v>
      </c>
      <c r="L476" s="726">
        <f t="shared" ref="L476:L505" ca="1" si="78">IFERROR(IF(INDIRECT("'Coverage Indicators - Section D'!H"&amp;$H476)=0,"",INDIRECT("'Coverage Indicators - Section D'!H"&amp;$H476)),"")</f>
        <v>2019</v>
      </c>
      <c r="M476" s="721" t="str">
        <f ca="1">IFERROR(VLOOKUP(INDIRECT("'Coverage Indicators - Section D'!C"&amp;$H476),'Reference Records'!C$338:F430,3,0),"")</f>
        <v/>
      </c>
      <c r="N476" s="726" t="str">
        <f t="shared" ref="N476:N505" ca="1" si="79">IFERROR(IF(INDIRECT("'Coverage Indicators - Section D'!E"&amp;$H476)=0,"",INDIRECT("'Coverage Indicators - Section D'!E"&amp;$H476)),"")</f>
        <v/>
      </c>
      <c r="O476" s="721" t="str">
        <f t="shared" ref="O476:O505" ca="1" si="80">IFERROR(IF(INDIRECT("'Coverage Indicators - Section D'!U"&amp;$H476)=0,"",INDIRECT("'Coverage Indicators - Section D'!U"&amp;$H476)),"")</f>
        <v>Bangladesh</v>
      </c>
      <c r="P476" s="726" t="str">
        <f t="shared" ref="P476:P505" ca="1" si="81">IFERROR(IF(INDIRECT("'Coverage Indicators - Section D'!U"&amp;$H476+1)=0,"",INDIRECT("'Coverage Indicators - Section D'!U"&amp;$H476+1)),"")</f>
        <v>Geographic Subnational, less than 100% national program target</v>
      </c>
      <c r="Q476" s="726" t="str">
        <f t="shared" ref="Q476:Q505" ca="1" si="82">IFERROR(IF(INDIRECT("'Coverage Indicators - Section D'!V"&amp;$H476)=0,"",INDIRECT("'Coverage Indicators - Section D'!V"&amp;$H476)),"")</f>
        <v/>
      </c>
      <c r="R476" s="721" t="str">
        <f t="shared" ref="R476:R505" ca="1" si="83">IFERROR(IF(INDIRECT("'Coverage Indicators - Section D'!S"&amp;$H476)=0,"FALSE",IF(INDIRECT("'Coverage Indicators - Section D'!S"&amp;$H476)="Yes",TRUE,FALSE)),"")</f>
        <v>FALSE</v>
      </c>
      <c r="S476" s="726" t="str">
        <f ca="1">IFERROR(VLOOKUP(INDIRECT("'Coverage Indicators - Section D'!T"&amp;$H476),'Overview - Section A'!M$29:P71,4,0),"")</f>
        <v>a121R00000MSQ4hQAH</v>
      </c>
    </row>
    <row r="477" spans="1:19" x14ac:dyDescent="0.35">
      <c r="A477" s="721" t="b">
        <f t="shared" ca="1" si="71"/>
        <v>1</v>
      </c>
      <c r="B477" s="722">
        <f t="shared" si="69"/>
        <v>2</v>
      </c>
      <c r="C477" s="732" t="str">
        <f t="shared" ca="1" si="72"/>
        <v>a181R00000BbByAQAV</v>
      </c>
      <c r="D477" s="740">
        <f t="shared" ca="1" si="73"/>
        <v>100</v>
      </c>
      <c r="E477" s="734">
        <f t="shared" ca="1" si="74"/>
        <v>439607</v>
      </c>
      <c r="F477" s="723">
        <f t="shared" ca="1" si="75"/>
        <v>439607</v>
      </c>
      <c r="G477" s="726" t="str">
        <f t="shared" ca="1" si="76"/>
        <v>Malaria MIS</v>
      </c>
      <c r="H477" s="722">
        <f t="shared" si="70"/>
        <v>11</v>
      </c>
      <c r="I477" s="726" t="str">
        <f t="shared" ca="1" si="77"/>
        <v>&gt; Data collection/reporting: monthly. 
&gt; 2021 onward, only 3 CHT districts will remain in control settings. Other 10 endemic districts will move into the elimination phase where mostly the case-based surveillance will be conducted. So, we will persue to reaching a certain ABER (10% throughout the grant period) in CHT districts only. Therefore, parasitological tests for only the CHT districts were considered for baseline and targets.  
&gt; From 2021 onward, 80% of tests will be RDT-based.
&gt; 80% of the total tests in CHT will be conducted in the community.
&gt; Population of 3 CHT districts for target years (2021, 2022 &amp; 2023) are  2.16, 2.20 and 20.24 million respectively
&gt; Please see worksheet 'Quarterly distribution' in workbook 'BAN quantification Calendar Year_29.02.20.xls' for quarter wise detail assumption of suspected case calculation.</v>
      </c>
      <c r="J477" s="721" t="str">
        <f ca="1">IFERROR(VLOOKUP(INDIRECT("'Coverage Indicators - Section D'!D"&amp;$H477),'Reference Records'!C33:F147,4,0),"")</f>
        <v>MCI-01103</v>
      </c>
      <c r="K477" s="721" t="str">
        <f ca="1">IFERROR(VLOOKUP(IF(INDIRECT("'Coverage Indicators - Section D'!B"&amp;$H477)=0,"--select--",INDIRECT("'Coverage Indicators - Section D'!B"&amp;$H477)),'Overview - Section A'!C$100:D133,2,0),"")</f>
        <v>M-30874</v>
      </c>
      <c r="L477" s="726">
        <f t="shared" ca="1" si="78"/>
        <v>2019</v>
      </c>
      <c r="M477" s="721" t="str">
        <f ca="1">IFERROR(VLOOKUP(INDIRECT("'Coverage Indicators - Section D'!C"&amp;$H477),'Reference Records'!C$338:F431,3,0),"")</f>
        <v/>
      </c>
      <c r="N477" s="726" t="str">
        <f t="shared" ca="1" si="79"/>
        <v/>
      </c>
      <c r="O477" s="721" t="str">
        <f t="shared" ca="1" si="80"/>
        <v>Bangladesh</v>
      </c>
      <c r="P477" s="726" t="str">
        <f t="shared" ca="1" si="81"/>
        <v>Geographic Subnational, less than 100% national program target</v>
      </c>
      <c r="Q477" s="726" t="str">
        <f t="shared" ca="1" si="82"/>
        <v/>
      </c>
      <c r="R477" s="721" t="str">
        <f t="shared" ca="1" si="83"/>
        <v>FALSE</v>
      </c>
      <c r="S477" s="726" t="str">
        <f ca="1">IFERROR(VLOOKUP(INDIRECT("'Coverage Indicators - Section D'!T"&amp;$H477),'Overview - Section A'!M$29:P72,4,0),"")</f>
        <v>a121R00000MSQ4iQAH</v>
      </c>
    </row>
    <row r="478" spans="1:19" x14ac:dyDescent="0.35">
      <c r="A478" s="721" t="b">
        <f t="shared" ca="1" si="71"/>
        <v>1</v>
      </c>
      <c r="B478" s="722">
        <f t="shared" si="69"/>
        <v>3</v>
      </c>
      <c r="C478" s="732" t="str">
        <f t="shared" ca="1" si="72"/>
        <v>a181R00000BbByBQAV</v>
      </c>
      <c r="D478" s="740">
        <f t="shared" ca="1" si="73"/>
        <v>100</v>
      </c>
      <c r="E478" s="734">
        <f t="shared" ca="1" si="74"/>
        <v>3278</v>
      </c>
      <c r="F478" s="723">
        <f t="shared" ca="1" si="75"/>
        <v>3278</v>
      </c>
      <c r="G478" s="726" t="str">
        <f t="shared" ca="1" si="76"/>
        <v>Malaria MIS</v>
      </c>
      <c r="H478" s="722">
        <f t="shared" si="70"/>
        <v>13</v>
      </c>
      <c r="I478" s="726" t="str">
        <f t="shared" ca="1" si="77"/>
        <v>&gt; Data collection/reporting: monthly.
&gt; Predicted cases of all 13 endemic districts were considered for calculation. 
&gt; 20% of the those cases will be diagnosed in public health facilities.
&gt; The data for this indicator refers to all malaria cases, reported by PR1.  
&gt; All positive cases, diagnosed in public health facilities, will be treated according to national guidelines.
&gt; Please see worksheet 'Quarterly case, test' in workbook 'BAN quantification Calendar Year_29.02.20.xls' for detail assumption of confirmed case calculation.</v>
      </c>
      <c r="J478" s="721" t="str">
        <f ca="1">IFERROR(VLOOKUP(INDIRECT("'Coverage Indicators - Section D'!D"&amp;$H478),'Reference Records'!C34:F148,4,0),"")</f>
        <v>MCI-01105</v>
      </c>
      <c r="K478" s="721" t="str">
        <f ca="1">IFERROR(VLOOKUP(IF(INDIRECT("'Coverage Indicators - Section D'!B"&amp;$H478)=0,"--select--",INDIRECT("'Coverage Indicators - Section D'!B"&amp;$H478)),'Overview - Section A'!C$100:D134,2,0),"")</f>
        <v>M-30874</v>
      </c>
      <c r="L478" s="726">
        <f t="shared" ca="1" si="78"/>
        <v>2019</v>
      </c>
      <c r="M478" s="721" t="str">
        <f ca="1">IFERROR(VLOOKUP(INDIRECT("'Coverage Indicators - Section D'!C"&amp;$H478),'Reference Records'!C$338:F432,3,0),"")</f>
        <v/>
      </c>
      <c r="N478" s="726" t="str">
        <f t="shared" ca="1" si="79"/>
        <v/>
      </c>
      <c r="O478" s="721" t="str">
        <f t="shared" ca="1" si="80"/>
        <v>Bangladesh</v>
      </c>
      <c r="P478" s="726" t="str">
        <f t="shared" ca="1" si="81"/>
        <v>Geographic Subnational, 100% of national program target</v>
      </c>
      <c r="Q478" s="726" t="str">
        <f t="shared" ca="1" si="82"/>
        <v/>
      </c>
      <c r="R478" s="721" t="str">
        <f t="shared" ca="1" si="83"/>
        <v>FALSE</v>
      </c>
      <c r="S478" s="726" t="str">
        <f ca="1">IFERROR(VLOOKUP(INDIRECT("'Coverage Indicators - Section D'!T"&amp;$H478),'Overview - Section A'!M$29:P73,4,0),"")</f>
        <v>a121R00000MSQ4hQAH</v>
      </c>
    </row>
    <row r="479" spans="1:19" x14ac:dyDescent="0.35">
      <c r="A479" s="721" t="b">
        <f t="shared" ca="1" si="71"/>
        <v>1</v>
      </c>
      <c r="B479" s="722">
        <f t="shared" si="69"/>
        <v>4</v>
      </c>
      <c r="C479" s="732" t="str">
        <f t="shared" ca="1" si="72"/>
        <v>a181R00000BbByCQAV</v>
      </c>
      <c r="D479" s="740">
        <f t="shared" ca="1" si="73"/>
        <v>100</v>
      </c>
      <c r="E479" s="734">
        <f t="shared" ca="1" si="74"/>
        <v>13111</v>
      </c>
      <c r="F479" s="723">
        <f t="shared" ca="1" si="75"/>
        <v>13111</v>
      </c>
      <c r="G479" s="726" t="str">
        <f t="shared" ca="1" si="76"/>
        <v>Malaria MIS</v>
      </c>
      <c r="H479" s="722">
        <f t="shared" si="70"/>
        <v>15</v>
      </c>
      <c r="I479" s="726" t="str">
        <f t="shared" ca="1" si="77"/>
        <v>&gt; Data collection/reporting: monthly.
&gt; Predicted cases of all 13 endemic districts were considered for calculation. 
&gt; 80% of the those cases will be diagnosed in community.
&gt; The data for this indicator refers to all malaria cases, reported by PR2.  
&gt; All positive cases, diagnosed in community, will be treated according to national guidelines.
&gt; Please see worksheet 'Quarterly distribution' in workbook 'BAN quantification Calendar Year_29.02.20.xls' for detail assumption of confirmed case calculation.</v>
      </c>
      <c r="J479" s="721" t="str">
        <f ca="1">IFERROR(VLOOKUP(INDIRECT("'Coverage Indicators - Section D'!D"&amp;$H479),'Reference Records'!C35:F149,4,0),"")</f>
        <v>MCI-01106</v>
      </c>
      <c r="K479" s="721" t="str">
        <f ca="1">IFERROR(VLOOKUP(IF(INDIRECT("'Coverage Indicators - Section D'!B"&amp;$H479)=0,"--select--",INDIRECT("'Coverage Indicators - Section D'!B"&amp;$H479)),'Overview - Section A'!C$100:D135,2,0),"")</f>
        <v>M-30874</v>
      </c>
      <c r="L479" s="726">
        <f t="shared" ca="1" si="78"/>
        <v>2019</v>
      </c>
      <c r="M479" s="721" t="str">
        <f ca="1">IFERROR(VLOOKUP(INDIRECT("'Coverage Indicators - Section D'!C"&amp;$H479),'Reference Records'!C$338:F433,3,0),"")</f>
        <v/>
      </c>
      <c r="N479" s="726" t="str">
        <f t="shared" ca="1" si="79"/>
        <v/>
      </c>
      <c r="O479" s="721" t="str">
        <f t="shared" ca="1" si="80"/>
        <v>Bangladesh</v>
      </c>
      <c r="P479" s="726" t="str">
        <f t="shared" ca="1" si="81"/>
        <v>Geographic Subnational, 100% of national program target</v>
      </c>
      <c r="Q479" s="726" t="str">
        <f t="shared" ca="1" si="82"/>
        <v/>
      </c>
      <c r="R479" s="721" t="str">
        <f t="shared" ca="1" si="83"/>
        <v>FALSE</v>
      </c>
      <c r="S479" s="726" t="str">
        <f ca="1">IFERROR(VLOOKUP(INDIRECT("'Coverage Indicators - Section D'!T"&amp;$H479),'Overview - Section A'!M$29:P74,4,0),"")</f>
        <v>a121R00000MSQ4iQAH</v>
      </c>
    </row>
    <row r="480" spans="1:19" x14ac:dyDescent="0.35">
      <c r="A480" s="721" t="b">
        <f t="shared" ca="1" si="71"/>
        <v>1</v>
      </c>
      <c r="B480" s="722">
        <f t="shared" si="69"/>
        <v>5</v>
      </c>
      <c r="C480" s="732" t="str">
        <f t="shared" ca="1" si="72"/>
        <v>a181R00000BbByDQAV</v>
      </c>
      <c r="D480" s="740">
        <f t="shared" ca="1" si="73"/>
        <v>3.1210986267166043</v>
      </c>
      <c r="E480" s="734">
        <f t="shared" ca="1" si="74"/>
        <v>801</v>
      </c>
      <c r="F480" s="723">
        <f t="shared" ca="1" si="75"/>
        <v>25</v>
      </c>
      <c r="G480" s="726" t="str">
        <f t="shared" ca="1" si="76"/>
        <v>Case Investigation report</v>
      </c>
      <c r="H480" s="722">
        <f t="shared" si="70"/>
        <v>17</v>
      </c>
      <c r="I480" s="726" t="str">
        <f t="shared" ca="1" si="77"/>
        <v>&gt; Data collection: through case investigation report
&gt; For numerator of the baseline, investigated cases of 8 districts, which were in elimination phase in 2019, were considered.
&gt; For target years, predicted cases of 10 no-CHT districts were considered. Chattogram and Cox's bazar, in addition to 8 districts from Mymensingh and Sylhet zones, will be in elimination phase since 2021 onward.
&gt; Ratio of case investiation will be progressively increased from 80% to 100% during the reporting period of 2021 - 2023.
&gt; Both of the PRs will report this indicator.
&gt; Please see worksheet 'Case Summary' in workbook 'BAN quantification Calendar Year_29.02.20.xls' for assumption of confirmed cases during 2021-2023.</v>
      </c>
      <c r="J480" s="721" t="str">
        <f ca="1">IFERROR(VLOOKUP(INDIRECT("'Coverage Indicators - Section D'!D"&amp;$H480),'Reference Records'!C36:F150,4,0),"")</f>
        <v>MCI-01111</v>
      </c>
      <c r="K480" s="721" t="str">
        <f ca="1">IFERROR(VLOOKUP(IF(INDIRECT("'Coverage Indicators - Section D'!B"&amp;$H480)=0,"--select--",INDIRECT("'Coverage Indicators - Section D'!B"&amp;$H480)),'Overview - Section A'!C$100:D136,2,0),"")</f>
        <v>M-30874</v>
      </c>
      <c r="L480" s="726">
        <f t="shared" ca="1" si="78"/>
        <v>2019</v>
      </c>
      <c r="M480" s="721" t="str">
        <f ca="1">IFERROR(VLOOKUP(INDIRECT("'Coverage Indicators - Section D'!C"&amp;$H480),'Reference Records'!C$338:F434,3,0),"")</f>
        <v/>
      </c>
      <c r="N480" s="726" t="str">
        <f t="shared" ca="1" si="79"/>
        <v/>
      </c>
      <c r="O480" s="721" t="str">
        <f t="shared" ca="1" si="80"/>
        <v>Bangladesh</v>
      </c>
      <c r="P480" s="726" t="str">
        <f t="shared" ca="1" si="81"/>
        <v>Geographic Subnational, less than 100% national program target</v>
      </c>
      <c r="Q480" s="726" t="str">
        <f t="shared" ca="1" si="82"/>
        <v/>
      </c>
      <c r="R480" s="721" t="str">
        <f t="shared" ca="1" si="83"/>
        <v>FALSE</v>
      </c>
      <c r="S480" s="726" t="str">
        <f ca="1">IFERROR(VLOOKUP(INDIRECT("'Coverage Indicators - Section D'!T"&amp;$H480),'Overview - Section A'!M$29:P75,4,0),"")</f>
        <v>a121R00000MSQ4hQAH</v>
      </c>
    </row>
    <row r="481" spans="1:19" x14ac:dyDescent="0.35">
      <c r="A481" s="721" t="b">
        <f t="shared" ca="1" si="71"/>
        <v>1</v>
      </c>
      <c r="B481" s="722">
        <f t="shared" si="69"/>
        <v>6</v>
      </c>
      <c r="C481" s="732" t="str">
        <f t="shared" ca="1" si="72"/>
        <v>a181R00000BbByEQAV</v>
      </c>
      <c r="D481" s="740" t="str">
        <f t="shared" ca="1" si="73"/>
        <v/>
      </c>
      <c r="E481" s="734" t="str">
        <f t="shared" ca="1" si="74"/>
        <v/>
      </c>
      <c r="F481" s="723">
        <f t="shared" ca="1" si="75"/>
        <v>670402</v>
      </c>
      <c r="G481" s="726" t="str">
        <f t="shared" ca="1" si="76"/>
        <v>LLIN Distribution record</v>
      </c>
      <c r="H481" s="722">
        <f t="shared" si="70"/>
        <v>19</v>
      </c>
      <c r="I481" s="726" t="str">
        <f t="shared" ca="1" si="77"/>
        <v>&gt; The baseline number of 670,402 LLINs were distributed to the beneficiaries in 2019 by PR2.
&gt; The targeted number of LLINs for mass distribution are 202,496, 262,785 and 1,063,407 for 2021, 2022 and 2023 repectively.  3 CHT districts, Chattogram and Cox'sbazar will be targeted for mass distribution.
&gt; Procurement will be done by GoB PR through GF's Pool Procurement Mechanism (PPM) and supplied to PR2, who is responsible for distribution. The achievement of the indicator will be reported after completion of the mass distribution to beneficiaries. Procurement will take place in the period preceding the distribution period.
&gt; LLIN distribution aims at universal coverage (100%) (1 LLIN per 1.8 person)  based on the following stratification of at-risk populations:
&gt; In the highly receptive 3 CHT districts, universal LLIN coverage will be maintained as an ‘absolute priority’. 
&gt; In 2 above mentioned non-CHT districts (API &lt; 1 in all upazilas) that are in elimination phase since 2021:                                                                                                                                                                                             
&gt;&gt; villages will be prioritized for coverage depending on the number of years in the last 3 years that they have reported malaria cases: 
- reported cases in each of the last three years (3/3) – ‘high priority’; 
- two of the last three years (2/3) – ‘medium priority’ and 
- only once in the last three years 1/3 – ‘low priority’. Low priority villages were excluded.
&gt; 8 elimination districts and the other villages from Chattogram and Cox'sbazar will not receive LLINs under mass distribution. If any cases is reported from there, LLINs will be distributed to those areas from continuous distribution.
&gt; Both of the PRs will report this indicator.
&gt; Please see worksheet 'LLIN Requirement summary' in workbook 'BAN quantification Calendar Year_29.02.20.xls' for details of LLIN requirement quantification.</v>
      </c>
      <c r="J481" s="721" t="str">
        <f ca="1">IFERROR(VLOOKUP(INDIRECT("'Coverage Indicators - Section D'!D"&amp;$H481),'Reference Records'!C37:F151,4,0),"")</f>
        <v>MCI-01098</v>
      </c>
      <c r="K481" s="721" t="str">
        <f ca="1">IFERROR(VLOOKUP(IF(INDIRECT("'Coverage Indicators - Section D'!B"&amp;$H481)=0,"--select--",INDIRECT("'Coverage Indicators - Section D'!B"&amp;$H481)),'Overview - Section A'!C$100:D137,2,0),"")</f>
        <v>M-30875</v>
      </c>
      <c r="L481" s="726">
        <f t="shared" ca="1" si="78"/>
        <v>2019</v>
      </c>
      <c r="M481" s="721" t="str">
        <f ca="1">IFERROR(VLOOKUP(INDIRECT("'Coverage Indicators - Section D'!C"&amp;$H481),'Reference Records'!C$338:F435,3,0),"")</f>
        <v/>
      </c>
      <c r="N481" s="726" t="str">
        <f t="shared" ca="1" si="79"/>
        <v/>
      </c>
      <c r="O481" s="721" t="str">
        <f t="shared" ca="1" si="80"/>
        <v>Bangladesh</v>
      </c>
      <c r="P481" s="726" t="str">
        <f t="shared" ca="1" si="81"/>
        <v>Geographic Subnational, less than 100% national program target</v>
      </c>
      <c r="Q481" s="726" t="str">
        <f t="shared" ca="1" si="82"/>
        <v/>
      </c>
      <c r="R481" s="721" t="str">
        <f t="shared" ca="1" si="83"/>
        <v>FALSE</v>
      </c>
      <c r="S481" s="726" t="str">
        <f ca="1">IFERROR(VLOOKUP(INDIRECT("'Coverage Indicators - Section D'!T"&amp;$H481),'Overview - Section A'!M$29:P76,4,0),"")</f>
        <v>a121R00000MSQ4iQAH</v>
      </c>
    </row>
    <row r="482" spans="1:19" x14ac:dyDescent="0.35">
      <c r="A482" s="721" t="b">
        <f t="shared" ca="1" si="71"/>
        <v>1</v>
      </c>
      <c r="B482" s="722">
        <f t="shared" si="69"/>
        <v>7</v>
      </c>
      <c r="C482" s="732" t="str">
        <f t="shared" ca="1" si="72"/>
        <v>a181R00000BbByFQAV</v>
      </c>
      <c r="D482" s="740" t="str">
        <f t="shared" ca="1" si="73"/>
        <v/>
      </c>
      <c r="E482" s="734" t="str">
        <f t="shared" ca="1" si="74"/>
        <v/>
      </c>
      <c r="F482" s="723">
        <f t="shared" ca="1" si="75"/>
        <v>56851</v>
      </c>
      <c r="G482" s="726" t="str">
        <f t="shared" ca="1" si="76"/>
        <v>LLIN Distribution record</v>
      </c>
      <c r="H482" s="722">
        <f t="shared" si="70"/>
        <v>21</v>
      </c>
      <c r="I482" s="726" t="str">
        <f t="shared" ca="1" si="77"/>
        <v>&gt; The baseline number of 56,851 LLINs were distributed in 2019 by PR2.
&gt; A total of 102549, 104452 and 106394 LLINs will be procured and distributed among higher risk groups through continuous distribution channel in 2021, 2022 and 2023 respectively. 
&gt; Targeted Population and estimated numbers: Pregnant women, Jhum cultivators and forest goers,  seasonal workers, new sttlers as well as population in new foci etc. These numbers will be reassessed during the distribution and necessary adjustment, if required, will be done. The target population is situated in the 13 endemic districts. 3% of population at risk of 3 CHT districts and villages from 10 non-CHT districts with cases in at least one of the last three years were targeted for continuous distribution. 
&gt; Both of the PRs will report this indicator.
&gt; Please see worksheet 'LLIN Requirement summary' in workbook 'BAN quantification Calendar Year_29.02.20.xls' for details of LLIN requirement quantification.</v>
      </c>
      <c r="J482" s="721" t="str">
        <f ca="1">IFERROR(VLOOKUP(INDIRECT("'Coverage Indicators - Section D'!D"&amp;$H482),'Reference Records'!C38:F152,4,0),"")</f>
        <v>MCI-01099</v>
      </c>
      <c r="K482" s="721" t="str">
        <f ca="1">IFERROR(VLOOKUP(IF(INDIRECT("'Coverage Indicators - Section D'!B"&amp;$H482)=0,"--select--",INDIRECT("'Coverage Indicators - Section D'!B"&amp;$H482)),'Overview - Section A'!C$100:D138,2,0),"")</f>
        <v>M-30875</v>
      </c>
      <c r="L482" s="726">
        <f t="shared" ca="1" si="78"/>
        <v>2019</v>
      </c>
      <c r="M482" s="721" t="str">
        <f ca="1">IFERROR(VLOOKUP(INDIRECT("'Coverage Indicators - Section D'!C"&amp;$H482),'Reference Records'!C$338:F436,3,0),"")</f>
        <v/>
      </c>
      <c r="N482" s="726" t="str">
        <f t="shared" ca="1" si="79"/>
        <v/>
      </c>
      <c r="O482" s="721" t="str">
        <f t="shared" ca="1" si="80"/>
        <v>Bangladesh</v>
      </c>
      <c r="P482" s="726" t="str">
        <f t="shared" ca="1" si="81"/>
        <v>Geographic Subnational, less than 100% national program target</v>
      </c>
      <c r="Q482" s="726" t="str">
        <f t="shared" ca="1" si="82"/>
        <v/>
      </c>
      <c r="R482" s="721" t="str">
        <f t="shared" ca="1" si="83"/>
        <v>FALSE</v>
      </c>
      <c r="S482" s="726" t="str">
        <f ca="1">IFERROR(VLOOKUP(INDIRECT("'Coverage Indicators - Section D'!T"&amp;$H482),'Overview - Section A'!M$29:P77,4,0),"")</f>
        <v>a121R00000MSQ4iQAH</v>
      </c>
    </row>
    <row r="483" spans="1:19" x14ac:dyDescent="0.35">
      <c r="A483" s="721" t="b">
        <f t="shared" ca="1" si="71"/>
        <v>1</v>
      </c>
      <c r="B483" s="722">
        <f t="shared" si="69"/>
        <v>8</v>
      </c>
      <c r="C483" s="732" t="str">
        <f t="shared" ca="1" si="72"/>
        <v>a181R00000BbByGQAV</v>
      </c>
      <c r="D483" s="740">
        <f t="shared" ca="1" si="73"/>
        <v>100</v>
      </c>
      <c r="E483" s="734">
        <f t="shared" ca="1" si="74"/>
        <v>84</v>
      </c>
      <c r="F483" s="723">
        <f t="shared" ca="1" si="75"/>
        <v>84</v>
      </c>
      <c r="G483" s="726" t="str">
        <f t="shared" ca="1" si="76"/>
        <v>Malaria MIS</v>
      </c>
      <c r="H483" s="722">
        <f t="shared" si="70"/>
        <v>23</v>
      </c>
      <c r="I483" s="726" t="str">
        <f t="shared" ca="1" si="77"/>
        <v>&gt;Indicator covers GoB reporting units at 72 upazila  and 13 districts (total 85 reporting units). 
&gt; Data source: Malaria MIS of NMEP. 
&gt;Data collection/reporting: monthly.</v>
      </c>
      <c r="J483" s="721" t="str">
        <f ca="1">IFERROR(VLOOKUP(INDIRECT("'Coverage Indicators - Section D'!D"&amp;$H483),'Reference Records'!C39:F153,4,0),"")</f>
        <v>MCI-01121</v>
      </c>
      <c r="K483" s="721" t="str">
        <f ca="1">IFERROR(VLOOKUP(IF(INDIRECT("'Coverage Indicators - Section D'!B"&amp;$H483)=0,"--select--",INDIRECT("'Coverage Indicators - Section D'!B"&amp;$H483)),'Overview - Section A'!C$100:D139,2,0),"")</f>
        <v>M-30876</v>
      </c>
      <c r="L483" s="726">
        <f t="shared" ca="1" si="78"/>
        <v>2019</v>
      </c>
      <c r="M483" s="721" t="str">
        <f ca="1">IFERROR(VLOOKUP(INDIRECT("'Coverage Indicators - Section D'!C"&amp;$H483),'Reference Records'!C$338:F437,3,0),"")</f>
        <v/>
      </c>
      <c r="N483" s="726" t="str">
        <f t="shared" ca="1" si="79"/>
        <v/>
      </c>
      <c r="O483" s="721" t="str">
        <f t="shared" ca="1" si="80"/>
        <v>Bangladesh</v>
      </c>
      <c r="P483" s="726" t="str">
        <f t="shared" ca="1" si="81"/>
        <v>Geographic Subnational, less than 100% national program target</v>
      </c>
      <c r="Q483" s="726" t="str">
        <f t="shared" ca="1" si="82"/>
        <v/>
      </c>
      <c r="R483" s="721" t="str">
        <f t="shared" ca="1" si="83"/>
        <v>FALSE</v>
      </c>
      <c r="S483" s="726" t="str">
        <f ca="1">IFERROR(VLOOKUP(INDIRECT("'Coverage Indicators - Section D'!T"&amp;$H483),'Overview - Section A'!M$29:P78,4,0),"")</f>
        <v>a121R00000MSQ4hQAH</v>
      </c>
    </row>
    <row r="484" spans="1:19" x14ac:dyDescent="0.35">
      <c r="A484" s="721" t="b">
        <f t="shared" ca="1" si="71"/>
        <v>1</v>
      </c>
      <c r="B484" s="722">
        <f t="shared" si="69"/>
        <v>9</v>
      </c>
      <c r="C484" s="732" t="str">
        <f t="shared" ca="1" si="72"/>
        <v>a181R00000BbByHQAV</v>
      </c>
      <c r="D484" s="740">
        <f t="shared" ca="1" si="73"/>
        <v>100</v>
      </c>
      <c r="E484" s="734">
        <f t="shared" ca="1" si="74"/>
        <v>239</v>
      </c>
      <c r="F484" s="723">
        <f t="shared" ca="1" si="75"/>
        <v>239</v>
      </c>
      <c r="G484" s="726" t="str">
        <f t="shared" ca="1" si="76"/>
        <v>BRAC MIS</v>
      </c>
      <c r="H484" s="722">
        <f t="shared" si="70"/>
        <v>25</v>
      </c>
      <c r="I484" s="726" t="str">
        <f t="shared" ca="1" si="77"/>
        <v>&gt;Indicator covers PR2 reporting units at 45 upazila (total 45 reporting units). 
&gt; Data source: BRAC MIS. 
&gt;Data collection/reporting: monthly.</v>
      </c>
      <c r="J484" s="721" t="str">
        <f ca="1">IFERROR(VLOOKUP(INDIRECT("'Coverage Indicators - Section D'!D"&amp;$H484),'Reference Records'!C40:F154,4,0),"")</f>
        <v>MCI-01121</v>
      </c>
      <c r="K484" s="721" t="str">
        <f ca="1">IFERROR(VLOOKUP(IF(INDIRECT("'Coverage Indicators - Section D'!B"&amp;$H484)=0,"--select--",INDIRECT("'Coverage Indicators - Section D'!B"&amp;$H484)),'Overview - Section A'!C$100:D140,2,0),"")</f>
        <v>M-30876</v>
      </c>
      <c r="L484" s="726">
        <f t="shared" ca="1" si="78"/>
        <v>2019</v>
      </c>
      <c r="M484" s="721" t="str">
        <f ca="1">IFERROR(VLOOKUP(INDIRECT("'Coverage Indicators - Section D'!C"&amp;$H484),'Reference Records'!C$338:F438,3,0),"")</f>
        <v/>
      </c>
      <c r="N484" s="726" t="str">
        <f t="shared" ca="1" si="79"/>
        <v/>
      </c>
      <c r="O484" s="721" t="str">
        <f t="shared" ca="1" si="80"/>
        <v>Bangladesh</v>
      </c>
      <c r="P484" s="726" t="str">
        <f t="shared" ca="1" si="81"/>
        <v>Geographic Subnational, 100% of national program target</v>
      </c>
      <c r="Q484" s="726" t="str">
        <f t="shared" ca="1" si="82"/>
        <v/>
      </c>
      <c r="R484" s="721" t="str">
        <f t="shared" ca="1" si="83"/>
        <v>FALSE</v>
      </c>
      <c r="S484" s="726" t="str">
        <f ca="1">IFERROR(VLOOKUP(INDIRECT("'Coverage Indicators - Section D'!T"&amp;$H484),'Overview - Section A'!M$29:P79,4,0),"")</f>
        <v>a121R00000MSQ4iQAH</v>
      </c>
    </row>
    <row r="485" spans="1:19" x14ac:dyDescent="0.35">
      <c r="A485" s="721" t="b">
        <f t="shared" ca="1" si="71"/>
        <v>0</v>
      </c>
      <c r="B485" s="722">
        <f t="shared" si="69"/>
        <v>10</v>
      </c>
      <c r="C485" s="732" t="str">
        <f t="shared" ca="1" si="72"/>
        <v>a181R00000BbByIQAV</v>
      </c>
      <c r="D485" s="740" t="str">
        <f t="shared" ca="1" si="73"/>
        <v/>
      </c>
      <c r="E485" s="734" t="str">
        <f t="shared" ca="1" si="74"/>
        <v/>
      </c>
      <c r="F485" s="723" t="str">
        <f t="shared" ca="1" si="75"/>
        <v/>
      </c>
      <c r="G485" s="726" t="str">
        <f t="shared" ca="1" si="76"/>
        <v/>
      </c>
      <c r="H485" s="722">
        <f t="shared" si="70"/>
        <v>27</v>
      </c>
      <c r="I485" s="726" t="str">
        <f t="shared" ca="1" si="77"/>
        <v/>
      </c>
      <c r="J485" s="721" t="str">
        <f ca="1">IFERROR(VLOOKUP(INDIRECT("'Coverage Indicators - Section D'!D"&amp;$H485),'Reference Records'!C41:F155,4,0),"")</f>
        <v/>
      </c>
      <c r="K485" s="721" t="str">
        <f ca="1">IFERROR(VLOOKUP(IF(INDIRECT("'Coverage Indicators - Section D'!B"&amp;$H485)=0,"--select--",INDIRECT("'Coverage Indicators - Section D'!B"&amp;$H485)),'Overview - Section A'!C$100:D141,2,0),"")</f>
        <v>M-30877</v>
      </c>
      <c r="L485" s="726" t="str">
        <f t="shared" ca="1" si="78"/>
        <v/>
      </c>
      <c r="M485" s="721" t="str">
        <f ca="1">IFERROR(VLOOKUP(INDIRECT("'Coverage Indicators - Section D'!C"&amp;$H485),'Reference Records'!C$338:F439,3,0),"")</f>
        <v/>
      </c>
      <c r="N485" s="726" t="str">
        <f t="shared" ca="1" si="79"/>
        <v/>
      </c>
      <c r="O485" s="721" t="str">
        <f t="shared" ca="1" si="80"/>
        <v/>
      </c>
      <c r="P485" s="726" t="str">
        <f t="shared" ca="1" si="81"/>
        <v/>
      </c>
      <c r="Q485" s="726" t="str">
        <f t="shared" ca="1" si="82"/>
        <v/>
      </c>
      <c r="R485" s="721" t="str">
        <f t="shared" ca="1" si="83"/>
        <v>FALSE</v>
      </c>
      <c r="S485" s="726" t="str">
        <f ca="1">IFERROR(VLOOKUP(INDIRECT("'Coverage Indicators - Section D'!T"&amp;$H485),'Overview - Section A'!M$29:P80,4,0),"")</f>
        <v/>
      </c>
    </row>
    <row r="486" spans="1:19" x14ac:dyDescent="0.35">
      <c r="A486" s="721" t="b">
        <f t="shared" ca="1" si="71"/>
        <v>0</v>
      </c>
      <c r="B486" s="722">
        <f t="shared" si="69"/>
        <v>11</v>
      </c>
      <c r="C486" s="732" t="str">
        <f t="shared" ca="1" si="72"/>
        <v>a181R00000BbByJQAV</v>
      </c>
      <c r="D486" s="740" t="str">
        <f t="shared" ca="1" si="73"/>
        <v/>
      </c>
      <c r="E486" s="734" t="str">
        <f t="shared" ca="1" si="74"/>
        <v/>
      </c>
      <c r="F486" s="723" t="str">
        <f t="shared" ca="1" si="75"/>
        <v/>
      </c>
      <c r="G486" s="726" t="str">
        <f t="shared" ca="1" si="76"/>
        <v/>
      </c>
      <c r="H486" s="722">
        <f t="shared" si="70"/>
        <v>29</v>
      </c>
      <c r="I486" s="726" t="str">
        <f t="shared" ca="1" si="77"/>
        <v/>
      </c>
      <c r="J486" s="721" t="str">
        <f ca="1">IFERROR(VLOOKUP(INDIRECT("'Coverage Indicators - Section D'!D"&amp;$H486),'Reference Records'!C42:F156,4,0),"")</f>
        <v/>
      </c>
      <c r="K486" s="721" t="str">
        <f ca="1">IFERROR(VLOOKUP(IF(INDIRECT("'Coverage Indicators - Section D'!B"&amp;$H486)=0,"--select--",INDIRECT("'Coverage Indicators - Section D'!B"&amp;$H486)),'Overview - Section A'!C$100:D142,2,0),"")</f>
        <v>M-30877</v>
      </c>
      <c r="L486" s="726" t="str">
        <f t="shared" ca="1" si="78"/>
        <v/>
      </c>
      <c r="M486" s="721" t="str">
        <f ca="1">IFERROR(VLOOKUP(INDIRECT("'Coverage Indicators - Section D'!C"&amp;$H486),'Reference Records'!C$338:F440,3,0),"")</f>
        <v/>
      </c>
      <c r="N486" s="726" t="str">
        <f t="shared" ca="1" si="79"/>
        <v/>
      </c>
      <c r="O486" s="721" t="str">
        <f t="shared" ca="1" si="80"/>
        <v/>
      </c>
      <c r="P486" s="726" t="str">
        <f t="shared" ca="1" si="81"/>
        <v/>
      </c>
      <c r="Q486" s="726" t="str">
        <f t="shared" ca="1" si="82"/>
        <v/>
      </c>
      <c r="R486" s="721" t="str">
        <f t="shared" ca="1" si="83"/>
        <v>FALSE</v>
      </c>
      <c r="S486" s="726" t="str">
        <f ca="1">IFERROR(VLOOKUP(INDIRECT("'Coverage Indicators - Section D'!T"&amp;$H486),'Overview - Section A'!M$29:P81,4,0),"")</f>
        <v/>
      </c>
    </row>
    <row r="487" spans="1:19" x14ac:dyDescent="0.35">
      <c r="A487" s="721" t="b">
        <f t="shared" ca="1" si="71"/>
        <v>0</v>
      </c>
      <c r="B487" s="722">
        <f t="shared" si="69"/>
        <v>12</v>
      </c>
      <c r="C487" s="732" t="str">
        <f t="shared" ca="1" si="72"/>
        <v>a181R00000BbByKQAV</v>
      </c>
      <c r="D487" s="740" t="str">
        <f t="shared" ca="1" si="73"/>
        <v/>
      </c>
      <c r="E487" s="734" t="str">
        <f t="shared" ca="1" si="74"/>
        <v/>
      </c>
      <c r="F487" s="723" t="str">
        <f t="shared" ca="1" si="75"/>
        <v/>
      </c>
      <c r="G487" s="726" t="str">
        <f t="shared" ca="1" si="76"/>
        <v/>
      </c>
      <c r="H487" s="722">
        <f t="shared" si="70"/>
        <v>31</v>
      </c>
      <c r="I487" s="726" t="str">
        <f t="shared" ca="1" si="77"/>
        <v/>
      </c>
      <c r="J487" s="721" t="str">
        <f ca="1">IFERROR(VLOOKUP(INDIRECT("'Coverage Indicators - Section D'!D"&amp;$H487),'Reference Records'!C43:F157,4,0),"")</f>
        <v/>
      </c>
      <c r="K487" s="721" t="str">
        <f ca="1">IFERROR(VLOOKUP(IF(INDIRECT("'Coverage Indicators - Section D'!B"&amp;$H487)=0,"--select--",INDIRECT("'Coverage Indicators - Section D'!B"&amp;$H487)),'Overview - Section A'!C$100:D143,2,0),"")</f>
        <v>M-30877</v>
      </c>
      <c r="L487" s="726" t="str">
        <f t="shared" ca="1" si="78"/>
        <v/>
      </c>
      <c r="M487" s="721" t="str">
        <f ca="1">IFERROR(VLOOKUP(INDIRECT("'Coverage Indicators - Section D'!C"&amp;$H487),'Reference Records'!C$338:F441,3,0),"")</f>
        <v/>
      </c>
      <c r="N487" s="726" t="str">
        <f t="shared" ca="1" si="79"/>
        <v/>
      </c>
      <c r="O487" s="721" t="str">
        <f t="shared" ca="1" si="80"/>
        <v/>
      </c>
      <c r="P487" s="726" t="str">
        <f t="shared" ca="1" si="81"/>
        <v/>
      </c>
      <c r="Q487" s="726" t="str">
        <f t="shared" ca="1" si="82"/>
        <v/>
      </c>
      <c r="R487" s="721" t="str">
        <f t="shared" ca="1" si="83"/>
        <v>FALSE</v>
      </c>
      <c r="S487" s="726" t="str">
        <f ca="1">IFERROR(VLOOKUP(INDIRECT("'Coverage Indicators - Section D'!T"&amp;$H487),'Overview - Section A'!M$29:P82,4,0),"")</f>
        <v/>
      </c>
    </row>
    <row r="488" spans="1:19" x14ac:dyDescent="0.35">
      <c r="A488" s="721" t="b">
        <f t="shared" ca="1" si="71"/>
        <v>0</v>
      </c>
      <c r="B488" s="722">
        <f t="shared" si="69"/>
        <v>13</v>
      </c>
      <c r="C488" s="732" t="str">
        <f t="shared" ca="1" si="72"/>
        <v>a181R00000BbByLQAV</v>
      </c>
      <c r="D488" s="740" t="str">
        <f t="shared" ca="1" si="73"/>
        <v/>
      </c>
      <c r="E488" s="734" t="str">
        <f t="shared" ca="1" si="74"/>
        <v/>
      </c>
      <c r="F488" s="723" t="str">
        <f t="shared" ca="1" si="75"/>
        <v/>
      </c>
      <c r="G488" s="726" t="str">
        <f t="shared" ca="1" si="76"/>
        <v/>
      </c>
      <c r="H488" s="722">
        <f t="shared" si="70"/>
        <v>33</v>
      </c>
      <c r="I488" s="726" t="str">
        <f t="shared" ca="1" si="77"/>
        <v/>
      </c>
      <c r="J488" s="721" t="str">
        <f ca="1">IFERROR(VLOOKUP(INDIRECT("'Coverage Indicators - Section D'!D"&amp;$H488),'Reference Records'!C44:F158,4,0),"")</f>
        <v/>
      </c>
      <c r="K488" s="721" t="str">
        <f ca="1">IFERROR(VLOOKUP(IF(INDIRECT("'Coverage Indicators - Section D'!B"&amp;$H488)=0,"--select--",INDIRECT("'Coverage Indicators - Section D'!B"&amp;$H488)),'Overview - Section A'!C$100:D144,2,0),"")</f>
        <v>M-30877</v>
      </c>
      <c r="L488" s="726" t="str">
        <f t="shared" ca="1" si="78"/>
        <v/>
      </c>
      <c r="M488" s="721" t="str">
        <f ca="1">IFERROR(VLOOKUP(INDIRECT("'Coverage Indicators - Section D'!C"&amp;$H488),'Reference Records'!C$338:F442,3,0),"")</f>
        <v/>
      </c>
      <c r="N488" s="726" t="str">
        <f t="shared" ca="1" si="79"/>
        <v/>
      </c>
      <c r="O488" s="721" t="str">
        <f t="shared" ca="1" si="80"/>
        <v/>
      </c>
      <c r="P488" s="726" t="str">
        <f t="shared" ca="1" si="81"/>
        <v/>
      </c>
      <c r="Q488" s="726" t="str">
        <f t="shared" ca="1" si="82"/>
        <v/>
      </c>
      <c r="R488" s="721" t="str">
        <f t="shared" ca="1" si="83"/>
        <v>FALSE</v>
      </c>
      <c r="S488" s="726" t="str">
        <f ca="1">IFERROR(VLOOKUP(INDIRECT("'Coverage Indicators - Section D'!T"&amp;$H488),'Overview - Section A'!M$29:P83,4,0),"")</f>
        <v/>
      </c>
    </row>
    <row r="489" spans="1:19" x14ac:dyDescent="0.35">
      <c r="A489" s="721" t="b">
        <f t="shared" ca="1" si="71"/>
        <v>0</v>
      </c>
      <c r="B489" s="722">
        <f t="shared" si="69"/>
        <v>14</v>
      </c>
      <c r="C489" s="732" t="str">
        <f t="shared" ca="1" si="72"/>
        <v>a181R00000BbByMQAV</v>
      </c>
      <c r="D489" s="740" t="str">
        <f t="shared" ca="1" si="73"/>
        <v/>
      </c>
      <c r="E489" s="734" t="str">
        <f t="shared" ca="1" si="74"/>
        <v/>
      </c>
      <c r="F489" s="723" t="str">
        <f t="shared" ca="1" si="75"/>
        <v/>
      </c>
      <c r="G489" s="726" t="str">
        <f t="shared" ca="1" si="76"/>
        <v/>
      </c>
      <c r="H489" s="722">
        <f t="shared" si="70"/>
        <v>35</v>
      </c>
      <c r="I489" s="726" t="str">
        <f t="shared" ca="1" si="77"/>
        <v/>
      </c>
      <c r="J489" s="721" t="str">
        <f ca="1">IFERROR(VLOOKUP(INDIRECT("'Coverage Indicators - Section D'!D"&amp;$H489),'Reference Records'!C45:F159,4,0),"")</f>
        <v/>
      </c>
      <c r="K489" s="721" t="str">
        <f ca="1">IFERROR(VLOOKUP(IF(INDIRECT("'Coverage Indicators - Section D'!B"&amp;$H489)=0,"--select--",INDIRECT("'Coverage Indicators - Section D'!B"&amp;$H489)),'Overview - Section A'!C$100:D145,2,0),"")</f>
        <v>M-30877</v>
      </c>
      <c r="L489" s="726" t="str">
        <f t="shared" ca="1" si="78"/>
        <v/>
      </c>
      <c r="M489" s="721" t="str">
        <f ca="1">IFERROR(VLOOKUP(INDIRECT("'Coverage Indicators - Section D'!C"&amp;$H489),'Reference Records'!C$338:F443,3,0),"")</f>
        <v/>
      </c>
      <c r="N489" s="726" t="str">
        <f t="shared" ca="1" si="79"/>
        <v/>
      </c>
      <c r="O489" s="721" t="str">
        <f t="shared" ca="1" si="80"/>
        <v/>
      </c>
      <c r="P489" s="726" t="str">
        <f t="shared" ca="1" si="81"/>
        <v/>
      </c>
      <c r="Q489" s="726" t="str">
        <f t="shared" ca="1" si="82"/>
        <v/>
      </c>
      <c r="R489" s="721" t="str">
        <f t="shared" ca="1" si="83"/>
        <v>FALSE</v>
      </c>
      <c r="S489" s="726" t="str">
        <f ca="1">IFERROR(VLOOKUP(INDIRECT("'Coverage Indicators - Section D'!T"&amp;$H489),'Overview - Section A'!M$29:P84,4,0),"")</f>
        <v/>
      </c>
    </row>
    <row r="490" spans="1:19" x14ac:dyDescent="0.35">
      <c r="A490" s="721" t="b">
        <f t="shared" ca="1" si="71"/>
        <v>0</v>
      </c>
      <c r="B490" s="722">
        <f t="shared" si="69"/>
        <v>15</v>
      </c>
      <c r="C490" s="732" t="str">
        <f t="shared" ca="1" si="72"/>
        <v>a181R00000BbByNQAV</v>
      </c>
      <c r="D490" s="740" t="str">
        <f t="shared" ca="1" si="73"/>
        <v/>
      </c>
      <c r="E490" s="734" t="str">
        <f t="shared" ca="1" si="74"/>
        <v/>
      </c>
      <c r="F490" s="723" t="str">
        <f t="shared" ca="1" si="75"/>
        <v/>
      </c>
      <c r="G490" s="726" t="str">
        <f t="shared" ca="1" si="76"/>
        <v/>
      </c>
      <c r="H490" s="722">
        <f t="shared" si="70"/>
        <v>37</v>
      </c>
      <c r="I490" s="726" t="str">
        <f t="shared" ca="1" si="77"/>
        <v/>
      </c>
      <c r="J490" s="721" t="str">
        <f ca="1">IFERROR(VLOOKUP(INDIRECT("'Coverage Indicators - Section D'!D"&amp;$H490),'Reference Records'!C46:F160,4,0),"")</f>
        <v/>
      </c>
      <c r="K490" s="721" t="str">
        <f ca="1">IFERROR(VLOOKUP(IF(INDIRECT("'Coverage Indicators - Section D'!B"&amp;$H490)=0,"--select--",INDIRECT("'Coverage Indicators - Section D'!B"&amp;$H490)),'Overview - Section A'!C$100:D146,2,0),"")</f>
        <v>M-30877</v>
      </c>
      <c r="L490" s="726" t="str">
        <f t="shared" ca="1" si="78"/>
        <v/>
      </c>
      <c r="M490" s="721" t="str">
        <f ca="1">IFERROR(VLOOKUP(INDIRECT("'Coverage Indicators - Section D'!C"&amp;$H490),'Reference Records'!C$338:F444,3,0),"")</f>
        <v/>
      </c>
      <c r="N490" s="726" t="str">
        <f t="shared" ca="1" si="79"/>
        <v/>
      </c>
      <c r="O490" s="721" t="str">
        <f t="shared" ca="1" si="80"/>
        <v/>
      </c>
      <c r="P490" s="726" t="str">
        <f t="shared" ca="1" si="81"/>
        <v/>
      </c>
      <c r="Q490" s="726" t="str">
        <f t="shared" ca="1" si="82"/>
        <v/>
      </c>
      <c r="R490" s="721" t="str">
        <f t="shared" ca="1" si="83"/>
        <v>FALSE</v>
      </c>
      <c r="S490" s="726" t="str">
        <f ca="1">IFERROR(VLOOKUP(INDIRECT("'Coverage Indicators - Section D'!T"&amp;$H490),'Overview - Section A'!M$29:P85,4,0),"")</f>
        <v/>
      </c>
    </row>
    <row r="491" spans="1:19" x14ac:dyDescent="0.35">
      <c r="A491" s="721" t="b">
        <f t="shared" ca="1" si="71"/>
        <v>0</v>
      </c>
      <c r="B491" s="722">
        <f t="shared" si="69"/>
        <v>16</v>
      </c>
      <c r="C491" s="732" t="str">
        <f t="shared" ca="1" si="72"/>
        <v>a181R00000BbByOQAV</v>
      </c>
      <c r="D491" s="740" t="str">
        <f t="shared" ca="1" si="73"/>
        <v/>
      </c>
      <c r="E491" s="734" t="str">
        <f t="shared" ca="1" si="74"/>
        <v/>
      </c>
      <c r="F491" s="723" t="str">
        <f t="shared" ca="1" si="75"/>
        <v/>
      </c>
      <c r="G491" s="726" t="str">
        <f t="shared" ca="1" si="76"/>
        <v/>
      </c>
      <c r="H491" s="722">
        <f t="shared" si="70"/>
        <v>39</v>
      </c>
      <c r="I491" s="726" t="str">
        <f t="shared" ca="1" si="77"/>
        <v/>
      </c>
      <c r="J491" s="721" t="str">
        <f ca="1">IFERROR(VLOOKUP(INDIRECT("'Coverage Indicators - Section D'!D"&amp;$H491),'Reference Records'!C47:F161,4,0),"")</f>
        <v/>
      </c>
      <c r="K491" s="721" t="str">
        <f ca="1">IFERROR(VLOOKUP(IF(INDIRECT("'Coverage Indicators - Section D'!B"&amp;$H491)=0,"--select--",INDIRECT("'Coverage Indicators - Section D'!B"&amp;$H491)),'Overview - Section A'!C$100:D147,2,0),"")</f>
        <v>M-30877</v>
      </c>
      <c r="L491" s="726" t="str">
        <f t="shared" ca="1" si="78"/>
        <v/>
      </c>
      <c r="M491" s="721" t="str">
        <f ca="1">IFERROR(VLOOKUP(INDIRECT("'Coverage Indicators - Section D'!C"&amp;$H491),'Reference Records'!C$338:F445,3,0),"")</f>
        <v/>
      </c>
      <c r="N491" s="726" t="str">
        <f t="shared" ca="1" si="79"/>
        <v/>
      </c>
      <c r="O491" s="721" t="str">
        <f t="shared" ca="1" si="80"/>
        <v/>
      </c>
      <c r="P491" s="726" t="str">
        <f t="shared" ca="1" si="81"/>
        <v/>
      </c>
      <c r="Q491" s="726" t="str">
        <f t="shared" ca="1" si="82"/>
        <v/>
      </c>
      <c r="R491" s="721" t="str">
        <f t="shared" ca="1" si="83"/>
        <v>FALSE</v>
      </c>
      <c r="S491" s="726" t="str">
        <f ca="1">IFERROR(VLOOKUP(INDIRECT("'Coverage Indicators - Section D'!T"&amp;$H491),'Overview - Section A'!M$29:P86,4,0),"")</f>
        <v/>
      </c>
    </row>
    <row r="492" spans="1:19" x14ac:dyDescent="0.35">
      <c r="A492" s="721" t="b">
        <f t="shared" ca="1" si="71"/>
        <v>0</v>
      </c>
      <c r="B492" s="722">
        <f t="shared" si="69"/>
        <v>17</v>
      </c>
      <c r="C492" s="732" t="str">
        <f t="shared" ca="1" si="72"/>
        <v>a181R00000BbByPQAV</v>
      </c>
      <c r="D492" s="740" t="str">
        <f t="shared" ca="1" si="73"/>
        <v/>
      </c>
      <c r="E492" s="734" t="str">
        <f t="shared" ca="1" si="74"/>
        <v/>
      </c>
      <c r="F492" s="723" t="str">
        <f t="shared" ca="1" si="75"/>
        <v/>
      </c>
      <c r="G492" s="726" t="str">
        <f t="shared" ca="1" si="76"/>
        <v/>
      </c>
      <c r="H492" s="722">
        <f t="shared" si="70"/>
        <v>41</v>
      </c>
      <c r="I492" s="726" t="str">
        <f t="shared" ca="1" si="77"/>
        <v/>
      </c>
      <c r="J492" s="721" t="str">
        <f ca="1">IFERROR(VLOOKUP(INDIRECT("'Coverage Indicators - Section D'!D"&amp;$H492),'Reference Records'!C48:F162,4,0),"")</f>
        <v/>
      </c>
      <c r="K492" s="721" t="str">
        <f ca="1">IFERROR(VLOOKUP(IF(INDIRECT("'Coverage Indicators - Section D'!B"&amp;$H492)=0,"--select--",INDIRECT("'Coverage Indicators - Section D'!B"&amp;$H492)),'Overview - Section A'!C$100:D148,2,0),"")</f>
        <v>M-30877</v>
      </c>
      <c r="L492" s="726" t="str">
        <f t="shared" ca="1" si="78"/>
        <v/>
      </c>
      <c r="M492" s="721" t="str">
        <f ca="1">IFERROR(VLOOKUP(INDIRECT("'Coverage Indicators - Section D'!C"&amp;$H492),'Reference Records'!C$338:F446,3,0),"")</f>
        <v/>
      </c>
      <c r="N492" s="726" t="str">
        <f t="shared" ca="1" si="79"/>
        <v/>
      </c>
      <c r="O492" s="721" t="str">
        <f t="shared" ca="1" si="80"/>
        <v/>
      </c>
      <c r="P492" s="726" t="str">
        <f t="shared" ca="1" si="81"/>
        <v/>
      </c>
      <c r="Q492" s="726" t="str">
        <f t="shared" ca="1" si="82"/>
        <v/>
      </c>
      <c r="R492" s="721" t="str">
        <f t="shared" ca="1" si="83"/>
        <v>FALSE</v>
      </c>
      <c r="S492" s="726" t="str">
        <f ca="1">IFERROR(VLOOKUP(INDIRECT("'Coverage Indicators - Section D'!T"&amp;$H492),'Overview - Section A'!M$29:P87,4,0),"")</f>
        <v/>
      </c>
    </row>
    <row r="493" spans="1:19" x14ac:dyDescent="0.35">
      <c r="A493" s="721" t="b">
        <f t="shared" ca="1" si="71"/>
        <v>0</v>
      </c>
      <c r="B493" s="722">
        <f t="shared" si="69"/>
        <v>18</v>
      </c>
      <c r="C493" s="732" t="str">
        <f t="shared" ca="1" si="72"/>
        <v>a181R00000BbByQQAV</v>
      </c>
      <c r="D493" s="740" t="str">
        <f t="shared" ca="1" si="73"/>
        <v/>
      </c>
      <c r="E493" s="734" t="str">
        <f t="shared" ca="1" si="74"/>
        <v/>
      </c>
      <c r="F493" s="723" t="str">
        <f t="shared" ca="1" si="75"/>
        <v/>
      </c>
      <c r="G493" s="726" t="str">
        <f t="shared" ca="1" si="76"/>
        <v/>
      </c>
      <c r="H493" s="722">
        <f t="shared" si="70"/>
        <v>43</v>
      </c>
      <c r="I493" s="726" t="str">
        <f t="shared" ca="1" si="77"/>
        <v/>
      </c>
      <c r="J493" s="721" t="str">
        <f ca="1">IFERROR(VLOOKUP(INDIRECT("'Coverage Indicators - Section D'!D"&amp;$H493),'Reference Records'!C49:F163,4,0),"")</f>
        <v/>
      </c>
      <c r="K493" s="721" t="str">
        <f ca="1">IFERROR(VLOOKUP(IF(INDIRECT("'Coverage Indicators - Section D'!B"&amp;$H493)=0,"--select--",INDIRECT("'Coverage Indicators - Section D'!B"&amp;$H493)),'Overview - Section A'!C$100:D149,2,0),"")</f>
        <v>M-30877</v>
      </c>
      <c r="L493" s="726" t="str">
        <f t="shared" ca="1" si="78"/>
        <v/>
      </c>
      <c r="M493" s="721" t="str">
        <f ca="1">IFERROR(VLOOKUP(INDIRECT("'Coverage Indicators - Section D'!C"&amp;$H493),'Reference Records'!C$338:F447,3,0),"")</f>
        <v/>
      </c>
      <c r="N493" s="726" t="str">
        <f t="shared" ca="1" si="79"/>
        <v/>
      </c>
      <c r="O493" s="721" t="str">
        <f t="shared" ca="1" si="80"/>
        <v/>
      </c>
      <c r="P493" s="726" t="str">
        <f t="shared" ca="1" si="81"/>
        <v/>
      </c>
      <c r="Q493" s="726" t="str">
        <f t="shared" ca="1" si="82"/>
        <v/>
      </c>
      <c r="R493" s="721" t="str">
        <f t="shared" ca="1" si="83"/>
        <v>FALSE</v>
      </c>
      <c r="S493" s="726" t="str">
        <f ca="1">IFERROR(VLOOKUP(INDIRECT("'Coverage Indicators - Section D'!T"&amp;$H493),'Overview - Section A'!M$29:P88,4,0),"")</f>
        <v/>
      </c>
    </row>
    <row r="494" spans="1:19" x14ac:dyDescent="0.35">
      <c r="A494" s="721" t="b">
        <f t="shared" ca="1" si="71"/>
        <v>0</v>
      </c>
      <c r="B494" s="722">
        <f t="shared" si="69"/>
        <v>19</v>
      </c>
      <c r="C494" s="732" t="str">
        <f t="shared" ca="1" si="72"/>
        <v>a181R00000BbByRQAV</v>
      </c>
      <c r="D494" s="740" t="str">
        <f t="shared" ca="1" si="73"/>
        <v/>
      </c>
      <c r="E494" s="734" t="str">
        <f t="shared" ca="1" si="74"/>
        <v/>
      </c>
      <c r="F494" s="723" t="str">
        <f t="shared" ca="1" si="75"/>
        <v/>
      </c>
      <c r="G494" s="726" t="str">
        <f t="shared" ca="1" si="76"/>
        <v/>
      </c>
      <c r="H494" s="722">
        <f t="shared" si="70"/>
        <v>45</v>
      </c>
      <c r="I494" s="726" t="str">
        <f t="shared" ca="1" si="77"/>
        <v/>
      </c>
      <c r="J494" s="721" t="str">
        <f ca="1">IFERROR(VLOOKUP(INDIRECT("'Coverage Indicators - Section D'!D"&amp;$H494),'Reference Records'!C50:F164,4,0),"")</f>
        <v/>
      </c>
      <c r="K494" s="721" t="str">
        <f ca="1">IFERROR(VLOOKUP(IF(INDIRECT("'Coverage Indicators - Section D'!B"&amp;$H494)=0,"--select--",INDIRECT("'Coverage Indicators - Section D'!B"&amp;$H494)),'Overview - Section A'!C$100:D150,2,0),"")</f>
        <v>M-30877</v>
      </c>
      <c r="L494" s="726" t="str">
        <f t="shared" ca="1" si="78"/>
        <v/>
      </c>
      <c r="M494" s="721" t="str">
        <f ca="1">IFERROR(VLOOKUP(INDIRECT("'Coverage Indicators - Section D'!C"&amp;$H494),'Reference Records'!C$338:F448,3,0),"")</f>
        <v/>
      </c>
      <c r="N494" s="726" t="str">
        <f t="shared" ca="1" si="79"/>
        <v/>
      </c>
      <c r="O494" s="721" t="str">
        <f t="shared" ca="1" si="80"/>
        <v/>
      </c>
      <c r="P494" s="726" t="str">
        <f t="shared" ca="1" si="81"/>
        <v/>
      </c>
      <c r="Q494" s="726" t="str">
        <f t="shared" ca="1" si="82"/>
        <v/>
      </c>
      <c r="R494" s="721" t="str">
        <f t="shared" ca="1" si="83"/>
        <v>FALSE</v>
      </c>
      <c r="S494" s="726" t="str">
        <f ca="1">IFERROR(VLOOKUP(INDIRECT("'Coverage Indicators - Section D'!T"&amp;$H494),'Overview - Section A'!M$29:P89,4,0),"")</f>
        <v/>
      </c>
    </row>
    <row r="495" spans="1:19" x14ac:dyDescent="0.35">
      <c r="A495" s="721" t="b">
        <f t="shared" ca="1" si="71"/>
        <v>0</v>
      </c>
      <c r="B495" s="722">
        <f t="shared" si="69"/>
        <v>20</v>
      </c>
      <c r="C495" s="732" t="str">
        <f t="shared" ca="1" si="72"/>
        <v>a181R00000BbBySQAV</v>
      </c>
      <c r="D495" s="740" t="str">
        <f t="shared" ca="1" si="73"/>
        <v/>
      </c>
      <c r="E495" s="734" t="str">
        <f t="shared" ca="1" si="74"/>
        <v/>
      </c>
      <c r="F495" s="723" t="str">
        <f t="shared" ca="1" si="75"/>
        <v/>
      </c>
      <c r="G495" s="726" t="str">
        <f t="shared" ca="1" si="76"/>
        <v/>
      </c>
      <c r="H495" s="722">
        <f t="shared" si="70"/>
        <v>47</v>
      </c>
      <c r="I495" s="726" t="str">
        <f t="shared" ca="1" si="77"/>
        <v/>
      </c>
      <c r="J495" s="721" t="str">
        <f ca="1">IFERROR(VLOOKUP(INDIRECT("'Coverage Indicators - Section D'!D"&amp;$H495),'Reference Records'!C51:F165,4,0),"")</f>
        <v/>
      </c>
      <c r="K495" s="721" t="str">
        <f ca="1">IFERROR(VLOOKUP(IF(INDIRECT("'Coverage Indicators - Section D'!B"&amp;$H495)=0,"--select--",INDIRECT("'Coverage Indicators - Section D'!B"&amp;$H495)),'Overview - Section A'!C$100:D151,2,0),"")</f>
        <v>M-30877</v>
      </c>
      <c r="L495" s="726" t="str">
        <f t="shared" ca="1" si="78"/>
        <v/>
      </c>
      <c r="M495" s="721" t="str">
        <f ca="1">IFERROR(VLOOKUP(INDIRECT("'Coverage Indicators - Section D'!C"&amp;$H495),'Reference Records'!C$338:F449,3,0),"")</f>
        <v/>
      </c>
      <c r="N495" s="726" t="str">
        <f t="shared" ca="1" si="79"/>
        <v/>
      </c>
      <c r="O495" s="721" t="str">
        <f t="shared" ca="1" si="80"/>
        <v/>
      </c>
      <c r="P495" s="726" t="str">
        <f t="shared" ca="1" si="81"/>
        <v/>
      </c>
      <c r="Q495" s="726" t="str">
        <f t="shared" ca="1" si="82"/>
        <v/>
      </c>
      <c r="R495" s="721" t="str">
        <f t="shared" ca="1" si="83"/>
        <v>FALSE</v>
      </c>
      <c r="S495" s="726" t="str">
        <f ca="1">IFERROR(VLOOKUP(INDIRECT("'Coverage Indicators - Section D'!T"&amp;$H495),'Overview - Section A'!M$29:P90,4,0),"")</f>
        <v/>
      </c>
    </row>
    <row r="496" spans="1:19" x14ac:dyDescent="0.35">
      <c r="A496" s="721" t="b">
        <f t="shared" ca="1" si="71"/>
        <v>0</v>
      </c>
      <c r="B496" s="722">
        <f t="shared" si="69"/>
        <v>21</v>
      </c>
      <c r="C496" s="732" t="str">
        <f t="shared" ca="1" si="72"/>
        <v>a181R00000BbByTQAV</v>
      </c>
      <c r="D496" s="740" t="str">
        <f t="shared" ca="1" si="73"/>
        <v/>
      </c>
      <c r="E496" s="734" t="str">
        <f t="shared" ca="1" si="74"/>
        <v/>
      </c>
      <c r="F496" s="723" t="str">
        <f t="shared" ca="1" si="75"/>
        <v/>
      </c>
      <c r="G496" s="726" t="str">
        <f t="shared" ca="1" si="76"/>
        <v/>
      </c>
      <c r="H496" s="722">
        <f t="shared" si="70"/>
        <v>49</v>
      </c>
      <c r="I496" s="726" t="str">
        <f t="shared" ca="1" si="77"/>
        <v/>
      </c>
      <c r="J496" s="721" t="str">
        <f ca="1">IFERROR(VLOOKUP(INDIRECT("'Coverage Indicators - Section D'!D"&amp;$H496),'Reference Records'!C52:F166,4,0),"")</f>
        <v/>
      </c>
      <c r="K496" s="721" t="str">
        <f ca="1">IFERROR(VLOOKUP(IF(INDIRECT("'Coverage Indicators - Section D'!B"&amp;$H496)=0,"--select--",INDIRECT("'Coverage Indicators - Section D'!B"&amp;$H496)),'Overview - Section A'!C$100:D152,2,0),"")</f>
        <v>M-30877</v>
      </c>
      <c r="L496" s="726" t="str">
        <f t="shared" ca="1" si="78"/>
        <v/>
      </c>
      <c r="M496" s="721" t="str">
        <f ca="1">IFERROR(VLOOKUP(INDIRECT("'Coverage Indicators - Section D'!C"&amp;$H496),'Reference Records'!C$338:F450,3,0),"")</f>
        <v/>
      </c>
      <c r="N496" s="726" t="str">
        <f t="shared" ca="1" si="79"/>
        <v/>
      </c>
      <c r="O496" s="721" t="str">
        <f t="shared" ca="1" si="80"/>
        <v/>
      </c>
      <c r="P496" s="726" t="str">
        <f t="shared" ca="1" si="81"/>
        <v/>
      </c>
      <c r="Q496" s="726" t="str">
        <f t="shared" ca="1" si="82"/>
        <v/>
      </c>
      <c r="R496" s="721" t="str">
        <f t="shared" ca="1" si="83"/>
        <v>FALSE</v>
      </c>
      <c r="S496" s="726" t="str">
        <f ca="1">IFERROR(VLOOKUP(INDIRECT("'Coverage Indicators - Section D'!T"&amp;$H496),'Overview - Section A'!M$29:P91,4,0),"")</f>
        <v/>
      </c>
    </row>
    <row r="497" spans="1:20" x14ac:dyDescent="0.35">
      <c r="A497" s="721" t="b">
        <f t="shared" ca="1" si="71"/>
        <v>0</v>
      </c>
      <c r="B497" s="722">
        <f t="shared" si="69"/>
        <v>22</v>
      </c>
      <c r="C497" s="732" t="str">
        <f t="shared" ca="1" si="72"/>
        <v>a181R00000BbByUQAV</v>
      </c>
      <c r="D497" s="740" t="str">
        <f t="shared" ca="1" si="73"/>
        <v/>
      </c>
      <c r="E497" s="734" t="str">
        <f t="shared" ca="1" si="74"/>
        <v/>
      </c>
      <c r="F497" s="723" t="str">
        <f t="shared" ca="1" si="75"/>
        <v/>
      </c>
      <c r="G497" s="726" t="str">
        <f t="shared" ca="1" si="76"/>
        <v/>
      </c>
      <c r="H497" s="722">
        <f t="shared" si="70"/>
        <v>51</v>
      </c>
      <c r="I497" s="726" t="str">
        <f t="shared" ca="1" si="77"/>
        <v/>
      </c>
      <c r="J497" s="721" t="str">
        <f ca="1">IFERROR(VLOOKUP(INDIRECT("'Coverage Indicators - Section D'!D"&amp;$H497),'Reference Records'!C53:F167,4,0),"")</f>
        <v/>
      </c>
      <c r="K497" s="721" t="str">
        <f ca="1">IFERROR(VLOOKUP(IF(INDIRECT("'Coverage Indicators - Section D'!B"&amp;$H497)=0,"--select--",INDIRECT("'Coverage Indicators - Section D'!B"&amp;$H497)),'Overview - Section A'!C$100:D153,2,0),"")</f>
        <v>M-30877</v>
      </c>
      <c r="L497" s="726" t="str">
        <f t="shared" ca="1" si="78"/>
        <v/>
      </c>
      <c r="M497" s="721" t="str">
        <f ca="1">IFERROR(VLOOKUP(INDIRECT("'Coverage Indicators - Section D'!C"&amp;$H497),'Reference Records'!C$338:F451,3,0),"")</f>
        <v/>
      </c>
      <c r="N497" s="726" t="str">
        <f t="shared" ca="1" si="79"/>
        <v/>
      </c>
      <c r="O497" s="721" t="str">
        <f t="shared" ca="1" si="80"/>
        <v/>
      </c>
      <c r="P497" s="726" t="str">
        <f t="shared" ca="1" si="81"/>
        <v/>
      </c>
      <c r="Q497" s="726" t="str">
        <f t="shared" ca="1" si="82"/>
        <v/>
      </c>
      <c r="R497" s="721" t="str">
        <f t="shared" ca="1" si="83"/>
        <v>FALSE</v>
      </c>
      <c r="S497" s="726" t="str">
        <f ca="1">IFERROR(VLOOKUP(INDIRECT("'Coverage Indicators - Section D'!T"&amp;$H497),'Overview - Section A'!M$29:P92,4,0),"")</f>
        <v/>
      </c>
    </row>
    <row r="498" spans="1:20" x14ac:dyDescent="0.35">
      <c r="A498" s="721" t="b">
        <f t="shared" ca="1" si="71"/>
        <v>0</v>
      </c>
      <c r="B498" s="722">
        <f t="shared" si="69"/>
        <v>23</v>
      </c>
      <c r="C498" s="732" t="str">
        <f t="shared" ca="1" si="72"/>
        <v>a181R00000BbByVQAV</v>
      </c>
      <c r="D498" s="740" t="str">
        <f t="shared" ca="1" si="73"/>
        <v/>
      </c>
      <c r="E498" s="734" t="str">
        <f t="shared" ca="1" si="74"/>
        <v/>
      </c>
      <c r="F498" s="723" t="str">
        <f t="shared" ca="1" si="75"/>
        <v/>
      </c>
      <c r="G498" s="726" t="str">
        <f t="shared" ca="1" si="76"/>
        <v/>
      </c>
      <c r="H498" s="722">
        <f t="shared" si="70"/>
        <v>53</v>
      </c>
      <c r="I498" s="726" t="str">
        <f t="shared" ca="1" si="77"/>
        <v/>
      </c>
      <c r="J498" s="721" t="str">
        <f ca="1">IFERROR(VLOOKUP(INDIRECT("'Coverage Indicators - Section D'!D"&amp;$H498),'Reference Records'!C54:F168,4,0),"")</f>
        <v/>
      </c>
      <c r="K498" s="721" t="str">
        <f ca="1">IFERROR(VLOOKUP(IF(INDIRECT("'Coverage Indicators - Section D'!B"&amp;$H498)=0,"--select--",INDIRECT("'Coverage Indicators - Section D'!B"&amp;$H498)),'Overview - Section A'!C$100:D154,2,0),"")</f>
        <v>M-30877</v>
      </c>
      <c r="L498" s="726" t="str">
        <f t="shared" ca="1" si="78"/>
        <v/>
      </c>
      <c r="M498" s="721" t="str">
        <f ca="1">IFERROR(VLOOKUP(INDIRECT("'Coverage Indicators - Section D'!C"&amp;$H498),'Reference Records'!C$338:F452,3,0),"")</f>
        <v/>
      </c>
      <c r="N498" s="726" t="str">
        <f t="shared" ca="1" si="79"/>
        <v/>
      </c>
      <c r="O498" s="721" t="str">
        <f t="shared" ca="1" si="80"/>
        <v/>
      </c>
      <c r="P498" s="726" t="str">
        <f t="shared" ca="1" si="81"/>
        <v/>
      </c>
      <c r="Q498" s="726" t="str">
        <f t="shared" ca="1" si="82"/>
        <v/>
      </c>
      <c r="R498" s="721" t="str">
        <f t="shared" ca="1" si="83"/>
        <v>FALSE</v>
      </c>
      <c r="S498" s="726" t="str">
        <f ca="1">IFERROR(VLOOKUP(INDIRECT("'Coverage Indicators - Section D'!T"&amp;$H498),'Overview - Section A'!M$29:P93,4,0),"")</f>
        <v/>
      </c>
    </row>
    <row r="499" spans="1:20" x14ac:dyDescent="0.35">
      <c r="A499" s="721" t="b">
        <f t="shared" ca="1" si="71"/>
        <v>0</v>
      </c>
      <c r="B499" s="722">
        <f t="shared" si="69"/>
        <v>24</v>
      </c>
      <c r="C499" s="732" t="str">
        <f t="shared" ca="1" si="72"/>
        <v>a181R00000BbByWQAV</v>
      </c>
      <c r="D499" s="740" t="str">
        <f t="shared" ca="1" si="73"/>
        <v/>
      </c>
      <c r="E499" s="734" t="str">
        <f t="shared" ca="1" si="74"/>
        <v/>
      </c>
      <c r="F499" s="723" t="str">
        <f t="shared" ca="1" si="75"/>
        <v/>
      </c>
      <c r="G499" s="726" t="str">
        <f t="shared" ca="1" si="76"/>
        <v/>
      </c>
      <c r="H499" s="722">
        <f t="shared" si="70"/>
        <v>55</v>
      </c>
      <c r="I499" s="726" t="str">
        <f t="shared" ca="1" si="77"/>
        <v/>
      </c>
      <c r="J499" s="721" t="str">
        <f ca="1">IFERROR(VLOOKUP(INDIRECT("'Coverage Indicators - Section D'!D"&amp;$H499),'Reference Records'!C55:F169,4,0),"")</f>
        <v/>
      </c>
      <c r="K499" s="721" t="str">
        <f ca="1">IFERROR(VLOOKUP(IF(INDIRECT("'Coverage Indicators - Section D'!B"&amp;$H499)=0,"--select--",INDIRECT("'Coverage Indicators - Section D'!B"&amp;$H499)),'Overview - Section A'!C$100:D155,2,0),"")</f>
        <v>M-30877</v>
      </c>
      <c r="L499" s="726" t="str">
        <f t="shared" ca="1" si="78"/>
        <v/>
      </c>
      <c r="M499" s="721" t="str">
        <f ca="1">IFERROR(VLOOKUP(INDIRECT("'Coverage Indicators - Section D'!C"&amp;$H499),'Reference Records'!C$338:F453,3,0),"")</f>
        <v/>
      </c>
      <c r="N499" s="726" t="str">
        <f t="shared" ca="1" si="79"/>
        <v/>
      </c>
      <c r="O499" s="721" t="str">
        <f t="shared" ca="1" si="80"/>
        <v/>
      </c>
      <c r="P499" s="726" t="str">
        <f t="shared" ca="1" si="81"/>
        <v/>
      </c>
      <c r="Q499" s="726" t="str">
        <f t="shared" ca="1" si="82"/>
        <v/>
      </c>
      <c r="R499" s="721" t="str">
        <f t="shared" ca="1" si="83"/>
        <v>FALSE</v>
      </c>
      <c r="S499" s="726" t="str">
        <f ca="1">IFERROR(VLOOKUP(INDIRECT("'Coverage Indicators - Section D'!T"&amp;$H499),'Overview - Section A'!M$29:P94,4,0),"")</f>
        <v/>
      </c>
    </row>
    <row r="500" spans="1:20" x14ac:dyDescent="0.35">
      <c r="A500" s="721" t="b">
        <f t="shared" ca="1" si="71"/>
        <v>0</v>
      </c>
      <c r="B500" s="722">
        <f t="shared" si="69"/>
        <v>25</v>
      </c>
      <c r="C500" s="732" t="str">
        <f t="shared" ca="1" si="72"/>
        <v>a181R00000BbByXQAV</v>
      </c>
      <c r="D500" s="740" t="str">
        <f t="shared" ca="1" si="73"/>
        <v/>
      </c>
      <c r="E500" s="734" t="str">
        <f t="shared" ca="1" si="74"/>
        <v/>
      </c>
      <c r="F500" s="723" t="str">
        <f t="shared" ca="1" si="75"/>
        <v/>
      </c>
      <c r="G500" s="726" t="str">
        <f t="shared" ca="1" si="76"/>
        <v/>
      </c>
      <c r="H500" s="722">
        <f t="shared" si="70"/>
        <v>57</v>
      </c>
      <c r="I500" s="726" t="str">
        <f t="shared" ca="1" si="77"/>
        <v/>
      </c>
      <c r="J500" s="721" t="str">
        <f ca="1">IFERROR(VLOOKUP(INDIRECT("'Coverage Indicators - Section D'!D"&amp;$H500),'Reference Records'!C56:F170,4,0),"")</f>
        <v/>
      </c>
      <c r="K500" s="721" t="str">
        <f ca="1">IFERROR(VLOOKUP(IF(INDIRECT("'Coverage Indicators - Section D'!B"&amp;$H500)=0,"--select--",INDIRECT("'Coverage Indicators - Section D'!B"&amp;$H500)),'Overview - Section A'!C$100:D156,2,0),"")</f>
        <v>M-30877</v>
      </c>
      <c r="L500" s="726" t="str">
        <f t="shared" ca="1" si="78"/>
        <v/>
      </c>
      <c r="M500" s="721" t="str">
        <f ca="1">IFERROR(VLOOKUP(INDIRECT("'Coverage Indicators - Section D'!C"&amp;$H500),'Reference Records'!C$338:F454,3,0),"")</f>
        <v/>
      </c>
      <c r="N500" s="726" t="str">
        <f t="shared" ca="1" si="79"/>
        <v/>
      </c>
      <c r="O500" s="721" t="str">
        <f t="shared" ca="1" si="80"/>
        <v/>
      </c>
      <c r="P500" s="726" t="str">
        <f t="shared" ca="1" si="81"/>
        <v/>
      </c>
      <c r="Q500" s="726" t="str">
        <f t="shared" ca="1" si="82"/>
        <v/>
      </c>
      <c r="R500" s="721" t="str">
        <f t="shared" ca="1" si="83"/>
        <v>FALSE</v>
      </c>
      <c r="S500" s="726" t="str">
        <f ca="1">IFERROR(VLOOKUP(INDIRECT("'Coverage Indicators - Section D'!T"&amp;$H500),'Overview - Section A'!M$29:P95,4,0),"")</f>
        <v/>
      </c>
    </row>
    <row r="501" spans="1:20" x14ac:dyDescent="0.35">
      <c r="A501" s="721" t="b">
        <f t="shared" ca="1" si="71"/>
        <v>0</v>
      </c>
      <c r="B501" s="722">
        <f t="shared" si="69"/>
        <v>26</v>
      </c>
      <c r="C501" s="732" t="str">
        <f t="shared" ca="1" si="72"/>
        <v>a181R00000BbByYQAV</v>
      </c>
      <c r="D501" s="740" t="str">
        <f t="shared" ca="1" si="73"/>
        <v/>
      </c>
      <c r="E501" s="734" t="str">
        <f t="shared" ca="1" si="74"/>
        <v/>
      </c>
      <c r="F501" s="723" t="str">
        <f t="shared" ca="1" si="75"/>
        <v/>
      </c>
      <c r="G501" s="726" t="str">
        <f t="shared" ca="1" si="76"/>
        <v/>
      </c>
      <c r="H501" s="722">
        <f t="shared" si="70"/>
        <v>59</v>
      </c>
      <c r="I501" s="726" t="str">
        <f t="shared" ca="1" si="77"/>
        <v/>
      </c>
      <c r="J501" s="721" t="str">
        <f ca="1">IFERROR(VLOOKUP(INDIRECT("'Coverage Indicators - Section D'!D"&amp;$H501),'Reference Records'!C57:F171,4,0),"")</f>
        <v/>
      </c>
      <c r="K501" s="721" t="str">
        <f ca="1">IFERROR(VLOOKUP(IF(INDIRECT("'Coverage Indicators - Section D'!B"&amp;$H501)=0,"--select--",INDIRECT("'Coverage Indicators - Section D'!B"&amp;$H501)),'Overview - Section A'!C$100:D157,2,0),"")</f>
        <v>M-30877</v>
      </c>
      <c r="L501" s="726" t="str">
        <f t="shared" ca="1" si="78"/>
        <v/>
      </c>
      <c r="M501" s="721" t="str">
        <f ca="1">IFERROR(VLOOKUP(INDIRECT("'Coverage Indicators - Section D'!C"&amp;$H501),'Reference Records'!C$338:F455,3,0),"")</f>
        <v/>
      </c>
      <c r="N501" s="726" t="str">
        <f t="shared" ca="1" si="79"/>
        <v/>
      </c>
      <c r="O501" s="721" t="str">
        <f t="shared" ca="1" si="80"/>
        <v/>
      </c>
      <c r="P501" s="726" t="str">
        <f t="shared" ca="1" si="81"/>
        <v/>
      </c>
      <c r="Q501" s="726" t="str">
        <f t="shared" ca="1" si="82"/>
        <v/>
      </c>
      <c r="R501" s="721" t="str">
        <f t="shared" ca="1" si="83"/>
        <v>FALSE</v>
      </c>
      <c r="S501" s="726" t="str">
        <f ca="1">IFERROR(VLOOKUP(INDIRECT("'Coverage Indicators - Section D'!T"&amp;$H501),'Overview - Section A'!M$29:P96,4,0),"")</f>
        <v/>
      </c>
    </row>
    <row r="502" spans="1:20" x14ac:dyDescent="0.35">
      <c r="A502" s="721" t="b">
        <f t="shared" ca="1" si="71"/>
        <v>0</v>
      </c>
      <c r="B502" s="722">
        <f t="shared" si="69"/>
        <v>27</v>
      </c>
      <c r="C502" s="732" t="str">
        <f t="shared" ca="1" si="72"/>
        <v>a181R00000BbByZQAV</v>
      </c>
      <c r="D502" s="740" t="str">
        <f t="shared" ca="1" si="73"/>
        <v/>
      </c>
      <c r="E502" s="734" t="str">
        <f t="shared" ca="1" si="74"/>
        <v/>
      </c>
      <c r="F502" s="723" t="str">
        <f t="shared" ca="1" si="75"/>
        <v/>
      </c>
      <c r="G502" s="726" t="str">
        <f t="shared" ca="1" si="76"/>
        <v/>
      </c>
      <c r="H502" s="722">
        <f t="shared" si="70"/>
        <v>61</v>
      </c>
      <c r="I502" s="726" t="str">
        <f t="shared" ca="1" si="77"/>
        <v/>
      </c>
      <c r="J502" s="721" t="str">
        <f ca="1">IFERROR(VLOOKUP(INDIRECT("'Coverage Indicators - Section D'!D"&amp;$H502),'Reference Records'!C58:F172,4,0),"")</f>
        <v/>
      </c>
      <c r="K502" s="721" t="str">
        <f ca="1">IFERROR(VLOOKUP(IF(INDIRECT("'Coverage Indicators - Section D'!B"&amp;$H502)=0,"--select--",INDIRECT("'Coverage Indicators - Section D'!B"&amp;$H502)),'Overview - Section A'!C$100:D158,2,0),"")</f>
        <v>M-30877</v>
      </c>
      <c r="L502" s="726" t="str">
        <f t="shared" ca="1" si="78"/>
        <v/>
      </c>
      <c r="M502" s="721" t="str">
        <f ca="1">IFERROR(VLOOKUP(INDIRECT("'Coverage Indicators - Section D'!C"&amp;$H502),'Reference Records'!C$338:F456,3,0),"")</f>
        <v/>
      </c>
      <c r="N502" s="726" t="str">
        <f t="shared" ca="1" si="79"/>
        <v/>
      </c>
      <c r="O502" s="721" t="str">
        <f t="shared" ca="1" si="80"/>
        <v/>
      </c>
      <c r="P502" s="726" t="str">
        <f t="shared" ca="1" si="81"/>
        <v/>
      </c>
      <c r="Q502" s="726" t="str">
        <f t="shared" ca="1" si="82"/>
        <v/>
      </c>
      <c r="R502" s="721" t="str">
        <f t="shared" ca="1" si="83"/>
        <v>FALSE</v>
      </c>
      <c r="S502" s="726" t="str">
        <f ca="1">IFERROR(VLOOKUP(INDIRECT("'Coverage Indicators - Section D'!T"&amp;$H502),'Overview - Section A'!M$29:P97,4,0),"")</f>
        <v/>
      </c>
    </row>
    <row r="503" spans="1:20" x14ac:dyDescent="0.35">
      <c r="A503" s="721" t="b">
        <f t="shared" ca="1" si="71"/>
        <v>0</v>
      </c>
      <c r="B503" s="722">
        <f t="shared" si="69"/>
        <v>28</v>
      </c>
      <c r="C503" s="732" t="str">
        <f t="shared" ca="1" si="72"/>
        <v>a181R00000BbByaQAF</v>
      </c>
      <c r="D503" s="740" t="str">
        <f t="shared" ca="1" si="73"/>
        <v/>
      </c>
      <c r="E503" s="734" t="str">
        <f t="shared" ca="1" si="74"/>
        <v/>
      </c>
      <c r="F503" s="723" t="str">
        <f t="shared" ca="1" si="75"/>
        <v/>
      </c>
      <c r="G503" s="726" t="str">
        <f t="shared" ca="1" si="76"/>
        <v/>
      </c>
      <c r="H503" s="722">
        <f t="shared" si="70"/>
        <v>63</v>
      </c>
      <c r="I503" s="726" t="str">
        <f t="shared" ca="1" si="77"/>
        <v/>
      </c>
      <c r="J503" s="721" t="str">
        <f ca="1">IFERROR(VLOOKUP(INDIRECT("'Coverage Indicators - Section D'!D"&amp;$H503),'Reference Records'!C59:F173,4,0),"")</f>
        <v/>
      </c>
      <c r="K503" s="721" t="str">
        <f ca="1">IFERROR(VLOOKUP(IF(INDIRECT("'Coverage Indicators - Section D'!B"&amp;$H503)=0,"--select--",INDIRECT("'Coverage Indicators - Section D'!B"&amp;$H503)),'Overview - Section A'!C$100:D159,2,0),"")</f>
        <v>M-30877</v>
      </c>
      <c r="L503" s="726" t="str">
        <f t="shared" ca="1" si="78"/>
        <v/>
      </c>
      <c r="M503" s="721" t="str">
        <f ca="1">IFERROR(VLOOKUP(INDIRECT("'Coverage Indicators - Section D'!C"&amp;$H503),'Reference Records'!C$338:F457,3,0),"")</f>
        <v/>
      </c>
      <c r="N503" s="726" t="str">
        <f t="shared" ca="1" si="79"/>
        <v/>
      </c>
      <c r="O503" s="721" t="str">
        <f t="shared" ca="1" si="80"/>
        <v/>
      </c>
      <c r="P503" s="726" t="str">
        <f t="shared" ca="1" si="81"/>
        <v/>
      </c>
      <c r="Q503" s="726" t="str">
        <f t="shared" ca="1" si="82"/>
        <v/>
      </c>
      <c r="R503" s="721" t="str">
        <f t="shared" ca="1" si="83"/>
        <v>FALSE</v>
      </c>
      <c r="S503" s="726" t="str">
        <f ca="1">IFERROR(VLOOKUP(INDIRECT("'Coverage Indicators - Section D'!T"&amp;$H503),'Overview - Section A'!M$29:P98,4,0),"")</f>
        <v/>
      </c>
    </row>
    <row r="504" spans="1:20" x14ac:dyDescent="0.35">
      <c r="A504" s="721" t="b">
        <f t="shared" ca="1" si="71"/>
        <v>0</v>
      </c>
      <c r="B504" s="722">
        <f t="shared" si="69"/>
        <v>29</v>
      </c>
      <c r="C504" s="732" t="str">
        <f t="shared" ca="1" si="72"/>
        <v>a181R00000BbBybQAF</v>
      </c>
      <c r="D504" s="740" t="str">
        <f t="shared" ca="1" si="73"/>
        <v/>
      </c>
      <c r="E504" s="734" t="str">
        <f t="shared" ca="1" si="74"/>
        <v/>
      </c>
      <c r="F504" s="723" t="str">
        <f t="shared" ca="1" si="75"/>
        <v/>
      </c>
      <c r="G504" s="726" t="str">
        <f t="shared" ca="1" si="76"/>
        <v/>
      </c>
      <c r="H504" s="722">
        <f t="shared" si="70"/>
        <v>65</v>
      </c>
      <c r="I504" s="726" t="str">
        <f t="shared" ca="1" si="77"/>
        <v/>
      </c>
      <c r="J504" s="721" t="str">
        <f ca="1">IFERROR(VLOOKUP(INDIRECT("'Coverage Indicators - Section D'!D"&amp;$H504),'Reference Records'!C60:F174,4,0),"")</f>
        <v/>
      </c>
      <c r="K504" s="721" t="str">
        <f ca="1">IFERROR(VLOOKUP(IF(INDIRECT("'Coverage Indicators - Section D'!B"&amp;$H504)=0,"--select--",INDIRECT("'Coverage Indicators - Section D'!B"&amp;$H504)),'Overview - Section A'!C$100:D160,2,0),"")</f>
        <v>M-30877</v>
      </c>
      <c r="L504" s="726" t="str">
        <f t="shared" ca="1" si="78"/>
        <v/>
      </c>
      <c r="M504" s="721" t="str">
        <f ca="1">IFERROR(VLOOKUP(INDIRECT("'Coverage Indicators - Section D'!C"&amp;$H504),'Reference Records'!C$338:F458,3,0),"")</f>
        <v/>
      </c>
      <c r="N504" s="726" t="str">
        <f t="shared" ca="1" si="79"/>
        <v/>
      </c>
      <c r="O504" s="721" t="str">
        <f t="shared" ca="1" si="80"/>
        <v/>
      </c>
      <c r="P504" s="726" t="str">
        <f t="shared" ca="1" si="81"/>
        <v/>
      </c>
      <c r="Q504" s="726" t="str">
        <f t="shared" ca="1" si="82"/>
        <v/>
      </c>
      <c r="R504" s="721" t="str">
        <f t="shared" ca="1" si="83"/>
        <v>FALSE</v>
      </c>
      <c r="S504" s="726" t="str">
        <f ca="1">IFERROR(VLOOKUP(INDIRECT("'Coverage Indicators - Section D'!T"&amp;$H504),'Overview - Section A'!M$29:P99,4,0),"")</f>
        <v/>
      </c>
    </row>
    <row r="505" spans="1:20" x14ac:dyDescent="0.35">
      <c r="A505" s="721" t="b">
        <f t="shared" ca="1" si="71"/>
        <v>0</v>
      </c>
      <c r="B505" s="722">
        <f t="shared" si="69"/>
        <v>30</v>
      </c>
      <c r="C505" s="732" t="str">
        <f t="shared" ca="1" si="72"/>
        <v>a181R00000BbBycQAF</v>
      </c>
      <c r="D505" s="740" t="str">
        <f t="shared" ca="1" si="73"/>
        <v/>
      </c>
      <c r="E505" s="734" t="str">
        <f t="shared" ca="1" si="74"/>
        <v/>
      </c>
      <c r="F505" s="723" t="str">
        <f t="shared" ca="1" si="75"/>
        <v/>
      </c>
      <c r="G505" s="726" t="str">
        <f t="shared" ca="1" si="76"/>
        <v/>
      </c>
      <c r="H505" s="722">
        <f t="shared" si="70"/>
        <v>67</v>
      </c>
      <c r="I505" s="726" t="str">
        <f t="shared" ca="1" si="77"/>
        <v/>
      </c>
      <c r="J505" s="721" t="str">
        <f ca="1">IFERROR(VLOOKUP(INDIRECT("'Coverage Indicators - Section D'!D"&amp;$H505),'Reference Records'!C61:F175,4,0),"")</f>
        <v/>
      </c>
      <c r="K505" s="721" t="str">
        <f ca="1">IFERROR(VLOOKUP(IF(INDIRECT("'Coverage Indicators - Section D'!B"&amp;$H505)=0,"--select--",INDIRECT("'Coverage Indicators - Section D'!B"&amp;$H505)),'Overview - Section A'!C$100:D161,2,0),"")</f>
        <v>M-30877</v>
      </c>
      <c r="L505" s="726" t="str">
        <f t="shared" ca="1" si="78"/>
        <v/>
      </c>
      <c r="M505" s="721" t="str">
        <f ca="1">IFERROR(VLOOKUP(INDIRECT("'Coverage Indicators - Section D'!C"&amp;$H505),'Reference Records'!C$338:F459,3,0),"")</f>
        <v/>
      </c>
      <c r="N505" s="726" t="str">
        <f t="shared" ca="1" si="79"/>
        <v/>
      </c>
      <c r="O505" s="721" t="str">
        <f t="shared" ca="1" si="80"/>
        <v/>
      </c>
      <c r="P505" s="726" t="str">
        <f t="shared" ca="1" si="81"/>
        <v/>
      </c>
      <c r="Q505" s="726" t="str">
        <f t="shared" ca="1" si="82"/>
        <v/>
      </c>
      <c r="R505" s="721" t="str">
        <f t="shared" ca="1" si="83"/>
        <v>FALSE</v>
      </c>
      <c r="S505" s="726" t="str">
        <f ca="1">IFERROR(VLOOKUP(INDIRECT("'Coverage Indicators - Section D'!T"&amp;$H505),'Overview - Section A'!M$29:P100,4,0),"")</f>
        <v/>
      </c>
    </row>
    <row r="506" spans="1:20" x14ac:dyDescent="0.35">
      <c r="J506" s="521" t="str">
        <f ca="1">IF(ROW()&gt;'Impact Indicator Target Update'!A14,"",INDIRECT("'Impact Indicators - Section B'!A"&amp;'Impact Indicator Target Update'!D14))</f>
        <v/>
      </c>
    </row>
    <row r="507" spans="1:20" x14ac:dyDescent="0.35">
      <c r="A507" s="730" t="s">
        <v>646</v>
      </c>
      <c r="J507" s="521" t="str">
        <f ca="1">IF(ROW()&gt;'Impact Indicator Target Update'!A15,"",INDIRECT("'Impact Indicators - Section B'!A"&amp;'Impact Indicator Target Update'!D15))</f>
        <v/>
      </c>
    </row>
    <row r="508" spans="1:20" x14ac:dyDescent="0.35">
      <c r="A508" s="721" t="s">
        <v>59</v>
      </c>
      <c r="B508" s="721">
        <v>-181</v>
      </c>
      <c r="C508" s="721" t="s">
        <v>61</v>
      </c>
      <c r="D508" s="721" t="s">
        <v>679</v>
      </c>
      <c r="E508" s="721" t="s">
        <v>672</v>
      </c>
      <c r="F508" s="721" t="s">
        <v>26</v>
      </c>
      <c r="G508" s="721" t="s">
        <v>18</v>
      </c>
      <c r="H508" s="721" t="s">
        <v>321</v>
      </c>
      <c r="I508" s="721" t="s">
        <v>8</v>
      </c>
      <c r="J508" s="721" t="s">
        <v>7</v>
      </c>
      <c r="K508" s="721" t="s">
        <v>6</v>
      </c>
      <c r="L508" s="721" t="s">
        <v>138</v>
      </c>
      <c r="M508" s="721" t="s">
        <v>716</v>
      </c>
      <c r="N508" s="721" t="s">
        <v>717</v>
      </c>
      <c r="O508" s="721"/>
      <c r="P508" s="721"/>
      <c r="Q508" s="721"/>
      <c r="R508" s="721"/>
      <c r="S508" s="721"/>
      <c r="T508" s="721" t="s">
        <v>689</v>
      </c>
    </row>
    <row r="509" spans="1:20" hidden="1" x14ac:dyDescent="0.35">
      <c r="A509" s="721" t="b">
        <f ca="1">IF(OR(I509&lt;&gt;"",J509&lt;&gt;"",K509&lt;&gt;""),TRUE,FALSE)</f>
        <v>0</v>
      </c>
      <c r="B509" s="721">
        <f>B508+1</f>
        <v>-180</v>
      </c>
      <c r="C509" s="737" t="str">
        <f ca="1">M509</f>
        <v/>
      </c>
      <c r="D509" s="737" t="str">
        <f ca="1">IFERROR(IF(ROW()=509,"",OFFSET(C507,-COUNTIF(B$507:B508,"&lt;0")+3,1)),"")</f>
        <v/>
      </c>
      <c r="E509" s="721">
        <f ca="1">COUNTIF(F444:F509,F509)</f>
        <v>55</v>
      </c>
      <c r="F509" s="738" t="str">
        <f ca="1">N509</f>
        <v/>
      </c>
      <c r="G509" s="726" t="str">
        <f ca="1">IFERROR(IF(INDIRECT("'Coverage Indicators - Section I'!G"&amp;$I3)=0,"",INDIRECT("'Coverage Indicators - Section I'!G"&amp;$I3)),"")</f>
        <v/>
      </c>
      <c r="H509" s="721" t="str">
        <f ca="1">IF(F509=1,9,IF(E508=MAX(E507:E509),H507+2,H508))</f>
        <v>row number</v>
      </c>
      <c r="I509" s="740" t="str">
        <f ca="1">IFERROR(CHOOSE(E509,IFERROR(IF(INDIRECT("'Coverage Indicators - Section D'!X"&amp;H509)=0,"",INDIRECT("'Coverage Indicators - Section D'!X"&amp;H509)*100),""),IFERROR(IF(INDIRECT("'Coverage Indicators - Section D'!AA"&amp;H509)=0,"",INDIRECT("'Coverage Indicators - Section D'!AA"&amp;H509)*100),""),IFERROR(IF(INDIRECT("'Coverage Indicators - Section D'!AD"&amp;H509)=0,"",INDIRECT("'Coverage Indicators - Section D'!AD"&amp;H509)*100),""),IFERROR(IF(INDIRECT("'Coverage Indicators - Section D'!AG"&amp;H509)=0,"",INDIRECT("'Coverage Indicators - Section D'!AG"&amp;H509)*100),""),IFERROR(IF(INDIRECT("'Coverage Indicators - Section D'!AJ"&amp;H509)=0,"",INDIRECT("'Coverage Indicators - Section D'!AJ"&amp;H509)*100),""),IFERROR(IF(INDIRECT("'Coverage Indicators - Section D'!AM"&amp;H509)=0,"",INDIRECT("'Coverage Indicators - Section D'!AM"&amp;H509)*100),""),IFERROR(IF(INDIRECT("'Coverage Indicators - SectionD'!AP"&amp;H509)=0,"",INDIRECT("'CoverageIndicators-SectionD'!AP"&amp;H509)*100),""),),"")</f>
        <v/>
      </c>
      <c r="J509" s="734" t="str">
        <f ca="1">IFERROR(CHOOSE(E509,IFERROR(IF(INDIRECT("'Coverage Indicators - Section D'!W"&amp;H509+1)=0,"",INDIRECT("'Coverage Indicators - Section D'!W"&amp;H509+1)),""),IFERROR(IF(INDIRECT("'Coverage Indicators - Section D'!Z"&amp;H509+1)=0,"",INDIRECT("'Coverage Indicators - Section D'!Z"&amp;H509+1)),""),IFERROR(IF(INDIRECT("'Coverage Indicators - Section D'!AC"&amp;H509+1)=0,"",INDIRECT("'Coverage Indicators - Section D'!AC"&amp;H509+1)),""),IFERROR(IF(INDIRECT("'Coverage Indicators - Section D'!AF"&amp;H509+1)=0,"",INDIRECT("'Coverage Indicators - Section D'!AF"&amp;H509+1)),""),IFERROR(IF(INDIRECT("'Coverage Indicators - Section D'!AI"&amp;H509+1)=0,"",INDIRECT("'Coverage Indicators - Section D'!AI"&amp;H509+1)),""),IFERROR(IF(INDIRECT("'Coverage Indicators - Section D'!AL"&amp;H509+1)=0,"",INDIRECT("'Coverage Indicators - Section D'!AL"&amp;H509+1)),""),IFERROR(IF(INDIRECT("'Coverage Indicators - Section D'!AO"&amp;H509+1)=0,"",INDIRECT("'Coverage Indicators - Section D'!AO"&amp;H509+1)),""),IFERROR(IF(INDIRECT("'Coverage Indicators - Section D'!AO"&amp;H509+1)=0,"",INDIRECT("'Coverage Indicators - Section D'!AO"&amp;H509+1)),""),IFERROR(IF(INDIRECT("'Coverage Indicators - Section D'!AR"&amp;H509+1)=0,"",INDIRECT("'Coverage Indicators - Section D'!AR"&amp;H509+1)),""),),"")</f>
        <v/>
      </c>
      <c r="K509" s="723" t="str">
        <f ca="1">IFERROR(CHOOSE(E509,IFERROR(IF(INDIRECT("'Coverage Indicators - Section D'!W"&amp;H509)=0,"",INDIRECT("'Coverage Indicators - Section D'!W"&amp;H509)),""),IFERROR(IF(INDIRECT("'Coverage Indicators - Section D'!Z"&amp;H509)=0,"",INDIRECT("'Coverage Indicators - Section D'!Z"&amp;H509)),""),IFERROR(IF(INDIRECT("'Coverage Indicators - Section D'!AC"&amp;H509)=0,"",INDIRECT("'Coverage Indicators - Section D'!AC"&amp;H509)),""),IFERROR(IF(INDIRECT("'Coverage Indicators - Section D'!AF"&amp;H509)=0,"",INDIRECT("'Coverage Indicators - Section D'!AF"&amp;H509)),""),IFERROR(IF(INDIRECT("'Coverage Indicators - Section D'!AI"&amp;H509)=0,"",INDIRECT("'Coverage Indicators - Section D'!AI"&amp;H509)),""),IFERROR(IF(INDIRECT("'Coverage Indicators - Section D'!AL"&amp;H509)=0,"",INDIRECT("'Coverage Indicators - Section D'!AL"&amp;H509)),""),IFERROR(IF(INDIRECT("'Coverage Indicators - Section D'!AO"&amp;H509)=0,"",INDIRECT("'Coverage Indicators - Section D'!AO"&amp;H509)),""),IFERROR(IF(INDIRECT("'Coverage Indicators - Section D'!AO"&amp;H509)=0,"",INDIRECT("'Coverage Indicators - Section D'!AO"&amp;H509)),""),IFERROR(IF(INDIRECT("'Coverage Indicators - Section D'!AR"&amp;H509)=0,"",INDIRECT("'Coverage Indicators - Section D'!AR"&amp;H509)),""),),"")</f>
        <v/>
      </c>
      <c r="L509" s="726" t="str">
        <f ca="1">IF(IFERROR(CHOOSE(E509,IFERROR(IF(INDIRECT("'Coverage Indicators - Section D'!Y"&amp;H509)=0,"",INDIRECT("'Coverage Indicators - Section D'!Y"&amp;H509+1)),""),IFERROR(IF(INDIRECT("'Coverage Indicators - Section D'!AB"&amp;H509)=0,"",INDIRECT("'Coverage Indicators - Section D'!AB"&amp;H509+1)),""),IFERROR(IF(INDIRECT("'Coverage Indicators - Section D'!AE"&amp;H509)=0,"",INDIRECT("'Coverage Indicators - Section D'!AE"&amp;H509+1)),""),IFERROR(IF(INDIRECT("'Coverage Indicators - Section D'!AH"&amp;H509)=0,"",INDIRECT("'Coverage Indicators - Section D'!AH"&amp;H509+1)),""),IFERROR(IF(INDIRECT("'Coverage Indicators - Section D'!AK"&amp;H509)=0,"",INDIRECT("'Coverage Indicators - Section D'!AK"&amp;H509+1)),""),IFERROR(IF(INDIRECT("'Coverage Indicators - Section D'!AN"&amp;H509)=0,"",INDIRECT("'Coverage Indicators - Section D'!AN"&amp;H509+1)),""),IFERROR(IF(INDIRECT("'Coverage Indicators - Section D'!AQ"&amp;H509)=0,"",INDIRECT("'Coverage Indicators - Section D'!AQ"&amp;H509+1)),""),IFERROR(IF(INDIRECT("'Coverage Indicators - Section D'!AT"&amp;H509)=0,"",INDIRECT("'Coverage Indicators - Section D'!AT"&amp;H509+1)),""),),"")=0,"",IFERROR(CHOOSE(E509,IFERROR(IF(INDIRECT("'Coverage Indicators - Section D'!Y"&amp;H509)=0,"",INDIRECT("'Coverage Indicators - Section D'!Y"&amp;H509+1)),""),IFERROR(IF(INDIRECT("'Coverage Indicators - Section D'!AB"&amp;H509)=0,"",INDIRECT("'Coverage Indicators - Section D'!AB"&amp;H509+1)),""),IFERROR(IF(INDIRECT("'Coverage Indicators - Section D'!AE"&amp;H509)=0,"",INDIRECT("'Coverage Indicators - Section D'!AE"&amp;H509+1)),""),IFERROR(IF(INDIRECT("'Coverage Indicators - Section D'!AH"&amp;H509)=0,"",INDIRECT("'Coverage Indicators - Section D'!AH"&amp;H509+1)),""),IFERROR(IF(INDIRECT("'Coverage Indicators - Section D'!AK"&amp;H509)=0,"",INDIRECT("'Coverage Indicators - Section D'!AK"&amp;H509+1)),""),IFERROR(IF(INDIRECT("'Coverage Indicators - Section D'!AN"&amp;H509)=0,"",INDIRECT("'Coverage Indicators - Section D'!AN"&amp;H509+1)),""),IFERROR(IF(INDIRECT("'Coverage Indicators - Section D'!AQ"&amp;H509)=0,"",INDIRECT("'Coverage Indicators - Section D'!AQ"&amp;H509+1)),""),IFERROR(IF(INDIRECT("'Coverage Indicators - Section D'!AT"&amp;H509)=0,"",INDIRECT("'Coverage Indicators - Section D'!AT"&amp;H509+1)),""),),""))</f>
        <v/>
      </c>
      <c r="M509" s="737" t="str">
        <f ca="1">IFERROR(IF(ROW()=509,"",OFFSET($C507,-COUNTIF($B$507:$B508,"&lt;0")+3,0)),"")</f>
        <v/>
      </c>
      <c r="N509" s="737" t="str">
        <f ca="1">IFERROR(IF(ROW()=509,"",OFFSET($F507,-COUNTIF($B$507:B508,"&lt;0")+3,0)),"")</f>
        <v/>
      </c>
      <c r="O509" s="721"/>
      <c r="P509" s="721"/>
      <c r="Q509" s="721"/>
      <c r="R509" s="721"/>
      <c r="S509" s="721"/>
      <c r="T509" s="726" t="s">
        <v>688</v>
      </c>
    </row>
    <row r="510" spans="1:20" x14ac:dyDescent="0.35">
      <c r="A510" s="721" t="b">
        <v>0</v>
      </c>
      <c r="B510" s="721">
        <f t="shared" ref="B510:B573" si="84">B509+1</f>
        <v>-179</v>
      </c>
      <c r="C510" s="737" t="s">
        <v>1327</v>
      </c>
      <c r="D510" s="737" t="s">
        <v>4797</v>
      </c>
      <c r="E510" s="721">
        <f t="shared" ref="E510:E573" ca="1" si="85">COUNTIF(F445:F510,F510)</f>
        <v>1</v>
      </c>
      <c r="F510" s="738">
        <v>1</v>
      </c>
      <c r="G510" s="726"/>
      <c r="H510" s="721">
        <f t="shared" ref="H510:H573" si="86">IF(F510=1,9,IF(E509=MAX(E508:E510),H508+2,H509))</f>
        <v>9</v>
      </c>
      <c r="I510" s="740"/>
      <c r="J510" s="734"/>
      <c r="K510" s="723"/>
      <c r="L510" s="726"/>
      <c r="M510" s="737" t="str">
        <f ca="1">IFERROR(IF(ROW()=509,"",OFFSET($C508,-COUNTIF($B$507:$B509,"&lt;0")+3,0)),"")</f>
        <v/>
      </c>
      <c r="N510" s="737" t="str">
        <f ca="1">IFERROR(IF(ROW()=509,"",OFFSET($F508,-COUNTIF($B$507:B509,"&lt;0")+3,0)),"")</f>
        <v/>
      </c>
      <c r="O510" s="721"/>
      <c r="P510" s="721"/>
      <c r="Q510" s="721"/>
      <c r="R510" s="721"/>
      <c r="S510" s="721"/>
      <c r="T510" s="726"/>
    </row>
    <row r="511" spans="1:20" x14ac:dyDescent="0.35">
      <c r="A511" s="721" t="b">
        <v>0</v>
      </c>
      <c r="B511" s="721">
        <f t="shared" si="84"/>
        <v>-178</v>
      </c>
      <c r="C511" s="737" t="s">
        <v>1328</v>
      </c>
      <c r="D511" s="737" t="s">
        <v>4797</v>
      </c>
      <c r="E511" s="721">
        <f t="shared" ca="1" si="85"/>
        <v>2</v>
      </c>
      <c r="F511" s="738">
        <v>1</v>
      </c>
      <c r="G511" s="726"/>
      <c r="H511" s="721">
        <f t="shared" si="86"/>
        <v>9</v>
      </c>
      <c r="I511" s="740"/>
      <c r="J511" s="734"/>
      <c r="K511" s="723"/>
      <c r="L511" s="726"/>
      <c r="M511" s="737" t="str">
        <f ca="1">IFERROR(IF(ROW()=509,"",OFFSET($C509,-COUNTIF($B$507:$B510,"&lt;0")+3,0)),"")</f>
        <v/>
      </c>
      <c r="N511" s="737" t="str">
        <f ca="1">IFERROR(IF(ROW()=509,"",OFFSET($F509,-COUNTIF($B$507:B510,"&lt;0")+3,0)),"")</f>
        <v/>
      </c>
      <c r="O511" s="721"/>
      <c r="P511" s="721"/>
      <c r="Q511" s="721"/>
      <c r="R511" s="721"/>
      <c r="S511" s="721"/>
      <c r="T511" s="726"/>
    </row>
    <row r="512" spans="1:20" x14ac:dyDescent="0.35">
      <c r="A512" s="721" t="b">
        <v>0</v>
      </c>
      <c r="B512" s="721">
        <f t="shared" si="84"/>
        <v>-177</v>
      </c>
      <c r="C512" s="737" t="s">
        <v>1329</v>
      </c>
      <c r="D512" s="737" t="s">
        <v>4797</v>
      </c>
      <c r="E512" s="721">
        <f t="shared" ca="1" si="85"/>
        <v>3</v>
      </c>
      <c r="F512" s="738">
        <v>1</v>
      </c>
      <c r="G512" s="726"/>
      <c r="H512" s="721">
        <f t="shared" si="86"/>
        <v>9</v>
      </c>
      <c r="I512" s="740"/>
      <c r="J512" s="734"/>
      <c r="K512" s="723"/>
      <c r="L512" s="726"/>
      <c r="M512" s="737" t="str">
        <f ca="1">IFERROR(IF(ROW()=509,"",OFFSET($C510,-COUNTIF($B$507:$B511,"&lt;0")+3,0)),"")</f>
        <v/>
      </c>
      <c r="N512" s="737" t="str">
        <f ca="1">IFERROR(IF(ROW()=509,"",OFFSET($F510,-COUNTIF($B$507:B511,"&lt;0")+3,0)),"")</f>
        <v/>
      </c>
      <c r="O512" s="721"/>
      <c r="P512" s="721"/>
      <c r="Q512" s="721"/>
      <c r="R512" s="721"/>
      <c r="S512" s="721"/>
      <c r="T512" s="726"/>
    </row>
    <row r="513" spans="1:20" x14ac:dyDescent="0.35">
      <c r="A513" s="721" t="b">
        <v>0</v>
      </c>
      <c r="B513" s="721">
        <f t="shared" si="84"/>
        <v>-176</v>
      </c>
      <c r="C513" s="737" t="s">
        <v>1330</v>
      </c>
      <c r="D513" s="737" t="s">
        <v>4797</v>
      </c>
      <c r="E513" s="721">
        <f t="shared" ca="1" si="85"/>
        <v>4</v>
      </c>
      <c r="F513" s="738">
        <v>1</v>
      </c>
      <c r="G513" s="726"/>
      <c r="H513" s="721">
        <f t="shared" si="86"/>
        <v>9</v>
      </c>
      <c r="I513" s="740"/>
      <c r="J513" s="734"/>
      <c r="K513" s="723"/>
      <c r="L513" s="726"/>
      <c r="M513" s="737" t="str">
        <f ca="1">IFERROR(IF(ROW()=509,"",OFFSET($C511,-COUNTIF($B$507:$B512,"&lt;0")+3,0)),"")</f>
        <v/>
      </c>
      <c r="N513" s="737" t="str">
        <f ca="1">IFERROR(IF(ROW()=509,"",OFFSET($F511,-COUNTIF($B$507:B512,"&lt;0")+3,0)),"")</f>
        <v/>
      </c>
      <c r="O513" s="721"/>
      <c r="P513" s="721"/>
      <c r="Q513" s="721"/>
      <c r="R513" s="721"/>
      <c r="S513" s="721"/>
      <c r="T513" s="726"/>
    </row>
    <row r="514" spans="1:20" x14ac:dyDescent="0.35">
      <c r="A514" s="721" t="b">
        <v>0</v>
      </c>
      <c r="B514" s="721">
        <f t="shared" si="84"/>
        <v>-175</v>
      </c>
      <c r="C514" s="737" t="s">
        <v>1331</v>
      </c>
      <c r="D514" s="737" t="s">
        <v>4797</v>
      </c>
      <c r="E514" s="721">
        <f t="shared" ca="1" si="85"/>
        <v>5</v>
      </c>
      <c r="F514" s="738">
        <v>1</v>
      </c>
      <c r="G514" s="726"/>
      <c r="H514" s="721">
        <f t="shared" si="86"/>
        <v>9</v>
      </c>
      <c r="I514" s="740"/>
      <c r="J514" s="734"/>
      <c r="K514" s="723"/>
      <c r="L514" s="726"/>
      <c r="M514" s="737" t="str">
        <f ca="1">IFERROR(IF(ROW()=509,"",OFFSET($C512,-COUNTIF($B$507:$B513,"&lt;0")+3,0)),"")</f>
        <v/>
      </c>
      <c r="N514" s="737" t="str">
        <f ca="1">IFERROR(IF(ROW()=509,"",OFFSET($F512,-COUNTIF($B$507:B513,"&lt;0")+3,0)),"")</f>
        <v/>
      </c>
      <c r="O514" s="721"/>
      <c r="P514" s="721"/>
      <c r="Q514" s="721"/>
      <c r="R514" s="721"/>
      <c r="S514" s="721"/>
      <c r="T514" s="726"/>
    </row>
    <row r="515" spans="1:20" x14ac:dyDescent="0.35">
      <c r="A515" s="721" t="b">
        <v>0</v>
      </c>
      <c r="B515" s="721">
        <f t="shared" si="84"/>
        <v>-174</v>
      </c>
      <c r="C515" s="737" t="s">
        <v>1332</v>
      </c>
      <c r="D515" s="737" t="s">
        <v>4797</v>
      </c>
      <c r="E515" s="721">
        <f t="shared" ca="1" si="85"/>
        <v>6</v>
      </c>
      <c r="F515" s="738">
        <v>1</v>
      </c>
      <c r="G515" s="726"/>
      <c r="H515" s="721">
        <f t="shared" si="86"/>
        <v>9</v>
      </c>
      <c r="I515" s="740"/>
      <c r="J515" s="734"/>
      <c r="K515" s="723"/>
      <c r="L515" s="726"/>
      <c r="M515" s="737" t="str">
        <f ca="1">IFERROR(IF(ROW()=509,"",OFFSET($C513,-COUNTIF($B$507:$B514,"&lt;0")+3,0)),"")</f>
        <v/>
      </c>
      <c r="N515" s="737" t="str">
        <f ca="1">IFERROR(IF(ROW()=509,"",OFFSET($F513,-COUNTIF($B$507:B514,"&lt;0")+3,0)),"")</f>
        <v/>
      </c>
      <c r="O515" s="721"/>
      <c r="P515" s="721"/>
      <c r="Q515" s="721"/>
      <c r="R515" s="721"/>
      <c r="S515" s="721"/>
      <c r="T515" s="726"/>
    </row>
    <row r="516" spans="1:20" x14ac:dyDescent="0.35">
      <c r="A516" s="721" t="b">
        <v>0</v>
      </c>
      <c r="B516" s="721">
        <f t="shared" si="84"/>
        <v>-173</v>
      </c>
      <c r="C516" s="737" t="s">
        <v>1333</v>
      </c>
      <c r="D516" s="737" t="s">
        <v>4818</v>
      </c>
      <c r="E516" s="721">
        <f t="shared" ca="1" si="85"/>
        <v>1</v>
      </c>
      <c r="F516" s="738">
        <v>2</v>
      </c>
      <c r="G516" s="726"/>
      <c r="H516" s="721">
        <f t="shared" ca="1" si="86"/>
        <v>11</v>
      </c>
      <c r="I516" s="740"/>
      <c r="J516" s="734"/>
      <c r="K516" s="723"/>
      <c r="L516" s="726"/>
      <c r="M516" s="737" t="str">
        <f ca="1">IFERROR(IF(ROW()=509,"",OFFSET($C514,-COUNTIF($B$507:$B515,"&lt;0")+3,0)),"")</f>
        <v/>
      </c>
      <c r="N516" s="737" t="str">
        <f ca="1">IFERROR(IF(ROW()=509,"",OFFSET($F514,-COUNTIF($B$507:B515,"&lt;0")+3,0)),"")</f>
        <v/>
      </c>
      <c r="O516" s="721"/>
      <c r="P516" s="721"/>
      <c r="Q516" s="721"/>
      <c r="R516" s="721"/>
      <c r="S516" s="721"/>
      <c r="T516" s="726"/>
    </row>
    <row r="517" spans="1:20" x14ac:dyDescent="0.35">
      <c r="A517" s="721" t="b">
        <v>0</v>
      </c>
      <c r="B517" s="721">
        <f t="shared" si="84"/>
        <v>-172</v>
      </c>
      <c r="C517" s="737" t="s">
        <v>1334</v>
      </c>
      <c r="D517" s="737" t="s">
        <v>4818</v>
      </c>
      <c r="E517" s="721">
        <f t="shared" ca="1" si="85"/>
        <v>2</v>
      </c>
      <c r="F517" s="738">
        <v>2</v>
      </c>
      <c r="G517" s="726"/>
      <c r="H517" s="721">
        <f t="shared" ca="1" si="86"/>
        <v>11</v>
      </c>
      <c r="I517" s="740"/>
      <c r="J517" s="734"/>
      <c r="K517" s="723"/>
      <c r="L517" s="726"/>
      <c r="M517" s="737" t="str">
        <f ca="1">IFERROR(IF(ROW()=509,"",OFFSET($C515,-COUNTIF($B$507:$B516,"&lt;0")+3,0)),"")</f>
        <v/>
      </c>
      <c r="N517" s="737" t="str">
        <f ca="1">IFERROR(IF(ROW()=509,"",OFFSET($F515,-COUNTIF($B$507:B516,"&lt;0")+3,0)),"")</f>
        <v/>
      </c>
      <c r="O517" s="721"/>
      <c r="P517" s="721"/>
      <c r="Q517" s="721"/>
      <c r="R517" s="721"/>
      <c r="S517" s="721"/>
      <c r="T517" s="726"/>
    </row>
    <row r="518" spans="1:20" x14ac:dyDescent="0.35">
      <c r="A518" s="721" t="b">
        <v>0</v>
      </c>
      <c r="B518" s="721">
        <f t="shared" si="84"/>
        <v>-171</v>
      </c>
      <c r="C518" s="737" t="s">
        <v>1335</v>
      </c>
      <c r="D518" s="737" t="s">
        <v>4818</v>
      </c>
      <c r="E518" s="721">
        <f t="shared" ca="1" si="85"/>
        <v>3</v>
      </c>
      <c r="F518" s="738">
        <v>2</v>
      </c>
      <c r="G518" s="726"/>
      <c r="H518" s="721">
        <f t="shared" ca="1" si="86"/>
        <v>11</v>
      </c>
      <c r="I518" s="740"/>
      <c r="J518" s="734"/>
      <c r="K518" s="723"/>
      <c r="L518" s="726"/>
      <c r="M518" s="737" t="str">
        <f ca="1">IFERROR(IF(ROW()=509,"",OFFSET($C516,-COUNTIF($B$507:$B517,"&lt;0")+3,0)),"")</f>
        <v/>
      </c>
      <c r="N518" s="737" t="str">
        <f ca="1">IFERROR(IF(ROW()=509,"",OFFSET($F516,-COUNTIF($B$507:B517,"&lt;0")+3,0)),"")</f>
        <v/>
      </c>
      <c r="O518" s="721"/>
      <c r="P518" s="721"/>
      <c r="Q518" s="721"/>
      <c r="R518" s="721"/>
      <c r="S518" s="721"/>
      <c r="T518" s="726"/>
    </row>
    <row r="519" spans="1:20" x14ac:dyDescent="0.35">
      <c r="A519" s="721" t="b">
        <v>0</v>
      </c>
      <c r="B519" s="721">
        <f t="shared" si="84"/>
        <v>-170</v>
      </c>
      <c r="C519" s="737" t="s">
        <v>1336</v>
      </c>
      <c r="D519" s="737" t="s">
        <v>4818</v>
      </c>
      <c r="E519" s="721">
        <f t="shared" ca="1" si="85"/>
        <v>4</v>
      </c>
      <c r="F519" s="738">
        <v>2</v>
      </c>
      <c r="G519" s="726"/>
      <c r="H519" s="721">
        <f t="shared" ca="1" si="86"/>
        <v>11</v>
      </c>
      <c r="I519" s="740"/>
      <c r="J519" s="734"/>
      <c r="K519" s="723"/>
      <c r="L519" s="726"/>
      <c r="M519" s="737" t="str">
        <f ca="1">IFERROR(IF(ROW()=509,"",OFFSET($C517,-COUNTIF($B$507:$B518,"&lt;0")+3,0)),"")</f>
        <v/>
      </c>
      <c r="N519" s="737" t="str">
        <f ca="1">IFERROR(IF(ROW()=509,"",OFFSET($F517,-COUNTIF($B$507:B518,"&lt;0")+3,0)),"")</f>
        <v/>
      </c>
      <c r="O519" s="721"/>
      <c r="P519" s="721"/>
      <c r="Q519" s="721"/>
      <c r="R519" s="721"/>
      <c r="S519" s="721"/>
      <c r="T519" s="726"/>
    </row>
    <row r="520" spans="1:20" x14ac:dyDescent="0.35">
      <c r="A520" s="721" t="b">
        <v>0</v>
      </c>
      <c r="B520" s="721">
        <f t="shared" si="84"/>
        <v>-169</v>
      </c>
      <c r="C520" s="737" t="s">
        <v>1337</v>
      </c>
      <c r="D520" s="737" t="s">
        <v>4818</v>
      </c>
      <c r="E520" s="721">
        <f t="shared" ca="1" si="85"/>
        <v>5</v>
      </c>
      <c r="F520" s="738">
        <v>2</v>
      </c>
      <c r="G520" s="726"/>
      <c r="H520" s="721">
        <f t="shared" ca="1" si="86"/>
        <v>11</v>
      </c>
      <c r="I520" s="740"/>
      <c r="J520" s="734"/>
      <c r="K520" s="723"/>
      <c r="L520" s="726"/>
      <c r="M520" s="737" t="str">
        <f ca="1">IFERROR(IF(ROW()=509,"",OFFSET($C518,-COUNTIF($B$507:$B519,"&lt;0")+3,0)),"")</f>
        <v/>
      </c>
      <c r="N520" s="737" t="str">
        <f ca="1">IFERROR(IF(ROW()=509,"",OFFSET($F518,-COUNTIF($B$507:B519,"&lt;0")+3,0)),"")</f>
        <v/>
      </c>
      <c r="O520" s="721"/>
      <c r="P520" s="721"/>
      <c r="Q520" s="721"/>
      <c r="R520" s="721"/>
      <c r="S520" s="721"/>
      <c r="T520" s="726"/>
    </row>
    <row r="521" spans="1:20" x14ac:dyDescent="0.35">
      <c r="A521" s="721" t="b">
        <v>0</v>
      </c>
      <c r="B521" s="721">
        <f t="shared" si="84"/>
        <v>-168</v>
      </c>
      <c r="C521" s="737" t="s">
        <v>1338</v>
      </c>
      <c r="D521" s="737" t="s">
        <v>4818</v>
      </c>
      <c r="E521" s="721">
        <f t="shared" ca="1" si="85"/>
        <v>6</v>
      </c>
      <c r="F521" s="738">
        <v>2</v>
      </c>
      <c r="G521" s="726"/>
      <c r="H521" s="721">
        <f t="shared" ca="1" si="86"/>
        <v>11</v>
      </c>
      <c r="I521" s="740"/>
      <c r="J521" s="734"/>
      <c r="K521" s="723"/>
      <c r="L521" s="726"/>
      <c r="M521" s="737" t="str">
        <f ca="1">IFERROR(IF(ROW()=509,"",OFFSET($C519,-COUNTIF($B$507:$B520,"&lt;0")+3,0)),"")</f>
        <v/>
      </c>
      <c r="N521" s="737" t="str">
        <f ca="1">IFERROR(IF(ROW()=509,"",OFFSET($F519,-COUNTIF($B$507:B520,"&lt;0")+3,0)),"")</f>
        <v/>
      </c>
      <c r="O521" s="721"/>
      <c r="P521" s="721"/>
      <c r="Q521" s="721"/>
      <c r="R521" s="721"/>
      <c r="S521" s="721"/>
      <c r="T521" s="726"/>
    </row>
    <row r="522" spans="1:20" x14ac:dyDescent="0.35">
      <c r="A522" s="721" t="b">
        <v>0</v>
      </c>
      <c r="B522" s="721">
        <f t="shared" si="84"/>
        <v>-167</v>
      </c>
      <c r="C522" s="737" t="s">
        <v>1339</v>
      </c>
      <c r="D522" s="737" t="s">
        <v>4839</v>
      </c>
      <c r="E522" s="721">
        <f t="shared" ca="1" si="85"/>
        <v>1</v>
      </c>
      <c r="F522" s="738">
        <v>3</v>
      </c>
      <c r="G522" s="726"/>
      <c r="H522" s="721">
        <f t="shared" ca="1" si="86"/>
        <v>13</v>
      </c>
      <c r="I522" s="740"/>
      <c r="J522" s="734"/>
      <c r="K522" s="723"/>
      <c r="L522" s="726"/>
      <c r="M522" s="737" t="str">
        <f ca="1">IFERROR(IF(ROW()=509,"",OFFSET($C520,-COUNTIF($B$507:$B521,"&lt;0")+3,0)),"")</f>
        <v/>
      </c>
      <c r="N522" s="737" t="str">
        <f ca="1">IFERROR(IF(ROW()=509,"",OFFSET($F520,-COUNTIF($B$507:B521,"&lt;0")+3,0)),"")</f>
        <v/>
      </c>
      <c r="O522" s="721"/>
      <c r="P522" s="721"/>
      <c r="Q522" s="721"/>
      <c r="R522" s="721"/>
      <c r="S522" s="721"/>
      <c r="T522" s="726"/>
    </row>
    <row r="523" spans="1:20" x14ac:dyDescent="0.35">
      <c r="A523" s="721" t="b">
        <v>0</v>
      </c>
      <c r="B523" s="721">
        <f t="shared" si="84"/>
        <v>-166</v>
      </c>
      <c r="C523" s="737" t="s">
        <v>1340</v>
      </c>
      <c r="D523" s="737" t="s">
        <v>4839</v>
      </c>
      <c r="E523" s="721">
        <f t="shared" ca="1" si="85"/>
        <v>2</v>
      </c>
      <c r="F523" s="738">
        <v>3</v>
      </c>
      <c r="G523" s="726"/>
      <c r="H523" s="721">
        <f t="shared" ca="1" si="86"/>
        <v>13</v>
      </c>
      <c r="I523" s="740"/>
      <c r="J523" s="734"/>
      <c r="K523" s="723"/>
      <c r="L523" s="726"/>
      <c r="M523" s="737" t="str">
        <f ca="1">IFERROR(IF(ROW()=509,"",OFFSET($C521,-COUNTIF($B$507:$B522,"&lt;0")+3,0)),"")</f>
        <v/>
      </c>
      <c r="N523" s="737" t="str">
        <f ca="1">IFERROR(IF(ROW()=509,"",OFFSET($F521,-COUNTIF($B$507:B522,"&lt;0")+3,0)),"")</f>
        <v/>
      </c>
      <c r="O523" s="721"/>
      <c r="P523" s="721"/>
      <c r="Q523" s="721"/>
      <c r="R523" s="721"/>
      <c r="S523" s="721"/>
      <c r="T523" s="726"/>
    </row>
    <row r="524" spans="1:20" x14ac:dyDescent="0.35">
      <c r="A524" s="721" t="b">
        <v>0</v>
      </c>
      <c r="B524" s="721">
        <f t="shared" si="84"/>
        <v>-165</v>
      </c>
      <c r="C524" s="737" t="s">
        <v>1341</v>
      </c>
      <c r="D524" s="737" t="s">
        <v>4839</v>
      </c>
      <c r="E524" s="721">
        <f t="shared" ca="1" si="85"/>
        <v>3</v>
      </c>
      <c r="F524" s="738">
        <v>3</v>
      </c>
      <c r="G524" s="726"/>
      <c r="H524" s="721">
        <f t="shared" ca="1" si="86"/>
        <v>13</v>
      </c>
      <c r="I524" s="740"/>
      <c r="J524" s="734"/>
      <c r="K524" s="723"/>
      <c r="L524" s="726"/>
      <c r="M524" s="737" t="str">
        <f ca="1">IFERROR(IF(ROW()=509,"",OFFSET($C522,-COUNTIF($B$507:$B523,"&lt;0")+3,0)),"")</f>
        <v/>
      </c>
      <c r="N524" s="737" t="str">
        <f ca="1">IFERROR(IF(ROW()=509,"",OFFSET($F522,-COUNTIF($B$507:B523,"&lt;0")+3,0)),"")</f>
        <v/>
      </c>
      <c r="O524" s="721"/>
      <c r="P524" s="721"/>
      <c r="Q524" s="721"/>
      <c r="R524" s="721"/>
      <c r="S524" s="721"/>
      <c r="T524" s="726"/>
    </row>
    <row r="525" spans="1:20" x14ac:dyDescent="0.35">
      <c r="A525" s="721" t="b">
        <v>0</v>
      </c>
      <c r="B525" s="721">
        <f t="shared" si="84"/>
        <v>-164</v>
      </c>
      <c r="C525" s="737" t="s">
        <v>1342</v>
      </c>
      <c r="D525" s="737" t="s">
        <v>4839</v>
      </c>
      <c r="E525" s="721">
        <f t="shared" ca="1" si="85"/>
        <v>4</v>
      </c>
      <c r="F525" s="738">
        <v>3</v>
      </c>
      <c r="G525" s="726"/>
      <c r="H525" s="721">
        <f t="shared" ca="1" si="86"/>
        <v>13</v>
      </c>
      <c r="I525" s="740"/>
      <c r="J525" s="734"/>
      <c r="K525" s="723"/>
      <c r="L525" s="726"/>
      <c r="M525" s="737" t="str">
        <f ca="1">IFERROR(IF(ROW()=509,"",OFFSET($C523,-COUNTIF($B$507:$B524,"&lt;0")+3,0)),"")</f>
        <v/>
      </c>
      <c r="N525" s="737" t="str">
        <f ca="1">IFERROR(IF(ROW()=509,"",OFFSET($F523,-COUNTIF($B$507:B524,"&lt;0")+3,0)),"")</f>
        <v/>
      </c>
      <c r="O525" s="721"/>
      <c r="P525" s="721"/>
      <c r="Q525" s="721"/>
      <c r="R525" s="721"/>
      <c r="S525" s="721"/>
      <c r="T525" s="726"/>
    </row>
    <row r="526" spans="1:20" x14ac:dyDescent="0.35">
      <c r="A526" s="721" t="b">
        <v>0</v>
      </c>
      <c r="B526" s="721">
        <f t="shared" si="84"/>
        <v>-163</v>
      </c>
      <c r="C526" s="737" t="s">
        <v>1343</v>
      </c>
      <c r="D526" s="737" t="s">
        <v>4839</v>
      </c>
      <c r="E526" s="721">
        <f t="shared" ca="1" si="85"/>
        <v>5</v>
      </c>
      <c r="F526" s="738">
        <v>3</v>
      </c>
      <c r="G526" s="726"/>
      <c r="H526" s="721">
        <f t="shared" ca="1" si="86"/>
        <v>13</v>
      </c>
      <c r="I526" s="740"/>
      <c r="J526" s="734"/>
      <c r="K526" s="723"/>
      <c r="L526" s="726"/>
      <c r="M526" s="737" t="str">
        <f ca="1">IFERROR(IF(ROW()=509,"",OFFSET($C524,-COUNTIF($B$507:$B525,"&lt;0")+3,0)),"")</f>
        <v/>
      </c>
      <c r="N526" s="737" t="str">
        <f ca="1">IFERROR(IF(ROW()=509,"",OFFSET($F524,-COUNTIF($B$507:B525,"&lt;0")+3,0)),"")</f>
        <v/>
      </c>
      <c r="O526" s="721"/>
      <c r="P526" s="721"/>
      <c r="Q526" s="721"/>
      <c r="R526" s="721"/>
      <c r="S526" s="721"/>
      <c r="T526" s="726"/>
    </row>
    <row r="527" spans="1:20" x14ac:dyDescent="0.35">
      <c r="A527" s="721" t="b">
        <v>0</v>
      </c>
      <c r="B527" s="721">
        <f t="shared" si="84"/>
        <v>-162</v>
      </c>
      <c r="C527" s="737" t="s">
        <v>1344</v>
      </c>
      <c r="D527" s="737" t="s">
        <v>4839</v>
      </c>
      <c r="E527" s="721">
        <f t="shared" ca="1" si="85"/>
        <v>6</v>
      </c>
      <c r="F527" s="738">
        <v>3</v>
      </c>
      <c r="G527" s="726"/>
      <c r="H527" s="721">
        <f t="shared" ca="1" si="86"/>
        <v>13</v>
      </c>
      <c r="I527" s="740"/>
      <c r="J527" s="734"/>
      <c r="K527" s="723"/>
      <c r="L527" s="726"/>
      <c r="M527" s="737" t="str">
        <f ca="1">IFERROR(IF(ROW()=509,"",OFFSET($C525,-COUNTIF($B$507:$B526,"&lt;0")+3,0)),"")</f>
        <v/>
      </c>
      <c r="N527" s="737" t="str">
        <f ca="1">IFERROR(IF(ROW()=509,"",OFFSET($F525,-COUNTIF($B$507:B526,"&lt;0")+3,0)),"")</f>
        <v/>
      </c>
      <c r="O527" s="721"/>
      <c r="P527" s="721"/>
      <c r="Q527" s="721"/>
      <c r="R527" s="721"/>
      <c r="S527" s="721"/>
      <c r="T527" s="726"/>
    </row>
    <row r="528" spans="1:20" x14ac:dyDescent="0.35">
      <c r="A528" s="721" t="b">
        <v>0</v>
      </c>
      <c r="B528" s="721">
        <f t="shared" si="84"/>
        <v>-161</v>
      </c>
      <c r="C528" s="737" t="s">
        <v>1345</v>
      </c>
      <c r="D528" s="737" t="s">
        <v>4860</v>
      </c>
      <c r="E528" s="721">
        <f t="shared" ca="1" si="85"/>
        <v>1</v>
      </c>
      <c r="F528" s="738">
        <v>4</v>
      </c>
      <c r="G528" s="726"/>
      <c r="H528" s="721">
        <f t="shared" ca="1" si="86"/>
        <v>15</v>
      </c>
      <c r="I528" s="740"/>
      <c r="J528" s="734"/>
      <c r="K528" s="723"/>
      <c r="L528" s="726"/>
      <c r="M528" s="737" t="str">
        <f ca="1">IFERROR(IF(ROW()=509,"",OFFSET($C526,-COUNTIF($B$507:$B527,"&lt;0")+3,0)),"")</f>
        <v/>
      </c>
      <c r="N528" s="737" t="str">
        <f ca="1">IFERROR(IF(ROW()=509,"",OFFSET($F526,-COUNTIF($B$507:B527,"&lt;0")+3,0)),"")</f>
        <v/>
      </c>
      <c r="O528" s="721"/>
      <c r="P528" s="721"/>
      <c r="Q528" s="721"/>
      <c r="R528" s="721"/>
      <c r="S528" s="721"/>
      <c r="T528" s="726"/>
    </row>
    <row r="529" spans="1:20" x14ac:dyDescent="0.35">
      <c r="A529" s="721" t="b">
        <v>0</v>
      </c>
      <c r="B529" s="721">
        <f t="shared" si="84"/>
        <v>-160</v>
      </c>
      <c r="C529" s="737" t="s">
        <v>1346</v>
      </c>
      <c r="D529" s="737" t="s">
        <v>4860</v>
      </c>
      <c r="E529" s="721">
        <f t="shared" ca="1" si="85"/>
        <v>2</v>
      </c>
      <c r="F529" s="738">
        <v>4</v>
      </c>
      <c r="G529" s="726"/>
      <c r="H529" s="721">
        <f t="shared" ca="1" si="86"/>
        <v>15</v>
      </c>
      <c r="I529" s="740"/>
      <c r="J529" s="734"/>
      <c r="K529" s="723"/>
      <c r="L529" s="726"/>
      <c r="M529" s="737" t="str">
        <f ca="1">IFERROR(IF(ROW()=509,"",OFFSET($C527,-COUNTIF($B$507:$B528,"&lt;0")+3,0)),"")</f>
        <v/>
      </c>
      <c r="N529" s="737" t="str">
        <f ca="1">IFERROR(IF(ROW()=509,"",OFFSET($F527,-COUNTIF($B$507:B528,"&lt;0")+3,0)),"")</f>
        <v/>
      </c>
      <c r="O529" s="721"/>
      <c r="P529" s="721"/>
      <c r="Q529" s="721"/>
      <c r="R529" s="721"/>
      <c r="S529" s="721"/>
      <c r="T529" s="726"/>
    </row>
    <row r="530" spans="1:20" x14ac:dyDescent="0.35">
      <c r="A530" s="721" t="b">
        <v>0</v>
      </c>
      <c r="B530" s="721">
        <f t="shared" si="84"/>
        <v>-159</v>
      </c>
      <c r="C530" s="737" t="s">
        <v>1347</v>
      </c>
      <c r="D530" s="737" t="s">
        <v>4860</v>
      </c>
      <c r="E530" s="721">
        <f t="shared" ca="1" si="85"/>
        <v>3</v>
      </c>
      <c r="F530" s="738">
        <v>4</v>
      </c>
      <c r="G530" s="726"/>
      <c r="H530" s="721">
        <f t="shared" ca="1" si="86"/>
        <v>15</v>
      </c>
      <c r="I530" s="740"/>
      <c r="J530" s="734"/>
      <c r="K530" s="723"/>
      <c r="L530" s="726"/>
      <c r="M530" s="737" t="str">
        <f ca="1">IFERROR(IF(ROW()=509,"",OFFSET($C528,-COUNTIF($B$507:$B529,"&lt;0")+3,0)),"")</f>
        <v/>
      </c>
      <c r="N530" s="737" t="str">
        <f ca="1">IFERROR(IF(ROW()=509,"",OFFSET($F528,-COUNTIF($B$507:B529,"&lt;0")+3,0)),"")</f>
        <v/>
      </c>
      <c r="O530" s="721"/>
      <c r="P530" s="721"/>
      <c r="Q530" s="721"/>
      <c r="R530" s="721"/>
      <c r="S530" s="721"/>
      <c r="T530" s="726"/>
    </row>
    <row r="531" spans="1:20" x14ac:dyDescent="0.35">
      <c r="A531" s="721" t="b">
        <v>0</v>
      </c>
      <c r="B531" s="721">
        <f t="shared" si="84"/>
        <v>-158</v>
      </c>
      <c r="C531" s="737" t="s">
        <v>1348</v>
      </c>
      <c r="D531" s="737" t="s">
        <v>4860</v>
      </c>
      <c r="E531" s="721">
        <f t="shared" ca="1" si="85"/>
        <v>4</v>
      </c>
      <c r="F531" s="738">
        <v>4</v>
      </c>
      <c r="G531" s="726"/>
      <c r="H531" s="721">
        <f t="shared" ca="1" si="86"/>
        <v>15</v>
      </c>
      <c r="I531" s="740"/>
      <c r="J531" s="734"/>
      <c r="K531" s="723"/>
      <c r="L531" s="726"/>
      <c r="M531" s="737" t="str">
        <f ca="1">IFERROR(IF(ROW()=509,"",OFFSET($C529,-COUNTIF($B$507:$B530,"&lt;0")+3,0)),"")</f>
        <v/>
      </c>
      <c r="N531" s="737" t="str">
        <f ca="1">IFERROR(IF(ROW()=509,"",OFFSET($F529,-COUNTIF($B$507:B530,"&lt;0")+3,0)),"")</f>
        <v/>
      </c>
      <c r="O531" s="721"/>
      <c r="P531" s="721"/>
      <c r="Q531" s="721"/>
      <c r="R531" s="721"/>
      <c r="S531" s="721"/>
      <c r="T531" s="726"/>
    </row>
    <row r="532" spans="1:20" x14ac:dyDescent="0.35">
      <c r="A532" s="721" t="b">
        <v>0</v>
      </c>
      <c r="B532" s="721">
        <f t="shared" si="84"/>
        <v>-157</v>
      </c>
      <c r="C532" s="737" t="s">
        <v>1349</v>
      </c>
      <c r="D532" s="737" t="s">
        <v>4860</v>
      </c>
      <c r="E532" s="721">
        <f t="shared" ca="1" si="85"/>
        <v>5</v>
      </c>
      <c r="F532" s="738">
        <v>4</v>
      </c>
      <c r="G532" s="726"/>
      <c r="H532" s="721">
        <f t="shared" ca="1" si="86"/>
        <v>15</v>
      </c>
      <c r="I532" s="740"/>
      <c r="J532" s="734"/>
      <c r="K532" s="723"/>
      <c r="L532" s="726"/>
      <c r="M532" s="737" t="str">
        <f ca="1">IFERROR(IF(ROW()=509,"",OFFSET($C530,-COUNTIF($B$507:$B531,"&lt;0")+3,0)),"")</f>
        <v/>
      </c>
      <c r="N532" s="737" t="str">
        <f ca="1">IFERROR(IF(ROW()=509,"",OFFSET($F530,-COUNTIF($B$507:B531,"&lt;0")+3,0)),"")</f>
        <v/>
      </c>
      <c r="O532" s="721"/>
      <c r="P532" s="721"/>
      <c r="Q532" s="721"/>
      <c r="R532" s="721"/>
      <c r="S532" s="721"/>
      <c r="T532" s="726"/>
    </row>
    <row r="533" spans="1:20" x14ac:dyDescent="0.35">
      <c r="A533" s="721" t="b">
        <v>0</v>
      </c>
      <c r="B533" s="721">
        <f t="shared" si="84"/>
        <v>-156</v>
      </c>
      <c r="C533" s="737" t="s">
        <v>1350</v>
      </c>
      <c r="D533" s="737" t="s">
        <v>4860</v>
      </c>
      <c r="E533" s="721">
        <f t="shared" ca="1" si="85"/>
        <v>6</v>
      </c>
      <c r="F533" s="738">
        <v>4</v>
      </c>
      <c r="G533" s="726"/>
      <c r="H533" s="721">
        <f t="shared" ca="1" si="86"/>
        <v>15</v>
      </c>
      <c r="I533" s="740"/>
      <c r="J533" s="734"/>
      <c r="K533" s="723"/>
      <c r="L533" s="726"/>
      <c r="M533" s="737" t="str">
        <f ca="1">IFERROR(IF(ROW()=509,"",OFFSET($C531,-COUNTIF($B$507:$B532,"&lt;0")+3,0)),"")</f>
        <v/>
      </c>
      <c r="N533" s="737" t="str">
        <f ca="1">IFERROR(IF(ROW()=509,"",OFFSET($F531,-COUNTIF($B$507:B532,"&lt;0")+3,0)),"")</f>
        <v/>
      </c>
      <c r="O533" s="721"/>
      <c r="P533" s="721"/>
      <c r="Q533" s="721"/>
      <c r="R533" s="721"/>
      <c r="S533" s="721"/>
      <c r="T533" s="726"/>
    </row>
    <row r="534" spans="1:20" x14ac:dyDescent="0.35">
      <c r="A534" s="721" t="b">
        <v>0</v>
      </c>
      <c r="B534" s="721">
        <f t="shared" si="84"/>
        <v>-155</v>
      </c>
      <c r="C534" s="737" t="s">
        <v>1351</v>
      </c>
      <c r="D534" s="737" t="s">
        <v>4881</v>
      </c>
      <c r="E534" s="721">
        <f t="shared" ca="1" si="85"/>
        <v>1</v>
      </c>
      <c r="F534" s="738">
        <v>5</v>
      </c>
      <c r="G534" s="726"/>
      <c r="H534" s="721">
        <f t="shared" ca="1" si="86"/>
        <v>17</v>
      </c>
      <c r="I534" s="740"/>
      <c r="J534" s="734"/>
      <c r="K534" s="723"/>
      <c r="L534" s="726"/>
      <c r="M534" s="737" t="str">
        <f ca="1">IFERROR(IF(ROW()=509,"",OFFSET($C532,-COUNTIF($B$507:$B533,"&lt;0")+3,0)),"")</f>
        <v/>
      </c>
      <c r="N534" s="737" t="str">
        <f ca="1">IFERROR(IF(ROW()=509,"",OFFSET($F532,-COUNTIF($B$507:B533,"&lt;0")+3,0)),"")</f>
        <v/>
      </c>
      <c r="O534" s="721"/>
      <c r="P534" s="721"/>
      <c r="Q534" s="721"/>
      <c r="R534" s="721"/>
      <c r="S534" s="721"/>
      <c r="T534" s="726"/>
    </row>
    <row r="535" spans="1:20" x14ac:dyDescent="0.35">
      <c r="A535" s="721" t="b">
        <v>0</v>
      </c>
      <c r="B535" s="721">
        <f t="shared" si="84"/>
        <v>-154</v>
      </c>
      <c r="C535" s="737" t="s">
        <v>1352</v>
      </c>
      <c r="D535" s="737" t="s">
        <v>4881</v>
      </c>
      <c r="E535" s="721">
        <f t="shared" ca="1" si="85"/>
        <v>2</v>
      </c>
      <c r="F535" s="738">
        <v>5</v>
      </c>
      <c r="G535" s="726"/>
      <c r="H535" s="721">
        <f t="shared" ca="1" si="86"/>
        <v>17</v>
      </c>
      <c r="I535" s="740"/>
      <c r="J535" s="734"/>
      <c r="K535" s="723"/>
      <c r="L535" s="726"/>
      <c r="M535" s="737" t="str">
        <f ca="1">IFERROR(IF(ROW()=509,"",OFFSET($C533,-COUNTIF($B$507:$B534,"&lt;0")+3,0)),"")</f>
        <v/>
      </c>
      <c r="N535" s="737" t="str">
        <f ca="1">IFERROR(IF(ROW()=509,"",OFFSET($F533,-COUNTIF($B$507:B534,"&lt;0")+3,0)),"")</f>
        <v/>
      </c>
      <c r="O535" s="721"/>
      <c r="P535" s="721"/>
      <c r="Q535" s="721"/>
      <c r="R535" s="721"/>
      <c r="S535" s="721"/>
      <c r="T535" s="726"/>
    </row>
    <row r="536" spans="1:20" x14ac:dyDescent="0.35">
      <c r="A536" s="721" t="b">
        <v>0</v>
      </c>
      <c r="B536" s="721">
        <f t="shared" si="84"/>
        <v>-153</v>
      </c>
      <c r="C536" s="737" t="s">
        <v>1353</v>
      </c>
      <c r="D536" s="737" t="s">
        <v>4881</v>
      </c>
      <c r="E536" s="721">
        <f t="shared" ca="1" si="85"/>
        <v>3</v>
      </c>
      <c r="F536" s="738">
        <v>5</v>
      </c>
      <c r="G536" s="726"/>
      <c r="H536" s="721">
        <f t="shared" ca="1" si="86"/>
        <v>17</v>
      </c>
      <c r="I536" s="740"/>
      <c r="J536" s="734"/>
      <c r="K536" s="723"/>
      <c r="L536" s="726"/>
      <c r="M536" s="737" t="str">
        <f ca="1">IFERROR(IF(ROW()=509,"",OFFSET($C534,-COUNTIF($B$507:$B535,"&lt;0")+3,0)),"")</f>
        <v/>
      </c>
      <c r="N536" s="737" t="str">
        <f ca="1">IFERROR(IF(ROW()=509,"",OFFSET($F534,-COUNTIF($B$507:B535,"&lt;0")+3,0)),"")</f>
        <v/>
      </c>
      <c r="O536" s="721"/>
      <c r="P536" s="721"/>
      <c r="Q536" s="721"/>
      <c r="R536" s="721"/>
      <c r="S536" s="721"/>
      <c r="T536" s="726"/>
    </row>
    <row r="537" spans="1:20" x14ac:dyDescent="0.35">
      <c r="A537" s="721" t="b">
        <v>0</v>
      </c>
      <c r="B537" s="721">
        <f t="shared" si="84"/>
        <v>-152</v>
      </c>
      <c r="C537" s="737" t="s">
        <v>1354</v>
      </c>
      <c r="D537" s="737" t="s">
        <v>4881</v>
      </c>
      <c r="E537" s="721">
        <f t="shared" ca="1" si="85"/>
        <v>4</v>
      </c>
      <c r="F537" s="738">
        <v>5</v>
      </c>
      <c r="G537" s="726"/>
      <c r="H537" s="721">
        <f t="shared" ca="1" si="86"/>
        <v>17</v>
      </c>
      <c r="I537" s="740"/>
      <c r="J537" s="734"/>
      <c r="K537" s="723"/>
      <c r="L537" s="726"/>
      <c r="M537" s="737" t="str">
        <f ca="1">IFERROR(IF(ROW()=509,"",OFFSET($C535,-COUNTIF($B$507:$B536,"&lt;0")+3,0)),"")</f>
        <v/>
      </c>
      <c r="N537" s="737" t="str">
        <f ca="1">IFERROR(IF(ROW()=509,"",OFFSET($F535,-COUNTIF($B$507:B536,"&lt;0")+3,0)),"")</f>
        <v/>
      </c>
      <c r="O537" s="721"/>
      <c r="P537" s="721"/>
      <c r="Q537" s="721"/>
      <c r="R537" s="721"/>
      <c r="S537" s="721"/>
      <c r="T537" s="726"/>
    </row>
    <row r="538" spans="1:20" x14ac:dyDescent="0.35">
      <c r="A538" s="721" t="b">
        <v>0</v>
      </c>
      <c r="B538" s="721">
        <f t="shared" si="84"/>
        <v>-151</v>
      </c>
      <c r="C538" s="737" t="s">
        <v>1355</v>
      </c>
      <c r="D538" s="737" t="s">
        <v>4881</v>
      </c>
      <c r="E538" s="721">
        <f t="shared" ca="1" si="85"/>
        <v>5</v>
      </c>
      <c r="F538" s="738">
        <v>5</v>
      </c>
      <c r="G538" s="726"/>
      <c r="H538" s="721">
        <f t="shared" ca="1" si="86"/>
        <v>17</v>
      </c>
      <c r="I538" s="740"/>
      <c r="J538" s="734"/>
      <c r="K538" s="723"/>
      <c r="L538" s="726"/>
      <c r="M538" s="737" t="str">
        <f ca="1">IFERROR(IF(ROW()=509,"",OFFSET($C536,-COUNTIF($B$507:$B537,"&lt;0")+3,0)),"")</f>
        <v/>
      </c>
      <c r="N538" s="737" t="str">
        <f ca="1">IFERROR(IF(ROW()=509,"",OFFSET($F536,-COUNTIF($B$507:B537,"&lt;0")+3,0)),"")</f>
        <v/>
      </c>
      <c r="O538" s="721"/>
      <c r="P538" s="721"/>
      <c r="Q538" s="721"/>
      <c r="R538" s="721"/>
      <c r="S538" s="721"/>
      <c r="T538" s="726"/>
    </row>
    <row r="539" spans="1:20" x14ac:dyDescent="0.35">
      <c r="A539" s="721" t="b">
        <v>0</v>
      </c>
      <c r="B539" s="721">
        <f t="shared" si="84"/>
        <v>-150</v>
      </c>
      <c r="C539" s="737" t="s">
        <v>1356</v>
      </c>
      <c r="D539" s="737" t="s">
        <v>4881</v>
      </c>
      <c r="E539" s="721">
        <f t="shared" ca="1" si="85"/>
        <v>6</v>
      </c>
      <c r="F539" s="738">
        <v>5</v>
      </c>
      <c r="G539" s="726"/>
      <c r="H539" s="721">
        <f t="shared" ca="1" si="86"/>
        <v>17</v>
      </c>
      <c r="I539" s="740"/>
      <c r="J539" s="734"/>
      <c r="K539" s="723"/>
      <c r="L539" s="726"/>
      <c r="M539" s="737" t="str">
        <f ca="1">IFERROR(IF(ROW()=509,"",OFFSET($C537,-COUNTIF($B$507:$B538,"&lt;0")+3,0)),"")</f>
        <v/>
      </c>
      <c r="N539" s="737" t="str">
        <f ca="1">IFERROR(IF(ROW()=509,"",OFFSET($F537,-COUNTIF($B$507:B538,"&lt;0")+3,0)),"")</f>
        <v/>
      </c>
      <c r="O539" s="721"/>
      <c r="P539" s="721"/>
      <c r="Q539" s="721"/>
      <c r="R539" s="721"/>
      <c r="S539" s="721"/>
      <c r="T539" s="726"/>
    </row>
    <row r="540" spans="1:20" x14ac:dyDescent="0.35">
      <c r="A540" s="721" t="b">
        <v>0</v>
      </c>
      <c r="B540" s="721">
        <f t="shared" si="84"/>
        <v>-149</v>
      </c>
      <c r="C540" s="737" t="s">
        <v>1357</v>
      </c>
      <c r="D540" s="737" t="s">
        <v>4902</v>
      </c>
      <c r="E540" s="721">
        <f t="shared" ca="1" si="85"/>
        <v>1</v>
      </c>
      <c r="F540" s="738">
        <v>6</v>
      </c>
      <c r="G540" s="726"/>
      <c r="H540" s="721">
        <f t="shared" ca="1" si="86"/>
        <v>19</v>
      </c>
      <c r="I540" s="740"/>
      <c r="J540" s="734"/>
      <c r="K540" s="723"/>
      <c r="L540" s="726"/>
      <c r="M540" s="737" t="str">
        <f ca="1">IFERROR(IF(ROW()=509,"",OFFSET($C538,-COUNTIF($B$507:$B539,"&lt;0")+3,0)),"")</f>
        <v/>
      </c>
      <c r="N540" s="737" t="str">
        <f ca="1">IFERROR(IF(ROW()=509,"",OFFSET($F538,-COUNTIF($B$507:B539,"&lt;0")+3,0)),"")</f>
        <v/>
      </c>
      <c r="O540" s="721"/>
      <c r="P540" s="721"/>
      <c r="Q540" s="721"/>
      <c r="R540" s="721"/>
      <c r="S540" s="721"/>
      <c r="T540" s="726"/>
    </row>
    <row r="541" spans="1:20" x14ac:dyDescent="0.35">
      <c r="A541" s="721" t="b">
        <v>0</v>
      </c>
      <c r="B541" s="721">
        <f t="shared" si="84"/>
        <v>-148</v>
      </c>
      <c r="C541" s="737" t="s">
        <v>1358</v>
      </c>
      <c r="D541" s="737" t="s">
        <v>4902</v>
      </c>
      <c r="E541" s="721">
        <f t="shared" ca="1" si="85"/>
        <v>2</v>
      </c>
      <c r="F541" s="738">
        <v>6</v>
      </c>
      <c r="G541" s="726"/>
      <c r="H541" s="721">
        <f t="shared" ca="1" si="86"/>
        <v>19</v>
      </c>
      <c r="I541" s="740"/>
      <c r="J541" s="734"/>
      <c r="K541" s="723"/>
      <c r="L541" s="726"/>
      <c r="M541" s="737" t="str">
        <f ca="1">IFERROR(IF(ROW()=509,"",OFFSET($C539,-COUNTIF($B$507:$B540,"&lt;0")+3,0)),"")</f>
        <v/>
      </c>
      <c r="N541" s="737" t="str">
        <f ca="1">IFERROR(IF(ROW()=509,"",OFFSET($F539,-COUNTIF($B$507:B540,"&lt;0")+3,0)),"")</f>
        <v/>
      </c>
      <c r="O541" s="721"/>
      <c r="P541" s="721"/>
      <c r="Q541" s="721"/>
      <c r="R541" s="721"/>
      <c r="S541" s="721"/>
      <c r="T541" s="726"/>
    </row>
    <row r="542" spans="1:20" x14ac:dyDescent="0.35">
      <c r="A542" s="721" t="b">
        <v>0</v>
      </c>
      <c r="B542" s="721">
        <f t="shared" si="84"/>
        <v>-147</v>
      </c>
      <c r="C542" s="737" t="s">
        <v>1359</v>
      </c>
      <c r="D542" s="737" t="s">
        <v>4902</v>
      </c>
      <c r="E542" s="721">
        <f t="shared" ca="1" si="85"/>
        <v>3</v>
      </c>
      <c r="F542" s="738">
        <v>6</v>
      </c>
      <c r="G542" s="726"/>
      <c r="H542" s="721">
        <f t="shared" ca="1" si="86"/>
        <v>19</v>
      </c>
      <c r="I542" s="740"/>
      <c r="J542" s="734"/>
      <c r="K542" s="723"/>
      <c r="L542" s="726"/>
      <c r="M542" s="737" t="str">
        <f ca="1">IFERROR(IF(ROW()=509,"",OFFSET($C540,-COUNTIF($B$507:$B541,"&lt;0")+3,0)),"")</f>
        <v/>
      </c>
      <c r="N542" s="737" t="str">
        <f ca="1">IFERROR(IF(ROW()=509,"",OFFSET($F540,-COUNTIF($B$507:B541,"&lt;0")+3,0)),"")</f>
        <v/>
      </c>
      <c r="O542" s="721"/>
      <c r="P542" s="721"/>
      <c r="Q542" s="721"/>
      <c r="R542" s="721"/>
      <c r="S542" s="721"/>
      <c r="T542" s="726"/>
    </row>
    <row r="543" spans="1:20" x14ac:dyDescent="0.35">
      <c r="A543" s="721" t="b">
        <v>0</v>
      </c>
      <c r="B543" s="721">
        <f t="shared" si="84"/>
        <v>-146</v>
      </c>
      <c r="C543" s="737" t="s">
        <v>1360</v>
      </c>
      <c r="D543" s="737" t="s">
        <v>4902</v>
      </c>
      <c r="E543" s="721">
        <f t="shared" ca="1" si="85"/>
        <v>4</v>
      </c>
      <c r="F543" s="738">
        <v>6</v>
      </c>
      <c r="G543" s="726"/>
      <c r="H543" s="721">
        <f t="shared" ca="1" si="86"/>
        <v>19</v>
      </c>
      <c r="I543" s="740"/>
      <c r="J543" s="734"/>
      <c r="K543" s="723"/>
      <c r="L543" s="726"/>
      <c r="M543" s="737" t="str">
        <f ca="1">IFERROR(IF(ROW()=509,"",OFFSET($C541,-COUNTIF($B$507:$B542,"&lt;0")+3,0)),"")</f>
        <v/>
      </c>
      <c r="N543" s="737" t="str">
        <f ca="1">IFERROR(IF(ROW()=509,"",OFFSET($F541,-COUNTIF($B$507:B542,"&lt;0")+3,0)),"")</f>
        <v/>
      </c>
      <c r="O543" s="721"/>
      <c r="P543" s="721"/>
      <c r="Q543" s="721"/>
      <c r="R543" s="721"/>
      <c r="S543" s="721"/>
      <c r="T543" s="726"/>
    </row>
    <row r="544" spans="1:20" x14ac:dyDescent="0.35">
      <c r="A544" s="721" t="b">
        <v>0</v>
      </c>
      <c r="B544" s="721">
        <f t="shared" si="84"/>
        <v>-145</v>
      </c>
      <c r="C544" s="737" t="s">
        <v>1361</v>
      </c>
      <c r="D544" s="737" t="s">
        <v>4902</v>
      </c>
      <c r="E544" s="721">
        <f t="shared" ca="1" si="85"/>
        <v>5</v>
      </c>
      <c r="F544" s="738">
        <v>6</v>
      </c>
      <c r="G544" s="726"/>
      <c r="H544" s="721">
        <f t="shared" ca="1" si="86"/>
        <v>19</v>
      </c>
      <c r="I544" s="740"/>
      <c r="J544" s="734"/>
      <c r="K544" s="723"/>
      <c r="L544" s="726"/>
      <c r="M544" s="737" t="str">
        <f ca="1">IFERROR(IF(ROW()=509,"",OFFSET($C542,-COUNTIF($B$507:$B543,"&lt;0")+3,0)),"")</f>
        <v/>
      </c>
      <c r="N544" s="737" t="str">
        <f ca="1">IFERROR(IF(ROW()=509,"",OFFSET($F542,-COUNTIF($B$507:B543,"&lt;0")+3,0)),"")</f>
        <v/>
      </c>
      <c r="O544" s="721"/>
      <c r="P544" s="721"/>
      <c r="Q544" s="721"/>
      <c r="R544" s="721"/>
      <c r="S544" s="721"/>
      <c r="T544" s="726"/>
    </row>
    <row r="545" spans="1:20" x14ac:dyDescent="0.35">
      <c r="A545" s="721" t="b">
        <v>0</v>
      </c>
      <c r="B545" s="721">
        <f t="shared" si="84"/>
        <v>-144</v>
      </c>
      <c r="C545" s="737" t="s">
        <v>1362</v>
      </c>
      <c r="D545" s="737" t="s">
        <v>4902</v>
      </c>
      <c r="E545" s="721">
        <f t="shared" ca="1" si="85"/>
        <v>6</v>
      </c>
      <c r="F545" s="738">
        <v>6</v>
      </c>
      <c r="G545" s="726"/>
      <c r="H545" s="721">
        <f t="shared" ca="1" si="86"/>
        <v>19</v>
      </c>
      <c r="I545" s="740"/>
      <c r="J545" s="734"/>
      <c r="K545" s="723"/>
      <c r="L545" s="726"/>
      <c r="M545" s="737" t="str">
        <f ca="1">IFERROR(IF(ROW()=509,"",OFFSET($C543,-COUNTIF($B$507:$B544,"&lt;0")+3,0)),"")</f>
        <v/>
      </c>
      <c r="N545" s="737" t="str">
        <f ca="1">IFERROR(IF(ROW()=509,"",OFFSET($F543,-COUNTIF($B$507:B544,"&lt;0")+3,0)),"")</f>
        <v/>
      </c>
      <c r="O545" s="721"/>
      <c r="P545" s="721"/>
      <c r="Q545" s="721"/>
      <c r="R545" s="721"/>
      <c r="S545" s="721"/>
      <c r="T545" s="726"/>
    </row>
    <row r="546" spans="1:20" x14ac:dyDescent="0.35">
      <c r="A546" s="721" t="b">
        <v>0</v>
      </c>
      <c r="B546" s="721">
        <f t="shared" si="84"/>
        <v>-143</v>
      </c>
      <c r="C546" s="737" t="s">
        <v>1363</v>
      </c>
      <c r="D546" s="737" t="s">
        <v>4923</v>
      </c>
      <c r="E546" s="721">
        <f t="shared" ca="1" si="85"/>
        <v>1</v>
      </c>
      <c r="F546" s="738">
        <v>7</v>
      </c>
      <c r="G546" s="726"/>
      <c r="H546" s="721">
        <f t="shared" ca="1" si="86"/>
        <v>21</v>
      </c>
      <c r="I546" s="740"/>
      <c r="J546" s="734"/>
      <c r="K546" s="723"/>
      <c r="L546" s="726"/>
      <c r="M546" s="737" t="str">
        <f ca="1">IFERROR(IF(ROW()=509,"",OFFSET($C544,-COUNTIF($B$507:$B545,"&lt;0")+3,0)),"")</f>
        <v/>
      </c>
      <c r="N546" s="737" t="str">
        <f ca="1">IFERROR(IF(ROW()=509,"",OFFSET($F544,-COUNTIF($B$507:B545,"&lt;0")+3,0)),"")</f>
        <v/>
      </c>
      <c r="O546" s="721"/>
      <c r="P546" s="721"/>
      <c r="Q546" s="721"/>
      <c r="R546" s="721"/>
      <c r="S546" s="721"/>
      <c r="T546" s="726"/>
    </row>
    <row r="547" spans="1:20" x14ac:dyDescent="0.35">
      <c r="A547" s="721" t="b">
        <v>0</v>
      </c>
      <c r="B547" s="721">
        <f t="shared" si="84"/>
        <v>-142</v>
      </c>
      <c r="C547" s="737" t="s">
        <v>1364</v>
      </c>
      <c r="D547" s="737" t="s">
        <v>4923</v>
      </c>
      <c r="E547" s="721">
        <f t="shared" ca="1" si="85"/>
        <v>2</v>
      </c>
      <c r="F547" s="738">
        <v>7</v>
      </c>
      <c r="G547" s="726"/>
      <c r="H547" s="721">
        <f t="shared" ca="1" si="86"/>
        <v>21</v>
      </c>
      <c r="I547" s="740"/>
      <c r="J547" s="734"/>
      <c r="K547" s="723"/>
      <c r="L547" s="726"/>
      <c r="M547" s="737" t="str">
        <f ca="1">IFERROR(IF(ROW()=509,"",OFFSET($C545,-COUNTIF($B$507:$B546,"&lt;0")+3,0)),"")</f>
        <v/>
      </c>
      <c r="N547" s="737" t="str">
        <f ca="1">IFERROR(IF(ROW()=509,"",OFFSET($F545,-COUNTIF($B$507:B546,"&lt;0")+3,0)),"")</f>
        <v/>
      </c>
      <c r="O547" s="721"/>
      <c r="P547" s="721"/>
      <c r="Q547" s="721"/>
      <c r="R547" s="721"/>
      <c r="S547" s="721"/>
      <c r="T547" s="726"/>
    </row>
    <row r="548" spans="1:20" x14ac:dyDescent="0.35">
      <c r="A548" s="721" t="b">
        <v>0</v>
      </c>
      <c r="B548" s="721">
        <f t="shared" si="84"/>
        <v>-141</v>
      </c>
      <c r="C548" s="737" t="s">
        <v>1365</v>
      </c>
      <c r="D548" s="737" t="s">
        <v>4923</v>
      </c>
      <c r="E548" s="721">
        <f t="shared" ca="1" si="85"/>
        <v>3</v>
      </c>
      <c r="F548" s="738">
        <v>7</v>
      </c>
      <c r="G548" s="726"/>
      <c r="H548" s="721">
        <f t="shared" ca="1" si="86"/>
        <v>21</v>
      </c>
      <c r="I548" s="740"/>
      <c r="J548" s="734"/>
      <c r="K548" s="723"/>
      <c r="L548" s="726"/>
      <c r="M548" s="737" t="str">
        <f ca="1">IFERROR(IF(ROW()=509,"",OFFSET($C546,-COUNTIF($B$507:$B547,"&lt;0")+3,0)),"")</f>
        <v/>
      </c>
      <c r="N548" s="737" t="str">
        <f ca="1">IFERROR(IF(ROW()=509,"",OFFSET($F546,-COUNTIF($B$507:B547,"&lt;0")+3,0)),"")</f>
        <v/>
      </c>
      <c r="O548" s="721"/>
      <c r="P548" s="721"/>
      <c r="Q548" s="721"/>
      <c r="R548" s="721"/>
      <c r="S548" s="721"/>
      <c r="T548" s="726"/>
    </row>
    <row r="549" spans="1:20" x14ac:dyDescent="0.35">
      <c r="A549" s="721" t="b">
        <v>0</v>
      </c>
      <c r="B549" s="721">
        <f t="shared" si="84"/>
        <v>-140</v>
      </c>
      <c r="C549" s="737" t="s">
        <v>1366</v>
      </c>
      <c r="D549" s="737" t="s">
        <v>4923</v>
      </c>
      <c r="E549" s="721">
        <f t="shared" ca="1" si="85"/>
        <v>4</v>
      </c>
      <c r="F549" s="738">
        <v>7</v>
      </c>
      <c r="G549" s="726"/>
      <c r="H549" s="721">
        <f t="shared" ca="1" si="86"/>
        <v>21</v>
      </c>
      <c r="I549" s="740"/>
      <c r="J549" s="734"/>
      <c r="K549" s="723"/>
      <c r="L549" s="726"/>
      <c r="M549" s="737" t="str">
        <f ca="1">IFERROR(IF(ROW()=509,"",OFFSET($C547,-COUNTIF($B$507:$B548,"&lt;0")+3,0)),"")</f>
        <v/>
      </c>
      <c r="N549" s="737" t="str">
        <f ca="1">IFERROR(IF(ROW()=509,"",OFFSET($F547,-COUNTIF($B$507:B548,"&lt;0")+3,0)),"")</f>
        <v/>
      </c>
      <c r="O549" s="721"/>
      <c r="P549" s="721"/>
      <c r="Q549" s="721"/>
      <c r="R549" s="721"/>
      <c r="S549" s="721"/>
      <c r="T549" s="726"/>
    </row>
    <row r="550" spans="1:20" x14ac:dyDescent="0.35">
      <c r="A550" s="721" t="b">
        <v>0</v>
      </c>
      <c r="B550" s="721">
        <f t="shared" si="84"/>
        <v>-139</v>
      </c>
      <c r="C550" s="737" t="s">
        <v>1367</v>
      </c>
      <c r="D550" s="737" t="s">
        <v>4923</v>
      </c>
      <c r="E550" s="721">
        <f t="shared" ca="1" si="85"/>
        <v>5</v>
      </c>
      <c r="F550" s="738">
        <v>7</v>
      </c>
      <c r="G550" s="726"/>
      <c r="H550" s="721">
        <f t="shared" ca="1" si="86"/>
        <v>21</v>
      </c>
      <c r="I550" s="740"/>
      <c r="J550" s="734"/>
      <c r="K550" s="723"/>
      <c r="L550" s="726"/>
      <c r="M550" s="737" t="str">
        <f ca="1">IFERROR(IF(ROW()=509,"",OFFSET($C548,-COUNTIF($B$507:$B549,"&lt;0")+3,0)),"")</f>
        <v/>
      </c>
      <c r="N550" s="737" t="str">
        <f ca="1">IFERROR(IF(ROW()=509,"",OFFSET($F548,-COUNTIF($B$507:B549,"&lt;0")+3,0)),"")</f>
        <v/>
      </c>
      <c r="O550" s="721"/>
      <c r="P550" s="721"/>
      <c r="Q550" s="721"/>
      <c r="R550" s="721"/>
      <c r="S550" s="721"/>
      <c r="T550" s="726"/>
    </row>
    <row r="551" spans="1:20" x14ac:dyDescent="0.35">
      <c r="A551" s="721" t="b">
        <v>0</v>
      </c>
      <c r="B551" s="721">
        <f t="shared" si="84"/>
        <v>-138</v>
      </c>
      <c r="C551" s="737" t="s">
        <v>1368</v>
      </c>
      <c r="D551" s="737" t="s">
        <v>4923</v>
      </c>
      <c r="E551" s="721">
        <f t="shared" ca="1" si="85"/>
        <v>6</v>
      </c>
      <c r="F551" s="738">
        <v>7</v>
      </c>
      <c r="G551" s="726"/>
      <c r="H551" s="721">
        <f t="shared" ca="1" si="86"/>
        <v>21</v>
      </c>
      <c r="I551" s="740"/>
      <c r="J551" s="734"/>
      <c r="K551" s="723"/>
      <c r="L551" s="726"/>
      <c r="M551" s="737" t="str">
        <f ca="1">IFERROR(IF(ROW()=509,"",OFFSET($C549,-COUNTIF($B$507:$B550,"&lt;0")+3,0)),"")</f>
        <v/>
      </c>
      <c r="N551" s="737" t="str">
        <f ca="1">IFERROR(IF(ROW()=509,"",OFFSET($F549,-COUNTIF($B$507:B550,"&lt;0")+3,0)),"")</f>
        <v/>
      </c>
      <c r="O551" s="721"/>
      <c r="P551" s="721"/>
      <c r="Q551" s="721"/>
      <c r="R551" s="721"/>
      <c r="S551" s="721"/>
      <c r="T551" s="726"/>
    </row>
    <row r="552" spans="1:20" x14ac:dyDescent="0.35">
      <c r="A552" s="721" t="b">
        <v>0</v>
      </c>
      <c r="B552" s="721">
        <f t="shared" si="84"/>
        <v>-137</v>
      </c>
      <c r="C552" s="737" t="s">
        <v>1369</v>
      </c>
      <c r="D552" s="737" t="s">
        <v>4944</v>
      </c>
      <c r="E552" s="721">
        <f t="shared" ca="1" si="85"/>
        <v>1</v>
      </c>
      <c r="F552" s="738">
        <v>8</v>
      </c>
      <c r="G552" s="726"/>
      <c r="H552" s="721">
        <f t="shared" ca="1" si="86"/>
        <v>23</v>
      </c>
      <c r="I552" s="740"/>
      <c r="J552" s="734"/>
      <c r="K552" s="723"/>
      <c r="L552" s="726"/>
      <c r="M552" s="737" t="str">
        <f ca="1">IFERROR(IF(ROW()=509,"",OFFSET($C550,-COUNTIF($B$507:$B551,"&lt;0")+3,0)),"")</f>
        <v/>
      </c>
      <c r="N552" s="737" t="str">
        <f ca="1">IFERROR(IF(ROW()=509,"",OFFSET($F550,-COUNTIF($B$507:B551,"&lt;0")+3,0)),"")</f>
        <v/>
      </c>
      <c r="O552" s="721"/>
      <c r="P552" s="721"/>
      <c r="Q552" s="721"/>
      <c r="R552" s="721"/>
      <c r="S552" s="721"/>
      <c r="T552" s="726"/>
    </row>
    <row r="553" spans="1:20" x14ac:dyDescent="0.35">
      <c r="A553" s="721" t="b">
        <v>0</v>
      </c>
      <c r="B553" s="721">
        <f t="shared" si="84"/>
        <v>-136</v>
      </c>
      <c r="C553" s="737" t="s">
        <v>1370</v>
      </c>
      <c r="D553" s="737" t="s">
        <v>4944</v>
      </c>
      <c r="E553" s="721">
        <f t="shared" ca="1" si="85"/>
        <v>2</v>
      </c>
      <c r="F553" s="738">
        <v>8</v>
      </c>
      <c r="G553" s="726"/>
      <c r="H553" s="721">
        <f t="shared" ca="1" si="86"/>
        <v>23</v>
      </c>
      <c r="I553" s="740"/>
      <c r="J553" s="734"/>
      <c r="K553" s="723"/>
      <c r="L553" s="726"/>
      <c r="M553" s="737" t="str">
        <f ca="1">IFERROR(IF(ROW()=509,"",OFFSET($C551,-COUNTIF($B$507:$B552,"&lt;0")+3,0)),"")</f>
        <v/>
      </c>
      <c r="N553" s="737" t="str">
        <f ca="1">IFERROR(IF(ROW()=509,"",OFFSET($F551,-COUNTIF($B$507:B552,"&lt;0")+3,0)),"")</f>
        <v/>
      </c>
      <c r="O553" s="721"/>
      <c r="P553" s="721"/>
      <c r="Q553" s="721"/>
      <c r="R553" s="721"/>
      <c r="S553" s="721"/>
      <c r="T553" s="726"/>
    </row>
    <row r="554" spans="1:20" x14ac:dyDescent="0.35">
      <c r="A554" s="721" t="b">
        <v>0</v>
      </c>
      <c r="B554" s="721">
        <f t="shared" si="84"/>
        <v>-135</v>
      </c>
      <c r="C554" s="737" t="s">
        <v>1371</v>
      </c>
      <c r="D554" s="737" t="s">
        <v>4944</v>
      </c>
      <c r="E554" s="721">
        <f t="shared" ca="1" si="85"/>
        <v>3</v>
      </c>
      <c r="F554" s="738">
        <v>8</v>
      </c>
      <c r="G554" s="726"/>
      <c r="H554" s="721">
        <f t="shared" ca="1" si="86"/>
        <v>23</v>
      </c>
      <c r="I554" s="740"/>
      <c r="J554" s="734"/>
      <c r="K554" s="723"/>
      <c r="L554" s="726"/>
      <c r="M554" s="737" t="str">
        <f ca="1">IFERROR(IF(ROW()=509,"",OFFSET($C552,-COUNTIF($B$507:$B553,"&lt;0")+3,0)),"")</f>
        <v/>
      </c>
      <c r="N554" s="737" t="str">
        <f ca="1">IFERROR(IF(ROW()=509,"",OFFSET($F552,-COUNTIF($B$507:B553,"&lt;0")+3,0)),"")</f>
        <v/>
      </c>
      <c r="O554" s="721"/>
      <c r="P554" s="721"/>
      <c r="Q554" s="721"/>
      <c r="R554" s="721"/>
      <c r="S554" s="721"/>
      <c r="T554" s="726"/>
    </row>
    <row r="555" spans="1:20" x14ac:dyDescent="0.35">
      <c r="A555" s="721" t="b">
        <v>0</v>
      </c>
      <c r="B555" s="721">
        <f t="shared" si="84"/>
        <v>-134</v>
      </c>
      <c r="C555" s="737" t="s">
        <v>1372</v>
      </c>
      <c r="D555" s="737" t="s">
        <v>4944</v>
      </c>
      <c r="E555" s="721">
        <f t="shared" ca="1" si="85"/>
        <v>4</v>
      </c>
      <c r="F555" s="738">
        <v>8</v>
      </c>
      <c r="G555" s="726"/>
      <c r="H555" s="721">
        <f t="shared" ca="1" si="86"/>
        <v>23</v>
      </c>
      <c r="I555" s="740"/>
      <c r="J555" s="734"/>
      <c r="K555" s="723"/>
      <c r="L555" s="726"/>
      <c r="M555" s="737" t="str">
        <f ca="1">IFERROR(IF(ROW()=509,"",OFFSET($C553,-COUNTIF($B$507:$B554,"&lt;0")+3,0)),"")</f>
        <v/>
      </c>
      <c r="N555" s="737" t="str">
        <f ca="1">IFERROR(IF(ROW()=509,"",OFFSET($F553,-COUNTIF($B$507:B554,"&lt;0")+3,0)),"")</f>
        <v/>
      </c>
      <c r="O555" s="721"/>
      <c r="P555" s="721"/>
      <c r="Q555" s="721"/>
      <c r="R555" s="721"/>
      <c r="S555" s="721"/>
      <c r="T555" s="726"/>
    </row>
    <row r="556" spans="1:20" x14ac:dyDescent="0.35">
      <c r="A556" s="721" t="b">
        <v>0</v>
      </c>
      <c r="B556" s="721">
        <f t="shared" si="84"/>
        <v>-133</v>
      </c>
      <c r="C556" s="737" t="s">
        <v>1373</v>
      </c>
      <c r="D556" s="737" t="s">
        <v>4944</v>
      </c>
      <c r="E556" s="721">
        <f t="shared" ca="1" si="85"/>
        <v>5</v>
      </c>
      <c r="F556" s="738">
        <v>8</v>
      </c>
      <c r="G556" s="726"/>
      <c r="H556" s="721">
        <f t="shared" ca="1" si="86"/>
        <v>23</v>
      </c>
      <c r="I556" s="740"/>
      <c r="J556" s="734"/>
      <c r="K556" s="723"/>
      <c r="L556" s="726"/>
      <c r="M556" s="737" t="str">
        <f ca="1">IFERROR(IF(ROW()=509,"",OFFSET($C554,-COUNTIF($B$507:$B555,"&lt;0")+3,0)),"")</f>
        <v/>
      </c>
      <c r="N556" s="737" t="str">
        <f ca="1">IFERROR(IF(ROW()=509,"",OFFSET($F554,-COUNTIF($B$507:B555,"&lt;0")+3,0)),"")</f>
        <v/>
      </c>
      <c r="O556" s="721"/>
      <c r="P556" s="721"/>
      <c r="Q556" s="721"/>
      <c r="R556" s="721"/>
      <c r="S556" s="721"/>
      <c r="T556" s="726"/>
    </row>
    <row r="557" spans="1:20" x14ac:dyDescent="0.35">
      <c r="A557" s="721" t="b">
        <v>0</v>
      </c>
      <c r="B557" s="721">
        <f t="shared" si="84"/>
        <v>-132</v>
      </c>
      <c r="C557" s="737" t="s">
        <v>1374</v>
      </c>
      <c r="D557" s="737" t="s">
        <v>4944</v>
      </c>
      <c r="E557" s="721">
        <f t="shared" ca="1" si="85"/>
        <v>6</v>
      </c>
      <c r="F557" s="738">
        <v>8</v>
      </c>
      <c r="G557" s="726"/>
      <c r="H557" s="721">
        <f t="shared" ca="1" si="86"/>
        <v>23</v>
      </c>
      <c r="I557" s="740"/>
      <c r="J557" s="734"/>
      <c r="K557" s="723"/>
      <c r="L557" s="726"/>
      <c r="M557" s="737" t="str">
        <f ca="1">IFERROR(IF(ROW()=509,"",OFFSET($C555,-COUNTIF($B$507:$B556,"&lt;0")+3,0)),"")</f>
        <v/>
      </c>
      <c r="N557" s="737" t="str">
        <f ca="1">IFERROR(IF(ROW()=509,"",OFFSET($F555,-COUNTIF($B$507:B556,"&lt;0")+3,0)),"")</f>
        <v/>
      </c>
      <c r="O557" s="721"/>
      <c r="P557" s="721"/>
      <c r="Q557" s="721"/>
      <c r="R557" s="721"/>
      <c r="S557" s="721"/>
      <c r="T557" s="726"/>
    </row>
    <row r="558" spans="1:20" x14ac:dyDescent="0.35">
      <c r="A558" s="721" t="b">
        <v>0</v>
      </c>
      <c r="B558" s="721">
        <f t="shared" si="84"/>
        <v>-131</v>
      </c>
      <c r="C558" s="737" t="s">
        <v>1375</v>
      </c>
      <c r="D558" s="737" t="s">
        <v>4965</v>
      </c>
      <c r="E558" s="721">
        <f t="shared" ca="1" si="85"/>
        <v>1</v>
      </c>
      <c r="F558" s="738">
        <v>9</v>
      </c>
      <c r="G558" s="726"/>
      <c r="H558" s="721">
        <f t="shared" ca="1" si="86"/>
        <v>25</v>
      </c>
      <c r="I558" s="740"/>
      <c r="J558" s="734"/>
      <c r="K558" s="723"/>
      <c r="L558" s="726"/>
      <c r="M558" s="737" t="str">
        <f ca="1">IFERROR(IF(ROW()=509,"",OFFSET($C556,-COUNTIF($B$507:$B557,"&lt;0")+3,0)),"")</f>
        <v/>
      </c>
      <c r="N558" s="737" t="str">
        <f ca="1">IFERROR(IF(ROW()=509,"",OFFSET($F556,-COUNTIF($B$507:B557,"&lt;0")+3,0)),"")</f>
        <v/>
      </c>
      <c r="O558" s="721"/>
      <c r="P558" s="721"/>
      <c r="Q558" s="721"/>
      <c r="R558" s="721"/>
      <c r="S558" s="721"/>
      <c r="T558" s="726"/>
    </row>
    <row r="559" spans="1:20" x14ac:dyDescent="0.35">
      <c r="A559" s="721" t="b">
        <v>0</v>
      </c>
      <c r="B559" s="721">
        <f t="shared" si="84"/>
        <v>-130</v>
      </c>
      <c r="C559" s="737" t="s">
        <v>1376</v>
      </c>
      <c r="D559" s="737" t="s">
        <v>4965</v>
      </c>
      <c r="E559" s="721">
        <f t="shared" ca="1" si="85"/>
        <v>2</v>
      </c>
      <c r="F559" s="738">
        <v>9</v>
      </c>
      <c r="G559" s="726"/>
      <c r="H559" s="721">
        <f t="shared" ca="1" si="86"/>
        <v>25</v>
      </c>
      <c r="I559" s="740"/>
      <c r="J559" s="734"/>
      <c r="K559" s="723"/>
      <c r="L559" s="726"/>
      <c r="M559" s="737" t="str">
        <f ca="1">IFERROR(IF(ROW()=509,"",OFFSET($C557,-COUNTIF($B$507:$B558,"&lt;0")+3,0)),"")</f>
        <v/>
      </c>
      <c r="N559" s="737" t="str">
        <f ca="1">IFERROR(IF(ROW()=509,"",OFFSET($F557,-COUNTIF($B$507:B558,"&lt;0")+3,0)),"")</f>
        <v/>
      </c>
      <c r="O559" s="721"/>
      <c r="P559" s="721"/>
      <c r="Q559" s="721"/>
      <c r="R559" s="721"/>
      <c r="S559" s="721"/>
      <c r="T559" s="726"/>
    </row>
    <row r="560" spans="1:20" x14ac:dyDescent="0.35">
      <c r="A560" s="721" t="b">
        <v>0</v>
      </c>
      <c r="B560" s="721">
        <f t="shared" si="84"/>
        <v>-129</v>
      </c>
      <c r="C560" s="737" t="s">
        <v>1377</v>
      </c>
      <c r="D560" s="737" t="s">
        <v>4965</v>
      </c>
      <c r="E560" s="721">
        <f t="shared" ca="1" si="85"/>
        <v>3</v>
      </c>
      <c r="F560" s="738">
        <v>9</v>
      </c>
      <c r="G560" s="726"/>
      <c r="H560" s="721">
        <f t="shared" ca="1" si="86"/>
        <v>25</v>
      </c>
      <c r="I560" s="740"/>
      <c r="J560" s="734"/>
      <c r="K560" s="723"/>
      <c r="L560" s="726"/>
      <c r="M560" s="737" t="str">
        <f ca="1">IFERROR(IF(ROW()=509,"",OFFSET($C558,-COUNTIF($B$507:$B559,"&lt;0")+3,0)),"")</f>
        <v/>
      </c>
      <c r="N560" s="737" t="str">
        <f ca="1">IFERROR(IF(ROW()=509,"",OFFSET($F558,-COUNTIF($B$507:B559,"&lt;0")+3,0)),"")</f>
        <v/>
      </c>
      <c r="O560" s="721"/>
      <c r="P560" s="721"/>
      <c r="Q560" s="721"/>
      <c r="R560" s="721"/>
      <c r="S560" s="721"/>
      <c r="T560" s="726"/>
    </row>
    <row r="561" spans="1:20" x14ac:dyDescent="0.35">
      <c r="A561" s="721" t="b">
        <v>0</v>
      </c>
      <c r="B561" s="721">
        <f t="shared" si="84"/>
        <v>-128</v>
      </c>
      <c r="C561" s="737" t="s">
        <v>1378</v>
      </c>
      <c r="D561" s="737" t="s">
        <v>4965</v>
      </c>
      <c r="E561" s="721">
        <f t="shared" ca="1" si="85"/>
        <v>4</v>
      </c>
      <c r="F561" s="738">
        <v>9</v>
      </c>
      <c r="G561" s="726"/>
      <c r="H561" s="721">
        <f t="shared" ca="1" si="86"/>
        <v>25</v>
      </c>
      <c r="I561" s="740"/>
      <c r="J561" s="734"/>
      <c r="K561" s="723"/>
      <c r="L561" s="726"/>
      <c r="M561" s="737" t="str">
        <f ca="1">IFERROR(IF(ROW()=509,"",OFFSET($C559,-COUNTIF($B$507:$B560,"&lt;0")+3,0)),"")</f>
        <v/>
      </c>
      <c r="N561" s="737" t="str">
        <f ca="1">IFERROR(IF(ROW()=509,"",OFFSET($F559,-COUNTIF($B$507:B560,"&lt;0")+3,0)),"")</f>
        <v/>
      </c>
      <c r="O561" s="721"/>
      <c r="P561" s="721"/>
      <c r="Q561" s="721"/>
      <c r="R561" s="721"/>
      <c r="S561" s="721"/>
      <c r="T561" s="726"/>
    </row>
    <row r="562" spans="1:20" x14ac:dyDescent="0.35">
      <c r="A562" s="721" t="b">
        <v>0</v>
      </c>
      <c r="B562" s="721">
        <f t="shared" si="84"/>
        <v>-127</v>
      </c>
      <c r="C562" s="737" t="s">
        <v>1379</v>
      </c>
      <c r="D562" s="737" t="s">
        <v>4965</v>
      </c>
      <c r="E562" s="721">
        <f t="shared" ca="1" si="85"/>
        <v>5</v>
      </c>
      <c r="F562" s="738">
        <v>9</v>
      </c>
      <c r="G562" s="726"/>
      <c r="H562" s="721">
        <f t="shared" ca="1" si="86"/>
        <v>25</v>
      </c>
      <c r="I562" s="740"/>
      <c r="J562" s="734"/>
      <c r="K562" s="723"/>
      <c r="L562" s="726"/>
      <c r="M562" s="737" t="str">
        <f ca="1">IFERROR(IF(ROW()=509,"",OFFSET($C560,-COUNTIF($B$507:$B561,"&lt;0")+3,0)),"")</f>
        <v/>
      </c>
      <c r="N562" s="737" t="str">
        <f ca="1">IFERROR(IF(ROW()=509,"",OFFSET($F560,-COUNTIF($B$507:B561,"&lt;0")+3,0)),"")</f>
        <v/>
      </c>
      <c r="O562" s="721"/>
      <c r="P562" s="721"/>
      <c r="Q562" s="721"/>
      <c r="R562" s="721"/>
      <c r="S562" s="721"/>
      <c r="T562" s="726"/>
    </row>
    <row r="563" spans="1:20" x14ac:dyDescent="0.35">
      <c r="A563" s="721" t="b">
        <v>0</v>
      </c>
      <c r="B563" s="721">
        <f t="shared" si="84"/>
        <v>-126</v>
      </c>
      <c r="C563" s="737" t="s">
        <v>1380</v>
      </c>
      <c r="D563" s="737" t="s">
        <v>4965</v>
      </c>
      <c r="E563" s="721">
        <f t="shared" ca="1" si="85"/>
        <v>6</v>
      </c>
      <c r="F563" s="738">
        <v>9</v>
      </c>
      <c r="G563" s="726"/>
      <c r="H563" s="721">
        <f t="shared" ca="1" si="86"/>
        <v>25</v>
      </c>
      <c r="I563" s="740"/>
      <c r="J563" s="734"/>
      <c r="K563" s="723"/>
      <c r="L563" s="726"/>
      <c r="M563" s="737" t="str">
        <f ca="1">IFERROR(IF(ROW()=509,"",OFFSET($C561,-COUNTIF($B$507:$B562,"&lt;0")+3,0)),"")</f>
        <v/>
      </c>
      <c r="N563" s="737" t="str">
        <f ca="1">IFERROR(IF(ROW()=509,"",OFFSET($F561,-COUNTIF($B$507:B562,"&lt;0")+3,0)),"")</f>
        <v/>
      </c>
      <c r="O563" s="721"/>
      <c r="P563" s="721"/>
      <c r="Q563" s="721"/>
      <c r="R563" s="721"/>
      <c r="S563" s="721"/>
      <c r="T563" s="726"/>
    </row>
    <row r="564" spans="1:20" x14ac:dyDescent="0.35">
      <c r="A564" s="721" t="b">
        <v>0</v>
      </c>
      <c r="B564" s="721">
        <f t="shared" si="84"/>
        <v>-125</v>
      </c>
      <c r="C564" s="737" t="s">
        <v>1381</v>
      </c>
      <c r="D564" s="737" t="s">
        <v>4986</v>
      </c>
      <c r="E564" s="721">
        <f t="shared" ca="1" si="85"/>
        <v>1</v>
      </c>
      <c r="F564" s="738">
        <v>10</v>
      </c>
      <c r="G564" s="726"/>
      <c r="H564" s="721">
        <f t="shared" ca="1" si="86"/>
        <v>27</v>
      </c>
      <c r="I564" s="740"/>
      <c r="J564" s="734"/>
      <c r="K564" s="723"/>
      <c r="L564" s="726"/>
      <c r="M564" s="737" t="str">
        <f ca="1">IFERROR(IF(ROW()=509,"",OFFSET($C562,-COUNTIF($B$507:$B563,"&lt;0")+3,0)),"")</f>
        <v/>
      </c>
      <c r="N564" s="737" t="str">
        <f ca="1">IFERROR(IF(ROW()=509,"",OFFSET($F562,-COUNTIF($B$507:B563,"&lt;0")+3,0)),"")</f>
        <v/>
      </c>
      <c r="O564" s="721"/>
      <c r="P564" s="721"/>
      <c r="Q564" s="721"/>
      <c r="R564" s="721"/>
      <c r="S564" s="721"/>
      <c r="T564" s="726"/>
    </row>
    <row r="565" spans="1:20" x14ac:dyDescent="0.35">
      <c r="A565" s="721" t="b">
        <v>0</v>
      </c>
      <c r="B565" s="721">
        <f t="shared" si="84"/>
        <v>-124</v>
      </c>
      <c r="C565" s="737" t="s">
        <v>1382</v>
      </c>
      <c r="D565" s="737" t="s">
        <v>4986</v>
      </c>
      <c r="E565" s="721">
        <f t="shared" ca="1" si="85"/>
        <v>2</v>
      </c>
      <c r="F565" s="738">
        <v>10</v>
      </c>
      <c r="G565" s="726"/>
      <c r="H565" s="721">
        <f t="shared" ca="1" si="86"/>
        <v>27</v>
      </c>
      <c r="I565" s="740"/>
      <c r="J565" s="734"/>
      <c r="K565" s="723"/>
      <c r="L565" s="726"/>
      <c r="M565" s="737" t="str">
        <f ca="1">IFERROR(IF(ROW()=509,"",OFFSET($C563,-COUNTIF($B$507:$B564,"&lt;0")+3,0)),"")</f>
        <v/>
      </c>
      <c r="N565" s="737" t="str">
        <f ca="1">IFERROR(IF(ROW()=509,"",OFFSET($F563,-COUNTIF($B$507:B564,"&lt;0")+3,0)),"")</f>
        <v/>
      </c>
      <c r="O565" s="721"/>
      <c r="P565" s="721"/>
      <c r="Q565" s="721"/>
      <c r="R565" s="721"/>
      <c r="S565" s="721"/>
      <c r="T565" s="726"/>
    </row>
    <row r="566" spans="1:20" x14ac:dyDescent="0.35">
      <c r="A566" s="721" t="b">
        <v>0</v>
      </c>
      <c r="B566" s="721">
        <f t="shared" si="84"/>
        <v>-123</v>
      </c>
      <c r="C566" s="737" t="s">
        <v>1383</v>
      </c>
      <c r="D566" s="737" t="s">
        <v>4986</v>
      </c>
      <c r="E566" s="721">
        <f t="shared" ca="1" si="85"/>
        <v>3</v>
      </c>
      <c r="F566" s="738">
        <v>10</v>
      </c>
      <c r="G566" s="726"/>
      <c r="H566" s="721">
        <f t="shared" ca="1" si="86"/>
        <v>27</v>
      </c>
      <c r="I566" s="740"/>
      <c r="J566" s="734"/>
      <c r="K566" s="723"/>
      <c r="L566" s="726"/>
      <c r="M566" s="737" t="str">
        <f ca="1">IFERROR(IF(ROW()=509,"",OFFSET($C564,-COUNTIF($B$507:$B565,"&lt;0")+3,0)),"")</f>
        <v/>
      </c>
      <c r="N566" s="737" t="str">
        <f ca="1">IFERROR(IF(ROW()=509,"",OFFSET($F564,-COUNTIF($B$507:B565,"&lt;0")+3,0)),"")</f>
        <v/>
      </c>
      <c r="O566" s="721"/>
      <c r="P566" s="721"/>
      <c r="Q566" s="721"/>
      <c r="R566" s="721"/>
      <c r="S566" s="721"/>
      <c r="T566" s="726"/>
    </row>
    <row r="567" spans="1:20" x14ac:dyDescent="0.35">
      <c r="A567" s="721" t="b">
        <v>0</v>
      </c>
      <c r="B567" s="721">
        <f t="shared" si="84"/>
        <v>-122</v>
      </c>
      <c r="C567" s="737" t="s">
        <v>1384</v>
      </c>
      <c r="D567" s="737" t="s">
        <v>4986</v>
      </c>
      <c r="E567" s="721">
        <f t="shared" ca="1" si="85"/>
        <v>4</v>
      </c>
      <c r="F567" s="738">
        <v>10</v>
      </c>
      <c r="G567" s="726"/>
      <c r="H567" s="721">
        <f t="shared" ca="1" si="86"/>
        <v>27</v>
      </c>
      <c r="I567" s="740"/>
      <c r="J567" s="734"/>
      <c r="K567" s="723"/>
      <c r="L567" s="726"/>
      <c r="M567" s="737" t="str">
        <f ca="1">IFERROR(IF(ROW()=509,"",OFFSET($C565,-COUNTIF($B$507:$B566,"&lt;0")+3,0)),"")</f>
        <v/>
      </c>
      <c r="N567" s="737" t="str">
        <f ca="1">IFERROR(IF(ROW()=509,"",OFFSET($F565,-COUNTIF($B$507:B566,"&lt;0")+3,0)),"")</f>
        <v/>
      </c>
      <c r="O567" s="721"/>
      <c r="P567" s="721"/>
      <c r="Q567" s="721"/>
      <c r="R567" s="721"/>
      <c r="S567" s="721"/>
      <c r="T567" s="726"/>
    </row>
    <row r="568" spans="1:20" x14ac:dyDescent="0.35">
      <c r="A568" s="721" t="b">
        <v>0</v>
      </c>
      <c r="B568" s="721">
        <f t="shared" si="84"/>
        <v>-121</v>
      </c>
      <c r="C568" s="737" t="s">
        <v>1385</v>
      </c>
      <c r="D568" s="737" t="s">
        <v>4986</v>
      </c>
      <c r="E568" s="721">
        <f t="shared" ca="1" si="85"/>
        <v>5</v>
      </c>
      <c r="F568" s="738">
        <v>10</v>
      </c>
      <c r="G568" s="726"/>
      <c r="H568" s="721">
        <f t="shared" ca="1" si="86"/>
        <v>27</v>
      </c>
      <c r="I568" s="740"/>
      <c r="J568" s="734"/>
      <c r="K568" s="723"/>
      <c r="L568" s="726"/>
      <c r="M568" s="737" t="str">
        <f ca="1">IFERROR(IF(ROW()=509,"",OFFSET($C566,-COUNTIF($B$507:$B567,"&lt;0")+3,0)),"")</f>
        <v/>
      </c>
      <c r="N568" s="737" t="str">
        <f ca="1">IFERROR(IF(ROW()=509,"",OFFSET($F566,-COUNTIF($B$507:B567,"&lt;0")+3,0)),"")</f>
        <v/>
      </c>
      <c r="O568" s="721"/>
      <c r="P568" s="721"/>
      <c r="Q568" s="721"/>
      <c r="R568" s="721"/>
      <c r="S568" s="721"/>
      <c r="T568" s="726"/>
    </row>
    <row r="569" spans="1:20" x14ac:dyDescent="0.35">
      <c r="A569" s="721" t="b">
        <v>0</v>
      </c>
      <c r="B569" s="721">
        <f t="shared" si="84"/>
        <v>-120</v>
      </c>
      <c r="C569" s="737" t="s">
        <v>1386</v>
      </c>
      <c r="D569" s="737" t="s">
        <v>4986</v>
      </c>
      <c r="E569" s="721">
        <f t="shared" ca="1" si="85"/>
        <v>6</v>
      </c>
      <c r="F569" s="738">
        <v>10</v>
      </c>
      <c r="G569" s="726"/>
      <c r="H569" s="721">
        <f t="shared" ca="1" si="86"/>
        <v>27</v>
      </c>
      <c r="I569" s="740"/>
      <c r="J569" s="734"/>
      <c r="K569" s="723"/>
      <c r="L569" s="726"/>
      <c r="M569" s="737" t="str">
        <f ca="1">IFERROR(IF(ROW()=509,"",OFFSET($C567,-COUNTIF($B$507:$B568,"&lt;0")+3,0)),"")</f>
        <v/>
      </c>
      <c r="N569" s="737" t="str">
        <f ca="1">IFERROR(IF(ROW()=509,"",OFFSET($F567,-COUNTIF($B$507:B568,"&lt;0")+3,0)),"")</f>
        <v/>
      </c>
      <c r="O569" s="721"/>
      <c r="P569" s="721"/>
      <c r="Q569" s="721"/>
      <c r="R569" s="721"/>
      <c r="S569" s="721"/>
      <c r="T569" s="726"/>
    </row>
    <row r="570" spans="1:20" x14ac:dyDescent="0.35">
      <c r="A570" s="721" t="b">
        <v>0</v>
      </c>
      <c r="B570" s="721">
        <f t="shared" si="84"/>
        <v>-119</v>
      </c>
      <c r="C570" s="737" t="s">
        <v>1387</v>
      </c>
      <c r="D570" s="737" t="s">
        <v>5007</v>
      </c>
      <c r="E570" s="721">
        <f t="shared" ca="1" si="85"/>
        <v>1</v>
      </c>
      <c r="F570" s="738">
        <v>11</v>
      </c>
      <c r="G570" s="726"/>
      <c r="H570" s="721">
        <f t="shared" ca="1" si="86"/>
        <v>29</v>
      </c>
      <c r="I570" s="740"/>
      <c r="J570" s="734"/>
      <c r="K570" s="723"/>
      <c r="L570" s="726"/>
      <c r="M570" s="737" t="str">
        <f ca="1">IFERROR(IF(ROW()=509,"",OFFSET($C568,-COUNTIF($B$507:$B569,"&lt;0")+3,0)),"")</f>
        <v/>
      </c>
      <c r="N570" s="737" t="str">
        <f ca="1">IFERROR(IF(ROW()=509,"",OFFSET($F568,-COUNTIF($B$507:B569,"&lt;0")+3,0)),"")</f>
        <v/>
      </c>
      <c r="O570" s="721"/>
      <c r="P570" s="721"/>
      <c r="Q570" s="721"/>
      <c r="R570" s="721"/>
      <c r="S570" s="721"/>
      <c r="T570" s="726"/>
    </row>
    <row r="571" spans="1:20" x14ac:dyDescent="0.35">
      <c r="A571" s="721" t="b">
        <v>0</v>
      </c>
      <c r="B571" s="721">
        <f t="shared" si="84"/>
        <v>-118</v>
      </c>
      <c r="C571" s="737" t="s">
        <v>1388</v>
      </c>
      <c r="D571" s="737" t="s">
        <v>5007</v>
      </c>
      <c r="E571" s="721">
        <f t="shared" ca="1" si="85"/>
        <v>2</v>
      </c>
      <c r="F571" s="738">
        <v>11</v>
      </c>
      <c r="G571" s="726"/>
      <c r="H571" s="721">
        <f t="shared" ca="1" si="86"/>
        <v>29</v>
      </c>
      <c r="I571" s="740"/>
      <c r="J571" s="734"/>
      <c r="K571" s="723"/>
      <c r="L571" s="726"/>
      <c r="M571" s="737" t="str">
        <f ca="1">IFERROR(IF(ROW()=509,"",OFFSET($C569,-COUNTIF($B$507:$B570,"&lt;0")+3,0)),"")</f>
        <v/>
      </c>
      <c r="N571" s="737" t="str">
        <f ca="1">IFERROR(IF(ROW()=509,"",OFFSET($F569,-COUNTIF($B$507:B570,"&lt;0")+3,0)),"")</f>
        <v/>
      </c>
      <c r="O571" s="721"/>
      <c r="P571" s="721"/>
      <c r="Q571" s="721"/>
      <c r="R571" s="721"/>
      <c r="S571" s="721"/>
      <c r="T571" s="726"/>
    </row>
    <row r="572" spans="1:20" x14ac:dyDescent="0.35">
      <c r="A572" s="721" t="b">
        <v>0</v>
      </c>
      <c r="B572" s="721">
        <f t="shared" si="84"/>
        <v>-117</v>
      </c>
      <c r="C572" s="737" t="s">
        <v>1389</v>
      </c>
      <c r="D572" s="737" t="s">
        <v>5007</v>
      </c>
      <c r="E572" s="721">
        <f t="shared" ca="1" si="85"/>
        <v>3</v>
      </c>
      <c r="F572" s="738">
        <v>11</v>
      </c>
      <c r="G572" s="726"/>
      <c r="H572" s="721">
        <f t="shared" ca="1" si="86"/>
        <v>29</v>
      </c>
      <c r="I572" s="740"/>
      <c r="J572" s="734"/>
      <c r="K572" s="723"/>
      <c r="L572" s="726"/>
      <c r="M572" s="737" t="str">
        <f ca="1">IFERROR(IF(ROW()=509,"",OFFSET($C570,-COUNTIF($B$507:$B571,"&lt;0")+3,0)),"")</f>
        <v/>
      </c>
      <c r="N572" s="737" t="str">
        <f ca="1">IFERROR(IF(ROW()=509,"",OFFSET($F570,-COUNTIF($B$507:B571,"&lt;0")+3,0)),"")</f>
        <v/>
      </c>
      <c r="O572" s="721"/>
      <c r="P572" s="721"/>
      <c r="Q572" s="721"/>
      <c r="R572" s="721"/>
      <c r="S572" s="721"/>
      <c r="T572" s="726"/>
    </row>
    <row r="573" spans="1:20" x14ac:dyDescent="0.35">
      <c r="A573" s="721" t="b">
        <v>0</v>
      </c>
      <c r="B573" s="721">
        <f t="shared" si="84"/>
        <v>-116</v>
      </c>
      <c r="C573" s="737" t="s">
        <v>1390</v>
      </c>
      <c r="D573" s="737" t="s">
        <v>5007</v>
      </c>
      <c r="E573" s="721">
        <f t="shared" ca="1" si="85"/>
        <v>4</v>
      </c>
      <c r="F573" s="738">
        <v>11</v>
      </c>
      <c r="G573" s="726"/>
      <c r="H573" s="721">
        <f t="shared" ca="1" si="86"/>
        <v>29</v>
      </c>
      <c r="I573" s="740"/>
      <c r="J573" s="734"/>
      <c r="K573" s="723"/>
      <c r="L573" s="726"/>
      <c r="M573" s="737" t="str">
        <f ca="1">IFERROR(IF(ROW()=509,"",OFFSET($C571,-COUNTIF($B$507:$B572,"&lt;0")+3,0)),"")</f>
        <v/>
      </c>
      <c r="N573" s="737" t="str">
        <f ca="1">IFERROR(IF(ROW()=509,"",OFFSET($F571,-COUNTIF($B$507:B572,"&lt;0")+3,0)),"")</f>
        <v/>
      </c>
      <c r="O573" s="721"/>
      <c r="P573" s="721"/>
      <c r="Q573" s="721"/>
      <c r="R573" s="721"/>
      <c r="S573" s="721"/>
      <c r="T573" s="726"/>
    </row>
    <row r="574" spans="1:20" x14ac:dyDescent="0.35">
      <c r="A574" s="721" t="b">
        <v>0</v>
      </c>
      <c r="B574" s="721">
        <f t="shared" ref="B574:B637" si="87">B573+1</f>
        <v>-115</v>
      </c>
      <c r="C574" s="737" t="s">
        <v>1391</v>
      </c>
      <c r="D574" s="737" t="s">
        <v>5007</v>
      </c>
      <c r="E574" s="721">
        <f t="shared" ref="E574:E637" ca="1" si="88">COUNTIF(F509:F574,F574)</f>
        <v>5</v>
      </c>
      <c r="F574" s="738">
        <v>11</v>
      </c>
      <c r="G574" s="726"/>
      <c r="H574" s="721">
        <f t="shared" ref="H574:H637" ca="1" si="89">IF(F574=1,9,IF(E573=MAX(E572:E574),H572+2,H573))</f>
        <v>29</v>
      </c>
      <c r="I574" s="740"/>
      <c r="J574" s="734"/>
      <c r="K574" s="723"/>
      <c r="L574" s="726"/>
      <c r="M574" s="737" t="str">
        <f ca="1">IFERROR(IF(ROW()=509,"",OFFSET($C572,-COUNTIF($B$507:$B573,"&lt;0")+3,0)),"")</f>
        <v/>
      </c>
      <c r="N574" s="737" t="str">
        <f ca="1">IFERROR(IF(ROW()=509,"",OFFSET($F572,-COUNTIF($B$507:B573,"&lt;0")+3,0)),"")</f>
        <v/>
      </c>
      <c r="O574" s="721"/>
      <c r="P574" s="721"/>
      <c r="Q574" s="721"/>
      <c r="R574" s="721"/>
      <c r="S574" s="721"/>
      <c r="T574" s="726"/>
    </row>
    <row r="575" spans="1:20" x14ac:dyDescent="0.35">
      <c r="A575" s="721" t="b">
        <v>0</v>
      </c>
      <c r="B575" s="721">
        <f t="shared" si="87"/>
        <v>-114</v>
      </c>
      <c r="C575" s="737" t="s">
        <v>1392</v>
      </c>
      <c r="D575" s="737" t="s">
        <v>5007</v>
      </c>
      <c r="E575" s="721">
        <f t="shared" si="88"/>
        <v>6</v>
      </c>
      <c r="F575" s="738">
        <v>11</v>
      </c>
      <c r="G575" s="726"/>
      <c r="H575" s="721">
        <f t="shared" ca="1" si="89"/>
        <v>29</v>
      </c>
      <c r="I575" s="740"/>
      <c r="J575" s="734"/>
      <c r="K575" s="723"/>
      <c r="L575" s="726"/>
      <c r="M575" s="737" t="str">
        <f ca="1">IFERROR(IF(ROW()=509,"",OFFSET($C573,-COUNTIF($B$507:$B574,"&lt;0")+3,0)),"")</f>
        <v/>
      </c>
      <c r="N575" s="737" t="str">
        <f ca="1">IFERROR(IF(ROW()=509,"",OFFSET($F573,-COUNTIF($B$507:B574,"&lt;0")+3,0)),"")</f>
        <v/>
      </c>
      <c r="O575" s="721"/>
      <c r="P575" s="721"/>
      <c r="Q575" s="721"/>
      <c r="R575" s="721"/>
      <c r="S575" s="721"/>
      <c r="T575" s="726"/>
    </row>
    <row r="576" spans="1:20" x14ac:dyDescent="0.35">
      <c r="A576" s="721" t="b">
        <v>0</v>
      </c>
      <c r="B576" s="721">
        <f t="shared" si="87"/>
        <v>-113</v>
      </c>
      <c r="C576" s="737" t="s">
        <v>1393</v>
      </c>
      <c r="D576" s="737" t="s">
        <v>5028</v>
      </c>
      <c r="E576" s="721">
        <f t="shared" si="88"/>
        <v>1</v>
      </c>
      <c r="F576" s="738">
        <v>12</v>
      </c>
      <c r="G576" s="726"/>
      <c r="H576" s="721">
        <f t="shared" ca="1" si="89"/>
        <v>31</v>
      </c>
      <c r="I576" s="740"/>
      <c r="J576" s="734"/>
      <c r="K576" s="723"/>
      <c r="L576" s="726"/>
      <c r="M576" s="737" t="str">
        <f ca="1">IFERROR(IF(ROW()=509,"",OFFSET($C574,-COUNTIF($B$507:$B575,"&lt;0")+3,0)),"")</f>
        <v/>
      </c>
      <c r="N576" s="737" t="str">
        <f ca="1">IFERROR(IF(ROW()=509,"",OFFSET($F574,-COUNTIF($B$507:B575,"&lt;0")+3,0)),"")</f>
        <v/>
      </c>
      <c r="O576" s="721"/>
      <c r="P576" s="721"/>
      <c r="Q576" s="721"/>
      <c r="R576" s="721"/>
      <c r="S576" s="721"/>
      <c r="T576" s="726"/>
    </row>
    <row r="577" spans="1:20" x14ac:dyDescent="0.35">
      <c r="A577" s="721" t="b">
        <v>0</v>
      </c>
      <c r="B577" s="721">
        <f t="shared" si="87"/>
        <v>-112</v>
      </c>
      <c r="C577" s="737" t="s">
        <v>1394</v>
      </c>
      <c r="D577" s="737" t="s">
        <v>5028</v>
      </c>
      <c r="E577" s="721">
        <f t="shared" si="88"/>
        <v>2</v>
      </c>
      <c r="F577" s="738">
        <v>12</v>
      </c>
      <c r="G577" s="726"/>
      <c r="H577" s="721">
        <f t="shared" ca="1" si="89"/>
        <v>31</v>
      </c>
      <c r="I577" s="740"/>
      <c r="J577" s="734"/>
      <c r="K577" s="723"/>
      <c r="L577" s="726"/>
      <c r="M577" s="737" t="str">
        <f ca="1">IFERROR(IF(ROW()=509,"",OFFSET($C575,-COUNTIF($B$507:$B576,"&lt;0")+3,0)),"")</f>
        <v/>
      </c>
      <c r="N577" s="737" t="str">
        <f ca="1">IFERROR(IF(ROW()=509,"",OFFSET($F575,-COUNTIF($B$507:B576,"&lt;0")+3,0)),"")</f>
        <v/>
      </c>
      <c r="O577" s="721"/>
      <c r="P577" s="721"/>
      <c r="Q577" s="721"/>
      <c r="R577" s="721"/>
      <c r="S577" s="721"/>
      <c r="T577" s="726"/>
    </row>
    <row r="578" spans="1:20" x14ac:dyDescent="0.35">
      <c r="A578" s="721" t="b">
        <v>0</v>
      </c>
      <c r="B578" s="721">
        <f t="shared" si="87"/>
        <v>-111</v>
      </c>
      <c r="C578" s="737" t="s">
        <v>1395</v>
      </c>
      <c r="D578" s="737" t="s">
        <v>5028</v>
      </c>
      <c r="E578" s="721">
        <f t="shared" si="88"/>
        <v>3</v>
      </c>
      <c r="F578" s="738">
        <v>12</v>
      </c>
      <c r="G578" s="726"/>
      <c r="H578" s="721">
        <f t="shared" ca="1" si="89"/>
        <v>31</v>
      </c>
      <c r="I578" s="740"/>
      <c r="J578" s="734"/>
      <c r="K578" s="723"/>
      <c r="L578" s="726"/>
      <c r="M578" s="737" t="str">
        <f ca="1">IFERROR(IF(ROW()=509,"",OFFSET($C576,-COUNTIF($B$507:$B577,"&lt;0")+3,0)),"")</f>
        <v/>
      </c>
      <c r="N578" s="737" t="str">
        <f ca="1">IFERROR(IF(ROW()=509,"",OFFSET($F576,-COUNTIF($B$507:B577,"&lt;0")+3,0)),"")</f>
        <v/>
      </c>
      <c r="O578" s="721"/>
      <c r="P578" s="721"/>
      <c r="Q578" s="721"/>
      <c r="R578" s="721"/>
      <c r="S578" s="721"/>
      <c r="T578" s="726"/>
    </row>
    <row r="579" spans="1:20" x14ac:dyDescent="0.35">
      <c r="A579" s="721" t="b">
        <v>0</v>
      </c>
      <c r="B579" s="721">
        <f t="shared" si="87"/>
        <v>-110</v>
      </c>
      <c r="C579" s="737" t="s">
        <v>1396</v>
      </c>
      <c r="D579" s="737" t="s">
        <v>5028</v>
      </c>
      <c r="E579" s="721">
        <f t="shared" si="88"/>
        <v>4</v>
      </c>
      <c r="F579" s="738">
        <v>12</v>
      </c>
      <c r="G579" s="726"/>
      <c r="H579" s="721">
        <f t="shared" ca="1" si="89"/>
        <v>31</v>
      </c>
      <c r="I579" s="740"/>
      <c r="J579" s="734"/>
      <c r="K579" s="723"/>
      <c r="L579" s="726"/>
      <c r="M579" s="737" t="str">
        <f ca="1">IFERROR(IF(ROW()=509,"",OFFSET($C577,-COUNTIF($B$507:$B578,"&lt;0")+3,0)),"")</f>
        <v/>
      </c>
      <c r="N579" s="737" t="str">
        <f ca="1">IFERROR(IF(ROW()=509,"",OFFSET($F577,-COUNTIF($B$507:B578,"&lt;0")+3,0)),"")</f>
        <v/>
      </c>
      <c r="O579" s="721"/>
      <c r="P579" s="721"/>
      <c r="Q579" s="721"/>
      <c r="R579" s="721"/>
      <c r="S579" s="721"/>
      <c r="T579" s="726"/>
    </row>
    <row r="580" spans="1:20" x14ac:dyDescent="0.35">
      <c r="A580" s="721" t="b">
        <v>0</v>
      </c>
      <c r="B580" s="721">
        <f t="shared" si="87"/>
        <v>-109</v>
      </c>
      <c r="C580" s="737" t="s">
        <v>1397</v>
      </c>
      <c r="D580" s="737" t="s">
        <v>5028</v>
      </c>
      <c r="E580" s="721">
        <f t="shared" si="88"/>
        <v>5</v>
      </c>
      <c r="F580" s="738">
        <v>12</v>
      </c>
      <c r="G580" s="726"/>
      <c r="H580" s="721">
        <f t="shared" ca="1" si="89"/>
        <v>31</v>
      </c>
      <c r="I580" s="740"/>
      <c r="J580" s="734"/>
      <c r="K580" s="723"/>
      <c r="L580" s="726"/>
      <c r="M580" s="737" t="str">
        <f ca="1">IFERROR(IF(ROW()=509,"",OFFSET($C578,-COUNTIF($B$507:$B579,"&lt;0")+3,0)),"")</f>
        <v/>
      </c>
      <c r="N580" s="737" t="str">
        <f ca="1">IFERROR(IF(ROW()=509,"",OFFSET($F578,-COUNTIF($B$507:B579,"&lt;0")+3,0)),"")</f>
        <v/>
      </c>
      <c r="O580" s="721"/>
      <c r="P580" s="721"/>
      <c r="Q580" s="721"/>
      <c r="R580" s="721"/>
      <c r="S580" s="721"/>
      <c r="T580" s="726"/>
    </row>
    <row r="581" spans="1:20" x14ac:dyDescent="0.35">
      <c r="A581" s="721" t="b">
        <v>0</v>
      </c>
      <c r="B581" s="721">
        <f t="shared" si="87"/>
        <v>-108</v>
      </c>
      <c r="C581" s="737" t="s">
        <v>1398</v>
      </c>
      <c r="D581" s="737" t="s">
        <v>5028</v>
      </c>
      <c r="E581" s="721">
        <f t="shared" si="88"/>
        <v>6</v>
      </c>
      <c r="F581" s="738">
        <v>12</v>
      </c>
      <c r="G581" s="726"/>
      <c r="H581" s="721">
        <f t="shared" ca="1" si="89"/>
        <v>31</v>
      </c>
      <c r="I581" s="740"/>
      <c r="J581" s="734"/>
      <c r="K581" s="723"/>
      <c r="L581" s="726"/>
      <c r="M581" s="737" t="str">
        <f ca="1">IFERROR(IF(ROW()=509,"",OFFSET($C579,-COUNTIF($B$507:$B580,"&lt;0")+3,0)),"")</f>
        <v/>
      </c>
      <c r="N581" s="737" t="str">
        <f ca="1">IFERROR(IF(ROW()=509,"",OFFSET($F579,-COUNTIF($B$507:B580,"&lt;0")+3,0)),"")</f>
        <v/>
      </c>
      <c r="O581" s="721"/>
      <c r="P581" s="721"/>
      <c r="Q581" s="721"/>
      <c r="R581" s="721"/>
      <c r="S581" s="721"/>
      <c r="T581" s="726"/>
    </row>
    <row r="582" spans="1:20" x14ac:dyDescent="0.35">
      <c r="A582" s="721" t="b">
        <v>0</v>
      </c>
      <c r="B582" s="721">
        <f t="shared" si="87"/>
        <v>-107</v>
      </c>
      <c r="C582" s="737" t="s">
        <v>1399</v>
      </c>
      <c r="D582" s="737" t="s">
        <v>5049</v>
      </c>
      <c r="E582" s="721">
        <f t="shared" si="88"/>
        <v>1</v>
      </c>
      <c r="F582" s="738">
        <v>13</v>
      </c>
      <c r="G582" s="726"/>
      <c r="H582" s="721">
        <f t="shared" ca="1" si="89"/>
        <v>33</v>
      </c>
      <c r="I582" s="740"/>
      <c r="J582" s="734"/>
      <c r="K582" s="723"/>
      <c r="L582" s="726"/>
      <c r="M582" s="737" t="str">
        <f ca="1">IFERROR(IF(ROW()=509,"",OFFSET($C580,-COUNTIF($B$507:$B581,"&lt;0")+3,0)),"")</f>
        <v/>
      </c>
      <c r="N582" s="737" t="str">
        <f ca="1">IFERROR(IF(ROW()=509,"",OFFSET($F580,-COUNTIF($B$507:B581,"&lt;0")+3,0)),"")</f>
        <v/>
      </c>
      <c r="O582" s="721"/>
      <c r="P582" s="721"/>
      <c r="Q582" s="721"/>
      <c r="R582" s="721"/>
      <c r="S582" s="721"/>
      <c r="T582" s="726"/>
    </row>
    <row r="583" spans="1:20" x14ac:dyDescent="0.35">
      <c r="A583" s="721" t="b">
        <v>0</v>
      </c>
      <c r="B583" s="721">
        <f t="shared" si="87"/>
        <v>-106</v>
      </c>
      <c r="C583" s="737" t="s">
        <v>1400</v>
      </c>
      <c r="D583" s="737" t="s">
        <v>5049</v>
      </c>
      <c r="E583" s="721">
        <f t="shared" si="88"/>
        <v>2</v>
      </c>
      <c r="F583" s="738">
        <v>13</v>
      </c>
      <c r="G583" s="726"/>
      <c r="H583" s="721">
        <f t="shared" ca="1" si="89"/>
        <v>33</v>
      </c>
      <c r="I583" s="740"/>
      <c r="J583" s="734"/>
      <c r="K583" s="723"/>
      <c r="L583" s="726"/>
      <c r="M583" s="737" t="str">
        <f ca="1">IFERROR(IF(ROW()=509,"",OFFSET($C581,-COUNTIF($B$507:$B582,"&lt;0")+3,0)),"")</f>
        <v/>
      </c>
      <c r="N583" s="737" t="str">
        <f ca="1">IFERROR(IF(ROW()=509,"",OFFSET($F581,-COUNTIF($B$507:B582,"&lt;0")+3,0)),"")</f>
        <v/>
      </c>
      <c r="O583" s="721"/>
      <c r="P583" s="721"/>
      <c r="Q583" s="721"/>
      <c r="R583" s="721"/>
      <c r="S583" s="721"/>
      <c r="T583" s="726"/>
    </row>
    <row r="584" spans="1:20" x14ac:dyDescent="0.35">
      <c r="A584" s="721" t="b">
        <v>0</v>
      </c>
      <c r="B584" s="721">
        <f t="shared" si="87"/>
        <v>-105</v>
      </c>
      <c r="C584" s="737" t="s">
        <v>1401</v>
      </c>
      <c r="D584" s="737" t="s">
        <v>5049</v>
      </c>
      <c r="E584" s="721">
        <f t="shared" si="88"/>
        <v>3</v>
      </c>
      <c r="F584" s="738">
        <v>13</v>
      </c>
      <c r="G584" s="726"/>
      <c r="H584" s="721">
        <f t="shared" ca="1" si="89"/>
        <v>33</v>
      </c>
      <c r="I584" s="740"/>
      <c r="J584" s="734"/>
      <c r="K584" s="723"/>
      <c r="L584" s="726"/>
      <c r="M584" s="737" t="str">
        <f ca="1">IFERROR(IF(ROW()=509,"",OFFSET($C582,-COUNTIF($B$507:$B583,"&lt;0")+3,0)),"")</f>
        <v/>
      </c>
      <c r="N584" s="737" t="str">
        <f ca="1">IFERROR(IF(ROW()=509,"",OFFSET($F582,-COUNTIF($B$507:B583,"&lt;0")+3,0)),"")</f>
        <v/>
      </c>
      <c r="O584" s="721"/>
      <c r="P584" s="721"/>
      <c r="Q584" s="721"/>
      <c r="R584" s="721"/>
      <c r="S584" s="721"/>
      <c r="T584" s="726"/>
    </row>
    <row r="585" spans="1:20" x14ac:dyDescent="0.35">
      <c r="A585" s="721" t="b">
        <v>0</v>
      </c>
      <c r="B585" s="721">
        <f t="shared" si="87"/>
        <v>-104</v>
      </c>
      <c r="C585" s="737" t="s">
        <v>1402</v>
      </c>
      <c r="D585" s="737" t="s">
        <v>5049</v>
      </c>
      <c r="E585" s="721">
        <f t="shared" si="88"/>
        <v>4</v>
      </c>
      <c r="F585" s="738">
        <v>13</v>
      </c>
      <c r="G585" s="726"/>
      <c r="H585" s="721">
        <f t="shared" ca="1" si="89"/>
        <v>33</v>
      </c>
      <c r="I585" s="740"/>
      <c r="J585" s="734"/>
      <c r="K585" s="723"/>
      <c r="L585" s="726"/>
      <c r="M585" s="737" t="str">
        <f ca="1">IFERROR(IF(ROW()=509,"",OFFSET($C583,-COUNTIF($B$507:$B584,"&lt;0")+3,0)),"")</f>
        <v/>
      </c>
      <c r="N585" s="737" t="str">
        <f ca="1">IFERROR(IF(ROW()=509,"",OFFSET($F583,-COUNTIF($B$507:B584,"&lt;0")+3,0)),"")</f>
        <v/>
      </c>
      <c r="O585" s="721"/>
      <c r="P585" s="721"/>
      <c r="Q585" s="721"/>
      <c r="R585" s="721"/>
      <c r="S585" s="721"/>
      <c r="T585" s="726"/>
    </row>
    <row r="586" spans="1:20" x14ac:dyDescent="0.35">
      <c r="A586" s="721" t="b">
        <v>0</v>
      </c>
      <c r="B586" s="721">
        <f t="shared" si="87"/>
        <v>-103</v>
      </c>
      <c r="C586" s="737" t="s">
        <v>1403</v>
      </c>
      <c r="D586" s="737" t="s">
        <v>5049</v>
      </c>
      <c r="E586" s="721">
        <f t="shared" si="88"/>
        <v>5</v>
      </c>
      <c r="F586" s="738">
        <v>13</v>
      </c>
      <c r="G586" s="726"/>
      <c r="H586" s="721">
        <f t="shared" ca="1" si="89"/>
        <v>33</v>
      </c>
      <c r="I586" s="740"/>
      <c r="J586" s="734"/>
      <c r="K586" s="723"/>
      <c r="L586" s="726"/>
      <c r="M586" s="737" t="str">
        <f ca="1">IFERROR(IF(ROW()=509,"",OFFSET($C584,-COUNTIF($B$507:$B585,"&lt;0")+3,0)),"")</f>
        <v/>
      </c>
      <c r="N586" s="737" t="str">
        <f ca="1">IFERROR(IF(ROW()=509,"",OFFSET($F584,-COUNTIF($B$507:B585,"&lt;0")+3,0)),"")</f>
        <v/>
      </c>
      <c r="O586" s="721"/>
      <c r="P586" s="721"/>
      <c r="Q586" s="721"/>
      <c r="R586" s="721"/>
      <c r="S586" s="721"/>
      <c r="T586" s="726"/>
    </row>
    <row r="587" spans="1:20" x14ac:dyDescent="0.35">
      <c r="A587" s="721" t="b">
        <v>0</v>
      </c>
      <c r="B587" s="721">
        <f t="shared" si="87"/>
        <v>-102</v>
      </c>
      <c r="C587" s="737" t="s">
        <v>1404</v>
      </c>
      <c r="D587" s="737" t="s">
        <v>5049</v>
      </c>
      <c r="E587" s="721">
        <f t="shared" si="88"/>
        <v>6</v>
      </c>
      <c r="F587" s="738">
        <v>13</v>
      </c>
      <c r="G587" s="726"/>
      <c r="H587" s="721">
        <f t="shared" ca="1" si="89"/>
        <v>33</v>
      </c>
      <c r="I587" s="740"/>
      <c r="J587" s="734"/>
      <c r="K587" s="723"/>
      <c r="L587" s="726"/>
      <c r="M587" s="737" t="str">
        <f ca="1">IFERROR(IF(ROW()=509,"",OFFSET($C585,-COUNTIF($B$507:$B586,"&lt;0")+3,0)),"")</f>
        <v/>
      </c>
      <c r="N587" s="737" t="str">
        <f ca="1">IFERROR(IF(ROW()=509,"",OFFSET($F585,-COUNTIF($B$507:B586,"&lt;0")+3,0)),"")</f>
        <v/>
      </c>
      <c r="O587" s="721"/>
      <c r="P587" s="721"/>
      <c r="Q587" s="721"/>
      <c r="R587" s="721"/>
      <c r="S587" s="721"/>
      <c r="T587" s="726"/>
    </row>
    <row r="588" spans="1:20" x14ac:dyDescent="0.35">
      <c r="A588" s="721" t="b">
        <v>0</v>
      </c>
      <c r="B588" s="721">
        <f t="shared" si="87"/>
        <v>-101</v>
      </c>
      <c r="C588" s="737" t="s">
        <v>1405</v>
      </c>
      <c r="D588" s="737" t="s">
        <v>5070</v>
      </c>
      <c r="E588" s="721">
        <f t="shared" si="88"/>
        <v>1</v>
      </c>
      <c r="F588" s="738">
        <v>14</v>
      </c>
      <c r="G588" s="726"/>
      <c r="H588" s="721">
        <f t="shared" ca="1" si="89"/>
        <v>35</v>
      </c>
      <c r="I588" s="740"/>
      <c r="J588" s="734"/>
      <c r="K588" s="723"/>
      <c r="L588" s="726"/>
      <c r="M588" s="737" t="str">
        <f ca="1">IFERROR(IF(ROW()=509,"",OFFSET($C586,-COUNTIF($B$507:$B587,"&lt;0")+3,0)),"")</f>
        <v/>
      </c>
      <c r="N588" s="737" t="str">
        <f ca="1">IFERROR(IF(ROW()=509,"",OFFSET($F586,-COUNTIF($B$507:B587,"&lt;0")+3,0)),"")</f>
        <v/>
      </c>
      <c r="O588" s="721"/>
      <c r="P588" s="721"/>
      <c r="Q588" s="721"/>
      <c r="R588" s="721"/>
      <c r="S588" s="721"/>
      <c r="T588" s="726"/>
    </row>
    <row r="589" spans="1:20" x14ac:dyDescent="0.35">
      <c r="A589" s="721" t="b">
        <v>0</v>
      </c>
      <c r="B589" s="721">
        <f t="shared" si="87"/>
        <v>-100</v>
      </c>
      <c r="C589" s="737" t="s">
        <v>1406</v>
      </c>
      <c r="D589" s="737" t="s">
        <v>5070</v>
      </c>
      <c r="E589" s="721">
        <f t="shared" si="88"/>
        <v>2</v>
      </c>
      <c r="F589" s="738">
        <v>14</v>
      </c>
      <c r="G589" s="726"/>
      <c r="H589" s="721">
        <f t="shared" ca="1" si="89"/>
        <v>35</v>
      </c>
      <c r="I589" s="740"/>
      <c r="J589" s="734"/>
      <c r="K589" s="723"/>
      <c r="L589" s="726"/>
      <c r="M589" s="737" t="str">
        <f ca="1">IFERROR(IF(ROW()=509,"",OFFSET($C587,-COUNTIF($B$507:$B588,"&lt;0")+3,0)),"")</f>
        <v/>
      </c>
      <c r="N589" s="737" t="str">
        <f ca="1">IFERROR(IF(ROW()=509,"",OFFSET($F587,-COUNTIF($B$507:B588,"&lt;0")+3,0)),"")</f>
        <v/>
      </c>
      <c r="O589" s="721"/>
      <c r="P589" s="721"/>
      <c r="Q589" s="721"/>
      <c r="R589" s="721"/>
      <c r="S589" s="721"/>
      <c r="T589" s="726"/>
    </row>
    <row r="590" spans="1:20" x14ac:dyDescent="0.35">
      <c r="A590" s="721" t="b">
        <v>0</v>
      </c>
      <c r="B590" s="721">
        <f t="shared" si="87"/>
        <v>-99</v>
      </c>
      <c r="C590" s="737" t="s">
        <v>1407</v>
      </c>
      <c r="D590" s="737" t="s">
        <v>5070</v>
      </c>
      <c r="E590" s="721">
        <f t="shared" si="88"/>
        <v>3</v>
      </c>
      <c r="F590" s="738">
        <v>14</v>
      </c>
      <c r="G590" s="726"/>
      <c r="H590" s="721">
        <f t="shared" ca="1" si="89"/>
        <v>35</v>
      </c>
      <c r="I590" s="740"/>
      <c r="J590" s="734"/>
      <c r="K590" s="723"/>
      <c r="L590" s="726"/>
      <c r="M590" s="737" t="str">
        <f ca="1">IFERROR(IF(ROW()=509,"",OFFSET($C588,-COUNTIF($B$507:$B589,"&lt;0")+3,0)),"")</f>
        <v/>
      </c>
      <c r="N590" s="737" t="str">
        <f ca="1">IFERROR(IF(ROW()=509,"",OFFSET($F588,-COUNTIF($B$507:B589,"&lt;0")+3,0)),"")</f>
        <v/>
      </c>
      <c r="O590" s="721"/>
      <c r="P590" s="721"/>
      <c r="Q590" s="721"/>
      <c r="R590" s="721"/>
      <c r="S590" s="721"/>
      <c r="T590" s="726"/>
    </row>
    <row r="591" spans="1:20" x14ac:dyDescent="0.35">
      <c r="A591" s="721" t="b">
        <v>0</v>
      </c>
      <c r="B591" s="721">
        <f t="shared" si="87"/>
        <v>-98</v>
      </c>
      <c r="C591" s="737" t="s">
        <v>1408</v>
      </c>
      <c r="D591" s="737" t="s">
        <v>5070</v>
      </c>
      <c r="E591" s="721">
        <f t="shared" si="88"/>
        <v>4</v>
      </c>
      <c r="F591" s="738">
        <v>14</v>
      </c>
      <c r="G591" s="726"/>
      <c r="H591" s="721">
        <f t="shared" ca="1" si="89"/>
        <v>35</v>
      </c>
      <c r="I591" s="740"/>
      <c r="J591" s="734"/>
      <c r="K591" s="723"/>
      <c r="L591" s="726"/>
      <c r="M591" s="737" t="str">
        <f ca="1">IFERROR(IF(ROW()=509,"",OFFSET($C589,-COUNTIF($B$507:$B590,"&lt;0")+3,0)),"")</f>
        <v/>
      </c>
      <c r="N591" s="737" t="str">
        <f ca="1">IFERROR(IF(ROW()=509,"",OFFSET($F589,-COUNTIF($B$507:B590,"&lt;0")+3,0)),"")</f>
        <v/>
      </c>
      <c r="O591" s="721"/>
      <c r="P591" s="721"/>
      <c r="Q591" s="721"/>
      <c r="R591" s="721"/>
      <c r="S591" s="721"/>
      <c r="T591" s="726"/>
    </row>
    <row r="592" spans="1:20" x14ac:dyDescent="0.35">
      <c r="A592" s="721" t="b">
        <v>0</v>
      </c>
      <c r="B592" s="721">
        <f t="shared" si="87"/>
        <v>-97</v>
      </c>
      <c r="C592" s="737" t="s">
        <v>1409</v>
      </c>
      <c r="D592" s="737" t="s">
        <v>5070</v>
      </c>
      <c r="E592" s="721">
        <f t="shared" si="88"/>
        <v>5</v>
      </c>
      <c r="F592" s="738">
        <v>14</v>
      </c>
      <c r="G592" s="726"/>
      <c r="H592" s="721">
        <f t="shared" ca="1" si="89"/>
        <v>35</v>
      </c>
      <c r="I592" s="740"/>
      <c r="J592" s="734"/>
      <c r="K592" s="723"/>
      <c r="L592" s="726"/>
      <c r="M592" s="737" t="str">
        <f ca="1">IFERROR(IF(ROW()=509,"",OFFSET($C590,-COUNTIF($B$507:$B591,"&lt;0")+3,0)),"")</f>
        <v/>
      </c>
      <c r="N592" s="737" t="str">
        <f ca="1">IFERROR(IF(ROW()=509,"",OFFSET($F590,-COUNTIF($B$507:B591,"&lt;0")+3,0)),"")</f>
        <v/>
      </c>
      <c r="O592" s="721"/>
      <c r="P592" s="721"/>
      <c r="Q592" s="721"/>
      <c r="R592" s="721"/>
      <c r="S592" s="721"/>
      <c r="T592" s="726"/>
    </row>
    <row r="593" spans="1:20" x14ac:dyDescent="0.35">
      <c r="A593" s="721" t="b">
        <v>0</v>
      </c>
      <c r="B593" s="721">
        <f t="shared" si="87"/>
        <v>-96</v>
      </c>
      <c r="C593" s="737" t="s">
        <v>1410</v>
      </c>
      <c r="D593" s="737" t="s">
        <v>5070</v>
      </c>
      <c r="E593" s="721">
        <f t="shared" si="88"/>
        <v>6</v>
      </c>
      <c r="F593" s="738">
        <v>14</v>
      </c>
      <c r="G593" s="726"/>
      <c r="H593" s="721">
        <f t="shared" ca="1" si="89"/>
        <v>35</v>
      </c>
      <c r="I593" s="740"/>
      <c r="J593" s="734"/>
      <c r="K593" s="723"/>
      <c r="L593" s="726"/>
      <c r="M593" s="737" t="str">
        <f ca="1">IFERROR(IF(ROW()=509,"",OFFSET($C591,-COUNTIF($B$507:$B592,"&lt;0")+3,0)),"")</f>
        <v/>
      </c>
      <c r="N593" s="737" t="str">
        <f ca="1">IFERROR(IF(ROW()=509,"",OFFSET($F591,-COUNTIF($B$507:B592,"&lt;0")+3,0)),"")</f>
        <v/>
      </c>
      <c r="O593" s="721"/>
      <c r="P593" s="721"/>
      <c r="Q593" s="721"/>
      <c r="R593" s="721"/>
      <c r="S593" s="721"/>
      <c r="T593" s="726"/>
    </row>
    <row r="594" spans="1:20" x14ac:dyDescent="0.35">
      <c r="A594" s="721" t="b">
        <v>0</v>
      </c>
      <c r="B594" s="721">
        <f t="shared" si="87"/>
        <v>-95</v>
      </c>
      <c r="C594" s="737" t="s">
        <v>1411</v>
      </c>
      <c r="D594" s="737" t="s">
        <v>5091</v>
      </c>
      <c r="E594" s="721">
        <f t="shared" si="88"/>
        <v>1</v>
      </c>
      <c r="F594" s="738">
        <v>15</v>
      </c>
      <c r="G594" s="726"/>
      <c r="H594" s="721">
        <f t="shared" ca="1" si="89"/>
        <v>37</v>
      </c>
      <c r="I594" s="740"/>
      <c r="J594" s="734"/>
      <c r="K594" s="723"/>
      <c r="L594" s="726"/>
      <c r="M594" s="737" t="str">
        <f ca="1">IFERROR(IF(ROW()=509,"",OFFSET($C592,-COUNTIF($B$507:$B593,"&lt;0")+3,0)),"")</f>
        <v/>
      </c>
      <c r="N594" s="737" t="str">
        <f ca="1">IFERROR(IF(ROW()=509,"",OFFSET($F592,-COUNTIF($B$507:B593,"&lt;0")+3,0)),"")</f>
        <v/>
      </c>
      <c r="O594" s="721"/>
      <c r="P594" s="721"/>
      <c r="Q594" s="721"/>
      <c r="R594" s="721"/>
      <c r="S594" s="721"/>
      <c r="T594" s="726"/>
    </row>
    <row r="595" spans="1:20" x14ac:dyDescent="0.35">
      <c r="A595" s="721" t="b">
        <v>0</v>
      </c>
      <c r="B595" s="721">
        <f t="shared" si="87"/>
        <v>-94</v>
      </c>
      <c r="C595" s="737" t="s">
        <v>1412</v>
      </c>
      <c r="D595" s="737" t="s">
        <v>5091</v>
      </c>
      <c r="E595" s="721">
        <f t="shared" si="88"/>
        <v>2</v>
      </c>
      <c r="F595" s="738">
        <v>15</v>
      </c>
      <c r="G595" s="726"/>
      <c r="H595" s="721">
        <f t="shared" ca="1" si="89"/>
        <v>37</v>
      </c>
      <c r="I595" s="740"/>
      <c r="J595" s="734"/>
      <c r="K595" s="723"/>
      <c r="L595" s="726"/>
      <c r="M595" s="737" t="str">
        <f ca="1">IFERROR(IF(ROW()=509,"",OFFSET($C593,-COUNTIF($B$507:$B594,"&lt;0")+3,0)),"")</f>
        <v/>
      </c>
      <c r="N595" s="737" t="str">
        <f ca="1">IFERROR(IF(ROW()=509,"",OFFSET($F593,-COUNTIF($B$507:B594,"&lt;0")+3,0)),"")</f>
        <v/>
      </c>
      <c r="O595" s="721"/>
      <c r="P595" s="721"/>
      <c r="Q595" s="721"/>
      <c r="R595" s="721"/>
      <c r="S595" s="721"/>
      <c r="T595" s="726"/>
    </row>
    <row r="596" spans="1:20" x14ac:dyDescent="0.35">
      <c r="A596" s="721" t="b">
        <v>0</v>
      </c>
      <c r="B596" s="721">
        <f t="shared" si="87"/>
        <v>-93</v>
      </c>
      <c r="C596" s="737" t="s">
        <v>1413</v>
      </c>
      <c r="D596" s="737" t="s">
        <v>5091</v>
      </c>
      <c r="E596" s="721">
        <f t="shared" si="88"/>
        <v>3</v>
      </c>
      <c r="F596" s="738">
        <v>15</v>
      </c>
      <c r="G596" s="726"/>
      <c r="H596" s="721">
        <f t="shared" ca="1" si="89"/>
        <v>37</v>
      </c>
      <c r="I596" s="740"/>
      <c r="J596" s="734"/>
      <c r="K596" s="723"/>
      <c r="L596" s="726"/>
      <c r="M596" s="737" t="str">
        <f ca="1">IFERROR(IF(ROW()=509,"",OFFSET($C594,-COUNTIF($B$507:$B595,"&lt;0")+3,0)),"")</f>
        <v/>
      </c>
      <c r="N596" s="737" t="str">
        <f ca="1">IFERROR(IF(ROW()=509,"",OFFSET($F594,-COUNTIF($B$507:B595,"&lt;0")+3,0)),"")</f>
        <v/>
      </c>
      <c r="O596" s="721"/>
      <c r="P596" s="721"/>
      <c r="Q596" s="721"/>
      <c r="R596" s="721"/>
      <c r="S596" s="721"/>
      <c r="T596" s="726"/>
    </row>
    <row r="597" spans="1:20" x14ac:dyDescent="0.35">
      <c r="A597" s="721" t="b">
        <v>0</v>
      </c>
      <c r="B597" s="721">
        <f t="shared" si="87"/>
        <v>-92</v>
      </c>
      <c r="C597" s="737" t="s">
        <v>1414</v>
      </c>
      <c r="D597" s="737" t="s">
        <v>5091</v>
      </c>
      <c r="E597" s="721">
        <f t="shared" si="88"/>
        <v>4</v>
      </c>
      <c r="F597" s="738">
        <v>15</v>
      </c>
      <c r="G597" s="726"/>
      <c r="H597" s="721">
        <f t="shared" ca="1" si="89"/>
        <v>37</v>
      </c>
      <c r="I597" s="740"/>
      <c r="J597" s="734"/>
      <c r="K597" s="723"/>
      <c r="L597" s="726"/>
      <c r="M597" s="737" t="str">
        <f ca="1">IFERROR(IF(ROW()=509,"",OFFSET($C595,-COUNTIF($B$507:$B596,"&lt;0")+3,0)),"")</f>
        <v/>
      </c>
      <c r="N597" s="737" t="str">
        <f ca="1">IFERROR(IF(ROW()=509,"",OFFSET($F595,-COUNTIF($B$507:B596,"&lt;0")+3,0)),"")</f>
        <v/>
      </c>
      <c r="O597" s="721"/>
      <c r="P597" s="721"/>
      <c r="Q597" s="721"/>
      <c r="R597" s="721"/>
      <c r="S597" s="721"/>
      <c r="T597" s="726"/>
    </row>
    <row r="598" spans="1:20" x14ac:dyDescent="0.35">
      <c r="A598" s="721" t="b">
        <v>0</v>
      </c>
      <c r="B598" s="721">
        <f t="shared" si="87"/>
        <v>-91</v>
      </c>
      <c r="C598" s="737" t="s">
        <v>1415</v>
      </c>
      <c r="D598" s="737" t="s">
        <v>5091</v>
      </c>
      <c r="E598" s="721">
        <f t="shared" si="88"/>
        <v>5</v>
      </c>
      <c r="F598" s="738">
        <v>15</v>
      </c>
      <c r="G598" s="726"/>
      <c r="H598" s="721">
        <f t="shared" ca="1" si="89"/>
        <v>37</v>
      </c>
      <c r="I598" s="740"/>
      <c r="J598" s="734"/>
      <c r="K598" s="723"/>
      <c r="L598" s="726"/>
      <c r="M598" s="737" t="str">
        <f ca="1">IFERROR(IF(ROW()=509,"",OFFSET($C596,-COUNTIF($B$507:$B597,"&lt;0")+3,0)),"")</f>
        <v/>
      </c>
      <c r="N598" s="737" t="str">
        <f ca="1">IFERROR(IF(ROW()=509,"",OFFSET($F596,-COUNTIF($B$507:B597,"&lt;0")+3,0)),"")</f>
        <v/>
      </c>
      <c r="O598" s="721"/>
      <c r="P598" s="721"/>
      <c r="Q598" s="721"/>
      <c r="R598" s="721"/>
      <c r="S598" s="721"/>
      <c r="T598" s="726"/>
    </row>
    <row r="599" spans="1:20" x14ac:dyDescent="0.35">
      <c r="A599" s="721" t="b">
        <v>0</v>
      </c>
      <c r="B599" s="721">
        <f t="shared" si="87"/>
        <v>-90</v>
      </c>
      <c r="C599" s="737" t="s">
        <v>1416</v>
      </c>
      <c r="D599" s="737" t="s">
        <v>5091</v>
      </c>
      <c r="E599" s="721">
        <f t="shared" si="88"/>
        <v>6</v>
      </c>
      <c r="F599" s="738">
        <v>15</v>
      </c>
      <c r="G599" s="726"/>
      <c r="H599" s="721">
        <f t="shared" ca="1" si="89"/>
        <v>37</v>
      </c>
      <c r="I599" s="740"/>
      <c r="J599" s="734"/>
      <c r="K599" s="723"/>
      <c r="L599" s="726"/>
      <c r="M599" s="737" t="str">
        <f ca="1">IFERROR(IF(ROW()=509,"",OFFSET($C597,-COUNTIF($B$507:$B598,"&lt;0")+3,0)),"")</f>
        <v/>
      </c>
      <c r="N599" s="737" t="str">
        <f ca="1">IFERROR(IF(ROW()=509,"",OFFSET($F597,-COUNTIF($B$507:B598,"&lt;0")+3,0)),"")</f>
        <v/>
      </c>
      <c r="O599" s="721"/>
      <c r="P599" s="721"/>
      <c r="Q599" s="721"/>
      <c r="R599" s="721"/>
      <c r="S599" s="721"/>
      <c r="T599" s="726"/>
    </row>
    <row r="600" spans="1:20" x14ac:dyDescent="0.35">
      <c r="A600" s="721" t="b">
        <v>0</v>
      </c>
      <c r="B600" s="721">
        <f t="shared" si="87"/>
        <v>-89</v>
      </c>
      <c r="C600" s="737" t="s">
        <v>1417</v>
      </c>
      <c r="D600" s="737" t="s">
        <v>5112</v>
      </c>
      <c r="E600" s="721">
        <f t="shared" si="88"/>
        <v>1</v>
      </c>
      <c r="F600" s="738">
        <v>16</v>
      </c>
      <c r="G600" s="726"/>
      <c r="H600" s="721">
        <f t="shared" ca="1" si="89"/>
        <v>39</v>
      </c>
      <c r="I600" s="740"/>
      <c r="J600" s="734"/>
      <c r="K600" s="723"/>
      <c r="L600" s="726"/>
      <c r="M600" s="737" t="str">
        <f ca="1">IFERROR(IF(ROW()=509,"",OFFSET($C598,-COUNTIF($B$507:$B599,"&lt;0")+3,0)),"")</f>
        <v/>
      </c>
      <c r="N600" s="737" t="str">
        <f ca="1">IFERROR(IF(ROW()=509,"",OFFSET($F598,-COUNTIF($B$507:B599,"&lt;0")+3,0)),"")</f>
        <v/>
      </c>
      <c r="O600" s="721"/>
      <c r="P600" s="721"/>
      <c r="Q600" s="721"/>
      <c r="R600" s="721"/>
      <c r="S600" s="721"/>
      <c r="T600" s="726"/>
    </row>
    <row r="601" spans="1:20" x14ac:dyDescent="0.35">
      <c r="A601" s="721" t="b">
        <v>0</v>
      </c>
      <c r="B601" s="721">
        <f t="shared" si="87"/>
        <v>-88</v>
      </c>
      <c r="C601" s="737" t="s">
        <v>1418</v>
      </c>
      <c r="D601" s="737" t="s">
        <v>5112</v>
      </c>
      <c r="E601" s="721">
        <f t="shared" si="88"/>
        <v>2</v>
      </c>
      <c r="F601" s="738">
        <v>16</v>
      </c>
      <c r="G601" s="726"/>
      <c r="H601" s="721">
        <f t="shared" ca="1" si="89"/>
        <v>39</v>
      </c>
      <c r="I601" s="740"/>
      <c r="J601" s="734"/>
      <c r="K601" s="723"/>
      <c r="L601" s="726"/>
      <c r="M601" s="737" t="str">
        <f ca="1">IFERROR(IF(ROW()=509,"",OFFSET($C599,-COUNTIF($B$507:$B600,"&lt;0")+3,0)),"")</f>
        <v/>
      </c>
      <c r="N601" s="737" t="str">
        <f ca="1">IFERROR(IF(ROW()=509,"",OFFSET($F599,-COUNTIF($B$507:B600,"&lt;0")+3,0)),"")</f>
        <v/>
      </c>
      <c r="O601" s="721"/>
      <c r="P601" s="721"/>
      <c r="Q601" s="721"/>
      <c r="R601" s="721"/>
      <c r="S601" s="721"/>
      <c r="T601" s="726"/>
    </row>
    <row r="602" spans="1:20" x14ac:dyDescent="0.35">
      <c r="A602" s="721" t="b">
        <v>0</v>
      </c>
      <c r="B602" s="721">
        <f t="shared" si="87"/>
        <v>-87</v>
      </c>
      <c r="C602" s="737" t="s">
        <v>1419</v>
      </c>
      <c r="D602" s="737" t="s">
        <v>5112</v>
      </c>
      <c r="E602" s="721">
        <f t="shared" si="88"/>
        <v>3</v>
      </c>
      <c r="F602" s="738">
        <v>16</v>
      </c>
      <c r="G602" s="726"/>
      <c r="H602" s="721">
        <f t="shared" ca="1" si="89"/>
        <v>39</v>
      </c>
      <c r="I602" s="740"/>
      <c r="J602" s="734"/>
      <c r="K602" s="723"/>
      <c r="L602" s="726"/>
      <c r="M602" s="737" t="str">
        <f ca="1">IFERROR(IF(ROW()=509,"",OFFSET($C600,-COUNTIF($B$507:$B601,"&lt;0")+3,0)),"")</f>
        <v/>
      </c>
      <c r="N602" s="737" t="str">
        <f ca="1">IFERROR(IF(ROW()=509,"",OFFSET($F600,-COUNTIF($B$507:B601,"&lt;0")+3,0)),"")</f>
        <v/>
      </c>
      <c r="O602" s="721"/>
      <c r="P602" s="721"/>
      <c r="Q602" s="721"/>
      <c r="R602" s="721"/>
      <c r="S602" s="721"/>
      <c r="T602" s="726"/>
    </row>
    <row r="603" spans="1:20" x14ac:dyDescent="0.35">
      <c r="A603" s="721" t="b">
        <v>0</v>
      </c>
      <c r="B603" s="721">
        <f t="shared" si="87"/>
        <v>-86</v>
      </c>
      <c r="C603" s="737" t="s">
        <v>1420</v>
      </c>
      <c r="D603" s="737" t="s">
        <v>5112</v>
      </c>
      <c r="E603" s="721">
        <f t="shared" si="88"/>
        <v>4</v>
      </c>
      <c r="F603" s="738">
        <v>16</v>
      </c>
      <c r="G603" s="726"/>
      <c r="H603" s="721">
        <f t="shared" ca="1" si="89"/>
        <v>39</v>
      </c>
      <c r="I603" s="740"/>
      <c r="J603" s="734"/>
      <c r="K603" s="723"/>
      <c r="L603" s="726"/>
      <c r="M603" s="737" t="str">
        <f ca="1">IFERROR(IF(ROW()=509,"",OFFSET($C601,-COUNTIF($B$507:$B602,"&lt;0")+3,0)),"")</f>
        <v/>
      </c>
      <c r="N603" s="737" t="str">
        <f ca="1">IFERROR(IF(ROW()=509,"",OFFSET($F601,-COUNTIF($B$507:B602,"&lt;0")+3,0)),"")</f>
        <v/>
      </c>
      <c r="O603" s="721"/>
      <c r="P603" s="721"/>
      <c r="Q603" s="721"/>
      <c r="R603" s="721"/>
      <c r="S603" s="721"/>
      <c r="T603" s="726"/>
    </row>
    <row r="604" spans="1:20" x14ac:dyDescent="0.35">
      <c r="A604" s="721" t="b">
        <v>0</v>
      </c>
      <c r="B604" s="721">
        <f t="shared" si="87"/>
        <v>-85</v>
      </c>
      <c r="C604" s="737" t="s">
        <v>1421</v>
      </c>
      <c r="D604" s="737" t="s">
        <v>5112</v>
      </c>
      <c r="E604" s="721">
        <f t="shared" si="88"/>
        <v>5</v>
      </c>
      <c r="F604" s="738">
        <v>16</v>
      </c>
      <c r="G604" s="726"/>
      <c r="H604" s="721">
        <f t="shared" ca="1" si="89"/>
        <v>39</v>
      </c>
      <c r="I604" s="740"/>
      <c r="J604" s="734"/>
      <c r="K604" s="723"/>
      <c r="L604" s="726"/>
      <c r="M604" s="737" t="str">
        <f ca="1">IFERROR(IF(ROW()=509,"",OFFSET($C602,-COUNTIF($B$507:$B603,"&lt;0")+3,0)),"")</f>
        <v/>
      </c>
      <c r="N604" s="737" t="str">
        <f ca="1">IFERROR(IF(ROW()=509,"",OFFSET($F602,-COUNTIF($B$507:B603,"&lt;0")+3,0)),"")</f>
        <v/>
      </c>
      <c r="O604" s="721"/>
      <c r="P604" s="721"/>
      <c r="Q604" s="721"/>
      <c r="R604" s="721"/>
      <c r="S604" s="721"/>
      <c r="T604" s="726"/>
    </row>
    <row r="605" spans="1:20" x14ac:dyDescent="0.35">
      <c r="A605" s="721" t="b">
        <v>0</v>
      </c>
      <c r="B605" s="721">
        <f t="shared" si="87"/>
        <v>-84</v>
      </c>
      <c r="C605" s="737" t="s">
        <v>1422</v>
      </c>
      <c r="D605" s="737" t="s">
        <v>5112</v>
      </c>
      <c r="E605" s="721">
        <f t="shared" si="88"/>
        <v>6</v>
      </c>
      <c r="F605" s="738">
        <v>16</v>
      </c>
      <c r="G605" s="726"/>
      <c r="H605" s="721">
        <f t="shared" ca="1" si="89"/>
        <v>39</v>
      </c>
      <c r="I605" s="740"/>
      <c r="J605" s="734"/>
      <c r="K605" s="723"/>
      <c r="L605" s="726"/>
      <c r="M605" s="737" t="str">
        <f ca="1">IFERROR(IF(ROW()=509,"",OFFSET($C603,-COUNTIF($B$507:$B604,"&lt;0")+3,0)),"")</f>
        <v/>
      </c>
      <c r="N605" s="737" t="str">
        <f ca="1">IFERROR(IF(ROW()=509,"",OFFSET($F603,-COUNTIF($B$507:B604,"&lt;0")+3,0)),"")</f>
        <v/>
      </c>
      <c r="O605" s="721"/>
      <c r="P605" s="721"/>
      <c r="Q605" s="721"/>
      <c r="R605" s="721"/>
      <c r="S605" s="721"/>
      <c r="T605" s="726"/>
    </row>
    <row r="606" spans="1:20" x14ac:dyDescent="0.35">
      <c r="A606" s="721" t="b">
        <v>0</v>
      </c>
      <c r="B606" s="721">
        <f t="shared" si="87"/>
        <v>-83</v>
      </c>
      <c r="C606" s="737" t="s">
        <v>1423</v>
      </c>
      <c r="D606" s="737" t="s">
        <v>5133</v>
      </c>
      <c r="E606" s="721">
        <f t="shared" si="88"/>
        <v>1</v>
      </c>
      <c r="F606" s="738">
        <v>17</v>
      </c>
      <c r="G606" s="726"/>
      <c r="H606" s="721">
        <f t="shared" ca="1" si="89"/>
        <v>41</v>
      </c>
      <c r="I606" s="740"/>
      <c r="J606" s="734"/>
      <c r="K606" s="723"/>
      <c r="L606" s="726"/>
      <c r="M606" s="737" t="str">
        <f ca="1">IFERROR(IF(ROW()=509,"",OFFSET($C604,-COUNTIF($B$507:$B605,"&lt;0")+3,0)),"")</f>
        <v/>
      </c>
      <c r="N606" s="737" t="str">
        <f ca="1">IFERROR(IF(ROW()=509,"",OFFSET($F604,-COUNTIF($B$507:B605,"&lt;0")+3,0)),"")</f>
        <v/>
      </c>
      <c r="O606" s="721"/>
      <c r="P606" s="721"/>
      <c r="Q606" s="721"/>
      <c r="R606" s="721"/>
      <c r="S606" s="721"/>
      <c r="T606" s="726"/>
    </row>
    <row r="607" spans="1:20" x14ac:dyDescent="0.35">
      <c r="A607" s="721" t="b">
        <v>0</v>
      </c>
      <c r="B607" s="721">
        <f t="shared" si="87"/>
        <v>-82</v>
      </c>
      <c r="C607" s="737" t="s">
        <v>1424</v>
      </c>
      <c r="D607" s="737" t="s">
        <v>5133</v>
      </c>
      <c r="E607" s="721">
        <f t="shared" si="88"/>
        <v>2</v>
      </c>
      <c r="F607" s="738">
        <v>17</v>
      </c>
      <c r="G607" s="726"/>
      <c r="H607" s="721">
        <f t="shared" ca="1" si="89"/>
        <v>41</v>
      </c>
      <c r="I607" s="740"/>
      <c r="J607" s="734"/>
      <c r="K607" s="723"/>
      <c r="L607" s="726"/>
      <c r="M607" s="737" t="str">
        <f ca="1">IFERROR(IF(ROW()=509,"",OFFSET($C605,-COUNTIF($B$507:$B606,"&lt;0")+3,0)),"")</f>
        <v/>
      </c>
      <c r="N607" s="737" t="str">
        <f ca="1">IFERROR(IF(ROW()=509,"",OFFSET($F605,-COUNTIF($B$507:B606,"&lt;0")+3,0)),"")</f>
        <v/>
      </c>
      <c r="O607" s="721"/>
      <c r="P607" s="721"/>
      <c r="Q607" s="721"/>
      <c r="R607" s="721"/>
      <c r="S607" s="721"/>
      <c r="T607" s="726"/>
    </row>
    <row r="608" spans="1:20" x14ac:dyDescent="0.35">
      <c r="A608" s="721" t="b">
        <v>0</v>
      </c>
      <c r="B608" s="721">
        <f t="shared" si="87"/>
        <v>-81</v>
      </c>
      <c r="C608" s="737" t="s">
        <v>1425</v>
      </c>
      <c r="D608" s="737" t="s">
        <v>5133</v>
      </c>
      <c r="E608" s="721">
        <f t="shared" si="88"/>
        <v>3</v>
      </c>
      <c r="F608" s="738">
        <v>17</v>
      </c>
      <c r="G608" s="726"/>
      <c r="H608" s="721">
        <f t="shared" ca="1" si="89"/>
        <v>41</v>
      </c>
      <c r="I608" s="740"/>
      <c r="J608" s="734"/>
      <c r="K608" s="723"/>
      <c r="L608" s="726"/>
      <c r="M608" s="737" t="str">
        <f ca="1">IFERROR(IF(ROW()=509,"",OFFSET($C606,-COUNTIF($B$507:$B607,"&lt;0")+3,0)),"")</f>
        <v/>
      </c>
      <c r="N608" s="737" t="str">
        <f ca="1">IFERROR(IF(ROW()=509,"",OFFSET($F606,-COUNTIF($B$507:B607,"&lt;0")+3,0)),"")</f>
        <v/>
      </c>
      <c r="O608" s="721"/>
      <c r="P608" s="721"/>
      <c r="Q608" s="721"/>
      <c r="R608" s="721"/>
      <c r="S608" s="721"/>
      <c r="T608" s="726"/>
    </row>
    <row r="609" spans="1:20" x14ac:dyDescent="0.35">
      <c r="A609" s="721" t="b">
        <v>0</v>
      </c>
      <c r="B609" s="721">
        <f t="shared" si="87"/>
        <v>-80</v>
      </c>
      <c r="C609" s="737" t="s">
        <v>1426</v>
      </c>
      <c r="D609" s="737" t="s">
        <v>5133</v>
      </c>
      <c r="E609" s="721">
        <f t="shared" si="88"/>
        <v>4</v>
      </c>
      <c r="F609" s="738">
        <v>17</v>
      </c>
      <c r="G609" s="726"/>
      <c r="H609" s="721">
        <f t="shared" ca="1" si="89"/>
        <v>41</v>
      </c>
      <c r="I609" s="740"/>
      <c r="J609" s="734"/>
      <c r="K609" s="723"/>
      <c r="L609" s="726"/>
      <c r="M609" s="737" t="str">
        <f ca="1">IFERROR(IF(ROW()=509,"",OFFSET($C607,-COUNTIF($B$507:$B608,"&lt;0")+3,0)),"")</f>
        <v/>
      </c>
      <c r="N609" s="737" t="str">
        <f ca="1">IFERROR(IF(ROW()=509,"",OFFSET($F607,-COUNTIF($B$507:B608,"&lt;0")+3,0)),"")</f>
        <v/>
      </c>
      <c r="O609" s="721"/>
      <c r="P609" s="721"/>
      <c r="Q609" s="721"/>
      <c r="R609" s="721"/>
      <c r="S609" s="721"/>
      <c r="T609" s="726"/>
    </row>
    <row r="610" spans="1:20" x14ac:dyDescent="0.35">
      <c r="A610" s="721" t="b">
        <v>0</v>
      </c>
      <c r="B610" s="721">
        <f t="shared" si="87"/>
        <v>-79</v>
      </c>
      <c r="C610" s="737" t="s">
        <v>1427</v>
      </c>
      <c r="D610" s="737" t="s">
        <v>5133</v>
      </c>
      <c r="E610" s="721">
        <f t="shared" si="88"/>
        <v>5</v>
      </c>
      <c r="F610" s="738">
        <v>17</v>
      </c>
      <c r="G610" s="726"/>
      <c r="H610" s="721">
        <f t="shared" ca="1" si="89"/>
        <v>41</v>
      </c>
      <c r="I610" s="740"/>
      <c r="J610" s="734"/>
      <c r="K610" s="723"/>
      <c r="L610" s="726"/>
      <c r="M610" s="737" t="str">
        <f ca="1">IFERROR(IF(ROW()=509,"",OFFSET($C608,-COUNTIF($B$507:$B609,"&lt;0")+3,0)),"")</f>
        <v/>
      </c>
      <c r="N610" s="737" t="str">
        <f ca="1">IFERROR(IF(ROW()=509,"",OFFSET($F608,-COUNTIF($B$507:B609,"&lt;0")+3,0)),"")</f>
        <v/>
      </c>
      <c r="O610" s="721"/>
      <c r="P610" s="721"/>
      <c r="Q610" s="721"/>
      <c r="R610" s="721"/>
      <c r="S610" s="721"/>
      <c r="T610" s="726"/>
    </row>
    <row r="611" spans="1:20" x14ac:dyDescent="0.35">
      <c r="A611" s="721" t="b">
        <v>0</v>
      </c>
      <c r="B611" s="721">
        <f t="shared" si="87"/>
        <v>-78</v>
      </c>
      <c r="C611" s="737" t="s">
        <v>1428</v>
      </c>
      <c r="D611" s="737" t="s">
        <v>5133</v>
      </c>
      <c r="E611" s="721">
        <f t="shared" si="88"/>
        <v>6</v>
      </c>
      <c r="F611" s="738">
        <v>17</v>
      </c>
      <c r="G611" s="726"/>
      <c r="H611" s="721">
        <f t="shared" ca="1" si="89"/>
        <v>41</v>
      </c>
      <c r="I611" s="740"/>
      <c r="J611" s="734"/>
      <c r="K611" s="723"/>
      <c r="L611" s="726"/>
      <c r="M611" s="737" t="str">
        <f ca="1">IFERROR(IF(ROW()=509,"",OFFSET($C609,-COUNTIF($B$507:$B610,"&lt;0")+3,0)),"")</f>
        <v/>
      </c>
      <c r="N611" s="737" t="str">
        <f ca="1">IFERROR(IF(ROW()=509,"",OFFSET($F609,-COUNTIF($B$507:B610,"&lt;0")+3,0)),"")</f>
        <v/>
      </c>
      <c r="O611" s="721"/>
      <c r="P611" s="721"/>
      <c r="Q611" s="721"/>
      <c r="R611" s="721"/>
      <c r="S611" s="721"/>
      <c r="T611" s="726"/>
    </row>
    <row r="612" spans="1:20" x14ac:dyDescent="0.35">
      <c r="A612" s="721" t="b">
        <v>0</v>
      </c>
      <c r="B612" s="721">
        <f t="shared" si="87"/>
        <v>-77</v>
      </c>
      <c r="C612" s="737" t="s">
        <v>1429</v>
      </c>
      <c r="D612" s="737" t="s">
        <v>5154</v>
      </c>
      <c r="E612" s="721">
        <f t="shared" si="88"/>
        <v>1</v>
      </c>
      <c r="F612" s="738">
        <v>18</v>
      </c>
      <c r="G612" s="726"/>
      <c r="H612" s="721">
        <f t="shared" ca="1" si="89"/>
        <v>43</v>
      </c>
      <c r="I612" s="740"/>
      <c r="J612" s="734"/>
      <c r="K612" s="723"/>
      <c r="L612" s="726"/>
      <c r="M612" s="737" t="str">
        <f ca="1">IFERROR(IF(ROW()=509,"",OFFSET($C610,-COUNTIF($B$507:$B611,"&lt;0")+3,0)),"")</f>
        <v/>
      </c>
      <c r="N612" s="737" t="str">
        <f ca="1">IFERROR(IF(ROW()=509,"",OFFSET($F610,-COUNTIF($B$507:B611,"&lt;0")+3,0)),"")</f>
        <v/>
      </c>
      <c r="O612" s="721"/>
      <c r="P612" s="721"/>
      <c r="Q612" s="721"/>
      <c r="R612" s="721"/>
      <c r="S612" s="721"/>
      <c r="T612" s="726"/>
    </row>
    <row r="613" spans="1:20" x14ac:dyDescent="0.35">
      <c r="A613" s="721" t="b">
        <v>0</v>
      </c>
      <c r="B613" s="721">
        <f t="shared" si="87"/>
        <v>-76</v>
      </c>
      <c r="C613" s="737" t="s">
        <v>1430</v>
      </c>
      <c r="D613" s="737" t="s">
        <v>5154</v>
      </c>
      <c r="E613" s="721">
        <f t="shared" si="88"/>
        <v>2</v>
      </c>
      <c r="F613" s="738">
        <v>18</v>
      </c>
      <c r="G613" s="726"/>
      <c r="H613" s="721">
        <f t="shared" ca="1" si="89"/>
        <v>43</v>
      </c>
      <c r="I613" s="740"/>
      <c r="J613" s="734"/>
      <c r="K613" s="723"/>
      <c r="L613" s="726"/>
      <c r="M613" s="737" t="str">
        <f ca="1">IFERROR(IF(ROW()=509,"",OFFSET($C611,-COUNTIF($B$507:$B612,"&lt;0")+3,0)),"")</f>
        <v/>
      </c>
      <c r="N613" s="737" t="str">
        <f ca="1">IFERROR(IF(ROW()=509,"",OFFSET($F611,-COUNTIF($B$507:B612,"&lt;0")+3,0)),"")</f>
        <v/>
      </c>
      <c r="O613" s="721"/>
      <c r="P613" s="721"/>
      <c r="Q613" s="721"/>
      <c r="R613" s="721"/>
      <c r="S613" s="721"/>
      <c r="T613" s="726"/>
    </row>
    <row r="614" spans="1:20" x14ac:dyDescent="0.35">
      <c r="A614" s="721" t="b">
        <v>0</v>
      </c>
      <c r="B614" s="721">
        <f t="shared" si="87"/>
        <v>-75</v>
      </c>
      <c r="C614" s="737" t="s">
        <v>1431</v>
      </c>
      <c r="D614" s="737" t="s">
        <v>5154</v>
      </c>
      <c r="E614" s="721">
        <f t="shared" si="88"/>
        <v>3</v>
      </c>
      <c r="F614" s="738">
        <v>18</v>
      </c>
      <c r="G614" s="726"/>
      <c r="H614" s="721">
        <f t="shared" ca="1" si="89"/>
        <v>43</v>
      </c>
      <c r="I614" s="740"/>
      <c r="J614" s="734"/>
      <c r="K614" s="723"/>
      <c r="L614" s="726"/>
      <c r="M614" s="737" t="str">
        <f ca="1">IFERROR(IF(ROW()=509,"",OFFSET($C612,-COUNTIF($B$507:$B613,"&lt;0")+3,0)),"")</f>
        <v/>
      </c>
      <c r="N614" s="737" t="str">
        <f ca="1">IFERROR(IF(ROW()=509,"",OFFSET($F612,-COUNTIF($B$507:B613,"&lt;0")+3,0)),"")</f>
        <v/>
      </c>
      <c r="O614" s="721"/>
      <c r="P614" s="721"/>
      <c r="Q614" s="721"/>
      <c r="R614" s="721"/>
      <c r="S614" s="721"/>
      <c r="T614" s="726"/>
    </row>
    <row r="615" spans="1:20" x14ac:dyDescent="0.35">
      <c r="A615" s="721" t="b">
        <v>0</v>
      </c>
      <c r="B615" s="721">
        <f t="shared" si="87"/>
        <v>-74</v>
      </c>
      <c r="C615" s="737" t="s">
        <v>1432</v>
      </c>
      <c r="D615" s="737" t="s">
        <v>5154</v>
      </c>
      <c r="E615" s="721">
        <f t="shared" si="88"/>
        <v>4</v>
      </c>
      <c r="F615" s="738">
        <v>18</v>
      </c>
      <c r="G615" s="726"/>
      <c r="H615" s="721">
        <f t="shared" ca="1" si="89"/>
        <v>43</v>
      </c>
      <c r="I615" s="740"/>
      <c r="J615" s="734"/>
      <c r="K615" s="723"/>
      <c r="L615" s="726"/>
      <c r="M615" s="737" t="str">
        <f ca="1">IFERROR(IF(ROW()=509,"",OFFSET($C613,-COUNTIF($B$507:$B614,"&lt;0")+3,0)),"")</f>
        <v/>
      </c>
      <c r="N615" s="737" t="str">
        <f ca="1">IFERROR(IF(ROW()=509,"",OFFSET($F613,-COUNTIF($B$507:B614,"&lt;0")+3,0)),"")</f>
        <v/>
      </c>
      <c r="O615" s="721"/>
      <c r="P615" s="721"/>
      <c r="Q615" s="721"/>
      <c r="R615" s="721"/>
      <c r="S615" s="721"/>
      <c r="T615" s="726"/>
    </row>
    <row r="616" spans="1:20" x14ac:dyDescent="0.35">
      <c r="A616" s="721" t="b">
        <v>0</v>
      </c>
      <c r="B616" s="721">
        <f t="shared" si="87"/>
        <v>-73</v>
      </c>
      <c r="C616" s="737" t="s">
        <v>1433</v>
      </c>
      <c r="D616" s="737" t="s">
        <v>5154</v>
      </c>
      <c r="E616" s="721">
        <f t="shared" si="88"/>
        <v>5</v>
      </c>
      <c r="F616" s="738">
        <v>18</v>
      </c>
      <c r="G616" s="726"/>
      <c r="H616" s="721">
        <f t="shared" ca="1" si="89"/>
        <v>43</v>
      </c>
      <c r="I616" s="740"/>
      <c r="J616" s="734"/>
      <c r="K616" s="723"/>
      <c r="L616" s="726"/>
      <c r="M616" s="737" t="str">
        <f ca="1">IFERROR(IF(ROW()=509,"",OFFSET($C614,-COUNTIF($B$507:$B615,"&lt;0")+3,0)),"")</f>
        <v/>
      </c>
      <c r="N616" s="737" t="str">
        <f ca="1">IFERROR(IF(ROW()=509,"",OFFSET($F614,-COUNTIF($B$507:B615,"&lt;0")+3,0)),"")</f>
        <v/>
      </c>
      <c r="O616" s="721"/>
      <c r="P616" s="721"/>
      <c r="Q616" s="721"/>
      <c r="R616" s="721"/>
      <c r="S616" s="721"/>
      <c r="T616" s="726"/>
    </row>
    <row r="617" spans="1:20" x14ac:dyDescent="0.35">
      <c r="A617" s="721" t="b">
        <v>0</v>
      </c>
      <c r="B617" s="721">
        <f t="shared" si="87"/>
        <v>-72</v>
      </c>
      <c r="C617" s="737" t="s">
        <v>1434</v>
      </c>
      <c r="D617" s="737" t="s">
        <v>5154</v>
      </c>
      <c r="E617" s="721">
        <f t="shared" si="88"/>
        <v>6</v>
      </c>
      <c r="F617" s="738">
        <v>18</v>
      </c>
      <c r="G617" s="726"/>
      <c r="H617" s="721">
        <f t="shared" ca="1" si="89"/>
        <v>43</v>
      </c>
      <c r="I617" s="740"/>
      <c r="J617" s="734"/>
      <c r="K617" s="723"/>
      <c r="L617" s="726"/>
      <c r="M617" s="737" t="str">
        <f ca="1">IFERROR(IF(ROW()=509,"",OFFSET($C615,-COUNTIF($B$507:$B616,"&lt;0")+3,0)),"")</f>
        <v/>
      </c>
      <c r="N617" s="737" t="str">
        <f ca="1">IFERROR(IF(ROW()=509,"",OFFSET($F615,-COUNTIF($B$507:B616,"&lt;0")+3,0)),"")</f>
        <v/>
      </c>
      <c r="O617" s="721"/>
      <c r="P617" s="721"/>
      <c r="Q617" s="721"/>
      <c r="R617" s="721"/>
      <c r="S617" s="721"/>
      <c r="T617" s="726"/>
    </row>
    <row r="618" spans="1:20" x14ac:dyDescent="0.35">
      <c r="A618" s="721" t="b">
        <v>0</v>
      </c>
      <c r="B618" s="721">
        <f t="shared" si="87"/>
        <v>-71</v>
      </c>
      <c r="C618" s="737" t="s">
        <v>1435</v>
      </c>
      <c r="D618" s="737" t="s">
        <v>5175</v>
      </c>
      <c r="E618" s="721">
        <f t="shared" si="88"/>
        <v>1</v>
      </c>
      <c r="F618" s="738">
        <v>19</v>
      </c>
      <c r="G618" s="726"/>
      <c r="H618" s="721">
        <f t="shared" ca="1" si="89"/>
        <v>45</v>
      </c>
      <c r="I618" s="740"/>
      <c r="J618" s="734"/>
      <c r="K618" s="723"/>
      <c r="L618" s="726"/>
      <c r="M618" s="737" t="str">
        <f ca="1">IFERROR(IF(ROW()=509,"",OFFSET($C616,-COUNTIF($B$507:$B617,"&lt;0")+3,0)),"")</f>
        <v/>
      </c>
      <c r="N618" s="737" t="str">
        <f ca="1">IFERROR(IF(ROW()=509,"",OFFSET($F616,-COUNTIF($B$507:B617,"&lt;0")+3,0)),"")</f>
        <v/>
      </c>
      <c r="O618" s="721"/>
      <c r="P618" s="721"/>
      <c r="Q618" s="721"/>
      <c r="R618" s="721"/>
      <c r="S618" s="721"/>
      <c r="T618" s="726"/>
    </row>
    <row r="619" spans="1:20" x14ac:dyDescent="0.35">
      <c r="A619" s="721" t="b">
        <v>0</v>
      </c>
      <c r="B619" s="721">
        <f t="shared" si="87"/>
        <v>-70</v>
      </c>
      <c r="C619" s="737" t="s">
        <v>1436</v>
      </c>
      <c r="D619" s="737" t="s">
        <v>5175</v>
      </c>
      <c r="E619" s="721">
        <f t="shared" si="88"/>
        <v>2</v>
      </c>
      <c r="F619" s="738">
        <v>19</v>
      </c>
      <c r="G619" s="726"/>
      <c r="H619" s="721">
        <f t="shared" ca="1" si="89"/>
        <v>45</v>
      </c>
      <c r="I619" s="740"/>
      <c r="J619" s="734"/>
      <c r="K619" s="723"/>
      <c r="L619" s="726"/>
      <c r="M619" s="737" t="str">
        <f ca="1">IFERROR(IF(ROW()=509,"",OFFSET($C617,-COUNTIF($B$507:$B618,"&lt;0")+3,0)),"")</f>
        <v/>
      </c>
      <c r="N619" s="737" t="str">
        <f ca="1">IFERROR(IF(ROW()=509,"",OFFSET($F617,-COUNTIF($B$507:B618,"&lt;0")+3,0)),"")</f>
        <v/>
      </c>
      <c r="O619" s="721"/>
      <c r="P619" s="721"/>
      <c r="Q619" s="721"/>
      <c r="R619" s="721"/>
      <c r="S619" s="721"/>
      <c r="T619" s="726"/>
    </row>
    <row r="620" spans="1:20" x14ac:dyDescent="0.35">
      <c r="A620" s="721" t="b">
        <v>0</v>
      </c>
      <c r="B620" s="721">
        <f t="shared" si="87"/>
        <v>-69</v>
      </c>
      <c r="C620" s="737" t="s">
        <v>1437</v>
      </c>
      <c r="D620" s="737" t="s">
        <v>5175</v>
      </c>
      <c r="E620" s="721">
        <f t="shared" si="88"/>
        <v>3</v>
      </c>
      <c r="F620" s="738">
        <v>19</v>
      </c>
      <c r="G620" s="726"/>
      <c r="H620" s="721">
        <f t="shared" ca="1" si="89"/>
        <v>45</v>
      </c>
      <c r="I620" s="740"/>
      <c r="J620" s="734"/>
      <c r="K620" s="723"/>
      <c r="L620" s="726"/>
      <c r="M620" s="737" t="str">
        <f ca="1">IFERROR(IF(ROW()=509,"",OFFSET($C618,-COUNTIF($B$507:$B619,"&lt;0")+3,0)),"")</f>
        <v/>
      </c>
      <c r="N620" s="737" t="str">
        <f ca="1">IFERROR(IF(ROW()=509,"",OFFSET($F618,-COUNTIF($B$507:B619,"&lt;0")+3,0)),"")</f>
        <v/>
      </c>
      <c r="O620" s="721"/>
      <c r="P620" s="721"/>
      <c r="Q620" s="721"/>
      <c r="R620" s="721"/>
      <c r="S620" s="721"/>
      <c r="T620" s="726"/>
    </row>
    <row r="621" spans="1:20" x14ac:dyDescent="0.35">
      <c r="A621" s="721" t="b">
        <v>0</v>
      </c>
      <c r="B621" s="721">
        <f t="shared" si="87"/>
        <v>-68</v>
      </c>
      <c r="C621" s="737" t="s">
        <v>1438</v>
      </c>
      <c r="D621" s="737" t="s">
        <v>5175</v>
      </c>
      <c r="E621" s="721">
        <f t="shared" si="88"/>
        <v>4</v>
      </c>
      <c r="F621" s="738">
        <v>19</v>
      </c>
      <c r="G621" s="726"/>
      <c r="H621" s="721">
        <f t="shared" ca="1" si="89"/>
        <v>45</v>
      </c>
      <c r="I621" s="740"/>
      <c r="J621" s="734"/>
      <c r="K621" s="723"/>
      <c r="L621" s="726"/>
      <c r="M621" s="737" t="str">
        <f ca="1">IFERROR(IF(ROW()=509,"",OFFSET($C619,-COUNTIF($B$507:$B620,"&lt;0")+3,0)),"")</f>
        <v/>
      </c>
      <c r="N621" s="737" t="str">
        <f ca="1">IFERROR(IF(ROW()=509,"",OFFSET($F619,-COUNTIF($B$507:B620,"&lt;0")+3,0)),"")</f>
        <v/>
      </c>
      <c r="O621" s="721"/>
      <c r="P621" s="721"/>
      <c r="Q621" s="721"/>
      <c r="R621" s="721"/>
      <c r="S621" s="721"/>
      <c r="T621" s="726"/>
    </row>
    <row r="622" spans="1:20" x14ac:dyDescent="0.35">
      <c r="A622" s="721" t="b">
        <v>0</v>
      </c>
      <c r="B622" s="721">
        <f t="shared" si="87"/>
        <v>-67</v>
      </c>
      <c r="C622" s="737" t="s">
        <v>1439</v>
      </c>
      <c r="D622" s="737" t="s">
        <v>5175</v>
      </c>
      <c r="E622" s="721">
        <f t="shared" si="88"/>
        <v>5</v>
      </c>
      <c r="F622" s="738">
        <v>19</v>
      </c>
      <c r="G622" s="726"/>
      <c r="H622" s="721">
        <f t="shared" ca="1" si="89"/>
        <v>45</v>
      </c>
      <c r="I622" s="740"/>
      <c r="J622" s="734"/>
      <c r="K622" s="723"/>
      <c r="L622" s="726"/>
      <c r="M622" s="737" t="str">
        <f ca="1">IFERROR(IF(ROW()=509,"",OFFSET($C620,-COUNTIF($B$507:$B621,"&lt;0")+3,0)),"")</f>
        <v/>
      </c>
      <c r="N622" s="737" t="str">
        <f ca="1">IFERROR(IF(ROW()=509,"",OFFSET($F620,-COUNTIF($B$507:B621,"&lt;0")+3,0)),"")</f>
        <v/>
      </c>
      <c r="O622" s="721"/>
      <c r="P622" s="721"/>
      <c r="Q622" s="721"/>
      <c r="R622" s="721"/>
      <c r="S622" s="721"/>
      <c r="T622" s="726"/>
    </row>
    <row r="623" spans="1:20" x14ac:dyDescent="0.35">
      <c r="A623" s="721" t="b">
        <v>0</v>
      </c>
      <c r="B623" s="721">
        <f t="shared" si="87"/>
        <v>-66</v>
      </c>
      <c r="C623" s="737" t="s">
        <v>1440</v>
      </c>
      <c r="D623" s="737" t="s">
        <v>5175</v>
      </c>
      <c r="E623" s="721">
        <f t="shared" si="88"/>
        <v>6</v>
      </c>
      <c r="F623" s="738">
        <v>19</v>
      </c>
      <c r="G623" s="726"/>
      <c r="H623" s="721">
        <f t="shared" ca="1" si="89"/>
        <v>45</v>
      </c>
      <c r="I623" s="740"/>
      <c r="J623" s="734"/>
      <c r="K623" s="723"/>
      <c r="L623" s="726"/>
      <c r="M623" s="737" t="str">
        <f ca="1">IFERROR(IF(ROW()=509,"",OFFSET($C621,-COUNTIF($B$507:$B622,"&lt;0")+3,0)),"")</f>
        <v/>
      </c>
      <c r="N623" s="737" t="str">
        <f ca="1">IFERROR(IF(ROW()=509,"",OFFSET($F621,-COUNTIF($B$507:B622,"&lt;0")+3,0)),"")</f>
        <v/>
      </c>
      <c r="O623" s="721"/>
      <c r="P623" s="721"/>
      <c r="Q623" s="721"/>
      <c r="R623" s="721"/>
      <c r="S623" s="721"/>
      <c r="T623" s="726"/>
    </row>
    <row r="624" spans="1:20" x14ac:dyDescent="0.35">
      <c r="A624" s="721" t="b">
        <v>0</v>
      </c>
      <c r="B624" s="721">
        <f t="shared" si="87"/>
        <v>-65</v>
      </c>
      <c r="C624" s="737" t="s">
        <v>1441</v>
      </c>
      <c r="D624" s="737" t="s">
        <v>5196</v>
      </c>
      <c r="E624" s="721">
        <f t="shared" si="88"/>
        <v>1</v>
      </c>
      <c r="F624" s="738">
        <v>20</v>
      </c>
      <c r="G624" s="726"/>
      <c r="H624" s="721">
        <f t="shared" ca="1" si="89"/>
        <v>47</v>
      </c>
      <c r="I624" s="740"/>
      <c r="J624" s="734"/>
      <c r="K624" s="723"/>
      <c r="L624" s="726"/>
      <c r="M624" s="737" t="str">
        <f ca="1">IFERROR(IF(ROW()=509,"",OFFSET($C622,-COUNTIF($B$507:$B623,"&lt;0")+3,0)),"")</f>
        <v/>
      </c>
      <c r="N624" s="737" t="str">
        <f ca="1">IFERROR(IF(ROW()=509,"",OFFSET($F622,-COUNTIF($B$507:B623,"&lt;0")+3,0)),"")</f>
        <v/>
      </c>
      <c r="O624" s="721"/>
      <c r="P624" s="721"/>
      <c r="Q624" s="721"/>
      <c r="R624" s="721"/>
      <c r="S624" s="721"/>
      <c r="T624" s="726"/>
    </row>
    <row r="625" spans="1:20" x14ac:dyDescent="0.35">
      <c r="A625" s="721" t="b">
        <v>0</v>
      </c>
      <c r="B625" s="721">
        <f t="shared" si="87"/>
        <v>-64</v>
      </c>
      <c r="C625" s="737" t="s">
        <v>1442</v>
      </c>
      <c r="D625" s="737" t="s">
        <v>5196</v>
      </c>
      <c r="E625" s="721">
        <f t="shared" si="88"/>
        <v>2</v>
      </c>
      <c r="F625" s="738">
        <v>20</v>
      </c>
      <c r="G625" s="726"/>
      <c r="H625" s="721">
        <f t="shared" ca="1" si="89"/>
        <v>47</v>
      </c>
      <c r="I625" s="740"/>
      <c r="J625" s="734"/>
      <c r="K625" s="723"/>
      <c r="L625" s="726"/>
      <c r="M625" s="737" t="str">
        <f ca="1">IFERROR(IF(ROW()=509,"",OFFSET($C623,-COUNTIF($B$507:$B624,"&lt;0")+3,0)),"")</f>
        <v/>
      </c>
      <c r="N625" s="737" t="str">
        <f ca="1">IFERROR(IF(ROW()=509,"",OFFSET($F623,-COUNTIF($B$507:B624,"&lt;0")+3,0)),"")</f>
        <v/>
      </c>
      <c r="O625" s="721"/>
      <c r="P625" s="721"/>
      <c r="Q625" s="721"/>
      <c r="R625" s="721"/>
      <c r="S625" s="721"/>
      <c r="T625" s="726"/>
    </row>
    <row r="626" spans="1:20" x14ac:dyDescent="0.35">
      <c r="A626" s="721" t="b">
        <v>0</v>
      </c>
      <c r="B626" s="721">
        <f t="shared" si="87"/>
        <v>-63</v>
      </c>
      <c r="C626" s="737" t="s">
        <v>1443</v>
      </c>
      <c r="D626" s="737" t="s">
        <v>5196</v>
      </c>
      <c r="E626" s="721">
        <f t="shared" si="88"/>
        <v>3</v>
      </c>
      <c r="F626" s="738">
        <v>20</v>
      </c>
      <c r="G626" s="726"/>
      <c r="H626" s="721">
        <f t="shared" ca="1" si="89"/>
        <v>47</v>
      </c>
      <c r="I626" s="740"/>
      <c r="J626" s="734"/>
      <c r="K626" s="723"/>
      <c r="L626" s="726"/>
      <c r="M626" s="737" t="str">
        <f ca="1">IFERROR(IF(ROW()=509,"",OFFSET($C624,-COUNTIF($B$507:$B625,"&lt;0")+3,0)),"")</f>
        <v/>
      </c>
      <c r="N626" s="737" t="str">
        <f ca="1">IFERROR(IF(ROW()=509,"",OFFSET($F624,-COUNTIF($B$507:B625,"&lt;0")+3,0)),"")</f>
        <v/>
      </c>
      <c r="O626" s="721"/>
      <c r="P626" s="721"/>
      <c r="Q626" s="721"/>
      <c r="R626" s="721"/>
      <c r="S626" s="721"/>
      <c r="T626" s="726"/>
    </row>
    <row r="627" spans="1:20" x14ac:dyDescent="0.35">
      <c r="A627" s="721" t="b">
        <v>0</v>
      </c>
      <c r="B627" s="721">
        <f t="shared" si="87"/>
        <v>-62</v>
      </c>
      <c r="C627" s="737" t="s">
        <v>1444</v>
      </c>
      <c r="D627" s="737" t="s">
        <v>5196</v>
      </c>
      <c r="E627" s="721">
        <f t="shared" si="88"/>
        <v>4</v>
      </c>
      <c r="F627" s="738">
        <v>20</v>
      </c>
      <c r="G627" s="726"/>
      <c r="H627" s="721">
        <f t="shared" ca="1" si="89"/>
        <v>47</v>
      </c>
      <c r="I627" s="740"/>
      <c r="J627" s="734"/>
      <c r="K627" s="723"/>
      <c r="L627" s="726"/>
      <c r="M627" s="737" t="str">
        <f ca="1">IFERROR(IF(ROW()=509,"",OFFSET($C625,-COUNTIF($B$507:$B626,"&lt;0")+3,0)),"")</f>
        <v/>
      </c>
      <c r="N627" s="737" t="str">
        <f ca="1">IFERROR(IF(ROW()=509,"",OFFSET($F625,-COUNTIF($B$507:B626,"&lt;0")+3,0)),"")</f>
        <v/>
      </c>
      <c r="O627" s="721"/>
      <c r="P627" s="721"/>
      <c r="Q627" s="721"/>
      <c r="R627" s="721"/>
      <c r="S627" s="721"/>
      <c r="T627" s="726"/>
    </row>
    <row r="628" spans="1:20" x14ac:dyDescent="0.35">
      <c r="A628" s="721" t="b">
        <v>0</v>
      </c>
      <c r="B628" s="721">
        <f t="shared" si="87"/>
        <v>-61</v>
      </c>
      <c r="C628" s="737" t="s">
        <v>1445</v>
      </c>
      <c r="D628" s="737" t="s">
        <v>5196</v>
      </c>
      <c r="E628" s="721">
        <f t="shared" si="88"/>
        <v>5</v>
      </c>
      <c r="F628" s="738">
        <v>20</v>
      </c>
      <c r="G628" s="726"/>
      <c r="H628" s="721">
        <f t="shared" ca="1" si="89"/>
        <v>47</v>
      </c>
      <c r="I628" s="740"/>
      <c r="J628" s="734"/>
      <c r="K628" s="723"/>
      <c r="L628" s="726"/>
      <c r="M628" s="737" t="str">
        <f ca="1">IFERROR(IF(ROW()=509,"",OFFSET($C626,-COUNTIF($B$507:$B627,"&lt;0")+3,0)),"")</f>
        <v/>
      </c>
      <c r="N628" s="737" t="str">
        <f ca="1">IFERROR(IF(ROW()=509,"",OFFSET($F626,-COUNTIF($B$507:B627,"&lt;0")+3,0)),"")</f>
        <v/>
      </c>
      <c r="O628" s="721"/>
      <c r="P628" s="721"/>
      <c r="Q628" s="721"/>
      <c r="R628" s="721"/>
      <c r="S628" s="721"/>
      <c r="T628" s="726"/>
    </row>
    <row r="629" spans="1:20" x14ac:dyDescent="0.35">
      <c r="A629" s="721" t="b">
        <v>0</v>
      </c>
      <c r="B629" s="721">
        <f t="shared" si="87"/>
        <v>-60</v>
      </c>
      <c r="C629" s="737" t="s">
        <v>1446</v>
      </c>
      <c r="D629" s="737" t="s">
        <v>5196</v>
      </c>
      <c r="E629" s="721">
        <f t="shared" si="88"/>
        <v>6</v>
      </c>
      <c r="F629" s="738">
        <v>20</v>
      </c>
      <c r="G629" s="726"/>
      <c r="H629" s="721">
        <f t="shared" ca="1" si="89"/>
        <v>47</v>
      </c>
      <c r="I629" s="740"/>
      <c r="J629" s="734"/>
      <c r="K629" s="723"/>
      <c r="L629" s="726"/>
      <c r="M629" s="737" t="str">
        <f ca="1">IFERROR(IF(ROW()=509,"",OFFSET($C627,-COUNTIF($B$507:$B628,"&lt;0")+3,0)),"")</f>
        <v/>
      </c>
      <c r="N629" s="737" t="str">
        <f ca="1">IFERROR(IF(ROW()=509,"",OFFSET($F627,-COUNTIF($B$507:B628,"&lt;0")+3,0)),"")</f>
        <v/>
      </c>
      <c r="O629" s="721"/>
      <c r="P629" s="721"/>
      <c r="Q629" s="721"/>
      <c r="R629" s="721"/>
      <c r="S629" s="721"/>
      <c r="T629" s="726"/>
    </row>
    <row r="630" spans="1:20" x14ac:dyDescent="0.35">
      <c r="A630" s="721" t="b">
        <v>0</v>
      </c>
      <c r="B630" s="721">
        <f t="shared" si="87"/>
        <v>-59</v>
      </c>
      <c r="C630" s="737" t="s">
        <v>1447</v>
      </c>
      <c r="D630" s="737" t="s">
        <v>5217</v>
      </c>
      <c r="E630" s="721">
        <f t="shared" si="88"/>
        <v>1</v>
      </c>
      <c r="F630" s="738">
        <v>21</v>
      </c>
      <c r="G630" s="726"/>
      <c r="H630" s="721">
        <f t="shared" ca="1" si="89"/>
        <v>49</v>
      </c>
      <c r="I630" s="740"/>
      <c r="J630" s="734"/>
      <c r="K630" s="723"/>
      <c r="L630" s="726"/>
      <c r="M630" s="737" t="str">
        <f ca="1">IFERROR(IF(ROW()=509,"",OFFSET($C628,-COUNTIF($B$507:$B629,"&lt;0")+3,0)),"")</f>
        <v/>
      </c>
      <c r="N630" s="737" t="str">
        <f ca="1">IFERROR(IF(ROW()=509,"",OFFSET($F628,-COUNTIF($B$507:B629,"&lt;0")+3,0)),"")</f>
        <v/>
      </c>
      <c r="O630" s="721"/>
      <c r="P630" s="721"/>
      <c r="Q630" s="721"/>
      <c r="R630" s="721"/>
      <c r="S630" s="721"/>
      <c r="T630" s="726"/>
    </row>
    <row r="631" spans="1:20" x14ac:dyDescent="0.35">
      <c r="A631" s="721" t="b">
        <v>0</v>
      </c>
      <c r="B631" s="721">
        <f t="shared" si="87"/>
        <v>-58</v>
      </c>
      <c r="C631" s="737" t="s">
        <v>1448</v>
      </c>
      <c r="D631" s="737" t="s">
        <v>5217</v>
      </c>
      <c r="E631" s="721">
        <f t="shared" si="88"/>
        <v>2</v>
      </c>
      <c r="F631" s="738">
        <v>21</v>
      </c>
      <c r="G631" s="726"/>
      <c r="H631" s="721">
        <f t="shared" ca="1" si="89"/>
        <v>49</v>
      </c>
      <c r="I631" s="740"/>
      <c r="J631" s="734"/>
      <c r="K631" s="723"/>
      <c r="L631" s="726"/>
      <c r="M631" s="737" t="str">
        <f ca="1">IFERROR(IF(ROW()=509,"",OFFSET($C629,-COUNTIF($B$507:$B630,"&lt;0")+3,0)),"")</f>
        <v/>
      </c>
      <c r="N631" s="737" t="str">
        <f ca="1">IFERROR(IF(ROW()=509,"",OFFSET($F629,-COUNTIF($B$507:B630,"&lt;0")+3,0)),"")</f>
        <v/>
      </c>
      <c r="O631" s="721"/>
      <c r="P631" s="721"/>
      <c r="Q631" s="721"/>
      <c r="R631" s="721"/>
      <c r="S631" s="721"/>
      <c r="T631" s="726"/>
    </row>
    <row r="632" spans="1:20" x14ac:dyDescent="0.35">
      <c r="A632" s="721" t="b">
        <v>0</v>
      </c>
      <c r="B632" s="721">
        <f t="shared" si="87"/>
        <v>-57</v>
      </c>
      <c r="C632" s="737" t="s">
        <v>1449</v>
      </c>
      <c r="D632" s="737" t="s">
        <v>5217</v>
      </c>
      <c r="E632" s="721">
        <f t="shared" si="88"/>
        <v>3</v>
      </c>
      <c r="F632" s="738">
        <v>21</v>
      </c>
      <c r="G632" s="726"/>
      <c r="H632" s="721">
        <f t="shared" ca="1" si="89"/>
        <v>49</v>
      </c>
      <c r="I632" s="740"/>
      <c r="J632" s="734"/>
      <c r="K632" s="723"/>
      <c r="L632" s="726"/>
      <c r="M632" s="737" t="str">
        <f ca="1">IFERROR(IF(ROW()=509,"",OFFSET($C630,-COUNTIF($B$507:$B631,"&lt;0")+3,0)),"")</f>
        <v/>
      </c>
      <c r="N632" s="737" t="str">
        <f ca="1">IFERROR(IF(ROW()=509,"",OFFSET($F630,-COUNTIF($B$507:B631,"&lt;0")+3,0)),"")</f>
        <v/>
      </c>
      <c r="O632" s="721"/>
      <c r="P632" s="721"/>
      <c r="Q632" s="721"/>
      <c r="R632" s="721"/>
      <c r="S632" s="721"/>
      <c r="T632" s="726"/>
    </row>
    <row r="633" spans="1:20" x14ac:dyDescent="0.35">
      <c r="A633" s="721" t="b">
        <v>0</v>
      </c>
      <c r="B633" s="721">
        <f t="shared" si="87"/>
        <v>-56</v>
      </c>
      <c r="C633" s="737" t="s">
        <v>1450</v>
      </c>
      <c r="D633" s="737" t="s">
        <v>5217</v>
      </c>
      <c r="E633" s="721">
        <f t="shared" si="88"/>
        <v>4</v>
      </c>
      <c r="F633" s="738">
        <v>21</v>
      </c>
      <c r="G633" s="726"/>
      <c r="H633" s="721">
        <f t="shared" ca="1" si="89"/>
        <v>49</v>
      </c>
      <c r="I633" s="740"/>
      <c r="J633" s="734"/>
      <c r="K633" s="723"/>
      <c r="L633" s="726"/>
      <c r="M633" s="737" t="str">
        <f ca="1">IFERROR(IF(ROW()=509,"",OFFSET($C631,-COUNTIF($B$507:$B632,"&lt;0")+3,0)),"")</f>
        <v/>
      </c>
      <c r="N633" s="737" t="str">
        <f ca="1">IFERROR(IF(ROW()=509,"",OFFSET($F631,-COUNTIF($B$507:B632,"&lt;0")+3,0)),"")</f>
        <v/>
      </c>
      <c r="O633" s="721"/>
      <c r="P633" s="721"/>
      <c r="Q633" s="721"/>
      <c r="R633" s="721"/>
      <c r="S633" s="721"/>
      <c r="T633" s="726"/>
    </row>
    <row r="634" spans="1:20" x14ac:dyDescent="0.35">
      <c r="A634" s="721" t="b">
        <v>0</v>
      </c>
      <c r="B634" s="721">
        <f t="shared" si="87"/>
        <v>-55</v>
      </c>
      <c r="C634" s="737" t="s">
        <v>1451</v>
      </c>
      <c r="D634" s="737" t="s">
        <v>5217</v>
      </c>
      <c r="E634" s="721">
        <f t="shared" si="88"/>
        <v>5</v>
      </c>
      <c r="F634" s="738">
        <v>21</v>
      </c>
      <c r="G634" s="726"/>
      <c r="H634" s="721">
        <f t="shared" ca="1" si="89"/>
        <v>49</v>
      </c>
      <c r="I634" s="740"/>
      <c r="J634" s="734"/>
      <c r="K634" s="723"/>
      <c r="L634" s="726"/>
      <c r="M634" s="737" t="str">
        <f ca="1">IFERROR(IF(ROW()=509,"",OFFSET($C632,-COUNTIF($B$507:$B633,"&lt;0")+3,0)),"")</f>
        <v/>
      </c>
      <c r="N634" s="737" t="str">
        <f ca="1">IFERROR(IF(ROW()=509,"",OFFSET($F632,-COUNTIF($B$507:B633,"&lt;0")+3,0)),"")</f>
        <v/>
      </c>
      <c r="O634" s="721"/>
      <c r="P634" s="721"/>
      <c r="Q634" s="721"/>
      <c r="R634" s="721"/>
      <c r="S634" s="721"/>
      <c r="T634" s="726"/>
    </row>
    <row r="635" spans="1:20" x14ac:dyDescent="0.35">
      <c r="A635" s="721" t="b">
        <v>0</v>
      </c>
      <c r="B635" s="721">
        <f t="shared" si="87"/>
        <v>-54</v>
      </c>
      <c r="C635" s="737" t="s">
        <v>1452</v>
      </c>
      <c r="D635" s="737" t="s">
        <v>5217</v>
      </c>
      <c r="E635" s="721">
        <f t="shared" si="88"/>
        <v>6</v>
      </c>
      <c r="F635" s="738">
        <v>21</v>
      </c>
      <c r="G635" s="726"/>
      <c r="H635" s="721">
        <f t="shared" ca="1" si="89"/>
        <v>49</v>
      </c>
      <c r="I635" s="740"/>
      <c r="J635" s="734"/>
      <c r="K635" s="723"/>
      <c r="L635" s="726"/>
      <c r="M635" s="737" t="str">
        <f ca="1">IFERROR(IF(ROW()=509,"",OFFSET($C633,-COUNTIF($B$507:$B634,"&lt;0")+3,0)),"")</f>
        <v/>
      </c>
      <c r="N635" s="737" t="str">
        <f ca="1">IFERROR(IF(ROW()=509,"",OFFSET($F633,-COUNTIF($B$507:B634,"&lt;0")+3,0)),"")</f>
        <v/>
      </c>
      <c r="O635" s="721"/>
      <c r="P635" s="721"/>
      <c r="Q635" s="721"/>
      <c r="R635" s="721"/>
      <c r="S635" s="721"/>
      <c r="T635" s="726"/>
    </row>
    <row r="636" spans="1:20" x14ac:dyDescent="0.35">
      <c r="A636" s="721" t="b">
        <v>0</v>
      </c>
      <c r="B636" s="721">
        <f t="shared" si="87"/>
        <v>-53</v>
      </c>
      <c r="C636" s="737" t="s">
        <v>1453</v>
      </c>
      <c r="D636" s="737" t="s">
        <v>5238</v>
      </c>
      <c r="E636" s="721">
        <f t="shared" si="88"/>
        <v>1</v>
      </c>
      <c r="F636" s="738">
        <v>22</v>
      </c>
      <c r="G636" s="726"/>
      <c r="H636" s="721">
        <f t="shared" ca="1" si="89"/>
        <v>51</v>
      </c>
      <c r="I636" s="740"/>
      <c r="J636" s="734"/>
      <c r="K636" s="723"/>
      <c r="L636" s="726"/>
      <c r="M636" s="737" t="str">
        <f ca="1">IFERROR(IF(ROW()=509,"",OFFSET($C634,-COUNTIF($B$507:$B635,"&lt;0")+3,0)),"")</f>
        <v/>
      </c>
      <c r="N636" s="737" t="str">
        <f ca="1">IFERROR(IF(ROW()=509,"",OFFSET($F634,-COUNTIF($B$507:B635,"&lt;0")+3,0)),"")</f>
        <v/>
      </c>
      <c r="O636" s="721"/>
      <c r="P636" s="721"/>
      <c r="Q636" s="721"/>
      <c r="R636" s="721"/>
      <c r="S636" s="721"/>
      <c r="T636" s="726"/>
    </row>
    <row r="637" spans="1:20" x14ac:dyDescent="0.35">
      <c r="A637" s="721" t="b">
        <v>0</v>
      </c>
      <c r="B637" s="721">
        <f t="shared" si="87"/>
        <v>-52</v>
      </c>
      <c r="C637" s="737" t="s">
        <v>1454</v>
      </c>
      <c r="D637" s="737" t="s">
        <v>5238</v>
      </c>
      <c r="E637" s="721">
        <f t="shared" si="88"/>
        <v>2</v>
      </c>
      <c r="F637" s="738">
        <v>22</v>
      </c>
      <c r="G637" s="726"/>
      <c r="H637" s="721">
        <f t="shared" ca="1" si="89"/>
        <v>51</v>
      </c>
      <c r="I637" s="740"/>
      <c r="J637" s="734"/>
      <c r="K637" s="723"/>
      <c r="L637" s="726"/>
      <c r="M637" s="737" t="str">
        <f ca="1">IFERROR(IF(ROW()=509,"",OFFSET($C635,-COUNTIF($B$507:$B636,"&lt;0")+3,0)),"")</f>
        <v/>
      </c>
      <c r="N637" s="737" t="str">
        <f ca="1">IFERROR(IF(ROW()=509,"",OFFSET($F635,-COUNTIF($B$507:B636,"&lt;0")+3,0)),"")</f>
        <v/>
      </c>
      <c r="O637" s="721"/>
      <c r="P637" s="721"/>
      <c r="Q637" s="721"/>
      <c r="R637" s="721"/>
      <c r="S637" s="721"/>
      <c r="T637" s="726"/>
    </row>
    <row r="638" spans="1:20" x14ac:dyDescent="0.35">
      <c r="A638" s="721" t="b">
        <v>0</v>
      </c>
      <c r="B638" s="721">
        <f t="shared" ref="B638:B701" si="90">B637+1</f>
        <v>-51</v>
      </c>
      <c r="C638" s="737" t="s">
        <v>1455</v>
      </c>
      <c r="D638" s="737" t="s">
        <v>5238</v>
      </c>
      <c r="E638" s="721">
        <f t="shared" ref="E638:E701" si="91">COUNTIF(F573:F638,F638)</f>
        <v>3</v>
      </c>
      <c r="F638" s="738">
        <v>22</v>
      </c>
      <c r="G638" s="726"/>
      <c r="H638" s="721">
        <f t="shared" ref="H638:H701" ca="1" si="92">IF(F638=1,9,IF(E637=MAX(E636:E638),H636+2,H637))</f>
        <v>51</v>
      </c>
      <c r="I638" s="740"/>
      <c r="J638" s="734"/>
      <c r="K638" s="723"/>
      <c r="L638" s="726"/>
      <c r="M638" s="737" t="str">
        <f ca="1">IFERROR(IF(ROW()=509,"",OFFSET($C636,-COUNTIF($B$507:$B637,"&lt;0")+3,0)),"")</f>
        <v/>
      </c>
      <c r="N638" s="737" t="str">
        <f ca="1">IFERROR(IF(ROW()=509,"",OFFSET($F636,-COUNTIF($B$507:B637,"&lt;0")+3,0)),"")</f>
        <v/>
      </c>
      <c r="O638" s="721"/>
      <c r="P638" s="721"/>
      <c r="Q638" s="721"/>
      <c r="R638" s="721"/>
      <c r="S638" s="721"/>
      <c r="T638" s="726"/>
    </row>
    <row r="639" spans="1:20" x14ac:dyDescent="0.35">
      <c r="A639" s="721" t="b">
        <v>0</v>
      </c>
      <c r="B639" s="721">
        <f t="shared" si="90"/>
        <v>-50</v>
      </c>
      <c r="C639" s="737" t="s">
        <v>1456</v>
      </c>
      <c r="D639" s="737" t="s">
        <v>5238</v>
      </c>
      <c r="E639" s="721">
        <f t="shared" si="91"/>
        <v>4</v>
      </c>
      <c r="F639" s="738">
        <v>22</v>
      </c>
      <c r="G639" s="726"/>
      <c r="H639" s="721">
        <f t="shared" ca="1" si="92"/>
        <v>51</v>
      </c>
      <c r="I639" s="740"/>
      <c r="J639" s="734"/>
      <c r="K639" s="723"/>
      <c r="L639" s="726"/>
      <c r="M639" s="737" t="str">
        <f ca="1">IFERROR(IF(ROW()=509,"",OFFSET($C637,-COUNTIF($B$507:$B638,"&lt;0")+3,0)),"")</f>
        <v/>
      </c>
      <c r="N639" s="737" t="str">
        <f ca="1">IFERROR(IF(ROW()=509,"",OFFSET($F637,-COUNTIF($B$507:B638,"&lt;0")+3,0)),"")</f>
        <v/>
      </c>
      <c r="O639" s="721"/>
      <c r="P639" s="721"/>
      <c r="Q639" s="721"/>
      <c r="R639" s="721"/>
      <c r="S639" s="721"/>
      <c r="T639" s="726"/>
    </row>
    <row r="640" spans="1:20" x14ac:dyDescent="0.35">
      <c r="A640" s="721" t="b">
        <v>0</v>
      </c>
      <c r="B640" s="721">
        <f t="shared" si="90"/>
        <v>-49</v>
      </c>
      <c r="C640" s="737" t="s">
        <v>1457</v>
      </c>
      <c r="D640" s="737" t="s">
        <v>5238</v>
      </c>
      <c r="E640" s="721">
        <f t="shared" si="91"/>
        <v>5</v>
      </c>
      <c r="F640" s="738">
        <v>22</v>
      </c>
      <c r="G640" s="726"/>
      <c r="H640" s="721">
        <f t="shared" ca="1" si="92"/>
        <v>51</v>
      </c>
      <c r="I640" s="740"/>
      <c r="J640" s="734"/>
      <c r="K640" s="723"/>
      <c r="L640" s="726"/>
      <c r="M640" s="737" t="str">
        <f ca="1">IFERROR(IF(ROW()=509,"",OFFSET($C638,-COUNTIF($B$507:$B639,"&lt;0")+3,0)),"")</f>
        <v/>
      </c>
      <c r="N640" s="737" t="str">
        <f ca="1">IFERROR(IF(ROW()=509,"",OFFSET($F638,-COUNTIF($B$507:B639,"&lt;0")+3,0)),"")</f>
        <v/>
      </c>
      <c r="O640" s="721"/>
      <c r="P640" s="721"/>
      <c r="Q640" s="721"/>
      <c r="R640" s="721"/>
      <c r="S640" s="721"/>
      <c r="T640" s="726"/>
    </row>
    <row r="641" spans="1:20" x14ac:dyDescent="0.35">
      <c r="A641" s="721" t="b">
        <v>0</v>
      </c>
      <c r="B641" s="721">
        <f t="shared" si="90"/>
        <v>-48</v>
      </c>
      <c r="C641" s="737" t="s">
        <v>1458</v>
      </c>
      <c r="D641" s="737" t="s">
        <v>5238</v>
      </c>
      <c r="E641" s="721">
        <f t="shared" si="91"/>
        <v>6</v>
      </c>
      <c r="F641" s="738">
        <v>22</v>
      </c>
      <c r="G641" s="726"/>
      <c r="H641" s="721">
        <f t="shared" ca="1" si="92"/>
        <v>51</v>
      </c>
      <c r="I641" s="740"/>
      <c r="J641" s="734"/>
      <c r="K641" s="723"/>
      <c r="L641" s="726"/>
      <c r="M641" s="737" t="str">
        <f ca="1">IFERROR(IF(ROW()=509,"",OFFSET($C639,-COUNTIF($B$507:$B640,"&lt;0")+3,0)),"")</f>
        <v/>
      </c>
      <c r="N641" s="737" t="str">
        <f ca="1">IFERROR(IF(ROW()=509,"",OFFSET($F639,-COUNTIF($B$507:B640,"&lt;0")+3,0)),"")</f>
        <v/>
      </c>
      <c r="O641" s="721"/>
      <c r="P641" s="721"/>
      <c r="Q641" s="721"/>
      <c r="R641" s="721"/>
      <c r="S641" s="721"/>
      <c r="T641" s="726"/>
    </row>
    <row r="642" spans="1:20" x14ac:dyDescent="0.35">
      <c r="A642" s="721" t="b">
        <v>0</v>
      </c>
      <c r="B642" s="721">
        <f t="shared" si="90"/>
        <v>-47</v>
      </c>
      <c r="C642" s="737" t="s">
        <v>1459</v>
      </c>
      <c r="D642" s="737" t="s">
        <v>5259</v>
      </c>
      <c r="E642" s="721">
        <f t="shared" si="91"/>
        <v>1</v>
      </c>
      <c r="F642" s="738">
        <v>23</v>
      </c>
      <c r="G642" s="726"/>
      <c r="H642" s="721">
        <f t="shared" ca="1" si="92"/>
        <v>53</v>
      </c>
      <c r="I642" s="740"/>
      <c r="J642" s="734"/>
      <c r="K642" s="723"/>
      <c r="L642" s="726"/>
      <c r="M642" s="737" t="str">
        <f ca="1">IFERROR(IF(ROW()=509,"",OFFSET($C640,-COUNTIF($B$507:$B641,"&lt;0")+3,0)),"")</f>
        <v/>
      </c>
      <c r="N642" s="737" t="str">
        <f ca="1">IFERROR(IF(ROW()=509,"",OFFSET($F640,-COUNTIF($B$507:B641,"&lt;0")+3,0)),"")</f>
        <v/>
      </c>
      <c r="O642" s="721"/>
      <c r="P642" s="721"/>
      <c r="Q642" s="721"/>
      <c r="R642" s="721"/>
      <c r="S642" s="721"/>
      <c r="T642" s="726"/>
    </row>
    <row r="643" spans="1:20" x14ac:dyDescent="0.35">
      <c r="A643" s="721" t="b">
        <v>0</v>
      </c>
      <c r="B643" s="721">
        <f t="shared" si="90"/>
        <v>-46</v>
      </c>
      <c r="C643" s="737" t="s">
        <v>1460</v>
      </c>
      <c r="D643" s="737" t="s">
        <v>5259</v>
      </c>
      <c r="E643" s="721">
        <f t="shared" si="91"/>
        <v>2</v>
      </c>
      <c r="F643" s="738">
        <v>23</v>
      </c>
      <c r="G643" s="726"/>
      <c r="H643" s="721">
        <f t="shared" ca="1" si="92"/>
        <v>53</v>
      </c>
      <c r="I643" s="740"/>
      <c r="J643" s="734"/>
      <c r="K643" s="723"/>
      <c r="L643" s="726"/>
      <c r="M643" s="737" t="str">
        <f ca="1">IFERROR(IF(ROW()=509,"",OFFSET($C641,-COUNTIF($B$507:$B642,"&lt;0")+3,0)),"")</f>
        <v/>
      </c>
      <c r="N643" s="737" t="str">
        <f ca="1">IFERROR(IF(ROW()=509,"",OFFSET($F641,-COUNTIF($B$507:B642,"&lt;0")+3,0)),"")</f>
        <v/>
      </c>
      <c r="O643" s="721"/>
      <c r="P643" s="721"/>
      <c r="Q643" s="721"/>
      <c r="R643" s="721"/>
      <c r="S643" s="721"/>
      <c r="T643" s="726"/>
    </row>
    <row r="644" spans="1:20" x14ac:dyDescent="0.35">
      <c r="A644" s="721" t="b">
        <v>0</v>
      </c>
      <c r="B644" s="721">
        <f t="shared" si="90"/>
        <v>-45</v>
      </c>
      <c r="C644" s="737" t="s">
        <v>1461</v>
      </c>
      <c r="D644" s="737" t="s">
        <v>5259</v>
      </c>
      <c r="E644" s="721">
        <f t="shared" si="91"/>
        <v>3</v>
      </c>
      <c r="F644" s="738">
        <v>23</v>
      </c>
      <c r="G644" s="726"/>
      <c r="H644" s="721">
        <f t="shared" ca="1" si="92"/>
        <v>53</v>
      </c>
      <c r="I644" s="740"/>
      <c r="J644" s="734"/>
      <c r="K644" s="723"/>
      <c r="L644" s="726"/>
      <c r="M644" s="737" t="str">
        <f ca="1">IFERROR(IF(ROW()=509,"",OFFSET($C642,-COUNTIF($B$507:$B643,"&lt;0")+3,0)),"")</f>
        <v/>
      </c>
      <c r="N644" s="737" t="str">
        <f ca="1">IFERROR(IF(ROW()=509,"",OFFSET($F642,-COUNTIF($B$507:B643,"&lt;0")+3,0)),"")</f>
        <v/>
      </c>
      <c r="O644" s="721"/>
      <c r="P644" s="721"/>
      <c r="Q644" s="721"/>
      <c r="R644" s="721"/>
      <c r="S644" s="721"/>
      <c r="T644" s="726"/>
    </row>
    <row r="645" spans="1:20" x14ac:dyDescent="0.35">
      <c r="A645" s="721" t="b">
        <v>0</v>
      </c>
      <c r="B645" s="721">
        <f t="shared" si="90"/>
        <v>-44</v>
      </c>
      <c r="C645" s="737" t="s">
        <v>1462</v>
      </c>
      <c r="D645" s="737" t="s">
        <v>5259</v>
      </c>
      <c r="E645" s="721">
        <f t="shared" si="91"/>
        <v>4</v>
      </c>
      <c r="F645" s="738">
        <v>23</v>
      </c>
      <c r="G645" s="726"/>
      <c r="H645" s="721">
        <f t="shared" ca="1" si="92"/>
        <v>53</v>
      </c>
      <c r="I645" s="740"/>
      <c r="J645" s="734"/>
      <c r="K645" s="723"/>
      <c r="L645" s="726"/>
      <c r="M645" s="737" t="str">
        <f ca="1">IFERROR(IF(ROW()=509,"",OFFSET($C643,-COUNTIF($B$507:$B644,"&lt;0")+3,0)),"")</f>
        <v/>
      </c>
      <c r="N645" s="737" t="str">
        <f ca="1">IFERROR(IF(ROW()=509,"",OFFSET($F643,-COUNTIF($B$507:B644,"&lt;0")+3,0)),"")</f>
        <v/>
      </c>
      <c r="O645" s="721"/>
      <c r="P645" s="721"/>
      <c r="Q645" s="721"/>
      <c r="R645" s="721"/>
      <c r="S645" s="721"/>
      <c r="T645" s="726"/>
    </row>
    <row r="646" spans="1:20" x14ac:dyDescent="0.35">
      <c r="A646" s="721" t="b">
        <v>0</v>
      </c>
      <c r="B646" s="721">
        <f t="shared" si="90"/>
        <v>-43</v>
      </c>
      <c r="C646" s="737" t="s">
        <v>1463</v>
      </c>
      <c r="D646" s="737" t="s">
        <v>5259</v>
      </c>
      <c r="E646" s="721">
        <f t="shared" si="91"/>
        <v>5</v>
      </c>
      <c r="F646" s="738">
        <v>23</v>
      </c>
      <c r="G646" s="726"/>
      <c r="H646" s="721">
        <f t="shared" ca="1" si="92"/>
        <v>53</v>
      </c>
      <c r="I646" s="740"/>
      <c r="J646" s="734"/>
      <c r="K646" s="723"/>
      <c r="L646" s="726"/>
      <c r="M646" s="737" t="str">
        <f ca="1">IFERROR(IF(ROW()=509,"",OFFSET($C644,-COUNTIF($B$507:$B645,"&lt;0")+3,0)),"")</f>
        <v/>
      </c>
      <c r="N646" s="737" t="str">
        <f ca="1">IFERROR(IF(ROW()=509,"",OFFSET($F644,-COUNTIF($B$507:B645,"&lt;0")+3,0)),"")</f>
        <v/>
      </c>
      <c r="O646" s="721"/>
      <c r="P646" s="721"/>
      <c r="Q646" s="721"/>
      <c r="R646" s="721"/>
      <c r="S646" s="721"/>
      <c r="T646" s="726"/>
    </row>
    <row r="647" spans="1:20" x14ac:dyDescent="0.35">
      <c r="A647" s="721" t="b">
        <v>0</v>
      </c>
      <c r="B647" s="721">
        <f t="shared" si="90"/>
        <v>-42</v>
      </c>
      <c r="C647" s="737" t="s">
        <v>1464</v>
      </c>
      <c r="D647" s="737" t="s">
        <v>5259</v>
      </c>
      <c r="E647" s="721">
        <f t="shared" si="91"/>
        <v>6</v>
      </c>
      <c r="F647" s="738">
        <v>23</v>
      </c>
      <c r="G647" s="726"/>
      <c r="H647" s="721">
        <f t="shared" ca="1" si="92"/>
        <v>53</v>
      </c>
      <c r="I647" s="740"/>
      <c r="J647" s="734"/>
      <c r="K647" s="723"/>
      <c r="L647" s="726"/>
      <c r="M647" s="737" t="str">
        <f ca="1">IFERROR(IF(ROW()=509,"",OFFSET($C645,-COUNTIF($B$507:$B646,"&lt;0")+3,0)),"")</f>
        <v/>
      </c>
      <c r="N647" s="737" t="str">
        <f ca="1">IFERROR(IF(ROW()=509,"",OFFSET($F645,-COUNTIF($B$507:B646,"&lt;0")+3,0)),"")</f>
        <v/>
      </c>
      <c r="O647" s="721"/>
      <c r="P647" s="721"/>
      <c r="Q647" s="721"/>
      <c r="R647" s="721"/>
      <c r="S647" s="721"/>
      <c r="T647" s="726"/>
    </row>
    <row r="648" spans="1:20" x14ac:dyDescent="0.35">
      <c r="A648" s="721" t="b">
        <v>0</v>
      </c>
      <c r="B648" s="721">
        <f t="shared" si="90"/>
        <v>-41</v>
      </c>
      <c r="C648" s="737" t="s">
        <v>1465</v>
      </c>
      <c r="D648" s="737" t="s">
        <v>5280</v>
      </c>
      <c r="E648" s="721">
        <f t="shared" si="91"/>
        <v>1</v>
      </c>
      <c r="F648" s="738">
        <v>24</v>
      </c>
      <c r="G648" s="726"/>
      <c r="H648" s="721">
        <f t="shared" ca="1" si="92"/>
        <v>55</v>
      </c>
      <c r="I648" s="740"/>
      <c r="J648" s="734"/>
      <c r="K648" s="723"/>
      <c r="L648" s="726"/>
      <c r="M648" s="737" t="str">
        <f ca="1">IFERROR(IF(ROW()=509,"",OFFSET($C646,-COUNTIF($B$507:$B647,"&lt;0")+3,0)),"")</f>
        <v/>
      </c>
      <c r="N648" s="737" t="str">
        <f ca="1">IFERROR(IF(ROW()=509,"",OFFSET($F646,-COUNTIF($B$507:B647,"&lt;0")+3,0)),"")</f>
        <v/>
      </c>
      <c r="O648" s="721"/>
      <c r="P648" s="721"/>
      <c r="Q648" s="721"/>
      <c r="R648" s="721"/>
      <c r="S648" s="721"/>
      <c r="T648" s="726"/>
    </row>
    <row r="649" spans="1:20" x14ac:dyDescent="0.35">
      <c r="A649" s="721" t="b">
        <v>0</v>
      </c>
      <c r="B649" s="721">
        <f t="shared" si="90"/>
        <v>-40</v>
      </c>
      <c r="C649" s="737" t="s">
        <v>1466</v>
      </c>
      <c r="D649" s="737" t="s">
        <v>5280</v>
      </c>
      <c r="E649" s="721">
        <f t="shared" si="91"/>
        <v>2</v>
      </c>
      <c r="F649" s="738">
        <v>24</v>
      </c>
      <c r="G649" s="726"/>
      <c r="H649" s="721">
        <f t="shared" ca="1" si="92"/>
        <v>55</v>
      </c>
      <c r="I649" s="740"/>
      <c r="J649" s="734"/>
      <c r="K649" s="723"/>
      <c r="L649" s="726"/>
      <c r="M649" s="737" t="str">
        <f ca="1">IFERROR(IF(ROW()=509,"",OFFSET($C647,-COUNTIF($B$507:$B648,"&lt;0")+3,0)),"")</f>
        <v/>
      </c>
      <c r="N649" s="737" t="str">
        <f ca="1">IFERROR(IF(ROW()=509,"",OFFSET($F647,-COUNTIF($B$507:B648,"&lt;0")+3,0)),"")</f>
        <v/>
      </c>
      <c r="O649" s="721"/>
      <c r="P649" s="721"/>
      <c r="Q649" s="721"/>
      <c r="R649" s="721"/>
      <c r="S649" s="721"/>
      <c r="T649" s="726"/>
    </row>
    <row r="650" spans="1:20" x14ac:dyDescent="0.35">
      <c r="A650" s="721" t="b">
        <v>0</v>
      </c>
      <c r="B650" s="721">
        <f t="shared" si="90"/>
        <v>-39</v>
      </c>
      <c r="C650" s="737" t="s">
        <v>1467</v>
      </c>
      <c r="D650" s="737" t="s">
        <v>5280</v>
      </c>
      <c r="E650" s="721">
        <f t="shared" si="91"/>
        <v>3</v>
      </c>
      <c r="F650" s="738">
        <v>24</v>
      </c>
      <c r="G650" s="726"/>
      <c r="H650" s="721">
        <f t="shared" ca="1" si="92"/>
        <v>55</v>
      </c>
      <c r="I650" s="740"/>
      <c r="J650" s="734"/>
      <c r="K650" s="723"/>
      <c r="L650" s="726"/>
      <c r="M650" s="737" t="str">
        <f ca="1">IFERROR(IF(ROW()=509,"",OFFSET($C648,-COUNTIF($B$507:$B649,"&lt;0")+3,0)),"")</f>
        <v/>
      </c>
      <c r="N650" s="737" t="str">
        <f ca="1">IFERROR(IF(ROW()=509,"",OFFSET($F648,-COUNTIF($B$507:B649,"&lt;0")+3,0)),"")</f>
        <v/>
      </c>
      <c r="O650" s="721"/>
      <c r="P650" s="721"/>
      <c r="Q650" s="721"/>
      <c r="R650" s="721"/>
      <c r="S650" s="721"/>
      <c r="T650" s="726"/>
    </row>
    <row r="651" spans="1:20" x14ac:dyDescent="0.35">
      <c r="A651" s="721" t="b">
        <v>0</v>
      </c>
      <c r="B651" s="721">
        <f t="shared" si="90"/>
        <v>-38</v>
      </c>
      <c r="C651" s="737" t="s">
        <v>1468</v>
      </c>
      <c r="D651" s="737" t="s">
        <v>5280</v>
      </c>
      <c r="E651" s="721">
        <f t="shared" si="91"/>
        <v>4</v>
      </c>
      <c r="F651" s="738">
        <v>24</v>
      </c>
      <c r="G651" s="726"/>
      <c r="H651" s="721">
        <f t="shared" ca="1" si="92"/>
        <v>55</v>
      </c>
      <c r="I651" s="740"/>
      <c r="J651" s="734"/>
      <c r="K651" s="723"/>
      <c r="L651" s="726"/>
      <c r="M651" s="737" t="str">
        <f ca="1">IFERROR(IF(ROW()=509,"",OFFSET($C649,-COUNTIF($B$507:$B650,"&lt;0")+3,0)),"")</f>
        <v/>
      </c>
      <c r="N651" s="737" t="str">
        <f ca="1">IFERROR(IF(ROW()=509,"",OFFSET($F649,-COUNTIF($B$507:B650,"&lt;0")+3,0)),"")</f>
        <v/>
      </c>
      <c r="O651" s="721"/>
      <c r="P651" s="721"/>
      <c r="Q651" s="721"/>
      <c r="R651" s="721"/>
      <c r="S651" s="721"/>
      <c r="T651" s="726"/>
    </row>
    <row r="652" spans="1:20" x14ac:dyDescent="0.35">
      <c r="A652" s="721" t="b">
        <v>0</v>
      </c>
      <c r="B652" s="721">
        <f t="shared" si="90"/>
        <v>-37</v>
      </c>
      <c r="C652" s="737" t="s">
        <v>1469</v>
      </c>
      <c r="D652" s="737" t="s">
        <v>5280</v>
      </c>
      <c r="E652" s="721">
        <f t="shared" si="91"/>
        <v>5</v>
      </c>
      <c r="F652" s="738">
        <v>24</v>
      </c>
      <c r="G652" s="726"/>
      <c r="H652" s="721">
        <f t="shared" ca="1" si="92"/>
        <v>55</v>
      </c>
      <c r="I652" s="740"/>
      <c r="J652" s="734"/>
      <c r="K652" s="723"/>
      <c r="L652" s="726"/>
      <c r="M652" s="737" t="str">
        <f ca="1">IFERROR(IF(ROW()=509,"",OFFSET($C650,-COUNTIF($B$507:$B651,"&lt;0")+3,0)),"")</f>
        <v/>
      </c>
      <c r="N652" s="737" t="str">
        <f ca="1">IFERROR(IF(ROW()=509,"",OFFSET($F650,-COUNTIF($B$507:B651,"&lt;0")+3,0)),"")</f>
        <v/>
      </c>
      <c r="O652" s="721"/>
      <c r="P652" s="721"/>
      <c r="Q652" s="721"/>
      <c r="R652" s="721"/>
      <c r="S652" s="721"/>
      <c r="T652" s="726"/>
    </row>
    <row r="653" spans="1:20" x14ac:dyDescent="0.35">
      <c r="A653" s="721" t="b">
        <v>0</v>
      </c>
      <c r="B653" s="721">
        <f t="shared" si="90"/>
        <v>-36</v>
      </c>
      <c r="C653" s="737" t="s">
        <v>1470</v>
      </c>
      <c r="D653" s="737" t="s">
        <v>5280</v>
      </c>
      <c r="E653" s="721">
        <f t="shared" si="91"/>
        <v>6</v>
      </c>
      <c r="F653" s="738">
        <v>24</v>
      </c>
      <c r="G653" s="726"/>
      <c r="H653" s="721">
        <f t="shared" ca="1" si="92"/>
        <v>55</v>
      </c>
      <c r="I653" s="740"/>
      <c r="J653" s="734"/>
      <c r="K653" s="723"/>
      <c r="L653" s="726"/>
      <c r="M653" s="737" t="str">
        <f ca="1">IFERROR(IF(ROW()=509,"",OFFSET($C651,-COUNTIF($B$507:$B652,"&lt;0")+3,0)),"")</f>
        <v/>
      </c>
      <c r="N653" s="737" t="str">
        <f ca="1">IFERROR(IF(ROW()=509,"",OFFSET($F651,-COUNTIF($B$507:B652,"&lt;0")+3,0)),"")</f>
        <v/>
      </c>
      <c r="O653" s="721"/>
      <c r="P653" s="721"/>
      <c r="Q653" s="721"/>
      <c r="R653" s="721"/>
      <c r="S653" s="721"/>
      <c r="T653" s="726"/>
    </row>
    <row r="654" spans="1:20" x14ac:dyDescent="0.35">
      <c r="A654" s="721" t="b">
        <v>0</v>
      </c>
      <c r="B654" s="721">
        <f t="shared" si="90"/>
        <v>-35</v>
      </c>
      <c r="C654" s="737" t="s">
        <v>1471</v>
      </c>
      <c r="D654" s="737" t="s">
        <v>5301</v>
      </c>
      <c r="E654" s="721">
        <f t="shared" si="91"/>
        <v>1</v>
      </c>
      <c r="F654" s="738">
        <v>25</v>
      </c>
      <c r="G654" s="726"/>
      <c r="H654" s="721">
        <f t="shared" ca="1" si="92"/>
        <v>57</v>
      </c>
      <c r="I654" s="740"/>
      <c r="J654" s="734"/>
      <c r="K654" s="723"/>
      <c r="L654" s="726"/>
      <c r="M654" s="737" t="str">
        <f ca="1">IFERROR(IF(ROW()=509,"",OFFSET($C652,-COUNTIF($B$507:$B653,"&lt;0")+3,0)),"")</f>
        <v/>
      </c>
      <c r="N654" s="737" t="str">
        <f ca="1">IFERROR(IF(ROW()=509,"",OFFSET($F652,-COUNTIF($B$507:B653,"&lt;0")+3,0)),"")</f>
        <v/>
      </c>
      <c r="O654" s="721"/>
      <c r="P654" s="721"/>
      <c r="Q654" s="721"/>
      <c r="R654" s="721"/>
      <c r="S654" s="721"/>
      <c r="T654" s="726"/>
    </row>
    <row r="655" spans="1:20" x14ac:dyDescent="0.35">
      <c r="A655" s="721" t="b">
        <v>0</v>
      </c>
      <c r="B655" s="721">
        <f t="shared" si="90"/>
        <v>-34</v>
      </c>
      <c r="C655" s="737" t="s">
        <v>1472</v>
      </c>
      <c r="D655" s="737" t="s">
        <v>5301</v>
      </c>
      <c r="E655" s="721">
        <f t="shared" si="91"/>
        <v>2</v>
      </c>
      <c r="F655" s="738">
        <v>25</v>
      </c>
      <c r="G655" s="726"/>
      <c r="H655" s="721">
        <f t="shared" ca="1" si="92"/>
        <v>57</v>
      </c>
      <c r="I655" s="740"/>
      <c r="J655" s="734"/>
      <c r="K655" s="723"/>
      <c r="L655" s="726"/>
      <c r="M655" s="737" t="str">
        <f ca="1">IFERROR(IF(ROW()=509,"",OFFSET($C653,-COUNTIF($B$507:$B654,"&lt;0")+3,0)),"")</f>
        <v/>
      </c>
      <c r="N655" s="737" t="str">
        <f ca="1">IFERROR(IF(ROW()=509,"",OFFSET($F653,-COUNTIF($B$507:B654,"&lt;0")+3,0)),"")</f>
        <v/>
      </c>
      <c r="O655" s="721"/>
      <c r="P655" s="721"/>
      <c r="Q655" s="721"/>
      <c r="R655" s="721"/>
      <c r="S655" s="721"/>
      <c r="T655" s="726"/>
    </row>
    <row r="656" spans="1:20" x14ac:dyDescent="0.35">
      <c r="A656" s="721" t="b">
        <v>0</v>
      </c>
      <c r="B656" s="721">
        <f t="shared" si="90"/>
        <v>-33</v>
      </c>
      <c r="C656" s="737" t="s">
        <v>1473</v>
      </c>
      <c r="D656" s="737" t="s">
        <v>5301</v>
      </c>
      <c r="E656" s="721">
        <f t="shared" si="91"/>
        <v>3</v>
      </c>
      <c r="F656" s="738">
        <v>25</v>
      </c>
      <c r="G656" s="726"/>
      <c r="H656" s="721">
        <f t="shared" ca="1" si="92"/>
        <v>57</v>
      </c>
      <c r="I656" s="740"/>
      <c r="J656" s="734"/>
      <c r="K656" s="723"/>
      <c r="L656" s="726"/>
      <c r="M656" s="737" t="str">
        <f ca="1">IFERROR(IF(ROW()=509,"",OFFSET($C654,-COUNTIF($B$507:$B655,"&lt;0")+3,0)),"")</f>
        <v/>
      </c>
      <c r="N656" s="737" t="str">
        <f ca="1">IFERROR(IF(ROW()=509,"",OFFSET($F654,-COUNTIF($B$507:B655,"&lt;0")+3,0)),"")</f>
        <v/>
      </c>
      <c r="O656" s="721"/>
      <c r="P656" s="721"/>
      <c r="Q656" s="721"/>
      <c r="R656" s="721"/>
      <c r="S656" s="721"/>
      <c r="T656" s="726"/>
    </row>
    <row r="657" spans="1:20" x14ac:dyDescent="0.35">
      <c r="A657" s="721" t="b">
        <v>0</v>
      </c>
      <c r="B657" s="721">
        <f t="shared" si="90"/>
        <v>-32</v>
      </c>
      <c r="C657" s="737" t="s">
        <v>1474</v>
      </c>
      <c r="D657" s="737" t="s">
        <v>5301</v>
      </c>
      <c r="E657" s="721">
        <f t="shared" si="91"/>
        <v>4</v>
      </c>
      <c r="F657" s="738">
        <v>25</v>
      </c>
      <c r="G657" s="726"/>
      <c r="H657" s="721">
        <f t="shared" ca="1" si="92"/>
        <v>57</v>
      </c>
      <c r="I657" s="740"/>
      <c r="J657" s="734"/>
      <c r="K657" s="723"/>
      <c r="L657" s="726"/>
      <c r="M657" s="737" t="str">
        <f ca="1">IFERROR(IF(ROW()=509,"",OFFSET($C655,-COUNTIF($B$507:$B656,"&lt;0")+3,0)),"")</f>
        <v/>
      </c>
      <c r="N657" s="737" t="str">
        <f ca="1">IFERROR(IF(ROW()=509,"",OFFSET($F655,-COUNTIF($B$507:B656,"&lt;0")+3,0)),"")</f>
        <v/>
      </c>
      <c r="O657" s="721"/>
      <c r="P657" s="721"/>
      <c r="Q657" s="721"/>
      <c r="R657" s="721"/>
      <c r="S657" s="721"/>
      <c r="T657" s="726"/>
    </row>
    <row r="658" spans="1:20" x14ac:dyDescent="0.35">
      <c r="A658" s="721" t="b">
        <v>0</v>
      </c>
      <c r="B658" s="721">
        <f t="shared" si="90"/>
        <v>-31</v>
      </c>
      <c r="C658" s="737" t="s">
        <v>1475</v>
      </c>
      <c r="D658" s="737" t="s">
        <v>5301</v>
      </c>
      <c r="E658" s="721">
        <f t="shared" si="91"/>
        <v>5</v>
      </c>
      <c r="F658" s="738">
        <v>25</v>
      </c>
      <c r="G658" s="726"/>
      <c r="H658" s="721">
        <f t="shared" ca="1" si="92"/>
        <v>57</v>
      </c>
      <c r="I658" s="740"/>
      <c r="J658" s="734"/>
      <c r="K658" s="723"/>
      <c r="L658" s="726"/>
      <c r="M658" s="737" t="str">
        <f ca="1">IFERROR(IF(ROW()=509,"",OFFSET($C656,-COUNTIF($B$507:$B657,"&lt;0")+3,0)),"")</f>
        <v/>
      </c>
      <c r="N658" s="737" t="str">
        <f ca="1">IFERROR(IF(ROW()=509,"",OFFSET($F656,-COUNTIF($B$507:B657,"&lt;0")+3,0)),"")</f>
        <v/>
      </c>
      <c r="O658" s="721"/>
      <c r="P658" s="721"/>
      <c r="Q658" s="721"/>
      <c r="R658" s="721"/>
      <c r="S658" s="721"/>
      <c r="T658" s="726"/>
    </row>
    <row r="659" spans="1:20" x14ac:dyDescent="0.35">
      <c r="A659" s="721" t="b">
        <v>0</v>
      </c>
      <c r="B659" s="721">
        <f t="shared" si="90"/>
        <v>-30</v>
      </c>
      <c r="C659" s="737" t="s">
        <v>1476</v>
      </c>
      <c r="D659" s="737" t="s">
        <v>5301</v>
      </c>
      <c r="E659" s="721">
        <f t="shared" si="91"/>
        <v>6</v>
      </c>
      <c r="F659" s="738">
        <v>25</v>
      </c>
      <c r="G659" s="726"/>
      <c r="H659" s="721">
        <f t="shared" ca="1" si="92"/>
        <v>57</v>
      </c>
      <c r="I659" s="740"/>
      <c r="J659" s="734"/>
      <c r="K659" s="723"/>
      <c r="L659" s="726"/>
      <c r="M659" s="737" t="str">
        <f ca="1">IFERROR(IF(ROW()=509,"",OFFSET($C657,-COUNTIF($B$507:$B658,"&lt;0")+3,0)),"")</f>
        <v/>
      </c>
      <c r="N659" s="737" t="str">
        <f ca="1">IFERROR(IF(ROW()=509,"",OFFSET($F657,-COUNTIF($B$507:B658,"&lt;0")+3,0)),"")</f>
        <v/>
      </c>
      <c r="O659" s="721"/>
      <c r="P659" s="721"/>
      <c r="Q659" s="721"/>
      <c r="R659" s="721"/>
      <c r="S659" s="721"/>
      <c r="T659" s="726"/>
    </row>
    <row r="660" spans="1:20" x14ac:dyDescent="0.35">
      <c r="A660" s="721" t="b">
        <v>0</v>
      </c>
      <c r="B660" s="721">
        <f t="shared" si="90"/>
        <v>-29</v>
      </c>
      <c r="C660" s="737" t="s">
        <v>1477</v>
      </c>
      <c r="D660" s="737" t="s">
        <v>5322</v>
      </c>
      <c r="E660" s="721">
        <f t="shared" si="91"/>
        <v>1</v>
      </c>
      <c r="F660" s="738">
        <v>26</v>
      </c>
      <c r="G660" s="726"/>
      <c r="H660" s="721">
        <f t="shared" ca="1" si="92"/>
        <v>59</v>
      </c>
      <c r="I660" s="740"/>
      <c r="J660" s="734"/>
      <c r="K660" s="723"/>
      <c r="L660" s="726"/>
      <c r="M660" s="737" t="str">
        <f ca="1">IFERROR(IF(ROW()=509,"",OFFSET($C658,-COUNTIF($B$507:$B659,"&lt;0")+3,0)),"")</f>
        <v/>
      </c>
      <c r="N660" s="737" t="str">
        <f ca="1">IFERROR(IF(ROW()=509,"",OFFSET($F658,-COUNTIF($B$507:B659,"&lt;0")+3,0)),"")</f>
        <v/>
      </c>
      <c r="O660" s="721"/>
      <c r="P660" s="721"/>
      <c r="Q660" s="721"/>
      <c r="R660" s="721"/>
      <c r="S660" s="721"/>
      <c r="T660" s="726"/>
    </row>
    <row r="661" spans="1:20" x14ac:dyDescent="0.35">
      <c r="A661" s="721" t="b">
        <v>0</v>
      </c>
      <c r="B661" s="721">
        <f t="shared" si="90"/>
        <v>-28</v>
      </c>
      <c r="C661" s="737" t="s">
        <v>1478</v>
      </c>
      <c r="D661" s="737" t="s">
        <v>5322</v>
      </c>
      <c r="E661" s="721">
        <f t="shared" si="91"/>
        <v>2</v>
      </c>
      <c r="F661" s="738">
        <v>26</v>
      </c>
      <c r="G661" s="726"/>
      <c r="H661" s="721">
        <f t="shared" ca="1" si="92"/>
        <v>59</v>
      </c>
      <c r="I661" s="740"/>
      <c r="J661" s="734"/>
      <c r="K661" s="723"/>
      <c r="L661" s="726"/>
      <c r="M661" s="737" t="str">
        <f ca="1">IFERROR(IF(ROW()=509,"",OFFSET($C659,-COUNTIF($B$507:$B660,"&lt;0")+3,0)),"")</f>
        <v/>
      </c>
      <c r="N661" s="737" t="str">
        <f ca="1">IFERROR(IF(ROW()=509,"",OFFSET($F659,-COUNTIF($B$507:B660,"&lt;0")+3,0)),"")</f>
        <v/>
      </c>
      <c r="O661" s="721"/>
      <c r="P661" s="721"/>
      <c r="Q661" s="721"/>
      <c r="R661" s="721"/>
      <c r="S661" s="721"/>
      <c r="T661" s="726"/>
    </row>
    <row r="662" spans="1:20" x14ac:dyDescent="0.35">
      <c r="A662" s="721" t="b">
        <v>0</v>
      </c>
      <c r="B662" s="721">
        <f t="shared" si="90"/>
        <v>-27</v>
      </c>
      <c r="C662" s="737" t="s">
        <v>1479</v>
      </c>
      <c r="D662" s="737" t="s">
        <v>5322</v>
      </c>
      <c r="E662" s="721">
        <f t="shared" si="91"/>
        <v>3</v>
      </c>
      <c r="F662" s="738">
        <v>26</v>
      </c>
      <c r="G662" s="726"/>
      <c r="H662" s="721">
        <f t="shared" ca="1" si="92"/>
        <v>59</v>
      </c>
      <c r="I662" s="740"/>
      <c r="J662" s="734"/>
      <c r="K662" s="723"/>
      <c r="L662" s="726"/>
      <c r="M662" s="737" t="str">
        <f ca="1">IFERROR(IF(ROW()=509,"",OFFSET($C660,-COUNTIF($B$507:$B661,"&lt;0")+3,0)),"")</f>
        <v/>
      </c>
      <c r="N662" s="737" t="str">
        <f ca="1">IFERROR(IF(ROW()=509,"",OFFSET($F660,-COUNTIF($B$507:B661,"&lt;0")+3,0)),"")</f>
        <v/>
      </c>
      <c r="O662" s="721"/>
      <c r="P662" s="721"/>
      <c r="Q662" s="721"/>
      <c r="R662" s="721"/>
      <c r="S662" s="721"/>
      <c r="T662" s="726"/>
    </row>
    <row r="663" spans="1:20" x14ac:dyDescent="0.35">
      <c r="A663" s="721" t="b">
        <v>0</v>
      </c>
      <c r="B663" s="721">
        <f t="shared" si="90"/>
        <v>-26</v>
      </c>
      <c r="C663" s="737" t="s">
        <v>1480</v>
      </c>
      <c r="D663" s="737" t="s">
        <v>5322</v>
      </c>
      <c r="E663" s="721">
        <f t="shared" si="91"/>
        <v>4</v>
      </c>
      <c r="F663" s="738">
        <v>26</v>
      </c>
      <c r="G663" s="726"/>
      <c r="H663" s="721">
        <f t="shared" ca="1" si="92"/>
        <v>59</v>
      </c>
      <c r="I663" s="740"/>
      <c r="J663" s="734"/>
      <c r="K663" s="723"/>
      <c r="L663" s="726"/>
      <c r="M663" s="737" t="str">
        <f ca="1">IFERROR(IF(ROW()=509,"",OFFSET($C661,-COUNTIF($B$507:$B662,"&lt;0")+3,0)),"")</f>
        <v/>
      </c>
      <c r="N663" s="737" t="str">
        <f ca="1">IFERROR(IF(ROW()=509,"",OFFSET($F661,-COUNTIF($B$507:B662,"&lt;0")+3,0)),"")</f>
        <v/>
      </c>
      <c r="O663" s="721"/>
      <c r="P663" s="721"/>
      <c r="Q663" s="721"/>
      <c r="R663" s="721"/>
      <c r="S663" s="721"/>
      <c r="T663" s="726"/>
    </row>
    <row r="664" spans="1:20" x14ac:dyDescent="0.35">
      <c r="A664" s="721" t="b">
        <v>0</v>
      </c>
      <c r="B664" s="721">
        <f t="shared" si="90"/>
        <v>-25</v>
      </c>
      <c r="C664" s="737" t="s">
        <v>1481</v>
      </c>
      <c r="D664" s="737" t="s">
        <v>5322</v>
      </c>
      <c r="E664" s="721">
        <f t="shared" si="91"/>
        <v>5</v>
      </c>
      <c r="F664" s="738">
        <v>26</v>
      </c>
      <c r="G664" s="726"/>
      <c r="H664" s="721">
        <f t="shared" ca="1" si="92"/>
        <v>59</v>
      </c>
      <c r="I664" s="740"/>
      <c r="J664" s="734"/>
      <c r="K664" s="723"/>
      <c r="L664" s="726"/>
      <c r="M664" s="737" t="str">
        <f ca="1">IFERROR(IF(ROW()=509,"",OFFSET($C662,-COUNTIF($B$507:$B663,"&lt;0")+3,0)),"")</f>
        <v/>
      </c>
      <c r="N664" s="737" t="str">
        <f ca="1">IFERROR(IF(ROW()=509,"",OFFSET($F662,-COUNTIF($B$507:B663,"&lt;0")+3,0)),"")</f>
        <v/>
      </c>
      <c r="O664" s="721"/>
      <c r="P664" s="721"/>
      <c r="Q664" s="721"/>
      <c r="R664" s="721"/>
      <c r="S664" s="721"/>
      <c r="T664" s="726"/>
    </row>
    <row r="665" spans="1:20" x14ac:dyDescent="0.35">
      <c r="A665" s="721" t="b">
        <v>0</v>
      </c>
      <c r="B665" s="721">
        <f t="shared" si="90"/>
        <v>-24</v>
      </c>
      <c r="C665" s="737" t="s">
        <v>1482</v>
      </c>
      <c r="D665" s="737" t="s">
        <v>5322</v>
      </c>
      <c r="E665" s="721">
        <f t="shared" si="91"/>
        <v>6</v>
      </c>
      <c r="F665" s="738">
        <v>26</v>
      </c>
      <c r="G665" s="726"/>
      <c r="H665" s="721">
        <f t="shared" ca="1" si="92"/>
        <v>59</v>
      </c>
      <c r="I665" s="740"/>
      <c r="J665" s="734"/>
      <c r="K665" s="723"/>
      <c r="L665" s="726"/>
      <c r="M665" s="737" t="str">
        <f ca="1">IFERROR(IF(ROW()=509,"",OFFSET($C663,-COUNTIF($B$507:$B664,"&lt;0")+3,0)),"")</f>
        <v/>
      </c>
      <c r="N665" s="737" t="str">
        <f ca="1">IFERROR(IF(ROW()=509,"",OFFSET($F663,-COUNTIF($B$507:B664,"&lt;0")+3,0)),"")</f>
        <v/>
      </c>
      <c r="O665" s="721"/>
      <c r="P665" s="721"/>
      <c r="Q665" s="721"/>
      <c r="R665" s="721"/>
      <c r="S665" s="721"/>
      <c r="T665" s="726"/>
    </row>
    <row r="666" spans="1:20" x14ac:dyDescent="0.35">
      <c r="A666" s="721" t="b">
        <v>0</v>
      </c>
      <c r="B666" s="721">
        <f t="shared" si="90"/>
        <v>-23</v>
      </c>
      <c r="C666" s="737" t="s">
        <v>1483</v>
      </c>
      <c r="D666" s="737" t="s">
        <v>5343</v>
      </c>
      <c r="E666" s="721">
        <f t="shared" si="91"/>
        <v>1</v>
      </c>
      <c r="F666" s="738">
        <v>27</v>
      </c>
      <c r="G666" s="726"/>
      <c r="H666" s="721">
        <f t="shared" ca="1" si="92"/>
        <v>61</v>
      </c>
      <c r="I666" s="740"/>
      <c r="J666" s="734"/>
      <c r="K666" s="723"/>
      <c r="L666" s="726"/>
      <c r="M666" s="737" t="str">
        <f ca="1">IFERROR(IF(ROW()=509,"",OFFSET($C664,-COUNTIF($B$507:$B665,"&lt;0")+3,0)),"")</f>
        <v/>
      </c>
      <c r="N666" s="737" t="str">
        <f ca="1">IFERROR(IF(ROW()=509,"",OFFSET($F664,-COUNTIF($B$507:B665,"&lt;0")+3,0)),"")</f>
        <v/>
      </c>
      <c r="O666" s="721"/>
      <c r="P666" s="721"/>
      <c r="Q666" s="721"/>
      <c r="R666" s="721"/>
      <c r="S666" s="721"/>
      <c r="T666" s="726"/>
    </row>
    <row r="667" spans="1:20" x14ac:dyDescent="0.35">
      <c r="A667" s="721" t="b">
        <v>0</v>
      </c>
      <c r="B667" s="721">
        <f t="shared" si="90"/>
        <v>-22</v>
      </c>
      <c r="C667" s="737" t="s">
        <v>1484</v>
      </c>
      <c r="D667" s="737" t="s">
        <v>5343</v>
      </c>
      <c r="E667" s="721">
        <f t="shared" si="91"/>
        <v>2</v>
      </c>
      <c r="F667" s="738">
        <v>27</v>
      </c>
      <c r="G667" s="726"/>
      <c r="H667" s="721">
        <f t="shared" ca="1" si="92"/>
        <v>61</v>
      </c>
      <c r="I667" s="740"/>
      <c r="J667" s="734"/>
      <c r="K667" s="723"/>
      <c r="L667" s="726"/>
      <c r="M667" s="737" t="str">
        <f ca="1">IFERROR(IF(ROW()=509,"",OFFSET($C665,-COUNTIF($B$507:$B666,"&lt;0")+3,0)),"")</f>
        <v/>
      </c>
      <c r="N667" s="737" t="str">
        <f ca="1">IFERROR(IF(ROW()=509,"",OFFSET($F665,-COUNTIF($B$507:B666,"&lt;0")+3,0)),"")</f>
        <v/>
      </c>
      <c r="O667" s="721"/>
      <c r="P667" s="721"/>
      <c r="Q667" s="721"/>
      <c r="R667" s="721"/>
      <c r="S667" s="721"/>
      <c r="T667" s="726"/>
    </row>
    <row r="668" spans="1:20" x14ac:dyDescent="0.35">
      <c r="A668" s="721" t="b">
        <v>0</v>
      </c>
      <c r="B668" s="721">
        <f t="shared" si="90"/>
        <v>-21</v>
      </c>
      <c r="C668" s="737" t="s">
        <v>1485</v>
      </c>
      <c r="D668" s="737" t="s">
        <v>5343</v>
      </c>
      <c r="E668" s="721">
        <f t="shared" si="91"/>
        <v>3</v>
      </c>
      <c r="F668" s="738">
        <v>27</v>
      </c>
      <c r="G668" s="726"/>
      <c r="H668" s="721">
        <f t="shared" ca="1" si="92"/>
        <v>61</v>
      </c>
      <c r="I668" s="740"/>
      <c r="J668" s="734"/>
      <c r="K668" s="723"/>
      <c r="L668" s="726"/>
      <c r="M668" s="737" t="str">
        <f ca="1">IFERROR(IF(ROW()=509,"",OFFSET($C666,-COUNTIF($B$507:$B667,"&lt;0")+3,0)),"")</f>
        <v/>
      </c>
      <c r="N668" s="737" t="str">
        <f ca="1">IFERROR(IF(ROW()=509,"",OFFSET($F666,-COUNTIF($B$507:B667,"&lt;0")+3,0)),"")</f>
        <v/>
      </c>
      <c r="O668" s="721"/>
      <c r="P668" s="721"/>
      <c r="Q668" s="721"/>
      <c r="R668" s="721"/>
      <c r="S668" s="721"/>
      <c r="T668" s="726"/>
    </row>
    <row r="669" spans="1:20" x14ac:dyDescent="0.35">
      <c r="A669" s="721" t="b">
        <v>0</v>
      </c>
      <c r="B669" s="721">
        <f t="shared" si="90"/>
        <v>-20</v>
      </c>
      <c r="C669" s="737" t="s">
        <v>1486</v>
      </c>
      <c r="D669" s="737" t="s">
        <v>5343</v>
      </c>
      <c r="E669" s="721">
        <f t="shared" si="91"/>
        <v>4</v>
      </c>
      <c r="F669" s="738">
        <v>27</v>
      </c>
      <c r="G669" s="726"/>
      <c r="H669" s="721">
        <f t="shared" ca="1" si="92"/>
        <v>61</v>
      </c>
      <c r="I669" s="740"/>
      <c r="J669" s="734"/>
      <c r="K669" s="723"/>
      <c r="L669" s="726"/>
      <c r="M669" s="737" t="str">
        <f ca="1">IFERROR(IF(ROW()=509,"",OFFSET($C667,-COUNTIF($B$507:$B668,"&lt;0")+3,0)),"")</f>
        <v/>
      </c>
      <c r="N669" s="737" t="str">
        <f ca="1">IFERROR(IF(ROW()=509,"",OFFSET($F667,-COUNTIF($B$507:B668,"&lt;0")+3,0)),"")</f>
        <v/>
      </c>
      <c r="O669" s="721"/>
      <c r="P669" s="721"/>
      <c r="Q669" s="721"/>
      <c r="R669" s="721"/>
      <c r="S669" s="721"/>
      <c r="T669" s="726"/>
    </row>
    <row r="670" spans="1:20" x14ac:dyDescent="0.35">
      <c r="A670" s="721" t="b">
        <v>0</v>
      </c>
      <c r="B670" s="721">
        <f t="shared" si="90"/>
        <v>-19</v>
      </c>
      <c r="C670" s="737" t="s">
        <v>1487</v>
      </c>
      <c r="D670" s="737" t="s">
        <v>5343</v>
      </c>
      <c r="E670" s="721">
        <f t="shared" si="91"/>
        <v>5</v>
      </c>
      <c r="F670" s="738">
        <v>27</v>
      </c>
      <c r="G670" s="726"/>
      <c r="H670" s="721">
        <f t="shared" ca="1" si="92"/>
        <v>61</v>
      </c>
      <c r="I670" s="740"/>
      <c r="J670" s="734"/>
      <c r="K670" s="723"/>
      <c r="L670" s="726"/>
      <c r="M670" s="737" t="str">
        <f ca="1">IFERROR(IF(ROW()=509,"",OFFSET($C668,-COUNTIF($B$507:$B669,"&lt;0")+3,0)),"")</f>
        <v/>
      </c>
      <c r="N670" s="737" t="str">
        <f ca="1">IFERROR(IF(ROW()=509,"",OFFSET($F668,-COUNTIF($B$507:B669,"&lt;0")+3,0)),"")</f>
        <v/>
      </c>
      <c r="O670" s="721"/>
      <c r="P670" s="721"/>
      <c r="Q670" s="721"/>
      <c r="R670" s="721"/>
      <c r="S670" s="721"/>
      <c r="T670" s="726"/>
    </row>
    <row r="671" spans="1:20" x14ac:dyDescent="0.35">
      <c r="A671" s="721" t="b">
        <v>0</v>
      </c>
      <c r="B671" s="721">
        <f t="shared" si="90"/>
        <v>-18</v>
      </c>
      <c r="C671" s="737" t="s">
        <v>1488</v>
      </c>
      <c r="D671" s="737" t="s">
        <v>5343</v>
      </c>
      <c r="E671" s="721">
        <f t="shared" si="91"/>
        <v>6</v>
      </c>
      <c r="F671" s="738">
        <v>27</v>
      </c>
      <c r="G671" s="726"/>
      <c r="H671" s="721">
        <f t="shared" ca="1" si="92"/>
        <v>61</v>
      </c>
      <c r="I671" s="740"/>
      <c r="J671" s="734"/>
      <c r="K671" s="723"/>
      <c r="L671" s="726"/>
      <c r="M671" s="737" t="str">
        <f ca="1">IFERROR(IF(ROW()=509,"",OFFSET($C669,-COUNTIF($B$507:$B670,"&lt;0")+3,0)),"")</f>
        <v/>
      </c>
      <c r="N671" s="737" t="str">
        <f ca="1">IFERROR(IF(ROW()=509,"",OFFSET($F669,-COUNTIF($B$507:B670,"&lt;0")+3,0)),"")</f>
        <v/>
      </c>
      <c r="O671" s="721"/>
      <c r="P671" s="721"/>
      <c r="Q671" s="721"/>
      <c r="R671" s="721"/>
      <c r="S671" s="721"/>
      <c r="T671" s="726"/>
    </row>
    <row r="672" spans="1:20" x14ac:dyDescent="0.35">
      <c r="A672" s="721" t="b">
        <v>0</v>
      </c>
      <c r="B672" s="721">
        <f t="shared" si="90"/>
        <v>-17</v>
      </c>
      <c r="C672" s="737" t="s">
        <v>1489</v>
      </c>
      <c r="D672" s="737" t="s">
        <v>5364</v>
      </c>
      <c r="E672" s="721">
        <f t="shared" si="91"/>
        <v>1</v>
      </c>
      <c r="F672" s="738">
        <v>28</v>
      </c>
      <c r="G672" s="726"/>
      <c r="H672" s="721">
        <f t="shared" ca="1" si="92"/>
        <v>63</v>
      </c>
      <c r="I672" s="740"/>
      <c r="J672" s="734"/>
      <c r="K672" s="723"/>
      <c r="L672" s="726"/>
      <c r="M672" s="737" t="str">
        <f ca="1">IFERROR(IF(ROW()=509,"",OFFSET($C670,-COUNTIF($B$507:$B671,"&lt;0")+3,0)),"")</f>
        <v/>
      </c>
      <c r="N672" s="737" t="str">
        <f ca="1">IFERROR(IF(ROW()=509,"",OFFSET($F670,-COUNTIF($B$507:B671,"&lt;0")+3,0)),"")</f>
        <v/>
      </c>
      <c r="O672" s="721"/>
      <c r="P672" s="721"/>
      <c r="Q672" s="721"/>
      <c r="R672" s="721"/>
      <c r="S672" s="721"/>
      <c r="T672" s="726"/>
    </row>
    <row r="673" spans="1:20" x14ac:dyDescent="0.35">
      <c r="A673" s="721" t="b">
        <v>0</v>
      </c>
      <c r="B673" s="721">
        <f t="shared" si="90"/>
        <v>-16</v>
      </c>
      <c r="C673" s="737" t="s">
        <v>1490</v>
      </c>
      <c r="D673" s="737" t="s">
        <v>5364</v>
      </c>
      <c r="E673" s="721">
        <f t="shared" si="91"/>
        <v>2</v>
      </c>
      <c r="F673" s="738">
        <v>28</v>
      </c>
      <c r="G673" s="726"/>
      <c r="H673" s="721">
        <f t="shared" ca="1" si="92"/>
        <v>63</v>
      </c>
      <c r="I673" s="740"/>
      <c r="J673" s="734"/>
      <c r="K673" s="723"/>
      <c r="L673" s="726"/>
      <c r="M673" s="737" t="str">
        <f ca="1">IFERROR(IF(ROW()=509,"",OFFSET($C671,-COUNTIF($B$507:$B672,"&lt;0")+3,0)),"")</f>
        <v/>
      </c>
      <c r="N673" s="737" t="str">
        <f ca="1">IFERROR(IF(ROW()=509,"",OFFSET($F671,-COUNTIF($B$507:B672,"&lt;0")+3,0)),"")</f>
        <v/>
      </c>
      <c r="O673" s="721"/>
      <c r="P673" s="721"/>
      <c r="Q673" s="721"/>
      <c r="R673" s="721"/>
      <c r="S673" s="721"/>
      <c r="T673" s="726"/>
    </row>
    <row r="674" spans="1:20" x14ac:dyDescent="0.35">
      <c r="A674" s="721" t="b">
        <v>0</v>
      </c>
      <c r="B674" s="721">
        <f t="shared" si="90"/>
        <v>-15</v>
      </c>
      <c r="C674" s="737" t="s">
        <v>1491</v>
      </c>
      <c r="D674" s="737" t="s">
        <v>5364</v>
      </c>
      <c r="E674" s="721">
        <f t="shared" si="91"/>
        <v>3</v>
      </c>
      <c r="F674" s="738">
        <v>28</v>
      </c>
      <c r="G674" s="726"/>
      <c r="H674" s="721">
        <f t="shared" ca="1" si="92"/>
        <v>63</v>
      </c>
      <c r="I674" s="740"/>
      <c r="J674" s="734"/>
      <c r="K674" s="723"/>
      <c r="L674" s="726"/>
      <c r="M674" s="737" t="str">
        <f ca="1">IFERROR(IF(ROW()=509,"",OFFSET($C672,-COUNTIF($B$507:$B673,"&lt;0")+3,0)),"")</f>
        <v/>
      </c>
      <c r="N674" s="737" t="str">
        <f ca="1">IFERROR(IF(ROW()=509,"",OFFSET($F672,-COUNTIF($B$507:B673,"&lt;0")+3,0)),"")</f>
        <v/>
      </c>
      <c r="O674" s="721"/>
      <c r="P674" s="721"/>
      <c r="Q674" s="721"/>
      <c r="R674" s="721"/>
      <c r="S674" s="721"/>
      <c r="T674" s="726"/>
    </row>
    <row r="675" spans="1:20" x14ac:dyDescent="0.35">
      <c r="A675" s="721" t="b">
        <v>0</v>
      </c>
      <c r="B675" s="721">
        <f t="shared" si="90"/>
        <v>-14</v>
      </c>
      <c r="C675" s="737" t="s">
        <v>1492</v>
      </c>
      <c r="D675" s="737" t="s">
        <v>5364</v>
      </c>
      <c r="E675" s="721">
        <f t="shared" si="91"/>
        <v>4</v>
      </c>
      <c r="F675" s="738">
        <v>28</v>
      </c>
      <c r="G675" s="726"/>
      <c r="H675" s="721">
        <f t="shared" ca="1" si="92"/>
        <v>63</v>
      </c>
      <c r="I675" s="740"/>
      <c r="J675" s="734"/>
      <c r="K675" s="723"/>
      <c r="L675" s="726"/>
      <c r="M675" s="737" t="str">
        <f ca="1">IFERROR(IF(ROW()=509,"",OFFSET($C673,-COUNTIF($B$507:$B674,"&lt;0")+3,0)),"")</f>
        <v/>
      </c>
      <c r="N675" s="737" t="str">
        <f ca="1">IFERROR(IF(ROW()=509,"",OFFSET($F673,-COUNTIF($B$507:B674,"&lt;0")+3,0)),"")</f>
        <v/>
      </c>
      <c r="O675" s="721"/>
      <c r="P675" s="721"/>
      <c r="Q675" s="721"/>
      <c r="R675" s="721"/>
      <c r="S675" s="721"/>
      <c r="T675" s="726"/>
    </row>
    <row r="676" spans="1:20" x14ac:dyDescent="0.35">
      <c r="A676" s="721" t="b">
        <v>0</v>
      </c>
      <c r="B676" s="721">
        <f t="shared" si="90"/>
        <v>-13</v>
      </c>
      <c r="C676" s="737" t="s">
        <v>1493</v>
      </c>
      <c r="D676" s="737" t="s">
        <v>5364</v>
      </c>
      <c r="E676" s="721">
        <f t="shared" si="91"/>
        <v>5</v>
      </c>
      <c r="F676" s="738">
        <v>28</v>
      </c>
      <c r="G676" s="726"/>
      <c r="H676" s="721">
        <f t="shared" ca="1" si="92"/>
        <v>63</v>
      </c>
      <c r="I676" s="740"/>
      <c r="J676" s="734"/>
      <c r="K676" s="723"/>
      <c r="L676" s="726"/>
      <c r="M676" s="737" t="str">
        <f ca="1">IFERROR(IF(ROW()=509,"",OFFSET($C674,-COUNTIF($B$507:$B675,"&lt;0")+3,0)),"")</f>
        <v/>
      </c>
      <c r="N676" s="737" t="str">
        <f ca="1">IFERROR(IF(ROW()=509,"",OFFSET($F674,-COUNTIF($B$507:B675,"&lt;0")+3,0)),"")</f>
        <v/>
      </c>
      <c r="O676" s="721"/>
      <c r="P676" s="721"/>
      <c r="Q676" s="721"/>
      <c r="R676" s="721"/>
      <c r="S676" s="721"/>
      <c r="T676" s="726"/>
    </row>
    <row r="677" spans="1:20" x14ac:dyDescent="0.35">
      <c r="A677" s="721" t="b">
        <v>0</v>
      </c>
      <c r="B677" s="721">
        <f t="shared" si="90"/>
        <v>-12</v>
      </c>
      <c r="C677" s="737" t="s">
        <v>1494</v>
      </c>
      <c r="D677" s="737" t="s">
        <v>5364</v>
      </c>
      <c r="E677" s="721">
        <f t="shared" si="91"/>
        <v>6</v>
      </c>
      <c r="F677" s="738">
        <v>28</v>
      </c>
      <c r="G677" s="726"/>
      <c r="H677" s="721">
        <f t="shared" ca="1" si="92"/>
        <v>63</v>
      </c>
      <c r="I677" s="740"/>
      <c r="J677" s="734"/>
      <c r="K677" s="723"/>
      <c r="L677" s="726"/>
      <c r="M677" s="737" t="str">
        <f ca="1">IFERROR(IF(ROW()=509,"",OFFSET($C675,-COUNTIF($B$507:$B676,"&lt;0")+3,0)),"")</f>
        <v/>
      </c>
      <c r="N677" s="737" t="str">
        <f ca="1">IFERROR(IF(ROW()=509,"",OFFSET($F675,-COUNTIF($B$507:B676,"&lt;0")+3,0)),"")</f>
        <v/>
      </c>
      <c r="O677" s="721"/>
      <c r="P677" s="721"/>
      <c r="Q677" s="721"/>
      <c r="R677" s="721"/>
      <c r="S677" s="721"/>
      <c r="T677" s="726"/>
    </row>
    <row r="678" spans="1:20" x14ac:dyDescent="0.35">
      <c r="A678" s="721" t="b">
        <v>0</v>
      </c>
      <c r="B678" s="721">
        <f t="shared" si="90"/>
        <v>-11</v>
      </c>
      <c r="C678" s="737" t="s">
        <v>1495</v>
      </c>
      <c r="D678" s="737" t="s">
        <v>5385</v>
      </c>
      <c r="E678" s="721">
        <f t="shared" si="91"/>
        <v>1</v>
      </c>
      <c r="F678" s="738">
        <v>29</v>
      </c>
      <c r="G678" s="726"/>
      <c r="H678" s="721">
        <f t="shared" ca="1" si="92"/>
        <v>65</v>
      </c>
      <c r="I678" s="740"/>
      <c r="J678" s="734"/>
      <c r="K678" s="723"/>
      <c r="L678" s="726"/>
      <c r="M678" s="737" t="str">
        <f ca="1">IFERROR(IF(ROW()=509,"",OFFSET($C676,-COUNTIF($B$507:$B677,"&lt;0")+3,0)),"")</f>
        <v/>
      </c>
      <c r="N678" s="737" t="str">
        <f ca="1">IFERROR(IF(ROW()=509,"",OFFSET($F676,-COUNTIF($B$507:B677,"&lt;0")+3,0)),"")</f>
        <v/>
      </c>
      <c r="O678" s="721"/>
      <c r="P678" s="721"/>
      <c r="Q678" s="721"/>
      <c r="R678" s="721"/>
      <c r="S678" s="721"/>
      <c r="T678" s="726"/>
    </row>
    <row r="679" spans="1:20" x14ac:dyDescent="0.35">
      <c r="A679" s="721" t="b">
        <v>0</v>
      </c>
      <c r="B679" s="721">
        <f t="shared" si="90"/>
        <v>-10</v>
      </c>
      <c r="C679" s="737" t="s">
        <v>1496</v>
      </c>
      <c r="D679" s="737" t="s">
        <v>5385</v>
      </c>
      <c r="E679" s="721">
        <f t="shared" si="91"/>
        <v>2</v>
      </c>
      <c r="F679" s="738">
        <v>29</v>
      </c>
      <c r="G679" s="726"/>
      <c r="H679" s="721">
        <f t="shared" ca="1" si="92"/>
        <v>65</v>
      </c>
      <c r="I679" s="740"/>
      <c r="J679" s="734"/>
      <c r="K679" s="723"/>
      <c r="L679" s="726"/>
      <c r="M679" s="737" t="str">
        <f ca="1">IFERROR(IF(ROW()=509,"",OFFSET($C677,-COUNTIF($B$507:$B678,"&lt;0")+3,0)),"")</f>
        <v/>
      </c>
      <c r="N679" s="737" t="str">
        <f ca="1">IFERROR(IF(ROW()=509,"",OFFSET($F677,-COUNTIF($B$507:B678,"&lt;0")+3,0)),"")</f>
        <v/>
      </c>
      <c r="O679" s="721"/>
      <c r="P679" s="721"/>
      <c r="Q679" s="721"/>
      <c r="R679" s="721"/>
      <c r="S679" s="721"/>
      <c r="T679" s="726"/>
    </row>
    <row r="680" spans="1:20" x14ac:dyDescent="0.35">
      <c r="A680" s="721" t="b">
        <v>0</v>
      </c>
      <c r="B680" s="721">
        <f t="shared" si="90"/>
        <v>-9</v>
      </c>
      <c r="C680" s="737" t="s">
        <v>1497</v>
      </c>
      <c r="D680" s="737" t="s">
        <v>5385</v>
      </c>
      <c r="E680" s="721">
        <f t="shared" si="91"/>
        <v>3</v>
      </c>
      <c r="F680" s="738">
        <v>29</v>
      </c>
      <c r="G680" s="726"/>
      <c r="H680" s="721">
        <f t="shared" ca="1" si="92"/>
        <v>65</v>
      </c>
      <c r="I680" s="740"/>
      <c r="J680" s="734"/>
      <c r="K680" s="723"/>
      <c r="L680" s="726"/>
      <c r="M680" s="737" t="str">
        <f ca="1">IFERROR(IF(ROW()=509,"",OFFSET($C678,-COUNTIF($B$507:$B679,"&lt;0")+3,0)),"")</f>
        <v/>
      </c>
      <c r="N680" s="737" t="str">
        <f ca="1">IFERROR(IF(ROW()=509,"",OFFSET($F678,-COUNTIF($B$507:B679,"&lt;0")+3,0)),"")</f>
        <v/>
      </c>
      <c r="O680" s="721"/>
      <c r="P680" s="721"/>
      <c r="Q680" s="721"/>
      <c r="R680" s="721"/>
      <c r="S680" s="721"/>
      <c r="T680" s="726"/>
    </row>
    <row r="681" spans="1:20" x14ac:dyDescent="0.35">
      <c r="A681" s="721" t="b">
        <v>0</v>
      </c>
      <c r="B681" s="721">
        <f t="shared" si="90"/>
        <v>-8</v>
      </c>
      <c r="C681" s="737" t="s">
        <v>1498</v>
      </c>
      <c r="D681" s="737" t="s">
        <v>5385</v>
      </c>
      <c r="E681" s="721">
        <f t="shared" si="91"/>
        <v>4</v>
      </c>
      <c r="F681" s="738">
        <v>29</v>
      </c>
      <c r="G681" s="726"/>
      <c r="H681" s="721">
        <f t="shared" ca="1" si="92"/>
        <v>65</v>
      </c>
      <c r="I681" s="740"/>
      <c r="J681" s="734"/>
      <c r="K681" s="723"/>
      <c r="L681" s="726"/>
      <c r="M681" s="737" t="str">
        <f ca="1">IFERROR(IF(ROW()=509,"",OFFSET($C679,-COUNTIF($B$507:$B680,"&lt;0")+3,0)),"")</f>
        <v/>
      </c>
      <c r="N681" s="737" t="str">
        <f ca="1">IFERROR(IF(ROW()=509,"",OFFSET($F679,-COUNTIF($B$507:B680,"&lt;0")+3,0)),"")</f>
        <v/>
      </c>
      <c r="O681" s="721"/>
      <c r="P681" s="721"/>
      <c r="Q681" s="721"/>
      <c r="R681" s="721"/>
      <c r="S681" s="721"/>
      <c r="T681" s="726"/>
    </row>
    <row r="682" spans="1:20" x14ac:dyDescent="0.35">
      <c r="A682" s="721" t="b">
        <v>0</v>
      </c>
      <c r="B682" s="721">
        <f t="shared" si="90"/>
        <v>-7</v>
      </c>
      <c r="C682" s="737" t="s">
        <v>1499</v>
      </c>
      <c r="D682" s="737" t="s">
        <v>5385</v>
      </c>
      <c r="E682" s="721">
        <f t="shared" si="91"/>
        <v>5</v>
      </c>
      <c r="F682" s="738">
        <v>29</v>
      </c>
      <c r="G682" s="726"/>
      <c r="H682" s="721">
        <f t="shared" ca="1" si="92"/>
        <v>65</v>
      </c>
      <c r="I682" s="740"/>
      <c r="J682" s="734"/>
      <c r="K682" s="723"/>
      <c r="L682" s="726"/>
      <c r="M682" s="737" t="str">
        <f ca="1">IFERROR(IF(ROW()=509,"",OFFSET($C680,-COUNTIF($B$507:$B681,"&lt;0")+3,0)),"")</f>
        <v/>
      </c>
      <c r="N682" s="737" t="str">
        <f ca="1">IFERROR(IF(ROW()=509,"",OFFSET($F680,-COUNTIF($B$507:B681,"&lt;0")+3,0)),"")</f>
        <v/>
      </c>
      <c r="O682" s="721"/>
      <c r="P682" s="721"/>
      <c r="Q682" s="721"/>
      <c r="R682" s="721"/>
      <c r="S682" s="721"/>
      <c r="T682" s="726"/>
    </row>
    <row r="683" spans="1:20" x14ac:dyDescent="0.35">
      <c r="A683" s="721" t="b">
        <v>0</v>
      </c>
      <c r="B683" s="721">
        <f t="shared" si="90"/>
        <v>-6</v>
      </c>
      <c r="C683" s="737" t="s">
        <v>1500</v>
      </c>
      <c r="D683" s="737" t="s">
        <v>5385</v>
      </c>
      <c r="E683" s="721">
        <f t="shared" si="91"/>
        <v>6</v>
      </c>
      <c r="F683" s="738">
        <v>29</v>
      </c>
      <c r="G683" s="726"/>
      <c r="H683" s="721">
        <f t="shared" ca="1" si="92"/>
        <v>65</v>
      </c>
      <c r="I683" s="740"/>
      <c r="J683" s="734"/>
      <c r="K683" s="723"/>
      <c r="L683" s="726"/>
      <c r="M683" s="737" t="str">
        <f ca="1">IFERROR(IF(ROW()=509,"",OFFSET($C681,-COUNTIF($B$507:$B682,"&lt;0")+3,0)),"")</f>
        <v/>
      </c>
      <c r="N683" s="737" t="str">
        <f ca="1">IFERROR(IF(ROW()=509,"",OFFSET($F681,-COUNTIF($B$507:B682,"&lt;0")+3,0)),"")</f>
        <v/>
      </c>
      <c r="O683" s="721"/>
      <c r="P683" s="721"/>
      <c r="Q683" s="721"/>
      <c r="R683" s="721"/>
      <c r="S683" s="721"/>
      <c r="T683" s="726"/>
    </row>
    <row r="684" spans="1:20" x14ac:dyDescent="0.35">
      <c r="A684" s="721" t="b">
        <v>0</v>
      </c>
      <c r="B684" s="721">
        <f t="shared" si="90"/>
        <v>-5</v>
      </c>
      <c r="C684" s="737" t="s">
        <v>1501</v>
      </c>
      <c r="D684" s="737" t="s">
        <v>5406</v>
      </c>
      <c r="E684" s="721">
        <f t="shared" si="91"/>
        <v>1</v>
      </c>
      <c r="F684" s="738">
        <v>30</v>
      </c>
      <c r="G684" s="726"/>
      <c r="H684" s="721">
        <f t="shared" ca="1" si="92"/>
        <v>67</v>
      </c>
      <c r="I684" s="740"/>
      <c r="J684" s="734"/>
      <c r="K684" s="723"/>
      <c r="L684" s="726"/>
      <c r="M684" s="737" t="str">
        <f ca="1">IFERROR(IF(ROW()=509,"",OFFSET($C682,-COUNTIF($B$507:$B683,"&lt;0")+3,0)),"")</f>
        <v/>
      </c>
      <c r="N684" s="737" t="str">
        <f ca="1">IFERROR(IF(ROW()=509,"",OFFSET($F682,-COUNTIF($B$507:B683,"&lt;0")+3,0)),"")</f>
        <v/>
      </c>
      <c r="O684" s="721"/>
      <c r="P684" s="721"/>
      <c r="Q684" s="721"/>
      <c r="R684" s="721"/>
      <c r="S684" s="721"/>
      <c r="T684" s="726"/>
    </row>
    <row r="685" spans="1:20" x14ac:dyDescent="0.35">
      <c r="A685" s="721" t="b">
        <v>0</v>
      </c>
      <c r="B685" s="721">
        <f t="shared" si="90"/>
        <v>-4</v>
      </c>
      <c r="C685" s="737" t="s">
        <v>1502</v>
      </c>
      <c r="D685" s="737" t="s">
        <v>5406</v>
      </c>
      <c r="E685" s="721">
        <f t="shared" si="91"/>
        <v>2</v>
      </c>
      <c r="F685" s="738">
        <v>30</v>
      </c>
      <c r="G685" s="726"/>
      <c r="H685" s="721">
        <f t="shared" ca="1" si="92"/>
        <v>67</v>
      </c>
      <c r="I685" s="740"/>
      <c r="J685" s="734"/>
      <c r="K685" s="723"/>
      <c r="L685" s="726"/>
      <c r="M685" s="737" t="str">
        <f ca="1">IFERROR(IF(ROW()=509,"",OFFSET($C683,-COUNTIF($B$507:$B684,"&lt;0")+3,0)),"")</f>
        <v/>
      </c>
      <c r="N685" s="737" t="str">
        <f ca="1">IFERROR(IF(ROW()=509,"",OFFSET($F683,-COUNTIF($B$507:B684,"&lt;0")+3,0)),"")</f>
        <v/>
      </c>
      <c r="O685" s="721"/>
      <c r="P685" s="721"/>
      <c r="Q685" s="721"/>
      <c r="R685" s="721"/>
      <c r="S685" s="721"/>
      <c r="T685" s="726"/>
    </row>
    <row r="686" spans="1:20" x14ac:dyDescent="0.35">
      <c r="A686" s="721" t="b">
        <v>0</v>
      </c>
      <c r="B686" s="721">
        <f t="shared" si="90"/>
        <v>-3</v>
      </c>
      <c r="C686" s="737" t="s">
        <v>1503</v>
      </c>
      <c r="D686" s="737" t="s">
        <v>5406</v>
      </c>
      <c r="E686" s="721">
        <f t="shared" si="91"/>
        <v>3</v>
      </c>
      <c r="F686" s="738">
        <v>30</v>
      </c>
      <c r="G686" s="726"/>
      <c r="H686" s="721">
        <f t="shared" ca="1" si="92"/>
        <v>67</v>
      </c>
      <c r="I686" s="740"/>
      <c r="J686" s="734"/>
      <c r="K686" s="723"/>
      <c r="L686" s="726"/>
      <c r="M686" s="737" t="str">
        <f ca="1">IFERROR(IF(ROW()=509,"",OFFSET($C684,-COUNTIF($B$507:$B685,"&lt;0")+3,0)),"")</f>
        <v/>
      </c>
      <c r="N686" s="737" t="str">
        <f ca="1">IFERROR(IF(ROW()=509,"",OFFSET($F684,-COUNTIF($B$507:B685,"&lt;0")+3,0)),"")</f>
        <v/>
      </c>
      <c r="O686" s="721"/>
      <c r="P686" s="721"/>
      <c r="Q686" s="721"/>
      <c r="R686" s="721"/>
      <c r="S686" s="721"/>
      <c r="T686" s="726"/>
    </row>
    <row r="687" spans="1:20" x14ac:dyDescent="0.35">
      <c r="A687" s="721" t="b">
        <v>0</v>
      </c>
      <c r="B687" s="721">
        <f t="shared" si="90"/>
        <v>-2</v>
      </c>
      <c r="C687" s="737" t="s">
        <v>1504</v>
      </c>
      <c r="D687" s="737" t="s">
        <v>5406</v>
      </c>
      <c r="E687" s="721">
        <f t="shared" si="91"/>
        <v>4</v>
      </c>
      <c r="F687" s="738">
        <v>30</v>
      </c>
      <c r="G687" s="726"/>
      <c r="H687" s="721">
        <f t="shared" ca="1" si="92"/>
        <v>67</v>
      </c>
      <c r="I687" s="740"/>
      <c r="J687" s="734"/>
      <c r="K687" s="723"/>
      <c r="L687" s="726"/>
      <c r="M687" s="737" t="str">
        <f ca="1">IFERROR(IF(ROW()=509,"",OFFSET($C685,-COUNTIF($B$507:$B686,"&lt;0")+3,0)),"")</f>
        <v/>
      </c>
      <c r="N687" s="737" t="str">
        <f ca="1">IFERROR(IF(ROW()=509,"",OFFSET($F685,-COUNTIF($B$507:B686,"&lt;0")+3,0)),"")</f>
        <v/>
      </c>
      <c r="O687" s="721"/>
      <c r="P687" s="721"/>
      <c r="Q687" s="721"/>
      <c r="R687" s="721"/>
      <c r="S687" s="721"/>
      <c r="T687" s="726"/>
    </row>
    <row r="688" spans="1:20" x14ac:dyDescent="0.35">
      <c r="A688" s="721" t="b">
        <v>0</v>
      </c>
      <c r="B688" s="721">
        <f t="shared" si="90"/>
        <v>-1</v>
      </c>
      <c r="C688" s="737" t="s">
        <v>1505</v>
      </c>
      <c r="D688" s="737" t="s">
        <v>5406</v>
      </c>
      <c r="E688" s="721">
        <f t="shared" si="91"/>
        <v>5</v>
      </c>
      <c r="F688" s="738">
        <v>30</v>
      </c>
      <c r="G688" s="726"/>
      <c r="H688" s="721">
        <f t="shared" ca="1" si="92"/>
        <v>67</v>
      </c>
      <c r="I688" s="740"/>
      <c r="J688" s="734"/>
      <c r="K688" s="723"/>
      <c r="L688" s="726"/>
      <c r="M688" s="737" t="str">
        <f ca="1">IFERROR(IF(ROW()=509,"",OFFSET($C686,-COUNTIF($B$507:$B687,"&lt;0")+3,0)),"")</f>
        <v/>
      </c>
      <c r="N688" s="737" t="str">
        <f ca="1">IFERROR(IF(ROW()=509,"",OFFSET($F686,-COUNTIF($B$507:B687,"&lt;0")+3,0)),"")</f>
        <v/>
      </c>
      <c r="O688" s="721"/>
      <c r="P688" s="721"/>
      <c r="Q688" s="721"/>
      <c r="R688" s="721"/>
      <c r="S688" s="721"/>
      <c r="T688" s="726"/>
    </row>
    <row r="689" spans="1:20" x14ac:dyDescent="0.35">
      <c r="A689" s="721" t="b">
        <v>0</v>
      </c>
      <c r="B689" s="721">
        <f t="shared" si="90"/>
        <v>0</v>
      </c>
      <c r="C689" s="737" t="s">
        <v>1506</v>
      </c>
      <c r="D689" s="737" t="s">
        <v>5406</v>
      </c>
      <c r="E689" s="721">
        <f t="shared" si="91"/>
        <v>6</v>
      </c>
      <c r="F689" s="738">
        <v>30</v>
      </c>
      <c r="G689" s="726"/>
      <c r="H689" s="721">
        <f t="shared" ca="1" si="92"/>
        <v>67</v>
      </c>
      <c r="I689" s="740"/>
      <c r="J689" s="734"/>
      <c r="K689" s="723"/>
      <c r="L689" s="726"/>
      <c r="M689" s="737" t="str">
        <f ca="1">IFERROR(IF(ROW()=509,"",OFFSET($C687,-COUNTIF($B$507:$B688,"&lt;0")+3,0)),"")</f>
        <v/>
      </c>
      <c r="N689" s="737" t="str">
        <f ca="1">IFERROR(IF(ROW()=509,"",OFFSET($F687,-COUNTIF($B$507:B688,"&lt;0")+3,0)),"")</f>
        <v/>
      </c>
      <c r="O689" s="721"/>
      <c r="P689" s="721"/>
      <c r="Q689" s="721"/>
      <c r="R689" s="721"/>
      <c r="S689" s="721"/>
      <c r="T689" s="726"/>
    </row>
    <row r="690" spans="1:20" x14ac:dyDescent="0.35">
      <c r="A690" s="721" t="b">
        <f t="shared" ref="A690:A753" ca="1" si="93">IF(OR(I690&lt;&gt;"",J690&lt;&gt;"",K690&lt;&gt;""),TRUE,FALSE)</f>
        <v>1</v>
      </c>
      <c r="B690" s="721">
        <f t="shared" si="90"/>
        <v>1</v>
      </c>
      <c r="C690" s="739" t="str">
        <f t="shared" ref="C690:C753" ca="1" si="94">M690</f>
        <v>a171R00000RNFI7QAP</v>
      </c>
      <c r="D690" s="737" t="str">
        <f ca="1">IFERROR(IF(ROW()=509,"",OFFSET(C688,-COUNTIF(B$507:B689,"&lt;0")+3,1)),"")</f>
        <v>CI-49910</v>
      </c>
      <c r="E690" s="721">
        <f t="shared" ca="1" si="91"/>
        <v>1</v>
      </c>
      <c r="F690" s="738">
        <f t="shared" ref="F690:F753" ca="1" si="95">N690</f>
        <v>1</v>
      </c>
      <c r="G690" s="726" t="str">
        <f t="shared" ref="G690:G753" ca="1" si="96">IFERROR(IF(INDIRECT("'Coverage Indicators - Section I'!G"&amp;$I184)=0,"",INDIRECT("'Coverage Indicators - Section I'!G"&amp;$I184)),"")</f>
        <v/>
      </c>
      <c r="H690" s="721">
        <f t="shared" ca="1" si="92"/>
        <v>9</v>
      </c>
      <c r="I690" s="740">
        <f t="shared" ref="I690:I753" ca="1" si="97">IFERROR(CHOOSE(E690,IFERROR(IF(INDIRECT("'Coverage Indicators - Section D'!X"&amp;H690)=0,"",INDIRECT("'Coverage Indicators - Section D'!X"&amp;H690)*100),""),IFERROR(IF(INDIRECT("'Coverage Indicators - Section D'!AA"&amp;H690)=0,"",INDIRECT("'Coverage Indicators - Section D'!AA"&amp;H690)*100),""),IFERROR(IF(INDIRECT("'Coverage Indicators - Section D'!AD"&amp;H690)=0,"",INDIRECT("'Coverage Indicators - Section D'!AD"&amp;H690)*100),""),IFERROR(IF(INDIRECT("'Coverage Indicators - Section D'!AG"&amp;H690)=0,"",INDIRECT("'Coverage Indicators - Section D'!AG"&amp;H690)*100),""),IFERROR(IF(INDIRECT("'Coverage Indicators - Section D'!AJ"&amp;H690)=0,"",INDIRECT("'Coverage Indicators - Section D'!AJ"&amp;H690)*100),""),IFERROR(IF(INDIRECT("'Coverage Indicators - Section D'!AM"&amp;H690)=0,"",INDIRECT("'Coverage Indicators - Section D'!AM"&amp;H690)*100),""),IFERROR(IF(INDIRECT("'Coverage Indicators - SectionD'!AP"&amp;H690)=0,"",INDIRECT("'CoverageIndicators-SectionD'!AP"&amp;H690)*100),""),),"")</f>
        <v>100</v>
      </c>
      <c r="J690" s="734">
        <f t="shared" ref="J690:J753" ca="1" si="98">IFERROR(CHOOSE(E690,IFERROR(IF(INDIRECT("'Coverage Indicators - Section D'!W"&amp;H690+1)=0,"",INDIRECT("'Coverage Indicators - Section D'!W"&amp;H690+1)),""),IFERROR(IF(INDIRECT("'Coverage Indicators - Section D'!Z"&amp;H690+1)=0,"",INDIRECT("'Coverage Indicators - Section D'!Z"&amp;H690+1)),""),IFERROR(IF(INDIRECT("'Coverage Indicators - Section D'!AC"&amp;H690+1)=0,"",INDIRECT("'Coverage Indicators - Section D'!AC"&amp;H690+1)),""),IFERROR(IF(INDIRECT("'Coverage Indicators - Section D'!AF"&amp;H690+1)=0,"",INDIRECT("'Coverage Indicators - Section D'!AF"&amp;H690+1)),""),IFERROR(IF(INDIRECT("'Coverage Indicators - Section D'!AI"&amp;H690+1)=0,"",INDIRECT("'Coverage Indicators - Section D'!AI"&amp;H690+1)),""),IFERROR(IF(INDIRECT("'Coverage Indicators - Section D'!AL"&amp;H690+1)=0,"",INDIRECT("'Coverage Indicators - Section D'!AL"&amp;H690+1)),""),IFERROR(IF(INDIRECT("'Coverage Indicators - Section D'!AO"&amp;H690+1)=0,"",INDIRECT("'Coverage Indicators - Section D'!AO"&amp;H690+1)),""),IFERROR(IF(INDIRECT("'Coverage Indicators - Section D'!AO"&amp;H690+1)=0,"",INDIRECT("'Coverage Indicators - Section D'!AO"&amp;H690+1)),""),IFERROR(IF(INDIRECT("'Coverage Indicators - Section D'!AR"&amp;H690+1)=0,"",INDIRECT("'Coverage Indicators - Section D'!AR"&amp;H690+1)),""),),"")</f>
        <v>18398</v>
      </c>
      <c r="K690" s="723">
        <f t="shared" ref="K690:K753" ca="1" si="99">IFERROR(CHOOSE(E690,IFERROR(IF(INDIRECT("'Coverage Indicators - Section D'!W"&amp;H690)=0,"",INDIRECT("'Coverage Indicators - Section D'!W"&amp;H690)),""),IFERROR(IF(INDIRECT("'Coverage Indicators - Section D'!Z"&amp;H690)=0,"",INDIRECT("'Coverage Indicators - Section D'!Z"&amp;H690)),""),IFERROR(IF(INDIRECT("'Coverage Indicators - Section D'!AC"&amp;H690)=0,"",INDIRECT("'Coverage Indicators - Section D'!AC"&amp;H690)),""),IFERROR(IF(INDIRECT("'Coverage Indicators - Section D'!AF"&amp;H690)=0,"",INDIRECT("'Coverage Indicators - Section D'!AF"&amp;H690)),""),IFERROR(IF(INDIRECT("'Coverage Indicators - Section D'!AI"&amp;H690)=0,"",INDIRECT("'Coverage Indicators - Section D'!AI"&amp;H690)),""),IFERROR(IF(INDIRECT("'Coverage Indicators - Section D'!AL"&amp;H690)=0,"",INDIRECT("'Coverage Indicators - Section D'!AL"&amp;H690)),""),IFERROR(IF(INDIRECT("'Coverage Indicators - Section D'!AO"&amp;H690)=0,"",INDIRECT("'Coverage Indicators - Section D'!AO"&amp;H690)),""),IFERROR(IF(INDIRECT("'Coverage Indicators - Section D'!AO"&amp;H690)=0,"",INDIRECT("'Coverage Indicators - Section D'!AO"&amp;H690)),""),IFERROR(IF(INDIRECT("'Coverage Indicators - Section D'!AR"&amp;H690)=0,"",INDIRECT("'Coverage Indicators - Section D'!AR"&amp;H690)),""),),"")</f>
        <v>18398</v>
      </c>
      <c r="L690" s="726" t="str">
        <f t="shared" ref="L690:L753" ca="1" si="100">IF(IFERROR(CHOOSE(E690,IFERROR(IF(INDIRECT("'Coverage Indicators - Section D'!Y"&amp;H690)=0,"",INDIRECT("'Coverage Indicators - Section D'!Y"&amp;H690+1)),""),IFERROR(IF(INDIRECT("'Coverage Indicators - Section D'!AB"&amp;H690)=0,"",INDIRECT("'Coverage Indicators - Section D'!AB"&amp;H690+1)),""),IFERROR(IF(INDIRECT("'Coverage Indicators - Section D'!AE"&amp;H690)=0,"",INDIRECT("'Coverage Indicators - Section D'!AE"&amp;H690+1)),""),IFERROR(IF(INDIRECT("'Coverage Indicators - Section D'!AH"&amp;H690)=0,"",INDIRECT("'Coverage Indicators - Section D'!AH"&amp;H690+1)),""),IFERROR(IF(INDIRECT("'Coverage Indicators - Section D'!AK"&amp;H690)=0,"",INDIRECT("'Coverage Indicators - Section D'!AK"&amp;H690+1)),""),IFERROR(IF(INDIRECT("'Coverage Indicators - Section D'!AN"&amp;H690)=0,"",INDIRECT("'Coverage Indicators - Section D'!AN"&amp;H690+1)),""),IFERROR(IF(INDIRECT("'Coverage Indicators - Section D'!AQ"&amp;H690)=0,"",INDIRECT("'Coverage Indicators - Section D'!AQ"&amp;H690+1)),""),IFERROR(IF(INDIRECT("'Coverage Indicators - Section D'!AT"&amp;H690)=0,"",INDIRECT("'Coverage Indicators - Section D'!AT"&amp;H690+1)),""),),"")=0,"",IFERROR(CHOOSE(E690,IFERROR(IF(INDIRECT("'Coverage Indicators - Section D'!Y"&amp;H690)=0,"",INDIRECT("'Coverage Indicators - Section D'!Y"&amp;H690+1)),""),IFERROR(IF(INDIRECT("'Coverage Indicators - Section D'!AB"&amp;H690)=0,"",INDIRECT("'Coverage Indicators - Section D'!AB"&amp;H690+1)),""),IFERROR(IF(INDIRECT("'Coverage Indicators - Section D'!AE"&amp;H690)=0,"",INDIRECT("'Coverage Indicators - Section D'!AE"&amp;H690+1)),""),IFERROR(IF(INDIRECT("'Coverage Indicators - Section D'!AH"&amp;H690)=0,"",INDIRECT("'Coverage Indicators - Section D'!AH"&amp;H690+1)),""),IFERROR(IF(INDIRECT("'Coverage Indicators - Section D'!AK"&amp;H690)=0,"",INDIRECT("'Coverage Indicators - Section D'!AK"&amp;H690+1)),""),IFERROR(IF(INDIRECT("'Coverage Indicators - Section D'!AN"&amp;H690)=0,"",INDIRECT("'Coverage Indicators - Section D'!AN"&amp;H690+1)),""),IFERROR(IF(INDIRECT("'Coverage Indicators - Section D'!AQ"&amp;H690)=0,"",INDIRECT("'Coverage Indicators - Section D'!AQ"&amp;H690+1)),""),IFERROR(IF(INDIRECT("'Coverage Indicators - Section D'!AT"&amp;H690)=0,"",INDIRECT("'Coverage Indicators - Section D'!AT"&amp;H690+1)),""),),""))</f>
        <v/>
      </c>
      <c r="M690" s="737" t="str">
        <f ca="1">IFERROR(IF(ROW()=509,"",OFFSET($C688,-COUNTIF($B$507:$B689,"&lt;0")+3,0)),"")</f>
        <v>a171R00000RNFI7QAP</v>
      </c>
      <c r="N690" s="737">
        <f ca="1">IFERROR(IF(ROW()=509,"",OFFSET($F688,-COUNTIF($B$507:B689,"&lt;0")+3,0)),"")</f>
        <v>1</v>
      </c>
      <c r="O690" s="721"/>
      <c r="P690" s="721"/>
      <c r="Q690" s="721"/>
      <c r="R690" s="721"/>
      <c r="S690" s="721"/>
      <c r="T690" s="726"/>
    </row>
    <row r="691" spans="1:20" x14ac:dyDescent="0.35">
      <c r="A691" s="721" t="b">
        <f t="shared" ca="1" si="93"/>
        <v>1</v>
      </c>
      <c r="B691" s="721">
        <f t="shared" si="90"/>
        <v>2</v>
      </c>
      <c r="C691" s="739" t="str">
        <f t="shared" ca="1" si="94"/>
        <v>a171R00000RNFIbQAP</v>
      </c>
      <c r="D691" s="737" t="str">
        <f ca="1">IFERROR(IF(ROW()=509,"",OFFSET(C689,-COUNTIF(B$507:B690,"&lt;0")+3,1)),"")</f>
        <v>CI-49910</v>
      </c>
      <c r="E691" s="721">
        <f t="shared" ca="1" si="91"/>
        <v>2</v>
      </c>
      <c r="F691" s="738">
        <f t="shared" ca="1" si="95"/>
        <v>1</v>
      </c>
      <c r="G691" s="726" t="str">
        <f t="shared" ca="1" si="96"/>
        <v/>
      </c>
      <c r="H691" s="721">
        <f t="shared" ca="1" si="92"/>
        <v>9</v>
      </c>
      <c r="I691" s="740">
        <f t="shared" ca="1" si="97"/>
        <v>100</v>
      </c>
      <c r="J691" s="734">
        <f t="shared" ca="1" si="98"/>
        <v>26483</v>
      </c>
      <c r="K691" s="723">
        <f t="shared" ca="1" si="99"/>
        <v>26483</v>
      </c>
      <c r="L691" s="726" t="str">
        <f t="shared" ca="1" si="100"/>
        <v/>
      </c>
      <c r="M691" s="737" t="str">
        <f ca="1">IFERROR(IF(ROW()=509,"",OFFSET($C689,-COUNTIF($B$507:$B690,"&lt;0")+3,0)),"")</f>
        <v>a171R00000RNFIbQAP</v>
      </c>
      <c r="N691" s="737">
        <f ca="1">IFERROR(IF(ROW()=509,"",OFFSET($F689,-COUNTIF($B$507:B690,"&lt;0")+3,0)),"")</f>
        <v>1</v>
      </c>
      <c r="O691" s="721"/>
      <c r="P691" s="721"/>
      <c r="Q691" s="721"/>
      <c r="R691" s="721"/>
      <c r="S691" s="721"/>
      <c r="T691" s="726"/>
    </row>
    <row r="692" spans="1:20" x14ac:dyDescent="0.35">
      <c r="A692" s="721" t="b">
        <f t="shared" ca="1" si="93"/>
        <v>1</v>
      </c>
      <c r="B692" s="721">
        <f t="shared" si="90"/>
        <v>3</v>
      </c>
      <c r="C692" s="739" t="str">
        <f t="shared" ca="1" si="94"/>
        <v>a171R00000RNFJ5QAP</v>
      </c>
      <c r="D692" s="737" t="str">
        <f ca="1">IFERROR(IF(ROW()=509,"",OFFSET(C690,-COUNTIF(B$507:B691,"&lt;0")+3,1)),"")</f>
        <v>CI-49910</v>
      </c>
      <c r="E692" s="721">
        <f t="shared" ca="1" si="91"/>
        <v>3</v>
      </c>
      <c r="F692" s="738">
        <f t="shared" ca="1" si="95"/>
        <v>1</v>
      </c>
      <c r="G692" s="726" t="str">
        <f t="shared" ca="1" si="96"/>
        <v/>
      </c>
      <c r="H692" s="721">
        <f t="shared" ca="1" si="92"/>
        <v>9</v>
      </c>
      <c r="I692" s="740">
        <f t="shared" ca="1" si="97"/>
        <v>100</v>
      </c>
      <c r="J692" s="734">
        <f t="shared" ca="1" si="98"/>
        <v>18756</v>
      </c>
      <c r="K692" s="723">
        <f t="shared" ca="1" si="99"/>
        <v>18756</v>
      </c>
      <c r="L692" s="726" t="str">
        <f t="shared" ca="1" si="100"/>
        <v/>
      </c>
      <c r="M692" s="737" t="str">
        <f ca="1">IFERROR(IF(ROW()=509,"",OFFSET($C690,-COUNTIF($B$507:$B691,"&lt;0")+3,0)),"")</f>
        <v>a171R00000RNFJ5QAP</v>
      </c>
      <c r="N692" s="737">
        <f ca="1">IFERROR(IF(ROW()=509,"",OFFSET($F690,-COUNTIF($B$507:B691,"&lt;0")+3,0)),"")</f>
        <v>1</v>
      </c>
      <c r="O692" s="721"/>
      <c r="P692" s="721"/>
      <c r="Q692" s="721"/>
      <c r="R692" s="721"/>
      <c r="S692" s="721"/>
      <c r="T692" s="726"/>
    </row>
    <row r="693" spans="1:20" x14ac:dyDescent="0.35">
      <c r="A693" s="721" t="b">
        <f t="shared" ca="1" si="93"/>
        <v>1</v>
      </c>
      <c r="B693" s="721">
        <f t="shared" si="90"/>
        <v>4</v>
      </c>
      <c r="C693" s="739" t="str">
        <f t="shared" ca="1" si="94"/>
        <v>a171R00000RNFJZQA5</v>
      </c>
      <c r="D693" s="737" t="str">
        <f ca="1">IFERROR(IF(ROW()=509,"",OFFSET(C691,-COUNTIF(B$507:B692,"&lt;0")+3,1)),"")</f>
        <v>CI-49910</v>
      </c>
      <c r="E693" s="721">
        <f t="shared" ca="1" si="91"/>
        <v>4</v>
      </c>
      <c r="F693" s="738">
        <f t="shared" ca="1" si="95"/>
        <v>1</v>
      </c>
      <c r="G693" s="726" t="str">
        <f t="shared" ca="1" si="96"/>
        <v/>
      </c>
      <c r="H693" s="721">
        <f t="shared" ca="1" si="92"/>
        <v>9</v>
      </c>
      <c r="I693" s="740">
        <f t="shared" ca="1" si="97"/>
        <v>100</v>
      </c>
      <c r="J693" s="734">
        <f t="shared" ca="1" si="98"/>
        <v>26999</v>
      </c>
      <c r="K693" s="723">
        <f t="shared" ca="1" si="99"/>
        <v>26999</v>
      </c>
      <c r="L693" s="726" t="str">
        <f t="shared" ca="1" si="100"/>
        <v/>
      </c>
      <c r="M693" s="737" t="str">
        <f ca="1">IFERROR(IF(ROW()=509,"",OFFSET($C691,-COUNTIF($B$507:$B692,"&lt;0")+3,0)),"")</f>
        <v>a171R00000RNFJZQA5</v>
      </c>
      <c r="N693" s="737">
        <f ca="1">IFERROR(IF(ROW()=509,"",OFFSET($F691,-COUNTIF($B$507:B692,"&lt;0")+3,0)),"")</f>
        <v>1</v>
      </c>
      <c r="O693" s="721"/>
      <c r="P693" s="721"/>
      <c r="Q693" s="721"/>
      <c r="R693" s="721"/>
      <c r="S693" s="721"/>
      <c r="T693" s="726"/>
    </row>
    <row r="694" spans="1:20" x14ac:dyDescent="0.35">
      <c r="A694" s="721" t="b">
        <f t="shared" ca="1" si="93"/>
        <v>1</v>
      </c>
      <c r="B694" s="721">
        <f t="shared" si="90"/>
        <v>5</v>
      </c>
      <c r="C694" s="739" t="str">
        <f t="shared" ca="1" si="94"/>
        <v>a171R00000RNFK3QAP</v>
      </c>
      <c r="D694" s="737" t="str">
        <f ca="1">IFERROR(IF(ROW()=509,"",OFFSET(C692,-COUNTIF(B$507:B693,"&lt;0")+3,1)),"")</f>
        <v>CI-49910</v>
      </c>
      <c r="E694" s="721">
        <f t="shared" ca="1" si="91"/>
        <v>5</v>
      </c>
      <c r="F694" s="738">
        <f t="shared" ca="1" si="95"/>
        <v>1</v>
      </c>
      <c r="G694" s="726" t="str">
        <f t="shared" ca="1" si="96"/>
        <v/>
      </c>
      <c r="H694" s="721">
        <f t="shared" ca="1" si="92"/>
        <v>9</v>
      </c>
      <c r="I694" s="740">
        <f t="shared" ca="1" si="97"/>
        <v>100</v>
      </c>
      <c r="J694" s="734">
        <f t="shared" ca="1" si="98"/>
        <v>19123</v>
      </c>
      <c r="K694" s="723">
        <f t="shared" ca="1" si="99"/>
        <v>19123</v>
      </c>
      <c r="L694" s="726" t="str">
        <f t="shared" ca="1" si="100"/>
        <v/>
      </c>
      <c r="M694" s="737" t="str">
        <f ca="1">IFERROR(IF(ROW()=509,"",OFFSET($C692,-COUNTIF($B$507:$B693,"&lt;0")+3,0)),"")</f>
        <v>a171R00000RNFK3QAP</v>
      </c>
      <c r="N694" s="737">
        <f ca="1">IFERROR(IF(ROW()=509,"",OFFSET($F692,-COUNTIF($B$507:B693,"&lt;0")+3,0)),"")</f>
        <v>1</v>
      </c>
      <c r="O694" s="721"/>
      <c r="P694" s="721"/>
      <c r="Q694" s="721"/>
      <c r="R694" s="721"/>
      <c r="S694" s="721"/>
      <c r="T694" s="726"/>
    </row>
    <row r="695" spans="1:20" x14ac:dyDescent="0.35">
      <c r="A695" s="721" t="b">
        <f t="shared" ca="1" si="93"/>
        <v>1</v>
      </c>
      <c r="B695" s="721">
        <f t="shared" si="90"/>
        <v>6</v>
      </c>
      <c r="C695" s="739" t="str">
        <f t="shared" ca="1" si="94"/>
        <v>a171R00000RNFKXQA5</v>
      </c>
      <c r="D695" s="737" t="str">
        <f ca="1">IFERROR(IF(ROW()=509,"",OFFSET(C693,-COUNTIF(B$507:B694,"&lt;0")+3,1)),"")</f>
        <v>CI-49910</v>
      </c>
      <c r="E695" s="721">
        <f t="shared" ca="1" si="91"/>
        <v>6</v>
      </c>
      <c r="F695" s="738">
        <f t="shared" ca="1" si="95"/>
        <v>1</v>
      </c>
      <c r="G695" s="726" t="str">
        <f t="shared" ca="1" si="96"/>
        <v/>
      </c>
      <c r="H695" s="721">
        <f t="shared" ca="1" si="92"/>
        <v>9</v>
      </c>
      <c r="I695" s="740">
        <f t="shared" ca="1" si="97"/>
        <v>100</v>
      </c>
      <c r="J695" s="734">
        <f t="shared" ca="1" si="98"/>
        <v>27526</v>
      </c>
      <c r="K695" s="723">
        <f t="shared" ca="1" si="99"/>
        <v>27526</v>
      </c>
      <c r="L695" s="726" t="str">
        <f t="shared" ca="1" si="100"/>
        <v/>
      </c>
      <c r="M695" s="737" t="str">
        <f ca="1">IFERROR(IF(ROW()=509,"",OFFSET($C693,-COUNTIF($B$507:$B694,"&lt;0")+3,0)),"")</f>
        <v>a171R00000RNFKXQA5</v>
      </c>
      <c r="N695" s="737">
        <f ca="1">IFERROR(IF(ROW()=509,"",OFFSET($F693,-COUNTIF($B$507:B694,"&lt;0")+3,0)),"")</f>
        <v>1</v>
      </c>
      <c r="O695" s="721"/>
      <c r="P695" s="721"/>
      <c r="Q695" s="721"/>
      <c r="R695" s="721"/>
      <c r="S695" s="721"/>
      <c r="T695" s="726"/>
    </row>
    <row r="696" spans="1:20" x14ac:dyDescent="0.35">
      <c r="A696" s="721" t="b">
        <f t="shared" ca="1" si="93"/>
        <v>1</v>
      </c>
      <c r="B696" s="721">
        <f t="shared" si="90"/>
        <v>7</v>
      </c>
      <c r="C696" s="739" t="str">
        <f t="shared" ca="1" si="94"/>
        <v>a171R00000RNFI8QAP</v>
      </c>
      <c r="D696" s="737" t="str">
        <f ca="1">IFERROR(IF(ROW()=509,"",OFFSET(C694,-COUNTIF(B$507:B695,"&lt;0")+3,1)),"")</f>
        <v>CI-49911</v>
      </c>
      <c r="E696" s="721">
        <f t="shared" ca="1" si="91"/>
        <v>1</v>
      </c>
      <c r="F696" s="738">
        <f t="shared" ca="1" si="95"/>
        <v>2</v>
      </c>
      <c r="G696" s="726" t="str">
        <f t="shared" ca="1" si="96"/>
        <v/>
      </c>
      <c r="H696" s="721">
        <f t="shared" ca="1" si="92"/>
        <v>11</v>
      </c>
      <c r="I696" s="740">
        <f t="shared" ca="1" si="97"/>
        <v>100</v>
      </c>
      <c r="J696" s="734">
        <f t="shared" ca="1" si="98"/>
        <v>73593</v>
      </c>
      <c r="K696" s="723">
        <f t="shared" ca="1" si="99"/>
        <v>73593</v>
      </c>
      <c r="L696" s="726" t="str">
        <f t="shared" ca="1" si="100"/>
        <v/>
      </c>
      <c r="M696" s="737" t="str">
        <f ca="1">IFERROR(IF(ROW()=509,"",OFFSET($C694,-COUNTIF($B$507:$B695,"&lt;0")+3,0)),"")</f>
        <v>a171R00000RNFI8QAP</v>
      </c>
      <c r="N696" s="737">
        <f ca="1">IFERROR(IF(ROW()=509,"",OFFSET($F694,-COUNTIF($B$507:B695,"&lt;0")+3,0)),"")</f>
        <v>2</v>
      </c>
      <c r="O696" s="721"/>
      <c r="P696" s="721"/>
      <c r="Q696" s="721"/>
      <c r="R696" s="721"/>
      <c r="S696" s="721"/>
      <c r="T696" s="726"/>
    </row>
    <row r="697" spans="1:20" x14ac:dyDescent="0.35">
      <c r="A697" s="721" t="b">
        <f t="shared" ca="1" si="93"/>
        <v>1</v>
      </c>
      <c r="B697" s="721">
        <f t="shared" si="90"/>
        <v>8</v>
      </c>
      <c r="C697" s="739" t="str">
        <f t="shared" ca="1" si="94"/>
        <v>a171R00000RNFIcQAP</v>
      </c>
      <c r="D697" s="737" t="str">
        <f ca="1">IFERROR(IF(ROW()=509,"",OFFSET(C695,-COUNTIF(B$507:B696,"&lt;0")+3,1)),"")</f>
        <v>CI-49911</v>
      </c>
      <c r="E697" s="721">
        <f t="shared" ca="1" si="91"/>
        <v>2</v>
      </c>
      <c r="F697" s="738">
        <f t="shared" ca="1" si="95"/>
        <v>2</v>
      </c>
      <c r="G697" s="726" t="str">
        <f t="shared" ca="1" si="96"/>
        <v/>
      </c>
      <c r="H697" s="721">
        <f t="shared" ca="1" si="92"/>
        <v>11</v>
      </c>
      <c r="I697" s="740">
        <f t="shared" ca="1" si="97"/>
        <v>100</v>
      </c>
      <c r="J697" s="734">
        <f t="shared" ca="1" si="98"/>
        <v>105934</v>
      </c>
      <c r="K697" s="723">
        <f t="shared" ca="1" si="99"/>
        <v>105934</v>
      </c>
      <c r="L697" s="726" t="str">
        <f t="shared" ca="1" si="100"/>
        <v/>
      </c>
      <c r="M697" s="737" t="str">
        <f ca="1">IFERROR(IF(ROW()=509,"",OFFSET($C695,-COUNTIF($B$507:$B696,"&lt;0")+3,0)),"")</f>
        <v>a171R00000RNFIcQAP</v>
      </c>
      <c r="N697" s="737">
        <f ca="1">IFERROR(IF(ROW()=509,"",OFFSET($F695,-COUNTIF($B$507:B696,"&lt;0")+3,0)),"")</f>
        <v>2</v>
      </c>
      <c r="O697" s="721"/>
      <c r="P697" s="721"/>
      <c r="Q697" s="721"/>
      <c r="R697" s="721"/>
      <c r="S697" s="721"/>
      <c r="T697" s="726"/>
    </row>
    <row r="698" spans="1:20" x14ac:dyDescent="0.35">
      <c r="A698" s="721" t="b">
        <f t="shared" ca="1" si="93"/>
        <v>1</v>
      </c>
      <c r="B698" s="721">
        <f t="shared" si="90"/>
        <v>9</v>
      </c>
      <c r="C698" s="739" t="str">
        <f t="shared" ca="1" si="94"/>
        <v>a171R00000RNFJ6QAP</v>
      </c>
      <c r="D698" s="737" t="str">
        <f ca="1">IFERROR(IF(ROW()=509,"",OFFSET(C696,-COUNTIF(B$507:B697,"&lt;0")+3,1)),"")</f>
        <v>CI-49911</v>
      </c>
      <c r="E698" s="721">
        <f t="shared" ca="1" si="91"/>
        <v>3</v>
      </c>
      <c r="F698" s="738">
        <f t="shared" ca="1" si="95"/>
        <v>2</v>
      </c>
      <c r="G698" s="726" t="str">
        <f t="shared" ca="1" si="96"/>
        <v/>
      </c>
      <c r="H698" s="721">
        <f t="shared" ca="1" si="92"/>
        <v>11</v>
      </c>
      <c r="I698" s="740">
        <f t="shared" ca="1" si="97"/>
        <v>100</v>
      </c>
      <c r="J698" s="734">
        <f t="shared" ca="1" si="98"/>
        <v>75025</v>
      </c>
      <c r="K698" s="723">
        <f t="shared" ca="1" si="99"/>
        <v>75025</v>
      </c>
      <c r="L698" s="726" t="str">
        <f t="shared" ca="1" si="100"/>
        <v/>
      </c>
      <c r="M698" s="737" t="str">
        <f ca="1">IFERROR(IF(ROW()=509,"",OFFSET($C696,-COUNTIF($B$507:$B697,"&lt;0")+3,0)),"")</f>
        <v>a171R00000RNFJ6QAP</v>
      </c>
      <c r="N698" s="737">
        <f ca="1">IFERROR(IF(ROW()=509,"",OFFSET($F696,-COUNTIF($B$507:B697,"&lt;0")+3,0)),"")</f>
        <v>2</v>
      </c>
      <c r="O698" s="721"/>
      <c r="P698" s="721"/>
      <c r="Q698" s="721"/>
      <c r="R698" s="721"/>
      <c r="S698" s="721"/>
      <c r="T698" s="726"/>
    </row>
    <row r="699" spans="1:20" x14ac:dyDescent="0.35">
      <c r="A699" s="721" t="b">
        <f t="shared" ca="1" si="93"/>
        <v>1</v>
      </c>
      <c r="B699" s="721">
        <f t="shared" si="90"/>
        <v>10</v>
      </c>
      <c r="C699" s="739" t="str">
        <f t="shared" ca="1" si="94"/>
        <v>a171R00000RNFJaQAP</v>
      </c>
      <c r="D699" s="737" t="str">
        <f ca="1">IFERROR(IF(ROW()=509,"",OFFSET(C697,-COUNTIF(B$507:B698,"&lt;0")+3,1)),"")</f>
        <v>CI-49911</v>
      </c>
      <c r="E699" s="721">
        <f t="shared" ca="1" si="91"/>
        <v>4</v>
      </c>
      <c r="F699" s="738">
        <f t="shared" ca="1" si="95"/>
        <v>2</v>
      </c>
      <c r="G699" s="726" t="str">
        <f t="shared" ca="1" si="96"/>
        <v/>
      </c>
      <c r="H699" s="721">
        <f t="shared" ca="1" si="92"/>
        <v>11</v>
      </c>
      <c r="I699" s="740">
        <f t="shared" ca="1" si="97"/>
        <v>100</v>
      </c>
      <c r="J699" s="734">
        <f t="shared" ca="1" si="98"/>
        <v>107996</v>
      </c>
      <c r="K699" s="723">
        <f t="shared" ca="1" si="99"/>
        <v>107996</v>
      </c>
      <c r="L699" s="726" t="str">
        <f t="shared" ca="1" si="100"/>
        <v/>
      </c>
      <c r="M699" s="737" t="str">
        <f ca="1">IFERROR(IF(ROW()=509,"",OFFSET($C697,-COUNTIF($B$507:$B698,"&lt;0")+3,0)),"")</f>
        <v>a171R00000RNFJaQAP</v>
      </c>
      <c r="N699" s="737">
        <f ca="1">IFERROR(IF(ROW()=509,"",OFFSET($F697,-COUNTIF($B$507:B698,"&lt;0")+3,0)),"")</f>
        <v>2</v>
      </c>
      <c r="O699" s="721"/>
      <c r="P699" s="721"/>
      <c r="Q699" s="721"/>
      <c r="R699" s="721"/>
      <c r="S699" s="721"/>
      <c r="T699" s="726"/>
    </row>
    <row r="700" spans="1:20" x14ac:dyDescent="0.35">
      <c r="A700" s="721" t="b">
        <f t="shared" ca="1" si="93"/>
        <v>1</v>
      </c>
      <c r="B700" s="721">
        <f t="shared" si="90"/>
        <v>11</v>
      </c>
      <c r="C700" s="739" t="str">
        <f t="shared" ca="1" si="94"/>
        <v>a171R00000RNFK4QAP</v>
      </c>
      <c r="D700" s="737" t="str">
        <f ca="1">IFERROR(IF(ROW()=509,"",OFFSET(C698,-COUNTIF(B$507:B699,"&lt;0")+3,1)),"")</f>
        <v>CI-49911</v>
      </c>
      <c r="E700" s="721">
        <f t="shared" ca="1" si="91"/>
        <v>5</v>
      </c>
      <c r="F700" s="738">
        <f t="shared" ca="1" si="95"/>
        <v>2</v>
      </c>
      <c r="G700" s="726" t="str">
        <f t="shared" ca="1" si="96"/>
        <v/>
      </c>
      <c r="H700" s="721">
        <f t="shared" ca="1" si="92"/>
        <v>11</v>
      </c>
      <c r="I700" s="740">
        <f t="shared" ca="1" si="97"/>
        <v>100</v>
      </c>
      <c r="J700" s="734">
        <f t="shared" ca="1" si="98"/>
        <v>76491</v>
      </c>
      <c r="K700" s="723">
        <f t="shared" ca="1" si="99"/>
        <v>76491</v>
      </c>
      <c r="L700" s="726" t="str">
        <f t="shared" ca="1" si="100"/>
        <v/>
      </c>
      <c r="M700" s="737" t="str">
        <f ca="1">IFERROR(IF(ROW()=509,"",OFFSET($C698,-COUNTIF($B$507:$B699,"&lt;0")+3,0)),"")</f>
        <v>a171R00000RNFK4QAP</v>
      </c>
      <c r="N700" s="737">
        <f ca="1">IFERROR(IF(ROW()=509,"",OFFSET($F698,-COUNTIF($B$507:B699,"&lt;0")+3,0)),"")</f>
        <v>2</v>
      </c>
      <c r="O700" s="721"/>
      <c r="P700" s="721"/>
      <c r="Q700" s="721"/>
      <c r="R700" s="721"/>
      <c r="S700" s="721"/>
      <c r="T700" s="726"/>
    </row>
    <row r="701" spans="1:20" x14ac:dyDescent="0.35">
      <c r="A701" s="721" t="b">
        <f t="shared" ca="1" si="93"/>
        <v>1</v>
      </c>
      <c r="B701" s="721">
        <f t="shared" si="90"/>
        <v>12</v>
      </c>
      <c r="C701" s="739" t="str">
        <f t="shared" ca="1" si="94"/>
        <v>a171R00000RNFKYQA5</v>
      </c>
      <c r="D701" s="737" t="str">
        <f ca="1">IFERROR(IF(ROW()=509,"",OFFSET(C699,-COUNTIF(B$507:B700,"&lt;0")+3,1)),"")</f>
        <v>CI-49911</v>
      </c>
      <c r="E701" s="721">
        <f t="shared" ca="1" si="91"/>
        <v>6</v>
      </c>
      <c r="F701" s="738">
        <f t="shared" ca="1" si="95"/>
        <v>2</v>
      </c>
      <c r="G701" s="726" t="str">
        <f t="shared" ca="1" si="96"/>
        <v/>
      </c>
      <c r="H701" s="721">
        <f t="shared" ca="1" si="92"/>
        <v>11</v>
      </c>
      <c r="I701" s="740">
        <f t="shared" ca="1" si="97"/>
        <v>100</v>
      </c>
      <c r="J701" s="734">
        <f t="shared" ca="1" si="98"/>
        <v>110106</v>
      </c>
      <c r="K701" s="723">
        <f t="shared" ca="1" si="99"/>
        <v>110106</v>
      </c>
      <c r="L701" s="726" t="str">
        <f t="shared" ca="1" si="100"/>
        <v/>
      </c>
      <c r="M701" s="737" t="str">
        <f ca="1">IFERROR(IF(ROW()=509,"",OFFSET($C699,-COUNTIF($B$507:$B700,"&lt;0")+3,0)),"")</f>
        <v>a171R00000RNFKYQA5</v>
      </c>
      <c r="N701" s="737">
        <f ca="1">IFERROR(IF(ROW()=509,"",OFFSET($F699,-COUNTIF($B$507:B700,"&lt;0")+3,0)),"")</f>
        <v>2</v>
      </c>
      <c r="O701" s="721"/>
      <c r="P701" s="721"/>
      <c r="Q701" s="721"/>
      <c r="R701" s="721"/>
      <c r="S701" s="721"/>
      <c r="T701" s="726"/>
    </row>
    <row r="702" spans="1:20" x14ac:dyDescent="0.35">
      <c r="A702" s="721" t="b">
        <f t="shared" ca="1" si="93"/>
        <v>1</v>
      </c>
      <c r="B702" s="721">
        <f t="shared" ref="B702:B765" si="101">B701+1</f>
        <v>13</v>
      </c>
      <c r="C702" s="739" t="str">
        <f t="shared" ca="1" si="94"/>
        <v>a171R00000RNFI9QAP</v>
      </c>
      <c r="D702" s="737" t="str">
        <f ca="1">IFERROR(IF(ROW()=509,"",OFFSET(C700,-COUNTIF(B$507:B701,"&lt;0")+3,1)),"")</f>
        <v>CI-49912</v>
      </c>
      <c r="E702" s="721">
        <f t="shared" ref="E702:E765" ca="1" si="102">COUNTIF(F637:F702,F702)</f>
        <v>1</v>
      </c>
      <c r="F702" s="738">
        <f t="shared" ca="1" si="95"/>
        <v>3</v>
      </c>
      <c r="G702" s="726" t="str">
        <f t="shared" ca="1" si="96"/>
        <v/>
      </c>
      <c r="H702" s="721">
        <f t="shared" ref="H702:H765" ca="1" si="103">IF(F702=1,9,IF(E701=MAX(E700:E702),H700+2,H701))</f>
        <v>13</v>
      </c>
      <c r="I702" s="740">
        <f t="shared" ca="1" si="97"/>
        <v>100</v>
      </c>
      <c r="J702" s="734">
        <f t="shared" ca="1" si="98"/>
        <v>814</v>
      </c>
      <c r="K702" s="723">
        <f t="shared" ca="1" si="99"/>
        <v>814</v>
      </c>
      <c r="L702" s="726" t="str">
        <f t="shared" ca="1" si="100"/>
        <v/>
      </c>
      <c r="M702" s="737" t="str">
        <f ca="1">IFERROR(IF(ROW()=509,"",OFFSET($C700,-COUNTIF($B$507:$B701,"&lt;0")+3,0)),"")</f>
        <v>a171R00000RNFI9QAP</v>
      </c>
      <c r="N702" s="737">
        <f ca="1">IFERROR(IF(ROW()=509,"",OFFSET($F700,-COUNTIF($B$507:B701,"&lt;0")+3,0)),"")</f>
        <v>3</v>
      </c>
      <c r="O702" s="721"/>
      <c r="P702" s="721"/>
      <c r="Q702" s="721"/>
      <c r="R702" s="721"/>
      <c r="S702" s="721"/>
      <c r="T702" s="726"/>
    </row>
    <row r="703" spans="1:20" x14ac:dyDescent="0.35">
      <c r="A703" s="721" t="b">
        <f t="shared" ca="1" si="93"/>
        <v>1</v>
      </c>
      <c r="B703" s="721">
        <f t="shared" si="101"/>
        <v>14</v>
      </c>
      <c r="C703" s="739" t="str">
        <f t="shared" ca="1" si="94"/>
        <v>a171R00000RNFIdQAP</v>
      </c>
      <c r="D703" s="737" t="str">
        <f ca="1">IFERROR(IF(ROW()=509,"",OFFSET(C701,-COUNTIF(B$507:B702,"&lt;0")+3,1)),"")</f>
        <v>CI-49912</v>
      </c>
      <c r="E703" s="721">
        <f t="shared" ca="1" si="102"/>
        <v>2</v>
      </c>
      <c r="F703" s="738">
        <f t="shared" ca="1" si="95"/>
        <v>3</v>
      </c>
      <c r="G703" s="726" t="str">
        <f t="shared" ca="1" si="96"/>
        <v/>
      </c>
      <c r="H703" s="721">
        <f t="shared" ca="1" si="103"/>
        <v>13</v>
      </c>
      <c r="I703" s="740">
        <f t="shared" ca="1" si="97"/>
        <v>100</v>
      </c>
      <c r="J703" s="734">
        <f t="shared" ca="1" si="98"/>
        <v>1673</v>
      </c>
      <c r="K703" s="723">
        <f t="shared" ca="1" si="99"/>
        <v>1673</v>
      </c>
      <c r="L703" s="726" t="str">
        <f t="shared" ca="1" si="100"/>
        <v/>
      </c>
      <c r="M703" s="737" t="str">
        <f ca="1">IFERROR(IF(ROW()=509,"",OFFSET($C701,-COUNTIF($B$507:$B702,"&lt;0")+3,0)),"")</f>
        <v>a171R00000RNFIdQAP</v>
      </c>
      <c r="N703" s="737">
        <f ca="1">IFERROR(IF(ROW()=509,"",OFFSET($F701,-COUNTIF($B$507:B702,"&lt;0")+3,0)),"")</f>
        <v>3</v>
      </c>
      <c r="O703" s="721"/>
      <c r="P703" s="721"/>
      <c r="Q703" s="721"/>
      <c r="R703" s="721"/>
      <c r="S703" s="721"/>
      <c r="T703" s="726"/>
    </row>
    <row r="704" spans="1:20" x14ac:dyDescent="0.35">
      <c r="A704" s="721" t="b">
        <f t="shared" ca="1" si="93"/>
        <v>1</v>
      </c>
      <c r="B704" s="721">
        <f t="shared" si="101"/>
        <v>15</v>
      </c>
      <c r="C704" s="739" t="str">
        <f t="shared" ca="1" si="94"/>
        <v>a171R00000RNFJ7QAP</v>
      </c>
      <c r="D704" s="737" t="str">
        <f ca="1">IFERROR(IF(ROW()=509,"",OFFSET(C702,-COUNTIF(B$507:B703,"&lt;0")+3,1)),"")</f>
        <v>CI-49912</v>
      </c>
      <c r="E704" s="721">
        <f t="shared" ca="1" si="102"/>
        <v>3</v>
      </c>
      <c r="F704" s="738">
        <f t="shared" ca="1" si="95"/>
        <v>3</v>
      </c>
      <c r="G704" s="726" t="str">
        <f t="shared" ca="1" si="96"/>
        <v/>
      </c>
      <c r="H704" s="721">
        <f t="shared" ca="1" si="103"/>
        <v>13</v>
      </c>
      <c r="I704" s="740">
        <f t="shared" ca="1" si="97"/>
        <v>100</v>
      </c>
      <c r="J704" s="734">
        <f t="shared" ca="1" si="98"/>
        <v>615</v>
      </c>
      <c r="K704" s="723">
        <f t="shared" ca="1" si="99"/>
        <v>615</v>
      </c>
      <c r="L704" s="726" t="str">
        <f t="shared" ca="1" si="100"/>
        <v/>
      </c>
      <c r="M704" s="737" t="str">
        <f ca="1">IFERROR(IF(ROW()=509,"",OFFSET($C702,-COUNTIF($B$507:$B703,"&lt;0")+3,0)),"")</f>
        <v>a171R00000RNFJ7QAP</v>
      </c>
      <c r="N704" s="737">
        <f ca="1">IFERROR(IF(ROW()=509,"",OFFSET($F702,-COUNTIF($B$507:B703,"&lt;0")+3,0)),"")</f>
        <v>3</v>
      </c>
      <c r="O704" s="721"/>
      <c r="P704" s="721"/>
      <c r="Q704" s="721"/>
      <c r="R704" s="721"/>
      <c r="S704" s="721"/>
      <c r="T704" s="726"/>
    </row>
    <row r="705" spans="1:20" x14ac:dyDescent="0.35">
      <c r="A705" s="721" t="b">
        <f t="shared" ca="1" si="93"/>
        <v>1</v>
      </c>
      <c r="B705" s="721">
        <f t="shared" si="101"/>
        <v>16</v>
      </c>
      <c r="C705" s="739" t="str">
        <f t="shared" ca="1" si="94"/>
        <v>a171R00000RNFJbQAP</v>
      </c>
      <c r="D705" s="737" t="str">
        <f ca="1">IFERROR(IF(ROW()=509,"",OFFSET(C703,-COUNTIF(B$507:B704,"&lt;0")+3,1)),"")</f>
        <v>CI-49912</v>
      </c>
      <c r="E705" s="721">
        <f t="shared" ca="1" si="102"/>
        <v>4</v>
      </c>
      <c r="F705" s="738">
        <f t="shared" ca="1" si="95"/>
        <v>3</v>
      </c>
      <c r="G705" s="726" t="str">
        <f t="shared" ca="1" si="96"/>
        <v/>
      </c>
      <c r="H705" s="721">
        <f t="shared" ca="1" si="103"/>
        <v>13</v>
      </c>
      <c r="I705" s="740">
        <f t="shared" ca="1" si="97"/>
        <v>100</v>
      </c>
      <c r="J705" s="734">
        <f t="shared" ca="1" si="98"/>
        <v>1265</v>
      </c>
      <c r="K705" s="723">
        <f t="shared" ca="1" si="99"/>
        <v>1265</v>
      </c>
      <c r="L705" s="726" t="str">
        <f t="shared" ca="1" si="100"/>
        <v/>
      </c>
      <c r="M705" s="737" t="str">
        <f ca="1">IFERROR(IF(ROW()=509,"",OFFSET($C703,-COUNTIF($B$507:$B704,"&lt;0")+3,0)),"")</f>
        <v>a171R00000RNFJbQAP</v>
      </c>
      <c r="N705" s="737">
        <f ca="1">IFERROR(IF(ROW()=509,"",OFFSET($F703,-COUNTIF($B$507:B704,"&lt;0")+3,0)),"")</f>
        <v>3</v>
      </c>
      <c r="O705" s="721"/>
      <c r="P705" s="721"/>
      <c r="Q705" s="721"/>
      <c r="R705" s="721"/>
      <c r="S705" s="721"/>
      <c r="T705" s="726"/>
    </row>
    <row r="706" spans="1:20" x14ac:dyDescent="0.35">
      <c r="A706" s="721" t="b">
        <f t="shared" ca="1" si="93"/>
        <v>1</v>
      </c>
      <c r="B706" s="721">
        <f t="shared" si="101"/>
        <v>17</v>
      </c>
      <c r="C706" s="739" t="str">
        <f t="shared" ca="1" si="94"/>
        <v>a171R00000RNFK5QAP</v>
      </c>
      <c r="D706" s="737" t="str">
        <f ca="1">IFERROR(IF(ROW()=509,"",OFFSET(C704,-COUNTIF(B$507:B705,"&lt;0")+3,1)),"")</f>
        <v>CI-49912</v>
      </c>
      <c r="E706" s="721">
        <f t="shared" ca="1" si="102"/>
        <v>5</v>
      </c>
      <c r="F706" s="738">
        <f t="shared" ca="1" si="95"/>
        <v>3</v>
      </c>
      <c r="G706" s="726" t="str">
        <f t="shared" ca="1" si="96"/>
        <v/>
      </c>
      <c r="H706" s="721">
        <f t="shared" ca="1" si="103"/>
        <v>13</v>
      </c>
      <c r="I706" s="740">
        <f t="shared" ca="1" si="97"/>
        <v>100</v>
      </c>
      <c r="J706" s="734">
        <f t="shared" ca="1" si="98"/>
        <v>409</v>
      </c>
      <c r="K706" s="723">
        <f t="shared" ca="1" si="99"/>
        <v>409</v>
      </c>
      <c r="L706" s="726" t="str">
        <f t="shared" ca="1" si="100"/>
        <v/>
      </c>
      <c r="M706" s="737" t="str">
        <f ca="1">IFERROR(IF(ROW()=509,"",OFFSET($C704,-COUNTIF($B$507:$B705,"&lt;0")+3,0)),"")</f>
        <v>a171R00000RNFK5QAP</v>
      </c>
      <c r="N706" s="737">
        <f ca="1">IFERROR(IF(ROW()=509,"",OFFSET($F704,-COUNTIF($B$507:B705,"&lt;0")+3,0)),"")</f>
        <v>3</v>
      </c>
      <c r="O706" s="721"/>
      <c r="P706" s="721"/>
      <c r="Q706" s="721"/>
      <c r="R706" s="721"/>
      <c r="S706" s="721"/>
      <c r="T706" s="726"/>
    </row>
    <row r="707" spans="1:20" x14ac:dyDescent="0.35">
      <c r="A707" s="721" t="b">
        <f t="shared" ca="1" si="93"/>
        <v>1</v>
      </c>
      <c r="B707" s="721">
        <f t="shared" si="101"/>
        <v>18</v>
      </c>
      <c r="C707" s="739" t="str">
        <f t="shared" ca="1" si="94"/>
        <v>a171R00000RNFKZQA5</v>
      </c>
      <c r="D707" s="737" t="str">
        <f ca="1">IFERROR(IF(ROW()=509,"",OFFSET(C705,-COUNTIF(B$507:B706,"&lt;0")+3,1)),"")</f>
        <v>CI-49912</v>
      </c>
      <c r="E707" s="721">
        <f t="shared" ca="1" si="102"/>
        <v>6</v>
      </c>
      <c r="F707" s="738">
        <f t="shared" ca="1" si="95"/>
        <v>3</v>
      </c>
      <c r="G707" s="726" t="str">
        <f t="shared" ca="1" si="96"/>
        <v/>
      </c>
      <c r="H707" s="721">
        <f t="shared" ca="1" si="103"/>
        <v>13</v>
      </c>
      <c r="I707" s="740">
        <f t="shared" ca="1" si="97"/>
        <v>100</v>
      </c>
      <c r="J707" s="734">
        <f t="shared" ca="1" si="98"/>
        <v>841</v>
      </c>
      <c r="K707" s="723">
        <f t="shared" ca="1" si="99"/>
        <v>841</v>
      </c>
      <c r="L707" s="726" t="str">
        <f t="shared" ca="1" si="100"/>
        <v/>
      </c>
      <c r="M707" s="737" t="str">
        <f ca="1">IFERROR(IF(ROW()=509,"",OFFSET($C705,-COUNTIF($B$507:$B706,"&lt;0")+3,0)),"")</f>
        <v>a171R00000RNFKZQA5</v>
      </c>
      <c r="N707" s="737">
        <f ca="1">IFERROR(IF(ROW()=509,"",OFFSET($F705,-COUNTIF($B$507:B706,"&lt;0")+3,0)),"")</f>
        <v>3</v>
      </c>
      <c r="O707" s="721"/>
      <c r="P707" s="721"/>
      <c r="Q707" s="721"/>
      <c r="R707" s="721"/>
      <c r="S707" s="721"/>
      <c r="T707" s="726"/>
    </row>
    <row r="708" spans="1:20" x14ac:dyDescent="0.35">
      <c r="A708" s="721" t="b">
        <f t="shared" ca="1" si="93"/>
        <v>1</v>
      </c>
      <c r="B708" s="721">
        <f t="shared" si="101"/>
        <v>19</v>
      </c>
      <c r="C708" s="739" t="str">
        <f t="shared" ca="1" si="94"/>
        <v>a171R00000RNFIAQA5</v>
      </c>
      <c r="D708" s="737" t="str">
        <f ca="1">IFERROR(IF(ROW()=509,"",OFFSET(C706,-COUNTIF(B$507:B707,"&lt;0")+3,1)),"")</f>
        <v>CI-49913</v>
      </c>
      <c r="E708" s="721">
        <f t="shared" ca="1" si="102"/>
        <v>1</v>
      </c>
      <c r="F708" s="738">
        <f t="shared" ca="1" si="95"/>
        <v>4</v>
      </c>
      <c r="G708" s="726" t="str">
        <f t="shared" ca="1" si="96"/>
        <v/>
      </c>
      <c r="H708" s="721">
        <f t="shared" ca="1" si="103"/>
        <v>15</v>
      </c>
      <c r="I708" s="740">
        <f t="shared" ca="1" si="97"/>
        <v>100</v>
      </c>
      <c r="J708" s="734">
        <f t="shared" ca="1" si="98"/>
        <v>3254</v>
      </c>
      <c r="K708" s="723">
        <f t="shared" ca="1" si="99"/>
        <v>3254</v>
      </c>
      <c r="L708" s="726" t="str">
        <f t="shared" ca="1" si="100"/>
        <v/>
      </c>
      <c r="M708" s="737" t="str">
        <f ca="1">IFERROR(IF(ROW()=509,"",OFFSET($C706,-COUNTIF($B$507:$B707,"&lt;0")+3,0)),"")</f>
        <v>a171R00000RNFIAQA5</v>
      </c>
      <c r="N708" s="737">
        <f ca="1">IFERROR(IF(ROW()=509,"",OFFSET($F706,-COUNTIF($B$507:B707,"&lt;0")+3,0)),"")</f>
        <v>4</v>
      </c>
      <c r="O708" s="721"/>
      <c r="P708" s="721"/>
      <c r="Q708" s="721"/>
      <c r="R708" s="721"/>
      <c r="S708" s="721"/>
      <c r="T708" s="726"/>
    </row>
    <row r="709" spans="1:20" x14ac:dyDescent="0.35">
      <c r="A709" s="721" t="b">
        <f t="shared" ca="1" si="93"/>
        <v>1</v>
      </c>
      <c r="B709" s="721">
        <f t="shared" si="101"/>
        <v>20</v>
      </c>
      <c r="C709" s="739" t="str">
        <f t="shared" ca="1" si="94"/>
        <v>a171R00000RNFIeQAP</v>
      </c>
      <c r="D709" s="737" t="str">
        <f ca="1">IFERROR(IF(ROW()=509,"",OFFSET(C707,-COUNTIF(B$507:B708,"&lt;0")+3,1)),"")</f>
        <v>CI-49913</v>
      </c>
      <c r="E709" s="721">
        <f t="shared" ca="1" si="102"/>
        <v>2</v>
      </c>
      <c r="F709" s="738">
        <f t="shared" ca="1" si="95"/>
        <v>4</v>
      </c>
      <c r="G709" s="726" t="str">
        <f t="shared" ca="1" si="96"/>
        <v/>
      </c>
      <c r="H709" s="721">
        <f t="shared" ca="1" si="103"/>
        <v>15</v>
      </c>
      <c r="I709" s="740">
        <f t="shared" ca="1" si="97"/>
        <v>100</v>
      </c>
      <c r="J709" s="734">
        <f t="shared" ca="1" si="98"/>
        <v>6691</v>
      </c>
      <c r="K709" s="723">
        <f t="shared" ca="1" si="99"/>
        <v>6691</v>
      </c>
      <c r="L709" s="726" t="str">
        <f t="shared" ca="1" si="100"/>
        <v/>
      </c>
      <c r="M709" s="737" t="str">
        <f ca="1">IFERROR(IF(ROW()=509,"",OFFSET($C707,-COUNTIF($B$507:$B708,"&lt;0")+3,0)),"")</f>
        <v>a171R00000RNFIeQAP</v>
      </c>
      <c r="N709" s="737">
        <f ca="1">IFERROR(IF(ROW()=509,"",OFFSET($F707,-COUNTIF($B$507:B708,"&lt;0")+3,0)),"")</f>
        <v>4</v>
      </c>
      <c r="O709" s="721"/>
      <c r="P709" s="721"/>
      <c r="Q709" s="721"/>
      <c r="R709" s="721"/>
      <c r="S709" s="721"/>
      <c r="T709" s="726"/>
    </row>
    <row r="710" spans="1:20" x14ac:dyDescent="0.35">
      <c r="A710" s="721" t="b">
        <f t="shared" ca="1" si="93"/>
        <v>1</v>
      </c>
      <c r="B710" s="721">
        <f t="shared" si="101"/>
        <v>21</v>
      </c>
      <c r="C710" s="739" t="str">
        <f t="shared" ca="1" si="94"/>
        <v>a171R00000RNFJ8QAP</v>
      </c>
      <c r="D710" s="737" t="str">
        <f ca="1">IFERROR(IF(ROW()=509,"",OFFSET(C708,-COUNTIF(B$507:B709,"&lt;0")+3,1)),"")</f>
        <v>CI-49913</v>
      </c>
      <c r="E710" s="721">
        <f t="shared" ca="1" si="102"/>
        <v>3</v>
      </c>
      <c r="F710" s="738">
        <f t="shared" ca="1" si="95"/>
        <v>4</v>
      </c>
      <c r="G710" s="726" t="str">
        <f t="shared" ca="1" si="96"/>
        <v/>
      </c>
      <c r="H710" s="721">
        <f t="shared" ca="1" si="103"/>
        <v>15</v>
      </c>
      <c r="I710" s="740">
        <f t="shared" ca="1" si="97"/>
        <v>100</v>
      </c>
      <c r="J710" s="734">
        <f t="shared" ca="1" si="98"/>
        <v>2462</v>
      </c>
      <c r="K710" s="723">
        <f t="shared" ca="1" si="99"/>
        <v>2462</v>
      </c>
      <c r="L710" s="726" t="str">
        <f t="shared" ca="1" si="100"/>
        <v/>
      </c>
      <c r="M710" s="737" t="str">
        <f ca="1">IFERROR(IF(ROW()=509,"",OFFSET($C708,-COUNTIF($B$507:$B709,"&lt;0")+3,0)),"")</f>
        <v>a171R00000RNFJ8QAP</v>
      </c>
      <c r="N710" s="737">
        <f ca="1">IFERROR(IF(ROW()=509,"",OFFSET($F708,-COUNTIF($B$507:B709,"&lt;0")+3,0)),"")</f>
        <v>4</v>
      </c>
      <c r="O710" s="721"/>
      <c r="P710" s="721"/>
      <c r="Q710" s="721"/>
      <c r="R710" s="721"/>
      <c r="S710" s="721"/>
      <c r="T710" s="726"/>
    </row>
    <row r="711" spans="1:20" x14ac:dyDescent="0.35">
      <c r="A711" s="721" t="b">
        <f t="shared" ca="1" si="93"/>
        <v>1</v>
      </c>
      <c r="B711" s="721">
        <f t="shared" si="101"/>
        <v>22</v>
      </c>
      <c r="C711" s="739" t="str">
        <f t="shared" ca="1" si="94"/>
        <v>a171R00000RNFJcQAP</v>
      </c>
      <c r="D711" s="737" t="str">
        <f ca="1">IFERROR(IF(ROW()=509,"",OFFSET(C709,-COUNTIF(B$507:B710,"&lt;0")+3,1)),"")</f>
        <v>CI-49913</v>
      </c>
      <c r="E711" s="721">
        <f t="shared" ca="1" si="102"/>
        <v>4</v>
      </c>
      <c r="F711" s="738">
        <f t="shared" ca="1" si="95"/>
        <v>4</v>
      </c>
      <c r="G711" s="726" t="str">
        <f t="shared" ca="1" si="96"/>
        <v/>
      </c>
      <c r="H711" s="721">
        <f t="shared" ca="1" si="103"/>
        <v>15</v>
      </c>
      <c r="I711" s="740">
        <f t="shared" ca="1" si="97"/>
        <v>100</v>
      </c>
      <c r="J711" s="734">
        <f t="shared" ca="1" si="98"/>
        <v>5061</v>
      </c>
      <c r="K711" s="723">
        <f t="shared" ca="1" si="99"/>
        <v>5061</v>
      </c>
      <c r="L711" s="726" t="str">
        <f t="shared" ca="1" si="100"/>
        <v/>
      </c>
      <c r="M711" s="737" t="str">
        <f ca="1">IFERROR(IF(ROW()=509,"",OFFSET($C709,-COUNTIF($B$507:$B710,"&lt;0")+3,0)),"")</f>
        <v>a171R00000RNFJcQAP</v>
      </c>
      <c r="N711" s="737">
        <f ca="1">IFERROR(IF(ROW()=509,"",OFFSET($F709,-COUNTIF($B$507:B710,"&lt;0")+3,0)),"")</f>
        <v>4</v>
      </c>
      <c r="O711" s="721"/>
      <c r="P711" s="721"/>
      <c r="Q711" s="721"/>
      <c r="R711" s="721"/>
      <c r="S711" s="721"/>
      <c r="T711" s="726"/>
    </row>
    <row r="712" spans="1:20" x14ac:dyDescent="0.35">
      <c r="A712" s="721" t="b">
        <f t="shared" ca="1" si="93"/>
        <v>1</v>
      </c>
      <c r="B712" s="721">
        <f t="shared" si="101"/>
        <v>23</v>
      </c>
      <c r="C712" s="739" t="str">
        <f t="shared" ca="1" si="94"/>
        <v>a171R00000RNFK6QAP</v>
      </c>
      <c r="D712" s="737" t="str">
        <f ca="1">IFERROR(IF(ROW()=509,"",OFFSET(C710,-COUNTIF(B$507:B711,"&lt;0")+3,1)),"")</f>
        <v>CI-49913</v>
      </c>
      <c r="E712" s="721">
        <f t="shared" ca="1" si="102"/>
        <v>5</v>
      </c>
      <c r="F712" s="738">
        <f t="shared" ca="1" si="95"/>
        <v>4</v>
      </c>
      <c r="G712" s="726" t="str">
        <f t="shared" ca="1" si="96"/>
        <v/>
      </c>
      <c r="H712" s="721">
        <f t="shared" ca="1" si="103"/>
        <v>15</v>
      </c>
      <c r="I712" s="740">
        <f t="shared" ca="1" si="97"/>
        <v>100</v>
      </c>
      <c r="J712" s="734">
        <f t="shared" ca="1" si="98"/>
        <v>1636</v>
      </c>
      <c r="K712" s="723">
        <f t="shared" ca="1" si="99"/>
        <v>1636</v>
      </c>
      <c r="L712" s="726" t="str">
        <f t="shared" ca="1" si="100"/>
        <v/>
      </c>
      <c r="M712" s="737" t="str">
        <f ca="1">IFERROR(IF(ROW()=509,"",OFFSET($C710,-COUNTIF($B$507:$B711,"&lt;0")+3,0)),"")</f>
        <v>a171R00000RNFK6QAP</v>
      </c>
      <c r="N712" s="737">
        <f ca="1">IFERROR(IF(ROW()=509,"",OFFSET($F710,-COUNTIF($B$507:B711,"&lt;0")+3,0)),"")</f>
        <v>4</v>
      </c>
      <c r="O712" s="721"/>
      <c r="P712" s="721"/>
      <c r="Q712" s="721"/>
      <c r="R712" s="721"/>
      <c r="S712" s="721"/>
      <c r="T712" s="726"/>
    </row>
    <row r="713" spans="1:20" x14ac:dyDescent="0.35">
      <c r="A713" s="721" t="b">
        <f t="shared" ca="1" si="93"/>
        <v>1</v>
      </c>
      <c r="B713" s="721">
        <f t="shared" si="101"/>
        <v>24</v>
      </c>
      <c r="C713" s="739" t="str">
        <f t="shared" ca="1" si="94"/>
        <v>a171R00000RNFKaQAP</v>
      </c>
      <c r="D713" s="737" t="str">
        <f ca="1">IFERROR(IF(ROW()=509,"",OFFSET(C711,-COUNTIF(B$507:B712,"&lt;0")+3,1)),"")</f>
        <v>CI-49913</v>
      </c>
      <c r="E713" s="721">
        <f t="shared" ca="1" si="102"/>
        <v>6</v>
      </c>
      <c r="F713" s="738">
        <f t="shared" ca="1" si="95"/>
        <v>4</v>
      </c>
      <c r="G713" s="726" t="str">
        <f t="shared" ca="1" si="96"/>
        <v/>
      </c>
      <c r="H713" s="721">
        <f t="shared" ca="1" si="103"/>
        <v>15</v>
      </c>
      <c r="I713" s="740">
        <f t="shared" ca="1" si="97"/>
        <v>100</v>
      </c>
      <c r="J713" s="734">
        <f t="shared" ca="1" si="98"/>
        <v>3363</v>
      </c>
      <c r="K713" s="723">
        <f t="shared" ca="1" si="99"/>
        <v>3363</v>
      </c>
      <c r="L713" s="726" t="str">
        <f t="shared" ca="1" si="100"/>
        <v/>
      </c>
      <c r="M713" s="737" t="str">
        <f ca="1">IFERROR(IF(ROW()=509,"",OFFSET($C711,-COUNTIF($B$507:$B712,"&lt;0")+3,0)),"")</f>
        <v>a171R00000RNFKaQAP</v>
      </c>
      <c r="N713" s="737">
        <f ca="1">IFERROR(IF(ROW()=509,"",OFFSET($F711,-COUNTIF($B$507:B712,"&lt;0")+3,0)),"")</f>
        <v>4</v>
      </c>
      <c r="O713" s="721"/>
      <c r="P713" s="721"/>
      <c r="Q713" s="721"/>
      <c r="R713" s="721"/>
      <c r="S713" s="721"/>
      <c r="T713" s="726"/>
    </row>
    <row r="714" spans="1:20" x14ac:dyDescent="0.35">
      <c r="A714" s="721" t="b">
        <f t="shared" ca="1" si="93"/>
        <v>1</v>
      </c>
      <c r="B714" s="721">
        <f t="shared" si="101"/>
        <v>25</v>
      </c>
      <c r="C714" s="739" t="str">
        <f t="shared" ca="1" si="94"/>
        <v>a171R00000RNFIBQA5</v>
      </c>
      <c r="D714" s="737" t="str">
        <f ca="1">IFERROR(IF(ROW()=509,"",OFFSET(C712,-COUNTIF(B$507:B713,"&lt;0")+3,1)),"")</f>
        <v>CI-49914</v>
      </c>
      <c r="E714" s="721">
        <f t="shared" ca="1" si="102"/>
        <v>1</v>
      </c>
      <c r="F714" s="738">
        <f t="shared" ca="1" si="95"/>
        <v>5</v>
      </c>
      <c r="G714" s="726" t="str">
        <f t="shared" ca="1" si="96"/>
        <v/>
      </c>
      <c r="H714" s="721">
        <f t="shared" ca="1" si="103"/>
        <v>17</v>
      </c>
      <c r="I714" s="740">
        <f t="shared" ca="1" si="97"/>
        <v>79.894179894179899</v>
      </c>
      <c r="J714" s="734">
        <f t="shared" ca="1" si="98"/>
        <v>189</v>
      </c>
      <c r="K714" s="723">
        <f t="shared" ca="1" si="99"/>
        <v>151</v>
      </c>
      <c r="L714" s="726" t="str">
        <f t="shared" ca="1" si="100"/>
        <v/>
      </c>
      <c r="M714" s="737" t="str">
        <f ca="1">IFERROR(IF(ROW()=509,"",OFFSET($C712,-COUNTIF($B$507:$B713,"&lt;0")+3,0)),"")</f>
        <v>a171R00000RNFIBQA5</v>
      </c>
      <c r="N714" s="737">
        <f ca="1">IFERROR(IF(ROW()=509,"",OFFSET($F712,-COUNTIF($B$507:B713,"&lt;0")+3,0)),"")</f>
        <v>5</v>
      </c>
      <c r="O714" s="721"/>
      <c r="P714" s="721"/>
      <c r="Q714" s="721"/>
      <c r="R714" s="721"/>
      <c r="S714" s="721"/>
      <c r="T714" s="726"/>
    </row>
    <row r="715" spans="1:20" x14ac:dyDescent="0.35">
      <c r="A715" s="721" t="b">
        <f t="shared" ca="1" si="93"/>
        <v>1</v>
      </c>
      <c r="B715" s="721">
        <f t="shared" si="101"/>
        <v>26</v>
      </c>
      <c r="C715" s="739" t="str">
        <f t="shared" ca="1" si="94"/>
        <v>a171R00000RNFIfQAP</v>
      </c>
      <c r="D715" s="737" t="str">
        <f ca="1">IFERROR(IF(ROW()=509,"",OFFSET(C713,-COUNTIF(B$507:B714,"&lt;0")+3,1)),"")</f>
        <v>CI-49914</v>
      </c>
      <c r="E715" s="721">
        <f t="shared" ca="1" si="102"/>
        <v>2</v>
      </c>
      <c r="F715" s="738">
        <f t="shared" ca="1" si="95"/>
        <v>5</v>
      </c>
      <c r="G715" s="726" t="str">
        <f t="shared" ca="1" si="96"/>
        <v/>
      </c>
      <c r="H715" s="721">
        <f t="shared" ca="1" si="103"/>
        <v>17</v>
      </c>
      <c r="I715" s="740">
        <f t="shared" ca="1" si="97"/>
        <v>79.947916666666657</v>
      </c>
      <c r="J715" s="734">
        <f t="shared" ca="1" si="98"/>
        <v>384</v>
      </c>
      <c r="K715" s="723">
        <f t="shared" ca="1" si="99"/>
        <v>307</v>
      </c>
      <c r="L715" s="726" t="str">
        <f t="shared" ca="1" si="100"/>
        <v/>
      </c>
      <c r="M715" s="737" t="str">
        <f ca="1">IFERROR(IF(ROW()=509,"",OFFSET($C713,-COUNTIF($B$507:$B714,"&lt;0")+3,0)),"")</f>
        <v>a171R00000RNFIfQAP</v>
      </c>
      <c r="N715" s="737">
        <f ca="1">IFERROR(IF(ROW()=509,"",OFFSET($F713,-COUNTIF($B$507:B714,"&lt;0")+3,0)),"")</f>
        <v>5</v>
      </c>
      <c r="O715" s="721"/>
      <c r="P715" s="721"/>
      <c r="Q715" s="721"/>
      <c r="R715" s="721"/>
      <c r="S715" s="721"/>
      <c r="T715" s="726"/>
    </row>
    <row r="716" spans="1:20" x14ac:dyDescent="0.35">
      <c r="A716" s="721" t="b">
        <f t="shared" ca="1" si="93"/>
        <v>1</v>
      </c>
      <c r="B716" s="721">
        <f t="shared" si="101"/>
        <v>27</v>
      </c>
      <c r="C716" s="739" t="str">
        <f t="shared" ca="1" si="94"/>
        <v>a171R00000RNFJ9QAP</v>
      </c>
      <c r="D716" s="737" t="str">
        <f ca="1">IFERROR(IF(ROW()=509,"",OFFSET(C714,-COUNTIF(B$507:B715,"&lt;0")+3,1)),"")</f>
        <v>CI-49914</v>
      </c>
      <c r="E716" s="721">
        <f t="shared" ca="1" si="102"/>
        <v>3</v>
      </c>
      <c r="F716" s="738">
        <f t="shared" ca="1" si="95"/>
        <v>5</v>
      </c>
      <c r="G716" s="726" t="str">
        <f t="shared" ca="1" si="96"/>
        <v/>
      </c>
      <c r="H716" s="721">
        <f t="shared" ca="1" si="103"/>
        <v>17</v>
      </c>
      <c r="I716" s="740">
        <f t="shared" ca="1" si="97"/>
        <v>90.082644628099175</v>
      </c>
      <c r="J716" s="734">
        <f t="shared" ca="1" si="98"/>
        <v>121</v>
      </c>
      <c r="K716" s="723">
        <f t="shared" ca="1" si="99"/>
        <v>109</v>
      </c>
      <c r="L716" s="726" t="str">
        <f t="shared" ca="1" si="100"/>
        <v/>
      </c>
      <c r="M716" s="737" t="str">
        <f ca="1">IFERROR(IF(ROW()=509,"",OFFSET($C714,-COUNTIF($B$507:$B715,"&lt;0")+3,0)),"")</f>
        <v>a171R00000RNFJ9QAP</v>
      </c>
      <c r="N716" s="737">
        <f ca="1">IFERROR(IF(ROW()=509,"",OFFSET($F714,-COUNTIF($B$507:B715,"&lt;0")+3,0)),"")</f>
        <v>5</v>
      </c>
      <c r="O716" s="721"/>
      <c r="P716" s="721"/>
      <c r="Q716" s="721"/>
      <c r="R716" s="721"/>
      <c r="S716" s="721"/>
      <c r="T716" s="726"/>
    </row>
    <row r="717" spans="1:20" x14ac:dyDescent="0.35">
      <c r="A717" s="721" t="b">
        <f t="shared" ca="1" si="93"/>
        <v>1</v>
      </c>
      <c r="B717" s="721">
        <f t="shared" si="101"/>
        <v>28</v>
      </c>
      <c r="C717" s="739" t="str">
        <f t="shared" ca="1" si="94"/>
        <v>a171R00000RNFJdQAP</v>
      </c>
      <c r="D717" s="737" t="str">
        <f ca="1">IFERROR(IF(ROW()=509,"",OFFSET(C715,-COUNTIF(B$507:B716,"&lt;0")+3,1)),"")</f>
        <v>CI-49914</v>
      </c>
      <c r="E717" s="721">
        <f t="shared" ca="1" si="102"/>
        <v>4</v>
      </c>
      <c r="F717" s="738">
        <f t="shared" ca="1" si="95"/>
        <v>5</v>
      </c>
      <c r="G717" s="726" t="str">
        <f t="shared" ca="1" si="96"/>
        <v/>
      </c>
      <c r="H717" s="721">
        <f t="shared" ca="1" si="103"/>
        <v>17</v>
      </c>
      <c r="I717" s="740">
        <f t="shared" ca="1" si="97"/>
        <v>89.837398373983731</v>
      </c>
      <c r="J717" s="734">
        <f t="shared" ca="1" si="98"/>
        <v>246</v>
      </c>
      <c r="K717" s="723">
        <f t="shared" ca="1" si="99"/>
        <v>221</v>
      </c>
      <c r="L717" s="726" t="str">
        <f t="shared" ca="1" si="100"/>
        <v/>
      </c>
      <c r="M717" s="737" t="str">
        <f ca="1">IFERROR(IF(ROW()=509,"",OFFSET($C715,-COUNTIF($B$507:$B716,"&lt;0")+3,0)),"")</f>
        <v>a171R00000RNFJdQAP</v>
      </c>
      <c r="N717" s="737">
        <f ca="1">IFERROR(IF(ROW()=509,"",OFFSET($F715,-COUNTIF($B$507:B716,"&lt;0")+3,0)),"")</f>
        <v>5</v>
      </c>
      <c r="O717" s="721"/>
      <c r="P717" s="721"/>
      <c r="Q717" s="721"/>
      <c r="R717" s="721"/>
      <c r="S717" s="721"/>
      <c r="T717" s="726"/>
    </row>
    <row r="718" spans="1:20" x14ac:dyDescent="0.35">
      <c r="A718" s="721" t="b">
        <f t="shared" ca="1" si="93"/>
        <v>1</v>
      </c>
      <c r="B718" s="721">
        <f t="shared" si="101"/>
        <v>29</v>
      </c>
      <c r="C718" s="739" t="str">
        <f t="shared" ca="1" si="94"/>
        <v>a171R00000RNFK7QAP</v>
      </c>
      <c r="D718" s="737" t="str">
        <f ca="1">IFERROR(IF(ROW()=509,"",OFFSET(C716,-COUNTIF(B$507:B717,"&lt;0")+3,1)),"")</f>
        <v>CI-49914</v>
      </c>
      <c r="E718" s="721">
        <f t="shared" ca="1" si="102"/>
        <v>5</v>
      </c>
      <c r="F718" s="738">
        <f t="shared" ca="1" si="95"/>
        <v>5</v>
      </c>
      <c r="G718" s="726" t="str">
        <f t="shared" ca="1" si="96"/>
        <v/>
      </c>
      <c r="H718" s="721">
        <f t="shared" ca="1" si="103"/>
        <v>17</v>
      </c>
      <c r="I718" s="740">
        <f t="shared" ca="1" si="97"/>
        <v>100</v>
      </c>
      <c r="J718" s="734">
        <f t="shared" ca="1" si="98"/>
        <v>52</v>
      </c>
      <c r="K718" s="723">
        <f t="shared" ca="1" si="99"/>
        <v>52</v>
      </c>
      <c r="L718" s="726" t="str">
        <f t="shared" ca="1" si="100"/>
        <v/>
      </c>
      <c r="M718" s="737" t="str">
        <f ca="1">IFERROR(IF(ROW()=509,"",OFFSET($C716,-COUNTIF($B$507:$B717,"&lt;0")+3,0)),"")</f>
        <v>a171R00000RNFK7QAP</v>
      </c>
      <c r="N718" s="737">
        <f ca="1">IFERROR(IF(ROW()=509,"",OFFSET($F716,-COUNTIF($B$507:B717,"&lt;0")+3,0)),"")</f>
        <v>5</v>
      </c>
      <c r="O718" s="721"/>
      <c r="P718" s="721"/>
      <c r="Q718" s="721"/>
      <c r="R718" s="721"/>
      <c r="S718" s="721"/>
      <c r="T718" s="726"/>
    </row>
    <row r="719" spans="1:20" x14ac:dyDescent="0.35">
      <c r="A719" s="721" t="b">
        <f t="shared" ca="1" si="93"/>
        <v>1</v>
      </c>
      <c r="B719" s="721">
        <f t="shared" si="101"/>
        <v>30</v>
      </c>
      <c r="C719" s="739" t="str">
        <f t="shared" ca="1" si="94"/>
        <v>a171R00000RNFKbQAP</v>
      </c>
      <c r="D719" s="737" t="str">
        <f ca="1">IFERROR(IF(ROW()=509,"",OFFSET(C717,-COUNTIF(B$507:B718,"&lt;0")+3,1)),"")</f>
        <v>CI-49914</v>
      </c>
      <c r="E719" s="721">
        <f t="shared" ca="1" si="102"/>
        <v>6</v>
      </c>
      <c r="F719" s="738">
        <f t="shared" ca="1" si="95"/>
        <v>5</v>
      </c>
      <c r="G719" s="726" t="str">
        <f t="shared" ca="1" si="96"/>
        <v/>
      </c>
      <c r="H719" s="721">
        <f t="shared" ca="1" si="103"/>
        <v>17</v>
      </c>
      <c r="I719" s="740">
        <f t="shared" ca="1" si="97"/>
        <v>100</v>
      </c>
      <c r="J719" s="734">
        <f t="shared" ca="1" si="98"/>
        <v>106</v>
      </c>
      <c r="K719" s="723">
        <f t="shared" ca="1" si="99"/>
        <v>106</v>
      </c>
      <c r="L719" s="726" t="str">
        <f t="shared" ca="1" si="100"/>
        <v/>
      </c>
      <c r="M719" s="737" t="str">
        <f ca="1">IFERROR(IF(ROW()=509,"",OFFSET($C717,-COUNTIF($B$507:$B718,"&lt;0")+3,0)),"")</f>
        <v>a171R00000RNFKbQAP</v>
      </c>
      <c r="N719" s="737">
        <f ca="1">IFERROR(IF(ROW()=509,"",OFFSET($F717,-COUNTIF($B$507:B718,"&lt;0")+3,0)),"")</f>
        <v>5</v>
      </c>
      <c r="O719" s="721"/>
      <c r="P719" s="721"/>
      <c r="Q719" s="721"/>
      <c r="R719" s="721"/>
      <c r="S719" s="721"/>
      <c r="T719" s="726"/>
    </row>
    <row r="720" spans="1:20" x14ac:dyDescent="0.35">
      <c r="A720" s="721" t="b">
        <f t="shared" ca="1" si="93"/>
        <v>1</v>
      </c>
      <c r="B720" s="721">
        <f t="shared" si="101"/>
        <v>31</v>
      </c>
      <c r="C720" s="739" t="str">
        <f t="shared" ca="1" si="94"/>
        <v>a171R00000RNFICQA5</v>
      </c>
      <c r="D720" s="737" t="str">
        <f ca="1">IFERROR(IF(ROW()=509,"",OFFSET(C718,-COUNTIF(B$507:B719,"&lt;0")+3,1)),"")</f>
        <v>CI-49915</v>
      </c>
      <c r="E720" s="721">
        <f t="shared" ca="1" si="102"/>
        <v>1</v>
      </c>
      <c r="F720" s="738">
        <f t="shared" ca="1" si="95"/>
        <v>6</v>
      </c>
      <c r="G720" s="726" t="str">
        <f t="shared" ca="1" si="96"/>
        <v/>
      </c>
      <c r="H720" s="721">
        <f t="shared" ca="1" si="103"/>
        <v>19</v>
      </c>
      <c r="I720" s="740" t="str">
        <f t="shared" ca="1" si="97"/>
        <v/>
      </c>
      <c r="J720" s="734" t="str">
        <f t="shared" ca="1" si="98"/>
        <v/>
      </c>
      <c r="K720" s="723">
        <f t="shared" ca="1" si="99"/>
        <v>101248</v>
      </c>
      <c r="L720" s="726" t="str">
        <f t="shared" ca="1" si="100"/>
        <v/>
      </c>
      <c r="M720" s="737" t="str">
        <f ca="1">IFERROR(IF(ROW()=509,"",OFFSET($C718,-COUNTIF($B$507:$B719,"&lt;0")+3,0)),"")</f>
        <v>a171R00000RNFICQA5</v>
      </c>
      <c r="N720" s="737">
        <f ca="1">IFERROR(IF(ROW()=509,"",OFFSET($F718,-COUNTIF($B$507:B719,"&lt;0")+3,0)),"")</f>
        <v>6</v>
      </c>
      <c r="O720" s="721"/>
      <c r="P720" s="721"/>
      <c r="Q720" s="721"/>
      <c r="R720" s="721"/>
      <c r="S720" s="721"/>
      <c r="T720" s="726"/>
    </row>
    <row r="721" spans="1:20" x14ac:dyDescent="0.35">
      <c r="A721" s="721" t="b">
        <f t="shared" ca="1" si="93"/>
        <v>1</v>
      </c>
      <c r="B721" s="721">
        <f t="shared" si="101"/>
        <v>32</v>
      </c>
      <c r="C721" s="739" t="str">
        <f t="shared" ca="1" si="94"/>
        <v>a171R00000RNFIgQAP</v>
      </c>
      <c r="D721" s="737" t="str">
        <f ca="1">IFERROR(IF(ROW()=509,"",OFFSET(C719,-COUNTIF(B$507:B720,"&lt;0")+3,1)),"")</f>
        <v>CI-49915</v>
      </c>
      <c r="E721" s="721">
        <f t="shared" ca="1" si="102"/>
        <v>2</v>
      </c>
      <c r="F721" s="738">
        <f t="shared" ca="1" si="95"/>
        <v>6</v>
      </c>
      <c r="G721" s="726" t="str">
        <f t="shared" ca="1" si="96"/>
        <v/>
      </c>
      <c r="H721" s="721">
        <f t="shared" ca="1" si="103"/>
        <v>19</v>
      </c>
      <c r="I721" s="740" t="str">
        <f t="shared" ca="1" si="97"/>
        <v/>
      </c>
      <c r="J721" s="734" t="str">
        <f t="shared" ca="1" si="98"/>
        <v/>
      </c>
      <c r="K721" s="723">
        <f t="shared" ca="1" si="99"/>
        <v>101248</v>
      </c>
      <c r="L721" s="726" t="str">
        <f t="shared" ca="1" si="100"/>
        <v/>
      </c>
      <c r="M721" s="737" t="str">
        <f ca="1">IFERROR(IF(ROW()=509,"",OFFSET($C719,-COUNTIF($B$507:$B720,"&lt;0")+3,0)),"")</f>
        <v>a171R00000RNFIgQAP</v>
      </c>
      <c r="N721" s="737">
        <f ca="1">IFERROR(IF(ROW()=509,"",OFFSET($F719,-COUNTIF($B$507:B720,"&lt;0")+3,0)),"")</f>
        <v>6</v>
      </c>
      <c r="O721" s="721"/>
      <c r="P721" s="721"/>
      <c r="Q721" s="721"/>
      <c r="R721" s="721"/>
      <c r="S721" s="721"/>
      <c r="T721" s="726"/>
    </row>
    <row r="722" spans="1:20" x14ac:dyDescent="0.35">
      <c r="A722" s="721" t="b">
        <f t="shared" ca="1" si="93"/>
        <v>1</v>
      </c>
      <c r="B722" s="721">
        <f t="shared" si="101"/>
        <v>33</v>
      </c>
      <c r="C722" s="739" t="str">
        <f t="shared" ca="1" si="94"/>
        <v>a171R00000RNFJAQA5</v>
      </c>
      <c r="D722" s="737" t="str">
        <f ca="1">IFERROR(IF(ROW()=509,"",OFFSET(C720,-COUNTIF(B$507:B721,"&lt;0")+3,1)),"")</f>
        <v>CI-49915</v>
      </c>
      <c r="E722" s="721">
        <f t="shared" ca="1" si="102"/>
        <v>3</v>
      </c>
      <c r="F722" s="738">
        <f t="shared" ca="1" si="95"/>
        <v>6</v>
      </c>
      <c r="G722" s="726" t="str">
        <f t="shared" ca="1" si="96"/>
        <v/>
      </c>
      <c r="H722" s="721">
        <f t="shared" ca="1" si="103"/>
        <v>19</v>
      </c>
      <c r="I722" s="740" t="str">
        <f t="shared" ca="1" si="97"/>
        <v/>
      </c>
      <c r="J722" s="734" t="str">
        <f t="shared" ca="1" si="98"/>
        <v/>
      </c>
      <c r="K722" s="723">
        <f t="shared" ca="1" si="99"/>
        <v>131392.5</v>
      </c>
      <c r="L722" s="726" t="str">
        <f t="shared" ca="1" si="100"/>
        <v/>
      </c>
      <c r="M722" s="737" t="str">
        <f ca="1">IFERROR(IF(ROW()=509,"",OFFSET($C720,-COUNTIF($B$507:$B721,"&lt;0")+3,0)),"")</f>
        <v>a171R00000RNFJAQA5</v>
      </c>
      <c r="N722" s="737">
        <f ca="1">IFERROR(IF(ROW()=509,"",OFFSET($F720,-COUNTIF($B$507:B721,"&lt;0")+3,0)),"")</f>
        <v>6</v>
      </c>
      <c r="O722" s="721"/>
      <c r="P722" s="721"/>
      <c r="Q722" s="721"/>
      <c r="R722" s="721"/>
      <c r="S722" s="721"/>
      <c r="T722" s="726"/>
    </row>
    <row r="723" spans="1:20" x14ac:dyDescent="0.35">
      <c r="A723" s="721" t="b">
        <f t="shared" ca="1" si="93"/>
        <v>1</v>
      </c>
      <c r="B723" s="721">
        <f t="shared" si="101"/>
        <v>34</v>
      </c>
      <c r="C723" s="739" t="str">
        <f t="shared" ca="1" si="94"/>
        <v>a171R00000RNFJeQAP</v>
      </c>
      <c r="D723" s="737" t="str">
        <f ca="1">IFERROR(IF(ROW()=509,"",OFFSET(C721,-COUNTIF(B$507:B722,"&lt;0")+3,1)),"")</f>
        <v>CI-49915</v>
      </c>
      <c r="E723" s="721">
        <f t="shared" ca="1" si="102"/>
        <v>4</v>
      </c>
      <c r="F723" s="738">
        <f t="shared" ca="1" si="95"/>
        <v>6</v>
      </c>
      <c r="G723" s="726" t="str">
        <f t="shared" ca="1" si="96"/>
        <v/>
      </c>
      <c r="H723" s="721">
        <f t="shared" ca="1" si="103"/>
        <v>19</v>
      </c>
      <c r="I723" s="740" t="str">
        <f t="shared" ca="1" si="97"/>
        <v/>
      </c>
      <c r="J723" s="734" t="str">
        <f t="shared" ca="1" si="98"/>
        <v/>
      </c>
      <c r="K723" s="723">
        <f t="shared" ca="1" si="99"/>
        <v>131392.5</v>
      </c>
      <c r="L723" s="726" t="str">
        <f t="shared" ca="1" si="100"/>
        <v/>
      </c>
      <c r="M723" s="737" t="str">
        <f ca="1">IFERROR(IF(ROW()=509,"",OFFSET($C721,-COUNTIF($B$507:$B722,"&lt;0")+3,0)),"")</f>
        <v>a171R00000RNFJeQAP</v>
      </c>
      <c r="N723" s="737">
        <f ca="1">IFERROR(IF(ROW()=509,"",OFFSET($F721,-COUNTIF($B$507:B722,"&lt;0")+3,0)),"")</f>
        <v>6</v>
      </c>
      <c r="O723" s="721"/>
      <c r="P723" s="721"/>
      <c r="Q723" s="721"/>
      <c r="R723" s="721"/>
      <c r="S723" s="721"/>
      <c r="T723" s="726"/>
    </row>
    <row r="724" spans="1:20" x14ac:dyDescent="0.35">
      <c r="A724" s="721" t="b">
        <f t="shared" ca="1" si="93"/>
        <v>1</v>
      </c>
      <c r="B724" s="721">
        <f t="shared" si="101"/>
        <v>35</v>
      </c>
      <c r="C724" s="739" t="str">
        <f t="shared" ca="1" si="94"/>
        <v>a171R00000RNFK8QAP</v>
      </c>
      <c r="D724" s="737" t="str">
        <f ca="1">IFERROR(IF(ROW()=509,"",OFFSET(C722,-COUNTIF(B$507:B723,"&lt;0")+3,1)),"")</f>
        <v>CI-49915</v>
      </c>
      <c r="E724" s="721">
        <f t="shared" ca="1" si="102"/>
        <v>5</v>
      </c>
      <c r="F724" s="738">
        <f t="shared" ca="1" si="95"/>
        <v>6</v>
      </c>
      <c r="G724" s="726" t="str">
        <f t="shared" ca="1" si="96"/>
        <v/>
      </c>
      <c r="H724" s="721">
        <f t="shared" ca="1" si="103"/>
        <v>19</v>
      </c>
      <c r="I724" s="740" t="str">
        <f t="shared" ca="1" si="97"/>
        <v/>
      </c>
      <c r="J724" s="734" t="str">
        <f t="shared" ca="1" si="98"/>
        <v/>
      </c>
      <c r="K724" s="723">
        <f t="shared" ca="1" si="99"/>
        <v>531703.5</v>
      </c>
      <c r="L724" s="726" t="str">
        <f t="shared" ca="1" si="100"/>
        <v/>
      </c>
      <c r="M724" s="737" t="str">
        <f ca="1">IFERROR(IF(ROW()=509,"",OFFSET($C722,-COUNTIF($B$507:$B723,"&lt;0")+3,0)),"")</f>
        <v>a171R00000RNFK8QAP</v>
      </c>
      <c r="N724" s="737">
        <f ca="1">IFERROR(IF(ROW()=509,"",OFFSET($F722,-COUNTIF($B$507:B723,"&lt;0")+3,0)),"")</f>
        <v>6</v>
      </c>
      <c r="O724" s="721"/>
      <c r="P724" s="721"/>
      <c r="Q724" s="721"/>
      <c r="R724" s="721"/>
      <c r="S724" s="721"/>
      <c r="T724" s="726"/>
    </row>
    <row r="725" spans="1:20" x14ac:dyDescent="0.35">
      <c r="A725" s="721" t="b">
        <f t="shared" ca="1" si="93"/>
        <v>1</v>
      </c>
      <c r="B725" s="721">
        <f t="shared" si="101"/>
        <v>36</v>
      </c>
      <c r="C725" s="739" t="str">
        <f t="shared" ca="1" si="94"/>
        <v>a171R00000RNFKcQAP</v>
      </c>
      <c r="D725" s="737" t="str">
        <f ca="1">IFERROR(IF(ROW()=509,"",OFFSET(C723,-COUNTIF(B$507:B724,"&lt;0")+3,1)),"")</f>
        <v>CI-49915</v>
      </c>
      <c r="E725" s="721">
        <f t="shared" ca="1" si="102"/>
        <v>6</v>
      </c>
      <c r="F725" s="738">
        <f t="shared" ca="1" si="95"/>
        <v>6</v>
      </c>
      <c r="G725" s="726" t="str">
        <f t="shared" ca="1" si="96"/>
        <v/>
      </c>
      <c r="H725" s="721">
        <f t="shared" ca="1" si="103"/>
        <v>19</v>
      </c>
      <c r="I725" s="740" t="str">
        <f t="shared" ca="1" si="97"/>
        <v/>
      </c>
      <c r="J725" s="734" t="str">
        <f t="shared" ca="1" si="98"/>
        <v/>
      </c>
      <c r="K725" s="723">
        <f t="shared" ca="1" si="99"/>
        <v>531703.5</v>
      </c>
      <c r="L725" s="726" t="str">
        <f t="shared" ca="1" si="100"/>
        <v/>
      </c>
      <c r="M725" s="737" t="str">
        <f ca="1">IFERROR(IF(ROW()=509,"",OFFSET($C723,-COUNTIF($B$507:$B724,"&lt;0")+3,0)),"")</f>
        <v>a171R00000RNFKcQAP</v>
      </c>
      <c r="N725" s="737">
        <f ca="1">IFERROR(IF(ROW()=509,"",OFFSET($F723,-COUNTIF($B$507:B724,"&lt;0")+3,0)),"")</f>
        <v>6</v>
      </c>
      <c r="O725" s="721"/>
      <c r="P725" s="721"/>
      <c r="Q725" s="721"/>
      <c r="R725" s="721"/>
      <c r="S725" s="721"/>
      <c r="T725" s="726"/>
    </row>
    <row r="726" spans="1:20" x14ac:dyDescent="0.35">
      <c r="A726" s="721" t="b">
        <f t="shared" ca="1" si="93"/>
        <v>1</v>
      </c>
      <c r="B726" s="721">
        <f t="shared" si="101"/>
        <v>37</v>
      </c>
      <c r="C726" s="739" t="str">
        <f t="shared" ca="1" si="94"/>
        <v>a171R00000RNFIDQA5</v>
      </c>
      <c r="D726" s="737" t="str">
        <f ca="1">IFERROR(IF(ROW()=509,"",OFFSET(C724,-COUNTIF(B$507:B725,"&lt;0")+3,1)),"")</f>
        <v>CI-49916</v>
      </c>
      <c r="E726" s="721">
        <f t="shared" ca="1" si="102"/>
        <v>1</v>
      </c>
      <c r="F726" s="738">
        <f t="shared" ca="1" si="95"/>
        <v>7</v>
      </c>
      <c r="G726" s="726" t="str">
        <f t="shared" ca="1" si="96"/>
        <v/>
      </c>
      <c r="H726" s="721">
        <f t="shared" ca="1" si="103"/>
        <v>21</v>
      </c>
      <c r="I726" s="740" t="str">
        <f t="shared" ca="1" si="97"/>
        <v/>
      </c>
      <c r="J726" s="734" t="str">
        <f t="shared" ca="1" si="98"/>
        <v/>
      </c>
      <c r="K726" s="723">
        <f t="shared" ca="1" si="99"/>
        <v>51274.5</v>
      </c>
      <c r="L726" s="726" t="str">
        <f t="shared" ca="1" si="100"/>
        <v/>
      </c>
      <c r="M726" s="737" t="str">
        <f ca="1">IFERROR(IF(ROW()=509,"",OFFSET($C724,-COUNTIF($B$507:$B725,"&lt;0")+3,0)),"")</f>
        <v>a171R00000RNFIDQA5</v>
      </c>
      <c r="N726" s="737">
        <f ca="1">IFERROR(IF(ROW()=509,"",OFFSET($F724,-COUNTIF($B$507:B725,"&lt;0")+3,0)),"")</f>
        <v>7</v>
      </c>
      <c r="O726" s="721"/>
      <c r="P726" s="721"/>
      <c r="Q726" s="721"/>
      <c r="R726" s="721"/>
      <c r="S726" s="721"/>
      <c r="T726" s="726"/>
    </row>
    <row r="727" spans="1:20" x14ac:dyDescent="0.35">
      <c r="A727" s="721" t="b">
        <f t="shared" ca="1" si="93"/>
        <v>1</v>
      </c>
      <c r="B727" s="721">
        <f t="shared" si="101"/>
        <v>38</v>
      </c>
      <c r="C727" s="739" t="str">
        <f t="shared" ca="1" si="94"/>
        <v>a171R00000RNFIhQAP</v>
      </c>
      <c r="D727" s="737" t="str">
        <f ca="1">IFERROR(IF(ROW()=509,"",OFFSET(C725,-COUNTIF(B$507:B726,"&lt;0")+3,1)),"")</f>
        <v>CI-49916</v>
      </c>
      <c r="E727" s="721">
        <f t="shared" ca="1" si="102"/>
        <v>2</v>
      </c>
      <c r="F727" s="738">
        <f t="shared" ca="1" si="95"/>
        <v>7</v>
      </c>
      <c r="G727" s="726" t="str">
        <f t="shared" ca="1" si="96"/>
        <v/>
      </c>
      <c r="H727" s="721">
        <f t="shared" ca="1" si="103"/>
        <v>21</v>
      </c>
      <c r="I727" s="740" t="str">
        <f t="shared" ca="1" si="97"/>
        <v/>
      </c>
      <c r="J727" s="734" t="str">
        <f t="shared" ca="1" si="98"/>
        <v/>
      </c>
      <c r="K727" s="723">
        <f t="shared" ca="1" si="99"/>
        <v>51274.5</v>
      </c>
      <c r="L727" s="726" t="str">
        <f t="shared" ca="1" si="100"/>
        <v/>
      </c>
      <c r="M727" s="737" t="str">
        <f ca="1">IFERROR(IF(ROW()=509,"",OFFSET($C725,-COUNTIF($B$507:$B726,"&lt;0")+3,0)),"")</f>
        <v>a171R00000RNFIhQAP</v>
      </c>
      <c r="N727" s="737">
        <f ca="1">IFERROR(IF(ROW()=509,"",OFFSET($F725,-COUNTIF($B$507:B726,"&lt;0")+3,0)),"")</f>
        <v>7</v>
      </c>
      <c r="O727" s="721"/>
      <c r="P727" s="721"/>
      <c r="Q727" s="721"/>
      <c r="R727" s="721"/>
      <c r="S727" s="721"/>
      <c r="T727" s="726"/>
    </row>
    <row r="728" spans="1:20" x14ac:dyDescent="0.35">
      <c r="A728" s="721" t="b">
        <f t="shared" ca="1" si="93"/>
        <v>1</v>
      </c>
      <c r="B728" s="721">
        <f t="shared" si="101"/>
        <v>39</v>
      </c>
      <c r="C728" s="739" t="str">
        <f t="shared" ca="1" si="94"/>
        <v>a171R00000RNFJBQA5</v>
      </c>
      <c r="D728" s="737" t="str">
        <f ca="1">IFERROR(IF(ROW()=509,"",OFFSET(C726,-COUNTIF(B$507:B727,"&lt;0")+3,1)),"")</f>
        <v>CI-49916</v>
      </c>
      <c r="E728" s="721">
        <f t="shared" ca="1" si="102"/>
        <v>3</v>
      </c>
      <c r="F728" s="738">
        <f t="shared" ca="1" si="95"/>
        <v>7</v>
      </c>
      <c r="G728" s="726" t="str">
        <f t="shared" ca="1" si="96"/>
        <v/>
      </c>
      <c r="H728" s="721">
        <f t="shared" ca="1" si="103"/>
        <v>21</v>
      </c>
      <c r="I728" s="740" t="str">
        <f t="shared" ca="1" si="97"/>
        <v/>
      </c>
      <c r="J728" s="734" t="str">
        <f t="shared" ca="1" si="98"/>
        <v/>
      </c>
      <c r="K728" s="723">
        <f t="shared" ca="1" si="99"/>
        <v>52226</v>
      </c>
      <c r="L728" s="726" t="str">
        <f t="shared" ca="1" si="100"/>
        <v/>
      </c>
      <c r="M728" s="737" t="str">
        <f ca="1">IFERROR(IF(ROW()=509,"",OFFSET($C726,-COUNTIF($B$507:$B727,"&lt;0")+3,0)),"")</f>
        <v>a171R00000RNFJBQA5</v>
      </c>
      <c r="N728" s="737">
        <f ca="1">IFERROR(IF(ROW()=509,"",OFFSET($F726,-COUNTIF($B$507:B727,"&lt;0")+3,0)),"")</f>
        <v>7</v>
      </c>
      <c r="O728" s="721"/>
      <c r="P728" s="721"/>
      <c r="Q728" s="721"/>
      <c r="R728" s="721"/>
      <c r="S728" s="721"/>
      <c r="T728" s="726"/>
    </row>
    <row r="729" spans="1:20" x14ac:dyDescent="0.35">
      <c r="A729" s="721" t="b">
        <f t="shared" ca="1" si="93"/>
        <v>1</v>
      </c>
      <c r="B729" s="721">
        <f t="shared" si="101"/>
        <v>40</v>
      </c>
      <c r="C729" s="739" t="str">
        <f t="shared" ca="1" si="94"/>
        <v>a171R00000RNFJfQAP</v>
      </c>
      <c r="D729" s="737" t="str">
        <f ca="1">IFERROR(IF(ROW()=509,"",OFFSET(C727,-COUNTIF(B$507:B728,"&lt;0")+3,1)),"")</f>
        <v>CI-49916</v>
      </c>
      <c r="E729" s="721">
        <f t="shared" ca="1" si="102"/>
        <v>4</v>
      </c>
      <c r="F729" s="738">
        <f t="shared" ca="1" si="95"/>
        <v>7</v>
      </c>
      <c r="G729" s="726" t="str">
        <f t="shared" ca="1" si="96"/>
        <v/>
      </c>
      <c r="H729" s="721">
        <f t="shared" ca="1" si="103"/>
        <v>21</v>
      </c>
      <c r="I729" s="740" t="str">
        <f t="shared" ca="1" si="97"/>
        <v/>
      </c>
      <c r="J729" s="734" t="str">
        <f t="shared" ca="1" si="98"/>
        <v/>
      </c>
      <c r="K729" s="723">
        <f t="shared" ca="1" si="99"/>
        <v>52226</v>
      </c>
      <c r="L729" s="726" t="str">
        <f t="shared" ca="1" si="100"/>
        <v/>
      </c>
      <c r="M729" s="737" t="str">
        <f ca="1">IFERROR(IF(ROW()=509,"",OFFSET($C727,-COUNTIF($B$507:$B728,"&lt;0")+3,0)),"")</f>
        <v>a171R00000RNFJfQAP</v>
      </c>
      <c r="N729" s="737">
        <f ca="1">IFERROR(IF(ROW()=509,"",OFFSET($F727,-COUNTIF($B$507:B728,"&lt;0")+3,0)),"")</f>
        <v>7</v>
      </c>
      <c r="O729" s="721"/>
      <c r="P729" s="721"/>
      <c r="Q729" s="721"/>
      <c r="R729" s="721"/>
      <c r="S729" s="721"/>
      <c r="T729" s="726"/>
    </row>
    <row r="730" spans="1:20" x14ac:dyDescent="0.35">
      <c r="A730" s="721" t="b">
        <f t="shared" ca="1" si="93"/>
        <v>1</v>
      </c>
      <c r="B730" s="721">
        <f t="shared" si="101"/>
        <v>41</v>
      </c>
      <c r="C730" s="739" t="str">
        <f t="shared" ca="1" si="94"/>
        <v>a171R00000RNFK9QAP</v>
      </c>
      <c r="D730" s="737" t="str">
        <f ca="1">IFERROR(IF(ROW()=509,"",OFFSET(C728,-COUNTIF(B$507:B729,"&lt;0")+3,1)),"")</f>
        <v>CI-49916</v>
      </c>
      <c r="E730" s="721">
        <f t="shared" ca="1" si="102"/>
        <v>5</v>
      </c>
      <c r="F730" s="738">
        <f t="shared" ca="1" si="95"/>
        <v>7</v>
      </c>
      <c r="G730" s="726" t="str">
        <f t="shared" ca="1" si="96"/>
        <v/>
      </c>
      <c r="H730" s="721">
        <f t="shared" ca="1" si="103"/>
        <v>21</v>
      </c>
      <c r="I730" s="740" t="str">
        <f t="shared" ca="1" si="97"/>
        <v/>
      </c>
      <c r="J730" s="734" t="str">
        <f t="shared" ca="1" si="98"/>
        <v/>
      </c>
      <c r="K730" s="723">
        <f t="shared" ca="1" si="99"/>
        <v>53197</v>
      </c>
      <c r="L730" s="726" t="str">
        <f t="shared" ca="1" si="100"/>
        <v/>
      </c>
      <c r="M730" s="737" t="str">
        <f ca="1">IFERROR(IF(ROW()=509,"",OFFSET($C728,-COUNTIF($B$507:$B729,"&lt;0")+3,0)),"")</f>
        <v>a171R00000RNFK9QAP</v>
      </c>
      <c r="N730" s="737">
        <f ca="1">IFERROR(IF(ROW()=509,"",OFFSET($F728,-COUNTIF($B$507:B729,"&lt;0")+3,0)),"")</f>
        <v>7</v>
      </c>
      <c r="O730" s="721"/>
      <c r="P730" s="721"/>
      <c r="Q730" s="721"/>
      <c r="R730" s="721"/>
      <c r="S730" s="721"/>
      <c r="T730" s="726"/>
    </row>
    <row r="731" spans="1:20" x14ac:dyDescent="0.35">
      <c r="A731" s="721" t="b">
        <f t="shared" ca="1" si="93"/>
        <v>1</v>
      </c>
      <c r="B731" s="721">
        <f t="shared" si="101"/>
        <v>42</v>
      </c>
      <c r="C731" s="739" t="str">
        <f t="shared" ca="1" si="94"/>
        <v>a171R00000RNFKdQAP</v>
      </c>
      <c r="D731" s="737" t="str">
        <f ca="1">IFERROR(IF(ROW()=509,"",OFFSET(C729,-COUNTIF(B$507:B730,"&lt;0")+3,1)),"")</f>
        <v>CI-49916</v>
      </c>
      <c r="E731" s="721">
        <f t="shared" ca="1" si="102"/>
        <v>6</v>
      </c>
      <c r="F731" s="738">
        <f t="shared" ca="1" si="95"/>
        <v>7</v>
      </c>
      <c r="G731" s="726" t="str">
        <f t="shared" ca="1" si="96"/>
        <v/>
      </c>
      <c r="H731" s="721">
        <f t="shared" ca="1" si="103"/>
        <v>21</v>
      </c>
      <c r="I731" s="740" t="str">
        <f t="shared" ca="1" si="97"/>
        <v/>
      </c>
      <c r="J731" s="734" t="str">
        <f t="shared" ca="1" si="98"/>
        <v/>
      </c>
      <c r="K731" s="723">
        <f t="shared" ca="1" si="99"/>
        <v>53197</v>
      </c>
      <c r="L731" s="726" t="str">
        <f t="shared" ca="1" si="100"/>
        <v/>
      </c>
      <c r="M731" s="737" t="str">
        <f ca="1">IFERROR(IF(ROW()=509,"",OFFSET($C729,-COUNTIF($B$507:$B730,"&lt;0")+3,0)),"")</f>
        <v>a171R00000RNFKdQAP</v>
      </c>
      <c r="N731" s="737">
        <f ca="1">IFERROR(IF(ROW()=509,"",OFFSET($F729,-COUNTIF($B$507:B730,"&lt;0")+3,0)),"")</f>
        <v>7</v>
      </c>
      <c r="O731" s="721"/>
      <c r="P731" s="721"/>
      <c r="Q731" s="721"/>
      <c r="R731" s="721"/>
      <c r="S731" s="721"/>
      <c r="T731" s="726"/>
    </row>
    <row r="732" spans="1:20" x14ac:dyDescent="0.35">
      <c r="A732" s="721" t="b">
        <f t="shared" ca="1" si="93"/>
        <v>1</v>
      </c>
      <c r="B732" s="721">
        <f t="shared" si="101"/>
        <v>43</v>
      </c>
      <c r="C732" s="739" t="str">
        <f t="shared" ca="1" si="94"/>
        <v>a171R00000RNFIEQA5</v>
      </c>
      <c r="D732" s="737" t="str">
        <f ca="1">IFERROR(IF(ROW()=509,"",OFFSET(C730,-COUNTIF(B$507:B731,"&lt;0")+3,1)),"")</f>
        <v>CI-49917</v>
      </c>
      <c r="E732" s="721">
        <f t="shared" ca="1" si="102"/>
        <v>1</v>
      </c>
      <c r="F732" s="738">
        <f t="shared" ca="1" si="95"/>
        <v>8</v>
      </c>
      <c r="G732" s="726" t="str">
        <f t="shared" ca="1" si="96"/>
        <v/>
      </c>
      <c r="H732" s="721">
        <f t="shared" ca="1" si="103"/>
        <v>23</v>
      </c>
      <c r="I732" s="740">
        <f t="shared" ca="1" si="97"/>
        <v>100</v>
      </c>
      <c r="J732" s="734">
        <f t="shared" ca="1" si="98"/>
        <v>85</v>
      </c>
      <c r="K732" s="723">
        <f t="shared" ca="1" si="99"/>
        <v>85</v>
      </c>
      <c r="L732" s="726" t="str">
        <f t="shared" ca="1" si="100"/>
        <v/>
      </c>
      <c r="M732" s="737" t="str">
        <f ca="1">IFERROR(IF(ROW()=509,"",OFFSET($C730,-COUNTIF($B$507:$B731,"&lt;0")+3,0)),"")</f>
        <v>a171R00000RNFIEQA5</v>
      </c>
      <c r="N732" s="737">
        <f ca="1">IFERROR(IF(ROW()=509,"",OFFSET($F730,-COUNTIF($B$507:B731,"&lt;0")+3,0)),"")</f>
        <v>8</v>
      </c>
      <c r="O732" s="721"/>
      <c r="P732" s="721"/>
      <c r="Q732" s="721"/>
      <c r="R732" s="721"/>
      <c r="S732" s="721"/>
      <c r="T732" s="726"/>
    </row>
    <row r="733" spans="1:20" x14ac:dyDescent="0.35">
      <c r="A733" s="721" t="b">
        <f t="shared" ca="1" si="93"/>
        <v>1</v>
      </c>
      <c r="B733" s="721">
        <f t="shared" si="101"/>
        <v>44</v>
      </c>
      <c r="C733" s="739" t="str">
        <f t="shared" ca="1" si="94"/>
        <v>a171R00000RNFIiQAP</v>
      </c>
      <c r="D733" s="737" t="str">
        <f ca="1">IFERROR(IF(ROW()=509,"",OFFSET(C731,-COUNTIF(B$507:B732,"&lt;0")+3,1)),"")</f>
        <v>CI-49917</v>
      </c>
      <c r="E733" s="721">
        <f t="shared" ca="1" si="102"/>
        <v>2</v>
      </c>
      <c r="F733" s="738">
        <f t="shared" ca="1" si="95"/>
        <v>8</v>
      </c>
      <c r="G733" s="726" t="str">
        <f t="shared" ca="1" si="96"/>
        <v/>
      </c>
      <c r="H733" s="721">
        <f t="shared" ca="1" si="103"/>
        <v>23</v>
      </c>
      <c r="I733" s="740">
        <f t="shared" ca="1" si="97"/>
        <v>100</v>
      </c>
      <c r="J733" s="734">
        <f t="shared" ca="1" si="98"/>
        <v>85</v>
      </c>
      <c r="K733" s="723">
        <f t="shared" ca="1" si="99"/>
        <v>85</v>
      </c>
      <c r="L733" s="726" t="str">
        <f t="shared" ca="1" si="100"/>
        <v/>
      </c>
      <c r="M733" s="737" t="str">
        <f ca="1">IFERROR(IF(ROW()=509,"",OFFSET($C731,-COUNTIF($B$507:$B732,"&lt;0")+3,0)),"")</f>
        <v>a171R00000RNFIiQAP</v>
      </c>
      <c r="N733" s="737">
        <f ca="1">IFERROR(IF(ROW()=509,"",OFFSET($F731,-COUNTIF($B$507:B732,"&lt;0")+3,0)),"")</f>
        <v>8</v>
      </c>
      <c r="O733" s="721"/>
      <c r="P733" s="721"/>
      <c r="Q733" s="721"/>
      <c r="R733" s="721"/>
      <c r="S733" s="721"/>
      <c r="T733" s="726"/>
    </row>
    <row r="734" spans="1:20" x14ac:dyDescent="0.35">
      <c r="A734" s="721" t="b">
        <f t="shared" ca="1" si="93"/>
        <v>1</v>
      </c>
      <c r="B734" s="721">
        <f t="shared" si="101"/>
        <v>45</v>
      </c>
      <c r="C734" s="739" t="str">
        <f t="shared" ca="1" si="94"/>
        <v>a171R00000RNFJCQA5</v>
      </c>
      <c r="D734" s="737" t="str">
        <f ca="1">IFERROR(IF(ROW()=509,"",OFFSET(C732,-COUNTIF(B$507:B733,"&lt;0")+3,1)),"")</f>
        <v>CI-49917</v>
      </c>
      <c r="E734" s="721">
        <f t="shared" ca="1" si="102"/>
        <v>3</v>
      </c>
      <c r="F734" s="738">
        <f t="shared" ca="1" si="95"/>
        <v>8</v>
      </c>
      <c r="G734" s="726" t="str">
        <f t="shared" ca="1" si="96"/>
        <v/>
      </c>
      <c r="H734" s="721">
        <f t="shared" ca="1" si="103"/>
        <v>23</v>
      </c>
      <c r="I734" s="740">
        <f t="shared" ca="1" si="97"/>
        <v>100</v>
      </c>
      <c r="J734" s="734">
        <f t="shared" ca="1" si="98"/>
        <v>85</v>
      </c>
      <c r="K734" s="723">
        <f t="shared" ca="1" si="99"/>
        <v>85</v>
      </c>
      <c r="L734" s="726" t="str">
        <f t="shared" ca="1" si="100"/>
        <v/>
      </c>
      <c r="M734" s="737" t="str">
        <f ca="1">IFERROR(IF(ROW()=509,"",OFFSET($C732,-COUNTIF($B$507:$B733,"&lt;0")+3,0)),"")</f>
        <v>a171R00000RNFJCQA5</v>
      </c>
      <c r="N734" s="737">
        <f ca="1">IFERROR(IF(ROW()=509,"",OFFSET($F732,-COUNTIF($B$507:B733,"&lt;0")+3,0)),"")</f>
        <v>8</v>
      </c>
      <c r="O734" s="721"/>
      <c r="P734" s="721"/>
      <c r="Q734" s="721"/>
      <c r="R734" s="721"/>
      <c r="S734" s="721"/>
      <c r="T734" s="726"/>
    </row>
    <row r="735" spans="1:20" x14ac:dyDescent="0.35">
      <c r="A735" s="721" t="b">
        <f t="shared" ca="1" si="93"/>
        <v>1</v>
      </c>
      <c r="B735" s="721">
        <f t="shared" si="101"/>
        <v>46</v>
      </c>
      <c r="C735" s="739" t="str">
        <f t="shared" ca="1" si="94"/>
        <v>a171R00000RNFJgQAP</v>
      </c>
      <c r="D735" s="737" t="str">
        <f ca="1">IFERROR(IF(ROW()=509,"",OFFSET(C733,-COUNTIF(B$507:B734,"&lt;0")+3,1)),"")</f>
        <v>CI-49917</v>
      </c>
      <c r="E735" s="721">
        <f t="shared" ca="1" si="102"/>
        <v>4</v>
      </c>
      <c r="F735" s="738">
        <f t="shared" ca="1" si="95"/>
        <v>8</v>
      </c>
      <c r="G735" s="726" t="str">
        <f t="shared" ca="1" si="96"/>
        <v/>
      </c>
      <c r="H735" s="721">
        <f t="shared" ca="1" si="103"/>
        <v>23</v>
      </c>
      <c r="I735" s="740">
        <f t="shared" ca="1" si="97"/>
        <v>100</v>
      </c>
      <c r="J735" s="734">
        <f t="shared" ca="1" si="98"/>
        <v>85</v>
      </c>
      <c r="K735" s="723">
        <f t="shared" ca="1" si="99"/>
        <v>85</v>
      </c>
      <c r="L735" s="726" t="str">
        <f t="shared" ca="1" si="100"/>
        <v/>
      </c>
      <c r="M735" s="737" t="str">
        <f ca="1">IFERROR(IF(ROW()=509,"",OFFSET($C733,-COUNTIF($B$507:$B734,"&lt;0")+3,0)),"")</f>
        <v>a171R00000RNFJgQAP</v>
      </c>
      <c r="N735" s="737">
        <f ca="1">IFERROR(IF(ROW()=509,"",OFFSET($F733,-COUNTIF($B$507:B734,"&lt;0")+3,0)),"")</f>
        <v>8</v>
      </c>
      <c r="O735" s="721"/>
      <c r="P735" s="721"/>
      <c r="Q735" s="721"/>
      <c r="R735" s="721"/>
      <c r="S735" s="721"/>
      <c r="T735" s="726"/>
    </row>
    <row r="736" spans="1:20" x14ac:dyDescent="0.35">
      <c r="A736" s="721" t="b">
        <f t="shared" ca="1" si="93"/>
        <v>1</v>
      </c>
      <c r="B736" s="721">
        <f t="shared" si="101"/>
        <v>47</v>
      </c>
      <c r="C736" s="739" t="str">
        <f t="shared" ca="1" si="94"/>
        <v>a171R00000RNFKAQA5</v>
      </c>
      <c r="D736" s="737" t="str">
        <f ca="1">IFERROR(IF(ROW()=509,"",OFFSET(C734,-COUNTIF(B$507:B735,"&lt;0")+3,1)),"")</f>
        <v>CI-49917</v>
      </c>
      <c r="E736" s="721">
        <f t="shared" ca="1" si="102"/>
        <v>5</v>
      </c>
      <c r="F736" s="738">
        <f t="shared" ca="1" si="95"/>
        <v>8</v>
      </c>
      <c r="G736" s="726" t="str">
        <f t="shared" ca="1" si="96"/>
        <v/>
      </c>
      <c r="H736" s="721">
        <f t="shared" ca="1" si="103"/>
        <v>23</v>
      </c>
      <c r="I736" s="740">
        <f t="shared" ca="1" si="97"/>
        <v>100</v>
      </c>
      <c r="J736" s="734">
        <f t="shared" ca="1" si="98"/>
        <v>85</v>
      </c>
      <c r="K736" s="723">
        <f t="shared" ca="1" si="99"/>
        <v>85</v>
      </c>
      <c r="L736" s="726" t="str">
        <f t="shared" ca="1" si="100"/>
        <v/>
      </c>
      <c r="M736" s="737" t="str">
        <f ca="1">IFERROR(IF(ROW()=509,"",OFFSET($C734,-COUNTIF($B$507:$B735,"&lt;0")+3,0)),"")</f>
        <v>a171R00000RNFKAQA5</v>
      </c>
      <c r="N736" s="737">
        <f ca="1">IFERROR(IF(ROW()=509,"",OFFSET($F734,-COUNTIF($B$507:B735,"&lt;0")+3,0)),"")</f>
        <v>8</v>
      </c>
      <c r="O736" s="721"/>
      <c r="P736" s="721"/>
      <c r="Q736" s="721"/>
      <c r="R736" s="721"/>
      <c r="S736" s="721"/>
      <c r="T736" s="726"/>
    </row>
    <row r="737" spans="1:20" x14ac:dyDescent="0.35">
      <c r="A737" s="721" t="b">
        <f t="shared" ca="1" si="93"/>
        <v>1</v>
      </c>
      <c r="B737" s="721">
        <f t="shared" si="101"/>
        <v>48</v>
      </c>
      <c r="C737" s="739" t="str">
        <f t="shared" ca="1" si="94"/>
        <v>a171R00000RNFKeQAP</v>
      </c>
      <c r="D737" s="737" t="str">
        <f ca="1">IFERROR(IF(ROW()=509,"",OFFSET(C735,-COUNTIF(B$507:B736,"&lt;0")+3,1)),"")</f>
        <v>CI-49917</v>
      </c>
      <c r="E737" s="721">
        <f t="shared" ca="1" si="102"/>
        <v>6</v>
      </c>
      <c r="F737" s="738">
        <f t="shared" ca="1" si="95"/>
        <v>8</v>
      </c>
      <c r="G737" s="726" t="str">
        <f t="shared" ca="1" si="96"/>
        <v/>
      </c>
      <c r="H737" s="721">
        <f t="shared" ca="1" si="103"/>
        <v>23</v>
      </c>
      <c r="I737" s="740">
        <f t="shared" ca="1" si="97"/>
        <v>100</v>
      </c>
      <c r="J737" s="734">
        <f t="shared" ca="1" si="98"/>
        <v>85</v>
      </c>
      <c r="K737" s="723">
        <f t="shared" ca="1" si="99"/>
        <v>85</v>
      </c>
      <c r="L737" s="726" t="str">
        <f t="shared" ca="1" si="100"/>
        <v/>
      </c>
      <c r="M737" s="737" t="str">
        <f ca="1">IFERROR(IF(ROW()=509,"",OFFSET($C735,-COUNTIF($B$507:$B736,"&lt;0")+3,0)),"")</f>
        <v>a171R00000RNFKeQAP</v>
      </c>
      <c r="N737" s="737">
        <f ca="1">IFERROR(IF(ROW()=509,"",OFFSET($F735,-COUNTIF($B$507:B736,"&lt;0")+3,0)),"")</f>
        <v>8</v>
      </c>
      <c r="O737" s="721"/>
      <c r="P737" s="721"/>
      <c r="Q737" s="721"/>
      <c r="R737" s="721"/>
      <c r="S737" s="721"/>
      <c r="T737" s="726"/>
    </row>
    <row r="738" spans="1:20" x14ac:dyDescent="0.35">
      <c r="A738" s="721" t="b">
        <f t="shared" ca="1" si="93"/>
        <v>1</v>
      </c>
      <c r="B738" s="721">
        <f t="shared" si="101"/>
        <v>49</v>
      </c>
      <c r="C738" s="739" t="str">
        <f t="shared" ca="1" si="94"/>
        <v>a171R00000RNFIFQA5</v>
      </c>
      <c r="D738" s="737" t="str">
        <f ca="1">IFERROR(IF(ROW()=509,"",OFFSET(C736,-COUNTIF(B$507:B737,"&lt;0")+3,1)),"")</f>
        <v>CI-49918</v>
      </c>
      <c r="E738" s="721">
        <f t="shared" ca="1" si="102"/>
        <v>1</v>
      </c>
      <c r="F738" s="738">
        <f t="shared" ca="1" si="95"/>
        <v>9</v>
      </c>
      <c r="G738" s="726" t="str">
        <f t="shared" ca="1" si="96"/>
        <v/>
      </c>
      <c r="H738" s="721">
        <f t="shared" ca="1" si="103"/>
        <v>25</v>
      </c>
      <c r="I738" s="740">
        <f t="shared" ca="1" si="97"/>
        <v>100</v>
      </c>
      <c r="J738" s="734">
        <f t="shared" ca="1" si="98"/>
        <v>45</v>
      </c>
      <c r="K738" s="723">
        <f t="shared" ca="1" si="99"/>
        <v>45</v>
      </c>
      <c r="L738" s="726" t="str">
        <f t="shared" ca="1" si="100"/>
        <v/>
      </c>
      <c r="M738" s="737" t="str">
        <f ca="1">IFERROR(IF(ROW()=509,"",OFFSET($C736,-COUNTIF($B$507:$B737,"&lt;0")+3,0)),"")</f>
        <v>a171R00000RNFIFQA5</v>
      </c>
      <c r="N738" s="737">
        <f ca="1">IFERROR(IF(ROW()=509,"",OFFSET($F736,-COUNTIF($B$507:B737,"&lt;0")+3,0)),"")</f>
        <v>9</v>
      </c>
      <c r="O738" s="721"/>
      <c r="P738" s="721"/>
      <c r="Q738" s="721"/>
      <c r="R738" s="721"/>
      <c r="S738" s="721"/>
      <c r="T738" s="726"/>
    </row>
    <row r="739" spans="1:20" x14ac:dyDescent="0.35">
      <c r="A739" s="721" t="b">
        <f t="shared" ca="1" si="93"/>
        <v>1</v>
      </c>
      <c r="B739" s="721">
        <f t="shared" si="101"/>
        <v>50</v>
      </c>
      <c r="C739" s="739" t="str">
        <f t="shared" ca="1" si="94"/>
        <v>a171R00000RNFIjQAP</v>
      </c>
      <c r="D739" s="737" t="str">
        <f ca="1">IFERROR(IF(ROW()=509,"",OFFSET(C737,-COUNTIF(B$507:B738,"&lt;0")+3,1)),"")</f>
        <v>CI-49918</v>
      </c>
      <c r="E739" s="721">
        <f t="shared" ca="1" si="102"/>
        <v>2</v>
      </c>
      <c r="F739" s="738">
        <f t="shared" ca="1" si="95"/>
        <v>9</v>
      </c>
      <c r="G739" s="726" t="str">
        <f t="shared" ca="1" si="96"/>
        <v/>
      </c>
      <c r="H739" s="721">
        <f t="shared" ca="1" si="103"/>
        <v>25</v>
      </c>
      <c r="I739" s="740">
        <f t="shared" ca="1" si="97"/>
        <v>100</v>
      </c>
      <c r="J739" s="734">
        <f t="shared" ca="1" si="98"/>
        <v>45</v>
      </c>
      <c r="K739" s="723">
        <f t="shared" ca="1" si="99"/>
        <v>45</v>
      </c>
      <c r="L739" s="726" t="str">
        <f t="shared" ca="1" si="100"/>
        <v/>
      </c>
      <c r="M739" s="737" t="str">
        <f ca="1">IFERROR(IF(ROW()=509,"",OFFSET($C737,-COUNTIF($B$507:$B738,"&lt;0")+3,0)),"")</f>
        <v>a171R00000RNFIjQAP</v>
      </c>
      <c r="N739" s="737">
        <f ca="1">IFERROR(IF(ROW()=509,"",OFFSET($F737,-COUNTIF($B$507:B738,"&lt;0")+3,0)),"")</f>
        <v>9</v>
      </c>
      <c r="O739" s="721"/>
      <c r="P739" s="721"/>
      <c r="Q739" s="721"/>
      <c r="R739" s="721"/>
      <c r="S739" s="721"/>
      <c r="T739" s="726"/>
    </row>
    <row r="740" spans="1:20" x14ac:dyDescent="0.35">
      <c r="A740" s="721" t="b">
        <f t="shared" ca="1" si="93"/>
        <v>1</v>
      </c>
      <c r="B740" s="721">
        <f t="shared" si="101"/>
        <v>51</v>
      </c>
      <c r="C740" s="739" t="str">
        <f t="shared" ca="1" si="94"/>
        <v>a171R00000RNFJDQA5</v>
      </c>
      <c r="D740" s="737" t="str">
        <f ca="1">IFERROR(IF(ROW()=509,"",OFFSET(C738,-COUNTIF(B$507:B739,"&lt;0")+3,1)),"")</f>
        <v>CI-49918</v>
      </c>
      <c r="E740" s="721">
        <f t="shared" ca="1" si="102"/>
        <v>3</v>
      </c>
      <c r="F740" s="738">
        <f t="shared" ca="1" si="95"/>
        <v>9</v>
      </c>
      <c r="G740" s="726" t="str">
        <f t="shared" ca="1" si="96"/>
        <v/>
      </c>
      <c r="H740" s="721">
        <f t="shared" ca="1" si="103"/>
        <v>25</v>
      </c>
      <c r="I740" s="740">
        <f t="shared" ca="1" si="97"/>
        <v>100</v>
      </c>
      <c r="J740" s="734">
        <f t="shared" ca="1" si="98"/>
        <v>45</v>
      </c>
      <c r="K740" s="723">
        <f t="shared" ca="1" si="99"/>
        <v>45</v>
      </c>
      <c r="L740" s="726" t="str">
        <f t="shared" ca="1" si="100"/>
        <v/>
      </c>
      <c r="M740" s="737" t="str">
        <f ca="1">IFERROR(IF(ROW()=509,"",OFFSET($C738,-COUNTIF($B$507:$B739,"&lt;0")+3,0)),"")</f>
        <v>a171R00000RNFJDQA5</v>
      </c>
      <c r="N740" s="737">
        <f ca="1">IFERROR(IF(ROW()=509,"",OFFSET($F738,-COUNTIF($B$507:B739,"&lt;0")+3,0)),"")</f>
        <v>9</v>
      </c>
      <c r="O740" s="721"/>
      <c r="P740" s="721"/>
      <c r="Q740" s="721"/>
      <c r="R740" s="721"/>
      <c r="S740" s="721"/>
      <c r="T740" s="726"/>
    </row>
    <row r="741" spans="1:20" x14ac:dyDescent="0.35">
      <c r="A741" s="721" t="b">
        <f t="shared" ca="1" si="93"/>
        <v>1</v>
      </c>
      <c r="B741" s="721">
        <f t="shared" si="101"/>
        <v>52</v>
      </c>
      <c r="C741" s="739" t="str">
        <f t="shared" ca="1" si="94"/>
        <v>a171R00000RNFJhQAP</v>
      </c>
      <c r="D741" s="737" t="str">
        <f ca="1">IFERROR(IF(ROW()=509,"",OFFSET(C739,-COUNTIF(B$507:B740,"&lt;0")+3,1)),"")</f>
        <v>CI-49918</v>
      </c>
      <c r="E741" s="721">
        <f t="shared" ca="1" si="102"/>
        <v>4</v>
      </c>
      <c r="F741" s="738">
        <f t="shared" ca="1" si="95"/>
        <v>9</v>
      </c>
      <c r="G741" s="726" t="str">
        <f t="shared" ca="1" si="96"/>
        <v/>
      </c>
      <c r="H741" s="721">
        <f t="shared" ca="1" si="103"/>
        <v>25</v>
      </c>
      <c r="I741" s="740">
        <f t="shared" ca="1" si="97"/>
        <v>100</v>
      </c>
      <c r="J741" s="734">
        <f t="shared" ca="1" si="98"/>
        <v>45</v>
      </c>
      <c r="K741" s="723">
        <f t="shared" ca="1" si="99"/>
        <v>45</v>
      </c>
      <c r="L741" s="726" t="str">
        <f t="shared" ca="1" si="100"/>
        <v/>
      </c>
      <c r="M741" s="737" t="str">
        <f ca="1">IFERROR(IF(ROW()=509,"",OFFSET($C739,-COUNTIF($B$507:$B740,"&lt;0")+3,0)),"")</f>
        <v>a171R00000RNFJhQAP</v>
      </c>
      <c r="N741" s="737">
        <f ca="1">IFERROR(IF(ROW()=509,"",OFFSET($F739,-COUNTIF($B$507:B740,"&lt;0")+3,0)),"")</f>
        <v>9</v>
      </c>
      <c r="O741" s="721"/>
      <c r="P741" s="721"/>
      <c r="Q741" s="721"/>
      <c r="R741" s="721"/>
      <c r="S741" s="721"/>
      <c r="T741" s="726"/>
    </row>
    <row r="742" spans="1:20" x14ac:dyDescent="0.35">
      <c r="A742" s="721" t="b">
        <f t="shared" ca="1" si="93"/>
        <v>1</v>
      </c>
      <c r="B742" s="721">
        <f t="shared" si="101"/>
        <v>53</v>
      </c>
      <c r="C742" s="739" t="str">
        <f t="shared" ca="1" si="94"/>
        <v>a171R00000RNFKBQA5</v>
      </c>
      <c r="D742" s="737" t="str">
        <f ca="1">IFERROR(IF(ROW()=509,"",OFFSET(C740,-COUNTIF(B$507:B741,"&lt;0")+3,1)),"")</f>
        <v>CI-49918</v>
      </c>
      <c r="E742" s="721">
        <f t="shared" ca="1" si="102"/>
        <v>5</v>
      </c>
      <c r="F742" s="738">
        <f t="shared" ca="1" si="95"/>
        <v>9</v>
      </c>
      <c r="G742" s="726" t="str">
        <f t="shared" ca="1" si="96"/>
        <v/>
      </c>
      <c r="H742" s="721">
        <f t="shared" ca="1" si="103"/>
        <v>25</v>
      </c>
      <c r="I742" s="740">
        <f t="shared" ca="1" si="97"/>
        <v>100</v>
      </c>
      <c r="J742" s="734">
        <f t="shared" ca="1" si="98"/>
        <v>45</v>
      </c>
      <c r="K742" s="723">
        <f t="shared" ca="1" si="99"/>
        <v>45</v>
      </c>
      <c r="L742" s="726" t="str">
        <f t="shared" ca="1" si="100"/>
        <v/>
      </c>
      <c r="M742" s="737" t="str">
        <f ca="1">IFERROR(IF(ROW()=509,"",OFFSET($C740,-COUNTIF($B$507:$B741,"&lt;0")+3,0)),"")</f>
        <v>a171R00000RNFKBQA5</v>
      </c>
      <c r="N742" s="737">
        <f ca="1">IFERROR(IF(ROW()=509,"",OFFSET($F740,-COUNTIF($B$507:B741,"&lt;0")+3,0)),"")</f>
        <v>9</v>
      </c>
      <c r="O742" s="721"/>
      <c r="P742" s="721"/>
      <c r="Q742" s="721"/>
      <c r="R742" s="721"/>
      <c r="S742" s="721"/>
      <c r="T742" s="726"/>
    </row>
    <row r="743" spans="1:20" x14ac:dyDescent="0.35">
      <c r="A743" s="721" t="b">
        <f t="shared" ca="1" si="93"/>
        <v>1</v>
      </c>
      <c r="B743" s="721">
        <f t="shared" si="101"/>
        <v>54</v>
      </c>
      <c r="C743" s="739" t="str">
        <f t="shared" ca="1" si="94"/>
        <v>a171R00000RNFKfQAP</v>
      </c>
      <c r="D743" s="737" t="str">
        <f ca="1">IFERROR(IF(ROW()=509,"",OFFSET(C741,-COUNTIF(B$507:B742,"&lt;0")+3,1)),"")</f>
        <v>CI-49918</v>
      </c>
      <c r="E743" s="721">
        <f t="shared" ca="1" si="102"/>
        <v>6</v>
      </c>
      <c r="F743" s="738">
        <f t="shared" ca="1" si="95"/>
        <v>9</v>
      </c>
      <c r="G743" s="726" t="str">
        <f t="shared" ca="1" si="96"/>
        <v/>
      </c>
      <c r="H743" s="721">
        <f t="shared" ca="1" si="103"/>
        <v>25</v>
      </c>
      <c r="I743" s="740">
        <f t="shared" ca="1" si="97"/>
        <v>100</v>
      </c>
      <c r="J743" s="734">
        <f t="shared" ca="1" si="98"/>
        <v>45</v>
      </c>
      <c r="K743" s="723">
        <f t="shared" ca="1" si="99"/>
        <v>45</v>
      </c>
      <c r="L743" s="726" t="str">
        <f t="shared" ca="1" si="100"/>
        <v/>
      </c>
      <c r="M743" s="737" t="str">
        <f ca="1">IFERROR(IF(ROW()=509,"",OFFSET($C741,-COUNTIF($B$507:$B742,"&lt;0")+3,0)),"")</f>
        <v>a171R00000RNFKfQAP</v>
      </c>
      <c r="N743" s="737">
        <f ca="1">IFERROR(IF(ROW()=509,"",OFFSET($F741,-COUNTIF($B$507:B742,"&lt;0")+3,0)),"")</f>
        <v>9</v>
      </c>
      <c r="O743" s="721"/>
      <c r="P743" s="721"/>
      <c r="Q743" s="721"/>
      <c r="R743" s="721"/>
      <c r="S743" s="721"/>
      <c r="T743" s="726"/>
    </row>
    <row r="744" spans="1:20" x14ac:dyDescent="0.35">
      <c r="A744" s="721" t="b">
        <f t="shared" ca="1" si="93"/>
        <v>0</v>
      </c>
      <c r="B744" s="721">
        <f t="shared" si="101"/>
        <v>55</v>
      </c>
      <c r="C744" s="739" t="str">
        <f t="shared" ca="1" si="94"/>
        <v>a171R00000RNFIGQA5</v>
      </c>
      <c r="D744" s="737" t="str">
        <f ca="1">IFERROR(IF(ROW()=509,"",OFFSET(C742,-COUNTIF(B$507:B743,"&lt;0")+3,1)),"")</f>
        <v>CI-49919</v>
      </c>
      <c r="E744" s="721">
        <f t="shared" ca="1" si="102"/>
        <v>1</v>
      </c>
      <c r="F744" s="738">
        <f t="shared" ca="1" si="95"/>
        <v>10</v>
      </c>
      <c r="G744" s="726" t="str">
        <f t="shared" ca="1" si="96"/>
        <v/>
      </c>
      <c r="H744" s="721">
        <f t="shared" ca="1" si="103"/>
        <v>27</v>
      </c>
      <c r="I744" s="740" t="str">
        <f t="shared" ca="1" si="97"/>
        <v/>
      </c>
      <c r="J744" s="734" t="str">
        <f t="shared" ca="1" si="98"/>
        <v/>
      </c>
      <c r="K744" s="723" t="str">
        <f t="shared" ca="1" si="99"/>
        <v/>
      </c>
      <c r="L744" s="726" t="str">
        <f t="shared" ca="1" si="100"/>
        <v/>
      </c>
      <c r="M744" s="737" t="str">
        <f ca="1">IFERROR(IF(ROW()=509,"",OFFSET($C742,-COUNTIF($B$507:$B743,"&lt;0")+3,0)),"")</f>
        <v>a171R00000RNFIGQA5</v>
      </c>
      <c r="N744" s="737">
        <f ca="1">IFERROR(IF(ROW()=509,"",OFFSET($F742,-COUNTIF($B$507:B743,"&lt;0")+3,0)),"")</f>
        <v>10</v>
      </c>
      <c r="O744" s="721"/>
      <c r="P744" s="721"/>
      <c r="Q744" s="721"/>
      <c r="R744" s="721"/>
      <c r="S744" s="721"/>
      <c r="T744" s="726"/>
    </row>
    <row r="745" spans="1:20" x14ac:dyDescent="0.35">
      <c r="A745" s="721" t="b">
        <f t="shared" ca="1" si="93"/>
        <v>0</v>
      </c>
      <c r="B745" s="721">
        <f t="shared" si="101"/>
        <v>56</v>
      </c>
      <c r="C745" s="739" t="str">
        <f t="shared" ca="1" si="94"/>
        <v>a171R00000RNFIkQAP</v>
      </c>
      <c r="D745" s="737" t="str">
        <f ca="1">IFERROR(IF(ROW()=509,"",OFFSET(C743,-COUNTIF(B$507:B744,"&lt;0")+3,1)),"")</f>
        <v>CI-49919</v>
      </c>
      <c r="E745" s="721">
        <f t="shared" ca="1" si="102"/>
        <v>2</v>
      </c>
      <c r="F745" s="738">
        <f t="shared" ca="1" si="95"/>
        <v>10</v>
      </c>
      <c r="G745" s="726" t="str">
        <f t="shared" ca="1" si="96"/>
        <v/>
      </c>
      <c r="H745" s="721">
        <f t="shared" ca="1" si="103"/>
        <v>27</v>
      </c>
      <c r="I745" s="740" t="str">
        <f t="shared" ca="1" si="97"/>
        <v/>
      </c>
      <c r="J745" s="734" t="str">
        <f t="shared" ca="1" si="98"/>
        <v/>
      </c>
      <c r="K745" s="723" t="str">
        <f t="shared" ca="1" si="99"/>
        <v/>
      </c>
      <c r="L745" s="726" t="str">
        <f t="shared" ca="1" si="100"/>
        <v/>
      </c>
      <c r="M745" s="737" t="str">
        <f ca="1">IFERROR(IF(ROW()=509,"",OFFSET($C743,-COUNTIF($B$507:$B744,"&lt;0")+3,0)),"")</f>
        <v>a171R00000RNFIkQAP</v>
      </c>
      <c r="N745" s="737">
        <f ca="1">IFERROR(IF(ROW()=509,"",OFFSET($F743,-COUNTIF($B$507:B744,"&lt;0")+3,0)),"")</f>
        <v>10</v>
      </c>
      <c r="O745" s="721"/>
      <c r="P745" s="721"/>
      <c r="Q745" s="721"/>
      <c r="R745" s="721"/>
      <c r="S745" s="721"/>
      <c r="T745" s="726"/>
    </row>
    <row r="746" spans="1:20" x14ac:dyDescent="0.35">
      <c r="A746" s="721" t="b">
        <f t="shared" ca="1" si="93"/>
        <v>0</v>
      </c>
      <c r="B746" s="721">
        <f t="shared" si="101"/>
        <v>57</v>
      </c>
      <c r="C746" s="739" t="str">
        <f t="shared" ca="1" si="94"/>
        <v>a171R00000RNFJEQA5</v>
      </c>
      <c r="D746" s="737" t="str">
        <f ca="1">IFERROR(IF(ROW()=509,"",OFFSET(C744,-COUNTIF(B$507:B745,"&lt;0")+3,1)),"")</f>
        <v>CI-49919</v>
      </c>
      <c r="E746" s="721">
        <f t="shared" ca="1" si="102"/>
        <v>3</v>
      </c>
      <c r="F746" s="738">
        <f t="shared" ca="1" si="95"/>
        <v>10</v>
      </c>
      <c r="G746" s="726" t="str">
        <f t="shared" ca="1" si="96"/>
        <v/>
      </c>
      <c r="H746" s="721">
        <f t="shared" ca="1" si="103"/>
        <v>27</v>
      </c>
      <c r="I746" s="740" t="str">
        <f t="shared" ca="1" si="97"/>
        <v/>
      </c>
      <c r="J746" s="734" t="str">
        <f t="shared" ca="1" si="98"/>
        <v/>
      </c>
      <c r="K746" s="723" t="str">
        <f t="shared" ca="1" si="99"/>
        <v/>
      </c>
      <c r="L746" s="726" t="str">
        <f t="shared" ca="1" si="100"/>
        <v/>
      </c>
      <c r="M746" s="737" t="str">
        <f ca="1">IFERROR(IF(ROW()=509,"",OFFSET($C744,-COUNTIF($B$507:$B745,"&lt;0")+3,0)),"")</f>
        <v>a171R00000RNFJEQA5</v>
      </c>
      <c r="N746" s="737">
        <f ca="1">IFERROR(IF(ROW()=509,"",OFFSET($F744,-COUNTIF($B$507:B745,"&lt;0")+3,0)),"")</f>
        <v>10</v>
      </c>
      <c r="O746" s="721"/>
      <c r="P746" s="721"/>
      <c r="Q746" s="721"/>
      <c r="R746" s="721"/>
      <c r="S746" s="721"/>
      <c r="T746" s="726"/>
    </row>
    <row r="747" spans="1:20" x14ac:dyDescent="0.35">
      <c r="A747" s="721" t="b">
        <f t="shared" ca="1" si="93"/>
        <v>0</v>
      </c>
      <c r="B747" s="721">
        <f t="shared" si="101"/>
        <v>58</v>
      </c>
      <c r="C747" s="739" t="str">
        <f t="shared" ca="1" si="94"/>
        <v>a171R00000RNFJiQAP</v>
      </c>
      <c r="D747" s="737" t="str">
        <f ca="1">IFERROR(IF(ROW()=509,"",OFFSET(C745,-COUNTIF(B$507:B746,"&lt;0")+3,1)),"")</f>
        <v>CI-49919</v>
      </c>
      <c r="E747" s="721">
        <f t="shared" ca="1" si="102"/>
        <v>4</v>
      </c>
      <c r="F747" s="738">
        <f t="shared" ca="1" si="95"/>
        <v>10</v>
      </c>
      <c r="G747" s="726" t="str">
        <f t="shared" ca="1" si="96"/>
        <v/>
      </c>
      <c r="H747" s="721">
        <f t="shared" ca="1" si="103"/>
        <v>27</v>
      </c>
      <c r="I747" s="740" t="str">
        <f t="shared" ca="1" si="97"/>
        <v/>
      </c>
      <c r="J747" s="734" t="str">
        <f t="shared" ca="1" si="98"/>
        <v/>
      </c>
      <c r="K747" s="723" t="str">
        <f t="shared" ca="1" si="99"/>
        <v/>
      </c>
      <c r="L747" s="726" t="str">
        <f t="shared" ca="1" si="100"/>
        <v/>
      </c>
      <c r="M747" s="737" t="str">
        <f ca="1">IFERROR(IF(ROW()=509,"",OFFSET($C745,-COUNTIF($B$507:$B746,"&lt;0")+3,0)),"")</f>
        <v>a171R00000RNFJiQAP</v>
      </c>
      <c r="N747" s="737">
        <f ca="1">IFERROR(IF(ROW()=509,"",OFFSET($F745,-COUNTIF($B$507:B746,"&lt;0")+3,0)),"")</f>
        <v>10</v>
      </c>
      <c r="O747" s="721"/>
      <c r="P747" s="721"/>
      <c r="Q747" s="721"/>
      <c r="R747" s="721"/>
      <c r="S747" s="721"/>
      <c r="T747" s="726"/>
    </row>
    <row r="748" spans="1:20" x14ac:dyDescent="0.35">
      <c r="A748" s="721" t="b">
        <f t="shared" ca="1" si="93"/>
        <v>0</v>
      </c>
      <c r="B748" s="721">
        <f t="shared" si="101"/>
        <v>59</v>
      </c>
      <c r="C748" s="739" t="str">
        <f t="shared" ca="1" si="94"/>
        <v>a171R00000RNFKCQA5</v>
      </c>
      <c r="D748" s="737" t="str">
        <f ca="1">IFERROR(IF(ROW()=509,"",OFFSET(C746,-COUNTIF(B$507:B747,"&lt;0")+3,1)),"")</f>
        <v>CI-49919</v>
      </c>
      <c r="E748" s="721">
        <f t="shared" ca="1" si="102"/>
        <v>5</v>
      </c>
      <c r="F748" s="738">
        <f t="shared" ca="1" si="95"/>
        <v>10</v>
      </c>
      <c r="G748" s="726" t="str">
        <f t="shared" ca="1" si="96"/>
        <v/>
      </c>
      <c r="H748" s="721">
        <f t="shared" ca="1" si="103"/>
        <v>27</v>
      </c>
      <c r="I748" s="740" t="str">
        <f t="shared" ca="1" si="97"/>
        <v/>
      </c>
      <c r="J748" s="734" t="str">
        <f t="shared" ca="1" si="98"/>
        <v/>
      </c>
      <c r="K748" s="723" t="str">
        <f t="shared" ca="1" si="99"/>
        <v/>
      </c>
      <c r="L748" s="726" t="str">
        <f t="shared" ca="1" si="100"/>
        <v/>
      </c>
      <c r="M748" s="737" t="str">
        <f ca="1">IFERROR(IF(ROW()=509,"",OFFSET($C746,-COUNTIF($B$507:$B747,"&lt;0")+3,0)),"")</f>
        <v>a171R00000RNFKCQA5</v>
      </c>
      <c r="N748" s="737">
        <f ca="1">IFERROR(IF(ROW()=509,"",OFFSET($F746,-COUNTIF($B$507:B747,"&lt;0")+3,0)),"")</f>
        <v>10</v>
      </c>
      <c r="O748" s="721"/>
      <c r="P748" s="721"/>
      <c r="Q748" s="721"/>
      <c r="R748" s="721"/>
      <c r="S748" s="721"/>
      <c r="T748" s="726"/>
    </row>
    <row r="749" spans="1:20" x14ac:dyDescent="0.35">
      <c r="A749" s="721" t="b">
        <f t="shared" ca="1" si="93"/>
        <v>0</v>
      </c>
      <c r="B749" s="721">
        <f t="shared" si="101"/>
        <v>60</v>
      </c>
      <c r="C749" s="739" t="str">
        <f t="shared" ca="1" si="94"/>
        <v>a171R00000RNFKgQAP</v>
      </c>
      <c r="D749" s="737" t="str">
        <f ca="1">IFERROR(IF(ROW()=509,"",OFFSET(C747,-COUNTIF(B$507:B748,"&lt;0")+3,1)),"")</f>
        <v>CI-49919</v>
      </c>
      <c r="E749" s="721">
        <f t="shared" ca="1" si="102"/>
        <v>6</v>
      </c>
      <c r="F749" s="738">
        <f t="shared" ca="1" si="95"/>
        <v>10</v>
      </c>
      <c r="G749" s="726" t="str">
        <f t="shared" ca="1" si="96"/>
        <v/>
      </c>
      <c r="H749" s="721">
        <f t="shared" ca="1" si="103"/>
        <v>27</v>
      </c>
      <c r="I749" s="740" t="str">
        <f t="shared" ca="1" si="97"/>
        <v/>
      </c>
      <c r="J749" s="734" t="str">
        <f t="shared" ca="1" si="98"/>
        <v/>
      </c>
      <c r="K749" s="723" t="str">
        <f t="shared" ca="1" si="99"/>
        <v/>
      </c>
      <c r="L749" s="726" t="str">
        <f t="shared" ca="1" si="100"/>
        <v/>
      </c>
      <c r="M749" s="737" t="str">
        <f ca="1">IFERROR(IF(ROW()=509,"",OFFSET($C747,-COUNTIF($B$507:$B748,"&lt;0")+3,0)),"")</f>
        <v>a171R00000RNFKgQAP</v>
      </c>
      <c r="N749" s="737">
        <f ca="1">IFERROR(IF(ROW()=509,"",OFFSET($F747,-COUNTIF($B$507:B748,"&lt;0")+3,0)),"")</f>
        <v>10</v>
      </c>
      <c r="O749" s="721"/>
      <c r="P749" s="721"/>
      <c r="Q749" s="721"/>
      <c r="R749" s="721"/>
      <c r="S749" s="721"/>
      <c r="T749" s="726"/>
    </row>
    <row r="750" spans="1:20" x14ac:dyDescent="0.35">
      <c r="A750" s="721" t="b">
        <f t="shared" ca="1" si="93"/>
        <v>0</v>
      </c>
      <c r="B750" s="721">
        <f t="shared" si="101"/>
        <v>61</v>
      </c>
      <c r="C750" s="739" t="str">
        <f t="shared" ca="1" si="94"/>
        <v>a171R00000RNFIHQA5</v>
      </c>
      <c r="D750" s="737" t="str">
        <f ca="1">IFERROR(IF(ROW()=509,"",OFFSET(C748,-COUNTIF(B$507:B749,"&lt;0")+3,1)),"")</f>
        <v>CI-49920</v>
      </c>
      <c r="E750" s="721">
        <f t="shared" ca="1" si="102"/>
        <v>1</v>
      </c>
      <c r="F750" s="738">
        <f t="shared" ca="1" si="95"/>
        <v>11</v>
      </c>
      <c r="G750" s="726" t="str">
        <f t="shared" ca="1" si="96"/>
        <v/>
      </c>
      <c r="H750" s="721">
        <f t="shared" ca="1" si="103"/>
        <v>29</v>
      </c>
      <c r="I750" s="740" t="str">
        <f t="shared" ca="1" si="97"/>
        <v/>
      </c>
      <c r="J750" s="734" t="str">
        <f t="shared" ca="1" si="98"/>
        <v/>
      </c>
      <c r="K750" s="723" t="str">
        <f t="shared" ca="1" si="99"/>
        <v/>
      </c>
      <c r="L750" s="726" t="str">
        <f t="shared" ca="1" si="100"/>
        <v/>
      </c>
      <c r="M750" s="737" t="str">
        <f ca="1">IFERROR(IF(ROW()=509,"",OFFSET($C748,-COUNTIF($B$507:$B749,"&lt;0")+3,0)),"")</f>
        <v>a171R00000RNFIHQA5</v>
      </c>
      <c r="N750" s="737">
        <f ca="1">IFERROR(IF(ROW()=509,"",OFFSET($F748,-COUNTIF($B$507:B749,"&lt;0")+3,0)),"")</f>
        <v>11</v>
      </c>
      <c r="O750" s="721"/>
      <c r="P750" s="721"/>
      <c r="Q750" s="721"/>
      <c r="R750" s="721"/>
      <c r="S750" s="721"/>
      <c r="T750" s="726"/>
    </row>
    <row r="751" spans="1:20" x14ac:dyDescent="0.35">
      <c r="A751" s="721" t="b">
        <f t="shared" ca="1" si="93"/>
        <v>0</v>
      </c>
      <c r="B751" s="721">
        <f t="shared" si="101"/>
        <v>62</v>
      </c>
      <c r="C751" s="739" t="str">
        <f t="shared" ca="1" si="94"/>
        <v>a171R00000RNFIlQAP</v>
      </c>
      <c r="D751" s="737" t="str">
        <f ca="1">IFERROR(IF(ROW()=509,"",OFFSET(C749,-COUNTIF(B$507:B750,"&lt;0")+3,1)),"")</f>
        <v>CI-49920</v>
      </c>
      <c r="E751" s="721">
        <f t="shared" ca="1" si="102"/>
        <v>2</v>
      </c>
      <c r="F751" s="738">
        <f t="shared" ca="1" si="95"/>
        <v>11</v>
      </c>
      <c r="G751" s="726" t="str">
        <f t="shared" ca="1" si="96"/>
        <v/>
      </c>
      <c r="H751" s="721">
        <f t="shared" ca="1" si="103"/>
        <v>29</v>
      </c>
      <c r="I751" s="740" t="str">
        <f t="shared" ca="1" si="97"/>
        <v/>
      </c>
      <c r="J751" s="734" t="str">
        <f t="shared" ca="1" si="98"/>
        <v/>
      </c>
      <c r="K751" s="723" t="str">
        <f t="shared" ca="1" si="99"/>
        <v/>
      </c>
      <c r="L751" s="726" t="str">
        <f t="shared" ca="1" si="100"/>
        <v/>
      </c>
      <c r="M751" s="737" t="str">
        <f ca="1">IFERROR(IF(ROW()=509,"",OFFSET($C749,-COUNTIF($B$507:$B750,"&lt;0")+3,0)),"")</f>
        <v>a171R00000RNFIlQAP</v>
      </c>
      <c r="N751" s="737">
        <f ca="1">IFERROR(IF(ROW()=509,"",OFFSET($F749,-COUNTIF($B$507:B750,"&lt;0")+3,0)),"")</f>
        <v>11</v>
      </c>
      <c r="O751" s="721"/>
      <c r="P751" s="721"/>
      <c r="Q751" s="721"/>
      <c r="R751" s="721"/>
      <c r="S751" s="721"/>
      <c r="T751" s="726"/>
    </row>
    <row r="752" spans="1:20" x14ac:dyDescent="0.35">
      <c r="A752" s="721" t="b">
        <f t="shared" ca="1" si="93"/>
        <v>0</v>
      </c>
      <c r="B752" s="721">
        <f t="shared" si="101"/>
        <v>63</v>
      </c>
      <c r="C752" s="739" t="str">
        <f t="shared" ca="1" si="94"/>
        <v>a171R00000RNFJFQA5</v>
      </c>
      <c r="D752" s="737" t="str">
        <f ca="1">IFERROR(IF(ROW()=509,"",OFFSET(C750,-COUNTIF(B$507:B751,"&lt;0")+3,1)),"")</f>
        <v>CI-49920</v>
      </c>
      <c r="E752" s="721">
        <f t="shared" ca="1" si="102"/>
        <v>3</v>
      </c>
      <c r="F752" s="738">
        <f t="shared" ca="1" si="95"/>
        <v>11</v>
      </c>
      <c r="G752" s="726" t="str">
        <f t="shared" ca="1" si="96"/>
        <v/>
      </c>
      <c r="H752" s="721">
        <f t="shared" ca="1" si="103"/>
        <v>29</v>
      </c>
      <c r="I752" s="740" t="str">
        <f t="shared" ca="1" si="97"/>
        <v/>
      </c>
      <c r="J752" s="734" t="str">
        <f t="shared" ca="1" si="98"/>
        <v/>
      </c>
      <c r="K752" s="723" t="str">
        <f t="shared" ca="1" si="99"/>
        <v/>
      </c>
      <c r="L752" s="726" t="str">
        <f t="shared" ca="1" si="100"/>
        <v/>
      </c>
      <c r="M752" s="737" t="str">
        <f ca="1">IFERROR(IF(ROW()=509,"",OFFSET($C750,-COUNTIF($B$507:$B751,"&lt;0")+3,0)),"")</f>
        <v>a171R00000RNFJFQA5</v>
      </c>
      <c r="N752" s="737">
        <f ca="1">IFERROR(IF(ROW()=509,"",OFFSET($F750,-COUNTIF($B$507:B751,"&lt;0")+3,0)),"")</f>
        <v>11</v>
      </c>
      <c r="O752" s="721"/>
      <c r="P752" s="721"/>
      <c r="Q752" s="721"/>
      <c r="R752" s="721"/>
      <c r="S752" s="721"/>
      <c r="T752" s="726"/>
    </row>
    <row r="753" spans="1:20" x14ac:dyDescent="0.35">
      <c r="A753" s="721" t="b">
        <f t="shared" ca="1" si="93"/>
        <v>0</v>
      </c>
      <c r="B753" s="721">
        <f t="shared" si="101"/>
        <v>64</v>
      </c>
      <c r="C753" s="739" t="str">
        <f t="shared" ca="1" si="94"/>
        <v>a171R00000RNFJjQAP</v>
      </c>
      <c r="D753" s="737" t="str">
        <f ca="1">IFERROR(IF(ROW()=509,"",OFFSET(C751,-COUNTIF(B$507:B752,"&lt;0")+3,1)),"")</f>
        <v>CI-49920</v>
      </c>
      <c r="E753" s="721">
        <f t="shared" ca="1" si="102"/>
        <v>4</v>
      </c>
      <c r="F753" s="738">
        <f t="shared" ca="1" si="95"/>
        <v>11</v>
      </c>
      <c r="G753" s="726" t="str">
        <f t="shared" ca="1" si="96"/>
        <v/>
      </c>
      <c r="H753" s="721">
        <f t="shared" ca="1" si="103"/>
        <v>29</v>
      </c>
      <c r="I753" s="740" t="str">
        <f t="shared" ca="1" si="97"/>
        <v/>
      </c>
      <c r="J753" s="734" t="str">
        <f t="shared" ca="1" si="98"/>
        <v/>
      </c>
      <c r="K753" s="723" t="str">
        <f t="shared" ca="1" si="99"/>
        <v/>
      </c>
      <c r="L753" s="726" t="str">
        <f t="shared" ca="1" si="100"/>
        <v/>
      </c>
      <c r="M753" s="737" t="str">
        <f ca="1">IFERROR(IF(ROW()=509,"",OFFSET($C751,-COUNTIF($B$507:$B752,"&lt;0")+3,0)),"")</f>
        <v>a171R00000RNFJjQAP</v>
      </c>
      <c r="N753" s="737">
        <f ca="1">IFERROR(IF(ROW()=509,"",OFFSET($F751,-COUNTIF($B$507:B752,"&lt;0")+3,0)),"")</f>
        <v>11</v>
      </c>
      <c r="O753" s="721"/>
      <c r="P753" s="721"/>
      <c r="Q753" s="721"/>
      <c r="R753" s="721"/>
      <c r="S753" s="721"/>
      <c r="T753" s="726"/>
    </row>
    <row r="754" spans="1:20" x14ac:dyDescent="0.35">
      <c r="A754" s="721" t="b">
        <f t="shared" ref="A754:A817" ca="1" si="104">IF(OR(I754&lt;&gt;"",J754&lt;&gt;"",K754&lt;&gt;""),TRUE,FALSE)</f>
        <v>0</v>
      </c>
      <c r="B754" s="721">
        <f t="shared" si="101"/>
        <v>65</v>
      </c>
      <c r="C754" s="739" t="str">
        <f t="shared" ref="C754:C817" ca="1" si="105">M754</f>
        <v>a171R00000RNFKDQA5</v>
      </c>
      <c r="D754" s="737" t="str">
        <f ca="1">IFERROR(IF(ROW()=509,"",OFFSET(C752,-COUNTIF(B$507:B753,"&lt;0")+3,1)),"")</f>
        <v>CI-49920</v>
      </c>
      <c r="E754" s="721">
        <f t="shared" ca="1" si="102"/>
        <v>5</v>
      </c>
      <c r="F754" s="738">
        <f t="shared" ref="F754:F817" ca="1" si="106">N754</f>
        <v>11</v>
      </c>
      <c r="G754" s="726" t="str">
        <f t="shared" ref="G754:G817" ca="1" si="107">IFERROR(IF(INDIRECT("'Coverage Indicators - Section I'!G"&amp;$I248)=0,"",INDIRECT("'Coverage Indicators - Section I'!G"&amp;$I248)),"")</f>
        <v/>
      </c>
      <c r="H754" s="721">
        <f t="shared" ca="1" si="103"/>
        <v>29</v>
      </c>
      <c r="I754" s="740" t="str">
        <f t="shared" ref="I754:I817" ca="1" si="108">IFERROR(CHOOSE(E754,IFERROR(IF(INDIRECT("'Coverage Indicators - Section D'!X"&amp;H754)=0,"",INDIRECT("'Coverage Indicators - Section D'!X"&amp;H754)*100),""),IFERROR(IF(INDIRECT("'Coverage Indicators - Section D'!AA"&amp;H754)=0,"",INDIRECT("'Coverage Indicators - Section D'!AA"&amp;H754)*100),""),IFERROR(IF(INDIRECT("'Coverage Indicators - Section D'!AD"&amp;H754)=0,"",INDIRECT("'Coverage Indicators - Section D'!AD"&amp;H754)*100),""),IFERROR(IF(INDIRECT("'Coverage Indicators - Section D'!AG"&amp;H754)=0,"",INDIRECT("'Coverage Indicators - Section D'!AG"&amp;H754)*100),""),IFERROR(IF(INDIRECT("'Coverage Indicators - Section D'!AJ"&amp;H754)=0,"",INDIRECT("'Coverage Indicators - Section D'!AJ"&amp;H754)*100),""),IFERROR(IF(INDIRECT("'Coverage Indicators - Section D'!AM"&amp;H754)=0,"",INDIRECT("'Coverage Indicators - Section D'!AM"&amp;H754)*100),""),IFERROR(IF(INDIRECT("'Coverage Indicators - SectionD'!AP"&amp;H754)=0,"",INDIRECT("'CoverageIndicators-SectionD'!AP"&amp;H754)*100),""),),"")</f>
        <v/>
      </c>
      <c r="J754" s="734" t="str">
        <f t="shared" ref="J754:J817" ca="1" si="109">IFERROR(CHOOSE(E754,IFERROR(IF(INDIRECT("'Coverage Indicators - Section D'!W"&amp;H754+1)=0,"",INDIRECT("'Coverage Indicators - Section D'!W"&amp;H754+1)),""),IFERROR(IF(INDIRECT("'Coverage Indicators - Section D'!Z"&amp;H754+1)=0,"",INDIRECT("'Coverage Indicators - Section D'!Z"&amp;H754+1)),""),IFERROR(IF(INDIRECT("'Coverage Indicators - Section D'!AC"&amp;H754+1)=0,"",INDIRECT("'Coverage Indicators - Section D'!AC"&amp;H754+1)),""),IFERROR(IF(INDIRECT("'Coverage Indicators - Section D'!AF"&amp;H754+1)=0,"",INDIRECT("'Coverage Indicators - Section D'!AF"&amp;H754+1)),""),IFERROR(IF(INDIRECT("'Coverage Indicators - Section D'!AI"&amp;H754+1)=0,"",INDIRECT("'Coverage Indicators - Section D'!AI"&amp;H754+1)),""),IFERROR(IF(INDIRECT("'Coverage Indicators - Section D'!AL"&amp;H754+1)=0,"",INDIRECT("'Coverage Indicators - Section D'!AL"&amp;H754+1)),""),IFERROR(IF(INDIRECT("'Coverage Indicators - Section D'!AO"&amp;H754+1)=0,"",INDIRECT("'Coverage Indicators - Section D'!AO"&amp;H754+1)),""),IFERROR(IF(INDIRECT("'Coverage Indicators - Section D'!AO"&amp;H754+1)=0,"",INDIRECT("'Coverage Indicators - Section D'!AO"&amp;H754+1)),""),IFERROR(IF(INDIRECT("'Coverage Indicators - Section D'!AR"&amp;H754+1)=0,"",INDIRECT("'Coverage Indicators - Section D'!AR"&amp;H754+1)),""),),"")</f>
        <v/>
      </c>
      <c r="K754" s="723" t="str">
        <f t="shared" ref="K754:K817" ca="1" si="110">IFERROR(CHOOSE(E754,IFERROR(IF(INDIRECT("'Coverage Indicators - Section D'!W"&amp;H754)=0,"",INDIRECT("'Coverage Indicators - Section D'!W"&amp;H754)),""),IFERROR(IF(INDIRECT("'Coverage Indicators - Section D'!Z"&amp;H754)=0,"",INDIRECT("'Coverage Indicators - Section D'!Z"&amp;H754)),""),IFERROR(IF(INDIRECT("'Coverage Indicators - Section D'!AC"&amp;H754)=0,"",INDIRECT("'Coverage Indicators - Section D'!AC"&amp;H754)),""),IFERROR(IF(INDIRECT("'Coverage Indicators - Section D'!AF"&amp;H754)=0,"",INDIRECT("'Coverage Indicators - Section D'!AF"&amp;H754)),""),IFERROR(IF(INDIRECT("'Coverage Indicators - Section D'!AI"&amp;H754)=0,"",INDIRECT("'Coverage Indicators - Section D'!AI"&amp;H754)),""),IFERROR(IF(INDIRECT("'Coverage Indicators - Section D'!AL"&amp;H754)=0,"",INDIRECT("'Coverage Indicators - Section D'!AL"&amp;H754)),""),IFERROR(IF(INDIRECT("'Coverage Indicators - Section D'!AO"&amp;H754)=0,"",INDIRECT("'Coverage Indicators - Section D'!AO"&amp;H754)),""),IFERROR(IF(INDIRECT("'Coverage Indicators - Section D'!AO"&amp;H754)=0,"",INDIRECT("'Coverage Indicators - Section D'!AO"&amp;H754)),""),IFERROR(IF(INDIRECT("'Coverage Indicators - Section D'!AR"&amp;H754)=0,"",INDIRECT("'Coverage Indicators - Section D'!AR"&amp;H754)),""),),"")</f>
        <v/>
      </c>
      <c r="L754" s="726" t="str">
        <f t="shared" ref="L754:L817" ca="1" si="111">IF(IFERROR(CHOOSE(E754,IFERROR(IF(INDIRECT("'Coverage Indicators - Section D'!Y"&amp;H754)=0,"",INDIRECT("'Coverage Indicators - Section D'!Y"&amp;H754+1)),""),IFERROR(IF(INDIRECT("'Coverage Indicators - Section D'!AB"&amp;H754)=0,"",INDIRECT("'Coverage Indicators - Section D'!AB"&amp;H754+1)),""),IFERROR(IF(INDIRECT("'Coverage Indicators - Section D'!AE"&amp;H754)=0,"",INDIRECT("'Coverage Indicators - Section D'!AE"&amp;H754+1)),""),IFERROR(IF(INDIRECT("'Coverage Indicators - Section D'!AH"&amp;H754)=0,"",INDIRECT("'Coverage Indicators - Section D'!AH"&amp;H754+1)),""),IFERROR(IF(INDIRECT("'Coverage Indicators - Section D'!AK"&amp;H754)=0,"",INDIRECT("'Coverage Indicators - Section D'!AK"&amp;H754+1)),""),IFERROR(IF(INDIRECT("'Coverage Indicators - Section D'!AN"&amp;H754)=0,"",INDIRECT("'Coverage Indicators - Section D'!AN"&amp;H754+1)),""),IFERROR(IF(INDIRECT("'Coverage Indicators - Section D'!AQ"&amp;H754)=0,"",INDIRECT("'Coverage Indicators - Section D'!AQ"&amp;H754+1)),""),IFERROR(IF(INDIRECT("'Coverage Indicators - Section D'!AT"&amp;H754)=0,"",INDIRECT("'Coverage Indicators - Section D'!AT"&amp;H754+1)),""),),"")=0,"",IFERROR(CHOOSE(E754,IFERROR(IF(INDIRECT("'Coverage Indicators - Section D'!Y"&amp;H754)=0,"",INDIRECT("'Coverage Indicators - Section D'!Y"&amp;H754+1)),""),IFERROR(IF(INDIRECT("'Coverage Indicators - Section D'!AB"&amp;H754)=0,"",INDIRECT("'Coverage Indicators - Section D'!AB"&amp;H754+1)),""),IFERROR(IF(INDIRECT("'Coverage Indicators - Section D'!AE"&amp;H754)=0,"",INDIRECT("'Coverage Indicators - Section D'!AE"&amp;H754+1)),""),IFERROR(IF(INDIRECT("'Coverage Indicators - Section D'!AH"&amp;H754)=0,"",INDIRECT("'Coverage Indicators - Section D'!AH"&amp;H754+1)),""),IFERROR(IF(INDIRECT("'Coverage Indicators - Section D'!AK"&amp;H754)=0,"",INDIRECT("'Coverage Indicators - Section D'!AK"&amp;H754+1)),""),IFERROR(IF(INDIRECT("'Coverage Indicators - Section D'!AN"&amp;H754)=0,"",INDIRECT("'Coverage Indicators - Section D'!AN"&amp;H754+1)),""),IFERROR(IF(INDIRECT("'Coverage Indicators - Section D'!AQ"&amp;H754)=0,"",INDIRECT("'Coverage Indicators - Section D'!AQ"&amp;H754+1)),""),IFERROR(IF(INDIRECT("'Coverage Indicators - Section D'!AT"&amp;H754)=0,"",INDIRECT("'Coverage Indicators - Section D'!AT"&amp;H754+1)),""),),""))</f>
        <v/>
      </c>
      <c r="M754" s="737" t="str">
        <f ca="1">IFERROR(IF(ROW()=509,"",OFFSET($C752,-COUNTIF($B$507:$B753,"&lt;0")+3,0)),"")</f>
        <v>a171R00000RNFKDQA5</v>
      </c>
      <c r="N754" s="737">
        <f ca="1">IFERROR(IF(ROW()=509,"",OFFSET($F752,-COUNTIF($B$507:B753,"&lt;0")+3,0)),"")</f>
        <v>11</v>
      </c>
      <c r="O754" s="721"/>
      <c r="P754" s="721"/>
      <c r="Q754" s="721"/>
      <c r="R754" s="721"/>
      <c r="S754" s="721"/>
      <c r="T754" s="726"/>
    </row>
    <row r="755" spans="1:20" x14ac:dyDescent="0.35">
      <c r="A755" s="721" t="b">
        <f t="shared" ca="1" si="104"/>
        <v>0</v>
      </c>
      <c r="B755" s="721">
        <f t="shared" si="101"/>
        <v>66</v>
      </c>
      <c r="C755" s="739" t="str">
        <f t="shared" ca="1" si="105"/>
        <v>a171R00000RNFKhQAP</v>
      </c>
      <c r="D755" s="737" t="str">
        <f ca="1">IFERROR(IF(ROW()=509,"",OFFSET(C753,-COUNTIF(B$507:B754,"&lt;0")+3,1)),"")</f>
        <v>CI-49920</v>
      </c>
      <c r="E755" s="721">
        <f t="shared" ca="1" si="102"/>
        <v>6</v>
      </c>
      <c r="F755" s="738">
        <f t="shared" ca="1" si="106"/>
        <v>11</v>
      </c>
      <c r="G755" s="726" t="str">
        <f t="shared" ca="1" si="107"/>
        <v/>
      </c>
      <c r="H755" s="721">
        <f t="shared" ca="1" si="103"/>
        <v>29</v>
      </c>
      <c r="I755" s="740" t="str">
        <f t="shared" ca="1" si="108"/>
        <v/>
      </c>
      <c r="J755" s="734" t="str">
        <f t="shared" ca="1" si="109"/>
        <v/>
      </c>
      <c r="K755" s="723" t="str">
        <f t="shared" ca="1" si="110"/>
        <v/>
      </c>
      <c r="L755" s="726" t="str">
        <f t="shared" ca="1" si="111"/>
        <v/>
      </c>
      <c r="M755" s="737" t="str">
        <f ca="1">IFERROR(IF(ROW()=509,"",OFFSET($C753,-COUNTIF($B$507:$B754,"&lt;0")+3,0)),"")</f>
        <v>a171R00000RNFKhQAP</v>
      </c>
      <c r="N755" s="737">
        <f ca="1">IFERROR(IF(ROW()=509,"",OFFSET($F753,-COUNTIF($B$507:B754,"&lt;0")+3,0)),"")</f>
        <v>11</v>
      </c>
      <c r="O755" s="721"/>
      <c r="P755" s="721"/>
      <c r="Q755" s="721"/>
      <c r="R755" s="721"/>
      <c r="S755" s="721"/>
      <c r="T755" s="726"/>
    </row>
    <row r="756" spans="1:20" x14ac:dyDescent="0.35">
      <c r="A756" s="721" t="b">
        <f t="shared" ca="1" si="104"/>
        <v>0</v>
      </c>
      <c r="B756" s="721">
        <f t="shared" si="101"/>
        <v>67</v>
      </c>
      <c r="C756" s="739" t="str">
        <f t="shared" ca="1" si="105"/>
        <v>a171R00000RNFIIQA5</v>
      </c>
      <c r="D756" s="737" t="str">
        <f ca="1">IFERROR(IF(ROW()=509,"",OFFSET(C754,-COUNTIF(B$507:B755,"&lt;0")+3,1)),"")</f>
        <v>CI-49921</v>
      </c>
      <c r="E756" s="721">
        <f t="shared" ca="1" si="102"/>
        <v>1</v>
      </c>
      <c r="F756" s="738">
        <f t="shared" ca="1" si="106"/>
        <v>12</v>
      </c>
      <c r="G756" s="726" t="str">
        <f t="shared" ca="1" si="107"/>
        <v/>
      </c>
      <c r="H756" s="721">
        <f t="shared" ca="1" si="103"/>
        <v>31</v>
      </c>
      <c r="I756" s="740" t="str">
        <f t="shared" ca="1" si="108"/>
        <v/>
      </c>
      <c r="J756" s="734" t="str">
        <f t="shared" ca="1" si="109"/>
        <v/>
      </c>
      <c r="K756" s="723" t="str">
        <f t="shared" ca="1" si="110"/>
        <v/>
      </c>
      <c r="L756" s="726" t="str">
        <f t="shared" ca="1" si="111"/>
        <v/>
      </c>
      <c r="M756" s="737" t="str">
        <f ca="1">IFERROR(IF(ROW()=509,"",OFFSET($C754,-COUNTIF($B$507:$B755,"&lt;0")+3,0)),"")</f>
        <v>a171R00000RNFIIQA5</v>
      </c>
      <c r="N756" s="737">
        <f ca="1">IFERROR(IF(ROW()=509,"",OFFSET($F754,-COUNTIF($B$507:B755,"&lt;0")+3,0)),"")</f>
        <v>12</v>
      </c>
      <c r="O756" s="721"/>
      <c r="P756" s="721"/>
      <c r="Q756" s="721"/>
      <c r="R756" s="721"/>
      <c r="S756" s="721"/>
      <c r="T756" s="726"/>
    </row>
    <row r="757" spans="1:20" x14ac:dyDescent="0.35">
      <c r="A757" s="721" t="b">
        <f t="shared" ca="1" si="104"/>
        <v>0</v>
      </c>
      <c r="B757" s="721">
        <f t="shared" si="101"/>
        <v>68</v>
      </c>
      <c r="C757" s="739" t="str">
        <f t="shared" ca="1" si="105"/>
        <v>a171R00000RNFImQAP</v>
      </c>
      <c r="D757" s="737" t="str">
        <f ca="1">IFERROR(IF(ROW()=509,"",OFFSET(C755,-COUNTIF(B$507:B756,"&lt;0")+3,1)),"")</f>
        <v>CI-49921</v>
      </c>
      <c r="E757" s="721">
        <f t="shared" ca="1" si="102"/>
        <v>2</v>
      </c>
      <c r="F757" s="738">
        <f t="shared" ca="1" si="106"/>
        <v>12</v>
      </c>
      <c r="G757" s="726" t="str">
        <f t="shared" ca="1" si="107"/>
        <v/>
      </c>
      <c r="H757" s="721">
        <f t="shared" ca="1" si="103"/>
        <v>31</v>
      </c>
      <c r="I757" s="740" t="str">
        <f t="shared" ca="1" si="108"/>
        <v/>
      </c>
      <c r="J757" s="734" t="str">
        <f t="shared" ca="1" si="109"/>
        <v/>
      </c>
      <c r="K757" s="723" t="str">
        <f t="shared" ca="1" si="110"/>
        <v/>
      </c>
      <c r="L757" s="726" t="str">
        <f t="shared" ca="1" si="111"/>
        <v/>
      </c>
      <c r="M757" s="737" t="str">
        <f ca="1">IFERROR(IF(ROW()=509,"",OFFSET($C755,-COUNTIF($B$507:$B756,"&lt;0")+3,0)),"")</f>
        <v>a171R00000RNFImQAP</v>
      </c>
      <c r="N757" s="737">
        <f ca="1">IFERROR(IF(ROW()=509,"",OFFSET($F755,-COUNTIF($B$507:B756,"&lt;0")+3,0)),"")</f>
        <v>12</v>
      </c>
      <c r="O757" s="721"/>
      <c r="P757" s="721"/>
      <c r="Q757" s="721"/>
      <c r="R757" s="721"/>
      <c r="S757" s="721"/>
      <c r="T757" s="726"/>
    </row>
    <row r="758" spans="1:20" x14ac:dyDescent="0.35">
      <c r="A758" s="721" t="b">
        <f t="shared" ca="1" si="104"/>
        <v>0</v>
      </c>
      <c r="B758" s="721">
        <f t="shared" si="101"/>
        <v>69</v>
      </c>
      <c r="C758" s="739" t="str">
        <f t="shared" ca="1" si="105"/>
        <v>a171R00000RNFJGQA5</v>
      </c>
      <c r="D758" s="737" t="str">
        <f ca="1">IFERROR(IF(ROW()=509,"",OFFSET(C756,-COUNTIF(B$507:B757,"&lt;0")+3,1)),"")</f>
        <v>CI-49921</v>
      </c>
      <c r="E758" s="721">
        <f t="shared" ca="1" si="102"/>
        <v>3</v>
      </c>
      <c r="F758" s="738">
        <f t="shared" ca="1" si="106"/>
        <v>12</v>
      </c>
      <c r="G758" s="726" t="str">
        <f t="shared" ca="1" si="107"/>
        <v/>
      </c>
      <c r="H758" s="721">
        <f t="shared" ca="1" si="103"/>
        <v>31</v>
      </c>
      <c r="I758" s="740" t="str">
        <f t="shared" ca="1" si="108"/>
        <v/>
      </c>
      <c r="J758" s="734" t="str">
        <f t="shared" ca="1" si="109"/>
        <v/>
      </c>
      <c r="K758" s="723" t="str">
        <f t="shared" ca="1" si="110"/>
        <v/>
      </c>
      <c r="L758" s="726" t="str">
        <f t="shared" ca="1" si="111"/>
        <v/>
      </c>
      <c r="M758" s="737" t="str">
        <f ca="1">IFERROR(IF(ROW()=509,"",OFFSET($C756,-COUNTIF($B$507:$B757,"&lt;0")+3,0)),"")</f>
        <v>a171R00000RNFJGQA5</v>
      </c>
      <c r="N758" s="737">
        <f ca="1">IFERROR(IF(ROW()=509,"",OFFSET($F756,-COUNTIF($B$507:B757,"&lt;0")+3,0)),"")</f>
        <v>12</v>
      </c>
      <c r="O758" s="721"/>
      <c r="P758" s="721"/>
      <c r="Q758" s="721"/>
      <c r="R758" s="721"/>
      <c r="S758" s="721"/>
      <c r="T758" s="726"/>
    </row>
    <row r="759" spans="1:20" x14ac:dyDescent="0.35">
      <c r="A759" s="721" t="b">
        <f t="shared" ca="1" si="104"/>
        <v>0</v>
      </c>
      <c r="B759" s="721">
        <f t="shared" si="101"/>
        <v>70</v>
      </c>
      <c r="C759" s="739" t="str">
        <f t="shared" ca="1" si="105"/>
        <v>a171R00000RNFJkQAP</v>
      </c>
      <c r="D759" s="737" t="str">
        <f ca="1">IFERROR(IF(ROW()=509,"",OFFSET(C757,-COUNTIF(B$507:B758,"&lt;0")+3,1)),"")</f>
        <v>CI-49921</v>
      </c>
      <c r="E759" s="721">
        <f t="shared" ca="1" si="102"/>
        <v>4</v>
      </c>
      <c r="F759" s="738">
        <f t="shared" ca="1" si="106"/>
        <v>12</v>
      </c>
      <c r="G759" s="726" t="str">
        <f t="shared" ca="1" si="107"/>
        <v/>
      </c>
      <c r="H759" s="721">
        <f t="shared" ca="1" si="103"/>
        <v>31</v>
      </c>
      <c r="I759" s="740" t="str">
        <f t="shared" ca="1" si="108"/>
        <v/>
      </c>
      <c r="J759" s="734" t="str">
        <f t="shared" ca="1" si="109"/>
        <v/>
      </c>
      <c r="K759" s="723" t="str">
        <f t="shared" ca="1" si="110"/>
        <v/>
      </c>
      <c r="L759" s="726" t="str">
        <f t="shared" ca="1" si="111"/>
        <v/>
      </c>
      <c r="M759" s="737" t="str">
        <f ca="1">IFERROR(IF(ROW()=509,"",OFFSET($C757,-COUNTIF($B$507:$B758,"&lt;0")+3,0)),"")</f>
        <v>a171R00000RNFJkQAP</v>
      </c>
      <c r="N759" s="737">
        <f ca="1">IFERROR(IF(ROW()=509,"",OFFSET($F757,-COUNTIF($B$507:B758,"&lt;0")+3,0)),"")</f>
        <v>12</v>
      </c>
      <c r="O759" s="721"/>
      <c r="P759" s="721"/>
      <c r="Q759" s="721"/>
      <c r="R759" s="721"/>
      <c r="S759" s="721"/>
      <c r="T759" s="726"/>
    </row>
    <row r="760" spans="1:20" x14ac:dyDescent="0.35">
      <c r="A760" s="721" t="b">
        <f t="shared" ca="1" si="104"/>
        <v>0</v>
      </c>
      <c r="B760" s="721">
        <f t="shared" si="101"/>
        <v>71</v>
      </c>
      <c r="C760" s="739" t="str">
        <f t="shared" ca="1" si="105"/>
        <v>a171R00000RNFKEQA5</v>
      </c>
      <c r="D760" s="737" t="str">
        <f ca="1">IFERROR(IF(ROW()=509,"",OFFSET(C758,-COUNTIF(B$507:B759,"&lt;0")+3,1)),"")</f>
        <v>CI-49921</v>
      </c>
      <c r="E760" s="721">
        <f t="shared" ca="1" si="102"/>
        <v>5</v>
      </c>
      <c r="F760" s="738">
        <f t="shared" ca="1" si="106"/>
        <v>12</v>
      </c>
      <c r="G760" s="726" t="str">
        <f t="shared" ca="1" si="107"/>
        <v/>
      </c>
      <c r="H760" s="721">
        <f t="shared" ca="1" si="103"/>
        <v>31</v>
      </c>
      <c r="I760" s="740" t="str">
        <f t="shared" ca="1" si="108"/>
        <v/>
      </c>
      <c r="J760" s="734" t="str">
        <f t="shared" ca="1" si="109"/>
        <v/>
      </c>
      <c r="K760" s="723" t="str">
        <f t="shared" ca="1" si="110"/>
        <v/>
      </c>
      <c r="L760" s="726" t="str">
        <f t="shared" ca="1" si="111"/>
        <v/>
      </c>
      <c r="M760" s="737" t="str">
        <f ca="1">IFERROR(IF(ROW()=509,"",OFFSET($C758,-COUNTIF($B$507:$B759,"&lt;0")+3,0)),"")</f>
        <v>a171R00000RNFKEQA5</v>
      </c>
      <c r="N760" s="737">
        <f ca="1">IFERROR(IF(ROW()=509,"",OFFSET($F758,-COUNTIF($B$507:B759,"&lt;0")+3,0)),"")</f>
        <v>12</v>
      </c>
      <c r="O760" s="721"/>
      <c r="P760" s="721"/>
      <c r="Q760" s="721"/>
      <c r="R760" s="721"/>
      <c r="S760" s="721"/>
      <c r="T760" s="726"/>
    </row>
    <row r="761" spans="1:20" x14ac:dyDescent="0.35">
      <c r="A761" s="721" t="b">
        <f t="shared" ca="1" si="104"/>
        <v>0</v>
      </c>
      <c r="B761" s="721">
        <f t="shared" si="101"/>
        <v>72</v>
      </c>
      <c r="C761" s="739" t="str">
        <f t="shared" ca="1" si="105"/>
        <v>a171R00000RNFKiQAP</v>
      </c>
      <c r="D761" s="737" t="str">
        <f ca="1">IFERROR(IF(ROW()=509,"",OFFSET(C759,-COUNTIF(B$507:B760,"&lt;0")+3,1)),"")</f>
        <v>CI-49921</v>
      </c>
      <c r="E761" s="721">
        <f t="shared" ca="1" si="102"/>
        <v>6</v>
      </c>
      <c r="F761" s="738">
        <f t="shared" ca="1" si="106"/>
        <v>12</v>
      </c>
      <c r="G761" s="726" t="str">
        <f t="shared" ca="1" si="107"/>
        <v/>
      </c>
      <c r="H761" s="721">
        <f t="shared" ca="1" si="103"/>
        <v>31</v>
      </c>
      <c r="I761" s="740" t="str">
        <f t="shared" ca="1" si="108"/>
        <v/>
      </c>
      <c r="J761" s="734" t="str">
        <f t="shared" ca="1" si="109"/>
        <v/>
      </c>
      <c r="K761" s="723" t="str">
        <f t="shared" ca="1" si="110"/>
        <v/>
      </c>
      <c r="L761" s="726" t="str">
        <f t="shared" ca="1" si="111"/>
        <v/>
      </c>
      <c r="M761" s="737" t="str">
        <f ca="1">IFERROR(IF(ROW()=509,"",OFFSET($C759,-COUNTIF($B$507:$B760,"&lt;0")+3,0)),"")</f>
        <v>a171R00000RNFKiQAP</v>
      </c>
      <c r="N761" s="737">
        <f ca="1">IFERROR(IF(ROW()=509,"",OFFSET($F759,-COUNTIF($B$507:B760,"&lt;0")+3,0)),"")</f>
        <v>12</v>
      </c>
      <c r="O761" s="721"/>
      <c r="P761" s="721"/>
      <c r="Q761" s="721"/>
      <c r="R761" s="721"/>
      <c r="S761" s="721"/>
      <c r="T761" s="726"/>
    </row>
    <row r="762" spans="1:20" x14ac:dyDescent="0.35">
      <c r="A762" s="721" t="b">
        <f t="shared" ca="1" si="104"/>
        <v>0</v>
      </c>
      <c r="B762" s="721">
        <f t="shared" si="101"/>
        <v>73</v>
      </c>
      <c r="C762" s="739" t="str">
        <f t="shared" ca="1" si="105"/>
        <v>a171R00000RNFIJQA5</v>
      </c>
      <c r="D762" s="737" t="str">
        <f ca="1">IFERROR(IF(ROW()=509,"",OFFSET(C760,-COUNTIF(B$507:B761,"&lt;0")+3,1)),"")</f>
        <v>CI-49922</v>
      </c>
      <c r="E762" s="721">
        <f t="shared" ca="1" si="102"/>
        <v>1</v>
      </c>
      <c r="F762" s="738">
        <f t="shared" ca="1" si="106"/>
        <v>13</v>
      </c>
      <c r="G762" s="726" t="str">
        <f t="shared" ca="1" si="107"/>
        <v/>
      </c>
      <c r="H762" s="721">
        <f t="shared" ca="1" si="103"/>
        <v>33</v>
      </c>
      <c r="I762" s="740" t="str">
        <f t="shared" ca="1" si="108"/>
        <v/>
      </c>
      <c r="J762" s="734" t="str">
        <f t="shared" ca="1" si="109"/>
        <v/>
      </c>
      <c r="K762" s="723" t="str">
        <f t="shared" ca="1" si="110"/>
        <v/>
      </c>
      <c r="L762" s="726" t="str">
        <f t="shared" ca="1" si="111"/>
        <v/>
      </c>
      <c r="M762" s="737" t="str">
        <f ca="1">IFERROR(IF(ROW()=509,"",OFFSET($C760,-COUNTIF($B$507:$B761,"&lt;0")+3,0)),"")</f>
        <v>a171R00000RNFIJQA5</v>
      </c>
      <c r="N762" s="737">
        <f ca="1">IFERROR(IF(ROW()=509,"",OFFSET($F760,-COUNTIF($B$507:B761,"&lt;0")+3,0)),"")</f>
        <v>13</v>
      </c>
      <c r="O762" s="721"/>
      <c r="P762" s="721"/>
      <c r="Q762" s="721"/>
      <c r="R762" s="721"/>
      <c r="S762" s="721"/>
      <c r="T762" s="726"/>
    </row>
    <row r="763" spans="1:20" x14ac:dyDescent="0.35">
      <c r="A763" s="721" t="b">
        <f t="shared" ca="1" si="104"/>
        <v>0</v>
      </c>
      <c r="B763" s="721">
        <f t="shared" si="101"/>
        <v>74</v>
      </c>
      <c r="C763" s="739" t="str">
        <f t="shared" ca="1" si="105"/>
        <v>a171R00000RNFInQAP</v>
      </c>
      <c r="D763" s="737" t="str">
        <f ca="1">IFERROR(IF(ROW()=509,"",OFFSET(C761,-COUNTIF(B$507:B762,"&lt;0")+3,1)),"")</f>
        <v>CI-49922</v>
      </c>
      <c r="E763" s="721">
        <f t="shared" ca="1" si="102"/>
        <v>2</v>
      </c>
      <c r="F763" s="738">
        <f t="shared" ca="1" si="106"/>
        <v>13</v>
      </c>
      <c r="G763" s="726" t="str">
        <f t="shared" ca="1" si="107"/>
        <v/>
      </c>
      <c r="H763" s="721">
        <f t="shared" ca="1" si="103"/>
        <v>33</v>
      </c>
      <c r="I763" s="740" t="str">
        <f t="shared" ca="1" si="108"/>
        <v/>
      </c>
      <c r="J763" s="734" t="str">
        <f t="shared" ca="1" si="109"/>
        <v/>
      </c>
      <c r="K763" s="723" t="str">
        <f t="shared" ca="1" si="110"/>
        <v/>
      </c>
      <c r="L763" s="726" t="str">
        <f t="shared" ca="1" si="111"/>
        <v/>
      </c>
      <c r="M763" s="737" t="str">
        <f ca="1">IFERROR(IF(ROW()=509,"",OFFSET($C761,-COUNTIF($B$507:$B762,"&lt;0")+3,0)),"")</f>
        <v>a171R00000RNFInQAP</v>
      </c>
      <c r="N763" s="737">
        <f ca="1">IFERROR(IF(ROW()=509,"",OFFSET($F761,-COUNTIF($B$507:B762,"&lt;0")+3,0)),"")</f>
        <v>13</v>
      </c>
      <c r="O763" s="721"/>
      <c r="P763" s="721"/>
      <c r="Q763" s="721"/>
      <c r="R763" s="721"/>
      <c r="S763" s="721"/>
      <c r="T763" s="726"/>
    </row>
    <row r="764" spans="1:20" x14ac:dyDescent="0.35">
      <c r="A764" s="721" t="b">
        <f t="shared" ca="1" si="104"/>
        <v>0</v>
      </c>
      <c r="B764" s="721">
        <f t="shared" si="101"/>
        <v>75</v>
      </c>
      <c r="C764" s="739" t="str">
        <f t="shared" ca="1" si="105"/>
        <v>a171R00000RNFJHQA5</v>
      </c>
      <c r="D764" s="737" t="str">
        <f ca="1">IFERROR(IF(ROW()=509,"",OFFSET(C762,-COUNTIF(B$507:B763,"&lt;0")+3,1)),"")</f>
        <v>CI-49922</v>
      </c>
      <c r="E764" s="721">
        <f t="shared" ca="1" si="102"/>
        <v>3</v>
      </c>
      <c r="F764" s="738">
        <f t="shared" ca="1" si="106"/>
        <v>13</v>
      </c>
      <c r="G764" s="726" t="str">
        <f t="shared" ca="1" si="107"/>
        <v/>
      </c>
      <c r="H764" s="721">
        <f t="shared" ca="1" si="103"/>
        <v>33</v>
      </c>
      <c r="I764" s="740" t="str">
        <f t="shared" ca="1" si="108"/>
        <v/>
      </c>
      <c r="J764" s="734" t="str">
        <f t="shared" ca="1" si="109"/>
        <v/>
      </c>
      <c r="K764" s="723" t="str">
        <f t="shared" ca="1" si="110"/>
        <v/>
      </c>
      <c r="L764" s="726" t="str">
        <f t="shared" ca="1" si="111"/>
        <v/>
      </c>
      <c r="M764" s="737" t="str">
        <f ca="1">IFERROR(IF(ROW()=509,"",OFFSET($C762,-COUNTIF($B$507:$B763,"&lt;0")+3,0)),"")</f>
        <v>a171R00000RNFJHQA5</v>
      </c>
      <c r="N764" s="737">
        <f ca="1">IFERROR(IF(ROW()=509,"",OFFSET($F762,-COUNTIF($B$507:B763,"&lt;0")+3,0)),"")</f>
        <v>13</v>
      </c>
      <c r="O764" s="721"/>
      <c r="P764" s="721"/>
      <c r="Q764" s="721"/>
      <c r="R764" s="721"/>
      <c r="S764" s="721"/>
      <c r="T764" s="726"/>
    </row>
    <row r="765" spans="1:20" x14ac:dyDescent="0.35">
      <c r="A765" s="721" t="b">
        <f t="shared" ca="1" si="104"/>
        <v>0</v>
      </c>
      <c r="B765" s="721">
        <f t="shared" si="101"/>
        <v>76</v>
      </c>
      <c r="C765" s="739" t="str">
        <f t="shared" ca="1" si="105"/>
        <v>a171R00000RNFJlQAP</v>
      </c>
      <c r="D765" s="737" t="str">
        <f ca="1">IFERROR(IF(ROW()=509,"",OFFSET(C763,-COUNTIF(B$507:B764,"&lt;0")+3,1)),"")</f>
        <v>CI-49922</v>
      </c>
      <c r="E765" s="721">
        <f t="shared" ca="1" si="102"/>
        <v>4</v>
      </c>
      <c r="F765" s="738">
        <f t="shared" ca="1" si="106"/>
        <v>13</v>
      </c>
      <c r="G765" s="726" t="str">
        <f t="shared" ca="1" si="107"/>
        <v/>
      </c>
      <c r="H765" s="721">
        <f t="shared" ca="1" si="103"/>
        <v>33</v>
      </c>
      <c r="I765" s="740" t="str">
        <f t="shared" ca="1" si="108"/>
        <v/>
      </c>
      <c r="J765" s="734" t="str">
        <f t="shared" ca="1" si="109"/>
        <v/>
      </c>
      <c r="K765" s="723" t="str">
        <f t="shared" ca="1" si="110"/>
        <v/>
      </c>
      <c r="L765" s="726" t="str">
        <f t="shared" ca="1" si="111"/>
        <v/>
      </c>
      <c r="M765" s="737" t="str">
        <f ca="1">IFERROR(IF(ROW()=509,"",OFFSET($C763,-COUNTIF($B$507:$B764,"&lt;0")+3,0)),"")</f>
        <v>a171R00000RNFJlQAP</v>
      </c>
      <c r="N765" s="737">
        <f ca="1">IFERROR(IF(ROW()=509,"",OFFSET($F763,-COUNTIF($B$507:B764,"&lt;0")+3,0)),"")</f>
        <v>13</v>
      </c>
      <c r="O765" s="721"/>
      <c r="P765" s="721"/>
      <c r="Q765" s="721"/>
      <c r="R765" s="721"/>
      <c r="S765" s="721"/>
      <c r="T765" s="726"/>
    </row>
    <row r="766" spans="1:20" x14ac:dyDescent="0.35">
      <c r="A766" s="721" t="b">
        <f t="shared" ca="1" si="104"/>
        <v>0</v>
      </c>
      <c r="B766" s="721">
        <f t="shared" ref="B766:B829" si="112">B765+1</f>
        <v>77</v>
      </c>
      <c r="C766" s="739" t="str">
        <f t="shared" ca="1" si="105"/>
        <v>a171R00000RNFKFQA5</v>
      </c>
      <c r="D766" s="737" t="str">
        <f ca="1">IFERROR(IF(ROW()=509,"",OFFSET(C764,-COUNTIF(B$507:B765,"&lt;0")+3,1)),"")</f>
        <v>CI-49922</v>
      </c>
      <c r="E766" s="721">
        <f t="shared" ref="E766:E829" ca="1" si="113">COUNTIF(F701:F766,F766)</f>
        <v>5</v>
      </c>
      <c r="F766" s="738">
        <f t="shared" ca="1" si="106"/>
        <v>13</v>
      </c>
      <c r="G766" s="726" t="str">
        <f t="shared" ca="1" si="107"/>
        <v/>
      </c>
      <c r="H766" s="721">
        <f t="shared" ref="H766:H829" ca="1" si="114">IF(F766=1,9,IF(E765=MAX(E764:E766),H764+2,H765))</f>
        <v>33</v>
      </c>
      <c r="I766" s="740" t="str">
        <f t="shared" ca="1" si="108"/>
        <v/>
      </c>
      <c r="J766" s="734" t="str">
        <f t="shared" ca="1" si="109"/>
        <v/>
      </c>
      <c r="K766" s="723" t="str">
        <f t="shared" ca="1" si="110"/>
        <v/>
      </c>
      <c r="L766" s="726" t="str">
        <f t="shared" ca="1" si="111"/>
        <v/>
      </c>
      <c r="M766" s="737" t="str">
        <f ca="1">IFERROR(IF(ROW()=509,"",OFFSET($C764,-COUNTIF($B$507:$B765,"&lt;0")+3,0)),"")</f>
        <v>a171R00000RNFKFQA5</v>
      </c>
      <c r="N766" s="737">
        <f ca="1">IFERROR(IF(ROW()=509,"",OFFSET($F764,-COUNTIF($B$507:B765,"&lt;0")+3,0)),"")</f>
        <v>13</v>
      </c>
      <c r="O766" s="721"/>
      <c r="P766" s="721"/>
      <c r="Q766" s="721"/>
      <c r="R766" s="721"/>
      <c r="S766" s="721"/>
      <c r="T766" s="726"/>
    </row>
    <row r="767" spans="1:20" x14ac:dyDescent="0.35">
      <c r="A767" s="721" t="b">
        <f t="shared" ca="1" si="104"/>
        <v>0</v>
      </c>
      <c r="B767" s="721">
        <f t="shared" si="112"/>
        <v>78</v>
      </c>
      <c r="C767" s="739" t="str">
        <f t="shared" ca="1" si="105"/>
        <v>a171R00000RNFKjQAP</v>
      </c>
      <c r="D767" s="737" t="str">
        <f ca="1">IFERROR(IF(ROW()=509,"",OFFSET(C765,-COUNTIF(B$507:B766,"&lt;0")+3,1)),"")</f>
        <v>CI-49922</v>
      </c>
      <c r="E767" s="721">
        <f t="shared" ca="1" si="113"/>
        <v>6</v>
      </c>
      <c r="F767" s="738">
        <f t="shared" ca="1" si="106"/>
        <v>13</v>
      </c>
      <c r="G767" s="726" t="str">
        <f t="shared" ca="1" si="107"/>
        <v/>
      </c>
      <c r="H767" s="721">
        <f t="shared" ca="1" si="114"/>
        <v>33</v>
      </c>
      <c r="I767" s="740" t="str">
        <f t="shared" ca="1" si="108"/>
        <v/>
      </c>
      <c r="J767" s="734" t="str">
        <f t="shared" ca="1" si="109"/>
        <v/>
      </c>
      <c r="K767" s="723" t="str">
        <f t="shared" ca="1" si="110"/>
        <v/>
      </c>
      <c r="L767" s="726" t="str">
        <f t="shared" ca="1" si="111"/>
        <v/>
      </c>
      <c r="M767" s="737" t="str">
        <f ca="1">IFERROR(IF(ROW()=509,"",OFFSET($C765,-COUNTIF($B$507:$B766,"&lt;0")+3,0)),"")</f>
        <v>a171R00000RNFKjQAP</v>
      </c>
      <c r="N767" s="737">
        <f ca="1">IFERROR(IF(ROW()=509,"",OFFSET($F765,-COUNTIF($B$507:B766,"&lt;0")+3,0)),"")</f>
        <v>13</v>
      </c>
      <c r="O767" s="721"/>
      <c r="P767" s="721"/>
      <c r="Q767" s="721"/>
      <c r="R767" s="721"/>
      <c r="S767" s="721"/>
      <c r="T767" s="726"/>
    </row>
    <row r="768" spans="1:20" x14ac:dyDescent="0.35">
      <c r="A768" s="721" t="b">
        <f t="shared" ca="1" si="104"/>
        <v>0</v>
      </c>
      <c r="B768" s="721">
        <f t="shared" si="112"/>
        <v>79</v>
      </c>
      <c r="C768" s="739" t="str">
        <f t="shared" ca="1" si="105"/>
        <v>a171R00000RNFIKQA5</v>
      </c>
      <c r="D768" s="737" t="str">
        <f ca="1">IFERROR(IF(ROW()=509,"",OFFSET(C766,-COUNTIF(B$507:B767,"&lt;0")+3,1)),"")</f>
        <v>CI-49923</v>
      </c>
      <c r="E768" s="721">
        <f t="shared" ca="1" si="113"/>
        <v>1</v>
      </c>
      <c r="F768" s="738">
        <f t="shared" ca="1" si="106"/>
        <v>14</v>
      </c>
      <c r="G768" s="726" t="str">
        <f t="shared" ca="1" si="107"/>
        <v/>
      </c>
      <c r="H768" s="721">
        <f t="shared" ca="1" si="114"/>
        <v>35</v>
      </c>
      <c r="I768" s="740" t="str">
        <f t="shared" ca="1" si="108"/>
        <v/>
      </c>
      <c r="J768" s="734" t="str">
        <f t="shared" ca="1" si="109"/>
        <v/>
      </c>
      <c r="K768" s="723" t="str">
        <f t="shared" ca="1" si="110"/>
        <v/>
      </c>
      <c r="L768" s="726" t="str">
        <f t="shared" ca="1" si="111"/>
        <v/>
      </c>
      <c r="M768" s="737" t="str">
        <f ca="1">IFERROR(IF(ROW()=509,"",OFFSET($C766,-COUNTIF($B$507:$B767,"&lt;0")+3,0)),"")</f>
        <v>a171R00000RNFIKQA5</v>
      </c>
      <c r="N768" s="737">
        <f ca="1">IFERROR(IF(ROW()=509,"",OFFSET($F766,-COUNTIF($B$507:B767,"&lt;0")+3,0)),"")</f>
        <v>14</v>
      </c>
      <c r="O768" s="721"/>
      <c r="P768" s="721"/>
      <c r="Q768" s="721"/>
      <c r="R768" s="721"/>
      <c r="S768" s="721"/>
      <c r="T768" s="726"/>
    </row>
    <row r="769" spans="1:20" x14ac:dyDescent="0.35">
      <c r="A769" s="721" t="b">
        <f t="shared" ca="1" si="104"/>
        <v>0</v>
      </c>
      <c r="B769" s="721">
        <f t="shared" si="112"/>
        <v>80</v>
      </c>
      <c r="C769" s="739" t="str">
        <f t="shared" ca="1" si="105"/>
        <v>a171R00000RNFIoQAP</v>
      </c>
      <c r="D769" s="737" t="str">
        <f ca="1">IFERROR(IF(ROW()=509,"",OFFSET(C767,-COUNTIF(B$507:B768,"&lt;0")+3,1)),"")</f>
        <v>CI-49923</v>
      </c>
      <c r="E769" s="721">
        <f t="shared" ca="1" si="113"/>
        <v>2</v>
      </c>
      <c r="F769" s="738">
        <f t="shared" ca="1" si="106"/>
        <v>14</v>
      </c>
      <c r="G769" s="726" t="str">
        <f t="shared" ca="1" si="107"/>
        <v/>
      </c>
      <c r="H769" s="721">
        <f t="shared" ca="1" si="114"/>
        <v>35</v>
      </c>
      <c r="I769" s="740" t="str">
        <f t="shared" ca="1" si="108"/>
        <v/>
      </c>
      <c r="J769" s="734" t="str">
        <f t="shared" ca="1" si="109"/>
        <v/>
      </c>
      <c r="K769" s="723" t="str">
        <f t="shared" ca="1" si="110"/>
        <v/>
      </c>
      <c r="L769" s="726" t="str">
        <f t="shared" ca="1" si="111"/>
        <v/>
      </c>
      <c r="M769" s="737" t="str">
        <f ca="1">IFERROR(IF(ROW()=509,"",OFFSET($C767,-COUNTIF($B$507:$B768,"&lt;0")+3,0)),"")</f>
        <v>a171R00000RNFIoQAP</v>
      </c>
      <c r="N769" s="737">
        <f ca="1">IFERROR(IF(ROW()=509,"",OFFSET($F767,-COUNTIF($B$507:B768,"&lt;0")+3,0)),"")</f>
        <v>14</v>
      </c>
      <c r="O769" s="721"/>
      <c r="P769" s="721"/>
      <c r="Q769" s="721"/>
      <c r="R769" s="721"/>
      <c r="S769" s="721"/>
      <c r="T769" s="726"/>
    </row>
    <row r="770" spans="1:20" x14ac:dyDescent="0.35">
      <c r="A770" s="721" t="b">
        <f t="shared" ca="1" si="104"/>
        <v>0</v>
      </c>
      <c r="B770" s="721">
        <f t="shared" si="112"/>
        <v>81</v>
      </c>
      <c r="C770" s="739" t="str">
        <f t="shared" ca="1" si="105"/>
        <v>a171R00000RNFJIQA5</v>
      </c>
      <c r="D770" s="737" t="str">
        <f ca="1">IFERROR(IF(ROW()=509,"",OFFSET(C768,-COUNTIF(B$507:B769,"&lt;0")+3,1)),"")</f>
        <v>CI-49923</v>
      </c>
      <c r="E770" s="721">
        <f t="shared" ca="1" si="113"/>
        <v>3</v>
      </c>
      <c r="F770" s="738">
        <f t="shared" ca="1" si="106"/>
        <v>14</v>
      </c>
      <c r="G770" s="726" t="str">
        <f t="shared" ca="1" si="107"/>
        <v/>
      </c>
      <c r="H770" s="721">
        <f t="shared" ca="1" si="114"/>
        <v>35</v>
      </c>
      <c r="I770" s="740" t="str">
        <f t="shared" ca="1" si="108"/>
        <v/>
      </c>
      <c r="J770" s="734" t="str">
        <f t="shared" ca="1" si="109"/>
        <v/>
      </c>
      <c r="K770" s="723" t="str">
        <f t="shared" ca="1" si="110"/>
        <v/>
      </c>
      <c r="L770" s="726" t="str">
        <f t="shared" ca="1" si="111"/>
        <v/>
      </c>
      <c r="M770" s="737" t="str">
        <f ca="1">IFERROR(IF(ROW()=509,"",OFFSET($C768,-COUNTIF($B$507:$B769,"&lt;0")+3,0)),"")</f>
        <v>a171R00000RNFJIQA5</v>
      </c>
      <c r="N770" s="737">
        <f ca="1">IFERROR(IF(ROW()=509,"",OFFSET($F768,-COUNTIF($B$507:B769,"&lt;0")+3,0)),"")</f>
        <v>14</v>
      </c>
      <c r="O770" s="721"/>
      <c r="P770" s="721"/>
      <c r="Q770" s="721"/>
      <c r="R770" s="721"/>
      <c r="S770" s="721"/>
      <c r="T770" s="726"/>
    </row>
    <row r="771" spans="1:20" x14ac:dyDescent="0.35">
      <c r="A771" s="721" t="b">
        <f t="shared" ca="1" si="104"/>
        <v>0</v>
      </c>
      <c r="B771" s="721">
        <f t="shared" si="112"/>
        <v>82</v>
      </c>
      <c r="C771" s="739" t="str">
        <f t="shared" ca="1" si="105"/>
        <v>a171R00000RNFJmQAP</v>
      </c>
      <c r="D771" s="737" t="str">
        <f ca="1">IFERROR(IF(ROW()=509,"",OFFSET(C769,-COUNTIF(B$507:B770,"&lt;0")+3,1)),"")</f>
        <v>CI-49923</v>
      </c>
      <c r="E771" s="721">
        <f t="shared" ca="1" si="113"/>
        <v>4</v>
      </c>
      <c r="F771" s="738">
        <f t="shared" ca="1" si="106"/>
        <v>14</v>
      </c>
      <c r="G771" s="726" t="str">
        <f t="shared" ca="1" si="107"/>
        <v/>
      </c>
      <c r="H771" s="721">
        <f t="shared" ca="1" si="114"/>
        <v>35</v>
      </c>
      <c r="I771" s="740" t="str">
        <f t="shared" ca="1" si="108"/>
        <v/>
      </c>
      <c r="J771" s="734" t="str">
        <f t="shared" ca="1" si="109"/>
        <v/>
      </c>
      <c r="K771" s="723" t="str">
        <f t="shared" ca="1" si="110"/>
        <v/>
      </c>
      <c r="L771" s="726" t="str">
        <f t="shared" ca="1" si="111"/>
        <v/>
      </c>
      <c r="M771" s="737" t="str">
        <f ca="1">IFERROR(IF(ROW()=509,"",OFFSET($C769,-COUNTIF($B$507:$B770,"&lt;0")+3,0)),"")</f>
        <v>a171R00000RNFJmQAP</v>
      </c>
      <c r="N771" s="737">
        <f ca="1">IFERROR(IF(ROW()=509,"",OFFSET($F769,-COUNTIF($B$507:B770,"&lt;0")+3,0)),"")</f>
        <v>14</v>
      </c>
      <c r="O771" s="721"/>
      <c r="P771" s="721"/>
      <c r="Q771" s="721"/>
      <c r="R771" s="721"/>
      <c r="S771" s="721"/>
      <c r="T771" s="726"/>
    </row>
    <row r="772" spans="1:20" x14ac:dyDescent="0.35">
      <c r="A772" s="721" t="b">
        <f t="shared" ca="1" si="104"/>
        <v>0</v>
      </c>
      <c r="B772" s="721">
        <f t="shared" si="112"/>
        <v>83</v>
      </c>
      <c r="C772" s="739" t="str">
        <f t="shared" ca="1" si="105"/>
        <v>a171R00000RNFKGQA5</v>
      </c>
      <c r="D772" s="737" t="str">
        <f ca="1">IFERROR(IF(ROW()=509,"",OFFSET(C770,-COUNTIF(B$507:B771,"&lt;0")+3,1)),"")</f>
        <v>CI-49923</v>
      </c>
      <c r="E772" s="721">
        <f t="shared" ca="1" si="113"/>
        <v>5</v>
      </c>
      <c r="F772" s="738">
        <f t="shared" ca="1" si="106"/>
        <v>14</v>
      </c>
      <c r="G772" s="726" t="str">
        <f t="shared" ca="1" si="107"/>
        <v/>
      </c>
      <c r="H772" s="721">
        <f t="shared" ca="1" si="114"/>
        <v>35</v>
      </c>
      <c r="I772" s="740" t="str">
        <f t="shared" ca="1" si="108"/>
        <v/>
      </c>
      <c r="J772" s="734" t="str">
        <f t="shared" ca="1" si="109"/>
        <v/>
      </c>
      <c r="K772" s="723" t="str">
        <f t="shared" ca="1" si="110"/>
        <v/>
      </c>
      <c r="L772" s="726" t="str">
        <f t="shared" ca="1" si="111"/>
        <v/>
      </c>
      <c r="M772" s="737" t="str">
        <f ca="1">IFERROR(IF(ROW()=509,"",OFFSET($C770,-COUNTIF($B$507:$B771,"&lt;0")+3,0)),"")</f>
        <v>a171R00000RNFKGQA5</v>
      </c>
      <c r="N772" s="737">
        <f ca="1">IFERROR(IF(ROW()=509,"",OFFSET($F770,-COUNTIF($B$507:B771,"&lt;0")+3,0)),"")</f>
        <v>14</v>
      </c>
      <c r="O772" s="721"/>
      <c r="P772" s="721"/>
      <c r="Q772" s="721"/>
      <c r="R772" s="721"/>
      <c r="S772" s="721"/>
      <c r="T772" s="726"/>
    </row>
    <row r="773" spans="1:20" x14ac:dyDescent="0.35">
      <c r="A773" s="721" t="b">
        <f t="shared" ca="1" si="104"/>
        <v>0</v>
      </c>
      <c r="B773" s="721">
        <f t="shared" si="112"/>
        <v>84</v>
      </c>
      <c r="C773" s="739" t="str">
        <f t="shared" ca="1" si="105"/>
        <v>a171R00000RNFKkQAP</v>
      </c>
      <c r="D773" s="737" t="str">
        <f ca="1">IFERROR(IF(ROW()=509,"",OFFSET(C771,-COUNTIF(B$507:B772,"&lt;0")+3,1)),"")</f>
        <v>CI-49923</v>
      </c>
      <c r="E773" s="721">
        <f t="shared" ca="1" si="113"/>
        <v>6</v>
      </c>
      <c r="F773" s="738">
        <f t="shared" ca="1" si="106"/>
        <v>14</v>
      </c>
      <c r="G773" s="726" t="str">
        <f t="shared" ca="1" si="107"/>
        <v/>
      </c>
      <c r="H773" s="721">
        <f t="shared" ca="1" si="114"/>
        <v>35</v>
      </c>
      <c r="I773" s="740" t="str">
        <f t="shared" ca="1" si="108"/>
        <v/>
      </c>
      <c r="J773" s="734" t="str">
        <f t="shared" ca="1" si="109"/>
        <v/>
      </c>
      <c r="K773" s="723" t="str">
        <f t="shared" ca="1" si="110"/>
        <v/>
      </c>
      <c r="L773" s="726" t="str">
        <f t="shared" ca="1" si="111"/>
        <v/>
      </c>
      <c r="M773" s="737" t="str">
        <f ca="1">IFERROR(IF(ROW()=509,"",OFFSET($C771,-COUNTIF($B$507:$B772,"&lt;0")+3,0)),"")</f>
        <v>a171R00000RNFKkQAP</v>
      </c>
      <c r="N773" s="737">
        <f ca="1">IFERROR(IF(ROW()=509,"",OFFSET($F771,-COUNTIF($B$507:B772,"&lt;0")+3,0)),"")</f>
        <v>14</v>
      </c>
      <c r="O773" s="721"/>
      <c r="P773" s="721"/>
      <c r="Q773" s="721"/>
      <c r="R773" s="721"/>
      <c r="S773" s="721"/>
      <c r="T773" s="726"/>
    </row>
    <row r="774" spans="1:20" x14ac:dyDescent="0.35">
      <c r="A774" s="721" t="b">
        <f t="shared" ca="1" si="104"/>
        <v>0</v>
      </c>
      <c r="B774" s="721">
        <f t="shared" si="112"/>
        <v>85</v>
      </c>
      <c r="C774" s="739" t="str">
        <f t="shared" ca="1" si="105"/>
        <v>a171R00000RNFILQA5</v>
      </c>
      <c r="D774" s="737" t="str">
        <f ca="1">IFERROR(IF(ROW()=509,"",OFFSET(C772,-COUNTIF(B$507:B773,"&lt;0")+3,1)),"")</f>
        <v>CI-49924</v>
      </c>
      <c r="E774" s="721">
        <f t="shared" ca="1" si="113"/>
        <v>1</v>
      </c>
      <c r="F774" s="738">
        <f t="shared" ca="1" si="106"/>
        <v>15</v>
      </c>
      <c r="G774" s="726" t="str">
        <f t="shared" ca="1" si="107"/>
        <v/>
      </c>
      <c r="H774" s="721">
        <f t="shared" ca="1" si="114"/>
        <v>37</v>
      </c>
      <c r="I774" s="740" t="str">
        <f t="shared" ca="1" si="108"/>
        <v/>
      </c>
      <c r="J774" s="734" t="str">
        <f t="shared" ca="1" si="109"/>
        <v/>
      </c>
      <c r="K774" s="723" t="str">
        <f t="shared" ca="1" si="110"/>
        <v/>
      </c>
      <c r="L774" s="726" t="str">
        <f t="shared" ca="1" si="111"/>
        <v/>
      </c>
      <c r="M774" s="737" t="str">
        <f ca="1">IFERROR(IF(ROW()=509,"",OFFSET($C772,-COUNTIF($B$507:$B773,"&lt;0")+3,0)),"")</f>
        <v>a171R00000RNFILQA5</v>
      </c>
      <c r="N774" s="737">
        <f ca="1">IFERROR(IF(ROW()=509,"",OFFSET($F772,-COUNTIF($B$507:B773,"&lt;0")+3,0)),"")</f>
        <v>15</v>
      </c>
      <c r="O774" s="721"/>
      <c r="P774" s="721"/>
      <c r="Q774" s="721"/>
      <c r="R774" s="721"/>
      <c r="S774" s="721"/>
      <c r="T774" s="726"/>
    </row>
    <row r="775" spans="1:20" x14ac:dyDescent="0.35">
      <c r="A775" s="721" t="b">
        <f t="shared" ca="1" si="104"/>
        <v>0</v>
      </c>
      <c r="B775" s="721">
        <f t="shared" si="112"/>
        <v>86</v>
      </c>
      <c r="C775" s="739" t="str">
        <f t="shared" ca="1" si="105"/>
        <v>a171R00000RNFIpQAP</v>
      </c>
      <c r="D775" s="737" t="str">
        <f ca="1">IFERROR(IF(ROW()=509,"",OFFSET(C773,-COUNTIF(B$507:B774,"&lt;0")+3,1)),"")</f>
        <v>CI-49924</v>
      </c>
      <c r="E775" s="721">
        <f t="shared" ca="1" si="113"/>
        <v>2</v>
      </c>
      <c r="F775" s="738">
        <f t="shared" ca="1" si="106"/>
        <v>15</v>
      </c>
      <c r="G775" s="726" t="str">
        <f t="shared" ca="1" si="107"/>
        <v/>
      </c>
      <c r="H775" s="721">
        <f t="shared" ca="1" si="114"/>
        <v>37</v>
      </c>
      <c r="I775" s="740" t="str">
        <f t="shared" ca="1" si="108"/>
        <v/>
      </c>
      <c r="J775" s="734" t="str">
        <f t="shared" ca="1" si="109"/>
        <v/>
      </c>
      <c r="K775" s="723" t="str">
        <f t="shared" ca="1" si="110"/>
        <v/>
      </c>
      <c r="L775" s="726" t="str">
        <f t="shared" ca="1" si="111"/>
        <v/>
      </c>
      <c r="M775" s="737" t="str">
        <f ca="1">IFERROR(IF(ROW()=509,"",OFFSET($C773,-COUNTIF($B$507:$B774,"&lt;0")+3,0)),"")</f>
        <v>a171R00000RNFIpQAP</v>
      </c>
      <c r="N775" s="737">
        <f ca="1">IFERROR(IF(ROW()=509,"",OFFSET($F773,-COUNTIF($B$507:B774,"&lt;0")+3,0)),"")</f>
        <v>15</v>
      </c>
      <c r="O775" s="721"/>
      <c r="P775" s="721"/>
      <c r="Q775" s="721"/>
      <c r="R775" s="721"/>
      <c r="S775" s="721"/>
      <c r="T775" s="726"/>
    </row>
    <row r="776" spans="1:20" x14ac:dyDescent="0.35">
      <c r="A776" s="721" t="b">
        <f t="shared" ca="1" si="104"/>
        <v>0</v>
      </c>
      <c r="B776" s="721">
        <f t="shared" si="112"/>
        <v>87</v>
      </c>
      <c r="C776" s="739" t="str">
        <f t="shared" ca="1" si="105"/>
        <v>a171R00000RNFJJQA5</v>
      </c>
      <c r="D776" s="737" t="str">
        <f ca="1">IFERROR(IF(ROW()=509,"",OFFSET(C774,-COUNTIF(B$507:B775,"&lt;0")+3,1)),"")</f>
        <v>CI-49924</v>
      </c>
      <c r="E776" s="721">
        <f t="shared" ca="1" si="113"/>
        <v>3</v>
      </c>
      <c r="F776" s="738">
        <f t="shared" ca="1" si="106"/>
        <v>15</v>
      </c>
      <c r="G776" s="726" t="str">
        <f t="shared" ca="1" si="107"/>
        <v/>
      </c>
      <c r="H776" s="721">
        <f t="shared" ca="1" si="114"/>
        <v>37</v>
      </c>
      <c r="I776" s="740" t="str">
        <f t="shared" ca="1" si="108"/>
        <v/>
      </c>
      <c r="J776" s="734" t="str">
        <f t="shared" ca="1" si="109"/>
        <v/>
      </c>
      <c r="K776" s="723" t="str">
        <f t="shared" ca="1" si="110"/>
        <v/>
      </c>
      <c r="L776" s="726" t="str">
        <f t="shared" ca="1" si="111"/>
        <v/>
      </c>
      <c r="M776" s="737" t="str">
        <f ca="1">IFERROR(IF(ROW()=509,"",OFFSET($C774,-COUNTIF($B$507:$B775,"&lt;0")+3,0)),"")</f>
        <v>a171R00000RNFJJQA5</v>
      </c>
      <c r="N776" s="737">
        <f ca="1">IFERROR(IF(ROW()=509,"",OFFSET($F774,-COUNTIF($B$507:B775,"&lt;0")+3,0)),"")</f>
        <v>15</v>
      </c>
      <c r="O776" s="721"/>
      <c r="P776" s="721"/>
      <c r="Q776" s="721"/>
      <c r="R776" s="721"/>
      <c r="S776" s="721"/>
      <c r="T776" s="726"/>
    </row>
    <row r="777" spans="1:20" x14ac:dyDescent="0.35">
      <c r="A777" s="721" t="b">
        <f t="shared" ca="1" si="104"/>
        <v>0</v>
      </c>
      <c r="B777" s="721">
        <f t="shared" si="112"/>
        <v>88</v>
      </c>
      <c r="C777" s="739" t="str">
        <f t="shared" ca="1" si="105"/>
        <v>a171R00000RNFJnQAP</v>
      </c>
      <c r="D777" s="737" t="str">
        <f ca="1">IFERROR(IF(ROW()=509,"",OFFSET(C775,-COUNTIF(B$507:B776,"&lt;0")+3,1)),"")</f>
        <v>CI-49924</v>
      </c>
      <c r="E777" s="721">
        <f t="shared" ca="1" si="113"/>
        <v>4</v>
      </c>
      <c r="F777" s="738">
        <f t="shared" ca="1" si="106"/>
        <v>15</v>
      </c>
      <c r="G777" s="726" t="str">
        <f t="shared" ca="1" si="107"/>
        <v/>
      </c>
      <c r="H777" s="721">
        <f t="shared" ca="1" si="114"/>
        <v>37</v>
      </c>
      <c r="I777" s="740" t="str">
        <f t="shared" ca="1" si="108"/>
        <v/>
      </c>
      <c r="J777" s="734" t="str">
        <f t="shared" ca="1" si="109"/>
        <v/>
      </c>
      <c r="K777" s="723" t="str">
        <f t="shared" ca="1" si="110"/>
        <v/>
      </c>
      <c r="L777" s="726" t="str">
        <f t="shared" ca="1" si="111"/>
        <v/>
      </c>
      <c r="M777" s="737" t="str">
        <f ca="1">IFERROR(IF(ROW()=509,"",OFFSET($C775,-COUNTIF($B$507:$B776,"&lt;0")+3,0)),"")</f>
        <v>a171R00000RNFJnQAP</v>
      </c>
      <c r="N777" s="737">
        <f ca="1">IFERROR(IF(ROW()=509,"",OFFSET($F775,-COUNTIF($B$507:B776,"&lt;0")+3,0)),"")</f>
        <v>15</v>
      </c>
      <c r="O777" s="721"/>
      <c r="P777" s="721"/>
      <c r="Q777" s="721"/>
      <c r="R777" s="721"/>
      <c r="S777" s="721"/>
      <c r="T777" s="726"/>
    </row>
    <row r="778" spans="1:20" x14ac:dyDescent="0.35">
      <c r="A778" s="721" t="b">
        <f t="shared" ca="1" si="104"/>
        <v>0</v>
      </c>
      <c r="B778" s="721">
        <f t="shared" si="112"/>
        <v>89</v>
      </c>
      <c r="C778" s="739" t="str">
        <f t="shared" ca="1" si="105"/>
        <v>a171R00000RNFKHQA5</v>
      </c>
      <c r="D778" s="737" t="str">
        <f ca="1">IFERROR(IF(ROW()=509,"",OFFSET(C776,-COUNTIF(B$507:B777,"&lt;0")+3,1)),"")</f>
        <v>CI-49924</v>
      </c>
      <c r="E778" s="721">
        <f t="shared" ca="1" si="113"/>
        <v>5</v>
      </c>
      <c r="F778" s="738">
        <f t="shared" ca="1" si="106"/>
        <v>15</v>
      </c>
      <c r="G778" s="726" t="str">
        <f t="shared" ca="1" si="107"/>
        <v/>
      </c>
      <c r="H778" s="721">
        <f t="shared" ca="1" si="114"/>
        <v>37</v>
      </c>
      <c r="I778" s="740" t="str">
        <f t="shared" ca="1" si="108"/>
        <v/>
      </c>
      <c r="J778" s="734" t="str">
        <f t="shared" ca="1" si="109"/>
        <v/>
      </c>
      <c r="K778" s="723" t="str">
        <f t="shared" ca="1" si="110"/>
        <v/>
      </c>
      <c r="L778" s="726" t="str">
        <f t="shared" ca="1" si="111"/>
        <v/>
      </c>
      <c r="M778" s="737" t="str">
        <f ca="1">IFERROR(IF(ROW()=509,"",OFFSET($C776,-COUNTIF($B$507:$B777,"&lt;0")+3,0)),"")</f>
        <v>a171R00000RNFKHQA5</v>
      </c>
      <c r="N778" s="737">
        <f ca="1">IFERROR(IF(ROW()=509,"",OFFSET($F776,-COUNTIF($B$507:B777,"&lt;0")+3,0)),"")</f>
        <v>15</v>
      </c>
      <c r="O778" s="721"/>
      <c r="P778" s="721"/>
      <c r="Q778" s="721"/>
      <c r="R778" s="721"/>
      <c r="S778" s="721"/>
      <c r="T778" s="726"/>
    </row>
    <row r="779" spans="1:20" x14ac:dyDescent="0.35">
      <c r="A779" s="721" t="b">
        <f t="shared" ca="1" si="104"/>
        <v>0</v>
      </c>
      <c r="B779" s="721">
        <f t="shared" si="112"/>
        <v>90</v>
      </c>
      <c r="C779" s="739" t="str">
        <f t="shared" ca="1" si="105"/>
        <v>a171R00000RNFKlQAP</v>
      </c>
      <c r="D779" s="737" t="str">
        <f ca="1">IFERROR(IF(ROW()=509,"",OFFSET(C777,-COUNTIF(B$507:B778,"&lt;0")+3,1)),"")</f>
        <v>CI-49924</v>
      </c>
      <c r="E779" s="721">
        <f t="shared" ca="1" si="113"/>
        <v>6</v>
      </c>
      <c r="F779" s="738">
        <f t="shared" ca="1" si="106"/>
        <v>15</v>
      </c>
      <c r="G779" s="726" t="str">
        <f t="shared" ca="1" si="107"/>
        <v/>
      </c>
      <c r="H779" s="721">
        <f t="shared" ca="1" si="114"/>
        <v>37</v>
      </c>
      <c r="I779" s="740" t="str">
        <f t="shared" ca="1" si="108"/>
        <v/>
      </c>
      <c r="J779" s="734" t="str">
        <f t="shared" ca="1" si="109"/>
        <v/>
      </c>
      <c r="K779" s="723" t="str">
        <f t="shared" ca="1" si="110"/>
        <v/>
      </c>
      <c r="L779" s="726" t="str">
        <f t="shared" ca="1" si="111"/>
        <v/>
      </c>
      <c r="M779" s="737" t="str">
        <f ca="1">IFERROR(IF(ROW()=509,"",OFFSET($C777,-COUNTIF($B$507:$B778,"&lt;0")+3,0)),"")</f>
        <v>a171R00000RNFKlQAP</v>
      </c>
      <c r="N779" s="737">
        <f ca="1">IFERROR(IF(ROW()=509,"",OFFSET($F777,-COUNTIF($B$507:B778,"&lt;0")+3,0)),"")</f>
        <v>15</v>
      </c>
      <c r="O779" s="721"/>
      <c r="P779" s="721"/>
      <c r="Q779" s="721"/>
      <c r="R779" s="721"/>
      <c r="S779" s="721"/>
      <c r="T779" s="726"/>
    </row>
    <row r="780" spans="1:20" x14ac:dyDescent="0.35">
      <c r="A780" s="721" t="b">
        <f t="shared" ca="1" si="104"/>
        <v>0</v>
      </c>
      <c r="B780" s="721">
        <f t="shared" si="112"/>
        <v>91</v>
      </c>
      <c r="C780" s="739" t="str">
        <f t="shared" ca="1" si="105"/>
        <v>a171R00000RNFIMQA5</v>
      </c>
      <c r="D780" s="737" t="str">
        <f ca="1">IFERROR(IF(ROW()=509,"",OFFSET(C778,-COUNTIF(B$507:B779,"&lt;0")+3,1)),"")</f>
        <v>CI-49925</v>
      </c>
      <c r="E780" s="721">
        <f t="shared" ca="1" si="113"/>
        <v>1</v>
      </c>
      <c r="F780" s="738">
        <f t="shared" ca="1" si="106"/>
        <v>16</v>
      </c>
      <c r="G780" s="726" t="str">
        <f t="shared" ca="1" si="107"/>
        <v/>
      </c>
      <c r="H780" s="721">
        <f t="shared" ca="1" si="114"/>
        <v>39</v>
      </c>
      <c r="I780" s="740" t="str">
        <f t="shared" ca="1" si="108"/>
        <v/>
      </c>
      <c r="J780" s="734" t="str">
        <f t="shared" ca="1" si="109"/>
        <v/>
      </c>
      <c r="K780" s="723" t="str">
        <f t="shared" ca="1" si="110"/>
        <v/>
      </c>
      <c r="L780" s="726" t="str">
        <f t="shared" ca="1" si="111"/>
        <v/>
      </c>
      <c r="M780" s="737" t="str">
        <f ca="1">IFERROR(IF(ROW()=509,"",OFFSET($C778,-COUNTIF($B$507:$B779,"&lt;0")+3,0)),"")</f>
        <v>a171R00000RNFIMQA5</v>
      </c>
      <c r="N780" s="737">
        <f ca="1">IFERROR(IF(ROW()=509,"",OFFSET($F778,-COUNTIF($B$507:B779,"&lt;0")+3,0)),"")</f>
        <v>16</v>
      </c>
      <c r="O780" s="721"/>
      <c r="P780" s="721"/>
      <c r="Q780" s="721"/>
      <c r="R780" s="721"/>
      <c r="S780" s="721"/>
      <c r="T780" s="726"/>
    </row>
    <row r="781" spans="1:20" x14ac:dyDescent="0.35">
      <c r="A781" s="721" t="b">
        <f t="shared" ca="1" si="104"/>
        <v>0</v>
      </c>
      <c r="B781" s="721">
        <f t="shared" si="112"/>
        <v>92</v>
      </c>
      <c r="C781" s="739" t="str">
        <f t="shared" ca="1" si="105"/>
        <v>a171R00000RNFIqQAP</v>
      </c>
      <c r="D781" s="737" t="str">
        <f ca="1">IFERROR(IF(ROW()=509,"",OFFSET(C779,-COUNTIF(B$507:B780,"&lt;0")+3,1)),"")</f>
        <v>CI-49925</v>
      </c>
      <c r="E781" s="721">
        <f t="shared" ca="1" si="113"/>
        <v>2</v>
      </c>
      <c r="F781" s="738">
        <f t="shared" ca="1" si="106"/>
        <v>16</v>
      </c>
      <c r="G781" s="726" t="str">
        <f t="shared" ca="1" si="107"/>
        <v/>
      </c>
      <c r="H781" s="721">
        <f t="shared" ca="1" si="114"/>
        <v>39</v>
      </c>
      <c r="I781" s="740" t="str">
        <f t="shared" ca="1" si="108"/>
        <v/>
      </c>
      <c r="J781" s="734" t="str">
        <f t="shared" ca="1" si="109"/>
        <v/>
      </c>
      <c r="K781" s="723" t="str">
        <f t="shared" ca="1" si="110"/>
        <v/>
      </c>
      <c r="L781" s="726" t="str">
        <f t="shared" ca="1" si="111"/>
        <v/>
      </c>
      <c r="M781" s="737" t="str">
        <f ca="1">IFERROR(IF(ROW()=509,"",OFFSET($C779,-COUNTIF($B$507:$B780,"&lt;0")+3,0)),"")</f>
        <v>a171R00000RNFIqQAP</v>
      </c>
      <c r="N781" s="737">
        <f ca="1">IFERROR(IF(ROW()=509,"",OFFSET($F779,-COUNTIF($B$507:B780,"&lt;0")+3,0)),"")</f>
        <v>16</v>
      </c>
      <c r="O781" s="721"/>
      <c r="P781" s="721"/>
      <c r="Q781" s="721"/>
      <c r="R781" s="721"/>
      <c r="S781" s="721"/>
      <c r="T781" s="726"/>
    </row>
    <row r="782" spans="1:20" x14ac:dyDescent="0.35">
      <c r="A782" s="721" t="b">
        <f t="shared" ca="1" si="104"/>
        <v>0</v>
      </c>
      <c r="B782" s="721">
        <f t="shared" si="112"/>
        <v>93</v>
      </c>
      <c r="C782" s="739" t="str">
        <f t="shared" ca="1" si="105"/>
        <v>a171R00000RNFJKQA5</v>
      </c>
      <c r="D782" s="737" t="str">
        <f ca="1">IFERROR(IF(ROW()=509,"",OFFSET(C780,-COUNTIF(B$507:B781,"&lt;0")+3,1)),"")</f>
        <v>CI-49925</v>
      </c>
      <c r="E782" s="721">
        <f t="shared" ca="1" si="113"/>
        <v>3</v>
      </c>
      <c r="F782" s="738">
        <f t="shared" ca="1" si="106"/>
        <v>16</v>
      </c>
      <c r="G782" s="726" t="str">
        <f t="shared" ca="1" si="107"/>
        <v/>
      </c>
      <c r="H782" s="721">
        <f t="shared" ca="1" si="114"/>
        <v>39</v>
      </c>
      <c r="I782" s="740" t="str">
        <f t="shared" ca="1" si="108"/>
        <v/>
      </c>
      <c r="J782" s="734" t="str">
        <f t="shared" ca="1" si="109"/>
        <v/>
      </c>
      <c r="K782" s="723" t="str">
        <f t="shared" ca="1" si="110"/>
        <v/>
      </c>
      <c r="L782" s="726" t="str">
        <f t="shared" ca="1" si="111"/>
        <v/>
      </c>
      <c r="M782" s="737" t="str">
        <f ca="1">IFERROR(IF(ROW()=509,"",OFFSET($C780,-COUNTIF($B$507:$B781,"&lt;0")+3,0)),"")</f>
        <v>a171R00000RNFJKQA5</v>
      </c>
      <c r="N782" s="737">
        <f ca="1">IFERROR(IF(ROW()=509,"",OFFSET($F780,-COUNTIF($B$507:B781,"&lt;0")+3,0)),"")</f>
        <v>16</v>
      </c>
      <c r="O782" s="721"/>
      <c r="P782" s="721"/>
      <c r="Q782" s="721"/>
      <c r="R782" s="721"/>
      <c r="S782" s="721"/>
      <c r="T782" s="726"/>
    </row>
    <row r="783" spans="1:20" x14ac:dyDescent="0.35">
      <c r="A783" s="721" t="b">
        <f t="shared" ca="1" si="104"/>
        <v>0</v>
      </c>
      <c r="B783" s="721">
        <f t="shared" si="112"/>
        <v>94</v>
      </c>
      <c r="C783" s="739" t="str">
        <f t="shared" ca="1" si="105"/>
        <v>a171R00000RNFJoQAP</v>
      </c>
      <c r="D783" s="737" t="str">
        <f ca="1">IFERROR(IF(ROW()=509,"",OFFSET(C781,-COUNTIF(B$507:B782,"&lt;0")+3,1)),"")</f>
        <v>CI-49925</v>
      </c>
      <c r="E783" s="721">
        <f t="shared" ca="1" si="113"/>
        <v>4</v>
      </c>
      <c r="F783" s="738">
        <f t="shared" ca="1" si="106"/>
        <v>16</v>
      </c>
      <c r="G783" s="726" t="str">
        <f t="shared" ca="1" si="107"/>
        <v/>
      </c>
      <c r="H783" s="721">
        <f t="shared" ca="1" si="114"/>
        <v>39</v>
      </c>
      <c r="I783" s="740" t="str">
        <f t="shared" ca="1" si="108"/>
        <v/>
      </c>
      <c r="J783" s="734" t="str">
        <f t="shared" ca="1" si="109"/>
        <v/>
      </c>
      <c r="K783" s="723" t="str">
        <f t="shared" ca="1" si="110"/>
        <v/>
      </c>
      <c r="L783" s="726" t="str">
        <f t="shared" ca="1" si="111"/>
        <v/>
      </c>
      <c r="M783" s="737" t="str">
        <f ca="1">IFERROR(IF(ROW()=509,"",OFFSET($C781,-COUNTIF($B$507:$B782,"&lt;0")+3,0)),"")</f>
        <v>a171R00000RNFJoQAP</v>
      </c>
      <c r="N783" s="737">
        <f ca="1">IFERROR(IF(ROW()=509,"",OFFSET($F781,-COUNTIF($B$507:B782,"&lt;0")+3,0)),"")</f>
        <v>16</v>
      </c>
      <c r="O783" s="721"/>
      <c r="P783" s="721"/>
      <c r="Q783" s="721"/>
      <c r="R783" s="721"/>
      <c r="S783" s="721"/>
      <c r="T783" s="726"/>
    </row>
    <row r="784" spans="1:20" x14ac:dyDescent="0.35">
      <c r="A784" s="721" t="b">
        <f t="shared" ca="1" si="104"/>
        <v>0</v>
      </c>
      <c r="B784" s="721">
        <f t="shared" si="112"/>
        <v>95</v>
      </c>
      <c r="C784" s="739" t="str">
        <f t="shared" ca="1" si="105"/>
        <v>a171R00000RNFKIQA5</v>
      </c>
      <c r="D784" s="737" t="str">
        <f ca="1">IFERROR(IF(ROW()=509,"",OFFSET(C782,-COUNTIF(B$507:B783,"&lt;0")+3,1)),"")</f>
        <v>CI-49925</v>
      </c>
      <c r="E784" s="721">
        <f t="shared" ca="1" si="113"/>
        <v>5</v>
      </c>
      <c r="F784" s="738">
        <f t="shared" ca="1" si="106"/>
        <v>16</v>
      </c>
      <c r="G784" s="726" t="str">
        <f t="shared" ca="1" si="107"/>
        <v/>
      </c>
      <c r="H784" s="721">
        <f t="shared" ca="1" si="114"/>
        <v>39</v>
      </c>
      <c r="I784" s="740" t="str">
        <f t="shared" ca="1" si="108"/>
        <v/>
      </c>
      <c r="J784" s="734" t="str">
        <f t="shared" ca="1" si="109"/>
        <v/>
      </c>
      <c r="K784" s="723" t="str">
        <f t="shared" ca="1" si="110"/>
        <v/>
      </c>
      <c r="L784" s="726" t="str">
        <f t="shared" ca="1" si="111"/>
        <v/>
      </c>
      <c r="M784" s="737" t="str">
        <f ca="1">IFERROR(IF(ROW()=509,"",OFFSET($C782,-COUNTIF($B$507:$B783,"&lt;0")+3,0)),"")</f>
        <v>a171R00000RNFKIQA5</v>
      </c>
      <c r="N784" s="737">
        <f ca="1">IFERROR(IF(ROW()=509,"",OFFSET($F782,-COUNTIF($B$507:B783,"&lt;0")+3,0)),"")</f>
        <v>16</v>
      </c>
      <c r="O784" s="721"/>
      <c r="P784" s="721"/>
      <c r="Q784" s="721"/>
      <c r="R784" s="721"/>
      <c r="S784" s="721"/>
      <c r="T784" s="726"/>
    </row>
    <row r="785" spans="1:20" x14ac:dyDescent="0.35">
      <c r="A785" s="721" t="b">
        <f t="shared" ca="1" si="104"/>
        <v>0</v>
      </c>
      <c r="B785" s="721">
        <f t="shared" si="112"/>
        <v>96</v>
      </c>
      <c r="C785" s="739" t="str">
        <f t="shared" ca="1" si="105"/>
        <v>a171R00000RNFKmQAP</v>
      </c>
      <c r="D785" s="737" t="str">
        <f ca="1">IFERROR(IF(ROW()=509,"",OFFSET(C783,-COUNTIF(B$507:B784,"&lt;0")+3,1)),"")</f>
        <v>CI-49925</v>
      </c>
      <c r="E785" s="721">
        <f t="shared" ca="1" si="113"/>
        <v>6</v>
      </c>
      <c r="F785" s="738">
        <f t="shared" ca="1" si="106"/>
        <v>16</v>
      </c>
      <c r="G785" s="726" t="str">
        <f t="shared" ca="1" si="107"/>
        <v/>
      </c>
      <c r="H785" s="721">
        <f t="shared" ca="1" si="114"/>
        <v>39</v>
      </c>
      <c r="I785" s="740" t="str">
        <f t="shared" ca="1" si="108"/>
        <v/>
      </c>
      <c r="J785" s="734" t="str">
        <f t="shared" ca="1" si="109"/>
        <v/>
      </c>
      <c r="K785" s="723" t="str">
        <f t="shared" ca="1" si="110"/>
        <v/>
      </c>
      <c r="L785" s="726" t="str">
        <f t="shared" ca="1" si="111"/>
        <v/>
      </c>
      <c r="M785" s="737" t="str">
        <f ca="1">IFERROR(IF(ROW()=509,"",OFFSET($C783,-COUNTIF($B$507:$B784,"&lt;0")+3,0)),"")</f>
        <v>a171R00000RNFKmQAP</v>
      </c>
      <c r="N785" s="737">
        <f ca="1">IFERROR(IF(ROW()=509,"",OFFSET($F783,-COUNTIF($B$507:B784,"&lt;0")+3,0)),"")</f>
        <v>16</v>
      </c>
      <c r="O785" s="721"/>
      <c r="P785" s="721"/>
      <c r="Q785" s="721"/>
      <c r="R785" s="721"/>
      <c r="S785" s="721"/>
      <c r="T785" s="726"/>
    </row>
    <row r="786" spans="1:20" x14ac:dyDescent="0.35">
      <c r="A786" s="721" t="b">
        <f t="shared" ca="1" si="104"/>
        <v>0</v>
      </c>
      <c r="B786" s="721">
        <f t="shared" si="112"/>
        <v>97</v>
      </c>
      <c r="C786" s="739" t="str">
        <f t="shared" ca="1" si="105"/>
        <v>a171R00000RNFINQA5</v>
      </c>
      <c r="D786" s="737" t="str">
        <f ca="1">IFERROR(IF(ROW()=509,"",OFFSET(C784,-COUNTIF(B$507:B785,"&lt;0")+3,1)),"")</f>
        <v>CI-49926</v>
      </c>
      <c r="E786" s="721">
        <f t="shared" ca="1" si="113"/>
        <v>1</v>
      </c>
      <c r="F786" s="738">
        <f t="shared" ca="1" si="106"/>
        <v>17</v>
      </c>
      <c r="G786" s="726" t="str">
        <f t="shared" ca="1" si="107"/>
        <v/>
      </c>
      <c r="H786" s="721">
        <f t="shared" ca="1" si="114"/>
        <v>41</v>
      </c>
      <c r="I786" s="740" t="str">
        <f t="shared" ca="1" si="108"/>
        <v/>
      </c>
      <c r="J786" s="734" t="str">
        <f t="shared" ca="1" si="109"/>
        <v/>
      </c>
      <c r="K786" s="723" t="str">
        <f t="shared" ca="1" si="110"/>
        <v/>
      </c>
      <c r="L786" s="726" t="str">
        <f t="shared" ca="1" si="111"/>
        <v/>
      </c>
      <c r="M786" s="737" t="str">
        <f ca="1">IFERROR(IF(ROW()=509,"",OFFSET($C784,-COUNTIF($B$507:$B785,"&lt;0")+3,0)),"")</f>
        <v>a171R00000RNFINQA5</v>
      </c>
      <c r="N786" s="737">
        <f ca="1">IFERROR(IF(ROW()=509,"",OFFSET($F784,-COUNTIF($B$507:B785,"&lt;0")+3,0)),"")</f>
        <v>17</v>
      </c>
      <c r="O786" s="721"/>
      <c r="P786" s="721"/>
      <c r="Q786" s="721"/>
      <c r="R786" s="721"/>
      <c r="S786" s="721"/>
      <c r="T786" s="726"/>
    </row>
    <row r="787" spans="1:20" x14ac:dyDescent="0.35">
      <c r="A787" s="721" t="b">
        <f t="shared" ca="1" si="104"/>
        <v>0</v>
      </c>
      <c r="B787" s="721">
        <f t="shared" si="112"/>
        <v>98</v>
      </c>
      <c r="C787" s="739" t="str">
        <f t="shared" ca="1" si="105"/>
        <v>a171R00000RNFIrQAP</v>
      </c>
      <c r="D787" s="737" t="str">
        <f ca="1">IFERROR(IF(ROW()=509,"",OFFSET(C785,-COUNTIF(B$507:B786,"&lt;0")+3,1)),"")</f>
        <v>CI-49926</v>
      </c>
      <c r="E787" s="721">
        <f t="shared" ca="1" si="113"/>
        <v>2</v>
      </c>
      <c r="F787" s="738">
        <f t="shared" ca="1" si="106"/>
        <v>17</v>
      </c>
      <c r="G787" s="726" t="str">
        <f t="shared" ca="1" si="107"/>
        <v/>
      </c>
      <c r="H787" s="721">
        <f t="shared" ca="1" si="114"/>
        <v>41</v>
      </c>
      <c r="I787" s="740" t="str">
        <f t="shared" ca="1" si="108"/>
        <v/>
      </c>
      <c r="J787" s="734" t="str">
        <f t="shared" ca="1" si="109"/>
        <v/>
      </c>
      <c r="K787" s="723" t="str">
        <f t="shared" ca="1" si="110"/>
        <v/>
      </c>
      <c r="L787" s="726" t="str">
        <f t="shared" ca="1" si="111"/>
        <v/>
      </c>
      <c r="M787" s="737" t="str">
        <f ca="1">IFERROR(IF(ROW()=509,"",OFFSET($C785,-COUNTIF($B$507:$B786,"&lt;0")+3,0)),"")</f>
        <v>a171R00000RNFIrQAP</v>
      </c>
      <c r="N787" s="737">
        <f ca="1">IFERROR(IF(ROW()=509,"",OFFSET($F785,-COUNTIF($B$507:B786,"&lt;0")+3,0)),"")</f>
        <v>17</v>
      </c>
      <c r="O787" s="721"/>
      <c r="P787" s="721"/>
      <c r="Q787" s="721"/>
      <c r="R787" s="721"/>
      <c r="S787" s="721"/>
      <c r="T787" s="726"/>
    </row>
    <row r="788" spans="1:20" x14ac:dyDescent="0.35">
      <c r="A788" s="721" t="b">
        <f t="shared" ca="1" si="104"/>
        <v>0</v>
      </c>
      <c r="B788" s="721">
        <f t="shared" si="112"/>
        <v>99</v>
      </c>
      <c r="C788" s="739" t="str">
        <f t="shared" ca="1" si="105"/>
        <v>a171R00000RNFJLQA5</v>
      </c>
      <c r="D788" s="737" t="str">
        <f ca="1">IFERROR(IF(ROW()=509,"",OFFSET(C786,-COUNTIF(B$507:B787,"&lt;0")+3,1)),"")</f>
        <v>CI-49926</v>
      </c>
      <c r="E788" s="721">
        <f t="shared" ca="1" si="113"/>
        <v>3</v>
      </c>
      <c r="F788" s="738">
        <f t="shared" ca="1" si="106"/>
        <v>17</v>
      </c>
      <c r="G788" s="726" t="str">
        <f t="shared" ca="1" si="107"/>
        <v/>
      </c>
      <c r="H788" s="721">
        <f t="shared" ca="1" si="114"/>
        <v>41</v>
      </c>
      <c r="I788" s="740" t="str">
        <f t="shared" ca="1" si="108"/>
        <v/>
      </c>
      <c r="J788" s="734" t="str">
        <f t="shared" ca="1" si="109"/>
        <v/>
      </c>
      <c r="K788" s="723" t="str">
        <f t="shared" ca="1" si="110"/>
        <v/>
      </c>
      <c r="L788" s="726" t="str">
        <f t="shared" ca="1" si="111"/>
        <v/>
      </c>
      <c r="M788" s="737" t="str">
        <f ca="1">IFERROR(IF(ROW()=509,"",OFFSET($C786,-COUNTIF($B$507:$B787,"&lt;0")+3,0)),"")</f>
        <v>a171R00000RNFJLQA5</v>
      </c>
      <c r="N788" s="737">
        <f ca="1">IFERROR(IF(ROW()=509,"",OFFSET($F786,-COUNTIF($B$507:B787,"&lt;0")+3,0)),"")</f>
        <v>17</v>
      </c>
      <c r="O788" s="721"/>
      <c r="P788" s="721"/>
      <c r="Q788" s="721"/>
      <c r="R788" s="721"/>
      <c r="S788" s="721"/>
      <c r="T788" s="726"/>
    </row>
    <row r="789" spans="1:20" x14ac:dyDescent="0.35">
      <c r="A789" s="721" t="b">
        <f t="shared" ca="1" si="104"/>
        <v>0</v>
      </c>
      <c r="B789" s="721">
        <f t="shared" si="112"/>
        <v>100</v>
      </c>
      <c r="C789" s="739" t="str">
        <f t="shared" ca="1" si="105"/>
        <v>a171R00000RNFJpQAP</v>
      </c>
      <c r="D789" s="737" t="str">
        <f ca="1">IFERROR(IF(ROW()=509,"",OFFSET(C787,-COUNTIF(B$507:B788,"&lt;0")+3,1)),"")</f>
        <v>CI-49926</v>
      </c>
      <c r="E789" s="721">
        <f t="shared" ca="1" si="113"/>
        <v>4</v>
      </c>
      <c r="F789" s="738">
        <f t="shared" ca="1" si="106"/>
        <v>17</v>
      </c>
      <c r="G789" s="726" t="str">
        <f t="shared" ca="1" si="107"/>
        <v/>
      </c>
      <c r="H789" s="721">
        <f t="shared" ca="1" si="114"/>
        <v>41</v>
      </c>
      <c r="I789" s="740" t="str">
        <f t="shared" ca="1" si="108"/>
        <v/>
      </c>
      <c r="J789" s="734" t="str">
        <f t="shared" ca="1" si="109"/>
        <v/>
      </c>
      <c r="K789" s="723" t="str">
        <f t="shared" ca="1" si="110"/>
        <v/>
      </c>
      <c r="L789" s="726" t="str">
        <f t="shared" ca="1" si="111"/>
        <v/>
      </c>
      <c r="M789" s="737" t="str">
        <f ca="1">IFERROR(IF(ROW()=509,"",OFFSET($C787,-COUNTIF($B$507:$B788,"&lt;0")+3,0)),"")</f>
        <v>a171R00000RNFJpQAP</v>
      </c>
      <c r="N789" s="737">
        <f ca="1">IFERROR(IF(ROW()=509,"",OFFSET($F787,-COUNTIF($B$507:B788,"&lt;0")+3,0)),"")</f>
        <v>17</v>
      </c>
      <c r="O789" s="721"/>
      <c r="P789" s="721"/>
      <c r="Q789" s="721"/>
      <c r="R789" s="721"/>
      <c r="S789" s="721"/>
      <c r="T789" s="726"/>
    </row>
    <row r="790" spans="1:20" x14ac:dyDescent="0.35">
      <c r="A790" s="721" t="b">
        <f t="shared" ca="1" si="104"/>
        <v>0</v>
      </c>
      <c r="B790" s="721">
        <f t="shared" si="112"/>
        <v>101</v>
      </c>
      <c r="C790" s="739" t="str">
        <f t="shared" ca="1" si="105"/>
        <v>a171R00000RNFKJQA5</v>
      </c>
      <c r="D790" s="737" t="str">
        <f ca="1">IFERROR(IF(ROW()=509,"",OFFSET(C788,-COUNTIF(B$507:B789,"&lt;0")+3,1)),"")</f>
        <v>CI-49926</v>
      </c>
      <c r="E790" s="721">
        <f t="shared" ca="1" si="113"/>
        <v>5</v>
      </c>
      <c r="F790" s="738">
        <f t="shared" ca="1" si="106"/>
        <v>17</v>
      </c>
      <c r="G790" s="726" t="str">
        <f t="shared" ca="1" si="107"/>
        <v/>
      </c>
      <c r="H790" s="721">
        <f t="shared" ca="1" si="114"/>
        <v>41</v>
      </c>
      <c r="I790" s="740" t="str">
        <f t="shared" ca="1" si="108"/>
        <v/>
      </c>
      <c r="J790" s="734" t="str">
        <f t="shared" ca="1" si="109"/>
        <v/>
      </c>
      <c r="K790" s="723" t="str">
        <f t="shared" ca="1" si="110"/>
        <v/>
      </c>
      <c r="L790" s="726" t="str">
        <f t="shared" ca="1" si="111"/>
        <v/>
      </c>
      <c r="M790" s="737" t="str">
        <f ca="1">IFERROR(IF(ROW()=509,"",OFFSET($C788,-COUNTIF($B$507:$B789,"&lt;0")+3,0)),"")</f>
        <v>a171R00000RNFKJQA5</v>
      </c>
      <c r="N790" s="737">
        <f ca="1">IFERROR(IF(ROW()=509,"",OFFSET($F788,-COUNTIF($B$507:B789,"&lt;0")+3,0)),"")</f>
        <v>17</v>
      </c>
      <c r="O790" s="721"/>
      <c r="P790" s="721"/>
      <c r="Q790" s="721"/>
      <c r="R790" s="721"/>
      <c r="S790" s="721"/>
      <c r="T790" s="726"/>
    </row>
    <row r="791" spans="1:20" x14ac:dyDescent="0.35">
      <c r="A791" s="721" t="b">
        <f t="shared" ca="1" si="104"/>
        <v>0</v>
      </c>
      <c r="B791" s="721">
        <f t="shared" si="112"/>
        <v>102</v>
      </c>
      <c r="C791" s="739" t="str">
        <f t="shared" ca="1" si="105"/>
        <v>a171R00000RNFKnQAP</v>
      </c>
      <c r="D791" s="737" t="str">
        <f ca="1">IFERROR(IF(ROW()=509,"",OFFSET(C789,-COUNTIF(B$507:B790,"&lt;0")+3,1)),"")</f>
        <v>CI-49926</v>
      </c>
      <c r="E791" s="721">
        <f t="shared" ca="1" si="113"/>
        <v>6</v>
      </c>
      <c r="F791" s="738">
        <f t="shared" ca="1" si="106"/>
        <v>17</v>
      </c>
      <c r="G791" s="726" t="str">
        <f t="shared" ca="1" si="107"/>
        <v/>
      </c>
      <c r="H791" s="721">
        <f t="shared" ca="1" si="114"/>
        <v>41</v>
      </c>
      <c r="I791" s="740" t="str">
        <f t="shared" ca="1" si="108"/>
        <v/>
      </c>
      <c r="J791" s="734" t="str">
        <f t="shared" ca="1" si="109"/>
        <v/>
      </c>
      <c r="K791" s="723" t="str">
        <f t="shared" ca="1" si="110"/>
        <v/>
      </c>
      <c r="L791" s="726" t="str">
        <f t="shared" ca="1" si="111"/>
        <v/>
      </c>
      <c r="M791" s="737" t="str">
        <f ca="1">IFERROR(IF(ROW()=509,"",OFFSET($C789,-COUNTIF($B$507:$B790,"&lt;0")+3,0)),"")</f>
        <v>a171R00000RNFKnQAP</v>
      </c>
      <c r="N791" s="737">
        <f ca="1">IFERROR(IF(ROW()=509,"",OFFSET($F789,-COUNTIF($B$507:B790,"&lt;0")+3,0)),"")</f>
        <v>17</v>
      </c>
      <c r="O791" s="721"/>
      <c r="P791" s="721"/>
      <c r="Q791" s="721"/>
      <c r="R791" s="721"/>
      <c r="S791" s="721"/>
      <c r="T791" s="726"/>
    </row>
    <row r="792" spans="1:20" x14ac:dyDescent="0.35">
      <c r="A792" s="721" t="b">
        <f t="shared" ca="1" si="104"/>
        <v>0</v>
      </c>
      <c r="B792" s="721">
        <f t="shared" si="112"/>
        <v>103</v>
      </c>
      <c r="C792" s="739" t="str">
        <f t="shared" ca="1" si="105"/>
        <v>a171R00000RNFIOQA5</v>
      </c>
      <c r="D792" s="737" t="str">
        <f ca="1">IFERROR(IF(ROW()=509,"",OFFSET(C790,-COUNTIF(B$507:B791,"&lt;0")+3,1)),"")</f>
        <v>CI-49927</v>
      </c>
      <c r="E792" s="721">
        <f t="shared" ca="1" si="113"/>
        <v>1</v>
      </c>
      <c r="F792" s="738">
        <f t="shared" ca="1" si="106"/>
        <v>18</v>
      </c>
      <c r="G792" s="726" t="str">
        <f t="shared" ca="1" si="107"/>
        <v/>
      </c>
      <c r="H792" s="721">
        <f t="shared" ca="1" si="114"/>
        <v>43</v>
      </c>
      <c r="I792" s="740" t="str">
        <f t="shared" ca="1" si="108"/>
        <v/>
      </c>
      <c r="J792" s="734" t="str">
        <f t="shared" ca="1" si="109"/>
        <v/>
      </c>
      <c r="K792" s="723" t="str">
        <f t="shared" ca="1" si="110"/>
        <v/>
      </c>
      <c r="L792" s="726" t="str">
        <f t="shared" ca="1" si="111"/>
        <v/>
      </c>
      <c r="M792" s="737" t="str">
        <f ca="1">IFERROR(IF(ROW()=509,"",OFFSET($C790,-COUNTIF($B$507:$B791,"&lt;0")+3,0)),"")</f>
        <v>a171R00000RNFIOQA5</v>
      </c>
      <c r="N792" s="737">
        <f ca="1">IFERROR(IF(ROW()=509,"",OFFSET($F790,-COUNTIF($B$507:B791,"&lt;0")+3,0)),"")</f>
        <v>18</v>
      </c>
      <c r="O792" s="721"/>
      <c r="P792" s="721"/>
      <c r="Q792" s="721"/>
      <c r="R792" s="721"/>
      <c r="S792" s="721"/>
      <c r="T792" s="726"/>
    </row>
    <row r="793" spans="1:20" x14ac:dyDescent="0.35">
      <c r="A793" s="721" t="b">
        <f t="shared" ca="1" si="104"/>
        <v>0</v>
      </c>
      <c r="B793" s="721">
        <f t="shared" si="112"/>
        <v>104</v>
      </c>
      <c r="C793" s="739" t="str">
        <f t="shared" ca="1" si="105"/>
        <v>a171R00000RNFIsQAP</v>
      </c>
      <c r="D793" s="737" t="str">
        <f ca="1">IFERROR(IF(ROW()=509,"",OFFSET(C791,-COUNTIF(B$507:B792,"&lt;0")+3,1)),"")</f>
        <v>CI-49927</v>
      </c>
      <c r="E793" s="721">
        <f t="shared" ca="1" si="113"/>
        <v>2</v>
      </c>
      <c r="F793" s="738">
        <f t="shared" ca="1" si="106"/>
        <v>18</v>
      </c>
      <c r="G793" s="726" t="str">
        <f t="shared" ca="1" si="107"/>
        <v/>
      </c>
      <c r="H793" s="721">
        <f t="shared" ca="1" si="114"/>
        <v>43</v>
      </c>
      <c r="I793" s="740" t="str">
        <f t="shared" ca="1" si="108"/>
        <v/>
      </c>
      <c r="J793" s="734" t="str">
        <f t="shared" ca="1" si="109"/>
        <v/>
      </c>
      <c r="K793" s="723" t="str">
        <f t="shared" ca="1" si="110"/>
        <v/>
      </c>
      <c r="L793" s="726" t="str">
        <f t="shared" ca="1" si="111"/>
        <v/>
      </c>
      <c r="M793" s="737" t="str">
        <f ca="1">IFERROR(IF(ROW()=509,"",OFFSET($C791,-COUNTIF($B$507:$B792,"&lt;0")+3,0)),"")</f>
        <v>a171R00000RNFIsQAP</v>
      </c>
      <c r="N793" s="737">
        <f ca="1">IFERROR(IF(ROW()=509,"",OFFSET($F791,-COUNTIF($B$507:B792,"&lt;0")+3,0)),"")</f>
        <v>18</v>
      </c>
      <c r="O793" s="721"/>
      <c r="P793" s="721"/>
      <c r="Q793" s="721"/>
      <c r="R793" s="721"/>
      <c r="S793" s="721"/>
      <c r="T793" s="726"/>
    </row>
    <row r="794" spans="1:20" x14ac:dyDescent="0.35">
      <c r="A794" s="721" t="b">
        <f t="shared" ca="1" si="104"/>
        <v>0</v>
      </c>
      <c r="B794" s="721">
        <f t="shared" si="112"/>
        <v>105</v>
      </c>
      <c r="C794" s="739" t="str">
        <f t="shared" ca="1" si="105"/>
        <v>a171R00000RNFJMQA5</v>
      </c>
      <c r="D794" s="737" t="str">
        <f ca="1">IFERROR(IF(ROW()=509,"",OFFSET(C792,-COUNTIF(B$507:B793,"&lt;0")+3,1)),"")</f>
        <v>CI-49927</v>
      </c>
      <c r="E794" s="721">
        <f t="shared" ca="1" si="113"/>
        <v>3</v>
      </c>
      <c r="F794" s="738">
        <f t="shared" ca="1" si="106"/>
        <v>18</v>
      </c>
      <c r="G794" s="726" t="str">
        <f t="shared" ca="1" si="107"/>
        <v/>
      </c>
      <c r="H794" s="721">
        <f t="shared" ca="1" si="114"/>
        <v>43</v>
      </c>
      <c r="I794" s="740" t="str">
        <f t="shared" ca="1" si="108"/>
        <v/>
      </c>
      <c r="J794" s="734" t="str">
        <f t="shared" ca="1" si="109"/>
        <v/>
      </c>
      <c r="K794" s="723" t="str">
        <f t="shared" ca="1" si="110"/>
        <v/>
      </c>
      <c r="L794" s="726" t="str">
        <f t="shared" ca="1" si="111"/>
        <v/>
      </c>
      <c r="M794" s="737" t="str">
        <f ca="1">IFERROR(IF(ROW()=509,"",OFFSET($C792,-COUNTIF($B$507:$B793,"&lt;0")+3,0)),"")</f>
        <v>a171R00000RNFJMQA5</v>
      </c>
      <c r="N794" s="737">
        <f ca="1">IFERROR(IF(ROW()=509,"",OFFSET($F792,-COUNTIF($B$507:B793,"&lt;0")+3,0)),"")</f>
        <v>18</v>
      </c>
      <c r="O794" s="721"/>
      <c r="P794" s="721"/>
      <c r="Q794" s="721"/>
      <c r="R794" s="721"/>
      <c r="S794" s="721"/>
      <c r="T794" s="726"/>
    </row>
    <row r="795" spans="1:20" x14ac:dyDescent="0.35">
      <c r="A795" s="721" t="b">
        <f t="shared" ca="1" si="104"/>
        <v>0</v>
      </c>
      <c r="B795" s="721">
        <f t="shared" si="112"/>
        <v>106</v>
      </c>
      <c r="C795" s="739" t="str">
        <f t="shared" ca="1" si="105"/>
        <v>a171R00000RNFJqQAP</v>
      </c>
      <c r="D795" s="737" t="str">
        <f ca="1">IFERROR(IF(ROW()=509,"",OFFSET(C793,-COUNTIF(B$507:B794,"&lt;0")+3,1)),"")</f>
        <v>CI-49927</v>
      </c>
      <c r="E795" s="721">
        <f t="shared" ca="1" si="113"/>
        <v>4</v>
      </c>
      <c r="F795" s="738">
        <f t="shared" ca="1" si="106"/>
        <v>18</v>
      </c>
      <c r="G795" s="726" t="str">
        <f t="shared" ca="1" si="107"/>
        <v/>
      </c>
      <c r="H795" s="721">
        <f t="shared" ca="1" si="114"/>
        <v>43</v>
      </c>
      <c r="I795" s="740" t="str">
        <f t="shared" ca="1" si="108"/>
        <v/>
      </c>
      <c r="J795" s="734" t="str">
        <f t="shared" ca="1" si="109"/>
        <v/>
      </c>
      <c r="K795" s="723" t="str">
        <f t="shared" ca="1" si="110"/>
        <v/>
      </c>
      <c r="L795" s="726" t="str">
        <f t="shared" ca="1" si="111"/>
        <v/>
      </c>
      <c r="M795" s="737" t="str">
        <f ca="1">IFERROR(IF(ROW()=509,"",OFFSET($C793,-COUNTIF($B$507:$B794,"&lt;0")+3,0)),"")</f>
        <v>a171R00000RNFJqQAP</v>
      </c>
      <c r="N795" s="737">
        <f ca="1">IFERROR(IF(ROW()=509,"",OFFSET($F793,-COUNTIF($B$507:B794,"&lt;0")+3,0)),"")</f>
        <v>18</v>
      </c>
      <c r="O795" s="721"/>
      <c r="P795" s="721"/>
      <c r="Q795" s="721"/>
      <c r="R795" s="721"/>
      <c r="S795" s="721"/>
      <c r="T795" s="726"/>
    </row>
    <row r="796" spans="1:20" x14ac:dyDescent="0.35">
      <c r="A796" s="721" t="b">
        <f t="shared" ca="1" si="104"/>
        <v>0</v>
      </c>
      <c r="B796" s="721">
        <f t="shared" si="112"/>
        <v>107</v>
      </c>
      <c r="C796" s="739" t="str">
        <f t="shared" ca="1" si="105"/>
        <v>a171R00000RNFKKQA5</v>
      </c>
      <c r="D796" s="737" t="str">
        <f ca="1">IFERROR(IF(ROW()=509,"",OFFSET(C794,-COUNTIF(B$507:B795,"&lt;0")+3,1)),"")</f>
        <v>CI-49927</v>
      </c>
      <c r="E796" s="721">
        <f t="shared" ca="1" si="113"/>
        <v>5</v>
      </c>
      <c r="F796" s="738">
        <f t="shared" ca="1" si="106"/>
        <v>18</v>
      </c>
      <c r="G796" s="726" t="str">
        <f t="shared" ca="1" si="107"/>
        <v/>
      </c>
      <c r="H796" s="721">
        <f t="shared" ca="1" si="114"/>
        <v>43</v>
      </c>
      <c r="I796" s="740" t="str">
        <f t="shared" ca="1" si="108"/>
        <v/>
      </c>
      <c r="J796" s="734" t="str">
        <f t="shared" ca="1" si="109"/>
        <v/>
      </c>
      <c r="K796" s="723" t="str">
        <f t="shared" ca="1" si="110"/>
        <v/>
      </c>
      <c r="L796" s="726" t="str">
        <f t="shared" ca="1" si="111"/>
        <v/>
      </c>
      <c r="M796" s="737" t="str">
        <f ca="1">IFERROR(IF(ROW()=509,"",OFFSET($C794,-COUNTIF($B$507:$B795,"&lt;0")+3,0)),"")</f>
        <v>a171R00000RNFKKQA5</v>
      </c>
      <c r="N796" s="737">
        <f ca="1">IFERROR(IF(ROW()=509,"",OFFSET($F794,-COUNTIF($B$507:B795,"&lt;0")+3,0)),"")</f>
        <v>18</v>
      </c>
      <c r="O796" s="721"/>
      <c r="P796" s="721"/>
      <c r="Q796" s="721"/>
      <c r="R796" s="721"/>
      <c r="S796" s="721"/>
      <c r="T796" s="726"/>
    </row>
    <row r="797" spans="1:20" x14ac:dyDescent="0.35">
      <c r="A797" s="721" t="b">
        <f t="shared" ca="1" si="104"/>
        <v>0</v>
      </c>
      <c r="B797" s="721">
        <f t="shared" si="112"/>
        <v>108</v>
      </c>
      <c r="C797" s="739" t="str">
        <f t="shared" ca="1" si="105"/>
        <v>a171R00000RNFKoQAP</v>
      </c>
      <c r="D797" s="737" t="str">
        <f ca="1">IFERROR(IF(ROW()=509,"",OFFSET(C795,-COUNTIF(B$507:B796,"&lt;0")+3,1)),"")</f>
        <v>CI-49927</v>
      </c>
      <c r="E797" s="721">
        <f t="shared" ca="1" si="113"/>
        <v>6</v>
      </c>
      <c r="F797" s="738">
        <f t="shared" ca="1" si="106"/>
        <v>18</v>
      </c>
      <c r="G797" s="726" t="str">
        <f t="shared" ca="1" si="107"/>
        <v/>
      </c>
      <c r="H797" s="721">
        <f t="shared" ca="1" si="114"/>
        <v>43</v>
      </c>
      <c r="I797" s="740" t="str">
        <f t="shared" ca="1" si="108"/>
        <v/>
      </c>
      <c r="J797" s="734" t="str">
        <f t="shared" ca="1" si="109"/>
        <v/>
      </c>
      <c r="K797" s="723" t="str">
        <f t="shared" ca="1" si="110"/>
        <v/>
      </c>
      <c r="L797" s="726" t="str">
        <f t="shared" ca="1" si="111"/>
        <v/>
      </c>
      <c r="M797" s="737" t="str">
        <f ca="1">IFERROR(IF(ROW()=509,"",OFFSET($C795,-COUNTIF($B$507:$B796,"&lt;0")+3,0)),"")</f>
        <v>a171R00000RNFKoQAP</v>
      </c>
      <c r="N797" s="737">
        <f ca="1">IFERROR(IF(ROW()=509,"",OFFSET($F795,-COUNTIF($B$507:B796,"&lt;0")+3,0)),"")</f>
        <v>18</v>
      </c>
      <c r="O797" s="721"/>
      <c r="P797" s="721"/>
      <c r="Q797" s="721"/>
      <c r="R797" s="721"/>
      <c r="S797" s="721"/>
      <c r="T797" s="726"/>
    </row>
    <row r="798" spans="1:20" x14ac:dyDescent="0.35">
      <c r="A798" s="721" t="b">
        <f t="shared" ca="1" si="104"/>
        <v>0</v>
      </c>
      <c r="B798" s="721">
        <f t="shared" si="112"/>
        <v>109</v>
      </c>
      <c r="C798" s="739" t="str">
        <f t="shared" ca="1" si="105"/>
        <v>a171R00000RNFIPQA5</v>
      </c>
      <c r="D798" s="737" t="str">
        <f ca="1">IFERROR(IF(ROW()=509,"",OFFSET(C796,-COUNTIF(B$507:B797,"&lt;0")+3,1)),"")</f>
        <v>CI-49928</v>
      </c>
      <c r="E798" s="721">
        <f t="shared" ca="1" si="113"/>
        <v>1</v>
      </c>
      <c r="F798" s="738">
        <f t="shared" ca="1" si="106"/>
        <v>19</v>
      </c>
      <c r="G798" s="726" t="str">
        <f t="shared" ca="1" si="107"/>
        <v/>
      </c>
      <c r="H798" s="721">
        <f t="shared" ca="1" si="114"/>
        <v>45</v>
      </c>
      <c r="I798" s="740" t="str">
        <f t="shared" ca="1" si="108"/>
        <v/>
      </c>
      <c r="J798" s="734" t="str">
        <f t="shared" ca="1" si="109"/>
        <v/>
      </c>
      <c r="K798" s="723" t="str">
        <f t="shared" ca="1" si="110"/>
        <v/>
      </c>
      <c r="L798" s="726" t="str">
        <f t="shared" ca="1" si="111"/>
        <v/>
      </c>
      <c r="M798" s="737" t="str">
        <f ca="1">IFERROR(IF(ROW()=509,"",OFFSET($C796,-COUNTIF($B$507:$B797,"&lt;0")+3,0)),"")</f>
        <v>a171R00000RNFIPQA5</v>
      </c>
      <c r="N798" s="737">
        <f ca="1">IFERROR(IF(ROW()=509,"",OFFSET($F796,-COUNTIF($B$507:B797,"&lt;0")+3,0)),"")</f>
        <v>19</v>
      </c>
      <c r="O798" s="721"/>
      <c r="P798" s="721"/>
      <c r="Q798" s="721"/>
      <c r="R798" s="721"/>
      <c r="S798" s="721"/>
      <c r="T798" s="726"/>
    </row>
    <row r="799" spans="1:20" x14ac:dyDescent="0.35">
      <c r="A799" s="721" t="b">
        <f t="shared" ca="1" si="104"/>
        <v>0</v>
      </c>
      <c r="B799" s="721">
        <f t="shared" si="112"/>
        <v>110</v>
      </c>
      <c r="C799" s="739" t="str">
        <f t="shared" ca="1" si="105"/>
        <v>a171R00000RNFItQAP</v>
      </c>
      <c r="D799" s="737" t="str">
        <f ca="1">IFERROR(IF(ROW()=509,"",OFFSET(C797,-COUNTIF(B$507:B798,"&lt;0")+3,1)),"")</f>
        <v>CI-49928</v>
      </c>
      <c r="E799" s="721">
        <f t="shared" ca="1" si="113"/>
        <v>2</v>
      </c>
      <c r="F799" s="738">
        <f t="shared" ca="1" si="106"/>
        <v>19</v>
      </c>
      <c r="G799" s="726" t="str">
        <f t="shared" ca="1" si="107"/>
        <v/>
      </c>
      <c r="H799" s="721">
        <f t="shared" ca="1" si="114"/>
        <v>45</v>
      </c>
      <c r="I799" s="740" t="str">
        <f t="shared" ca="1" si="108"/>
        <v/>
      </c>
      <c r="J799" s="734" t="str">
        <f t="shared" ca="1" si="109"/>
        <v/>
      </c>
      <c r="K799" s="723" t="str">
        <f t="shared" ca="1" si="110"/>
        <v/>
      </c>
      <c r="L799" s="726" t="str">
        <f t="shared" ca="1" si="111"/>
        <v/>
      </c>
      <c r="M799" s="737" t="str">
        <f ca="1">IFERROR(IF(ROW()=509,"",OFFSET($C797,-COUNTIF($B$507:$B798,"&lt;0")+3,0)),"")</f>
        <v>a171R00000RNFItQAP</v>
      </c>
      <c r="N799" s="737">
        <f ca="1">IFERROR(IF(ROW()=509,"",OFFSET($F797,-COUNTIF($B$507:B798,"&lt;0")+3,0)),"")</f>
        <v>19</v>
      </c>
      <c r="O799" s="721"/>
      <c r="P799" s="721"/>
      <c r="Q799" s="721"/>
      <c r="R799" s="721"/>
      <c r="S799" s="721"/>
      <c r="T799" s="726"/>
    </row>
    <row r="800" spans="1:20" x14ac:dyDescent="0.35">
      <c r="A800" s="721" t="b">
        <f t="shared" ca="1" si="104"/>
        <v>0</v>
      </c>
      <c r="B800" s="721">
        <f t="shared" si="112"/>
        <v>111</v>
      </c>
      <c r="C800" s="739" t="str">
        <f t="shared" ca="1" si="105"/>
        <v>a171R00000RNFJNQA5</v>
      </c>
      <c r="D800" s="737" t="str">
        <f ca="1">IFERROR(IF(ROW()=509,"",OFFSET(C798,-COUNTIF(B$507:B799,"&lt;0")+3,1)),"")</f>
        <v>CI-49928</v>
      </c>
      <c r="E800" s="721">
        <f t="shared" ca="1" si="113"/>
        <v>3</v>
      </c>
      <c r="F800" s="738">
        <f t="shared" ca="1" si="106"/>
        <v>19</v>
      </c>
      <c r="G800" s="726" t="str">
        <f t="shared" ca="1" si="107"/>
        <v/>
      </c>
      <c r="H800" s="721">
        <f t="shared" ca="1" si="114"/>
        <v>45</v>
      </c>
      <c r="I800" s="740" t="str">
        <f t="shared" ca="1" si="108"/>
        <v/>
      </c>
      <c r="J800" s="734" t="str">
        <f t="shared" ca="1" si="109"/>
        <v/>
      </c>
      <c r="K800" s="723" t="str">
        <f t="shared" ca="1" si="110"/>
        <v/>
      </c>
      <c r="L800" s="726" t="str">
        <f t="shared" ca="1" si="111"/>
        <v/>
      </c>
      <c r="M800" s="737" t="str">
        <f ca="1">IFERROR(IF(ROW()=509,"",OFFSET($C798,-COUNTIF($B$507:$B799,"&lt;0")+3,0)),"")</f>
        <v>a171R00000RNFJNQA5</v>
      </c>
      <c r="N800" s="737">
        <f ca="1">IFERROR(IF(ROW()=509,"",OFFSET($F798,-COUNTIF($B$507:B799,"&lt;0")+3,0)),"")</f>
        <v>19</v>
      </c>
      <c r="O800" s="721"/>
      <c r="P800" s="721"/>
      <c r="Q800" s="721"/>
      <c r="R800" s="721"/>
      <c r="S800" s="721"/>
      <c r="T800" s="726"/>
    </row>
    <row r="801" spans="1:20" x14ac:dyDescent="0.35">
      <c r="A801" s="721" t="b">
        <f t="shared" ca="1" si="104"/>
        <v>0</v>
      </c>
      <c r="B801" s="721">
        <f t="shared" si="112"/>
        <v>112</v>
      </c>
      <c r="C801" s="739" t="str">
        <f t="shared" ca="1" si="105"/>
        <v>a171R00000RNFJrQAP</v>
      </c>
      <c r="D801" s="737" t="str">
        <f ca="1">IFERROR(IF(ROW()=509,"",OFFSET(C799,-COUNTIF(B$507:B800,"&lt;0")+3,1)),"")</f>
        <v>CI-49928</v>
      </c>
      <c r="E801" s="721">
        <f t="shared" ca="1" si="113"/>
        <v>4</v>
      </c>
      <c r="F801" s="738">
        <f t="shared" ca="1" si="106"/>
        <v>19</v>
      </c>
      <c r="G801" s="726" t="str">
        <f t="shared" ca="1" si="107"/>
        <v/>
      </c>
      <c r="H801" s="721">
        <f t="shared" ca="1" si="114"/>
        <v>45</v>
      </c>
      <c r="I801" s="740" t="str">
        <f t="shared" ca="1" si="108"/>
        <v/>
      </c>
      <c r="J801" s="734" t="str">
        <f t="shared" ca="1" si="109"/>
        <v/>
      </c>
      <c r="K801" s="723" t="str">
        <f t="shared" ca="1" si="110"/>
        <v/>
      </c>
      <c r="L801" s="726" t="str">
        <f t="shared" ca="1" si="111"/>
        <v/>
      </c>
      <c r="M801" s="737" t="str">
        <f ca="1">IFERROR(IF(ROW()=509,"",OFFSET($C799,-COUNTIF($B$507:$B800,"&lt;0")+3,0)),"")</f>
        <v>a171R00000RNFJrQAP</v>
      </c>
      <c r="N801" s="737">
        <f ca="1">IFERROR(IF(ROW()=509,"",OFFSET($F799,-COUNTIF($B$507:B800,"&lt;0")+3,0)),"")</f>
        <v>19</v>
      </c>
      <c r="O801" s="721"/>
      <c r="P801" s="721"/>
      <c r="Q801" s="721"/>
      <c r="R801" s="721"/>
      <c r="S801" s="721"/>
      <c r="T801" s="726"/>
    </row>
    <row r="802" spans="1:20" x14ac:dyDescent="0.35">
      <c r="A802" s="721" t="b">
        <f t="shared" ca="1" si="104"/>
        <v>0</v>
      </c>
      <c r="B802" s="721">
        <f t="shared" si="112"/>
        <v>113</v>
      </c>
      <c r="C802" s="739" t="str">
        <f t="shared" ca="1" si="105"/>
        <v>a171R00000RNFKLQA5</v>
      </c>
      <c r="D802" s="737" t="str">
        <f ca="1">IFERROR(IF(ROW()=509,"",OFFSET(C800,-COUNTIF(B$507:B801,"&lt;0")+3,1)),"")</f>
        <v>CI-49928</v>
      </c>
      <c r="E802" s="721">
        <f t="shared" ca="1" si="113"/>
        <v>5</v>
      </c>
      <c r="F802" s="738">
        <f t="shared" ca="1" si="106"/>
        <v>19</v>
      </c>
      <c r="G802" s="726" t="str">
        <f t="shared" ca="1" si="107"/>
        <v/>
      </c>
      <c r="H802" s="721">
        <f t="shared" ca="1" si="114"/>
        <v>45</v>
      </c>
      <c r="I802" s="740" t="str">
        <f t="shared" ca="1" si="108"/>
        <v/>
      </c>
      <c r="J802" s="734" t="str">
        <f t="shared" ca="1" si="109"/>
        <v/>
      </c>
      <c r="K802" s="723" t="str">
        <f t="shared" ca="1" si="110"/>
        <v/>
      </c>
      <c r="L802" s="726" t="str">
        <f t="shared" ca="1" si="111"/>
        <v/>
      </c>
      <c r="M802" s="737" t="str">
        <f ca="1">IFERROR(IF(ROW()=509,"",OFFSET($C800,-COUNTIF($B$507:$B801,"&lt;0")+3,0)),"")</f>
        <v>a171R00000RNFKLQA5</v>
      </c>
      <c r="N802" s="737">
        <f ca="1">IFERROR(IF(ROW()=509,"",OFFSET($F800,-COUNTIF($B$507:B801,"&lt;0")+3,0)),"")</f>
        <v>19</v>
      </c>
      <c r="O802" s="721"/>
      <c r="P802" s="721"/>
      <c r="Q802" s="721"/>
      <c r="R802" s="721"/>
      <c r="S802" s="721"/>
      <c r="T802" s="726"/>
    </row>
    <row r="803" spans="1:20" x14ac:dyDescent="0.35">
      <c r="A803" s="721" t="b">
        <f t="shared" ca="1" si="104"/>
        <v>0</v>
      </c>
      <c r="B803" s="721">
        <f t="shared" si="112"/>
        <v>114</v>
      </c>
      <c r="C803" s="739" t="str">
        <f t="shared" ca="1" si="105"/>
        <v>a171R00000RNFKpQAP</v>
      </c>
      <c r="D803" s="737" t="str">
        <f ca="1">IFERROR(IF(ROW()=509,"",OFFSET(C801,-COUNTIF(B$507:B802,"&lt;0")+3,1)),"")</f>
        <v>CI-49928</v>
      </c>
      <c r="E803" s="721">
        <f t="shared" ca="1" si="113"/>
        <v>6</v>
      </c>
      <c r="F803" s="738">
        <f t="shared" ca="1" si="106"/>
        <v>19</v>
      </c>
      <c r="G803" s="726" t="str">
        <f t="shared" ca="1" si="107"/>
        <v/>
      </c>
      <c r="H803" s="721">
        <f t="shared" ca="1" si="114"/>
        <v>45</v>
      </c>
      <c r="I803" s="740" t="str">
        <f t="shared" ca="1" si="108"/>
        <v/>
      </c>
      <c r="J803" s="734" t="str">
        <f t="shared" ca="1" si="109"/>
        <v/>
      </c>
      <c r="K803" s="723" t="str">
        <f t="shared" ca="1" si="110"/>
        <v/>
      </c>
      <c r="L803" s="726" t="str">
        <f t="shared" ca="1" si="111"/>
        <v/>
      </c>
      <c r="M803" s="737" t="str">
        <f ca="1">IFERROR(IF(ROW()=509,"",OFFSET($C801,-COUNTIF($B$507:$B802,"&lt;0")+3,0)),"")</f>
        <v>a171R00000RNFKpQAP</v>
      </c>
      <c r="N803" s="737">
        <f ca="1">IFERROR(IF(ROW()=509,"",OFFSET($F801,-COUNTIF($B$507:B802,"&lt;0")+3,0)),"")</f>
        <v>19</v>
      </c>
      <c r="O803" s="721"/>
      <c r="P803" s="721"/>
      <c r="Q803" s="721"/>
      <c r="R803" s="721"/>
      <c r="S803" s="721"/>
      <c r="T803" s="726"/>
    </row>
    <row r="804" spans="1:20" x14ac:dyDescent="0.35">
      <c r="A804" s="721" t="b">
        <f t="shared" ca="1" si="104"/>
        <v>0</v>
      </c>
      <c r="B804" s="721">
        <f t="shared" si="112"/>
        <v>115</v>
      </c>
      <c r="C804" s="739" t="str">
        <f t="shared" ca="1" si="105"/>
        <v>a171R00000RNFIQQA5</v>
      </c>
      <c r="D804" s="737" t="str">
        <f ca="1">IFERROR(IF(ROW()=509,"",OFFSET(C802,-COUNTIF(B$507:B803,"&lt;0")+3,1)),"")</f>
        <v>CI-49929</v>
      </c>
      <c r="E804" s="721">
        <f t="shared" ca="1" si="113"/>
        <v>1</v>
      </c>
      <c r="F804" s="738">
        <f t="shared" ca="1" si="106"/>
        <v>20</v>
      </c>
      <c r="G804" s="726" t="str">
        <f t="shared" ca="1" si="107"/>
        <v/>
      </c>
      <c r="H804" s="721">
        <f t="shared" ca="1" si="114"/>
        <v>47</v>
      </c>
      <c r="I804" s="740" t="str">
        <f t="shared" ca="1" si="108"/>
        <v/>
      </c>
      <c r="J804" s="734" t="str">
        <f t="shared" ca="1" si="109"/>
        <v/>
      </c>
      <c r="K804" s="723" t="str">
        <f t="shared" ca="1" si="110"/>
        <v/>
      </c>
      <c r="L804" s="726" t="str">
        <f t="shared" ca="1" si="111"/>
        <v/>
      </c>
      <c r="M804" s="737" t="str">
        <f ca="1">IFERROR(IF(ROW()=509,"",OFFSET($C802,-COUNTIF($B$507:$B803,"&lt;0")+3,0)),"")</f>
        <v>a171R00000RNFIQQA5</v>
      </c>
      <c r="N804" s="737">
        <f ca="1">IFERROR(IF(ROW()=509,"",OFFSET($F802,-COUNTIF($B$507:B803,"&lt;0")+3,0)),"")</f>
        <v>20</v>
      </c>
      <c r="O804" s="721"/>
      <c r="P804" s="721"/>
      <c r="Q804" s="721"/>
      <c r="R804" s="721"/>
      <c r="S804" s="721"/>
      <c r="T804" s="726"/>
    </row>
    <row r="805" spans="1:20" x14ac:dyDescent="0.35">
      <c r="A805" s="721" t="b">
        <f t="shared" ca="1" si="104"/>
        <v>0</v>
      </c>
      <c r="B805" s="721">
        <f t="shared" si="112"/>
        <v>116</v>
      </c>
      <c r="C805" s="739" t="str">
        <f t="shared" ca="1" si="105"/>
        <v>a171R00000RNFIuQAP</v>
      </c>
      <c r="D805" s="737" t="str">
        <f ca="1">IFERROR(IF(ROW()=509,"",OFFSET(C803,-COUNTIF(B$507:B804,"&lt;0")+3,1)),"")</f>
        <v>CI-49929</v>
      </c>
      <c r="E805" s="721">
        <f t="shared" ca="1" si="113"/>
        <v>2</v>
      </c>
      <c r="F805" s="738">
        <f t="shared" ca="1" si="106"/>
        <v>20</v>
      </c>
      <c r="G805" s="726" t="str">
        <f t="shared" ca="1" si="107"/>
        <v/>
      </c>
      <c r="H805" s="721">
        <f t="shared" ca="1" si="114"/>
        <v>47</v>
      </c>
      <c r="I805" s="740" t="str">
        <f t="shared" ca="1" si="108"/>
        <v/>
      </c>
      <c r="J805" s="734" t="str">
        <f t="shared" ca="1" si="109"/>
        <v/>
      </c>
      <c r="K805" s="723" t="str">
        <f t="shared" ca="1" si="110"/>
        <v/>
      </c>
      <c r="L805" s="726" t="str">
        <f t="shared" ca="1" si="111"/>
        <v/>
      </c>
      <c r="M805" s="737" t="str">
        <f ca="1">IFERROR(IF(ROW()=509,"",OFFSET($C803,-COUNTIF($B$507:$B804,"&lt;0")+3,0)),"")</f>
        <v>a171R00000RNFIuQAP</v>
      </c>
      <c r="N805" s="737">
        <f ca="1">IFERROR(IF(ROW()=509,"",OFFSET($F803,-COUNTIF($B$507:B804,"&lt;0")+3,0)),"")</f>
        <v>20</v>
      </c>
      <c r="O805" s="721"/>
      <c r="P805" s="721"/>
      <c r="Q805" s="721"/>
      <c r="R805" s="721"/>
      <c r="S805" s="721"/>
      <c r="T805" s="726"/>
    </row>
    <row r="806" spans="1:20" x14ac:dyDescent="0.35">
      <c r="A806" s="721" t="b">
        <f t="shared" ca="1" si="104"/>
        <v>0</v>
      </c>
      <c r="B806" s="721">
        <f t="shared" si="112"/>
        <v>117</v>
      </c>
      <c r="C806" s="739" t="str">
        <f t="shared" ca="1" si="105"/>
        <v>a171R00000RNFJOQA5</v>
      </c>
      <c r="D806" s="737" t="str">
        <f ca="1">IFERROR(IF(ROW()=509,"",OFFSET(C804,-COUNTIF(B$507:B805,"&lt;0")+3,1)),"")</f>
        <v>CI-49929</v>
      </c>
      <c r="E806" s="721">
        <f t="shared" ca="1" si="113"/>
        <v>3</v>
      </c>
      <c r="F806" s="738">
        <f t="shared" ca="1" si="106"/>
        <v>20</v>
      </c>
      <c r="G806" s="726" t="str">
        <f t="shared" ca="1" si="107"/>
        <v/>
      </c>
      <c r="H806" s="721">
        <f t="shared" ca="1" si="114"/>
        <v>47</v>
      </c>
      <c r="I806" s="740" t="str">
        <f t="shared" ca="1" si="108"/>
        <v/>
      </c>
      <c r="J806" s="734" t="str">
        <f t="shared" ca="1" si="109"/>
        <v/>
      </c>
      <c r="K806" s="723" t="str">
        <f t="shared" ca="1" si="110"/>
        <v/>
      </c>
      <c r="L806" s="726" t="str">
        <f t="shared" ca="1" si="111"/>
        <v/>
      </c>
      <c r="M806" s="737" t="str">
        <f ca="1">IFERROR(IF(ROW()=509,"",OFFSET($C804,-COUNTIF($B$507:$B805,"&lt;0")+3,0)),"")</f>
        <v>a171R00000RNFJOQA5</v>
      </c>
      <c r="N806" s="737">
        <f ca="1">IFERROR(IF(ROW()=509,"",OFFSET($F804,-COUNTIF($B$507:B805,"&lt;0")+3,0)),"")</f>
        <v>20</v>
      </c>
      <c r="O806" s="721"/>
      <c r="P806" s="721"/>
      <c r="Q806" s="721"/>
      <c r="R806" s="721"/>
      <c r="S806" s="721"/>
      <c r="T806" s="726"/>
    </row>
    <row r="807" spans="1:20" x14ac:dyDescent="0.35">
      <c r="A807" s="721" t="b">
        <f t="shared" ca="1" si="104"/>
        <v>0</v>
      </c>
      <c r="B807" s="721">
        <f t="shared" si="112"/>
        <v>118</v>
      </c>
      <c r="C807" s="739" t="str">
        <f t="shared" ca="1" si="105"/>
        <v>a171R00000RNFJsQAP</v>
      </c>
      <c r="D807" s="737" t="str">
        <f ca="1">IFERROR(IF(ROW()=509,"",OFFSET(C805,-COUNTIF(B$507:B806,"&lt;0")+3,1)),"")</f>
        <v>CI-49929</v>
      </c>
      <c r="E807" s="721">
        <f t="shared" ca="1" si="113"/>
        <v>4</v>
      </c>
      <c r="F807" s="738">
        <f t="shared" ca="1" si="106"/>
        <v>20</v>
      </c>
      <c r="G807" s="726" t="str">
        <f t="shared" ca="1" si="107"/>
        <v/>
      </c>
      <c r="H807" s="721">
        <f t="shared" ca="1" si="114"/>
        <v>47</v>
      </c>
      <c r="I807" s="740" t="str">
        <f t="shared" ca="1" si="108"/>
        <v/>
      </c>
      <c r="J807" s="734" t="str">
        <f t="shared" ca="1" si="109"/>
        <v/>
      </c>
      <c r="K807" s="723" t="str">
        <f t="shared" ca="1" si="110"/>
        <v/>
      </c>
      <c r="L807" s="726" t="str">
        <f t="shared" ca="1" si="111"/>
        <v/>
      </c>
      <c r="M807" s="737" t="str">
        <f ca="1">IFERROR(IF(ROW()=509,"",OFFSET($C805,-COUNTIF($B$507:$B806,"&lt;0")+3,0)),"")</f>
        <v>a171R00000RNFJsQAP</v>
      </c>
      <c r="N807" s="737">
        <f ca="1">IFERROR(IF(ROW()=509,"",OFFSET($F805,-COUNTIF($B$507:B806,"&lt;0")+3,0)),"")</f>
        <v>20</v>
      </c>
      <c r="O807" s="721"/>
      <c r="P807" s="721"/>
      <c r="Q807" s="721"/>
      <c r="R807" s="721"/>
      <c r="S807" s="721"/>
      <c r="T807" s="726"/>
    </row>
    <row r="808" spans="1:20" x14ac:dyDescent="0.35">
      <c r="A808" s="721" t="b">
        <f t="shared" ca="1" si="104"/>
        <v>0</v>
      </c>
      <c r="B808" s="721">
        <f t="shared" si="112"/>
        <v>119</v>
      </c>
      <c r="C808" s="739" t="str">
        <f t="shared" ca="1" si="105"/>
        <v>a171R00000RNFKMQA5</v>
      </c>
      <c r="D808" s="737" t="str">
        <f ca="1">IFERROR(IF(ROW()=509,"",OFFSET(C806,-COUNTIF(B$507:B807,"&lt;0")+3,1)),"")</f>
        <v>CI-49929</v>
      </c>
      <c r="E808" s="721">
        <f t="shared" ca="1" si="113"/>
        <v>5</v>
      </c>
      <c r="F808" s="738">
        <f t="shared" ca="1" si="106"/>
        <v>20</v>
      </c>
      <c r="G808" s="726" t="str">
        <f t="shared" ca="1" si="107"/>
        <v/>
      </c>
      <c r="H808" s="721">
        <f t="shared" ca="1" si="114"/>
        <v>47</v>
      </c>
      <c r="I808" s="740" t="str">
        <f t="shared" ca="1" si="108"/>
        <v/>
      </c>
      <c r="J808" s="734" t="str">
        <f t="shared" ca="1" si="109"/>
        <v/>
      </c>
      <c r="K808" s="723" t="str">
        <f t="shared" ca="1" si="110"/>
        <v/>
      </c>
      <c r="L808" s="726" t="str">
        <f t="shared" ca="1" si="111"/>
        <v/>
      </c>
      <c r="M808" s="737" t="str">
        <f ca="1">IFERROR(IF(ROW()=509,"",OFFSET($C806,-COUNTIF($B$507:$B807,"&lt;0")+3,0)),"")</f>
        <v>a171R00000RNFKMQA5</v>
      </c>
      <c r="N808" s="737">
        <f ca="1">IFERROR(IF(ROW()=509,"",OFFSET($F806,-COUNTIF($B$507:B807,"&lt;0")+3,0)),"")</f>
        <v>20</v>
      </c>
      <c r="O808" s="721"/>
      <c r="P808" s="721"/>
      <c r="Q808" s="721"/>
      <c r="R808" s="721"/>
      <c r="S808" s="721"/>
      <c r="T808" s="726"/>
    </row>
    <row r="809" spans="1:20" x14ac:dyDescent="0.35">
      <c r="A809" s="721" t="b">
        <f t="shared" ca="1" si="104"/>
        <v>0</v>
      </c>
      <c r="B809" s="721">
        <f t="shared" si="112"/>
        <v>120</v>
      </c>
      <c r="C809" s="739" t="str">
        <f t="shared" ca="1" si="105"/>
        <v>a171R00000RNFKqQAP</v>
      </c>
      <c r="D809" s="737" t="str">
        <f ca="1">IFERROR(IF(ROW()=509,"",OFFSET(C807,-COUNTIF(B$507:B808,"&lt;0")+3,1)),"")</f>
        <v>CI-49929</v>
      </c>
      <c r="E809" s="721">
        <f t="shared" ca="1" si="113"/>
        <v>6</v>
      </c>
      <c r="F809" s="738">
        <f t="shared" ca="1" si="106"/>
        <v>20</v>
      </c>
      <c r="G809" s="726" t="str">
        <f t="shared" ca="1" si="107"/>
        <v/>
      </c>
      <c r="H809" s="721">
        <f t="shared" ca="1" si="114"/>
        <v>47</v>
      </c>
      <c r="I809" s="740" t="str">
        <f t="shared" ca="1" si="108"/>
        <v/>
      </c>
      <c r="J809" s="734" t="str">
        <f t="shared" ca="1" si="109"/>
        <v/>
      </c>
      <c r="K809" s="723" t="str">
        <f t="shared" ca="1" si="110"/>
        <v/>
      </c>
      <c r="L809" s="726" t="str">
        <f t="shared" ca="1" si="111"/>
        <v/>
      </c>
      <c r="M809" s="737" t="str">
        <f ca="1">IFERROR(IF(ROW()=509,"",OFFSET($C807,-COUNTIF($B$507:$B808,"&lt;0")+3,0)),"")</f>
        <v>a171R00000RNFKqQAP</v>
      </c>
      <c r="N809" s="737">
        <f ca="1">IFERROR(IF(ROW()=509,"",OFFSET($F807,-COUNTIF($B$507:B808,"&lt;0")+3,0)),"")</f>
        <v>20</v>
      </c>
      <c r="O809" s="721"/>
      <c r="P809" s="721"/>
      <c r="Q809" s="721"/>
      <c r="R809" s="721"/>
      <c r="S809" s="721"/>
      <c r="T809" s="726"/>
    </row>
    <row r="810" spans="1:20" x14ac:dyDescent="0.35">
      <c r="A810" s="721" t="b">
        <f t="shared" ca="1" si="104"/>
        <v>0</v>
      </c>
      <c r="B810" s="721">
        <f t="shared" si="112"/>
        <v>121</v>
      </c>
      <c r="C810" s="739" t="str">
        <f t="shared" ca="1" si="105"/>
        <v>a171R00000RNFIRQA5</v>
      </c>
      <c r="D810" s="737" t="str">
        <f ca="1">IFERROR(IF(ROW()=509,"",OFFSET(C808,-COUNTIF(B$507:B809,"&lt;0")+3,1)),"")</f>
        <v>CI-49930</v>
      </c>
      <c r="E810" s="721">
        <f t="shared" ca="1" si="113"/>
        <v>1</v>
      </c>
      <c r="F810" s="738">
        <f t="shared" ca="1" si="106"/>
        <v>21</v>
      </c>
      <c r="G810" s="726" t="str">
        <f t="shared" ca="1" si="107"/>
        <v/>
      </c>
      <c r="H810" s="721">
        <f t="shared" ca="1" si="114"/>
        <v>49</v>
      </c>
      <c r="I810" s="740" t="str">
        <f t="shared" ca="1" si="108"/>
        <v/>
      </c>
      <c r="J810" s="734" t="str">
        <f t="shared" ca="1" si="109"/>
        <v/>
      </c>
      <c r="K810" s="723" t="str">
        <f t="shared" ca="1" si="110"/>
        <v/>
      </c>
      <c r="L810" s="726" t="str">
        <f t="shared" ca="1" si="111"/>
        <v/>
      </c>
      <c r="M810" s="737" t="str">
        <f ca="1">IFERROR(IF(ROW()=509,"",OFFSET($C808,-COUNTIF($B$507:$B809,"&lt;0")+3,0)),"")</f>
        <v>a171R00000RNFIRQA5</v>
      </c>
      <c r="N810" s="737">
        <f ca="1">IFERROR(IF(ROW()=509,"",OFFSET($F808,-COUNTIF($B$507:B809,"&lt;0")+3,0)),"")</f>
        <v>21</v>
      </c>
      <c r="O810" s="721"/>
      <c r="P810" s="721"/>
      <c r="Q810" s="721"/>
      <c r="R810" s="721"/>
      <c r="S810" s="721"/>
      <c r="T810" s="726"/>
    </row>
    <row r="811" spans="1:20" x14ac:dyDescent="0.35">
      <c r="A811" s="721" t="b">
        <f t="shared" ca="1" si="104"/>
        <v>0</v>
      </c>
      <c r="B811" s="721">
        <f t="shared" si="112"/>
        <v>122</v>
      </c>
      <c r="C811" s="739" t="str">
        <f t="shared" ca="1" si="105"/>
        <v>a171R00000RNFIvQAP</v>
      </c>
      <c r="D811" s="737" t="str">
        <f ca="1">IFERROR(IF(ROW()=509,"",OFFSET(C809,-COUNTIF(B$507:B810,"&lt;0")+3,1)),"")</f>
        <v>CI-49930</v>
      </c>
      <c r="E811" s="721">
        <f t="shared" ca="1" si="113"/>
        <v>2</v>
      </c>
      <c r="F811" s="738">
        <f t="shared" ca="1" si="106"/>
        <v>21</v>
      </c>
      <c r="G811" s="726" t="str">
        <f t="shared" ca="1" si="107"/>
        <v/>
      </c>
      <c r="H811" s="721">
        <f t="shared" ca="1" si="114"/>
        <v>49</v>
      </c>
      <c r="I811" s="740" t="str">
        <f t="shared" ca="1" si="108"/>
        <v/>
      </c>
      <c r="J811" s="734" t="str">
        <f t="shared" ca="1" si="109"/>
        <v/>
      </c>
      <c r="K811" s="723" t="str">
        <f t="shared" ca="1" si="110"/>
        <v/>
      </c>
      <c r="L811" s="726" t="str">
        <f t="shared" ca="1" si="111"/>
        <v/>
      </c>
      <c r="M811" s="737" t="str">
        <f ca="1">IFERROR(IF(ROW()=509,"",OFFSET($C809,-COUNTIF($B$507:$B810,"&lt;0")+3,0)),"")</f>
        <v>a171R00000RNFIvQAP</v>
      </c>
      <c r="N811" s="737">
        <f ca="1">IFERROR(IF(ROW()=509,"",OFFSET($F809,-COUNTIF($B$507:B810,"&lt;0")+3,0)),"")</f>
        <v>21</v>
      </c>
      <c r="O811" s="721"/>
      <c r="P811" s="721"/>
      <c r="Q811" s="721"/>
      <c r="R811" s="721"/>
      <c r="S811" s="721"/>
      <c r="T811" s="726"/>
    </row>
    <row r="812" spans="1:20" x14ac:dyDescent="0.35">
      <c r="A812" s="721" t="b">
        <f t="shared" ca="1" si="104"/>
        <v>0</v>
      </c>
      <c r="B812" s="721">
        <f t="shared" si="112"/>
        <v>123</v>
      </c>
      <c r="C812" s="739" t="str">
        <f t="shared" ca="1" si="105"/>
        <v>a171R00000RNFJPQA5</v>
      </c>
      <c r="D812" s="737" t="str">
        <f ca="1">IFERROR(IF(ROW()=509,"",OFFSET(C810,-COUNTIF(B$507:B811,"&lt;0")+3,1)),"")</f>
        <v>CI-49930</v>
      </c>
      <c r="E812" s="721">
        <f t="shared" ca="1" si="113"/>
        <v>3</v>
      </c>
      <c r="F812" s="738">
        <f t="shared" ca="1" si="106"/>
        <v>21</v>
      </c>
      <c r="G812" s="726" t="str">
        <f t="shared" ca="1" si="107"/>
        <v/>
      </c>
      <c r="H812" s="721">
        <f t="shared" ca="1" si="114"/>
        <v>49</v>
      </c>
      <c r="I812" s="740" t="str">
        <f t="shared" ca="1" si="108"/>
        <v/>
      </c>
      <c r="J812" s="734" t="str">
        <f t="shared" ca="1" si="109"/>
        <v/>
      </c>
      <c r="K812" s="723" t="str">
        <f t="shared" ca="1" si="110"/>
        <v/>
      </c>
      <c r="L812" s="726" t="str">
        <f t="shared" ca="1" si="111"/>
        <v/>
      </c>
      <c r="M812" s="737" t="str">
        <f ca="1">IFERROR(IF(ROW()=509,"",OFFSET($C810,-COUNTIF($B$507:$B811,"&lt;0")+3,0)),"")</f>
        <v>a171R00000RNFJPQA5</v>
      </c>
      <c r="N812" s="737">
        <f ca="1">IFERROR(IF(ROW()=509,"",OFFSET($F810,-COUNTIF($B$507:B811,"&lt;0")+3,0)),"")</f>
        <v>21</v>
      </c>
      <c r="O812" s="721"/>
      <c r="P812" s="721"/>
      <c r="Q812" s="721"/>
      <c r="R812" s="721"/>
      <c r="S812" s="721"/>
      <c r="T812" s="726"/>
    </row>
    <row r="813" spans="1:20" x14ac:dyDescent="0.35">
      <c r="A813" s="721" t="b">
        <f t="shared" ca="1" si="104"/>
        <v>0</v>
      </c>
      <c r="B813" s="721">
        <f t="shared" si="112"/>
        <v>124</v>
      </c>
      <c r="C813" s="739" t="str">
        <f t="shared" ca="1" si="105"/>
        <v>a171R00000RNFJtQAP</v>
      </c>
      <c r="D813" s="737" t="str">
        <f ca="1">IFERROR(IF(ROW()=509,"",OFFSET(C811,-COUNTIF(B$507:B812,"&lt;0")+3,1)),"")</f>
        <v>CI-49930</v>
      </c>
      <c r="E813" s="721">
        <f t="shared" ca="1" si="113"/>
        <v>4</v>
      </c>
      <c r="F813" s="738">
        <f t="shared" ca="1" si="106"/>
        <v>21</v>
      </c>
      <c r="G813" s="726" t="str">
        <f t="shared" ca="1" si="107"/>
        <v/>
      </c>
      <c r="H813" s="721">
        <f t="shared" ca="1" si="114"/>
        <v>49</v>
      </c>
      <c r="I813" s="740" t="str">
        <f t="shared" ca="1" si="108"/>
        <v/>
      </c>
      <c r="J813" s="734" t="str">
        <f t="shared" ca="1" si="109"/>
        <v/>
      </c>
      <c r="K813" s="723" t="str">
        <f t="shared" ca="1" si="110"/>
        <v/>
      </c>
      <c r="L813" s="726" t="str">
        <f t="shared" ca="1" si="111"/>
        <v/>
      </c>
      <c r="M813" s="737" t="str">
        <f ca="1">IFERROR(IF(ROW()=509,"",OFFSET($C811,-COUNTIF($B$507:$B812,"&lt;0")+3,0)),"")</f>
        <v>a171R00000RNFJtQAP</v>
      </c>
      <c r="N813" s="737">
        <f ca="1">IFERROR(IF(ROW()=509,"",OFFSET($F811,-COUNTIF($B$507:B812,"&lt;0")+3,0)),"")</f>
        <v>21</v>
      </c>
      <c r="O813" s="721"/>
      <c r="P813" s="721"/>
      <c r="Q813" s="721"/>
      <c r="R813" s="721"/>
      <c r="S813" s="721"/>
      <c r="T813" s="726"/>
    </row>
    <row r="814" spans="1:20" x14ac:dyDescent="0.35">
      <c r="A814" s="721" t="b">
        <f t="shared" ca="1" si="104"/>
        <v>0</v>
      </c>
      <c r="B814" s="721">
        <f t="shared" si="112"/>
        <v>125</v>
      </c>
      <c r="C814" s="739" t="str">
        <f t="shared" ca="1" si="105"/>
        <v>a171R00000RNFKNQA5</v>
      </c>
      <c r="D814" s="737" t="str">
        <f ca="1">IFERROR(IF(ROW()=509,"",OFFSET(C812,-COUNTIF(B$507:B813,"&lt;0")+3,1)),"")</f>
        <v>CI-49930</v>
      </c>
      <c r="E814" s="721">
        <f t="shared" ca="1" si="113"/>
        <v>5</v>
      </c>
      <c r="F814" s="738">
        <f t="shared" ca="1" si="106"/>
        <v>21</v>
      </c>
      <c r="G814" s="726" t="str">
        <f t="shared" ca="1" si="107"/>
        <v/>
      </c>
      <c r="H814" s="721">
        <f t="shared" ca="1" si="114"/>
        <v>49</v>
      </c>
      <c r="I814" s="740" t="str">
        <f t="shared" ca="1" si="108"/>
        <v/>
      </c>
      <c r="J814" s="734" t="str">
        <f t="shared" ca="1" si="109"/>
        <v/>
      </c>
      <c r="K814" s="723" t="str">
        <f t="shared" ca="1" si="110"/>
        <v/>
      </c>
      <c r="L814" s="726" t="str">
        <f t="shared" ca="1" si="111"/>
        <v/>
      </c>
      <c r="M814" s="737" t="str">
        <f ca="1">IFERROR(IF(ROW()=509,"",OFFSET($C812,-COUNTIF($B$507:$B813,"&lt;0")+3,0)),"")</f>
        <v>a171R00000RNFKNQA5</v>
      </c>
      <c r="N814" s="737">
        <f ca="1">IFERROR(IF(ROW()=509,"",OFFSET($F812,-COUNTIF($B$507:B813,"&lt;0")+3,0)),"")</f>
        <v>21</v>
      </c>
      <c r="O814" s="721"/>
      <c r="P814" s="721"/>
      <c r="Q814" s="721"/>
      <c r="R814" s="721"/>
      <c r="S814" s="721"/>
      <c r="T814" s="726"/>
    </row>
    <row r="815" spans="1:20" x14ac:dyDescent="0.35">
      <c r="A815" s="721" t="b">
        <f t="shared" ca="1" si="104"/>
        <v>0</v>
      </c>
      <c r="B815" s="721">
        <f t="shared" si="112"/>
        <v>126</v>
      </c>
      <c r="C815" s="739" t="str">
        <f t="shared" ca="1" si="105"/>
        <v>a171R00000RNFKrQAP</v>
      </c>
      <c r="D815" s="737" t="str">
        <f ca="1">IFERROR(IF(ROW()=509,"",OFFSET(C813,-COUNTIF(B$507:B814,"&lt;0")+3,1)),"")</f>
        <v>CI-49930</v>
      </c>
      <c r="E815" s="721">
        <f t="shared" ca="1" si="113"/>
        <v>6</v>
      </c>
      <c r="F815" s="738">
        <f t="shared" ca="1" si="106"/>
        <v>21</v>
      </c>
      <c r="G815" s="726" t="str">
        <f t="shared" ca="1" si="107"/>
        <v/>
      </c>
      <c r="H815" s="721">
        <f t="shared" ca="1" si="114"/>
        <v>49</v>
      </c>
      <c r="I815" s="740" t="str">
        <f t="shared" ca="1" si="108"/>
        <v/>
      </c>
      <c r="J815" s="734" t="str">
        <f t="shared" ca="1" si="109"/>
        <v/>
      </c>
      <c r="K815" s="723" t="str">
        <f t="shared" ca="1" si="110"/>
        <v/>
      </c>
      <c r="L815" s="726" t="str">
        <f t="shared" ca="1" si="111"/>
        <v/>
      </c>
      <c r="M815" s="737" t="str">
        <f ca="1">IFERROR(IF(ROW()=509,"",OFFSET($C813,-COUNTIF($B$507:$B814,"&lt;0")+3,0)),"")</f>
        <v>a171R00000RNFKrQAP</v>
      </c>
      <c r="N815" s="737">
        <f ca="1">IFERROR(IF(ROW()=509,"",OFFSET($F813,-COUNTIF($B$507:B814,"&lt;0")+3,0)),"")</f>
        <v>21</v>
      </c>
      <c r="O815" s="721"/>
      <c r="P815" s="721"/>
      <c r="Q815" s="721"/>
      <c r="R815" s="721"/>
      <c r="S815" s="721"/>
      <c r="T815" s="726"/>
    </row>
    <row r="816" spans="1:20" x14ac:dyDescent="0.35">
      <c r="A816" s="721" t="b">
        <f t="shared" ca="1" si="104"/>
        <v>0</v>
      </c>
      <c r="B816" s="721">
        <f t="shared" si="112"/>
        <v>127</v>
      </c>
      <c r="C816" s="739" t="str">
        <f t="shared" ca="1" si="105"/>
        <v>a171R00000RNFISQA5</v>
      </c>
      <c r="D816" s="737" t="str">
        <f ca="1">IFERROR(IF(ROW()=509,"",OFFSET(C814,-COUNTIF(B$507:B815,"&lt;0")+3,1)),"")</f>
        <v>CI-49931</v>
      </c>
      <c r="E816" s="721">
        <f t="shared" ca="1" si="113"/>
        <v>1</v>
      </c>
      <c r="F816" s="738">
        <f t="shared" ca="1" si="106"/>
        <v>22</v>
      </c>
      <c r="G816" s="726" t="str">
        <f t="shared" ca="1" si="107"/>
        <v/>
      </c>
      <c r="H816" s="721">
        <f t="shared" ca="1" si="114"/>
        <v>51</v>
      </c>
      <c r="I816" s="740" t="str">
        <f t="shared" ca="1" si="108"/>
        <v/>
      </c>
      <c r="J816" s="734" t="str">
        <f t="shared" ca="1" si="109"/>
        <v/>
      </c>
      <c r="K816" s="723" t="str">
        <f t="shared" ca="1" si="110"/>
        <v/>
      </c>
      <c r="L816" s="726" t="str">
        <f t="shared" ca="1" si="111"/>
        <v/>
      </c>
      <c r="M816" s="737" t="str">
        <f ca="1">IFERROR(IF(ROW()=509,"",OFFSET($C814,-COUNTIF($B$507:$B815,"&lt;0")+3,0)),"")</f>
        <v>a171R00000RNFISQA5</v>
      </c>
      <c r="N816" s="737">
        <f ca="1">IFERROR(IF(ROW()=509,"",OFFSET($F814,-COUNTIF($B$507:B815,"&lt;0")+3,0)),"")</f>
        <v>22</v>
      </c>
      <c r="O816" s="721"/>
      <c r="P816" s="721"/>
      <c r="Q816" s="721"/>
      <c r="R816" s="721"/>
      <c r="S816" s="721"/>
      <c r="T816" s="726"/>
    </row>
    <row r="817" spans="1:20" x14ac:dyDescent="0.35">
      <c r="A817" s="721" t="b">
        <f t="shared" ca="1" si="104"/>
        <v>0</v>
      </c>
      <c r="B817" s="721">
        <f t="shared" si="112"/>
        <v>128</v>
      </c>
      <c r="C817" s="739" t="str">
        <f t="shared" ca="1" si="105"/>
        <v>a171R00000RNFIwQAP</v>
      </c>
      <c r="D817" s="737" t="str">
        <f ca="1">IFERROR(IF(ROW()=509,"",OFFSET(C815,-COUNTIF(B$507:B816,"&lt;0")+3,1)),"")</f>
        <v>CI-49931</v>
      </c>
      <c r="E817" s="721">
        <f t="shared" ca="1" si="113"/>
        <v>2</v>
      </c>
      <c r="F817" s="738">
        <f t="shared" ca="1" si="106"/>
        <v>22</v>
      </c>
      <c r="G817" s="726" t="str">
        <f t="shared" ca="1" si="107"/>
        <v/>
      </c>
      <c r="H817" s="721">
        <f t="shared" ca="1" si="114"/>
        <v>51</v>
      </c>
      <c r="I817" s="740" t="str">
        <f t="shared" ca="1" si="108"/>
        <v/>
      </c>
      <c r="J817" s="734" t="str">
        <f t="shared" ca="1" si="109"/>
        <v/>
      </c>
      <c r="K817" s="723" t="str">
        <f t="shared" ca="1" si="110"/>
        <v/>
      </c>
      <c r="L817" s="726" t="str">
        <f t="shared" ca="1" si="111"/>
        <v/>
      </c>
      <c r="M817" s="737" t="str">
        <f ca="1">IFERROR(IF(ROW()=509,"",OFFSET($C815,-COUNTIF($B$507:$B816,"&lt;0")+3,0)),"")</f>
        <v>a171R00000RNFIwQAP</v>
      </c>
      <c r="N817" s="737">
        <f ca="1">IFERROR(IF(ROW()=509,"",OFFSET($F815,-COUNTIF($B$507:B816,"&lt;0")+3,0)),"")</f>
        <v>22</v>
      </c>
      <c r="O817" s="721"/>
      <c r="P817" s="721"/>
      <c r="Q817" s="721"/>
      <c r="R817" s="721"/>
      <c r="S817" s="721"/>
      <c r="T817" s="726"/>
    </row>
    <row r="818" spans="1:20" x14ac:dyDescent="0.35">
      <c r="A818" s="721" t="b">
        <f t="shared" ref="A818:A869" ca="1" si="115">IF(OR(I818&lt;&gt;"",J818&lt;&gt;"",K818&lt;&gt;""),TRUE,FALSE)</f>
        <v>0</v>
      </c>
      <c r="B818" s="721">
        <f t="shared" si="112"/>
        <v>129</v>
      </c>
      <c r="C818" s="739" t="str">
        <f t="shared" ref="C818:C869" ca="1" si="116">M818</f>
        <v>a171R00000RNFJQQA5</v>
      </c>
      <c r="D818" s="737" t="str">
        <f ca="1">IFERROR(IF(ROW()=509,"",OFFSET(C816,-COUNTIF(B$507:B817,"&lt;0")+3,1)),"")</f>
        <v>CI-49931</v>
      </c>
      <c r="E818" s="721">
        <f t="shared" ca="1" si="113"/>
        <v>3</v>
      </c>
      <c r="F818" s="738">
        <f t="shared" ref="F818:F869" ca="1" si="117">N818</f>
        <v>22</v>
      </c>
      <c r="G818" s="726" t="str">
        <f t="shared" ref="G818:G869" ca="1" si="118">IFERROR(IF(INDIRECT("'Coverage Indicators - Section I'!G"&amp;$I312)=0,"",INDIRECT("'Coverage Indicators - Section I'!G"&amp;$I312)),"")</f>
        <v/>
      </c>
      <c r="H818" s="721">
        <f t="shared" ca="1" si="114"/>
        <v>51</v>
      </c>
      <c r="I818" s="740" t="str">
        <f t="shared" ref="I818:I869" ca="1" si="119">IFERROR(CHOOSE(E818,IFERROR(IF(INDIRECT("'Coverage Indicators - Section D'!X"&amp;H818)=0,"",INDIRECT("'Coverage Indicators - Section D'!X"&amp;H818)*100),""),IFERROR(IF(INDIRECT("'Coverage Indicators - Section D'!AA"&amp;H818)=0,"",INDIRECT("'Coverage Indicators - Section D'!AA"&amp;H818)*100),""),IFERROR(IF(INDIRECT("'Coverage Indicators - Section D'!AD"&amp;H818)=0,"",INDIRECT("'Coverage Indicators - Section D'!AD"&amp;H818)*100),""),IFERROR(IF(INDIRECT("'Coverage Indicators - Section D'!AG"&amp;H818)=0,"",INDIRECT("'Coverage Indicators - Section D'!AG"&amp;H818)*100),""),IFERROR(IF(INDIRECT("'Coverage Indicators - Section D'!AJ"&amp;H818)=0,"",INDIRECT("'Coverage Indicators - Section D'!AJ"&amp;H818)*100),""),IFERROR(IF(INDIRECT("'Coverage Indicators - Section D'!AM"&amp;H818)=0,"",INDIRECT("'Coverage Indicators - Section D'!AM"&amp;H818)*100),""),IFERROR(IF(INDIRECT("'Coverage Indicators - SectionD'!AP"&amp;H818)=0,"",INDIRECT("'CoverageIndicators-SectionD'!AP"&amp;H818)*100),""),),"")</f>
        <v/>
      </c>
      <c r="J818" s="734" t="str">
        <f t="shared" ref="J818:J869" ca="1" si="120">IFERROR(CHOOSE(E818,IFERROR(IF(INDIRECT("'Coverage Indicators - Section D'!W"&amp;H818+1)=0,"",INDIRECT("'Coverage Indicators - Section D'!W"&amp;H818+1)),""),IFERROR(IF(INDIRECT("'Coverage Indicators - Section D'!Z"&amp;H818+1)=0,"",INDIRECT("'Coverage Indicators - Section D'!Z"&amp;H818+1)),""),IFERROR(IF(INDIRECT("'Coverage Indicators - Section D'!AC"&amp;H818+1)=0,"",INDIRECT("'Coverage Indicators - Section D'!AC"&amp;H818+1)),""),IFERROR(IF(INDIRECT("'Coverage Indicators - Section D'!AF"&amp;H818+1)=0,"",INDIRECT("'Coverage Indicators - Section D'!AF"&amp;H818+1)),""),IFERROR(IF(INDIRECT("'Coverage Indicators - Section D'!AI"&amp;H818+1)=0,"",INDIRECT("'Coverage Indicators - Section D'!AI"&amp;H818+1)),""),IFERROR(IF(INDIRECT("'Coverage Indicators - Section D'!AL"&amp;H818+1)=0,"",INDIRECT("'Coverage Indicators - Section D'!AL"&amp;H818+1)),""),IFERROR(IF(INDIRECT("'Coverage Indicators - Section D'!AO"&amp;H818+1)=0,"",INDIRECT("'Coverage Indicators - Section D'!AO"&amp;H818+1)),""),IFERROR(IF(INDIRECT("'Coverage Indicators - Section D'!AO"&amp;H818+1)=0,"",INDIRECT("'Coverage Indicators - Section D'!AO"&amp;H818+1)),""),IFERROR(IF(INDIRECT("'Coverage Indicators - Section D'!AR"&amp;H818+1)=0,"",INDIRECT("'Coverage Indicators - Section D'!AR"&amp;H818+1)),""),),"")</f>
        <v/>
      </c>
      <c r="K818" s="723" t="str">
        <f t="shared" ref="K818:K869" ca="1" si="121">IFERROR(CHOOSE(E818,IFERROR(IF(INDIRECT("'Coverage Indicators - Section D'!W"&amp;H818)=0,"",INDIRECT("'Coverage Indicators - Section D'!W"&amp;H818)),""),IFERROR(IF(INDIRECT("'Coverage Indicators - Section D'!Z"&amp;H818)=0,"",INDIRECT("'Coverage Indicators - Section D'!Z"&amp;H818)),""),IFERROR(IF(INDIRECT("'Coverage Indicators - Section D'!AC"&amp;H818)=0,"",INDIRECT("'Coverage Indicators - Section D'!AC"&amp;H818)),""),IFERROR(IF(INDIRECT("'Coverage Indicators - Section D'!AF"&amp;H818)=0,"",INDIRECT("'Coverage Indicators - Section D'!AF"&amp;H818)),""),IFERROR(IF(INDIRECT("'Coverage Indicators - Section D'!AI"&amp;H818)=0,"",INDIRECT("'Coverage Indicators - Section D'!AI"&amp;H818)),""),IFERROR(IF(INDIRECT("'Coverage Indicators - Section D'!AL"&amp;H818)=0,"",INDIRECT("'Coverage Indicators - Section D'!AL"&amp;H818)),""),IFERROR(IF(INDIRECT("'Coverage Indicators - Section D'!AO"&amp;H818)=0,"",INDIRECT("'Coverage Indicators - Section D'!AO"&amp;H818)),""),IFERROR(IF(INDIRECT("'Coverage Indicators - Section D'!AO"&amp;H818)=0,"",INDIRECT("'Coverage Indicators - Section D'!AO"&amp;H818)),""),IFERROR(IF(INDIRECT("'Coverage Indicators - Section D'!AR"&amp;H818)=0,"",INDIRECT("'Coverage Indicators - Section D'!AR"&amp;H818)),""),),"")</f>
        <v/>
      </c>
      <c r="L818" s="726" t="str">
        <f t="shared" ref="L818:L869" ca="1" si="122">IF(IFERROR(CHOOSE(E818,IFERROR(IF(INDIRECT("'Coverage Indicators - Section D'!Y"&amp;H818)=0,"",INDIRECT("'Coverage Indicators - Section D'!Y"&amp;H818+1)),""),IFERROR(IF(INDIRECT("'Coverage Indicators - Section D'!AB"&amp;H818)=0,"",INDIRECT("'Coverage Indicators - Section D'!AB"&amp;H818+1)),""),IFERROR(IF(INDIRECT("'Coverage Indicators - Section D'!AE"&amp;H818)=0,"",INDIRECT("'Coverage Indicators - Section D'!AE"&amp;H818+1)),""),IFERROR(IF(INDIRECT("'Coverage Indicators - Section D'!AH"&amp;H818)=0,"",INDIRECT("'Coverage Indicators - Section D'!AH"&amp;H818+1)),""),IFERROR(IF(INDIRECT("'Coverage Indicators - Section D'!AK"&amp;H818)=0,"",INDIRECT("'Coverage Indicators - Section D'!AK"&amp;H818+1)),""),IFERROR(IF(INDIRECT("'Coverage Indicators - Section D'!AN"&amp;H818)=0,"",INDIRECT("'Coverage Indicators - Section D'!AN"&amp;H818+1)),""),IFERROR(IF(INDIRECT("'Coverage Indicators - Section D'!AQ"&amp;H818)=0,"",INDIRECT("'Coverage Indicators - Section D'!AQ"&amp;H818+1)),""),IFERROR(IF(INDIRECT("'Coverage Indicators - Section D'!AT"&amp;H818)=0,"",INDIRECT("'Coverage Indicators - Section D'!AT"&amp;H818+1)),""),),"")=0,"",IFERROR(CHOOSE(E818,IFERROR(IF(INDIRECT("'Coverage Indicators - Section D'!Y"&amp;H818)=0,"",INDIRECT("'Coverage Indicators - Section D'!Y"&amp;H818+1)),""),IFERROR(IF(INDIRECT("'Coverage Indicators - Section D'!AB"&amp;H818)=0,"",INDIRECT("'Coverage Indicators - Section D'!AB"&amp;H818+1)),""),IFERROR(IF(INDIRECT("'Coverage Indicators - Section D'!AE"&amp;H818)=0,"",INDIRECT("'Coverage Indicators - Section D'!AE"&amp;H818+1)),""),IFERROR(IF(INDIRECT("'Coverage Indicators - Section D'!AH"&amp;H818)=0,"",INDIRECT("'Coverage Indicators - Section D'!AH"&amp;H818+1)),""),IFERROR(IF(INDIRECT("'Coverage Indicators - Section D'!AK"&amp;H818)=0,"",INDIRECT("'Coverage Indicators - Section D'!AK"&amp;H818+1)),""),IFERROR(IF(INDIRECT("'Coverage Indicators - Section D'!AN"&amp;H818)=0,"",INDIRECT("'Coverage Indicators - Section D'!AN"&amp;H818+1)),""),IFERROR(IF(INDIRECT("'Coverage Indicators - Section D'!AQ"&amp;H818)=0,"",INDIRECT("'Coverage Indicators - Section D'!AQ"&amp;H818+1)),""),IFERROR(IF(INDIRECT("'Coverage Indicators - Section D'!AT"&amp;H818)=0,"",INDIRECT("'Coverage Indicators - Section D'!AT"&amp;H818+1)),""),),""))</f>
        <v/>
      </c>
      <c r="M818" s="737" t="str">
        <f ca="1">IFERROR(IF(ROW()=509,"",OFFSET($C816,-COUNTIF($B$507:$B817,"&lt;0")+3,0)),"")</f>
        <v>a171R00000RNFJQQA5</v>
      </c>
      <c r="N818" s="737">
        <f ca="1">IFERROR(IF(ROW()=509,"",OFFSET($F816,-COUNTIF($B$507:B817,"&lt;0")+3,0)),"")</f>
        <v>22</v>
      </c>
      <c r="O818" s="721"/>
      <c r="P818" s="721"/>
      <c r="Q818" s="721"/>
      <c r="R818" s="721"/>
      <c r="S818" s="721"/>
      <c r="T818" s="726"/>
    </row>
    <row r="819" spans="1:20" x14ac:dyDescent="0.35">
      <c r="A819" s="721" t="b">
        <f t="shared" ca="1" si="115"/>
        <v>0</v>
      </c>
      <c r="B819" s="721">
        <f t="shared" si="112"/>
        <v>130</v>
      </c>
      <c r="C819" s="739" t="str">
        <f t="shared" ca="1" si="116"/>
        <v>a171R00000RNFJuQAP</v>
      </c>
      <c r="D819" s="737" t="str">
        <f ca="1">IFERROR(IF(ROW()=509,"",OFFSET(C817,-COUNTIF(B$507:B818,"&lt;0")+3,1)),"")</f>
        <v>CI-49931</v>
      </c>
      <c r="E819" s="721">
        <f t="shared" ca="1" si="113"/>
        <v>4</v>
      </c>
      <c r="F819" s="738">
        <f t="shared" ca="1" si="117"/>
        <v>22</v>
      </c>
      <c r="G819" s="726" t="str">
        <f t="shared" ca="1" si="118"/>
        <v/>
      </c>
      <c r="H819" s="721">
        <f t="shared" ca="1" si="114"/>
        <v>51</v>
      </c>
      <c r="I819" s="740" t="str">
        <f t="shared" ca="1" si="119"/>
        <v/>
      </c>
      <c r="J819" s="734" t="str">
        <f t="shared" ca="1" si="120"/>
        <v/>
      </c>
      <c r="K819" s="723" t="str">
        <f t="shared" ca="1" si="121"/>
        <v/>
      </c>
      <c r="L819" s="726" t="str">
        <f t="shared" ca="1" si="122"/>
        <v/>
      </c>
      <c r="M819" s="737" t="str">
        <f ca="1">IFERROR(IF(ROW()=509,"",OFFSET($C817,-COUNTIF($B$507:$B818,"&lt;0")+3,0)),"")</f>
        <v>a171R00000RNFJuQAP</v>
      </c>
      <c r="N819" s="737">
        <f ca="1">IFERROR(IF(ROW()=509,"",OFFSET($F817,-COUNTIF($B$507:B818,"&lt;0")+3,0)),"")</f>
        <v>22</v>
      </c>
      <c r="O819" s="721"/>
      <c r="P819" s="721"/>
      <c r="Q819" s="721"/>
      <c r="R819" s="721"/>
      <c r="S819" s="721"/>
      <c r="T819" s="726"/>
    </row>
    <row r="820" spans="1:20" x14ac:dyDescent="0.35">
      <c r="A820" s="721" t="b">
        <f t="shared" ca="1" si="115"/>
        <v>0</v>
      </c>
      <c r="B820" s="721">
        <f t="shared" si="112"/>
        <v>131</v>
      </c>
      <c r="C820" s="739" t="str">
        <f t="shared" ca="1" si="116"/>
        <v>a171R00000RNFKOQA5</v>
      </c>
      <c r="D820" s="737" t="str">
        <f ca="1">IFERROR(IF(ROW()=509,"",OFFSET(C818,-COUNTIF(B$507:B819,"&lt;0")+3,1)),"")</f>
        <v>CI-49931</v>
      </c>
      <c r="E820" s="721">
        <f t="shared" ca="1" si="113"/>
        <v>5</v>
      </c>
      <c r="F820" s="738">
        <f t="shared" ca="1" si="117"/>
        <v>22</v>
      </c>
      <c r="G820" s="726" t="str">
        <f t="shared" ca="1" si="118"/>
        <v/>
      </c>
      <c r="H820" s="721">
        <f t="shared" ca="1" si="114"/>
        <v>51</v>
      </c>
      <c r="I820" s="740" t="str">
        <f t="shared" ca="1" si="119"/>
        <v/>
      </c>
      <c r="J820" s="734" t="str">
        <f t="shared" ca="1" si="120"/>
        <v/>
      </c>
      <c r="K820" s="723" t="str">
        <f t="shared" ca="1" si="121"/>
        <v/>
      </c>
      <c r="L820" s="726" t="str">
        <f t="shared" ca="1" si="122"/>
        <v/>
      </c>
      <c r="M820" s="737" t="str">
        <f ca="1">IFERROR(IF(ROW()=509,"",OFFSET($C818,-COUNTIF($B$507:$B819,"&lt;0")+3,0)),"")</f>
        <v>a171R00000RNFKOQA5</v>
      </c>
      <c r="N820" s="737">
        <f ca="1">IFERROR(IF(ROW()=509,"",OFFSET($F818,-COUNTIF($B$507:B819,"&lt;0")+3,0)),"")</f>
        <v>22</v>
      </c>
      <c r="O820" s="721"/>
      <c r="P820" s="721"/>
      <c r="Q820" s="721"/>
      <c r="R820" s="721"/>
      <c r="S820" s="721"/>
      <c r="T820" s="726"/>
    </row>
    <row r="821" spans="1:20" x14ac:dyDescent="0.35">
      <c r="A821" s="721" t="b">
        <f t="shared" ca="1" si="115"/>
        <v>0</v>
      </c>
      <c r="B821" s="721">
        <f t="shared" si="112"/>
        <v>132</v>
      </c>
      <c r="C821" s="739" t="str">
        <f t="shared" ca="1" si="116"/>
        <v>a171R00000RNFKsQAP</v>
      </c>
      <c r="D821" s="737" t="str">
        <f ca="1">IFERROR(IF(ROW()=509,"",OFFSET(C819,-COUNTIF(B$507:B820,"&lt;0")+3,1)),"")</f>
        <v>CI-49931</v>
      </c>
      <c r="E821" s="721">
        <f t="shared" ca="1" si="113"/>
        <v>6</v>
      </c>
      <c r="F821" s="738">
        <f t="shared" ca="1" si="117"/>
        <v>22</v>
      </c>
      <c r="G821" s="726" t="str">
        <f t="shared" ca="1" si="118"/>
        <v/>
      </c>
      <c r="H821" s="721">
        <f t="shared" ca="1" si="114"/>
        <v>51</v>
      </c>
      <c r="I821" s="740" t="str">
        <f t="shared" ca="1" si="119"/>
        <v/>
      </c>
      <c r="J821" s="734" t="str">
        <f t="shared" ca="1" si="120"/>
        <v/>
      </c>
      <c r="K821" s="723" t="str">
        <f t="shared" ca="1" si="121"/>
        <v/>
      </c>
      <c r="L821" s="726" t="str">
        <f t="shared" ca="1" si="122"/>
        <v/>
      </c>
      <c r="M821" s="737" t="str">
        <f ca="1">IFERROR(IF(ROW()=509,"",OFFSET($C819,-COUNTIF($B$507:$B820,"&lt;0")+3,0)),"")</f>
        <v>a171R00000RNFKsQAP</v>
      </c>
      <c r="N821" s="737">
        <f ca="1">IFERROR(IF(ROW()=509,"",OFFSET($F819,-COUNTIF($B$507:B820,"&lt;0")+3,0)),"")</f>
        <v>22</v>
      </c>
      <c r="O821" s="721"/>
      <c r="P821" s="721"/>
      <c r="Q821" s="721"/>
      <c r="R821" s="721"/>
      <c r="S821" s="721"/>
      <c r="T821" s="726"/>
    </row>
    <row r="822" spans="1:20" x14ac:dyDescent="0.35">
      <c r="A822" s="721" t="b">
        <f t="shared" ca="1" si="115"/>
        <v>0</v>
      </c>
      <c r="B822" s="721">
        <f t="shared" si="112"/>
        <v>133</v>
      </c>
      <c r="C822" s="739" t="str">
        <f t="shared" ca="1" si="116"/>
        <v>a171R00000RNFITQA5</v>
      </c>
      <c r="D822" s="737" t="str">
        <f ca="1">IFERROR(IF(ROW()=509,"",OFFSET(C820,-COUNTIF(B$507:B821,"&lt;0")+3,1)),"")</f>
        <v>CI-49932</v>
      </c>
      <c r="E822" s="721">
        <f t="shared" ca="1" si="113"/>
        <v>1</v>
      </c>
      <c r="F822" s="738">
        <f t="shared" ca="1" si="117"/>
        <v>23</v>
      </c>
      <c r="G822" s="726" t="str">
        <f t="shared" ca="1" si="118"/>
        <v/>
      </c>
      <c r="H822" s="721">
        <f t="shared" ca="1" si="114"/>
        <v>53</v>
      </c>
      <c r="I822" s="740" t="str">
        <f t="shared" ca="1" si="119"/>
        <v/>
      </c>
      <c r="J822" s="734" t="str">
        <f t="shared" ca="1" si="120"/>
        <v/>
      </c>
      <c r="K822" s="723" t="str">
        <f t="shared" ca="1" si="121"/>
        <v/>
      </c>
      <c r="L822" s="726" t="str">
        <f t="shared" ca="1" si="122"/>
        <v/>
      </c>
      <c r="M822" s="737" t="str">
        <f ca="1">IFERROR(IF(ROW()=509,"",OFFSET($C820,-COUNTIF($B$507:$B821,"&lt;0")+3,0)),"")</f>
        <v>a171R00000RNFITQA5</v>
      </c>
      <c r="N822" s="737">
        <f ca="1">IFERROR(IF(ROW()=509,"",OFFSET($F820,-COUNTIF($B$507:B821,"&lt;0")+3,0)),"")</f>
        <v>23</v>
      </c>
      <c r="O822" s="721"/>
      <c r="P822" s="721"/>
      <c r="Q822" s="721"/>
      <c r="R822" s="721"/>
      <c r="S822" s="721"/>
      <c r="T822" s="726"/>
    </row>
    <row r="823" spans="1:20" x14ac:dyDescent="0.35">
      <c r="A823" s="721" t="b">
        <f t="shared" ca="1" si="115"/>
        <v>0</v>
      </c>
      <c r="B823" s="721">
        <f t="shared" si="112"/>
        <v>134</v>
      </c>
      <c r="C823" s="739" t="str">
        <f t="shared" ca="1" si="116"/>
        <v>a171R00000RNFIxQAP</v>
      </c>
      <c r="D823" s="737" t="str">
        <f ca="1">IFERROR(IF(ROW()=509,"",OFFSET(C821,-COUNTIF(B$507:B822,"&lt;0")+3,1)),"")</f>
        <v>CI-49932</v>
      </c>
      <c r="E823" s="721">
        <f t="shared" ca="1" si="113"/>
        <v>2</v>
      </c>
      <c r="F823" s="738">
        <f t="shared" ca="1" si="117"/>
        <v>23</v>
      </c>
      <c r="G823" s="726" t="str">
        <f t="shared" ca="1" si="118"/>
        <v/>
      </c>
      <c r="H823" s="721">
        <f t="shared" ca="1" si="114"/>
        <v>53</v>
      </c>
      <c r="I823" s="740" t="str">
        <f t="shared" ca="1" si="119"/>
        <v/>
      </c>
      <c r="J823" s="734" t="str">
        <f t="shared" ca="1" si="120"/>
        <v/>
      </c>
      <c r="K823" s="723" t="str">
        <f t="shared" ca="1" si="121"/>
        <v/>
      </c>
      <c r="L823" s="726" t="str">
        <f t="shared" ca="1" si="122"/>
        <v/>
      </c>
      <c r="M823" s="737" t="str">
        <f ca="1">IFERROR(IF(ROW()=509,"",OFFSET($C821,-COUNTIF($B$507:$B822,"&lt;0")+3,0)),"")</f>
        <v>a171R00000RNFIxQAP</v>
      </c>
      <c r="N823" s="737">
        <f ca="1">IFERROR(IF(ROW()=509,"",OFFSET($F821,-COUNTIF($B$507:B822,"&lt;0")+3,0)),"")</f>
        <v>23</v>
      </c>
      <c r="O823" s="721"/>
      <c r="P823" s="721"/>
      <c r="Q823" s="721"/>
      <c r="R823" s="721"/>
      <c r="S823" s="721"/>
      <c r="T823" s="726"/>
    </row>
    <row r="824" spans="1:20" x14ac:dyDescent="0.35">
      <c r="A824" s="721" t="b">
        <f t="shared" ca="1" si="115"/>
        <v>0</v>
      </c>
      <c r="B824" s="721">
        <f t="shared" si="112"/>
        <v>135</v>
      </c>
      <c r="C824" s="739" t="str">
        <f t="shared" ca="1" si="116"/>
        <v>a171R00000RNFJRQA5</v>
      </c>
      <c r="D824" s="737" t="str">
        <f ca="1">IFERROR(IF(ROW()=509,"",OFFSET(C822,-COUNTIF(B$507:B823,"&lt;0")+3,1)),"")</f>
        <v>CI-49932</v>
      </c>
      <c r="E824" s="721">
        <f t="shared" ca="1" si="113"/>
        <v>3</v>
      </c>
      <c r="F824" s="738">
        <f t="shared" ca="1" si="117"/>
        <v>23</v>
      </c>
      <c r="G824" s="726" t="str">
        <f t="shared" ca="1" si="118"/>
        <v/>
      </c>
      <c r="H824" s="721">
        <f t="shared" ca="1" si="114"/>
        <v>53</v>
      </c>
      <c r="I824" s="740" t="str">
        <f t="shared" ca="1" si="119"/>
        <v/>
      </c>
      <c r="J824" s="734" t="str">
        <f t="shared" ca="1" si="120"/>
        <v/>
      </c>
      <c r="K824" s="723" t="str">
        <f t="shared" ca="1" si="121"/>
        <v/>
      </c>
      <c r="L824" s="726" t="str">
        <f t="shared" ca="1" si="122"/>
        <v/>
      </c>
      <c r="M824" s="737" t="str">
        <f ca="1">IFERROR(IF(ROW()=509,"",OFFSET($C822,-COUNTIF($B$507:$B823,"&lt;0")+3,0)),"")</f>
        <v>a171R00000RNFJRQA5</v>
      </c>
      <c r="N824" s="737">
        <f ca="1">IFERROR(IF(ROW()=509,"",OFFSET($F822,-COUNTIF($B$507:B823,"&lt;0")+3,0)),"")</f>
        <v>23</v>
      </c>
      <c r="O824" s="721"/>
      <c r="P824" s="721"/>
      <c r="Q824" s="721"/>
      <c r="R824" s="721"/>
      <c r="S824" s="721"/>
      <c r="T824" s="726"/>
    </row>
    <row r="825" spans="1:20" x14ac:dyDescent="0.35">
      <c r="A825" s="721" t="b">
        <f t="shared" ca="1" si="115"/>
        <v>0</v>
      </c>
      <c r="B825" s="721">
        <f t="shared" si="112"/>
        <v>136</v>
      </c>
      <c r="C825" s="739" t="str">
        <f t="shared" ca="1" si="116"/>
        <v>a171R00000RNFJvQAP</v>
      </c>
      <c r="D825" s="737" t="str">
        <f ca="1">IFERROR(IF(ROW()=509,"",OFFSET(C823,-COUNTIF(B$507:B824,"&lt;0")+3,1)),"")</f>
        <v>CI-49932</v>
      </c>
      <c r="E825" s="721">
        <f t="shared" ca="1" si="113"/>
        <v>4</v>
      </c>
      <c r="F825" s="738">
        <f t="shared" ca="1" si="117"/>
        <v>23</v>
      </c>
      <c r="G825" s="726" t="str">
        <f t="shared" ca="1" si="118"/>
        <v/>
      </c>
      <c r="H825" s="721">
        <f t="shared" ca="1" si="114"/>
        <v>53</v>
      </c>
      <c r="I825" s="740" t="str">
        <f t="shared" ca="1" si="119"/>
        <v/>
      </c>
      <c r="J825" s="734" t="str">
        <f t="shared" ca="1" si="120"/>
        <v/>
      </c>
      <c r="K825" s="723" t="str">
        <f t="shared" ca="1" si="121"/>
        <v/>
      </c>
      <c r="L825" s="726" t="str">
        <f t="shared" ca="1" si="122"/>
        <v/>
      </c>
      <c r="M825" s="737" t="str">
        <f ca="1">IFERROR(IF(ROW()=509,"",OFFSET($C823,-COUNTIF($B$507:$B824,"&lt;0")+3,0)),"")</f>
        <v>a171R00000RNFJvQAP</v>
      </c>
      <c r="N825" s="737">
        <f ca="1">IFERROR(IF(ROW()=509,"",OFFSET($F823,-COUNTIF($B$507:B824,"&lt;0")+3,0)),"")</f>
        <v>23</v>
      </c>
      <c r="O825" s="721"/>
      <c r="P825" s="721"/>
      <c r="Q825" s="721"/>
      <c r="R825" s="721"/>
      <c r="S825" s="721"/>
      <c r="T825" s="726"/>
    </row>
    <row r="826" spans="1:20" x14ac:dyDescent="0.35">
      <c r="A826" s="721" t="b">
        <f t="shared" ca="1" si="115"/>
        <v>0</v>
      </c>
      <c r="B826" s="721">
        <f t="shared" si="112"/>
        <v>137</v>
      </c>
      <c r="C826" s="739" t="str">
        <f t="shared" ca="1" si="116"/>
        <v>a171R00000RNFKPQA5</v>
      </c>
      <c r="D826" s="737" t="str">
        <f ca="1">IFERROR(IF(ROW()=509,"",OFFSET(C824,-COUNTIF(B$507:B825,"&lt;0")+3,1)),"")</f>
        <v>CI-49932</v>
      </c>
      <c r="E826" s="721">
        <f t="shared" ca="1" si="113"/>
        <v>5</v>
      </c>
      <c r="F826" s="738">
        <f t="shared" ca="1" si="117"/>
        <v>23</v>
      </c>
      <c r="G826" s="726" t="str">
        <f t="shared" ca="1" si="118"/>
        <v/>
      </c>
      <c r="H826" s="721">
        <f t="shared" ca="1" si="114"/>
        <v>53</v>
      </c>
      <c r="I826" s="740" t="str">
        <f t="shared" ca="1" si="119"/>
        <v/>
      </c>
      <c r="J826" s="734" t="str">
        <f t="shared" ca="1" si="120"/>
        <v/>
      </c>
      <c r="K826" s="723" t="str">
        <f t="shared" ca="1" si="121"/>
        <v/>
      </c>
      <c r="L826" s="726" t="str">
        <f t="shared" ca="1" si="122"/>
        <v/>
      </c>
      <c r="M826" s="737" t="str">
        <f ca="1">IFERROR(IF(ROW()=509,"",OFFSET($C824,-COUNTIF($B$507:$B825,"&lt;0")+3,0)),"")</f>
        <v>a171R00000RNFKPQA5</v>
      </c>
      <c r="N826" s="737">
        <f ca="1">IFERROR(IF(ROW()=509,"",OFFSET($F824,-COUNTIF($B$507:B825,"&lt;0")+3,0)),"")</f>
        <v>23</v>
      </c>
      <c r="O826" s="721"/>
      <c r="P826" s="721"/>
      <c r="Q826" s="721"/>
      <c r="R826" s="721"/>
      <c r="S826" s="721"/>
      <c r="T826" s="726"/>
    </row>
    <row r="827" spans="1:20" x14ac:dyDescent="0.35">
      <c r="A827" s="721" t="b">
        <f t="shared" ca="1" si="115"/>
        <v>0</v>
      </c>
      <c r="B827" s="721">
        <f t="shared" si="112"/>
        <v>138</v>
      </c>
      <c r="C827" s="739" t="str">
        <f t="shared" ca="1" si="116"/>
        <v>a171R00000RNFKtQAP</v>
      </c>
      <c r="D827" s="737" t="str">
        <f ca="1">IFERROR(IF(ROW()=509,"",OFFSET(C825,-COUNTIF(B$507:B826,"&lt;0")+3,1)),"")</f>
        <v>CI-49932</v>
      </c>
      <c r="E827" s="721">
        <f t="shared" ca="1" si="113"/>
        <v>6</v>
      </c>
      <c r="F827" s="738">
        <f t="shared" ca="1" si="117"/>
        <v>23</v>
      </c>
      <c r="G827" s="726" t="str">
        <f t="shared" ca="1" si="118"/>
        <v/>
      </c>
      <c r="H827" s="721">
        <f t="shared" ca="1" si="114"/>
        <v>53</v>
      </c>
      <c r="I827" s="740" t="str">
        <f t="shared" ca="1" si="119"/>
        <v/>
      </c>
      <c r="J827" s="734" t="str">
        <f t="shared" ca="1" si="120"/>
        <v/>
      </c>
      <c r="K827" s="723" t="str">
        <f t="shared" ca="1" si="121"/>
        <v/>
      </c>
      <c r="L827" s="726" t="str">
        <f t="shared" ca="1" si="122"/>
        <v/>
      </c>
      <c r="M827" s="737" t="str">
        <f ca="1">IFERROR(IF(ROW()=509,"",OFFSET($C825,-COUNTIF($B$507:$B826,"&lt;0")+3,0)),"")</f>
        <v>a171R00000RNFKtQAP</v>
      </c>
      <c r="N827" s="737">
        <f ca="1">IFERROR(IF(ROW()=509,"",OFFSET($F825,-COUNTIF($B$507:B826,"&lt;0")+3,0)),"")</f>
        <v>23</v>
      </c>
      <c r="O827" s="721"/>
      <c r="P827" s="721"/>
      <c r="Q827" s="721"/>
      <c r="R827" s="721"/>
      <c r="S827" s="721"/>
      <c r="T827" s="726"/>
    </row>
    <row r="828" spans="1:20" x14ac:dyDescent="0.35">
      <c r="A828" s="721" t="b">
        <f t="shared" ca="1" si="115"/>
        <v>0</v>
      </c>
      <c r="B828" s="721">
        <f t="shared" si="112"/>
        <v>139</v>
      </c>
      <c r="C828" s="739" t="str">
        <f t="shared" ca="1" si="116"/>
        <v>a171R00000RNFIUQA5</v>
      </c>
      <c r="D828" s="737" t="str">
        <f ca="1">IFERROR(IF(ROW()=509,"",OFFSET(C826,-COUNTIF(B$507:B827,"&lt;0")+3,1)),"")</f>
        <v>CI-49933</v>
      </c>
      <c r="E828" s="721">
        <f t="shared" ca="1" si="113"/>
        <v>1</v>
      </c>
      <c r="F828" s="738">
        <f t="shared" ca="1" si="117"/>
        <v>24</v>
      </c>
      <c r="G828" s="726" t="str">
        <f t="shared" ca="1" si="118"/>
        <v/>
      </c>
      <c r="H828" s="721">
        <f t="shared" ca="1" si="114"/>
        <v>55</v>
      </c>
      <c r="I828" s="740" t="str">
        <f t="shared" ca="1" si="119"/>
        <v/>
      </c>
      <c r="J828" s="734" t="str">
        <f t="shared" ca="1" si="120"/>
        <v/>
      </c>
      <c r="K828" s="723" t="str">
        <f t="shared" ca="1" si="121"/>
        <v/>
      </c>
      <c r="L828" s="726" t="str">
        <f t="shared" ca="1" si="122"/>
        <v/>
      </c>
      <c r="M828" s="737" t="str">
        <f ca="1">IFERROR(IF(ROW()=509,"",OFFSET($C826,-COUNTIF($B$507:$B827,"&lt;0")+3,0)),"")</f>
        <v>a171R00000RNFIUQA5</v>
      </c>
      <c r="N828" s="737">
        <f ca="1">IFERROR(IF(ROW()=509,"",OFFSET($F826,-COUNTIF($B$507:B827,"&lt;0")+3,0)),"")</f>
        <v>24</v>
      </c>
      <c r="O828" s="721"/>
      <c r="P828" s="721"/>
      <c r="Q828" s="721"/>
      <c r="R828" s="721"/>
      <c r="S828" s="721"/>
      <c r="T828" s="726"/>
    </row>
    <row r="829" spans="1:20" x14ac:dyDescent="0.35">
      <c r="A829" s="721" t="b">
        <f t="shared" ca="1" si="115"/>
        <v>0</v>
      </c>
      <c r="B829" s="721">
        <f t="shared" si="112"/>
        <v>140</v>
      </c>
      <c r="C829" s="739" t="str">
        <f t="shared" ca="1" si="116"/>
        <v>a171R00000RNFIyQAP</v>
      </c>
      <c r="D829" s="737" t="str">
        <f ca="1">IFERROR(IF(ROW()=509,"",OFFSET(C827,-COUNTIF(B$507:B828,"&lt;0")+3,1)),"")</f>
        <v>CI-49933</v>
      </c>
      <c r="E829" s="721">
        <f t="shared" ca="1" si="113"/>
        <v>2</v>
      </c>
      <c r="F829" s="738">
        <f t="shared" ca="1" si="117"/>
        <v>24</v>
      </c>
      <c r="G829" s="726" t="str">
        <f t="shared" ca="1" si="118"/>
        <v/>
      </c>
      <c r="H829" s="721">
        <f t="shared" ca="1" si="114"/>
        <v>55</v>
      </c>
      <c r="I829" s="740" t="str">
        <f t="shared" ca="1" si="119"/>
        <v/>
      </c>
      <c r="J829" s="734" t="str">
        <f t="shared" ca="1" si="120"/>
        <v/>
      </c>
      <c r="K829" s="723" t="str">
        <f t="shared" ca="1" si="121"/>
        <v/>
      </c>
      <c r="L829" s="726" t="str">
        <f t="shared" ca="1" si="122"/>
        <v/>
      </c>
      <c r="M829" s="737" t="str">
        <f ca="1">IFERROR(IF(ROW()=509,"",OFFSET($C827,-COUNTIF($B$507:$B828,"&lt;0")+3,0)),"")</f>
        <v>a171R00000RNFIyQAP</v>
      </c>
      <c r="N829" s="737">
        <f ca="1">IFERROR(IF(ROW()=509,"",OFFSET($F827,-COUNTIF($B$507:B828,"&lt;0")+3,0)),"")</f>
        <v>24</v>
      </c>
      <c r="O829" s="721"/>
      <c r="P829" s="721"/>
      <c r="Q829" s="721"/>
      <c r="R829" s="721"/>
      <c r="S829" s="721"/>
      <c r="T829" s="726"/>
    </row>
    <row r="830" spans="1:20" x14ac:dyDescent="0.35">
      <c r="A830" s="721" t="b">
        <f t="shared" ca="1" si="115"/>
        <v>0</v>
      </c>
      <c r="B830" s="721">
        <f t="shared" ref="B830:B869" si="123">B829+1</f>
        <v>141</v>
      </c>
      <c r="C830" s="739" t="str">
        <f t="shared" ca="1" si="116"/>
        <v>a171R00000RNFJSQA5</v>
      </c>
      <c r="D830" s="737" t="str">
        <f ca="1">IFERROR(IF(ROW()=509,"",OFFSET(C828,-COUNTIF(B$507:B829,"&lt;0")+3,1)),"")</f>
        <v>CI-49933</v>
      </c>
      <c r="E830" s="721">
        <f t="shared" ref="E830:E869" ca="1" si="124">COUNTIF(F765:F830,F830)</f>
        <v>3</v>
      </c>
      <c r="F830" s="738">
        <f t="shared" ca="1" si="117"/>
        <v>24</v>
      </c>
      <c r="G830" s="726" t="str">
        <f t="shared" ca="1" si="118"/>
        <v/>
      </c>
      <c r="H830" s="721">
        <f t="shared" ref="H830:H869" ca="1" si="125">IF(F830=1,9,IF(E829=MAX(E828:E830),H828+2,H829))</f>
        <v>55</v>
      </c>
      <c r="I830" s="740" t="str">
        <f t="shared" ca="1" si="119"/>
        <v/>
      </c>
      <c r="J830" s="734" t="str">
        <f t="shared" ca="1" si="120"/>
        <v/>
      </c>
      <c r="K830" s="723" t="str">
        <f t="shared" ca="1" si="121"/>
        <v/>
      </c>
      <c r="L830" s="726" t="str">
        <f t="shared" ca="1" si="122"/>
        <v/>
      </c>
      <c r="M830" s="737" t="str">
        <f ca="1">IFERROR(IF(ROW()=509,"",OFFSET($C828,-COUNTIF($B$507:$B829,"&lt;0")+3,0)),"")</f>
        <v>a171R00000RNFJSQA5</v>
      </c>
      <c r="N830" s="737">
        <f ca="1">IFERROR(IF(ROW()=509,"",OFFSET($F828,-COUNTIF($B$507:B829,"&lt;0")+3,0)),"")</f>
        <v>24</v>
      </c>
      <c r="O830" s="721"/>
      <c r="P830" s="721"/>
      <c r="Q830" s="721"/>
      <c r="R830" s="721"/>
      <c r="S830" s="721"/>
      <c r="T830" s="726"/>
    </row>
    <row r="831" spans="1:20" x14ac:dyDescent="0.35">
      <c r="A831" s="721" t="b">
        <f t="shared" ca="1" si="115"/>
        <v>0</v>
      </c>
      <c r="B831" s="721">
        <f t="shared" si="123"/>
        <v>142</v>
      </c>
      <c r="C831" s="739" t="str">
        <f t="shared" ca="1" si="116"/>
        <v>a171R00000RNFJwQAP</v>
      </c>
      <c r="D831" s="737" t="str">
        <f ca="1">IFERROR(IF(ROW()=509,"",OFFSET(C829,-COUNTIF(B$507:B830,"&lt;0")+3,1)),"")</f>
        <v>CI-49933</v>
      </c>
      <c r="E831" s="721">
        <f t="shared" ca="1" si="124"/>
        <v>4</v>
      </c>
      <c r="F831" s="738">
        <f t="shared" ca="1" si="117"/>
        <v>24</v>
      </c>
      <c r="G831" s="726" t="str">
        <f t="shared" ca="1" si="118"/>
        <v/>
      </c>
      <c r="H831" s="721">
        <f t="shared" ca="1" si="125"/>
        <v>55</v>
      </c>
      <c r="I831" s="740" t="str">
        <f t="shared" ca="1" si="119"/>
        <v/>
      </c>
      <c r="J831" s="734" t="str">
        <f t="shared" ca="1" si="120"/>
        <v/>
      </c>
      <c r="K831" s="723" t="str">
        <f t="shared" ca="1" si="121"/>
        <v/>
      </c>
      <c r="L831" s="726" t="str">
        <f t="shared" ca="1" si="122"/>
        <v/>
      </c>
      <c r="M831" s="737" t="str">
        <f ca="1">IFERROR(IF(ROW()=509,"",OFFSET($C829,-COUNTIF($B$507:$B830,"&lt;0")+3,0)),"")</f>
        <v>a171R00000RNFJwQAP</v>
      </c>
      <c r="N831" s="737">
        <f ca="1">IFERROR(IF(ROW()=509,"",OFFSET($F829,-COUNTIF($B$507:B830,"&lt;0")+3,0)),"")</f>
        <v>24</v>
      </c>
      <c r="O831" s="721"/>
      <c r="P831" s="721"/>
      <c r="Q831" s="721"/>
      <c r="R831" s="721"/>
      <c r="S831" s="721"/>
      <c r="T831" s="726"/>
    </row>
    <row r="832" spans="1:20" x14ac:dyDescent="0.35">
      <c r="A832" s="721" t="b">
        <f t="shared" ca="1" si="115"/>
        <v>0</v>
      </c>
      <c r="B832" s="721">
        <f t="shared" si="123"/>
        <v>143</v>
      </c>
      <c r="C832" s="739" t="str">
        <f t="shared" ca="1" si="116"/>
        <v>a171R00000RNFKQQA5</v>
      </c>
      <c r="D832" s="737" t="str">
        <f ca="1">IFERROR(IF(ROW()=509,"",OFFSET(C830,-COUNTIF(B$507:B831,"&lt;0")+3,1)),"")</f>
        <v>CI-49933</v>
      </c>
      <c r="E832" s="721">
        <f t="shared" ca="1" si="124"/>
        <v>5</v>
      </c>
      <c r="F832" s="738">
        <f t="shared" ca="1" si="117"/>
        <v>24</v>
      </c>
      <c r="G832" s="726" t="str">
        <f t="shared" ca="1" si="118"/>
        <v/>
      </c>
      <c r="H832" s="721">
        <f t="shared" ca="1" si="125"/>
        <v>55</v>
      </c>
      <c r="I832" s="740" t="str">
        <f t="shared" ca="1" si="119"/>
        <v/>
      </c>
      <c r="J832" s="734" t="str">
        <f t="shared" ca="1" si="120"/>
        <v/>
      </c>
      <c r="K832" s="723" t="str">
        <f t="shared" ca="1" si="121"/>
        <v/>
      </c>
      <c r="L832" s="726" t="str">
        <f t="shared" ca="1" si="122"/>
        <v/>
      </c>
      <c r="M832" s="737" t="str">
        <f ca="1">IFERROR(IF(ROW()=509,"",OFFSET($C830,-COUNTIF($B$507:$B831,"&lt;0")+3,0)),"")</f>
        <v>a171R00000RNFKQQA5</v>
      </c>
      <c r="N832" s="737">
        <f ca="1">IFERROR(IF(ROW()=509,"",OFFSET($F830,-COUNTIF($B$507:B831,"&lt;0")+3,0)),"")</f>
        <v>24</v>
      </c>
      <c r="O832" s="721"/>
      <c r="P832" s="721"/>
      <c r="Q832" s="721"/>
      <c r="R832" s="721"/>
      <c r="S832" s="721"/>
      <c r="T832" s="726"/>
    </row>
    <row r="833" spans="1:20" x14ac:dyDescent="0.35">
      <c r="A833" s="721" t="b">
        <f t="shared" ca="1" si="115"/>
        <v>0</v>
      </c>
      <c r="B833" s="721">
        <f t="shared" si="123"/>
        <v>144</v>
      </c>
      <c r="C833" s="739" t="str">
        <f t="shared" ca="1" si="116"/>
        <v>a171R00000RNFKuQAP</v>
      </c>
      <c r="D833" s="737" t="str">
        <f ca="1">IFERROR(IF(ROW()=509,"",OFFSET(C831,-COUNTIF(B$507:B832,"&lt;0")+3,1)),"")</f>
        <v>CI-49933</v>
      </c>
      <c r="E833" s="721">
        <f t="shared" ca="1" si="124"/>
        <v>6</v>
      </c>
      <c r="F833" s="738">
        <f t="shared" ca="1" si="117"/>
        <v>24</v>
      </c>
      <c r="G833" s="726" t="str">
        <f t="shared" ca="1" si="118"/>
        <v/>
      </c>
      <c r="H833" s="721">
        <f t="shared" ca="1" si="125"/>
        <v>55</v>
      </c>
      <c r="I833" s="740" t="str">
        <f t="shared" ca="1" si="119"/>
        <v/>
      </c>
      <c r="J833" s="734" t="str">
        <f t="shared" ca="1" si="120"/>
        <v/>
      </c>
      <c r="K833" s="723" t="str">
        <f t="shared" ca="1" si="121"/>
        <v/>
      </c>
      <c r="L833" s="726" t="str">
        <f t="shared" ca="1" si="122"/>
        <v/>
      </c>
      <c r="M833" s="737" t="str">
        <f ca="1">IFERROR(IF(ROW()=509,"",OFFSET($C831,-COUNTIF($B$507:$B832,"&lt;0")+3,0)),"")</f>
        <v>a171R00000RNFKuQAP</v>
      </c>
      <c r="N833" s="737">
        <f ca="1">IFERROR(IF(ROW()=509,"",OFFSET($F831,-COUNTIF($B$507:B832,"&lt;0")+3,0)),"")</f>
        <v>24</v>
      </c>
      <c r="O833" s="721"/>
      <c r="P833" s="721"/>
      <c r="Q833" s="721"/>
      <c r="R833" s="721"/>
      <c r="S833" s="721"/>
      <c r="T833" s="726"/>
    </row>
    <row r="834" spans="1:20" x14ac:dyDescent="0.35">
      <c r="A834" s="721" t="b">
        <f t="shared" ca="1" si="115"/>
        <v>0</v>
      </c>
      <c r="B834" s="721">
        <f t="shared" si="123"/>
        <v>145</v>
      </c>
      <c r="C834" s="739" t="str">
        <f t="shared" ca="1" si="116"/>
        <v>a171R00000RNFIVQA5</v>
      </c>
      <c r="D834" s="737" t="str">
        <f ca="1">IFERROR(IF(ROW()=509,"",OFFSET(C832,-COUNTIF(B$507:B833,"&lt;0")+3,1)),"")</f>
        <v>CI-49934</v>
      </c>
      <c r="E834" s="721">
        <f t="shared" ca="1" si="124"/>
        <v>1</v>
      </c>
      <c r="F834" s="738">
        <f t="shared" ca="1" si="117"/>
        <v>25</v>
      </c>
      <c r="G834" s="726" t="str">
        <f t="shared" ca="1" si="118"/>
        <v/>
      </c>
      <c r="H834" s="721">
        <f t="shared" ca="1" si="125"/>
        <v>57</v>
      </c>
      <c r="I834" s="740" t="str">
        <f t="shared" ca="1" si="119"/>
        <v/>
      </c>
      <c r="J834" s="734" t="str">
        <f t="shared" ca="1" si="120"/>
        <v/>
      </c>
      <c r="K834" s="723" t="str">
        <f t="shared" ca="1" si="121"/>
        <v/>
      </c>
      <c r="L834" s="726" t="str">
        <f t="shared" ca="1" si="122"/>
        <v/>
      </c>
      <c r="M834" s="737" t="str">
        <f ca="1">IFERROR(IF(ROW()=509,"",OFFSET($C832,-COUNTIF($B$507:$B833,"&lt;0")+3,0)),"")</f>
        <v>a171R00000RNFIVQA5</v>
      </c>
      <c r="N834" s="737">
        <f ca="1">IFERROR(IF(ROW()=509,"",OFFSET($F832,-COUNTIF($B$507:B833,"&lt;0")+3,0)),"")</f>
        <v>25</v>
      </c>
      <c r="O834" s="721"/>
      <c r="P834" s="721"/>
      <c r="Q834" s="721"/>
      <c r="R834" s="721"/>
      <c r="S834" s="721"/>
      <c r="T834" s="726"/>
    </row>
    <row r="835" spans="1:20" x14ac:dyDescent="0.35">
      <c r="A835" s="721" t="b">
        <f t="shared" ca="1" si="115"/>
        <v>0</v>
      </c>
      <c r="B835" s="721">
        <f t="shared" si="123"/>
        <v>146</v>
      </c>
      <c r="C835" s="739" t="str">
        <f t="shared" ca="1" si="116"/>
        <v>a171R00000RNFIzQAP</v>
      </c>
      <c r="D835" s="737" t="str">
        <f ca="1">IFERROR(IF(ROW()=509,"",OFFSET(C833,-COUNTIF(B$507:B834,"&lt;0")+3,1)),"")</f>
        <v>CI-49934</v>
      </c>
      <c r="E835" s="721">
        <f t="shared" ca="1" si="124"/>
        <v>2</v>
      </c>
      <c r="F835" s="738">
        <f t="shared" ca="1" si="117"/>
        <v>25</v>
      </c>
      <c r="G835" s="726" t="str">
        <f t="shared" ca="1" si="118"/>
        <v/>
      </c>
      <c r="H835" s="721">
        <f t="shared" ca="1" si="125"/>
        <v>57</v>
      </c>
      <c r="I835" s="740" t="str">
        <f t="shared" ca="1" si="119"/>
        <v/>
      </c>
      <c r="J835" s="734" t="str">
        <f t="shared" ca="1" si="120"/>
        <v/>
      </c>
      <c r="K835" s="723" t="str">
        <f t="shared" ca="1" si="121"/>
        <v/>
      </c>
      <c r="L835" s="726" t="str">
        <f t="shared" ca="1" si="122"/>
        <v/>
      </c>
      <c r="M835" s="737" t="str">
        <f ca="1">IFERROR(IF(ROW()=509,"",OFFSET($C833,-COUNTIF($B$507:$B834,"&lt;0")+3,0)),"")</f>
        <v>a171R00000RNFIzQAP</v>
      </c>
      <c r="N835" s="737">
        <f ca="1">IFERROR(IF(ROW()=509,"",OFFSET($F833,-COUNTIF($B$507:B834,"&lt;0")+3,0)),"")</f>
        <v>25</v>
      </c>
      <c r="O835" s="721"/>
      <c r="P835" s="721"/>
      <c r="Q835" s="721"/>
      <c r="R835" s="721"/>
      <c r="S835" s="721"/>
      <c r="T835" s="726"/>
    </row>
    <row r="836" spans="1:20" x14ac:dyDescent="0.35">
      <c r="A836" s="721" t="b">
        <f t="shared" ca="1" si="115"/>
        <v>0</v>
      </c>
      <c r="B836" s="721">
        <f t="shared" si="123"/>
        <v>147</v>
      </c>
      <c r="C836" s="739" t="str">
        <f t="shared" ca="1" si="116"/>
        <v>a171R00000RNFJTQA5</v>
      </c>
      <c r="D836" s="737" t="str">
        <f ca="1">IFERROR(IF(ROW()=509,"",OFFSET(C834,-COUNTIF(B$507:B835,"&lt;0")+3,1)),"")</f>
        <v>CI-49934</v>
      </c>
      <c r="E836" s="721">
        <f t="shared" ca="1" si="124"/>
        <v>3</v>
      </c>
      <c r="F836" s="738">
        <f t="shared" ca="1" si="117"/>
        <v>25</v>
      </c>
      <c r="G836" s="726" t="str">
        <f t="shared" ca="1" si="118"/>
        <v/>
      </c>
      <c r="H836" s="721">
        <f t="shared" ca="1" si="125"/>
        <v>57</v>
      </c>
      <c r="I836" s="740" t="str">
        <f t="shared" ca="1" si="119"/>
        <v/>
      </c>
      <c r="J836" s="734" t="str">
        <f t="shared" ca="1" si="120"/>
        <v/>
      </c>
      <c r="K836" s="723" t="str">
        <f t="shared" ca="1" si="121"/>
        <v/>
      </c>
      <c r="L836" s="726" t="str">
        <f t="shared" ca="1" si="122"/>
        <v/>
      </c>
      <c r="M836" s="737" t="str">
        <f ca="1">IFERROR(IF(ROW()=509,"",OFFSET($C834,-COUNTIF($B$507:$B835,"&lt;0")+3,0)),"")</f>
        <v>a171R00000RNFJTQA5</v>
      </c>
      <c r="N836" s="737">
        <f ca="1">IFERROR(IF(ROW()=509,"",OFFSET($F834,-COUNTIF($B$507:B835,"&lt;0")+3,0)),"")</f>
        <v>25</v>
      </c>
      <c r="O836" s="721"/>
      <c r="P836" s="721"/>
      <c r="Q836" s="721"/>
      <c r="R836" s="721"/>
      <c r="S836" s="721"/>
      <c r="T836" s="726"/>
    </row>
    <row r="837" spans="1:20" x14ac:dyDescent="0.35">
      <c r="A837" s="721" t="b">
        <f t="shared" ca="1" si="115"/>
        <v>0</v>
      </c>
      <c r="B837" s="721">
        <f t="shared" si="123"/>
        <v>148</v>
      </c>
      <c r="C837" s="739" t="str">
        <f t="shared" ca="1" si="116"/>
        <v>a171R00000RNFJxQAP</v>
      </c>
      <c r="D837" s="737" t="str">
        <f ca="1">IFERROR(IF(ROW()=509,"",OFFSET(C835,-COUNTIF(B$507:B836,"&lt;0")+3,1)),"")</f>
        <v>CI-49934</v>
      </c>
      <c r="E837" s="721">
        <f t="shared" ca="1" si="124"/>
        <v>4</v>
      </c>
      <c r="F837" s="738">
        <f t="shared" ca="1" si="117"/>
        <v>25</v>
      </c>
      <c r="G837" s="726" t="str">
        <f t="shared" ca="1" si="118"/>
        <v/>
      </c>
      <c r="H837" s="721">
        <f t="shared" ca="1" si="125"/>
        <v>57</v>
      </c>
      <c r="I837" s="740" t="str">
        <f t="shared" ca="1" si="119"/>
        <v/>
      </c>
      <c r="J837" s="734" t="str">
        <f t="shared" ca="1" si="120"/>
        <v/>
      </c>
      <c r="K837" s="723" t="str">
        <f t="shared" ca="1" si="121"/>
        <v/>
      </c>
      <c r="L837" s="726" t="str">
        <f t="shared" ca="1" si="122"/>
        <v/>
      </c>
      <c r="M837" s="737" t="str">
        <f ca="1">IFERROR(IF(ROW()=509,"",OFFSET($C835,-COUNTIF($B$507:$B836,"&lt;0")+3,0)),"")</f>
        <v>a171R00000RNFJxQAP</v>
      </c>
      <c r="N837" s="737">
        <f ca="1">IFERROR(IF(ROW()=509,"",OFFSET($F835,-COUNTIF($B$507:B836,"&lt;0")+3,0)),"")</f>
        <v>25</v>
      </c>
      <c r="O837" s="721"/>
      <c r="P837" s="721"/>
      <c r="Q837" s="721"/>
      <c r="R837" s="721"/>
      <c r="S837" s="721"/>
      <c r="T837" s="726"/>
    </row>
    <row r="838" spans="1:20" x14ac:dyDescent="0.35">
      <c r="A838" s="721" t="b">
        <f t="shared" ca="1" si="115"/>
        <v>0</v>
      </c>
      <c r="B838" s="721">
        <f t="shared" si="123"/>
        <v>149</v>
      </c>
      <c r="C838" s="739" t="str">
        <f t="shared" ca="1" si="116"/>
        <v>a171R00000RNFKRQA5</v>
      </c>
      <c r="D838" s="737" t="str">
        <f ca="1">IFERROR(IF(ROW()=509,"",OFFSET(C836,-COUNTIF(B$507:B837,"&lt;0")+3,1)),"")</f>
        <v>CI-49934</v>
      </c>
      <c r="E838" s="721">
        <f t="shared" ca="1" si="124"/>
        <v>5</v>
      </c>
      <c r="F838" s="738">
        <f t="shared" ca="1" si="117"/>
        <v>25</v>
      </c>
      <c r="G838" s="726" t="str">
        <f t="shared" ca="1" si="118"/>
        <v/>
      </c>
      <c r="H838" s="721">
        <f t="shared" ca="1" si="125"/>
        <v>57</v>
      </c>
      <c r="I838" s="740" t="str">
        <f t="shared" ca="1" si="119"/>
        <v/>
      </c>
      <c r="J838" s="734" t="str">
        <f t="shared" ca="1" si="120"/>
        <v/>
      </c>
      <c r="K838" s="723" t="str">
        <f t="shared" ca="1" si="121"/>
        <v/>
      </c>
      <c r="L838" s="726" t="str">
        <f t="shared" ca="1" si="122"/>
        <v/>
      </c>
      <c r="M838" s="737" t="str">
        <f ca="1">IFERROR(IF(ROW()=509,"",OFFSET($C836,-COUNTIF($B$507:$B837,"&lt;0")+3,0)),"")</f>
        <v>a171R00000RNFKRQA5</v>
      </c>
      <c r="N838" s="737">
        <f ca="1">IFERROR(IF(ROW()=509,"",OFFSET($F836,-COUNTIF($B$507:B837,"&lt;0")+3,0)),"")</f>
        <v>25</v>
      </c>
      <c r="O838" s="721"/>
      <c r="P838" s="721"/>
      <c r="Q838" s="721"/>
      <c r="R838" s="721"/>
      <c r="S838" s="721"/>
      <c r="T838" s="726"/>
    </row>
    <row r="839" spans="1:20" x14ac:dyDescent="0.35">
      <c r="A839" s="721" t="b">
        <f t="shared" ca="1" si="115"/>
        <v>0</v>
      </c>
      <c r="B839" s="721">
        <f t="shared" si="123"/>
        <v>150</v>
      </c>
      <c r="C839" s="739" t="str">
        <f t="shared" ca="1" si="116"/>
        <v>a171R00000RNFKvQAP</v>
      </c>
      <c r="D839" s="737" t="str">
        <f ca="1">IFERROR(IF(ROW()=509,"",OFFSET(C837,-COUNTIF(B$507:B838,"&lt;0")+3,1)),"")</f>
        <v>CI-49934</v>
      </c>
      <c r="E839" s="721">
        <f t="shared" ca="1" si="124"/>
        <v>6</v>
      </c>
      <c r="F839" s="738">
        <f t="shared" ca="1" si="117"/>
        <v>25</v>
      </c>
      <c r="G839" s="726" t="str">
        <f t="shared" ca="1" si="118"/>
        <v/>
      </c>
      <c r="H839" s="721">
        <f t="shared" ca="1" si="125"/>
        <v>57</v>
      </c>
      <c r="I839" s="740" t="str">
        <f t="shared" ca="1" si="119"/>
        <v/>
      </c>
      <c r="J839" s="734" t="str">
        <f t="shared" ca="1" si="120"/>
        <v/>
      </c>
      <c r="K839" s="723" t="str">
        <f t="shared" ca="1" si="121"/>
        <v/>
      </c>
      <c r="L839" s="726" t="str">
        <f t="shared" ca="1" si="122"/>
        <v/>
      </c>
      <c r="M839" s="737" t="str">
        <f ca="1">IFERROR(IF(ROW()=509,"",OFFSET($C837,-COUNTIF($B$507:$B838,"&lt;0")+3,0)),"")</f>
        <v>a171R00000RNFKvQAP</v>
      </c>
      <c r="N839" s="737">
        <f ca="1">IFERROR(IF(ROW()=509,"",OFFSET($F837,-COUNTIF($B$507:B838,"&lt;0")+3,0)),"")</f>
        <v>25</v>
      </c>
      <c r="O839" s="721"/>
      <c r="P839" s="721"/>
      <c r="Q839" s="721"/>
      <c r="R839" s="721"/>
      <c r="S839" s="721"/>
      <c r="T839" s="726"/>
    </row>
    <row r="840" spans="1:20" x14ac:dyDescent="0.35">
      <c r="A840" s="721" t="b">
        <f t="shared" ca="1" si="115"/>
        <v>0</v>
      </c>
      <c r="B840" s="721">
        <f t="shared" si="123"/>
        <v>151</v>
      </c>
      <c r="C840" s="739" t="str">
        <f t="shared" ca="1" si="116"/>
        <v>a171R00000RNFIWQA5</v>
      </c>
      <c r="D840" s="737" t="str">
        <f ca="1">IFERROR(IF(ROW()=509,"",OFFSET(C838,-COUNTIF(B$507:B839,"&lt;0")+3,1)),"")</f>
        <v>CI-49935</v>
      </c>
      <c r="E840" s="721">
        <f t="shared" ca="1" si="124"/>
        <v>1</v>
      </c>
      <c r="F840" s="738">
        <f t="shared" ca="1" si="117"/>
        <v>26</v>
      </c>
      <c r="G840" s="726" t="str">
        <f t="shared" ca="1" si="118"/>
        <v/>
      </c>
      <c r="H840" s="721">
        <f t="shared" ca="1" si="125"/>
        <v>59</v>
      </c>
      <c r="I840" s="740" t="str">
        <f t="shared" ca="1" si="119"/>
        <v/>
      </c>
      <c r="J840" s="734" t="str">
        <f t="shared" ca="1" si="120"/>
        <v/>
      </c>
      <c r="K840" s="723" t="str">
        <f t="shared" ca="1" si="121"/>
        <v/>
      </c>
      <c r="L840" s="726" t="str">
        <f t="shared" ca="1" si="122"/>
        <v/>
      </c>
      <c r="M840" s="737" t="str">
        <f ca="1">IFERROR(IF(ROW()=509,"",OFFSET($C838,-COUNTIF($B$507:$B839,"&lt;0")+3,0)),"")</f>
        <v>a171R00000RNFIWQA5</v>
      </c>
      <c r="N840" s="737">
        <f ca="1">IFERROR(IF(ROW()=509,"",OFFSET($F838,-COUNTIF($B$507:B839,"&lt;0")+3,0)),"")</f>
        <v>26</v>
      </c>
      <c r="O840" s="721"/>
      <c r="P840" s="721"/>
      <c r="Q840" s="721"/>
      <c r="R840" s="721"/>
      <c r="S840" s="721"/>
      <c r="T840" s="726"/>
    </row>
    <row r="841" spans="1:20" x14ac:dyDescent="0.35">
      <c r="A841" s="721" t="b">
        <f t="shared" ca="1" si="115"/>
        <v>0</v>
      </c>
      <c r="B841" s="721">
        <f t="shared" si="123"/>
        <v>152</v>
      </c>
      <c r="C841" s="739" t="str">
        <f t="shared" ca="1" si="116"/>
        <v>a171R00000RNFJ0QAP</v>
      </c>
      <c r="D841" s="737" t="str">
        <f ca="1">IFERROR(IF(ROW()=509,"",OFFSET(C839,-COUNTIF(B$507:B840,"&lt;0")+3,1)),"")</f>
        <v>CI-49935</v>
      </c>
      <c r="E841" s="721">
        <f t="shared" ca="1" si="124"/>
        <v>2</v>
      </c>
      <c r="F841" s="738">
        <f t="shared" ca="1" si="117"/>
        <v>26</v>
      </c>
      <c r="G841" s="726" t="str">
        <f t="shared" ca="1" si="118"/>
        <v/>
      </c>
      <c r="H841" s="721">
        <f t="shared" ca="1" si="125"/>
        <v>59</v>
      </c>
      <c r="I841" s="740" t="str">
        <f t="shared" ca="1" si="119"/>
        <v/>
      </c>
      <c r="J841" s="734" t="str">
        <f t="shared" ca="1" si="120"/>
        <v/>
      </c>
      <c r="K841" s="723" t="str">
        <f t="shared" ca="1" si="121"/>
        <v/>
      </c>
      <c r="L841" s="726" t="str">
        <f t="shared" ca="1" si="122"/>
        <v/>
      </c>
      <c r="M841" s="737" t="str">
        <f ca="1">IFERROR(IF(ROW()=509,"",OFFSET($C839,-COUNTIF($B$507:$B840,"&lt;0")+3,0)),"")</f>
        <v>a171R00000RNFJ0QAP</v>
      </c>
      <c r="N841" s="737">
        <f ca="1">IFERROR(IF(ROW()=509,"",OFFSET($F839,-COUNTIF($B$507:B840,"&lt;0")+3,0)),"")</f>
        <v>26</v>
      </c>
      <c r="O841" s="721"/>
      <c r="P841" s="721"/>
      <c r="Q841" s="721"/>
      <c r="R841" s="721"/>
      <c r="S841" s="721"/>
      <c r="T841" s="726"/>
    </row>
    <row r="842" spans="1:20" x14ac:dyDescent="0.35">
      <c r="A842" s="721" t="b">
        <f t="shared" ca="1" si="115"/>
        <v>0</v>
      </c>
      <c r="B842" s="721">
        <f t="shared" si="123"/>
        <v>153</v>
      </c>
      <c r="C842" s="739" t="str">
        <f t="shared" ca="1" si="116"/>
        <v>a171R00000RNFJUQA5</v>
      </c>
      <c r="D842" s="737" t="str">
        <f ca="1">IFERROR(IF(ROW()=509,"",OFFSET(C840,-COUNTIF(B$507:B841,"&lt;0")+3,1)),"")</f>
        <v>CI-49935</v>
      </c>
      <c r="E842" s="721">
        <f t="shared" ca="1" si="124"/>
        <v>3</v>
      </c>
      <c r="F842" s="738">
        <f t="shared" ca="1" si="117"/>
        <v>26</v>
      </c>
      <c r="G842" s="726" t="str">
        <f t="shared" ca="1" si="118"/>
        <v/>
      </c>
      <c r="H842" s="721">
        <f t="shared" ca="1" si="125"/>
        <v>59</v>
      </c>
      <c r="I842" s="740" t="str">
        <f t="shared" ca="1" si="119"/>
        <v/>
      </c>
      <c r="J842" s="734" t="str">
        <f t="shared" ca="1" si="120"/>
        <v/>
      </c>
      <c r="K842" s="723" t="str">
        <f t="shared" ca="1" si="121"/>
        <v/>
      </c>
      <c r="L842" s="726" t="str">
        <f t="shared" ca="1" si="122"/>
        <v/>
      </c>
      <c r="M842" s="737" t="str">
        <f ca="1">IFERROR(IF(ROW()=509,"",OFFSET($C840,-COUNTIF($B$507:$B841,"&lt;0")+3,0)),"")</f>
        <v>a171R00000RNFJUQA5</v>
      </c>
      <c r="N842" s="737">
        <f ca="1">IFERROR(IF(ROW()=509,"",OFFSET($F840,-COUNTIF($B$507:B841,"&lt;0")+3,0)),"")</f>
        <v>26</v>
      </c>
      <c r="O842" s="721"/>
      <c r="P842" s="721"/>
      <c r="Q842" s="721"/>
      <c r="R842" s="721"/>
      <c r="S842" s="721"/>
      <c r="T842" s="726"/>
    </row>
    <row r="843" spans="1:20" x14ac:dyDescent="0.35">
      <c r="A843" s="721" t="b">
        <f t="shared" ca="1" si="115"/>
        <v>0</v>
      </c>
      <c r="B843" s="721">
        <f t="shared" si="123"/>
        <v>154</v>
      </c>
      <c r="C843" s="739" t="str">
        <f t="shared" ca="1" si="116"/>
        <v>a171R00000RNFJyQAP</v>
      </c>
      <c r="D843" s="737" t="str">
        <f ca="1">IFERROR(IF(ROW()=509,"",OFFSET(C841,-COUNTIF(B$507:B842,"&lt;0")+3,1)),"")</f>
        <v>CI-49935</v>
      </c>
      <c r="E843" s="721">
        <f t="shared" ca="1" si="124"/>
        <v>4</v>
      </c>
      <c r="F843" s="738">
        <f t="shared" ca="1" si="117"/>
        <v>26</v>
      </c>
      <c r="G843" s="726" t="str">
        <f t="shared" ca="1" si="118"/>
        <v/>
      </c>
      <c r="H843" s="721">
        <f t="shared" ca="1" si="125"/>
        <v>59</v>
      </c>
      <c r="I843" s="740" t="str">
        <f t="shared" ca="1" si="119"/>
        <v/>
      </c>
      <c r="J843" s="734" t="str">
        <f t="shared" ca="1" si="120"/>
        <v/>
      </c>
      <c r="K843" s="723" t="str">
        <f t="shared" ca="1" si="121"/>
        <v/>
      </c>
      <c r="L843" s="726" t="str">
        <f t="shared" ca="1" si="122"/>
        <v/>
      </c>
      <c r="M843" s="737" t="str">
        <f ca="1">IFERROR(IF(ROW()=509,"",OFFSET($C841,-COUNTIF($B$507:$B842,"&lt;0")+3,0)),"")</f>
        <v>a171R00000RNFJyQAP</v>
      </c>
      <c r="N843" s="737">
        <f ca="1">IFERROR(IF(ROW()=509,"",OFFSET($F841,-COUNTIF($B$507:B842,"&lt;0")+3,0)),"")</f>
        <v>26</v>
      </c>
      <c r="O843" s="721"/>
      <c r="P843" s="721"/>
      <c r="Q843" s="721"/>
      <c r="R843" s="721"/>
      <c r="S843" s="721"/>
      <c r="T843" s="726"/>
    </row>
    <row r="844" spans="1:20" x14ac:dyDescent="0.35">
      <c r="A844" s="721" t="b">
        <f t="shared" ca="1" si="115"/>
        <v>0</v>
      </c>
      <c r="B844" s="721">
        <f t="shared" si="123"/>
        <v>155</v>
      </c>
      <c r="C844" s="739" t="str">
        <f t="shared" ca="1" si="116"/>
        <v>a171R00000RNFKSQA5</v>
      </c>
      <c r="D844" s="737" t="str">
        <f ca="1">IFERROR(IF(ROW()=509,"",OFFSET(C842,-COUNTIF(B$507:B843,"&lt;0")+3,1)),"")</f>
        <v>CI-49935</v>
      </c>
      <c r="E844" s="721">
        <f t="shared" ca="1" si="124"/>
        <v>5</v>
      </c>
      <c r="F844" s="738">
        <f t="shared" ca="1" si="117"/>
        <v>26</v>
      </c>
      <c r="G844" s="726" t="str">
        <f t="shared" ca="1" si="118"/>
        <v/>
      </c>
      <c r="H844" s="721">
        <f t="shared" ca="1" si="125"/>
        <v>59</v>
      </c>
      <c r="I844" s="740" t="str">
        <f t="shared" ca="1" si="119"/>
        <v/>
      </c>
      <c r="J844" s="734" t="str">
        <f t="shared" ca="1" si="120"/>
        <v/>
      </c>
      <c r="K844" s="723" t="str">
        <f t="shared" ca="1" si="121"/>
        <v/>
      </c>
      <c r="L844" s="726" t="str">
        <f t="shared" ca="1" si="122"/>
        <v/>
      </c>
      <c r="M844" s="737" t="str">
        <f ca="1">IFERROR(IF(ROW()=509,"",OFFSET($C842,-COUNTIF($B$507:$B843,"&lt;0")+3,0)),"")</f>
        <v>a171R00000RNFKSQA5</v>
      </c>
      <c r="N844" s="737">
        <f ca="1">IFERROR(IF(ROW()=509,"",OFFSET($F842,-COUNTIF($B$507:B843,"&lt;0")+3,0)),"")</f>
        <v>26</v>
      </c>
      <c r="O844" s="721"/>
      <c r="P844" s="721"/>
      <c r="Q844" s="721"/>
      <c r="R844" s="721"/>
      <c r="S844" s="721"/>
      <c r="T844" s="726"/>
    </row>
    <row r="845" spans="1:20" x14ac:dyDescent="0.35">
      <c r="A845" s="721" t="b">
        <f t="shared" ca="1" si="115"/>
        <v>0</v>
      </c>
      <c r="B845" s="721">
        <f t="shared" si="123"/>
        <v>156</v>
      </c>
      <c r="C845" s="739" t="str">
        <f t="shared" ca="1" si="116"/>
        <v>a171R00000RNFKwQAP</v>
      </c>
      <c r="D845" s="737" t="str">
        <f ca="1">IFERROR(IF(ROW()=509,"",OFFSET(C843,-COUNTIF(B$507:B844,"&lt;0")+3,1)),"")</f>
        <v>CI-49935</v>
      </c>
      <c r="E845" s="721">
        <f t="shared" ca="1" si="124"/>
        <v>6</v>
      </c>
      <c r="F845" s="738">
        <f t="shared" ca="1" si="117"/>
        <v>26</v>
      </c>
      <c r="G845" s="726" t="str">
        <f t="shared" ca="1" si="118"/>
        <v/>
      </c>
      <c r="H845" s="721">
        <f t="shared" ca="1" si="125"/>
        <v>59</v>
      </c>
      <c r="I845" s="740" t="str">
        <f t="shared" ca="1" si="119"/>
        <v/>
      </c>
      <c r="J845" s="734" t="str">
        <f t="shared" ca="1" si="120"/>
        <v/>
      </c>
      <c r="K845" s="723" t="str">
        <f t="shared" ca="1" si="121"/>
        <v/>
      </c>
      <c r="L845" s="726" t="str">
        <f t="shared" ca="1" si="122"/>
        <v/>
      </c>
      <c r="M845" s="737" t="str">
        <f ca="1">IFERROR(IF(ROW()=509,"",OFFSET($C843,-COUNTIF($B$507:$B844,"&lt;0")+3,0)),"")</f>
        <v>a171R00000RNFKwQAP</v>
      </c>
      <c r="N845" s="737">
        <f ca="1">IFERROR(IF(ROW()=509,"",OFFSET($F843,-COUNTIF($B$507:B844,"&lt;0")+3,0)),"")</f>
        <v>26</v>
      </c>
      <c r="O845" s="721"/>
      <c r="P845" s="721"/>
      <c r="Q845" s="721"/>
      <c r="R845" s="721"/>
      <c r="S845" s="721"/>
      <c r="T845" s="726"/>
    </row>
    <row r="846" spans="1:20" x14ac:dyDescent="0.35">
      <c r="A846" s="721" t="b">
        <f t="shared" ca="1" si="115"/>
        <v>0</v>
      </c>
      <c r="B846" s="721">
        <f t="shared" si="123"/>
        <v>157</v>
      </c>
      <c r="C846" s="739" t="str">
        <f t="shared" ca="1" si="116"/>
        <v>a171R00000RNFIXQA5</v>
      </c>
      <c r="D846" s="737" t="str">
        <f ca="1">IFERROR(IF(ROW()=509,"",OFFSET(C844,-COUNTIF(B$507:B845,"&lt;0")+3,1)),"")</f>
        <v>CI-49936</v>
      </c>
      <c r="E846" s="721">
        <f t="shared" ca="1" si="124"/>
        <v>1</v>
      </c>
      <c r="F846" s="738">
        <f t="shared" ca="1" si="117"/>
        <v>27</v>
      </c>
      <c r="G846" s="726" t="str">
        <f t="shared" ca="1" si="118"/>
        <v/>
      </c>
      <c r="H846" s="721">
        <f t="shared" ca="1" si="125"/>
        <v>61</v>
      </c>
      <c r="I846" s="740" t="str">
        <f t="shared" ca="1" si="119"/>
        <v/>
      </c>
      <c r="J846" s="734" t="str">
        <f t="shared" ca="1" si="120"/>
        <v/>
      </c>
      <c r="K846" s="723" t="str">
        <f t="shared" ca="1" si="121"/>
        <v/>
      </c>
      <c r="L846" s="726" t="str">
        <f t="shared" ca="1" si="122"/>
        <v/>
      </c>
      <c r="M846" s="737" t="str">
        <f ca="1">IFERROR(IF(ROW()=509,"",OFFSET($C844,-COUNTIF($B$507:$B845,"&lt;0")+3,0)),"")</f>
        <v>a171R00000RNFIXQA5</v>
      </c>
      <c r="N846" s="737">
        <f ca="1">IFERROR(IF(ROW()=509,"",OFFSET($F844,-COUNTIF($B$507:B845,"&lt;0")+3,0)),"")</f>
        <v>27</v>
      </c>
      <c r="O846" s="721"/>
      <c r="P846" s="721"/>
      <c r="Q846" s="721"/>
      <c r="R846" s="721"/>
      <c r="S846" s="721"/>
      <c r="T846" s="726"/>
    </row>
    <row r="847" spans="1:20" x14ac:dyDescent="0.35">
      <c r="A847" s="721" t="b">
        <f t="shared" ca="1" si="115"/>
        <v>0</v>
      </c>
      <c r="B847" s="721">
        <f t="shared" si="123"/>
        <v>158</v>
      </c>
      <c r="C847" s="739" t="str">
        <f t="shared" ca="1" si="116"/>
        <v>a171R00000RNFJ1QAP</v>
      </c>
      <c r="D847" s="737" t="str">
        <f ca="1">IFERROR(IF(ROW()=509,"",OFFSET(C845,-COUNTIF(B$507:B846,"&lt;0")+3,1)),"")</f>
        <v>CI-49936</v>
      </c>
      <c r="E847" s="721">
        <f t="shared" ca="1" si="124"/>
        <v>2</v>
      </c>
      <c r="F847" s="738">
        <f t="shared" ca="1" si="117"/>
        <v>27</v>
      </c>
      <c r="G847" s="726" t="str">
        <f t="shared" ca="1" si="118"/>
        <v/>
      </c>
      <c r="H847" s="721">
        <f t="shared" ca="1" si="125"/>
        <v>61</v>
      </c>
      <c r="I847" s="740" t="str">
        <f t="shared" ca="1" si="119"/>
        <v/>
      </c>
      <c r="J847" s="734" t="str">
        <f t="shared" ca="1" si="120"/>
        <v/>
      </c>
      <c r="K847" s="723" t="str">
        <f t="shared" ca="1" si="121"/>
        <v/>
      </c>
      <c r="L847" s="726" t="str">
        <f t="shared" ca="1" si="122"/>
        <v/>
      </c>
      <c r="M847" s="737" t="str">
        <f ca="1">IFERROR(IF(ROW()=509,"",OFFSET($C845,-COUNTIF($B$507:$B846,"&lt;0")+3,0)),"")</f>
        <v>a171R00000RNFJ1QAP</v>
      </c>
      <c r="N847" s="737">
        <f ca="1">IFERROR(IF(ROW()=509,"",OFFSET($F845,-COUNTIF($B$507:B846,"&lt;0")+3,0)),"")</f>
        <v>27</v>
      </c>
      <c r="O847" s="721"/>
      <c r="P847" s="721"/>
      <c r="Q847" s="721"/>
      <c r="R847" s="721"/>
      <c r="S847" s="721"/>
      <c r="T847" s="726"/>
    </row>
    <row r="848" spans="1:20" x14ac:dyDescent="0.35">
      <c r="A848" s="721" t="b">
        <f t="shared" ca="1" si="115"/>
        <v>0</v>
      </c>
      <c r="B848" s="721">
        <f t="shared" si="123"/>
        <v>159</v>
      </c>
      <c r="C848" s="739" t="str">
        <f t="shared" ca="1" si="116"/>
        <v>a171R00000RNFJVQA5</v>
      </c>
      <c r="D848" s="737" t="str">
        <f ca="1">IFERROR(IF(ROW()=509,"",OFFSET(C846,-COUNTIF(B$507:B847,"&lt;0")+3,1)),"")</f>
        <v>CI-49936</v>
      </c>
      <c r="E848" s="721">
        <f t="shared" ca="1" si="124"/>
        <v>3</v>
      </c>
      <c r="F848" s="738">
        <f t="shared" ca="1" si="117"/>
        <v>27</v>
      </c>
      <c r="G848" s="726" t="str">
        <f t="shared" ca="1" si="118"/>
        <v/>
      </c>
      <c r="H848" s="721">
        <f t="shared" ca="1" si="125"/>
        <v>61</v>
      </c>
      <c r="I848" s="740" t="str">
        <f t="shared" ca="1" si="119"/>
        <v/>
      </c>
      <c r="J848" s="734" t="str">
        <f t="shared" ca="1" si="120"/>
        <v/>
      </c>
      <c r="K848" s="723" t="str">
        <f t="shared" ca="1" si="121"/>
        <v/>
      </c>
      <c r="L848" s="726" t="str">
        <f t="shared" ca="1" si="122"/>
        <v/>
      </c>
      <c r="M848" s="737" t="str">
        <f ca="1">IFERROR(IF(ROW()=509,"",OFFSET($C846,-COUNTIF($B$507:$B847,"&lt;0")+3,0)),"")</f>
        <v>a171R00000RNFJVQA5</v>
      </c>
      <c r="N848" s="737">
        <f ca="1">IFERROR(IF(ROW()=509,"",OFFSET($F846,-COUNTIF($B$507:B847,"&lt;0")+3,0)),"")</f>
        <v>27</v>
      </c>
      <c r="O848" s="721"/>
      <c r="P848" s="721"/>
      <c r="Q848" s="721"/>
      <c r="R848" s="721"/>
      <c r="S848" s="721"/>
      <c r="T848" s="726"/>
    </row>
    <row r="849" spans="1:20" x14ac:dyDescent="0.35">
      <c r="A849" s="721" t="b">
        <f t="shared" ca="1" si="115"/>
        <v>0</v>
      </c>
      <c r="B849" s="721">
        <f t="shared" si="123"/>
        <v>160</v>
      </c>
      <c r="C849" s="739" t="str">
        <f t="shared" ca="1" si="116"/>
        <v>a171R00000RNFJzQAP</v>
      </c>
      <c r="D849" s="737" t="str">
        <f ca="1">IFERROR(IF(ROW()=509,"",OFFSET(C847,-COUNTIF(B$507:B848,"&lt;0")+3,1)),"")</f>
        <v>CI-49936</v>
      </c>
      <c r="E849" s="721">
        <f t="shared" ca="1" si="124"/>
        <v>4</v>
      </c>
      <c r="F849" s="738">
        <f t="shared" ca="1" si="117"/>
        <v>27</v>
      </c>
      <c r="G849" s="726" t="str">
        <f t="shared" ca="1" si="118"/>
        <v/>
      </c>
      <c r="H849" s="721">
        <f t="shared" ca="1" si="125"/>
        <v>61</v>
      </c>
      <c r="I849" s="740" t="str">
        <f t="shared" ca="1" si="119"/>
        <v/>
      </c>
      <c r="J849" s="734" t="str">
        <f t="shared" ca="1" si="120"/>
        <v/>
      </c>
      <c r="K849" s="723" t="str">
        <f t="shared" ca="1" si="121"/>
        <v/>
      </c>
      <c r="L849" s="726" t="str">
        <f t="shared" ca="1" si="122"/>
        <v/>
      </c>
      <c r="M849" s="737" t="str">
        <f ca="1">IFERROR(IF(ROW()=509,"",OFFSET($C847,-COUNTIF($B$507:$B848,"&lt;0")+3,0)),"")</f>
        <v>a171R00000RNFJzQAP</v>
      </c>
      <c r="N849" s="737">
        <f ca="1">IFERROR(IF(ROW()=509,"",OFFSET($F847,-COUNTIF($B$507:B848,"&lt;0")+3,0)),"")</f>
        <v>27</v>
      </c>
      <c r="O849" s="721"/>
      <c r="P849" s="721"/>
      <c r="Q849" s="721"/>
      <c r="R849" s="721"/>
      <c r="S849" s="721"/>
      <c r="T849" s="726"/>
    </row>
    <row r="850" spans="1:20" x14ac:dyDescent="0.35">
      <c r="A850" s="721" t="b">
        <f t="shared" ca="1" si="115"/>
        <v>0</v>
      </c>
      <c r="B850" s="721">
        <f t="shared" si="123"/>
        <v>161</v>
      </c>
      <c r="C850" s="739" t="str">
        <f t="shared" ca="1" si="116"/>
        <v>a171R00000RNFKTQA5</v>
      </c>
      <c r="D850" s="737" t="str">
        <f ca="1">IFERROR(IF(ROW()=509,"",OFFSET(C848,-COUNTIF(B$507:B849,"&lt;0")+3,1)),"")</f>
        <v>CI-49936</v>
      </c>
      <c r="E850" s="721">
        <f t="shared" ca="1" si="124"/>
        <v>5</v>
      </c>
      <c r="F850" s="738">
        <f t="shared" ca="1" si="117"/>
        <v>27</v>
      </c>
      <c r="G850" s="726" t="str">
        <f t="shared" ca="1" si="118"/>
        <v/>
      </c>
      <c r="H850" s="721">
        <f t="shared" ca="1" si="125"/>
        <v>61</v>
      </c>
      <c r="I850" s="740" t="str">
        <f t="shared" ca="1" si="119"/>
        <v/>
      </c>
      <c r="J850" s="734" t="str">
        <f t="shared" ca="1" si="120"/>
        <v/>
      </c>
      <c r="K850" s="723" t="str">
        <f t="shared" ca="1" si="121"/>
        <v/>
      </c>
      <c r="L850" s="726" t="str">
        <f t="shared" ca="1" si="122"/>
        <v/>
      </c>
      <c r="M850" s="737" t="str">
        <f ca="1">IFERROR(IF(ROW()=509,"",OFFSET($C848,-COUNTIF($B$507:$B849,"&lt;0")+3,0)),"")</f>
        <v>a171R00000RNFKTQA5</v>
      </c>
      <c r="N850" s="737">
        <f ca="1">IFERROR(IF(ROW()=509,"",OFFSET($F848,-COUNTIF($B$507:B849,"&lt;0")+3,0)),"")</f>
        <v>27</v>
      </c>
      <c r="O850" s="721"/>
      <c r="P850" s="721"/>
      <c r="Q850" s="721"/>
      <c r="R850" s="721"/>
      <c r="S850" s="721"/>
      <c r="T850" s="726"/>
    </row>
    <row r="851" spans="1:20" x14ac:dyDescent="0.35">
      <c r="A851" s="721" t="b">
        <f t="shared" ca="1" si="115"/>
        <v>0</v>
      </c>
      <c r="B851" s="721">
        <f t="shared" si="123"/>
        <v>162</v>
      </c>
      <c r="C851" s="739" t="str">
        <f t="shared" ca="1" si="116"/>
        <v>a171R00000RNFKxQAP</v>
      </c>
      <c r="D851" s="737" t="str">
        <f ca="1">IFERROR(IF(ROW()=509,"",OFFSET(C849,-COUNTIF(B$507:B850,"&lt;0")+3,1)),"")</f>
        <v>CI-49936</v>
      </c>
      <c r="E851" s="721">
        <f t="shared" ca="1" si="124"/>
        <v>6</v>
      </c>
      <c r="F851" s="738">
        <f t="shared" ca="1" si="117"/>
        <v>27</v>
      </c>
      <c r="G851" s="726" t="str">
        <f t="shared" ca="1" si="118"/>
        <v/>
      </c>
      <c r="H851" s="721">
        <f t="shared" ca="1" si="125"/>
        <v>61</v>
      </c>
      <c r="I851" s="740" t="str">
        <f t="shared" ca="1" si="119"/>
        <v/>
      </c>
      <c r="J851" s="734" t="str">
        <f t="shared" ca="1" si="120"/>
        <v/>
      </c>
      <c r="K851" s="723" t="str">
        <f t="shared" ca="1" si="121"/>
        <v/>
      </c>
      <c r="L851" s="726" t="str">
        <f t="shared" ca="1" si="122"/>
        <v/>
      </c>
      <c r="M851" s="737" t="str">
        <f ca="1">IFERROR(IF(ROW()=509,"",OFFSET($C849,-COUNTIF($B$507:$B850,"&lt;0")+3,0)),"")</f>
        <v>a171R00000RNFKxQAP</v>
      </c>
      <c r="N851" s="737">
        <f ca="1">IFERROR(IF(ROW()=509,"",OFFSET($F849,-COUNTIF($B$507:B850,"&lt;0")+3,0)),"")</f>
        <v>27</v>
      </c>
      <c r="O851" s="721"/>
      <c r="P851" s="721"/>
      <c r="Q851" s="721"/>
      <c r="R851" s="721"/>
      <c r="S851" s="721"/>
      <c r="T851" s="726"/>
    </row>
    <row r="852" spans="1:20" x14ac:dyDescent="0.35">
      <c r="A852" s="721" t="b">
        <f t="shared" ca="1" si="115"/>
        <v>0</v>
      </c>
      <c r="B852" s="721">
        <f t="shared" si="123"/>
        <v>163</v>
      </c>
      <c r="C852" s="739" t="str">
        <f t="shared" ca="1" si="116"/>
        <v>a171R00000RNFIYQA5</v>
      </c>
      <c r="D852" s="737" t="str">
        <f ca="1">IFERROR(IF(ROW()=509,"",OFFSET(C850,-COUNTIF(B$507:B851,"&lt;0")+3,1)),"")</f>
        <v>CI-49937</v>
      </c>
      <c r="E852" s="721">
        <f t="shared" ca="1" si="124"/>
        <v>1</v>
      </c>
      <c r="F852" s="738">
        <f t="shared" ca="1" si="117"/>
        <v>28</v>
      </c>
      <c r="G852" s="726" t="str">
        <f t="shared" ca="1" si="118"/>
        <v/>
      </c>
      <c r="H852" s="721">
        <f t="shared" ca="1" si="125"/>
        <v>63</v>
      </c>
      <c r="I852" s="740" t="str">
        <f t="shared" ca="1" si="119"/>
        <v/>
      </c>
      <c r="J852" s="734" t="str">
        <f t="shared" ca="1" si="120"/>
        <v/>
      </c>
      <c r="K852" s="723" t="str">
        <f t="shared" ca="1" si="121"/>
        <v/>
      </c>
      <c r="L852" s="726" t="str">
        <f t="shared" ca="1" si="122"/>
        <v/>
      </c>
      <c r="M852" s="737" t="str">
        <f ca="1">IFERROR(IF(ROW()=509,"",OFFSET($C850,-COUNTIF($B$507:$B851,"&lt;0")+3,0)),"")</f>
        <v>a171R00000RNFIYQA5</v>
      </c>
      <c r="N852" s="737">
        <f ca="1">IFERROR(IF(ROW()=509,"",OFFSET($F850,-COUNTIF($B$507:B851,"&lt;0")+3,0)),"")</f>
        <v>28</v>
      </c>
      <c r="O852" s="721"/>
      <c r="P852" s="721"/>
      <c r="Q852" s="721"/>
      <c r="R852" s="721"/>
      <c r="S852" s="721"/>
      <c r="T852" s="726"/>
    </row>
    <row r="853" spans="1:20" x14ac:dyDescent="0.35">
      <c r="A853" s="721" t="b">
        <f t="shared" ca="1" si="115"/>
        <v>0</v>
      </c>
      <c r="B853" s="721">
        <f t="shared" si="123"/>
        <v>164</v>
      </c>
      <c r="C853" s="739" t="str">
        <f t="shared" ca="1" si="116"/>
        <v>a171R00000RNFJ2QAP</v>
      </c>
      <c r="D853" s="737" t="str">
        <f ca="1">IFERROR(IF(ROW()=509,"",OFFSET(C851,-COUNTIF(B$507:B852,"&lt;0")+3,1)),"")</f>
        <v>CI-49937</v>
      </c>
      <c r="E853" s="721">
        <f t="shared" ca="1" si="124"/>
        <v>2</v>
      </c>
      <c r="F853" s="738">
        <f t="shared" ca="1" si="117"/>
        <v>28</v>
      </c>
      <c r="G853" s="726" t="str">
        <f t="shared" ca="1" si="118"/>
        <v/>
      </c>
      <c r="H853" s="721">
        <f t="shared" ca="1" si="125"/>
        <v>63</v>
      </c>
      <c r="I853" s="740" t="str">
        <f t="shared" ca="1" si="119"/>
        <v/>
      </c>
      <c r="J853" s="734" t="str">
        <f t="shared" ca="1" si="120"/>
        <v/>
      </c>
      <c r="K853" s="723" t="str">
        <f t="shared" ca="1" si="121"/>
        <v/>
      </c>
      <c r="L853" s="726" t="str">
        <f t="shared" ca="1" si="122"/>
        <v/>
      </c>
      <c r="M853" s="737" t="str">
        <f ca="1">IFERROR(IF(ROW()=509,"",OFFSET($C851,-COUNTIF($B$507:$B852,"&lt;0")+3,0)),"")</f>
        <v>a171R00000RNFJ2QAP</v>
      </c>
      <c r="N853" s="737">
        <f ca="1">IFERROR(IF(ROW()=509,"",OFFSET($F851,-COUNTIF($B$507:B852,"&lt;0")+3,0)),"")</f>
        <v>28</v>
      </c>
      <c r="O853" s="721"/>
      <c r="P853" s="721"/>
      <c r="Q853" s="721"/>
      <c r="R853" s="721"/>
      <c r="S853" s="721"/>
      <c r="T853" s="726"/>
    </row>
    <row r="854" spans="1:20" x14ac:dyDescent="0.35">
      <c r="A854" s="721" t="b">
        <f t="shared" ca="1" si="115"/>
        <v>0</v>
      </c>
      <c r="B854" s="721">
        <f t="shared" si="123"/>
        <v>165</v>
      </c>
      <c r="C854" s="739" t="str">
        <f t="shared" ca="1" si="116"/>
        <v>a171R00000RNFJWQA5</v>
      </c>
      <c r="D854" s="737" t="str">
        <f ca="1">IFERROR(IF(ROW()=509,"",OFFSET(C852,-COUNTIF(B$507:B853,"&lt;0")+3,1)),"")</f>
        <v>CI-49937</v>
      </c>
      <c r="E854" s="721">
        <f t="shared" ca="1" si="124"/>
        <v>3</v>
      </c>
      <c r="F854" s="738">
        <f t="shared" ca="1" si="117"/>
        <v>28</v>
      </c>
      <c r="G854" s="726" t="str">
        <f t="shared" ca="1" si="118"/>
        <v/>
      </c>
      <c r="H854" s="721">
        <f t="shared" ca="1" si="125"/>
        <v>63</v>
      </c>
      <c r="I854" s="740" t="str">
        <f t="shared" ca="1" si="119"/>
        <v/>
      </c>
      <c r="J854" s="734" t="str">
        <f t="shared" ca="1" si="120"/>
        <v/>
      </c>
      <c r="K854" s="723" t="str">
        <f t="shared" ca="1" si="121"/>
        <v/>
      </c>
      <c r="L854" s="726" t="str">
        <f t="shared" ca="1" si="122"/>
        <v/>
      </c>
      <c r="M854" s="737" t="str">
        <f ca="1">IFERROR(IF(ROW()=509,"",OFFSET($C852,-COUNTIF($B$507:$B853,"&lt;0")+3,0)),"")</f>
        <v>a171R00000RNFJWQA5</v>
      </c>
      <c r="N854" s="737">
        <f ca="1">IFERROR(IF(ROW()=509,"",OFFSET($F852,-COUNTIF($B$507:B853,"&lt;0")+3,0)),"")</f>
        <v>28</v>
      </c>
      <c r="O854" s="721"/>
      <c r="P854" s="721"/>
      <c r="Q854" s="721"/>
      <c r="R854" s="721"/>
      <c r="S854" s="721"/>
      <c r="T854" s="726"/>
    </row>
    <row r="855" spans="1:20" x14ac:dyDescent="0.35">
      <c r="A855" s="721" t="b">
        <f t="shared" ca="1" si="115"/>
        <v>0</v>
      </c>
      <c r="B855" s="721">
        <f t="shared" si="123"/>
        <v>166</v>
      </c>
      <c r="C855" s="739" t="str">
        <f t="shared" ca="1" si="116"/>
        <v>a171R00000RNFK0QAP</v>
      </c>
      <c r="D855" s="737" t="str">
        <f ca="1">IFERROR(IF(ROW()=509,"",OFFSET(C853,-COUNTIF(B$507:B854,"&lt;0")+3,1)),"")</f>
        <v>CI-49937</v>
      </c>
      <c r="E855" s="721">
        <f t="shared" ca="1" si="124"/>
        <v>4</v>
      </c>
      <c r="F855" s="738">
        <f t="shared" ca="1" si="117"/>
        <v>28</v>
      </c>
      <c r="G855" s="726" t="str">
        <f t="shared" ca="1" si="118"/>
        <v/>
      </c>
      <c r="H855" s="721">
        <f t="shared" ca="1" si="125"/>
        <v>63</v>
      </c>
      <c r="I855" s="740" t="str">
        <f t="shared" ca="1" si="119"/>
        <v/>
      </c>
      <c r="J855" s="734" t="str">
        <f t="shared" ca="1" si="120"/>
        <v/>
      </c>
      <c r="K855" s="723" t="str">
        <f t="shared" ca="1" si="121"/>
        <v/>
      </c>
      <c r="L855" s="726" t="str">
        <f t="shared" ca="1" si="122"/>
        <v/>
      </c>
      <c r="M855" s="737" t="str">
        <f ca="1">IFERROR(IF(ROW()=509,"",OFFSET($C853,-COUNTIF($B$507:$B854,"&lt;0")+3,0)),"")</f>
        <v>a171R00000RNFK0QAP</v>
      </c>
      <c r="N855" s="737">
        <f ca="1">IFERROR(IF(ROW()=509,"",OFFSET($F853,-COUNTIF($B$507:B854,"&lt;0")+3,0)),"")</f>
        <v>28</v>
      </c>
      <c r="O855" s="721"/>
      <c r="P855" s="721"/>
      <c r="Q855" s="721"/>
      <c r="R855" s="721"/>
      <c r="S855" s="721"/>
      <c r="T855" s="726"/>
    </row>
    <row r="856" spans="1:20" x14ac:dyDescent="0.35">
      <c r="A856" s="721" t="b">
        <f t="shared" ca="1" si="115"/>
        <v>0</v>
      </c>
      <c r="B856" s="721">
        <f t="shared" si="123"/>
        <v>167</v>
      </c>
      <c r="C856" s="739" t="str">
        <f t="shared" ca="1" si="116"/>
        <v>a171R00000RNFKUQA5</v>
      </c>
      <c r="D856" s="737" t="str">
        <f ca="1">IFERROR(IF(ROW()=509,"",OFFSET(C854,-COUNTIF(B$507:B855,"&lt;0")+3,1)),"")</f>
        <v>CI-49937</v>
      </c>
      <c r="E856" s="721">
        <f t="shared" ca="1" si="124"/>
        <v>5</v>
      </c>
      <c r="F856" s="738">
        <f t="shared" ca="1" si="117"/>
        <v>28</v>
      </c>
      <c r="G856" s="726" t="str">
        <f t="shared" ca="1" si="118"/>
        <v/>
      </c>
      <c r="H856" s="721">
        <f t="shared" ca="1" si="125"/>
        <v>63</v>
      </c>
      <c r="I856" s="740" t="str">
        <f t="shared" ca="1" si="119"/>
        <v/>
      </c>
      <c r="J856" s="734" t="str">
        <f t="shared" ca="1" si="120"/>
        <v/>
      </c>
      <c r="K856" s="723" t="str">
        <f t="shared" ca="1" si="121"/>
        <v/>
      </c>
      <c r="L856" s="726" t="str">
        <f t="shared" ca="1" si="122"/>
        <v/>
      </c>
      <c r="M856" s="737" t="str">
        <f ca="1">IFERROR(IF(ROW()=509,"",OFFSET($C854,-COUNTIF($B$507:$B855,"&lt;0")+3,0)),"")</f>
        <v>a171R00000RNFKUQA5</v>
      </c>
      <c r="N856" s="737">
        <f ca="1">IFERROR(IF(ROW()=509,"",OFFSET($F854,-COUNTIF($B$507:B855,"&lt;0")+3,0)),"")</f>
        <v>28</v>
      </c>
      <c r="O856" s="721"/>
      <c r="P856" s="721"/>
      <c r="Q856" s="721"/>
      <c r="R856" s="721"/>
      <c r="S856" s="721"/>
      <c r="T856" s="726"/>
    </row>
    <row r="857" spans="1:20" x14ac:dyDescent="0.35">
      <c r="A857" s="721" t="b">
        <f t="shared" ca="1" si="115"/>
        <v>0</v>
      </c>
      <c r="B857" s="721">
        <f t="shared" si="123"/>
        <v>168</v>
      </c>
      <c r="C857" s="739" t="str">
        <f t="shared" ca="1" si="116"/>
        <v>a171R00000RNFKyQAP</v>
      </c>
      <c r="D857" s="737" t="str">
        <f ca="1">IFERROR(IF(ROW()=509,"",OFFSET(C855,-COUNTIF(B$507:B856,"&lt;0")+3,1)),"")</f>
        <v>CI-49937</v>
      </c>
      <c r="E857" s="721">
        <f t="shared" ca="1" si="124"/>
        <v>6</v>
      </c>
      <c r="F857" s="738">
        <f t="shared" ca="1" si="117"/>
        <v>28</v>
      </c>
      <c r="G857" s="726" t="str">
        <f t="shared" ca="1" si="118"/>
        <v/>
      </c>
      <c r="H857" s="721">
        <f t="shared" ca="1" si="125"/>
        <v>63</v>
      </c>
      <c r="I857" s="740" t="str">
        <f t="shared" ca="1" si="119"/>
        <v/>
      </c>
      <c r="J857" s="734" t="str">
        <f t="shared" ca="1" si="120"/>
        <v/>
      </c>
      <c r="K857" s="723" t="str">
        <f t="shared" ca="1" si="121"/>
        <v/>
      </c>
      <c r="L857" s="726" t="str">
        <f t="shared" ca="1" si="122"/>
        <v/>
      </c>
      <c r="M857" s="737" t="str">
        <f ca="1">IFERROR(IF(ROW()=509,"",OFFSET($C855,-COUNTIF($B$507:$B856,"&lt;0")+3,0)),"")</f>
        <v>a171R00000RNFKyQAP</v>
      </c>
      <c r="N857" s="737">
        <f ca="1">IFERROR(IF(ROW()=509,"",OFFSET($F855,-COUNTIF($B$507:B856,"&lt;0")+3,0)),"")</f>
        <v>28</v>
      </c>
      <c r="O857" s="721"/>
      <c r="P857" s="721"/>
      <c r="Q857" s="721"/>
      <c r="R857" s="721"/>
      <c r="S857" s="721"/>
      <c r="T857" s="726"/>
    </row>
    <row r="858" spans="1:20" x14ac:dyDescent="0.35">
      <c r="A858" s="721" t="b">
        <f t="shared" ca="1" si="115"/>
        <v>0</v>
      </c>
      <c r="B858" s="721">
        <f t="shared" si="123"/>
        <v>169</v>
      </c>
      <c r="C858" s="739" t="str">
        <f t="shared" ca="1" si="116"/>
        <v>a171R00000RNFIZQA5</v>
      </c>
      <c r="D858" s="737" t="str">
        <f ca="1">IFERROR(IF(ROW()=509,"",OFFSET(C856,-COUNTIF(B$507:B857,"&lt;0")+3,1)),"")</f>
        <v>CI-49938</v>
      </c>
      <c r="E858" s="721">
        <f t="shared" ca="1" si="124"/>
        <v>1</v>
      </c>
      <c r="F858" s="738">
        <f t="shared" ca="1" si="117"/>
        <v>29</v>
      </c>
      <c r="G858" s="726" t="str">
        <f t="shared" ca="1" si="118"/>
        <v/>
      </c>
      <c r="H858" s="721">
        <f t="shared" ca="1" si="125"/>
        <v>65</v>
      </c>
      <c r="I858" s="740" t="str">
        <f t="shared" ca="1" si="119"/>
        <v/>
      </c>
      <c r="J858" s="734" t="str">
        <f t="shared" ca="1" si="120"/>
        <v/>
      </c>
      <c r="K858" s="723" t="str">
        <f t="shared" ca="1" si="121"/>
        <v/>
      </c>
      <c r="L858" s="726" t="str">
        <f t="shared" ca="1" si="122"/>
        <v/>
      </c>
      <c r="M858" s="737" t="str">
        <f ca="1">IFERROR(IF(ROW()=509,"",OFFSET($C856,-COUNTIF($B$507:$B857,"&lt;0")+3,0)),"")</f>
        <v>a171R00000RNFIZQA5</v>
      </c>
      <c r="N858" s="737">
        <f ca="1">IFERROR(IF(ROW()=509,"",OFFSET($F856,-COUNTIF($B$507:B857,"&lt;0")+3,0)),"")</f>
        <v>29</v>
      </c>
      <c r="O858" s="721"/>
      <c r="P858" s="721"/>
      <c r="Q858" s="721"/>
      <c r="R858" s="721"/>
      <c r="S858" s="721"/>
      <c r="T858" s="726"/>
    </row>
    <row r="859" spans="1:20" x14ac:dyDescent="0.35">
      <c r="A859" s="721" t="b">
        <f t="shared" ca="1" si="115"/>
        <v>0</v>
      </c>
      <c r="B859" s="721">
        <f t="shared" si="123"/>
        <v>170</v>
      </c>
      <c r="C859" s="739" t="str">
        <f t="shared" ca="1" si="116"/>
        <v>a171R00000RNFJ3QAP</v>
      </c>
      <c r="D859" s="737" t="str">
        <f ca="1">IFERROR(IF(ROW()=509,"",OFFSET(C857,-COUNTIF(B$507:B858,"&lt;0")+3,1)),"")</f>
        <v>CI-49938</v>
      </c>
      <c r="E859" s="721">
        <f t="shared" ca="1" si="124"/>
        <v>2</v>
      </c>
      <c r="F859" s="738">
        <f t="shared" ca="1" si="117"/>
        <v>29</v>
      </c>
      <c r="G859" s="726" t="str">
        <f t="shared" ca="1" si="118"/>
        <v/>
      </c>
      <c r="H859" s="721">
        <f t="shared" ca="1" si="125"/>
        <v>65</v>
      </c>
      <c r="I859" s="740" t="str">
        <f t="shared" ca="1" si="119"/>
        <v/>
      </c>
      <c r="J859" s="734" t="str">
        <f t="shared" ca="1" si="120"/>
        <v/>
      </c>
      <c r="K859" s="723" t="str">
        <f t="shared" ca="1" si="121"/>
        <v/>
      </c>
      <c r="L859" s="726" t="str">
        <f t="shared" ca="1" si="122"/>
        <v/>
      </c>
      <c r="M859" s="737" t="str">
        <f ca="1">IFERROR(IF(ROW()=509,"",OFFSET($C857,-COUNTIF($B$507:$B858,"&lt;0")+3,0)),"")</f>
        <v>a171R00000RNFJ3QAP</v>
      </c>
      <c r="N859" s="737">
        <f ca="1">IFERROR(IF(ROW()=509,"",OFFSET($F857,-COUNTIF($B$507:B858,"&lt;0")+3,0)),"")</f>
        <v>29</v>
      </c>
      <c r="O859" s="721"/>
      <c r="P859" s="721"/>
      <c r="Q859" s="721"/>
      <c r="R859" s="721"/>
      <c r="S859" s="721"/>
      <c r="T859" s="726"/>
    </row>
    <row r="860" spans="1:20" x14ac:dyDescent="0.35">
      <c r="A860" s="721" t="b">
        <f t="shared" ca="1" si="115"/>
        <v>0</v>
      </c>
      <c r="B860" s="721">
        <f t="shared" si="123"/>
        <v>171</v>
      </c>
      <c r="C860" s="739" t="str">
        <f t="shared" ca="1" si="116"/>
        <v>a171R00000RNFJXQA5</v>
      </c>
      <c r="D860" s="737" t="str">
        <f ca="1">IFERROR(IF(ROW()=509,"",OFFSET(C858,-COUNTIF(B$507:B859,"&lt;0")+3,1)),"")</f>
        <v>CI-49938</v>
      </c>
      <c r="E860" s="721">
        <f t="shared" ca="1" si="124"/>
        <v>3</v>
      </c>
      <c r="F860" s="738">
        <f t="shared" ca="1" si="117"/>
        <v>29</v>
      </c>
      <c r="G860" s="726" t="str">
        <f t="shared" ca="1" si="118"/>
        <v/>
      </c>
      <c r="H860" s="721">
        <f t="shared" ca="1" si="125"/>
        <v>65</v>
      </c>
      <c r="I860" s="740" t="str">
        <f t="shared" ca="1" si="119"/>
        <v/>
      </c>
      <c r="J860" s="734" t="str">
        <f t="shared" ca="1" si="120"/>
        <v/>
      </c>
      <c r="K860" s="723" t="str">
        <f t="shared" ca="1" si="121"/>
        <v/>
      </c>
      <c r="L860" s="726" t="str">
        <f t="shared" ca="1" si="122"/>
        <v/>
      </c>
      <c r="M860" s="737" t="str">
        <f ca="1">IFERROR(IF(ROW()=509,"",OFFSET($C858,-COUNTIF($B$507:$B859,"&lt;0")+3,0)),"")</f>
        <v>a171R00000RNFJXQA5</v>
      </c>
      <c r="N860" s="737">
        <f ca="1">IFERROR(IF(ROW()=509,"",OFFSET($F858,-COUNTIF($B$507:B859,"&lt;0")+3,0)),"")</f>
        <v>29</v>
      </c>
      <c r="O860" s="721"/>
      <c r="P860" s="721"/>
      <c r="Q860" s="721"/>
      <c r="R860" s="721"/>
      <c r="S860" s="721"/>
      <c r="T860" s="726"/>
    </row>
    <row r="861" spans="1:20" x14ac:dyDescent="0.35">
      <c r="A861" s="721" t="b">
        <f t="shared" ca="1" si="115"/>
        <v>0</v>
      </c>
      <c r="B861" s="721">
        <f t="shared" si="123"/>
        <v>172</v>
      </c>
      <c r="C861" s="739" t="str">
        <f t="shared" ca="1" si="116"/>
        <v>a171R00000RNFK1QAP</v>
      </c>
      <c r="D861" s="737" t="str">
        <f ca="1">IFERROR(IF(ROW()=509,"",OFFSET(C859,-COUNTIF(B$507:B860,"&lt;0")+3,1)),"")</f>
        <v>CI-49938</v>
      </c>
      <c r="E861" s="721">
        <f t="shared" ca="1" si="124"/>
        <v>4</v>
      </c>
      <c r="F861" s="738">
        <f t="shared" ca="1" si="117"/>
        <v>29</v>
      </c>
      <c r="G861" s="726" t="str">
        <f t="shared" ca="1" si="118"/>
        <v/>
      </c>
      <c r="H861" s="721">
        <f t="shared" ca="1" si="125"/>
        <v>65</v>
      </c>
      <c r="I861" s="740" t="str">
        <f t="shared" ca="1" si="119"/>
        <v/>
      </c>
      <c r="J861" s="734" t="str">
        <f t="shared" ca="1" si="120"/>
        <v/>
      </c>
      <c r="K861" s="723" t="str">
        <f t="shared" ca="1" si="121"/>
        <v/>
      </c>
      <c r="L861" s="726" t="str">
        <f t="shared" ca="1" si="122"/>
        <v/>
      </c>
      <c r="M861" s="737" t="str">
        <f ca="1">IFERROR(IF(ROW()=509,"",OFFSET($C859,-COUNTIF($B$507:$B860,"&lt;0")+3,0)),"")</f>
        <v>a171R00000RNFK1QAP</v>
      </c>
      <c r="N861" s="737">
        <f ca="1">IFERROR(IF(ROW()=509,"",OFFSET($F859,-COUNTIF($B$507:B860,"&lt;0")+3,0)),"")</f>
        <v>29</v>
      </c>
      <c r="O861" s="721"/>
      <c r="P861" s="721"/>
      <c r="Q861" s="721"/>
      <c r="R861" s="721"/>
      <c r="S861" s="721"/>
      <c r="T861" s="726"/>
    </row>
    <row r="862" spans="1:20" x14ac:dyDescent="0.35">
      <c r="A862" s="721" t="b">
        <f t="shared" ca="1" si="115"/>
        <v>0</v>
      </c>
      <c r="B862" s="721">
        <f t="shared" si="123"/>
        <v>173</v>
      </c>
      <c r="C862" s="739" t="str">
        <f t="shared" ca="1" si="116"/>
        <v>a171R00000RNFKVQA5</v>
      </c>
      <c r="D862" s="737" t="str">
        <f ca="1">IFERROR(IF(ROW()=509,"",OFFSET(C860,-COUNTIF(B$507:B861,"&lt;0")+3,1)),"")</f>
        <v>CI-49938</v>
      </c>
      <c r="E862" s="721">
        <f t="shared" ca="1" si="124"/>
        <v>5</v>
      </c>
      <c r="F862" s="738">
        <f t="shared" ca="1" si="117"/>
        <v>29</v>
      </c>
      <c r="G862" s="726" t="str">
        <f t="shared" ca="1" si="118"/>
        <v/>
      </c>
      <c r="H862" s="721">
        <f t="shared" ca="1" si="125"/>
        <v>65</v>
      </c>
      <c r="I862" s="740" t="str">
        <f t="shared" ca="1" si="119"/>
        <v/>
      </c>
      <c r="J862" s="734" t="str">
        <f t="shared" ca="1" si="120"/>
        <v/>
      </c>
      <c r="K862" s="723" t="str">
        <f t="shared" ca="1" si="121"/>
        <v/>
      </c>
      <c r="L862" s="726" t="str">
        <f t="shared" ca="1" si="122"/>
        <v/>
      </c>
      <c r="M862" s="737" t="str">
        <f ca="1">IFERROR(IF(ROW()=509,"",OFFSET($C860,-COUNTIF($B$507:$B861,"&lt;0")+3,0)),"")</f>
        <v>a171R00000RNFKVQA5</v>
      </c>
      <c r="N862" s="737">
        <f ca="1">IFERROR(IF(ROW()=509,"",OFFSET($F860,-COUNTIF($B$507:B861,"&lt;0")+3,0)),"")</f>
        <v>29</v>
      </c>
      <c r="O862" s="721"/>
      <c r="P862" s="721"/>
      <c r="Q862" s="721"/>
      <c r="R862" s="721"/>
      <c r="S862" s="721"/>
      <c r="T862" s="726"/>
    </row>
    <row r="863" spans="1:20" x14ac:dyDescent="0.35">
      <c r="A863" s="721" t="b">
        <f t="shared" ca="1" si="115"/>
        <v>0</v>
      </c>
      <c r="B863" s="721">
        <f t="shared" si="123"/>
        <v>174</v>
      </c>
      <c r="C863" s="739" t="str">
        <f t="shared" ca="1" si="116"/>
        <v>a171R00000RNFKzQAP</v>
      </c>
      <c r="D863" s="737" t="str">
        <f ca="1">IFERROR(IF(ROW()=509,"",OFFSET(C861,-COUNTIF(B$507:B862,"&lt;0")+3,1)),"")</f>
        <v>CI-49938</v>
      </c>
      <c r="E863" s="721">
        <f t="shared" ca="1" si="124"/>
        <v>6</v>
      </c>
      <c r="F863" s="738">
        <f t="shared" ca="1" si="117"/>
        <v>29</v>
      </c>
      <c r="G863" s="726" t="str">
        <f t="shared" ca="1" si="118"/>
        <v/>
      </c>
      <c r="H863" s="721">
        <f t="shared" ca="1" si="125"/>
        <v>65</v>
      </c>
      <c r="I863" s="740" t="str">
        <f t="shared" ca="1" si="119"/>
        <v/>
      </c>
      <c r="J863" s="734" t="str">
        <f t="shared" ca="1" si="120"/>
        <v/>
      </c>
      <c r="K863" s="723" t="str">
        <f t="shared" ca="1" si="121"/>
        <v/>
      </c>
      <c r="L863" s="726" t="str">
        <f t="shared" ca="1" si="122"/>
        <v/>
      </c>
      <c r="M863" s="737" t="str">
        <f ca="1">IFERROR(IF(ROW()=509,"",OFFSET($C861,-COUNTIF($B$507:$B862,"&lt;0")+3,0)),"")</f>
        <v>a171R00000RNFKzQAP</v>
      </c>
      <c r="N863" s="737">
        <f ca="1">IFERROR(IF(ROW()=509,"",OFFSET($F861,-COUNTIF($B$507:B862,"&lt;0")+3,0)),"")</f>
        <v>29</v>
      </c>
      <c r="O863" s="721"/>
      <c r="P863" s="721"/>
      <c r="Q863" s="721"/>
      <c r="R863" s="721"/>
      <c r="S863" s="721"/>
      <c r="T863" s="726"/>
    </row>
    <row r="864" spans="1:20" x14ac:dyDescent="0.35">
      <c r="A864" s="721" t="b">
        <f t="shared" ca="1" si="115"/>
        <v>0</v>
      </c>
      <c r="B864" s="721">
        <f t="shared" si="123"/>
        <v>175</v>
      </c>
      <c r="C864" s="739" t="str">
        <f t="shared" ca="1" si="116"/>
        <v>a171R00000RNFIaQAP</v>
      </c>
      <c r="D864" s="737" t="str">
        <f ca="1">IFERROR(IF(ROW()=509,"",OFFSET(C862,-COUNTIF(B$507:B863,"&lt;0")+3,1)),"")</f>
        <v>CI-49939</v>
      </c>
      <c r="E864" s="721">
        <f t="shared" ca="1" si="124"/>
        <v>1</v>
      </c>
      <c r="F864" s="738">
        <f t="shared" ca="1" si="117"/>
        <v>30</v>
      </c>
      <c r="G864" s="726" t="str">
        <f t="shared" ca="1" si="118"/>
        <v/>
      </c>
      <c r="H864" s="721">
        <f t="shared" ca="1" si="125"/>
        <v>67</v>
      </c>
      <c r="I864" s="740" t="str">
        <f t="shared" ca="1" si="119"/>
        <v/>
      </c>
      <c r="J864" s="734" t="str">
        <f t="shared" ca="1" si="120"/>
        <v/>
      </c>
      <c r="K864" s="723" t="str">
        <f t="shared" ca="1" si="121"/>
        <v/>
      </c>
      <c r="L864" s="726" t="str">
        <f t="shared" ca="1" si="122"/>
        <v/>
      </c>
      <c r="M864" s="737" t="str">
        <f ca="1">IFERROR(IF(ROW()=509,"",OFFSET($C862,-COUNTIF($B$507:$B863,"&lt;0")+3,0)),"")</f>
        <v>a171R00000RNFIaQAP</v>
      </c>
      <c r="N864" s="737">
        <f ca="1">IFERROR(IF(ROW()=509,"",OFFSET($F862,-COUNTIF($B$507:B863,"&lt;0")+3,0)),"")</f>
        <v>30</v>
      </c>
      <c r="O864" s="721"/>
      <c r="P864" s="721"/>
      <c r="Q864" s="721"/>
      <c r="R864" s="721"/>
      <c r="S864" s="721"/>
      <c r="T864" s="726"/>
    </row>
    <row r="865" spans="1:20" x14ac:dyDescent="0.35">
      <c r="A865" s="721" t="b">
        <f t="shared" ca="1" si="115"/>
        <v>0</v>
      </c>
      <c r="B865" s="721">
        <f t="shared" si="123"/>
        <v>176</v>
      </c>
      <c r="C865" s="739" t="str">
        <f t="shared" ca="1" si="116"/>
        <v>a171R00000RNFJ4QAP</v>
      </c>
      <c r="D865" s="737" t="str">
        <f ca="1">IFERROR(IF(ROW()=509,"",OFFSET(C863,-COUNTIF(B$507:B864,"&lt;0")+3,1)),"")</f>
        <v>CI-49939</v>
      </c>
      <c r="E865" s="721">
        <f t="shared" ca="1" si="124"/>
        <v>2</v>
      </c>
      <c r="F865" s="738">
        <f t="shared" ca="1" si="117"/>
        <v>30</v>
      </c>
      <c r="G865" s="726" t="str">
        <f t="shared" ca="1" si="118"/>
        <v/>
      </c>
      <c r="H865" s="721">
        <f t="shared" ca="1" si="125"/>
        <v>67</v>
      </c>
      <c r="I865" s="740" t="str">
        <f t="shared" ca="1" si="119"/>
        <v/>
      </c>
      <c r="J865" s="734" t="str">
        <f t="shared" ca="1" si="120"/>
        <v/>
      </c>
      <c r="K865" s="723" t="str">
        <f t="shared" ca="1" si="121"/>
        <v/>
      </c>
      <c r="L865" s="726" t="str">
        <f t="shared" ca="1" si="122"/>
        <v/>
      </c>
      <c r="M865" s="737" t="str">
        <f ca="1">IFERROR(IF(ROW()=509,"",OFFSET($C863,-COUNTIF($B$507:$B864,"&lt;0")+3,0)),"")</f>
        <v>a171R00000RNFJ4QAP</v>
      </c>
      <c r="N865" s="737">
        <f ca="1">IFERROR(IF(ROW()=509,"",OFFSET($F863,-COUNTIF($B$507:B864,"&lt;0")+3,0)),"")</f>
        <v>30</v>
      </c>
      <c r="O865" s="721"/>
      <c r="P865" s="721"/>
      <c r="Q865" s="721"/>
      <c r="R865" s="721"/>
      <c r="S865" s="721"/>
      <c r="T865" s="726"/>
    </row>
    <row r="866" spans="1:20" x14ac:dyDescent="0.35">
      <c r="A866" s="721" t="b">
        <f t="shared" ca="1" si="115"/>
        <v>0</v>
      </c>
      <c r="B866" s="721">
        <f t="shared" si="123"/>
        <v>177</v>
      </c>
      <c r="C866" s="739" t="str">
        <f t="shared" ca="1" si="116"/>
        <v>a171R00000RNFJYQA5</v>
      </c>
      <c r="D866" s="737" t="str">
        <f ca="1">IFERROR(IF(ROW()=509,"",OFFSET(C864,-COUNTIF(B$507:B865,"&lt;0")+3,1)),"")</f>
        <v>CI-49939</v>
      </c>
      <c r="E866" s="721">
        <f t="shared" ca="1" si="124"/>
        <v>3</v>
      </c>
      <c r="F866" s="738">
        <f t="shared" ca="1" si="117"/>
        <v>30</v>
      </c>
      <c r="G866" s="726" t="str">
        <f t="shared" ca="1" si="118"/>
        <v/>
      </c>
      <c r="H866" s="721">
        <f t="shared" ca="1" si="125"/>
        <v>67</v>
      </c>
      <c r="I866" s="740" t="str">
        <f t="shared" ca="1" si="119"/>
        <v/>
      </c>
      <c r="J866" s="734" t="str">
        <f t="shared" ca="1" si="120"/>
        <v/>
      </c>
      <c r="K866" s="723" t="str">
        <f t="shared" ca="1" si="121"/>
        <v/>
      </c>
      <c r="L866" s="726" t="str">
        <f t="shared" ca="1" si="122"/>
        <v/>
      </c>
      <c r="M866" s="737" t="str">
        <f ca="1">IFERROR(IF(ROW()=509,"",OFFSET($C864,-COUNTIF($B$507:$B865,"&lt;0")+3,0)),"")</f>
        <v>a171R00000RNFJYQA5</v>
      </c>
      <c r="N866" s="737">
        <f ca="1">IFERROR(IF(ROW()=509,"",OFFSET($F864,-COUNTIF($B$507:B865,"&lt;0")+3,0)),"")</f>
        <v>30</v>
      </c>
      <c r="O866" s="721"/>
      <c r="P866" s="721"/>
      <c r="Q866" s="721"/>
      <c r="R866" s="721"/>
      <c r="S866" s="721"/>
      <c r="T866" s="726"/>
    </row>
    <row r="867" spans="1:20" x14ac:dyDescent="0.35">
      <c r="A867" s="721" t="b">
        <f t="shared" ca="1" si="115"/>
        <v>0</v>
      </c>
      <c r="B867" s="721">
        <f t="shared" si="123"/>
        <v>178</v>
      </c>
      <c r="C867" s="739" t="str">
        <f t="shared" ca="1" si="116"/>
        <v>a171R00000RNFK2QAP</v>
      </c>
      <c r="D867" s="737" t="str">
        <f ca="1">IFERROR(IF(ROW()=509,"",OFFSET(C865,-COUNTIF(B$507:B866,"&lt;0")+3,1)),"")</f>
        <v>CI-49939</v>
      </c>
      <c r="E867" s="721">
        <f t="shared" ca="1" si="124"/>
        <v>4</v>
      </c>
      <c r="F867" s="738">
        <f t="shared" ca="1" si="117"/>
        <v>30</v>
      </c>
      <c r="G867" s="726" t="str">
        <f t="shared" ca="1" si="118"/>
        <v/>
      </c>
      <c r="H867" s="721">
        <f t="shared" ca="1" si="125"/>
        <v>67</v>
      </c>
      <c r="I867" s="740" t="str">
        <f t="shared" ca="1" si="119"/>
        <v/>
      </c>
      <c r="J867" s="734" t="str">
        <f t="shared" ca="1" si="120"/>
        <v/>
      </c>
      <c r="K867" s="723" t="str">
        <f t="shared" ca="1" si="121"/>
        <v/>
      </c>
      <c r="L867" s="726" t="str">
        <f t="shared" ca="1" si="122"/>
        <v/>
      </c>
      <c r="M867" s="737" t="str">
        <f ca="1">IFERROR(IF(ROW()=509,"",OFFSET($C865,-COUNTIF($B$507:$B866,"&lt;0")+3,0)),"")</f>
        <v>a171R00000RNFK2QAP</v>
      </c>
      <c r="N867" s="737">
        <f ca="1">IFERROR(IF(ROW()=509,"",OFFSET($F865,-COUNTIF($B$507:B866,"&lt;0")+3,0)),"")</f>
        <v>30</v>
      </c>
      <c r="O867" s="721"/>
      <c r="P867" s="721"/>
      <c r="Q867" s="721"/>
      <c r="R867" s="721"/>
      <c r="S867" s="721"/>
      <c r="T867" s="726"/>
    </row>
    <row r="868" spans="1:20" x14ac:dyDescent="0.35">
      <c r="A868" s="721" t="b">
        <f t="shared" ca="1" si="115"/>
        <v>0</v>
      </c>
      <c r="B868" s="721">
        <f t="shared" si="123"/>
        <v>179</v>
      </c>
      <c r="C868" s="739" t="str">
        <f t="shared" ca="1" si="116"/>
        <v>a171R00000RNFKWQA5</v>
      </c>
      <c r="D868" s="737" t="str">
        <f ca="1">IFERROR(IF(ROW()=509,"",OFFSET(C866,-COUNTIF(B$507:B867,"&lt;0")+3,1)),"")</f>
        <v>CI-49939</v>
      </c>
      <c r="E868" s="721">
        <f t="shared" ca="1" si="124"/>
        <v>5</v>
      </c>
      <c r="F868" s="738">
        <f t="shared" ca="1" si="117"/>
        <v>30</v>
      </c>
      <c r="G868" s="726" t="str">
        <f t="shared" ca="1" si="118"/>
        <v/>
      </c>
      <c r="H868" s="721">
        <f t="shared" ca="1" si="125"/>
        <v>67</v>
      </c>
      <c r="I868" s="740" t="str">
        <f t="shared" ca="1" si="119"/>
        <v/>
      </c>
      <c r="J868" s="734" t="str">
        <f t="shared" ca="1" si="120"/>
        <v/>
      </c>
      <c r="K868" s="723" t="str">
        <f t="shared" ca="1" si="121"/>
        <v/>
      </c>
      <c r="L868" s="726" t="str">
        <f t="shared" ca="1" si="122"/>
        <v/>
      </c>
      <c r="M868" s="737" t="str">
        <f ca="1">IFERROR(IF(ROW()=509,"",OFFSET($C866,-COUNTIF($B$507:$B867,"&lt;0")+3,0)),"")</f>
        <v>a171R00000RNFKWQA5</v>
      </c>
      <c r="N868" s="737">
        <f ca="1">IFERROR(IF(ROW()=509,"",OFFSET($F866,-COUNTIF($B$507:B867,"&lt;0")+3,0)),"")</f>
        <v>30</v>
      </c>
      <c r="O868" s="721"/>
      <c r="P868" s="721"/>
      <c r="Q868" s="721"/>
      <c r="R868" s="721"/>
      <c r="S868" s="721"/>
      <c r="T868" s="726"/>
    </row>
    <row r="869" spans="1:20" x14ac:dyDescent="0.35">
      <c r="A869" s="721" t="b">
        <f t="shared" ca="1" si="115"/>
        <v>0</v>
      </c>
      <c r="B869" s="721">
        <f t="shared" si="123"/>
        <v>180</v>
      </c>
      <c r="C869" s="739" t="str">
        <f t="shared" ca="1" si="116"/>
        <v>a171R00000RNFL0QAP</v>
      </c>
      <c r="D869" s="737" t="str">
        <f ca="1">IFERROR(IF(ROW()=509,"",OFFSET(C867,-COUNTIF(B$507:B868,"&lt;0")+3,1)),"")</f>
        <v>CI-49939</v>
      </c>
      <c r="E869" s="721">
        <f t="shared" ca="1" si="124"/>
        <v>6</v>
      </c>
      <c r="F869" s="738">
        <f t="shared" ca="1" si="117"/>
        <v>30</v>
      </c>
      <c r="G869" s="726" t="str">
        <f t="shared" ca="1" si="118"/>
        <v/>
      </c>
      <c r="H869" s="721">
        <f t="shared" ca="1" si="125"/>
        <v>67</v>
      </c>
      <c r="I869" s="740" t="str">
        <f t="shared" ca="1" si="119"/>
        <v/>
      </c>
      <c r="J869" s="734" t="str">
        <f t="shared" ca="1" si="120"/>
        <v/>
      </c>
      <c r="K869" s="723" t="str">
        <f t="shared" ca="1" si="121"/>
        <v/>
      </c>
      <c r="L869" s="726" t="str">
        <f t="shared" ca="1" si="122"/>
        <v/>
      </c>
      <c r="M869" s="737" t="str">
        <f ca="1">IFERROR(IF(ROW()=509,"",OFFSET($C867,-COUNTIF($B$507:$B868,"&lt;0")+3,0)),"")</f>
        <v>a171R00000RNFL0QAP</v>
      </c>
      <c r="N869" s="737">
        <f ca="1">IFERROR(IF(ROW()=509,"",OFFSET($F867,-COUNTIF($B$507:B868,"&lt;0")+3,0)),"")</f>
        <v>30</v>
      </c>
      <c r="O869" s="721"/>
      <c r="P869" s="721"/>
      <c r="Q869" s="721"/>
      <c r="R869" s="721"/>
      <c r="S869" s="721"/>
      <c r="T869" s="726"/>
    </row>
    <row r="871" spans="1:20" x14ac:dyDescent="0.35">
      <c r="A871" s="730" t="s">
        <v>676</v>
      </c>
      <c r="J871" s="521" t="str">
        <f ca="1">IF(ROW()&gt;'Impact Indicator Target Update'!A17,"",INDIRECT("'Impact Indicators - Section B'!A"&amp;'Impact Indicator Target Update'!D17))</f>
        <v/>
      </c>
    </row>
    <row r="872" spans="1:20" x14ac:dyDescent="0.35">
      <c r="A872" s="730"/>
    </row>
    <row r="874" spans="1:20" x14ac:dyDescent="0.35">
      <c r="A874" s="730" t="s">
        <v>346</v>
      </c>
    </row>
    <row r="875" spans="1:20" x14ac:dyDescent="0.35">
      <c r="A875" s="721" t="s">
        <v>59</v>
      </c>
      <c r="B875" s="721"/>
      <c r="C875" s="721" t="s">
        <v>61</v>
      </c>
      <c r="D875" s="721" t="s">
        <v>23</v>
      </c>
      <c r="E875" s="721" t="s">
        <v>4</v>
      </c>
      <c r="F875" s="721"/>
      <c r="G875" s="721" t="s">
        <v>2</v>
      </c>
      <c r="H875" s="721" t="s">
        <v>3</v>
      </c>
      <c r="I875" s="721" t="s">
        <v>33</v>
      </c>
      <c r="J875" s="721" t="s">
        <v>18</v>
      </c>
      <c r="K875" s="721" t="s">
        <v>692</v>
      </c>
      <c r="L875" s="721" t="s">
        <v>9</v>
      </c>
      <c r="M875" s="721" t="s">
        <v>700</v>
      </c>
    </row>
    <row r="876" spans="1:20" hidden="1" x14ac:dyDescent="0.35">
      <c r="A876" s="721" t="b">
        <f ca="1">IF(AND(OR(E876&lt;&gt;"",G876&lt;&gt;"",H876&lt;&gt;""),M876&lt;&gt;""),TRUE,FALSE)</f>
        <v>0</v>
      </c>
      <c r="B876" s="721"/>
      <c r="C876" s="737" t="str">
        <f ca="1">IF(ROW()=876,"",OFFSET(C876,-COUNTA(D$875:D876)+1,0))</f>
        <v/>
      </c>
      <c r="D876" s="734"/>
      <c r="E876" s="723" t="str">
        <f ca="1">IFERROR(IF(VLOOKUP(C876,' Disaggregation - Section E '!A$309:J314,7,0)=0,"",VLOOKUP(C876,' Disaggregation - Section E '!A$309:J314,7,0)*100),"")</f>
        <v/>
      </c>
      <c r="F876" s="721"/>
      <c r="G876" s="725" t="str">
        <f ca="1">IFERROR(IF(VLOOKUP(C876,' Disaggregation - Section E '!A$309:J314,6,0)=0,"",VLOOKUP(C876,' Disaggregation - Section E '!A$309:J314,6,0)),"")</f>
        <v/>
      </c>
      <c r="H876" s="734" t="str">
        <f ca="1">IFERROR(IF(INDEX(' Disaggregation - Section E '!F$309:F314,MATCH(C876,' Disaggregation - Section E '!A$309:A314,0)+1,1)&lt;&gt;0,INDEX(' Disaggregation - Section E '!F$309:F314,MATCH(C876,' Disaggregation - Section E '!A$309:A314,0)+1,1),""),"")</f>
        <v/>
      </c>
      <c r="I876" s="726" t="str">
        <f ca="1">IFERROR(IF(VLOOKUP(C876,' Disaggregation - Section E '!A$309:J314,8,0)=0,"",VLOOKUP(C876,' Disaggregation - Section E '!A$309:J314,8,0)),"")</f>
        <v/>
      </c>
      <c r="J876" s="726" t="str">
        <f ca="1">IFERROR(IF(VLOOKUP(C876,' Disaggregation - Section E '!A$309:J314,9,0)=0,"",VLOOKUP(C876,' Disaggregation - Section E '!A$309:J314,9,0)),"")</f>
        <v/>
      </c>
      <c r="K876" s="721" t="str">
        <f ca="1">IFERROR(VLOOKUP(C876,' Disaggregation - Section E '!A$309:J314,3,0),"")</f>
        <v/>
      </c>
      <c r="L876" s="726" t="str">
        <f ca="1">IFERROR(IF(VLOOKUP(C876,' Disaggregation - Section E '!A$309:J314,10,0)=0,"",VLOOKUP(C876,' Disaggregation - Section E '!A$309:J314,10,0)),"")</f>
        <v/>
      </c>
      <c r="M876" s="721" t="str">
        <f ca="1">IFERROR(IF(VLOOKUP(C876,' Disaggregation - Section E '!A$309:P314,16,0)=0,"",VLOOKUP(C876,' Disaggregation - Section E '!A$309:P314,16,0)),"")</f>
        <v/>
      </c>
    </row>
    <row r="877" spans="1:20" x14ac:dyDescent="0.35">
      <c r="A877" s="721" t="b">
        <v>0</v>
      </c>
      <c r="B877" s="721"/>
      <c r="C877" s="737" t="s">
        <v>2217</v>
      </c>
      <c r="D877" s="734">
        <v>1</v>
      </c>
      <c r="E877" s="723"/>
      <c r="F877" s="721"/>
      <c r="G877" s="725"/>
      <c r="H877" s="734"/>
      <c r="I877" s="726"/>
      <c r="J877" s="726"/>
      <c r="K877" s="721" t="str">
        <f ca="1">IFERROR(VLOOKUP(C877,' Disaggregation - Section E '!A$309:J315,3,0),"")</f>
        <v>Malaria O-1a Proportion of population that slept under an insecticide-treated net the previous night</v>
      </c>
      <c r="L877" s="726"/>
      <c r="M877" s="721"/>
    </row>
    <row r="878" spans="1:20" x14ac:dyDescent="0.35">
      <c r="A878" s="721" t="b">
        <v>0</v>
      </c>
      <c r="B878" s="721"/>
      <c r="C878" s="737" t="s">
        <v>2218</v>
      </c>
      <c r="D878" s="734">
        <v>1</v>
      </c>
      <c r="E878" s="723"/>
      <c r="F878" s="721"/>
      <c r="G878" s="725"/>
      <c r="H878" s="734"/>
      <c r="I878" s="726"/>
      <c r="J878" s="726"/>
      <c r="K878" s="721" t="str">
        <f ca="1">IFERROR(VLOOKUP(C878,' Disaggregation - Section E '!A$309:J316,3,0),"")</f>
        <v>Malaria O-1a Proportion of population that slept under an insecticide-treated net the previous night</v>
      </c>
      <c r="L878" s="726"/>
      <c r="M878" s="721"/>
    </row>
    <row r="879" spans="1:20" x14ac:dyDescent="0.35">
      <c r="A879" s="721" t="b">
        <v>0</v>
      </c>
      <c r="B879" s="721"/>
      <c r="C879" s="737" t="s">
        <v>2219</v>
      </c>
      <c r="D879" s="734">
        <v>1</v>
      </c>
      <c r="E879" s="723"/>
      <c r="F879" s="721"/>
      <c r="G879" s="725"/>
      <c r="H879" s="734"/>
      <c r="I879" s="726"/>
      <c r="J879" s="726"/>
      <c r="K879" s="721" t="str">
        <f ca="1">IFERROR(VLOOKUP(C879,' Disaggregation - Section E '!A$309:J317,3,0),"")</f>
        <v>Malaria O-1a Proportion of population that slept under an insecticide-treated net the previous night</v>
      </c>
      <c r="L879" s="726"/>
      <c r="M879" s="721"/>
    </row>
    <row r="880" spans="1:20" x14ac:dyDescent="0.35">
      <c r="A880" s="721" t="b">
        <v>0</v>
      </c>
      <c r="B880" s="721"/>
      <c r="C880" s="737" t="s">
        <v>2220</v>
      </c>
      <c r="D880" s="734">
        <v>1</v>
      </c>
      <c r="E880" s="723"/>
      <c r="F880" s="721"/>
      <c r="G880" s="725"/>
      <c r="H880" s="734"/>
      <c r="I880" s="726"/>
      <c r="J880" s="726"/>
      <c r="K880" s="721" t="str">
        <f ca="1">IFERROR(VLOOKUP(C880,' Disaggregation - Section E '!A$309:J318,3,0),"")</f>
        <v>Malaria O-1a Proportion of population that slept under an insecticide-treated net the previous night</v>
      </c>
      <c r="L880" s="726"/>
      <c r="M880" s="721"/>
    </row>
    <row r="881" spans="1:13" x14ac:dyDescent="0.35">
      <c r="A881" s="721" t="b">
        <v>0</v>
      </c>
      <c r="B881" s="721"/>
      <c r="C881" s="737" t="s">
        <v>2221</v>
      </c>
      <c r="D881" s="734">
        <v>1</v>
      </c>
      <c r="E881" s="723"/>
      <c r="F881" s="721"/>
      <c r="G881" s="725"/>
      <c r="H881" s="734"/>
      <c r="I881" s="726"/>
      <c r="J881" s="726"/>
      <c r="K881" s="721" t="str">
        <f ca="1">IFERROR(VLOOKUP(C881,' Disaggregation - Section E '!A$309:J319,3,0),"")</f>
        <v/>
      </c>
      <c r="L881" s="726"/>
      <c r="M881" s="721"/>
    </row>
    <row r="882" spans="1:13" x14ac:dyDescent="0.35">
      <c r="A882" s="721" t="b">
        <v>0</v>
      </c>
      <c r="B882" s="721"/>
      <c r="C882" s="737" t="s">
        <v>2222</v>
      </c>
      <c r="D882" s="734">
        <v>1</v>
      </c>
      <c r="E882" s="723"/>
      <c r="F882" s="721"/>
      <c r="G882" s="725"/>
      <c r="H882" s="734"/>
      <c r="I882" s="726"/>
      <c r="J882" s="726"/>
      <c r="K882" s="721" t="str">
        <f ca="1">IFERROR(VLOOKUP(C882,' Disaggregation - Section E '!A$309:J320,3,0),"")</f>
        <v/>
      </c>
      <c r="L882" s="726"/>
      <c r="M882" s="721"/>
    </row>
    <row r="883" spans="1:13" x14ac:dyDescent="0.35">
      <c r="A883" s="721" t="b">
        <v>0</v>
      </c>
      <c r="B883" s="721"/>
      <c r="C883" s="737" t="s">
        <v>2223</v>
      </c>
      <c r="D883" s="734">
        <v>1</v>
      </c>
      <c r="E883" s="723"/>
      <c r="F883" s="721"/>
      <c r="G883" s="725"/>
      <c r="H883" s="734"/>
      <c r="I883" s="726"/>
      <c r="J883" s="726"/>
      <c r="K883" s="721" t="str">
        <f ca="1">IFERROR(VLOOKUP(C883,' Disaggregation - Section E '!A$309:J321,3,0),"")</f>
        <v/>
      </c>
      <c r="L883" s="726"/>
      <c r="M883" s="721"/>
    </row>
    <row r="884" spans="1:13" x14ac:dyDescent="0.35">
      <c r="A884" s="721" t="b">
        <v>0</v>
      </c>
      <c r="B884" s="721"/>
      <c r="C884" s="737" t="s">
        <v>2224</v>
      </c>
      <c r="D884" s="734">
        <v>1</v>
      </c>
      <c r="E884" s="723"/>
      <c r="F884" s="721"/>
      <c r="G884" s="725"/>
      <c r="H884" s="734"/>
      <c r="I884" s="726"/>
      <c r="J884" s="726"/>
      <c r="K884" s="721" t="str">
        <f ca="1">IFERROR(VLOOKUP(C884,' Disaggregation - Section E '!A$309:J322,3,0),"")</f>
        <v/>
      </c>
      <c r="L884" s="726"/>
      <c r="M884" s="721"/>
    </row>
    <row r="885" spans="1:13" x14ac:dyDescent="0.35">
      <c r="A885" s="721" t="b">
        <v>0</v>
      </c>
      <c r="B885" s="721"/>
      <c r="C885" s="737" t="s">
        <v>2225</v>
      </c>
      <c r="D885" s="734">
        <v>1</v>
      </c>
      <c r="E885" s="723"/>
      <c r="F885" s="721"/>
      <c r="G885" s="725"/>
      <c r="H885" s="734"/>
      <c r="I885" s="726"/>
      <c r="J885" s="726"/>
      <c r="K885" s="721" t="str">
        <f ca="1">IFERROR(VLOOKUP(C885,' Disaggregation - Section E '!A$309:J323,3,0),"")</f>
        <v/>
      </c>
      <c r="L885" s="726"/>
      <c r="M885" s="721"/>
    </row>
    <row r="886" spans="1:13" x14ac:dyDescent="0.35">
      <c r="A886" s="721" t="b">
        <v>0</v>
      </c>
      <c r="B886" s="721"/>
      <c r="C886" s="737" t="s">
        <v>2226</v>
      </c>
      <c r="D886" s="734">
        <v>1</v>
      </c>
      <c r="E886" s="723"/>
      <c r="F886" s="721"/>
      <c r="G886" s="725"/>
      <c r="H886" s="734"/>
      <c r="I886" s="726"/>
      <c r="J886" s="726"/>
      <c r="K886" s="721" t="str">
        <f ca="1">IFERROR(VLOOKUP(C886,' Disaggregation - Section E '!A$309:J324,3,0),"")</f>
        <v/>
      </c>
      <c r="L886" s="726"/>
      <c r="M886" s="721"/>
    </row>
    <row r="887" spans="1:13" x14ac:dyDescent="0.35">
      <c r="A887" s="721" t="b">
        <v>0</v>
      </c>
      <c r="B887" s="721"/>
      <c r="C887" s="737" t="s">
        <v>2227</v>
      </c>
      <c r="D887" s="734">
        <v>2</v>
      </c>
      <c r="E887" s="723"/>
      <c r="F887" s="721"/>
      <c r="G887" s="725"/>
      <c r="H887" s="734"/>
      <c r="I887" s="726"/>
      <c r="J887" s="726"/>
      <c r="K887" s="721" t="str">
        <f ca="1">IFERROR(VLOOKUP(C887,' Disaggregation - Section E '!A$309:J325,3,0),"")</f>
        <v/>
      </c>
      <c r="L887" s="726"/>
      <c r="M887" s="721"/>
    </row>
    <row r="888" spans="1:13" x14ac:dyDescent="0.35">
      <c r="A888" s="721" t="b">
        <v>0</v>
      </c>
      <c r="B888" s="721"/>
      <c r="C888" s="737" t="s">
        <v>2228</v>
      </c>
      <c r="D888" s="734">
        <v>2</v>
      </c>
      <c r="E888" s="723"/>
      <c r="F888" s="721"/>
      <c r="G888" s="725"/>
      <c r="H888" s="734"/>
      <c r="I888" s="726"/>
      <c r="J888" s="726"/>
      <c r="K888" s="721" t="str">
        <f ca="1">IFERROR(VLOOKUP(C888,' Disaggregation - Section E '!A$309:J326,3,0),"")</f>
        <v/>
      </c>
      <c r="L888" s="726"/>
      <c r="M888" s="721"/>
    </row>
    <row r="889" spans="1:13" x14ac:dyDescent="0.35">
      <c r="A889" s="721" t="b">
        <v>0</v>
      </c>
      <c r="B889" s="721"/>
      <c r="C889" s="737" t="s">
        <v>2229</v>
      </c>
      <c r="D889" s="734">
        <v>2</v>
      </c>
      <c r="E889" s="723"/>
      <c r="F889" s="721"/>
      <c r="G889" s="725"/>
      <c r="H889" s="734"/>
      <c r="I889" s="726"/>
      <c r="J889" s="726"/>
      <c r="K889" s="721" t="str">
        <f ca="1">IFERROR(VLOOKUP(C889,' Disaggregation - Section E '!A$309:J327,3,0),"")</f>
        <v/>
      </c>
      <c r="L889" s="726"/>
      <c r="M889" s="721"/>
    </row>
    <row r="890" spans="1:13" x14ac:dyDescent="0.35">
      <c r="A890" s="721" t="b">
        <v>0</v>
      </c>
      <c r="B890" s="721"/>
      <c r="C890" s="737" t="s">
        <v>2230</v>
      </c>
      <c r="D890" s="734">
        <v>2</v>
      </c>
      <c r="E890" s="723"/>
      <c r="F890" s="721"/>
      <c r="G890" s="725"/>
      <c r="H890" s="734"/>
      <c r="I890" s="726"/>
      <c r="J890" s="726"/>
      <c r="K890" s="721" t="str">
        <f ca="1">IFERROR(VLOOKUP(C890,' Disaggregation - Section E '!A$309:J328,3,0),"")</f>
        <v/>
      </c>
      <c r="L890" s="726"/>
      <c r="M890" s="721"/>
    </row>
    <row r="891" spans="1:13" x14ac:dyDescent="0.35">
      <c r="A891" s="721" t="b">
        <v>0</v>
      </c>
      <c r="B891" s="721"/>
      <c r="C891" s="737" t="s">
        <v>2231</v>
      </c>
      <c r="D891" s="734">
        <v>2</v>
      </c>
      <c r="E891" s="723"/>
      <c r="F891" s="721"/>
      <c r="G891" s="725"/>
      <c r="H891" s="734"/>
      <c r="I891" s="726"/>
      <c r="J891" s="726"/>
      <c r="K891" s="721" t="str">
        <f ca="1">IFERROR(VLOOKUP(C891,' Disaggregation - Section E '!A$309:J329,3,0),"")</f>
        <v/>
      </c>
      <c r="L891" s="726"/>
      <c r="M891" s="721"/>
    </row>
    <row r="892" spans="1:13" x14ac:dyDescent="0.35">
      <c r="A892" s="721" t="b">
        <v>0</v>
      </c>
      <c r="B892" s="721"/>
      <c r="C892" s="737" t="s">
        <v>2232</v>
      </c>
      <c r="D892" s="734">
        <v>2</v>
      </c>
      <c r="E892" s="723"/>
      <c r="F892" s="721"/>
      <c r="G892" s="725"/>
      <c r="H892" s="734"/>
      <c r="I892" s="726"/>
      <c r="J892" s="726"/>
      <c r="K892" s="721" t="str">
        <f ca="1">IFERROR(VLOOKUP(C892,' Disaggregation - Section E '!A$309:J330,3,0),"")</f>
        <v/>
      </c>
      <c r="L892" s="726"/>
      <c r="M892" s="721"/>
    </row>
    <row r="893" spans="1:13" x14ac:dyDescent="0.35">
      <c r="A893" s="721" t="b">
        <v>0</v>
      </c>
      <c r="B893" s="721"/>
      <c r="C893" s="737" t="s">
        <v>2233</v>
      </c>
      <c r="D893" s="734">
        <v>2</v>
      </c>
      <c r="E893" s="723"/>
      <c r="F893" s="721"/>
      <c r="G893" s="725"/>
      <c r="H893" s="734"/>
      <c r="I893" s="726"/>
      <c r="J893" s="726"/>
      <c r="K893" s="721" t="str">
        <f ca="1">IFERROR(VLOOKUP(C893,' Disaggregation - Section E '!A$309:J331,3,0),"")</f>
        <v/>
      </c>
      <c r="L893" s="726"/>
      <c r="M893" s="721"/>
    </row>
    <row r="894" spans="1:13" x14ac:dyDescent="0.35">
      <c r="A894" s="721" t="b">
        <v>0</v>
      </c>
      <c r="B894" s="721"/>
      <c r="C894" s="737" t="s">
        <v>2234</v>
      </c>
      <c r="D894" s="734">
        <v>2</v>
      </c>
      <c r="E894" s="723"/>
      <c r="F894" s="721"/>
      <c r="G894" s="725"/>
      <c r="H894" s="734"/>
      <c r="I894" s="726"/>
      <c r="J894" s="726"/>
      <c r="K894" s="721" t="str">
        <f ca="1">IFERROR(VLOOKUP(C894,' Disaggregation - Section E '!A$309:J332,3,0),"")</f>
        <v/>
      </c>
      <c r="L894" s="726"/>
      <c r="M894" s="721"/>
    </row>
    <row r="895" spans="1:13" x14ac:dyDescent="0.35">
      <c r="A895" s="721" t="b">
        <v>0</v>
      </c>
      <c r="B895" s="721"/>
      <c r="C895" s="737" t="s">
        <v>2235</v>
      </c>
      <c r="D895" s="734">
        <v>2</v>
      </c>
      <c r="E895" s="723"/>
      <c r="F895" s="721"/>
      <c r="G895" s="725"/>
      <c r="H895" s="734"/>
      <c r="I895" s="726"/>
      <c r="J895" s="726"/>
      <c r="K895" s="721" t="str">
        <f ca="1">IFERROR(VLOOKUP(C895,' Disaggregation - Section E '!A$309:J333,3,0),"")</f>
        <v/>
      </c>
      <c r="L895" s="726"/>
      <c r="M895" s="721"/>
    </row>
    <row r="896" spans="1:13" x14ac:dyDescent="0.35">
      <c r="A896" s="721" t="b">
        <v>0</v>
      </c>
      <c r="B896" s="721"/>
      <c r="C896" s="737" t="s">
        <v>2236</v>
      </c>
      <c r="D896" s="734">
        <v>2</v>
      </c>
      <c r="E896" s="723"/>
      <c r="F896" s="721"/>
      <c r="G896" s="725"/>
      <c r="H896" s="734"/>
      <c r="I896" s="726"/>
      <c r="J896" s="726"/>
      <c r="K896" s="721" t="str">
        <f ca="1">IFERROR(VLOOKUP(C896,' Disaggregation - Section E '!A$309:J334,3,0),"")</f>
        <v/>
      </c>
      <c r="L896" s="726"/>
      <c r="M896" s="721"/>
    </row>
    <row r="897" spans="1:13" x14ac:dyDescent="0.35">
      <c r="A897" s="721" t="b">
        <v>0</v>
      </c>
      <c r="B897" s="721"/>
      <c r="C897" s="737" t="s">
        <v>2237</v>
      </c>
      <c r="D897" s="734">
        <v>3</v>
      </c>
      <c r="E897" s="723"/>
      <c r="F897" s="721"/>
      <c r="G897" s="725"/>
      <c r="H897" s="734"/>
      <c r="I897" s="726"/>
      <c r="J897" s="726"/>
      <c r="K897" s="721" t="str">
        <f ca="1">IFERROR(VLOOKUP(C897,' Disaggregation - Section E '!A$309:J335,3,0),"")</f>
        <v/>
      </c>
      <c r="L897" s="726"/>
      <c r="M897" s="721"/>
    </row>
    <row r="898" spans="1:13" x14ac:dyDescent="0.35">
      <c r="A898" s="721" t="b">
        <v>0</v>
      </c>
      <c r="B898" s="721"/>
      <c r="C898" s="737" t="s">
        <v>2238</v>
      </c>
      <c r="D898" s="734">
        <v>3</v>
      </c>
      <c r="E898" s="723"/>
      <c r="F898" s="721"/>
      <c r="G898" s="725"/>
      <c r="H898" s="734"/>
      <c r="I898" s="726"/>
      <c r="J898" s="726"/>
      <c r="K898" s="721" t="str">
        <f ca="1">IFERROR(VLOOKUP(C898,' Disaggregation - Section E '!A$309:J336,3,0),"")</f>
        <v/>
      </c>
      <c r="L898" s="726"/>
      <c r="M898" s="721"/>
    </row>
    <row r="899" spans="1:13" x14ac:dyDescent="0.35">
      <c r="A899" s="721" t="b">
        <v>0</v>
      </c>
      <c r="B899" s="721"/>
      <c r="C899" s="737" t="s">
        <v>2239</v>
      </c>
      <c r="D899" s="734">
        <v>3</v>
      </c>
      <c r="E899" s="723"/>
      <c r="F899" s="721"/>
      <c r="G899" s="725"/>
      <c r="H899" s="734"/>
      <c r="I899" s="726"/>
      <c r="J899" s="726"/>
      <c r="K899" s="721" t="str">
        <f ca="1">IFERROR(VLOOKUP(C899,' Disaggregation - Section E '!A$309:J337,3,0),"")</f>
        <v/>
      </c>
      <c r="L899" s="726"/>
      <c r="M899" s="721"/>
    </row>
    <row r="900" spans="1:13" x14ac:dyDescent="0.35">
      <c r="A900" s="721" t="b">
        <v>0</v>
      </c>
      <c r="B900" s="721"/>
      <c r="C900" s="737" t="s">
        <v>2240</v>
      </c>
      <c r="D900" s="734">
        <v>3</v>
      </c>
      <c r="E900" s="723"/>
      <c r="F900" s="721"/>
      <c r="G900" s="725"/>
      <c r="H900" s="734"/>
      <c r="I900" s="726"/>
      <c r="J900" s="726"/>
      <c r="K900" s="721" t="str">
        <f ca="1">IFERROR(VLOOKUP(C900,' Disaggregation - Section E '!A$309:J338,3,0),"")</f>
        <v/>
      </c>
      <c r="L900" s="726"/>
      <c r="M900" s="721"/>
    </row>
    <row r="901" spans="1:13" x14ac:dyDescent="0.35">
      <c r="A901" s="721" t="b">
        <v>0</v>
      </c>
      <c r="B901" s="721"/>
      <c r="C901" s="737" t="s">
        <v>2241</v>
      </c>
      <c r="D901" s="734">
        <v>3</v>
      </c>
      <c r="E901" s="723"/>
      <c r="F901" s="721"/>
      <c r="G901" s="725"/>
      <c r="H901" s="734"/>
      <c r="I901" s="726"/>
      <c r="J901" s="726"/>
      <c r="K901" s="721" t="str">
        <f ca="1">IFERROR(VLOOKUP(C901,' Disaggregation - Section E '!A$309:J339,3,0),"")</f>
        <v/>
      </c>
      <c r="L901" s="726"/>
      <c r="M901" s="721"/>
    </row>
    <row r="902" spans="1:13" x14ac:dyDescent="0.35">
      <c r="A902" s="721" t="b">
        <v>0</v>
      </c>
      <c r="B902" s="721"/>
      <c r="C902" s="737" t="s">
        <v>2242</v>
      </c>
      <c r="D902" s="734">
        <v>3</v>
      </c>
      <c r="E902" s="723"/>
      <c r="F902" s="721"/>
      <c r="G902" s="725"/>
      <c r="H902" s="734"/>
      <c r="I902" s="726"/>
      <c r="J902" s="726"/>
      <c r="K902" s="721" t="str">
        <f ca="1">IFERROR(VLOOKUP(C902,' Disaggregation - Section E '!A$309:J340,3,0),"")</f>
        <v/>
      </c>
      <c r="L902" s="726"/>
      <c r="M902" s="721"/>
    </row>
    <row r="903" spans="1:13" x14ac:dyDescent="0.35">
      <c r="A903" s="721" t="b">
        <v>0</v>
      </c>
      <c r="B903" s="721"/>
      <c r="C903" s="737" t="s">
        <v>2243</v>
      </c>
      <c r="D903" s="734">
        <v>3</v>
      </c>
      <c r="E903" s="723"/>
      <c r="F903" s="721"/>
      <c r="G903" s="725"/>
      <c r="H903" s="734"/>
      <c r="I903" s="726"/>
      <c r="J903" s="726"/>
      <c r="K903" s="721" t="str">
        <f ca="1">IFERROR(VLOOKUP(C903,' Disaggregation - Section E '!A$309:J341,3,0),"")</f>
        <v/>
      </c>
      <c r="L903" s="726"/>
      <c r="M903" s="721"/>
    </row>
    <row r="904" spans="1:13" x14ac:dyDescent="0.35">
      <c r="A904" s="721" t="b">
        <v>0</v>
      </c>
      <c r="B904" s="721"/>
      <c r="C904" s="737" t="s">
        <v>2244</v>
      </c>
      <c r="D904" s="734">
        <v>3</v>
      </c>
      <c r="E904" s="723"/>
      <c r="F904" s="721"/>
      <c r="G904" s="725"/>
      <c r="H904" s="734"/>
      <c r="I904" s="726"/>
      <c r="J904" s="726"/>
      <c r="K904" s="721" t="str">
        <f ca="1">IFERROR(VLOOKUP(C904,' Disaggregation - Section E '!A$309:J342,3,0),"")</f>
        <v/>
      </c>
      <c r="L904" s="726"/>
      <c r="M904" s="721"/>
    </row>
    <row r="905" spans="1:13" x14ac:dyDescent="0.35">
      <c r="A905" s="721" t="b">
        <v>0</v>
      </c>
      <c r="B905" s="721"/>
      <c r="C905" s="737" t="s">
        <v>2245</v>
      </c>
      <c r="D905" s="734">
        <v>3</v>
      </c>
      <c r="E905" s="723"/>
      <c r="F905" s="721"/>
      <c r="G905" s="725"/>
      <c r="H905" s="734"/>
      <c r="I905" s="726"/>
      <c r="J905" s="726"/>
      <c r="K905" s="721" t="str">
        <f ca="1">IFERROR(VLOOKUP(C905,' Disaggregation - Section E '!A$309:J343,3,0),"")</f>
        <v/>
      </c>
      <c r="L905" s="726"/>
      <c r="M905" s="721"/>
    </row>
    <row r="906" spans="1:13" x14ac:dyDescent="0.35">
      <c r="A906" s="721" t="b">
        <v>0</v>
      </c>
      <c r="B906" s="721"/>
      <c r="C906" s="737" t="s">
        <v>2246</v>
      </c>
      <c r="D906" s="734">
        <v>3</v>
      </c>
      <c r="E906" s="723"/>
      <c r="F906" s="721"/>
      <c r="G906" s="725"/>
      <c r="H906" s="734"/>
      <c r="I906" s="726"/>
      <c r="J906" s="726"/>
      <c r="K906" s="721" t="str">
        <f ca="1">IFERROR(VLOOKUP(C906,' Disaggregation - Section E '!A$309:J344,3,0),"")</f>
        <v/>
      </c>
      <c r="L906" s="726"/>
      <c r="M906" s="721"/>
    </row>
    <row r="907" spans="1:13" x14ac:dyDescent="0.35">
      <c r="A907" s="721" t="b">
        <v>0</v>
      </c>
      <c r="B907" s="721"/>
      <c r="C907" s="737" t="s">
        <v>2247</v>
      </c>
      <c r="D907" s="734">
        <v>4</v>
      </c>
      <c r="E907" s="723"/>
      <c r="F907" s="721"/>
      <c r="G907" s="725"/>
      <c r="H907" s="734"/>
      <c r="I907" s="726"/>
      <c r="J907" s="726"/>
      <c r="K907" s="721" t="str">
        <f ca="1">IFERROR(VLOOKUP(C907,' Disaggregation - Section E '!A$309:J345,3,0),"")</f>
        <v/>
      </c>
      <c r="L907" s="726"/>
      <c r="M907" s="721"/>
    </row>
    <row r="908" spans="1:13" x14ac:dyDescent="0.35">
      <c r="A908" s="721" t="b">
        <v>0</v>
      </c>
      <c r="B908" s="721"/>
      <c r="C908" s="737" t="s">
        <v>2248</v>
      </c>
      <c r="D908" s="734">
        <v>4</v>
      </c>
      <c r="E908" s="723"/>
      <c r="F908" s="721"/>
      <c r="G908" s="725"/>
      <c r="H908" s="734"/>
      <c r="I908" s="726"/>
      <c r="J908" s="726"/>
      <c r="K908" s="721" t="str">
        <f ca="1">IFERROR(VLOOKUP(C908,' Disaggregation - Section E '!A$309:J346,3,0),"")</f>
        <v/>
      </c>
      <c r="L908" s="726"/>
      <c r="M908" s="721"/>
    </row>
    <row r="909" spans="1:13" x14ac:dyDescent="0.35">
      <c r="A909" s="721" t="b">
        <v>0</v>
      </c>
      <c r="B909" s="721"/>
      <c r="C909" s="737" t="s">
        <v>2249</v>
      </c>
      <c r="D909" s="734">
        <v>4</v>
      </c>
      <c r="E909" s="723"/>
      <c r="F909" s="721"/>
      <c r="G909" s="725"/>
      <c r="H909" s="734"/>
      <c r="I909" s="726"/>
      <c r="J909" s="726"/>
      <c r="K909" s="721" t="str">
        <f ca="1">IFERROR(VLOOKUP(C909,' Disaggregation - Section E '!A$309:J347,3,0),"")</f>
        <v/>
      </c>
      <c r="L909" s="726"/>
      <c r="M909" s="721"/>
    </row>
    <row r="910" spans="1:13" x14ac:dyDescent="0.35">
      <c r="A910" s="721" t="b">
        <v>0</v>
      </c>
      <c r="B910" s="721"/>
      <c r="C910" s="737" t="s">
        <v>2250</v>
      </c>
      <c r="D910" s="734">
        <v>4</v>
      </c>
      <c r="E910" s="723"/>
      <c r="F910" s="721"/>
      <c r="G910" s="725"/>
      <c r="H910" s="734"/>
      <c r="I910" s="726"/>
      <c r="J910" s="726"/>
      <c r="K910" s="721" t="str">
        <f ca="1">IFERROR(VLOOKUP(C910,' Disaggregation - Section E '!A$309:J348,3,0),"")</f>
        <v/>
      </c>
      <c r="L910" s="726"/>
      <c r="M910" s="721"/>
    </row>
    <row r="911" spans="1:13" x14ac:dyDescent="0.35">
      <c r="A911" s="721" t="b">
        <v>0</v>
      </c>
      <c r="B911" s="721"/>
      <c r="C911" s="737" t="s">
        <v>2251</v>
      </c>
      <c r="D911" s="734">
        <v>4</v>
      </c>
      <c r="E911" s="723"/>
      <c r="F911" s="721"/>
      <c r="G911" s="725"/>
      <c r="H911" s="734"/>
      <c r="I911" s="726"/>
      <c r="J911" s="726"/>
      <c r="K911" s="721" t="str">
        <f ca="1">IFERROR(VLOOKUP(C911,' Disaggregation - Section E '!A$309:J349,3,0),"")</f>
        <v/>
      </c>
      <c r="L911" s="726"/>
      <c r="M911" s="721"/>
    </row>
    <row r="912" spans="1:13" x14ac:dyDescent="0.35">
      <c r="A912" s="721" t="b">
        <v>0</v>
      </c>
      <c r="B912" s="721"/>
      <c r="C912" s="737" t="s">
        <v>2252</v>
      </c>
      <c r="D912" s="734">
        <v>4</v>
      </c>
      <c r="E912" s="723"/>
      <c r="F912" s="721"/>
      <c r="G912" s="725"/>
      <c r="H912" s="734"/>
      <c r="I912" s="726"/>
      <c r="J912" s="726"/>
      <c r="K912" s="721" t="str">
        <f ca="1">IFERROR(VLOOKUP(C912,' Disaggregation - Section E '!A$309:J350,3,0),"")</f>
        <v/>
      </c>
      <c r="L912" s="726"/>
      <c r="M912" s="721"/>
    </row>
    <row r="913" spans="1:13" x14ac:dyDescent="0.35">
      <c r="A913" s="721" t="b">
        <v>0</v>
      </c>
      <c r="B913" s="721"/>
      <c r="C913" s="737" t="s">
        <v>2253</v>
      </c>
      <c r="D913" s="734">
        <v>4</v>
      </c>
      <c r="E913" s="723"/>
      <c r="F913" s="721"/>
      <c r="G913" s="725"/>
      <c r="H913" s="734"/>
      <c r="I913" s="726"/>
      <c r="J913" s="726"/>
      <c r="K913" s="721" t="str">
        <f ca="1">IFERROR(VLOOKUP(C913,' Disaggregation - Section E '!A$309:J351,3,0),"")</f>
        <v/>
      </c>
      <c r="L913" s="726"/>
      <c r="M913" s="721"/>
    </row>
    <row r="914" spans="1:13" x14ac:dyDescent="0.35">
      <c r="A914" s="721" t="b">
        <v>0</v>
      </c>
      <c r="B914" s="721"/>
      <c r="C914" s="737" t="s">
        <v>2254</v>
      </c>
      <c r="D914" s="734">
        <v>4</v>
      </c>
      <c r="E914" s="723"/>
      <c r="F914" s="721"/>
      <c r="G914" s="725"/>
      <c r="H914" s="734"/>
      <c r="I914" s="726"/>
      <c r="J914" s="726"/>
      <c r="K914" s="721" t="str">
        <f ca="1">IFERROR(VLOOKUP(C914,' Disaggregation - Section E '!A$309:J352,3,0),"")</f>
        <v/>
      </c>
      <c r="L914" s="726"/>
      <c r="M914" s="721"/>
    </row>
    <row r="915" spans="1:13" x14ac:dyDescent="0.35">
      <c r="A915" s="721" t="b">
        <v>0</v>
      </c>
      <c r="B915" s="721"/>
      <c r="C915" s="737" t="s">
        <v>2255</v>
      </c>
      <c r="D915" s="734">
        <v>4</v>
      </c>
      <c r="E915" s="723"/>
      <c r="F915" s="721"/>
      <c r="G915" s="725"/>
      <c r="H915" s="734"/>
      <c r="I915" s="726"/>
      <c r="J915" s="726"/>
      <c r="K915" s="721" t="str">
        <f ca="1">IFERROR(VLOOKUP(C915,' Disaggregation - Section E '!A$309:J353,3,0),"")</f>
        <v/>
      </c>
      <c r="L915" s="726"/>
      <c r="M915" s="721"/>
    </row>
    <row r="916" spans="1:13" x14ac:dyDescent="0.35">
      <c r="A916" s="721" t="b">
        <v>0</v>
      </c>
      <c r="B916" s="721"/>
      <c r="C916" s="737" t="s">
        <v>2256</v>
      </c>
      <c r="D916" s="734">
        <v>4</v>
      </c>
      <c r="E916" s="723"/>
      <c r="F916" s="721"/>
      <c r="G916" s="725"/>
      <c r="H916" s="734"/>
      <c r="I916" s="726"/>
      <c r="J916" s="726"/>
      <c r="K916" s="721" t="str">
        <f ca="1">IFERROR(VLOOKUP(C916,' Disaggregation - Section E '!A$309:J354,3,0),"")</f>
        <v/>
      </c>
      <c r="L916" s="726"/>
      <c r="M916" s="721"/>
    </row>
    <row r="917" spans="1:13" x14ac:dyDescent="0.35">
      <c r="A917" s="721" t="b">
        <v>0</v>
      </c>
      <c r="B917" s="721"/>
      <c r="C917" s="737" t="s">
        <v>2257</v>
      </c>
      <c r="D917" s="734">
        <v>5</v>
      </c>
      <c r="E917" s="723"/>
      <c r="F917" s="721"/>
      <c r="G917" s="725"/>
      <c r="H917" s="734"/>
      <c r="I917" s="726"/>
      <c r="J917" s="726"/>
      <c r="K917" s="721" t="str">
        <f ca="1">IFERROR(VLOOKUP(C917,' Disaggregation - Section E '!A$309:J355,3,0),"")</f>
        <v/>
      </c>
      <c r="L917" s="726"/>
      <c r="M917" s="721"/>
    </row>
    <row r="918" spans="1:13" x14ac:dyDescent="0.35">
      <c r="A918" s="721" t="b">
        <v>0</v>
      </c>
      <c r="B918" s="721"/>
      <c r="C918" s="737" t="s">
        <v>2258</v>
      </c>
      <c r="D918" s="734">
        <v>5</v>
      </c>
      <c r="E918" s="723"/>
      <c r="F918" s="721"/>
      <c r="G918" s="725"/>
      <c r="H918" s="734"/>
      <c r="I918" s="726"/>
      <c r="J918" s="726"/>
      <c r="K918" s="721" t="str">
        <f ca="1">IFERROR(VLOOKUP(C918,' Disaggregation - Section E '!A$309:J356,3,0),"")</f>
        <v/>
      </c>
      <c r="L918" s="726"/>
      <c r="M918" s="721"/>
    </row>
    <row r="919" spans="1:13" x14ac:dyDescent="0.35">
      <c r="A919" s="721" t="b">
        <v>0</v>
      </c>
      <c r="B919" s="721"/>
      <c r="C919" s="737" t="s">
        <v>2259</v>
      </c>
      <c r="D919" s="734">
        <v>5</v>
      </c>
      <c r="E919" s="723"/>
      <c r="F919" s="721"/>
      <c r="G919" s="725"/>
      <c r="H919" s="734"/>
      <c r="I919" s="726"/>
      <c r="J919" s="726"/>
      <c r="K919" s="721" t="str">
        <f ca="1">IFERROR(VLOOKUP(C919,' Disaggregation - Section E '!A$309:J357,3,0),"")</f>
        <v/>
      </c>
      <c r="L919" s="726"/>
      <c r="M919" s="721"/>
    </row>
    <row r="920" spans="1:13" x14ac:dyDescent="0.35">
      <c r="A920" s="721" t="b">
        <v>0</v>
      </c>
      <c r="B920" s="721"/>
      <c r="C920" s="737" t="s">
        <v>2260</v>
      </c>
      <c r="D920" s="734">
        <v>5</v>
      </c>
      <c r="E920" s="723"/>
      <c r="F920" s="721"/>
      <c r="G920" s="725"/>
      <c r="H920" s="734"/>
      <c r="I920" s="726"/>
      <c r="J920" s="726"/>
      <c r="K920" s="721" t="str">
        <f ca="1">IFERROR(VLOOKUP(C920,' Disaggregation - Section E '!A$309:J358,3,0),"")</f>
        <v/>
      </c>
      <c r="L920" s="726"/>
      <c r="M920" s="721"/>
    </row>
    <row r="921" spans="1:13" x14ac:dyDescent="0.35">
      <c r="A921" s="721" t="b">
        <v>0</v>
      </c>
      <c r="B921" s="721"/>
      <c r="C921" s="737" t="s">
        <v>2261</v>
      </c>
      <c r="D921" s="734">
        <v>5</v>
      </c>
      <c r="E921" s="723"/>
      <c r="F921" s="721"/>
      <c r="G921" s="725"/>
      <c r="H921" s="734"/>
      <c r="I921" s="726"/>
      <c r="J921" s="726"/>
      <c r="K921" s="721" t="str">
        <f ca="1">IFERROR(VLOOKUP(C921,' Disaggregation - Section E '!A$309:J359,3,0),"")</f>
        <v/>
      </c>
      <c r="L921" s="726"/>
      <c r="M921" s="721"/>
    </row>
    <row r="922" spans="1:13" x14ac:dyDescent="0.35">
      <c r="A922" s="721" t="b">
        <v>0</v>
      </c>
      <c r="B922" s="721"/>
      <c r="C922" s="737" t="s">
        <v>2262</v>
      </c>
      <c r="D922" s="734">
        <v>5</v>
      </c>
      <c r="E922" s="723"/>
      <c r="F922" s="721"/>
      <c r="G922" s="725"/>
      <c r="H922" s="734"/>
      <c r="I922" s="726"/>
      <c r="J922" s="726"/>
      <c r="K922" s="721" t="str">
        <f ca="1">IFERROR(VLOOKUP(C922,' Disaggregation - Section E '!A$309:J360,3,0),"")</f>
        <v/>
      </c>
      <c r="L922" s="726"/>
      <c r="M922" s="721"/>
    </row>
    <row r="923" spans="1:13" x14ac:dyDescent="0.35">
      <c r="A923" s="721" t="b">
        <v>0</v>
      </c>
      <c r="B923" s="721"/>
      <c r="C923" s="737" t="s">
        <v>2263</v>
      </c>
      <c r="D923" s="734">
        <v>5</v>
      </c>
      <c r="E923" s="723"/>
      <c r="F923" s="721"/>
      <c r="G923" s="725"/>
      <c r="H923" s="734"/>
      <c r="I923" s="726"/>
      <c r="J923" s="726"/>
      <c r="K923" s="721" t="str">
        <f ca="1">IFERROR(VLOOKUP(C923,' Disaggregation - Section E '!A$309:J361,3,0),"")</f>
        <v/>
      </c>
      <c r="L923" s="726"/>
      <c r="M923" s="721"/>
    </row>
    <row r="924" spans="1:13" x14ac:dyDescent="0.35">
      <c r="A924" s="721" t="b">
        <v>0</v>
      </c>
      <c r="B924" s="721"/>
      <c r="C924" s="737" t="s">
        <v>2264</v>
      </c>
      <c r="D924" s="734">
        <v>5</v>
      </c>
      <c r="E924" s="723"/>
      <c r="F924" s="721"/>
      <c r="G924" s="725"/>
      <c r="H924" s="734"/>
      <c r="I924" s="726"/>
      <c r="J924" s="726"/>
      <c r="K924" s="721" t="str">
        <f ca="1">IFERROR(VLOOKUP(C924,' Disaggregation - Section E '!A$309:J362,3,0),"")</f>
        <v/>
      </c>
      <c r="L924" s="726"/>
      <c r="M924" s="721"/>
    </row>
    <row r="925" spans="1:13" x14ac:dyDescent="0.35">
      <c r="A925" s="721" t="b">
        <v>0</v>
      </c>
      <c r="B925" s="721"/>
      <c r="C925" s="737" t="s">
        <v>2265</v>
      </c>
      <c r="D925" s="734">
        <v>5</v>
      </c>
      <c r="E925" s="723"/>
      <c r="F925" s="721"/>
      <c r="G925" s="725"/>
      <c r="H925" s="734"/>
      <c r="I925" s="726"/>
      <c r="J925" s="726"/>
      <c r="K925" s="721" t="str">
        <f ca="1">IFERROR(VLOOKUP(C925,' Disaggregation - Section E '!A$309:J363,3,0),"")</f>
        <v/>
      </c>
      <c r="L925" s="726"/>
      <c r="M925" s="721"/>
    </row>
    <row r="926" spans="1:13" x14ac:dyDescent="0.35">
      <c r="A926" s="721" t="b">
        <v>0</v>
      </c>
      <c r="B926" s="721"/>
      <c r="C926" s="737" t="s">
        <v>2266</v>
      </c>
      <c r="D926" s="734">
        <v>5</v>
      </c>
      <c r="E926" s="723"/>
      <c r="F926" s="721"/>
      <c r="G926" s="725"/>
      <c r="H926" s="734"/>
      <c r="I926" s="726"/>
      <c r="J926" s="726"/>
      <c r="K926" s="721" t="str">
        <f ca="1">IFERROR(VLOOKUP(C926,' Disaggregation - Section E '!A$309:J364,3,0),"")</f>
        <v/>
      </c>
      <c r="L926" s="726"/>
      <c r="M926" s="721"/>
    </row>
    <row r="927" spans="1:13" x14ac:dyDescent="0.35">
      <c r="A927" s="721" t="b">
        <v>0</v>
      </c>
      <c r="B927" s="721"/>
      <c r="C927" s="737" t="s">
        <v>2267</v>
      </c>
      <c r="D927" s="734">
        <v>6</v>
      </c>
      <c r="E927" s="723"/>
      <c r="F927" s="721"/>
      <c r="G927" s="725"/>
      <c r="H927" s="734"/>
      <c r="I927" s="726"/>
      <c r="J927" s="726"/>
      <c r="K927" s="721" t="str">
        <f ca="1">IFERROR(VLOOKUP(C927,' Disaggregation - Section E '!A$309:J365,3,0),"")</f>
        <v/>
      </c>
      <c r="L927" s="726"/>
      <c r="M927" s="721"/>
    </row>
    <row r="928" spans="1:13" x14ac:dyDescent="0.35">
      <c r="A928" s="721" t="b">
        <v>0</v>
      </c>
      <c r="B928" s="721"/>
      <c r="C928" s="737" t="s">
        <v>2268</v>
      </c>
      <c r="D928" s="734">
        <v>6</v>
      </c>
      <c r="E928" s="723"/>
      <c r="F928" s="721"/>
      <c r="G928" s="725"/>
      <c r="H928" s="734"/>
      <c r="I928" s="726"/>
      <c r="J928" s="726"/>
      <c r="K928" s="721" t="str">
        <f ca="1">IFERROR(VLOOKUP(C928,' Disaggregation - Section E '!A$309:J366,3,0),"")</f>
        <v/>
      </c>
      <c r="L928" s="726"/>
      <c r="M928" s="721"/>
    </row>
    <row r="929" spans="1:13" x14ac:dyDescent="0.35">
      <c r="A929" s="721" t="b">
        <v>0</v>
      </c>
      <c r="B929" s="721"/>
      <c r="C929" s="737" t="s">
        <v>2269</v>
      </c>
      <c r="D929" s="734">
        <v>6</v>
      </c>
      <c r="E929" s="723"/>
      <c r="F929" s="721"/>
      <c r="G929" s="725"/>
      <c r="H929" s="734"/>
      <c r="I929" s="726"/>
      <c r="J929" s="726"/>
      <c r="K929" s="721" t="str">
        <f ca="1">IFERROR(VLOOKUP(C929,' Disaggregation - Section E '!A$309:J367,3,0),"")</f>
        <v/>
      </c>
      <c r="L929" s="726"/>
      <c r="M929" s="721"/>
    </row>
    <row r="930" spans="1:13" x14ac:dyDescent="0.35">
      <c r="A930" s="721" t="b">
        <v>0</v>
      </c>
      <c r="B930" s="721"/>
      <c r="C930" s="737" t="s">
        <v>2270</v>
      </c>
      <c r="D930" s="734">
        <v>6</v>
      </c>
      <c r="E930" s="723"/>
      <c r="F930" s="721"/>
      <c r="G930" s="725"/>
      <c r="H930" s="734"/>
      <c r="I930" s="726"/>
      <c r="J930" s="726"/>
      <c r="K930" s="721" t="str">
        <f ca="1">IFERROR(VLOOKUP(C930,' Disaggregation - Section E '!A$309:J368,3,0),"")</f>
        <v/>
      </c>
      <c r="L930" s="726"/>
      <c r="M930" s="721"/>
    </row>
    <row r="931" spans="1:13" x14ac:dyDescent="0.35">
      <c r="A931" s="721" t="b">
        <v>0</v>
      </c>
      <c r="B931" s="721"/>
      <c r="C931" s="737" t="s">
        <v>2271</v>
      </c>
      <c r="D931" s="734">
        <v>6</v>
      </c>
      <c r="E931" s="723"/>
      <c r="F931" s="721"/>
      <c r="G931" s="725"/>
      <c r="H931" s="734"/>
      <c r="I931" s="726"/>
      <c r="J931" s="726"/>
      <c r="K931" s="721" t="str">
        <f ca="1">IFERROR(VLOOKUP(C931,' Disaggregation - Section E '!A$309:J369,3,0),"")</f>
        <v/>
      </c>
      <c r="L931" s="726"/>
      <c r="M931" s="721"/>
    </row>
    <row r="932" spans="1:13" x14ac:dyDescent="0.35">
      <c r="A932" s="721" t="b">
        <v>0</v>
      </c>
      <c r="B932" s="721"/>
      <c r="C932" s="737" t="s">
        <v>2272</v>
      </c>
      <c r="D932" s="734">
        <v>6</v>
      </c>
      <c r="E932" s="723"/>
      <c r="F932" s="721"/>
      <c r="G932" s="725"/>
      <c r="H932" s="734"/>
      <c r="I932" s="726"/>
      <c r="J932" s="726"/>
      <c r="K932" s="721" t="str">
        <f ca="1">IFERROR(VLOOKUP(C932,' Disaggregation - Section E '!A$309:J370,3,0),"")</f>
        <v/>
      </c>
      <c r="L932" s="726"/>
      <c r="M932" s="721"/>
    </row>
    <row r="933" spans="1:13" x14ac:dyDescent="0.35">
      <c r="A933" s="721" t="b">
        <v>0</v>
      </c>
      <c r="B933" s="721"/>
      <c r="C933" s="737" t="s">
        <v>2273</v>
      </c>
      <c r="D933" s="734">
        <v>6</v>
      </c>
      <c r="E933" s="723"/>
      <c r="F933" s="721"/>
      <c r="G933" s="725"/>
      <c r="H933" s="734"/>
      <c r="I933" s="726"/>
      <c r="J933" s="726"/>
      <c r="K933" s="721" t="str">
        <f ca="1">IFERROR(VLOOKUP(C933,' Disaggregation - Section E '!A$309:J371,3,0),"")</f>
        <v/>
      </c>
      <c r="L933" s="726"/>
      <c r="M933" s="721"/>
    </row>
    <row r="934" spans="1:13" x14ac:dyDescent="0.35">
      <c r="A934" s="721" t="b">
        <v>0</v>
      </c>
      <c r="B934" s="721"/>
      <c r="C934" s="737" t="s">
        <v>2274</v>
      </c>
      <c r="D934" s="734">
        <v>6</v>
      </c>
      <c r="E934" s="723"/>
      <c r="F934" s="721"/>
      <c r="G934" s="725"/>
      <c r="H934" s="734"/>
      <c r="I934" s="726"/>
      <c r="J934" s="726"/>
      <c r="K934" s="721" t="str">
        <f ca="1">IFERROR(VLOOKUP(C934,' Disaggregation - Section E '!A$309:J372,3,0),"")</f>
        <v/>
      </c>
      <c r="L934" s="726"/>
      <c r="M934" s="721"/>
    </row>
    <row r="935" spans="1:13" x14ac:dyDescent="0.35">
      <c r="A935" s="721" t="b">
        <v>0</v>
      </c>
      <c r="B935" s="721"/>
      <c r="C935" s="737" t="s">
        <v>2275</v>
      </c>
      <c r="D935" s="734">
        <v>6</v>
      </c>
      <c r="E935" s="723"/>
      <c r="F935" s="721"/>
      <c r="G935" s="725"/>
      <c r="H935" s="734"/>
      <c r="I935" s="726"/>
      <c r="J935" s="726"/>
      <c r="K935" s="721" t="str">
        <f ca="1">IFERROR(VLOOKUP(C935,' Disaggregation - Section E '!A$309:J373,3,0),"")</f>
        <v/>
      </c>
      <c r="L935" s="726"/>
      <c r="M935" s="721"/>
    </row>
    <row r="936" spans="1:13" x14ac:dyDescent="0.35">
      <c r="A936" s="721" t="b">
        <v>0</v>
      </c>
      <c r="B936" s="721"/>
      <c r="C936" s="737" t="s">
        <v>2276</v>
      </c>
      <c r="D936" s="734">
        <v>6</v>
      </c>
      <c r="E936" s="723"/>
      <c r="F936" s="721"/>
      <c r="G936" s="725"/>
      <c r="H936" s="734"/>
      <c r="I936" s="726"/>
      <c r="J936" s="726"/>
      <c r="K936" s="721" t="str">
        <f ca="1">IFERROR(VLOOKUP(C936,' Disaggregation - Section E '!A$309:J374,3,0),"")</f>
        <v/>
      </c>
      <c r="L936" s="726"/>
      <c r="M936" s="721"/>
    </row>
    <row r="937" spans="1:13" x14ac:dyDescent="0.35">
      <c r="A937" s="721" t="b">
        <v>0</v>
      </c>
      <c r="B937" s="721"/>
      <c r="C937" s="737" t="s">
        <v>2277</v>
      </c>
      <c r="D937" s="734">
        <v>7</v>
      </c>
      <c r="E937" s="723"/>
      <c r="F937" s="721"/>
      <c r="G937" s="725"/>
      <c r="H937" s="734"/>
      <c r="I937" s="726"/>
      <c r="J937" s="726"/>
      <c r="K937" s="721" t="str">
        <f ca="1">IFERROR(VLOOKUP(C937,' Disaggregation - Section E '!A$309:J375,3,0),"")</f>
        <v/>
      </c>
      <c r="L937" s="726"/>
      <c r="M937" s="721"/>
    </row>
    <row r="938" spans="1:13" x14ac:dyDescent="0.35">
      <c r="A938" s="721" t="b">
        <v>0</v>
      </c>
      <c r="B938" s="721"/>
      <c r="C938" s="737" t="s">
        <v>2278</v>
      </c>
      <c r="D938" s="734">
        <v>7</v>
      </c>
      <c r="E938" s="723"/>
      <c r="F938" s="721"/>
      <c r="G938" s="725"/>
      <c r="H938" s="734"/>
      <c r="I938" s="726"/>
      <c r="J938" s="726"/>
      <c r="K938" s="721" t="str">
        <f ca="1">IFERROR(VLOOKUP(C938,' Disaggregation - Section E '!A$309:J376,3,0),"")</f>
        <v/>
      </c>
      <c r="L938" s="726"/>
      <c r="M938" s="721"/>
    </row>
    <row r="939" spans="1:13" x14ac:dyDescent="0.35">
      <c r="A939" s="721" t="b">
        <v>0</v>
      </c>
      <c r="B939" s="721"/>
      <c r="C939" s="737" t="s">
        <v>2279</v>
      </c>
      <c r="D939" s="734">
        <v>7</v>
      </c>
      <c r="E939" s="723"/>
      <c r="F939" s="721"/>
      <c r="G939" s="725"/>
      <c r="H939" s="734"/>
      <c r="I939" s="726"/>
      <c r="J939" s="726"/>
      <c r="K939" s="721" t="str">
        <f ca="1">IFERROR(VLOOKUP(C939,' Disaggregation - Section E '!A$309:J377,3,0),"")</f>
        <v/>
      </c>
      <c r="L939" s="726"/>
      <c r="M939" s="721"/>
    </row>
    <row r="940" spans="1:13" x14ac:dyDescent="0.35">
      <c r="A940" s="721" t="b">
        <v>0</v>
      </c>
      <c r="B940" s="721"/>
      <c r="C940" s="737" t="s">
        <v>2280</v>
      </c>
      <c r="D940" s="734">
        <v>7</v>
      </c>
      <c r="E940" s="723"/>
      <c r="F940" s="721"/>
      <c r="G940" s="725"/>
      <c r="H940" s="734"/>
      <c r="I940" s="726"/>
      <c r="J940" s="726"/>
      <c r="K940" s="721" t="str">
        <f ca="1">IFERROR(VLOOKUP(C940,' Disaggregation - Section E '!A$309:J378,3,0),"")</f>
        <v/>
      </c>
      <c r="L940" s="726"/>
      <c r="M940" s="721"/>
    </row>
    <row r="941" spans="1:13" x14ac:dyDescent="0.35">
      <c r="A941" s="721" t="b">
        <v>0</v>
      </c>
      <c r="B941" s="721"/>
      <c r="C941" s="737" t="s">
        <v>2281</v>
      </c>
      <c r="D941" s="734">
        <v>7</v>
      </c>
      <c r="E941" s="723"/>
      <c r="F941" s="721"/>
      <c r="G941" s="725"/>
      <c r="H941" s="734"/>
      <c r="I941" s="726"/>
      <c r="J941" s="726"/>
      <c r="K941" s="721" t="str">
        <f ca="1">IFERROR(VLOOKUP(C941,' Disaggregation - Section E '!A$309:J379,3,0),"")</f>
        <v/>
      </c>
      <c r="L941" s="726"/>
      <c r="M941" s="721"/>
    </row>
    <row r="942" spans="1:13" x14ac:dyDescent="0.35">
      <c r="A942" s="721" t="b">
        <v>0</v>
      </c>
      <c r="B942" s="721"/>
      <c r="C942" s="737" t="s">
        <v>2282</v>
      </c>
      <c r="D942" s="734">
        <v>7</v>
      </c>
      <c r="E942" s="723"/>
      <c r="F942" s="721"/>
      <c r="G942" s="725"/>
      <c r="H942" s="734"/>
      <c r="I942" s="726"/>
      <c r="J942" s="726"/>
      <c r="K942" s="721" t="str">
        <f ca="1">IFERROR(VLOOKUP(C942,' Disaggregation - Section E '!A$309:J380,3,0),"")</f>
        <v/>
      </c>
      <c r="L942" s="726"/>
      <c r="M942" s="721"/>
    </row>
    <row r="943" spans="1:13" x14ac:dyDescent="0.35">
      <c r="A943" s="721" t="b">
        <v>0</v>
      </c>
      <c r="B943" s="721"/>
      <c r="C943" s="737" t="s">
        <v>2283</v>
      </c>
      <c r="D943" s="734">
        <v>7</v>
      </c>
      <c r="E943" s="723"/>
      <c r="F943" s="721"/>
      <c r="G943" s="725"/>
      <c r="H943" s="734"/>
      <c r="I943" s="726"/>
      <c r="J943" s="726"/>
      <c r="K943" s="721" t="str">
        <f ca="1">IFERROR(VLOOKUP(C943,' Disaggregation - Section E '!A$309:J381,3,0),"")</f>
        <v/>
      </c>
      <c r="L943" s="726"/>
      <c r="M943" s="721"/>
    </row>
    <row r="944" spans="1:13" x14ac:dyDescent="0.35">
      <c r="A944" s="721" t="b">
        <v>0</v>
      </c>
      <c r="B944" s="721"/>
      <c r="C944" s="737" t="s">
        <v>2284</v>
      </c>
      <c r="D944" s="734">
        <v>7</v>
      </c>
      <c r="E944" s="723"/>
      <c r="F944" s="721"/>
      <c r="G944" s="725"/>
      <c r="H944" s="734"/>
      <c r="I944" s="726"/>
      <c r="J944" s="726"/>
      <c r="K944" s="721" t="str">
        <f ca="1">IFERROR(VLOOKUP(C944,' Disaggregation - Section E '!A$309:J382,3,0),"")</f>
        <v/>
      </c>
      <c r="L944" s="726"/>
      <c r="M944" s="721"/>
    </row>
    <row r="945" spans="1:13" x14ac:dyDescent="0.35">
      <c r="A945" s="721" t="b">
        <v>0</v>
      </c>
      <c r="B945" s="721"/>
      <c r="C945" s="737" t="s">
        <v>2285</v>
      </c>
      <c r="D945" s="734">
        <v>7</v>
      </c>
      <c r="E945" s="723"/>
      <c r="F945" s="721"/>
      <c r="G945" s="725"/>
      <c r="H945" s="734"/>
      <c r="I945" s="726"/>
      <c r="J945" s="726"/>
      <c r="K945" s="721" t="str">
        <f ca="1">IFERROR(VLOOKUP(C945,' Disaggregation - Section E '!A$309:J383,3,0),"")</f>
        <v/>
      </c>
      <c r="L945" s="726"/>
      <c r="M945" s="721"/>
    </row>
    <row r="946" spans="1:13" x14ac:dyDescent="0.35">
      <c r="A946" s="721" t="b">
        <v>0</v>
      </c>
      <c r="B946" s="721"/>
      <c r="C946" s="737" t="s">
        <v>2286</v>
      </c>
      <c r="D946" s="734">
        <v>7</v>
      </c>
      <c r="E946" s="723"/>
      <c r="F946" s="721"/>
      <c r="G946" s="725"/>
      <c r="H946" s="734"/>
      <c r="I946" s="726"/>
      <c r="J946" s="726"/>
      <c r="K946" s="721" t="str">
        <f ca="1">IFERROR(VLOOKUP(C946,' Disaggregation - Section E '!A$309:J384,3,0),"")</f>
        <v/>
      </c>
      <c r="L946" s="726"/>
      <c r="M946" s="721"/>
    </row>
    <row r="947" spans="1:13" x14ac:dyDescent="0.35">
      <c r="A947" s="721" t="b">
        <v>0</v>
      </c>
      <c r="B947" s="721"/>
      <c r="C947" s="737" t="s">
        <v>2287</v>
      </c>
      <c r="D947" s="734">
        <v>8</v>
      </c>
      <c r="E947" s="723"/>
      <c r="F947" s="721"/>
      <c r="G947" s="725"/>
      <c r="H947" s="734"/>
      <c r="I947" s="726"/>
      <c r="J947" s="726"/>
      <c r="K947" s="721" t="str">
        <f ca="1">IFERROR(VLOOKUP(C947,' Disaggregation - Section E '!A$309:J385,3,0),"")</f>
        <v/>
      </c>
      <c r="L947" s="726"/>
      <c r="M947" s="721"/>
    </row>
    <row r="948" spans="1:13" x14ac:dyDescent="0.35">
      <c r="A948" s="721" t="b">
        <v>0</v>
      </c>
      <c r="B948" s="721"/>
      <c r="C948" s="737" t="s">
        <v>2288</v>
      </c>
      <c r="D948" s="734">
        <v>8</v>
      </c>
      <c r="E948" s="723"/>
      <c r="F948" s="721"/>
      <c r="G948" s="725"/>
      <c r="H948" s="734"/>
      <c r="I948" s="726"/>
      <c r="J948" s="726"/>
      <c r="K948" s="721" t="str">
        <f ca="1">IFERROR(VLOOKUP(C948,' Disaggregation - Section E '!A$309:J386,3,0),"")</f>
        <v/>
      </c>
      <c r="L948" s="726"/>
      <c r="M948" s="721"/>
    </row>
    <row r="949" spans="1:13" x14ac:dyDescent="0.35">
      <c r="A949" s="721" t="b">
        <v>0</v>
      </c>
      <c r="B949" s="721"/>
      <c r="C949" s="737" t="s">
        <v>2289</v>
      </c>
      <c r="D949" s="734">
        <v>8</v>
      </c>
      <c r="E949" s="723"/>
      <c r="F949" s="721"/>
      <c r="G949" s="725"/>
      <c r="H949" s="734"/>
      <c r="I949" s="726"/>
      <c r="J949" s="726"/>
      <c r="K949" s="721" t="str">
        <f ca="1">IFERROR(VLOOKUP(C949,' Disaggregation - Section E '!A$309:J387,3,0),"")</f>
        <v/>
      </c>
      <c r="L949" s="726"/>
      <c r="M949" s="721"/>
    </row>
    <row r="950" spans="1:13" x14ac:dyDescent="0.35">
      <c r="A950" s="721" t="b">
        <v>0</v>
      </c>
      <c r="B950" s="721"/>
      <c r="C950" s="737" t="s">
        <v>2290</v>
      </c>
      <c r="D950" s="734">
        <v>8</v>
      </c>
      <c r="E950" s="723"/>
      <c r="F950" s="721"/>
      <c r="G950" s="725"/>
      <c r="H950" s="734"/>
      <c r="I950" s="726"/>
      <c r="J950" s="726"/>
      <c r="K950" s="721" t="str">
        <f ca="1">IFERROR(VLOOKUP(C950,' Disaggregation - Section E '!A$309:J388,3,0),"")</f>
        <v/>
      </c>
      <c r="L950" s="726"/>
      <c r="M950" s="721"/>
    </row>
    <row r="951" spans="1:13" x14ac:dyDescent="0.35">
      <c r="A951" s="721" t="b">
        <v>0</v>
      </c>
      <c r="B951" s="721"/>
      <c r="C951" s="737" t="s">
        <v>2291</v>
      </c>
      <c r="D951" s="734">
        <v>8</v>
      </c>
      <c r="E951" s="723"/>
      <c r="F951" s="721"/>
      <c r="G951" s="725"/>
      <c r="H951" s="734"/>
      <c r="I951" s="726"/>
      <c r="J951" s="726"/>
      <c r="K951" s="721" t="str">
        <f ca="1">IFERROR(VLOOKUP(C951,' Disaggregation - Section E '!A$309:J389,3,0),"")</f>
        <v/>
      </c>
      <c r="L951" s="726"/>
      <c r="M951" s="721"/>
    </row>
    <row r="952" spans="1:13" x14ac:dyDescent="0.35">
      <c r="A952" s="721" t="b">
        <v>0</v>
      </c>
      <c r="B952" s="721"/>
      <c r="C952" s="737" t="s">
        <v>2292</v>
      </c>
      <c r="D952" s="734">
        <v>8</v>
      </c>
      <c r="E952" s="723"/>
      <c r="F952" s="721"/>
      <c r="G952" s="725"/>
      <c r="H952" s="734"/>
      <c r="I952" s="726"/>
      <c r="J952" s="726"/>
      <c r="K952" s="721" t="str">
        <f ca="1">IFERROR(VLOOKUP(C952,' Disaggregation - Section E '!A$309:J390,3,0),"")</f>
        <v/>
      </c>
      <c r="L952" s="726"/>
      <c r="M952" s="721"/>
    </row>
    <row r="953" spans="1:13" x14ac:dyDescent="0.35">
      <c r="A953" s="721" t="b">
        <v>0</v>
      </c>
      <c r="B953" s="721"/>
      <c r="C953" s="737" t="s">
        <v>2293</v>
      </c>
      <c r="D953" s="734">
        <v>8</v>
      </c>
      <c r="E953" s="723"/>
      <c r="F953" s="721"/>
      <c r="G953" s="725"/>
      <c r="H953" s="734"/>
      <c r="I953" s="726"/>
      <c r="J953" s="726"/>
      <c r="K953" s="721" t="str">
        <f ca="1">IFERROR(VLOOKUP(C953,' Disaggregation - Section E '!A$309:J391,3,0),"")</f>
        <v/>
      </c>
      <c r="L953" s="726"/>
      <c r="M953" s="721"/>
    </row>
    <row r="954" spans="1:13" x14ac:dyDescent="0.35">
      <c r="A954" s="721" t="b">
        <v>0</v>
      </c>
      <c r="B954" s="721"/>
      <c r="C954" s="737" t="s">
        <v>2294</v>
      </c>
      <c r="D954" s="734">
        <v>8</v>
      </c>
      <c r="E954" s="723"/>
      <c r="F954" s="721"/>
      <c r="G954" s="725"/>
      <c r="H954" s="734"/>
      <c r="I954" s="726"/>
      <c r="J954" s="726"/>
      <c r="K954" s="721" t="str">
        <f ca="1">IFERROR(VLOOKUP(C954,' Disaggregation - Section E '!A$309:J392,3,0),"")</f>
        <v/>
      </c>
      <c r="L954" s="726"/>
      <c r="M954" s="721"/>
    </row>
    <row r="955" spans="1:13" x14ac:dyDescent="0.35">
      <c r="A955" s="721" t="b">
        <v>0</v>
      </c>
      <c r="B955" s="721"/>
      <c r="C955" s="737" t="s">
        <v>2295</v>
      </c>
      <c r="D955" s="734">
        <v>8</v>
      </c>
      <c r="E955" s="723"/>
      <c r="F955" s="721"/>
      <c r="G955" s="725"/>
      <c r="H955" s="734"/>
      <c r="I955" s="726"/>
      <c r="J955" s="726"/>
      <c r="K955" s="721" t="str">
        <f ca="1">IFERROR(VLOOKUP(C955,' Disaggregation - Section E '!A$309:J393,3,0),"")</f>
        <v/>
      </c>
      <c r="L955" s="726"/>
      <c r="M955" s="721"/>
    </row>
    <row r="956" spans="1:13" x14ac:dyDescent="0.35">
      <c r="A956" s="721" t="b">
        <v>0</v>
      </c>
      <c r="B956" s="721"/>
      <c r="C956" s="737" t="s">
        <v>2296</v>
      </c>
      <c r="D956" s="734">
        <v>8</v>
      </c>
      <c r="E956" s="723"/>
      <c r="F956" s="721"/>
      <c r="G956" s="725"/>
      <c r="H956" s="734"/>
      <c r="I956" s="726"/>
      <c r="J956" s="726"/>
      <c r="K956" s="721" t="str">
        <f ca="1">IFERROR(VLOOKUP(C956,' Disaggregation - Section E '!A$309:J394,3,0),"")</f>
        <v/>
      </c>
      <c r="L956" s="726"/>
      <c r="M956" s="721"/>
    </row>
    <row r="957" spans="1:13" x14ac:dyDescent="0.35">
      <c r="A957" s="721" t="b">
        <v>0</v>
      </c>
      <c r="B957" s="721"/>
      <c r="C957" s="737" t="s">
        <v>2297</v>
      </c>
      <c r="D957" s="734">
        <v>9</v>
      </c>
      <c r="E957" s="723"/>
      <c r="F957" s="721"/>
      <c r="G957" s="725"/>
      <c r="H957" s="734"/>
      <c r="I957" s="726"/>
      <c r="J957" s="726"/>
      <c r="K957" s="721" t="str">
        <f ca="1">IFERROR(VLOOKUP(C957,' Disaggregation - Section E '!A$309:J395,3,0),"")</f>
        <v/>
      </c>
      <c r="L957" s="726"/>
      <c r="M957" s="721"/>
    </row>
    <row r="958" spans="1:13" x14ac:dyDescent="0.35">
      <c r="A958" s="721" t="b">
        <v>0</v>
      </c>
      <c r="B958" s="721"/>
      <c r="C958" s="737" t="s">
        <v>2298</v>
      </c>
      <c r="D958" s="734">
        <v>9</v>
      </c>
      <c r="E958" s="723"/>
      <c r="F958" s="721"/>
      <c r="G958" s="725"/>
      <c r="H958" s="734"/>
      <c r="I958" s="726"/>
      <c r="J958" s="726"/>
      <c r="K958" s="721" t="str">
        <f ca="1">IFERROR(VLOOKUP(C958,' Disaggregation - Section E '!A$309:J396,3,0),"")</f>
        <v/>
      </c>
      <c r="L958" s="726"/>
      <c r="M958" s="721"/>
    </row>
    <row r="959" spans="1:13" x14ac:dyDescent="0.35">
      <c r="A959" s="721" t="b">
        <v>0</v>
      </c>
      <c r="B959" s="721"/>
      <c r="C959" s="737" t="s">
        <v>2299</v>
      </c>
      <c r="D959" s="734">
        <v>9</v>
      </c>
      <c r="E959" s="723"/>
      <c r="F959" s="721"/>
      <c r="G959" s="725"/>
      <c r="H959" s="734"/>
      <c r="I959" s="726"/>
      <c r="J959" s="726"/>
      <c r="K959" s="721" t="str">
        <f ca="1">IFERROR(VLOOKUP(C959,' Disaggregation - Section E '!A$309:J397,3,0),"")</f>
        <v/>
      </c>
      <c r="L959" s="726"/>
      <c r="M959" s="721"/>
    </row>
    <row r="960" spans="1:13" x14ac:dyDescent="0.35">
      <c r="A960" s="721" t="b">
        <v>0</v>
      </c>
      <c r="B960" s="721"/>
      <c r="C960" s="737" t="s">
        <v>2300</v>
      </c>
      <c r="D960" s="734">
        <v>9</v>
      </c>
      <c r="E960" s="723"/>
      <c r="F960" s="721"/>
      <c r="G960" s="725"/>
      <c r="H960" s="734"/>
      <c r="I960" s="726"/>
      <c r="J960" s="726"/>
      <c r="K960" s="721" t="str">
        <f ca="1">IFERROR(VLOOKUP(C960,' Disaggregation - Section E '!A$309:J398,3,0),"")</f>
        <v/>
      </c>
      <c r="L960" s="726"/>
      <c r="M960" s="721"/>
    </row>
    <row r="961" spans="1:13" x14ac:dyDescent="0.35">
      <c r="A961" s="721" t="b">
        <v>0</v>
      </c>
      <c r="B961" s="721"/>
      <c r="C961" s="737" t="s">
        <v>2301</v>
      </c>
      <c r="D961" s="734">
        <v>9</v>
      </c>
      <c r="E961" s="723"/>
      <c r="F961" s="721"/>
      <c r="G961" s="725"/>
      <c r="H961" s="734"/>
      <c r="I961" s="726"/>
      <c r="J961" s="726"/>
      <c r="K961" s="721" t="str">
        <f ca="1">IFERROR(VLOOKUP(C961,' Disaggregation - Section E '!A$309:J399,3,0),"")</f>
        <v/>
      </c>
      <c r="L961" s="726"/>
      <c r="M961" s="721"/>
    </row>
    <row r="962" spans="1:13" x14ac:dyDescent="0.35">
      <c r="A962" s="721" t="b">
        <v>0</v>
      </c>
      <c r="B962" s="721"/>
      <c r="C962" s="737" t="s">
        <v>2302</v>
      </c>
      <c r="D962" s="734">
        <v>9</v>
      </c>
      <c r="E962" s="723"/>
      <c r="F962" s="721"/>
      <c r="G962" s="725"/>
      <c r="H962" s="734"/>
      <c r="I962" s="726"/>
      <c r="J962" s="726"/>
      <c r="K962" s="721" t="str">
        <f ca="1">IFERROR(VLOOKUP(C962,' Disaggregation - Section E '!A$309:J400,3,0),"")</f>
        <v/>
      </c>
      <c r="L962" s="726"/>
      <c r="M962" s="721"/>
    </row>
    <row r="963" spans="1:13" x14ac:dyDescent="0.35">
      <c r="A963" s="721" t="b">
        <v>0</v>
      </c>
      <c r="B963" s="721"/>
      <c r="C963" s="737" t="s">
        <v>2303</v>
      </c>
      <c r="D963" s="734">
        <v>9</v>
      </c>
      <c r="E963" s="723"/>
      <c r="F963" s="721"/>
      <c r="G963" s="725"/>
      <c r="H963" s="734"/>
      <c r="I963" s="726"/>
      <c r="J963" s="726"/>
      <c r="K963" s="721" t="str">
        <f ca="1">IFERROR(VLOOKUP(C963,' Disaggregation - Section E '!A$309:J401,3,0),"")</f>
        <v/>
      </c>
      <c r="L963" s="726"/>
      <c r="M963" s="721"/>
    </row>
    <row r="964" spans="1:13" x14ac:dyDescent="0.35">
      <c r="A964" s="721" t="b">
        <v>0</v>
      </c>
      <c r="B964" s="721"/>
      <c r="C964" s="737" t="s">
        <v>2304</v>
      </c>
      <c r="D964" s="734">
        <v>9</v>
      </c>
      <c r="E964" s="723"/>
      <c r="F964" s="721"/>
      <c r="G964" s="725"/>
      <c r="H964" s="734"/>
      <c r="I964" s="726"/>
      <c r="J964" s="726"/>
      <c r="K964" s="721" t="str">
        <f ca="1">IFERROR(VLOOKUP(C964,' Disaggregation - Section E '!A$309:J402,3,0),"")</f>
        <v/>
      </c>
      <c r="L964" s="726"/>
      <c r="M964" s="721"/>
    </row>
    <row r="965" spans="1:13" x14ac:dyDescent="0.35">
      <c r="A965" s="721" t="b">
        <v>0</v>
      </c>
      <c r="B965" s="721"/>
      <c r="C965" s="737" t="s">
        <v>2305</v>
      </c>
      <c r="D965" s="734">
        <v>9</v>
      </c>
      <c r="E965" s="723"/>
      <c r="F965" s="721"/>
      <c r="G965" s="725"/>
      <c r="H965" s="734"/>
      <c r="I965" s="726"/>
      <c r="J965" s="726"/>
      <c r="K965" s="721" t="str">
        <f ca="1">IFERROR(VLOOKUP(C965,' Disaggregation - Section E '!A$309:J403,3,0),"")</f>
        <v/>
      </c>
      <c r="L965" s="726"/>
      <c r="M965" s="721"/>
    </row>
    <row r="966" spans="1:13" x14ac:dyDescent="0.35">
      <c r="A966" s="721" t="b">
        <v>0</v>
      </c>
      <c r="B966" s="721"/>
      <c r="C966" s="737" t="s">
        <v>2306</v>
      </c>
      <c r="D966" s="734">
        <v>9</v>
      </c>
      <c r="E966" s="723"/>
      <c r="F966" s="721"/>
      <c r="G966" s="725"/>
      <c r="H966" s="734"/>
      <c r="I966" s="726"/>
      <c r="J966" s="726"/>
      <c r="K966" s="721" t="str">
        <f ca="1">IFERROR(VLOOKUP(C966,' Disaggregation - Section E '!A$309:J404,3,0),"")</f>
        <v/>
      </c>
      <c r="L966" s="726"/>
      <c r="M966" s="721"/>
    </row>
    <row r="967" spans="1:13" x14ac:dyDescent="0.35">
      <c r="A967" s="721" t="b">
        <v>0</v>
      </c>
      <c r="B967" s="721"/>
      <c r="C967" s="737" t="s">
        <v>2307</v>
      </c>
      <c r="D967" s="734">
        <v>10</v>
      </c>
      <c r="E967" s="723"/>
      <c r="F967" s="721"/>
      <c r="G967" s="725"/>
      <c r="H967" s="734"/>
      <c r="I967" s="726"/>
      <c r="J967" s="726"/>
      <c r="K967" s="721" t="str">
        <f ca="1">IFERROR(VLOOKUP(C967,' Disaggregation - Section E '!A$309:J405,3,0),"")</f>
        <v/>
      </c>
      <c r="L967" s="726"/>
      <c r="M967" s="721"/>
    </row>
    <row r="968" spans="1:13" x14ac:dyDescent="0.35">
      <c r="A968" s="721" t="b">
        <v>0</v>
      </c>
      <c r="B968" s="721"/>
      <c r="C968" s="737" t="s">
        <v>2308</v>
      </c>
      <c r="D968" s="734">
        <v>10</v>
      </c>
      <c r="E968" s="723"/>
      <c r="F968" s="721"/>
      <c r="G968" s="725"/>
      <c r="H968" s="734"/>
      <c r="I968" s="726"/>
      <c r="J968" s="726"/>
      <c r="K968" s="721" t="str">
        <f ca="1">IFERROR(VLOOKUP(C968,' Disaggregation - Section E '!A$309:J406,3,0),"")</f>
        <v/>
      </c>
      <c r="L968" s="726"/>
      <c r="M968" s="721"/>
    </row>
    <row r="969" spans="1:13" x14ac:dyDescent="0.35">
      <c r="A969" s="721" t="b">
        <v>0</v>
      </c>
      <c r="B969" s="721"/>
      <c r="C969" s="737" t="s">
        <v>2309</v>
      </c>
      <c r="D969" s="734">
        <v>10</v>
      </c>
      <c r="E969" s="723"/>
      <c r="F969" s="721"/>
      <c r="G969" s="725"/>
      <c r="H969" s="734"/>
      <c r="I969" s="726"/>
      <c r="J969" s="726"/>
      <c r="K969" s="721" t="str">
        <f ca="1">IFERROR(VLOOKUP(C969,' Disaggregation - Section E '!A$309:J407,3,0),"")</f>
        <v/>
      </c>
      <c r="L969" s="726"/>
      <c r="M969" s="721"/>
    </row>
    <row r="970" spans="1:13" x14ac:dyDescent="0.35">
      <c r="A970" s="721" t="b">
        <v>0</v>
      </c>
      <c r="B970" s="721"/>
      <c r="C970" s="737" t="s">
        <v>2310</v>
      </c>
      <c r="D970" s="734">
        <v>10</v>
      </c>
      <c r="E970" s="723"/>
      <c r="F970" s="721"/>
      <c r="G970" s="725"/>
      <c r="H970" s="734"/>
      <c r="I970" s="726"/>
      <c r="J970" s="726"/>
      <c r="K970" s="721" t="str">
        <f ca="1">IFERROR(VLOOKUP(C970,' Disaggregation - Section E '!A$309:J408,3,0),"")</f>
        <v/>
      </c>
      <c r="L970" s="726"/>
      <c r="M970" s="721"/>
    </row>
    <row r="971" spans="1:13" x14ac:dyDescent="0.35">
      <c r="A971" s="721" t="b">
        <v>0</v>
      </c>
      <c r="B971" s="721"/>
      <c r="C971" s="737" t="s">
        <v>2311</v>
      </c>
      <c r="D971" s="734">
        <v>10</v>
      </c>
      <c r="E971" s="723"/>
      <c r="F971" s="721"/>
      <c r="G971" s="725"/>
      <c r="H971" s="734"/>
      <c r="I971" s="726"/>
      <c r="J971" s="726"/>
      <c r="K971" s="721" t="str">
        <f ca="1">IFERROR(VLOOKUP(C971,' Disaggregation - Section E '!A$309:J409,3,0),"")</f>
        <v/>
      </c>
      <c r="L971" s="726"/>
      <c r="M971" s="721"/>
    </row>
    <row r="972" spans="1:13" x14ac:dyDescent="0.35">
      <c r="A972" s="721" t="b">
        <v>0</v>
      </c>
      <c r="B972" s="721"/>
      <c r="C972" s="737" t="s">
        <v>2312</v>
      </c>
      <c r="D972" s="734">
        <v>10</v>
      </c>
      <c r="E972" s="723"/>
      <c r="F972" s="721"/>
      <c r="G972" s="725"/>
      <c r="H972" s="734"/>
      <c r="I972" s="726"/>
      <c r="J972" s="726"/>
      <c r="K972" s="721" t="str">
        <f ca="1">IFERROR(VLOOKUP(C972,' Disaggregation - Section E '!A$309:J410,3,0),"")</f>
        <v/>
      </c>
      <c r="L972" s="726"/>
      <c r="M972" s="721"/>
    </row>
    <row r="973" spans="1:13" x14ac:dyDescent="0.35">
      <c r="A973" s="721" t="b">
        <v>0</v>
      </c>
      <c r="B973" s="721"/>
      <c r="C973" s="737" t="s">
        <v>2313</v>
      </c>
      <c r="D973" s="734">
        <v>10</v>
      </c>
      <c r="E973" s="723"/>
      <c r="F973" s="721"/>
      <c r="G973" s="725"/>
      <c r="H973" s="734"/>
      <c r="I973" s="726"/>
      <c r="J973" s="726"/>
      <c r="K973" s="721" t="str">
        <f ca="1">IFERROR(VLOOKUP(C973,' Disaggregation - Section E '!A$309:J411,3,0),"")</f>
        <v/>
      </c>
      <c r="L973" s="726"/>
      <c r="M973" s="721"/>
    </row>
    <row r="974" spans="1:13" x14ac:dyDescent="0.35">
      <c r="A974" s="721" t="b">
        <v>0</v>
      </c>
      <c r="B974" s="721"/>
      <c r="C974" s="737" t="s">
        <v>2314</v>
      </c>
      <c r="D974" s="734">
        <v>10</v>
      </c>
      <c r="E974" s="723"/>
      <c r="F974" s="721"/>
      <c r="G974" s="725"/>
      <c r="H974" s="734"/>
      <c r="I974" s="726"/>
      <c r="J974" s="726"/>
      <c r="K974" s="721" t="str">
        <f ca="1">IFERROR(VLOOKUP(C974,' Disaggregation - Section E '!A$309:J412,3,0),"")</f>
        <v/>
      </c>
      <c r="L974" s="726"/>
      <c r="M974" s="721"/>
    </row>
    <row r="975" spans="1:13" x14ac:dyDescent="0.35">
      <c r="A975" s="721" t="b">
        <v>0</v>
      </c>
      <c r="B975" s="721"/>
      <c r="C975" s="737" t="s">
        <v>2315</v>
      </c>
      <c r="D975" s="734">
        <v>10</v>
      </c>
      <c r="E975" s="723"/>
      <c r="F975" s="721"/>
      <c r="G975" s="725"/>
      <c r="H975" s="734"/>
      <c r="I975" s="726"/>
      <c r="J975" s="726"/>
      <c r="K975" s="721" t="str">
        <f ca="1">IFERROR(VLOOKUP(C975,' Disaggregation - Section E '!A$309:J413,3,0),"")</f>
        <v/>
      </c>
      <c r="L975" s="726"/>
      <c r="M975" s="721"/>
    </row>
    <row r="976" spans="1:13" x14ac:dyDescent="0.35">
      <c r="A976" s="721" t="b">
        <v>0</v>
      </c>
      <c r="B976" s="721"/>
      <c r="C976" s="737" t="s">
        <v>2316</v>
      </c>
      <c r="D976" s="734">
        <v>10</v>
      </c>
      <c r="E976" s="723"/>
      <c r="F976" s="721"/>
      <c r="G976" s="725"/>
      <c r="H976" s="734"/>
      <c r="I976" s="726"/>
      <c r="J976" s="726"/>
      <c r="K976" s="721" t="str">
        <f ca="1">IFERROR(VLOOKUP(C976,' Disaggregation - Section E '!A$309:J414,3,0),"")</f>
        <v/>
      </c>
      <c r="L976" s="726"/>
      <c r="M976" s="721"/>
    </row>
    <row r="977" spans="1:13" x14ac:dyDescent="0.35">
      <c r="A977" s="721" t="b">
        <v>0</v>
      </c>
      <c r="B977" s="721"/>
      <c r="C977" s="737" t="s">
        <v>2317</v>
      </c>
      <c r="D977" s="734">
        <v>11</v>
      </c>
      <c r="E977" s="723"/>
      <c r="F977" s="721"/>
      <c r="G977" s="725"/>
      <c r="H977" s="734"/>
      <c r="I977" s="726"/>
      <c r="J977" s="726"/>
      <c r="K977" s="721" t="str">
        <f ca="1">IFERROR(VLOOKUP(C977,' Disaggregation - Section E '!A$309:J415,3,0),"")</f>
        <v/>
      </c>
      <c r="L977" s="726"/>
      <c r="M977" s="721"/>
    </row>
    <row r="978" spans="1:13" x14ac:dyDescent="0.35">
      <c r="A978" s="721" t="b">
        <v>0</v>
      </c>
      <c r="B978" s="721"/>
      <c r="C978" s="737" t="s">
        <v>2318</v>
      </c>
      <c r="D978" s="734">
        <v>11</v>
      </c>
      <c r="E978" s="723"/>
      <c r="F978" s="721"/>
      <c r="G978" s="725"/>
      <c r="H978" s="734"/>
      <c r="I978" s="726"/>
      <c r="J978" s="726"/>
      <c r="K978" s="721" t="str">
        <f ca="1">IFERROR(VLOOKUP(C978,' Disaggregation - Section E '!A$309:J416,3,0),"")</f>
        <v/>
      </c>
      <c r="L978" s="726"/>
      <c r="M978" s="721"/>
    </row>
    <row r="979" spans="1:13" x14ac:dyDescent="0.35">
      <c r="A979" s="721" t="b">
        <v>0</v>
      </c>
      <c r="B979" s="721"/>
      <c r="C979" s="737" t="s">
        <v>2319</v>
      </c>
      <c r="D979" s="734">
        <v>11</v>
      </c>
      <c r="E979" s="723"/>
      <c r="F979" s="721"/>
      <c r="G979" s="725"/>
      <c r="H979" s="734"/>
      <c r="I979" s="726"/>
      <c r="J979" s="726"/>
      <c r="K979" s="721" t="str">
        <f ca="1">IFERROR(VLOOKUP(C979,' Disaggregation - Section E '!A$309:J417,3,0),"")</f>
        <v/>
      </c>
      <c r="L979" s="726"/>
      <c r="M979" s="721"/>
    </row>
    <row r="980" spans="1:13" x14ac:dyDescent="0.35">
      <c r="A980" s="721" t="b">
        <v>0</v>
      </c>
      <c r="B980" s="721"/>
      <c r="C980" s="737" t="s">
        <v>2320</v>
      </c>
      <c r="D980" s="734">
        <v>11</v>
      </c>
      <c r="E980" s="723"/>
      <c r="F980" s="721"/>
      <c r="G980" s="725"/>
      <c r="H980" s="734"/>
      <c r="I980" s="726"/>
      <c r="J980" s="726"/>
      <c r="K980" s="721" t="str">
        <f ca="1">IFERROR(VLOOKUP(C980,' Disaggregation - Section E '!A$309:J418,3,0),"")</f>
        <v/>
      </c>
      <c r="L980" s="726"/>
      <c r="M980" s="721"/>
    </row>
    <row r="981" spans="1:13" x14ac:dyDescent="0.35">
      <c r="A981" s="721" t="b">
        <v>0</v>
      </c>
      <c r="B981" s="721"/>
      <c r="C981" s="737" t="s">
        <v>2321</v>
      </c>
      <c r="D981" s="734">
        <v>11</v>
      </c>
      <c r="E981" s="723"/>
      <c r="F981" s="721"/>
      <c r="G981" s="725"/>
      <c r="H981" s="734"/>
      <c r="I981" s="726"/>
      <c r="J981" s="726"/>
      <c r="K981" s="721" t="str">
        <f ca="1">IFERROR(VLOOKUP(C981,' Disaggregation - Section E '!A$309:J419,3,0),"")</f>
        <v/>
      </c>
      <c r="L981" s="726"/>
      <c r="M981" s="721"/>
    </row>
    <row r="982" spans="1:13" x14ac:dyDescent="0.35">
      <c r="A982" s="721" t="b">
        <v>0</v>
      </c>
      <c r="B982" s="721"/>
      <c r="C982" s="737" t="s">
        <v>2322</v>
      </c>
      <c r="D982" s="734">
        <v>11</v>
      </c>
      <c r="E982" s="723"/>
      <c r="F982" s="721"/>
      <c r="G982" s="725"/>
      <c r="H982" s="734"/>
      <c r="I982" s="726"/>
      <c r="J982" s="726"/>
      <c r="K982" s="721" t="str">
        <f ca="1">IFERROR(VLOOKUP(C982,' Disaggregation - Section E '!A$309:J420,3,0),"")</f>
        <v/>
      </c>
      <c r="L982" s="726"/>
      <c r="M982" s="721"/>
    </row>
    <row r="983" spans="1:13" x14ac:dyDescent="0.35">
      <c r="A983" s="721" t="b">
        <v>0</v>
      </c>
      <c r="B983" s="721"/>
      <c r="C983" s="737" t="s">
        <v>2323</v>
      </c>
      <c r="D983" s="734">
        <v>11</v>
      </c>
      <c r="E983" s="723"/>
      <c r="F983" s="721"/>
      <c r="G983" s="725"/>
      <c r="H983" s="734"/>
      <c r="I983" s="726"/>
      <c r="J983" s="726"/>
      <c r="K983" s="721" t="str">
        <f ca="1">IFERROR(VLOOKUP(C983,' Disaggregation - Section E '!A$309:J421,3,0),"")</f>
        <v/>
      </c>
      <c r="L983" s="726"/>
      <c r="M983" s="721"/>
    </row>
    <row r="984" spans="1:13" x14ac:dyDescent="0.35">
      <c r="A984" s="721" t="b">
        <v>0</v>
      </c>
      <c r="B984" s="721"/>
      <c r="C984" s="737" t="s">
        <v>2324</v>
      </c>
      <c r="D984" s="734">
        <v>11</v>
      </c>
      <c r="E984" s="723"/>
      <c r="F984" s="721"/>
      <c r="G984" s="725"/>
      <c r="H984" s="734"/>
      <c r="I984" s="726"/>
      <c r="J984" s="726"/>
      <c r="K984" s="721" t="str">
        <f ca="1">IFERROR(VLOOKUP(C984,' Disaggregation - Section E '!A$309:J422,3,0),"")</f>
        <v/>
      </c>
      <c r="L984" s="726"/>
      <c r="M984" s="721"/>
    </row>
    <row r="985" spans="1:13" x14ac:dyDescent="0.35">
      <c r="A985" s="721" t="b">
        <v>0</v>
      </c>
      <c r="B985" s="721"/>
      <c r="C985" s="737" t="s">
        <v>2325</v>
      </c>
      <c r="D985" s="734">
        <v>11</v>
      </c>
      <c r="E985" s="723"/>
      <c r="F985" s="721"/>
      <c r="G985" s="725"/>
      <c r="H985" s="734"/>
      <c r="I985" s="726"/>
      <c r="J985" s="726"/>
      <c r="K985" s="721" t="str">
        <f ca="1">IFERROR(VLOOKUP(C985,' Disaggregation - Section E '!A$309:J423,3,0),"")</f>
        <v/>
      </c>
      <c r="L985" s="726"/>
      <c r="M985" s="721"/>
    </row>
    <row r="986" spans="1:13" x14ac:dyDescent="0.35">
      <c r="A986" s="721" t="b">
        <v>0</v>
      </c>
      <c r="B986" s="721"/>
      <c r="C986" s="737" t="s">
        <v>2326</v>
      </c>
      <c r="D986" s="734">
        <v>11</v>
      </c>
      <c r="E986" s="723"/>
      <c r="F986" s="721"/>
      <c r="G986" s="725"/>
      <c r="H986" s="734"/>
      <c r="I986" s="726"/>
      <c r="J986" s="726"/>
      <c r="K986" s="721" t="str">
        <f ca="1">IFERROR(VLOOKUP(C986,' Disaggregation - Section E '!A$309:J424,3,0),"")</f>
        <v/>
      </c>
      <c r="L986" s="726"/>
      <c r="M986" s="721"/>
    </row>
    <row r="987" spans="1:13" x14ac:dyDescent="0.35">
      <c r="A987" s="721" t="b">
        <v>0</v>
      </c>
      <c r="B987" s="721"/>
      <c r="C987" s="737" t="s">
        <v>2327</v>
      </c>
      <c r="D987" s="734">
        <v>12</v>
      </c>
      <c r="E987" s="723"/>
      <c r="F987" s="721"/>
      <c r="G987" s="725"/>
      <c r="H987" s="734"/>
      <c r="I987" s="726"/>
      <c r="J987" s="726"/>
      <c r="K987" s="721" t="str">
        <f ca="1">IFERROR(VLOOKUP(C987,' Disaggregation - Section E '!A$309:J425,3,0),"")</f>
        <v/>
      </c>
      <c r="L987" s="726"/>
      <c r="M987" s="721"/>
    </row>
    <row r="988" spans="1:13" x14ac:dyDescent="0.35">
      <c r="A988" s="721" t="b">
        <v>0</v>
      </c>
      <c r="B988" s="721"/>
      <c r="C988" s="737" t="s">
        <v>2328</v>
      </c>
      <c r="D988" s="734">
        <v>12</v>
      </c>
      <c r="E988" s="723"/>
      <c r="F988" s="721"/>
      <c r="G988" s="725"/>
      <c r="H988" s="734"/>
      <c r="I988" s="726"/>
      <c r="J988" s="726"/>
      <c r="K988" s="721" t="str">
        <f ca="1">IFERROR(VLOOKUP(C988,' Disaggregation - Section E '!A$309:J426,3,0),"")</f>
        <v/>
      </c>
      <c r="L988" s="726"/>
      <c r="M988" s="721"/>
    </row>
    <row r="989" spans="1:13" x14ac:dyDescent="0.35">
      <c r="A989" s="721" t="b">
        <v>0</v>
      </c>
      <c r="B989" s="721"/>
      <c r="C989" s="737" t="s">
        <v>2329</v>
      </c>
      <c r="D989" s="734">
        <v>12</v>
      </c>
      <c r="E989" s="723"/>
      <c r="F989" s="721"/>
      <c r="G989" s="725"/>
      <c r="H989" s="734"/>
      <c r="I989" s="726"/>
      <c r="J989" s="726"/>
      <c r="K989" s="721" t="str">
        <f ca="1">IFERROR(VLOOKUP(C989,' Disaggregation - Section E '!A$309:J427,3,0),"")</f>
        <v/>
      </c>
      <c r="L989" s="726"/>
      <c r="M989" s="721"/>
    </row>
    <row r="990" spans="1:13" x14ac:dyDescent="0.35">
      <c r="A990" s="721" t="b">
        <v>0</v>
      </c>
      <c r="B990" s="721"/>
      <c r="C990" s="737" t="s">
        <v>2330</v>
      </c>
      <c r="D990" s="734">
        <v>12</v>
      </c>
      <c r="E990" s="723"/>
      <c r="F990" s="721"/>
      <c r="G990" s="725"/>
      <c r="H990" s="734"/>
      <c r="I990" s="726"/>
      <c r="J990" s="726"/>
      <c r="K990" s="721" t="str">
        <f ca="1">IFERROR(VLOOKUP(C990,' Disaggregation - Section E '!A$309:J428,3,0),"")</f>
        <v/>
      </c>
      <c r="L990" s="726"/>
      <c r="M990" s="721"/>
    </row>
    <row r="991" spans="1:13" x14ac:dyDescent="0.35">
      <c r="A991" s="721" t="b">
        <v>0</v>
      </c>
      <c r="B991" s="721"/>
      <c r="C991" s="737" t="s">
        <v>2331</v>
      </c>
      <c r="D991" s="734">
        <v>12</v>
      </c>
      <c r="E991" s="723"/>
      <c r="F991" s="721"/>
      <c r="G991" s="725"/>
      <c r="H991" s="734"/>
      <c r="I991" s="726"/>
      <c r="J991" s="726"/>
      <c r="K991" s="721" t="str">
        <f ca="1">IFERROR(VLOOKUP(C991,' Disaggregation - Section E '!A$309:J429,3,0),"")</f>
        <v/>
      </c>
      <c r="L991" s="726"/>
      <c r="M991" s="721"/>
    </row>
    <row r="992" spans="1:13" x14ac:dyDescent="0.35">
      <c r="A992" s="721" t="b">
        <v>0</v>
      </c>
      <c r="B992" s="721"/>
      <c r="C992" s="737" t="s">
        <v>2332</v>
      </c>
      <c r="D992" s="734">
        <v>12</v>
      </c>
      <c r="E992" s="723"/>
      <c r="F992" s="721"/>
      <c r="G992" s="725"/>
      <c r="H992" s="734"/>
      <c r="I992" s="726"/>
      <c r="J992" s="726"/>
      <c r="K992" s="721" t="str">
        <f ca="1">IFERROR(VLOOKUP(C992,' Disaggregation - Section E '!A$309:J430,3,0),"")</f>
        <v/>
      </c>
      <c r="L992" s="726"/>
      <c r="M992" s="721"/>
    </row>
    <row r="993" spans="1:13" x14ac:dyDescent="0.35">
      <c r="A993" s="721" t="b">
        <v>0</v>
      </c>
      <c r="B993" s="721"/>
      <c r="C993" s="737" t="s">
        <v>2333</v>
      </c>
      <c r="D993" s="734">
        <v>12</v>
      </c>
      <c r="E993" s="723"/>
      <c r="F993" s="721"/>
      <c r="G993" s="725"/>
      <c r="H993" s="734"/>
      <c r="I993" s="726"/>
      <c r="J993" s="726"/>
      <c r="K993" s="721" t="str">
        <f ca="1">IFERROR(VLOOKUP(C993,' Disaggregation - Section E '!A$309:J431,3,0),"")</f>
        <v/>
      </c>
      <c r="L993" s="726"/>
      <c r="M993" s="721"/>
    </row>
    <row r="994" spans="1:13" x14ac:dyDescent="0.35">
      <c r="A994" s="721" t="b">
        <v>0</v>
      </c>
      <c r="B994" s="721"/>
      <c r="C994" s="737" t="s">
        <v>2334</v>
      </c>
      <c r="D994" s="734">
        <v>12</v>
      </c>
      <c r="E994" s="723"/>
      <c r="F994" s="721"/>
      <c r="G994" s="725"/>
      <c r="H994" s="734"/>
      <c r="I994" s="726"/>
      <c r="J994" s="726"/>
      <c r="K994" s="721" t="str">
        <f ca="1">IFERROR(VLOOKUP(C994,' Disaggregation - Section E '!A$309:J432,3,0),"")</f>
        <v/>
      </c>
      <c r="L994" s="726"/>
      <c r="M994" s="721"/>
    </row>
    <row r="995" spans="1:13" x14ac:dyDescent="0.35">
      <c r="A995" s="721" t="b">
        <v>0</v>
      </c>
      <c r="B995" s="721"/>
      <c r="C995" s="737" t="s">
        <v>2335</v>
      </c>
      <c r="D995" s="734">
        <v>12</v>
      </c>
      <c r="E995" s="723"/>
      <c r="F995" s="721"/>
      <c r="G995" s="725"/>
      <c r="H995" s="734"/>
      <c r="I995" s="726"/>
      <c r="J995" s="726"/>
      <c r="K995" s="721" t="str">
        <f ca="1">IFERROR(VLOOKUP(C995,' Disaggregation - Section E '!A$309:J433,3,0),"")</f>
        <v/>
      </c>
      <c r="L995" s="726"/>
      <c r="M995" s="721"/>
    </row>
    <row r="996" spans="1:13" x14ac:dyDescent="0.35">
      <c r="A996" s="721" t="b">
        <v>0</v>
      </c>
      <c r="B996" s="721"/>
      <c r="C996" s="737" t="s">
        <v>2336</v>
      </c>
      <c r="D996" s="734">
        <v>12</v>
      </c>
      <c r="E996" s="723"/>
      <c r="F996" s="721"/>
      <c r="G996" s="725"/>
      <c r="H996" s="734"/>
      <c r="I996" s="726"/>
      <c r="J996" s="726"/>
      <c r="K996" s="721" t="str">
        <f ca="1">IFERROR(VLOOKUP(C996,' Disaggregation - Section E '!A$309:J434,3,0),"")</f>
        <v/>
      </c>
      <c r="L996" s="726"/>
      <c r="M996" s="721"/>
    </row>
    <row r="997" spans="1:13" x14ac:dyDescent="0.35">
      <c r="A997" s="721" t="b">
        <v>0</v>
      </c>
      <c r="B997" s="721"/>
      <c r="C997" s="737" t="s">
        <v>2337</v>
      </c>
      <c r="D997" s="734">
        <v>13</v>
      </c>
      <c r="E997" s="723"/>
      <c r="F997" s="721"/>
      <c r="G997" s="725"/>
      <c r="H997" s="734"/>
      <c r="I997" s="726"/>
      <c r="J997" s="726"/>
      <c r="K997" s="721" t="str">
        <f ca="1">IFERROR(VLOOKUP(C997,' Disaggregation - Section E '!A$309:J435,3,0),"")</f>
        <v/>
      </c>
      <c r="L997" s="726"/>
      <c r="M997" s="721"/>
    </row>
    <row r="998" spans="1:13" x14ac:dyDescent="0.35">
      <c r="A998" s="721" t="b">
        <v>0</v>
      </c>
      <c r="B998" s="721"/>
      <c r="C998" s="737" t="s">
        <v>2338</v>
      </c>
      <c r="D998" s="734">
        <v>13</v>
      </c>
      <c r="E998" s="723"/>
      <c r="F998" s="721"/>
      <c r="G998" s="725"/>
      <c r="H998" s="734"/>
      <c r="I998" s="726"/>
      <c r="J998" s="726"/>
      <c r="K998" s="721" t="str">
        <f ca="1">IFERROR(VLOOKUP(C998,' Disaggregation - Section E '!A$309:J436,3,0),"")</f>
        <v/>
      </c>
      <c r="L998" s="726"/>
      <c r="M998" s="721"/>
    </row>
    <row r="999" spans="1:13" x14ac:dyDescent="0.35">
      <c r="A999" s="721" t="b">
        <v>0</v>
      </c>
      <c r="B999" s="721"/>
      <c r="C999" s="737" t="s">
        <v>2339</v>
      </c>
      <c r="D999" s="734">
        <v>13</v>
      </c>
      <c r="E999" s="723"/>
      <c r="F999" s="721"/>
      <c r="G999" s="725"/>
      <c r="H999" s="734"/>
      <c r="I999" s="726"/>
      <c r="J999" s="726"/>
      <c r="K999" s="721" t="str">
        <f ca="1">IFERROR(VLOOKUP(C999,' Disaggregation - Section E '!A$309:J437,3,0),"")</f>
        <v/>
      </c>
      <c r="L999" s="726"/>
      <c r="M999" s="721"/>
    </row>
    <row r="1000" spans="1:13" x14ac:dyDescent="0.35">
      <c r="A1000" s="721" t="b">
        <v>0</v>
      </c>
      <c r="B1000" s="721"/>
      <c r="C1000" s="737" t="s">
        <v>2340</v>
      </c>
      <c r="D1000" s="734">
        <v>13</v>
      </c>
      <c r="E1000" s="723"/>
      <c r="F1000" s="721"/>
      <c r="G1000" s="725"/>
      <c r="H1000" s="734"/>
      <c r="I1000" s="726"/>
      <c r="J1000" s="726"/>
      <c r="K1000" s="721" t="str">
        <f ca="1">IFERROR(VLOOKUP(C1000,' Disaggregation - Section E '!A$309:J438,3,0),"")</f>
        <v/>
      </c>
      <c r="L1000" s="726"/>
      <c r="M1000" s="721"/>
    </row>
    <row r="1001" spans="1:13" x14ac:dyDescent="0.35">
      <c r="A1001" s="721" t="b">
        <v>0</v>
      </c>
      <c r="B1001" s="721"/>
      <c r="C1001" s="737" t="s">
        <v>2341</v>
      </c>
      <c r="D1001" s="734">
        <v>13</v>
      </c>
      <c r="E1001" s="723"/>
      <c r="F1001" s="721"/>
      <c r="G1001" s="725"/>
      <c r="H1001" s="734"/>
      <c r="I1001" s="726"/>
      <c r="J1001" s="726"/>
      <c r="K1001" s="721" t="str">
        <f ca="1">IFERROR(VLOOKUP(C1001,' Disaggregation - Section E '!A$309:J439,3,0),"")</f>
        <v/>
      </c>
      <c r="L1001" s="726"/>
      <c r="M1001" s="721"/>
    </row>
    <row r="1002" spans="1:13" x14ac:dyDescent="0.35">
      <c r="A1002" s="721" t="b">
        <v>0</v>
      </c>
      <c r="B1002" s="721"/>
      <c r="C1002" s="737" t="s">
        <v>2342</v>
      </c>
      <c r="D1002" s="734">
        <v>13</v>
      </c>
      <c r="E1002" s="723"/>
      <c r="F1002" s="721"/>
      <c r="G1002" s="725"/>
      <c r="H1002" s="734"/>
      <c r="I1002" s="726"/>
      <c r="J1002" s="726"/>
      <c r="K1002" s="721" t="str">
        <f ca="1">IFERROR(VLOOKUP(C1002,' Disaggregation - Section E '!A$309:J440,3,0),"")</f>
        <v/>
      </c>
      <c r="L1002" s="726"/>
      <c r="M1002" s="721"/>
    </row>
    <row r="1003" spans="1:13" x14ac:dyDescent="0.35">
      <c r="A1003" s="721" t="b">
        <v>0</v>
      </c>
      <c r="B1003" s="721"/>
      <c r="C1003" s="737" t="s">
        <v>2343</v>
      </c>
      <c r="D1003" s="734">
        <v>13</v>
      </c>
      <c r="E1003" s="723"/>
      <c r="F1003" s="721"/>
      <c r="G1003" s="725"/>
      <c r="H1003" s="734"/>
      <c r="I1003" s="726"/>
      <c r="J1003" s="726"/>
      <c r="K1003" s="721" t="str">
        <f ca="1">IFERROR(VLOOKUP(C1003,' Disaggregation - Section E '!A$309:J441,3,0),"")</f>
        <v/>
      </c>
      <c r="L1003" s="726"/>
      <c r="M1003" s="721"/>
    </row>
    <row r="1004" spans="1:13" x14ac:dyDescent="0.35">
      <c r="A1004" s="721" t="b">
        <v>0</v>
      </c>
      <c r="B1004" s="721"/>
      <c r="C1004" s="737" t="s">
        <v>2344</v>
      </c>
      <c r="D1004" s="734">
        <v>13</v>
      </c>
      <c r="E1004" s="723"/>
      <c r="F1004" s="721"/>
      <c r="G1004" s="725"/>
      <c r="H1004" s="734"/>
      <c r="I1004" s="726"/>
      <c r="J1004" s="726"/>
      <c r="K1004" s="721" t="str">
        <f ca="1">IFERROR(VLOOKUP(C1004,' Disaggregation - Section E '!A$309:J442,3,0),"")</f>
        <v/>
      </c>
      <c r="L1004" s="726"/>
      <c r="M1004" s="721"/>
    </row>
    <row r="1005" spans="1:13" x14ac:dyDescent="0.35">
      <c r="A1005" s="721" t="b">
        <v>0</v>
      </c>
      <c r="B1005" s="721"/>
      <c r="C1005" s="737" t="s">
        <v>2345</v>
      </c>
      <c r="D1005" s="734">
        <v>13</v>
      </c>
      <c r="E1005" s="723"/>
      <c r="F1005" s="721"/>
      <c r="G1005" s="725"/>
      <c r="H1005" s="734"/>
      <c r="I1005" s="726"/>
      <c r="J1005" s="726"/>
      <c r="K1005" s="721" t="str">
        <f ca="1">IFERROR(VLOOKUP(C1005,' Disaggregation - Section E '!A$309:J443,3,0),"")</f>
        <v/>
      </c>
      <c r="L1005" s="726"/>
      <c r="M1005" s="721"/>
    </row>
    <row r="1006" spans="1:13" x14ac:dyDescent="0.35">
      <c r="A1006" s="721" t="b">
        <v>0</v>
      </c>
      <c r="B1006" s="721"/>
      <c r="C1006" s="737" t="s">
        <v>2346</v>
      </c>
      <c r="D1006" s="734">
        <v>13</v>
      </c>
      <c r="E1006" s="723"/>
      <c r="F1006" s="721"/>
      <c r="G1006" s="725"/>
      <c r="H1006" s="734"/>
      <c r="I1006" s="726"/>
      <c r="J1006" s="726"/>
      <c r="K1006" s="721" t="str">
        <f ca="1">IFERROR(VLOOKUP(C1006,' Disaggregation - Section E '!A$309:J444,3,0),"")</f>
        <v/>
      </c>
      <c r="L1006" s="726"/>
      <c r="M1006" s="721"/>
    </row>
    <row r="1007" spans="1:13" x14ac:dyDescent="0.35">
      <c r="A1007" s="721" t="b">
        <v>0</v>
      </c>
      <c r="B1007" s="721"/>
      <c r="C1007" s="737" t="s">
        <v>2347</v>
      </c>
      <c r="D1007" s="734">
        <v>14</v>
      </c>
      <c r="E1007" s="723"/>
      <c r="F1007" s="721"/>
      <c r="G1007" s="725"/>
      <c r="H1007" s="734"/>
      <c r="I1007" s="726"/>
      <c r="J1007" s="726"/>
      <c r="K1007" s="721" t="str">
        <f ca="1">IFERROR(VLOOKUP(C1007,' Disaggregation - Section E '!A$309:J445,3,0),"")</f>
        <v/>
      </c>
      <c r="L1007" s="726"/>
      <c r="M1007" s="721"/>
    </row>
    <row r="1008" spans="1:13" x14ac:dyDescent="0.35">
      <c r="A1008" s="721" t="b">
        <v>0</v>
      </c>
      <c r="B1008" s="721"/>
      <c r="C1008" s="737" t="s">
        <v>2348</v>
      </c>
      <c r="D1008" s="734">
        <v>14</v>
      </c>
      <c r="E1008" s="723"/>
      <c r="F1008" s="721"/>
      <c r="G1008" s="725"/>
      <c r="H1008" s="734"/>
      <c r="I1008" s="726"/>
      <c r="J1008" s="726"/>
      <c r="K1008" s="721" t="str">
        <f ca="1">IFERROR(VLOOKUP(C1008,' Disaggregation - Section E '!A$309:J446,3,0),"")</f>
        <v/>
      </c>
      <c r="L1008" s="726"/>
      <c r="M1008" s="721"/>
    </row>
    <row r="1009" spans="1:13" x14ac:dyDescent="0.35">
      <c r="A1009" s="721" t="b">
        <v>0</v>
      </c>
      <c r="B1009" s="721"/>
      <c r="C1009" s="737" t="s">
        <v>2349</v>
      </c>
      <c r="D1009" s="734">
        <v>14</v>
      </c>
      <c r="E1009" s="723"/>
      <c r="F1009" s="721"/>
      <c r="G1009" s="725"/>
      <c r="H1009" s="734"/>
      <c r="I1009" s="726"/>
      <c r="J1009" s="726"/>
      <c r="K1009" s="721" t="str">
        <f ca="1">IFERROR(VLOOKUP(C1009,' Disaggregation - Section E '!A$309:J447,3,0),"")</f>
        <v/>
      </c>
      <c r="L1009" s="726"/>
      <c r="M1009" s="721"/>
    </row>
    <row r="1010" spans="1:13" x14ac:dyDescent="0.35">
      <c r="A1010" s="721" t="b">
        <v>0</v>
      </c>
      <c r="B1010" s="721"/>
      <c r="C1010" s="737" t="s">
        <v>2350</v>
      </c>
      <c r="D1010" s="734">
        <v>14</v>
      </c>
      <c r="E1010" s="723"/>
      <c r="F1010" s="721"/>
      <c r="G1010" s="725"/>
      <c r="H1010" s="734"/>
      <c r="I1010" s="726"/>
      <c r="J1010" s="726"/>
      <c r="K1010" s="721" t="str">
        <f ca="1">IFERROR(VLOOKUP(C1010,' Disaggregation - Section E '!A$309:J448,3,0),"")</f>
        <v/>
      </c>
      <c r="L1010" s="726"/>
      <c r="M1010" s="721"/>
    </row>
    <row r="1011" spans="1:13" x14ac:dyDescent="0.35">
      <c r="A1011" s="721" t="b">
        <v>0</v>
      </c>
      <c r="B1011" s="721"/>
      <c r="C1011" s="737" t="s">
        <v>2351</v>
      </c>
      <c r="D1011" s="734">
        <v>14</v>
      </c>
      <c r="E1011" s="723"/>
      <c r="F1011" s="721"/>
      <c r="G1011" s="725"/>
      <c r="H1011" s="734"/>
      <c r="I1011" s="726"/>
      <c r="J1011" s="726"/>
      <c r="K1011" s="721" t="str">
        <f ca="1">IFERROR(VLOOKUP(C1011,' Disaggregation - Section E '!A$309:J449,3,0),"")</f>
        <v/>
      </c>
      <c r="L1011" s="726"/>
      <c r="M1011" s="721"/>
    </row>
    <row r="1012" spans="1:13" x14ac:dyDescent="0.35">
      <c r="A1012" s="721" t="b">
        <v>0</v>
      </c>
      <c r="B1012" s="721"/>
      <c r="C1012" s="737" t="s">
        <v>2352</v>
      </c>
      <c r="D1012" s="734">
        <v>14</v>
      </c>
      <c r="E1012" s="723"/>
      <c r="F1012" s="721"/>
      <c r="G1012" s="725"/>
      <c r="H1012" s="734"/>
      <c r="I1012" s="726"/>
      <c r="J1012" s="726"/>
      <c r="K1012" s="721" t="str">
        <f ca="1">IFERROR(VLOOKUP(C1012,' Disaggregation - Section E '!A$309:J450,3,0),"")</f>
        <v/>
      </c>
      <c r="L1012" s="726"/>
      <c r="M1012" s="721"/>
    </row>
    <row r="1013" spans="1:13" x14ac:dyDescent="0.35">
      <c r="A1013" s="721" t="b">
        <v>0</v>
      </c>
      <c r="B1013" s="721"/>
      <c r="C1013" s="737" t="s">
        <v>2353</v>
      </c>
      <c r="D1013" s="734">
        <v>14</v>
      </c>
      <c r="E1013" s="723"/>
      <c r="F1013" s="721"/>
      <c r="G1013" s="725"/>
      <c r="H1013" s="734"/>
      <c r="I1013" s="726"/>
      <c r="J1013" s="726"/>
      <c r="K1013" s="721" t="str">
        <f ca="1">IFERROR(VLOOKUP(C1013,' Disaggregation - Section E '!A$309:J451,3,0),"")</f>
        <v/>
      </c>
      <c r="L1013" s="726"/>
      <c r="M1013" s="721"/>
    </row>
    <row r="1014" spans="1:13" x14ac:dyDescent="0.35">
      <c r="A1014" s="721" t="b">
        <v>0</v>
      </c>
      <c r="B1014" s="721"/>
      <c r="C1014" s="737" t="s">
        <v>2354</v>
      </c>
      <c r="D1014" s="734">
        <v>14</v>
      </c>
      <c r="E1014" s="723"/>
      <c r="F1014" s="721"/>
      <c r="G1014" s="725"/>
      <c r="H1014" s="734"/>
      <c r="I1014" s="726"/>
      <c r="J1014" s="726"/>
      <c r="K1014" s="721" t="str">
        <f ca="1">IFERROR(VLOOKUP(C1014,' Disaggregation - Section E '!A$309:J452,3,0),"")</f>
        <v/>
      </c>
      <c r="L1014" s="726"/>
      <c r="M1014" s="721"/>
    </row>
    <row r="1015" spans="1:13" x14ac:dyDescent="0.35">
      <c r="A1015" s="721" t="b">
        <v>0</v>
      </c>
      <c r="B1015" s="721"/>
      <c r="C1015" s="737" t="s">
        <v>2355</v>
      </c>
      <c r="D1015" s="734">
        <v>14</v>
      </c>
      <c r="E1015" s="723"/>
      <c r="F1015" s="721"/>
      <c r="G1015" s="725"/>
      <c r="H1015" s="734"/>
      <c r="I1015" s="726"/>
      <c r="J1015" s="726"/>
      <c r="K1015" s="721" t="str">
        <f ca="1">IFERROR(VLOOKUP(C1015,' Disaggregation - Section E '!A$309:J453,3,0),"")</f>
        <v/>
      </c>
      <c r="L1015" s="726"/>
      <c r="M1015" s="721"/>
    </row>
    <row r="1016" spans="1:13" x14ac:dyDescent="0.35">
      <c r="A1016" s="721" t="b">
        <v>0</v>
      </c>
      <c r="B1016" s="721"/>
      <c r="C1016" s="737" t="s">
        <v>2356</v>
      </c>
      <c r="D1016" s="734">
        <v>14</v>
      </c>
      <c r="E1016" s="723"/>
      <c r="F1016" s="721"/>
      <c r="G1016" s="725"/>
      <c r="H1016" s="734"/>
      <c r="I1016" s="726"/>
      <c r="J1016" s="726"/>
      <c r="K1016" s="721" t="str">
        <f ca="1">IFERROR(VLOOKUP(C1016,' Disaggregation - Section E '!A$309:J454,3,0),"")</f>
        <v/>
      </c>
      <c r="L1016" s="726"/>
      <c r="M1016" s="721"/>
    </row>
    <row r="1017" spans="1:13" x14ac:dyDescent="0.35">
      <c r="A1017" s="721" t="b">
        <v>0</v>
      </c>
      <c r="B1017" s="721"/>
      <c r="C1017" s="737" t="s">
        <v>2357</v>
      </c>
      <c r="D1017" s="734">
        <v>15</v>
      </c>
      <c r="E1017" s="723"/>
      <c r="F1017" s="721"/>
      <c r="G1017" s="725"/>
      <c r="H1017" s="734"/>
      <c r="I1017" s="726"/>
      <c r="J1017" s="726"/>
      <c r="K1017" s="721" t="str">
        <f ca="1">IFERROR(VLOOKUP(C1017,' Disaggregation - Section E '!A$309:J455,3,0),"")</f>
        <v/>
      </c>
      <c r="L1017" s="726"/>
      <c r="M1017" s="721"/>
    </row>
    <row r="1018" spans="1:13" x14ac:dyDescent="0.35">
      <c r="A1018" s="721" t="b">
        <v>0</v>
      </c>
      <c r="B1018" s="721"/>
      <c r="C1018" s="737" t="s">
        <v>2358</v>
      </c>
      <c r="D1018" s="734">
        <v>15</v>
      </c>
      <c r="E1018" s="723"/>
      <c r="F1018" s="721"/>
      <c r="G1018" s="725"/>
      <c r="H1018" s="734"/>
      <c r="I1018" s="726"/>
      <c r="J1018" s="726"/>
      <c r="K1018" s="721" t="str">
        <f ca="1">IFERROR(VLOOKUP(C1018,' Disaggregation - Section E '!A$309:J456,3,0),"")</f>
        <v/>
      </c>
      <c r="L1018" s="726"/>
      <c r="M1018" s="721"/>
    </row>
    <row r="1019" spans="1:13" x14ac:dyDescent="0.35">
      <c r="A1019" s="721" t="b">
        <v>0</v>
      </c>
      <c r="B1019" s="721"/>
      <c r="C1019" s="737" t="s">
        <v>2359</v>
      </c>
      <c r="D1019" s="734">
        <v>15</v>
      </c>
      <c r="E1019" s="723"/>
      <c r="F1019" s="721"/>
      <c r="G1019" s="725"/>
      <c r="H1019" s="734"/>
      <c r="I1019" s="726"/>
      <c r="J1019" s="726"/>
      <c r="K1019" s="721" t="str">
        <f ca="1">IFERROR(VLOOKUP(C1019,' Disaggregation - Section E '!A$309:J457,3,0),"")</f>
        <v/>
      </c>
      <c r="L1019" s="726"/>
      <c r="M1019" s="721"/>
    </row>
    <row r="1020" spans="1:13" x14ac:dyDescent="0.35">
      <c r="A1020" s="721" t="b">
        <v>0</v>
      </c>
      <c r="B1020" s="721"/>
      <c r="C1020" s="737" t="s">
        <v>2360</v>
      </c>
      <c r="D1020" s="734">
        <v>15</v>
      </c>
      <c r="E1020" s="723"/>
      <c r="F1020" s="721"/>
      <c r="G1020" s="725"/>
      <c r="H1020" s="734"/>
      <c r="I1020" s="726"/>
      <c r="J1020" s="726"/>
      <c r="K1020" s="721" t="str">
        <f ca="1">IFERROR(VLOOKUP(C1020,' Disaggregation - Section E '!A$309:J458,3,0),"")</f>
        <v/>
      </c>
      <c r="L1020" s="726"/>
      <c r="M1020" s="721"/>
    </row>
    <row r="1021" spans="1:13" x14ac:dyDescent="0.35">
      <c r="A1021" s="721" t="b">
        <v>0</v>
      </c>
      <c r="B1021" s="721"/>
      <c r="C1021" s="737" t="s">
        <v>2361</v>
      </c>
      <c r="D1021" s="734">
        <v>15</v>
      </c>
      <c r="E1021" s="723"/>
      <c r="F1021" s="721"/>
      <c r="G1021" s="725"/>
      <c r="H1021" s="734"/>
      <c r="I1021" s="726"/>
      <c r="J1021" s="726"/>
      <c r="K1021" s="721" t="str">
        <f ca="1">IFERROR(VLOOKUP(C1021,' Disaggregation - Section E '!A$309:J459,3,0),"")</f>
        <v/>
      </c>
      <c r="L1021" s="726"/>
      <c r="M1021" s="721"/>
    </row>
    <row r="1022" spans="1:13" x14ac:dyDescent="0.35">
      <c r="A1022" s="721" t="b">
        <v>0</v>
      </c>
      <c r="B1022" s="721"/>
      <c r="C1022" s="737" t="s">
        <v>2362</v>
      </c>
      <c r="D1022" s="734">
        <v>15</v>
      </c>
      <c r="E1022" s="723"/>
      <c r="F1022" s="721"/>
      <c r="G1022" s="725"/>
      <c r="H1022" s="734"/>
      <c r="I1022" s="726"/>
      <c r="J1022" s="726"/>
      <c r="K1022" s="721" t="str">
        <f ca="1">IFERROR(VLOOKUP(C1022,' Disaggregation - Section E '!A$309:J460,3,0),"")</f>
        <v/>
      </c>
      <c r="L1022" s="726"/>
      <c r="M1022" s="721"/>
    </row>
    <row r="1023" spans="1:13" x14ac:dyDescent="0.35">
      <c r="A1023" s="721" t="b">
        <v>0</v>
      </c>
      <c r="B1023" s="721"/>
      <c r="C1023" s="737" t="s">
        <v>2363</v>
      </c>
      <c r="D1023" s="734">
        <v>15</v>
      </c>
      <c r="E1023" s="723"/>
      <c r="F1023" s="721"/>
      <c r="G1023" s="725"/>
      <c r="H1023" s="734"/>
      <c r="I1023" s="726"/>
      <c r="J1023" s="726"/>
      <c r="K1023" s="721" t="str">
        <f ca="1">IFERROR(VLOOKUP(C1023,' Disaggregation - Section E '!A$309:J461,3,0),"")</f>
        <v/>
      </c>
      <c r="L1023" s="726"/>
      <c r="M1023" s="721"/>
    </row>
    <row r="1024" spans="1:13" x14ac:dyDescent="0.35">
      <c r="A1024" s="721" t="b">
        <v>0</v>
      </c>
      <c r="B1024" s="721"/>
      <c r="C1024" s="737" t="s">
        <v>2364</v>
      </c>
      <c r="D1024" s="734">
        <v>15</v>
      </c>
      <c r="E1024" s="723"/>
      <c r="F1024" s="721"/>
      <c r="G1024" s="725"/>
      <c r="H1024" s="734"/>
      <c r="I1024" s="726"/>
      <c r="J1024" s="726"/>
      <c r="K1024" s="721" t="str">
        <f ca="1">IFERROR(VLOOKUP(C1024,' Disaggregation - Section E '!A$309:J462,3,0),"")</f>
        <v/>
      </c>
      <c r="L1024" s="726"/>
      <c r="M1024" s="721"/>
    </row>
    <row r="1025" spans="1:13" x14ac:dyDescent="0.35">
      <c r="A1025" s="721" t="b">
        <v>0</v>
      </c>
      <c r="B1025" s="721"/>
      <c r="C1025" s="737" t="s">
        <v>2365</v>
      </c>
      <c r="D1025" s="734">
        <v>15</v>
      </c>
      <c r="E1025" s="723"/>
      <c r="F1025" s="721"/>
      <c r="G1025" s="725"/>
      <c r="H1025" s="734"/>
      <c r="I1025" s="726"/>
      <c r="J1025" s="726"/>
      <c r="K1025" s="721" t="str">
        <f ca="1">IFERROR(VLOOKUP(C1025,' Disaggregation - Section E '!A$309:J463,3,0),"")</f>
        <v/>
      </c>
      <c r="L1025" s="726"/>
      <c r="M1025" s="721"/>
    </row>
    <row r="1026" spans="1:13" x14ac:dyDescent="0.35">
      <c r="A1026" s="721" t="b">
        <v>0</v>
      </c>
      <c r="B1026" s="721"/>
      <c r="C1026" s="737" t="s">
        <v>2366</v>
      </c>
      <c r="D1026" s="734">
        <v>15</v>
      </c>
      <c r="E1026" s="723"/>
      <c r="F1026" s="721"/>
      <c r="G1026" s="725"/>
      <c r="H1026" s="734"/>
      <c r="I1026" s="726"/>
      <c r="J1026" s="726"/>
      <c r="K1026" s="721" t="str">
        <f ca="1">IFERROR(VLOOKUP(C1026,' Disaggregation - Section E '!A$309:J464,3,0),"")</f>
        <v/>
      </c>
      <c r="L1026" s="726"/>
      <c r="M1026" s="721"/>
    </row>
    <row r="1027" spans="1:13" x14ac:dyDescent="0.35">
      <c r="A1027" s="721" t="b">
        <f t="shared" ref="A1027:A1090" ca="1" si="126">IF(AND(OR(E1027&lt;&gt;"",G1027&lt;&gt;"",H1027&lt;&gt;""),M1027&lt;&gt;""),TRUE,FALSE)</f>
        <v>1</v>
      </c>
      <c r="B1027" s="721"/>
      <c r="C1027" s="739" t="str">
        <f ca="1">IF(ROW()=876,"",OFFSET(C1027,-COUNTA(D$875:D1027)+1,0))</f>
        <v>a1V1R00000DyKNHUA3</v>
      </c>
      <c r="D1027" s="734"/>
      <c r="E1027" s="723" t="str">
        <f ca="1">IFERROR(IF(VLOOKUP(C1027,' Disaggregation - Section E '!A$309:J465,7,0)=0,"",VLOOKUP(C1027,' Disaggregation - Section E '!A$309:J465,7,0)*100),"")</f>
        <v/>
      </c>
      <c r="F1027" s="721"/>
      <c r="G1027" s="725">
        <f ca="1">IFERROR(IF(VLOOKUP(C1027,' Disaggregation - Section E '!A$309:J465,6,0)=0,"",VLOOKUP(C1027,' Disaggregation - Section E '!A$309:J465,6,0)),"")</f>
        <v>90.2</v>
      </c>
      <c r="H1027" s="734" t="str">
        <f ca="1">IFERROR(IF(INDEX(' Disaggregation - Section E '!F$309:F465,MATCH(C1027,' Disaggregation - Section E '!A$309:A465,0)+1,1)&lt;&gt;0,INDEX(' Disaggregation - Section E '!F$309:F465,MATCH(C1027,' Disaggregation - Section E '!A$309:A465,0)+1,1),""),"")</f>
        <v/>
      </c>
      <c r="I1027" s="726">
        <f ca="1">IFERROR(IF(VLOOKUP(C1027,' Disaggregation - Section E '!A$309:J465,8,0)=0,"",VLOOKUP(C1027,' Disaggregation - Section E '!A$309:J465,8,0)),"")</f>
        <v>2018</v>
      </c>
      <c r="J1027" s="726" t="str">
        <f ca="1">IFERROR(IF(VLOOKUP(C1027,' Disaggregation - Section E '!A$309:J465,9,0)=0,"",VLOOKUP(C1027,' Disaggregation - Section E '!A$309:J465,9,0)),"")</f>
        <v>LLIN utilization survey</v>
      </c>
      <c r="K1027" s="721" t="str">
        <f ca="1">IFERROR(VLOOKUP(C1027,' Disaggregation - Section E '!A$309:J465,3,0),"")</f>
        <v>Malaria O-1a Proportion of population that slept under an insecticide-treated net the previous night</v>
      </c>
      <c r="L1027" s="726" t="str">
        <f ca="1">IFERROR(IF(VLOOKUP(C1027,' Disaggregation - Section E '!A$309:J465,10,0)=0,"",VLOOKUP(C1027,' Disaggregation - Section E '!A$309:J465,10,0)),"")</f>
        <v>The baseline result is 90.2% for the male population</v>
      </c>
      <c r="M1027" s="721" t="str">
        <f ca="1">IFERROR(IF(VLOOKUP(C1027,' Disaggregation - Section E '!A$309:P465,16,0)=0,"",VLOOKUP(C1027,' Disaggregation - Section E '!A$309:P465,16,0)),"")</f>
        <v>IDR-00819</v>
      </c>
    </row>
    <row r="1028" spans="1:13" x14ac:dyDescent="0.35">
      <c r="A1028" s="721" t="b">
        <f t="shared" ca="1" si="126"/>
        <v>1</v>
      </c>
      <c r="B1028" s="721"/>
      <c r="C1028" s="739" t="str">
        <f ca="1">IF(ROW()=876,"",OFFSET(C1028,-COUNTA(D$875:D1028)+1,0))</f>
        <v>a1V1R00000DyKNIUA3</v>
      </c>
      <c r="D1028" s="734"/>
      <c r="E1028" s="723" t="str">
        <f ca="1">IFERROR(IF(VLOOKUP(C1028,' Disaggregation - Section E '!A$309:J466,7,0)=0,"",VLOOKUP(C1028,' Disaggregation - Section E '!A$309:J466,7,0)*100),"")</f>
        <v/>
      </c>
      <c r="F1028" s="721"/>
      <c r="G1028" s="725">
        <f ca="1">IFERROR(IF(VLOOKUP(C1028,' Disaggregation - Section E '!A$309:J466,6,0)=0,"",VLOOKUP(C1028,' Disaggregation - Section E '!A$309:J466,6,0)),"")</f>
        <v>92.5</v>
      </c>
      <c r="H1028" s="734" t="str">
        <f ca="1">IFERROR(IF(INDEX(' Disaggregation - Section E '!F$309:F466,MATCH(C1028,' Disaggregation - Section E '!A$309:A466,0)+1,1)&lt;&gt;0,INDEX(' Disaggregation - Section E '!F$309:F466,MATCH(C1028,' Disaggregation - Section E '!A$309:A466,0)+1,1),""),"")</f>
        <v/>
      </c>
      <c r="I1028" s="726">
        <f ca="1">IFERROR(IF(VLOOKUP(C1028,' Disaggregation - Section E '!A$309:J466,8,0)=0,"",VLOOKUP(C1028,' Disaggregation - Section E '!A$309:J466,8,0)),"")</f>
        <v>2018</v>
      </c>
      <c r="J1028" s="726" t="str">
        <f ca="1">IFERROR(IF(VLOOKUP(C1028,' Disaggregation - Section E '!A$309:J466,9,0)=0,"",VLOOKUP(C1028,' Disaggregation - Section E '!A$309:J466,9,0)),"")</f>
        <v>LLIN utilization survey</v>
      </c>
      <c r="K1028" s="721" t="str">
        <f ca="1">IFERROR(VLOOKUP(C1028,' Disaggregation - Section E '!A$309:J466,3,0),"")</f>
        <v>Malaria O-1a Proportion of population that slept under an insecticide-treated net the previous night</v>
      </c>
      <c r="L1028" s="726" t="str">
        <f ca="1">IFERROR(IF(VLOOKUP(C1028,' Disaggregation - Section E '!A$309:J466,10,0)=0,"",VLOOKUP(C1028,' Disaggregation - Section E '!A$309:J466,10,0)),"")</f>
        <v>The baseline result is 92.5% for the female population</v>
      </c>
      <c r="M1028" s="721" t="str">
        <f ca="1">IFERROR(IF(VLOOKUP(C1028,' Disaggregation - Section E '!A$309:P466,16,0)=0,"",VLOOKUP(C1028,' Disaggregation - Section E '!A$309:P466,16,0)),"")</f>
        <v>IDR-00820</v>
      </c>
    </row>
    <row r="1029" spans="1:13" x14ac:dyDescent="0.35">
      <c r="A1029" s="721" t="b">
        <f t="shared" ca="1" si="126"/>
        <v>0</v>
      </c>
      <c r="B1029" s="721"/>
      <c r="C1029" s="739" t="str">
        <f ca="1">IF(ROW()=876,"",OFFSET(C1029,-COUNTA(D$875:D1029)+1,0))</f>
        <v>a1V1R00000DyKNJUA3</v>
      </c>
      <c r="D1029" s="734"/>
      <c r="E1029" s="723" t="str">
        <f ca="1">IFERROR(IF(VLOOKUP(C1029,' Disaggregation - Section E '!A$309:J467,7,0)=0,"",VLOOKUP(C1029,' Disaggregation - Section E '!A$309:J467,7,0)*100),"")</f>
        <v/>
      </c>
      <c r="F1029" s="721"/>
      <c r="G1029" s="725" t="str">
        <f ca="1">IFERROR(IF(VLOOKUP(C1029,' Disaggregation - Section E '!A$309:J467,6,0)=0,"",VLOOKUP(C1029,' Disaggregation - Section E '!A$309:J467,6,0)),"")</f>
        <v/>
      </c>
      <c r="H1029" s="734" t="str">
        <f ca="1">IFERROR(IF(INDEX(' Disaggregation - Section E '!F$309:F467,MATCH(C1029,' Disaggregation - Section E '!A$309:A467,0)+1,1)&lt;&gt;0,INDEX(' Disaggregation - Section E '!F$309:F467,MATCH(C1029,' Disaggregation - Section E '!A$309:A467,0)+1,1),""),"")</f>
        <v/>
      </c>
      <c r="I1029" s="726" t="str">
        <f ca="1">IFERROR(IF(VLOOKUP(C1029,' Disaggregation - Section E '!A$309:J467,8,0)=0,"",VLOOKUP(C1029,' Disaggregation - Section E '!A$309:J467,8,0)),"")</f>
        <v/>
      </c>
      <c r="J1029" s="726" t="str">
        <f ca="1">IFERROR(IF(VLOOKUP(C1029,' Disaggregation - Section E '!A$309:J467,9,0)=0,"",VLOOKUP(C1029,' Disaggregation - Section E '!A$309:J467,9,0)),"")</f>
        <v/>
      </c>
      <c r="K1029" s="721" t="str">
        <f ca="1">IFERROR(VLOOKUP(C1029,' Disaggregation - Section E '!A$309:J467,3,0),"")</f>
        <v>Malaria O-1a Proportion of population that slept under an insecticide-treated net the previous night</v>
      </c>
      <c r="L1029" s="726" t="str">
        <f ca="1">IFERROR(IF(VLOOKUP(C1029,' Disaggregation - Section E '!A$309:J467,10,0)=0,"",VLOOKUP(C1029,' Disaggregation - Section E '!A$309:J467,10,0)),"")</f>
        <v/>
      </c>
      <c r="M1029" s="721" t="str">
        <f ca="1">IFERROR(IF(VLOOKUP(C1029,' Disaggregation - Section E '!A$309:P467,16,0)=0,"",VLOOKUP(C1029,' Disaggregation - Section E '!A$309:P467,16,0)),"")</f>
        <v/>
      </c>
    </row>
    <row r="1030" spans="1:13" x14ac:dyDescent="0.35">
      <c r="A1030" s="721" t="b">
        <f t="shared" ca="1" si="126"/>
        <v>0</v>
      </c>
      <c r="B1030" s="721"/>
      <c r="C1030" s="739" t="str">
        <f ca="1">IF(ROW()=876,"",OFFSET(C1030,-COUNTA(D$875:D1030)+1,0))</f>
        <v>a1V1R00000DyKNKUA3</v>
      </c>
      <c r="D1030" s="734"/>
      <c r="E1030" s="723" t="str">
        <f ca="1">IFERROR(IF(VLOOKUP(C1030,' Disaggregation - Section E '!A$309:J468,7,0)=0,"",VLOOKUP(C1030,' Disaggregation - Section E '!A$309:J468,7,0)*100),"")</f>
        <v/>
      </c>
      <c r="F1030" s="721"/>
      <c r="G1030" s="725" t="str">
        <f ca="1">IFERROR(IF(VLOOKUP(C1030,' Disaggregation - Section E '!A$309:J468,6,0)=0,"",VLOOKUP(C1030,' Disaggregation - Section E '!A$309:J468,6,0)),"")</f>
        <v/>
      </c>
      <c r="H1030" s="734" t="str">
        <f ca="1">IFERROR(IF(INDEX(' Disaggregation - Section E '!F$309:F468,MATCH(C1030,' Disaggregation - Section E '!A$309:A468,0)+1,1)&lt;&gt;0,INDEX(' Disaggregation - Section E '!F$309:F468,MATCH(C1030,' Disaggregation - Section E '!A$309:A468,0)+1,1),""),"")</f>
        <v/>
      </c>
      <c r="I1030" s="726" t="str">
        <f ca="1">IFERROR(IF(VLOOKUP(C1030,' Disaggregation - Section E '!A$309:J468,8,0)=0,"",VLOOKUP(C1030,' Disaggregation - Section E '!A$309:J468,8,0)),"")</f>
        <v/>
      </c>
      <c r="J1030" s="726" t="str">
        <f ca="1">IFERROR(IF(VLOOKUP(C1030,' Disaggregation - Section E '!A$309:J468,9,0)=0,"",VLOOKUP(C1030,' Disaggregation - Section E '!A$309:J468,9,0)),"")</f>
        <v/>
      </c>
      <c r="K1030" s="721" t="str">
        <f ca="1">IFERROR(VLOOKUP(C1030,' Disaggregation - Section E '!A$309:J468,3,0),"")</f>
        <v>Malaria O-1a Proportion of population that slept under an insecticide-treated net the previous night</v>
      </c>
      <c r="L1030" s="726" t="str">
        <f ca="1">IFERROR(IF(VLOOKUP(C1030,' Disaggregation - Section E '!A$309:J468,10,0)=0,"",VLOOKUP(C1030,' Disaggregation - Section E '!A$309:J468,10,0)),"")</f>
        <v/>
      </c>
      <c r="M1030" s="721" t="str">
        <f ca="1">IFERROR(IF(VLOOKUP(C1030,' Disaggregation - Section E '!A$309:P468,16,0)=0,"",VLOOKUP(C1030,' Disaggregation - Section E '!A$309:P468,16,0)),"")</f>
        <v/>
      </c>
    </row>
    <row r="1031" spans="1:13" x14ac:dyDescent="0.35">
      <c r="A1031" s="721" t="b">
        <f t="shared" ca="1" si="126"/>
        <v>0</v>
      </c>
      <c r="B1031" s="721"/>
      <c r="C1031" s="739" t="str">
        <f ca="1">IF(ROW()=876,"",OFFSET(C1031,-COUNTA(D$875:D1031)+1,0))</f>
        <v>a1V1R00000DyKNLUA3</v>
      </c>
      <c r="D1031" s="734"/>
      <c r="E1031" s="723" t="str">
        <f ca="1">IFERROR(IF(VLOOKUP(C1031,' Disaggregation - Section E '!A$309:J469,7,0)=0,"",VLOOKUP(C1031,' Disaggregation - Section E '!A$309:J469,7,0)*100),"")</f>
        <v/>
      </c>
      <c r="F1031" s="721"/>
      <c r="G1031" s="725" t="str">
        <f ca="1">IFERROR(IF(VLOOKUP(C1031,' Disaggregation - Section E '!A$309:J469,6,0)=0,"",VLOOKUP(C1031,' Disaggregation - Section E '!A$309:J469,6,0)),"")</f>
        <v/>
      </c>
      <c r="H1031" s="734" t="str">
        <f ca="1">IFERROR(IF(INDEX(' Disaggregation - Section E '!F$309:F469,MATCH(C1031,' Disaggregation - Section E '!A$309:A469,0)+1,1)&lt;&gt;0,INDEX(' Disaggregation - Section E '!F$309:F469,MATCH(C1031,' Disaggregation - Section E '!A$309:A469,0)+1,1),""),"")</f>
        <v/>
      </c>
      <c r="I1031" s="726" t="str">
        <f ca="1">IFERROR(IF(VLOOKUP(C1031,' Disaggregation - Section E '!A$309:J469,8,0)=0,"",VLOOKUP(C1031,' Disaggregation - Section E '!A$309:J469,8,0)),"")</f>
        <v/>
      </c>
      <c r="J1031" s="726" t="str">
        <f ca="1">IFERROR(IF(VLOOKUP(C1031,' Disaggregation - Section E '!A$309:J469,9,0)=0,"",VLOOKUP(C1031,' Disaggregation - Section E '!A$309:J469,9,0)),"")</f>
        <v/>
      </c>
      <c r="K1031" s="721" t="str">
        <f ca="1">IFERROR(VLOOKUP(C1031,' Disaggregation - Section E '!A$309:J469,3,0),"")</f>
        <v>Malaria O-1a Proportion of population that slept under an insecticide-treated net the previous night</v>
      </c>
      <c r="L1031" s="726" t="str">
        <f ca="1">IFERROR(IF(VLOOKUP(C1031,' Disaggregation - Section E '!A$309:J469,10,0)=0,"",VLOOKUP(C1031,' Disaggregation - Section E '!A$309:J469,10,0)),"")</f>
        <v/>
      </c>
      <c r="M1031" s="721" t="str">
        <f ca="1">IFERROR(IF(VLOOKUP(C1031,' Disaggregation - Section E '!A$309:P469,16,0)=0,"",VLOOKUP(C1031,' Disaggregation - Section E '!A$309:P469,16,0)),"")</f>
        <v/>
      </c>
    </row>
    <row r="1032" spans="1:13" x14ac:dyDescent="0.35">
      <c r="A1032" s="721" t="b">
        <f t="shared" ca="1" si="126"/>
        <v>0</v>
      </c>
      <c r="B1032" s="721"/>
      <c r="C1032" s="739" t="str">
        <f ca="1">IF(ROW()=876,"",OFFSET(C1032,-COUNTA(D$875:D1032)+1,0))</f>
        <v>a1V1R00000DyKNMUA3</v>
      </c>
      <c r="D1032" s="734"/>
      <c r="E1032" s="723" t="str">
        <f ca="1">IFERROR(IF(VLOOKUP(C1032,' Disaggregation - Section E '!A$309:J470,7,0)=0,"",VLOOKUP(C1032,' Disaggregation - Section E '!A$309:J470,7,0)*100),"")</f>
        <v/>
      </c>
      <c r="F1032" s="721"/>
      <c r="G1032" s="725" t="str">
        <f ca="1">IFERROR(IF(VLOOKUP(C1032,' Disaggregation - Section E '!A$309:J470,6,0)=0,"",VLOOKUP(C1032,' Disaggregation - Section E '!A$309:J470,6,0)),"")</f>
        <v/>
      </c>
      <c r="H1032" s="734" t="str">
        <f ca="1">IFERROR(IF(INDEX(' Disaggregation - Section E '!F$309:F470,MATCH(C1032,' Disaggregation - Section E '!A$309:A470,0)+1,1)&lt;&gt;0,INDEX(' Disaggregation - Section E '!F$309:F470,MATCH(C1032,' Disaggregation - Section E '!A$309:A470,0)+1,1),""),"")</f>
        <v/>
      </c>
      <c r="I1032" s="726" t="str">
        <f ca="1">IFERROR(IF(VLOOKUP(C1032,' Disaggregation - Section E '!A$309:J470,8,0)=0,"",VLOOKUP(C1032,' Disaggregation - Section E '!A$309:J470,8,0)),"")</f>
        <v/>
      </c>
      <c r="J1032" s="726" t="str">
        <f ca="1">IFERROR(IF(VLOOKUP(C1032,' Disaggregation - Section E '!A$309:J470,9,0)=0,"",VLOOKUP(C1032,' Disaggregation - Section E '!A$309:J470,9,0)),"")</f>
        <v/>
      </c>
      <c r="K1032" s="721" t="str">
        <f ca="1">IFERROR(VLOOKUP(C1032,' Disaggregation - Section E '!A$309:J470,3,0),"")</f>
        <v>Malaria O-1a Proportion of population that slept under an insecticide-treated net the previous night</v>
      </c>
      <c r="L1032" s="726" t="str">
        <f ca="1">IFERROR(IF(VLOOKUP(C1032,' Disaggregation - Section E '!A$309:J470,10,0)=0,"",VLOOKUP(C1032,' Disaggregation - Section E '!A$309:J470,10,0)),"")</f>
        <v/>
      </c>
      <c r="M1032" s="721" t="str">
        <f ca="1">IFERROR(IF(VLOOKUP(C1032,' Disaggregation - Section E '!A$309:P470,16,0)=0,"",VLOOKUP(C1032,' Disaggregation - Section E '!A$309:P470,16,0)),"")</f>
        <v/>
      </c>
    </row>
    <row r="1033" spans="1:13" x14ac:dyDescent="0.35">
      <c r="A1033" s="721" t="b">
        <f t="shared" ca="1" si="126"/>
        <v>0</v>
      </c>
      <c r="B1033" s="721"/>
      <c r="C1033" s="739" t="str">
        <f ca="1">IF(ROW()=876,"",OFFSET(C1033,-COUNTA(D$875:D1033)+1,0))</f>
        <v>a1V1R00000DyKNNUA3</v>
      </c>
      <c r="D1033" s="734"/>
      <c r="E1033" s="723" t="str">
        <f ca="1">IFERROR(IF(VLOOKUP(C1033,' Disaggregation - Section E '!A$309:J471,7,0)=0,"",VLOOKUP(C1033,' Disaggregation - Section E '!A$309:J471,7,0)*100),"")</f>
        <v/>
      </c>
      <c r="F1033" s="721"/>
      <c r="G1033" s="725" t="str">
        <f ca="1">IFERROR(IF(VLOOKUP(C1033,' Disaggregation - Section E '!A$309:J471,6,0)=0,"",VLOOKUP(C1033,' Disaggregation - Section E '!A$309:J471,6,0)),"")</f>
        <v/>
      </c>
      <c r="H1033" s="734" t="str">
        <f ca="1">IFERROR(IF(INDEX(' Disaggregation - Section E '!F$309:F471,MATCH(C1033,' Disaggregation - Section E '!A$309:A471,0)+1,1)&lt;&gt;0,INDEX(' Disaggregation - Section E '!F$309:F471,MATCH(C1033,' Disaggregation - Section E '!A$309:A471,0)+1,1),""),"")</f>
        <v/>
      </c>
      <c r="I1033" s="726" t="str">
        <f ca="1">IFERROR(IF(VLOOKUP(C1033,' Disaggregation - Section E '!A$309:J471,8,0)=0,"",VLOOKUP(C1033,' Disaggregation - Section E '!A$309:J471,8,0)),"")</f>
        <v/>
      </c>
      <c r="J1033" s="726" t="str">
        <f ca="1">IFERROR(IF(VLOOKUP(C1033,' Disaggregation - Section E '!A$309:J471,9,0)=0,"",VLOOKUP(C1033,' Disaggregation - Section E '!A$309:J471,9,0)),"")</f>
        <v/>
      </c>
      <c r="K1033" s="721" t="str">
        <f ca="1">IFERROR(VLOOKUP(C1033,' Disaggregation - Section E '!A$309:J471,3,0),"")</f>
        <v>Malaria O-1a Proportion of population that slept under an insecticide-treated net the previous night</v>
      </c>
      <c r="L1033" s="726" t="str">
        <f ca="1">IFERROR(IF(VLOOKUP(C1033,' Disaggregation - Section E '!A$309:J471,10,0)=0,"",VLOOKUP(C1033,' Disaggregation - Section E '!A$309:J471,10,0)),"")</f>
        <v/>
      </c>
      <c r="M1033" s="721" t="str">
        <f ca="1">IFERROR(IF(VLOOKUP(C1033,' Disaggregation - Section E '!A$309:P471,16,0)=0,"",VLOOKUP(C1033,' Disaggregation - Section E '!A$309:P471,16,0)),"")</f>
        <v/>
      </c>
    </row>
    <row r="1034" spans="1:13" x14ac:dyDescent="0.35">
      <c r="A1034" s="721" t="b">
        <f t="shared" ca="1" si="126"/>
        <v>0</v>
      </c>
      <c r="B1034" s="721"/>
      <c r="C1034" s="739" t="str">
        <f ca="1">IF(ROW()=876,"",OFFSET(C1034,-COUNTA(D$875:D1034)+1,0))</f>
        <v>a1V1R00000DyKNOUA3</v>
      </c>
      <c r="D1034" s="734"/>
      <c r="E1034" s="723" t="str">
        <f ca="1">IFERROR(IF(VLOOKUP(C1034,' Disaggregation - Section E '!A$309:J472,7,0)=0,"",VLOOKUP(C1034,' Disaggregation - Section E '!A$309:J472,7,0)*100),"")</f>
        <v/>
      </c>
      <c r="F1034" s="721"/>
      <c r="G1034" s="725" t="str">
        <f ca="1">IFERROR(IF(VLOOKUP(C1034,' Disaggregation - Section E '!A$309:J472,6,0)=0,"",VLOOKUP(C1034,' Disaggregation - Section E '!A$309:J472,6,0)),"")</f>
        <v/>
      </c>
      <c r="H1034" s="734" t="str">
        <f ca="1">IFERROR(IF(INDEX(' Disaggregation - Section E '!F$309:F472,MATCH(C1034,' Disaggregation - Section E '!A$309:A472,0)+1,1)&lt;&gt;0,INDEX(' Disaggregation - Section E '!F$309:F472,MATCH(C1034,' Disaggregation - Section E '!A$309:A472,0)+1,1),""),"")</f>
        <v/>
      </c>
      <c r="I1034" s="726" t="str">
        <f ca="1">IFERROR(IF(VLOOKUP(C1034,' Disaggregation - Section E '!A$309:J472,8,0)=0,"",VLOOKUP(C1034,' Disaggregation - Section E '!A$309:J472,8,0)),"")</f>
        <v/>
      </c>
      <c r="J1034" s="726" t="str">
        <f ca="1">IFERROR(IF(VLOOKUP(C1034,' Disaggregation - Section E '!A$309:J472,9,0)=0,"",VLOOKUP(C1034,' Disaggregation - Section E '!A$309:J472,9,0)),"")</f>
        <v/>
      </c>
      <c r="K1034" s="721" t="str">
        <f ca="1">IFERROR(VLOOKUP(C1034,' Disaggregation - Section E '!A$309:J472,3,0),"")</f>
        <v>Malaria O-1a Proportion of population that slept under an insecticide-treated net the previous night</v>
      </c>
      <c r="L1034" s="726" t="str">
        <f ca="1">IFERROR(IF(VLOOKUP(C1034,' Disaggregation - Section E '!A$309:J472,10,0)=0,"",VLOOKUP(C1034,' Disaggregation - Section E '!A$309:J472,10,0)),"")</f>
        <v/>
      </c>
      <c r="M1034" s="721" t="str">
        <f ca="1">IFERROR(IF(VLOOKUP(C1034,' Disaggregation - Section E '!A$309:P472,16,0)=0,"",VLOOKUP(C1034,' Disaggregation - Section E '!A$309:P472,16,0)),"")</f>
        <v/>
      </c>
    </row>
    <row r="1035" spans="1:13" x14ac:dyDescent="0.35">
      <c r="A1035" s="721" t="b">
        <f t="shared" ca="1" si="126"/>
        <v>0</v>
      </c>
      <c r="B1035" s="721"/>
      <c r="C1035" s="739" t="str">
        <f ca="1">IF(ROW()=876,"",OFFSET(C1035,-COUNTA(D$875:D1035)+1,0))</f>
        <v>a1V1R00000DyKNPUA3</v>
      </c>
      <c r="D1035" s="734"/>
      <c r="E1035" s="723" t="str">
        <f ca="1">IFERROR(IF(VLOOKUP(C1035,' Disaggregation - Section E '!A$309:J473,7,0)=0,"",VLOOKUP(C1035,' Disaggregation - Section E '!A$309:J473,7,0)*100),"")</f>
        <v/>
      </c>
      <c r="F1035" s="721"/>
      <c r="G1035" s="725" t="str">
        <f ca="1">IFERROR(IF(VLOOKUP(C1035,' Disaggregation - Section E '!A$309:J473,6,0)=0,"",VLOOKUP(C1035,' Disaggregation - Section E '!A$309:J473,6,0)),"")</f>
        <v/>
      </c>
      <c r="H1035" s="734" t="str">
        <f ca="1">IFERROR(IF(INDEX(' Disaggregation - Section E '!F$309:F473,MATCH(C1035,' Disaggregation - Section E '!A$309:A473,0)+1,1)&lt;&gt;0,INDEX(' Disaggregation - Section E '!F$309:F473,MATCH(C1035,' Disaggregation - Section E '!A$309:A473,0)+1,1),""),"")</f>
        <v/>
      </c>
      <c r="I1035" s="726" t="str">
        <f ca="1">IFERROR(IF(VLOOKUP(C1035,' Disaggregation - Section E '!A$309:J473,8,0)=0,"",VLOOKUP(C1035,' Disaggregation - Section E '!A$309:J473,8,0)),"")</f>
        <v/>
      </c>
      <c r="J1035" s="726" t="str">
        <f ca="1">IFERROR(IF(VLOOKUP(C1035,' Disaggregation - Section E '!A$309:J473,9,0)=0,"",VLOOKUP(C1035,' Disaggregation - Section E '!A$309:J473,9,0)),"")</f>
        <v/>
      </c>
      <c r="K1035" s="721" t="str">
        <f ca="1">IFERROR(VLOOKUP(C1035,' Disaggregation - Section E '!A$309:J473,3,0),"")</f>
        <v>Malaria O-1a Proportion of population that slept under an insecticide-treated net the previous night</v>
      </c>
      <c r="L1035" s="726" t="str">
        <f ca="1">IFERROR(IF(VLOOKUP(C1035,' Disaggregation - Section E '!A$309:J473,10,0)=0,"",VLOOKUP(C1035,' Disaggregation - Section E '!A$309:J473,10,0)),"")</f>
        <v/>
      </c>
      <c r="M1035" s="721" t="str">
        <f ca="1">IFERROR(IF(VLOOKUP(C1035,' Disaggregation - Section E '!A$309:P473,16,0)=0,"",VLOOKUP(C1035,' Disaggregation - Section E '!A$309:P473,16,0)),"")</f>
        <v/>
      </c>
    </row>
    <row r="1036" spans="1:13" x14ac:dyDescent="0.35">
      <c r="A1036" s="721" t="b">
        <f t="shared" ca="1" si="126"/>
        <v>0</v>
      </c>
      <c r="B1036" s="721"/>
      <c r="C1036" s="739" t="str">
        <f ca="1">IF(ROW()=876,"",OFFSET(C1036,-COUNTA(D$875:D1036)+1,0))</f>
        <v>a1V1R00000DyKNQUA3</v>
      </c>
      <c r="D1036" s="734"/>
      <c r="E1036" s="723" t="str">
        <f ca="1">IFERROR(IF(VLOOKUP(C1036,' Disaggregation - Section E '!A$309:J474,7,0)=0,"",VLOOKUP(C1036,' Disaggregation - Section E '!A$309:J474,7,0)*100),"")</f>
        <v/>
      </c>
      <c r="F1036" s="721"/>
      <c r="G1036" s="725" t="str">
        <f ca="1">IFERROR(IF(VLOOKUP(C1036,' Disaggregation - Section E '!A$309:J474,6,0)=0,"",VLOOKUP(C1036,' Disaggregation - Section E '!A$309:J474,6,0)),"")</f>
        <v/>
      </c>
      <c r="H1036" s="734" t="str">
        <f ca="1">IFERROR(IF(INDEX(' Disaggregation - Section E '!F$309:F474,MATCH(C1036,' Disaggregation - Section E '!A$309:A474,0)+1,1)&lt;&gt;0,INDEX(' Disaggregation - Section E '!F$309:F474,MATCH(C1036,' Disaggregation - Section E '!A$309:A474,0)+1,1),""),"")</f>
        <v/>
      </c>
      <c r="I1036" s="726" t="str">
        <f ca="1">IFERROR(IF(VLOOKUP(C1036,' Disaggregation - Section E '!A$309:J474,8,0)=0,"",VLOOKUP(C1036,' Disaggregation - Section E '!A$309:J474,8,0)),"")</f>
        <v/>
      </c>
      <c r="J1036" s="726" t="str">
        <f ca="1">IFERROR(IF(VLOOKUP(C1036,' Disaggregation - Section E '!A$309:J474,9,0)=0,"",VLOOKUP(C1036,' Disaggregation - Section E '!A$309:J474,9,0)),"")</f>
        <v/>
      </c>
      <c r="K1036" s="721" t="str">
        <f ca="1">IFERROR(VLOOKUP(C1036,' Disaggregation - Section E '!A$309:J474,3,0),"")</f>
        <v>Malaria O-1a Proportion of population that slept under an insecticide-treated net the previous night</v>
      </c>
      <c r="L1036" s="726" t="str">
        <f ca="1">IFERROR(IF(VLOOKUP(C1036,' Disaggregation - Section E '!A$309:J474,10,0)=0,"",VLOOKUP(C1036,' Disaggregation - Section E '!A$309:J474,10,0)),"")</f>
        <v/>
      </c>
      <c r="M1036" s="721" t="str">
        <f ca="1">IFERROR(IF(VLOOKUP(C1036,' Disaggregation - Section E '!A$309:P474,16,0)=0,"",VLOOKUP(C1036,' Disaggregation - Section E '!A$309:P474,16,0)),"")</f>
        <v/>
      </c>
    </row>
    <row r="1037" spans="1:13" x14ac:dyDescent="0.35">
      <c r="A1037" s="721" t="b">
        <f t="shared" ca="1" si="126"/>
        <v>0</v>
      </c>
      <c r="B1037" s="721"/>
      <c r="C1037" s="739" t="str">
        <f ca="1">IF(ROW()=876,"",OFFSET(C1037,-COUNTA(D$875:D1037)+1,0))</f>
        <v>a1V1R00000DyKNRUA3</v>
      </c>
      <c r="D1037" s="734"/>
      <c r="E1037" s="723" t="str">
        <f ca="1">IFERROR(IF(VLOOKUP(C1037,' Disaggregation - Section E '!A$309:J475,7,0)=0,"",VLOOKUP(C1037,' Disaggregation - Section E '!A$309:J475,7,0)*100),"")</f>
        <v/>
      </c>
      <c r="F1037" s="721"/>
      <c r="G1037" s="725" t="str">
        <f ca="1">IFERROR(IF(VLOOKUP(C1037,' Disaggregation - Section E '!A$309:J475,6,0)=0,"",VLOOKUP(C1037,' Disaggregation - Section E '!A$309:J475,6,0)),"")</f>
        <v/>
      </c>
      <c r="H1037" s="734" t="str">
        <f ca="1">IFERROR(IF(INDEX(' Disaggregation - Section E '!F$309:F475,MATCH(C1037,' Disaggregation - Section E '!A$309:A475,0)+1,1)&lt;&gt;0,INDEX(' Disaggregation - Section E '!F$309:F475,MATCH(C1037,' Disaggregation - Section E '!A$309:A475,0)+1,1),""),"")</f>
        <v/>
      </c>
      <c r="I1037" s="726" t="str">
        <f ca="1">IFERROR(IF(VLOOKUP(C1037,' Disaggregation - Section E '!A$309:J475,8,0)=0,"",VLOOKUP(C1037,' Disaggregation - Section E '!A$309:J475,8,0)),"")</f>
        <v/>
      </c>
      <c r="J1037" s="726" t="str">
        <f ca="1">IFERROR(IF(VLOOKUP(C1037,' Disaggregation - Section E '!A$309:J475,9,0)=0,"",VLOOKUP(C1037,' Disaggregation - Section E '!A$309:J475,9,0)),"")</f>
        <v/>
      </c>
      <c r="K1037" s="721" t="str">
        <f ca="1">IFERROR(VLOOKUP(C1037,' Disaggregation - Section E '!A$309:J475,3,0),"")</f>
        <v>Malaria O-1b Proportion of children under five years old who slept under an insecticide-treated net the previous night</v>
      </c>
      <c r="L1037" s="726" t="str">
        <f ca="1">IFERROR(IF(VLOOKUP(C1037,' Disaggregation - Section E '!A$309:J475,10,0)=0,"",VLOOKUP(C1037,' Disaggregation - Section E '!A$309:J475,10,0)),"")</f>
        <v/>
      </c>
      <c r="M1037" s="721" t="str">
        <f ca="1">IFERROR(IF(VLOOKUP(C1037,' Disaggregation - Section E '!A$309:P475,16,0)=0,"",VLOOKUP(C1037,' Disaggregation - Section E '!A$309:P475,16,0)),"")</f>
        <v/>
      </c>
    </row>
    <row r="1038" spans="1:13" x14ac:dyDescent="0.35">
      <c r="A1038" s="721" t="b">
        <f t="shared" ca="1" si="126"/>
        <v>0</v>
      </c>
      <c r="B1038" s="721"/>
      <c r="C1038" s="739" t="str">
        <f ca="1">IF(ROW()=876,"",OFFSET(C1038,-COUNTA(D$875:D1038)+1,0))</f>
        <v>a1V1R00000DyKNSUA3</v>
      </c>
      <c r="D1038" s="734"/>
      <c r="E1038" s="723" t="str">
        <f ca="1">IFERROR(IF(VLOOKUP(C1038,' Disaggregation - Section E '!A$309:J476,7,0)=0,"",VLOOKUP(C1038,' Disaggregation - Section E '!A$309:J476,7,0)*100),"")</f>
        <v/>
      </c>
      <c r="F1038" s="721"/>
      <c r="G1038" s="725" t="str">
        <f ca="1">IFERROR(IF(VLOOKUP(C1038,' Disaggregation - Section E '!A$309:J476,6,0)=0,"",VLOOKUP(C1038,' Disaggregation - Section E '!A$309:J476,6,0)),"")</f>
        <v/>
      </c>
      <c r="H1038" s="734" t="str">
        <f ca="1">IFERROR(IF(INDEX(' Disaggregation - Section E '!F$309:F476,MATCH(C1038,' Disaggregation - Section E '!A$309:A476,0)+1,1)&lt;&gt;0,INDEX(' Disaggregation - Section E '!F$309:F476,MATCH(C1038,' Disaggregation - Section E '!A$309:A476,0)+1,1),""),"")</f>
        <v/>
      </c>
      <c r="I1038" s="726" t="str">
        <f ca="1">IFERROR(IF(VLOOKUP(C1038,' Disaggregation - Section E '!A$309:J476,8,0)=0,"",VLOOKUP(C1038,' Disaggregation - Section E '!A$309:J476,8,0)),"")</f>
        <v/>
      </c>
      <c r="J1038" s="726" t="str">
        <f ca="1">IFERROR(IF(VLOOKUP(C1038,' Disaggregation - Section E '!A$309:J476,9,0)=0,"",VLOOKUP(C1038,' Disaggregation - Section E '!A$309:J476,9,0)),"")</f>
        <v/>
      </c>
      <c r="K1038" s="721" t="str">
        <f ca="1">IFERROR(VLOOKUP(C1038,' Disaggregation - Section E '!A$309:J476,3,0),"")</f>
        <v>Malaria O-1b Proportion of children under five years old who slept under an insecticide-treated net the previous night</v>
      </c>
      <c r="L1038" s="726" t="str">
        <f ca="1">IFERROR(IF(VLOOKUP(C1038,' Disaggregation - Section E '!A$309:J476,10,0)=0,"",VLOOKUP(C1038,' Disaggregation - Section E '!A$309:J476,10,0)),"")</f>
        <v/>
      </c>
      <c r="M1038" s="721" t="str">
        <f ca="1">IFERROR(IF(VLOOKUP(C1038,' Disaggregation - Section E '!A$309:P476,16,0)=0,"",VLOOKUP(C1038,' Disaggregation - Section E '!A$309:P476,16,0)),"")</f>
        <v/>
      </c>
    </row>
    <row r="1039" spans="1:13" x14ac:dyDescent="0.35">
      <c r="A1039" s="721" t="b">
        <f t="shared" ca="1" si="126"/>
        <v>0</v>
      </c>
      <c r="B1039" s="721"/>
      <c r="C1039" s="739" t="str">
        <f ca="1">IF(ROW()=876,"",OFFSET(C1039,-COUNTA(D$875:D1039)+1,0))</f>
        <v>a1V1R00000DyKNTUA3</v>
      </c>
      <c r="D1039" s="734"/>
      <c r="E1039" s="723" t="str">
        <f ca="1">IFERROR(IF(VLOOKUP(C1039,' Disaggregation - Section E '!A$309:J477,7,0)=0,"",VLOOKUP(C1039,' Disaggregation - Section E '!A$309:J477,7,0)*100),"")</f>
        <v/>
      </c>
      <c r="F1039" s="721"/>
      <c r="G1039" s="725" t="str">
        <f ca="1">IFERROR(IF(VLOOKUP(C1039,' Disaggregation - Section E '!A$309:J477,6,0)=0,"",VLOOKUP(C1039,' Disaggregation - Section E '!A$309:J477,6,0)),"")</f>
        <v/>
      </c>
      <c r="H1039" s="734" t="str">
        <f ca="1">IFERROR(IF(INDEX(' Disaggregation - Section E '!F$309:F477,MATCH(C1039,' Disaggregation - Section E '!A$309:A477,0)+1,1)&lt;&gt;0,INDEX(' Disaggregation - Section E '!F$309:F477,MATCH(C1039,' Disaggregation - Section E '!A$309:A477,0)+1,1),""),"")</f>
        <v/>
      </c>
      <c r="I1039" s="726" t="str">
        <f ca="1">IFERROR(IF(VLOOKUP(C1039,' Disaggregation - Section E '!A$309:J477,8,0)=0,"",VLOOKUP(C1039,' Disaggregation - Section E '!A$309:J477,8,0)),"")</f>
        <v/>
      </c>
      <c r="J1039" s="726" t="str">
        <f ca="1">IFERROR(IF(VLOOKUP(C1039,' Disaggregation - Section E '!A$309:J477,9,0)=0,"",VLOOKUP(C1039,' Disaggregation - Section E '!A$309:J477,9,0)),"")</f>
        <v/>
      </c>
      <c r="K1039" s="721" t="str">
        <f ca="1">IFERROR(VLOOKUP(C1039,' Disaggregation - Section E '!A$309:J477,3,0),"")</f>
        <v>Malaria O-1b Proportion of children under five years old who slept under an insecticide-treated net the previous night</v>
      </c>
      <c r="L1039" s="726" t="str">
        <f ca="1">IFERROR(IF(VLOOKUP(C1039,' Disaggregation - Section E '!A$309:J477,10,0)=0,"",VLOOKUP(C1039,' Disaggregation - Section E '!A$309:J477,10,0)),"")</f>
        <v/>
      </c>
      <c r="M1039" s="721" t="str">
        <f ca="1">IFERROR(IF(VLOOKUP(C1039,' Disaggregation - Section E '!A$309:P477,16,0)=0,"",VLOOKUP(C1039,' Disaggregation - Section E '!A$309:P477,16,0)),"")</f>
        <v/>
      </c>
    </row>
    <row r="1040" spans="1:13" x14ac:dyDescent="0.35">
      <c r="A1040" s="721" t="b">
        <f t="shared" ca="1" si="126"/>
        <v>0</v>
      </c>
      <c r="B1040" s="721"/>
      <c r="C1040" s="739" t="str">
        <f ca="1">IF(ROW()=876,"",OFFSET(C1040,-COUNTA(D$875:D1040)+1,0))</f>
        <v>a1V1R00000DyKNUUA3</v>
      </c>
      <c r="D1040" s="734"/>
      <c r="E1040" s="723" t="str">
        <f ca="1">IFERROR(IF(VLOOKUP(C1040,' Disaggregation - Section E '!A$309:J478,7,0)=0,"",VLOOKUP(C1040,' Disaggregation - Section E '!A$309:J478,7,0)*100),"")</f>
        <v/>
      </c>
      <c r="F1040" s="721"/>
      <c r="G1040" s="725" t="str">
        <f ca="1">IFERROR(IF(VLOOKUP(C1040,' Disaggregation - Section E '!A$309:J478,6,0)=0,"",VLOOKUP(C1040,' Disaggregation - Section E '!A$309:J478,6,0)),"")</f>
        <v/>
      </c>
      <c r="H1040" s="734" t="str">
        <f ca="1">IFERROR(IF(INDEX(' Disaggregation - Section E '!F$309:F478,MATCH(C1040,' Disaggregation - Section E '!A$309:A478,0)+1,1)&lt;&gt;0,INDEX(' Disaggregation - Section E '!F$309:F478,MATCH(C1040,' Disaggregation - Section E '!A$309:A478,0)+1,1),""),"")</f>
        <v/>
      </c>
      <c r="I1040" s="726" t="str">
        <f ca="1">IFERROR(IF(VLOOKUP(C1040,' Disaggregation - Section E '!A$309:J478,8,0)=0,"",VLOOKUP(C1040,' Disaggregation - Section E '!A$309:J478,8,0)),"")</f>
        <v/>
      </c>
      <c r="J1040" s="726" t="str">
        <f ca="1">IFERROR(IF(VLOOKUP(C1040,' Disaggregation - Section E '!A$309:J478,9,0)=0,"",VLOOKUP(C1040,' Disaggregation - Section E '!A$309:J478,9,0)),"")</f>
        <v/>
      </c>
      <c r="K1040" s="721" t="str">
        <f ca="1">IFERROR(VLOOKUP(C1040,' Disaggregation - Section E '!A$309:J478,3,0),"")</f>
        <v>Malaria O-1b Proportion of children under five years old who slept under an insecticide-treated net the previous night</v>
      </c>
      <c r="L1040" s="726" t="str">
        <f ca="1">IFERROR(IF(VLOOKUP(C1040,' Disaggregation - Section E '!A$309:J478,10,0)=0,"",VLOOKUP(C1040,' Disaggregation - Section E '!A$309:J478,10,0)),"")</f>
        <v/>
      </c>
      <c r="M1040" s="721" t="str">
        <f ca="1">IFERROR(IF(VLOOKUP(C1040,' Disaggregation - Section E '!A$309:P478,16,0)=0,"",VLOOKUP(C1040,' Disaggregation - Section E '!A$309:P478,16,0)),"")</f>
        <v/>
      </c>
    </row>
    <row r="1041" spans="1:13" x14ac:dyDescent="0.35">
      <c r="A1041" s="721" t="b">
        <f t="shared" ca="1" si="126"/>
        <v>0</v>
      </c>
      <c r="B1041" s="721"/>
      <c r="C1041" s="739" t="str">
        <f ca="1">IF(ROW()=876,"",OFFSET(C1041,-COUNTA(D$875:D1041)+1,0))</f>
        <v>a1V1R00000DyKNVUA3</v>
      </c>
      <c r="D1041" s="734"/>
      <c r="E1041" s="723" t="str">
        <f ca="1">IFERROR(IF(VLOOKUP(C1041,' Disaggregation - Section E '!A$309:J479,7,0)=0,"",VLOOKUP(C1041,' Disaggregation - Section E '!A$309:J479,7,0)*100),"")</f>
        <v/>
      </c>
      <c r="F1041" s="721"/>
      <c r="G1041" s="725" t="str">
        <f ca="1">IFERROR(IF(VLOOKUP(C1041,' Disaggregation - Section E '!A$309:J479,6,0)=0,"",VLOOKUP(C1041,' Disaggregation - Section E '!A$309:J479,6,0)),"")</f>
        <v/>
      </c>
      <c r="H1041" s="734" t="str">
        <f ca="1">IFERROR(IF(INDEX(' Disaggregation - Section E '!F$309:F479,MATCH(C1041,' Disaggregation - Section E '!A$309:A479,0)+1,1)&lt;&gt;0,INDEX(' Disaggregation - Section E '!F$309:F479,MATCH(C1041,' Disaggregation - Section E '!A$309:A479,0)+1,1),""),"")</f>
        <v/>
      </c>
      <c r="I1041" s="726" t="str">
        <f ca="1">IFERROR(IF(VLOOKUP(C1041,' Disaggregation - Section E '!A$309:J479,8,0)=0,"",VLOOKUP(C1041,' Disaggregation - Section E '!A$309:J479,8,0)),"")</f>
        <v/>
      </c>
      <c r="J1041" s="726" t="str">
        <f ca="1">IFERROR(IF(VLOOKUP(C1041,' Disaggregation - Section E '!A$309:J479,9,0)=0,"",VLOOKUP(C1041,' Disaggregation - Section E '!A$309:J479,9,0)),"")</f>
        <v/>
      </c>
      <c r="K1041" s="721" t="str">
        <f ca="1">IFERROR(VLOOKUP(C1041,' Disaggregation - Section E '!A$309:J479,3,0),"")</f>
        <v>Malaria O-1b Proportion of children under five years old who slept under an insecticide-treated net the previous night</v>
      </c>
      <c r="L1041" s="726" t="str">
        <f ca="1">IFERROR(IF(VLOOKUP(C1041,' Disaggregation - Section E '!A$309:J479,10,0)=0,"",VLOOKUP(C1041,' Disaggregation - Section E '!A$309:J479,10,0)),"")</f>
        <v/>
      </c>
      <c r="M1041" s="721" t="str">
        <f ca="1">IFERROR(IF(VLOOKUP(C1041,' Disaggregation - Section E '!A$309:P479,16,0)=0,"",VLOOKUP(C1041,' Disaggregation - Section E '!A$309:P479,16,0)),"")</f>
        <v/>
      </c>
    </row>
    <row r="1042" spans="1:13" x14ac:dyDescent="0.35">
      <c r="A1042" s="721" t="b">
        <f t="shared" ca="1" si="126"/>
        <v>0</v>
      </c>
      <c r="B1042" s="721"/>
      <c r="C1042" s="739" t="str">
        <f ca="1">IF(ROW()=876,"",OFFSET(C1042,-COUNTA(D$875:D1042)+1,0))</f>
        <v>a1V1R00000DyKNWUA3</v>
      </c>
      <c r="D1042" s="734"/>
      <c r="E1042" s="723" t="str">
        <f ca="1">IFERROR(IF(VLOOKUP(C1042,' Disaggregation - Section E '!A$309:J480,7,0)=0,"",VLOOKUP(C1042,' Disaggregation - Section E '!A$309:J480,7,0)*100),"")</f>
        <v/>
      </c>
      <c r="F1042" s="721"/>
      <c r="G1042" s="725" t="str">
        <f ca="1">IFERROR(IF(VLOOKUP(C1042,' Disaggregation - Section E '!A$309:J480,6,0)=0,"",VLOOKUP(C1042,' Disaggregation - Section E '!A$309:J480,6,0)),"")</f>
        <v/>
      </c>
      <c r="H1042" s="734" t="str">
        <f ca="1">IFERROR(IF(INDEX(' Disaggregation - Section E '!F$309:F480,MATCH(C1042,' Disaggregation - Section E '!A$309:A480,0)+1,1)&lt;&gt;0,INDEX(' Disaggregation - Section E '!F$309:F480,MATCH(C1042,' Disaggregation - Section E '!A$309:A480,0)+1,1),""),"")</f>
        <v/>
      </c>
      <c r="I1042" s="726" t="str">
        <f ca="1">IFERROR(IF(VLOOKUP(C1042,' Disaggregation - Section E '!A$309:J480,8,0)=0,"",VLOOKUP(C1042,' Disaggregation - Section E '!A$309:J480,8,0)),"")</f>
        <v/>
      </c>
      <c r="J1042" s="726" t="str">
        <f ca="1">IFERROR(IF(VLOOKUP(C1042,' Disaggregation - Section E '!A$309:J480,9,0)=0,"",VLOOKUP(C1042,' Disaggregation - Section E '!A$309:J480,9,0)),"")</f>
        <v/>
      </c>
      <c r="K1042" s="721" t="str">
        <f ca="1">IFERROR(VLOOKUP(C1042,' Disaggregation - Section E '!A$309:J480,3,0),"")</f>
        <v>Malaria O-1b Proportion of children under five years old who slept under an insecticide-treated net the previous night</v>
      </c>
      <c r="L1042" s="726" t="str">
        <f ca="1">IFERROR(IF(VLOOKUP(C1042,' Disaggregation - Section E '!A$309:J480,10,0)=0,"",VLOOKUP(C1042,' Disaggregation - Section E '!A$309:J480,10,0)),"")</f>
        <v/>
      </c>
      <c r="M1042" s="721" t="str">
        <f ca="1">IFERROR(IF(VLOOKUP(C1042,' Disaggregation - Section E '!A$309:P480,16,0)=0,"",VLOOKUP(C1042,' Disaggregation - Section E '!A$309:P480,16,0)),"")</f>
        <v/>
      </c>
    </row>
    <row r="1043" spans="1:13" x14ac:dyDescent="0.35">
      <c r="A1043" s="721" t="b">
        <f t="shared" ca="1" si="126"/>
        <v>0</v>
      </c>
      <c r="B1043" s="721"/>
      <c r="C1043" s="739" t="str">
        <f ca="1">IF(ROW()=876,"",OFFSET(C1043,-COUNTA(D$875:D1043)+1,0))</f>
        <v>a1V1R00000DyKNXUA3</v>
      </c>
      <c r="D1043" s="734"/>
      <c r="E1043" s="723" t="str">
        <f ca="1">IFERROR(IF(VLOOKUP(C1043,' Disaggregation - Section E '!A$309:J481,7,0)=0,"",VLOOKUP(C1043,' Disaggregation - Section E '!A$309:J481,7,0)*100),"")</f>
        <v/>
      </c>
      <c r="F1043" s="721"/>
      <c r="G1043" s="725" t="str">
        <f ca="1">IFERROR(IF(VLOOKUP(C1043,' Disaggregation - Section E '!A$309:J481,6,0)=0,"",VLOOKUP(C1043,' Disaggregation - Section E '!A$309:J481,6,0)),"")</f>
        <v/>
      </c>
      <c r="H1043" s="734" t="str">
        <f ca="1">IFERROR(IF(INDEX(' Disaggregation - Section E '!F$309:F481,MATCH(C1043,' Disaggregation - Section E '!A$309:A481,0)+1,1)&lt;&gt;0,INDEX(' Disaggregation - Section E '!F$309:F481,MATCH(C1043,' Disaggregation - Section E '!A$309:A481,0)+1,1),""),"")</f>
        <v/>
      </c>
      <c r="I1043" s="726" t="str">
        <f ca="1">IFERROR(IF(VLOOKUP(C1043,' Disaggregation - Section E '!A$309:J481,8,0)=0,"",VLOOKUP(C1043,' Disaggregation - Section E '!A$309:J481,8,0)),"")</f>
        <v/>
      </c>
      <c r="J1043" s="726" t="str">
        <f ca="1">IFERROR(IF(VLOOKUP(C1043,' Disaggregation - Section E '!A$309:J481,9,0)=0,"",VLOOKUP(C1043,' Disaggregation - Section E '!A$309:J481,9,0)),"")</f>
        <v/>
      </c>
      <c r="K1043" s="721" t="str">
        <f ca="1">IFERROR(VLOOKUP(C1043,' Disaggregation - Section E '!A$309:J481,3,0),"")</f>
        <v>Malaria O-1b Proportion of children under five years old who slept under an insecticide-treated net the previous night</v>
      </c>
      <c r="L1043" s="726" t="str">
        <f ca="1">IFERROR(IF(VLOOKUP(C1043,' Disaggregation - Section E '!A$309:J481,10,0)=0,"",VLOOKUP(C1043,' Disaggregation - Section E '!A$309:J481,10,0)),"")</f>
        <v/>
      </c>
      <c r="M1043" s="721" t="str">
        <f ca="1">IFERROR(IF(VLOOKUP(C1043,' Disaggregation - Section E '!A$309:P481,16,0)=0,"",VLOOKUP(C1043,' Disaggregation - Section E '!A$309:P481,16,0)),"")</f>
        <v/>
      </c>
    </row>
    <row r="1044" spans="1:13" x14ac:dyDescent="0.35">
      <c r="A1044" s="721" t="b">
        <f t="shared" ca="1" si="126"/>
        <v>0</v>
      </c>
      <c r="B1044" s="721"/>
      <c r="C1044" s="739" t="str">
        <f ca="1">IF(ROW()=876,"",OFFSET(C1044,-COUNTA(D$875:D1044)+1,0))</f>
        <v>a1V1R00000DyKNYUA3</v>
      </c>
      <c r="D1044" s="734"/>
      <c r="E1044" s="723" t="str">
        <f ca="1">IFERROR(IF(VLOOKUP(C1044,' Disaggregation - Section E '!A$309:J482,7,0)=0,"",VLOOKUP(C1044,' Disaggregation - Section E '!A$309:J482,7,0)*100),"")</f>
        <v/>
      </c>
      <c r="F1044" s="721"/>
      <c r="G1044" s="725" t="str">
        <f ca="1">IFERROR(IF(VLOOKUP(C1044,' Disaggregation - Section E '!A$309:J482,6,0)=0,"",VLOOKUP(C1044,' Disaggregation - Section E '!A$309:J482,6,0)),"")</f>
        <v/>
      </c>
      <c r="H1044" s="734" t="str">
        <f ca="1">IFERROR(IF(INDEX(' Disaggregation - Section E '!F$309:F482,MATCH(C1044,' Disaggregation - Section E '!A$309:A482,0)+1,1)&lt;&gt;0,INDEX(' Disaggregation - Section E '!F$309:F482,MATCH(C1044,' Disaggregation - Section E '!A$309:A482,0)+1,1),""),"")</f>
        <v/>
      </c>
      <c r="I1044" s="726" t="str">
        <f ca="1">IFERROR(IF(VLOOKUP(C1044,' Disaggregation - Section E '!A$309:J482,8,0)=0,"",VLOOKUP(C1044,' Disaggregation - Section E '!A$309:J482,8,0)),"")</f>
        <v/>
      </c>
      <c r="J1044" s="726" t="str">
        <f ca="1">IFERROR(IF(VLOOKUP(C1044,' Disaggregation - Section E '!A$309:J482,9,0)=0,"",VLOOKUP(C1044,' Disaggregation - Section E '!A$309:J482,9,0)),"")</f>
        <v/>
      </c>
      <c r="K1044" s="721" t="str">
        <f ca="1">IFERROR(VLOOKUP(C1044,' Disaggregation - Section E '!A$309:J482,3,0),"")</f>
        <v>Malaria O-1b Proportion of children under five years old who slept under an insecticide-treated net the previous night</v>
      </c>
      <c r="L1044" s="726" t="str">
        <f ca="1">IFERROR(IF(VLOOKUP(C1044,' Disaggregation - Section E '!A$309:J482,10,0)=0,"",VLOOKUP(C1044,' Disaggregation - Section E '!A$309:J482,10,0)),"")</f>
        <v/>
      </c>
      <c r="M1044" s="721" t="str">
        <f ca="1">IFERROR(IF(VLOOKUP(C1044,' Disaggregation - Section E '!A$309:P482,16,0)=0,"",VLOOKUP(C1044,' Disaggregation - Section E '!A$309:P482,16,0)),"")</f>
        <v/>
      </c>
    </row>
    <row r="1045" spans="1:13" x14ac:dyDescent="0.35">
      <c r="A1045" s="721" t="b">
        <f t="shared" ca="1" si="126"/>
        <v>0</v>
      </c>
      <c r="B1045" s="721"/>
      <c r="C1045" s="739" t="str">
        <f ca="1">IF(ROW()=876,"",OFFSET(C1045,-COUNTA(D$875:D1045)+1,0))</f>
        <v>a1V1R00000DyKNZUA3</v>
      </c>
      <c r="D1045" s="734"/>
      <c r="E1045" s="723" t="str">
        <f ca="1">IFERROR(IF(VLOOKUP(C1045,' Disaggregation - Section E '!A$309:J483,7,0)=0,"",VLOOKUP(C1045,' Disaggregation - Section E '!A$309:J483,7,0)*100),"")</f>
        <v/>
      </c>
      <c r="F1045" s="721"/>
      <c r="G1045" s="725" t="str">
        <f ca="1">IFERROR(IF(VLOOKUP(C1045,' Disaggregation - Section E '!A$309:J483,6,0)=0,"",VLOOKUP(C1045,' Disaggregation - Section E '!A$309:J483,6,0)),"")</f>
        <v/>
      </c>
      <c r="H1045" s="734" t="str">
        <f ca="1">IFERROR(IF(INDEX(' Disaggregation - Section E '!F$309:F483,MATCH(C1045,' Disaggregation - Section E '!A$309:A483,0)+1,1)&lt;&gt;0,INDEX(' Disaggregation - Section E '!F$309:F483,MATCH(C1045,' Disaggregation - Section E '!A$309:A483,0)+1,1),""),"")</f>
        <v/>
      </c>
      <c r="I1045" s="726" t="str">
        <f ca="1">IFERROR(IF(VLOOKUP(C1045,' Disaggregation - Section E '!A$309:J483,8,0)=0,"",VLOOKUP(C1045,' Disaggregation - Section E '!A$309:J483,8,0)),"")</f>
        <v/>
      </c>
      <c r="J1045" s="726" t="str">
        <f ca="1">IFERROR(IF(VLOOKUP(C1045,' Disaggregation - Section E '!A$309:J483,9,0)=0,"",VLOOKUP(C1045,' Disaggregation - Section E '!A$309:J483,9,0)),"")</f>
        <v/>
      </c>
      <c r="K1045" s="721" t="str">
        <f ca="1">IFERROR(VLOOKUP(C1045,' Disaggregation - Section E '!A$309:J483,3,0),"")</f>
        <v>Malaria O-1b Proportion of children under five years old who slept under an insecticide-treated net the previous night</v>
      </c>
      <c r="L1045" s="726" t="str">
        <f ca="1">IFERROR(IF(VLOOKUP(C1045,' Disaggregation - Section E '!A$309:J483,10,0)=0,"",VLOOKUP(C1045,' Disaggregation - Section E '!A$309:J483,10,0)),"")</f>
        <v/>
      </c>
      <c r="M1045" s="721" t="str">
        <f ca="1">IFERROR(IF(VLOOKUP(C1045,' Disaggregation - Section E '!A$309:P483,16,0)=0,"",VLOOKUP(C1045,' Disaggregation - Section E '!A$309:P483,16,0)),"")</f>
        <v/>
      </c>
    </row>
    <row r="1046" spans="1:13" x14ac:dyDescent="0.35">
      <c r="A1046" s="721" t="b">
        <f t="shared" ca="1" si="126"/>
        <v>0</v>
      </c>
      <c r="B1046" s="721"/>
      <c r="C1046" s="739" t="str">
        <f ca="1">IF(ROW()=876,"",OFFSET(C1046,-COUNTA(D$875:D1046)+1,0))</f>
        <v>a1V1R00000DyKNaUAN</v>
      </c>
      <c r="D1046" s="734"/>
      <c r="E1046" s="723" t="str">
        <f ca="1">IFERROR(IF(VLOOKUP(C1046,' Disaggregation - Section E '!A$309:J484,7,0)=0,"",VLOOKUP(C1046,' Disaggregation - Section E '!A$309:J484,7,0)*100),"")</f>
        <v/>
      </c>
      <c r="F1046" s="721"/>
      <c r="G1046" s="725" t="str">
        <f ca="1">IFERROR(IF(VLOOKUP(C1046,' Disaggregation - Section E '!A$309:J484,6,0)=0,"",VLOOKUP(C1046,' Disaggregation - Section E '!A$309:J484,6,0)),"")</f>
        <v/>
      </c>
      <c r="H1046" s="734" t="str">
        <f ca="1">IFERROR(IF(INDEX(' Disaggregation - Section E '!F$309:F484,MATCH(C1046,' Disaggregation - Section E '!A$309:A484,0)+1,1)&lt;&gt;0,INDEX(' Disaggregation - Section E '!F$309:F484,MATCH(C1046,' Disaggregation - Section E '!A$309:A484,0)+1,1),""),"")</f>
        <v/>
      </c>
      <c r="I1046" s="726" t="str">
        <f ca="1">IFERROR(IF(VLOOKUP(C1046,' Disaggregation - Section E '!A$309:J484,8,0)=0,"",VLOOKUP(C1046,' Disaggregation - Section E '!A$309:J484,8,0)),"")</f>
        <v/>
      </c>
      <c r="J1046" s="726" t="str">
        <f ca="1">IFERROR(IF(VLOOKUP(C1046,' Disaggregation - Section E '!A$309:J484,9,0)=0,"",VLOOKUP(C1046,' Disaggregation - Section E '!A$309:J484,9,0)),"")</f>
        <v/>
      </c>
      <c r="K1046" s="721" t="str">
        <f ca="1">IFERROR(VLOOKUP(C1046,' Disaggregation - Section E '!A$309:J484,3,0),"")</f>
        <v>Malaria O-1b Proportion of children under five years old who slept under an insecticide-treated net the previous night</v>
      </c>
      <c r="L1046" s="726" t="str">
        <f ca="1">IFERROR(IF(VLOOKUP(C1046,' Disaggregation - Section E '!A$309:J484,10,0)=0,"",VLOOKUP(C1046,' Disaggregation - Section E '!A$309:J484,10,0)),"")</f>
        <v/>
      </c>
      <c r="M1046" s="721" t="str">
        <f ca="1">IFERROR(IF(VLOOKUP(C1046,' Disaggregation - Section E '!A$309:P484,16,0)=0,"",VLOOKUP(C1046,' Disaggregation - Section E '!A$309:P484,16,0)),"")</f>
        <v/>
      </c>
    </row>
    <row r="1047" spans="1:13" x14ac:dyDescent="0.35">
      <c r="A1047" s="721" t="b">
        <f t="shared" ca="1" si="126"/>
        <v>0</v>
      </c>
      <c r="B1047" s="721"/>
      <c r="C1047" s="739" t="str">
        <f ca="1">IF(ROW()=876,"",OFFSET(C1047,-COUNTA(D$875:D1047)+1,0))</f>
        <v>a1V1R00000DyKNbUAN</v>
      </c>
      <c r="D1047" s="734"/>
      <c r="E1047" s="723" t="str">
        <f ca="1">IFERROR(IF(VLOOKUP(C1047,' Disaggregation - Section E '!A$309:J485,7,0)=0,"",VLOOKUP(C1047,' Disaggregation - Section E '!A$309:J485,7,0)*100),"")</f>
        <v/>
      </c>
      <c r="F1047" s="721"/>
      <c r="G1047" s="725" t="str">
        <f ca="1">IFERROR(IF(VLOOKUP(C1047,' Disaggregation - Section E '!A$309:J485,6,0)=0,"",VLOOKUP(C1047,' Disaggregation - Section E '!A$309:J485,6,0)),"")</f>
        <v/>
      </c>
      <c r="H1047" s="734" t="str">
        <f ca="1">IFERROR(IF(INDEX(' Disaggregation - Section E '!F$309:F485,MATCH(C1047,' Disaggregation - Section E '!A$309:A485,0)+1,1)&lt;&gt;0,INDEX(' Disaggregation - Section E '!F$309:F485,MATCH(C1047,' Disaggregation - Section E '!A$309:A485,0)+1,1),""),"")</f>
        <v/>
      </c>
      <c r="I1047" s="726" t="str">
        <f ca="1">IFERROR(IF(VLOOKUP(C1047,' Disaggregation - Section E '!A$309:J485,8,0)=0,"",VLOOKUP(C1047,' Disaggregation - Section E '!A$309:J485,8,0)),"")</f>
        <v/>
      </c>
      <c r="J1047" s="726" t="str">
        <f ca="1">IFERROR(IF(VLOOKUP(C1047,' Disaggregation - Section E '!A$309:J485,9,0)=0,"",VLOOKUP(C1047,' Disaggregation - Section E '!A$309:J485,9,0)),"")</f>
        <v/>
      </c>
      <c r="K1047" s="721" t="str">
        <f ca="1">IFERROR(VLOOKUP(C1047,' Disaggregation - Section E '!A$309:J485,3,0),"")</f>
        <v>Malaria O-1c Proportion of pregnant women who slept under an insecticide-treated net the previous night</v>
      </c>
      <c r="L1047" s="726" t="str">
        <f ca="1">IFERROR(IF(VLOOKUP(C1047,' Disaggregation - Section E '!A$309:J485,10,0)=0,"",VLOOKUP(C1047,' Disaggregation - Section E '!A$309:J485,10,0)),"")</f>
        <v/>
      </c>
      <c r="M1047" s="721" t="str">
        <f ca="1">IFERROR(IF(VLOOKUP(C1047,' Disaggregation - Section E '!A$309:P485,16,0)=0,"",VLOOKUP(C1047,' Disaggregation - Section E '!A$309:P485,16,0)),"")</f>
        <v/>
      </c>
    </row>
    <row r="1048" spans="1:13" x14ac:dyDescent="0.35">
      <c r="A1048" s="721" t="b">
        <f t="shared" ca="1" si="126"/>
        <v>0</v>
      </c>
      <c r="B1048" s="721"/>
      <c r="C1048" s="739" t="str">
        <f ca="1">IF(ROW()=876,"",OFFSET(C1048,-COUNTA(D$875:D1048)+1,0))</f>
        <v>a1V1R00000DyKNcUAN</v>
      </c>
      <c r="D1048" s="734"/>
      <c r="E1048" s="723" t="str">
        <f ca="1">IFERROR(IF(VLOOKUP(C1048,' Disaggregation - Section E '!A$309:J486,7,0)=0,"",VLOOKUP(C1048,' Disaggregation - Section E '!A$309:J486,7,0)*100),"")</f>
        <v/>
      </c>
      <c r="F1048" s="721"/>
      <c r="G1048" s="725" t="str">
        <f ca="1">IFERROR(IF(VLOOKUP(C1048,' Disaggregation - Section E '!A$309:J486,6,0)=0,"",VLOOKUP(C1048,' Disaggregation - Section E '!A$309:J486,6,0)),"")</f>
        <v/>
      </c>
      <c r="H1048" s="734" t="str">
        <f ca="1">IFERROR(IF(INDEX(' Disaggregation - Section E '!F$309:F486,MATCH(C1048,' Disaggregation - Section E '!A$309:A486,0)+1,1)&lt;&gt;0,INDEX(' Disaggregation - Section E '!F$309:F486,MATCH(C1048,' Disaggregation - Section E '!A$309:A486,0)+1,1),""),"")</f>
        <v/>
      </c>
      <c r="I1048" s="726" t="str">
        <f ca="1">IFERROR(IF(VLOOKUP(C1048,' Disaggregation - Section E '!A$309:J486,8,0)=0,"",VLOOKUP(C1048,' Disaggregation - Section E '!A$309:J486,8,0)),"")</f>
        <v/>
      </c>
      <c r="J1048" s="726" t="str">
        <f ca="1">IFERROR(IF(VLOOKUP(C1048,' Disaggregation - Section E '!A$309:J486,9,0)=0,"",VLOOKUP(C1048,' Disaggregation - Section E '!A$309:J486,9,0)),"")</f>
        <v/>
      </c>
      <c r="K1048" s="721" t="str">
        <f ca="1">IFERROR(VLOOKUP(C1048,' Disaggregation - Section E '!A$309:J486,3,0),"")</f>
        <v>Malaria O-1c Proportion of pregnant women who slept under an insecticide-treated net the previous night</v>
      </c>
      <c r="L1048" s="726" t="str">
        <f ca="1">IFERROR(IF(VLOOKUP(C1048,' Disaggregation - Section E '!A$309:J486,10,0)=0,"",VLOOKUP(C1048,' Disaggregation - Section E '!A$309:J486,10,0)),"")</f>
        <v/>
      </c>
      <c r="M1048" s="721" t="str">
        <f ca="1">IFERROR(IF(VLOOKUP(C1048,' Disaggregation - Section E '!A$309:P486,16,0)=0,"",VLOOKUP(C1048,' Disaggregation - Section E '!A$309:P486,16,0)),"")</f>
        <v/>
      </c>
    </row>
    <row r="1049" spans="1:13" x14ac:dyDescent="0.35">
      <c r="A1049" s="721" t="b">
        <f t="shared" ca="1" si="126"/>
        <v>0</v>
      </c>
      <c r="B1049" s="721"/>
      <c r="C1049" s="739" t="str">
        <f ca="1">IF(ROW()=876,"",OFFSET(C1049,-COUNTA(D$875:D1049)+1,0))</f>
        <v>a1V1R00000DyKNdUAN</v>
      </c>
      <c r="D1049" s="734"/>
      <c r="E1049" s="723" t="str">
        <f ca="1">IFERROR(IF(VLOOKUP(C1049,' Disaggregation - Section E '!A$309:J487,7,0)=0,"",VLOOKUP(C1049,' Disaggregation - Section E '!A$309:J487,7,0)*100),"")</f>
        <v/>
      </c>
      <c r="F1049" s="721"/>
      <c r="G1049" s="725" t="str">
        <f ca="1">IFERROR(IF(VLOOKUP(C1049,' Disaggregation - Section E '!A$309:J487,6,0)=0,"",VLOOKUP(C1049,' Disaggregation - Section E '!A$309:J487,6,0)),"")</f>
        <v/>
      </c>
      <c r="H1049" s="734" t="str">
        <f ca="1">IFERROR(IF(INDEX(' Disaggregation - Section E '!F$309:F487,MATCH(C1049,' Disaggregation - Section E '!A$309:A487,0)+1,1)&lt;&gt;0,INDEX(' Disaggregation - Section E '!F$309:F487,MATCH(C1049,' Disaggregation - Section E '!A$309:A487,0)+1,1),""),"")</f>
        <v/>
      </c>
      <c r="I1049" s="726" t="str">
        <f ca="1">IFERROR(IF(VLOOKUP(C1049,' Disaggregation - Section E '!A$309:J487,8,0)=0,"",VLOOKUP(C1049,' Disaggregation - Section E '!A$309:J487,8,0)),"")</f>
        <v/>
      </c>
      <c r="J1049" s="726" t="str">
        <f ca="1">IFERROR(IF(VLOOKUP(C1049,' Disaggregation - Section E '!A$309:J487,9,0)=0,"",VLOOKUP(C1049,' Disaggregation - Section E '!A$309:J487,9,0)),"")</f>
        <v/>
      </c>
      <c r="K1049" s="721" t="str">
        <f ca="1">IFERROR(VLOOKUP(C1049,' Disaggregation - Section E '!A$309:J487,3,0),"")</f>
        <v>Malaria O-1c Proportion of pregnant women who slept under an insecticide-treated net the previous night</v>
      </c>
      <c r="L1049" s="726" t="str">
        <f ca="1">IFERROR(IF(VLOOKUP(C1049,' Disaggregation - Section E '!A$309:J487,10,0)=0,"",VLOOKUP(C1049,' Disaggregation - Section E '!A$309:J487,10,0)),"")</f>
        <v/>
      </c>
      <c r="M1049" s="721" t="str">
        <f ca="1">IFERROR(IF(VLOOKUP(C1049,' Disaggregation - Section E '!A$309:P487,16,0)=0,"",VLOOKUP(C1049,' Disaggregation - Section E '!A$309:P487,16,0)),"")</f>
        <v/>
      </c>
    </row>
    <row r="1050" spans="1:13" x14ac:dyDescent="0.35">
      <c r="A1050" s="721" t="b">
        <f t="shared" ca="1" si="126"/>
        <v>0</v>
      </c>
      <c r="B1050" s="721"/>
      <c r="C1050" s="739" t="str">
        <f ca="1">IF(ROW()=876,"",OFFSET(C1050,-COUNTA(D$875:D1050)+1,0))</f>
        <v>a1V1R00000DyKNeUAN</v>
      </c>
      <c r="D1050" s="734"/>
      <c r="E1050" s="723" t="str">
        <f ca="1">IFERROR(IF(VLOOKUP(C1050,' Disaggregation - Section E '!A$309:J488,7,0)=0,"",VLOOKUP(C1050,' Disaggregation - Section E '!A$309:J488,7,0)*100),"")</f>
        <v/>
      </c>
      <c r="F1050" s="721"/>
      <c r="G1050" s="725" t="str">
        <f ca="1">IFERROR(IF(VLOOKUP(C1050,' Disaggregation - Section E '!A$309:J488,6,0)=0,"",VLOOKUP(C1050,' Disaggregation - Section E '!A$309:J488,6,0)),"")</f>
        <v/>
      </c>
      <c r="H1050" s="734" t="str">
        <f ca="1">IFERROR(IF(INDEX(' Disaggregation - Section E '!F$309:F488,MATCH(C1050,' Disaggregation - Section E '!A$309:A488,0)+1,1)&lt;&gt;0,INDEX(' Disaggregation - Section E '!F$309:F488,MATCH(C1050,' Disaggregation - Section E '!A$309:A488,0)+1,1),""),"")</f>
        <v/>
      </c>
      <c r="I1050" s="726" t="str">
        <f ca="1">IFERROR(IF(VLOOKUP(C1050,' Disaggregation - Section E '!A$309:J488,8,0)=0,"",VLOOKUP(C1050,' Disaggregation - Section E '!A$309:J488,8,0)),"")</f>
        <v/>
      </c>
      <c r="J1050" s="726" t="str">
        <f ca="1">IFERROR(IF(VLOOKUP(C1050,' Disaggregation - Section E '!A$309:J488,9,0)=0,"",VLOOKUP(C1050,' Disaggregation - Section E '!A$309:J488,9,0)),"")</f>
        <v/>
      </c>
      <c r="K1050" s="721" t="str">
        <f ca="1">IFERROR(VLOOKUP(C1050,' Disaggregation - Section E '!A$309:J488,3,0),"")</f>
        <v>Malaria O-1c Proportion of pregnant women who slept under an insecticide-treated net the previous night</v>
      </c>
      <c r="L1050" s="726" t="str">
        <f ca="1">IFERROR(IF(VLOOKUP(C1050,' Disaggregation - Section E '!A$309:J488,10,0)=0,"",VLOOKUP(C1050,' Disaggregation - Section E '!A$309:J488,10,0)),"")</f>
        <v/>
      </c>
      <c r="M1050" s="721" t="str">
        <f ca="1">IFERROR(IF(VLOOKUP(C1050,' Disaggregation - Section E '!A$309:P488,16,0)=0,"",VLOOKUP(C1050,' Disaggregation - Section E '!A$309:P488,16,0)),"")</f>
        <v/>
      </c>
    </row>
    <row r="1051" spans="1:13" x14ac:dyDescent="0.35">
      <c r="A1051" s="721" t="b">
        <f t="shared" ca="1" si="126"/>
        <v>0</v>
      </c>
      <c r="B1051" s="721"/>
      <c r="C1051" s="739" t="str">
        <f ca="1">IF(ROW()=876,"",OFFSET(C1051,-COUNTA(D$875:D1051)+1,0))</f>
        <v>a1V1R00000DyKNfUAN</v>
      </c>
      <c r="D1051" s="734"/>
      <c r="E1051" s="723" t="str">
        <f ca="1">IFERROR(IF(VLOOKUP(C1051,' Disaggregation - Section E '!A$309:J489,7,0)=0,"",VLOOKUP(C1051,' Disaggregation - Section E '!A$309:J489,7,0)*100),"")</f>
        <v/>
      </c>
      <c r="F1051" s="721"/>
      <c r="G1051" s="725" t="str">
        <f ca="1">IFERROR(IF(VLOOKUP(C1051,' Disaggregation - Section E '!A$309:J489,6,0)=0,"",VLOOKUP(C1051,' Disaggregation - Section E '!A$309:J489,6,0)),"")</f>
        <v/>
      </c>
      <c r="H1051" s="734" t="str">
        <f ca="1">IFERROR(IF(INDEX(' Disaggregation - Section E '!F$309:F489,MATCH(C1051,' Disaggregation - Section E '!A$309:A489,0)+1,1)&lt;&gt;0,INDEX(' Disaggregation - Section E '!F$309:F489,MATCH(C1051,' Disaggregation - Section E '!A$309:A489,0)+1,1),""),"")</f>
        <v/>
      </c>
      <c r="I1051" s="726" t="str">
        <f ca="1">IFERROR(IF(VLOOKUP(C1051,' Disaggregation - Section E '!A$309:J489,8,0)=0,"",VLOOKUP(C1051,' Disaggregation - Section E '!A$309:J489,8,0)),"")</f>
        <v/>
      </c>
      <c r="J1051" s="726" t="str">
        <f ca="1">IFERROR(IF(VLOOKUP(C1051,' Disaggregation - Section E '!A$309:J489,9,0)=0,"",VLOOKUP(C1051,' Disaggregation - Section E '!A$309:J489,9,0)),"")</f>
        <v/>
      </c>
      <c r="K1051" s="721" t="str">
        <f ca="1">IFERROR(VLOOKUP(C1051,' Disaggregation - Section E '!A$309:J489,3,0),"")</f>
        <v>Malaria O-1c Proportion of pregnant women who slept under an insecticide-treated net the previous night</v>
      </c>
      <c r="L1051" s="726" t="str">
        <f ca="1">IFERROR(IF(VLOOKUP(C1051,' Disaggregation - Section E '!A$309:J489,10,0)=0,"",VLOOKUP(C1051,' Disaggregation - Section E '!A$309:J489,10,0)),"")</f>
        <v/>
      </c>
      <c r="M1051" s="721" t="str">
        <f ca="1">IFERROR(IF(VLOOKUP(C1051,' Disaggregation - Section E '!A$309:P489,16,0)=0,"",VLOOKUP(C1051,' Disaggregation - Section E '!A$309:P489,16,0)),"")</f>
        <v/>
      </c>
    </row>
    <row r="1052" spans="1:13" x14ac:dyDescent="0.35">
      <c r="A1052" s="721" t="b">
        <f t="shared" ca="1" si="126"/>
        <v>0</v>
      </c>
      <c r="B1052" s="721"/>
      <c r="C1052" s="739" t="str">
        <f ca="1">IF(ROW()=876,"",OFFSET(C1052,-COUNTA(D$875:D1052)+1,0))</f>
        <v>a1V1R00000DyKNgUAN</v>
      </c>
      <c r="D1052" s="734"/>
      <c r="E1052" s="723" t="str">
        <f ca="1">IFERROR(IF(VLOOKUP(C1052,' Disaggregation - Section E '!A$309:J490,7,0)=0,"",VLOOKUP(C1052,' Disaggregation - Section E '!A$309:J490,7,0)*100),"")</f>
        <v/>
      </c>
      <c r="F1052" s="721"/>
      <c r="G1052" s="725" t="str">
        <f ca="1">IFERROR(IF(VLOOKUP(C1052,' Disaggregation - Section E '!A$309:J490,6,0)=0,"",VLOOKUP(C1052,' Disaggregation - Section E '!A$309:J490,6,0)),"")</f>
        <v/>
      </c>
      <c r="H1052" s="734" t="str">
        <f ca="1">IFERROR(IF(INDEX(' Disaggregation - Section E '!F$309:F490,MATCH(C1052,' Disaggregation - Section E '!A$309:A490,0)+1,1)&lt;&gt;0,INDEX(' Disaggregation - Section E '!F$309:F490,MATCH(C1052,' Disaggregation - Section E '!A$309:A490,0)+1,1),""),"")</f>
        <v/>
      </c>
      <c r="I1052" s="726" t="str">
        <f ca="1">IFERROR(IF(VLOOKUP(C1052,' Disaggregation - Section E '!A$309:J490,8,0)=0,"",VLOOKUP(C1052,' Disaggregation - Section E '!A$309:J490,8,0)),"")</f>
        <v/>
      </c>
      <c r="J1052" s="726" t="str">
        <f ca="1">IFERROR(IF(VLOOKUP(C1052,' Disaggregation - Section E '!A$309:J490,9,0)=0,"",VLOOKUP(C1052,' Disaggregation - Section E '!A$309:J490,9,0)),"")</f>
        <v/>
      </c>
      <c r="K1052" s="721" t="str">
        <f ca="1">IFERROR(VLOOKUP(C1052,' Disaggregation - Section E '!A$309:J490,3,0),"")</f>
        <v>Malaria O-1c Proportion of pregnant women who slept under an insecticide-treated net the previous night</v>
      </c>
      <c r="L1052" s="726" t="str">
        <f ca="1">IFERROR(IF(VLOOKUP(C1052,' Disaggregation - Section E '!A$309:J490,10,0)=0,"",VLOOKUP(C1052,' Disaggregation - Section E '!A$309:J490,10,0)),"")</f>
        <v/>
      </c>
      <c r="M1052" s="721" t="str">
        <f ca="1">IFERROR(IF(VLOOKUP(C1052,' Disaggregation - Section E '!A$309:P490,16,0)=0,"",VLOOKUP(C1052,' Disaggregation - Section E '!A$309:P490,16,0)),"")</f>
        <v/>
      </c>
    </row>
    <row r="1053" spans="1:13" x14ac:dyDescent="0.35">
      <c r="A1053" s="721" t="b">
        <f t="shared" ca="1" si="126"/>
        <v>0</v>
      </c>
      <c r="B1053" s="721"/>
      <c r="C1053" s="739" t="str">
        <f ca="1">IF(ROW()=876,"",OFFSET(C1053,-COUNTA(D$875:D1053)+1,0))</f>
        <v>a1V1R00000DyKNhUAN</v>
      </c>
      <c r="D1053" s="734"/>
      <c r="E1053" s="723" t="str">
        <f ca="1">IFERROR(IF(VLOOKUP(C1053,' Disaggregation - Section E '!A$309:J491,7,0)=0,"",VLOOKUP(C1053,' Disaggregation - Section E '!A$309:J491,7,0)*100),"")</f>
        <v/>
      </c>
      <c r="F1053" s="721"/>
      <c r="G1053" s="725" t="str">
        <f ca="1">IFERROR(IF(VLOOKUP(C1053,' Disaggregation - Section E '!A$309:J491,6,0)=0,"",VLOOKUP(C1053,' Disaggregation - Section E '!A$309:J491,6,0)),"")</f>
        <v/>
      </c>
      <c r="H1053" s="734" t="str">
        <f ca="1">IFERROR(IF(INDEX(' Disaggregation - Section E '!F$309:F491,MATCH(C1053,' Disaggregation - Section E '!A$309:A491,0)+1,1)&lt;&gt;0,INDEX(' Disaggregation - Section E '!F$309:F491,MATCH(C1053,' Disaggregation - Section E '!A$309:A491,0)+1,1),""),"")</f>
        <v/>
      </c>
      <c r="I1053" s="726" t="str">
        <f ca="1">IFERROR(IF(VLOOKUP(C1053,' Disaggregation - Section E '!A$309:J491,8,0)=0,"",VLOOKUP(C1053,' Disaggregation - Section E '!A$309:J491,8,0)),"")</f>
        <v/>
      </c>
      <c r="J1053" s="726" t="str">
        <f ca="1">IFERROR(IF(VLOOKUP(C1053,' Disaggregation - Section E '!A$309:J491,9,0)=0,"",VLOOKUP(C1053,' Disaggregation - Section E '!A$309:J491,9,0)),"")</f>
        <v/>
      </c>
      <c r="K1053" s="721" t="str">
        <f ca="1">IFERROR(VLOOKUP(C1053,' Disaggregation - Section E '!A$309:J491,3,0),"")</f>
        <v>Malaria O-1c Proportion of pregnant women who slept under an insecticide-treated net the previous night</v>
      </c>
      <c r="L1053" s="726" t="str">
        <f ca="1">IFERROR(IF(VLOOKUP(C1053,' Disaggregation - Section E '!A$309:J491,10,0)=0,"",VLOOKUP(C1053,' Disaggregation - Section E '!A$309:J491,10,0)),"")</f>
        <v/>
      </c>
      <c r="M1053" s="721" t="str">
        <f ca="1">IFERROR(IF(VLOOKUP(C1053,' Disaggregation - Section E '!A$309:P491,16,0)=0,"",VLOOKUP(C1053,' Disaggregation - Section E '!A$309:P491,16,0)),"")</f>
        <v/>
      </c>
    </row>
    <row r="1054" spans="1:13" x14ac:dyDescent="0.35">
      <c r="A1054" s="721" t="b">
        <f t="shared" ca="1" si="126"/>
        <v>0</v>
      </c>
      <c r="B1054" s="721"/>
      <c r="C1054" s="739" t="str">
        <f ca="1">IF(ROW()=876,"",OFFSET(C1054,-COUNTA(D$875:D1054)+1,0))</f>
        <v>a1V1R00000DyKNiUAN</v>
      </c>
      <c r="D1054" s="734"/>
      <c r="E1054" s="723" t="str">
        <f ca="1">IFERROR(IF(VLOOKUP(C1054,' Disaggregation - Section E '!A$309:J492,7,0)=0,"",VLOOKUP(C1054,' Disaggregation - Section E '!A$309:J492,7,0)*100),"")</f>
        <v/>
      </c>
      <c r="F1054" s="721"/>
      <c r="G1054" s="725" t="str">
        <f ca="1">IFERROR(IF(VLOOKUP(C1054,' Disaggregation - Section E '!A$309:J492,6,0)=0,"",VLOOKUP(C1054,' Disaggregation - Section E '!A$309:J492,6,0)),"")</f>
        <v/>
      </c>
      <c r="H1054" s="734" t="str">
        <f ca="1">IFERROR(IF(INDEX(' Disaggregation - Section E '!F$309:F492,MATCH(C1054,' Disaggregation - Section E '!A$309:A492,0)+1,1)&lt;&gt;0,INDEX(' Disaggregation - Section E '!F$309:F492,MATCH(C1054,' Disaggregation - Section E '!A$309:A492,0)+1,1),""),"")</f>
        <v/>
      </c>
      <c r="I1054" s="726" t="str">
        <f ca="1">IFERROR(IF(VLOOKUP(C1054,' Disaggregation - Section E '!A$309:J492,8,0)=0,"",VLOOKUP(C1054,' Disaggregation - Section E '!A$309:J492,8,0)),"")</f>
        <v/>
      </c>
      <c r="J1054" s="726" t="str">
        <f ca="1">IFERROR(IF(VLOOKUP(C1054,' Disaggregation - Section E '!A$309:J492,9,0)=0,"",VLOOKUP(C1054,' Disaggregation - Section E '!A$309:J492,9,0)),"")</f>
        <v/>
      </c>
      <c r="K1054" s="721" t="str">
        <f ca="1">IFERROR(VLOOKUP(C1054,' Disaggregation - Section E '!A$309:J492,3,0),"")</f>
        <v>Malaria O-1c Proportion of pregnant women who slept under an insecticide-treated net the previous night</v>
      </c>
      <c r="L1054" s="726" t="str">
        <f ca="1">IFERROR(IF(VLOOKUP(C1054,' Disaggregation - Section E '!A$309:J492,10,0)=0,"",VLOOKUP(C1054,' Disaggregation - Section E '!A$309:J492,10,0)),"")</f>
        <v/>
      </c>
      <c r="M1054" s="721" t="str">
        <f ca="1">IFERROR(IF(VLOOKUP(C1054,' Disaggregation - Section E '!A$309:P492,16,0)=0,"",VLOOKUP(C1054,' Disaggregation - Section E '!A$309:P492,16,0)),"")</f>
        <v/>
      </c>
    </row>
    <row r="1055" spans="1:13" x14ac:dyDescent="0.35">
      <c r="A1055" s="721" t="b">
        <f t="shared" ca="1" si="126"/>
        <v>0</v>
      </c>
      <c r="B1055" s="721"/>
      <c r="C1055" s="739" t="str">
        <f ca="1">IF(ROW()=876,"",OFFSET(C1055,-COUNTA(D$875:D1055)+1,0))</f>
        <v>a1V1R00000DyKNjUAN</v>
      </c>
      <c r="D1055" s="734"/>
      <c r="E1055" s="723" t="str">
        <f ca="1">IFERROR(IF(VLOOKUP(C1055,' Disaggregation - Section E '!A$309:J493,7,0)=0,"",VLOOKUP(C1055,' Disaggregation - Section E '!A$309:J493,7,0)*100),"")</f>
        <v/>
      </c>
      <c r="F1055" s="721"/>
      <c r="G1055" s="725" t="str">
        <f ca="1">IFERROR(IF(VLOOKUP(C1055,' Disaggregation - Section E '!A$309:J493,6,0)=0,"",VLOOKUP(C1055,' Disaggregation - Section E '!A$309:J493,6,0)),"")</f>
        <v/>
      </c>
      <c r="H1055" s="734" t="str">
        <f ca="1">IFERROR(IF(INDEX(' Disaggregation - Section E '!F$309:F493,MATCH(C1055,' Disaggregation - Section E '!A$309:A493,0)+1,1)&lt;&gt;0,INDEX(' Disaggregation - Section E '!F$309:F493,MATCH(C1055,' Disaggregation - Section E '!A$309:A493,0)+1,1),""),"")</f>
        <v/>
      </c>
      <c r="I1055" s="726" t="str">
        <f ca="1">IFERROR(IF(VLOOKUP(C1055,' Disaggregation - Section E '!A$309:J493,8,0)=0,"",VLOOKUP(C1055,' Disaggregation - Section E '!A$309:J493,8,0)),"")</f>
        <v/>
      </c>
      <c r="J1055" s="726" t="str">
        <f ca="1">IFERROR(IF(VLOOKUP(C1055,' Disaggregation - Section E '!A$309:J493,9,0)=0,"",VLOOKUP(C1055,' Disaggregation - Section E '!A$309:J493,9,0)),"")</f>
        <v/>
      </c>
      <c r="K1055" s="721" t="str">
        <f ca="1">IFERROR(VLOOKUP(C1055,' Disaggregation - Section E '!A$309:J493,3,0),"")</f>
        <v>Malaria O-1c Proportion of pregnant women who slept under an insecticide-treated net the previous night</v>
      </c>
      <c r="L1055" s="726" t="str">
        <f ca="1">IFERROR(IF(VLOOKUP(C1055,' Disaggregation - Section E '!A$309:J493,10,0)=0,"",VLOOKUP(C1055,' Disaggregation - Section E '!A$309:J493,10,0)),"")</f>
        <v/>
      </c>
      <c r="M1055" s="721" t="str">
        <f ca="1">IFERROR(IF(VLOOKUP(C1055,' Disaggregation - Section E '!A$309:P493,16,0)=0,"",VLOOKUP(C1055,' Disaggregation - Section E '!A$309:P493,16,0)),"")</f>
        <v/>
      </c>
    </row>
    <row r="1056" spans="1:13" x14ac:dyDescent="0.35">
      <c r="A1056" s="721" t="b">
        <f t="shared" ca="1" si="126"/>
        <v>0</v>
      </c>
      <c r="B1056" s="721"/>
      <c r="C1056" s="739" t="str">
        <f ca="1">IF(ROW()=876,"",OFFSET(C1056,-COUNTA(D$875:D1056)+1,0))</f>
        <v>a1V1R00000DyKNkUAN</v>
      </c>
      <c r="D1056" s="734"/>
      <c r="E1056" s="723" t="str">
        <f ca="1">IFERROR(IF(VLOOKUP(C1056,' Disaggregation - Section E '!A$309:J494,7,0)=0,"",VLOOKUP(C1056,' Disaggregation - Section E '!A$309:J494,7,0)*100),"")</f>
        <v/>
      </c>
      <c r="F1056" s="721"/>
      <c r="G1056" s="725" t="str">
        <f ca="1">IFERROR(IF(VLOOKUP(C1056,' Disaggregation - Section E '!A$309:J494,6,0)=0,"",VLOOKUP(C1056,' Disaggregation - Section E '!A$309:J494,6,0)),"")</f>
        <v/>
      </c>
      <c r="H1056" s="734" t="str">
        <f ca="1">IFERROR(IF(INDEX(' Disaggregation - Section E '!F$309:F494,MATCH(C1056,' Disaggregation - Section E '!A$309:A494,0)+1,1)&lt;&gt;0,INDEX(' Disaggregation - Section E '!F$309:F494,MATCH(C1056,' Disaggregation - Section E '!A$309:A494,0)+1,1),""),"")</f>
        <v/>
      </c>
      <c r="I1056" s="726" t="str">
        <f ca="1">IFERROR(IF(VLOOKUP(C1056,' Disaggregation - Section E '!A$309:J494,8,0)=0,"",VLOOKUP(C1056,' Disaggregation - Section E '!A$309:J494,8,0)),"")</f>
        <v/>
      </c>
      <c r="J1056" s="726" t="str">
        <f ca="1">IFERROR(IF(VLOOKUP(C1056,' Disaggregation - Section E '!A$309:J494,9,0)=0,"",VLOOKUP(C1056,' Disaggregation - Section E '!A$309:J494,9,0)),"")</f>
        <v/>
      </c>
      <c r="K1056" s="721" t="str">
        <f ca="1">IFERROR(VLOOKUP(C1056,' Disaggregation - Section E '!A$309:J494,3,0),"")</f>
        <v>Malaria O-1c Proportion of pregnant women who slept under an insecticide-treated net the previous night</v>
      </c>
      <c r="L1056" s="726" t="str">
        <f ca="1">IFERROR(IF(VLOOKUP(C1056,' Disaggregation - Section E '!A$309:J494,10,0)=0,"",VLOOKUP(C1056,' Disaggregation - Section E '!A$309:J494,10,0)),"")</f>
        <v/>
      </c>
      <c r="M1056" s="721" t="str">
        <f ca="1">IFERROR(IF(VLOOKUP(C1056,' Disaggregation - Section E '!A$309:P494,16,0)=0,"",VLOOKUP(C1056,' Disaggregation - Section E '!A$309:P494,16,0)),"")</f>
        <v/>
      </c>
    </row>
    <row r="1057" spans="1:13" x14ac:dyDescent="0.35">
      <c r="A1057" s="721" t="b">
        <f t="shared" ca="1" si="126"/>
        <v>0</v>
      </c>
      <c r="B1057" s="721"/>
      <c r="C1057" s="739" t="str">
        <f ca="1">IF(ROW()=876,"",OFFSET(C1057,-COUNTA(D$875:D1057)+1,0))</f>
        <v>a1V1R00000DyKNlUAN</v>
      </c>
      <c r="D1057" s="734"/>
      <c r="E1057" s="723" t="str">
        <f ca="1">IFERROR(IF(VLOOKUP(C1057,' Disaggregation - Section E '!A$309:J495,7,0)=0,"",VLOOKUP(C1057,' Disaggregation - Section E '!A$309:J495,7,0)*100),"")</f>
        <v/>
      </c>
      <c r="F1057" s="721"/>
      <c r="G1057" s="725" t="str">
        <f ca="1">IFERROR(IF(VLOOKUP(C1057,' Disaggregation - Section E '!A$309:J495,6,0)=0,"",VLOOKUP(C1057,' Disaggregation - Section E '!A$309:J495,6,0)),"")</f>
        <v/>
      </c>
      <c r="H1057" s="734" t="str">
        <f ca="1">IFERROR(IF(INDEX(' Disaggregation - Section E '!F$309:F495,MATCH(C1057,' Disaggregation - Section E '!A$309:A495,0)+1,1)&lt;&gt;0,INDEX(' Disaggregation - Section E '!F$309:F495,MATCH(C1057,' Disaggregation - Section E '!A$309:A495,0)+1,1),""),"")</f>
        <v/>
      </c>
      <c r="I1057" s="726" t="str">
        <f ca="1">IFERROR(IF(VLOOKUP(C1057,' Disaggregation - Section E '!A$309:J495,8,0)=0,"",VLOOKUP(C1057,' Disaggregation - Section E '!A$309:J495,8,0)),"")</f>
        <v/>
      </c>
      <c r="J1057" s="726" t="str">
        <f ca="1">IFERROR(IF(VLOOKUP(C1057,' Disaggregation - Section E '!A$309:J495,9,0)=0,"",VLOOKUP(C1057,' Disaggregation - Section E '!A$309:J495,9,0)),"")</f>
        <v/>
      </c>
      <c r="K1057" s="721" t="str">
        <f ca="1">IFERROR(VLOOKUP(C1057,' Disaggregation - Section E '!A$309:J495,3,0),"")</f>
        <v/>
      </c>
      <c r="L1057" s="726" t="str">
        <f ca="1">IFERROR(IF(VLOOKUP(C1057,' Disaggregation - Section E '!A$309:J495,10,0)=0,"",VLOOKUP(C1057,' Disaggregation - Section E '!A$309:J495,10,0)),"")</f>
        <v/>
      </c>
      <c r="M1057" s="721" t="str">
        <f ca="1">IFERROR(IF(VLOOKUP(C1057,' Disaggregation - Section E '!A$309:P495,16,0)=0,"",VLOOKUP(C1057,' Disaggregation - Section E '!A$309:P495,16,0)),"")</f>
        <v/>
      </c>
    </row>
    <row r="1058" spans="1:13" x14ac:dyDescent="0.35">
      <c r="A1058" s="721" t="b">
        <f t="shared" ca="1" si="126"/>
        <v>0</v>
      </c>
      <c r="B1058" s="721"/>
      <c r="C1058" s="739" t="str">
        <f ca="1">IF(ROW()=876,"",OFFSET(C1058,-COUNTA(D$875:D1058)+1,0))</f>
        <v>a1V1R00000DyKNmUAN</v>
      </c>
      <c r="D1058" s="734"/>
      <c r="E1058" s="723" t="str">
        <f ca="1">IFERROR(IF(VLOOKUP(C1058,' Disaggregation - Section E '!A$309:J496,7,0)=0,"",VLOOKUP(C1058,' Disaggregation - Section E '!A$309:J496,7,0)*100),"")</f>
        <v/>
      </c>
      <c r="F1058" s="721"/>
      <c r="G1058" s="725" t="str">
        <f ca="1">IFERROR(IF(VLOOKUP(C1058,' Disaggregation - Section E '!A$309:J496,6,0)=0,"",VLOOKUP(C1058,' Disaggregation - Section E '!A$309:J496,6,0)),"")</f>
        <v/>
      </c>
      <c r="H1058" s="734" t="str">
        <f ca="1">IFERROR(IF(INDEX(' Disaggregation - Section E '!F$309:F496,MATCH(C1058,' Disaggregation - Section E '!A$309:A496,0)+1,1)&lt;&gt;0,INDEX(' Disaggregation - Section E '!F$309:F496,MATCH(C1058,' Disaggregation - Section E '!A$309:A496,0)+1,1),""),"")</f>
        <v/>
      </c>
      <c r="I1058" s="726" t="str">
        <f ca="1">IFERROR(IF(VLOOKUP(C1058,' Disaggregation - Section E '!A$309:J496,8,0)=0,"",VLOOKUP(C1058,' Disaggregation - Section E '!A$309:J496,8,0)),"")</f>
        <v/>
      </c>
      <c r="J1058" s="726" t="str">
        <f ca="1">IFERROR(IF(VLOOKUP(C1058,' Disaggregation - Section E '!A$309:J496,9,0)=0,"",VLOOKUP(C1058,' Disaggregation - Section E '!A$309:J496,9,0)),"")</f>
        <v/>
      </c>
      <c r="K1058" s="721" t="str">
        <f ca="1">IFERROR(VLOOKUP(C1058,' Disaggregation - Section E '!A$309:J496,3,0),"")</f>
        <v/>
      </c>
      <c r="L1058" s="726" t="str">
        <f ca="1">IFERROR(IF(VLOOKUP(C1058,' Disaggregation - Section E '!A$309:J496,10,0)=0,"",VLOOKUP(C1058,' Disaggregation - Section E '!A$309:J496,10,0)),"")</f>
        <v/>
      </c>
      <c r="M1058" s="721" t="str">
        <f ca="1">IFERROR(IF(VLOOKUP(C1058,' Disaggregation - Section E '!A$309:P496,16,0)=0,"",VLOOKUP(C1058,' Disaggregation - Section E '!A$309:P496,16,0)),"")</f>
        <v/>
      </c>
    </row>
    <row r="1059" spans="1:13" x14ac:dyDescent="0.35">
      <c r="A1059" s="721" t="b">
        <f t="shared" ca="1" si="126"/>
        <v>0</v>
      </c>
      <c r="B1059" s="721"/>
      <c r="C1059" s="739" t="str">
        <f ca="1">IF(ROW()=876,"",OFFSET(C1059,-COUNTA(D$875:D1059)+1,0))</f>
        <v>a1V1R00000DyKNnUAN</v>
      </c>
      <c r="D1059" s="734"/>
      <c r="E1059" s="723" t="str">
        <f ca="1">IFERROR(IF(VLOOKUP(C1059,' Disaggregation - Section E '!A$309:J497,7,0)=0,"",VLOOKUP(C1059,' Disaggregation - Section E '!A$309:J497,7,0)*100),"")</f>
        <v/>
      </c>
      <c r="F1059" s="721"/>
      <c r="G1059" s="725" t="str">
        <f ca="1">IFERROR(IF(VLOOKUP(C1059,' Disaggregation - Section E '!A$309:J497,6,0)=0,"",VLOOKUP(C1059,' Disaggregation - Section E '!A$309:J497,6,0)),"")</f>
        <v/>
      </c>
      <c r="H1059" s="734" t="str">
        <f ca="1">IFERROR(IF(INDEX(' Disaggregation - Section E '!F$309:F497,MATCH(C1059,' Disaggregation - Section E '!A$309:A497,0)+1,1)&lt;&gt;0,INDEX(' Disaggregation - Section E '!F$309:F497,MATCH(C1059,' Disaggregation - Section E '!A$309:A497,0)+1,1),""),"")</f>
        <v/>
      </c>
      <c r="I1059" s="726" t="str">
        <f ca="1">IFERROR(IF(VLOOKUP(C1059,' Disaggregation - Section E '!A$309:J497,8,0)=0,"",VLOOKUP(C1059,' Disaggregation - Section E '!A$309:J497,8,0)),"")</f>
        <v/>
      </c>
      <c r="J1059" s="726" t="str">
        <f ca="1">IFERROR(IF(VLOOKUP(C1059,' Disaggregation - Section E '!A$309:J497,9,0)=0,"",VLOOKUP(C1059,' Disaggregation - Section E '!A$309:J497,9,0)),"")</f>
        <v/>
      </c>
      <c r="K1059" s="721" t="str">
        <f ca="1">IFERROR(VLOOKUP(C1059,' Disaggregation - Section E '!A$309:J497,3,0),"")</f>
        <v/>
      </c>
      <c r="L1059" s="726" t="str">
        <f ca="1">IFERROR(IF(VLOOKUP(C1059,' Disaggregation - Section E '!A$309:J497,10,0)=0,"",VLOOKUP(C1059,' Disaggregation - Section E '!A$309:J497,10,0)),"")</f>
        <v/>
      </c>
      <c r="M1059" s="721" t="str">
        <f ca="1">IFERROR(IF(VLOOKUP(C1059,' Disaggregation - Section E '!A$309:P497,16,0)=0,"",VLOOKUP(C1059,' Disaggregation - Section E '!A$309:P497,16,0)),"")</f>
        <v/>
      </c>
    </row>
    <row r="1060" spans="1:13" x14ac:dyDescent="0.35">
      <c r="A1060" s="721" t="b">
        <f t="shared" ca="1" si="126"/>
        <v>0</v>
      </c>
      <c r="B1060" s="721"/>
      <c r="C1060" s="739" t="str">
        <f ca="1">IF(ROW()=876,"",OFFSET(C1060,-COUNTA(D$875:D1060)+1,0))</f>
        <v>a1V1R00000DyKNoUAN</v>
      </c>
      <c r="D1060" s="734"/>
      <c r="E1060" s="723" t="str">
        <f ca="1">IFERROR(IF(VLOOKUP(C1060,' Disaggregation - Section E '!A$309:J498,7,0)=0,"",VLOOKUP(C1060,' Disaggregation - Section E '!A$309:J498,7,0)*100),"")</f>
        <v/>
      </c>
      <c r="F1060" s="721"/>
      <c r="G1060" s="725" t="str">
        <f ca="1">IFERROR(IF(VLOOKUP(C1060,' Disaggregation - Section E '!A$309:J498,6,0)=0,"",VLOOKUP(C1060,' Disaggregation - Section E '!A$309:J498,6,0)),"")</f>
        <v/>
      </c>
      <c r="H1060" s="734" t="str">
        <f ca="1">IFERROR(IF(INDEX(' Disaggregation - Section E '!F$309:F498,MATCH(C1060,' Disaggregation - Section E '!A$309:A498,0)+1,1)&lt;&gt;0,INDEX(' Disaggregation - Section E '!F$309:F498,MATCH(C1060,' Disaggregation - Section E '!A$309:A498,0)+1,1),""),"")</f>
        <v/>
      </c>
      <c r="I1060" s="726" t="str">
        <f ca="1">IFERROR(IF(VLOOKUP(C1060,' Disaggregation - Section E '!A$309:J498,8,0)=0,"",VLOOKUP(C1060,' Disaggregation - Section E '!A$309:J498,8,0)),"")</f>
        <v/>
      </c>
      <c r="J1060" s="726" t="str">
        <f ca="1">IFERROR(IF(VLOOKUP(C1060,' Disaggregation - Section E '!A$309:J498,9,0)=0,"",VLOOKUP(C1060,' Disaggregation - Section E '!A$309:J498,9,0)),"")</f>
        <v/>
      </c>
      <c r="K1060" s="721" t="str">
        <f ca="1">IFERROR(VLOOKUP(C1060,' Disaggregation - Section E '!A$309:J498,3,0),"")</f>
        <v/>
      </c>
      <c r="L1060" s="726" t="str">
        <f ca="1">IFERROR(IF(VLOOKUP(C1060,' Disaggregation - Section E '!A$309:J498,10,0)=0,"",VLOOKUP(C1060,' Disaggregation - Section E '!A$309:J498,10,0)),"")</f>
        <v/>
      </c>
      <c r="M1060" s="721" t="str">
        <f ca="1">IFERROR(IF(VLOOKUP(C1060,' Disaggregation - Section E '!A$309:P498,16,0)=0,"",VLOOKUP(C1060,' Disaggregation - Section E '!A$309:P498,16,0)),"")</f>
        <v/>
      </c>
    </row>
    <row r="1061" spans="1:13" x14ac:dyDescent="0.35">
      <c r="A1061" s="721" t="b">
        <f t="shared" ca="1" si="126"/>
        <v>0</v>
      </c>
      <c r="B1061" s="721"/>
      <c r="C1061" s="739" t="str">
        <f ca="1">IF(ROW()=876,"",OFFSET(C1061,-COUNTA(D$875:D1061)+1,0))</f>
        <v>a1V1R00000DyKNpUAN</v>
      </c>
      <c r="D1061" s="734"/>
      <c r="E1061" s="723" t="str">
        <f ca="1">IFERROR(IF(VLOOKUP(C1061,' Disaggregation - Section E '!A$309:J499,7,0)=0,"",VLOOKUP(C1061,' Disaggregation - Section E '!A$309:J499,7,0)*100),"")</f>
        <v/>
      </c>
      <c r="F1061" s="721"/>
      <c r="G1061" s="725" t="str">
        <f ca="1">IFERROR(IF(VLOOKUP(C1061,' Disaggregation - Section E '!A$309:J499,6,0)=0,"",VLOOKUP(C1061,' Disaggregation - Section E '!A$309:J499,6,0)),"")</f>
        <v/>
      </c>
      <c r="H1061" s="734" t="str">
        <f ca="1">IFERROR(IF(INDEX(' Disaggregation - Section E '!F$309:F499,MATCH(C1061,' Disaggregation - Section E '!A$309:A499,0)+1,1)&lt;&gt;0,INDEX(' Disaggregation - Section E '!F$309:F499,MATCH(C1061,' Disaggregation - Section E '!A$309:A499,0)+1,1),""),"")</f>
        <v/>
      </c>
      <c r="I1061" s="726" t="str">
        <f ca="1">IFERROR(IF(VLOOKUP(C1061,' Disaggregation - Section E '!A$309:J499,8,0)=0,"",VLOOKUP(C1061,' Disaggregation - Section E '!A$309:J499,8,0)),"")</f>
        <v/>
      </c>
      <c r="J1061" s="726" t="str">
        <f ca="1">IFERROR(IF(VLOOKUP(C1061,' Disaggregation - Section E '!A$309:J499,9,0)=0,"",VLOOKUP(C1061,' Disaggregation - Section E '!A$309:J499,9,0)),"")</f>
        <v/>
      </c>
      <c r="K1061" s="721" t="str">
        <f ca="1">IFERROR(VLOOKUP(C1061,' Disaggregation - Section E '!A$309:J499,3,0),"")</f>
        <v/>
      </c>
      <c r="L1061" s="726" t="str">
        <f ca="1">IFERROR(IF(VLOOKUP(C1061,' Disaggregation - Section E '!A$309:J499,10,0)=0,"",VLOOKUP(C1061,' Disaggregation - Section E '!A$309:J499,10,0)),"")</f>
        <v/>
      </c>
      <c r="M1061" s="721" t="str">
        <f ca="1">IFERROR(IF(VLOOKUP(C1061,' Disaggregation - Section E '!A$309:P499,16,0)=0,"",VLOOKUP(C1061,' Disaggregation - Section E '!A$309:P499,16,0)),"")</f>
        <v/>
      </c>
    </row>
    <row r="1062" spans="1:13" x14ac:dyDescent="0.35">
      <c r="A1062" s="721" t="b">
        <f t="shared" ca="1" si="126"/>
        <v>0</v>
      </c>
      <c r="B1062" s="721"/>
      <c r="C1062" s="739" t="str">
        <f ca="1">IF(ROW()=876,"",OFFSET(C1062,-COUNTA(D$875:D1062)+1,0))</f>
        <v>a1V1R00000DyKNqUAN</v>
      </c>
      <c r="D1062" s="734"/>
      <c r="E1062" s="723" t="str">
        <f ca="1">IFERROR(IF(VLOOKUP(C1062,' Disaggregation - Section E '!A$309:J500,7,0)=0,"",VLOOKUP(C1062,' Disaggregation - Section E '!A$309:J500,7,0)*100),"")</f>
        <v/>
      </c>
      <c r="F1062" s="721"/>
      <c r="G1062" s="725" t="str">
        <f ca="1">IFERROR(IF(VLOOKUP(C1062,' Disaggregation - Section E '!A$309:J500,6,0)=0,"",VLOOKUP(C1062,' Disaggregation - Section E '!A$309:J500,6,0)),"")</f>
        <v/>
      </c>
      <c r="H1062" s="734" t="str">
        <f ca="1">IFERROR(IF(INDEX(' Disaggregation - Section E '!F$309:F500,MATCH(C1062,' Disaggregation - Section E '!A$309:A500,0)+1,1)&lt;&gt;0,INDEX(' Disaggregation - Section E '!F$309:F500,MATCH(C1062,' Disaggregation - Section E '!A$309:A500,0)+1,1),""),"")</f>
        <v/>
      </c>
      <c r="I1062" s="726" t="str">
        <f ca="1">IFERROR(IF(VLOOKUP(C1062,' Disaggregation - Section E '!A$309:J500,8,0)=0,"",VLOOKUP(C1062,' Disaggregation - Section E '!A$309:J500,8,0)),"")</f>
        <v/>
      </c>
      <c r="J1062" s="726" t="str">
        <f ca="1">IFERROR(IF(VLOOKUP(C1062,' Disaggregation - Section E '!A$309:J500,9,0)=0,"",VLOOKUP(C1062,' Disaggregation - Section E '!A$309:J500,9,0)),"")</f>
        <v/>
      </c>
      <c r="K1062" s="721" t="str">
        <f ca="1">IFERROR(VLOOKUP(C1062,' Disaggregation - Section E '!A$309:J500,3,0),"")</f>
        <v/>
      </c>
      <c r="L1062" s="726" t="str">
        <f ca="1">IFERROR(IF(VLOOKUP(C1062,' Disaggregation - Section E '!A$309:J500,10,0)=0,"",VLOOKUP(C1062,' Disaggregation - Section E '!A$309:J500,10,0)),"")</f>
        <v/>
      </c>
      <c r="M1062" s="721" t="str">
        <f ca="1">IFERROR(IF(VLOOKUP(C1062,' Disaggregation - Section E '!A$309:P500,16,0)=0,"",VLOOKUP(C1062,' Disaggregation - Section E '!A$309:P500,16,0)),"")</f>
        <v/>
      </c>
    </row>
    <row r="1063" spans="1:13" x14ac:dyDescent="0.35">
      <c r="A1063" s="721" t="b">
        <f t="shared" ca="1" si="126"/>
        <v>0</v>
      </c>
      <c r="B1063" s="721"/>
      <c r="C1063" s="739" t="str">
        <f ca="1">IF(ROW()=876,"",OFFSET(C1063,-COUNTA(D$875:D1063)+1,0))</f>
        <v>a1V1R00000DyKNrUAN</v>
      </c>
      <c r="D1063" s="734"/>
      <c r="E1063" s="723" t="str">
        <f ca="1">IFERROR(IF(VLOOKUP(C1063,' Disaggregation - Section E '!A$309:J501,7,0)=0,"",VLOOKUP(C1063,' Disaggregation - Section E '!A$309:J501,7,0)*100),"")</f>
        <v/>
      </c>
      <c r="F1063" s="721"/>
      <c r="G1063" s="725" t="str">
        <f ca="1">IFERROR(IF(VLOOKUP(C1063,' Disaggregation - Section E '!A$309:J501,6,0)=0,"",VLOOKUP(C1063,' Disaggregation - Section E '!A$309:J501,6,0)),"")</f>
        <v/>
      </c>
      <c r="H1063" s="734" t="str">
        <f ca="1">IFERROR(IF(INDEX(' Disaggregation - Section E '!F$309:F501,MATCH(C1063,' Disaggregation - Section E '!A$309:A501,0)+1,1)&lt;&gt;0,INDEX(' Disaggregation - Section E '!F$309:F501,MATCH(C1063,' Disaggregation - Section E '!A$309:A501,0)+1,1),""),"")</f>
        <v/>
      </c>
      <c r="I1063" s="726" t="str">
        <f ca="1">IFERROR(IF(VLOOKUP(C1063,' Disaggregation - Section E '!A$309:J501,8,0)=0,"",VLOOKUP(C1063,' Disaggregation - Section E '!A$309:J501,8,0)),"")</f>
        <v/>
      </c>
      <c r="J1063" s="726" t="str">
        <f ca="1">IFERROR(IF(VLOOKUP(C1063,' Disaggregation - Section E '!A$309:J501,9,0)=0,"",VLOOKUP(C1063,' Disaggregation - Section E '!A$309:J501,9,0)),"")</f>
        <v/>
      </c>
      <c r="K1063" s="721" t="str">
        <f ca="1">IFERROR(VLOOKUP(C1063,' Disaggregation - Section E '!A$309:J501,3,0),"")</f>
        <v/>
      </c>
      <c r="L1063" s="726" t="str">
        <f ca="1">IFERROR(IF(VLOOKUP(C1063,' Disaggregation - Section E '!A$309:J501,10,0)=0,"",VLOOKUP(C1063,' Disaggregation - Section E '!A$309:J501,10,0)),"")</f>
        <v/>
      </c>
      <c r="M1063" s="721" t="str">
        <f ca="1">IFERROR(IF(VLOOKUP(C1063,' Disaggregation - Section E '!A$309:P501,16,0)=0,"",VLOOKUP(C1063,' Disaggregation - Section E '!A$309:P501,16,0)),"")</f>
        <v/>
      </c>
    </row>
    <row r="1064" spans="1:13" x14ac:dyDescent="0.35">
      <c r="A1064" s="721" t="b">
        <f t="shared" ca="1" si="126"/>
        <v>0</v>
      </c>
      <c r="B1064" s="721"/>
      <c r="C1064" s="739" t="str">
        <f ca="1">IF(ROW()=876,"",OFFSET(C1064,-COUNTA(D$875:D1064)+1,0))</f>
        <v>a1V1R00000DyKNsUAN</v>
      </c>
      <c r="D1064" s="734"/>
      <c r="E1064" s="723" t="str">
        <f ca="1">IFERROR(IF(VLOOKUP(C1064,' Disaggregation - Section E '!A$309:J502,7,0)=0,"",VLOOKUP(C1064,' Disaggregation - Section E '!A$309:J502,7,0)*100),"")</f>
        <v/>
      </c>
      <c r="F1064" s="721"/>
      <c r="G1064" s="725" t="str">
        <f ca="1">IFERROR(IF(VLOOKUP(C1064,' Disaggregation - Section E '!A$309:J502,6,0)=0,"",VLOOKUP(C1064,' Disaggregation - Section E '!A$309:J502,6,0)),"")</f>
        <v/>
      </c>
      <c r="H1064" s="734" t="str">
        <f ca="1">IFERROR(IF(INDEX(' Disaggregation - Section E '!F$309:F502,MATCH(C1064,' Disaggregation - Section E '!A$309:A502,0)+1,1)&lt;&gt;0,INDEX(' Disaggregation - Section E '!F$309:F502,MATCH(C1064,' Disaggregation - Section E '!A$309:A502,0)+1,1),""),"")</f>
        <v/>
      </c>
      <c r="I1064" s="726" t="str">
        <f ca="1">IFERROR(IF(VLOOKUP(C1064,' Disaggregation - Section E '!A$309:J502,8,0)=0,"",VLOOKUP(C1064,' Disaggregation - Section E '!A$309:J502,8,0)),"")</f>
        <v/>
      </c>
      <c r="J1064" s="726" t="str">
        <f ca="1">IFERROR(IF(VLOOKUP(C1064,' Disaggregation - Section E '!A$309:J502,9,0)=0,"",VLOOKUP(C1064,' Disaggregation - Section E '!A$309:J502,9,0)),"")</f>
        <v/>
      </c>
      <c r="K1064" s="721" t="str">
        <f ca="1">IFERROR(VLOOKUP(C1064,' Disaggregation - Section E '!A$309:J502,3,0),"")</f>
        <v/>
      </c>
      <c r="L1064" s="726" t="str">
        <f ca="1">IFERROR(IF(VLOOKUP(C1064,' Disaggregation - Section E '!A$309:J502,10,0)=0,"",VLOOKUP(C1064,' Disaggregation - Section E '!A$309:J502,10,0)),"")</f>
        <v/>
      </c>
      <c r="M1064" s="721" t="str">
        <f ca="1">IFERROR(IF(VLOOKUP(C1064,' Disaggregation - Section E '!A$309:P502,16,0)=0,"",VLOOKUP(C1064,' Disaggregation - Section E '!A$309:P502,16,0)),"")</f>
        <v/>
      </c>
    </row>
    <row r="1065" spans="1:13" x14ac:dyDescent="0.35">
      <c r="A1065" s="721" t="b">
        <f t="shared" ca="1" si="126"/>
        <v>0</v>
      </c>
      <c r="B1065" s="721"/>
      <c r="C1065" s="739" t="str">
        <f ca="1">IF(ROW()=876,"",OFFSET(C1065,-COUNTA(D$875:D1065)+1,0))</f>
        <v>a1V1R00000DyKNtUAN</v>
      </c>
      <c r="D1065" s="734"/>
      <c r="E1065" s="723" t="str">
        <f ca="1">IFERROR(IF(VLOOKUP(C1065,' Disaggregation - Section E '!A$309:J503,7,0)=0,"",VLOOKUP(C1065,' Disaggregation - Section E '!A$309:J503,7,0)*100),"")</f>
        <v/>
      </c>
      <c r="F1065" s="721"/>
      <c r="G1065" s="725" t="str">
        <f ca="1">IFERROR(IF(VLOOKUP(C1065,' Disaggregation - Section E '!A$309:J503,6,0)=0,"",VLOOKUP(C1065,' Disaggregation - Section E '!A$309:J503,6,0)),"")</f>
        <v/>
      </c>
      <c r="H1065" s="734" t="str">
        <f ca="1">IFERROR(IF(INDEX(' Disaggregation - Section E '!F$309:F503,MATCH(C1065,' Disaggregation - Section E '!A$309:A503,0)+1,1)&lt;&gt;0,INDEX(' Disaggregation - Section E '!F$309:F503,MATCH(C1065,' Disaggregation - Section E '!A$309:A503,0)+1,1),""),"")</f>
        <v/>
      </c>
      <c r="I1065" s="726" t="str">
        <f ca="1">IFERROR(IF(VLOOKUP(C1065,' Disaggregation - Section E '!A$309:J503,8,0)=0,"",VLOOKUP(C1065,' Disaggregation - Section E '!A$309:J503,8,0)),"")</f>
        <v/>
      </c>
      <c r="J1065" s="726" t="str">
        <f ca="1">IFERROR(IF(VLOOKUP(C1065,' Disaggregation - Section E '!A$309:J503,9,0)=0,"",VLOOKUP(C1065,' Disaggregation - Section E '!A$309:J503,9,0)),"")</f>
        <v/>
      </c>
      <c r="K1065" s="721" t="str">
        <f ca="1">IFERROR(VLOOKUP(C1065,' Disaggregation - Section E '!A$309:J503,3,0),"")</f>
        <v/>
      </c>
      <c r="L1065" s="726" t="str">
        <f ca="1">IFERROR(IF(VLOOKUP(C1065,' Disaggregation - Section E '!A$309:J503,10,0)=0,"",VLOOKUP(C1065,' Disaggregation - Section E '!A$309:J503,10,0)),"")</f>
        <v/>
      </c>
      <c r="M1065" s="721" t="str">
        <f ca="1">IFERROR(IF(VLOOKUP(C1065,' Disaggregation - Section E '!A$309:P503,16,0)=0,"",VLOOKUP(C1065,' Disaggregation - Section E '!A$309:P503,16,0)),"")</f>
        <v/>
      </c>
    </row>
    <row r="1066" spans="1:13" x14ac:dyDescent="0.35">
      <c r="A1066" s="721" t="b">
        <f t="shared" ca="1" si="126"/>
        <v>0</v>
      </c>
      <c r="B1066" s="721"/>
      <c r="C1066" s="739" t="str">
        <f ca="1">IF(ROW()=876,"",OFFSET(C1066,-COUNTA(D$875:D1066)+1,0))</f>
        <v>a1V1R00000DyKNuUAN</v>
      </c>
      <c r="D1066" s="734"/>
      <c r="E1066" s="723" t="str">
        <f ca="1">IFERROR(IF(VLOOKUP(C1066,' Disaggregation - Section E '!A$309:J504,7,0)=0,"",VLOOKUP(C1066,' Disaggregation - Section E '!A$309:J504,7,0)*100),"")</f>
        <v/>
      </c>
      <c r="F1066" s="721"/>
      <c r="G1066" s="725" t="str">
        <f ca="1">IFERROR(IF(VLOOKUP(C1066,' Disaggregation - Section E '!A$309:J504,6,0)=0,"",VLOOKUP(C1066,' Disaggregation - Section E '!A$309:J504,6,0)),"")</f>
        <v/>
      </c>
      <c r="H1066" s="734" t="str">
        <f ca="1">IFERROR(IF(INDEX(' Disaggregation - Section E '!F$309:F504,MATCH(C1066,' Disaggregation - Section E '!A$309:A504,0)+1,1)&lt;&gt;0,INDEX(' Disaggregation - Section E '!F$309:F504,MATCH(C1066,' Disaggregation - Section E '!A$309:A504,0)+1,1),""),"")</f>
        <v/>
      </c>
      <c r="I1066" s="726" t="str">
        <f ca="1">IFERROR(IF(VLOOKUP(C1066,' Disaggregation - Section E '!A$309:J504,8,0)=0,"",VLOOKUP(C1066,' Disaggregation - Section E '!A$309:J504,8,0)),"")</f>
        <v/>
      </c>
      <c r="J1066" s="726" t="str">
        <f ca="1">IFERROR(IF(VLOOKUP(C1066,' Disaggregation - Section E '!A$309:J504,9,0)=0,"",VLOOKUP(C1066,' Disaggregation - Section E '!A$309:J504,9,0)),"")</f>
        <v/>
      </c>
      <c r="K1066" s="721" t="str">
        <f ca="1">IFERROR(VLOOKUP(C1066,' Disaggregation - Section E '!A$309:J504,3,0),"")</f>
        <v/>
      </c>
      <c r="L1066" s="726" t="str">
        <f ca="1">IFERROR(IF(VLOOKUP(C1066,' Disaggregation - Section E '!A$309:J504,10,0)=0,"",VLOOKUP(C1066,' Disaggregation - Section E '!A$309:J504,10,0)),"")</f>
        <v/>
      </c>
      <c r="M1066" s="721" t="str">
        <f ca="1">IFERROR(IF(VLOOKUP(C1066,' Disaggregation - Section E '!A$309:P504,16,0)=0,"",VLOOKUP(C1066,' Disaggregation - Section E '!A$309:P504,16,0)),"")</f>
        <v/>
      </c>
    </row>
    <row r="1067" spans="1:13" x14ac:dyDescent="0.35">
      <c r="A1067" s="721" t="b">
        <f t="shared" ca="1" si="126"/>
        <v>0</v>
      </c>
      <c r="B1067" s="721"/>
      <c r="C1067" s="739" t="str">
        <f ca="1">IF(ROW()=876,"",OFFSET(C1067,-COUNTA(D$875:D1067)+1,0))</f>
        <v>a1V1R00000DyKNvUAN</v>
      </c>
      <c r="D1067" s="734"/>
      <c r="E1067" s="723" t="str">
        <f ca="1">IFERROR(IF(VLOOKUP(C1067,' Disaggregation - Section E '!A$309:J505,7,0)=0,"",VLOOKUP(C1067,' Disaggregation - Section E '!A$309:J505,7,0)*100),"")</f>
        <v/>
      </c>
      <c r="F1067" s="721"/>
      <c r="G1067" s="725" t="str">
        <f ca="1">IFERROR(IF(VLOOKUP(C1067,' Disaggregation - Section E '!A$309:J505,6,0)=0,"",VLOOKUP(C1067,' Disaggregation - Section E '!A$309:J505,6,0)),"")</f>
        <v/>
      </c>
      <c r="H1067" s="734" t="str">
        <f ca="1">IFERROR(IF(INDEX(' Disaggregation - Section E '!F$309:F505,MATCH(C1067,' Disaggregation - Section E '!A$309:A505,0)+1,1)&lt;&gt;0,INDEX(' Disaggregation - Section E '!F$309:F505,MATCH(C1067,' Disaggregation - Section E '!A$309:A505,0)+1,1),""),"")</f>
        <v/>
      </c>
      <c r="I1067" s="726" t="str">
        <f ca="1">IFERROR(IF(VLOOKUP(C1067,' Disaggregation - Section E '!A$309:J505,8,0)=0,"",VLOOKUP(C1067,' Disaggregation - Section E '!A$309:J505,8,0)),"")</f>
        <v/>
      </c>
      <c r="J1067" s="726" t="str">
        <f ca="1">IFERROR(IF(VLOOKUP(C1067,' Disaggregation - Section E '!A$309:J505,9,0)=0,"",VLOOKUP(C1067,' Disaggregation - Section E '!A$309:J505,9,0)),"")</f>
        <v/>
      </c>
      <c r="K1067" s="721" t="str">
        <f ca="1">IFERROR(VLOOKUP(C1067,' Disaggregation - Section E '!A$309:J505,3,0),"")</f>
        <v/>
      </c>
      <c r="L1067" s="726" t="str">
        <f ca="1">IFERROR(IF(VLOOKUP(C1067,' Disaggregation - Section E '!A$309:J505,10,0)=0,"",VLOOKUP(C1067,' Disaggregation - Section E '!A$309:J505,10,0)),"")</f>
        <v/>
      </c>
      <c r="M1067" s="721" t="str">
        <f ca="1">IFERROR(IF(VLOOKUP(C1067,' Disaggregation - Section E '!A$309:P505,16,0)=0,"",VLOOKUP(C1067,' Disaggregation - Section E '!A$309:P505,16,0)),"")</f>
        <v/>
      </c>
    </row>
    <row r="1068" spans="1:13" x14ac:dyDescent="0.35">
      <c r="A1068" s="721" t="b">
        <f t="shared" ca="1" si="126"/>
        <v>0</v>
      </c>
      <c r="B1068" s="721"/>
      <c r="C1068" s="739" t="str">
        <f ca="1">IF(ROW()=876,"",OFFSET(C1068,-COUNTA(D$875:D1068)+1,0))</f>
        <v>a1V1R00000DyKNwUAN</v>
      </c>
      <c r="D1068" s="734"/>
      <c r="E1068" s="723" t="str">
        <f ca="1">IFERROR(IF(VLOOKUP(C1068,' Disaggregation - Section E '!A$309:J506,7,0)=0,"",VLOOKUP(C1068,' Disaggregation - Section E '!A$309:J506,7,0)*100),"")</f>
        <v/>
      </c>
      <c r="F1068" s="721"/>
      <c r="G1068" s="725" t="str">
        <f ca="1">IFERROR(IF(VLOOKUP(C1068,' Disaggregation - Section E '!A$309:J506,6,0)=0,"",VLOOKUP(C1068,' Disaggregation - Section E '!A$309:J506,6,0)),"")</f>
        <v/>
      </c>
      <c r="H1068" s="734" t="str">
        <f ca="1">IFERROR(IF(INDEX(' Disaggregation - Section E '!F$309:F506,MATCH(C1068,' Disaggregation - Section E '!A$309:A506,0)+1,1)&lt;&gt;0,INDEX(' Disaggregation - Section E '!F$309:F506,MATCH(C1068,' Disaggregation - Section E '!A$309:A506,0)+1,1),""),"")</f>
        <v/>
      </c>
      <c r="I1068" s="726" t="str">
        <f ca="1">IFERROR(IF(VLOOKUP(C1068,' Disaggregation - Section E '!A$309:J506,8,0)=0,"",VLOOKUP(C1068,' Disaggregation - Section E '!A$309:J506,8,0)),"")</f>
        <v/>
      </c>
      <c r="J1068" s="726" t="str">
        <f ca="1">IFERROR(IF(VLOOKUP(C1068,' Disaggregation - Section E '!A$309:J506,9,0)=0,"",VLOOKUP(C1068,' Disaggregation - Section E '!A$309:J506,9,0)),"")</f>
        <v/>
      </c>
      <c r="K1068" s="721" t="str">
        <f ca="1">IFERROR(VLOOKUP(C1068,' Disaggregation - Section E '!A$309:J506,3,0),"")</f>
        <v/>
      </c>
      <c r="L1068" s="726" t="str">
        <f ca="1">IFERROR(IF(VLOOKUP(C1068,' Disaggregation - Section E '!A$309:J506,10,0)=0,"",VLOOKUP(C1068,' Disaggregation - Section E '!A$309:J506,10,0)),"")</f>
        <v/>
      </c>
      <c r="M1068" s="721" t="str">
        <f ca="1">IFERROR(IF(VLOOKUP(C1068,' Disaggregation - Section E '!A$309:P506,16,0)=0,"",VLOOKUP(C1068,' Disaggregation - Section E '!A$309:P506,16,0)),"")</f>
        <v/>
      </c>
    </row>
    <row r="1069" spans="1:13" x14ac:dyDescent="0.35">
      <c r="A1069" s="721" t="b">
        <f t="shared" ca="1" si="126"/>
        <v>0</v>
      </c>
      <c r="B1069" s="721"/>
      <c r="C1069" s="739" t="str">
        <f ca="1">IF(ROW()=876,"",OFFSET(C1069,-COUNTA(D$875:D1069)+1,0))</f>
        <v>a1V1R00000DyKNxUAN</v>
      </c>
      <c r="D1069" s="734"/>
      <c r="E1069" s="723" t="str">
        <f ca="1">IFERROR(IF(VLOOKUP(C1069,' Disaggregation - Section E '!A$309:J507,7,0)=0,"",VLOOKUP(C1069,' Disaggregation - Section E '!A$309:J507,7,0)*100),"")</f>
        <v/>
      </c>
      <c r="F1069" s="721"/>
      <c r="G1069" s="725" t="str">
        <f ca="1">IFERROR(IF(VLOOKUP(C1069,' Disaggregation - Section E '!A$309:J507,6,0)=0,"",VLOOKUP(C1069,' Disaggregation - Section E '!A$309:J507,6,0)),"")</f>
        <v/>
      </c>
      <c r="H1069" s="734" t="str">
        <f ca="1">IFERROR(IF(INDEX(' Disaggregation - Section E '!F$309:F507,MATCH(C1069,' Disaggregation - Section E '!A$309:A507,0)+1,1)&lt;&gt;0,INDEX(' Disaggregation - Section E '!F$309:F507,MATCH(C1069,' Disaggregation - Section E '!A$309:A507,0)+1,1),""),"")</f>
        <v/>
      </c>
      <c r="I1069" s="726" t="str">
        <f ca="1">IFERROR(IF(VLOOKUP(C1069,' Disaggregation - Section E '!A$309:J507,8,0)=0,"",VLOOKUP(C1069,' Disaggregation - Section E '!A$309:J507,8,0)),"")</f>
        <v/>
      </c>
      <c r="J1069" s="726" t="str">
        <f ca="1">IFERROR(IF(VLOOKUP(C1069,' Disaggregation - Section E '!A$309:J507,9,0)=0,"",VLOOKUP(C1069,' Disaggregation - Section E '!A$309:J507,9,0)),"")</f>
        <v/>
      </c>
      <c r="K1069" s="721" t="str">
        <f ca="1">IFERROR(VLOOKUP(C1069,' Disaggregation - Section E '!A$309:J507,3,0),"")</f>
        <v/>
      </c>
      <c r="L1069" s="726" t="str">
        <f ca="1">IFERROR(IF(VLOOKUP(C1069,' Disaggregation - Section E '!A$309:J507,10,0)=0,"",VLOOKUP(C1069,' Disaggregation - Section E '!A$309:J507,10,0)),"")</f>
        <v/>
      </c>
      <c r="M1069" s="721" t="str">
        <f ca="1">IFERROR(IF(VLOOKUP(C1069,' Disaggregation - Section E '!A$309:P507,16,0)=0,"",VLOOKUP(C1069,' Disaggregation - Section E '!A$309:P507,16,0)),"")</f>
        <v/>
      </c>
    </row>
    <row r="1070" spans="1:13" x14ac:dyDescent="0.35">
      <c r="A1070" s="721" t="b">
        <f t="shared" ca="1" si="126"/>
        <v>0</v>
      </c>
      <c r="B1070" s="721"/>
      <c r="C1070" s="739" t="str">
        <f ca="1">IF(ROW()=876,"",OFFSET(C1070,-COUNTA(D$875:D1070)+1,0))</f>
        <v>a1V1R00000DyKNyUAN</v>
      </c>
      <c r="D1070" s="734"/>
      <c r="E1070" s="723" t="str">
        <f ca="1">IFERROR(IF(VLOOKUP(C1070,' Disaggregation - Section E '!A$309:J508,7,0)=0,"",VLOOKUP(C1070,' Disaggregation - Section E '!A$309:J508,7,0)*100),"")</f>
        <v/>
      </c>
      <c r="F1070" s="721"/>
      <c r="G1070" s="725" t="str">
        <f ca="1">IFERROR(IF(VLOOKUP(C1070,' Disaggregation - Section E '!A$309:J508,6,0)=0,"",VLOOKUP(C1070,' Disaggregation - Section E '!A$309:J508,6,0)),"")</f>
        <v/>
      </c>
      <c r="H1070" s="734" t="str">
        <f ca="1">IFERROR(IF(INDEX(' Disaggregation - Section E '!F$309:F508,MATCH(C1070,' Disaggregation - Section E '!A$309:A508,0)+1,1)&lt;&gt;0,INDEX(' Disaggregation - Section E '!F$309:F508,MATCH(C1070,' Disaggregation - Section E '!A$309:A508,0)+1,1),""),"")</f>
        <v/>
      </c>
      <c r="I1070" s="726" t="str">
        <f ca="1">IFERROR(IF(VLOOKUP(C1070,' Disaggregation - Section E '!A$309:J508,8,0)=0,"",VLOOKUP(C1070,' Disaggregation - Section E '!A$309:J508,8,0)),"")</f>
        <v/>
      </c>
      <c r="J1070" s="726" t="str">
        <f ca="1">IFERROR(IF(VLOOKUP(C1070,' Disaggregation - Section E '!A$309:J508,9,0)=0,"",VLOOKUP(C1070,' Disaggregation - Section E '!A$309:J508,9,0)),"")</f>
        <v/>
      </c>
      <c r="K1070" s="721" t="str">
        <f ca="1">IFERROR(VLOOKUP(C1070,' Disaggregation - Section E '!A$309:J508,3,0),"")</f>
        <v/>
      </c>
      <c r="L1070" s="726" t="str">
        <f ca="1">IFERROR(IF(VLOOKUP(C1070,' Disaggregation - Section E '!A$309:J508,10,0)=0,"",VLOOKUP(C1070,' Disaggregation - Section E '!A$309:J508,10,0)),"")</f>
        <v/>
      </c>
      <c r="M1070" s="721" t="str">
        <f ca="1">IFERROR(IF(VLOOKUP(C1070,' Disaggregation - Section E '!A$309:P508,16,0)=0,"",VLOOKUP(C1070,' Disaggregation - Section E '!A$309:P508,16,0)),"")</f>
        <v/>
      </c>
    </row>
    <row r="1071" spans="1:13" x14ac:dyDescent="0.35">
      <c r="A1071" s="721" t="b">
        <f t="shared" ca="1" si="126"/>
        <v>0</v>
      </c>
      <c r="B1071" s="721"/>
      <c r="C1071" s="739" t="str">
        <f ca="1">IF(ROW()=876,"",OFFSET(C1071,-COUNTA(D$875:D1071)+1,0))</f>
        <v>a1V1R00000DyKNzUAN</v>
      </c>
      <c r="D1071" s="734"/>
      <c r="E1071" s="723" t="str">
        <f ca="1">IFERROR(IF(VLOOKUP(C1071,' Disaggregation - Section E '!A$309:J509,7,0)=0,"",VLOOKUP(C1071,' Disaggregation - Section E '!A$309:J509,7,0)*100),"")</f>
        <v/>
      </c>
      <c r="F1071" s="721"/>
      <c r="G1071" s="725" t="str">
        <f ca="1">IFERROR(IF(VLOOKUP(C1071,' Disaggregation - Section E '!A$309:J509,6,0)=0,"",VLOOKUP(C1071,' Disaggregation - Section E '!A$309:J509,6,0)),"")</f>
        <v/>
      </c>
      <c r="H1071" s="734" t="str">
        <f ca="1">IFERROR(IF(INDEX(' Disaggregation - Section E '!F$309:F509,MATCH(C1071,' Disaggregation - Section E '!A$309:A509,0)+1,1)&lt;&gt;0,INDEX(' Disaggregation - Section E '!F$309:F509,MATCH(C1071,' Disaggregation - Section E '!A$309:A509,0)+1,1),""),"")</f>
        <v/>
      </c>
      <c r="I1071" s="726" t="str">
        <f ca="1">IFERROR(IF(VLOOKUP(C1071,' Disaggregation - Section E '!A$309:J509,8,0)=0,"",VLOOKUP(C1071,' Disaggregation - Section E '!A$309:J509,8,0)),"")</f>
        <v/>
      </c>
      <c r="J1071" s="726" t="str">
        <f ca="1">IFERROR(IF(VLOOKUP(C1071,' Disaggregation - Section E '!A$309:J509,9,0)=0,"",VLOOKUP(C1071,' Disaggregation - Section E '!A$309:J509,9,0)),"")</f>
        <v/>
      </c>
      <c r="K1071" s="721" t="str">
        <f ca="1">IFERROR(VLOOKUP(C1071,' Disaggregation - Section E '!A$309:J509,3,0),"")</f>
        <v/>
      </c>
      <c r="L1071" s="726" t="str">
        <f ca="1">IFERROR(IF(VLOOKUP(C1071,' Disaggregation - Section E '!A$309:J509,10,0)=0,"",VLOOKUP(C1071,' Disaggregation - Section E '!A$309:J509,10,0)),"")</f>
        <v/>
      </c>
      <c r="M1071" s="721" t="str">
        <f ca="1">IFERROR(IF(VLOOKUP(C1071,' Disaggregation - Section E '!A$309:P509,16,0)=0,"",VLOOKUP(C1071,' Disaggregation - Section E '!A$309:P509,16,0)),"")</f>
        <v/>
      </c>
    </row>
    <row r="1072" spans="1:13" x14ac:dyDescent="0.35">
      <c r="A1072" s="721" t="b">
        <f t="shared" ca="1" si="126"/>
        <v>0</v>
      </c>
      <c r="B1072" s="721"/>
      <c r="C1072" s="739" t="str">
        <f ca="1">IF(ROW()=876,"",OFFSET(C1072,-COUNTA(D$875:D1072)+1,0))</f>
        <v>a1V1R00000DyKO0UAN</v>
      </c>
      <c r="D1072" s="734"/>
      <c r="E1072" s="723" t="str">
        <f ca="1">IFERROR(IF(VLOOKUP(C1072,' Disaggregation - Section E '!A$309:J510,7,0)=0,"",VLOOKUP(C1072,' Disaggregation - Section E '!A$309:J510,7,0)*100),"")</f>
        <v/>
      </c>
      <c r="F1072" s="721"/>
      <c r="G1072" s="725" t="str">
        <f ca="1">IFERROR(IF(VLOOKUP(C1072,' Disaggregation - Section E '!A$309:J510,6,0)=0,"",VLOOKUP(C1072,' Disaggregation - Section E '!A$309:J510,6,0)),"")</f>
        <v/>
      </c>
      <c r="H1072" s="734" t="str">
        <f ca="1">IFERROR(IF(INDEX(' Disaggregation - Section E '!F$309:F510,MATCH(C1072,' Disaggregation - Section E '!A$309:A510,0)+1,1)&lt;&gt;0,INDEX(' Disaggregation - Section E '!F$309:F510,MATCH(C1072,' Disaggregation - Section E '!A$309:A510,0)+1,1),""),"")</f>
        <v/>
      </c>
      <c r="I1072" s="726" t="str">
        <f ca="1">IFERROR(IF(VLOOKUP(C1072,' Disaggregation - Section E '!A$309:J510,8,0)=0,"",VLOOKUP(C1072,' Disaggregation - Section E '!A$309:J510,8,0)),"")</f>
        <v/>
      </c>
      <c r="J1072" s="726" t="str">
        <f ca="1">IFERROR(IF(VLOOKUP(C1072,' Disaggregation - Section E '!A$309:J510,9,0)=0,"",VLOOKUP(C1072,' Disaggregation - Section E '!A$309:J510,9,0)),"")</f>
        <v/>
      </c>
      <c r="K1072" s="721" t="str">
        <f ca="1">IFERROR(VLOOKUP(C1072,' Disaggregation - Section E '!A$309:J510,3,0),"")</f>
        <v/>
      </c>
      <c r="L1072" s="726" t="str">
        <f ca="1">IFERROR(IF(VLOOKUP(C1072,' Disaggregation - Section E '!A$309:J510,10,0)=0,"",VLOOKUP(C1072,' Disaggregation - Section E '!A$309:J510,10,0)),"")</f>
        <v/>
      </c>
      <c r="M1072" s="721" t="str">
        <f ca="1">IFERROR(IF(VLOOKUP(C1072,' Disaggregation - Section E '!A$309:P510,16,0)=0,"",VLOOKUP(C1072,' Disaggregation - Section E '!A$309:P510,16,0)),"")</f>
        <v/>
      </c>
    </row>
    <row r="1073" spans="1:13" x14ac:dyDescent="0.35">
      <c r="A1073" s="721" t="b">
        <f t="shared" ca="1" si="126"/>
        <v>0</v>
      </c>
      <c r="B1073" s="721"/>
      <c r="C1073" s="739" t="str">
        <f ca="1">IF(ROW()=876,"",OFFSET(C1073,-COUNTA(D$875:D1073)+1,0))</f>
        <v>a1V1R00000DyKO1UAN</v>
      </c>
      <c r="D1073" s="734"/>
      <c r="E1073" s="723" t="str">
        <f ca="1">IFERROR(IF(VLOOKUP(C1073,' Disaggregation - Section E '!A$309:J511,7,0)=0,"",VLOOKUP(C1073,' Disaggregation - Section E '!A$309:J511,7,0)*100),"")</f>
        <v/>
      </c>
      <c r="F1073" s="721"/>
      <c r="G1073" s="725" t="str">
        <f ca="1">IFERROR(IF(VLOOKUP(C1073,' Disaggregation - Section E '!A$309:J511,6,0)=0,"",VLOOKUP(C1073,' Disaggregation - Section E '!A$309:J511,6,0)),"")</f>
        <v/>
      </c>
      <c r="H1073" s="734" t="str">
        <f ca="1">IFERROR(IF(INDEX(' Disaggregation - Section E '!F$309:F511,MATCH(C1073,' Disaggregation - Section E '!A$309:A511,0)+1,1)&lt;&gt;0,INDEX(' Disaggregation - Section E '!F$309:F511,MATCH(C1073,' Disaggregation - Section E '!A$309:A511,0)+1,1),""),"")</f>
        <v/>
      </c>
      <c r="I1073" s="726" t="str">
        <f ca="1">IFERROR(IF(VLOOKUP(C1073,' Disaggregation - Section E '!A$309:J511,8,0)=0,"",VLOOKUP(C1073,' Disaggregation - Section E '!A$309:J511,8,0)),"")</f>
        <v/>
      </c>
      <c r="J1073" s="726" t="str">
        <f ca="1">IFERROR(IF(VLOOKUP(C1073,' Disaggregation - Section E '!A$309:J511,9,0)=0,"",VLOOKUP(C1073,' Disaggregation - Section E '!A$309:J511,9,0)),"")</f>
        <v/>
      </c>
      <c r="K1073" s="721" t="str">
        <f ca="1">IFERROR(VLOOKUP(C1073,' Disaggregation - Section E '!A$309:J511,3,0),"")</f>
        <v/>
      </c>
      <c r="L1073" s="726" t="str">
        <f ca="1">IFERROR(IF(VLOOKUP(C1073,' Disaggregation - Section E '!A$309:J511,10,0)=0,"",VLOOKUP(C1073,' Disaggregation - Section E '!A$309:J511,10,0)),"")</f>
        <v/>
      </c>
      <c r="M1073" s="721" t="str">
        <f ca="1">IFERROR(IF(VLOOKUP(C1073,' Disaggregation - Section E '!A$309:P511,16,0)=0,"",VLOOKUP(C1073,' Disaggregation - Section E '!A$309:P511,16,0)),"")</f>
        <v/>
      </c>
    </row>
    <row r="1074" spans="1:13" x14ac:dyDescent="0.35">
      <c r="A1074" s="721" t="b">
        <f t="shared" ca="1" si="126"/>
        <v>0</v>
      </c>
      <c r="B1074" s="721"/>
      <c r="C1074" s="739" t="str">
        <f ca="1">IF(ROW()=876,"",OFFSET(C1074,-COUNTA(D$875:D1074)+1,0))</f>
        <v>a1V1R00000DyKO2UAN</v>
      </c>
      <c r="D1074" s="734"/>
      <c r="E1074" s="723" t="str">
        <f ca="1">IFERROR(IF(VLOOKUP(C1074,' Disaggregation - Section E '!A$309:J512,7,0)=0,"",VLOOKUP(C1074,' Disaggregation - Section E '!A$309:J512,7,0)*100),"")</f>
        <v/>
      </c>
      <c r="F1074" s="721"/>
      <c r="G1074" s="725" t="str">
        <f ca="1">IFERROR(IF(VLOOKUP(C1074,' Disaggregation - Section E '!A$309:J512,6,0)=0,"",VLOOKUP(C1074,' Disaggregation - Section E '!A$309:J512,6,0)),"")</f>
        <v/>
      </c>
      <c r="H1074" s="734" t="str">
        <f ca="1">IFERROR(IF(INDEX(' Disaggregation - Section E '!F$309:F512,MATCH(C1074,' Disaggregation - Section E '!A$309:A512,0)+1,1)&lt;&gt;0,INDEX(' Disaggregation - Section E '!F$309:F512,MATCH(C1074,' Disaggregation - Section E '!A$309:A512,0)+1,1),""),"")</f>
        <v/>
      </c>
      <c r="I1074" s="726" t="str">
        <f ca="1">IFERROR(IF(VLOOKUP(C1074,' Disaggregation - Section E '!A$309:J512,8,0)=0,"",VLOOKUP(C1074,' Disaggregation - Section E '!A$309:J512,8,0)),"")</f>
        <v/>
      </c>
      <c r="J1074" s="726" t="str">
        <f ca="1">IFERROR(IF(VLOOKUP(C1074,' Disaggregation - Section E '!A$309:J512,9,0)=0,"",VLOOKUP(C1074,' Disaggregation - Section E '!A$309:J512,9,0)),"")</f>
        <v/>
      </c>
      <c r="K1074" s="721" t="str">
        <f ca="1">IFERROR(VLOOKUP(C1074,' Disaggregation - Section E '!A$309:J512,3,0),"")</f>
        <v/>
      </c>
      <c r="L1074" s="726" t="str">
        <f ca="1">IFERROR(IF(VLOOKUP(C1074,' Disaggregation - Section E '!A$309:J512,10,0)=0,"",VLOOKUP(C1074,' Disaggregation - Section E '!A$309:J512,10,0)),"")</f>
        <v/>
      </c>
      <c r="M1074" s="721" t="str">
        <f ca="1">IFERROR(IF(VLOOKUP(C1074,' Disaggregation - Section E '!A$309:P512,16,0)=0,"",VLOOKUP(C1074,' Disaggregation - Section E '!A$309:P512,16,0)),"")</f>
        <v/>
      </c>
    </row>
    <row r="1075" spans="1:13" x14ac:dyDescent="0.35">
      <c r="A1075" s="721" t="b">
        <f t="shared" ca="1" si="126"/>
        <v>0</v>
      </c>
      <c r="B1075" s="721"/>
      <c r="C1075" s="739" t="str">
        <f ca="1">IF(ROW()=876,"",OFFSET(C1075,-COUNTA(D$875:D1075)+1,0))</f>
        <v>a1V1R00000DyKO3UAN</v>
      </c>
      <c r="D1075" s="734"/>
      <c r="E1075" s="723" t="str">
        <f ca="1">IFERROR(IF(VLOOKUP(C1075,' Disaggregation - Section E '!A$309:J513,7,0)=0,"",VLOOKUP(C1075,' Disaggregation - Section E '!A$309:J513,7,0)*100),"")</f>
        <v/>
      </c>
      <c r="F1075" s="721"/>
      <c r="G1075" s="725" t="str">
        <f ca="1">IFERROR(IF(VLOOKUP(C1075,' Disaggregation - Section E '!A$309:J513,6,0)=0,"",VLOOKUP(C1075,' Disaggregation - Section E '!A$309:J513,6,0)),"")</f>
        <v/>
      </c>
      <c r="H1075" s="734" t="str">
        <f ca="1">IFERROR(IF(INDEX(' Disaggregation - Section E '!F$309:F513,MATCH(C1075,' Disaggregation - Section E '!A$309:A513,0)+1,1)&lt;&gt;0,INDEX(' Disaggregation - Section E '!F$309:F513,MATCH(C1075,' Disaggregation - Section E '!A$309:A513,0)+1,1),""),"")</f>
        <v/>
      </c>
      <c r="I1075" s="726" t="str">
        <f ca="1">IFERROR(IF(VLOOKUP(C1075,' Disaggregation - Section E '!A$309:J513,8,0)=0,"",VLOOKUP(C1075,' Disaggregation - Section E '!A$309:J513,8,0)),"")</f>
        <v/>
      </c>
      <c r="J1075" s="726" t="str">
        <f ca="1">IFERROR(IF(VLOOKUP(C1075,' Disaggregation - Section E '!A$309:J513,9,0)=0,"",VLOOKUP(C1075,' Disaggregation - Section E '!A$309:J513,9,0)),"")</f>
        <v/>
      </c>
      <c r="K1075" s="721" t="str">
        <f ca="1">IFERROR(VLOOKUP(C1075,' Disaggregation - Section E '!A$309:J513,3,0),"")</f>
        <v/>
      </c>
      <c r="L1075" s="726" t="str">
        <f ca="1">IFERROR(IF(VLOOKUP(C1075,' Disaggregation - Section E '!A$309:J513,10,0)=0,"",VLOOKUP(C1075,' Disaggregation - Section E '!A$309:J513,10,0)),"")</f>
        <v/>
      </c>
      <c r="M1075" s="721" t="str">
        <f ca="1">IFERROR(IF(VLOOKUP(C1075,' Disaggregation - Section E '!A$309:P513,16,0)=0,"",VLOOKUP(C1075,' Disaggregation - Section E '!A$309:P513,16,0)),"")</f>
        <v/>
      </c>
    </row>
    <row r="1076" spans="1:13" x14ac:dyDescent="0.35">
      <c r="A1076" s="721" t="b">
        <f t="shared" ca="1" si="126"/>
        <v>0</v>
      </c>
      <c r="B1076" s="721"/>
      <c r="C1076" s="739" t="str">
        <f ca="1">IF(ROW()=876,"",OFFSET(C1076,-COUNTA(D$875:D1076)+1,0))</f>
        <v>a1V1R00000DyKO4UAN</v>
      </c>
      <c r="D1076" s="734"/>
      <c r="E1076" s="723" t="str">
        <f ca="1">IFERROR(IF(VLOOKUP(C1076,' Disaggregation - Section E '!A$309:J514,7,0)=0,"",VLOOKUP(C1076,' Disaggregation - Section E '!A$309:J514,7,0)*100),"")</f>
        <v/>
      </c>
      <c r="F1076" s="721"/>
      <c r="G1076" s="725" t="str">
        <f ca="1">IFERROR(IF(VLOOKUP(C1076,' Disaggregation - Section E '!A$309:J514,6,0)=0,"",VLOOKUP(C1076,' Disaggregation - Section E '!A$309:J514,6,0)),"")</f>
        <v/>
      </c>
      <c r="H1076" s="734" t="str">
        <f ca="1">IFERROR(IF(INDEX(' Disaggregation - Section E '!F$309:F514,MATCH(C1076,' Disaggregation - Section E '!A$309:A514,0)+1,1)&lt;&gt;0,INDEX(' Disaggregation - Section E '!F$309:F514,MATCH(C1076,' Disaggregation - Section E '!A$309:A514,0)+1,1),""),"")</f>
        <v/>
      </c>
      <c r="I1076" s="726" t="str">
        <f ca="1">IFERROR(IF(VLOOKUP(C1076,' Disaggregation - Section E '!A$309:J514,8,0)=0,"",VLOOKUP(C1076,' Disaggregation - Section E '!A$309:J514,8,0)),"")</f>
        <v/>
      </c>
      <c r="J1076" s="726" t="str">
        <f ca="1">IFERROR(IF(VLOOKUP(C1076,' Disaggregation - Section E '!A$309:J514,9,0)=0,"",VLOOKUP(C1076,' Disaggregation - Section E '!A$309:J514,9,0)),"")</f>
        <v/>
      </c>
      <c r="K1076" s="721" t="str">
        <f ca="1">IFERROR(VLOOKUP(C1076,' Disaggregation - Section E '!A$309:J514,3,0),"")</f>
        <v/>
      </c>
      <c r="L1076" s="726" t="str">
        <f ca="1">IFERROR(IF(VLOOKUP(C1076,' Disaggregation - Section E '!A$309:J514,10,0)=0,"",VLOOKUP(C1076,' Disaggregation - Section E '!A$309:J514,10,0)),"")</f>
        <v/>
      </c>
      <c r="M1076" s="721" t="str">
        <f ca="1">IFERROR(IF(VLOOKUP(C1076,' Disaggregation - Section E '!A$309:P514,16,0)=0,"",VLOOKUP(C1076,' Disaggregation - Section E '!A$309:P514,16,0)),"")</f>
        <v/>
      </c>
    </row>
    <row r="1077" spans="1:13" x14ac:dyDescent="0.35">
      <c r="A1077" s="721" t="b">
        <f t="shared" ca="1" si="126"/>
        <v>0</v>
      </c>
      <c r="B1077" s="721"/>
      <c r="C1077" s="739" t="str">
        <f ca="1">IF(ROW()=876,"",OFFSET(C1077,-COUNTA(D$875:D1077)+1,0))</f>
        <v>a1V1R00000DyKO5UAN</v>
      </c>
      <c r="D1077" s="734"/>
      <c r="E1077" s="723" t="str">
        <f ca="1">IFERROR(IF(VLOOKUP(C1077,' Disaggregation - Section E '!A$309:J515,7,0)=0,"",VLOOKUP(C1077,' Disaggregation - Section E '!A$309:J515,7,0)*100),"")</f>
        <v/>
      </c>
      <c r="F1077" s="721"/>
      <c r="G1077" s="725" t="str">
        <f ca="1">IFERROR(IF(VLOOKUP(C1077,' Disaggregation - Section E '!A$309:J515,6,0)=0,"",VLOOKUP(C1077,' Disaggregation - Section E '!A$309:J515,6,0)),"")</f>
        <v/>
      </c>
      <c r="H1077" s="734" t="str">
        <f ca="1">IFERROR(IF(INDEX(' Disaggregation - Section E '!F$309:F515,MATCH(C1077,' Disaggregation - Section E '!A$309:A515,0)+1,1)&lt;&gt;0,INDEX(' Disaggregation - Section E '!F$309:F515,MATCH(C1077,' Disaggregation - Section E '!A$309:A515,0)+1,1),""),"")</f>
        <v/>
      </c>
      <c r="I1077" s="726" t="str">
        <f ca="1">IFERROR(IF(VLOOKUP(C1077,' Disaggregation - Section E '!A$309:J515,8,0)=0,"",VLOOKUP(C1077,' Disaggregation - Section E '!A$309:J515,8,0)),"")</f>
        <v/>
      </c>
      <c r="J1077" s="726" t="str">
        <f ca="1">IFERROR(IF(VLOOKUP(C1077,' Disaggregation - Section E '!A$309:J515,9,0)=0,"",VLOOKUP(C1077,' Disaggregation - Section E '!A$309:J515,9,0)),"")</f>
        <v/>
      </c>
      <c r="K1077" s="721" t="str">
        <f ca="1">IFERROR(VLOOKUP(C1077,' Disaggregation - Section E '!A$309:J515,3,0),"")</f>
        <v/>
      </c>
      <c r="L1077" s="726" t="str">
        <f ca="1">IFERROR(IF(VLOOKUP(C1077,' Disaggregation - Section E '!A$309:J515,10,0)=0,"",VLOOKUP(C1077,' Disaggregation - Section E '!A$309:J515,10,0)),"")</f>
        <v/>
      </c>
      <c r="M1077" s="721" t="str">
        <f ca="1">IFERROR(IF(VLOOKUP(C1077,' Disaggregation - Section E '!A$309:P515,16,0)=0,"",VLOOKUP(C1077,' Disaggregation - Section E '!A$309:P515,16,0)),"")</f>
        <v/>
      </c>
    </row>
    <row r="1078" spans="1:13" x14ac:dyDescent="0.35">
      <c r="A1078" s="721" t="b">
        <f t="shared" ca="1" si="126"/>
        <v>0</v>
      </c>
      <c r="B1078" s="721"/>
      <c r="C1078" s="739" t="str">
        <f ca="1">IF(ROW()=876,"",OFFSET(C1078,-COUNTA(D$875:D1078)+1,0))</f>
        <v>a1V1R00000DyKO6UAN</v>
      </c>
      <c r="D1078" s="734"/>
      <c r="E1078" s="723" t="str">
        <f ca="1">IFERROR(IF(VLOOKUP(C1078,' Disaggregation - Section E '!A$309:J516,7,0)=0,"",VLOOKUP(C1078,' Disaggregation - Section E '!A$309:J516,7,0)*100),"")</f>
        <v/>
      </c>
      <c r="F1078" s="721"/>
      <c r="G1078" s="725" t="str">
        <f ca="1">IFERROR(IF(VLOOKUP(C1078,' Disaggregation - Section E '!A$309:J516,6,0)=0,"",VLOOKUP(C1078,' Disaggregation - Section E '!A$309:J516,6,0)),"")</f>
        <v/>
      </c>
      <c r="H1078" s="734" t="str">
        <f ca="1">IFERROR(IF(INDEX(' Disaggregation - Section E '!F$309:F516,MATCH(C1078,' Disaggregation - Section E '!A$309:A516,0)+1,1)&lt;&gt;0,INDEX(' Disaggregation - Section E '!F$309:F516,MATCH(C1078,' Disaggregation - Section E '!A$309:A516,0)+1,1),""),"")</f>
        <v/>
      </c>
      <c r="I1078" s="726" t="str">
        <f ca="1">IFERROR(IF(VLOOKUP(C1078,' Disaggregation - Section E '!A$309:J516,8,0)=0,"",VLOOKUP(C1078,' Disaggregation - Section E '!A$309:J516,8,0)),"")</f>
        <v/>
      </c>
      <c r="J1078" s="726" t="str">
        <f ca="1">IFERROR(IF(VLOOKUP(C1078,' Disaggregation - Section E '!A$309:J516,9,0)=0,"",VLOOKUP(C1078,' Disaggregation - Section E '!A$309:J516,9,0)),"")</f>
        <v/>
      </c>
      <c r="K1078" s="721" t="str">
        <f ca="1">IFERROR(VLOOKUP(C1078,' Disaggregation - Section E '!A$309:J516,3,0),"")</f>
        <v/>
      </c>
      <c r="L1078" s="726" t="str">
        <f ca="1">IFERROR(IF(VLOOKUP(C1078,' Disaggregation - Section E '!A$309:J516,10,0)=0,"",VLOOKUP(C1078,' Disaggregation - Section E '!A$309:J516,10,0)),"")</f>
        <v/>
      </c>
      <c r="M1078" s="721" t="str">
        <f ca="1">IFERROR(IF(VLOOKUP(C1078,' Disaggregation - Section E '!A$309:P516,16,0)=0,"",VLOOKUP(C1078,' Disaggregation - Section E '!A$309:P516,16,0)),"")</f>
        <v/>
      </c>
    </row>
    <row r="1079" spans="1:13" x14ac:dyDescent="0.35">
      <c r="A1079" s="721" t="b">
        <f t="shared" ca="1" si="126"/>
        <v>0</v>
      </c>
      <c r="B1079" s="721"/>
      <c r="C1079" s="739" t="str">
        <f ca="1">IF(ROW()=876,"",OFFSET(C1079,-COUNTA(D$875:D1079)+1,0))</f>
        <v>a1V1R00000DyKO7UAN</v>
      </c>
      <c r="D1079" s="734"/>
      <c r="E1079" s="723" t="str">
        <f ca="1">IFERROR(IF(VLOOKUP(C1079,' Disaggregation - Section E '!A$309:J517,7,0)=0,"",VLOOKUP(C1079,' Disaggregation - Section E '!A$309:J517,7,0)*100),"")</f>
        <v/>
      </c>
      <c r="F1079" s="721"/>
      <c r="G1079" s="725" t="str">
        <f ca="1">IFERROR(IF(VLOOKUP(C1079,' Disaggregation - Section E '!A$309:J517,6,0)=0,"",VLOOKUP(C1079,' Disaggregation - Section E '!A$309:J517,6,0)),"")</f>
        <v/>
      </c>
      <c r="H1079" s="734" t="str">
        <f ca="1">IFERROR(IF(INDEX(' Disaggregation - Section E '!F$309:F517,MATCH(C1079,' Disaggregation - Section E '!A$309:A517,0)+1,1)&lt;&gt;0,INDEX(' Disaggregation - Section E '!F$309:F517,MATCH(C1079,' Disaggregation - Section E '!A$309:A517,0)+1,1),""),"")</f>
        <v/>
      </c>
      <c r="I1079" s="726" t="str">
        <f ca="1">IFERROR(IF(VLOOKUP(C1079,' Disaggregation - Section E '!A$309:J517,8,0)=0,"",VLOOKUP(C1079,' Disaggregation - Section E '!A$309:J517,8,0)),"")</f>
        <v/>
      </c>
      <c r="J1079" s="726" t="str">
        <f ca="1">IFERROR(IF(VLOOKUP(C1079,' Disaggregation - Section E '!A$309:J517,9,0)=0,"",VLOOKUP(C1079,' Disaggregation - Section E '!A$309:J517,9,0)),"")</f>
        <v/>
      </c>
      <c r="K1079" s="721" t="str">
        <f ca="1">IFERROR(VLOOKUP(C1079,' Disaggregation - Section E '!A$309:J517,3,0),"")</f>
        <v/>
      </c>
      <c r="L1079" s="726" t="str">
        <f ca="1">IFERROR(IF(VLOOKUP(C1079,' Disaggregation - Section E '!A$309:J517,10,0)=0,"",VLOOKUP(C1079,' Disaggregation - Section E '!A$309:J517,10,0)),"")</f>
        <v/>
      </c>
      <c r="M1079" s="721" t="str">
        <f ca="1">IFERROR(IF(VLOOKUP(C1079,' Disaggregation - Section E '!A$309:P517,16,0)=0,"",VLOOKUP(C1079,' Disaggregation - Section E '!A$309:P517,16,0)),"")</f>
        <v/>
      </c>
    </row>
    <row r="1080" spans="1:13" x14ac:dyDescent="0.35">
      <c r="A1080" s="721" t="b">
        <f t="shared" ca="1" si="126"/>
        <v>0</v>
      </c>
      <c r="B1080" s="721"/>
      <c r="C1080" s="739" t="str">
        <f ca="1">IF(ROW()=876,"",OFFSET(C1080,-COUNTA(D$875:D1080)+1,0))</f>
        <v>a1V1R00000DyKO8UAN</v>
      </c>
      <c r="D1080" s="734"/>
      <c r="E1080" s="723" t="str">
        <f ca="1">IFERROR(IF(VLOOKUP(C1080,' Disaggregation - Section E '!A$309:J518,7,0)=0,"",VLOOKUP(C1080,' Disaggregation - Section E '!A$309:J518,7,0)*100),"")</f>
        <v/>
      </c>
      <c r="F1080" s="721"/>
      <c r="G1080" s="725" t="str">
        <f ca="1">IFERROR(IF(VLOOKUP(C1080,' Disaggregation - Section E '!A$309:J518,6,0)=0,"",VLOOKUP(C1080,' Disaggregation - Section E '!A$309:J518,6,0)),"")</f>
        <v/>
      </c>
      <c r="H1080" s="734" t="str">
        <f ca="1">IFERROR(IF(INDEX(' Disaggregation - Section E '!F$309:F518,MATCH(C1080,' Disaggregation - Section E '!A$309:A518,0)+1,1)&lt;&gt;0,INDEX(' Disaggregation - Section E '!F$309:F518,MATCH(C1080,' Disaggregation - Section E '!A$309:A518,0)+1,1),""),"")</f>
        <v/>
      </c>
      <c r="I1080" s="726" t="str">
        <f ca="1">IFERROR(IF(VLOOKUP(C1080,' Disaggregation - Section E '!A$309:J518,8,0)=0,"",VLOOKUP(C1080,' Disaggregation - Section E '!A$309:J518,8,0)),"")</f>
        <v/>
      </c>
      <c r="J1080" s="726" t="str">
        <f ca="1">IFERROR(IF(VLOOKUP(C1080,' Disaggregation - Section E '!A$309:J518,9,0)=0,"",VLOOKUP(C1080,' Disaggregation - Section E '!A$309:J518,9,0)),"")</f>
        <v/>
      </c>
      <c r="K1080" s="721" t="str">
        <f ca="1">IFERROR(VLOOKUP(C1080,' Disaggregation - Section E '!A$309:J518,3,0),"")</f>
        <v/>
      </c>
      <c r="L1080" s="726" t="str">
        <f ca="1">IFERROR(IF(VLOOKUP(C1080,' Disaggregation - Section E '!A$309:J518,10,0)=0,"",VLOOKUP(C1080,' Disaggregation - Section E '!A$309:J518,10,0)),"")</f>
        <v/>
      </c>
      <c r="M1080" s="721" t="str">
        <f ca="1">IFERROR(IF(VLOOKUP(C1080,' Disaggregation - Section E '!A$309:P518,16,0)=0,"",VLOOKUP(C1080,' Disaggregation - Section E '!A$309:P518,16,0)),"")</f>
        <v/>
      </c>
    </row>
    <row r="1081" spans="1:13" x14ac:dyDescent="0.35">
      <c r="A1081" s="721" t="b">
        <f t="shared" ca="1" si="126"/>
        <v>0</v>
      </c>
      <c r="B1081" s="721"/>
      <c r="C1081" s="739" t="str">
        <f ca="1">IF(ROW()=876,"",OFFSET(C1081,-COUNTA(D$875:D1081)+1,0))</f>
        <v>a1V1R00000DyKO9UAN</v>
      </c>
      <c r="D1081" s="734"/>
      <c r="E1081" s="723" t="str">
        <f ca="1">IFERROR(IF(VLOOKUP(C1081,' Disaggregation - Section E '!A$309:J519,7,0)=0,"",VLOOKUP(C1081,' Disaggregation - Section E '!A$309:J519,7,0)*100),"")</f>
        <v/>
      </c>
      <c r="F1081" s="721"/>
      <c r="G1081" s="725" t="str">
        <f ca="1">IFERROR(IF(VLOOKUP(C1081,' Disaggregation - Section E '!A$309:J519,6,0)=0,"",VLOOKUP(C1081,' Disaggregation - Section E '!A$309:J519,6,0)),"")</f>
        <v/>
      </c>
      <c r="H1081" s="734" t="str">
        <f ca="1">IFERROR(IF(INDEX(' Disaggregation - Section E '!F$309:F519,MATCH(C1081,' Disaggregation - Section E '!A$309:A519,0)+1,1)&lt;&gt;0,INDEX(' Disaggregation - Section E '!F$309:F519,MATCH(C1081,' Disaggregation - Section E '!A$309:A519,0)+1,1),""),"")</f>
        <v/>
      </c>
      <c r="I1081" s="726" t="str">
        <f ca="1">IFERROR(IF(VLOOKUP(C1081,' Disaggregation - Section E '!A$309:J519,8,0)=0,"",VLOOKUP(C1081,' Disaggregation - Section E '!A$309:J519,8,0)),"")</f>
        <v/>
      </c>
      <c r="J1081" s="726" t="str">
        <f ca="1">IFERROR(IF(VLOOKUP(C1081,' Disaggregation - Section E '!A$309:J519,9,0)=0,"",VLOOKUP(C1081,' Disaggregation - Section E '!A$309:J519,9,0)),"")</f>
        <v/>
      </c>
      <c r="K1081" s="721" t="str">
        <f ca="1">IFERROR(VLOOKUP(C1081,' Disaggregation - Section E '!A$309:J519,3,0),"")</f>
        <v/>
      </c>
      <c r="L1081" s="726" t="str">
        <f ca="1">IFERROR(IF(VLOOKUP(C1081,' Disaggregation - Section E '!A$309:J519,10,0)=0,"",VLOOKUP(C1081,' Disaggregation - Section E '!A$309:J519,10,0)),"")</f>
        <v/>
      </c>
      <c r="M1081" s="721" t="str">
        <f ca="1">IFERROR(IF(VLOOKUP(C1081,' Disaggregation - Section E '!A$309:P519,16,0)=0,"",VLOOKUP(C1081,' Disaggregation - Section E '!A$309:P519,16,0)),"")</f>
        <v/>
      </c>
    </row>
    <row r="1082" spans="1:13" x14ac:dyDescent="0.35">
      <c r="A1082" s="721" t="b">
        <f t="shared" ca="1" si="126"/>
        <v>0</v>
      </c>
      <c r="B1082" s="721"/>
      <c r="C1082" s="739" t="str">
        <f ca="1">IF(ROW()=876,"",OFFSET(C1082,-COUNTA(D$875:D1082)+1,0))</f>
        <v>a1V1R00000DyKOAUA3</v>
      </c>
      <c r="D1082" s="734"/>
      <c r="E1082" s="723" t="str">
        <f ca="1">IFERROR(IF(VLOOKUP(C1082,' Disaggregation - Section E '!A$309:J520,7,0)=0,"",VLOOKUP(C1082,' Disaggregation - Section E '!A$309:J520,7,0)*100),"")</f>
        <v/>
      </c>
      <c r="F1082" s="721"/>
      <c r="G1082" s="725" t="str">
        <f ca="1">IFERROR(IF(VLOOKUP(C1082,' Disaggregation - Section E '!A$309:J520,6,0)=0,"",VLOOKUP(C1082,' Disaggregation - Section E '!A$309:J520,6,0)),"")</f>
        <v/>
      </c>
      <c r="H1082" s="734" t="str">
        <f ca="1">IFERROR(IF(INDEX(' Disaggregation - Section E '!F$309:F520,MATCH(C1082,' Disaggregation - Section E '!A$309:A520,0)+1,1)&lt;&gt;0,INDEX(' Disaggregation - Section E '!F$309:F520,MATCH(C1082,' Disaggregation - Section E '!A$309:A520,0)+1,1),""),"")</f>
        <v/>
      </c>
      <c r="I1082" s="726" t="str">
        <f ca="1">IFERROR(IF(VLOOKUP(C1082,' Disaggregation - Section E '!A$309:J520,8,0)=0,"",VLOOKUP(C1082,' Disaggregation - Section E '!A$309:J520,8,0)),"")</f>
        <v/>
      </c>
      <c r="J1082" s="726" t="str">
        <f ca="1">IFERROR(IF(VLOOKUP(C1082,' Disaggregation - Section E '!A$309:J520,9,0)=0,"",VLOOKUP(C1082,' Disaggregation - Section E '!A$309:J520,9,0)),"")</f>
        <v/>
      </c>
      <c r="K1082" s="721" t="str">
        <f ca="1">IFERROR(VLOOKUP(C1082,' Disaggregation - Section E '!A$309:J520,3,0),"")</f>
        <v/>
      </c>
      <c r="L1082" s="726" t="str">
        <f ca="1">IFERROR(IF(VLOOKUP(C1082,' Disaggregation - Section E '!A$309:J520,10,0)=0,"",VLOOKUP(C1082,' Disaggregation - Section E '!A$309:J520,10,0)),"")</f>
        <v/>
      </c>
      <c r="M1082" s="721" t="str">
        <f ca="1">IFERROR(IF(VLOOKUP(C1082,' Disaggregation - Section E '!A$309:P520,16,0)=0,"",VLOOKUP(C1082,' Disaggregation - Section E '!A$309:P520,16,0)),"")</f>
        <v/>
      </c>
    </row>
    <row r="1083" spans="1:13" x14ac:dyDescent="0.35">
      <c r="A1083" s="721" t="b">
        <f t="shared" ca="1" si="126"/>
        <v>0</v>
      </c>
      <c r="B1083" s="721"/>
      <c r="C1083" s="739" t="str">
        <f ca="1">IF(ROW()=876,"",OFFSET(C1083,-COUNTA(D$875:D1083)+1,0))</f>
        <v>a1V1R00000DyKOBUA3</v>
      </c>
      <c r="D1083" s="734"/>
      <c r="E1083" s="723" t="str">
        <f ca="1">IFERROR(IF(VLOOKUP(C1083,' Disaggregation - Section E '!A$309:J521,7,0)=0,"",VLOOKUP(C1083,' Disaggregation - Section E '!A$309:J521,7,0)*100),"")</f>
        <v/>
      </c>
      <c r="F1083" s="721"/>
      <c r="G1083" s="725" t="str">
        <f ca="1">IFERROR(IF(VLOOKUP(C1083,' Disaggregation - Section E '!A$309:J521,6,0)=0,"",VLOOKUP(C1083,' Disaggregation - Section E '!A$309:J521,6,0)),"")</f>
        <v/>
      </c>
      <c r="H1083" s="734" t="str">
        <f ca="1">IFERROR(IF(INDEX(' Disaggregation - Section E '!F$309:F521,MATCH(C1083,' Disaggregation - Section E '!A$309:A521,0)+1,1)&lt;&gt;0,INDEX(' Disaggregation - Section E '!F$309:F521,MATCH(C1083,' Disaggregation - Section E '!A$309:A521,0)+1,1),""),"")</f>
        <v/>
      </c>
      <c r="I1083" s="726" t="str">
        <f ca="1">IFERROR(IF(VLOOKUP(C1083,' Disaggregation - Section E '!A$309:J521,8,0)=0,"",VLOOKUP(C1083,' Disaggregation - Section E '!A$309:J521,8,0)),"")</f>
        <v/>
      </c>
      <c r="J1083" s="726" t="str">
        <f ca="1">IFERROR(IF(VLOOKUP(C1083,' Disaggregation - Section E '!A$309:J521,9,0)=0,"",VLOOKUP(C1083,' Disaggregation - Section E '!A$309:J521,9,0)),"")</f>
        <v/>
      </c>
      <c r="K1083" s="721" t="str">
        <f ca="1">IFERROR(VLOOKUP(C1083,' Disaggregation - Section E '!A$309:J521,3,0),"")</f>
        <v/>
      </c>
      <c r="L1083" s="726" t="str">
        <f ca="1">IFERROR(IF(VLOOKUP(C1083,' Disaggregation - Section E '!A$309:J521,10,0)=0,"",VLOOKUP(C1083,' Disaggregation - Section E '!A$309:J521,10,0)),"")</f>
        <v/>
      </c>
      <c r="M1083" s="721" t="str">
        <f ca="1">IFERROR(IF(VLOOKUP(C1083,' Disaggregation - Section E '!A$309:P521,16,0)=0,"",VLOOKUP(C1083,' Disaggregation - Section E '!A$309:P521,16,0)),"")</f>
        <v/>
      </c>
    </row>
    <row r="1084" spans="1:13" x14ac:dyDescent="0.35">
      <c r="A1084" s="721" t="b">
        <f t="shared" ca="1" si="126"/>
        <v>0</v>
      </c>
      <c r="B1084" s="721"/>
      <c r="C1084" s="739" t="str">
        <f ca="1">IF(ROW()=876,"",OFFSET(C1084,-COUNTA(D$875:D1084)+1,0))</f>
        <v>a1V1R00000DyKOCUA3</v>
      </c>
      <c r="D1084" s="734"/>
      <c r="E1084" s="723" t="str">
        <f ca="1">IFERROR(IF(VLOOKUP(C1084,' Disaggregation - Section E '!A$309:J522,7,0)=0,"",VLOOKUP(C1084,' Disaggregation - Section E '!A$309:J522,7,0)*100),"")</f>
        <v/>
      </c>
      <c r="F1084" s="721"/>
      <c r="G1084" s="725" t="str">
        <f ca="1">IFERROR(IF(VLOOKUP(C1084,' Disaggregation - Section E '!A$309:J522,6,0)=0,"",VLOOKUP(C1084,' Disaggregation - Section E '!A$309:J522,6,0)),"")</f>
        <v/>
      </c>
      <c r="H1084" s="734" t="str">
        <f ca="1">IFERROR(IF(INDEX(' Disaggregation - Section E '!F$309:F522,MATCH(C1084,' Disaggregation - Section E '!A$309:A522,0)+1,1)&lt;&gt;0,INDEX(' Disaggregation - Section E '!F$309:F522,MATCH(C1084,' Disaggregation - Section E '!A$309:A522,0)+1,1),""),"")</f>
        <v/>
      </c>
      <c r="I1084" s="726" t="str">
        <f ca="1">IFERROR(IF(VLOOKUP(C1084,' Disaggregation - Section E '!A$309:J522,8,0)=0,"",VLOOKUP(C1084,' Disaggregation - Section E '!A$309:J522,8,0)),"")</f>
        <v/>
      </c>
      <c r="J1084" s="726" t="str">
        <f ca="1">IFERROR(IF(VLOOKUP(C1084,' Disaggregation - Section E '!A$309:J522,9,0)=0,"",VLOOKUP(C1084,' Disaggregation - Section E '!A$309:J522,9,0)),"")</f>
        <v/>
      </c>
      <c r="K1084" s="721" t="str">
        <f ca="1">IFERROR(VLOOKUP(C1084,' Disaggregation - Section E '!A$309:J522,3,0),"")</f>
        <v/>
      </c>
      <c r="L1084" s="726" t="str">
        <f ca="1">IFERROR(IF(VLOOKUP(C1084,' Disaggregation - Section E '!A$309:J522,10,0)=0,"",VLOOKUP(C1084,' Disaggregation - Section E '!A$309:J522,10,0)),"")</f>
        <v/>
      </c>
      <c r="M1084" s="721" t="str">
        <f ca="1">IFERROR(IF(VLOOKUP(C1084,' Disaggregation - Section E '!A$309:P522,16,0)=0,"",VLOOKUP(C1084,' Disaggregation - Section E '!A$309:P522,16,0)),"")</f>
        <v/>
      </c>
    </row>
    <row r="1085" spans="1:13" x14ac:dyDescent="0.35">
      <c r="A1085" s="721" t="b">
        <f t="shared" ca="1" si="126"/>
        <v>0</v>
      </c>
      <c r="B1085" s="721"/>
      <c r="C1085" s="739" t="str">
        <f ca="1">IF(ROW()=876,"",OFFSET(C1085,-COUNTA(D$875:D1085)+1,0))</f>
        <v>a1V1R00000DyKODUA3</v>
      </c>
      <c r="D1085" s="734"/>
      <c r="E1085" s="723" t="str">
        <f ca="1">IFERROR(IF(VLOOKUP(C1085,' Disaggregation - Section E '!A$309:J523,7,0)=0,"",VLOOKUP(C1085,' Disaggregation - Section E '!A$309:J523,7,0)*100),"")</f>
        <v/>
      </c>
      <c r="F1085" s="721"/>
      <c r="G1085" s="725" t="str">
        <f ca="1">IFERROR(IF(VLOOKUP(C1085,' Disaggregation - Section E '!A$309:J523,6,0)=0,"",VLOOKUP(C1085,' Disaggregation - Section E '!A$309:J523,6,0)),"")</f>
        <v/>
      </c>
      <c r="H1085" s="734" t="str">
        <f ca="1">IFERROR(IF(INDEX(' Disaggregation - Section E '!F$309:F523,MATCH(C1085,' Disaggregation - Section E '!A$309:A523,0)+1,1)&lt;&gt;0,INDEX(' Disaggregation - Section E '!F$309:F523,MATCH(C1085,' Disaggregation - Section E '!A$309:A523,0)+1,1),""),"")</f>
        <v/>
      </c>
      <c r="I1085" s="726" t="str">
        <f ca="1">IFERROR(IF(VLOOKUP(C1085,' Disaggregation - Section E '!A$309:J523,8,0)=0,"",VLOOKUP(C1085,' Disaggregation - Section E '!A$309:J523,8,0)),"")</f>
        <v/>
      </c>
      <c r="J1085" s="726" t="str">
        <f ca="1">IFERROR(IF(VLOOKUP(C1085,' Disaggregation - Section E '!A$309:J523,9,0)=0,"",VLOOKUP(C1085,' Disaggregation - Section E '!A$309:J523,9,0)),"")</f>
        <v/>
      </c>
      <c r="K1085" s="721" t="str">
        <f ca="1">IFERROR(VLOOKUP(C1085,' Disaggregation - Section E '!A$309:J523,3,0),"")</f>
        <v/>
      </c>
      <c r="L1085" s="726" t="str">
        <f ca="1">IFERROR(IF(VLOOKUP(C1085,' Disaggregation - Section E '!A$309:J523,10,0)=0,"",VLOOKUP(C1085,' Disaggregation - Section E '!A$309:J523,10,0)),"")</f>
        <v/>
      </c>
      <c r="M1085" s="721" t="str">
        <f ca="1">IFERROR(IF(VLOOKUP(C1085,' Disaggregation - Section E '!A$309:P523,16,0)=0,"",VLOOKUP(C1085,' Disaggregation - Section E '!A$309:P523,16,0)),"")</f>
        <v/>
      </c>
    </row>
    <row r="1086" spans="1:13" x14ac:dyDescent="0.35">
      <c r="A1086" s="721" t="b">
        <f t="shared" ca="1" si="126"/>
        <v>0</v>
      </c>
      <c r="B1086" s="721"/>
      <c r="C1086" s="739" t="str">
        <f ca="1">IF(ROW()=876,"",OFFSET(C1086,-COUNTA(D$875:D1086)+1,0))</f>
        <v>a1V1R00000DyKOEUA3</v>
      </c>
      <c r="D1086" s="734"/>
      <c r="E1086" s="723" t="str">
        <f ca="1">IFERROR(IF(VLOOKUP(C1086,' Disaggregation - Section E '!A$309:J524,7,0)=0,"",VLOOKUP(C1086,' Disaggregation - Section E '!A$309:J524,7,0)*100),"")</f>
        <v/>
      </c>
      <c r="F1086" s="721"/>
      <c r="G1086" s="725" t="str">
        <f ca="1">IFERROR(IF(VLOOKUP(C1086,' Disaggregation - Section E '!A$309:J524,6,0)=0,"",VLOOKUP(C1086,' Disaggregation - Section E '!A$309:J524,6,0)),"")</f>
        <v/>
      </c>
      <c r="H1086" s="734" t="str">
        <f ca="1">IFERROR(IF(INDEX(' Disaggregation - Section E '!F$309:F524,MATCH(C1086,' Disaggregation - Section E '!A$309:A524,0)+1,1)&lt;&gt;0,INDEX(' Disaggregation - Section E '!F$309:F524,MATCH(C1086,' Disaggregation - Section E '!A$309:A524,0)+1,1),""),"")</f>
        <v/>
      </c>
      <c r="I1086" s="726" t="str">
        <f ca="1">IFERROR(IF(VLOOKUP(C1086,' Disaggregation - Section E '!A$309:J524,8,0)=0,"",VLOOKUP(C1086,' Disaggregation - Section E '!A$309:J524,8,0)),"")</f>
        <v/>
      </c>
      <c r="J1086" s="726" t="str">
        <f ca="1">IFERROR(IF(VLOOKUP(C1086,' Disaggregation - Section E '!A$309:J524,9,0)=0,"",VLOOKUP(C1086,' Disaggregation - Section E '!A$309:J524,9,0)),"")</f>
        <v/>
      </c>
      <c r="K1086" s="721" t="str">
        <f ca="1">IFERROR(VLOOKUP(C1086,' Disaggregation - Section E '!A$309:J524,3,0),"")</f>
        <v/>
      </c>
      <c r="L1086" s="726" t="str">
        <f ca="1">IFERROR(IF(VLOOKUP(C1086,' Disaggregation - Section E '!A$309:J524,10,0)=0,"",VLOOKUP(C1086,' Disaggregation - Section E '!A$309:J524,10,0)),"")</f>
        <v/>
      </c>
      <c r="M1086" s="721" t="str">
        <f ca="1">IFERROR(IF(VLOOKUP(C1086,' Disaggregation - Section E '!A$309:P524,16,0)=0,"",VLOOKUP(C1086,' Disaggregation - Section E '!A$309:P524,16,0)),"")</f>
        <v/>
      </c>
    </row>
    <row r="1087" spans="1:13" x14ac:dyDescent="0.35">
      <c r="A1087" s="721" t="b">
        <f t="shared" ca="1" si="126"/>
        <v>0</v>
      </c>
      <c r="B1087" s="721"/>
      <c r="C1087" s="739" t="str">
        <f ca="1">IF(ROW()=876,"",OFFSET(C1087,-COUNTA(D$875:D1087)+1,0))</f>
        <v>a1V1R00000DyKOFUA3</v>
      </c>
      <c r="D1087" s="734"/>
      <c r="E1087" s="723" t="str">
        <f ca="1">IFERROR(IF(VLOOKUP(C1087,' Disaggregation - Section E '!A$309:J525,7,0)=0,"",VLOOKUP(C1087,' Disaggregation - Section E '!A$309:J525,7,0)*100),"")</f>
        <v/>
      </c>
      <c r="F1087" s="721"/>
      <c r="G1087" s="725" t="str">
        <f ca="1">IFERROR(IF(VLOOKUP(C1087,' Disaggregation - Section E '!A$309:J525,6,0)=0,"",VLOOKUP(C1087,' Disaggregation - Section E '!A$309:J525,6,0)),"")</f>
        <v/>
      </c>
      <c r="H1087" s="734" t="str">
        <f ca="1">IFERROR(IF(INDEX(' Disaggregation - Section E '!F$309:F525,MATCH(C1087,' Disaggregation - Section E '!A$309:A525,0)+1,1)&lt;&gt;0,INDEX(' Disaggregation - Section E '!F$309:F525,MATCH(C1087,' Disaggregation - Section E '!A$309:A525,0)+1,1),""),"")</f>
        <v/>
      </c>
      <c r="I1087" s="726" t="str">
        <f ca="1">IFERROR(IF(VLOOKUP(C1087,' Disaggregation - Section E '!A$309:J525,8,0)=0,"",VLOOKUP(C1087,' Disaggregation - Section E '!A$309:J525,8,0)),"")</f>
        <v/>
      </c>
      <c r="J1087" s="726" t="str">
        <f ca="1">IFERROR(IF(VLOOKUP(C1087,' Disaggregation - Section E '!A$309:J525,9,0)=0,"",VLOOKUP(C1087,' Disaggregation - Section E '!A$309:J525,9,0)),"")</f>
        <v/>
      </c>
      <c r="K1087" s="721" t="str">
        <f ca="1">IFERROR(VLOOKUP(C1087,' Disaggregation - Section E '!A$309:J525,3,0),"")</f>
        <v/>
      </c>
      <c r="L1087" s="726" t="str">
        <f ca="1">IFERROR(IF(VLOOKUP(C1087,' Disaggregation - Section E '!A$309:J525,10,0)=0,"",VLOOKUP(C1087,' Disaggregation - Section E '!A$309:J525,10,0)),"")</f>
        <v/>
      </c>
      <c r="M1087" s="721" t="str">
        <f ca="1">IFERROR(IF(VLOOKUP(C1087,' Disaggregation - Section E '!A$309:P525,16,0)=0,"",VLOOKUP(C1087,' Disaggregation - Section E '!A$309:P525,16,0)),"")</f>
        <v/>
      </c>
    </row>
    <row r="1088" spans="1:13" x14ac:dyDescent="0.35">
      <c r="A1088" s="721" t="b">
        <f t="shared" ca="1" si="126"/>
        <v>0</v>
      </c>
      <c r="B1088" s="721"/>
      <c r="C1088" s="739" t="str">
        <f ca="1">IF(ROW()=876,"",OFFSET(C1088,-COUNTA(D$875:D1088)+1,0))</f>
        <v>a1V1R00000DyKOGUA3</v>
      </c>
      <c r="D1088" s="734"/>
      <c r="E1088" s="723" t="str">
        <f ca="1">IFERROR(IF(VLOOKUP(C1088,' Disaggregation - Section E '!A$309:J526,7,0)=0,"",VLOOKUP(C1088,' Disaggregation - Section E '!A$309:J526,7,0)*100),"")</f>
        <v/>
      </c>
      <c r="F1088" s="721"/>
      <c r="G1088" s="725" t="str">
        <f ca="1">IFERROR(IF(VLOOKUP(C1088,' Disaggregation - Section E '!A$309:J526,6,0)=0,"",VLOOKUP(C1088,' Disaggregation - Section E '!A$309:J526,6,0)),"")</f>
        <v/>
      </c>
      <c r="H1088" s="734" t="str">
        <f ca="1">IFERROR(IF(INDEX(' Disaggregation - Section E '!F$309:F526,MATCH(C1088,' Disaggregation - Section E '!A$309:A526,0)+1,1)&lt;&gt;0,INDEX(' Disaggregation - Section E '!F$309:F526,MATCH(C1088,' Disaggregation - Section E '!A$309:A526,0)+1,1),""),"")</f>
        <v/>
      </c>
      <c r="I1088" s="726" t="str">
        <f ca="1">IFERROR(IF(VLOOKUP(C1088,' Disaggregation - Section E '!A$309:J526,8,0)=0,"",VLOOKUP(C1088,' Disaggregation - Section E '!A$309:J526,8,0)),"")</f>
        <v/>
      </c>
      <c r="J1088" s="726" t="str">
        <f ca="1">IFERROR(IF(VLOOKUP(C1088,' Disaggregation - Section E '!A$309:J526,9,0)=0,"",VLOOKUP(C1088,' Disaggregation - Section E '!A$309:J526,9,0)),"")</f>
        <v/>
      </c>
      <c r="K1088" s="721" t="str">
        <f ca="1">IFERROR(VLOOKUP(C1088,' Disaggregation - Section E '!A$309:J526,3,0),"")</f>
        <v/>
      </c>
      <c r="L1088" s="726" t="str">
        <f ca="1">IFERROR(IF(VLOOKUP(C1088,' Disaggregation - Section E '!A$309:J526,10,0)=0,"",VLOOKUP(C1088,' Disaggregation - Section E '!A$309:J526,10,0)),"")</f>
        <v/>
      </c>
      <c r="M1088" s="721" t="str">
        <f ca="1">IFERROR(IF(VLOOKUP(C1088,' Disaggregation - Section E '!A$309:P526,16,0)=0,"",VLOOKUP(C1088,' Disaggregation - Section E '!A$309:P526,16,0)),"")</f>
        <v/>
      </c>
    </row>
    <row r="1089" spans="1:13" x14ac:dyDescent="0.35">
      <c r="A1089" s="721" t="b">
        <f t="shared" ca="1" si="126"/>
        <v>0</v>
      </c>
      <c r="B1089" s="721"/>
      <c r="C1089" s="739" t="str">
        <f ca="1">IF(ROW()=876,"",OFFSET(C1089,-COUNTA(D$875:D1089)+1,0))</f>
        <v>a1V1R00000DyKOHUA3</v>
      </c>
      <c r="D1089" s="734"/>
      <c r="E1089" s="723" t="str">
        <f ca="1">IFERROR(IF(VLOOKUP(C1089,' Disaggregation - Section E '!A$309:J527,7,0)=0,"",VLOOKUP(C1089,' Disaggregation - Section E '!A$309:J527,7,0)*100),"")</f>
        <v/>
      </c>
      <c r="F1089" s="721"/>
      <c r="G1089" s="725" t="str">
        <f ca="1">IFERROR(IF(VLOOKUP(C1089,' Disaggregation - Section E '!A$309:J527,6,0)=0,"",VLOOKUP(C1089,' Disaggregation - Section E '!A$309:J527,6,0)),"")</f>
        <v/>
      </c>
      <c r="H1089" s="734" t="str">
        <f ca="1">IFERROR(IF(INDEX(' Disaggregation - Section E '!F$309:F527,MATCH(C1089,' Disaggregation - Section E '!A$309:A527,0)+1,1)&lt;&gt;0,INDEX(' Disaggregation - Section E '!F$309:F527,MATCH(C1089,' Disaggregation - Section E '!A$309:A527,0)+1,1),""),"")</f>
        <v/>
      </c>
      <c r="I1089" s="726" t="str">
        <f ca="1">IFERROR(IF(VLOOKUP(C1089,' Disaggregation - Section E '!A$309:J527,8,0)=0,"",VLOOKUP(C1089,' Disaggregation - Section E '!A$309:J527,8,0)),"")</f>
        <v/>
      </c>
      <c r="J1089" s="726" t="str">
        <f ca="1">IFERROR(IF(VLOOKUP(C1089,' Disaggregation - Section E '!A$309:J527,9,0)=0,"",VLOOKUP(C1089,' Disaggregation - Section E '!A$309:J527,9,0)),"")</f>
        <v/>
      </c>
      <c r="K1089" s="721" t="str">
        <f ca="1">IFERROR(VLOOKUP(C1089,' Disaggregation - Section E '!A$309:J527,3,0),"")</f>
        <v/>
      </c>
      <c r="L1089" s="726" t="str">
        <f ca="1">IFERROR(IF(VLOOKUP(C1089,' Disaggregation - Section E '!A$309:J527,10,0)=0,"",VLOOKUP(C1089,' Disaggregation - Section E '!A$309:J527,10,0)),"")</f>
        <v/>
      </c>
      <c r="M1089" s="721" t="str">
        <f ca="1">IFERROR(IF(VLOOKUP(C1089,' Disaggregation - Section E '!A$309:P527,16,0)=0,"",VLOOKUP(C1089,' Disaggregation - Section E '!A$309:P527,16,0)),"")</f>
        <v/>
      </c>
    </row>
    <row r="1090" spans="1:13" x14ac:dyDescent="0.35">
      <c r="A1090" s="721" t="b">
        <f t="shared" ca="1" si="126"/>
        <v>0</v>
      </c>
      <c r="B1090" s="721"/>
      <c r="C1090" s="739" t="str">
        <f ca="1">IF(ROW()=876,"",OFFSET(C1090,-COUNTA(D$875:D1090)+1,0))</f>
        <v>a1V1R00000DyKOIUA3</v>
      </c>
      <c r="D1090" s="734"/>
      <c r="E1090" s="723" t="str">
        <f ca="1">IFERROR(IF(VLOOKUP(C1090,' Disaggregation - Section E '!A$309:J528,7,0)=0,"",VLOOKUP(C1090,' Disaggregation - Section E '!A$309:J528,7,0)*100),"")</f>
        <v/>
      </c>
      <c r="F1090" s="721"/>
      <c r="G1090" s="725" t="str">
        <f ca="1">IFERROR(IF(VLOOKUP(C1090,' Disaggregation - Section E '!A$309:J528,6,0)=0,"",VLOOKUP(C1090,' Disaggregation - Section E '!A$309:J528,6,0)),"")</f>
        <v/>
      </c>
      <c r="H1090" s="734" t="str">
        <f ca="1">IFERROR(IF(INDEX(' Disaggregation - Section E '!F$309:F528,MATCH(C1090,' Disaggregation - Section E '!A$309:A528,0)+1,1)&lt;&gt;0,INDEX(' Disaggregation - Section E '!F$309:F528,MATCH(C1090,' Disaggregation - Section E '!A$309:A528,0)+1,1),""),"")</f>
        <v/>
      </c>
      <c r="I1090" s="726" t="str">
        <f ca="1">IFERROR(IF(VLOOKUP(C1090,' Disaggregation - Section E '!A$309:J528,8,0)=0,"",VLOOKUP(C1090,' Disaggregation - Section E '!A$309:J528,8,0)),"")</f>
        <v/>
      </c>
      <c r="J1090" s="726" t="str">
        <f ca="1">IFERROR(IF(VLOOKUP(C1090,' Disaggregation - Section E '!A$309:J528,9,0)=0,"",VLOOKUP(C1090,' Disaggregation - Section E '!A$309:J528,9,0)),"")</f>
        <v/>
      </c>
      <c r="K1090" s="721" t="str">
        <f ca="1">IFERROR(VLOOKUP(C1090,' Disaggregation - Section E '!A$309:J528,3,0),"")</f>
        <v/>
      </c>
      <c r="L1090" s="726" t="str">
        <f ca="1">IFERROR(IF(VLOOKUP(C1090,' Disaggregation - Section E '!A$309:J528,10,0)=0,"",VLOOKUP(C1090,' Disaggregation - Section E '!A$309:J528,10,0)),"")</f>
        <v/>
      </c>
      <c r="M1090" s="721" t="str">
        <f ca="1">IFERROR(IF(VLOOKUP(C1090,' Disaggregation - Section E '!A$309:P528,16,0)=0,"",VLOOKUP(C1090,' Disaggregation - Section E '!A$309:P528,16,0)),"")</f>
        <v/>
      </c>
    </row>
    <row r="1091" spans="1:13" x14ac:dyDescent="0.35">
      <c r="A1091" s="721" t="b">
        <f t="shared" ref="A1091:A1154" ca="1" si="127">IF(AND(OR(E1091&lt;&gt;"",G1091&lt;&gt;"",H1091&lt;&gt;""),M1091&lt;&gt;""),TRUE,FALSE)</f>
        <v>0</v>
      </c>
      <c r="B1091" s="721"/>
      <c r="C1091" s="739" t="str">
        <f ca="1">IF(ROW()=876,"",OFFSET(C1091,-COUNTA(D$875:D1091)+1,0))</f>
        <v>a1V1R00000DyKOJUA3</v>
      </c>
      <c r="D1091" s="734"/>
      <c r="E1091" s="723" t="str">
        <f ca="1">IFERROR(IF(VLOOKUP(C1091,' Disaggregation - Section E '!A$309:J529,7,0)=0,"",VLOOKUP(C1091,' Disaggregation - Section E '!A$309:J529,7,0)*100),"")</f>
        <v/>
      </c>
      <c r="F1091" s="721"/>
      <c r="G1091" s="725" t="str">
        <f ca="1">IFERROR(IF(VLOOKUP(C1091,' Disaggregation - Section E '!A$309:J529,6,0)=0,"",VLOOKUP(C1091,' Disaggregation - Section E '!A$309:J529,6,0)),"")</f>
        <v/>
      </c>
      <c r="H1091" s="734" t="str">
        <f ca="1">IFERROR(IF(INDEX(' Disaggregation - Section E '!F$309:F529,MATCH(C1091,' Disaggregation - Section E '!A$309:A529,0)+1,1)&lt;&gt;0,INDEX(' Disaggregation - Section E '!F$309:F529,MATCH(C1091,' Disaggregation - Section E '!A$309:A529,0)+1,1),""),"")</f>
        <v/>
      </c>
      <c r="I1091" s="726" t="str">
        <f ca="1">IFERROR(IF(VLOOKUP(C1091,' Disaggregation - Section E '!A$309:J529,8,0)=0,"",VLOOKUP(C1091,' Disaggregation - Section E '!A$309:J529,8,0)),"")</f>
        <v/>
      </c>
      <c r="J1091" s="726" t="str">
        <f ca="1">IFERROR(IF(VLOOKUP(C1091,' Disaggregation - Section E '!A$309:J529,9,0)=0,"",VLOOKUP(C1091,' Disaggregation - Section E '!A$309:J529,9,0)),"")</f>
        <v/>
      </c>
      <c r="K1091" s="721" t="str">
        <f ca="1">IFERROR(VLOOKUP(C1091,' Disaggregation - Section E '!A$309:J529,3,0),"")</f>
        <v/>
      </c>
      <c r="L1091" s="726" t="str">
        <f ca="1">IFERROR(IF(VLOOKUP(C1091,' Disaggregation - Section E '!A$309:J529,10,0)=0,"",VLOOKUP(C1091,' Disaggregation - Section E '!A$309:J529,10,0)),"")</f>
        <v/>
      </c>
      <c r="M1091" s="721" t="str">
        <f ca="1">IFERROR(IF(VLOOKUP(C1091,' Disaggregation - Section E '!A$309:P529,16,0)=0,"",VLOOKUP(C1091,' Disaggregation - Section E '!A$309:P529,16,0)),"")</f>
        <v/>
      </c>
    </row>
    <row r="1092" spans="1:13" x14ac:dyDescent="0.35">
      <c r="A1092" s="721" t="b">
        <f t="shared" ca="1" si="127"/>
        <v>0</v>
      </c>
      <c r="B1092" s="721"/>
      <c r="C1092" s="739" t="str">
        <f ca="1">IF(ROW()=876,"",OFFSET(C1092,-COUNTA(D$875:D1092)+1,0))</f>
        <v>a1V1R00000DyKOKUA3</v>
      </c>
      <c r="D1092" s="734"/>
      <c r="E1092" s="723" t="str">
        <f ca="1">IFERROR(IF(VLOOKUP(C1092,' Disaggregation - Section E '!A$309:J530,7,0)=0,"",VLOOKUP(C1092,' Disaggregation - Section E '!A$309:J530,7,0)*100),"")</f>
        <v/>
      </c>
      <c r="F1092" s="721"/>
      <c r="G1092" s="725" t="str">
        <f ca="1">IFERROR(IF(VLOOKUP(C1092,' Disaggregation - Section E '!A$309:J530,6,0)=0,"",VLOOKUP(C1092,' Disaggregation - Section E '!A$309:J530,6,0)),"")</f>
        <v/>
      </c>
      <c r="H1092" s="734" t="str">
        <f ca="1">IFERROR(IF(INDEX(' Disaggregation - Section E '!F$309:F530,MATCH(C1092,' Disaggregation - Section E '!A$309:A530,0)+1,1)&lt;&gt;0,INDEX(' Disaggregation - Section E '!F$309:F530,MATCH(C1092,' Disaggregation - Section E '!A$309:A530,0)+1,1),""),"")</f>
        <v/>
      </c>
      <c r="I1092" s="726" t="str">
        <f ca="1">IFERROR(IF(VLOOKUP(C1092,' Disaggregation - Section E '!A$309:J530,8,0)=0,"",VLOOKUP(C1092,' Disaggregation - Section E '!A$309:J530,8,0)),"")</f>
        <v/>
      </c>
      <c r="J1092" s="726" t="str">
        <f ca="1">IFERROR(IF(VLOOKUP(C1092,' Disaggregation - Section E '!A$309:J530,9,0)=0,"",VLOOKUP(C1092,' Disaggregation - Section E '!A$309:J530,9,0)),"")</f>
        <v/>
      </c>
      <c r="K1092" s="721" t="str">
        <f ca="1">IFERROR(VLOOKUP(C1092,' Disaggregation - Section E '!A$309:J530,3,0),"")</f>
        <v/>
      </c>
      <c r="L1092" s="726" t="str">
        <f ca="1">IFERROR(IF(VLOOKUP(C1092,' Disaggregation - Section E '!A$309:J530,10,0)=0,"",VLOOKUP(C1092,' Disaggregation - Section E '!A$309:J530,10,0)),"")</f>
        <v/>
      </c>
      <c r="M1092" s="721" t="str">
        <f ca="1">IFERROR(IF(VLOOKUP(C1092,' Disaggregation - Section E '!A$309:P530,16,0)=0,"",VLOOKUP(C1092,' Disaggregation - Section E '!A$309:P530,16,0)),"")</f>
        <v/>
      </c>
    </row>
    <row r="1093" spans="1:13" x14ac:dyDescent="0.35">
      <c r="A1093" s="721" t="b">
        <f t="shared" ca="1" si="127"/>
        <v>0</v>
      </c>
      <c r="B1093" s="721"/>
      <c r="C1093" s="739" t="str">
        <f ca="1">IF(ROW()=876,"",OFFSET(C1093,-COUNTA(D$875:D1093)+1,0))</f>
        <v>a1V1R00000DyKOLUA3</v>
      </c>
      <c r="D1093" s="734"/>
      <c r="E1093" s="723" t="str">
        <f ca="1">IFERROR(IF(VLOOKUP(C1093,' Disaggregation - Section E '!A$309:J531,7,0)=0,"",VLOOKUP(C1093,' Disaggregation - Section E '!A$309:J531,7,0)*100),"")</f>
        <v/>
      </c>
      <c r="F1093" s="721"/>
      <c r="G1093" s="725" t="str">
        <f ca="1">IFERROR(IF(VLOOKUP(C1093,' Disaggregation - Section E '!A$309:J531,6,0)=0,"",VLOOKUP(C1093,' Disaggregation - Section E '!A$309:J531,6,0)),"")</f>
        <v/>
      </c>
      <c r="H1093" s="734" t="str">
        <f ca="1">IFERROR(IF(INDEX(' Disaggregation - Section E '!F$309:F531,MATCH(C1093,' Disaggregation - Section E '!A$309:A531,0)+1,1)&lt;&gt;0,INDEX(' Disaggregation - Section E '!F$309:F531,MATCH(C1093,' Disaggregation - Section E '!A$309:A531,0)+1,1),""),"")</f>
        <v/>
      </c>
      <c r="I1093" s="726" t="str">
        <f ca="1">IFERROR(IF(VLOOKUP(C1093,' Disaggregation - Section E '!A$309:J531,8,0)=0,"",VLOOKUP(C1093,' Disaggregation - Section E '!A$309:J531,8,0)),"")</f>
        <v/>
      </c>
      <c r="J1093" s="726" t="str">
        <f ca="1">IFERROR(IF(VLOOKUP(C1093,' Disaggregation - Section E '!A$309:J531,9,0)=0,"",VLOOKUP(C1093,' Disaggregation - Section E '!A$309:J531,9,0)),"")</f>
        <v/>
      </c>
      <c r="K1093" s="721" t="str">
        <f ca="1">IFERROR(VLOOKUP(C1093,' Disaggregation - Section E '!A$309:J531,3,0),"")</f>
        <v/>
      </c>
      <c r="L1093" s="726" t="str">
        <f ca="1">IFERROR(IF(VLOOKUP(C1093,' Disaggregation - Section E '!A$309:J531,10,0)=0,"",VLOOKUP(C1093,' Disaggregation - Section E '!A$309:J531,10,0)),"")</f>
        <v/>
      </c>
      <c r="M1093" s="721" t="str">
        <f ca="1">IFERROR(IF(VLOOKUP(C1093,' Disaggregation - Section E '!A$309:P531,16,0)=0,"",VLOOKUP(C1093,' Disaggregation - Section E '!A$309:P531,16,0)),"")</f>
        <v/>
      </c>
    </row>
    <row r="1094" spans="1:13" x14ac:dyDescent="0.35">
      <c r="A1094" s="721" t="b">
        <f t="shared" ca="1" si="127"/>
        <v>0</v>
      </c>
      <c r="B1094" s="721"/>
      <c r="C1094" s="739" t="str">
        <f ca="1">IF(ROW()=876,"",OFFSET(C1094,-COUNTA(D$875:D1094)+1,0))</f>
        <v>a1V1R00000DyKOMUA3</v>
      </c>
      <c r="D1094" s="734"/>
      <c r="E1094" s="723" t="str">
        <f ca="1">IFERROR(IF(VLOOKUP(C1094,' Disaggregation - Section E '!A$309:J532,7,0)=0,"",VLOOKUP(C1094,' Disaggregation - Section E '!A$309:J532,7,0)*100),"")</f>
        <v/>
      </c>
      <c r="F1094" s="721"/>
      <c r="G1094" s="725" t="str">
        <f ca="1">IFERROR(IF(VLOOKUP(C1094,' Disaggregation - Section E '!A$309:J532,6,0)=0,"",VLOOKUP(C1094,' Disaggregation - Section E '!A$309:J532,6,0)),"")</f>
        <v/>
      </c>
      <c r="H1094" s="734" t="str">
        <f ca="1">IFERROR(IF(INDEX(' Disaggregation - Section E '!F$309:F532,MATCH(C1094,' Disaggregation - Section E '!A$309:A532,0)+1,1)&lt;&gt;0,INDEX(' Disaggregation - Section E '!F$309:F532,MATCH(C1094,' Disaggregation - Section E '!A$309:A532,0)+1,1),""),"")</f>
        <v/>
      </c>
      <c r="I1094" s="726" t="str">
        <f ca="1">IFERROR(IF(VLOOKUP(C1094,' Disaggregation - Section E '!A$309:J532,8,0)=0,"",VLOOKUP(C1094,' Disaggregation - Section E '!A$309:J532,8,0)),"")</f>
        <v/>
      </c>
      <c r="J1094" s="726" t="str">
        <f ca="1">IFERROR(IF(VLOOKUP(C1094,' Disaggregation - Section E '!A$309:J532,9,0)=0,"",VLOOKUP(C1094,' Disaggregation - Section E '!A$309:J532,9,0)),"")</f>
        <v/>
      </c>
      <c r="K1094" s="721" t="str">
        <f ca="1">IFERROR(VLOOKUP(C1094,' Disaggregation - Section E '!A$309:J532,3,0),"")</f>
        <v/>
      </c>
      <c r="L1094" s="726" t="str">
        <f ca="1">IFERROR(IF(VLOOKUP(C1094,' Disaggregation - Section E '!A$309:J532,10,0)=0,"",VLOOKUP(C1094,' Disaggregation - Section E '!A$309:J532,10,0)),"")</f>
        <v/>
      </c>
      <c r="M1094" s="721" t="str">
        <f ca="1">IFERROR(IF(VLOOKUP(C1094,' Disaggregation - Section E '!A$309:P532,16,0)=0,"",VLOOKUP(C1094,' Disaggregation - Section E '!A$309:P532,16,0)),"")</f>
        <v/>
      </c>
    </row>
    <row r="1095" spans="1:13" x14ac:dyDescent="0.35">
      <c r="A1095" s="721" t="b">
        <f t="shared" ca="1" si="127"/>
        <v>0</v>
      </c>
      <c r="B1095" s="721"/>
      <c r="C1095" s="739" t="str">
        <f ca="1">IF(ROW()=876,"",OFFSET(C1095,-COUNTA(D$875:D1095)+1,0))</f>
        <v>a1V1R00000DyKONUA3</v>
      </c>
      <c r="D1095" s="734"/>
      <c r="E1095" s="723" t="str">
        <f ca="1">IFERROR(IF(VLOOKUP(C1095,' Disaggregation - Section E '!A$309:J533,7,0)=0,"",VLOOKUP(C1095,' Disaggregation - Section E '!A$309:J533,7,0)*100),"")</f>
        <v/>
      </c>
      <c r="F1095" s="721"/>
      <c r="G1095" s="725" t="str">
        <f ca="1">IFERROR(IF(VLOOKUP(C1095,' Disaggregation - Section E '!A$309:J533,6,0)=0,"",VLOOKUP(C1095,' Disaggregation - Section E '!A$309:J533,6,0)),"")</f>
        <v/>
      </c>
      <c r="H1095" s="734" t="str">
        <f ca="1">IFERROR(IF(INDEX(' Disaggregation - Section E '!F$309:F533,MATCH(C1095,' Disaggregation - Section E '!A$309:A533,0)+1,1)&lt;&gt;0,INDEX(' Disaggregation - Section E '!F$309:F533,MATCH(C1095,' Disaggregation - Section E '!A$309:A533,0)+1,1),""),"")</f>
        <v/>
      </c>
      <c r="I1095" s="726" t="str">
        <f ca="1">IFERROR(IF(VLOOKUP(C1095,' Disaggregation - Section E '!A$309:J533,8,0)=0,"",VLOOKUP(C1095,' Disaggregation - Section E '!A$309:J533,8,0)),"")</f>
        <v/>
      </c>
      <c r="J1095" s="726" t="str">
        <f ca="1">IFERROR(IF(VLOOKUP(C1095,' Disaggregation - Section E '!A$309:J533,9,0)=0,"",VLOOKUP(C1095,' Disaggregation - Section E '!A$309:J533,9,0)),"")</f>
        <v/>
      </c>
      <c r="K1095" s="721" t="str">
        <f ca="1">IFERROR(VLOOKUP(C1095,' Disaggregation - Section E '!A$309:J533,3,0),"")</f>
        <v/>
      </c>
      <c r="L1095" s="726" t="str">
        <f ca="1">IFERROR(IF(VLOOKUP(C1095,' Disaggregation - Section E '!A$309:J533,10,0)=0,"",VLOOKUP(C1095,' Disaggregation - Section E '!A$309:J533,10,0)),"")</f>
        <v/>
      </c>
      <c r="M1095" s="721" t="str">
        <f ca="1">IFERROR(IF(VLOOKUP(C1095,' Disaggregation - Section E '!A$309:P533,16,0)=0,"",VLOOKUP(C1095,' Disaggregation - Section E '!A$309:P533,16,0)),"")</f>
        <v/>
      </c>
    </row>
    <row r="1096" spans="1:13" x14ac:dyDescent="0.35">
      <c r="A1096" s="721" t="b">
        <f t="shared" ca="1" si="127"/>
        <v>0</v>
      </c>
      <c r="B1096" s="721"/>
      <c r="C1096" s="739" t="str">
        <f ca="1">IF(ROW()=876,"",OFFSET(C1096,-COUNTA(D$875:D1096)+1,0))</f>
        <v>a1V1R00000DyKOOUA3</v>
      </c>
      <c r="D1096" s="734"/>
      <c r="E1096" s="723" t="str">
        <f ca="1">IFERROR(IF(VLOOKUP(C1096,' Disaggregation - Section E '!A$309:J534,7,0)=0,"",VLOOKUP(C1096,' Disaggregation - Section E '!A$309:J534,7,0)*100),"")</f>
        <v/>
      </c>
      <c r="F1096" s="721"/>
      <c r="G1096" s="725" t="str">
        <f ca="1">IFERROR(IF(VLOOKUP(C1096,' Disaggregation - Section E '!A$309:J534,6,0)=0,"",VLOOKUP(C1096,' Disaggregation - Section E '!A$309:J534,6,0)),"")</f>
        <v/>
      </c>
      <c r="H1096" s="734" t="str">
        <f ca="1">IFERROR(IF(INDEX(' Disaggregation - Section E '!F$309:F534,MATCH(C1096,' Disaggregation - Section E '!A$309:A534,0)+1,1)&lt;&gt;0,INDEX(' Disaggregation - Section E '!F$309:F534,MATCH(C1096,' Disaggregation - Section E '!A$309:A534,0)+1,1),""),"")</f>
        <v/>
      </c>
      <c r="I1096" s="726" t="str">
        <f ca="1">IFERROR(IF(VLOOKUP(C1096,' Disaggregation - Section E '!A$309:J534,8,0)=0,"",VLOOKUP(C1096,' Disaggregation - Section E '!A$309:J534,8,0)),"")</f>
        <v/>
      </c>
      <c r="J1096" s="726" t="str">
        <f ca="1">IFERROR(IF(VLOOKUP(C1096,' Disaggregation - Section E '!A$309:J534,9,0)=0,"",VLOOKUP(C1096,' Disaggregation - Section E '!A$309:J534,9,0)),"")</f>
        <v/>
      </c>
      <c r="K1096" s="721" t="str">
        <f ca="1">IFERROR(VLOOKUP(C1096,' Disaggregation - Section E '!A$309:J534,3,0),"")</f>
        <v/>
      </c>
      <c r="L1096" s="726" t="str">
        <f ca="1">IFERROR(IF(VLOOKUP(C1096,' Disaggregation - Section E '!A$309:J534,10,0)=0,"",VLOOKUP(C1096,' Disaggregation - Section E '!A$309:J534,10,0)),"")</f>
        <v/>
      </c>
      <c r="M1096" s="721" t="str">
        <f ca="1">IFERROR(IF(VLOOKUP(C1096,' Disaggregation - Section E '!A$309:P534,16,0)=0,"",VLOOKUP(C1096,' Disaggregation - Section E '!A$309:P534,16,0)),"")</f>
        <v/>
      </c>
    </row>
    <row r="1097" spans="1:13" x14ac:dyDescent="0.35">
      <c r="A1097" s="721" t="b">
        <f t="shared" ca="1" si="127"/>
        <v>0</v>
      </c>
      <c r="B1097" s="721"/>
      <c r="C1097" s="739" t="str">
        <f ca="1">IF(ROW()=876,"",OFFSET(C1097,-COUNTA(D$875:D1097)+1,0))</f>
        <v>a1V1R00000DyKOPUA3</v>
      </c>
      <c r="D1097" s="734"/>
      <c r="E1097" s="723" t="str">
        <f ca="1">IFERROR(IF(VLOOKUP(C1097,' Disaggregation - Section E '!A$309:J535,7,0)=0,"",VLOOKUP(C1097,' Disaggregation - Section E '!A$309:J535,7,0)*100),"")</f>
        <v/>
      </c>
      <c r="F1097" s="721"/>
      <c r="G1097" s="725" t="str">
        <f ca="1">IFERROR(IF(VLOOKUP(C1097,' Disaggregation - Section E '!A$309:J535,6,0)=0,"",VLOOKUP(C1097,' Disaggregation - Section E '!A$309:J535,6,0)),"")</f>
        <v/>
      </c>
      <c r="H1097" s="734" t="str">
        <f ca="1">IFERROR(IF(INDEX(' Disaggregation - Section E '!F$309:F535,MATCH(C1097,' Disaggregation - Section E '!A$309:A535,0)+1,1)&lt;&gt;0,INDEX(' Disaggregation - Section E '!F$309:F535,MATCH(C1097,' Disaggregation - Section E '!A$309:A535,0)+1,1),""),"")</f>
        <v/>
      </c>
      <c r="I1097" s="726" t="str">
        <f ca="1">IFERROR(IF(VLOOKUP(C1097,' Disaggregation - Section E '!A$309:J535,8,0)=0,"",VLOOKUP(C1097,' Disaggregation - Section E '!A$309:J535,8,0)),"")</f>
        <v/>
      </c>
      <c r="J1097" s="726" t="str">
        <f ca="1">IFERROR(IF(VLOOKUP(C1097,' Disaggregation - Section E '!A$309:J535,9,0)=0,"",VLOOKUP(C1097,' Disaggregation - Section E '!A$309:J535,9,0)),"")</f>
        <v/>
      </c>
      <c r="K1097" s="721" t="str">
        <f ca="1">IFERROR(VLOOKUP(C1097,' Disaggregation - Section E '!A$309:J535,3,0),"")</f>
        <v/>
      </c>
      <c r="L1097" s="726" t="str">
        <f ca="1">IFERROR(IF(VLOOKUP(C1097,' Disaggregation - Section E '!A$309:J535,10,0)=0,"",VLOOKUP(C1097,' Disaggregation - Section E '!A$309:J535,10,0)),"")</f>
        <v/>
      </c>
      <c r="M1097" s="721" t="str">
        <f ca="1">IFERROR(IF(VLOOKUP(C1097,' Disaggregation - Section E '!A$309:P535,16,0)=0,"",VLOOKUP(C1097,' Disaggregation - Section E '!A$309:P535,16,0)),"")</f>
        <v/>
      </c>
    </row>
    <row r="1098" spans="1:13" x14ac:dyDescent="0.35">
      <c r="A1098" s="721" t="b">
        <f t="shared" ca="1" si="127"/>
        <v>0</v>
      </c>
      <c r="B1098" s="721"/>
      <c r="C1098" s="739" t="str">
        <f ca="1">IF(ROW()=876,"",OFFSET(C1098,-COUNTA(D$875:D1098)+1,0))</f>
        <v>a1V1R00000DyKOQUA3</v>
      </c>
      <c r="D1098" s="734"/>
      <c r="E1098" s="723" t="str">
        <f ca="1">IFERROR(IF(VLOOKUP(C1098,' Disaggregation - Section E '!A$309:J536,7,0)=0,"",VLOOKUP(C1098,' Disaggregation - Section E '!A$309:J536,7,0)*100),"")</f>
        <v/>
      </c>
      <c r="F1098" s="721"/>
      <c r="G1098" s="725" t="str">
        <f ca="1">IFERROR(IF(VLOOKUP(C1098,' Disaggregation - Section E '!A$309:J536,6,0)=0,"",VLOOKUP(C1098,' Disaggregation - Section E '!A$309:J536,6,0)),"")</f>
        <v/>
      </c>
      <c r="H1098" s="734" t="str">
        <f ca="1">IFERROR(IF(INDEX(' Disaggregation - Section E '!F$309:F536,MATCH(C1098,' Disaggregation - Section E '!A$309:A536,0)+1,1)&lt;&gt;0,INDEX(' Disaggregation - Section E '!F$309:F536,MATCH(C1098,' Disaggregation - Section E '!A$309:A536,0)+1,1),""),"")</f>
        <v/>
      </c>
      <c r="I1098" s="726" t="str">
        <f ca="1">IFERROR(IF(VLOOKUP(C1098,' Disaggregation - Section E '!A$309:J536,8,0)=0,"",VLOOKUP(C1098,' Disaggregation - Section E '!A$309:J536,8,0)),"")</f>
        <v/>
      </c>
      <c r="J1098" s="726" t="str">
        <f ca="1">IFERROR(IF(VLOOKUP(C1098,' Disaggregation - Section E '!A$309:J536,9,0)=0,"",VLOOKUP(C1098,' Disaggregation - Section E '!A$309:J536,9,0)),"")</f>
        <v/>
      </c>
      <c r="K1098" s="721" t="str">
        <f ca="1">IFERROR(VLOOKUP(C1098,' Disaggregation - Section E '!A$309:J536,3,0),"")</f>
        <v/>
      </c>
      <c r="L1098" s="726" t="str">
        <f ca="1">IFERROR(IF(VLOOKUP(C1098,' Disaggregation - Section E '!A$309:J536,10,0)=0,"",VLOOKUP(C1098,' Disaggregation - Section E '!A$309:J536,10,0)),"")</f>
        <v/>
      </c>
      <c r="M1098" s="721" t="str">
        <f ca="1">IFERROR(IF(VLOOKUP(C1098,' Disaggregation - Section E '!A$309:P536,16,0)=0,"",VLOOKUP(C1098,' Disaggregation - Section E '!A$309:P536,16,0)),"")</f>
        <v/>
      </c>
    </row>
    <row r="1099" spans="1:13" x14ac:dyDescent="0.35">
      <c r="A1099" s="721" t="b">
        <f t="shared" ca="1" si="127"/>
        <v>0</v>
      </c>
      <c r="B1099" s="721"/>
      <c r="C1099" s="739" t="str">
        <f ca="1">IF(ROW()=876,"",OFFSET(C1099,-COUNTA(D$875:D1099)+1,0))</f>
        <v>a1V1R00000DyKORUA3</v>
      </c>
      <c r="D1099" s="734"/>
      <c r="E1099" s="723" t="str">
        <f ca="1">IFERROR(IF(VLOOKUP(C1099,' Disaggregation - Section E '!A$309:J537,7,0)=0,"",VLOOKUP(C1099,' Disaggregation - Section E '!A$309:J537,7,0)*100),"")</f>
        <v/>
      </c>
      <c r="F1099" s="721"/>
      <c r="G1099" s="725" t="str">
        <f ca="1">IFERROR(IF(VLOOKUP(C1099,' Disaggregation - Section E '!A$309:J537,6,0)=0,"",VLOOKUP(C1099,' Disaggregation - Section E '!A$309:J537,6,0)),"")</f>
        <v/>
      </c>
      <c r="H1099" s="734" t="str">
        <f ca="1">IFERROR(IF(INDEX(' Disaggregation - Section E '!F$309:F537,MATCH(C1099,' Disaggregation - Section E '!A$309:A537,0)+1,1)&lt;&gt;0,INDEX(' Disaggregation - Section E '!F$309:F537,MATCH(C1099,' Disaggregation - Section E '!A$309:A537,0)+1,1),""),"")</f>
        <v/>
      </c>
      <c r="I1099" s="726" t="str">
        <f ca="1">IFERROR(IF(VLOOKUP(C1099,' Disaggregation - Section E '!A$309:J537,8,0)=0,"",VLOOKUP(C1099,' Disaggregation - Section E '!A$309:J537,8,0)),"")</f>
        <v/>
      </c>
      <c r="J1099" s="726" t="str">
        <f ca="1">IFERROR(IF(VLOOKUP(C1099,' Disaggregation - Section E '!A$309:J537,9,0)=0,"",VLOOKUP(C1099,' Disaggregation - Section E '!A$309:J537,9,0)),"")</f>
        <v/>
      </c>
      <c r="K1099" s="721" t="str">
        <f ca="1">IFERROR(VLOOKUP(C1099,' Disaggregation - Section E '!A$309:J537,3,0),"")</f>
        <v/>
      </c>
      <c r="L1099" s="726" t="str">
        <f ca="1">IFERROR(IF(VLOOKUP(C1099,' Disaggregation - Section E '!A$309:J537,10,0)=0,"",VLOOKUP(C1099,' Disaggregation - Section E '!A$309:J537,10,0)),"")</f>
        <v/>
      </c>
      <c r="M1099" s="721" t="str">
        <f ca="1">IFERROR(IF(VLOOKUP(C1099,' Disaggregation - Section E '!A$309:P537,16,0)=0,"",VLOOKUP(C1099,' Disaggregation - Section E '!A$309:P537,16,0)),"")</f>
        <v/>
      </c>
    </row>
    <row r="1100" spans="1:13" x14ac:dyDescent="0.35">
      <c r="A1100" s="721" t="b">
        <f t="shared" ca="1" si="127"/>
        <v>0</v>
      </c>
      <c r="B1100" s="721"/>
      <c r="C1100" s="739" t="str">
        <f ca="1">IF(ROW()=876,"",OFFSET(C1100,-COUNTA(D$875:D1100)+1,0))</f>
        <v>a1V1R00000DyKOSUA3</v>
      </c>
      <c r="D1100" s="734"/>
      <c r="E1100" s="723" t="str">
        <f ca="1">IFERROR(IF(VLOOKUP(C1100,' Disaggregation - Section E '!A$309:J538,7,0)=0,"",VLOOKUP(C1100,' Disaggregation - Section E '!A$309:J538,7,0)*100),"")</f>
        <v/>
      </c>
      <c r="F1100" s="721"/>
      <c r="G1100" s="725" t="str">
        <f ca="1">IFERROR(IF(VLOOKUP(C1100,' Disaggregation - Section E '!A$309:J538,6,0)=0,"",VLOOKUP(C1100,' Disaggregation - Section E '!A$309:J538,6,0)),"")</f>
        <v/>
      </c>
      <c r="H1100" s="734" t="str">
        <f ca="1">IFERROR(IF(INDEX(' Disaggregation - Section E '!F$309:F538,MATCH(C1100,' Disaggregation - Section E '!A$309:A538,0)+1,1)&lt;&gt;0,INDEX(' Disaggregation - Section E '!F$309:F538,MATCH(C1100,' Disaggregation - Section E '!A$309:A538,0)+1,1),""),"")</f>
        <v/>
      </c>
      <c r="I1100" s="726" t="str">
        <f ca="1">IFERROR(IF(VLOOKUP(C1100,' Disaggregation - Section E '!A$309:J538,8,0)=0,"",VLOOKUP(C1100,' Disaggregation - Section E '!A$309:J538,8,0)),"")</f>
        <v/>
      </c>
      <c r="J1100" s="726" t="str">
        <f ca="1">IFERROR(IF(VLOOKUP(C1100,' Disaggregation - Section E '!A$309:J538,9,0)=0,"",VLOOKUP(C1100,' Disaggregation - Section E '!A$309:J538,9,0)),"")</f>
        <v/>
      </c>
      <c r="K1100" s="721" t="str">
        <f ca="1">IFERROR(VLOOKUP(C1100,' Disaggregation - Section E '!A$309:J538,3,0),"")</f>
        <v/>
      </c>
      <c r="L1100" s="726" t="str">
        <f ca="1">IFERROR(IF(VLOOKUP(C1100,' Disaggregation - Section E '!A$309:J538,10,0)=0,"",VLOOKUP(C1100,' Disaggregation - Section E '!A$309:J538,10,0)),"")</f>
        <v/>
      </c>
      <c r="M1100" s="721" t="str">
        <f ca="1">IFERROR(IF(VLOOKUP(C1100,' Disaggregation - Section E '!A$309:P538,16,0)=0,"",VLOOKUP(C1100,' Disaggregation - Section E '!A$309:P538,16,0)),"")</f>
        <v/>
      </c>
    </row>
    <row r="1101" spans="1:13" x14ac:dyDescent="0.35">
      <c r="A1101" s="721" t="b">
        <f t="shared" ca="1" si="127"/>
        <v>0</v>
      </c>
      <c r="B1101" s="721"/>
      <c r="C1101" s="739" t="str">
        <f ca="1">IF(ROW()=876,"",OFFSET(C1101,-COUNTA(D$875:D1101)+1,0))</f>
        <v>a1V1R00000DyKOTUA3</v>
      </c>
      <c r="D1101" s="734"/>
      <c r="E1101" s="723" t="str">
        <f ca="1">IFERROR(IF(VLOOKUP(C1101,' Disaggregation - Section E '!A$309:J539,7,0)=0,"",VLOOKUP(C1101,' Disaggregation - Section E '!A$309:J539,7,0)*100),"")</f>
        <v/>
      </c>
      <c r="F1101" s="721"/>
      <c r="G1101" s="725" t="str">
        <f ca="1">IFERROR(IF(VLOOKUP(C1101,' Disaggregation - Section E '!A$309:J539,6,0)=0,"",VLOOKUP(C1101,' Disaggregation - Section E '!A$309:J539,6,0)),"")</f>
        <v/>
      </c>
      <c r="H1101" s="734" t="str">
        <f ca="1">IFERROR(IF(INDEX(' Disaggregation - Section E '!F$309:F539,MATCH(C1101,' Disaggregation - Section E '!A$309:A539,0)+1,1)&lt;&gt;0,INDEX(' Disaggregation - Section E '!F$309:F539,MATCH(C1101,' Disaggregation - Section E '!A$309:A539,0)+1,1),""),"")</f>
        <v/>
      </c>
      <c r="I1101" s="726" t="str">
        <f ca="1">IFERROR(IF(VLOOKUP(C1101,' Disaggregation - Section E '!A$309:J539,8,0)=0,"",VLOOKUP(C1101,' Disaggregation - Section E '!A$309:J539,8,0)),"")</f>
        <v/>
      </c>
      <c r="J1101" s="726" t="str">
        <f ca="1">IFERROR(IF(VLOOKUP(C1101,' Disaggregation - Section E '!A$309:J539,9,0)=0,"",VLOOKUP(C1101,' Disaggregation - Section E '!A$309:J539,9,0)),"")</f>
        <v/>
      </c>
      <c r="K1101" s="721" t="str">
        <f ca="1">IFERROR(VLOOKUP(C1101,' Disaggregation - Section E '!A$309:J539,3,0),"")</f>
        <v/>
      </c>
      <c r="L1101" s="726" t="str">
        <f ca="1">IFERROR(IF(VLOOKUP(C1101,' Disaggregation - Section E '!A$309:J539,10,0)=0,"",VLOOKUP(C1101,' Disaggregation - Section E '!A$309:J539,10,0)),"")</f>
        <v/>
      </c>
      <c r="M1101" s="721" t="str">
        <f ca="1">IFERROR(IF(VLOOKUP(C1101,' Disaggregation - Section E '!A$309:P539,16,0)=0,"",VLOOKUP(C1101,' Disaggregation - Section E '!A$309:P539,16,0)),"")</f>
        <v/>
      </c>
    </row>
    <row r="1102" spans="1:13" x14ac:dyDescent="0.35">
      <c r="A1102" s="721" t="b">
        <f t="shared" ca="1" si="127"/>
        <v>0</v>
      </c>
      <c r="B1102" s="721"/>
      <c r="C1102" s="739" t="str">
        <f ca="1">IF(ROW()=876,"",OFFSET(C1102,-COUNTA(D$875:D1102)+1,0))</f>
        <v>a1V1R00000DyKOUUA3</v>
      </c>
      <c r="D1102" s="734"/>
      <c r="E1102" s="723" t="str">
        <f ca="1">IFERROR(IF(VLOOKUP(C1102,' Disaggregation - Section E '!A$309:J540,7,0)=0,"",VLOOKUP(C1102,' Disaggregation - Section E '!A$309:J540,7,0)*100),"")</f>
        <v/>
      </c>
      <c r="F1102" s="721"/>
      <c r="G1102" s="725" t="str">
        <f ca="1">IFERROR(IF(VLOOKUP(C1102,' Disaggregation - Section E '!A$309:J540,6,0)=0,"",VLOOKUP(C1102,' Disaggregation - Section E '!A$309:J540,6,0)),"")</f>
        <v/>
      </c>
      <c r="H1102" s="734" t="str">
        <f ca="1">IFERROR(IF(INDEX(' Disaggregation - Section E '!F$309:F540,MATCH(C1102,' Disaggregation - Section E '!A$309:A540,0)+1,1)&lt;&gt;0,INDEX(' Disaggregation - Section E '!F$309:F540,MATCH(C1102,' Disaggregation - Section E '!A$309:A540,0)+1,1),""),"")</f>
        <v/>
      </c>
      <c r="I1102" s="726" t="str">
        <f ca="1">IFERROR(IF(VLOOKUP(C1102,' Disaggregation - Section E '!A$309:J540,8,0)=0,"",VLOOKUP(C1102,' Disaggregation - Section E '!A$309:J540,8,0)),"")</f>
        <v/>
      </c>
      <c r="J1102" s="726" t="str">
        <f ca="1">IFERROR(IF(VLOOKUP(C1102,' Disaggregation - Section E '!A$309:J540,9,0)=0,"",VLOOKUP(C1102,' Disaggregation - Section E '!A$309:J540,9,0)),"")</f>
        <v/>
      </c>
      <c r="K1102" s="721" t="str">
        <f ca="1">IFERROR(VLOOKUP(C1102,' Disaggregation - Section E '!A$309:J540,3,0),"")</f>
        <v/>
      </c>
      <c r="L1102" s="726" t="str">
        <f ca="1">IFERROR(IF(VLOOKUP(C1102,' Disaggregation - Section E '!A$309:J540,10,0)=0,"",VLOOKUP(C1102,' Disaggregation - Section E '!A$309:J540,10,0)),"")</f>
        <v/>
      </c>
      <c r="M1102" s="721" t="str">
        <f ca="1">IFERROR(IF(VLOOKUP(C1102,' Disaggregation - Section E '!A$309:P540,16,0)=0,"",VLOOKUP(C1102,' Disaggregation - Section E '!A$309:P540,16,0)),"")</f>
        <v/>
      </c>
    </row>
    <row r="1103" spans="1:13" x14ac:dyDescent="0.35">
      <c r="A1103" s="721" t="b">
        <f t="shared" ca="1" si="127"/>
        <v>0</v>
      </c>
      <c r="B1103" s="721"/>
      <c r="C1103" s="739" t="str">
        <f ca="1">IF(ROW()=876,"",OFFSET(C1103,-COUNTA(D$875:D1103)+1,0))</f>
        <v>a1V1R00000DyKOVUA3</v>
      </c>
      <c r="D1103" s="734"/>
      <c r="E1103" s="723" t="str">
        <f ca="1">IFERROR(IF(VLOOKUP(C1103,' Disaggregation - Section E '!A$309:J541,7,0)=0,"",VLOOKUP(C1103,' Disaggregation - Section E '!A$309:J541,7,0)*100),"")</f>
        <v/>
      </c>
      <c r="F1103" s="721"/>
      <c r="G1103" s="725" t="str">
        <f ca="1">IFERROR(IF(VLOOKUP(C1103,' Disaggregation - Section E '!A$309:J541,6,0)=0,"",VLOOKUP(C1103,' Disaggregation - Section E '!A$309:J541,6,0)),"")</f>
        <v/>
      </c>
      <c r="H1103" s="734" t="str">
        <f ca="1">IFERROR(IF(INDEX(' Disaggregation - Section E '!F$309:F541,MATCH(C1103,' Disaggregation - Section E '!A$309:A541,0)+1,1)&lt;&gt;0,INDEX(' Disaggregation - Section E '!F$309:F541,MATCH(C1103,' Disaggregation - Section E '!A$309:A541,0)+1,1),""),"")</f>
        <v/>
      </c>
      <c r="I1103" s="726" t="str">
        <f ca="1">IFERROR(IF(VLOOKUP(C1103,' Disaggregation - Section E '!A$309:J541,8,0)=0,"",VLOOKUP(C1103,' Disaggregation - Section E '!A$309:J541,8,0)),"")</f>
        <v/>
      </c>
      <c r="J1103" s="726" t="str">
        <f ca="1">IFERROR(IF(VLOOKUP(C1103,' Disaggregation - Section E '!A$309:J541,9,0)=0,"",VLOOKUP(C1103,' Disaggregation - Section E '!A$309:J541,9,0)),"")</f>
        <v/>
      </c>
      <c r="K1103" s="721" t="str">
        <f ca="1">IFERROR(VLOOKUP(C1103,' Disaggregation - Section E '!A$309:J541,3,0),"")</f>
        <v/>
      </c>
      <c r="L1103" s="726" t="str">
        <f ca="1">IFERROR(IF(VLOOKUP(C1103,' Disaggregation - Section E '!A$309:J541,10,0)=0,"",VLOOKUP(C1103,' Disaggregation - Section E '!A$309:J541,10,0)),"")</f>
        <v/>
      </c>
      <c r="M1103" s="721" t="str">
        <f ca="1">IFERROR(IF(VLOOKUP(C1103,' Disaggregation - Section E '!A$309:P541,16,0)=0,"",VLOOKUP(C1103,' Disaggregation - Section E '!A$309:P541,16,0)),"")</f>
        <v/>
      </c>
    </row>
    <row r="1104" spans="1:13" x14ac:dyDescent="0.35">
      <c r="A1104" s="721" t="b">
        <f t="shared" ca="1" si="127"/>
        <v>0</v>
      </c>
      <c r="B1104" s="721"/>
      <c r="C1104" s="739" t="str">
        <f ca="1">IF(ROW()=876,"",OFFSET(C1104,-COUNTA(D$875:D1104)+1,0))</f>
        <v>a1V1R00000DyKOWUA3</v>
      </c>
      <c r="D1104" s="734"/>
      <c r="E1104" s="723" t="str">
        <f ca="1">IFERROR(IF(VLOOKUP(C1104,' Disaggregation - Section E '!A$309:J542,7,0)=0,"",VLOOKUP(C1104,' Disaggregation - Section E '!A$309:J542,7,0)*100),"")</f>
        <v/>
      </c>
      <c r="F1104" s="721"/>
      <c r="G1104" s="725" t="str">
        <f ca="1">IFERROR(IF(VLOOKUP(C1104,' Disaggregation - Section E '!A$309:J542,6,0)=0,"",VLOOKUP(C1104,' Disaggregation - Section E '!A$309:J542,6,0)),"")</f>
        <v/>
      </c>
      <c r="H1104" s="734" t="str">
        <f ca="1">IFERROR(IF(INDEX(' Disaggregation - Section E '!F$309:F542,MATCH(C1104,' Disaggregation - Section E '!A$309:A542,0)+1,1)&lt;&gt;0,INDEX(' Disaggregation - Section E '!F$309:F542,MATCH(C1104,' Disaggregation - Section E '!A$309:A542,0)+1,1),""),"")</f>
        <v/>
      </c>
      <c r="I1104" s="726" t="str">
        <f ca="1">IFERROR(IF(VLOOKUP(C1104,' Disaggregation - Section E '!A$309:J542,8,0)=0,"",VLOOKUP(C1104,' Disaggregation - Section E '!A$309:J542,8,0)),"")</f>
        <v/>
      </c>
      <c r="J1104" s="726" t="str">
        <f ca="1">IFERROR(IF(VLOOKUP(C1104,' Disaggregation - Section E '!A$309:J542,9,0)=0,"",VLOOKUP(C1104,' Disaggregation - Section E '!A$309:J542,9,0)),"")</f>
        <v/>
      </c>
      <c r="K1104" s="721" t="str">
        <f ca="1">IFERROR(VLOOKUP(C1104,' Disaggregation - Section E '!A$309:J542,3,0),"")</f>
        <v/>
      </c>
      <c r="L1104" s="726" t="str">
        <f ca="1">IFERROR(IF(VLOOKUP(C1104,' Disaggregation - Section E '!A$309:J542,10,0)=0,"",VLOOKUP(C1104,' Disaggregation - Section E '!A$309:J542,10,0)),"")</f>
        <v/>
      </c>
      <c r="M1104" s="721" t="str">
        <f ca="1">IFERROR(IF(VLOOKUP(C1104,' Disaggregation - Section E '!A$309:P542,16,0)=0,"",VLOOKUP(C1104,' Disaggregation - Section E '!A$309:P542,16,0)),"")</f>
        <v/>
      </c>
    </row>
    <row r="1105" spans="1:13" x14ac:dyDescent="0.35">
      <c r="A1105" s="721" t="b">
        <f t="shared" ca="1" si="127"/>
        <v>0</v>
      </c>
      <c r="B1105" s="721"/>
      <c r="C1105" s="739" t="str">
        <f ca="1">IF(ROW()=876,"",OFFSET(C1105,-COUNTA(D$875:D1105)+1,0))</f>
        <v>a1V1R00000DyKOXUA3</v>
      </c>
      <c r="D1105" s="734"/>
      <c r="E1105" s="723" t="str">
        <f ca="1">IFERROR(IF(VLOOKUP(C1105,' Disaggregation - Section E '!A$309:J543,7,0)=0,"",VLOOKUP(C1105,' Disaggregation - Section E '!A$309:J543,7,0)*100),"")</f>
        <v/>
      </c>
      <c r="F1105" s="721"/>
      <c r="G1105" s="725" t="str">
        <f ca="1">IFERROR(IF(VLOOKUP(C1105,' Disaggregation - Section E '!A$309:J543,6,0)=0,"",VLOOKUP(C1105,' Disaggregation - Section E '!A$309:J543,6,0)),"")</f>
        <v/>
      </c>
      <c r="H1105" s="734" t="str">
        <f ca="1">IFERROR(IF(INDEX(' Disaggregation - Section E '!F$309:F543,MATCH(C1105,' Disaggregation - Section E '!A$309:A543,0)+1,1)&lt;&gt;0,INDEX(' Disaggregation - Section E '!F$309:F543,MATCH(C1105,' Disaggregation - Section E '!A$309:A543,0)+1,1),""),"")</f>
        <v/>
      </c>
      <c r="I1105" s="726" t="str">
        <f ca="1">IFERROR(IF(VLOOKUP(C1105,' Disaggregation - Section E '!A$309:J543,8,0)=0,"",VLOOKUP(C1105,' Disaggregation - Section E '!A$309:J543,8,0)),"")</f>
        <v/>
      </c>
      <c r="J1105" s="726" t="str">
        <f ca="1">IFERROR(IF(VLOOKUP(C1105,' Disaggregation - Section E '!A$309:J543,9,0)=0,"",VLOOKUP(C1105,' Disaggregation - Section E '!A$309:J543,9,0)),"")</f>
        <v/>
      </c>
      <c r="K1105" s="721" t="str">
        <f ca="1">IFERROR(VLOOKUP(C1105,' Disaggregation - Section E '!A$309:J543,3,0),"")</f>
        <v/>
      </c>
      <c r="L1105" s="726" t="str">
        <f ca="1">IFERROR(IF(VLOOKUP(C1105,' Disaggregation - Section E '!A$309:J543,10,0)=0,"",VLOOKUP(C1105,' Disaggregation - Section E '!A$309:J543,10,0)),"")</f>
        <v/>
      </c>
      <c r="M1105" s="721" t="str">
        <f ca="1">IFERROR(IF(VLOOKUP(C1105,' Disaggregation - Section E '!A$309:P543,16,0)=0,"",VLOOKUP(C1105,' Disaggregation - Section E '!A$309:P543,16,0)),"")</f>
        <v/>
      </c>
    </row>
    <row r="1106" spans="1:13" x14ac:dyDescent="0.35">
      <c r="A1106" s="721" t="b">
        <f t="shared" ca="1" si="127"/>
        <v>0</v>
      </c>
      <c r="B1106" s="721"/>
      <c r="C1106" s="739" t="str">
        <f ca="1">IF(ROW()=876,"",OFFSET(C1106,-COUNTA(D$875:D1106)+1,0))</f>
        <v>a1V1R00000DyKOYUA3</v>
      </c>
      <c r="D1106" s="734"/>
      <c r="E1106" s="723" t="str">
        <f ca="1">IFERROR(IF(VLOOKUP(C1106,' Disaggregation - Section E '!A$309:J544,7,0)=0,"",VLOOKUP(C1106,' Disaggregation - Section E '!A$309:J544,7,0)*100),"")</f>
        <v/>
      </c>
      <c r="F1106" s="721"/>
      <c r="G1106" s="725" t="str">
        <f ca="1">IFERROR(IF(VLOOKUP(C1106,' Disaggregation - Section E '!A$309:J544,6,0)=0,"",VLOOKUP(C1106,' Disaggregation - Section E '!A$309:J544,6,0)),"")</f>
        <v/>
      </c>
      <c r="H1106" s="734" t="str">
        <f ca="1">IFERROR(IF(INDEX(' Disaggregation - Section E '!F$309:F544,MATCH(C1106,' Disaggregation - Section E '!A$309:A544,0)+1,1)&lt;&gt;0,INDEX(' Disaggregation - Section E '!F$309:F544,MATCH(C1106,' Disaggregation - Section E '!A$309:A544,0)+1,1),""),"")</f>
        <v/>
      </c>
      <c r="I1106" s="726" t="str">
        <f ca="1">IFERROR(IF(VLOOKUP(C1106,' Disaggregation - Section E '!A$309:J544,8,0)=0,"",VLOOKUP(C1106,' Disaggregation - Section E '!A$309:J544,8,0)),"")</f>
        <v/>
      </c>
      <c r="J1106" s="726" t="str">
        <f ca="1">IFERROR(IF(VLOOKUP(C1106,' Disaggregation - Section E '!A$309:J544,9,0)=0,"",VLOOKUP(C1106,' Disaggregation - Section E '!A$309:J544,9,0)),"")</f>
        <v/>
      </c>
      <c r="K1106" s="721" t="str">
        <f ca="1">IFERROR(VLOOKUP(C1106,' Disaggregation - Section E '!A$309:J544,3,0),"")</f>
        <v/>
      </c>
      <c r="L1106" s="726" t="str">
        <f ca="1">IFERROR(IF(VLOOKUP(C1106,' Disaggregation - Section E '!A$309:J544,10,0)=0,"",VLOOKUP(C1106,' Disaggregation - Section E '!A$309:J544,10,0)),"")</f>
        <v/>
      </c>
      <c r="M1106" s="721" t="str">
        <f ca="1">IFERROR(IF(VLOOKUP(C1106,' Disaggregation - Section E '!A$309:P544,16,0)=0,"",VLOOKUP(C1106,' Disaggregation - Section E '!A$309:P544,16,0)),"")</f>
        <v/>
      </c>
    </row>
    <row r="1107" spans="1:13" x14ac:dyDescent="0.35">
      <c r="A1107" s="721" t="b">
        <f t="shared" ca="1" si="127"/>
        <v>0</v>
      </c>
      <c r="B1107" s="721"/>
      <c r="C1107" s="739" t="str">
        <f ca="1">IF(ROW()=876,"",OFFSET(C1107,-COUNTA(D$875:D1107)+1,0))</f>
        <v>a1V1R00000DyKOZUA3</v>
      </c>
      <c r="D1107" s="734"/>
      <c r="E1107" s="723" t="str">
        <f ca="1">IFERROR(IF(VLOOKUP(C1107,' Disaggregation - Section E '!A$309:J545,7,0)=0,"",VLOOKUP(C1107,' Disaggregation - Section E '!A$309:J545,7,0)*100),"")</f>
        <v/>
      </c>
      <c r="F1107" s="721"/>
      <c r="G1107" s="725" t="str">
        <f ca="1">IFERROR(IF(VLOOKUP(C1107,' Disaggregation - Section E '!A$309:J545,6,0)=0,"",VLOOKUP(C1107,' Disaggregation - Section E '!A$309:J545,6,0)),"")</f>
        <v/>
      </c>
      <c r="H1107" s="734" t="str">
        <f ca="1">IFERROR(IF(INDEX(' Disaggregation - Section E '!F$309:F545,MATCH(C1107,' Disaggregation - Section E '!A$309:A545,0)+1,1)&lt;&gt;0,INDEX(' Disaggregation - Section E '!F$309:F545,MATCH(C1107,' Disaggregation - Section E '!A$309:A545,0)+1,1),""),"")</f>
        <v/>
      </c>
      <c r="I1107" s="726" t="str">
        <f ca="1">IFERROR(IF(VLOOKUP(C1107,' Disaggregation - Section E '!A$309:J545,8,0)=0,"",VLOOKUP(C1107,' Disaggregation - Section E '!A$309:J545,8,0)),"")</f>
        <v/>
      </c>
      <c r="J1107" s="726" t="str">
        <f ca="1">IFERROR(IF(VLOOKUP(C1107,' Disaggregation - Section E '!A$309:J545,9,0)=0,"",VLOOKUP(C1107,' Disaggregation - Section E '!A$309:J545,9,0)),"")</f>
        <v/>
      </c>
      <c r="K1107" s="721" t="str">
        <f ca="1">IFERROR(VLOOKUP(C1107,' Disaggregation - Section E '!A$309:J545,3,0),"")</f>
        <v/>
      </c>
      <c r="L1107" s="726" t="str">
        <f ca="1">IFERROR(IF(VLOOKUP(C1107,' Disaggregation - Section E '!A$309:J545,10,0)=0,"",VLOOKUP(C1107,' Disaggregation - Section E '!A$309:J545,10,0)),"")</f>
        <v/>
      </c>
      <c r="M1107" s="721" t="str">
        <f ca="1">IFERROR(IF(VLOOKUP(C1107,' Disaggregation - Section E '!A$309:P545,16,0)=0,"",VLOOKUP(C1107,' Disaggregation - Section E '!A$309:P545,16,0)),"")</f>
        <v/>
      </c>
    </row>
    <row r="1108" spans="1:13" x14ac:dyDescent="0.35">
      <c r="A1108" s="721" t="b">
        <f t="shared" ca="1" si="127"/>
        <v>0</v>
      </c>
      <c r="B1108" s="721"/>
      <c r="C1108" s="739" t="str">
        <f ca="1">IF(ROW()=876,"",OFFSET(C1108,-COUNTA(D$875:D1108)+1,0))</f>
        <v>a1V1R00000DyKOaUAN</v>
      </c>
      <c r="D1108" s="734"/>
      <c r="E1108" s="723" t="str">
        <f ca="1">IFERROR(IF(VLOOKUP(C1108,' Disaggregation - Section E '!A$309:J546,7,0)=0,"",VLOOKUP(C1108,' Disaggregation - Section E '!A$309:J546,7,0)*100),"")</f>
        <v/>
      </c>
      <c r="F1108" s="721"/>
      <c r="G1108" s="725" t="str">
        <f ca="1">IFERROR(IF(VLOOKUP(C1108,' Disaggregation - Section E '!A$309:J546,6,0)=0,"",VLOOKUP(C1108,' Disaggregation - Section E '!A$309:J546,6,0)),"")</f>
        <v/>
      </c>
      <c r="H1108" s="734" t="str">
        <f ca="1">IFERROR(IF(INDEX(' Disaggregation - Section E '!F$309:F546,MATCH(C1108,' Disaggregation - Section E '!A$309:A546,0)+1,1)&lt;&gt;0,INDEX(' Disaggregation - Section E '!F$309:F546,MATCH(C1108,' Disaggregation - Section E '!A$309:A546,0)+1,1),""),"")</f>
        <v/>
      </c>
      <c r="I1108" s="726" t="str">
        <f ca="1">IFERROR(IF(VLOOKUP(C1108,' Disaggregation - Section E '!A$309:J546,8,0)=0,"",VLOOKUP(C1108,' Disaggregation - Section E '!A$309:J546,8,0)),"")</f>
        <v/>
      </c>
      <c r="J1108" s="726" t="str">
        <f ca="1">IFERROR(IF(VLOOKUP(C1108,' Disaggregation - Section E '!A$309:J546,9,0)=0,"",VLOOKUP(C1108,' Disaggregation - Section E '!A$309:J546,9,0)),"")</f>
        <v/>
      </c>
      <c r="K1108" s="721" t="str">
        <f ca="1">IFERROR(VLOOKUP(C1108,' Disaggregation - Section E '!A$309:J546,3,0),"")</f>
        <v/>
      </c>
      <c r="L1108" s="726" t="str">
        <f ca="1">IFERROR(IF(VLOOKUP(C1108,' Disaggregation - Section E '!A$309:J546,10,0)=0,"",VLOOKUP(C1108,' Disaggregation - Section E '!A$309:J546,10,0)),"")</f>
        <v/>
      </c>
      <c r="M1108" s="721" t="str">
        <f ca="1">IFERROR(IF(VLOOKUP(C1108,' Disaggregation - Section E '!A$309:P546,16,0)=0,"",VLOOKUP(C1108,' Disaggregation - Section E '!A$309:P546,16,0)),"")</f>
        <v/>
      </c>
    </row>
    <row r="1109" spans="1:13" x14ac:dyDescent="0.35">
      <c r="A1109" s="721" t="b">
        <f t="shared" ca="1" si="127"/>
        <v>0</v>
      </c>
      <c r="B1109" s="721"/>
      <c r="C1109" s="739" t="str">
        <f ca="1">IF(ROW()=876,"",OFFSET(C1109,-COUNTA(D$875:D1109)+1,0))</f>
        <v>a1V1R00000DyKObUAN</v>
      </c>
      <c r="D1109" s="734"/>
      <c r="E1109" s="723" t="str">
        <f ca="1">IFERROR(IF(VLOOKUP(C1109,' Disaggregation - Section E '!A$309:J547,7,0)=0,"",VLOOKUP(C1109,' Disaggregation - Section E '!A$309:J547,7,0)*100),"")</f>
        <v/>
      </c>
      <c r="F1109" s="721"/>
      <c r="G1109" s="725" t="str">
        <f ca="1">IFERROR(IF(VLOOKUP(C1109,' Disaggregation - Section E '!A$309:J547,6,0)=0,"",VLOOKUP(C1109,' Disaggregation - Section E '!A$309:J547,6,0)),"")</f>
        <v/>
      </c>
      <c r="H1109" s="734" t="str">
        <f ca="1">IFERROR(IF(INDEX(' Disaggregation - Section E '!F$309:F547,MATCH(C1109,' Disaggregation - Section E '!A$309:A547,0)+1,1)&lt;&gt;0,INDEX(' Disaggregation - Section E '!F$309:F547,MATCH(C1109,' Disaggregation - Section E '!A$309:A547,0)+1,1),""),"")</f>
        <v/>
      </c>
      <c r="I1109" s="726" t="str">
        <f ca="1">IFERROR(IF(VLOOKUP(C1109,' Disaggregation - Section E '!A$309:J547,8,0)=0,"",VLOOKUP(C1109,' Disaggregation - Section E '!A$309:J547,8,0)),"")</f>
        <v/>
      </c>
      <c r="J1109" s="726" t="str">
        <f ca="1">IFERROR(IF(VLOOKUP(C1109,' Disaggregation - Section E '!A$309:J547,9,0)=0,"",VLOOKUP(C1109,' Disaggregation - Section E '!A$309:J547,9,0)),"")</f>
        <v/>
      </c>
      <c r="K1109" s="721" t="str">
        <f ca="1">IFERROR(VLOOKUP(C1109,' Disaggregation - Section E '!A$309:J547,3,0),"")</f>
        <v/>
      </c>
      <c r="L1109" s="726" t="str">
        <f ca="1">IFERROR(IF(VLOOKUP(C1109,' Disaggregation - Section E '!A$309:J547,10,0)=0,"",VLOOKUP(C1109,' Disaggregation - Section E '!A$309:J547,10,0)),"")</f>
        <v/>
      </c>
      <c r="M1109" s="721" t="str">
        <f ca="1">IFERROR(IF(VLOOKUP(C1109,' Disaggregation - Section E '!A$309:P547,16,0)=0,"",VLOOKUP(C1109,' Disaggregation - Section E '!A$309:P547,16,0)),"")</f>
        <v/>
      </c>
    </row>
    <row r="1110" spans="1:13" x14ac:dyDescent="0.35">
      <c r="A1110" s="721" t="b">
        <f t="shared" ca="1" si="127"/>
        <v>0</v>
      </c>
      <c r="B1110" s="721"/>
      <c r="C1110" s="739" t="str">
        <f ca="1">IF(ROW()=876,"",OFFSET(C1110,-COUNTA(D$875:D1110)+1,0))</f>
        <v>a1V1R00000DyKOcUAN</v>
      </c>
      <c r="D1110" s="734"/>
      <c r="E1110" s="723" t="str">
        <f ca="1">IFERROR(IF(VLOOKUP(C1110,' Disaggregation - Section E '!A$309:J548,7,0)=0,"",VLOOKUP(C1110,' Disaggregation - Section E '!A$309:J548,7,0)*100),"")</f>
        <v/>
      </c>
      <c r="F1110" s="721"/>
      <c r="G1110" s="725" t="str">
        <f ca="1">IFERROR(IF(VLOOKUP(C1110,' Disaggregation - Section E '!A$309:J548,6,0)=0,"",VLOOKUP(C1110,' Disaggregation - Section E '!A$309:J548,6,0)),"")</f>
        <v/>
      </c>
      <c r="H1110" s="734" t="str">
        <f ca="1">IFERROR(IF(INDEX(' Disaggregation - Section E '!F$309:F548,MATCH(C1110,' Disaggregation - Section E '!A$309:A548,0)+1,1)&lt;&gt;0,INDEX(' Disaggregation - Section E '!F$309:F548,MATCH(C1110,' Disaggregation - Section E '!A$309:A548,0)+1,1),""),"")</f>
        <v/>
      </c>
      <c r="I1110" s="726" t="str">
        <f ca="1">IFERROR(IF(VLOOKUP(C1110,' Disaggregation - Section E '!A$309:J548,8,0)=0,"",VLOOKUP(C1110,' Disaggregation - Section E '!A$309:J548,8,0)),"")</f>
        <v/>
      </c>
      <c r="J1110" s="726" t="str">
        <f ca="1">IFERROR(IF(VLOOKUP(C1110,' Disaggregation - Section E '!A$309:J548,9,0)=0,"",VLOOKUP(C1110,' Disaggregation - Section E '!A$309:J548,9,0)),"")</f>
        <v/>
      </c>
      <c r="K1110" s="721" t="str">
        <f ca="1">IFERROR(VLOOKUP(C1110,' Disaggregation - Section E '!A$309:J548,3,0),"")</f>
        <v/>
      </c>
      <c r="L1110" s="726" t="str">
        <f ca="1">IFERROR(IF(VLOOKUP(C1110,' Disaggregation - Section E '!A$309:J548,10,0)=0,"",VLOOKUP(C1110,' Disaggregation - Section E '!A$309:J548,10,0)),"")</f>
        <v/>
      </c>
      <c r="M1110" s="721" t="str">
        <f ca="1">IFERROR(IF(VLOOKUP(C1110,' Disaggregation - Section E '!A$309:P548,16,0)=0,"",VLOOKUP(C1110,' Disaggregation - Section E '!A$309:P548,16,0)),"")</f>
        <v/>
      </c>
    </row>
    <row r="1111" spans="1:13" x14ac:dyDescent="0.35">
      <c r="A1111" s="721" t="b">
        <f t="shared" ca="1" si="127"/>
        <v>0</v>
      </c>
      <c r="B1111" s="721"/>
      <c r="C1111" s="739" t="str">
        <f ca="1">IF(ROW()=876,"",OFFSET(C1111,-COUNTA(D$875:D1111)+1,0))</f>
        <v>a1V1R00000DyKOdUAN</v>
      </c>
      <c r="D1111" s="734"/>
      <c r="E1111" s="723" t="str">
        <f ca="1">IFERROR(IF(VLOOKUP(C1111,' Disaggregation - Section E '!A$309:J549,7,0)=0,"",VLOOKUP(C1111,' Disaggregation - Section E '!A$309:J549,7,0)*100),"")</f>
        <v/>
      </c>
      <c r="F1111" s="721"/>
      <c r="G1111" s="725" t="str">
        <f ca="1">IFERROR(IF(VLOOKUP(C1111,' Disaggregation - Section E '!A$309:J549,6,0)=0,"",VLOOKUP(C1111,' Disaggregation - Section E '!A$309:J549,6,0)),"")</f>
        <v/>
      </c>
      <c r="H1111" s="734" t="str">
        <f ca="1">IFERROR(IF(INDEX(' Disaggregation - Section E '!F$309:F549,MATCH(C1111,' Disaggregation - Section E '!A$309:A549,0)+1,1)&lt;&gt;0,INDEX(' Disaggregation - Section E '!F$309:F549,MATCH(C1111,' Disaggregation - Section E '!A$309:A549,0)+1,1),""),"")</f>
        <v/>
      </c>
      <c r="I1111" s="726" t="str">
        <f ca="1">IFERROR(IF(VLOOKUP(C1111,' Disaggregation - Section E '!A$309:J549,8,0)=0,"",VLOOKUP(C1111,' Disaggregation - Section E '!A$309:J549,8,0)),"")</f>
        <v/>
      </c>
      <c r="J1111" s="726" t="str">
        <f ca="1">IFERROR(IF(VLOOKUP(C1111,' Disaggregation - Section E '!A$309:J549,9,0)=0,"",VLOOKUP(C1111,' Disaggregation - Section E '!A$309:J549,9,0)),"")</f>
        <v/>
      </c>
      <c r="K1111" s="721" t="str">
        <f ca="1">IFERROR(VLOOKUP(C1111,' Disaggregation - Section E '!A$309:J549,3,0),"")</f>
        <v/>
      </c>
      <c r="L1111" s="726" t="str">
        <f ca="1">IFERROR(IF(VLOOKUP(C1111,' Disaggregation - Section E '!A$309:J549,10,0)=0,"",VLOOKUP(C1111,' Disaggregation - Section E '!A$309:J549,10,0)),"")</f>
        <v/>
      </c>
      <c r="M1111" s="721" t="str">
        <f ca="1">IFERROR(IF(VLOOKUP(C1111,' Disaggregation - Section E '!A$309:P549,16,0)=0,"",VLOOKUP(C1111,' Disaggregation - Section E '!A$309:P549,16,0)),"")</f>
        <v/>
      </c>
    </row>
    <row r="1112" spans="1:13" x14ac:dyDescent="0.35">
      <c r="A1112" s="721" t="b">
        <f t="shared" ca="1" si="127"/>
        <v>0</v>
      </c>
      <c r="B1112" s="721"/>
      <c r="C1112" s="739" t="str">
        <f ca="1">IF(ROW()=876,"",OFFSET(C1112,-COUNTA(D$875:D1112)+1,0))</f>
        <v>a1V1R00000DyKOeUAN</v>
      </c>
      <c r="D1112" s="734"/>
      <c r="E1112" s="723" t="str">
        <f ca="1">IFERROR(IF(VLOOKUP(C1112,' Disaggregation - Section E '!A$309:J550,7,0)=0,"",VLOOKUP(C1112,' Disaggregation - Section E '!A$309:J550,7,0)*100),"")</f>
        <v/>
      </c>
      <c r="F1112" s="721"/>
      <c r="G1112" s="725" t="str">
        <f ca="1">IFERROR(IF(VLOOKUP(C1112,' Disaggregation - Section E '!A$309:J550,6,0)=0,"",VLOOKUP(C1112,' Disaggregation - Section E '!A$309:J550,6,0)),"")</f>
        <v/>
      </c>
      <c r="H1112" s="734" t="str">
        <f ca="1">IFERROR(IF(INDEX(' Disaggregation - Section E '!F$309:F550,MATCH(C1112,' Disaggregation - Section E '!A$309:A550,0)+1,1)&lt;&gt;0,INDEX(' Disaggregation - Section E '!F$309:F550,MATCH(C1112,' Disaggregation - Section E '!A$309:A550,0)+1,1),""),"")</f>
        <v/>
      </c>
      <c r="I1112" s="726" t="str">
        <f ca="1">IFERROR(IF(VLOOKUP(C1112,' Disaggregation - Section E '!A$309:J550,8,0)=0,"",VLOOKUP(C1112,' Disaggregation - Section E '!A$309:J550,8,0)),"")</f>
        <v/>
      </c>
      <c r="J1112" s="726" t="str">
        <f ca="1">IFERROR(IF(VLOOKUP(C1112,' Disaggregation - Section E '!A$309:J550,9,0)=0,"",VLOOKUP(C1112,' Disaggregation - Section E '!A$309:J550,9,0)),"")</f>
        <v/>
      </c>
      <c r="K1112" s="721" t="str">
        <f ca="1">IFERROR(VLOOKUP(C1112,' Disaggregation - Section E '!A$309:J550,3,0),"")</f>
        <v/>
      </c>
      <c r="L1112" s="726" t="str">
        <f ca="1">IFERROR(IF(VLOOKUP(C1112,' Disaggregation - Section E '!A$309:J550,10,0)=0,"",VLOOKUP(C1112,' Disaggregation - Section E '!A$309:J550,10,0)),"")</f>
        <v/>
      </c>
      <c r="M1112" s="721" t="str">
        <f ca="1">IFERROR(IF(VLOOKUP(C1112,' Disaggregation - Section E '!A$309:P550,16,0)=0,"",VLOOKUP(C1112,' Disaggregation - Section E '!A$309:P550,16,0)),"")</f>
        <v/>
      </c>
    </row>
    <row r="1113" spans="1:13" x14ac:dyDescent="0.35">
      <c r="A1113" s="721" t="b">
        <f t="shared" ca="1" si="127"/>
        <v>0</v>
      </c>
      <c r="B1113" s="721"/>
      <c r="C1113" s="739" t="str">
        <f ca="1">IF(ROW()=876,"",OFFSET(C1113,-COUNTA(D$875:D1113)+1,0))</f>
        <v>a1V1R00000DyKOfUAN</v>
      </c>
      <c r="D1113" s="734"/>
      <c r="E1113" s="723" t="str">
        <f ca="1">IFERROR(IF(VLOOKUP(C1113,' Disaggregation - Section E '!A$309:J551,7,0)=0,"",VLOOKUP(C1113,' Disaggregation - Section E '!A$309:J551,7,0)*100),"")</f>
        <v/>
      </c>
      <c r="F1113" s="721"/>
      <c r="G1113" s="725" t="str">
        <f ca="1">IFERROR(IF(VLOOKUP(C1113,' Disaggregation - Section E '!A$309:J551,6,0)=0,"",VLOOKUP(C1113,' Disaggregation - Section E '!A$309:J551,6,0)),"")</f>
        <v/>
      </c>
      <c r="H1113" s="734" t="str">
        <f ca="1">IFERROR(IF(INDEX(' Disaggregation - Section E '!F$309:F551,MATCH(C1113,' Disaggregation - Section E '!A$309:A551,0)+1,1)&lt;&gt;0,INDEX(' Disaggregation - Section E '!F$309:F551,MATCH(C1113,' Disaggregation - Section E '!A$309:A551,0)+1,1),""),"")</f>
        <v/>
      </c>
      <c r="I1113" s="726" t="str">
        <f ca="1">IFERROR(IF(VLOOKUP(C1113,' Disaggregation - Section E '!A$309:J551,8,0)=0,"",VLOOKUP(C1113,' Disaggregation - Section E '!A$309:J551,8,0)),"")</f>
        <v/>
      </c>
      <c r="J1113" s="726" t="str">
        <f ca="1">IFERROR(IF(VLOOKUP(C1113,' Disaggregation - Section E '!A$309:J551,9,0)=0,"",VLOOKUP(C1113,' Disaggregation - Section E '!A$309:J551,9,0)),"")</f>
        <v/>
      </c>
      <c r="K1113" s="721" t="str">
        <f ca="1">IFERROR(VLOOKUP(C1113,' Disaggregation - Section E '!A$309:J551,3,0),"")</f>
        <v/>
      </c>
      <c r="L1113" s="726" t="str">
        <f ca="1">IFERROR(IF(VLOOKUP(C1113,' Disaggregation - Section E '!A$309:J551,10,0)=0,"",VLOOKUP(C1113,' Disaggregation - Section E '!A$309:J551,10,0)),"")</f>
        <v/>
      </c>
      <c r="M1113" s="721" t="str">
        <f ca="1">IFERROR(IF(VLOOKUP(C1113,' Disaggregation - Section E '!A$309:P551,16,0)=0,"",VLOOKUP(C1113,' Disaggregation - Section E '!A$309:P551,16,0)),"")</f>
        <v/>
      </c>
    </row>
    <row r="1114" spans="1:13" x14ac:dyDescent="0.35">
      <c r="A1114" s="721" t="b">
        <f t="shared" ca="1" si="127"/>
        <v>0</v>
      </c>
      <c r="B1114" s="721"/>
      <c r="C1114" s="739" t="str">
        <f ca="1">IF(ROW()=876,"",OFFSET(C1114,-COUNTA(D$875:D1114)+1,0))</f>
        <v>a1V1R00000DyKOgUAN</v>
      </c>
      <c r="D1114" s="734"/>
      <c r="E1114" s="723" t="str">
        <f ca="1">IFERROR(IF(VLOOKUP(C1114,' Disaggregation - Section E '!A$309:J552,7,0)=0,"",VLOOKUP(C1114,' Disaggregation - Section E '!A$309:J552,7,0)*100),"")</f>
        <v/>
      </c>
      <c r="F1114" s="721"/>
      <c r="G1114" s="725" t="str">
        <f ca="1">IFERROR(IF(VLOOKUP(C1114,' Disaggregation - Section E '!A$309:J552,6,0)=0,"",VLOOKUP(C1114,' Disaggregation - Section E '!A$309:J552,6,0)),"")</f>
        <v/>
      </c>
      <c r="H1114" s="734" t="str">
        <f ca="1">IFERROR(IF(INDEX(' Disaggregation - Section E '!F$309:F552,MATCH(C1114,' Disaggregation - Section E '!A$309:A552,0)+1,1)&lt;&gt;0,INDEX(' Disaggregation - Section E '!F$309:F552,MATCH(C1114,' Disaggregation - Section E '!A$309:A552,0)+1,1),""),"")</f>
        <v/>
      </c>
      <c r="I1114" s="726" t="str">
        <f ca="1">IFERROR(IF(VLOOKUP(C1114,' Disaggregation - Section E '!A$309:J552,8,0)=0,"",VLOOKUP(C1114,' Disaggregation - Section E '!A$309:J552,8,0)),"")</f>
        <v/>
      </c>
      <c r="J1114" s="726" t="str">
        <f ca="1">IFERROR(IF(VLOOKUP(C1114,' Disaggregation - Section E '!A$309:J552,9,0)=0,"",VLOOKUP(C1114,' Disaggregation - Section E '!A$309:J552,9,0)),"")</f>
        <v/>
      </c>
      <c r="K1114" s="721" t="str">
        <f ca="1">IFERROR(VLOOKUP(C1114,' Disaggregation - Section E '!A$309:J552,3,0),"")</f>
        <v/>
      </c>
      <c r="L1114" s="726" t="str">
        <f ca="1">IFERROR(IF(VLOOKUP(C1114,' Disaggregation - Section E '!A$309:J552,10,0)=0,"",VLOOKUP(C1114,' Disaggregation - Section E '!A$309:J552,10,0)),"")</f>
        <v/>
      </c>
      <c r="M1114" s="721" t="str">
        <f ca="1">IFERROR(IF(VLOOKUP(C1114,' Disaggregation - Section E '!A$309:P552,16,0)=0,"",VLOOKUP(C1114,' Disaggregation - Section E '!A$309:P552,16,0)),"")</f>
        <v/>
      </c>
    </row>
    <row r="1115" spans="1:13" x14ac:dyDescent="0.35">
      <c r="A1115" s="721" t="b">
        <f t="shared" ca="1" si="127"/>
        <v>0</v>
      </c>
      <c r="B1115" s="721"/>
      <c r="C1115" s="739" t="str">
        <f ca="1">IF(ROW()=876,"",OFFSET(C1115,-COUNTA(D$875:D1115)+1,0))</f>
        <v>a1V1R00000DyKOhUAN</v>
      </c>
      <c r="D1115" s="734"/>
      <c r="E1115" s="723" t="str">
        <f ca="1">IFERROR(IF(VLOOKUP(C1115,' Disaggregation - Section E '!A$309:J553,7,0)=0,"",VLOOKUP(C1115,' Disaggregation - Section E '!A$309:J553,7,0)*100),"")</f>
        <v/>
      </c>
      <c r="F1115" s="721"/>
      <c r="G1115" s="725" t="str">
        <f ca="1">IFERROR(IF(VLOOKUP(C1115,' Disaggregation - Section E '!A$309:J553,6,0)=0,"",VLOOKUP(C1115,' Disaggregation - Section E '!A$309:J553,6,0)),"")</f>
        <v/>
      </c>
      <c r="H1115" s="734" t="str">
        <f ca="1">IFERROR(IF(INDEX(' Disaggregation - Section E '!F$309:F553,MATCH(C1115,' Disaggregation - Section E '!A$309:A553,0)+1,1)&lt;&gt;0,INDEX(' Disaggregation - Section E '!F$309:F553,MATCH(C1115,' Disaggregation - Section E '!A$309:A553,0)+1,1),""),"")</f>
        <v/>
      </c>
      <c r="I1115" s="726" t="str">
        <f ca="1">IFERROR(IF(VLOOKUP(C1115,' Disaggregation - Section E '!A$309:J553,8,0)=0,"",VLOOKUP(C1115,' Disaggregation - Section E '!A$309:J553,8,0)),"")</f>
        <v/>
      </c>
      <c r="J1115" s="726" t="str">
        <f ca="1">IFERROR(IF(VLOOKUP(C1115,' Disaggregation - Section E '!A$309:J553,9,0)=0,"",VLOOKUP(C1115,' Disaggregation - Section E '!A$309:J553,9,0)),"")</f>
        <v/>
      </c>
      <c r="K1115" s="721" t="str">
        <f ca="1">IFERROR(VLOOKUP(C1115,' Disaggregation - Section E '!A$309:J553,3,0),"")</f>
        <v/>
      </c>
      <c r="L1115" s="726" t="str">
        <f ca="1">IFERROR(IF(VLOOKUP(C1115,' Disaggregation - Section E '!A$309:J553,10,0)=0,"",VLOOKUP(C1115,' Disaggregation - Section E '!A$309:J553,10,0)),"")</f>
        <v/>
      </c>
      <c r="M1115" s="721" t="str">
        <f ca="1">IFERROR(IF(VLOOKUP(C1115,' Disaggregation - Section E '!A$309:P553,16,0)=0,"",VLOOKUP(C1115,' Disaggregation - Section E '!A$309:P553,16,0)),"")</f>
        <v/>
      </c>
    </row>
    <row r="1116" spans="1:13" x14ac:dyDescent="0.35">
      <c r="A1116" s="721" t="b">
        <f t="shared" ca="1" si="127"/>
        <v>0</v>
      </c>
      <c r="B1116" s="721"/>
      <c r="C1116" s="739" t="str">
        <f ca="1">IF(ROW()=876,"",OFFSET(C1116,-COUNTA(D$875:D1116)+1,0))</f>
        <v>a1V1R00000DyKOiUAN</v>
      </c>
      <c r="D1116" s="734"/>
      <c r="E1116" s="723" t="str">
        <f ca="1">IFERROR(IF(VLOOKUP(C1116,' Disaggregation - Section E '!A$309:J554,7,0)=0,"",VLOOKUP(C1116,' Disaggregation - Section E '!A$309:J554,7,0)*100),"")</f>
        <v/>
      </c>
      <c r="F1116" s="721"/>
      <c r="G1116" s="725" t="str">
        <f ca="1">IFERROR(IF(VLOOKUP(C1116,' Disaggregation - Section E '!A$309:J554,6,0)=0,"",VLOOKUP(C1116,' Disaggregation - Section E '!A$309:J554,6,0)),"")</f>
        <v/>
      </c>
      <c r="H1116" s="734" t="str">
        <f ca="1">IFERROR(IF(INDEX(' Disaggregation - Section E '!F$309:F554,MATCH(C1116,' Disaggregation - Section E '!A$309:A554,0)+1,1)&lt;&gt;0,INDEX(' Disaggregation - Section E '!F$309:F554,MATCH(C1116,' Disaggregation - Section E '!A$309:A554,0)+1,1),""),"")</f>
        <v/>
      </c>
      <c r="I1116" s="726" t="str">
        <f ca="1">IFERROR(IF(VLOOKUP(C1116,' Disaggregation - Section E '!A$309:J554,8,0)=0,"",VLOOKUP(C1116,' Disaggregation - Section E '!A$309:J554,8,0)),"")</f>
        <v/>
      </c>
      <c r="J1116" s="726" t="str">
        <f ca="1">IFERROR(IF(VLOOKUP(C1116,' Disaggregation - Section E '!A$309:J554,9,0)=0,"",VLOOKUP(C1116,' Disaggregation - Section E '!A$309:J554,9,0)),"")</f>
        <v/>
      </c>
      <c r="K1116" s="721" t="str">
        <f ca="1">IFERROR(VLOOKUP(C1116,' Disaggregation - Section E '!A$309:J554,3,0),"")</f>
        <v/>
      </c>
      <c r="L1116" s="726" t="str">
        <f ca="1">IFERROR(IF(VLOOKUP(C1116,' Disaggregation - Section E '!A$309:J554,10,0)=0,"",VLOOKUP(C1116,' Disaggregation - Section E '!A$309:J554,10,0)),"")</f>
        <v/>
      </c>
      <c r="M1116" s="721" t="str">
        <f ca="1">IFERROR(IF(VLOOKUP(C1116,' Disaggregation - Section E '!A$309:P554,16,0)=0,"",VLOOKUP(C1116,' Disaggregation - Section E '!A$309:P554,16,0)),"")</f>
        <v/>
      </c>
    </row>
    <row r="1117" spans="1:13" x14ac:dyDescent="0.35">
      <c r="A1117" s="721" t="b">
        <f t="shared" ca="1" si="127"/>
        <v>0</v>
      </c>
      <c r="B1117" s="721"/>
      <c r="C1117" s="739" t="str">
        <f ca="1">IF(ROW()=876,"",OFFSET(C1117,-COUNTA(D$875:D1117)+1,0))</f>
        <v>a1V1R00000DyKOjUAN</v>
      </c>
      <c r="D1117" s="734"/>
      <c r="E1117" s="723" t="str">
        <f ca="1">IFERROR(IF(VLOOKUP(C1117,' Disaggregation - Section E '!A$309:J555,7,0)=0,"",VLOOKUP(C1117,' Disaggregation - Section E '!A$309:J555,7,0)*100),"")</f>
        <v/>
      </c>
      <c r="F1117" s="721"/>
      <c r="G1117" s="725" t="str">
        <f ca="1">IFERROR(IF(VLOOKUP(C1117,' Disaggregation - Section E '!A$309:J555,6,0)=0,"",VLOOKUP(C1117,' Disaggregation - Section E '!A$309:J555,6,0)),"")</f>
        <v/>
      </c>
      <c r="H1117" s="734" t="str">
        <f ca="1">IFERROR(IF(INDEX(' Disaggregation - Section E '!F$309:F555,MATCH(C1117,' Disaggregation - Section E '!A$309:A555,0)+1,1)&lt;&gt;0,INDEX(' Disaggregation - Section E '!F$309:F555,MATCH(C1117,' Disaggregation - Section E '!A$309:A555,0)+1,1),""),"")</f>
        <v/>
      </c>
      <c r="I1117" s="726" t="str">
        <f ca="1">IFERROR(IF(VLOOKUP(C1117,' Disaggregation - Section E '!A$309:J555,8,0)=0,"",VLOOKUP(C1117,' Disaggregation - Section E '!A$309:J555,8,0)),"")</f>
        <v/>
      </c>
      <c r="J1117" s="726" t="str">
        <f ca="1">IFERROR(IF(VLOOKUP(C1117,' Disaggregation - Section E '!A$309:J555,9,0)=0,"",VLOOKUP(C1117,' Disaggregation - Section E '!A$309:J555,9,0)),"")</f>
        <v/>
      </c>
      <c r="K1117" s="721" t="str">
        <f ca="1">IFERROR(VLOOKUP(C1117,' Disaggregation - Section E '!A$309:J555,3,0),"")</f>
        <v/>
      </c>
      <c r="L1117" s="726" t="str">
        <f ca="1">IFERROR(IF(VLOOKUP(C1117,' Disaggregation - Section E '!A$309:J555,10,0)=0,"",VLOOKUP(C1117,' Disaggregation - Section E '!A$309:J555,10,0)),"")</f>
        <v/>
      </c>
      <c r="M1117" s="721" t="str">
        <f ca="1">IFERROR(IF(VLOOKUP(C1117,' Disaggregation - Section E '!A$309:P555,16,0)=0,"",VLOOKUP(C1117,' Disaggregation - Section E '!A$309:P555,16,0)),"")</f>
        <v/>
      </c>
    </row>
    <row r="1118" spans="1:13" x14ac:dyDescent="0.35">
      <c r="A1118" s="721" t="b">
        <f t="shared" ca="1" si="127"/>
        <v>0</v>
      </c>
      <c r="B1118" s="721"/>
      <c r="C1118" s="739" t="str">
        <f ca="1">IF(ROW()=876,"",OFFSET(C1118,-COUNTA(D$875:D1118)+1,0))</f>
        <v>a1V1R00000DyKOkUAN</v>
      </c>
      <c r="D1118" s="734"/>
      <c r="E1118" s="723" t="str">
        <f ca="1">IFERROR(IF(VLOOKUP(C1118,' Disaggregation - Section E '!A$309:J556,7,0)=0,"",VLOOKUP(C1118,' Disaggregation - Section E '!A$309:J556,7,0)*100),"")</f>
        <v/>
      </c>
      <c r="F1118" s="721"/>
      <c r="G1118" s="725" t="str">
        <f ca="1">IFERROR(IF(VLOOKUP(C1118,' Disaggregation - Section E '!A$309:J556,6,0)=0,"",VLOOKUP(C1118,' Disaggregation - Section E '!A$309:J556,6,0)),"")</f>
        <v/>
      </c>
      <c r="H1118" s="734" t="str">
        <f ca="1">IFERROR(IF(INDEX(' Disaggregation - Section E '!F$309:F556,MATCH(C1118,' Disaggregation - Section E '!A$309:A556,0)+1,1)&lt;&gt;0,INDEX(' Disaggregation - Section E '!F$309:F556,MATCH(C1118,' Disaggregation - Section E '!A$309:A556,0)+1,1),""),"")</f>
        <v/>
      </c>
      <c r="I1118" s="726" t="str">
        <f ca="1">IFERROR(IF(VLOOKUP(C1118,' Disaggregation - Section E '!A$309:J556,8,0)=0,"",VLOOKUP(C1118,' Disaggregation - Section E '!A$309:J556,8,0)),"")</f>
        <v/>
      </c>
      <c r="J1118" s="726" t="str">
        <f ca="1">IFERROR(IF(VLOOKUP(C1118,' Disaggregation - Section E '!A$309:J556,9,0)=0,"",VLOOKUP(C1118,' Disaggregation - Section E '!A$309:J556,9,0)),"")</f>
        <v/>
      </c>
      <c r="K1118" s="721" t="str">
        <f ca="1">IFERROR(VLOOKUP(C1118,' Disaggregation - Section E '!A$309:J556,3,0),"")</f>
        <v/>
      </c>
      <c r="L1118" s="726" t="str">
        <f ca="1">IFERROR(IF(VLOOKUP(C1118,' Disaggregation - Section E '!A$309:J556,10,0)=0,"",VLOOKUP(C1118,' Disaggregation - Section E '!A$309:J556,10,0)),"")</f>
        <v/>
      </c>
      <c r="M1118" s="721" t="str">
        <f ca="1">IFERROR(IF(VLOOKUP(C1118,' Disaggregation - Section E '!A$309:P556,16,0)=0,"",VLOOKUP(C1118,' Disaggregation - Section E '!A$309:P556,16,0)),"")</f>
        <v/>
      </c>
    </row>
    <row r="1119" spans="1:13" x14ac:dyDescent="0.35">
      <c r="A1119" s="721" t="b">
        <f t="shared" ca="1" si="127"/>
        <v>0</v>
      </c>
      <c r="B1119" s="721"/>
      <c r="C1119" s="739" t="str">
        <f ca="1">IF(ROW()=876,"",OFFSET(C1119,-COUNTA(D$875:D1119)+1,0))</f>
        <v>a1V1R00000DyKOlUAN</v>
      </c>
      <c r="D1119" s="734"/>
      <c r="E1119" s="723" t="str">
        <f ca="1">IFERROR(IF(VLOOKUP(C1119,' Disaggregation - Section E '!A$309:J557,7,0)=0,"",VLOOKUP(C1119,' Disaggregation - Section E '!A$309:J557,7,0)*100),"")</f>
        <v/>
      </c>
      <c r="F1119" s="721"/>
      <c r="G1119" s="725" t="str">
        <f ca="1">IFERROR(IF(VLOOKUP(C1119,' Disaggregation - Section E '!A$309:J557,6,0)=0,"",VLOOKUP(C1119,' Disaggregation - Section E '!A$309:J557,6,0)),"")</f>
        <v/>
      </c>
      <c r="H1119" s="734" t="str">
        <f ca="1">IFERROR(IF(INDEX(' Disaggregation - Section E '!F$309:F557,MATCH(C1119,' Disaggregation - Section E '!A$309:A557,0)+1,1)&lt;&gt;0,INDEX(' Disaggregation - Section E '!F$309:F557,MATCH(C1119,' Disaggregation - Section E '!A$309:A557,0)+1,1),""),"")</f>
        <v/>
      </c>
      <c r="I1119" s="726" t="str">
        <f ca="1">IFERROR(IF(VLOOKUP(C1119,' Disaggregation - Section E '!A$309:J557,8,0)=0,"",VLOOKUP(C1119,' Disaggregation - Section E '!A$309:J557,8,0)),"")</f>
        <v/>
      </c>
      <c r="J1119" s="726" t="str">
        <f ca="1">IFERROR(IF(VLOOKUP(C1119,' Disaggregation - Section E '!A$309:J557,9,0)=0,"",VLOOKUP(C1119,' Disaggregation - Section E '!A$309:J557,9,0)),"")</f>
        <v/>
      </c>
      <c r="K1119" s="721" t="str">
        <f ca="1">IFERROR(VLOOKUP(C1119,' Disaggregation - Section E '!A$309:J557,3,0),"")</f>
        <v/>
      </c>
      <c r="L1119" s="726" t="str">
        <f ca="1">IFERROR(IF(VLOOKUP(C1119,' Disaggregation - Section E '!A$309:J557,10,0)=0,"",VLOOKUP(C1119,' Disaggregation - Section E '!A$309:J557,10,0)),"")</f>
        <v/>
      </c>
      <c r="M1119" s="721" t="str">
        <f ca="1">IFERROR(IF(VLOOKUP(C1119,' Disaggregation - Section E '!A$309:P557,16,0)=0,"",VLOOKUP(C1119,' Disaggregation - Section E '!A$309:P557,16,0)),"")</f>
        <v/>
      </c>
    </row>
    <row r="1120" spans="1:13" x14ac:dyDescent="0.35">
      <c r="A1120" s="721" t="b">
        <f t="shared" ca="1" si="127"/>
        <v>0</v>
      </c>
      <c r="B1120" s="721"/>
      <c r="C1120" s="739" t="str">
        <f ca="1">IF(ROW()=876,"",OFFSET(C1120,-COUNTA(D$875:D1120)+1,0))</f>
        <v>a1V1R00000DyKOmUAN</v>
      </c>
      <c r="D1120" s="734"/>
      <c r="E1120" s="723" t="str">
        <f ca="1">IFERROR(IF(VLOOKUP(C1120,' Disaggregation - Section E '!A$309:J558,7,0)=0,"",VLOOKUP(C1120,' Disaggregation - Section E '!A$309:J558,7,0)*100),"")</f>
        <v/>
      </c>
      <c r="F1120" s="721"/>
      <c r="G1120" s="725" t="str">
        <f ca="1">IFERROR(IF(VLOOKUP(C1120,' Disaggregation - Section E '!A$309:J558,6,0)=0,"",VLOOKUP(C1120,' Disaggregation - Section E '!A$309:J558,6,0)),"")</f>
        <v/>
      </c>
      <c r="H1120" s="734" t="str">
        <f ca="1">IFERROR(IF(INDEX(' Disaggregation - Section E '!F$309:F558,MATCH(C1120,' Disaggregation - Section E '!A$309:A558,0)+1,1)&lt;&gt;0,INDEX(' Disaggregation - Section E '!F$309:F558,MATCH(C1120,' Disaggregation - Section E '!A$309:A558,0)+1,1),""),"")</f>
        <v/>
      </c>
      <c r="I1120" s="726" t="str">
        <f ca="1">IFERROR(IF(VLOOKUP(C1120,' Disaggregation - Section E '!A$309:J558,8,0)=0,"",VLOOKUP(C1120,' Disaggregation - Section E '!A$309:J558,8,0)),"")</f>
        <v/>
      </c>
      <c r="J1120" s="726" t="str">
        <f ca="1">IFERROR(IF(VLOOKUP(C1120,' Disaggregation - Section E '!A$309:J558,9,0)=0,"",VLOOKUP(C1120,' Disaggregation - Section E '!A$309:J558,9,0)),"")</f>
        <v/>
      </c>
      <c r="K1120" s="721" t="str">
        <f ca="1">IFERROR(VLOOKUP(C1120,' Disaggregation - Section E '!A$309:J558,3,0),"")</f>
        <v/>
      </c>
      <c r="L1120" s="726" t="str">
        <f ca="1">IFERROR(IF(VLOOKUP(C1120,' Disaggregation - Section E '!A$309:J558,10,0)=0,"",VLOOKUP(C1120,' Disaggregation - Section E '!A$309:J558,10,0)),"")</f>
        <v/>
      </c>
      <c r="M1120" s="721" t="str">
        <f ca="1">IFERROR(IF(VLOOKUP(C1120,' Disaggregation - Section E '!A$309:P558,16,0)=0,"",VLOOKUP(C1120,' Disaggregation - Section E '!A$309:P558,16,0)),"")</f>
        <v/>
      </c>
    </row>
    <row r="1121" spans="1:13" x14ac:dyDescent="0.35">
      <c r="A1121" s="721" t="b">
        <f t="shared" ca="1" si="127"/>
        <v>0</v>
      </c>
      <c r="B1121" s="721"/>
      <c r="C1121" s="739" t="str">
        <f ca="1">IF(ROW()=876,"",OFFSET(C1121,-COUNTA(D$875:D1121)+1,0))</f>
        <v>a1V1R00000DyKOnUAN</v>
      </c>
      <c r="D1121" s="734"/>
      <c r="E1121" s="723" t="str">
        <f ca="1">IFERROR(IF(VLOOKUP(C1121,' Disaggregation - Section E '!A$309:J559,7,0)=0,"",VLOOKUP(C1121,' Disaggregation - Section E '!A$309:J559,7,0)*100),"")</f>
        <v/>
      </c>
      <c r="F1121" s="721"/>
      <c r="G1121" s="725" t="str">
        <f ca="1">IFERROR(IF(VLOOKUP(C1121,' Disaggregation - Section E '!A$309:J559,6,0)=0,"",VLOOKUP(C1121,' Disaggregation - Section E '!A$309:J559,6,0)),"")</f>
        <v/>
      </c>
      <c r="H1121" s="734" t="str">
        <f ca="1">IFERROR(IF(INDEX(' Disaggregation - Section E '!F$309:F559,MATCH(C1121,' Disaggregation - Section E '!A$309:A559,0)+1,1)&lt;&gt;0,INDEX(' Disaggregation - Section E '!F$309:F559,MATCH(C1121,' Disaggregation - Section E '!A$309:A559,0)+1,1),""),"")</f>
        <v/>
      </c>
      <c r="I1121" s="726" t="str">
        <f ca="1">IFERROR(IF(VLOOKUP(C1121,' Disaggregation - Section E '!A$309:J559,8,0)=0,"",VLOOKUP(C1121,' Disaggregation - Section E '!A$309:J559,8,0)),"")</f>
        <v/>
      </c>
      <c r="J1121" s="726" t="str">
        <f ca="1">IFERROR(IF(VLOOKUP(C1121,' Disaggregation - Section E '!A$309:J559,9,0)=0,"",VLOOKUP(C1121,' Disaggregation - Section E '!A$309:J559,9,0)),"")</f>
        <v/>
      </c>
      <c r="K1121" s="721" t="str">
        <f ca="1">IFERROR(VLOOKUP(C1121,' Disaggregation - Section E '!A$309:J559,3,0),"")</f>
        <v/>
      </c>
      <c r="L1121" s="726" t="str">
        <f ca="1">IFERROR(IF(VLOOKUP(C1121,' Disaggregation - Section E '!A$309:J559,10,0)=0,"",VLOOKUP(C1121,' Disaggregation - Section E '!A$309:J559,10,0)),"")</f>
        <v/>
      </c>
      <c r="M1121" s="721" t="str">
        <f ca="1">IFERROR(IF(VLOOKUP(C1121,' Disaggregation - Section E '!A$309:P559,16,0)=0,"",VLOOKUP(C1121,' Disaggregation - Section E '!A$309:P559,16,0)),"")</f>
        <v/>
      </c>
    </row>
    <row r="1122" spans="1:13" x14ac:dyDescent="0.35">
      <c r="A1122" s="721" t="b">
        <f t="shared" ca="1" si="127"/>
        <v>0</v>
      </c>
      <c r="B1122" s="721"/>
      <c r="C1122" s="739" t="str">
        <f ca="1">IF(ROW()=876,"",OFFSET(C1122,-COUNTA(D$875:D1122)+1,0))</f>
        <v>a1V1R00000DyKOoUAN</v>
      </c>
      <c r="D1122" s="734"/>
      <c r="E1122" s="723" t="str">
        <f ca="1">IFERROR(IF(VLOOKUP(C1122,' Disaggregation - Section E '!A$309:J560,7,0)=0,"",VLOOKUP(C1122,' Disaggregation - Section E '!A$309:J560,7,0)*100),"")</f>
        <v/>
      </c>
      <c r="F1122" s="721"/>
      <c r="G1122" s="725" t="str">
        <f ca="1">IFERROR(IF(VLOOKUP(C1122,' Disaggregation - Section E '!A$309:J560,6,0)=0,"",VLOOKUP(C1122,' Disaggregation - Section E '!A$309:J560,6,0)),"")</f>
        <v/>
      </c>
      <c r="H1122" s="734" t="str">
        <f ca="1">IFERROR(IF(INDEX(' Disaggregation - Section E '!F$309:F560,MATCH(C1122,' Disaggregation - Section E '!A$309:A560,0)+1,1)&lt;&gt;0,INDEX(' Disaggregation - Section E '!F$309:F560,MATCH(C1122,' Disaggregation - Section E '!A$309:A560,0)+1,1),""),"")</f>
        <v/>
      </c>
      <c r="I1122" s="726" t="str">
        <f ca="1">IFERROR(IF(VLOOKUP(C1122,' Disaggregation - Section E '!A$309:J560,8,0)=0,"",VLOOKUP(C1122,' Disaggregation - Section E '!A$309:J560,8,0)),"")</f>
        <v/>
      </c>
      <c r="J1122" s="726" t="str">
        <f ca="1">IFERROR(IF(VLOOKUP(C1122,' Disaggregation - Section E '!A$309:J560,9,0)=0,"",VLOOKUP(C1122,' Disaggregation - Section E '!A$309:J560,9,0)),"")</f>
        <v/>
      </c>
      <c r="K1122" s="721" t="str">
        <f ca="1">IFERROR(VLOOKUP(C1122,' Disaggregation - Section E '!A$309:J560,3,0),"")</f>
        <v/>
      </c>
      <c r="L1122" s="726" t="str">
        <f ca="1">IFERROR(IF(VLOOKUP(C1122,' Disaggregation - Section E '!A$309:J560,10,0)=0,"",VLOOKUP(C1122,' Disaggregation - Section E '!A$309:J560,10,0)),"")</f>
        <v/>
      </c>
      <c r="M1122" s="721" t="str">
        <f ca="1">IFERROR(IF(VLOOKUP(C1122,' Disaggregation - Section E '!A$309:P560,16,0)=0,"",VLOOKUP(C1122,' Disaggregation - Section E '!A$309:P560,16,0)),"")</f>
        <v/>
      </c>
    </row>
    <row r="1123" spans="1:13" x14ac:dyDescent="0.35">
      <c r="A1123" s="721" t="b">
        <f t="shared" ca="1" si="127"/>
        <v>0</v>
      </c>
      <c r="B1123" s="721"/>
      <c r="C1123" s="739" t="str">
        <f ca="1">IF(ROW()=876,"",OFFSET(C1123,-COUNTA(D$875:D1123)+1,0))</f>
        <v>a1V1R00000DyKOpUAN</v>
      </c>
      <c r="D1123" s="734"/>
      <c r="E1123" s="723" t="str">
        <f ca="1">IFERROR(IF(VLOOKUP(C1123,' Disaggregation - Section E '!A$309:J561,7,0)=0,"",VLOOKUP(C1123,' Disaggregation - Section E '!A$309:J561,7,0)*100),"")</f>
        <v/>
      </c>
      <c r="F1123" s="721"/>
      <c r="G1123" s="725" t="str">
        <f ca="1">IFERROR(IF(VLOOKUP(C1123,' Disaggregation - Section E '!A$309:J561,6,0)=0,"",VLOOKUP(C1123,' Disaggregation - Section E '!A$309:J561,6,0)),"")</f>
        <v/>
      </c>
      <c r="H1123" s="734" t="str">
        <f ca="1">IFERROR(IF(INDEX(' Disaggregation - Section E '!F$309:F561,MATCH(C1123,' Disaggregation - Section E '!A$309:A561,0)+1,1)&lt;&gt;0,INDEX(' Disaggregation - Section E '!F$309:F561,MATCH(C1123,' Disaggregation - Section E '!A$309:A561,0)+1,1),""),"")</f>
        <v/>
      </c>
      <c r="I1123" s="726" t="str">
        <f ca="1">IFERROR(IF(VLOOKUP(C1123,' Disaggregation - Section E '!A$309:J561,8,0)=0,"",VLOOKUP(C1123,' Disaggregation - Section E '!A$309:J561,8,0)),"")</f>
        <v/>
      </c>
      <c r="J1123" s="726" t="str">
        <f ca="1">IFERROR(IF(VLOOKUP(C1123,' Disaggregation - Section E '!A$309:J561,9,0)=0,"",VLOOKUP(C1123,' Disaggregation - Section E '!A$309:J561,9,0)),"")</f>
        <v/>
      </c>
      <c r="K1123" s="721" t="str">
        <f ca="1">IFERROR(VLOOKUP(C1123,' Disaggregation - Section E '!A$309:J561,3,0),"")</f>
        <v/>
      </c>
      <c r="L1123" s="726" t="str">
        <f ca="1">IFERROR(IF(VLOOKUP(C1123,' Disaggregation - Section E '!A$309:J561,10,0)=0,"",VLOOKUP(C1123,' Disaggregation - Section E '!A$309:J561,10,0)),"")</f>
        <v/>
      </c>
      <c r="M1123" s="721" t="str">
        <f ca="1">IFERROR(IF(VLOOKUP(C1123,' Disaggregation - Section E '!A$309:P561,16,0)=0,"",VLOOKUP(C1123,' Disaggregation - Section E '!A$309:P561,16,0)),"")</f>
        <v/>
      </c>
    </row>
    <row r="1124" spans="1:13" x14ac:dyDescent="0.35">
      <c r="A1124" s="721" t="b">
        <f t="shared" ca="1" si="127"/>
        <v>0</v>
      </c>
      <c r="B1124" s="721"/>
      <c r="C1124" s="739" t="str">
        <f ca="1">IF(ROW()=876,"",OFFSET(C1124,-COUNTA(D$875:D1124)+1,0))</f>
        <v>a1V1R00000DyKOqUAN</v>
      </c>
      <c r="D1124" s="734"/>
      <c r="E1124" s="723" t="str">
        <f ca="1">IFERROR(IF(VLOOKUP(C1124,' Disaggregation - Section E '!A$309:J562,7,0)=0,"",VLOOKUP(C1124,' Disaggregation - Section E '!A$309:J562,7,0)*100),"")</f>
        <v/>
      </c>
      <c r="F1124" s="721"/>
      <c r="G1124" s="725" t="str">
        <f ca="1">IFERROR(IF(VLOOKUP(C1124,' Disaggregation - Section E '!A$309:J562,6,0)=0,"",VLOOKUP(C1124,' Disaggregation - Section E '!A$309:J562,6,0)),"")</f>
        <v/>
      </c>
      <c r="H1124" s="734" t="str">
        <f ca="1">IFERROR(IF(INDEX(' Disaggregation - Section E '!F$309:F562,MATCH(C1124,' Disaggregation - Section E '!A$309:A562,0)+1,1)&lt;&gt;0,INDEX(' Disaggregation - Section E '!F$309:F562,MATCH(C1124,' Disaggregation - Section E '!A$309:A562,0)+1,1),""),"")</f>
        <v/>
      </c>
      <c r="I1124" s="726" t="str">
        <f ca="1">IFERROR(IF(VLOOKUP(C1124,' Disaggregation - Section E '!A$309:J562,8,0)=0,"",VLOOKUP(C1124,' Disaggregation - Section E '!A$309:J562,8,0)),"")</f>
        <v/>
      </c>
      <c r="J1124" s="726" t="str">
        <f ca="1">IFERROR(IF(VLOOKUP(C1124,' Disaggregation - Section E '!A$309:J562,9,0)=0,"",VLOOKUP(C1124,' Disaggregation - Section E '!A$309:J562,9,0)),"")</f>
        <v/>
      </c>
      <c r="K1124" s="721" t="str">
        <f ca="1">IFERROR(VLOOKUP(C1124,' Disaggregation - Section E '!A$309:J562,3,0),"")</f>
        <v/>
      </c>
      <c r="L1124" s="726" t="str">
        <f ca="1">IFERROR(IF(VLOOKUP(C1124,' Disaggregation - Section E '!A$309:J562,10,0)=0,"",VLOOKUP(C1124,' Disaggregation - Section E '!A$309:J562,10,0)),"")</f>
        <v/>
      </c>
      <c r="M1124" s="721" t="str">
        <f ca="1">IFERROR(IF(VLOOKUP(C1124,' Disaggregation - Section E '!A$309:P562,16,0)=0,"",VLOOKUP(C1124,' Disaggregation - Section E '!A$309:P562,16,0)),"")</f>
        <v/>
      </c>
    </row>
    <row r="1125" spans="1:13" x14ac:dyDescent="0.35">
      <c r="A1125" s="721" t="b">
        <f t="shared" ca="1" si="127"/>
        <v>0</v>
      </c>
      <c r="B1125" s="721"/>
      <c r="C1125" s="739" t="str">
        <f ca="1">IF(ROW()=876,"",OFFSET(C1125,-COUNTA(D$875:D1125)+1,0))</f>
        <v>a1V1R00000DyKOrUAN</v>
      </c>
      <c r="D1125" s="734"/>
      <c r="E1125" s="723" t="str">
        <f ca="1">IFERROR(IF(VLOOKUP(C1125,' Disaggregation - Section E '!A$309:J563,7,0)=0,"",VLOOKUP(C1125,' Disaggregation - Section E '!A$309:J563,7,0)*100),"")</f>
        <v/>
      </c>
      <c r="F1125" s="721"/>
      <c r="G1125" s="725" t="str">
        <f ca="1">IFERROR(IF(VLOOKUP(C1125,' Disaggregation - Section E '!A$309:J563,6,0)=0,"",VLOOKUP(C1125,' Disaggregation - Section E '!A$309:J563,6,0)),"")</f>
        <v/>
      </c>
      <c r="H1125" s="734" t="str">
        <f ca="1">IFERROR(IF(INDEX(' Disaggregation - Section E '!F$309:F563,MATCH(C1125,' Disaggregation - Section E '!A$309:A563,0)+1,1)&lt;&gt;0,INDEX(' Disaggregation - Section E '!F$309:F563,MATCH(C1125,' Disaggregation - Section E '!A$309:A563,0)+1,1),""),"")</f>
        <v/>
      </c>
      <c r="I1125" s="726" t="str">
        <f ca="1">IFERROR(IF(VLOOKUP(C1125,' Disaggregation - Section E '!A$309:J563,8,0)=0,"",VLOOKUP(C1125,' Disaggregation - Section E '!A$309:J563,8,0)),"")</f>
        <v/>
      </c>
      <c r="J1125" s="726" t="str">
        <f ca="1">IFERROR(IF(VLOOKUP(C1125,' Disaggregation - Section E '!A$309:J563,9,0)=0,"",VLOOKUP(C1125,' Disaggregation - Section E '!A$309:J563,9,0)),"")</f>
        <v/>
      </c>
      <c r="K1125" s="721" t="str">
        <f ca="1">IFERROR(VLOOKUP(C1125,' Disaggregation - Section E '!A$309:J563,3,0),"")</f>
        <v/>
      </c>
      <c r="L1125" s="726" t="str">
        <f ca="1">IFERROR(IF(VLOOKUP(C1125,' Disaggregation - Section E '!A$309:J563,10,0)=0,"",VLOOKUP(C1125,' Disaggregation - Section E '!A$309:J563,10,0)),"")</f>
        <v/>
      </c>
      <c r="M1125" s="721" t="str">
        <f ca="1">IFERROR(IF(VLOOKUP(C1125,' Disaggregation - Section E '!A$309:P563,16,0)=0,"",VLOOKUP(C1125,' Disaggregation - Section E '!A$309:P563,16,0)),"")</f>
        <v/>
      </c>
    </row>
    <row r="1126" spans="1:13" x14ac:dyDescent="0.35">
      <c r="A1126" s="721" t="b">
        <f t="shared" ca="1" si="127"/>
        <v>0</v>
      </c>
      <c r="B1126" s="721"/>
      <c r="C1126" s="739" t="str">
        <f ca="1">IF(ROW()=876,"",OFFSET(C1126,-COUNTA(D$875:D1126)+1,0))</f>
        <v>a1V1R00000DyKOsUAN</v>
      </c>
      <c r="D1126" s="734"/>
      <c r="E1126" s="723" t="str">
        <f ca="1">IFERROR(IF(VLOOKUP(C1126,' Disaggregation - Section E '!A$309:J564,7,0)=0,"",VLOOKUP(C1126,' Disaggregation - Section E '!A$309:J564,7,0)*100),"")</f>
        <v/>
      </c>
      <c r="F1126" s="721"/>
      <c r="G1126" s="725" t="str">
        <f ca="1">IFERROR(IF(VLOOKUP(C1126,' Disaggregation - Section E '!A$309:J564,6,0)=0,"",VLOOKUP(C1126,' Disaggregation - Section E '!A$309:J564,6,0)),"")</f>
        <v/>
      </c>
      <c r="H1126" s="734" t="str">
        <f ca="1">IFERROR(IF(INDEX(' Disaggregation - Section E '!F$309:F564,MATCH(C1126,' Disaggregation - Section E '!A$309:A564,0)+1,1)&lt;&gt;0,INDEX(' Disaggregation - Section E '!F$309:F564,MATCH(C1126,' Disaggregation - Section E '!A$309:A564,0)+1,1),""),"")</f>
        <v/>
      </c>
      <c r="I1126" s="726" t="str">
        <f ca="1">IFERROR(IF(VLOOKUP(C1126,' Disaggregation - Section E '!A$309:J564,8,0)=0,"",VLOOKUP(C1126,' Disaggregation - Section E '!A$309:J564,8,0)),"")</f>
        <v/>
      </c>
      <c r="J1126" s="726" t="str">
        <f ca="1">IFERROR(IF(VLOOKUP(C1126,' Disaggregation - Section E '!A$309:J564,9,0)=0,"",VLOOKUP(C1126,' Disaggregation - Section E '!A$309:J564,9,0)),"")</f>
        <v/>
      </c>
      <c r="K1126" s="721" t="str">
        <f ca="1">IFERROR(VLOOKUP(C1126,' Disaggregation - Section E '!A$309:J564,3,0),"")</f>
        <v/>
      </c>
      <c r="L1126" s="726" t="str">
        <f ca="1">IFERROR(IF(VLOOKUP(C1126,' Disaggregation - Section E '!A$309:J564,10,0)=0,"",VLOOKUP(C1126,' Disaggregation - Section E '!A$309:J564,10,0)),"")</f>
        <v/>
      </c>
      <c r="M1126" s="721" t="str">
        <f ca="1">IFERROR(IF(VLOOKUP(C1126,' Disaggregation - Section E '!A$309:P564,16,0)=0,"",VLOOKUP(C1126,' Disaggregation - Section E '!A$309:P564,16,0)),"")</f>
        <v/>
      </c>
    </row>
    <row r="1127" spans="1:13" x14ac:dyDescent="0.35">
      <c r="A1127" s="721" t="b">
        <f t="shared" ca="1" si="127"/>
        <v>0</v>
      </c>
      <c r="B1127" s="721"/>
      <c r="C1127" s="739" t="str">
        <f ca="1">IF(ROW()=876,"",OFFSET(C1127,-COUNTA(D$875:D1127)+1,0))</f>
        <v>a1V1R00000DyKOtUAN</v>
      </c>
      <c r="D1127" s="734"/>
      <c r="E1127" s="723" t="str">
        <f ca="1">IFERROR(IF(VLOOKUP(C1127,' Disaggregation - Section E '!A$309:J565,7,0)=0,"",VLOOKUP(C1127,' Disaggregation - Section E '!A$309:J565,7,0)*100),"")</f>
        <v/>
      </c>
      <c r="F1127" s="721"/>
      <c r="G1127" s="725" t="str">
        <f ca="1">IFERROR(IF(VLOOKUP(C1127,' Disaggregation - Section E '!A$309:J565,6,0)=0,"",VLOOKUP(C1127,' Disaggregation - Section E '!A$309:J565,6,0)),"")</f>
        <v/>
      </c>
      <c r="H1127" s="734" t="str">
        <f ca="1">IFERROR(IF(INDEX(' Disaggregation - Section E '!F$309:F565,MATCH(C1127,' Disaggregation - Section E '!A$309:A565,0)+1,1)&lt;&gt;0,INDEX(' Disaggregation - Section E '!F$309:F565,MATCH(C1127,' Disaggregation - Section E '!A$309:A565,0)+1,1),""),"")</f>
        <v/>
      </c>
      <c r="I1127" s="726" t="str">
        <f ca="1">IFERROR(IF(VLOOKUP(C1127,' Disaggregation - Section E '!A$309:J565,8,0)=0,"",VLOOKUP(C1127,' Disaggregation - Section E '!A$309:J565,8,0)),"")</f>
        <v/>
      </c>
      <c r="J1127" s="726" t="str">
        <f ca="1">IFERROR(IF(VLOOKUP(C1127,' Disaggregation - Section E '!A$309:J565,9,0)=0,"",VLOOKUP(C1127,' Disaggregation - Section E '!A$309:J565,9,0)),"")</f>
        <v/>
      </c>
      <c r="K1127" s="721" t="str">
        <f ca="1">IFERROR(VLOOKUP(C1127,' Disaggregation - Section E '!A$309:J565,3,0),"")</f>
        <v/>
      </c>
      <c r="L1127" s="726" t="str">
        <f ca="1">IFERROR(IF(VLOOKUP(C1127,' Disaggregation - Section E '!A$309:J565,10,0)=0,"",VLOOKUP(C1127,' Disaggregation - Section E '!A$309:J565,10,0)),"")</f>
        <v/>
      </c>
      <c r="M1127" s="721" t="str">
        <f ca="1">IFERROR(IF(VLOOKUP(C1127,' Disaggregation - Section E '!A$309:P565,16,0)=0,"",VLOOKUP(C1127,' Disaggregation - Section E '!A$309:P565,16,0)),"")</f>
        <v/>
      </c>
    </row>
    <row r="1128" spans="1:13" x14ac:dyDescent="0.35">
      <c r="A1128" s="721" t="b">
        <f t="shared" ca="1" si="127"/>
        <v>0</v>
      </c>
      <c r="B1128" s="721"/>
      <c r="C1128" s="739" t="str">
        <f ca="1">IF(ROW()=876,"",OFFSET(C1128,-COUNTA(D$875:D1128)+1,0))</f>
        <v>a1V1R00000DyKOuUAN</v>
      </c>
      <c r="D1128" s="734"/>
      <c r="E1128" s="723" t="str">
        <f ca="1">IFERROR(IF(VLOOKUP(C1128,' Disaggregation - Section E '!A$309:J566,7,0)=0,"",VLOOKUP(C1128,' Disaggregation - Section E '!A$309:J566,7,0)*100),"")</f>
        <v/>
      </c>
      <c r="F1128" s="721"/>
      <c r="G1128" s="725" t="str">
        <f ca="1">IFERROR(IF(VLOOKUP(C1128,' Disaggregation - Section E '!A$309:J566,6,0)=0,"",VLOOKUP(C1128,' Disaggregation - Section E '!A$309:J566,6,0)),"")</f>
        <v/>
      </c>
      <c r="H1128" s="734" t="str">
        <f ca="1">IFERROR(IF(INDEX(' Disaggregation - Section E '!F$309:F566,MATCH(C1128,' Disaggregation - Section E '!A$309:A566,0)+1,1)&lt;&gt;0,INDEX(' Disaggregation - Section E '!F$309:F566,MATCH(C1128,' Disaggregation - Section E '!A$309:A566,0)+1,1),""),"")</f>
        <v/>
      </c>
      <c r="I1128" s="726" t="str">
        <f ca="1">IFERROR(IF(VLOOKUP(C1128,' Disaggregation - Section E '!A$309:J566,8,0)=0,"",VLOOKUP(C1128,' Disaggregation - Section E '!A$309:J566,8,0)),"")</f>
        <v/>
      </c>
      <c r="J1128" s="726" t="str">
        <f ca="1">IFERROR(IF(VLOOKUP(C1128,' Disaggregation - Section E '!A$309:J566,9,0)=0,"",VLOOKUP(C1128,' Disaggregation - Section E '!A$309:J566,9,0)),"")</f>
        <v/>
      </c>
      <c r="K1128" s="721" t="str">
        <f ca="1">IFERROR(VLOOKUP(C1128,' Disaggregation - Section E '!A$309:J566,3,0),"")</f>
        <v/>
      </c>
      <c r="L1128" s="726" t="str">
        <f ca="1">IFERROR(IF(VLOOKUP(C1128,' Disaggregation - Section E '!A$309:J566,10,0)=0,"",VLOOKUP(C1128,' Disaggregation - Section E '!A$309:J566,10,0)),"")</f>
        <v/>
      </c>
      <c r="M1128" s="721" t="str">
        <f ca="1">IFERROR(IF(VLOOKUP(C1128,' Disaggregation - Section E '!A$309:P566,16,0)=0,"",VLOOKUP(C1128,' Disaggregation - Section E '!A$309:P566,16,0)),"")</f>
        <v/>
      </c>
    </row>
    <row r="1129" spans="1:13" x14ac:dyDescent="0.35">
      <c r="A1129" s="721" t="b">
        <f t="shared" ca="1" si="127"/>
        <v>0</v>
      </c>
      <c r="B1129" s="721"/>
      <c r="C1129" s="739" t="str">
        <f ca="1">IF(ROW()=876,"",OFFSET(C1129,-COUNTA(D$875:D1129)+1,0))</f>
        <v>a1V1R00000DyKOvUAN</v>
      </c>
      <c r="D1129" s="734"/>
      <c r="E1129" s="723" t="str">
        <f ca="1">IFERROR(IF(VLOOKUP(C1129,' Disaggregation - Section E '!A$309:J567,7,0)=0,"",VLOOKUP(C1129,' Disaggregation - Section E '!A$309:J567,7,0)*100),"")</f>
        <v/>
      </c>
      <c r="F1129" s="721"/>
      <c r="G1129" s="725" t="str">
        <f ca="1">IFERROR(IF(VLOOKUP(C1129,' Disaggregation - Section E '!A$309:J567,6,0)=0,"",VLOOKUP(C1129,' Disaggregation - Section E '!A$309:J567,6,0)),"")</f>
        <v/>
      </c>
      <c r="H1129" s="734" t="str">
        <f ca="1">IFERROR(IF(INDEX(' Disaggregation - Section E '!F$309:F567,MATCH(C1129,' Disaggregation - Section E '!A$309:A567,0)+1,1)&lt;&gt;0,INDEX(' Disaggregation - Section E '!F$309:F567,MATCH(C1129,' Disaggregation - Section E '!A$309:A567,0)+1,1),""),"")</f>
        <v/>
      </c>
      <c r="I1129" s="726" t="str">
        <f ca="1">IFERROR(IF(VLOOKUP(C1129,' Disaggregation - Section E '!A$309:J567,8,0)=0,"",VLOOKUP(C1129,' Disaggregation - Section E '!A$309:J567,8,0)),"")</f>
        <v/>
      </c>
      <c r="J1129" s="726" t="str">
        <f ca="1">IFERROR(IF(VLOOKUP(C1129,' Disaggregation - Section E '!A$309:J567,9,0)=0,"",VLOOKUP(C1129,' Disaggregation - Section E '!A$309:J567,9,0)),"")</f>
        <v/>
      </c>
      <c r="K1129" s="721" t="str">
        <f ca="1">IFERROR(VLOOKUP(C1129,' Disaggregation - Section E '!A$309:J567,3,0),"")</f>
        <v/>
      </c>
      <c r="L1129" s="726" t="str">
        <f ca="1">IFERROR(IF(VLOOKUP(C1129,' Disaggregation - Section E '!A$309:J567,10,0)=0,"",VLOOKUP(C1129,' Disaggregation - Section E '!A$309:J567,10,0)),"")</f>
        <v/>
      </c>
      <c r="M1129" s="721" t="str">
        <f ca="1">IFERROR(IF(VLOOKUP(C1129,' Disaggregation - Section E '!A$309:P567,16,0)=0,"",VLOOKUP(C1129,' Disaggregation - Section E '!A$309:P567,16,0)),"")</f>
        <v/>
      </c>
    </row>
    <row r="1130" spans="1:13" x14ac:dyDescent="0.35">
      <c r="A1130" s="721" t="b">
        <f t="shared" ca="1" si="127"/>
        <v>0</v>
      </c>
      <c r="B1130" s="721"/>
      <c r="C1130" s="739" t="str">
        <f ca="1">IF(ROW()=876,"",OFFSET(C1130,-COUNTA(D$875:D1130)+1,0))</f>
        <v>a1V1R00000DyKOwUAN</v>
      </c>
      <c r="D1130" s="734"/>
      <c r="E1130" s="723" t="str">
        <f ca="1">IFERROR(IF(VLOOKUP(C1130,' Disaggregation - Section E '!A$309:J568,7,0)=0,"",VLOOKUP(C1130,' Disaggregation - Section E '!A$309:J568,7,0)*100),"")</f>
        <v/>
      </c>
      <c r="F1130" s="721"/>
      <c r="G1130" s="725" t="str">
        <f ca="1">IFERROR(IF(VLOOKUP(C1130,' Disaggregation - Section E '!A$309:J568,6,0)=0,"",VLOOKUP(C1130,' Disaggregation - Section E '!A$309:J568,6,0)),"")</f>
        <v/>
      </c>
      <c r="H1130" s="734" t="str">
        <f ca="1">IFERROR(IF(INDEX(' Disaggregation - Section E '!F$309:F568,MATCH(C1130,' Disaggregation - Section E '!A$309:A568,0)+1,1)&lt;&gt;0,INDEX(' Disaggregation - Section E '!F$309:F568,MATCH(C1130,' Disaggregation - Section E '!A$309:A568,0)+1,1),""),"")</f>
        <v/>
      </c>
      <c r="I1130" s="726" t="str">
        <f ca="1">IFERROR(IF(VLOOKUP(C1130,' Disaggregation - Section E '!A$309:J568,8,0)=0,"",VLOOKUP(C1130,' Disaggregation - Section E '!A$309:J568,8,0)),"")</f>
        <v/>
      </c>
      <c r="J1130" s="726" t="str">
        <f ca="1">IFERROR(IF(VLOOKUP(C1130,' Disaggregation - Section E '!A$309:J568,9,0)=0,"",VLOOKUP(C1130,' Disaggregation - Section E '!A$309:J568,9,0)),"")</f>
        <v/>
      </c>
      <c r="K1130" s="721" t="str">
        <f ca="1">IFERROR(VLOOKUP(C1130,' Disaggregation - Section E '!A$309:J568,3,0),"")</f>
        <v/>
      </c>
      <c r="L1130" s="726" t="str">
        <f ca="1">IFERROR(IF(VLOOKUP(C1130,' Disaggregation - Section E '!A$309:J568,10,0)=0,"",VLOOKUP(C1130,' Disaggregation - Section E '!A$309:J568,10,0)),"")</f>
        <v/>
      </c>
      <c r="M1130" s="721" t="str">
        <f ca="1">IFERROR(IF(VLOOKUP(C1130,' Disaggregation - Section E '!A$309:P568,16,0)=0,"",VLOOKUP(C1130,' Disaggregation - Section E '!A$309:P568,16,0)),"")</f>
        <v/>
      </c>
    </row>
    <row r="1131" spans="1:13" x14ac:dyDescent="0.35">
      <c r="A1131" s="721" t="b">
        <f t="shared" ca="1" si="127"/>
        <v>0</v>
      </c>
      <c r="B1131" s="721"/>
      <c r="C1131" s="739" t="str">
        <f ca="1">IF(ROW()=876,"",OFFSET(C1131,-COUNTA(D$875:D1131)+1,0))</f>
        <v>a1V1R00000DyKOxUAN</v>
      </c>
      <c r="D1131" s="734"/>
      <c r="E1131" s="723" t="str">
        <f ca="1">IFERROR(IF(VLOOKUP(C1131,' Disaggregation - Section E '!A$309:J569,7,0)=0,"",VLOOKUP(C1131,' Disaggregation - Section E '!A$309:J569,7,0)*100),"")</f>
        <v/>
      </c>
      <c r="F1131" s="721"/>
      <c r="G1131" s="725" t="str">
        <f ca="1">IFERROR(IF(VLOOKUP(C1131,' Disaggregation - Section E '!A$309:J569,6,0)=0,"",VLOOKUP(C1131,' Disaggregation - Section E '!A$309:J569,6,0)),"")</f>
        <v/>
      </c>
      <c r="H1131" s="734" t="str">
        <f ca="1">IFERROR(IF(INDEX(' Disaggregation - Section E '!F$309:F569,MATCH(C1131,' Disaggregation - Section E '!A$309:A569,0)+1,1)&lt;&gt;0,INDEX(' Disaggregation - Section E '!F$309:F569,MATCH(C1131,' Disaggregation - Section E '!A$309:A569,0)+1,1),""),"")</f>
        <v/>
      </c>
      <c r="I1131" s="726" t="str">
        <f ca="1">IFERROR(IF(VLOOKUP(C1131,' Disaggregation - Section E '!A$309:J569,8,0)=0,"",VLOOKUP(C1131,' Disaggregation - Section E '!A$309:J569,8,0)),"")</f>
        <v/>
      </c>
      <c r="J1131" s="726" t="str">
        <f ca="1">IFERROR(IF(VLOOKUP(C1131,' Disaggregation - Section E '!A$309:J569,9,0)=0,"",VLOOKUP(C1131,' Disaggregation - Section E '!A$309:J569,9,0)),"")</f>
        <v/>
      </c>
      <c r="K1131" s="721" t="str">
        <f ca="1">IFERROR(VLOOKUP(C1131,' Disaggregation - Section E '!A$309:J569,3,0),"")</f>
        <v/>
      </c>
      <c r="L1131" s="726" t="str">
        <f ca="1">IFERROR(IF(VLOOKUP(C1131,' Disaggregation - Section E '!A$309:J569,10,0)=0,"",VLOOKUP(C1131,' Disaggregation - Section E '!A$309:J569,10,0)),"")</f>
        <v/>
      </c>
      <c r="M1131" s="721" t="str">
        <f ca="1">IFERROR(IF(VLOOKUP(C1131,' Disaggregation - Section E '!A$309:P569,16,0)=0,"",VLOOKUP(C1131,' Disaggregation - Section E '!A$309:P569,16,0)),"")</f>
        <v/>
      </c>
    </row>
    <row r="1132" spans="1:13" x14ac:dyDescent="0.35">
      <c r="A1132" s="721" t="b">
        <f t="shared" ca="1" si="127"/>
        <v>0</v>
      </c>
      <c r="B1132" s="721"/>
      <c r="C1132" s="739" t="str">
        <f ca="1">IF(ROW()=876,"",OFFSET(C1132,-COUNTA(D$875:D1132)+1,0))</f>
        <v>a1V1R00000DyKOyUAN</v>
      </c>
      <c r="D1132" s="734"/>
      <c r="E1132" s="723" t="str">
        <f ca="1">IFERROR(IF(VLOOKUP(C1132,' Disaggregation - Section E '!A$309:J570,7,0)=0,"",VLOOKUP(C1132,' Disaggregation - Section E '!A$309:J570,7,0)*100),"")</f>
        <v/>
      </c>
      <c r="F1132" s="721"/>
      <c r="G1132" s="725" t="str">
        <f ca="1">IFERROR(IF(VLOOKUP(C1132,' Disaggregation - Section E '!A$309:J570,6,0)=0,"",VLOOKUP(C1132,' Disaggregation - Section E '!A$309:J570,6,0)),"")</f>
        <v/>
      </c>
      <c r="H1132" s="734" t="str">
        <f ca="1">IFERROR(IF(INDEX(' Disaggregation - Section E '!F$309:F570,MATCH(C1132,' Disaggregation - Section E '!A$309:A570,0)+1,1)&lt;&gt;0,INDEX(' Disaggregation - Section E '!F$309:F570,MATCH(C1132,' Disaggregation - Section E '!A$309:A570,0)+1,1),""),"")</f>
        <v/>
      </c>
      <c r="I1132" s="726" t="str">
        <f ca="1">IFERROR(IF(VLOOKUP(C1132,' Disaggregation - Section E '!A$309:J570,8,0)=0,"",VLOOKUP(C1132,' Disaggregation - Section E '!A$309:J570,8,0)),"")</f>
        <v/>
      </c>
      <c r="J1132" s="726" t="str">
        <f ca="1">IFERROR(IF(VLOOKUP(C1132,' Disaggregation - Section E '!A$309:J570,9,0)=0,"",VLOOKUP(C1132,' Disaggregation - Section E '!A$309:J570,9,0)),"")</f>
        <v/>
      </c>
      <c r="K1132" s="721" t="str">
        <f ca="1">IFERROR(VLOOKUP(C1132,' Disaggregation - Section E '!A$309:J570,3,0),"")</f>
        <v/>
      </c>
      <c r="L1132" s="726" t="str">
        <f ca="1">IFERROR(IF(VLOOKUP(C1132,' Disaggregation - Section E '!A$309:J570,10,0)=0,"",VLOOKUP(C1132,' Disaggregation - Section E '!A$309:J570,10,0)),"")</f>
        <v/>
      </c>
      <c r="M1132" s="721" t="str">
        <f ca="1">IFERROR(IF(VLOOKUP(C1132,' Disaggregation - Section E '!A$309:P570,16,0)=0,"",VLOOKUP(C1132,' Disaggregation - Section E '!A$309:P570,16,0)),"")</f>
        <v/>
      </c>
    </row>
    <row r="1133" spans="1:13" x14ac:dyDescent="0.35">
      <c r="A1133" s="721" t="b">
        <f t="shared" ca="1" si="127"/>
        <v>0</v>
      </c>
      <c r="B1133" s="721"/>
      <c r="C1133" s="739" t="str">
        <f ca="1">IF(ROW()=876,"",OFFSET(C1133,-COUNTA(D$875:D1133)+1,0))</f>
        <v>a1V1R00000DyKOzUAN</v>
      </c>
      <c r="D1133" s="734"/>
      <c r="E1133" s="723" t="str">
        <f ca="1">IFERROR(IF(VLOOKUP(C1133,' Disaggregation - Section E '!A$309:J571,7,0)=0,"",VLOOKUP(C1133,' Disaggregation - Section E '!A$309:J571,7,0)*100),"")</f>
        <v/>
      </c>
      <c r="F1133" s="721"/>
      <c r="G1133" s="725" t="str">
        <f ca="1">IFERROR(IF(VLOOKUP(C1133,' Disaggregation - Section E '!A$309:J571,6,0)=0,"",VLOOKUP(C1133,' Disaggregation - Section E '!A$309:J571,6,0)),"")</f>
        <v/>
      </c>
      <c r="H1133" s="734" t="str">
        <f ca="1">IFERROR(IF(INDEX(' Disaggregation - Section E '!F$309:F571,MATCH(C1133,' Disaggregation - Section E '!A$309:A571,0)+1,1)&lt;&gt;0,INDEX(' Disaggregation - Section E '!F$309:F571,MATCH(C1133,' Disaggregation - Section E '!A$309:A571,0)+1,1),""),"")</f>
        <v/>
      </c>
      <c r="I1133" s="726" t="str">
        <f ca="1">IFERROR(IF(VLOOKUP(C1133,' Disaggregation - Section E '!A$309:J571,8,0)=0,"",VLOOKUP(C1133,' Disaggregation - Section E '!A$309:J571,8,0)),"")</f>
        <v/>
      </c>
      <c r="J1133" s="726" t="str">
        <f ca="1">IFERROR(IF(VLOOKUP(C1133,' Disaggregation - Section E '!A$309:J571,9,0)=0,"",VLOOKUP(C1133,' Disaggregation - Section E '!A$309:J571,9,0)),"")</f>
        <v/>
      </c>
      <c r="K1133" s="721" t="str">
        <f ca="1">IFERROR(VLOOKUP(C1133,' Disaggregation - Section E '!A$309:J571,3,0),"")</f>
        <v/>
      </c>
      <c r="L1133" s="726" t="str">
        <f ca="1">IFERROR(IF(VLOOKUP(C1133,' Disaggregation - Section E '!A$309:J571,10,0)=0,"",VLOOKUP(C1133,' Disaggregation - Section E '!A$309:J571,10,0)),"")</f>
        <v/>
      </c>
      <c r="M1133" s="721" t="str">
        <f ca="1">IFERROR(IF(VLOOKUP(C1133,' Disaggregation - Section E '!A$309:P571,16,0)=0,"",VLOOKUP(C1133,' Disaggregation - Section E '!A$309:P571,16,0)),"")</f>
        <v/>
      </c>
    </row>
    <row r="1134" spans="1:13" x14ac:dyDescent="0.35">
      <c r="A1134" s="721" t="b">
        <f t="shared" ca="1" si="127"/>
        <v>0</v>
      </c>
      <c r="B1134" s="721"/>
      <c r="C1134" s="739" t="str">
        <f ca="1">IF(ROW()=876,"",OFFSET(C1134,-COUNTA(D$875:D1134)+1,0))</f>
        <v>a1V1R00000DyKP0UAN</v>
      </c>
      <c r="D1134" s="734"/>
      <c r="E1134" s="723" t="str">
        <f ca="1">IFERROR(IF(VLOOKUP(C1134,' Disaggregation - Section E '!A$309:J572,7,0)=0,"",VLOOKUP(C1134,' Disaggregation - Section E '!A$309:J572,7,0)*100),"")</f>
        <v/>
      </c>
      <c r="F1134" s="721"/>
      <c r="G1134" s="725" t="str">
        <f ca="1">IFERROR(IF(VLOOKUP(C1134,' Disaggregation - Section E '!A$309:J572,6,0)=0,"",VLOOKUP(C1134,' Disaggregation - Section E '!A$309:J572,6,0)),"")</f>
        <v/>
      </c>
      <c r="H1134" s="734" t="str">
        <f ca="1">IFERROR(IF(INDEX(' Disaggregation - Section E '!F$309:F572,MATCH(C1134,' Disaggregation - Section E '!A$309:A572,0)+1,1)&lt;&gt;0,INDEX(' Disaggregation - Section E '!F$309:F572,MATCH(C1134,' Disaggregation - Section E '!A$309:A572,0)+1,1),""),"")</f>
        <v/>
      </c>
      <c r="I1134" s="726" t="str">
        <f ca="1">IFERROR(IF(VLOOKUP(C1134,' Disaggregation - Section E '!A$309:J572,8,0)=0,"",VLOOKUP(C1134,' Disaggregation - Section E '!A$309:J572,8,0)),"")</f>
        <v/>
      </c>
      <c r="J1134" s="726" t="str">
        <f ca="1">IFERROR(IF(VLOOKUP(C1134,' Disaggregation - Section E '!A$309:J572,9,0)=0,"",VLOOKUP(C1134,' Disaggregation - Section E '!A$309:J572,9,0)),"")</f>
        <v/>
      </c>
      <c r="K1134" s="721" t="str">
        <f ca="1">IFERROR(VLOOKUP(C1134,' Disaggregation - Section E '!A$309:J572,3,0),"")</f>
        <v/>
      </c>
      <c r="L1134" s="726" t="str">
        <f ca="1">IFERROR(IF(VLOOKUP(C1134,' Disaggregation - Section E '!A$309:J572,10,0)=0,"",VLOOKUP(C1134,' Disaggregation - Section E '!A$309:J572,10,0)),"")</f>
        <v/>
      </c>
      <c r="M1134" s="721" t="str">
        <f ca="1">IFERROR(IF(VLOOKUP(C1134,' Disaggregation - Section E '!A$309:P572,16,0)=0,"",VLOOKUP(C1134,' Disaggregation - Section E '!A$309:P572,16,0)),"")</f>
        <v/>
      </c>
    </row>
    <row r="1135" spans="1:13" x14ac:dyDescent="0.35">
      <c r="A1135" s="721" t="b">
        <f t="shared" ca="1" si="127"/>
        <v>0</v>
      </c>
      <c r="B1135" s="721"/>
      <c r="C1135" s="739" t="str">
        <f ca="1">IF(ROW()=876,"",OFFSET(C1135,-COUNTA(D$875:D1135)+1,0))</f>
        <v>a1V1R00000DyKP1UAN</v>
      </c>
      <c r="D1135" s="734"/>
      <c r="E1135" s="723" t="str">
        <f ca="1">IFERROR(IF(VLOOKUP(C1135,' Disaggregation - Section E '!A$309:J573,7,0)=0,"",VLOOKUP(C1135,' Disaggregation - Section E '!A$309:J573,7,0)*100),"")</f>
        <v/>
      </c>
      <c r="F1135" s="721"/>
      <c r="G1135" s="725" t="str">
        <f ca="1">IFERROR(IF(VLOOKUP(C1135,' Disaggregation - Section E '!A$309:J573,6,0)=0,"",VLOOKUP(C1135,' Disaggregation - Section E '!A$309:J573,6,0)),"")</f>
        <v/>
      </c>
      <c r="H1135" s="734" t="str">
        <f ca="1">IFERROR(IF(INDEX(' Disaggregation - Section E '!F$309:F573,MATCH(C1135,' Disaggregation - Section E '!A$309:A573,0)+1,1)&lt;&gt;0,INDEX(' Disaggregation - Section E '!F$309:F573,MATCH(C1135,' Disaggregation - Section E '!A$309:A573,0)+1,1),""),"")</f>
        <v/>
      </c>
      <c r="I1135" s="726" t="str">
        <f ca="1">IFERROR(IF(VLOOKUP(C1135,' Disaggregation - Section E '!A$309:J573,8,0)=0,"",VLOOKUP(C1135,' Disaggregation - Section E '!A$309:J573,8,0)),"")</f>
        <v/>
      </c>
      <c r="J1135" s="726" t="str">
        <f ca="1">IFERROR(IF(VLOOKUP(C1135,' Disaggregation - Section E '!A$309:J573,9,0)=0,"",VLOOKUP(C1135,' Disaggregation - Section E '!A$309:J573,9,0)),"")</f>
        <v/>
      </c>
      <c r="K1135" s="721" t="str">
        <f ca="1">IFERROR(VLOOKUP(C1135,' Disaggregation - Section E '!A$309:J573,3,0),"")</f>
        <v/>
      </c>
      <c r="L1135" s="726" t="str">
        <f ca="1">IFERROR(IF(VLOOKUP(C1135,' Disaggregation - Section E '!A$309:J573,10,0)=0,"",VLOOKUP(C1135,' Disaggregation - Section E '!A$309:J573,10,0)),"")</f>
        <v/>
      </c>
      <c r="M1135" s="721" t="str">
        <f ca="1">IFERROR(IF(VLOOKUP(C1135,' Disaggregation - Section E '!A$309:P573,16,0)=0,"",VLOOKUP(C1135,' Disaggregation - Section E '!A$309:P573,16,0)),"")</f>
        <v/>
      </c>
    </row>
    <row r="1136" spans="1:13" x14ac:dyDescent="0.35">
      <c r="A1136" s="721" t="b">
        <f t="shared" ca="1" si="127"/>
        <v>0</v>
      </c>
      <c r="B1136" s="721"/>
      <c r="C1136" s="739" t="str">
        <f ca="1">IF(ROW()=876,"",OFFSET(C1136,-COUNTA(D$875:D1136)+1,0))</f>
        <v>a1V1R00000DyKP2UAN</v>
      </c>
      <c r="D1136" s="734"/>
      <c r="E1136" s="723" t="str">
        <f ca="1">IFERROR(IF(VLOOKUP(C1136,' Disaggregation - Section E '!A$309:J574,7,0)=0,"",VLOOKUP(C1136,' Disaggregation - Section E '!A$309:J574,7,0)*100),"")</f>
        <v/>
      </c>
      <c r="F1136" s="721"/>
      <c r="G1136" s="725" t="str">
        <f ca="1">IFERROR(IF(VLOOKUP(C1136,' Disaggregation - Section E '!A$309:J574,6,0)=0,"",VLOOKUP(C1136,' Disaggregation - Section E '!A$309:J574,6,0)),"")</f>
        <v/>
      </c>
      <c r="H1136" s="734" t="str">
        <f ca="1">IFERROR(IF(INDEX(' Disaggregation - Section E '!F$309:F574,MATCH(C1136,' Disaggregation - Section E '!A$309:A574,0)+1,1)&lt;&gt;0,INDEX(' Disaggregation - Section E '!F$309:F574,MATCH(C1136,' Disaggregation - Section E '!A$309:A574,0)+1,1),""),"")</f>
        <v/>
      </c>
      <c r="I1136" s="726" t="str">
        <f ca="1">IFERROR(IF(VLOOKUP(C1136,' Disaggregation - Section E '!A$309:J574,8,0)=0,"",VLOOKUP(C1136,' Disaggregation - Section E '!A$309:J574,8,0)),"")</f>
        <v/>
      </c>
      <c r="J1136" s="726" t="str">
        <f ca="1">IFERROR(IF(VLOOKUP(C1136,' Disaggregation - Section E '!A$309:J574,9,0)=0,"",VLOOKUP(C1136,' Disaggregation - Section E '!A$309:J574,9,0)),"")</f>
        <v/>
      </c>
      <c r="K1136" s="721" t="str">
        <f ca="1">IFERROR(VLOOKUP(C1136,' Disaggregation - Section E '!A$309:J574,3,0),"")</f>
        <v/>
      </c>
      <c r="L1136" s="726" t="str">
        <f ca="1">IFERROR(IF(VLOOKUP(C1136,' Disaggregation - Section E '!A$309:J574,10,0)=0,"",VLOOKUP(C1136,' Disaggregation - Section E '!A$309:J574,10,0)),"")</f>
        <v/>
      </c>
      <c r="M1136" s="721" t="str">
        <f ca="1">IFERROR(IF(VLOOKUP(C1136,' Disaggregation - Section E '!A$309:P574,16,0)=0,"",VLOOKUP(C1136,' Disaggregation - Section E '!A$309:P574,16,0)),"")</f>
        <v/>
      </c>
    </row>
    <row r="1137" spans="1:13" x14ac:dyDescent="0.35">
      <c r="A1137" s="721" t="b">
        <f t="shared" ca="1" si="127"/>
        <v>0</v>
      </c>
      <c r="B1137" s="721"/>
      <c r="C1137" s="739" t="str">
        <f ca="1">IF(ROW()=876,"",OFFSET(C1137,-COUNTA(D$875:D1137)+1,0))</f>
        <v>a1V1R00000DyKP3UAN</v>
      </c>
      <c r="D1137" s="734"/>
      <c r="E1137" s="723" t="str">
        <f ca="1">IFERROR(IF(VLOOKUP(C1137,' Disaggregation - Section E '!A$309:J575,7,0)=0,"",VLOOKUP(C1137,' Disaggregation - Section E '!A$309:J575,7,0)*100),"")</f>
        <v/>
      </c>
      <c r="F1137" s="721"/>
      <c r="G1137" s="725" t="str">
        <f ca="1">IFERROR(IF(VLOOKUP(C1137,' Disaggregation - Section E '!A$309:J575,6,0)=0,"",VLOOKUP(C1137,' Disaggregation - Section E '!A$309:J575,6,0)),"")</f>
        <v/>
      </c>
      <c r="H1137" s="734" t="str">
        <f ca="1">IFERROR(IF(INDEX(' Disaggregation - Section E '!F$309:F575,MATCH(C1137,' Disaggregation - Section E '!A$309:A575,0)+1,1)&lt;&gt;0,INDEX(' Disaggregation - Section E '!F$309:F575,MATCH(C1137,' Disaggregation - Section E '!A$309:A575,0)+1,1),""),"")</f>
        <v/>
      </c>
      <c r="I1137" s="726" t="str">
        <f ca="1">IFERROR(IF(VLOOKUP(C1137,' Disaggregation - Section E '!A$309:J575,8,0)=0,"",VLOOKUP(C1137,' Disaggregation - Section E '!A$309:J575,8,0)),"")</f>
        <v/>
      </c>
      <c r="J1137" s="726" t="str">
        <f ca="1">IFERROR(IF(VLOOKUP(C1137,' Disaggregation - Section E '!A$309:J575,9,0)=0,"",VLOOKUP(C1137,' Disaggregation - Section E '!A$309:J575,9,0)),"")</f>
        <v/>
      </c>
      <c r="K1137" s="721" t="str">
        <f ca="1">IFERROR(VLOOKUP(C1137,' Disaggregation - Section E '!A$309:J575,3,0),"")</f>
        <v/>
      </c>
      <c r="L1137" s="726" t="str">
        <f ca="1">IFERROR(IF(VLOOKUP(C1137,' Disaggregation - Section E '!A$309:J575,10,0)=0,"",VLOOKUP(C1137,' Disaggregation - Section E '!A$309:J575,10,0)),"")</f>
        <v/>
      </c>
      <c r="M1137" s="721" t="str">
        <f ca="1">IFERROR(IF(VLOOKUP(C1137,' Disaggregation - Section E '!A$309:P575,16,0)=0,"",VLOOKUP(C1137,' Disaggregation - Section E '!A$309:P575,16,0)),"")</f>
        <v/>
      </c>
    </row>
    <row r="1138" spans="1:13" x14ac:dyDescent="0.35">
      <c r="A1138" s="721" t="b">
        <f t="shared" ca="1" si="127"/>
        <v>0</v>
      </c>
      <c r="B1138" s="721"/>
      <c r="C1138" s="739" t="str">
        <f ca="1">IF(ROW()=876,"",OFFSET(C1138,-COUNTA(D$875:D1138)+1,0))</f>
        <v>a1V1R00000DyKP4UAN</v>
      </c>
      <c r="D1138" s="734"/>
      <c r="E1138" s="723" t="str">
        <f ca="1">IFERROR(IF(VLOOKUP(C1138,' Disaggregation - Section E '!A$309:J576,7,0)=0,"",VLOOKUP(C1138,' Disaggregation - Section E '!A$309:J576,7,0)*100),"")</f>
        <v/>
      </c>
      <c r="F1138" s="721"/>
      <c r="G1138" s="725" t="str">
        <f ca="1">IFERROR(IF(VLOOKUP(C1138,' Disaggregation - Section E '!A$309:J576,6,0)=0,"",VLOOKUP(C1138,' Disaggregation - Section E '!A$309:J576,6,0)),"")</f>
        <v/>
      </c>
      <c r="H1138" s="734" t="str">
        <f ca="1">IFERROR(IF(INDEX(' Disaggregation - Section E '!F$309:F576,MATCH(C1138,' Disaggregation - Section E '!A$309:A576,0)+1,1)&lt;&gt;0,INDEX(' Disaggregation - Section E '!F$309:F576,MATCH(C1138,' Disaggregation - Section E '!A$309:A576,0)+1,1),""),"")</f>
        <v/>
      </c>
      <c r="I1138" s="726" t="str">
        <f ca="1">IFERROR(IF(VLOOKUP(C1138,' Disaggregation - Section E '!A$309:J576,8,0)=0,"",VLOOKUP(C1138,' Disaggregation - Section E '!A$309:J576,8,0)),"")</f>
        <v/>
      </c>
      <c r="J1138" s="726" t="str">
        <f ca="1">IFERROR(IF(VLOOKUP(C1138,' Disaggregation - Section E '!A$309:J576,9,0)=0,"",VLOOKUP(C1138,' Disaggregation - Section E '!A$309:J576,9,0)),"")</f>
        <v/>
      </c>
      <c r="K1138" s="721" t="str">
        <f ca="1">IFERROR(VLOOKUP(C1138,' Disaggregation - Section E '!A$309:J576,3,0),"")</f>
        <v/>
      </c>
      <c r="L1138" s="726" t="str">
        <f ca="1">IFERROR(IF(VLOOKUP(C1138,' Disaggregation - Section E '!A$309:J576,10,0)=0,"",VLOOKUP(C1138,' Disaggregation - Section E '!A$309:J576,10,0)),"")</f>
        <v/>
      </c>
      <c r="M1138" s="721" t="str">
        <f ca="1">IFERROR(IF(VLOOKUP(C1138,' Disaggregation - Section E '!A$309:P576,16,0)=0,"",VLOOKUP(C1138,' Disaggregation - Section E '!A$309:P576,16,0)),"")</f>
        <v/>
      </c>
    </row>
    <row r="1139" spans="1:13" x14ac:dyDescent="0.35">
      <c r="A1139" s="721" t="b">
        <f t="shared" ca="1" si="127"/>
        <v>0</v>
      </c>
      <c r="B1139" s="721"/>
      <c r="C1139" s="739" t="str">
        <f ca="1">IF(ROW()=876,"",OFFSET(C1139,-COUNTA(D$875:D1139)+1,0))</f>
        <v>a1V1R00000DyKP5UAN</v>
      </c>
      <c r="D1139" s="734"/>
      <c r="E1139" s="723" t="str">
        <f ca="1">IFERROR(IF(VLOOKUP(C1139,' Disaggregation - Section E '!A$309:J577,7,0)=0,"",VLOOKUP(C1139,' Disaggregation - Section E '!A$309:J577,7,0)*100),"")</f>
        <v/>
      </c>
      <c r="F1139" s="721"/>
      <c r="G1139" s="725" t="str">
        <f ca="1">IFERROR(IF(VLOOKUP(C1139,' Disaggregation - Section E '!A$309:J577,6,0)=0,"",VLOOKUP(C1139,' Disaggregation - Section E '!A$309:J577,6,0)),"")</f>
        <v/>
      </c>
      <c r="H1139" s="734" t="str">
        <f ca="1">IFERROR(IF(INDEX(' Disaggregation - Section E '!F$309:F577,MATCH(C1139,' Disaggregation - Section E '!A$309:A577,0)+1,1)&lt;&gt;0,INDEX(' Disaggregation - Section E '!F$309:F577,MATCH(C1139,' Disaggregation - Section E '!A$309:A577,0)+1,1),""),"")</f>
        <v/>
      </c>
      <c r="I1139" s="726" t="str">
        <f ca="1">IFERROR(IF(VLOOKUP(C1139,' Disaggregation - Section E '!A$309:J577,8,0)=0,"",VLOOKUP(C1139,' Disaggregation - Section E '!A$309:J577,8,0)),"")</f>
        <v/>
      </c>
      <c r="J1139" s="726" t="str">
        <f ca="1">IFERROR(IF(VLOOKUP(C1139,' Disaggregation - Section E '!A$309:J577,9,0)=0,"",VLOOKUP(C1139,' Disaggregation - Section E '!A$309:J577,9,0)),"")</f>
        <v/>
      </c>
      <c r="K1139" s="721" t="str">
        <f ca="1">IFERROR(VLOOKUP(C1139,' Disaggregation - Section E '!A$309:J577,3,0),"")</f>
        <v/>
      </c>
      <c r="L1139" s="726" t="str">
        <f ca="1">IFERROR(IF(VLOOKUP(C1139,' Disaggregation - Section E '!A$309:J577,10,0)=0,"",VLOOKUP(C1139,' Disaggregation - Section E '!A$309:J577,10,0)),"")</f>
        <v/>
      </c>
      <c r="M1139" s="721" t="str">
        <f ca="1">IFERROR(IF(VLOOKUP(C1139,' Disaggregation - Section E '!A$309:P577,16,0)=0,"",VLOOKUP(C1139,' Disaggregation - Section E '!A$309:P577,16,0)),"")</f>
        <v/>
      </c>
    </row>
    <row r="1140" spans="1:13" x14ac:dyDescent="0.35">
      <c r="A1140" s="721" t="b">
        <f t="shared" ca="1" si="127"/>
        <v>0</v>
      </c>
      <c r="B1140" s="721"/>
      <c r="C1140" s="739" t="str">
        <f ca="1">IF(ROW()=876,"",OFFSET(C1140,-COUNTA(D$875:D1140)+1,0))</f>
        <v>a1V1R00000DyKP6UAN</v>
      </c>
      <c r="D1140" s="734"/>
      <c r="E1140" s="723" t="str">
        <f ca="1">IFERROR(IF(VLOOKUP(C1140,' Disaggregation - Section E '!A$309:J578,7,0)=0,"",VLOOKUP(C1140,' Disaggregation - Section E '!A$309:J578,7,0)*100),"")</f>
        <v/>
      </c>
      <c r="F1140" s="721"/>
      <c r="G1140" s="725" t="str">
        <f ca="1">IFERROR(IF(VLOOKUP(C1140,' Disaggregation - Section E '!A$309:J578,6,0)=0,"",VLOOKUP(C1140,' Disaggregation - Section E '!A$309:J578,6,0)),"")</f>
        <v/>
      </c>
      <c r="H1140" s="734" t="str">
        <f ca="1">IFERROR(IF(INDEX(' Disaggregation - Section E '!F$309:F578,MATCH(C1140,' Disaggregation - Section E '!A$309:A578,0)+1,1)&lt;&gt;0,INDEX(' Disaggregation - Section E '!F$309:F578,MATCH(C1140,' Disaggregation - Section E '!A$309:A578,0)+1,1),""),"")</f>
        <v/>
      </c>
      <c r="I1140" s="726" t="str">
        <f ca="1">IFERROR(IF(VLOOKUP(C1140,' Disaggregation - Section E '!A$309:J578,8,0)=0,"",VLOOKUP(C1140,' Disaggregation - Section E '!A$309:J578,8,0)),"")</f>
        <v/>
      </c>
      <c r="J1140" s="726" t="str">
        <f ca="1">IFERROR(IF(VLOOKUP(C1140,' Disaggregation - Section E '!A$309:J578,9,0)=0,"",VLOOKUP(C1140,' Disaggregation - Section E '!A$309:J578,9,0)),"")</f>
        <v/>
      </c>
      <c r="K1140" s="721" t="str">
        <f ca="1">IFERROR(VLOOKUP(C1140,' Disaggregation - Section E '!A$309:J578,3,0),"")</f>
        <v/>
      </c>
      <c r="L1140" s="726" t="str">
        <f ca="1">IFERROR(IF(VLOOKUP(C1140,' Disaggregation - Section E '!A$309:J578,10,0)=0,"",VLOOKUP(C1140,' Disaggregation - Section E '!A$309:J578,10,0)),"")</f>
        <v/>
      </c>
      <c r="M1140" s="721" t="str">
        <f ca="1">IFERROR(IF(VLOOKUP(C1140,' Disaggregation - Section E '!A$309:P578,16,0)=0,"",VLOOKUP(C1140,' Disaggregation - Section E '!A$309:P578,16,0)),"")</f>
        <v/>
      </c>
    </row>
    <row r="1141" spans="1:13" x14ac:dyDescent="0.35">
      <c r="A1141" s="721" t="b">
        <f t="shared" ca="1" si="127"/>
        <v>0</v>
      </c>
      <c r="B1141" s="721"/>
      <c r="C1141" s="739" t="str">
        <f ca="1">IF(ROW()=876,"",OFFSET(C1141,-COUNTA(D$875:D1141)+1,0))</f>
        <v>a1V1R00000DyKP7UAN</v>
      </c>
      <c r="D1141" s="734"/>
      <c r="E1141" s="723" t="str">
        <f ca="1">IFERROR(IF(VLOOKUP(C1141,' Disaggregation - Section E '!A$309:J579,7,0)=0,"",VLOOKUP(C1141,' Disaggregation - Section E '!A$309:J579,7,0)*100),"")</f>
        <v/>
      </c>
      <c r="F1141" s="721"/>
      <c r="G1141" s="725" t="str">
        <f ca="1">IFERROR(IF(VLOOKUP(C1141,' Disaggregation - Section E '!A$309:J579,6,0)=0,"",VLOOKUP(C1141,' Disaggregation - Section E '!A$309:J579,6,0)),"")</f>
        <v/>
      </c>
      <c r="H1141" s="734" t="str">
        <f ca="1">IFERROR(IF(INDEX(' Disaggregation - Section E '!F$309:F579,MATCH(C1141,' Disaggregation - Section E '!A$309:A579,0)+1,1)&lt;&gt;0,INDEX(' Disaggregation - Section E '!F$309:F579,MATCH(C1141,' Disaggregation - Section E '!A$309:A579,0)+1,1),""),"")</f>
        <v/>
      </c>
      <c r="I1141" s="726" t="str">
        <f ca="1">IFERROR(IF(VLOOKUP(C1141,' Disaggregation - Section E '!A$309:J579,8,0)=0,"",VLOOKUP(C1141,' Disaggregation - Section E '!A$309:J579,8,0)),"")</f>
        <v/>
      </c>
      <c r="J1141" s="726" t="str">
        <f ca="1">IFERROR(IF(VLOOKUP(C1141,' Disaggregation - Section E '!A$309:J579,9,0)=0,"",VLOOKUP(C1141,' Disaggregation - Section E '!A$309:J579,9,0)),"")</f>
        <v/>
      </c>
      <c r="K1141" s="721" t="str">
        <f ca="1">IFERROR(VLOOKUP(C1141,' Disaggregation - Section E '!A$309:J579,3,0),"")</f>
        <v/>
      </c>
      <c r="L1141" s="726" t="str">
        <f ca="1">IFERROR(IF(VLOOKUP(C1141,' Disaggregation - Section E '!A$309:J579,10,0)=0,"",VLOOKUP(C1141,' Disaggregation - Section E '!A$309:J579,10,0)),"")</f>
        <v/>
      </c>
      <c r="M1141" s="721" t="str">
        <f ca="1">IFERROR(IF(VLOOKUP(C1141,' Disaggregation - Section E '!A$309:P579,16,0)=0,"",VLOOKUP(C1141,' Disaggregation - Section E '!A$309:P579,16,0)),"")</f>
        <v/>
      </c>
    </row>
    <row r="1142" spans="1:13" x14ac:dyDescent="0.35">
      <c r="A1142" s="721" t="b">
        <f t="shared" ca="1" si="127"/>
        <v>0</v>
      </c>
      <c r="B1142" s="721"/>
      <c r="C1142" s="739" t="str">
        <f ca="1">IF(ROW()=876,"",OFFSET(C1142,-COUNTA(D$875:D1142)+1,0))</f>
        <v>a1V1R00000DyKP8UAN</v>
      </c>
      <c r="D1142" s="734"/>
      <c r="E1142" s="723" t="str">
        <f ca="1">IFERROR(IF(VLOOKUP(C1142,' Disaggregation - Section E '!A$309:J580,7,0)=0,"",VLOOKUP(C1142,' Disaggregation - Section E '!A$309:J580,7,0)*100),"")</f>
        <v/>
      </c>
      <c r="F1142" s="721"/>
      <c r="G1142" s="725" t="str">
        <f ca="1">IFERROR(IF(VLOOKUP(C1142,' Disaggregation - Section E '!A$309:J580,6,0)=0,"",VLOOKUP(C1142,' Disaggregation - Section E '!A$309:J580,6,0)),"")</f>
        <v/>
      </c>
      <c r="H1142" s="734" t="str">
        <f ca="1">IFERROR(IF(INDEX(' Disaggregation - Section E '!F$309:F580,MATCH(C1142,' Disaggregation - Section E '!A$309:A580,0)+1,1)&lt;&gt;0,INDEX(' Disaggregation - Section E '!F$309:F580,MATCH(C1142,' Disaggregation - Section E '!A$309:A580,0)+1,1),""),"")</f>
        <v/>
      </c>
      <c r="I1142" s="726" t="str">
        <f ca="1">IFERROR(IF(VLOOKUP(C1142,' Disaggregation - Section E '!A$309:J580,8,0)=0,"",VLOOKUP(C1142,' Disaggregation - Section E '!A$309:J580,8,0)),"")</f>
        <v/>
      </c>
      <c r="J1142" s="726" t="str">
        <f ca="1">IFERROR(IF(VLOOKUP(C1142,' Disaggregation - Section E '!A$309:J580,9,0)=0,"",VLOOKUP(C1142,' Disaggregation - Section E '!A$309:J580,9,0)),"")</f>
        <v/>
      </c>
      <c r="K1142" s="721" t="str">
        <f ca="1">IFERROR(VLOOKUP(C1142,' Disaggregation - Section E '!A$309:J580,3,0),"")</f>
        <v/>
      </c>
      <c r="L1142" s="726" t="str">
        <f ca="1">IFERROR(IF(VLOOKUP(C1142,' Disaggregation - Section E '!A$309:J580,10,0)=0,"",VLOOKUP(C1142,' Disaggregation - Section E '!A$309:J580,10,0)),"")</f>
        <v/>
      </c>
      <c r="M1142" s="721" t="str">
        <f ca="1">IFERROR(IF(VLOOKUP(C1142,' Disaggregation - Section E '!A$309:P580,16,0)=0,"",VLOOKUP(C1142,' Disaggregation - Section E '!A$309:P580,16,0)),"")</f>
        <v/>
      </c>
    </row>
    <row r="1143" spans="1:13" x14ac:dyDescent="0.35">
      <c r="A1143" s="721" t="b">
        <f t="shared" ca="1" si="127"/>
        <v>0</v>
      </c>
      <c r="B1143" s="721"/>
      <c r="C1143" s="739" t="str">
        <f ca="1">IF(ROW()=876,"",OFFSET(C1143,-COUNTA(D$875:D1143)+1,0))</f>
        <v>a1V1R00000DyKP9UAN</v>
      </c>
      <c r="D1143" s="734"/>
      <c r="E1143" s="723" t="str">
        <f ca="1">IFERROR(IF(VLOOKUP(C1143,' Disaggregation - Section E '!A$309:J581,7,0)=0,"",VLOOKUP(C1143,' Disaggregation - Section E '!A$309:J581,7,0)*100),"")</f>
        <v/>
      </c>
      <c r="F1143" s="721"/>
      <c r="G1143" s="725" t="str">
        <f ca="1">IFERROR(IF(VLOOKUP(C1143,' Disaggregation - Section E '!A$309:J581,6,0)=0,"",VLOOKUP(C1143,' Disaggregation - Section E '!A$309:J581,6,0)),"")</f>
        <v/>
      </c>
      <c r="H1143" s="734" t="str">
        <f ca="1">IFERROR(IF(INDEX(' Disaggregation - Section E '!F$309:F581,MATCH(C1143,' Disaggregation - Section E '!A$309:A581,0)+1,1)&lt;&gt;0,INDEX(' Disaggregation - Section E '!F$309:F581,MATCH(C1143,' Disaggregation - Section E '!A$309:A581,0)+1,1),""),"")</f>
        <v/>
      </c>
      <c r="I1143" s="726" t="str">
        <f ca="1">IFERROR(IF(VLOOKUP(C1143,' Disaggregation - Section E '!A$309:J581,8,0)=0,"",VLOOKUP(C1143,' Disaggregation - Section E '!A$309:J581,8,0)),"")</f>
        <v/>
      </c>
      <c r="J1143" s="726" t="str">
        <f ca="1">IFERROR(IF(VLOOKUP(C1143,' Disaggregation - Section E '!A$309:J581,9,0)=0,"",VLOOKUP(C1143,' Disaggregation - Section E '!A$309:J581,9,0)),"")</f>
        <v/>
      </c>
      <c r="K1143" s="721" t="str">
        <f ca="1">IFERROR(VLOOKUP(C1143,' Disaggregation - Section E '!A$309:J581,3,0),"")</f>
        <v/>
      </c>
      <c r="L1143" s="726" t="str">
        <f ca="1">IFERROR(IF(VLOOKUP(C1143,' Disaggregation - Section E '!A$309:J581,10,0)=0,"",VLOOKUP(C1143,' Disaggregation - Section E '!A$309:J581,10,0)),"")</f>
        <v/>
      </c>
      <c r="M1143" s="721" t="str">
        <f ca="1">IFERROR(IF(VLOOKUP(C1143,' Disaggregation - Section E '!A$309:P581,16,0)=0,"",VLOOKUP(C1143,' Disaggregation - Section E '!A$309:P581,16,0)),"")</f>
        <v/>
      </c>
    </row>
    <row r="1144" spans="1:13" x14ac:dyDescent="0.35">
      <c r="A1144" s="721" t="b">
        <f t="shared" ca="1" si="127"/>
        <v>0</v>
      </c>
      <c r="B1144" s="721"/>
      <c r="C1144" s="739" t="str">
        <f ca="1">IF(ROW()=876,"",OFFSET(C1144,-COUNTA(D$875:D1144)+1,0))</f>
        <v>a1V1R00000DyKPAUA3</v>
      </c>
      <c r="D1144" s="734"/>
      <c r="E1144" s="723" t="str">
        <f ca="1">IFERROR(IF(VLOOKUP(C1144,' Disaggregation - Section E '!A$309:J582,7,0)=0,"",VLOOKUP(C1144,' Disaggregation - Section E '!A$309:J582,7,0)*100),"")</f>
        <v/>
      </c>
      <c r="F1144" s="721"/>
      <c r="G1144" s="725" t="str">
        <f ca="1">IFERROR(IF(VLOOKUP(C1144,' Disaggregation - Section E '!A$309:J582,6,0)=0,"",VLOOKUP(C1144,' Disaggregation - Section E '!A$309:J582,6,0)),"")</f>
        <v/>
      </c>
      <c r="H1144" s="734" t="str">
        <f ca="1">IFERROR(IF(INDEX(' Disaggregation - Section E '!F$309:F582,MATCH(C1144,' Disaggregation - Section E '!A$309:A582,0)+1,1)&lt;&gt;0,INDEX(' Disaggregation - Section E '!F$309:F582,MATCH(C1144,' Disaggregation - Section E '!A$309:A582,0)+1,1),""),"")</f>
        <v/>
      </c>
      <c r="I1144" s="726" t="str">
        <f ca="1">IFERROR(IF(VLOOKUP(C1144,' Disaggregation - Section E '!A$309:J582,8,0)=0,"",VLOOKUP(C1144,' Disaggregation - Section E '!A$309:J582,8,0)),"")</f>
        <v/>
      </c>
      <c r="J1144" s="726" t="str">
        <f ca="1">IFERROR(IF(VLOOKUP(C1144,' Disaggregation - Section E '!A$309:J582,9,0)=0,"",VLOOKUP(C1144,' Disaggregation - Section E '!A$309:J582,9,0)),"")</f>
        <v/>
      </c>
      <c r="K1144" s="721" t="str">
        <f ca="1">IFERROR(VLOOKUP(C1144,' Disaggregation - Section E '!A$309:J582,3,0),"")</f>
        <v/>
      </c>
      <c r="L1144" s="726" t="str">
        <f ca="1">IFERROR(IF(VLOOKUP(C1144,' Disaggregation - Section E '!A$309:J582,10,0)=0,"",VLOOKUP(C1144,' Disaggregation - Section E '!A$309:J582,10,0)),"")</f>
        <v/>
      </c>
      <c r="M1144" s="721" t="str">
        <f ca="1">IFERROR(IF(VLOOKUP(C1144,' Disaggregation - Section E '!A$309:P582,16,0)=0,"",VLOOKUP(C1144,' Disaggregation - Section E '!A$309:P582,16,0)),"")</f>
        <v/>
      </c>
    </row>
    <row r="1145" spans="1:13" x14ac:dyDescent="0.35">
      <c r="A1145" s="721" t="b">
        <f t="shared" ca="1" si="127"/>
        <v>0</v>
      </c>
      <c r="B1145" s="721"/>
      <c r="C1145" s="739" t="str">
        <f ca="1">IF(ROW()=876,"",OFFSET(C1145,-COUNTA(D$875:D1145)+1,0))</f>
        <v>a1V1R00000DyKPBUA3</v>
      </c>
      <c r="D1145" s="734"/>
      <c r="E1145" s="723" t="str">
        <f ca="1">IFERROR(IF(VLOOKUP(C1145,' Disaggregation - Section E '!A$309:J583,7,0)=0,"",VLOOKUP(C1145,' Disaggregation - Section E '!A$309:J583,7,0)*100),"")</f>
        <v/>
      </c>
      <c r="F1145" s="721"/>
      <c r="G1145" s="725" t="str">
        <f ca="1">IFERROR(IF(VLOOKUP(C1145,' Disaggregation - Section E '!A$309:J583,6,0)=0,"",VLOOKUP(C1145,' Disaggregation - Section E '!A$309:J583,6,0)),"")</f>
        <v/>
      </c>
      <c r="H1145" s="734" t="str">
        <f ca="1">IFERROR(IF(INDEX(' Disaggregation - Section E '!F$309:F583,MATCH(C1145,' Disaggregation - Section E '!A$309:A583,0)+1,1)&lt;&gt;0,INDEX(' Disaggregation - Section E '!F$309:F583,MATCH(C1145,' Disaggregation - Section E '!A$309:A583,0)+1,1),""),"")</f>
        <v/>
      </c>
      <c r="I1145" s="726" t="str">
        <f ca="1">IFERROR(IF(VLOOKUP(C1145,' Disaggregation - Section E '!A$309:J583,8,0)=0,"",VLOOKUP(C1145,' Disaggregation - Section E '!A$309:J583,8,0)),"")</f>
        <v/>
      </c>
      <c r="J1145" s="726" t="str">
        <f ca="1">IFERROR(IF(VLOOKUP(C1145,' Disaggregation - Section E '!A$309:J583,9,0)=0,"",VLOOKUP(C1145,' Disaggregation - Section E '!A$309:J583,9,0)),"")</f>
        <v/>
      </c>
      <c r="K1145" s="721" t="str">
        <f ca="1">IFERROR(VLOOKUP(C1145,' Disaggregation - Section E '!A$309:J583,3,0),"")</f>
        <v/>
      </c>
      <c r="L1145" s="726" t="str">
        <f ca="1">IFERROR(IF(VLOOKUP(C1145,' Disaggregation - Section E '!A$309:J583,10,0)=0,"",VLOOKUP(C1145,' Disaggregation - Section E '!A$309:J583,10,0)),"")</f>
        <v/>
      </c>
      <c r="M1145" s="721" t="str">
        <f ca="1">IFERROR(IF(VLOOKUP(C1145,' Disaggregation - Section E '!A$309:P583,16,0)=0,"",VLOOKUP(C1145,' Disaggregation - Section E '!A$309:P583,16,0)),"")</f>
        <v/>
      </c>
    </row>
    <row r="1146" spans="1:13" x14ac:dyDescent="0.35">
      <c r="A1146" s="721" t="b">
        <f t="shared" ca="1" si="127"/>
        <v>0</v>
      </c>
      <c r="B1146" s="721"/>
      <c r="C1146" s="739" t="str">
        <f ca="1">IF(ROW()=876,"",OFFSET(C1146,-COUNTA(D$875:D1146)+1,0))</f>
        <v>a1V1R00000DyKPCUA3</v>
      </c>
      <c r="D1146" s="734"/>
      <c r="E1146" s="723" t="str">
        <f ca="1">IFERROR(IF(VLOOKUP(C1146,' Disaggregation - Section E '!A$309:J584,7,0)=0,"",VLOOKUP(C1146,' Disaggregation - Section E '!A$309:J584,7,0)*100),"")</f>
        <v/>
      </c>
      <c r="F1146" s="721"/>
      <c r="G1146" s="725" t="str">
        <f ca="1">IFERROR(IF(VLOOKUP(C1146,' Disaggregation - Section E '!A$309:J584,6,0)=0,"",VLOOKUP(C1146,' Disaggregation - Section E '!A$309:J584,6,0)),"")</f>
        <v/>
      </c>
      <c r="H1146" s="734" t="str">
        <f ca="1">IFERROR(IF(INDEX(' Disaggregation - Section E '!F$309:F584,MATCH(C1146,' Disaggregation - Section E '!A$309:A584,0)+1,1)&lt;&gt;0,INDEX(' Disaggregation - Section E '!F$309:F584,MATCH(C1146,' Disaggregation - Section E '!A$309:A584,0)+1,1),""),"")</f>
        <v/>
      </c>
      <c r="I1146" s="726" t="str">
        <f ca="1">IFERROR(IF(VLOOKUP(C1146,' Disaggregation - Section E '!A$309:J584,8,0)=0,"",VLOOKUP(C1146,' Disaggregation - Section E '!A$309:J584,8,0)),"")</f>
        <v/>
      </c>
      <c r="J1146" s="726" t="str">
        <f ca="1">IFERROR(IF(VLOOKUP(C1146,' Disaggregation - Section E '!A$309:J584,9,0)=0,"",VLOOKUP(C1146,' Disaggregation - Section E '!A$309:J584,9,0)),"")</f>
        <v/>
      </c>
      <c r="K1146" s="721" t="str">
        <f ca="1">IFERROR(VLOOKUP(C1146,' Disaggregation - Section E '!A$309:J584,3,0),"")</f>
        <v/>
      </c>
      <c r="L1146" s="726" t="str">
        <f ca="1">IFERROR(IF(VLOOKUP(C1146,' Disaggregation - Section E '!A$309:J584,10,0)=0,"",VLOOKUP(C1146,' Disaggregation - Section E '!A$309:J584,10,0)),"")</f>
        <v/>
      </c>
      <c r="M1146" s="721" t="str">
        <f ca="1">IFERROR(IF(VLOOKUP(C1146,' Disaggregation - Section E '!A$309:P584,16,0)=0,"",VLOOKUP(C1146,' Disaggregation - Section E '!A$309:P584,16,0)),"")</f>
        <v/>
      </c>
    </row>
    <row r="1147" spans="1:13" x14ac:dyDescent="0.35">
      <c r="A1147" s="721" t="b">
        <f t="shared" ca="1" si="127"/>
        <v>0</v>
      </c>
      <c r="B1147" s="721"/>
      <c r="C1147" s="739" t="str">
        <f ca="1">IF(ROW()=876,"",OFFSET(C1147,-COUNTA(D$875:D1147)+1,0))</f>
        <v>a1V1R00000DyKPDUA3</v>
      </c>
      <c r="D1147" s="734"/>
      <c r="E1147" s="723" t="str">
        <f ca="1">IFERROR(IF(VLOOKUP(C1147,' Disaggregation - Section E '!A$309:J585,7,0)=0,"",VLOOKUP(C1147,' Disaggregation - Section E '!A$309:J585,7,0)*100),"")</f>
        <v/>
      </c>
      <c r="F1147" s="721"/>
      <c r="G1147" s="725" t="str">
        <f ca="1">IFERROR(IF(VLOOKUP(C1147,' Disaggregation - Section E '!A$309:J585,6,0)=0,"",VLOOKUP(C1147,' Disaggregation - Section E '!A$309:J585,6,0)),"")</f>
        <v/>
      </c>
      <c r="H1147" s="734" t="str">
        <f ca="1">IFERROR(IF(INDEX(' Disaggregation - Section E '!F$309:F585,MATCH(C1147,' Disaggregation - Section E '!A$309:A585,0)+1,1)&lt;&gt;0,INDEX(' Disaggregation - Section E '!F$309:F585,MATCH(C1147,' Disaggregation - Section E '!A$309:A585,0)+1,1),""),"")</f>
        <v/>
      </c>
      <c r="I1147" s="726" t="str">
        <f ca="1">IFERROR(IF(VLOOKUP(C1147,' Disaggregation - Section E '!A$309:J585,8,0)=0,"",VLOOKUP(C1147,' Disaggregation - Section E '!A$309:J585,8,0)),"")</f>
        <v/>
      </c>
      <c r="J1147" s="726" t="str">
        <f ca="1">IFERROR(IF(VLOOKUP(C1147,' Disaggregation - Section E '!A$309:J585,9,0)=0,"",VLOOKUP(C1147,' Disaggregation - Section E '!A$309:J585,9,0)),"")</f>
        <v/>
      </c>
      <c r="K1147" s="721" t="str">
        <f ca="1">IFERROR(VLOOKUP(C1147,' Disaggregation - Section E '!A$309:J585,3,0),"")</f>
        <v/>
      </c>
      <c r="L1147" s="726" t="str">
        <f ca="1">IFERROR(IF(VLOOKUP(C1147,' Disaggregation - Section E '!A$309:J585,10,0)=0,"",VLOOKUP(C1147,' Disaggregation - Section E '!A$309:J585,10,0)),"")</f>
        <v/>
      </c>
      <c r="M1147" s="721" t="str">
        <f ca="1">IFERROR(IF(VLOOKUP(C1147,' Disaggregation - Section E '!A$309:P585,16,0)=0,"",VLOOKUP(C1147,' Disaggregation - Section E '!A$309:P585,16,0)),"")</f>
        <v/>
      </c>
    </row>
    <row r="1148" spans="1:13" x14ac:dyDescent="0.35">
      <c r="A1148" s="721" t="b">
        <f t="shared" ca="1" si="127"/>
        <v>0</v>
      </c>
      <c r="B1148" s="721"/>
      <c r="C1148" s="739" t="str">
        <f ca="1">IF(ROW()=876,"",OFFSET(C1148,-COUNTA(D$875:D1148)+1,0))</f>
        <v>a1V1R00000DyKPEUA3</v>
      </c>
      <c r="D1148" s="734"/>
      <c r="E1148" s="723" t="str">
        <f ca="1">IFERROR(IF(VLOOKUP(C1148,' Disaggregation - Section E '!A$309:J586,7,0)=0,"",VLOOKUP(C1148,' Disaggregation - Section E '!A$309:J586,7,0)*100),"")</f>
        <v/>
      </c>
      <c r="F1148" s="721"/>
      <c r="G1148" s="725" t="str">
        <f ca="1">IFERROR(IF(VLOOKUP(C1148,' Disaggregation - Section E '!A$309:J586,6,0)=0,"",VLOOKUP(C1148,' Disaggregation - Section E '!A$309:J586,6,0)),"")</f>
        <v/>
      </c>
      <c r="H1148" s="734" t="str">
        <f ca="1">IFERROR(IF(INDEX(' Disaggregation - Section E '!F$309:F586,MATCH(C1148,' Disaggregation - Section E '!A$309:A586,0)+1,1)&lt;&gt;0,INDEX(' Disaggregation - Section E '!F$309:F586,MATCH(C1148,' Disaggregation - Section E '!A$309:A586,0)+1,1),""),"")</f>
        <v/>
      </c>
      <c r="I1148" s="726" t="str">
        <f ca="1">IFERROR(IF(VLOOKUP(C1148,' Disaggregation - Section E '!A$309:J586,8,0)=0,"",VLOOKUP(C1148,' Disaggregation - Section E '!A$309:J586,8,0)),"")</f>
        <v/>
      </c>
      <c r="J1148" s="726" t="str">
        <f ca="1">IFERROR(IF(VLOOKUP(C1148,' Disaggregation - Section E '!A$309:J586,9,0)=0,"",VLOOKUP(C1148,' Disaggregation - Section E '!A$309:J586,9,0)),"")</f>
        <v/>
      </c>
      <c r="K1148" s="721" t="str">
        <f ca="1">IFERROR(VLOOKUP(C1148,' Disaggregation - Section E '!A$309:J586,3,0),"")</f>
        <v/>
      </c>
      <c r="L1148" s="726" t="str">
        <f ca="1">IFERROR(IF(VLOOKUP(C1148,' Disaggregation - Section E '!A$309:J586,10,0)=0,"",VLOOKUP(C1148,' Disaggregation - Section E '!A$309:J586,10,0)),"")</f>
        <v/>
      </c>
      <c r="M1148" s="721" t="str">
        <f ca="1">IFERROR(IF(VLOOKUP(C1148,' Disaggregation - Section E '!A$309:P586,16,0)=0,"",VLOOKUP(C1148,' Disaggregation - Section E '!A$309:P586,16,0)),"")</f>
        <v/>
      </c>
    </row>
    <row r="1149" spans="1:13" x14ac:dyDescent="0.35">
      <c r="A1149" s="721" t="b">
        <f t="shared" ca="1" si="127"/>
        <v>0</v>
      </c>
      <c r="B1149" s="721"/>
      <c r="C1149" s="739" t="str">
        <f ca="1">IF(ROW()=876,"",OFFSET(C1149,-COUNTA(D$875:D1149)+1,0))</f>
        <v>a1V1R00000DyKPFUA3</v>
      </c>
      <c r="D1149" s="734"/>
      <c r="E1149" s="723" t="str">
        <f ca="1">IFERROR(IF(VLOOKUP(C1149,' Disaggregation - Section E '!A$309:J587,7,0)=0,"",VLOOKUP(C1149,' Disaggregation - Section E '!A$309:J587,7,0)*100),"")</f>
        <v/>
      </c>
      <c r="F1149" s="721"/>
      <c r="G1149" s="725" t="str">
        <f ca="1">IFERROR(IF(VLOOKUP(C1149,' Disaggregation - Section E '!A$309:J587,6,0)=0,"",VLOOKUP(C1149,' Disaggregation - Section E '!A$309:J587,6,0)),"")</f>
        <v/>
      </c>
      <c r="H1149" s="734" t="str">
        <f ca="1">IFERROR(IF(INDEX(' Disaggregation - Section E '!F$309:F587,MATCH(C1149,' Disaggregation - Section E '!A$309:A587,0)+1,1)&lt;&gt;0,INDEX(' Disaggregation - Section E '!F$309:F587,MATCH(C1149,' Disaggregation - Section E '!A$309:A587,0)+1,1),""),"")</f>
        <v/>
      </c>
      <c r="I1149" s="726" t="str">
        <f ca="1">IFERROR(IF(VLOOKUP(C1149,' Disaggregation - Section E '!A$309:J587,8,0)=0,"",VLOOKUP(C1149,' Disaggregation - Section E '!A$309:J587,8,0)),"")</f>
        <v/>
      </c>
      <c r="J1149" s="726" t="str">
        <f ca="1">IFERROR(IF(VLOOKUP(C1149,' Disaggregation - Section E '!A$309:J587,9,0)=0,"",VLOOKUP(C1149,' Disaggregation - Section E '!A$309:J587,9,0)),"")</f>
        <v/>
      </c>
      <c r="K1149" s="721" t="str">
        <f ca="1">IFERROR(VLOOKUP(C1149,' Disaggregation - Section E '!A$309:J587,3,0),"")</f>
        <v/>
      </c>
      <c r="L1149" s="726" t="str">
        <f ca="1">IFERROR(IF(VLOOKUP(C1149,' Disaggregation - Section E '!A$309:J587,10,0)=0,"",VLOOKUP(C1149,' Disaggregation - Section E '!A$309:J587,10,0)),"")</f>
        <v/>
      </c>
      <c r="M1149" s="721" t="str">
        <f ca="1">IFERROR(IF(VLOOKUP(C1149,' Disaggregation - Section E '!A$309:P587,16,0)=0,"",VLOOKUP(C1149,' Disaggregation - Section E '!A$309:P587,16,0)),"")</f>
        <v/>
      </c>
    </row>
    <row r="1150" spans="1:13" x14ac:dyDescent="0.35">
      <c r="A1150" s="721" t="b">
        <f t="shared" ca="1" si="127"/>
        <v>0</v>
      </c>
      <c r="B1150" s="721"/>
      <c r="C1150" s="739" t="str">
        <f ca="1">IF(ROW()=876,"",OFFSET(C1150,-COUNTA(D$875:D1150)+1,0))</f>
        <v>a1V1R00000DyKPGUA3</v>
      </c>
      <c r="D1150" s="734"/>
      <c r="E1150" s="723" t="str">
        <f ca="1">IFERROR(IF(VLOOKUP(C1150,' Disaggregation - Section E '!A$309:J588,7,0)=0,"",VLOOKUP(C1150,' Disaggregation - Section E '!A$309:J588,7,0)*100),"")</f>
        <v/>
      </c>
      <c r="F1150" s="721"/>
      <c r="G1150" s="725" t="str">
        <f ca="1">IFERROR(IF(VLOOKUP(C1150,' Disaggregation - Section E '!A$309:J588,6,0)=0,"",VLOOKUP(C1150,' Disaggregation - Section E '!A$309:J588,6,0)),"")</f>
        <v/>
      </c>
      <c r="H1150" s="734" t="str">
        <f ca="1">IFERROR(IF(INDEX(' Disaggregation - Section E '!F$309:F588,MATCH(C1150,' Disaggregation - Section E '!A$309:A588,0)+1,1)&lt;&gt;0,INDEX(' Disaggregation - Section E '!F$309:F588,MATCH(C1150,' Disaggregation - Section E '!A$309:A588,0)+1,1),""),"")</f>
        <v/>
      </c>
      <c r="I1150" s="726" t="str">
        <f ca="1">IFERROR(IF(VLOOKUP(C1150,' Disaggregation - Section E '!A$309:J588,8,0)=0,"",VLOOKUP(C1150,' Disaggregation - Section E '!A$309:J588,8,0)),"")</f>
        <v/>
      </c>
      <c r="J1150" s="726" t="str">
        <f ca="1">IFERROR(IF(VLOOKUP(C1150,' Disaggregation - Section E '!A$309:J588,9,0)=0,"",VLOOKUP(C1150,' Disaggregation - Section E '!A$309:J588,9,0)),"")</f>
        <v/>
      </c>
      <c r="K1150" s="721" t="str">
        <f ca="1">IFERROR(VLOOKUP(C1150,' Disaggregation - Section E '!A$309:J588,3,0),"")</f>
        <v/>
      </c>
      <c r="L1150" s="726" t="str">
        <f ca="1">IFERROR(IF(VLOOKUP(C1150,' Disaggregation - Section E '!A$309:J588,10,0)=0,"",VLOOKUP(C1150,' Disaggregation - Section E '!A$309:J588,10,0)),"")</f>
        <v/>
      </c>
      <c r="M1150" s="721" t="str">
        <f ca="1">IFERROR(IF(VLOOKUP(C1150,' Disaggregation - Section E '!A$309:P588,16,0)=0,"",VLOOKUP(C1150,' Disaggregation - Section E '!A$309:P588,16,0)),"")</f>
        <v/>
      </c>
    </row>
    <row r="1151" spans="1:13" x14ac:dyDescent="0.35">
      <c r="A1151" s="721" t="b">
        <f t="shared" ca="1" si="127"/>
        <v>0</v>
      </c>
      <c r="B1151" s="721"/>
      <c r="C1151" s="739" t="str">
        <f ca="1">IF(ROW()=876,"",OFFSET(C1151,-COUNTA(D$875:D1151)+1,0))</f>
        <v>a1V1R00000DyKPHUA3</v>
      </c>
      <c r="D1151" s="734"/>
      <c r="E1151" s="723" t="str">
        <f ca="1">IFERROR(IF(VLOOKUP(C1151,' Disaggregation - Section E '!A$309:J589,7,0)=0,"",VLOOKUP(C1151,' Disaggregation - Section E '!A$309:J589,7,0)*100),"")</f>
        <v/>
      </c>
      <c r="F1151" s="721"/>
      <c r="G1151" s="725" t="str">
        <f ca="1">IFERROR(IF(VLOOKUP(C1151,' Disaggregation - Section E '!A$309:J589,6,0)=0,"",VLOOKUP(C1151,' Disaggregation - Section E '!A$309:J589,6,0)),"")</f>
        <v/>
      </c>
      <c r="H1151" s="734" t="str">
        <f ca="1">IFERROR(IF(INDEX(' Disaggregation - Section E '!F$309:F589,MATCH(C1151,' Disaggregation - Section E '!A$309:A589,0)+1,1)&lt;&gt;0,INDEX(' Disaggregation - Section E '!F$309:F589,MATCH(C1151,' Disaggregation - Section E '!A$309:A589,0)+1,1),""),"")</f>
        <v/>
      </c>
      <c r="I1151" s="726" t="str">
        <f ca="1">IFERROR(IF(VLOOKUP(C1151,' Disaggregation - Section E '!A$309:J589,8,0)=0,"",VLOOKUP(C1151,' Disaggregation - Section E '!A$309:J589,8,0)),"")</f>
        <v/>
      </c>
      <c r="J1151" s="726" t="str">
        <f ca="1">IFERROR(IF(VLOOKUP(C1151,' Disaggregation - Section E '!A$309:J589,9,0)=0,"",VLOOKUP(C1151,' Disaggregation - Section E '!A$309:J589,9,0)),"")</f>
        <v/>
      </c>
      <c r="K1151" s="721" t="str">
        <f ca="1">IFERROR(VLOOKUP(C1151,' Disaggregation - Section E '!A$309:J589,3,0),"")</f>
        <v/>
      </c>
      <c r="L1151" s="726" t="str">
        <f ca="1">IFERROR(IF(VLOOKUP(C1151,' Disaggregation - Section E '!A$309:J589,10,0)=0,"",VLOOKUP(C1151,' Disaggregation - Section E '!A$309:J589,10,0)),"")</f>
        <v/>
      </c>
      <c r="M1151" s="721" t="str">
        <f ca="1">IFERROR(IF(VLOOKUP(C1151,' Disaggregation - Section E '!A$309:P589,16,0)=0,"",VLOOKUP(C1151,' Disaggregation - Section E '!A$309:P589,16,0)),"")</f>
        <v/>
      </c>
    </row>
    <row r="1152" spans="1:13" x14ac:dyDescent="0.35">
      <c r="A1152" s="721" t="b">
        <f t="shared" ca="1" si="127"/>
        <v>0</v>
      </c>
      <c r="B1152" s="721"/>
      <c r="C1152" s="739" t="str">
        <f ca="1">IF(ROW()=876,"",OFFSET(C1152,-COUNTA(D$875:D1152)+1,0))</f>
        <v>a1V1R00000DyKPIUA3</v>
      </c>
      <c r="D1152" s="734"/>
      <c r="E1152" s="723" t="str">
        <f ca="1">IFERROR(IF(VLOOKUP(C1152,' Disaggregation - Section E '!A$309:J590,7,0)=0,"",VLOOKUP(C1152,' Disaggregation - Section E '!A$309:J590,7,0)*100),"")</f>
        <v/>
      </c>
      <c r="F1152" s="721"/>
      <c r="G1152" s="725" t="str">
        <f ca="1">IFERROR(IF(VLOOKUP(C1152,' Disaggregation - Section E '!A$309:J590,6,0)=0,"",VLOOKUP(C1152,' Disaggregation - Section E '!A$309:J590,6,0)),"")</f>
        <v/>
      </c>
      <c r="H1152" s="734" t="str">
        <f ca="1">IFERROR(IF(INDEX(' Disaggregation - Section E '!F$309:F590,MATCH(C1152,' Disaggregation - Section E '!A$309:A590,0)+1,1)&lt;&gt;0,INDEX(' Disaggregation - Section E '!F$309:F590,MATCH(C1152,' Disaggregation - Section E '!A$309:A590,0)+1,1),""),"")</f>
        <v/>
      </c>
      <c r="I1152" s="726" t="str">
        <f ca="1">IFERROR(IF(VLOOKUP(C1152,' Disaggregation - Section E '!A$309:J590,8,0)=0,"",VLOOKUP(C1152,' Disaggregation - Section E '!A$309:J590,8,0)),"")</f>
        <v/>
      </c>
      <c r="J1152" s="726" t="str">
        <f ca="1">IFERROR(IF(VLOOKUP(C1152,' Disaggregation - Section E '!A$309:J590,9,0)=0,"",VLOOKUP(C1152,' Disaggregation - Section E '!A$309:J590,9,0)),"")</f>
        <v/>
      </c>
      <c r="K1152" s="721" t="str">
        <f ca="1">IFERROR(VLOOKUP(C1152,' Disaggregation - Section E '!A$309:J590,3,0),"")</f>
        <v/>
      </c>
      <c r="L1152" s="726" t="str">
        <f ca="1">IFERROR(IF(VLOOKUP(C1152,' Disaggregation - Section E '!A$309:J590,10,0)=0,"",VLOOKUP(C1152,' Disaggregation - Section E '!A$309:J590,10,0)),"")</f>
        <v/>
      </c>
      <c r="M1152" s="721" t="str">
        <f ca="1">IFERROR(IF(VLOOKUP(C1152,' Disaggregation - Section E '!A$309:P590,16,0)=0,"",VLOOKUP(C1152,' Disaggregation - Section E '!A$309:P590,16,0)),"")</f>
        <v/>
      </c>
    </row>
    <row r="1153" spans="1:13" x14ac:dyDescent="0.35">
      <c r="A1153" s="721" t="b">
        <f t="shared" ca="1" si="127"/>
        <v>0</v>
      </c>
      <c r="B1153" s="721"/>
      <c r="C1153" s="739" t="str">
        <f ca="1">IF(ROW()=876,"",OFFSET(C1153,-COUNTA(D$875:D1153)+1,0))</f>
        <v>a1V1R00000DyKPJUA3</v>
      </c>
      <c r="D1153" s="734"/>
      <c r="E1153" s="723" t="str">
        <f ca="1">IFERROR(IF(VLOOKUP(C1153,' Disaggregation - Section E '!A$309:J591,7,0)=0,"",VLOOKUP(C1153,' Disaggregation - Section E '!A$309:J591,7,0)*100),"")</f>
        <v/>
      </c>
      <c r="F1153" s="721"/>
      <c r="G1153" s="725" t="str">
        <f ca="1">IFERROR(IF(VLOOKUP(C1153,' Disaggregation - Section E '!A$309:J591,6,0)=0,"",VLOOKUP(C1153,' Disaggregation - Section E '!A$309:J591,6,0)),"")</f>
        <v/>
      </c>
      <c r="H1153" s="734" t="str">
        <f ca="1">IFERROR(IF(INDEX(' Disaggregation - Section E '!F$309:F591,MATCH(C1153,' Disaggregation - Section E '!A$309:A591,0)+1,1)&lt;&gt;0,INDEX(' Disaggregation - Section E '!F$309:F591,MATCH(C1153,' Disaggregation - Section E '!A$309:A591,0)+1,1),""),"")</f>
        <v/>
      </c>
      <c r="I1153" s="726" t="str">
        <f ca="1">IFERROR(IF(VLOOKUP(C1153,' Disaggregation - Section E '!A$309:J591,8,0)=0,"",VLOOKUP(C1153,' Disaggregation - Section E '!A$309:J591,8,0)),"")</f>
        <v/>
      </c>
      <c r="J1153" s="726" t="str">
        <f ca="1">IFERROR(IF(VLOOKUP(C1153,' Disaggregation - Section E '!A$309:J591,9,0)=0,"",VLOOKUP(C1153,' Disaggregation - Section E '!A$309:J591,9,0)),"")</f>
        <v/>
      </c>
      <c r="K1153" s="721" t="str">
        <f ca="1">IFERROR(VLOOKUP(C1153,' Disaggregation - Section E '!A$309:J591,3,0),"")</f>
        <v/>
      </c>
      <c r="L1153" s="726" t="str">
        <f ca="1">IFERROR(IF(VLOOKUP(C1153,' Disaggregation - Section E '!A$309:J591,10,0)=0,"",VLOOKUP(C1153,' Disaggregation - Section E '!A$309:J591,10,0)),"")</f>
        <v/>
      </c>
      <c r="M1153" s="721" t="str">
        <f ca="1">IFERROR(IF(VLOOKUP(C1153,' Disaggregation - Section E '!A$309:P591,16,0)=0,"",VLOOKUP(C1153,' Disaggregation - Section E '!A$309:P591,16,0)),"")</f>
        <v/>
      </c>
    </row>
    <row r="1154" spans="1:13" x14ac:dyDescent="0.35">
      <c r="A1154" s="721" t="b">
        <f t="shared" ca="1" si="127"/>
        <v>0</v>
      </c>
      <c r="B1154" s="721"/>
      <c r="C1154" s="739" t="str">
        <f ca="1">IF(ROW()=876,"",OFFSET(C1154,-COUNTA(D$875:D1154)+1,0))</f>
        <v>a1V1R00000DyKPKUA3</v>
      </c>
      <c r="D1154" s="734"/>
      <c r="E1154" s="723" t="str">
        <f ca="1">IFERROR(IF(VLOOKUP(C1154,' Disaggregation - Section E '!A$309:J592,7,0)=0,"",VLOOKUP(C1154,' Disaggregation - Section E '!A$309:J592,7,0)*100),"")</f>
        <v/>
      </c>
      <c r="F1154" s="721"/>
      <c r="G1154" s="725" t="str">
        <f ca="1">IFERROR(IF(VLOOKUP(C1154,' Disaggregation - Section E '!A$309:J592,6,0)=0,"",VLOOKUP(C1154,' Disaggregation - Section E '!A$309:J592,6,0)),"")</f>
        <v/>
      </c>
      <c r="H1154" s="734" t="str">
        <f ca="1">IFERROR(IF(INDEX(' Disaggregation - Section E '!F$309:F592,MATCH(C1154,' Disaggregation - Section E '!A$309:A592,0)+1,1)&lt;&gt;0,INDEX(' Disaggregation - Section E '!F$309:F592,MATCH(C1154,' Disaggregation - Section E '!A$309:A592,0)+1,1),""),"")</f>
        <v/>
      </c>
      <c r="I1154" s="726" t="str">
        <f ca="1">IFERROR(IF(VLOOKUP(C1154,' Disaggregation - Section E '!A$309:J592,8,0)=0,"",VLOOKUP(C1154,' Disaggregation - Section E '!A$309:J592,8,0)),"")</f>
        <v/>
      </c>
      <c r="J1154" s="726" t="str">
        <f ca="1">IFERROR(IF(VLOOKUP(C1154,' Disaggregation - Section E '!A$309:J592,9,0)=0,"",VLOOKUP(C1154,' Disaggregation - Section E '!A$309:J592,9,0)),"")</f>
        <v/>
      </c>
      <c r="K1154" s="721" t="str">
        <f ca="1">IFERROR(VLOOKUP(C1154,' Disaggregation - Section E '!A$309:J592,3,0),"")</f>
        <v/>
      </c>
      <c r="L1154" s="726" t="str">
        <f ca="1">IFERROR(IF(VLOOKUP(C1154,' Disaggregation - Section E '!A$309:J592,10,0)=0,"",VLOOKUP(C1154,' Disaggregation - Section E '!A$309:J592,10,0)),"")</f>
        <v/>
      </c>
      <c r="M1154" s="721" t="str">
        <f ca="1">IFERROR(IF(VLOOKUP(C1154,' Disaggregation - Section E '!A$309:P592,16,0)=0,"",VLOOKUP(C1154,' Disaggregation - Section E '!A$309:P592,16,0)),"")</f>
        <v/>
      </c>
    </row>
    <row r="1155" spans="1:13" x14ac:dyDescent="0.35">
      <c r="A1155" s="721" t="b">
        <f t="shared" ref="A1155:A1176" ca="1" si="128">IF(AND(OR(E1155&lt;&gt;"",G1155&lt;&gt;"",H1155&lt;&gt;""),M1155&lt;&gt;""),TRUE,FALSE)</f>
        <v>0</v>
      </c>
      <c r="B1155" s="721"/>
      <c r="C1155" s="739" t="str">
        <f ca="1">IF(ROW()=876,"",OFFSET(C1155,-COUNTA(D$875:D1155)+1,0))</f>
        <v>a1V1R00000DyKPLUA3</v>
      </c>
      <c r="D1155" s="734"/>
      <c r="E1155" s="723" t="str">
        <f ca="1">IFERROR(IF(VLOOKUP(C1155,' Disaggregation - Section E '!A$309:J593,7,0)=0,"",VLOOKUP(C1155,' Disaggregation - Section E '!A$309:J593,7,0)*100),"")</f>
        <v/>
      </c>
      <c r="F1155" s="721"/>
      <c r="G1155" s="725" t="str">
        <f ca="1">IFERROR(IF(VLOOKUP(C1155,' Disaggregation - Section E '!A$309:J593,6,0)=0,"",VLOOKUP(C1155,' Disaggregation - Section E '!A$309:J593,6,0)),"")</f>
        <v/>
      </c>
      <c r="H1155" s="734" t="str">
        <f ca="1">IFERROR(IF(INDEX(' Disaggregation - Section E '!F$309:F593,MATCH(C1155,' Disaggregation - Section E '!A$309:A593,0)+1,1)&lt;&gt;0,INDEX(' Disaggregation - Section E '!F$309:F593,MATCH(C1155,' Disaggregation - Section E '!A$309:A593,0)+1,1),""),"")</f>
        <v/>
      </c>
      <c r="I1155" s="726" t="str">
        <f ca="1">IFERROR(IF(VLOOKUP(C1155,' Disaggregation - Section E '!A$309:J593,8,0)=0,"",VLOOKUP(C1155,' Disaggregation - Section E '!A$309:J593,8,0)),"")</f>
        <v/>
      </c>
      <c r="J1155" s="726" t="str">
        <f ca="1">IFERROR(IF(VLOOKUP(C1155,' Disaggregation - Section E '!A$309:J593,9,0)=0,"",VLOOKUP(C1155,' Disaggregation - Section E '!A$309:J593,9,0)),"")</f>
        <v/>
      </c>
      <c r="K1155" s="721" t="str">
        <f ca="1">IFERROR(VLOOKUP(C1155,' Disaggregation - Section E '!A$309:J593,3,0),"")</f>
        <v/>
      </c>
      <c r="L1155" s="726" t="str">
        <f ca="1">IFERROR(IF(VLOOKUP(C1155,' Disaggregation - Section E '!A$309:J593,10,0)=0,"",VLOOKUP(C1155,' Disaggregation - Section E '!A$309:J593,10,0)),"")</f>
        <v/>
      </c>
      <c r="M1155" s="721" t="str">
        <f ca="1">IFERROR(IF(VLOOKUP(C1155,' Disaggregation - Section E '!A$309:P593,16,0)=0,"",VLOOKUP(C1155,' Disaggregation - Section E '!A$309:P593,16,0)),"")</f>
        <v/>
      </c>
    </row>
    <row r="1156" spans="1:13" x14ac:dyDescent="0.35">
      <c r="A1156" s="721" t="b">
        <f t="shared" ca="1" si="128"/>
        <v>0</v>
      </c>
      <c r="B1156" s="721"/>
      <c r="C1156" s="739" t="str">
        <f ca="1">IF(ROW()=876,"",OFFSET(C1156,-COUNTA(D$875:D1156)+1,0))</f>
        <v>a1V1R00000DyKPMUA3</v>
      </c>
      <c r="D1156" s="734"/>
      <c r="E1156" s="723" t="str">
        <f ca="1">IFERROR(IF(VLOOKUP(C1156,' Disaggregation - Section E '!A$309:J594,7,0)=0,"",VLOOKUP(C1156,' Disaggregation - Section E '!A$309:J594,7,0)*100),"")</f>
        <v/>
      </c>
      <c r="F1156" s="721"/>
      <c r="G1156" s="725" t="str">
        <f ca="1">IFERROR(IF(VLOOKUP(C1156,' Disaggregation - Section E '!A$309:J594,6,0)=0,"",VLOOKUP(C1156,' Disaggregation - Section E '!A$309:J594,6,0)),"")</f>
        <v/>
      </c>
      <c r="H1156" s="734" t="str">
        <f ca="1">IFERROR(IF(INDEX(' Disaggregation - Section E '!F$309:F594,MATCH(C1156,' Disaggregation - Section E '!A$309:A594,0)+1,1)&lt;&gt;0,INDEX(' Disaggregation - Section E '!F$309:F594,MATCH(C1156,' Disaggregation - Section E '!A$309:A594,0)+1,1),""),"")</f>
        <v/>
      </c>
      <c r="I1156" s="726" t="str">
        <f ca="1">IFERROR(IF(VLOOKUP(C1156,' Disaggregation - Section E '!A$309:J594,8,0)=0,"",VLOOKUP(C1156,' Disaggregation - Section E '!A$309:J594,8,0)),"")</f>
        <v/>
      </c>
      <c r="J1156" s="726" t="str">
        <f ca="1">IFERROR(IF(VLOOKUP(C1156,' Disaggregation - Section E '!A$309:J594,9,0)=0,"",VLOOKUP(C1156,' Disaggregation - Section E '!A$309:J594,9,0)),"")</f>
        <v/>
      </c>
      <c r="K1156" s="721" t="str">
        <f ca="1">IFERROR(VLOOKUP(C1156,' Disaggregation - Section E '!A$309:J594,3,0),"")</f>
        <v/>
      </c>
      <c r="L1156" s="726" t="str">
        <f ca="1">IFERROR(IF(VLOOKUP(C1156,' Disaggregation - Section E '!A$309:J594,10,0)=0,"",VLOOKUP(C1156,' Disaggregation - Section E '!A$309:J594,10,0)),"")</f>
        <v/>
      </c>
      <c r="M1156" s="721" t="str">
        <f ca="1">IFERROR(IF(VLOOKUP(C1156,' Disaggregation - Section E '!A$309:P594,16,0)=0,"",VLOOKUP(C1156,' Disaggregation - Section E '!A$309:P594,16,0)),"")</f>
        <v/>
      </c>
    </row>
    <row r="1157" spans="1:13" x14ac:dyDescent="0.35">
      <c r="A1157" s="721" t="b">
        <f t="shared" ca="1" si="128"/>
        <v>0</v>
      </c>
      <c r="B1157" s="721"/>
      <c r="C1157" s="739" t="str">
        <f ca="1">IF(ROW()=876,"",OFFSET(C1157,-COUNTA(D$875:D1157)+1,0))</f>
        <v>a1V1R00000DyKPNUA3</v>
      </c>
      <c r="D1157" s="734"/>
      <c r="E1157" s="723" t="str">
        <f ca="1">IFERROR(IF(VLOOKUP(C1157,' Disaggregation - Section E '!A$309:J595,7,0)=0,"",VLOOKUP(C1157,' Disaggregation - Section E '!A$309:J595,7,0)*100),"")</f>
        <v/>
      </c>
      <c r="F1157" s="721"/>
      <c r="G1157" s="725" t="str">
        <f ca="1">IFERROR(IF(VLOOKUP(C1157,' Disaggregation - Section E '!A$309:J595,6,0)=0,"",VLOOKUP(C1157,' Disaggregation - Section E '!A$309:J595,6,0)),"")</f>
        <v/>
      </c>
      <c r="H1157" s="734" t="str">
        <f ca="1">IFERROR(IF(INDEX(' Disaggregation - Section E '!F$309:F595,MATCH(C1157,' Disaggregation - Section E '!A$309:A595,0)+1,1)&lt;&gt;0,INDEX(' Disaggregation - Section E '!F$309:F595,MATCH(C1157,' Disaggregation - Section E '!A$309:A595,0)+1,1),""),"")</f>
        <v/>
      </c>
      <c r="I1157" s="726" t="str">
        <f ca="1">IFERROR(IF(VLOOKUP(C1157,' Disaggregation - Section E '!A$309:J595,8,0)=0,"",VLOOKUP(C1157,' Disaggregation - Section E '!A$309:J595,8,0)),"")</f>
        <v/>
      </c>
      <c r="J1157" s="726" t="str">
        <f ca="1">IFERROR(IF(VLOOKUP(C1157,' Disaggregation - Section E '!A$309:J595,9,0)=0,"",VLOOKUP(C1157,' Disaggregation - Section E '!A$309:J595,9,0)),"")</f>
        <v/>
      </c>
      <c r="K1157" s="721" t="str">
        <f ca="1">IFERROR(VLOOKUP(C1157,' Disaggregation - Section E '!A$309:J595,3,0),"")</f>
        <v/>
      </c>
      <c r="L1157" s="726" t="str">
        <f ca="1">IFERROR(IF(VLOOKUP(C1157,' Disaggregation - Section E '!A$309:J595,10,0)=0,"",VLOOKUP(C1157,' Disaggregation - Section E '!A$309:J595,10,0)),"")</f>
        <v/>
      </c>
      <c r="M1157" s="721" t="str">
        <f ca="1">IFERROR(IF(VLOOKUP(C1157,' Disaggregation - Section E '!A$309:P595,16,0)=0,"",VLOOKUP(C1157,' Disaggregation - Section E '!A$309:P595,16,0)),"")</f>
        <v/>
      </c>
    </row>
    <row r="1158" spans="1:13" x14ac:dyDescent="0.35">
      <c r="A1158" s="721" t="b">
        <f t="shared" ca="1" si="128"/>
        <v>0</v>
      </c>
      <c r="B1158" s="721"/>
      <c r="C1158" s="739" t="str">
        <f ca="1">IF(ROW()=876,"",OFFSET(C1158,-COUNTA(D$875:D1158)+1,0))</f>
        <v>a1V1R00000DyKPOUA3</v>
      </c>
      <c r="D1158" s="734"/>
      <c r="E1158" s="723" t="str">
        <f ca="1">IFERROR(IF(VLOOKUP(C1158,' Disaggregation - Section E '!A$309:J596,7,0)=0,"",VLOOKUP(C1158,' Disaggregation - Section E '!A$309:J596,7,0)*100),"")</f>
        <v/>
      </c>
      <c r="F1158" s="721"/>
      <c r="G1158" s="725" t="str">
        <f ca="1">IFERROR(IF(VLOOKUP(C1158,' Disaggregation - Section E '!A$309:J596,6,0)=0,"",VLOOKUP(C1158,' Disaggregation - Section E '!A$309:J596,6,0)),"")</f>
        <v/>
      </c>
      <c r="H1158" s="734" t="str">
        <f ca="1">IFERROR(IF(INDEX(' Disaggregation - Section E '!F$309:F596,MATCH(C1158,' Disaggregation - Section E '!A$309:A596,0)+1,1)&lt;&gt;0,INDEX(' Disaggregation - Section E '!F$309:F596,MATCH(C1158,' Disaggregation - Section E '!A$309:A596,0)+1,1),""),"")</f>
        <v/>
      </c>
      <c r="I1158" s="726" t="str">
        <f ca="1">IFERROR(IF(VLOOKUP(C1158,' Disaggregation - Section E '!A$309:J596,8,0)=0,"",VLOOKUP(C1158,' Disaggregation - Section E '!A$309:J596,8,0)),"")</f>
        <v/>
      </c>
      <c r="J1158" s="726" t="str">
        <f ca="1">IFERROR(IF(VLOOKUP(C1158,' Disaggregation - Section E '!A$309:J596,9,0)=0,"",VLOOKUP(C1158,' Disaggregation - Section E '!A$309:J596,9,0)),"")</f>
        <v/>
      </c>
      <c r="K1158" s="721" t="str">
        <f ca="1">IFERROR(VLOOKUP(C1158,' Disaggregation - Section E '!A$309:J596,3,0),"")</f>
        <v/>
      </c>
      <c r="L1158" s="726" t="str">
        <f ca="1">IFERROR(IF(VLOOKUP(C1158,' Disaggregation - Section E '!A$309:J596,10,0)=0,"",VLOOKUP(C1158,' Disaggregation - Section E '!A$309:J596,10,0)),"")</f>
        <v/>
      </c>
      <c r="M1158" s="721" t="str">
        <f ca="1">IFERROR(IF(VLOOKUP(C1158,' Disaggregation - Section E '!A$309:P596,16,0)=0,"",VLOOKUP(C1158,' Disaggregation - Section E '!A$309:P596,16,0)),"")</f>
        <v/>
      </c>
    </row>
    <row r="1159" spans="1:13" x14ac:dyDescent="0.35">
      <c r="A1159" s="721" t="b">
        <f t="shared" ca="1" si="128"/>
        <v>0</v>
      </c>
      <c r="B1159" s="721"/>
      <c r="C1159" s="739" t="str">
        <f ca="1">IF(ROW()=876,"",OFFSET(C1159,-COUNTA(D$875:D1159)+1,0))</f>
        <v>a1V1R00000DyKPPUA3</v>
      </c>
      <c r="D1159" s="734"/>
      <c r="E1159" s="723" t="str">
        <f ca="1">IFERROR(IF(VLOOKUP(C1159,' Disaggregation - Section E '!A$309:J597,7,0)=0,"",VLOOKUP(C1159,' Disaggregation - Section E '!A$309:J597,7,0)*100),"")</f>
        <v/>
      </c>
      <c r="F1159" s="721"/>
      <c r="G1159" s="725" t="str">
        <f ca="1">IFERROR(IF(VLOOKUP(C1159,' Disaggregation - Section E '!A$309:J597,6,0)=0,"",VLOOKUP(C1159,' Disaggregation - Section E '!A$309:J597,6,0)),"")</f>
        <v/>
      </c>
      <c r="H1159" s="734" t="str">
        <f ca="1">IFERROR(IF(INDEX(' Disaggregation - Section E '!F$309:F597,MATCH(C1159,' Disaggregation - Section E '!A$309:A597,0)+1,1)&lt;&gt;0,INDEX(' Disaggregation - Section E '!F$309:F597,MATCH(C1159,' Disaggregation - Section E '!A$309:A597,0)+1,1),""),"")</f>
        <v/>
      </c>
      <c r="I1159" s="726" t="str">
        <f ca="1">IFERROR(IF(VLOOKUP(C1159,' Disaggregation - Section E '!A$309:J597,8,0)=0,"",VLOOKUP(C1159,' Disaggregation - Section E '!A$309:J597,8,0)),"")</f>
        <v/>
      </c>
      <c r="J1159" s="726" t="str">
        <f ca="1">IFERROR(IF(VLOOKUP(C1159,' Disaggregation - Section E '!A$309:J597,9,0)=0,"",VLOOKUP(C1159,' Disaggregation - Section E '!A$309:J597,9,0)),"")</f>
        <v/>
      </c>
      <c r="K1159" s="721" t="str">
        <f ca="1">IFERROR(VLOOKUP(C1159,' Disaggregation - Section E '!A$309:J597,3,0),"")</f>
        <v/>
      </c>
      <c r="L1159" s="726" t="str">
        <f ca="1">IFERROR(IF(VLOOKUP(C1159,' Disaggregation - Section E '!A$309:J597,10,0)=0,"",VLOOKUP(C1159,' Disaggregation - Section E '!A$309:J597,10,0)),"")</f>
        <v/>
      </c>
      <c r="M1159" s="721" t="str">
        <f ca="1">IFERROR(IF(VLOOKUP(C1159,' Disaggregation - Section E '!A$309:P597,16,0)=0,"",VLOOKUP(C1159,' Disaggregation - Section E '!A$309:P597,16,0)),"")</f>
        <v/>
      </c>
    </row>
    <row r="1160" spans="1:13" x14ac:dyDescent="0.35">
      <c r="A1160" s="721" t="b">
        <f t="shared" ca="1" si="128"/>
        <v>0</v>
      </c>
      <c r="B1160" s="721"/>
      <c r="C1160" s="739" t="str">
        <f ca="1">IF(ROW()=876,"",OFFSET(C1160,-COUNTA(D$875:D1160)+1,0))</f>
        <v>a1V1R00000DyKPQUA3</v>
      </c>
      <c r="D1160" s="734"/>
      <c r="E1160" s="723" t="str">
        <f ca="1">IFERROR(IF(VLOOKUP(C1160,' Disaggregation - Section E '!A$309:J598,7,0)=0,"",VLOOKUP(C1160,' Disaggregation - Section E '!A$309:J598,7,0)*100),"")</f>
        <v/>
      </c>
      <c r="F1160" s="721"/>
      <c r="G1160" s="725" t="str">
        <f ca="1">IFERROR(IF(VLOOKUP(C1160,' Disaggregation - Section E '!A$309:J598,6,0)=0,"",VLOOKUP(C1160,' Disaggregation - Section E '!A$309:J598,6,0)),"")</f>
        <v/>
      </c>
      <c r="H1160" s="734" t="str">
        <f ca="1">IFERROR(IF(INDEX(' Disaggregation - Section E '!F$309:F598,MATCH(C1160,' Disaggregation - Section E '!A$309:A598,0)+1,1)&lt;&gt;0,INDEX(' Disaggregation - Section E '!F$309:F598,MATCH(C1160,' Disaggregation - Section E '!A$309:A598,0)+1,1),""),"")</f>
        <v/>
      </c>
      <c r="I1160" s="726" t="str">
        <f ca="1">IFERROR(IF(VLOOKUP(C1160,' Disaggregation - Section E '!A$309:J598,8,0)=0,"",VLOOKUP(C1160,' Disaggregation - Section E '!A$309:J598,8,0)),"")</f>
        <v/>
      </c>
      <c r="J1160" s="726" t="str">
        <f ca="1">IFERROR(IF(VLOOKUP(C1160,' Disaggregation - Section E '!A$309:J598,9,0)=0,"",VLOOKUP(C1160,' Disaggregation - Section E '!A$309:J598,9,0)),"")</f>
        <v/>
      </c>
      <c r="K1160" s="721" t="str">
        <f ca="1">IFERROR(VLOOKUP(C1160,' Disaggregation - Section E '!A$309:J598,3,0),"")</f>
        <v/>
      </c>
      <c r="L1160" s="726" t="str">
        <f ca="1">IFERROR(IF(VLOOKUP(C1160,' Disaggregation - Section E '!A$309:J598,10,0)=0,"",VLOOKUP(C1160,' Disaggregation - Section E '!A$309:J598,10,0)),"")</f>
        <v/>
      </c>
      <c r="M1160" s="721" t="str">
        <f ca="1">IFERROR(IF(VLOOKUP(C1160,' Disaggregation - Section E '!A$309:P598,16,0)=0,"",VLOOKUP(C1160,' Disaggregation - Section E '!A$309:P598,16,0)),"")</f>
        <v/>
      </c>
    </row>
    <row r="1161" spans="1:13" x14ac:dyDescent="0.35">
      <c r="A1161" s="721" t="b">
        <f t="shared" ca="1" si="128"/>
        <v>0</v>
      </c>
      <c r="B1161" s="721"/>
      <c r="C1161" s="739" t="str">
        <f ca="1">IF(ROW()=876,"",OFFSET(C1161,-COUNTA(D$875:D1161)+1,0))</f>
        <v>a1V1R00000DyKPRUA3</v>
      </c>
      <c r="D1161" s="734"/>
      <c r="E1161" s="723" t="str">
        <f ca="1">IFERROR(IF(VLOOKUP(C1161,' Disaggregation - Section E '!A$309:J599,7,0)=0,"",VLOOKUP(C1161,' Disaggregation - Section E '!A$309:J599,7,0)*100),"")</f>
        <v/>
      </c>
      <c r="F1161" s="721"/>
      <c r="G1161" s="725" t="str">
        <f ca="1">IFERROR(IF(VLOOKUP(C1161,' Disaggregation - Section E '!A$309:J599,6,0)=0,"",VLOOKUP(C1161,' Disaggregation - Section E '!A$309:J599,6,0)),"")</f>
        <v/>
      </c>
      <c r="H1161" s="734" t="str">
        <f ca="1">IFERROR(IF(INDEX(' Disaggregation - Section E '!F$309:F599,MATCH(C1161,' Disaggregation - Section E '!A$309:A599,0)+1,1)&lt;&gt;0,INDEX(' Disaggregation - Section E '!F$309:F599,MATCH(C1161,' Disaggregation - Section E '!A$309:A599,0)+1,1),""),"")</f>
        <v/>
      </c>
      <c r="I1161" s="726" t="str">
        <f ca="1">IFERROR(IF(VLOOKUP(C1161,' Disaggregation - Section E '!A$309:J599,8,0)=0,"",VLOOKUP(C1161,' Disaggregation - Section E '!A$309:J599,8,0)),"")</f>
        <v/>
      </c>
      <c r="J1161" s="726" t="str">
        <f ca="1">IFERROR(IF(VLOOKUP(C1161,' Disaggregation - Section E '!A$309:J599,9,0)=0,"",VLOOKUP(C1161,' Disaggregation - Section E '!A$309:J599,9,0)),"")</f>
        <v/>
      </c>
      <c r="K1161" s="721" t="str">
        <f ca="1">IFERROR(VLOOKUP(C1161,' Disaggregation - Section E '!A$309:J599,3,0),"")</f>
        <v/>
      </c>
      <c r="L1161" s="726" t="str">
        <f ca="1">IFERROR(IF(VLOOKUP(C1161,' Disaggregation - Section E '!A$309:J599,10,0)=0,"",VLOOKUP(C1161,' Disaggregation - Section E '!A$309:J599,10,0)),"")</f>
        <v/>
      </c>
      <c r="M1161" s="721" t="str">
        <f ca="1">IFERROR(IF(VLOOKUP(C1161,' Disaggregation - Section E '!A$309:P599,16,0)=0,"",VLOOKUP(C1161,' Disaggregation - Section E '!A$309:P599,16,0)),"")</f>
        <v/>
      </c>
    </row>
    <row r="1162" spans="1:13" x14ac:dyDescent="0.35">
      <c r="A1162" s="721" t="b">
        <f t="shared" ca="1" si="128"/>
        <v>0</v>
      </c>
      <c r="B1162" s="721"/>
      <c r="C1162" s="739" t="str">
        <f ca="1">IF(ROW()=876,"",OFFSET(C1162,-COUNTA(D$875:D1162)+1,0))</f>
        <v>a1V1R00000DyKPSUA3</v>
      </c>
      <c r="D1162" s="734"/>
      <c r="E1162" s="723" t="str">
        <f ca="1">IFERROR(IF(VLOOKUP(C1162,' Disaggregation - Section E '!A$309:J600,7,0)=0,"",VLOOKUP(C1162,' Disaggregation - Section E '!A$309:J600,7,0)*100),"")</f>
        <v/>
      </c>
      <c r="F1162" s="721"/>
      <c r="G1162" s="725" t="str">
        <f ca="1">IFERROR(IF(VLOOKUP(C1162,' Disaggregation - Section E '!A$309:J600,6,0)=0,"",VLOOKUP(C1162,' Disaggregation - Section E '!A$309:J600,6,0)),"")</f>
        <v/>
      </c>
      <c r="H1162" s="734" t="str">
        <f ca="1">IFERROR(IF(INDEX(' Disaggregation - Section E '!F$309:F600,MATCH(C1162,' Disaggregation - Section E '!A$309:A600,0)+1,1)&lt;&gt;0,INDEX(' Disaggregation - Section E '!F$309:F600,MATCH(C1162,' Disaggregation - Section E '!A$309:A600,0)+1,1),""),"")</f>
        <v/>
      </c>
      <c r="I1162" s="726" t="str">
        <f ca="1">IFERROR(IF(VLOOKUP(C1162,' Disaggregation - Section E '!A$309:J600,8,0)=0,"",VLOOKUP(C1162,' Disaggregation - Section E '!A$309:J600,8,0)),"")</f>
        <v/>
      </c>
      <c r="J1162" s="726" t="str">
        <f ca="1">IFERROR(IF(VLOOKUP(C1162,' Disaggregation - Section E '!A$309:J600,9,0)=0,"",VLOOKUP(C1162,' Disaggregation - Section E '!A$309:J600,9,0)),"")</f>
        <v/>
      </c>
      <c r="K1162" s="721" t="str">
        <f ca="1">IFERROR(VLOOKUP(C1162,' Disaggregation - Section E '!A$309:J600,3,0),"")</f>
        <v/>
      </c>
      <c r="L1162" s="726" t="str">
        <f ca="1">IFERROR(IF(VLOOKUP(C1162,' Disaggregation - Section E '!A$309:J600,10,0)=0,"",VLOOKUP(C1162,' Disaggregation - Section E '!A$309:J600,10,0)),"")</f>
        <v/>
      </c>
      <c r="M1162" s="721" t="str">
        <f ca="1">IFERROR(IF(VLOOKUP(C1162,' Disaggregation - Section E '!A$309:P600,16,0)=0,"",VLOOKUP(C1162,' Disaggregation - Section E '!A$309:P600,16,0)),"")</f>
        <v/>
      </c>
    </row>
    <row r="1163" spans="1:13" x14ac:dyDescent="0.35">
      <c r="A1163" s="721" t="b">
        <f t="shared" ca="1" si="128"/>
        <v>0</v>
      </c>
      <c r="B1163" s="721"/>
      <c r="C1163" s="739" t="str">
        <f ca="1">IF(ROW()=876,"",OFFSET(C1163,-COUNTA(D$875:D1163)+1,0))</f>
        <v>a1V1R00000DyKPTUA3</v>
      </c>
      <c r="D1163" s="734"/>
      <c r="E1163" s="723" t="str">
        <f ca="1">IFERROR(IF(VLOOKUP(C1163,' Disaggregation - Section E '!A$309:J601,7,0)=0,"",VLOOKUP(C1163,' Disaggregation - Section E '!A$309:J601,7,0)*100),"")</f>
        <v/>
      </c>
      <c r="F1163" s="721"/>
      <c r="G1163" s="725" t="str">
        <f ca="1">IFERROR(IF(VLOOKUP(C1163,' Disaggregation - Section E '!A$309:J601,6,0)=0,"",VLOOKUP(C1163,' Disaggregation - Section E '!A$309:J601,6,0)),"")</f>
        <v/>
      </c>
      <c r="H1163" s="734" t="str">
        <f ca="1">IFERROR(IF(INDEX(' Disaggregation - Section E '!F$309:F601,MATCH(C1163,' Disaggregation - Section E '!A$309:A601,0)+1,1)&lt;&gt;0,INDEX(' Disaggregation - Section E '!F$309:F601,MATCH(C1163,' Disaggregation - Section E '!A$309:A601,0)+1,1),""),"")</f>
        <v/>
      </c>
      <c r="I1163" s="726" t="str">
        <f ca="1">IFERROR(IF(VLOOKUP(C1163,' Disaggregation - Section E '!A$309:J601,8,0)=0,"",VLOOKUP(C1163,' Disaggregation - Section E '!A$309:J601,8,0)),"")</f>
        <v/>
      </c>
      <c r="J1163" s="726" t="str">
        <f ca="1">IFERROR(IF(VLOOKUP(C1163,' Disaggregation - Section E '!A$309:J601,9,0)=0,"",VLOOKUP(C1163,' Disaggregation - Section E '!A$309:J601,9,0)),"")</f>
        <v/>
      </c>
      <c r="K1163" s="721" t="str">
        <f ca="1">IFERROR(VLOOKUP(C1163,' Disaggregation - Section E '!A$309:J601,3,0),"")</f>
        <v/>
      </c>
      <c r="L1163" s="726" t="str">
        <f ca="1">IFERROR(IF(VLOOKUP(C1163,' Disaggregation - Section E '!A$309:J601,10,0)=0,"",VLOOKUP(C1163,' Disaggregation - Section E '!A$309:J601,10,0)),"")</f>
        <v/>
      </c>
      <c r="M1163" s="721" t="str">
        <f ca="1">IFERROR(IF(VLOOKUP(C1163,' Disaggregation - Section E '!A$309:P601,16,0)=0,"",VLOOKUP(C1163,' Disaggregation - Section E '!A$309:P601,16,0)),"")</f>
        <v/>
      </c>
    </row>
    <row r="1164" spans="1:13" x14ac:dyDescent="0.35">
      <c r="A1164" s="721" t="b">
        <f t="shared" ca="1" si="128"/>
        <v>0</v>
      </c>
      <c r="B1164" s="721"/>
      <c r="C1164" s="739" t="str">
        <f ca="1">IF(ROW()=876,"",OFFSET(C1164,-COUNTA(D$875:D1164)+1,0))</f>
        <v>a1V1R00000DyKPUUA3</v>
      </c>
      <c r="D1164" s="734"/>
      <c r="E1164" s="723" t="str">
        <f ca="1">IFERROR(IF(VLOOKUP(C1164,' Disaggregation - Section E '!A$309:J602,7,0)=0,"",VLOOKUP(C1164,' Disaggregation - Section E '!A$309:J602,7,0)*100),"")</f>
        <v/>
      </c>
      <c r="F1164" s="721"/>
      <c r="G1164" s="725" t="str">
        <f ca="1">IFERROR(IF(VLOOKUP(C1164,' Disaggregation - Section E '!A$309:J602,6,0)=0,"",VLOOKUP(C1164,' Disaggregation - Section E '!A$309:J602,6,0)),"")</f>
        <v/>
      </c>
      <c r="H1164" s="734" t="str">
        <f ca="1">IFERROR(IF(INDEX(' Disaggregation - Section E '!F$309:F602,MATCH(C1164,' Disaggregation - Section E '!A$309:A602,0)+1,1)&lt;&gt;0,INDEX(' Disaggregation - Section E '!F$309:F602,MATCH(C1164,' Disaggregation - Section E '!A$309:A602,0)+1,1),""),"")</f>
        <v/>
      </c>
      <c r="I1164" s="726" t="str">
        <f ca="1">IFERROR(IF(VLOOKUP(C1164,' Disaggregation - Section E '!A$309:J602,8,0)=0,"",VLOOKUP(C1164,' Disaggregation - Section E '!A$309:J602,8,0)),"")</f>
        <v/>
      </c>
      <c r="J1164" s="726" t="str">
        <f ca="1">IFERROR(IF(VLOOKUP(C1164,' Disaggregation - Section E '!A$309:J602,9,0)=0,"",VLOOKUP(C1164,' Disaggregation - Section E '!A$309:J602,9,0)),"")</f>
        <v/>
      </c>
      <c r="K1164" s="721" t="str">
        <f ca="1">IFERROR(VLOOKUP(C1164,' Disaggregation - Section E '!A$309:J602,3,0),"")</f>
        <v/>
      </c>
      <c r="L1164" s="726" t="str">
        <f ca="1">IFERROR(IF(VLOOKUP(C1164,' Disaggregation - Section E '!A$309:J602,10,0)=0,"",VLOOKUP(C1164,' Disaggregation - Section E '!A$309:J602,10,0)),"")</f>
        <v/>
      </c>
      <c r="M1164" s="721" t="str">
        <f ca="1">IFERROR(IF(VLOOKUP(C1164,' Disaggregation - Section E '!A$309:P602,16,0)=0,"",VLOOKUP(C1164,' Disaggregation - Section E '!A$309:P602,16,0)),"")</f>
        <v/>
      </c>
    </row>
    <row r="1165" spans="1:13" x14ac:dyDescent="0.35">
      <c r="A1165" s="721" t="b">
        <f t="shared" ca="1" si="128"/>
        <v>0</v>
      </c>
      <c r="B1165" s="721"/>
      <c r="C1165" s="739" t="str">
        <f ca="1">IF(ROW()=876,"",OFFSET(C1165,-COUNTA(D$875:D1165)+1,0))</f>
        <v>a1V1R00000DyKPVUA3</v>
      </c>
      <c r="D1165" s="734"/>
      <c r="E1165" s="723" t="str">
        <f ca="1">IFERROR(IF(VLOOKUP(C1165,' Disaggregation - Section E '!A$309:J603,7,0)=0,"",VLOOKUP(C1165,' Disaggregation - Section E '!A$309:J603,7,0)*100),"")</f>
        <v/>
      </c>
      <c r="F1165" s="721"/>
      <c r="G1165" s="725" t="str">
        <f ca="1">IFERROR(IF(VLOOKUP(C1165,' Disaggregation - Section E '!A$309:J603,6,0)=0,"",VLOOKUP(C1165,' Disaggregation - Section E '!A$309:J603,6,0)),"")</f>
        <v/>
      </c>
      <c r="H1165" s="734" t="str">
        <f ca="1">IFERROR(IF(INDEX(' Disaggregation - Section E '!F$309:F603,MATCH(C1165,' Disaggregation - Section E '!A$309:A603,0)+1,1)&lt;&gt;0,INDEX(' Disaggregation - Section E '!F$309:F603,MATCH(C1165,' Disaggregation - Section E '!A$309:A603,0)+1,1),""),"")</f>
        <v/>
      </c>
      <c r="I1165" s="726" t="str">
        <f ca="1">IFERROR(IF(VLOOKUP(C1165,' Disaggregation - Section E '!A$309:J603,8,0)=0,"",VLOOKUP(C1165,' Disaggregation - Section E '!A$309:J603,8,0)),"")</f>
        <v/>
      </c>
      <c r="J1165" s="726" t="str">
        <f ca="1">IFERROR(IF(VLOOKUP(C1165,' Disaggregation - Section E '!A$309:J603,9,0)=0,"",VLOOKUP(C1165,' Disaggregation - Section E '!A$309:J603,9,0)),"")</f>
        <v/>
      </c>
      <c r="K1165" s="721" t="str">
        <f ca="1">IFERROR(VLOOKUP(C1165,' Disaggregation - Section E '!A$309:J603,3,0),"")</f>
        <v/>
      </c>
      <c r="L1165" s="726" t="str">
        <f ca="1">IFERROR(IF(VLOOKUP(C1165,' Disaggregation - Section E '!A$309:J603,10,0)=0,"",VLOOKUP(C1165,' Disaggregation - Section E '!A$309:J603,10,0)),"")</f>
        <v/>
      </c>
      <c r="M1165" s="721" t="str">
        <f ca="1">IFERROR(IF(VLOOKUP(C1165,' Disaggregation - Section E '!A$309:P603,16,0)=0,"",VLOOKUP(C1165,' Disaggregation - Section E '!A$309:P603,16,0)),"")</f>
        <v/>
      </c>
    </row>
    <row r="1166" spans="1:13" x14ac:dyDescent="0.35">
      <c r="A1166" s="721" t="b">
        <f t="shared" ca="1" si="128"/>
        <v>0</v>
      </c>
      <c r="B1166" s="721"/>
      <c r="C1166" s="739" t="str">
        <f ca="1">IF(ROW()=876,"",OFFSET(C1166,-COUNTA(D$875:D1166)+1,0))</f>
        <v>a1V1R00000DyKPWUA3</v>
      </c>
      <c r="D1166" s="734"/>
      <c r="E1166" s="723" t="str">
        <f ca="1">IFERROR(IF(VLOOKUP(C1166,' Disaggregation - Section E '!A$309:J604,7,0)=0,"",VLOOKUP(C1166,' Disaggregation - Section E '!A$309:J604,7,0)*100),"")</f>
        <v/>
      </c>
      <c r="F1166" s="721"/>
      <c r="G1166" s="725" t="str">
        <f ca="1">IFERROR(IF(VLOOKUP(C1166,' Disaggregation - Section E '!A$309:J604,6,0)=0,"",VLOOKUP(C1166,' Disaggregation - Section E '!A$309:J604,6,0)),"")</f>
        <v/>
      </c>
      <c r="H1166" s="734" t="str">
        <f ca="1">IFERROR(IF(INDEX(' Disaggregation - Section E '!F$309:F604,MATCH(C1166,' Disaggregation - Section E '!A$309:A604,0)+1,1)&lt;&gt;0,INDEX(' Disaggregation - Section E '!F$309:F604,MATCH(C1166,' Disaggregation - Section E '!A$309:A604,0)+1,1),""),"")</f>
        <v/>
      </c>
      <c r="I1166" s="726" t="str">
        <f ca="1">IFERROR(IF(VLOOKUP(C1166,' Disaggregation - Section E '!A$309:J604,8,0)=0,"",VLOOKUP(C1166,' Disaggregation - Section E '!A$309:J604,8,0)),"")</f>
        <v/>
      </c>
      <c r="J1166" s="726" t="str">
        <f ca="1">IFERROR(IF(VLOOKUP(C1166,' Disaggregation - Section E '!A$309:J604,9,0)=0,"",VLOOKUP(C1166,' Disaggregation - Section E '!A$309:J604,9,0)),"")</f>
        <v/>
      </c>
      <c r="K1166" s="721" t="str">
        <f ca="1">IFERROR(VLOOKUP(C1166,' Disaggregation - Section E '!A$309:J604,3,0),"")</f>
        <v/>
      </c>
      <c r="L1166" s="726" t="str">
        <f ca="1">IFERROR(IF(VLOOKUP(C1166,' Disaggregation - Section E '!A$309:J604,10,0)=0,"",VLOOKUP(C1166,' Disaggregation - Section E '!A$309:J604,10,0)),"")</f>
        <v/>
      </c>
      <c r="M1166" s="721" t="str">
        <f ca="1">IFERROR(IF(VLOOKUP(C1166,' Disaggregation - Section E '!A$309:P604,16,0)=0,"",VLOOKUP(C1166,' Disaggregation - Section E '!A$309:P604,16,0)),"")</f>
        <v/>
      </c>
    </row>
    <row r="1167" spans="1:13" x14ac:dyDescent="0.35">
      <c r="A1167" s="721" t="b">
        <f t="shared" ca="1" si="128"/>
        <v>0</v>
      </c>
      <c r="B1167" s="721"/>
      <c r="C1167" s="739" t="str">
        <f ca="1">IF(ROW()=876,"",OFFSET(C1167,-COUNTA(D$875:D1167)+1,0))</f>
        <v>a1V1R00000DyKPXUA3</v>
      </c>
      <c r="D1167" s="734"/>
      <c r="E1167" s="723" t="str">
        <f ca="1">IFERROR(IF(VLOOKUP(C1167,' Disaggregation - Section E '!A$309:J605,7,0)=0,"",VLOOKUP(C1167,' Disaggregation - Section E '!A$309:J605,7,0)*100),"")</f>
        <v/>
      </c>
      <c r="F1167" s="721"/>
      <c r="G1167" s="725" t="str">
        <f ca="1">IFERROR(IF(VLOOKUP(C1167,' Disaggregation - Section E '!A$309:J605,6,0)=0,"",VLOOKUP(C1167,' Disaggregation - Section E '!A$309:J605,6,0)),"")</f>
        <v/>
      </c>
      <c r="H1167" s="734" t="str">
        <f ca="1">IFERROR(IF(INDEX(' Disaggregation - Section E '!F$309:F605,MATCH(C1167,' Disaggregation - Section E '!A$309:A605,0)+1,1)&lt;&gt;0,INDEX(' Disaggregation - Section E '!F$309:F605,MATCH(C1167,' Disaggregation - Section E '!A$309:A605,0)+1,1),""),"")</f>
        <v/>
      </c>
      <c r="I1167" s="726" t="str">
        <f ca="1">IFERROR(IF(VLOOKUP(C1167,' Disaggregation - Section E '!A$309:J605,8,0)=0,"",VLOOKUP(C1167,' Disaggregation - Section E '!A$309:J605,8,0)),"")</f>
        <v/>
      </c>
      <c r="J1167" s="726" t="str">
        <f ca="1">IFERROR(IF(VLOOKUP(C1167,' Disaggregation - Section E '!A$309:J605,9,0)=0,"",VLOOKUP(C1167,' Disaggregation - Section E '!A$309:J605,9,0)),"")</f>
        <v/>
      </c>
      <c r="K1167" s="721" t="str">
        <f ca="1">IFERROR(VLOOKUP(C1167,' Disaggregation - Section E '!A$309:J605,3,0),"")</f>
        <v/>
      </c>
      <c r="L1167" s="726" t="str">
        <f ca="1">IFERROR(IF(VLOOKUP(C1167,' Disaggregation - Section E '!A$309:J605,10,0)=0,"",VLOOKUP(C1167,' Disaggregation - Section E '!A$309:J605,10,0)),"")</f>
        <v/>
      </c>
      <c r="M1167" s="721" t="str">
        <f ca="1">IFERROR(IF(VLOOKUP(C1167,' Disaggregation - Section E '!A$309:P605,16,0)=0,"",VLOOKUP(C1167,' Disaggregation - Section E '!A$309:P605,16,0)),"")</f>
        <v/>
      </c>
    </row>
    <row r="1168" spans="1:13" x14ac:dyDescent="0.35">
      <c r="A1168" s="721" t="b">
        <f t="shared" ca="1" si="128"/>
        <v>0</v>
      </c>
      <c r="B1168" s="721"/>
      <c r="C1168" s="739" t="str">
        <f ca="1">IF(ROW()=876,"",OFFSET(C1168,-COUNTA(D$875:D1168)+1,0))</f>
        <v>a1V1R00000DyKPYUA3</v>
      </c>
      <c r="D1168" s="734"/>
      <c r="E1168" s="723" t="str">
        <f ca="1">IFERROR(IF(VLOOKUP(C1168,' Disaggregation - Section E '!A$309:J606,7,0)=0,"",VLOOKUP(C1168,' Disaggregation - Section E '!A$309:J606,7,0)*100),"")</f>
        <v/>
      </c>
      <c r="F1168" s="721"/>
      <c r="G1168" s="725" t="str">
        <f ca="1">IFERROR(IF(VLOOKUP(C1168,' Disaggregation - Section E '!A$309:J606,6,0)=0,"",VLOOKUP(C1168,' Disaggregation - Section E '!A$309:J606,6,0)),"")</f>
        <v/>
      </c>
      <c r="H1168" s="734" t="str">
        <f ca="1">IFERROR(IF(INDEX(' Disaggregation - Section E '!F$309:F606,MATCH(C1168,' Disaggregation - Section E '!A$309:A606,0)+1,1)&lt;&gt;0,INDEX(' Disaggregation - Section E '!F$309:F606,MATCH(C1168,' Disaggregation - Section E '!A$309:A606,0)+1,1),""),"")</f>
        <v/>
      </c>
      <c r="I1168" s="726" t="str">
        <f ca="1">IFERROR(IF(VLOOKUP(C1168,' Disaggregation - Section E '!A$309:J606,8,0)=0,"",VLOOKUP(C1168,' Disaggregation - Section E '!A$309:J606,8,0)),"")</f>
        <v/>
      </c>
      <c r="J1168" s="726" t="str">
        <f ca="1">IFERROR(IF(VLOOKUP(C1168,' Disaggregation - Section E '!A$309:J606,9,0)=0,"",VLOOKUP(C1168,' Disaggregation - Section E '!A$309:J606,9,0)),"")</f>
        <v/>
      </c>
      <c r="K1168" s="721" t="str">
        <f ca="1">IFERROR(VLOOKUP(C1168,' Disaggregation - Section E '!A$309:J606,3,0),"")</f>
        <v/>
      </c>
      <c r="L1168" s="726" t="str">
        <f ca="1">IFERROR(IF(VLOOKUP(C1168,' Disaggregation - Section E '!A$309:J606,10,0)=0,"",VLOOKUP(C1168,' Disaggregation - Section E '!A$309:J606,10,0)),"")</f>
        <v/>
      </c>
      <c r="M1168" s="721" t="str">
        <f ca="1">IFERROR(IF(VLOOKUP(C1168,' Disaggregation - Section E '!A$309:P606,16,0)=0,"",VLOOKUP(C1168,' Disaggregation - Section E '!A$309:P606,16,0)),"")</f>
        <v/>
      </c>
    </row>
    <row r="1169" spans="1:13" x14ac:dyDescent="0.35">
      <c r="A1169" s="721" t="b">
        <f t="shared" ca="1" si="128"/>
        <v>0</v>
      </c>
      <c r="B1169" s="721"/>
      <c r="C1169" s="739" t="str">
        <f ca="1">IF(ROW()=876,"",OFFSET(C1169,-COUNTA(D$875:D1169)+1,0))</f>
        <v>a1V1R00000DyKPZUA3</v>
      </c>
      <c r="D1169" s="734"/>
      <c r="E1169" s="723" t="str">
        <f ca="1">IFERROR(IF(VLOOKUP(C1169,' Disaggregation - Section E '!A$309:J607,7,0)=0,"",VLOOKUP(C1169,' Disaggregation - Section E '!A$309:J607,7,0)*100),"")</f>
        <v/>
      </c>
      <c r="F1169" s="721"/>
      <c r="G1169" s="725" t="str">
        <f ca="1">IFERROR(IF(VLOOKUP(C1169,' Disaggregation - Section E '!A$309:J607,6,0)=0,"",VLOOKUP(C1169,' Disaggregation - Section E '!A$309:J607,6,0)),"")</f>
        <v/>
      </c>
      <c r="H1169" s="734" t="str">
        <f ca="1">IFERROR(IF(INDEX(' Disaggregation - Section E '!F$309:F607,MATCH(C1169,' Disaggregation - Section E '!A$309:A607,0)+1,1)&lt;&gt;0,INDEX(' Disaggregation - Section E '!F$309:F607,MATCH(C1169,' Disaggregation - Section E '!A$309:A607,0)+1,1),""),"")</f>
        <v/>
      </c>
      <c r="I1169" s="726" t="str">
        <f ca="1">IFERROR(IF(VLOOKUP(C1169,' Disaggregation - Section E '!A$309:J607,8,0)=0,"",VLOOKUP(C1169,' Disaggregation - Section E '!A$309:J607,8,0)),"")</f>
        <v/>
      </c>
      <c r="J1169" s="726" t="str">
        <f ca="1">IFERROR(IF(VLOOKUP(C1169,' Disaggregation - Section E '!A$309:J607,9,0)=0,"",VLOOKUP(C1169,' Disaggregation - Section E '!A$309:J607,9,0)),"")</f>
        <v/>
      </c>
      <c r="K1169" s="721" t="str">
        <f ca="1">IFERROR(VLOOKUP(C1169,' Disaggregation - Section E '!A$309:J607,3,0),"")</f>
        <v/>
      </c>
      <c r="L1169" s="726" t="str">
        <f ca="1">IFERROR(IF(VLOOKUP(C1169,' Disaggregation - Section E '!A$309:J607,10,0)=0,"",VLOOKUP(C1169,' Disaggregation - Section E '!A$309:J607,10,0)),"")</f>
        <v/>
      </c>
      <c r="M1169" s="721" t="str">
        <f ca="1">IFERROR(IF(VLOOKUP(C1169,' Disaggregation - Section E '!A$309:P607,16,0)=0,"",VLOOKUP(C1169,' Disaggregation - Section E '!A$309:P607,16,0)),"")</f>
        <v/>
      </c>
    </row>
    <row r="1170" spans="1:13" x14ac:dyDescent="0.35">
      <c r="A1170" s="721" t="b">
        <f t="shared" ca="1" si="128"/>
        <v>0</v>
      </c>
      <c r="B1170" s="721"/>
      <c r="C1170" s="739" t="str">
        <f ca="1">IF(ROW()=876,"",OFFSET(C1170,-COUNTA(D$875:D1170)+1,0))</f>
        <v>a1V1R00000DyKPaUAN</v>
      </c>
      <c r="D1170" s="734"/>
      <c r="E1170" s="723" t="str">
        <f ca="1">IFERROR(IF(VLOOKUP(C1170,' Disaggregation - Section E '!A$309:J608,7,0)=0,"",VLOOKUP(C1170,' Disaggregation - Section E '!A$309:J608,7,0)*100),"")</f>
        <v/>
      </c>
      <c r="F1170" s="721"/>
      <c r="G1170" s="725" t="str">
        <f ca="1">IFERROR(IF(VLOOKUP(C1170,' Disaggregation - Section E '!A$309:J608,6,0)=0,"",VLOOKUP(C1170,' Disaggregation - Section E '!A$309:J608,6,0)),"")</f>
        <v/>
      </c>
      <c r="H1170" s="734" t="str">
        <f ca="1">IFERROR(IF(INDEX(' Disaggregation - Section E '!F$309:F608,MATCH(C1170,' Disaggregation - Section E '!A$309:A608,0)+1,1)&lt;&gt;0,INDEX(' Disaggregation - Section E '!F$309:F608,MATCH(C1170,' Disaggregation - Section E '!A$309:A608,0)+1,1),""),"")</f>
        <v/>
      </c>
      <c r="I1170" s="726" t="str">
        <f ca="1">IFERROR(IF(VLOOKUP(C1170,' Disaggregation - Section E '!A$309:J608,8,0)=0,"",VLOOKUP(C1170,' Disaggregation - Section E '!A$309:J608,8,0)),"")</f>
        <v/>
      </c>
      <c r="J1170" s="726" t="str">
        <f ca="1">IFERROR(IF(VLOOKUP(C1170,' Disaggregation - Section E '!A$309:J608,9,0)=0,"",VLOOKUP(C1170,' Disaggregation - Section E '!A$309:J608,9,0)),"")</f>
        <v/>
      </c>
      <c r="K1170" s="721" t="str">
        <f ca="1">IFERROR(VLOOKUP(C1170,' Disaggregation - Section E '!A$309:J608,3,0),"")</f>
        <v/>
      </c>
      <c r="L1170" s="726" t="str">
        <f ca="1">IFERROR(IF(VLOOKUP(C1170,' Disaggregation - Section E '!A$309:J608,10,0)=0,"",VLOOKUP(C1170,' Disaggregation - Section E '!A$309:J608,10,0)),"")</f>
        <v/>
      </c>
      <c r="M1170" s="721" t="str">
        <f ca="1">IFERROR(IF(VLOOKUP(C1170,' Disaggregation - Section E '!A$309:P608,16,0)=0,"",VLOOKUP(C1170,' Disaggregation - Section E '!A$309:P608,16,0)),"")</f>
        <v/>
      </c>
    </row>
    <row r="1171" spans="1:13" x14ac:dyDescent="0.35">
      <c r="A1171" s="721" t="b">
        <f t="shared" ca="1" si="128"/>
        <v>0</v>
      </c>
      <c r="B1171" s="721"/>
      <c r="C1171" s="739" t="str">
        <f ca="1">IF(ROW()=876,"",OFFSET(C1171,-COUNTA(D$875:D1171)+1,0))</f>
        <v>a1V1R00000DyKPbUAN</v>
      </c>
      <c r="D1171" s="734"/>
      <c r="E1171" s="723" t="str">
        <f ca="1">IFERROR(IF(VLOOKUP(C1171,' Disaggregation - Section E '!A$309:J609,7,0)=0,"",VLOOKUP(C1171,' Disaggregation - Section E '!A$309:J609,7,0)*100),"")</f>
        <v/>
      </c>
      <c r="F1171" s="721"/>
      <c r="G1171" s="725" t="str">
        <f ca="1">IFERROR(IF(VLOOKUP(C1171,' Disaggregation - Section E '!A$309:J609,6,0)=0,"",VLOOKUP(C1171,' Disaggregation - Section E '!A$309:J609,6,0)),"")</f>
        <v/>
      </c>
      <c r="H1171" s="734" t="str">
        <f ca="1">IFERROR(IF(INDEX(' Disaggregation - Section E '!F$309:F609,MATCH(C1171,' Disaggregation - Section E '!A$309:A609,0)+1,1)&lt;&gt;0,INDEX(' Disaggregation - Section E '!F$309:F609,MATCH(C1171,' Disaggregation - Section E '!A$309:A609,0)+1,1),""),"")</f>
        <v/>
      </c>
      <c r="I1171" s="726" t="str">
        <f ca="1">IFERROR(IF(VLOOKUP(C1171,' Disaggregation - Section E '!A$309:J609,8,0)=0,"",VLOOKUP(C1171,' Disaggregation - Section E '!A$309:J609,8,0)),"")</f>
        <v/>
      </c>
      <c r="J1171" s="726" t="str">
        <f ca="1">IFERROR(IF(VLOOKUP(C1171,' Disaggregation - Section E '!A$309:J609,9,0)=0,"",VLOOKUP(C1171,' Disaggregation - Section E '!A$309:J609,9,0)),"")</f>
        <v/>
      </c>
      <c r="K1171" s="721" t="str">
        <f ca="1">IFERROR(VLOOKUP(C1171,' Disaggregation - Section E '!A$309:J609,3,0),"")</f>
        <v/>
      </c>
      <c r="L1171" s="726" t="str">
        <f ca="1">IFERROR(IF(VLOOKUP(C1171,' Disaggregation - Section E '!A$309:J609,10,0)=0,"",VLOOKUP(C1171,' Disaggregation - Section E '!A$309:J609,10,0)),"")</f>
        <v/>
      </c>
      <c r="M1171" s="721" t="str">
        <f ca="1">IFERROR(IF(VLOOKUP(C1171,' Disaggregation - Section E '!A$309:P609,16,0)=0,"",VLOOKUP(C1171,' Disaggregation - Section E '!A$309:P609,16,0)),"")</f>
        <v/>
      </c>
    </row>
    <row r="1172" spans="1:13" x14ac:dyDescent="0.35">
      <c r="A1172" s="721" t="b">
        <f t="shared" ca="1" si="128"/>
        <v>0</v>
      </c>
      <c r="B1172" s="721"/>
      <c r="C1172" s="739" t="str">
        <f ca="1">IF(ROW()=876,"",OFFSET(C1172,-COUNTA(D$875:D1172)+1,0))</f>
        <v>a1V1R00000DyKPcUAN</v>
      </c>
      <c r="D1172" s="734"/>
      <c r="E1172" s="723" t="str">
        <f ca="1">IFERROR(IF(VLOOKUP(C1172,' Disaggregation - Section E '!A$309:J610,7,0)=0,"",VLOOKUP(C1172,' Disaggregation - Section E '!A$309:J610,7,0)*100),"")</f>
        <v/>
      </c>
      <c r="F1172" s="721"/>
      <c r="G1172" s="725" t="str">
        <f ca="1">IFERROR(IF(VLOOKUP(C1172,' Disaggregation - Section E '!A$309:J610,6,0)=0,"",VLOOKUP(C1172,' Disaggregation - Section E '!A$309:J610,6,0)),"")</f>
        <v/>
      </c>
      <c r="H1172" s="734" t="str">
        <f ca="1">IFERROR(IF(INDEX(' Disaggregation - Section E '!F$309:F610,MATCH(C1172,' Disaggregation - Section E '!A$309:A610,0)+1,1)&lt;&gt;0,INDEX(' Disaggregation - Section E '!F$309:F610,MATCH(C1172,' Disaggregation - Section E '!A$309:A610,0)+1,1),""),"")</f>
        <v/>
      </c>
      <c r="I1172" s="726" t="str">
        <f ca="1">IFERROR(IF(VLOOKUP(C1172,' Disaggregation - Section E '!A$309:J610,8,0)=0,"",VLOOKUP(C1172,' Disaggregation - Section E '!A$309:J610,8,0)),"")</f>
        <v/>
      </c>
      <c r="J1172" s="726" t="str">
        <f ca="1">IFERROR(IF(VLOOKUP(C1172,' Disaggregation - Section E '!A$309:J610,9,0)=0,"",VLOOKUP(C1172,' Disaggregation - Section E '!A$309:J610,9,0)),"")</f>
        <v/>
      </c>
      <c r="K1172" s="721" t="str">
        <f ca="1">IFERROR(VLOOKUP(C1172,' Disaggregation - Section E '!A$309:J610,3,0),"")</f>
        <v/>
      </c>
      <c r="L1172" s="726" t="str">
        <f ca="1">IFERROR(IF(VLOOKUP(C1172,' Disaggregation - Section E '!A$309:J610,10,0)=0,"",VLOOKUP(C1172,' Disaggregation - Section E '!A$309:J610,10,0)),"")</f>
        <v/>
      </c>
      <c r="M1172" s="721" t="str">
        <f ca="1">IFERROR(IF(VLOOKUP(C1172,' Disaggregation - Section E '!A$309:P610,16,0)=0,"",VLOOKUP(C1172,' Disaggregation - Section E '!A$309:P610,16,0)),"")</f>
        <v/>
      </c>
    </row>
    <row r="1173" spans="1:13" x14ac:dyDescent="0.35">
      <c r="A1173" s="721" t="b">
        <f t="shared" ca="1" si="128"/>
        <v>0</v>
      </c>
      <c r="B1173" s="721"/>
      <c r="C1173" s="739" t="str">
        <f ca="1">IF(ROW()=876,"",OFFSET(C1173,-COUNTA(D$875:D1173)+1,0))</f>
        <v>a1V1R00000DyKPdUAN</v>
      </c>
      <c r="D1173" s="734"/>
      <c r="E1173" s="723" t="str">
        <f ca="1">IFERROR(IF(VLOOKUP(C1173,' Disaggregation - Section E '!A$309:J611,7,0)=0,"",VLOOKUP(C1173,' Disaggregation - Section E '!A$309:J611,7,0)*100),"")</f>
        <v/>
      </c>
      <c r="F1173" s="721"/>
      <c r="G1173" s="725" t="str">
        <f ca="1">IFERROR(IF(VLOOKUP(C1173,' Disaggregation - Section E '!A$309:J611,6,0)=0,"",VLOOKUP(C1173,' Disaggregation - Section E '!A$309:J611,6,0)),"")</f>
        <v/>
      </c>
      <c r="H1173" s="734" t="str">
        <f ca="1">IFERROR(IF(INDEX(' Disaggregation - Section E '!F$309:F611,MATCH(C1173,' Disaggregation - Section E '!A$309:A611,0)+1,1)&lt;&gt;0,INDEX(' Disaggregation - Section E '!F$309:F611,MATCH(C1173,' Disaggregation - Section E '!A$309:A611,0)+1,1),""),"")</f>
        <v/>
      </c>
      <c r="I1173" s="726" t="str">
        <f ca="1">IFERROR(IF(VLOOKUP(C1173,' Disaggregation - Section E '!A$309:J611,8,0)=0,"",VLOOKUP(C1173,' Disaggregation - Section E '!A$309:J611,8,0)),"")</f>
        <v/>
      </c>
      <c r="J1173" s="726" t="str">
        <f ca="1">IFERROR(IF(VLOOKUP(C1173,' Disaggregation - Section E '!A$309:J611,9,0)=0,"",VLOOKUP(C1173,' Disaggregation - Section E '!A$309:J611,9,0)),"")</f>
        <v/>
      </c>
      <c r="K1173" s="721" t="str">
        <f ca="1">IFERROR(VLOOKUP(C1173,' Disaggregation - Section E '!A$309:J611,3,0),"")</f>
        <v/>
      </c>
      <c r="L1173" s="726" t="str">
        <f ca="1">IFERROR(IF(VLOOKUP(C1173,' Disaggregation - Section E '!A$309:J611,10,0)=0,"",VLOOKUP(C1173,' Disaggregation - Section E '!A$309:J611,10,0)),"")</f>
        <v/>
      </c>
      <c r="M1173" s="721" t="str">
        <f ca="1">IFERROR(IF(VLOOKUP(C1173,' Disaggregation - Section E '!A$309:P611,16,0)=0,"",VLOOKUP(C1173,' Disaggregation - Section E '!A$309:P611,16,0)),"")</f>
        <v/>
      </c>
    </row>
    <row r="1174" spans="1:13" x14ac:dyDescent="0.35">
      <c r="A1174" s="721" t="b">
        <f t="shared" ca="1" si="128"/>
        <v>0</v>
      </c>
      <c r="B1174" s="721"/>
      <c r="C1174" s="739" t="str">
        <f ca="1">IF(ROW()=876,"",OFFSET(C1174,-COUNTA(D$875:D1174)+1,0))</f>
        <v>a1V1R00000DyKPeUAN</v>
      </c>
      <c r="D1174" s="734"/>
      <c r="E1174" s="723" t="str">
        <f ca="1">IFERROR(IF(VLOOKUP(C1174,' Disaggregation - Section E '!A$309:J612,7,0)=0,"",VLOOKUP(C1174,' Disaggregation - Section E '!A$309:J612,7,0)*100),"")</f>
        <v/>
      </c>
      <c r="F1174" s="721"/>
      <c r="G1174" s="725" t="str">
        <f ca="1">IFERROR(IF(VLOOKUP(C1174,' Disaggregation - Section E '!A$309:J612,6,0)=0,"",VLOOKUP(C1174,' Disaggregation - Section E '!A$309:J612,6,0)),"")</f>
        <v/>
      </c>
      <c r="H1174" s="734" t="str">
        <f ca="1">IFERROR(IF(INDEX(' Disaggregation - Section E '!F$309:F612,MATCH(C1174,' Disaggregation - Section E '!A$309:A612,0)+1,1)&lt;&gt;0,INDEX(' Disaggregation - Section E '!F$309:F612,MATCH(C1174,' Disaggregation - Section E '!A$309:A612,0)+1,1),""),"")</f>
        <v/>
      </c>
      <c r="I1174" s="726" t="str">
        <f ca="1">IFERROR(IF(VLOOKUP(C1174,' Disaggregation - Section E '!A$309:J612,8,0)=0,"",VLOOKUP(C1174,' Disaggregation - Section E '!A$309:J612,8,0)),"")</f>
        <v/>
      </c>
      <c r="J1174" s="726" t="str">
        <f ca="1">IFERROR(IF(VLOOKUP(C1174,' Disaggregation - Section E '!A$309:J612,9,0)=0,"",VLOOKUP(C1174,' Disaggregation - Section E '!A$309:J612,9,0)),"")</f>
        <v/>
      </c>
      <c r="K1174" s="721" t="str">
        <f ca="1">IFERROR(VLOOKUP(C1174,' Disaggregation - Section E '!A$309:J612,3,0),"")</f>
        <v/>
      </c>
      <c r="L1174" s="726" t="str">
        <f ca="1">IFERROR(IF(VLOOKUP(C1174,' Disaggregation - Section E '!A$309:J612,10,0)=0,"",VLOOKUP(C1174,' Disaggregation - Section E '!A$309:J612,10,0)),"")</f>
        <v/>
      </c>
      <c r="M1174" s="721" t="str">
        <f ca="1">IFERROR(IF(VLOOKUP(C1174,' Disaggregation - Section E '!A$309:P612,16,0)=0,"",VLOOKUP(C1174,' Disaggregation - Section E '!A$309:P612,16,0)),"")</f>
        <v/>
      </c>
    </row>
    <row r="1175" spans="1:13" x14ac:dyDescent="0.35">
      <c r="A1175" s="721" t="b">
        <f t="shared" ca="1" si="128"/>
        <v>0</v>
      </c>
      <c r="B1175" s="721"/>
      <c r="C1175" s="739" t="str">
        <f ca="1">IF(ROW()=876,"",OFFSET(C1175,-COUNTA(D$875:D1175)+1,0))</f>
        <v>a1V1R00000DyKPfUAN</v>
      </c>
      <c r="D1175" s="734"/>
      <c r="E1175" s="723" t="str">
        <f ca="1">IFERROR(IF(VLOOKUP(C1175,' Disaggregation - Section E '!A$309:J613,7,0)=0,"",VLOOKUP(C1175,' Disaggregation - Section E '!A$309:J613,7,0)*100),"")</f>
        <v/>
      </c>
      <c r="F1175" s="721"/>
      <c r="G1175" s="725" t="str">
        <f ca="1">IFERROR(IF(VLOOKUP(C1175,' Disaggregation - Section E '!A$309:J613,6,0)=0,"",VLOOKUP(C1175,' Disaggregation - Section E '!A$309:J613,6,0)),"")</f>
        <v/>
      </c>
      <c r="H1175" s="734" t="str">
        <f ca="1">IFERROR(IF(INDEX(' Disaggregation - Section E '!F$309:F613,MATCH(C1175,' Disaggregation - Section E '!A$309:A613,0)+1,1)&lt;&gt;0,INDEX(' Disaggregation - Section E '!F$309:F613,MATCH(C1175,' Disaggregation - Section E '!A$309:A613,0)+1,1),""),"")</f>
        <v/>
      </c>
      <c r="I1175" s="726" t="str">
        <f ca="1">IFERROR(IF(VLOOKUP(C1175,' Disaggregation - Section E '!A$309:J613,8,0)=0,"",VLOOKUP(C1175,' Disaggregation - Section E '!A$309:J613,8,0)),"")</f>
        <v/>
      </c>
      <c r="J1175" s="726" t="str">
        <f ca="1">IFERROR(IF(VLOOKUP(C1175,' Disaggregation - Section E '!A$309:J613,9,0)=0,"",VLOOKUP(C1175,' Disaggregation - Section E '!A$309:J613,9,0)),"")</f>
        <v/>
      </c>
      <c r="K1175" s="721" t="str">
        <f ca="1">IFERROR(VLOOKUP(C1175,' Disaggregation - Section E '!A$309:J613,3,0),"")</f>
        <v/>
      </c>
      <c r="L1175" s="726" t="str">
        <f ca="1">IFERROR(IF(VLOOKUP(C1175,' Disaggregation - Section E '!A$309:J613,10,0)=0,"",VLOOKUP(C1175,' Disaggregation - Section E '!A$309:J613,10,0)),"")</f>
        <v/>
      </c>
      <c r="M1175" s="721" t="str">
        <f ca="1">IFERROR(IF(VLOOKUP(C1175,' Disaggregation - Section E '!A$309:P613,16,0)=0,"",VLOOKUP(C1175,' Disaggregation - Section E '!A$309:P613,16,0)),"")</f>
        <v/>
      </c>
    </row>
    <row r="1176" spans="1:13" x14ac:dyDescent="0.35">
      <c r="A1176" s="721" t="b">
        <f t="shared" ca="1" si="128"/>
        <v>0</v>
      </c>
      <c r="B1176" s="721"/>
      <c r="C1176" s="739" t="str">
        <f ca="1">IF(ROW()=876,"",OFFSET(C1176,-COUNTA(D$875:D1176)+1,0))</f>
        <v>a1V1R00000DyKPgUAN</v>
      </c>
      <c r="D1176" s="734"/>
      <c r="E1176" s="723" t="str">
        <f ca="1">IFERROR(IF(VLOOKUP(C1176,' Disaggregation - Section E '!A$309:J614,7,0)=0,"",VLOOKUP(C1176,' Disaggregation - Section E '!A$309:J614,7,0)*100),"")</f>
        <v/>
      </c>
      <c r="F1176" s="721"/>
      <c r="G1176" s="725" t="str">
        <f ca="1">IFERROR(IF(VLOOKUP(C1176,' Disaggregation - Section E '!A$309:J614,6,0)=0,"",VLOOKUP(C1176,' Disaggregation - Section E '!A$309:J614,6,0)),"")</f>
        <v/>
      </c>
      <c r="H1176" s="734" t="str">
        <f ca="1">IFERROR(IF(INDEX(' Disaggregation - Section E '!F$309:F614,MATCH(C1176,' Disaggregation - Section E '!A$309:A614,0)+1,1)&lt;&gt;0,INDEX(' Disaggregation - Section E '!F$309:F614,MATCH(C1176,' Disaggregation - Section E '!A$309:A614,0)+1,1),""),"")</f>
        <v/>
      </c>
      <c r="I1176" s="726" t="str">
        <f ca="1">IFERROR(IF(VLOOKUP(C1176,' Disaggregation - Section E '!A$309:J614,8,0)=0,"",VLOOKUP(C1176,' Disaggregation - Section E '!A$309:J614,8,0)),"")</f>
        <v/>
      </c>
      <c r="J1176" s="726" t="str">
        <f ca="1">IFERROR(IF(VLOOKUP(C1176,' Disaggregation - Section E '!A$309:J614,9,0)=0,"",VLOOKUP(C1176,' Disaggregation - Section E '!A$309:J614,9,0)),"")</f>
        <v/>
      </c>
      <c r="K1176" s="721" t="str">
        <f ca="1">IFERROR(VLOOKUP(C1176,' Disaggregation - Section E '!A$309:J614,3,0),"")</f>
        <v/>
      </c>
      <c r="L1176" s="726" t="str">
        <f ca="1">IFERROR(IF(VLOOKUP(C1176,' Disaggregation - Section E '!A$309:J614,10,0)=0,"",VLOOKUP(C1176,' Disaggregation - Section E '!A$309:J614,10,0)),"")</f>
        <v/>
      </c>
      <c r="M1176" s="721" t="str">
        <f ca="1">IFERROR(IF(VLOOKUP(C1176,' Disaggregation - Section E '!A$309:P614,16,0)=0,"",VLOOKUP(C1176,' Disaggregation - Section E '!A$309:P614,16,0)),"")</f>
        <v/>
      </c>
    </row>
    <row r="1178" spans="1:13" x14ac:dyDescent="0.35">
      <c r="A1178" s="730" t="s">
        <v>345</v>
      </c>
    </row>
    <row r="1179" spans="1:13" x14ac:dyDescent="0.35">
      <c r="A1179" s="721" t="s">
        <v>59</v>
      </c>
      <c r="B1179" s="721"/>
      <c r="C1179" s="721" t="s">
        <v>61</v>
      </c>
      <c r="D1179" s="721" t="s">
        <v>21</v>
      </c>
      <c r="E1179" s="721" t="s">
        <v>4</v>
      </c>
      <c r="F1179" s="721" t="s">
        <v>31</v>
      </c>
      <c r="G1179" s="721" t="s">
        <v>2</v>
      </c>
      <c r="H1179" s="721" t="s">
        <v>3</v>
      </c>
      <c r="I1179" s="721" t="s">
        <v>33</v>
      </c>
      <c r="J1179" s="721" t="s">
        <v>18</v>
      </c>
      <c r="K1179" s="721" t="s">
        <v>692</v>
      </c>
      <c r="L1179" s="721" t="s">
        <v>9</v>
      </c>
      <c r="M1179" s="721" t="s">
        <v>700</v>
      </c>
    </row>
    <row r="1180" spans="1:13" hidden="1" x14ac:dyDescent="0.35">
      <c r="A1180" s="721" t="b">
        <f ca="1">IF(AND(OR(E1180&lt;&gt;"",G1180&lt;&gt;"",H1180&lt;&gt;""),M1180&lt;&gt;""),TRUE,FALSE)</f>
        <v>0</v>
      </c>
      <c r="B1180" s="721"/>
      <c r="C1180" s="737" t="str">
        <f ca="1">IF(ROW()=1180,"",OFFSET(B1180,-COUNTA(D$1179:D1180)+1,1))</f>
        <v/>
      </c>
      <c r="D1180" s="734"/>
      <c r="E1180" s="723" t="str">
        <f ca="1">IFERROR(IF(VLOOKUP(C1180,' Disaggregation - Section E '!A$7:J12,7,0)=0,"",VLOOKUP(C1180,' Disaggregation - Section E '!A$7:J12,7,0)*100),"")</f>
        <v/>
      </c>
      <c r="F1180" s="726" t="str">
        <f ca="1">IFERROR(IF(VLOOKUP(C1180,' Disaggregation - Section E '!A$7:J12,5,0)=0,"",VLOOKUP(C1180,' Disaggregation - Section E '!A$7:J12,5,0)),"")</f>
        <v/>
      </c>
      <c r="G1180" s="725" t="str">
        <f ca="1">IFERROR(IF(VLOOKUP(C1180,' Disaggregation - Section E '!A$7:J12,6,0)=0,"",VLOOKUP(C1180,' Disaggregation - Section E '!A$7:J12,6,0)),"")</f>
        <v/>
      </c>
      <c r="H1180" s="734" t="str">
        <f ca="1">IFERROR(IF(INDEX(' Disaggregation - Section E '!F$7:F12,MATCH(C1180,' Disaggregation - Section E '!A$7:A12,0)+1,1)&lt;&gt;0,INDEX(' Disaggregation - Section E '!F$7:F12,MATCH(C1180,' Disaggregation - Section E '!A$7:A12,0)+1,1),""),"")</f>
        <v/>
      </c>
      <c r="I1180" s="726" t="str">
        <f ca="1">IFERROR(IF(VLOOKUP(C1180,' Disaggregation - Section E '!A$7:J12,8,0)=0,"",VLOOKUP(C1180,' Disaggregation - Section E '!A$7:J12,8,0)),"")</f>
        <v/>
      </c>
      <c r="J1180" s="726" t="str">
        <f ca="1">IFERROR(IF(VLOOKUP(C1180,' Disaggregation - Section E '!A$7:J12,9,0)=0,"",VLOOKUP(C1180,' Disaggregation - Section E '!A$7:J12,9,0)),"")</f>
        <v/>
      </c>
      <c r="K1180" s="721" t="str">
        <f ca="1">IFERROR(VLOOKUP(C1180,' Disaggregation - Section E '!A$7:J12,3,0),"")</f>
        <v/>
      </c>
      <c r="L1180" s="726" t="str">
        <f ca="1">IFERROR(IF(VLOOKUP(C1180,' Disaggregation - Section E '!A$7:J12,10,0)=0,"",VLOOKUP(C1180,' Disaggregation - Section E '!A$7:J12,10,0)),"")</f>
        <v/>
      </c>
      <c r="M1180" s="721" t="str">
        <f ca="1">IFERROR(IF(VLOOKUP(C1180,' Disaggregation - Section E '!A$7:P12,16,0)=0,"",VLOOKUP(C1180,' Disaggregation - Section E '!A$7:P12,16,0)),"")</f>
        <v/>
      </c>
    </row>
    <row r="1181" spans="1:13" x14ac:dyDescent="0.35">
      <c r="A1181" s="721" t="b">
        <v>0</v>
      </c>
      <c r="B1181" s="721"/>
      <c r="C1181" s="737" t="s">
        <v>2067</v>
      </c>
      <c r="D1181" s="734">
        <v>1</v>
      </c>
      <c r="E1181" s="723"/>
      <c r="F1181" s="726"/>
      <c r="G1181" s="725"/>
      <c r="H1181" s="734"/>
      <c r="I1181" s="726"/>
      <c r="J1181" s="726"/>
      <c r="K1181" s="721" t="str">
        <f ca="1">IFERROR(VLOOKUP(C1181,' Disaggregation - Section E '!A$7:J13,3,0),"")</f>
        <v>Malaria I-2.1 Confirmed malaria cases (microscopy or RDT): rate per 1000 persons per year</v>
      </c>
      <c r="L1181" s="726"/>
      <c r="M1181" s="721"/>
    </row>
    <row r="1182" spans="1:13" x14ac:dyDescent="0.35">
      <c r="A1182" s="721" t="b">
        <v>0</v>
      </c>
      <c r="B1182" s="721"/>
      <c r="C1182" s="737" t="s">
        <v>2068</v>
      </c>
      <c r="D1182" s="734">
        <v>1</v>
      </c>
      <c r="E1182" s="723"/>
      <c r="F1182" s="726"/>
      <c r="G1182" s="725"/>
      <c r="H1182" s="734"/>
      <c r="I1182" s="726"/>
      <c r="J1182" s="726"/>
      <c r="K1182" s="721" t="str">
        <f ca="1">IFERROR(VLOOKUP(C1182,' Disaggregation - Section E '!A$7:J14,3,0),"")</f>
        <v>Malaria I-2.1 Confirmed malaria cases (microscopy or RDT): rate per 1000 persons per year</v>
      </c>
      <c r="L1182" s="726"/>
      <c r="M1182" s="721"/>
    </row>
    <row r="1183" spans="1:13" x14ac:dyDescent="0.35">
      <c r="A1183" s="721" t="b">
        <v>0</v>
      </c>
      <c r="B1183" s="721"/>
      <c r="C1183" s="737" t="s">
        <v>2069</v>
      </c>
      <c r="D1183" s="734">
        <v>1</v>
      </c>
      <c r="E1183" s="723"/>
      <c r="F1183" s="726"/>
      <c r="G1183" s="725"/>
      <c r="H1183" s="734"/>
      <c r="I1183" s="726"/>
      <c r="J1183" s="726"/>
      <c r="K1183" s="721" t="str">
        <f ca="1">IFERROR(VLOOKUP(C1183,' Disaggregation - Section E '!A$7:J15,3,0),"")</f>
        <v>Malaria I-2.1 Confirmed malaria cases (microscopy or RDT): rate per 1000 persons per year</v>
      </c>
      <c r="L1183" s="726"/>
      <c r="M1183" s="721"/>
    </row>
    <row r="1184" spans="1:13" x14ac:dyDescent="0.35">
      <c r="A1184" s="721" t="b">
        <v>0</v>
      </c>
      <c r="B1184" s="721"/>
      <c r="C1184" s="737" t="s">
        <v>2070</v>
      </c>
      <c r="D1184" s="734">
        <v>1</v>
      </c>
      <c r="E1184" s="723"/>
      <c r="F1184" s="726"/>
      <c r="G1184" s="725"/>
      <c r="H1184" s="734"/>
      <c r="I1184" s="726"/>
      <c r="J1184" s="726"/>
      <c r="K1184" s="721" t="str">
        <f ca="1">IFERROR(VLOOKUP(C1184,' Disaggregation - Section E '!A$7:J16,3,0),"")</f>
        <v>Malaria I-2.1 Confirmed malaria cases (microscopy or RDT): rate per 1000 persons per year</v>
      </c>
      <c r="L1184" s="726"/>
      <c r="M1184" s="721"/>
    </row>
    <row r="1185" spans="1:13" x14ac:dyDescent="0.35">
      <c r="A1185" s="721" t="b">
        <v>0</v>
      </c>
      <c r="B1185" s="721"/>
      <c r="C1185" s="737" t="s">
        <v>2071</v>
      </c>
      <c r="D1185" s="734">
        <v>1</v>
      </c>
      <c r="E1185" s="723"/>
      <c r="F1185" s="726"/>
      <c r="G1185" s="725"/>
      <c r="H1185" s="734"/>
      <c r="I1185" s="726"/>
      <c r="J1185" s="726"/>
      <c r="K1185" s="721" t="str">
        <f ca="1">IFERROR(VLOOKUP(C1185,' Disaggregation - Section E '!A$7:J17,3,0),"")</f>
        <v/>
      </c>
      <c r="L1185" s="726"/>
      <c r="M1185" s="721"/>
    </row>
    <row r="1186" spans="1:13" x14ac:dyDescent="0.35">
      <c r="A1186" s="721" t="b">
        <v>0</v>
      </c>
      <c r="B1186" s="721"/>
      <c r="C1186" s="737" t="s">
        <v>2072</v>
      </c>
      <c r="D1186" s="734">
        <v>1</v>
      </c>
      <c r="E1186" s="723"/>
      <c r="F1186" s="726"/>
      <c r="G1186" s="725"/>
      <c r="H1186" s="734"/>
      <c r="I1186" s="726"/>
      <c r="J1186" s="726"/>
      <c r="K1186" s="721" t="str">
        <f ca="1">IFERROR(VLOOKUP(C1186,' Disaggregation - Section E '!A$7:J18,3,0),"")</f>
        <v/>
      </c>
      <c r="L1186" s="726"/>
      <c r="M1186" s="721"/>
    </row>
    <row r="1187" spans="1:13" x14ac:dyDescent="0.35">
      <c r="A1187" s="721" t="b">
        <v>0</v>
      </c>
      <c r="B1187" s="721"/>
      <c r="C1187" s="737" t="s">
        <v>2073</v>
      </c>
      <c r="D1187" s="734">
        <v>1</v>
      </c>
      <c r="E1187" s="723"/>
      <c r="F1187" s="726"/>
      <c r="G1187" s="725"/>
      <c r="H1187" s="734"/>
      <c r="I1187" s="726"/>
      <c r="J1187" s="726"/>
      <c r="K1187" s="721" t="str">
        <f ca="1">IFERROR(VLOOKUP(C1187,' Disaggregation - Section E '!A$7:J19,3,0),"")</f>
        <v/>
      </c>
      <c r="L1187" s="726"/>
      <c r="M1187" s="721"/>
    </row>
    <row r="1188" spans="1:13" x14ac:dyDescent="0.35">
      <c r="A1188" s="721" t="b">
        <v>0</v>
      </c>
      <c r="B1188" s="721"/>
      <c r="C1188" s="737" t="s">
        <v>2074</v>
      </c>
      <c r="D1188" s="734">
        <v>1</v>
      </c>
      <c r="E1188" s="723"/>
      <c r="F1188" s="726"/>
      <c r="G1188" s="725"/>
      <c r="H1188" s="734"/>
      <c r="I1188" s="726"/>
      <c r="J1188" s="726"/>
      <c r="K1188" s="721" t="str">
        <f ca="1">IFERROR(VLOOKUP(C1188,' Disaggregation - Section E '!A$7:J20,3,0),"")</f>
        <v/>
      </c>
      <c r="L1188" s="726"/>
      <c r="M1188" s="721"/>
    </row>
    <row r="1189" spans="1:13" x14ac:dyDescent="0.35">
      <c r="A1189" s="721" t="b">
        <v>0</v>
      </c>
      <c r="B1189" s="721"/>
      <c r="C1189" s="737" t="s">
        <v>2075</v>
      </c>
      <c r="D1189" s="734">
        <v>1</v>
      </c>
      <c r="E1189" s="723"/>
      <c r="F1189" s="726"/>
      <c r="G1189" s="725"/>
      <c r="H1189" s="734"/>
      <c r="I1189" s="726"/>
      <c r="J1189" s="726"/>
      <c r="K1189" s="721" t="str">
        <f ca="1">IFERROR(VLOOKUP(C1189,' Disaggregation - Section E '!A$7:J21,3,0),"")</f>
        <v/>
      </c>
      <c r="L1189" s="726"/>
      <c r="M1189" s="721"/>
    </row>
    <row r="1190" spans="1:13" x14ac:dyDescent="0.35">
      <c r="A1190" s="721" t="b">
        <v>0</v>
      </c>
      <c r="B1190" s="721"/>
      <c r="C1190" s="737" t="s">
        <v>2076</v>
      </c>
      <c r="D1190" s="734">
        <v>1</v>
      </c>
      <c r="E1190" s="723"/>
      <c r="F1190" s="726"/>
      <c r="G1190" s="725"/>
      <c r="H1190" s="734"/>
      <c r="I1190" s="726"/>
      <c r="J1190" s="726"/>
      <c r="K1190" s="721" t="str">
        <f ca="1">IFERROR(VLOOKUP(C1190,' Disaggregation - Section E '!A$7:J22,3,0),"")</f>
        <v/>
      </c>
      <c r="L1190" s="726"/>
      <c r="M1190" s="721"/>
    </row>
    <row r="1191" spans="1:13" x14ac:dyDescent="0.35">
      <c r="A1191" s="721" t="b">
        <v>0</v>
      </c>
      <c r="B1191" s="721"/>
      <c r="C1191" s="737" t="s">
        <v>2077</v>
      </c>
      <c r="D1191" s="734">
        <v>2</v>
      </c>
      <c r="E1191" s="723"/>
      <c r="F1191" s="726"/>
      <c r="G1191" s="725"/>
      <c r="H1191" s="734"/>
      <c r="I1191" s="726"/>
      <c r="J1191" s="726"/>
      <c r="K1191" s="721" t="str">
        <f ca="1">IFERROR(VLOOKUP(C1191,' Disaggregation - Section E '!A$7:J23,3,0),"")</f>
        <v/>
      </c>
      <c r="L1191" s="726"/>
      <c r="M1191" s="721"/>
    </row>
    <row r="1192" spans="1:13" x14ac:dyDescent="0.35">
      <c r="A1192" s="721" t="b">
        <v>0</v>
      </c>
      <c r="B1192" s="721"/>
      <c r="C1192" s="737" t="s">
        <v>2078</v>
      </c>
      <c r="D1192" s="734">
        <v>2</v>
      </c>
      <c r="E1192" s="723"/>
      <c r="F1192" s="726"/>
      <c r="G1192" s="725"/>
      <c r="H1192" s="734"/>
      <c r="I1192" s="726"/>
      <c r="J1192" s="726"/>
      <c r="K1192" s="721" t="str">
        <f ca="1">IFERROR(VLOOKUP(C1192,' Disaggregation - Section E '!A$7:J24,3,0),"")</f>
        <v/>
      </c>
      <c r="L1192" s="726"/>
      <c r="M1192" s="721"/>
    </row>
    <row r="1193" spans="1:13" x14ac:dyDescent="0.35">
      <c r="A1193" s="721" t="b">
        <v>0</v>
      </c>
      <c r="B1193" s="721"/>
      <c r="C1193" s="737" t="s">
        <v>2079</v>
      </c>
      <c r="D1193" s="734">
        <v>2</v>
      </c>
      <c r="E1193" s="723"/>
      <c r="F1193" s="726"/>
      <c r="G1193" s="725"/>
      <c r="H1193" s="734"/>
      <c r="I1193" s="726"/>
      <c r="J1193" s="726"/>
      <c r="K1193" s="721" t="str">
        <f ca="1">IFERROR(VLOOKUP(C1193,' Disaggregation - Section E '!A$7:J25,3,0),"")</f>
        <v/>
      </c>
      <c r="L1193" s="726"/>
      <c r="M1193" s="721"/>
    </row>
    <row r="1194" spans="1:13" x14ac:dyDescent="0.35">
      <c r="A1194" s="721" t="b">
        <v>0</v>
      </c>
      <c r="B1194" s="721"/>
      <c r="C1194" s="737" t="s">
        <v>2080</v>
      </c>
      <c r="D1194" s="734">
        <v>2</v>
      </c>
      <c r="E1194" s="723"/>
      <c r="F1194" s="726"/>
      <c r="G1194" s="725"/>
      <c r="H1194" s="734"/>
      <c r="I1194" s="726"/>
      <c r="J1194" s="726"/>
      <c r="K1194" s="721" t="str">
        <f ca="1">IFERROR(VLOOKUP(C1194,' Disaggregation - Section E '!A$7:J26,3,0),"")</f>
        <v/>
      </c>
      <c r="L1194" s="726"/>
      <c r="M1194" s="721"/>
    </row>
    <row r="1195" spans="1:13" x14ac:dyDescent="0.35">
      <c r="A1195" s="721" t="b">
        <v>0</v>
      </c>
      <c r="B1195" s="721"/>
      <c r="C1195" s="737" t="s">
        <v>2081</v>
      </c>
      <c r="D1195" s="734">
        <v>2</v>
      </c>
      <c r="E1195" s="723"/>
      <c r="F1195" s="726"/>
      <c r="G1195" s="725"/>
      <c r="H1195" s="734"/>
      <c r="I1195" s="726"/>
      <c r="J1195" s="726"/>
      <c r="K1195" s="721" t="str">
        <f ca="1">IFERROR(VLOOKUP(C1195,' Disaggregation - Section E '!A$7:J27,3,0),"")</f>
        <v/>
      </c>
      <c r="L1195" s="726"/>
      <c r="M1195" s="721"/>
    </row>
    <row r="1196" spans="1:13" x14ac:dyDescent="0.35">
      <c r="A1196" s="721" t="b">
        <v>0</v>
      </c>
      <c r="B1196" s="721"/>
      <c r="C1196" s="737" t="s">
        <v>2082</v>
      </c>
      <c r="D1196" s="734">
        <v>2</v>
      </c>
      <c r="E1196" s="723"/>
      <c r="F1196" s="726"/>
      <c r="G1196" s="725"/>
      <c r="H1196" s="734"/>
      <c r="I1196" s="726"/>
      <c r="J1196" s="726"/>
      <c r="K1196" s="721" t="str">
        <f ca="1">IFERROR(VLOOKUP(C1196,' Disaggregation - Section E '!A$7:J28,3,0),"")</f>
        <v/>
      </c>
      <c r="L1196" s="726"/>
      <c r="M1196" s="721"/>
    </row>
    <row r="1197" spans="1:13" x14ac:dyDescent="0.35">
      <c r="A1197" s="721" t="b">
        <v>0</v>
      </c>
      <c r="B1197" s="721"/>
      <c r="C1197" s="737" t="s">
        <v>2083</v>
      </c>
      <c r="D1197" s="734">
        <v>2</v>
      </c>
      <c r="E1197" s="723"/>
      <c r="F1197" s="726"/>
      <c r="G1197" s="725"/>
      <c r="H1197" s="734"/>
      <c r="I1197" s="726"/>
      <c r="J1197" s="726"/>
      <c r="K1197" s="721" t="str">
        <f ca="1">IFERROR(VLOOKUP(C1197,' Disaggregation - Section E '!A$7:J29,3,0),"")</f>
        <v/>
      </c>
      <c r="L1197" s="726"/>
      <c r="M1197" s="721"/>
    </row>
    <row r="1198" spans="1:13" x14ac:dyDescent="0.35">
      <c r="A1198" s="721" t="b">
        <v>0</v>
      </c>
      <c r="B1198" s="721"/>
      <c r="C1198" s="737" t="s">
        <v>2084</v>
      </c>
      <c r="D1198" s="734">
        <v>2</v>
      </c>
      <c r="E1198" s="723"/>
      <c r="F1198" s="726"/>
      <c r="G1198" s="725"/>
      <c r="H1198" s="734"/>
      <c r="I1198" s="726"/>
      <c r="J1198" s="726"/>
      <c r="K1198" s="721" t="str">
        <f ca="1">IFERROR(VLOOKUP(C1198,' Disaggregation - Section E '!A$7:J30,3,0),"")</f>
        <v/>
      </c>
      <c r="L1198" s="726"/>
      <c r="M1198" s="721"/>
    </row>
    <row r="1199" spans="1:13" x14ac:dyDescent="0.35">
      <c r="A1199" s="721" t="b">
        <v>0</v>
      </c>
      <c r="B1199" s="721"/>
      <c r="C1199" s="737" t="s">
        <v>2085</v>
      </c>
      <c r="D1199" s="734">
        <v>2</v>
      </c>
      <c r="E1199" s="723"/>
      <c r="F1199" s="726"/>
      <c r="G1199" s="725"/>
      <c r="H1199" s="734"/>
      <c r="I1199" s="726"/>
      <c r="J1199" s="726"/>
      <c r="K1199" s="721" t="str">
        <f ca="1">IFERROR(VLOOKUP(C1199,' Disaggregation - Section E '!A$7:J31,3,0),"")</f>
        <v/>
      </c>
      <c r="L1199" s="726"/>
      <c r="M1199" s="721"/>
    </row>
    <row r="1200" spans="1:13" x14ac:dyDescent="0.35">
      <c r="A1200" s="721" t="b">
        <v>0</v>
      </c>
      <c r="B1200" s="721"/>
      <c r="C1200" s="737" t="s">
        <v>2086</v>
      </c>
      <c r="D1200" s="734">
        <v>2</v>
      </c>
      <c r="E1200" s="723"/>
      <c r="F1200" s="726"/>
      <c r="G1200" s="725"/>
      <c r="H1200" s="734"/>
      <c r="I1200" s="726"/>
      <c r="J1200" s="726"/>
      <c r="K1200" s="721" t="str">
        <f ca="1">IFERROR(VLOOKUP(C1200,' Disaggregation - Section E '!A$7:J32,3,0),"")</f>
        <v/>
      </c>
      <c r="L1200" s="726"/>
      <c r="M1200" s="721"/>
    </row>
    <row r="1201" spans="1:13" x14ac:dyDescent="0.35">
      <c r="A1201" s="721" t="b">
        <v>0</v>
      </c>
      <c r="B1201" s="721"/>
      <c r="C1201" s="737" t="s">
        <v>2087</v>
      </c>
      <c r="D1201" s="734">
        <v>3</v>
      </c>
      <c r="E1201" s="723"/>
      <c r="F1201" s="726"/>
      <c r="G1201" s="725"/>
      <c r="H1201" s="734"/>
      <c r="I1201" s="726"/>
      <c r="J1201" s="726"/>
      <c r="K1201" s="721" t="str">
        <f ca="1">IFERROR(VLOOKUP(C1201,' Disaggregation - Section E '!A$7:J33,3,0),"")</f>
        <v/>
      </c>
      <c r="L1201" s="726"/>
      <c r="M1201" s="721"/>
    </row>
    <row r="1202" spans="1:13" x14ac:dyDescent="0.35">
      <c r="A1202" s="721" t="b">
        <v>0</v>
      </c>
      <c r="B1202" s="721"/>
      <c r="C1202" s="737" t="s">
        <v>2088</v>
      </c>
      <c r="D1202" s="734">
        <v>3</v>
      </c>
      <c r="E1202" s="723"/>
      <c r="F1202" s="726"/>
      <c r="G1202" s="725"/>
      <c r="H1202" s="734"/>
      <c r="I1202" s="726"/>
      <c r="J1202" s="726"/>
      <c r="K1202" s="721" t="str">
        <f ca="1">IFERROR(VLOOKUP(C1202,' Disaggregation - Section E '!A$7:J34,3,0),"")</f>
        <v/>
      </c>
      <c r="L1202" s="726"/>
      <c r="M1202" s="721"/>
    </row>
    <row r="1203" spans="1:13" x14ac:dyDescent="0.35">
      <c r="A1203" s="721" t="b">
        <v>0</v>
      </c>
      <c r="B1203" s="721"/>
      <c r="C1203" s="737" t="s">
        <v>2089</v>
      </c>
      <c r="D1203" s="734">
        <v>3</v>
      </c>
      <c r="E1203" s="723"/>
      <c r="F1203" s="726"/>
      <c r="G1203" s="725"/>
      <c r="H1203" s="734"/>
      <c r="I1203" s="726"/>
      <c r="J1203" s="726"/>
      <c r="K1203" s="721" t="str">
        <f ca="1">IFERROR(VLOOKUP(C1203,' Disaggregation - Section E '!A$7:J35,3,0),"")</f>
        <v/>
      </c>
      <c r="L1203" s="726"/>
      <c r="M1203" s="721"/>
    </row>
    <row r="1204" spans="1:13" x14ac:dyDescent="0.35">
      <c r="A1204" s="721" t="b">
        <v>0</v>
      </c>
      <c r="B1204" s="721"/>
      <c r="C1204" s="737" t="s">
        <v>2090</v>
      </c>
      <c r="D1204" s="734">
        <v>3</v>
      </c>
      <c r="E1204" s="723"/>
      <c r="F1204" s="726"/>
      <c r="G1204" s="725"/>
      <c r="H1204" s="734"/>
      <c r="I1204" s="726"/>
      <c r="J1204" s="726"/>
      <c r="K1204" s="721" t="str">
        <f ca="1">IFERROR(VLOOKUP(C1204,' Disaggregation - Section E '!A$7:J36,3,0),"")</f>
        <v/>
      </c>
      <c r="L1204" s="726"/>
      <c r="M1204" s="721"/>
    </row>
    <row r="1205" spans="1:13" x14ac:dyDescent="0.35">
      <c r="A1205" s="721" t="b">
        <v>0</v>
      </c>
      <c r="B1205" s="721"/>
      <c r="C1205" s="737" t="s">
        <v>2091</v>
      </c>
      <c r="D1205" s="734">
        <v>3</v>
      </c>
      <c r="E1205" s="723"/>
      <c r="F1205" s="726"/>
      <c r="G1205" s="725"/>
      <c r="H1205" s="734"/>
      <c r="I1205" s="726"/>
      <c r="J1205" s="726"/>
      <c r="K1205" s="721" t="str">
        <f ca="1">IFERROR(VLOOKUP(C1205,' Disaggregation - Section E '!A$7:J37,3,0),"")</f>
        <v/>
      </c>
      <c r="L1205" s="726"/>
      <c r="M1205" s="721"/>
    </row>
    <row r="1206" spans="1:13" x14ac:dyDescent="0.35">
      <c r="A1206" s="721" t="b">
        <v>0</v>
      </c>
      <c r="B1206" s="721"/>
      <c r="C1206" s="737" t="s">
        <v>2092</v>
      </c>
      <c r="D1206" s="734">
        <v>3</v>
      </c>
      <c r="E1206" s="723"/>
      <c r="F1206" s="726"/>
      <c r="G1206" s="725"/>
      <c r="H1206" s="734"/>
      <c r="I1206" s="726"/>
      <c r="J1206" s="726"/>
      <c r="K1206" s="721" t="str">
        <f ca="1">IFERROR(VLOOKUP(C1206,' Disaggregation - Section E '!A$7:J38,3,0),"")</f>
        <v/>
      </c>
      <c r="L1206" s="726"/>
      <c r="M1206" s="721"/>
    </row>
    <row r="1207" spans="1:13" x14ac:dyDescent="0.35">
      <c r="A1207" s="721" t="b">
        <v>0</v>
      </c>
      <c r="B1207" s="721"/>
      <c r="C1207" s="737" t="s">
        <v>2093</v>
      </c>
      <c r="D1207" s="734">
        <v>3</v>
      </c>
      <c r="E1207" s="723"/>
      <c r="F1207" s="726"/>
      <c r="G1207" s="725"/>
      <c r="H1207" s="734"/>
      <c r="I1207" s="726"/>
      <c r="J1207" s="726"/>
      <c r="K1207" s="721" t="str">
        <f ca="1">IFERROR(VLOOKUP(C1207,' Disaggregation - Section E '!A$7:J39,3,0),"")</f>
        <v/>
      </c>
      <c r="L1207" s="726"/>
      <c r="M1207" s="721"/>
    </row>
    <row r="1208" spans="1:13" x14ac:dyDescent="0.35">
      <c r="A1208" s="721" t="b">
        <v>0</v>
      </c>
      <c r="B1208" s="721"/>
      <c r="C1208" s="737" t="s">
        <v>2094</v>
      </c>
      <c r="D1208" s="734">
        <v>3</v>
      </c>
      <c r="E1208" s="723"/>
      <c r="F1208" s="726"/>
      <c r="G1208" s="725"/>
      <c r="H1208" s="734"/>
      <c r="I1208" s="726"/>
      <c r="J1208" s="726"/>
      <c r="K1208" s="721" t="str">
        <f ca="1">IFERROR(VLOOKUP(C1208,' Disaggregation - Section E '!A$7:J40,3,0),"")</f>
        <v/>
      </c>
      <c r="L1208" s="726"/>
      <c r="M1208" s="721"/>
    </row>
    <row r="1209" spans="1:13" x14ac:dyDescent="0.35">
      <c r="A1209" s="721" t="b">
        <v>0</v>
      </c>
      <c r="B1209" s="721"/>
      <c r="C1209" s="737" t="s">
        <v>2095</v>
      </c>
      <c r="D1209" s="734">
        <v>3</v>
      </c>
      <c r="E1209" s="723"/>
      <c r="F1209" s="726"/>
      <c r="G1209" s="725"/>
      <c r="H1209" s="734"/>
      <c r="I1209" s="726"/>
      <c r="J1209" s="726"/>
      <c r="K1209" s="721" t="str">
        <f ca="1">IFERROR(VLOOKUP(C1209,' Disaggregation - Section E '!A$7:J41,3,0),"")</f>
        <v/>
      </c>
      <c r="L1209" s="726"/>
      <c r="M1209" s="721"/>
    </row>
    <row r="1210" spans="1:13" x14ac:dyDescent="0.35">
      <c r="A1210" s="721" t="b">
        <v>0</v>
      </c>
      <c r="B1210" s="721"/>
      <c r="C1210" s="737" t="s">
        <v>2096</v>
      </c>
      <c r="D1210" s="734">
        <v>3</v>
      </c>
      <c r="E1210" s="723"/>
      <c r="F1210" s="726"/>
      <c r="G1210" s="725"/>
      <c r="H1210" s="734"/>
      <c r="I1210" s="726"/>
      <c r="J1210" s="726"/>
      <c r="K1210" s="721" t="str">
        <f ca="1">IFERROR(VLOOKUP(C1210,' Disaggregation - Section E '!A$7:J42,3,0),"")</f>
        <v/>
      </c>
      <c r="L1210" s="726"/>
      <c r="M1210" s="721"/>
    </row>
    <row r="1211" spans="1:13" x14ac:dyDescent="0.35">
      <c r="A1211" s="721" t="b">
        <v>0</v>
      </c>
      <c r="B1211" s="721"/>
      <c r="C1211" s="737" t="s">
        <v>2097</v>
      </c>
      <c r="D1211" s="734">
        <v>4</v>
      </c>
      <c r="E1211" s="723"/>
      <c r="F1211" s="726"/>
      <c r="G1211" s="725"/>
      <c r="H1211" s="734"/>
      <c r="I1211" s="726"/>
      <c r="J1211" s="726"/>
      <c r="K1211" s="721" t="str">
        <f ca="1">IFERROR(VLOOKUP(C1211,' Disaggregation - Section E '!A$7:J43,3,0),"")</f>
        <v/>
      </c>
      <c r="L1211" s="726"/>
      <c r="M1211" s="721"/>
    </row>
    <row r="1212" spans="1:13" x14ac:dyDescent="0.35">
      <c r="A1212" s="721" t="b">
        <v>0</v>
      </c>
      <c r="B1212" s="721"/>
      <c r="C1212" s="737" t="s">
        <v>2098</v>
      </c>
      <c r="D1212" s="734">
        <v>4</v>
      </c>
      <c r="E1212" s="723"/>
      <c r="F1212" s="726"/>
      <c r="G1212" s="725"/>
      <c r="H1212" s="734"/>
      <c r="I1212" s="726"/>
      <c r="J1212" s="726"/>
      <c r="K1212" s="721" t="str">
        <f ca="1">IFERROR(VLOOKUP(C1212,' Disaggregation - Section E '!A$7:J44,3,0),"")</f>
        <v/>
      </c>
      <c r="L1212" s="726"/>
      <c r="M1212" s="721"/>
    </row>
    <row r="1213" spans="1:13" x14ac:dyDescent="0.35">
      <c r="A1213" s="721" t="b">
        <v>0</v>
      </c>
      <c r="B1213" s="721"/>
      <c r="C1213" s="737" t="s">
        <v>2099</v>
      </c>
      <c r="D1213" s="734">
        <v>4</v>
      </c>
      <c r="E1213" s="723"/>
      <c r="F1213" s="726"/>
      <c r="G1213" s="725"/>
      <c r="H1213" s="734"/>
      <c r="I1213" s="726"/>
      <c r="J1213" s="726"/>
      <c r="K1213" s="721" t="str">
        <f ca="1">IFERROR(VLOOKUP(C1213,' Disaggregation - Section E '!A$7:J45,3,0),"")</f>
        <v/>
      </c>
      <c r="L1213" s="726"/>
      <c r="M1213" s="721"/>
    </row>
    <row r="1214" spans="1:13" x14ac:dyDescent="0.35">
      <c r="A1214" s="721" t="b">
        <v>0</v>
      </c>
      <c r="B1214" s="721"/>
      <c r="C1214" s="737" t="s">
        <v>2100</v>
      </c>
      <c r="D1214" s="734">
        <v>4</v>
      </c>
      <c r="E1214" s="723"/>
      <c r="F1214" s="726"/>
      <c r="G1214" s="725"/>
      <c r="H1214" s="734"/>
      <c r="I1214" s="726"/>
      <c r="J1214" s="726"/>
      <c r="K1214" s="721" t="str">
        <f ca="1">IFERROR(VLOOKUP(C1214,' Disaggregation - Section E '!A$7:J46,3,0),"")</f>
        <v/>
      </c>
      <c r="L1214" s="726"/>
      <c r="M1214" s="721"/>
    </row>
    <row r="1215" spans="1:13" x14ac:dyDescent="0.35">
      <c r="A1215" s="721" t="b">
        <v>0</v>
      </c>
      <c r="B1215" s="721"/>
      <c r="C1215" s="737" t="s">
        <v>2101</v>
      </c>
      <c r="D1215" s="734">
        <v>4</v>
      </c>
      <c r="E1215" s="723"/>
      <c r="F1215" s="726"/>
      <c r="G1215" s="725"/>
      <c r="H1215" s="734"/>
      <c r="I1215" s="726"/>
      <c r="J1215" s="726"/>
      <c r="K1215" s="721" t="str">
        <f ca="1">IFERROR(VLOOKUP(C1215,' Disaggregation - Section E '!A$7:J47,3,0),"")</f>
        <v/>
      </c>
      <c r="L1215" s="726"/>
      <c r="M1215" s="721"/>
    </row>
    <row r="1216" spans="1:13" x14ac:dyDescent="0.35">
      <c r="A1216" s="721" t="b">
        <v>0</v>
      </c>
      <c r="B1216" s="721"/>
      <c r="C1216" s="737" t="s">
        <v>2102</v>
      </c>
      <c r="D1216" s="734">
        <v>4</v>
      </c>
      <c r="E1216" s="723"/>
      <c r="F1216" s="726"/>
      <c r="G1216" s="725"/>
      <c r="H1216" s="734"/>
      <c r="I1216" s="726"/>
      <c r="J1216" s="726"/>
      <c r="K1216" s="721" t="str">
        <f ca="1">IFERROR(VLOOKUP(C1216,' Disaggregation - Section E '!A$7:J48,3,0),"")</f>
        <v/>
      </c>
      <c r="L1216" s="726"/>
      <c r="M1216" s="721"/>
    </row>
    <row r="1217" spans="1:13" x14ac:dyDescent="0.35">
      <c r="A1217" s="721" t="b">
        <v>0</v>
      </c>
      <c r="B1217" s="721"/>
      <c r="C1217" s="737" t="s">
        <v>2103</v>
      </c>
      <c r="D1217" s="734">
        <v>4</v>
      </c>
      <c r="E1217" s="723"/>
      <c r="F1217" s="726"/>
      <c r="G1217" s="725"/>
      <c r="H1217" s="734"/>
      <c r="I1217" s="726"/>
      <c r="J1217" s="726"/>
      <c r="K1217" s="721" t="str">
        <f ca="1">IFERROR(VLOOKUP(C1217,' Disaggregation - Section E '!A$7:J49,3,0),"")</f>
        <v/>
      </c>
      <c r="L1217" s="726"/>
      <c r="M1217" s="721"/>
    </row>
    <row r="1218" spans="1:13" x14ac:dyDescent="0.35">
      <c r="A1218" s="721" t="b">
        <v>0</v>
      </c>
      <c r="B1218" s="721"/>
      <c r="C1218" s="737" t="s">
        <v>2104</v>
      </c>
      <c r="D1218" s="734">
        <v>4</v>
      </c>
      <c r="E1218" s="723"/>
      <c r="F1218" s="726"/>
      <c r="G1218" s="725"/>
      <c r="H1218" s="734"/>
      <c r="I1218" s="726"/>
      <c r="J1218" s="726"/>
      <c r="K1218" s="721" t="str">
        <f ca="1">IFERROR(VLOOKUP(C1218,' Disaggregation - Section E '!A$7:J50,3,0),"")</f>
        <v/>
      </c>
      <c r="L1218" s="726"/>
      <c r="M1218" s="721"/>
    </row>
    <row r="1219" spans="1:13" x14ac:dyDescent="0.35">
      <c r="A1219" s="721" t="b">
        <v>0</v>
      </c>
      <c r="B1219" s="721"/>
      <c r="C1219" s="737" t="s">
        <v>2105</v>
      </c>
      <c r="D1219" s="734">
        <v>4</v>
      </c>
      <c r="E1219" s="723"/>
      <c r="F1219" s="726"/>
      <c r="G1219" s="725"/>
      <c r="H1219" s="734"/>
      <c r="I1219" s="726"/>
      <c r="J1219" s="726"/>
      <c r="K1219" s="721" t="str">
        <f ca="1">IFERROR(VLOOKUP(C1219,' Disaggregation - Section E '!A$7:J51,3,0),"")</f>
        <v/>
      </c>
      <c r="L1219" s="726"/>
      <c r="M1219" s="721"/>
    </row>
    <row r="1220" spans="1:13" x14ac:dyDescent="0.35">
      <c r="A1220" s="721" t="b">
        <v>0</v>
      </c>
      <c r="B1220" s="721"/>
      <c r="C1220" s="737" t="s">
        <v>2106</v>
      </c>
      <c r="D1220" s="734">
        <v>4</v>
      </c>
      <c r="E1220" s="723"/>
      <c r="F1220" s="726"/>
      <c r="G1220" s="725"/>
      <c r="H1220" s="734"/>
      <c r="I1220" s="726"/>
      <c r="J1220" s="726"/>
      <c r="K1220" s="721" t="str">
        <f ca="1">IFERROR(VLOOKUP(C1220,' Disaggregation - Section E '!A$7:J52,3,0),"")</f>
        <v/>
      </c>
      <c r="L1220" s="726"/>
      <c r="M1220" s="721"/>
    </row>
    <row r="1221" spans="1:13" x14ac:dyDescent="0.35">
      <c r="A1221" s="721" t="b">
        <v>0</v>
      </c>
      <c r="B1221" s="721"/>
      <c r="C1221" s="737" t="s">
        <v>2107</v>
      </c>
      <c r="D1221" s="734">
        <v>5</v>
      </c>
      <c r="E1221" s="723"/>
      <c r="F1221" s="726"/>
      <c r="G1221" s="725"/>
      <c r="H1221" s="734"/>
      <c r="I1221" s="726"/>
      <c r="J1221" s="726"/>
      <c r="K1221" s="721" t="str">
        <f ca="1">IFERROR(VLOOKUP(C1221,' Disaggregation - Section E '!A$7:J53,3,0),"")</f>
        <v/>
      </c>
      <c r="L1221" s="726"/>
      <c r="M1221" s="721"/>
    </row>
    <row r="1222" spans="1:13" x14ac:dyDescent="0.35">
      <c r="A1222" s="721" t="b">
        <v>0</v>
      </c>
      <c r="B1222" s="721"/>
      <c r="C1222" s="737" t="s">
        <v>2108</v>
      </c>
      <c r="D1222" s="734">
        <v>5</v>
      </c>
      <c r="E1222" s="723"/>
      <c r="F1222" s="726"/>
      <c r="G1222" s="725"/>
      <c r="H1222" s="734"/>
      <c r="I1222" s="726"/>
      <c r="J1222" s="726"/>
      <c r="K1222" s="721" t="str">
        <f ca="1">IFERROR(VLOOKUP(C1222,' Disaggregation - Section E '!A$7:J54,3,0),"")</f>
        <v/>
      </c>
      <c r="L1222" s="726"/>
      <c r="M1222" s="721"/>
    </row>
    <row r="1223" spans="1:13" x14ac:dyDescent="0.35">
      <c r="A1223" s="721" t="b">
        <v>0</v>
      </c>
      <c r="B1223" s="721"/>
      <c r="C1223" s="737" t="s">
        <v>2109</v>
      </c>
      <c r="D1223" s="734">
        <v>5</v>
      </c>
      <c r="E1223" s="723"/>
      <c r="F1223" s="726"/>
      <c r="G1223" s="725"/>
      <c r="H1223" s="734"/>
      <c r="I1223" s="726"/>
      <c r="J1223" s="726"/>
      <c r="K1223" s="721" t="str">
        <f ca="1">IFERROR(VLOOKUP(C1223,' Disaggregation - Section E '!A$7:J55,3,0),"")</f>
        <v/>
      </c>
      <c r="L1223" s="726"/>
      <c r="M1223" s="721"/>
    </row>
    <row r="1224" spans="1:13" x14ac:dyDescent="0.35">
      <c r="A1224" s="721" t="b">
        <v>0</v>
      </c>
      <c r="B1224" s="721"/>
      <c r="C1224" s="737" t="s">
        <v>2110</v>
      </c>
      <c r="D1224" s="734">
        <v>5</v>
      </c>
      <c r="E1224" s="723"/>
      <c r="F1224" s="726"/>
      <c r="G1224" s="725"/>
      <c r="H1224" s="734"/>
      <c r="I1224" s="726"/>
      <c r="J1224" s="726"/>
      <c r="K1224" s="721" t="str">
        <f ca="1">IFERROR(VLOOKUP(C1224,' Disaggregation - Section E '!A$7:J56,3,0),"")</f>
        <v/>
      </c>
      <c r="L1224" s="726"/>
      <c r="M1224" s="721"/>
    </row>
    <row r="1225" spans="1:13" x14ac:dyDescent="0.35">
      <c r="A1225" s="721" t="b">
        <v>0</v>
      </c>
      <c r="B1225" s="721"/>
      <c r="C1225" s="737" t="s">
        <v>2111</v>
      </c>
      <c r="D1225" s="734">
        <v>5</v>
      </c>
      <c r="E1225" s="723"/>
      <c r="F1225" s="726"/>
      <c r="G1225" s="725"/>
      <c r="H1225" s="734"/>
      <c r="I1225" s="726"/>
      <c r="J1225" s="726"/>
      <c r="K1225" s="721" t="str">
        <f ca="1">IFERROR(VLOOKUP(C1225,' Disaggregation - Section E '!A$7:J57,3,0),"")</f>
        <v/>
      </c>
      <c r="L1225" s="726"/>
      <c r="M1225" s="721"/>
    </row>
    <row r="1226" spans="1:13" x14ac:dyDescent="0.35">
      <c r="A1226" s="721" t="b">
        <v>0</v>
      </c>
      <c r="B1226" s="721"/>
      <c r="C1226" s="737" t="s">
        <v>2112</v>
      </c>
      <c r="D1226" s="734">
        <v>5</v>
      </c>
      <c r="E1226" s="723"/>
      <c r="F1226" s="726"/>
      <c r="G1226" s="725"/>
      <c r="H1226" s="734"/>
      <c r="I1226" s="726"/>
      <c r="J1226" s="726"/>
      <c r="K1226" s="721" t="str">
        <f ca="1">IFERROR(VLOOKUP(C1226,' Disaggregation - Section E '!A$7:J58,3,0),"")</f>
        <v/>
      </c>
      <c r="L1226" s="726"/>
      <c r="M1226" s="721"/>
    </row>
    <row r="1227" spans="1:13" x14ac:dyDescent="0.35">
      <c r="A1227" s="721" t="b">
        <v>0</v>
      </c>
      <c r="B1227" s="721"/>
      <c r="C1227" s="737" t="s">
        <v>2113</v>
      </c>
      <c r="D1227" s="734">
        <v>5</v>
      </c>
      <c r="E1227" s="723"/>
      <c r="F1227" s="726"/>
      <c r="G1227" s="725"/>
      <c r="H1227" s="734"/>
      <c r="I1227" s="726"/>
      <c r="J1227" s="726"/>
      <c r="K1227" s="721" t="str">
        <f ca="1">IFERROR(VLOOKUP(C1227,' Disaggregation - Section E '!A$7:J59,3,0),"")</f>
        <v/>
      </c>
      <c r="L1227" s="726"/>
      <c r="M1227" s="721"/>
    </row>
    <row r="1228" spans="1:13" x14ac:dyDescent="0.35">
      <c r="A1228" s="721" t="b">
        <v>0</v>
      </c>
      <c r="B1228" s="721"/>
      <c r="C1228" s="737" t="s">
        <v>2114</v>
      </c>
      <c r="D1228" s="734">
        <v>5</v>
      </c>
      <c r="E1228" s="723"/>
      <c r="F1228" s="726"/>
      <c r="G1228" s="725"/>
      <c r="H1228" s="734"/>
      <c r="I1228" s="726"/>
      <c r="J1228" s="726"/>
      <c r="K1228" s="721" t="str">
        <f ca="1">IFERROR(VLOOKUP(C1228,' Disaggregation - Section E '!A$7:J60,3,0),"")</f>
        <v/>
      </c>
      <c r="L1228" s="726"/>
      <c r="M1228" s="721"/>
    </row>
    <row r="1229" spans="1:13" x14ac:dyDescent="0.35">
      <c r="A1229" s="721" t="b">
        <v>0</v>
      </c>
      <c r="B1229" s="721"/>
      <c r="C1229" s="737" t="s">
        <v>2115</v>
      </c>
      <c r="D1229" s="734">
        <v>5</v>
      </c>
      <c r="E1229" s="723"/>
      <c r="F1229" s="726"/>
      <c r="G1229" s="725"/>
      <c r="H1229" s="734"/>
      <c r="I1229" s="726"/>
      <c r="J1229" s="726"/>
      <c r="K1229" s="721" t="str">
        <f ca="1">IFERROR(VLOOKUP(C1229,' Disaggregation - Section E '!A$7:J61,3,0),"")</f>
        <v/>
      </c>
      <c r="L1229" s="726"/>
      <c r="M1229" s="721"/>
    </row>
    <row r="1230" spans="1:13" x14ac:dyDescent="0.35">
      <c r="A1230" s="721" t="b">
        <v>0</v>
      </c>
      <c r="B1230" s="721"/>
      <c r="C1230" s="737" t="s">
        <v>2116</v>
      </c>
      <c r="D1230" s="734">
        <v>5</v>
      </c>
      <c r="E1230" s="723"/>
      <c r="F1230" s="726"/>
      <c r="G1230" s="725"/>
      <c r="H1230" s="734"/>
      <c r="I1230" s="726"/>
      <c r="J1230" s="726"/>
      <c r="K1230" s="721" t="str">
        <f ca="1">IFERROR(VLOOKUP(C1230,' Disaggregation - Section E '!A$7:J62,3,0),"")</f>
        <v/>
      </c>
      <c r="L1230" s="726"/>
      <c r="M1230" s="721"/>
    </row>
    <row r="1231" spans="1:13" x14ac:dyDescent="0.35">
      <c r="A1231" s="721" t="b">
        <v>0</v>
      </c>
      <c r="B1231" s="721"/>
      <c r="C1231" s="737" t="s">
        <v>2117</v>
      </c>
      <c r="D1231" s="734">
        <v>6</v>
      </c>
      <c r="E1231" s="723"/>
      <c r="F1231" s="726"/>
      <c r="G1231" s="725"/>
      <c r="H1231" s="734"/>
      <c r="I1231" s="726"/>
      <c r="J1231" s="726"/>
      <c r="K1231" s="721" t="str">
        <f ca="1">IFERROR(VLOOKUP(C1231,' Disaggregation - Section E '!A$7:J63,3,0),"")</f>
        <v/>
      </c>
      <c r="L1231" s="726"/>
      <c r="M1231" s="721"/>
    </row>
    <row r="1232" spans="1:13" x14ac:dyDescent="0.35">
      <c r="A1232" s="721" t="b">
        <v>0</v>
      </c>
      <c r="B1232" s="721"/>
      <c r="C1232" s="737" t="s">
        <v>2118</v>
      </c>
      <c r="D1232" s="734">
        <v>6</v>
      </c>
      <c r="E1232" s="723"/>
      <c r="F1232" s="726"/>
      <c r="G1232" s="725"/>
      <c r="H1232" s="734"/>
      <c r="I1232" s="726"/>
      <c r="J1232" s="726"/>
      <c r="K1232" s="721" t="str">
        <f ca="1">IFERROR(VLOOKUP(C1232,' Disaggregation - Section E '!A$7:J64,3,0),"")</f>
        <v/>
      </c>
      <c r="L1232" s="726"/>
      <c r="M1232" s="721"/>
    </row>
    <row r="1233" spans="1:13" x14ac:dyDescent="0.35">
      <c r="A1233" s="721" t="b">
        <v>0</v>
      </c>
      <c r="B1233" s="721"/>
      <c r="C1233" s="737" t="s">
        <v>2119</v>
      </c>
      <c r="D1233" s="734">
        <v>6</v>
      </c>
      <c r="E1233" s="723"/>
      <c r="F1233" s="726"/>
      <c r="G1233" s="725"/>
      <c r="H1233" s="734"/>
      <c r="I1233" s="726"/>
      <c r="J1233" s="726"/>
      <c r="K1233" s="721" t="str">
        <f ca="1">IFERROR(VLOOKUP(C1233,' Disaggregation - Section E '!A$7:J65,3,0),"")</f>
        <v/>
      </c>
      <c r="L1233" s="726"/>
      <c r="M1233" s="721"/>
    </row>
    <row r="1234" spans="1:13" x14ac:dyDescent="0.35">
      <c r="A1234" s="721" t="b">
        <v>0</v>
      </c>
      <c r="B1234" s="721"/>
      <c r="C1234" s="737" t="s">
        <v>2120</v>
      </c>
      <c r="D1234" s="734">
        <v>6</v>
      </c>
      <c r="E1234" s="723"/>
      <c r="F1234" s="726"/>
      <c r="G1234" s="725"/>
      <c r="H1234" s="734"/>
      <c r="I1234" s="726"/>
      <c r="J1234" s="726"/>
      <c r="K1234" s="721" t="str">
        <f ca="1">IFERROR(VLOOKUP(C1234,' Disaggregation - Section E '!A$7:J66,3,0),"")</f>
        <v/>
      </c>
      <c r="L1234" s="726"/>
      <c r="M1234" s="721"/>
    </row>
    <row r="1235" spans="1:13" x14ac:dyDescent="0.35">
      <c r="A1235" s="721" t="b">
        <v>0</v>
      </c>
      <c r="B1235" s="721"/>
      <c r="C1235" s="737" t="s">
        <v>2121</v>
      </c>
      <c r="D1235" s="734">
        <v>6</v>
      </c>
      <c r="E1235" s="723"/>
      <c r="F1235" s="726"/>
      <c r="G1235" s="725"/>
      <c r="H1235" s="734"/>
      <c r="I1235" s="726"/>
      <c r="J1235" s="726"/>
      <c r="K1235" s="721" t="str">
        <f ca="1">IFERROR(VLOOKUP(C1235,' Disaggregation - Section E '!A$7:J67,3,0),"")</f>
        <v/>
      </c>
      <c r="L1235" s="726"/>
      <c r="M1235" s="721"/>
    </row>
    <row r="1236" spans="1:13" x14ac:dyDescent="0.35">
      <c r="A1236" s="721" t="b">
        <v>0</v>
      </c>
      <c r="B1236" s="721"/>
      <c r="C1236" s="737" t="s">
        <v>2122</v>
      </c>
      <c r="D1236" s="734">
        <v>6</v>
      </c>
      <c r="E1236" s="723"/>
      <c r="F1236" s="726"/>
      <c r="G1236" s="725"/>
      <c r="H1236" s="734"/>
      <c r="I1236" s="726"/>
      <c r="J1236" s="726"/>
      <c r="K1236" s="721" t="str">
        <f ca="1">IFERROR(VLOOKUP(C1236,' Disaggregation - Section E '!A$7:J68,3,0),"")</f>
        <v/>
      </c>
      <c r="L1236" s="726"/>
      <c r="M1236" s="721"/>
    </row>
    <row r="1237" spans="1:13" x14ac:dyDescent="0.35">
      <c r="A1237" s="721" t="b">
        <v>0</v>
      </c>
      <c r="B1237" s="721"/>
      <c r="C1237" s="737" t="s">
        <v>2123</v>
      </c>
      <c r="D1237" s="734">
        <v>6</v>
      </c>
      <c r="E1237" s="723"/>
      <c r="F1237" s="726"/>
      <c r="G1237" s="725"/>
      <c r="H1237" s="734"/>
      <c r="I1237" s="726"/>
      <c r="J1237" s="726"/>
      <c r="K1237" s="721" t="str">
        <f ca="1">IFERROR(VLOOKUP(C1237,' Disaggregation - Section E '!A$7:J69,3,0),"")</f>
        <v/>
      </c>
      <c r="L1237" s="726"/>
      <c r="M1237" s="721"/>
    </row>
    <row r="1238" spans="1:13" x14ac:dyDescent="0.35">
      <c r="A1238" s="721" t="b">
        <v>0</v>
      </c>
      <c r="B1238" s="721"/>
      <c r="C1238" s="737" t="s">
        <v>2124</v>
      </c>
      <c r="D1238" s="734">
        <v>6</v>
      </c>
      <c r="E1238" s="723"/>
      <c r="F1238" s="726"/>
      <c r="G1238" s="725"/>
      <c r="H1238" s="734"/>
      <c r="I1238" s="726"/>
      <c r="J1238" s="726"/>
      <c r="K1238" s="721" t="str">
        <f ca="1">IFERROR(VLOOKUP(C1238,' Disaggregation - Section E '!A$7:J70,3,0),"")</f>
        <v/>
      </c>
      <c r="L1238" s="726"/>
      <c r="M1238" s="721"/>
    </row>
    <row r="1239" spans="1:13" x14ac:dyDescent="0.35">
      <c r="A1239" s="721" t="b">
        <v>0</v>
      </c>
      <c r="B1239" s="721"/>
      <c r="C1239" s="737" t="s">
        <v>2125</v>
      </c>
      <c r="D1239" s="734">
        <v>6</v>
      </c>
      <c r="E1239" s="723"/>
      <c r="F1239" s="726"/>
      <c r="G1239" s="725"/>
      <c r="H1239" s="734"/>
      <c r="I1239" s="726"/>
      <c r="J1239" s="726"/>
      <c r="K1239" s="721" t="str">
        <f ca="1">IFERROR(VLOOKUP(C1239,' Disaggregation - Section E '!A$7:J71,3,0),"")</f>
        <v/>
      </c>
      <c r="L1239" s="726"/>
      <c r="M1239" s="721"/>
    </row>
    <row r="1240" spans="1:13" x14ac:dyDescent="0.35">
      <c r="A1240" s="721" t="b">
        <v>0</v>
      </c>
      <c r="B1240" s="721"/>
      <c r="C1240" s="737" t="s">
        <v>2126</v>
      </c>
      <c r="D1240" s="734">
        <v>6</v>
      </c>
      <c r="E1240" s="723"/>
      <c r="F1240" s="726"/>
      <c r="G1240" s="725"/>
      <c r="H1240" s="734"/>
      <c r="I1240" s="726"/>
      <c r="J1240" s="726"/>
      <c r="K1240" s="721" t="str">
        <f ca="1">IFERROR(VLOOKUP(C1240,' Disaggregation - Section E '!A$7:J72,3,0),"")</f>
        <v/>
      </c>
      <c r="L1240" s="726"/>
      <c r="M1240" s="721"/>
    </row>
    <row r="1241" spans="1:13" x14ac:dyDescent="0.35">
      <c r="A1241" s="721" t="b">
        <v>0</v>
      </c>
      <c r="B1241" s="721"/>
      <c r="C1241" s="737" t="s">
        <v>2127</v>
      </c>
      <c r="D1241" s="734">
        <v>7</v>
      </c>
      <c r="E1241" s="723"/>
      <c r="F1241" s="726"/>
      <c r="G1241" s="725"/>
      <c r="H1241" s="734"/>
      <c r="I1241" s="726"/>
      <c r="J1241" s="726"/>
      <c r="K1241" s="721" t="str">
        <f ca="1">IFERROR(VLOOKUP(C1241,' Disaggregation - Section E '!A$7:J73,3,0),"")</f>
        <v/>
      </c>
      <c r="L1241" s="726"/>
      <c r="M1241" s="721"/>
    </row>
    <row r="1242" spans="1:13" x14ac:dyDescent="0.35">
      <c r="A1242" s="721" t="b">
        <v>0</v>
      </c>
      <c r="B1242" s="721"/>
      <c r="C1242" s="737" t="s">
        <v>2128</v>
      </c>
      <c r="D1242" s="734">
        <v>7</v>
      </c>
      <c r="E1242" s="723"/>
      <c r="F1242" s="726"/>
      <c r="G1242" s="725"/>
      <c r="H1242" s="734"/>
      <c r="I1242" s="726"/>
      <c r="J1242" s="726"/>
      <c r="K1242" s="721" t="str">
        <f ca="1">IFERROR(VLOOKUP(C1242,' Disaggregation - Section E '!A$7:J74,3,0),"")</f>
        <v/>
      </c>
      <c r="L1242" s="726"/>
      <c r="M1242" s="721"/>
    </row>
    <row r="1243" spans="1:13" x14ac:dyDescent="0.35">
      <c r="A1243" s="721" t="b">
        <v>0</v>
      </c>
      <c r="B1243" s="721"/>
      <c r="C1243" s="737" t="s">
        <v>2129</v>
      </c>
      <c r="D1243" s="734">
        <v>7</v>
      </c>
      <c r="E1243" s="723"/>
      <c r="F1243" s="726"/>
      <c r="G1243" s="725"/>
      <c r="H1243" s="734"/>
      <c r="I1243" s="726"/>
      <c r="J1243" s="726"/>
      <c r="K1243" s="721" t="str">
        <f ca="1">IFERROR(VLOOKUP(C1243,' Disaggregation - Section E '!A$7:J75,3,0),"")</f>
        <v/>
      </c>
      <c r="L1243" s="726"/>
      <c r="M1243" s="721"/>
    </row>
    <row r="1244" spans="1:13" x14ac:dyDescent="0.35">
      <c r="A1244" s="721" t="b">
        <v>0</v>
      </c>
      <c r="B1244" s="721"/>
      <c r="C1244" s="737" t="s">
        <v>2130</v>
      </c>
      <c r="D1244" s="734">
        <v>7</v>
      </c>
      <c r="E1244" s="723"/>
      <c r="F1244" s="726"/>
      <c r="G1244" s="725"/>
      <c r="H1244" s="734"/>
      <c r="I1244" s="726"/>
      <c r="J1244" s="726"/>
      <c r="K1244" s="721" t="str">
        <f ca="1">IFERROR(VLOOKUP(C1244,' Disaggregation - Section E '!A$7:J76,3,0),"")</f>
        <v/>
      </c>
      <c r="L1244" s="726"/>
      <c r="M1244" s="721"/>
    </row>
    <row r="1245" spans="1:13" x14ac:dyDescent="0.35">
      <c r="A1245" s="721" t="b">
        <v>0</v>
      </c>
      <c r="B1245" s="721"/>
      <c r="C1245" s="737" t="s">
        <v>2131</v>
      </c>
      <c r="D1245" s="734">
        <v>7</v>
      </c>
      <c r="E1245" s="723"/>
      <c r="F1245" s="726"/>
      <c r="G1245" s="725"/>
      <c r="H1245" s="734"/>
      <c r="I1245" s="726"/>
      <c r="J1245" s="726"/>
      <c r="K1245" s="721" t="str">
        <f ca="1">IFERROR(VLOOKUP(C1245,' Disaggregation - Section E '!A$7:J77,3,0),"")</f>
        <v/>
      </c>
      <c r="L1245" s="726"/>
      <c r="M1245" s="721"/>
    </row>
    <row r="1246" spans="1:13" x14ac:dyDescent="0.35">
      <c r="A1246" s="721" t="b">
        <v>0</v>
      </c>
      <c r="B1246" s="721"/>
      <c r="C1246" s="737" t="s">
        <v>2132</v>
      </c>
      <c r="D1246" s="734">
        <v>7</v>
      </c>
      <c r="E1246" s="723"/>
      <c r="F1246" s="726"/>
      <c r="G1246" s="725"/>
      <c r="H1246" s="734"/>
      <c r="I1246" s="726"/>
      <c r="J1246" s="726"/>
      <c r="K1246" s="721" t="str">
        <f ca="1">IFERROR(VLOOKUP(C1246,' Disaggregation - Section E '!A$7:J78,3,0),"")</f>
        <v/>
      </c>
      <c r="L1246" s="726"/>
      <c r="M1246" s="721"/>
    </row>
    <row r="1247" spans="1:13" x14ac:dyDescent="0.35">
      <c r="A1247" s="721" t="b">
        <v>0</v>
      </c>
      <c r="B1247" s="721"/>
      <c r="C1247" s="737" t="s">
        <v>2133</v>
      </c>
      <c r="D1247" s="734">
        <v>7</v>
      </c>
      <c r="E1247" s="723"/>
      <c r="F1247" s="726"/>
      <c r="G1247" s="725"/>
      <c r="H1247" s="734"/>
      <c r="I1247" s="726"/>
      <c r="J1247" s="726"/>
      <c r="K1247" s="721" t="str">
        <f ca="1">IFERROR(VLOOKUP(C1247,' Disaggregation - Section E '!A$7:J79,3,0),"")</f>
        <v/>
      </c>
      <c r="L1247" s="726"/>
      <c r="M1247" s="721"/>
    </row>
    <row r="1248" spans="1:13" x14ac:dyDescent="0.35">
      <c r="A1248" s="721" t="b">
        <v>0</v>
      </c>
      <c r="B1248" s="721"/>
      <c r="C1248" s="737" t="s">
        <v>2134</v>
      </c>
      <c r="D1248" s="734">
        <v>7</v>
      </c>
      <c r="E1248" s="723"/>
      <c r="F1248" s="726"/>
      <c r="G1248" s="725"/>
      <c r="H1248" s="734"/>
      <c r="I1248" s="726"/>
      <c r="J1248" s="726"/>
      <c r="K1248" s="721" t="str">
        <f ca="1">IFERROR(VLOOKUP(C1248,' Disaggregation - Section E '!A$7:J80,3,0),"")</f>
        <v/>
      </c>
      <c r="L1248" s="726"/>
      <c r="M1248" s="721"/>
    </row>
    <row r="1249" spans="1:13" x14ac:dyDescent="0.35">
      <c r="A1249" s="721" t="b">
        <v>0</v>
      </c>
      <c r="B1249" s="721"/>
      <c r="C1249" s="737" t="s">
        <v>2135</v>
      </c>
      <c r="D1249" s="734">
        <v>7</v>
      </c>
      <c r="E1249" s="723"/>
      <c r="F1249" s="726"/>
      <c r="G1249" s="725"/>
      <c r="H1249" s="734"/>
      <c r="I1249" s="726"/>
      <c r="J1249" s="726"/>
      <c r="K1249" s="721" t="str">
        <f ca="1">IFERROR(VLOOKUP(C1249,' Disaggregation - Section E '!A$7:J81,3,0),"")</f>
        <v/>
      </c>
      <c r="L1249" s="726"/>
      <c r="M1249" s="721"/>
    </row>
    <row r="1250" spans="1:13" x14ac:dyDescent="0.35">
      <c r="A1250" s="721" t="b">
        <v>0</v>
      </c>
      <c r="B1250" s="721"/>
      <c r="C1250" s="737" t="s">
        <v>2136</v>
      </c>
      <c r="D1250" s="734">
        <v>7</v>
      </c>
      <c r="E1250" s="723"/>
      <c r="F1250" s="726"/>
      <c r="G1250" s="725"/>
      <c r="H1250" s="734"/>
      <c r="I1250" s="726"/>
      <c r="J1250" s="726"/>
      <c r="K1250" s="721" t="str">
        <f ca="1">IFERROR(VLOOKUP(C1250,' Disaggregation - Section E '!A$7:J82,3,0),"")</f>
        <v/>
      </c>
      <c r="L1250" s="726"/>
      <c r="M1250" s="721"/>
    </row>
    <row r="1251" spans="1:13" x14ac:dyDescent="0.35">
      <c r="A1251" s="721" t="b">
        <v>0</v>
      </c>
      <c r="B1251" s="721"/>
      <c r="C1251" s="737" t="s">
        <v>2137</v>
      </c>
      <c r="D1251" s="734">
        <v>8</v>
      </c>
      <c r="E1251" s="723"/>
      <c r="F1251" s="726"/>
      <c r="G1251" s="725"/>
      <c r="H1251" s="734"/>
      <c r="I1251" s="726"/>
      <c r="J1251" s="726"/>
      <c r="K1251" s="721" t="str">
        <f ca="1">IFERROR(VLOOKUP(C1251,' Disaggregation - Section E '!A$7:J83,3,0),"")</f>
        <v/>
      </c>
      <c r="L1251" s="726"/>
      <c r="M1251" s="721"/>
    </row>
    <row r="1252" spans="1:13" x14ac:dyDescent="0.35">
      <c r="A1252" s="721" t="b">
        <v>0</v>
      </c>
      <c r="B1252" s="721"/>
      <c r="C1252" s="737" t="s">
        <v>2138</v>
      </c>
      <c r="D1252" s="734">
        <v>8</v>
      </c>
      <c r="E1252" s="723"/>
      <c r="F1252" s="726"/>
      <c r="G1252" s="725"/>
      <c r="H1252" s="734"/>
      <c r="I1252" s="726"/>
      <c r="J1252" s="726"/>
      <c r="K1252" s="721" t="str">
        <f ca="1">IFERROR(VLOOKUP(C1252,' Disaggregation - Section E '!A$7:J84,3,0),"")</f>
        <v/>
      </c>
      <c r="L1252" s="726"/>
      <c r="M1252" s="721"/>
    </row>
    <row r="1253" spans="1:13" x14ac:dyDescent="0.35">
      <c r="A1253" s="721" t="b">
        <v>0</v>
      </c>
      <c r="B1253" s="721"/>
      <c r="C1253" s="737" t="s">
        <v>2139</v>
      </c>
      <c r="D1253" s="734">
        <v>8</v>
      </c>
      <c r="E1253" s="723"/>
      <c r="F1253" s="726"/>
      <c r="G1253" s="725"/>
      <c r="H1253" s="734"/>
      <c r="I1253" s="726"/>
      <c r="J1253" s="726"/>
      <c r="K1253" s="721" t="str">
        <f ca="1">IFERROR(VLOOKUP(C1253,' Disaggregation - Section E '!A$7:J85,3,0),"")</f>
        <v/>
      </c>
      <c r="L1253" s="726"/>
      <c r="M1253" s="721"/>
    </row>
    <row r="1254" spans="1:13" x14ac:dyDescent="0.35">
      <c r="A1254" s="721" t="b">
        <v>0</v>
      </c>
      <c r="B1254" s="721"/>
      <c r="C1254" s="737" t="s">
        <v>2140</v>
      </c>
      <c r="D1254" s="734">
        <v>8</v>
      </c>
      <c r="E1254" s="723"/>
      <c r="F1254" s="726"/>
      <c r="G1254" s="725"/>
      <c r="H1254" s="734"/>
      <c r="I1254" s="726"/>
      <c r="J1254" s="726"/>
      <c r="K1254" s="721" t="str">
        <f ca="1">IFERROR(VLOOKUP(C1254,' Disaggregation - Section E '!A$7:J86,3,0),"")</f>
        <v/>
      </c>
      <c r="L1254" s="726"/>
      <c r="M1254" s="721"/>
    </row>
    <row r="1255" spans="1:13" x14ac:dyDescent="0.35">
      <c r="A1255" s="721" t="b">
        <v>0</v>
      </c>
      <c r="B1255" s="721"/>
      <c r="C1255" s="737" t="s">
        <v>2141</v>
      </c>
      <c r="D1255" s="734">
        <v>8</v>
      </c>
      <c r="E1255" s="723"/>
      <c r="F1255" s="726"/>
      <c r="G1255" s="725"/>
      <c r="H1255" s="734"/>
      <c r="I1255" s="726"/>
      <c r="J1255" s="726"/>
      <c r="K1255" s="721" t="str">
        <f ca="1">IFERROR(VLOOKUP(C1255,' Disaggregation - Section E '!A$7:J87,3,0),"")</f>
        <v/>
      </c>
      <c r="L1255" s="726"/>
      <c r="M1255" s="721"/>
    </row>
    <row r="1256" spans="1:13" x14ac:dyDescent="0.35">
      <c r="A1256" s="721" t="b">
        <v>0</v>
      </c>
      <c r="B1256" s="721"/>
      <c r="C1256" s="737" t="s">
        <v>2142</v>
      </c>
      <c r="D1256" s="734">
        <v>8</v>
      </c>
      <c r="E1256" s="723"/>
      <c r="F1256" s="726"/>
      <c r="G1256" s="725"/>
      <c r="H1256" s="734"/>
      <c r="I1256" s="726"/>
      <c r="J1256" s="726"/>
      <c r="K1256" s="721" t="str">
        <f ca="1">IFERROR(VLOOKUP(C1256,' Disaggregation - Section E '!A$7:J88,3,0),"")</f>
        <v/>
      </c>
      <c r="L1256" s="726"/>
      <c r="M1256" s="721"/>
    </row>
    <row r="1257" spans="1:13" x14ac:dyDescent="0.35">
      <c r="A1257" s="721" t="b">
        <v>0</v>
      </c>
      <c r="B1257" s="721"/>
      <c r="C1257" s="737" t="s">
        <v>2143</v>
      </c>
      <c r="D1257" s="734">
        <v>8</v>
      </c>
      <c r="E1257" s="723"/>
      <c r="F1257" s="726"/>
      <c r="G1257" s="725"/>
      <c r="H1257" s="734"/>
      <c r="I1257" s="726"/>
      <c r="J1257" s="726"/>
      <c r="K1257" s="721" t="str">
        <f ca="1">IFERROR(VLOOKUP(C1257,' Disaggregation - Section E '!A$7:J89,3,0),"")</f>
        <v/>
      </c>
      <c r="L1257" s="726"/>
      <c r="M1257" s="721"/>
    </row>
    <row r="1258" spans="1:13" x14ac:dyDescent="0.35">
      <c r="A1258" s="721" t="b">
        <v>0</v>
      </c>
      <c r="B1258" s="721"/>
      <c r="C1258" s="737" t="s">
        <v>2144</v>
      </c>
      <c r="D1258" s="734">
        <v>8</v>
      </c>
      <c r="E1258" s="723"/>
      <c r="F1258" s="726"/>
      <c r="G1258" s="725"/>
      <c r="H1258" s="734"/>
      <c r="I1258" s="726"/>
      <c r="J1258" s="726"/>
      <c r="K1258" s="721" t="str">
        <f ca="1">IFERROR(VLOOKUP(C1258,' Disaggregation - Section E '!A$7:J90,3,0),"")</f>
        <v/>
      </c>
      <c r="L1258" s="726"/>
      <c r="M1258" s="721"/>
    </row>
    <row r="1259" spans="1:13" x14ac:dyDescent="0.35">
      <c r="A1259" s="721" t="b">
        <v>0</v>
      </c>
      <c r="B1259" s="721"/>
      <c r="C1259" s="737" t="s">
        <v>2145</v>
      </c>
      <c r="D1259" s="734">
        <v>8</v>
      </c>
      <c r="E1259" s="723"/>
      <c r="F1259" s="726"/>
      <c r="G1259" s="725"/>
      <c r="H1259" s="734"/>
      <c r="I1259" s="726"/>
      <c r="J1259" s="726"/>
      <c r="K1259" s="721" t="str">
        <f ca="1">IFERROR(VLOOKUP(C1259,' Disaggregation - Section E '!A$7:J91,3,0),"")</f>
        <v/>
      </c>
      <c r="L1259" s="726"/>
      <c r="M1259" s="721"/>
    </row>
    <row r="1260" spans="1:13" x14ac:dyDescent="0.35">
      <c r="A1260" s="721" t="b">
        <v>0</v>
      </c>
      <c r="B1260" s="721"/>
      <c r="C1260" s="737" t="s">
        <v>2146</v>
      </c>
      <c r="D1260" s="734">
        <v>8</v>
      </c>
      <c r="E1260" s="723"/>
      <c r="F1260" s="726"/>
      <c r="G1260" s="725"/>
      <c r="H1260" s="734"/>
      <c r="I1260" s="726"/>
      <c r="J1260" s="726"/>
      <c r="K1260" s="721" t="str">
        <f ca="1">IFERROR(VLOOKUP(C1260,' Disaggregation - Section E '!A$7:J92,3,0),"")</f>
        <v/>
      </c>
      <c r="L1260" s="726"/>
      <c r="M1260" s="721"/>
    </row>
    <row r="1261" spans="1:13" x14ac:dyDescent="0.35">
      <c r="A1261" s="721" t="b">
        <v>0</v>
      </c>
      <c r="B1261" s="721"/>
      <c r="C1261" s="737" t="s">
        <v>2147</v>
      </c>
      <c r="D1261" s="734">
        <v>9</v>
      </c>
      <c r="E1261" s="723"/>
      <c r="F1261" s="726"/>
      <c r="G1261" s="725"/>
      <c r="H1261" s="734"/>
      <c r="I1261" s="726"/>
      <c r="J1261" s="726"/>
      <c r="K1261" s="721" t="str">
        <f ca="1">IFERROR(VLOOKUP(C1261,' Disaggregation - Section E '!A$7:J93,3,0),"")</f>
        <v/>
      </c>
      <c r="L1261" s="726"/>
      <c r="M1261" s="721"/>
    </row>
    <row r="1262" spans="1:13" x14ac:dyDescent="0.35">
      <c r="A1262" s="721" t="b">
        <v>0</v>
      </c>
      <c r="B1262" s="721"/>
      <c r="C1262" s="737" t="s">
        <v>2148</v>
      </c>
      <c r="D1262" s="734">
        <v>9</v>
      </c>
      <c r="E1262" s="723"/>
      <c r="F1262" s="726"/>
      <c r="G1262" s="725"/>
      <c r="H1262" s="734"/>
      <c r="I1262" s="726"/>
      <c r="J1262" s="726"/>
      <c r="K1262" s="721" t="str">
        <f ca="1">IFERROR(VLOOKUP(C1262,' Disaggregation - Section E '!A$7:J94,3,0),"")</f>
        <v/>
      </c>
      <c r="L1262" s="726"/>
      <c r="M1262" s="721"/>
    </row>
    <row r="1263" spans="1:13" x14ac:dyDescent="0.35">
      <c r="A1263" s="721" t="b">
        <v>0</v>
      </c>
      <c r="B1263" s="721"/>
      <c r="C1263" s="737" t="s">
        <v>2149</v>
      </c>
      <c r="D1263" s="734">
        <v>9</v>
      </c>
      <c r="E1263" s="723"/>
      <c r="F1263" s="726"/>
      <c r="G1263" s="725"/>
      <c r="H1263" s="734"/>
      <c r="I1263" s="726"/>
      <c r="J1263" s="726"/>
      <c r="K1263" s="721" t="str">
        <f ca="1">IFERROR(VLOOKUP(C1263,' Disaggregation - Section E '!A$7:J95,3,0),"")</f>
        <v/>
      </c>
      <c r="L1263" s="726"/>
      <c r="M1263" s="721"/>
    </row>
    <row r="1264" spans="1:13" x14ac:dyDescent="0.35">
      <c r="A1264" s="721" t="b">
        <v>0</v>
      </c>
      <c r="B1264" s="721"/>
      <c r="C1264" s="737" t="s">
        <v>2150</v>
      </c>
      <c r="D1264" s="734">
        <v>9</v>
      </c>
      <c r="E1264" s="723"/>
      <c r="F1264" s="726"/>
      <c r="G1264" s="725"/>
      <c r="H1264" s="734"/>
      <c r="I1264" s="726"/>
      <c r="J1264" s="726"/>
      <c r="K1264" s="721" t="str">
        <f ca="1">IFERROR(VLOOKUP(C1264,' Disaggregation - Section E '!A$7:J96,3,0),"")</f>
        <v/>
      </c>
      <c r="L1264" s="726"/>
      <c r="M1264" s="721"/>
    </row>
    <row r="1265" spans="1:13" x14ac:dyDescent="0.35">
      <c r="A1265" s="721" t="b">
        <v>0</v>
      </c>
      <c r="B1265" s="721"/>
      <c r="C1265" s="737" t="s">
        <v>2151</v>
      </c>
      <c r="D1265" s="734">
        <v>9</v>
      </c>
      <c r="E1265" s="723"/>
      <c r="F1265" s="726"/>
      <c r="G1265" s="725"/>
      <c r="H1265" s="734"/>
      <c r="I1265" s="726"/>
      <c r="J1265" s="726"/>
      <c r="K1265" s="721" t="str">
        <f ca="1">IFERROR(VLOOKUP(C1265,' Disaggregation - Section E '!A$7:J97,3,0),"")</f>
        <v/>
      </c>
      <c r="L1265" s="726"/>
      <c r="M1265" s="721"/>
    </row>
    <row r="1266" spans="1:13" x14ac:dyDescent="0.35">
      <c r="A1266" s="721" t="b">
        <v>0</v>
      </c>
      <c r="B1266" s="721"/>
      <c r="C1266" s="737" t="s">
        <v>2152</v>
      </c>
      <c r="D1266" s="734">
        <v>9</v>
      </c>
      <c r="E1266" s="723"/>
      <c r="F1266" s="726"/>
      <c r="G1266" s="725"/>
      <c r="H1266" s="734"/>
      <c r="I1266" s="726"/>
      <c r="J1266" s="726"/>
      <c r="K1266" s="721" t="str">
        <f ca="1">IFERROR(VLOOKUP(C1266,' Disaggregation - Section E '!A$7:J98,3,0),"")</f>
        <v/>
      </c>
      <c r="L1266" s="726"/>
      <c r="M1266" s="721"/>
    </row>
    <row r="1267" spans="1:13" x14ac:dyDescent="0.35">
      <c r="A1267" s="721" t="b">
        <v>0</v>
      </c>
      <c r="B1267" s="721"/>
      <c r="C1267" s="737" t="s">
        <v>2153</v>
      </c>
      <c r="D1267" s="734">
        <v>9</v>
      </c>
      <c r="E1267" s="723"/>
      <c r="F1267" s="726"/>
      <c r="G1267" s="725"/>
      <c r="H1267" s="734"/>
      <c r="I1267" s="726"/>
      <c r="J1267" s="726"/>
      <c r="K1267" s="721" t="str">
        <f ca="1">IFERROR(VLOOKUP(C1267,' Disaggregation - Section E '!A$7:J99,3,0),"")</f>
        <v/>
      </c>
      <c r="L1267" s="726"/>
      <c r="M1267" s="721"/>
    </row>
    <row r="1268" spans="1:13" x14ac:dyDescent="0.35">
      <c r="A1268" s="721" t="b">
        <v>0</v>
      </c>
      <c r="B1268" s="721"/>
      <c r="C1268" s="737" t="s">
        <v>2154</v>
      </c>
      <c r="D1268" s="734">
        <v>9</v>
      </c>
      <c r="E1268" s="723"/>
      <c r="F1268" s="726"/>
      <c r="G1268" s="725"/>
      <c r="H1268" s="734"/>
      <c r="I1268" s="726"/>
      <c r="J1268" s="726"/>
      <c r="K1268" s="721" t="str">
        <f ca="1">IFERROR(VLOOKUP(C1268,' Disaggregation - Section E '!A$7:J100,3,0),"")</f>
        <v/>
      </c>
      <c r="L1268" s="726"/>
      <c r="M1268" s="721"/>
    </row>
    <row r="1269" spans="1:13" x14ac:dyDescent="0.35">
      <c r="A1269" s="721" t="b">
        <v>0</v>
      </c>
      <c r="B1269" s="721"/>
      <c r="C1269" s="737" t="s">
        <v>2155</v>
      </c>
      <c r="D1269" s="734">
        <v>9</v>
      </c>
      <c r="E1269" s="723"/>
      <c r="F1269" s="726"/>
      <c r="G1269" s="725"/>
      <c r="H1269" s="734"/>
      <c r="I1269" s="726"/>
      <c r="J1269" s="726"/>
      <c r="K1269" s="721" t="str">
        <f ca="1">IFERROR(VLOOKUP(C1269,' Disaggregation - Section E '!A$7:J101,3,0),"")</f>
        <v/>
      </c>
      <c r="L1269" s="726"/>
      <c r="M1269" s="721"/>
    </row>
    <row r="1270" spans="1:13" x14ac:dyDescent="0.35">
      <c r="A1270" s="721" t="b">
        <v>0</v>
      </c>
      <c r="B1270" s="721"/>
      <c r="C1270" s="737" t="s">
        <v>2156</v>
      </c>
      <c r="D1270" s="734">
        <v>9</v>
      </c>
      <c r="E1270" s="723"/>
      <c r="F1270" s="726"/>
      <c r="G1270" s="725"/>
      <c r="H1270" s="734"/>
      <c r="I1270" s="726"/>
      <c r="J1270" s="726"/>
      <c r="K1270" s="721" t="str">
        <f ca="1">IFERROR(VLOOKUP(C1270,' Disaggregation - Section E '!A$7:J102,3,0),"")</f>
        <v/>
      </c>
      <c r="L1270" s="726"/>
      <c r="M1270" s="721"/>
    </row>
    <row r="1271" spans="1:13" x14ac:dyDescent="0.35">
      <c r="A1271" s="721" t="b">
        <v>0</v>
      </c>
      <c r="B1271" s="721"/>
      <c r="C1271" s="737" t="s">
        <v>2157</v>
      </c>
      <c r="D1271" s="734">
        <v>10</v>
      </c>
      <c r="E1271" s="723"/>
      <c r="F1271" s="726"/>
      <c r="G1271" s="725"/>
      <c r="H1271" s="734"/>
      <c r="I1271" s="726"/>
      <c r="J1271" s="726"/>
      <c r="K1271" s="721" t="str">
        <f ca="1">IFERROR(VLOOKUP(C1271,' Disaggregation - Section E '!A$7:J103,3,0),"")</f>
        <v/>
      </c>
      <c r="L1271" s="726"/>
      <c r="M1271" s="721"/>
    </row>
    <row r="1272" spans="1:13" x14ac:dyDescent="0.35">
      <c r="A1272" s="721" t="b">
        <v>0</v>
      </c>
      <c r="B1272" s="721"/>
      <c r="C1272" s="737" t="s">
        <v>2158</v>
      </c>
      <c r="D1272" s="734">
        <v>10</v>
      </c>
      <c r="E1272" s="723"/>
      <c r="F1272" s="726"/>
      <c r="G1272" s="725"/>
      <c r="H1272" s="734"/>
      <c r="I1272" s="726"/>
      <c r="J1272" s="726"/>
      <c r="K1272" s="721" t="str">
        <f ca="1">IFERROR(VLOOKUP(C1272,' Disaggregation - Section E '!A$7:J104,3,0),"")</f>
        <v/>
      </c>
      <c r="L1272" s="726"/>
      <c r="M1272" s="721"/>
    </row>
    <row r="1273" spans="1:13" x14ac:dyDescent="0.35">
      <c r="A1273" s="721" t="b">
        <v>0</v>
      </c>
      <c r="B1273" s="721"/>
      <c r="C1273" s="737" t="s">
        <v>2159</v>
      </c>
      <c r="D1273" s="734">
        <v>10</v>
      </c>
      <c r="E1273" s="723"/>
      <c r="F1273" s="726"/>
      <c r="G1273" s="725"/>
      <c r="H1273" s="734"/>
      <c r="I1273" s="726"/>
      <c r="J1273" s="726"/>
      <c r="K1273" s="721" t="str">
        <f ca="1">IFERROR(VLOOKUP(C1273,' Disaggregation - Section E '!A$7:J105,3,0),"")</f>
        <v/>
      </c>
      <c r="L1273" s="726"/>
      <c r="M1273" s="721"/>
    </row>
    <row r="1274" spans="1:13" x14ac:dyDescent="0.35">
      <c r="A1274" s="721" t="b">
        <v>0</v>
      </c>
      <c r="B1274" s="721"/>
      <c r="C1274" s="737" t="s">
        <v>2160</v>
      </c>
      <c r="D1274" s="734">
        <v>10</v>
      </c>
      <c r="E1274" s="723"/>
      <c r="F1274" s="726"/>
      <c r="G1274" s="725"/>
      <c r="H1274" s="734"/>
      <c r="I1274" s="726"/>
      <c r="J1274" s="726"/>
      <c r="K1274" s="721" t="str">
        <f ca="1">IFERROR(VLOOKUP(C1274,' Disaggregation - Section E '!A$7:J106,3,0),"")</f>
        <v/>
      </c>
      <c r="L1274" s="726"/>
      <c r="M1274" s="721"/>
    </row>
    <row r="1275" spans="1:13" x14ac:dyDescent="0.35">
      <c r="A1275" s="721" t="b">
        <v>0</v>
      </c>
      <c r="B1275" s="721"/>
      <c r="C1275" s="737" t="s">
        <v>2161</v>
      </c>
      <c r="D1275" s="734">
        <v>10</v>
      </c>
      <c r="E1275" s="723"/>
      <c r="F1275" s="726"/>
      <c r="G1275" s="725"/>
      <c r="H1275" s="734"/>
      <c r="I1275" s="726"/>
      <c r="J1275" s="726"/>
      <c r="K1275" s="721" t="str">
        <f ca="1">IFERROR(VLOOKUP(C1275,' Disaggregation - Section E '!A$7:J107,3,0),"")</f>
        <v/>
      </c>
      <c r="L1275" s="726"/>
      <c r="M1275" s="721"/>
    </row>
    <row r="1276" spans="1:13" x14ac:dyDescent="0.35">
      <c r="A1276" s="721" t="b">
        <v>0</v>
      </c>
      <c r="B1276" s="721"/>
      <c r="C1276" s="737" t="s">
        <v>2162</v>
      </c>
      <c r="D1276" s="734">
        <v>10</v>
      </c>
      <c r="E1276" s="723"/>
      <c r="F1276" s="726"/>
      <c r="G1276" s="725"/>
      <c r="H1276" s="734"/>
      <c r="I1276" s="726"/>
      <c r="J1276" s="726"/>
      <c r="K1276" s="721" t="str">
        <f ca="1">IFERROR(VLOOKUP(C1276,' Disaggregation - Section E '!A$7:J108,3,0),"")</f>
        <v/>
      </c>
      <c r="L1276" s="726"/>
      <c r="M1276" s="721"/>
    </row>
    <row r="1277" spans="1:13" x14ac:dyDescent="0.35">
      <c r="A1277" s="721" t="b">
        <v>0</v>
      </c>
      <c r="B1277" s="721"/>
      <c r="C1277" s="737" t="s">
        <v>2163</v>
      </c>
      <c r="D1277" s="734">
        <v>10</v>
      </c>
      <c r="E1277" s="723"/>
      <c r="F1277" s="726"/>
      <c r="G1277" s="725"/>
      <c r="H1277" s="734"/>
      <c r="I1277" s="726"/>
      <c r="J1277" s="726"/>
      <c r="K1277" s="721" t="str">
        <f ca="1">IFERROR(VLOOKUP(C1277,' Disaggregation - Section E '!A$7:J109,3,0),"")</f>
        <v/>
      </c>
      <c r="L1277" s="726"/>
      <c r="M1277" s="721"/>
    </row>
    <row r="1278" spans="1:13" x14ac:dyDescent="0.35">
      <c r="A1278" s="721" t="b">
        <v>0</v>
      </c>
      <c r="B1278" s="721"/>
      <c r="C1278" s="737" t="s">
        <v>2164</v>
      </c>
      <c r="D1278" s="734">
        <v>10</v>
      </c>
      <c r="E1278" s="723"/>
      <c r="F1278" s="726"/>
      <c r="G1278" s="725"/>
      <c r="H1278" s="734"/>
      <c r="I1278" s="726"/>
      <c r="J1278" s="726"/>
      <c r="K1278" s="721" t="str">
        <f ca="1">IFERROR(VLOOKUP(C1278,' Disaggregation - Section E '!A$7:J110,3,0),"")</f>
        <v/>
      </c>
      <c r="L1278" s="726"/>
      <c r="M1278" s="721"/>
    </row>
    <row r="1279" spans="1:13" x14ac:dyDescent="0.35">
      <c r="A1279" s="721" t="b">
        <v>0</v>
      </c>
      <c r="B1279" s="721"/>
      <c r="C1279" s="737" t="s">
        <v>2165</v>
      </c>
      <c r="D1279" s="734">
        <v>10</v>
      </c>
      <c r="E1279" s="723"/>
      <c r="F1279" s="726"/>
      <c r="G1279" s="725"/>
      <c r="H1279" s="734"/>
      <c r="I1279" s="726"/>
      <c r="J1279" s="726"/>
      <c r="K1279" s="721" t="str">
        <f ca="1">IFERROR(VLOOKUP(C1279,' Disaggregation - Section E '!A$7:J111,3,0),"")</f>
        <v/>
      </c>
      <c r="L1279" s="726"/>
      <c r="M1279" s="721"/>
    </row>
    <row r="1280" spans="1:13" x14ac:dyDescent="0.35">
      <c r="A1280" s="721" t="b">
        <v>0</v>
      </c>
      <c r="B1280" s="721"/>
      <c r="C1280" s="737" t="s">
        <v>2166</v>
      </c>
      <c r="D1280" s="734">
        <v>10</v>
      </c>
      <c r="E1280" s="723"/>
      <c r="F1280" s="726"/>
      <c r="G1280" s="725"/>
      <c r="H1280" s="734"/>
      <c r="I1280" s="726"/>
      <c r="J1280" s="726"/>
      <c r="K1280" s="721" t="str">
        <f ca="1">IFERROR(VLOOKUP(C1280,' Disaggregation - Section E '!A$7:J112,3,0),"")</f>
        <v/>
      </c>
      <c r="L1280" s="726"/>
      <c r="M1280" s="721"/>
    </row>
    <row r="1281" spans="1:13" x14ac:dyDescent="0.35">
      <c r="A1281" s="721" t="b">
        <v>0</v>
      </c>
      <c r="B1281" s="721"/>
      <c r="C1281" s="737" t="s">
        <v>2167</v>
      </c>
      <c r="D1281" s="734">
        <v>11</v>
      </c>
      <c r="E1281" s="723"/>
      <c r="F1281" s="726"/>
      <c r="G1281" s="725"/>
      <c r="H1281" s="734"/>
      <c r="I1281" s="726"/>
      <c r="J1281" s="726"/>
      <c r="K1281" s="721" t="str">
        <f ca="1">IFERROR(VLOOKUP(C1281,' Disaggregation - Section E '!A$7:J113,3,0),"")</f>
        <v/>
      </c>
      <c r="L1281" s="726"/>
      <c r="M1281" s="721"/>
    </row>
    <row r="1282" spans="1:13" x14ac:dyDescent="0.35">
      <c r="A1282" s="721" t="b">
        <v>0</v>
      </c>
      <c r="B1282" s="721"/>
      <c r="C1282" s="737" t="s">
        <v>2168</v>
      </c>
      <c r="D1282" s="734">
        <v>11</v>
      </c>
      <c r="E1282" s="723"/>
      <c r="F1282" s="726"/>
      <c r="G1282" s="725"/>
      <c r="H1282" s="734"/>
      <c r="I1282" s="726"/>
      <c r="J1282" s="726"/>
      <c r="K1282" s="721" t="str">
        <f ca="1">IFERROR(VLOOKUP(C1282,' Disaggregation - Section E '!A$7:J114,3,0),"")</f>
        <v/>
      </c>
      <c r="L1282" s="726"/>
      <c r="M1282" s="721"/>
    </row>
    <row r="1283" spans="1:13" x14ac:dyDescent="0.35">
      <c r="A1283" s="721" t="b">
        <v>0</v>
      </c>
      <c r="B1283" s="721"/>
      <c r="C1283" s="737" t="s">
        <v>2169</v>
      </c>
      <c r="D1283" s="734">
        <v>11</v>
      </c>
      <c r="E1283" s="723"/>
      <c r="F1283" s="726"/>
      <c r="G1283" s="725"/>
      <c r="H1283" s="734"/>
      <c r="I1283" s="726"/>
      <c r="J1283" s="726"/>
      <c r="K1283" s="721" t="str">
        <f ca="1">IFERROR(VLOOKUP(C1283,' Disaggregation - Section E '!A$7:J115,3,0),"")</f>
        <v/>
      </c>
      <c r="L1283" s="726"/>
      <c r="M1283" s="721"/>
    </row>
    <row r="1284" spans="1:13" x14ac:dyDescent="0.35">
      <c r="A1284" s="721" t="b">
        <v>0</v>
      </c>
      <c r="B1284" s="721"/>
      <c r="C1284" s="737" t="s">
        <v>2170</v>
      </c>
      <c r="D1284" s="734">
        <v>11</v>
      </c>
      <c r="E1284" s="723"/>
      <c r="F1284" s="726"/>
      <c r="G1284" s="725"/>
      <c r="H1284" s="734"/>
      <c r="I1284" s="726"/>
      <c r="J1284" s="726"/>
      <c r="K1284" s="721" t="str">
        <f ca="1">IFERROR(VLOOKUP(C1284,' Disaggregation - Section E '!A$7:J116,3,0),"")</f>
        <v/>
      </c>
      <c r="L1284" s="726"/>
      <c r="M1284" s="721"/>
    </row>
    <row r="1285" spans="1:13" x14ac:dyDescent="0.35">
      <c r="A1285" s="721" t="b">
        <v>0</v>
      </c>
      <c r="B1285" s="721"/>
      <c r="C1285" s="737" t="s">
        <v>2171</v>
      </c>
      <c r="D1285" s="734">
        <v>11</v>
      </c>
      <c r="E1285" s="723"/>
      <c r="F1285" s="726"/>
      <c r="G1285" s="725"/>
      <c r="H1285" s="734"/>
      <c r="I1285" s="726"/>
      <c r="J1285" s="726"/>
      <c r="K1285" s="721" t="str">
        <f ca="1">IFERROR(VLOOKUP(C1285,' Disaggregation - Section E '!A$7:J117,3,0),"")</f>
        <v/>
      </c>
      <c r="L1285" s="726"/>
      <c r="M1285" s="721"/>
    </row>
    <row r="1286" spans="1:13" x14ac:dyDescent="0.35">
      <c r="A1286" s="721" t="b">
        <v>0</v>
      </c>
      <c r="B1286" s="721"/>
      <c r="C1286" s="737" t="s">
        <v>2172</v>
      </c>
      <c r="D1286" s="734">
        <v>11</v>
      </c>
      <c r="E1286" s="723"/>
      <c r="F1286" s="726"/>
      <c r="G1286" s="725"/>
      <c r="H1286" s="734"/>
      <c r="I1286" s="726"/>
      <c r="J1286" s="726"/>
      <c r="K1286" s="721" t="str">
        <f ca="1">IFERROR(VLOOKUP(C1286,' Disaggregation - Section E '!A$7:J118,3,0),"")</f>
        <v/>
      </c>
      <c r="L1286" s="726"/>
      <c r="M1286" s="721"/>
    </row>
    <row r="1287" spans="1:13" x14ac:dyDescent="0.35">
      <c r="A1287" s="721" t="b">
        <v>0</v>
      </c>
      <c r="B1287" s="721"/>
      <c r="C1287" s="737" t="s">
        <v>2173</v>
      </c>
      <c r="D1287" s="734">
        <v>11</v>
      </c>
      <c r="E1287" s="723"/>
      <c r="F1287" s="726"/>
      <c r="G1287" s="725"/>
      <c r="H1287" s="734"/>
      <c r="I1287" s="726"/>
      <c r="J1287" s="726"/>
      <c r="K1287" s="721" t="str">
        <f ca="1">IFERROR(VLOOKUP(C1287,' Disaggregation - Section E '!A$7:J119,3,0),"")</f>
        <v/>
      </c>
      <c r="L1287" s="726"/>
      <c r="M1287" s="721"/>
    </row>
    <row r="1288" spans="1:13" x14ac:dyDescent="0.35">
      <c r="A1288" s="721" t="b">
        <v>0</v>
      </c>
      <c r="B1288" s="721"/>
      <c r="C1288" s="737" t="s">
        <v>2174</v>
      </c>
      <c r="D1288" s="734">
        <v>11</v>
      </c>
      <c r="E1288" s="723"/>
      <c r="F1288" s="726"/>
      <c r="G1288" s="725"/>
      <c r="H1288" s="734"/>
      <c r="I1288" s="726"/>
      <c r="J1288" s="726"/>
      <c r="K1288" s="721" t="str">
        <f ca="1">IFERROR(VLOOKUP(C1288,' Disaggregation - Section E '!A$7:J120,3,0),"")</f>
        <v/>
      </c>
      <c r="L1288" s="726"/>
      <c r="M1288" s="721"/>
    </row>
    <row r="1289" spans="1:13" x14ac:dyDescent="0.35">
      <c r="A1289" s="721" t="b">
        <v>0</v>
      </c>
      <c r="B1289" s="721"/>
      <c r="C1289" s="737" t="s">
        <v>2175</v>
      </c>
      <c r="D1289" s="734">
        <v>11</v>
      </c>
      <c r="E1289" s="723"/>
      <c r="F1289" s="726"/>
      <c r="G1289" s="725"/>
      <c r="H1289" s="734"/>
      <c r="I1289" s="726"/>
      <c r="J1289" s="726"/>
      <c r="K1289" s="721" t="str">
        <f ca="1">IFERROR(VLOOKUP(C1289,' Disaggregation - Section E '!A$7:J121,3,0),"")</f>
        <v/>
      </c>
      <c r="L1289" s="726"/>
      <c r="M1289" s="721"/>
    </row>
    <row r="1290" spans="1:13" x14ac:dyDescent="0.35">
      <c r="A1290" s="721" t="b">
        <v>0</v>
      </c>
      <c r="B1290" s="721"/>
      <c r="C1290" s="737" t="s">
        <v>2176</v>
      </c>
      <c r="D1290" s="734">
        <v>11</v>
      </c>
      <c r="E1290" s="723"/>
      <c r="F1290" s="726"/>
      <c r="G1290" s="725"/>
      <c r="H1290" s="734"/>
      <c r="I1290" s="726"/>
      <c r="J1290" s="726"/>
      <c r="K1290" s="721" t="str">
        <f ca="1">IFERROR(VLOOKUP(C1290,' Disaggregation - Section E '!A$7:J122,3,0),"")</f>
        <v/>
      </c>
      <c r="L1290" s="726"/>
      <c r="M1290" s="721"/>
    </row>
    <row r="1291" spans="1:13" x14ac:dyDescent="0.35">
      <c r="A1291" s="721" t="b">
        <v>0</v>
      </c>
      <c r="B1291" s="721"/>
      <c r="C1291" s="737" t="s">
        <v>2177</v>
      </c>
      <c r="D1291" s="734">
        <v>12</v>
      </c>
      <c r="E1291" s="723"/>
      <c r="F1291" s="726"/>
      <c r="G1291" s="725"/>
      <c r="H1291" s="734"/>
      <c r="I1291" s="726"/>
      <c r="J1291" s="726"/>
      <c r="K1291" s="721" t="str">
        <f ca="1">IFERROR(VLOOKUP(C1291,' Disaggregation - Section E '!A$7:J123,3,0),"")</f>
        <v/>
      </c>
      <c r="L1291" s="726"/>
      <c r="M1291" s="721"/>
    </row>
    <row r="1292" spans="1:13" x14ac:dyDescent="0.35">
      <c r="A1292" s="721" t="b">
        <v>0</v>
      </c>
      <c r="B1292" s="721"/>
      <c r="C1292" s="737" t="s">
        <v>2178</v>
      </c>
      <c r="D1292" s="734">
        <v>12</v>
      </c>
      <c r="E1292" s="723"/>
      <c r="F1292" s="726"/>
      <c r="G1292" s="725"/>
      <c r="H1292" s="734"/>
      <c r="I1292" s="726"/>
      <c r="J1292" s="726"/>
      <c r="K1292" s="721" t="str">
        <f ca="1">IFERROR(VLOOKUP(C1292,' Disaggregation - Section E '!A$7:J124,3,0),"")</f>
        <v/>
      </c>
      <c r="L1292" s="726"/>
      <c r="M1292" s="721"/>
    </row>
    <row r="1293" spans="1:13" x14ac:dyDescent="0.35">
      <c r="A1293" s="721" t="b">
        <v>0</v>
      </c>
      <c r="B1293" s="721"/>
      <c r="C1293" s="737" t="s">
        <v>2179</v>
      </c>
      <c r="D1293" s="734">
        <v>12</v>
      </c>
      <c r="E1293" s="723"/>
      <c r="F1293" s="726"/>
      <c r="G1293" s="725"/>
      <c r="H1293" s="734"/>
      <c r="I1293" s="726"/>
      <c r="J1293" s="726"/>
      <c r="K1293" s="721" t="str">
        <f ca="1">IFERROR(VLOOKUP(C1293,' Disaggregation - Section E '!A$7:J125,3,0),"")</f>
        <v/>
      </c>
      <c r="L1293" s="726"/>
      <c r="M1293" s="721"/>
    </row>
    <row r="1294" spans="1:13" x14ac:dyDescent="0.35">
      <c r="A1294" s="721" t="b">
        <v>0</v>
      </c>
      <c r="B1294" s="721"/>
      <c r="C1294" s="737" t="s">
        <v>2180</v>
      </c>
      <c r="D1294" s="734">
        <v>12</v>
      </c>
      <c r="E1294" s="723"/>
      <c r="F1294" s="726"/>
      <c r="G1294" s="725"/>
      <c r="H1294" s="734"/>
      <c r="I1294" s="726"/>
      <c r="J1294" s="726"/>
      <c r="K1294" s="721" t="str">
        <f ca="1">IFERROR(VLOOKUP(C1294,' Disaggregation - Section E '!A$7:J126,3,0),"")</f>
        <v/>
      </c>
      <c r="L1294" s="726"/>
      <c r="M1294" s="721"/>
    </row>
    <row r="1295" spans="1:13" x14ac:dyDescent="0.35">
      <c r="A1295" s="721" t="b">
        <v>0</v>
      </c>
      <c r="B1295" s="721"/>
      <c r="C1295" s="737" t="s">
        <v>2181</v>
      </c>
      <c r="D1295" s="734">
        <v>12</v>
      </c>
      <c r="E1295" s="723"/>
      <c r="F1295" s="726"/>
      <c r="G1295" s="725"/>
      <c r="H1295" s="734"/>
      <c r="I1295" s="726"/>
      <c r="J1295" s="726"/>
      <c r="K1295" s="721" t="str">
        <f ca="1">IFERROR(VLOOKUP(C1295,' Disaggregation - Section E '!A$7:J127,3,0),"")</f>
        <v/>
      </c>
      <c r="L1295" s="726"/>
      <c r="M1295" s="721"/>
    </row>
    <row r="1296" spans="1:13" x14ac:dyDescent="0.35">
      <c r="A1296" s="721" t="b">
        <v>0</v>
      </c>
      <c r="B1296" s="721"/>
      <c r="C1296" s="737" t="s">
        <v>2182</v>
      </c>
      <c r="D1296" s="734">
        <v>12</v>
      </c>
      <c r="E1296" s="723"/>
      <c r="F1296" s="726"/>
      <c r="G1296" s="725"/>
      <c r="H1296" s="734"/>
      <c r="I1296" s="726"/>
      <c r="J1296" s="726"/>
      <c r="K1296" s="721" t="str">
        <f ca="1">IFERROR(VLOOKUP(C1296,' Disaggregation - Section E '!A$7:J128,3,0),"")</f>
        <v/>
      </c>
      <c r="L1296" s="726"/>
      <c r="M1296" s="721"/>
    </row>
    <row r="1297" spans="1:13" x14ac:dyDescent="0.35">
      <c r="A1297" s="721" t="b">
        <v>0</v>
      </c>
      <c r="B1297" s="721"/>
      <c r="C1297" s="737" t="s">
        <v>2183</v>
      </c>
      <c r="D1297" s="734">
        <v>12</v>
      </c>
      <c r="E1297" s="723"/>
      <c r="F1297" s="726"/>
      <c r="G1297" s="725"/>
      <c r="H1297" s="734"/>
      <c r="I1297" s="726"/>
      <c r="J1297" s="726"/>
      <c r="K1297" s="721" t="str">
        <f ca="1">IFERROR(VLOOKUP(C1297,' Disaggregation - Section E '!A$7:J129,3,0),"")</f>
        <v/>
      </c>
      <c r="L1297" s="726"/>
      <c r="M1297" s="721"/>
    </row>
    <row r="1298" spans="1:13" x14ac:dyDescent="0.35">
      <c r="A1298" s="721" t="b">
        <v>0</v>
      </c>
      <c r="B1298" s="721"/>
      <c r="C1298" s="737" t="s">
        <v>2184</v>
      </c>
      <c r="D1298" s="734">
        <v>12</v>
      </c>
      <c r="E1298" s="723"/>
      <c r="F1298" s="726"/>
      <c r="G1298" s="725"/>
      <c r="H1298" s="734"/>
      <c r="I1298" s="726"/>
      <c r="J1298" s="726"/>
      <c r="K1298" s="721" t="str">
        <f ca="1">IFERROR(VLOOKUP(C1298,' Disaggregation - Section E '!A$7:J130,3,0),"")</f>
        <v/>
      </c>
      <c r="L1298" s="726"/>
      <c r="M1298" s="721"/>
    </row>
    <row r="1299" spans="1:13" x14ac:dyDescent="0.35">
      <c r="A1299" s="721" t="b">
        <v>0</v>
      </c>
      <c r="B1299" s="721"/>
      <c r="C1299" s="737" t="s">
        <v>2185</v>
      </c>
      <c r="D1299" s="734">
        <v>12</v>
      </c>
      <c r="E1299" s="723"/>
      <c r="F1299" s="726"/>
      <c r="G1299" s="725"/>
      <c r="H1299" s="734"/>
      <c r="I1299" s="726"/>
      <c r="J1299" s="726"/>
      <c r="K1299" s="721" t="str">
        <f ca="1">IFERROR(VLOOKUP(C1299,' Disaggregation - Section E '!A$7:J131,3,0),"")</f>
        <v/>
      </c>
      <c r="L1299" s="726"/>
      <c r="M1299" s="721"/>
    </row>
    <row r="1300" spans="1:13" x14ac:dyDescent="0.35">
      <c r="A1300" s="721" t="b">
        <v>0</v>
      </c>
      <c r="B1300" s="721"/>
      <c r="C1300" s="737" t="s">
        <v>2186</v>
      </c>
      <c r="D1300" s="734">
        <v>12</v>
      </c>
      <c r="E1300" s="723"/>
      <c r="F1300" s="726"/>
      <c r="G1300" s="725"/>
      <c r="H1300" s="734"/>
      <c r="I1300" s="726"/>
      <c r="J1300" s="726"/>
      <c r="K1300" s="721" t="str">
        <f ca="1">IFERROR(VLOOKUP(C1300,' Disaggregation - Section E '!A$7:J132,3,0),"")</f>
        <v/>
      </c>
      <c r="L1300" s="726"/>
      <c r="M1300" s="721"/>
    </row>
    <row r="1301" spans="1:13" x14ac:dyDescent="0.35">
      <c r="A1301" s="721" t="b">
        <v>0</v>
      </c>
      <c r="B1301" s="721"/>
      <c r="C1301" s="737" t="s">
        <v>2187</v>
      </c>
      <c r="D1301" s="734">
        <v>13</v>
      </c>
      <c r="E1301" s="723"/>
      <c r="F1301" s="726"/>
      <c r="G1301" s="725"/>
      <c r="H1301" s="734"/>
      <c r="I1301" s="726"/>
      <c r="J1301" s="726"/>
      <c r="K1301" s="721" t="str">
        <f ca="1">IFERROR(VLOOKUP(C1301,' Disaggregation - Section E '!A$7:J133,3,0),"")</f>
        <v/>
      </c>
      <c r="L1301" s="726"/>
      <c r="M1301" s="721"/>
    </row>
    <row r="1302" spans="1:13" x14ac:dyDescent="0.35">
      <c r="A1302" s="721" t="b">
        <v>0</v>
      </c>
      <c r="B1302" s="721"/>
      <c r="C1302" s="737" t="s">
        <v>2188</v>
      </c>
      <c r="D1302" s="734">
        <v>13</v>
      </c>
      <c r="E1302" s="723"/>
      <c r="F1302" s="726"/>
      <c r="G1302" s="725"/>
      <c r="H1302" s="734"/>
      <c r="I1302" s="726"/>
      <c r="J1302" s="726"/>
      <c r="K1302" s="721" t="str">
        <f ca="1">IFERROR(VLOOKUP(C1302,' Disaggregation - Section E '!A$7:J134,3,0),"")</f>
        <v/>
      </c>
      <c r="L1302" s="726"/>
      <c r="M1302" s="721"/>
    </row>
    <row r="1303" spans="1:13" x14ac:dyDescent="0.35">
      <c r="A1303" s="721" t="b">
        <v>0</v>
      </c>
      <c r="B1303" s="721"/>
      <c r="C1303" s="737" t="s">
        <v>2189</v>
      </c>
      <c r="D1303" s="734">
        <v>13</v>
      </c>
      <c r="E1303" s="723"/>
      <c r="F1303" s="726"/>
      <c r="G1303" s="725"/>
      <c r="H1303" s="734"/>
      <c r="I1303" s="726"/>
      <c r="J1303" s="726"/>
      <c r="K1303" s="721" t="str">
        <f ca="1">IFERROR(VLOOKUP(C1303,' Disaggregation - Section E '!A$7:J135,3,0),"")</f>
        <v/>
      </c>
      <c r="L1303" s="726"/>
      <c r="M1303" s="721"/>
    </row>
    <row r="1304" spans="1:13" x14ac:dyDescent="0.35">
      <c r="A1304" s="721" t="b">
        <v>0</v>
      </c>
      <c r="B1304" s="721"/>
      <c r="C1304" s="737" t="s">
        <v>2190</v>
      </c>
      <c r="D1304" s="734">
        <v>13</v>
      </c>
      <c r="E1304" s="723"/>
      <c r="F1304" s="726"/>
      <c r="G1304" s="725"/>
      <c r="H1304" s="734"/>
      <c r="I1304" s="726"/>
      <c r="J1304" s="726"/>
      <c r="K1304" s="721" t="str">
        <f ca="1">IFERROR(VLOOKUP(C1304,' Disaggregation - Section E '!A$7:J136,3,0),"")</f>
        <v/>
      </c>
      <c r="L1304" s="726"/>
      <c r="M1304" s="721"/>
    </row>
    <row r="1305" spans="1:13" x14ac:dyDescent="0.35">
      <c r="A1305" s="721" t="b">
        <v>0</v>
      </c>
      <c r="B1305" s="721"/>
      <c r="C1305" s="737" t="s">
        <v>2191</v>
      </c>
      <c r="D1305" s="734">
        <v>13</v>
      </c>
      <c r="E1305" s="723"/>
      <c r="F1305" s="726"/>
      <c r="G1305" s="725"/>
      <c r="H1305" s="734"/>
      <c r="I1305" s="726"/>
      <c r="J1305" s="726"/>
      <c r="K1305" s="721" t="str">
        <f ca="1">IFERROR(VLOOKUP(C1305,' Disaggregation - Section E '!A$7:J137,3,0),"")</f>
        <v/>
      </c>
      <c r="L1305" s="726"/>
      <c r="M1305" s="721"/>
    </row>
    <row r="1306" spans="1:13" x14ac:dyDescent="0.35">
      <c r="A1306" s="721" t="b">
        <v>0</v>
      </c>
      <c r="B1306" s="721"/>
      <c r="C1306" s="737" t="s">
        <v>2192</v>
      </c>
      <c r="D1306" s="734">
        <v>13</v>
      </c>
      <c r="E1306" s="723"/>
      <c r="F1306" s="726"/>
      <c r="G1306" s="725"/>
      <c r="H1306" s="734"/>
      <c r="I1306" s="726"/>
      <c r="J1306" s="726"/>
      <c r="K1306" s="721" t="str">
        <f ca="1">IFERROR(VLOOKUP(C1306,' Disaggregation - Section E '!A$7:J138,3,0),"")</f>
        <v/>
      </c>
      <c r="L1306" s="726"/>
      <c r="M1306" s="721"/>
    </row>
    <row r="1307" spans="1:13" x14ac:dyDescent="0.35">
      <c r="A1307" s="721" t="b">
        <v>0</v>
      </c>
      <c r="B1307" s="721"/>
      <c r="C1307" s="737" t="s">
        <v>2193</v>
      </c>
      <c r="D1307" s="734">
        <v>13</v>
      </c>
      <c r="E1307" s="723"/>
      <c r="F1307" s="726"/>
      <c r="G1307" s="725"/>
      <c r="H1307" s="734"/>
      <c r="I1307" s="726"/>
      <c r="J1307" s="726"/>
      <c r="K1307" s="721" t="str">
        <f ca="1">IFERROR(VLOOKUP(C1307,' Disaggregation - Section E '!A$7:J139,3,0),"")</f>
        <v/>
      </c>
      <c r="L1307" s="726"/>
      <c r="M1307" s="721"/>
    </row>
    <row r="1308" spans="1:13" x14ac:dyDescent="0.35">
      <c r="A1308" s="721" t="b">
        <v>0</v>
      </c>
      <c r="B1308" s="721"/>
      <c r="C1308" s="737" t="s">
        <v>2194</v>
      </c>
      <c r="D1308" s="734">
        <v>13</v>
      </c>
      <c r="E1308" s="723"/>
      <c r="F1308" s="726"/>
      <c r="G1308" s="725"/>
      <c r="H1308" s="734"/>
      <c r="I1308" s="726"/>
      <c r="J1308" s="726"/>
      <c r="K1308" s="721" t="str">
        <f ca="1">IFERROR(VLOOKUP(C1308,' Disaggregation - Section E '!A$7:J140,3,0),"")</f>
        <v/>
      </c>
      <c r="L1308" s="726"/>
      <c r="M1308" s="721"/>
    </row>
    <row r="1309" spans="1:13" x14ac:dyDescent="0.35">
      <c r="A1309" s="721" t="b">
        <v>0</v>
      </c>
      <c r="B1309" s="721"/>
      <c r="C1309" s="737" t="s">
        <v>2195</v>
      </c>
      <c r="D1309" s="734">
        <v>13</v>
      </c>
      <c r="E1309" s="723"/>
      <c r="F1309" s="726"/>
      <c r="G1309" s="725"/>
      <c r="H1309" s="734"/>
      <c r="I1309" s="726"/>
      <c r="J1309" s="726"/>
      <c r="K1309" s="721" t="str">
        <f ca="1">IFERROR(VLOOKUP(C1309,' Disaggregation - Section E '!A$7:J141,3,0),"")</f>
        <v/>
      </c>
      <c r="L1309" s="726"/>
      <c r="M1309" s="721"/>
    </row>
    <row r="1310" spans="1:13" x14ac:dyDescent="0.35">
      <c r="A1310" s="721" t="b">
        <v>0</v>
      </c>
      <c r="B1310" s="721"/>
      <c r="C1310" s="737" t="s">
        <v>2196</v>
      </c>
      <c r="D1310" s="734">
        <v>13</v>
      </c>
      <c r="E1310" s="723"/>
      <c r="F1310" s="726"/>
      <c r="G1310" s="725"/>
      <c r="H1310" s="734"/>
      <c r="I1310" s="726"/>
      <c r="J1310" s="726"/>
      <c r="K1310" s="721" t="str">
        <f ca="1">IFERROR(VLOOKUP(C1310,' Disaggregation - Section E '!A$7:J142,3,0),"")</f>
        <v/>
      </c>
      <c r="L1310" s="726"/>
      <c r="M1310" s="721"/>
    </row>
    <row r="1311" spans="1:13" x14ac:dyDescent="0.35">
      <c r="A1311" s="721" t="b">
        <v>0</v>
      </c>
      <c r="B1311" s="721"/>
      <c r="C1311" s="737" t="s">
        <v>2197</v>
      </c>
      <c r="D1311" s="734">
        <v>14</v>
      </c>
      <c r="E1311" s="723"/>
      <c r="F1311" s="726"/>
      <c r="G1311" s="725"/>
      <c r="H1311" s="734"/>
      <c r="I1311" s="726"/>
      <c r="J1311" s="726"/>
      <c r="K1311" s="721" t="str">
        <f ca="1">IFERROR(VLOOKUP(C1311,' Disaggregation - Section E '!A$7:J143,3,0),"")</f>
        <v/>
      </c>
      <c r="L1311" s="726"/>
      <c r="M1311" s="721"/>
    </row>
    <row r="1312" spans="1:13" x14ac:dyDescent="0.35">
      <c r="A1312" s="721" t="b">
        <v>0</v>
      </c>
      <c r="B1312" s="721"/>
      <c r="C1312" s="737" t="s">
        <v>2198</v>
      </c>
      <c r="D1312" s="734">
        <v>14</v>
      </c>
      <c r="E1312" s="723"/>
      <c r="F1312" s="726"/>
      <c r="G1312" s="725"/>
      <c r="H1312" s="734"/>
      <c r="I1312" s="726"/>
      <c r="J1312" s="726"/>
      <c r="K1312" s="721" t="str">
        <f ca="1">IFERROR(VLOOKUP(C1312,' Disaggregation - Section E '!A$7:J144,3,0),"")</f>
        <v/>
      </c>
      <c r="L1312" s="726"/>
      <c r="M1312" s="721"/>
    </row>
    <row r="1313" spans="1:13" x14ac:dyDescent="0.35">
      <c r="A1313" s="721" t="b">
        <v>0</v>
      </c>
      <c r="B1313" s="721"/>
      <c r="C1313" s="737" t="s">
        <v>2199</v>
      </c>
      <c r="D1313" s="734">
        <v>14</v>
      </c>
      <c r="E1313" s="723"/>
      <c r="F1313" s="726"/>
      <c r="G1313" s="725"/>
      <c r="H1313" s="734"/>
      <c r="I1313" s="726"/>
      <c r="J1313" s="726"/>
      <c r="K1313" s="721" t="str">
        <f ca="1">IFERROR(VLOOKUP(C1313,' Disaggregation - Section E '!A$7:J145,3,0),"")</f>
        <v/>
      </c>
      <c r="L1313" s="726"/>
      <c r="M1313" s="721"/>
    </row>
    <row r="1314" spans="1:13" x14ac:dyDescent="0.35">
      <c r="A1314" s="721" t="b">
        <v>0</v>
      </c>
      <c r="B1314" s="721"/>
      <c r="C1314" s="737" t="s">
        <v>2200</v>
      </c>
      <c r="D1314" s="734">
        <v>14</v>
      </c>
      <c r="E1314" s="723"/>
      <c r="F1314" s="726"/>
      <c r="G1314" s="725"/>
      <c r="H1314" s="734"/>
      <c r="I1314" s="726"/>
      <c r="J1314" s="726"/>
      <c r="K1314" s="721" t="str">
        <f ca="1">IFERROR(VLOOKUP(C1314,' Disaggregation - Section E '!A$7:J146,3,0),"")</f>
        <v/>
      </c>
      <c r="L1314" s="726"/>
      <c r="M1314" s="721"/>
    </row>
    <row r="1315" spans="1:13" x14ac:dyDescent="0.35">
      <c r="A1315" s="721" t="b">
        <v>0</v>
      </c>
      <c r="B1315" s="721"/>
      <c r="C1315" s="737" t="s">
        <v>2201</v>
      </c>
      <c r="D1315" s="734">
        <v>14</v>
      </c>
      <c r="E1315" s="723"/>
      <c r="F1315" s="726"/>
      <c r="G1315" s="725"/>
      <c r="H1315" s="734"/>
      <c r="I1315" s="726"/>
      <c r="J1315" s="726"/>
      <c r="K1315" s="721" t="str">
        <f ca="1">IFERROR(VLOOKUP(C1315,' Disaggregation - Section E '!A$7:J147,3,0),"")</f>
        <v/>
      </c>
      <c r="L1315" s="726"/>
      <c r="M1315" s="721"/>
    </row>
    <row r="1316" spans="1:13" x14ac:dyDescent="0.35">
      <c r="A1316" s="721" t="b">
        <v>0</v>
      </c>
      <c r="B1316" s="721"/>
      <c r="C1316" s="737" t="s">
        <v>2202</v>
      </c>
      <c r="D1316" s="734">
        <v>14</v>
      </c>
      <c r="E1316" s="723"/>
      <c r="F1316" s="726"/>
      <c r="G1316" s="725"/>
      <c r="H1316" s="734"/>
      <c r="I1316" s="726"/>
      <c r="J1316" s="726"/>
      <c r="K1316" s="721" t="str">
        <f ca="1">IFERROR(VLOOKUP(C1316,' Disaggregation - Section E '!A$7:J148,3,0),"")</f>
        <v/>
      </c>
      <c r="L1316" s="726"/>
      <c r="M1316" s="721"/>
    </row>
    <row r="1317" spans="1:13" x14ac:dyDescent="0.35">
      <c r="A1317" s="721" t="b">
        <v>0</v>
      </c>
      <c r="B1317" s="721"/>
      <c r="C1317" s="737" t="s">
        <v>2203</v>
      </c>
      <c r="D1317" s="734">
        <v>14</v>
      </c>
      <c r="E1317" s="723"/>
      <c r="F1317" s="726"/>
      <c r="G1317" s="725"/>
      <c r="H1317" s="734"/>
      <c r="I1317" s="726"/>
      <c r="J1317" s="726"/>
      <c r="K1317" s="721" t="str">
        <f ca="1">IFERROR(VLOOKUP(C1317,' Disaggregation - Section E '!A$7:J149,3,0),"")</f>
        <v/>
      </c>
      <c r="L1317" s="726"/>
      <c r="M1317" s="721"/>
    </row>
    <row r="1318" spans="1:13" x14ac:dyDescent="0.35">
      <c r="A1318" s="721" t="b">
        <v>0</v>
      </c>
      <c r="B1318" s="721"/>
      <c r="C1318" s="737" t="s">
        <v>2204</v>
      </c>
      <c r="D1318" s="734">
        <v>14</v>
      </c>
      <c r="E1318" s="723"/>
      <c r="F1318" s="726"/>
      <c r="G1318" s="725"/>
      <c r="H1318" s="734"/>
      <c r="I1318" s="726"/>
      <c r="J1318" s="726"/>
      <c r="K1318" s="721" t="str">
        <f ca="1">IFERROR(VLOOKUP(C1318,' Disaggregation - Section E '!A$7:J150,3,0),"")</f>
        <v/>
      </c>
      <c r="L1318" s="726"/>
      <c r="M1318" s="721"/>
    </row>
    <row r="1319" spans="1:13" x14ac:dyDescent="0.35">
      <c r="A1319" s="721" t="b">
        <v>0</v>
      </c>
      <c r="B1319" s="721"/>
      <c r="C1319" s="737" t="s">
        <v>2205</v>
      </c>
      <c r="D1319" s="734">
        <v>14</v>
      </c>
      <c r="E1319" s="723"/>
      <c r="F1319" s="726"/>
      <c r="G1319" s="725"/>
      <c r="H1319" s="734"/>
      <c r="I1319" s="726"/>
      <c r="J1319" s="726"/>
      <c r="K1319" s="721" t="str">
        <f ca="1">IFERROR(VLOOKUP(C1319,' Disaggregation - Section E '!A$7:J151,3,0),"")</f>
        <v/>
      </c>
      <c r="L1319" s="726"/>
      <c r="M1319" s="721"/>
    </row>
    <row r="1320" spans="1:13" x14ac:dyDescent="0.35">
      <c r="A1320" s="721" t="b">
        <v>0</v>
      </c>
      <c r="B1320" s="721"/>
      <c r="C1320" s="737" t="s">
        <v>2206</v>
      </c>
      <c r="D1320" s="734">
        <v>14</v>
      </c>
      <c r="E1320" s="723"/>
      <c r="F1320" s="726"/>
      <c r="G1320" s="725"/>
      <c r="H1320" s="734"/>
      <c r="I1320" s="726"/>
      <c r="J1320" s="726"/>
      <c r="K1320" s="721" t="str">
        <f ca="1">IFERROR(VLOOKUP(C1320,' Disaggregation - Section E '!A$7:J152,3,0),"")</f>
        <v/>
      </c>
      <c r="L1320" s="726"/>
      <c r="M1320" s="721"/>
    </row>
    <row r="1321" spans="1:13" x14ac:dyDescent="0.35">
      <c r="A1321" s="721" t="b">
        <v>0</v>
      </c>
      <c r="B1321" s="721"/>
      <c r="C1321" s="737" t="s">
        <v>2207</v>
      </c>
      <c r="D1321" s="734">
        <v>15</v>
      </c>
      <c r="E1321" s="723"/>
      <c r="F1321" s="726"/>
      <c r="G1321" s="725"/>
      <c r="H1321" s="734"/>
      <c r="I1321" s="726"/>
      <c r="J1321" s="726"/>
      <c r="K1321" s="721" t="str">
        <f ca="1">IFERROR(VLOOKUP(C1321,' Disaggregation - Section E '!A$7:J153,3,0),"")</f>
        <v/>
      </c>
      <c r="L1321" s="726"/>
      <c r="M1321" s="721"/>
    </row>
    <row r="1322" spans="1:13" x14ac:dyDescent="0.35">
      <c r="A1322" s="721" t="b">
        <v>0</v>
      </c>
      <c r="B1322" s="721"/>
      <c r="C1322" s="737" t="s">
        <v>2208</v>
      </c>
      <c r="D1322" s="734">
        <v>15</v>
      </c>
      <c r="E1322" s="723"/>
      <c r="F1322" s="726"/>
      <c r="G1322" s="725"/>
      <c r="H1322" s="734"/>
      <c r="I1322" s="726"/>
      <c r="J1322" s="726"/>
      <c r="K1322" s="721" t="str">
        <f ca="1">IFERROR(VLOOKUP(C1322,' Disaggregation - Section E '!A$7:J154,3,0),"")</f>
        <v/>
      </c>
      <c r="L1322" s="726"/>
      <c r="M1322" s="721"/>
    </row>
    <row r="1323" spans="1:13" x14ac:dyDescent="0.35">
      <c r="A1323" s="721" t="b">
        <v>0</v>
      </c>
      <c r="B1323" s="721"/>
      <c r="C1323" s="737" t="s">
        <v>2209</v>
      </c>
      <c r="D1323" s="734">
        <v>15</v>
      </c>
      <c r="E1323" s="723"/>
      <c r="F1323" s="726"/>
      <c r="G1323" s="725"/>
      <c r="H1323" s="734"/>
      <c r="I1323" s="726"/>
      <c r="J1323" s="726"/>
      <c r="K1323" s="721" t="str">
        <f ca="1">IFERROR(VLOOKUP(C1323,' Disaggregation - Section E '!A$7:J155,3,0),"")</f>
        <v/>
      </c>
      <c r="L1323" s="726"/>
      <c r="M1323" s="721"/>
    </row>
    <row r="1324" spans="1:13" x14ac:dyDescent="0.35">
      <c r="A1324" s="721" t="b">
        <v>0</v>
      </c>
      <c r="B1324" s="721"/>
      <c r="C1324" s="737" t="s">
        <v>2210</v>
      </c>
      <c r="D1324" s="734">
        <v>15</v>
      </c>
      <c r="E1324" s="723"/>
      <c r="F1324" s="726"/>
      <c r="G1324" s="725"/>
      <c r="H1324" s="734"/>
      <c r="I1324" s="726"/>
      <c r="J1324" s="726"/>
      <c r="K1324" s="721" t="str">
        <f ca="1">IFERROR(VLOOKUP(C1324,' Disaggregation - Section E '!A$7:J156,3,0),"")</f>
        <v/>
      </c>
      <c r="L1324" s="726"/>
      <c r="M1324" s="721"/>
    </row>
    <row r="1325" spans="1:13" x14ac:dyDescent="0.35">
      <c r="A1325" s="721" t="b">
        <v>0</v>
      </c>
      <c r="B1325" s="721"/>
      <c r="C1325" s="737" t="s">
        <v>2211</v>
      </c>
      <c r="D1325" s="734">
        <v>15</v>
      </c>
      <c r="E1325" s="723"/>
      <c r="F1325" s="726"/>
      <c r="G1325" s="725"/>
      <c r="H1325" s="734"/>
      <c r="I1325" s="726"/>
      <c r="J1325" s="726"/>
      <c r="K1325" s="721" t="str">
        <f ca="1">IFERROR(VLOOKUP(C1325,' Disaggregation - Section E '!A$7:J157,3,0),"")</f>
        <v/>
      </c>
      <c r="L1325" s="726"/>
      <c r="M1325" s="721"/>
    </row>
    <row r="1326" spans="1:13" x14ac:dyDescent="0.35">
      <c r="A1326" s="721" t="b">
        <v>0</v>
      </c>
      <c r="B1326" s="721"/>
      <c r="C1326" s="737" t="s">
        <v>2212</v>
      </c>
      <c r="D1326" s="734">
        <v>15</v>
      </c>
      <c r="E1326" s="723"/>
      <c r="F1326" s="726"/>
      <c r="G1326" s="725"/>
      <c r="H1326" s="734"/>
      <c r="I1326" s="726"/>
      <c r="J1326" s="726"/>
      <c r="K1326" s="721" t="str">
        <f ca="1">IFERROR(VLOOKUP(C1326,' Disaggregation - Section E '!A$7:J158,3,0),"")</f>
        <v/>
      </c>
      <c r="L1326" s="726"/>
      <c r="M1326" s="721"/>
    </row>
    <row r="1327" spans="1:13" x14ac:dyDescent="0.35">
      <c r="A1327" s="721" t="b">
        <v>0</v>
      </c>
      <c r="B1327" s="721"/>
      <c r="C1327" s="737" t="s">
        <v>2213</v>
      </c>
      <c r="D1327" s="734">
        <v>15</v>
      </c>
      <c r="E1327" s="723"/>
      <c r="F1327" s="726"/>
      <c r="G1327" s="725"/>
      <c r="H1327" s="734"/>
      <c r="I1327" s="726"/>
      <c r="J1327" s="726"/>
      <c r="K1327" s="721" t="str">
        <f ca="1">IFERROR(VLOOKUP(C1327,' Disaggregation - Section E '!A$7:J159,3,0),"")</f>
        <v/>
      </c>
      <c r="L1327" s="726"/>
      <c r="M1327" s="721"/>
    </row>
    <row r="1328" spans="1:13" x14ac:dyDescent="0.35">
      <c r="A1328" s="721" t="b">
        <v>0</v>
      </c>
      <c r="B1328" s="721"/>
      <c r="C1328" s="737" t="s">
        <v>2214</v>
      </c>
      <c r="D1328" s="734">
        <v>15</v>
      </c>
      <c r="E1328" s="723"/>
      <c r="F1328" s="726"/>
      <c r="G1328" s="725"/>
      <c r="H1328" s="734"/>
      <c r="I1328" s="726"/>
      <c r="J1328" s="726"/>
      <c r="K1328" s="721" t="str">
        <f ca="1">IFERROR(VLOOKUP(C1328,' Disaggregation - Section E '!A$7:J160,3,0),"")</f>
        <v/>
      </c>
      <c r="L1328" s="726"/>
      <c r="M1328" s="721"/>
    </row>
    <row r="1329" spans="1:13" x14ac:dyDescent="0.35">
      <c r="A1329" s="721" t="b">
        <v>0</v>
      </c>
      <c r="B1329" s="721"/>
      <c r="C1329" s="737" t="s">
        <v>2215</v>
      </c>
      <c r="D1329" s="734">
        <v>15</v>
      </c>
      <c r="E1329" s="723"/>
      <c r="F1329" s="726"/>
      <c r="G1329" s="725"/>
      <c r="H1329" s="734"/>
      <c r="I1329" s="726"/>
      <c r="J1329" s="726"/>
      <c r="K1329" s="721" t="str">
        <f ca="1">IFERROR(VLOOKUP(C1329,' Disaggregation - Section E '!A$7:J161,3,0),"")</f>
        <v/>
      </c>
      <c r="L1329" s="726"/>
      <c r="M1329" s="721"/>
    </row>
    <row r="1330" spans="1:13" x14ac:dyDescent="0.35">
      <c r="A1330" s="721" t="b">
        <v>0</v>
      </c>
      <c r="B1330" s="721"/>
      <c r="C1330" s="737" t="s">
        <v>2216</v>
      </c>
      <c r="D1330" s="734">
        <v>15</v>
      </c>
      <c r="E1330" s="723"/>
      <c r="F1330" s="726"/>
      <c r="G1330" s="725"/>
      <c r="H1330" s="734"/>
      <c r="I1330" s="726"/>
      <c r="J1330" s="726"/>
      <c r="K1330" s="721" t="str">
        <f ca="1">IFERROR(VLOOKUP(C1330,' Disaggregation - Section E '!A$7:J162,3,0),"")</f>
        <v/>
      </c>
      <c r="L1330" s="726"/>
      <c r="M1330" s="721"/>
    </row>
    <row r="1331" spans="1:13" x14ac:dyDescent="0.35">
      <c r="A1331" s="721" t="b">
        <f t="shared" ref="A1331:A1394" ca="1" si="129">IF(AND(OR(E1331&lt;&gt;"",G1331&lt;&gt;"",H1331&lt;&gt;""),M1331&lt;&gt;""),TRUE,FALSE)</f>
        <v>1</v>
      </c>
      <c r="B1331" s="721"/>
      <c r="C1331" s="739" t="str">
        <f ca="1">IF(ROW()=1180,"",OFFSET(B1331,-COUNTA(D$1179:D1331)+1,1))</f>
        <v>a1G1R000006s1xSUAQ</v>
      </c>
      <c r="D1331" s="734"/>
      <c r="E1331" s="723" t="str">
        <f ca="1">IFERROR(IF(VLOOKUP(C1331,' Disaggregation - Section E '!A$7:J163,7,0)=0,"",VLOOKUP(C1331,' Disaggregation - Section E '!A$7:J163,7,0)*100),"")</f>
        <v/>
      </c>
      <c r="F1331" s="726" t="str">
        <f ca="1">IFERROR(IF(VLOOKUP(C1331,' Disaggregation - Section E '!A$7:J163,5,0)=0,"",VLOOKUP(C1331,' Disaggregation - Section E '!A$7:J163,5,0)),"")</f>
        <v>&lt;5</v>
      </c>
      <c r="G1331" s="725">
        <f ca="1">IFERROR(IF(VLOOKUP(C1331,' Disaggregation - Section E '!A$7:J163,6,0)=0,"",VLOOKUP(C1331,' Disaggregation - Section E '!A$7:J163,6,0)),"")</f>
        <v>0.42</v>
      </c>
      <c r="H1331" s="734" t="str">
        <f ca="1">IFERROR(IF(INDEX(' Disaggregation - Section E '!F$7:F163,MATCH(C1331,' Disaggregation - Section E '!A$7:A163,0)+1,1)&lt;&gt;0,INDEX(' Disaggregation - Section E '!F$7:F163,MATCH(C1331,' Disaggregation - Section E '!A$7:A163,0)+1,1),""),"")</f>
        <v/>
      </c>
      <c r="I1331" s="726">
        <f ca="1">IFERROR(IF(VLOOKUP(C1331,' Disaggregation - Section E '!A$7:J163,8,0)=0,"",VLOOKUP(C1331,' Disaggregation - Section E '!A$7:J163,8,0)),"")</f>
        <v>2019</v>
      </c>
      <c r="J1331" s="726" t="str">
        <f ca="1">IFERROR(IF(VLOOKUP(C1331,' Disaggregation - Section E '!A$7:J163,9,0)=0,"",VLOOKUP(C1331,' Disaggregation - Section E '!A$7:J163,9,0)),"")</f>
        <v>Malaria MIS</v>
      </c>
      <c r="K1331" s="721" t="str">
        <f ca="1">IFERROR(VLOOKUP(C1331,' Disaggregation - Section E '!A$7:J163,3,0),"")</f>
        <v>Malaria I-2.1 Confirmed malaria cases (microscopy or RDT): rate per 1000 persons per year</v>
      </c>
      <c r="L1331" s="726" t="str">
        <f ca="1">IFERROR(IF(VLOOKUP(C1331,' Disaggregation - Section E '!A$7:J163,10,0)=0,"",VLOOKUP(C1331,' Disaggregation - Section E '!A$7:J163,10,0)),"")</f>
        <v>833 cases, out of 17225 positive cases, in 2019 were from the U5 age group.
10.46% of the total projected population (18.74 million) in 2019 are from this U5 group.</v>
      </c>
      <c r="M1331" s="721" t="str">
        <f ca="1">IFERROR(IF(VLOOKUP(C1331,' Disaggregation - Section E '!A$7:P163,16,0)=0,"",VLOOKUP(C1331,' Disaggregation - Section E '!A$7:P163,16,0)),"")</f>
        <v>IDR-00666</v>
      </c>
    </row>
    <row r="1332" spans="1:13" x14ac:dyDescent="0.35">
      <c r="A1332" s="721" t="b">
        <f t="shared" ca="1" si="129"/>
        <v>1</v>
      </c>
      <c r="B1332" s="721"/>
      <c r="C1332" s="739" t="str">
        <f ca="1">IF(ROW()=1180,"",OFFSET(B1332,-COUNTA(D$1179:D1332)+1,1))</f>
        <v>a1G1R000006s1xTUAQ</v>
      </c>
      <c r="D1332" s="734"/>
      <c r="E1332" s="723" t="str">
        <f ca="1">IFERROR(IF(VLOOKUP(C1332,' Disaggregation - Section E '!A$7:J164,7,0)=0,"",VLOOKUP(C1332,' Disaggregation - Section E '!A$7:J164,7,0)*100),"")</f>
        <v/>
      </c>
      <c r="F1332" s="726" t="str">
        <f ca="1">IFERROR(IF(VLOOKUP(C1332,' Disaggregation - Section E '!A$7:J164,5,0)=0,"",VLOOKUP(C1332,' Disaggregation - Section E '!A$7:J164,5,0)),"")</f>
        <v>5+</v>
      </c>
      <c r="G1332" s="725">
        <f ca="1">IFERROR(IF(VLOOKUP(C1332,' Disaggregation - Section E '!A$7:J164,6,0)=0,"",VLOOKUP(C1332,' Disaggregation - Section E '!A$7:J164,6,0)),"")</f>
        <v>0.98</v>
      </c>
      <c r="H1332" s="734" t="str">
        <f ca="1">IFERROR(IF(INDEX(' Disaggregation - Section E '!F$7:F164,MATCH(C1332,' Disaggregation - Section E '!A$7:A164,0)+1,1)&lt;&gt;0,INDEX(' Disaggregation - Section E '!F$7:F164,MATCH(C1332,' Disaggregation - Section E '!A$7:A164,0)+1,1),""),"")</f>
        <v/>
      </c>
      <c r="I1332" s="726">
        <f ca="1">IFERROR(IF(VLOOKUP(C1332,' Disaggregation - Section E '!A$7:J164,8,0)=0,"",VLOOKUP(C1332,' Disaggregation - Section E '!A$7:J164,8,0)),"")</f>
        <v>2019</v>
      </c>
      <c r="J1332" s="726" t="str">
        <f ca="1">IFERROR(IF(VLOOKUP(C1332,' Disaggregation - Section E '!A$7:J164,9,0)=0,"",VLOOKUP(C1332,' Disaggregation - Section E '!A$7:J164,9,0)),"")</f>
        <v>Malaria MIS</v>
      </c>
      <c r="K1332" s="721" t="str">
        <f ca="1">IFERROR(VLOOKUP(C1332,' Disaggregation - Section E '!A$7:J164,3,0),"")</f>
        <v>Malaria I-2.1 Confirmed malaria cases (microscopy or RDT): rate per 1000 persons per year</v>
      </c>
      <c r="L1332" s="726" t="str">
        <f ca="1">IFERROR(IF(VLOOKUP(C1332,' Disaggregation - Section E '!A$7:J164,10,0)=0,"",VLOOKUP(C1332,' Disaggregation - Section E '!A$7:J164,10,0)),"")</f>
        <v>16392 cases, out of 17225 positive cases, in 2019 were from the 5+ age group.
89.54% of the total projected population (18.74 million) in 2019 are from this 5+ age group.</v>
      </c>
      <c r="M1332" s="721" t="str">
        <f ca="1">IFERROR(IF(VLOOKUP(C1332,' Disaggregation - Section E '!A$7:P164,16,0)=0,"",VLOOKUP(C1332,' Disaggregation - Section E '!A$7:P164,16,0)),"")</f>
        <v>IDR-00667</v>
      </c>
    </row>
    <row r="1333" spans="1:13" x14ac:dyDescent="0.35">
      <c r="A1333" s="721" t="b">
        <f t="shared" ca="1" si="129"/>
        <v>1</v>
      </c>
      <c r="B1333" s="721"/>
      <c r="C1333" s="739" t="str">
        <f ca="1">IF(ROW()=1180,"",OFFSET(B1333,-COUNTA(D$1179:D1333)+1,1))</f>
        <v>a1G1R000006s1xUUAQ</v>
      </c>
      <c r="D1333" s="734"/>
      <c r="E1333" s="723" t="str">
        <f ca="1">IFERROR(IF(VLOOKUP(C1333,' Disaggregation - Section E '!A$7:J165,7,0)=0,"",VLOOKUP(C1333,' Disaggregation - Section E '!A$7:J165,7,0)*100),"")</f>
        <v/>
      </c>
      <c r="F1333" s="726" t="str">
        <f ca="1">IFERROR(IF(VLOOKUP(C1333,' Disaggregation - Section E '!A$7:J165,5,0)=0,"",VLOOKUP(C1333,' Disaggregation - Section E '!A$7:J165,5,0)),"")</f>
        <v>P. Vivax</v>
      </c>
      <c r="G1333" s="725">
        <f ca="1">IFERROR(IF(VLOOKUP(C1333,' Disaggregation - Section E '!A$7:J165,6,0)=0,"",VLOOKUP(C1333,' Disaggregation - Section E '!A$7:J165,6,0)),"")</f>
        <v>0.11</v>
      </c>
      <c r="H1333" s="734" t="str">
        <f ca="1">IFERROR(IF(INDEX(' Disaggregation - Section E '!F$7:F165,MATCH(C1333,' Disaggregation - Section E '!A$7:A165,0)+1,1)&lt;&gt;0,INDEX(' Disaggregation - Section E '!F$7:F165,MATCH(C1333,' Disaggregation - Section E '!A$7:A165,0)+1,1),""),"")</f>
        <v/>
      </c>
      <c r="I1333" s="726">
        <f ca="1">IFERROR(IF(VLOOKUP(C1333,' Disaggregation - Section E '!A$7:J165,8,0)=0,"",VLOOKUP(C1333,' Disaggregation - Section E '!A$7:J165,8,0)),"")</f>
        <v>2019</v>
      </c>
      <c r="J1333" s="726" t="str">
        <f ca="1">IFERROR(IF(VLOOKUP(C1333,' Disaggregation - Section E '!A$7:J165,9,0)=0,"",VLOOKUP(C1333,' Disaggregation - Section E '!A$7:J165,9,0)),"")</f>
        <v>Malaria MIS</v>
      </c>
      <c r="K1333" s="721" t="str">
        <f ca="1">IFERROR(VLOOKUP(C1333,' Disaggregation - Section E '!A$7:J165,3,0),"")</f>
        <v>Malaria I-2.1 Confirmed malaria cases (microscopy or RDT): rate per 1000 persons per year</v>
      </c>
      <c r="L1333" s="726" t="str">
        <f ca="1">IFERROR(IF(VLOOKUP(C1333,' Disaggregation - Section E '!A$7:J165,10,0)=0,"",VLOOKUP(C1333,' Disaggregation - Section E '!A$7:J165,10,0)),"")</f>
        <v>2126 cases, out of 17225 positive cases, in 2019 were Pv.
Total projected population 18.74 million</v>
      </c>
      <c r="M1333" s="721" t="str">
        <f ca="1">IFERROR(IF(VLOOKUP(C1333,' Disaggregation - Section E '!A$7:P165,16,0)=0,"",VLOOKUP(C1333,' Disaggregation - Section E '!A$7:P165,16,0)),"")</f>
        <v>IDR-00964</v>
      </c>
    </row>
    <row r="1334" spans="1:13" x14ac:dyDescent="0.35">
      <c r="A1334" s="721" t="b">
        <f t="shared" ca="1" si="129"/>
        <v>1</v>
      </c>
      <c r="B1334" s="721"/>
      <c r="C1334" s="739" t="str">
        <f ca="1">IF(ROW()=1180,"",OFFSET(B1334,-COUNTA(D$1179:D1334)+1,1))</f>
        <v>a1G1R000006s1xVUAQ</v>
      </c>
      <c r="D1334" s="734"/>
      <c r="E1334" s="723" t="str">
        <f ca="1">IFERROR(IF(VLOOKUP(C1334,' Disaggregation - Section E '!A$7:J166,7,0)=0,"",VLOOKUP(C1334,' Disaggregation - Section E '!A$7:J166,7,0)*100),"")</f>
        <v/>
      </c>
      <c r="F1334" s="726" t="str">
        <f ca="1">IFERROR(IF(VLOOKUP(C1334,' Disaggregation - Section E '!A$7:J166,5,0)=0,"",VLOOKUP(C1334,' Disaggregation - Section E '!A$7:J166,5,0)),"")</f>
        <v>P. Falciparum</v>
      </c>
      <c r="G1334" s="725">
        <f ca="1">IFERROR(IF(VLOOKUP(C1334,' Disaggregation - Section E '!A$7:J166,6,0)=0,"",VLOOKUP(C1334,' Disaggregation - Section E '!A$7:J166,6,0)),"")</f>
        <v>0.79</v>
      </c>
      <c r="H1334" s="734" t="str">
        <f ca="1">IFERROR(IF(INDEX(' Disaggregation - Section E '!F$7:F166,MATCH(C1334,' Disaggregation - Section E '!A$7:A166,0)+1,1)&lt;&gt;0,INDEX(' Disaggregation - Section E '!F$7:F166,MATCH(C1334,' Disaggregation - Section E '!A$7:A166,0)+1,1),""),"")</f>
        <v/>
      </c>
      <c r="I1334" s="726">
        <f ca="1">IFERROR(IF(VLOOKUP(C1334,' Disaggregation - Section E '!A$7:J166,8,0)=0,"",VLOOKUP(C1334,' Disaggregation - Section E '!A$7:J166,8,0)),"")</f>
        <v>2019</v>
      </c>
      <c r="J1334" s="726" t="str">
        <f ca="1">IFERROR(IF(VLOOKUP(C1334,' Disaggregation - Section E '!A$7:J166,9,0)=0,"",VLOOKUP(C1334,' Disaggregation - Section E '!A$7:J166,9,0)),"")</f>
        <v>Malaria MIS</v>
      </c>
      <c r="K1334" s="721" t="str">
        <f ca="1">IFERROR(VLOOKUP(C1334,' Disaggregation - Section E '!A$7:J166,3,0),"")</f>
        <v>Malaria I-2.1 Confirmed malaria cases (microscopy or RDT): rate per 1000 persons per year</v>
      </c>
      <c r="L1334" s="726" t="str">
        <f ca="1">IFERROR(IF(VLOOKUP(C1334,' Disaggregation - Section E '!A$7:J166,10,0)=0,"",VLOOKUP(C1334,' Disaggregation - Section E '!A$7:J166,10,0)),"")</f>
        <v>14758 cases, out of 17225 positive cases, in 2019 were Pf.
Total projected population 18.74 million</v>
      </c>
      <c r="M1334" s="721" t="str">
        <f ca="1">IFERROR(IF(VLOOKUP(C1334,' Disaggregation - Section E '!A$7:P166,16,0)=0,"",VLOOKUP(C1334,' Disaggregation - Section E '!A$7:P166,16,0)),"")</f>
        <v>IDR-00965</v>
      </c>
    </row>
    <row r="1335" spans="1:13" x14ac:dyDescent="0.35">
      <c r="A1335" s="721" t="b">
        <f t="shared" ca="1" si="129"/>
        <v>1</v>
      </c>
      <c r="B1335" s="721"/>
      <c r="C1335" s="739" t="str">
        <f ca="1">IF(ROW()=1180,"",OFFSET(B1335,-COUNTA(D$1179:D1335)+1,1))</f>
        <v>a1G1R000006s1xWUAQ</v>
      </c>
      <c r="D1335" s="734"/>
      <c r="E1335" s="723" t="str">
        <f ca="1">IFERROR(IF(VLOOKUP(C1335,' Disaggregation - Section E '!A$7:J167,7,0)=0,"",VLOOKUP(C1335,' Disaggregation - Section E '!A$7:J167,7,0)*100),"")</f>
        <v/>
      </c>
      <c r="F1335" s="726" t="str">
        <f ca="1">IFERROR(IF(VLOOKUP(C1335,' Disaggregation - Section E '!A$7:J167,5,0)=0,"",VLOOKUP(C1335,' Disaggregation - Section E '!A$7:J167,5,0)),"")</f>
        <v>Mixed</v>
      </c>
      <c r="G1335" s="725">
        <f ca="1">IFERROR(IF(VLOOKUP(C1335,' Disaggregation - Section E '!A$7:J167,6,0)=0,"",VLOOKUP(C1335,' Disaggregation - Section E '!A$7:J167,6,0)),"")</f>
        <v>0.02</v>
      </c>
      <c r="H1335" s="734" t="str">
        <f ca="1">IFERROR(IF(INDEX(' Disaggregation - Section E '!F$7:F167,MATCH(C1335,' Disaggregation - Section E '!A$7:A167,0)+1,1)&lt;&gt;0,INDEX(' Disaggregation - Section E '!F$7:F167,MATCH(C1335,' Disaggregation - Section E '!A$7:A167,0)+1,1),""),"")</f>
        <v/>
      </c>
      <c r="I1335" s="726">
        <f ca="1">IFERROR(IF(VLOOKUP(C1335,' Disaggregation - Section E '!A$7:J167,8,0)=0,"",VLOOKUP(C1335,' Disaggregation - Section E '!A$7:J167,8,0)),"")</f>
        <v>2019</v>
      </c>
      <c r="J1335" s="726" t="str">
        <f ca="1">IFERROR(IF(VLOOKUP(C1335,' Disaggregation - Section E '!A$7:J167,9,0)=0,"",VLOOKUP(C1335,' Disaggregation - Section E '!A$7:J167,9,0)),"")</f>
        <v>Malaria MIS</v>
      </c>
      <c r="K1335" s="721" t="str">
        <f ca="1">IFERROR(VLOOKUP(C1335,' Disaggregation - Section E '!A$7:J167,3,0),"")</f>
        <v>Malaria I-2.1 Confirmed malaria cases (microscopy or RDT): rate per 1000 persons per year</v>
      </c>
      <c r="L1335" s="726" t="str">
        <f ca="1">IFERROR(IF(VLOOKUP(C1335,' Disaggregation - Section E '!A$7:J167,10,0)=0,"",VLOOKUP(C1335,' Disaggregation - Section E '!A$7:J167,10,0)),"")</f>
        <v>341 cases, out of 17225 positive cases, in 2019 were mixed.
Total projected population 18.74 million</v>
      </c>
      <c r="M1335" s="721" t="str">
        <f ca="1">IFERROR(IF(VLOOKUP(C1335,' Disaggregation - Section E '!A$7:P167,16,0)=0,"",VLOOKUP(C1335,' Disaggregation - Section E '!A$7:P167,16,0)),"")</f>
        <v>IDR-00966</v>
      </c>
    </row>
    <row r="1336" spans="1:13" x14ac:dyDescent="0.35">
      <c r="A1336" s="721" t="b">
        <f t="shared" ca="1" si="129"/>
        <v>0</v>
      </c>
      <c r="B1336" s="721"/>
      <c r="C1336" s="739" t="str">
        <f ca="1">IF(ROW()=1180,"",OFFSET(B1336,-COUNTA(D$1179:D1336)+1,1))</f>
        <v>a1G1R000006s1xXUAQ</v>
      </c>
      <c r="D1336" s="734"/>
      <c r="E1336" s="723" t="str">
        <f ca="1">IFERROR(IF(VLOOKUP(C1336,' Disaggregation - Section E '!A$7:J168,7,0)=0,"",VLOOKUP(C1336,' Disaggregation - Section E '!A$7:J168,7,0)*100),"")</f>
        <v/>
      </c>
      <c r="F1336" s="726" t="str">
        <f ca="1">IFERROR(IF(VLOOKUP(C1336,' Disaggregation - Section E '!A$7:J168,5,0)=0,"",VLOOKUP(C1336,' Disaggregation - Section E '!A$7:J168,5,0)),"")</f>
        <v>Other species</v>
      </c>
      <c r="G1336" s="725" t="str">
        <f ca="1">IFERROR(IF(VLOOKUP(C1336,' Disaggregation - Section E '!A$7:J168,6,0)=0,"",VLOOKUP(C1336,' Disaggregation - Section E '!A$7:J168,6,0)),"")</f>
        <v/>
      </c>
      <c r="H1336" s="734" t="str">
        <f ca="1">IFERROR(IF(INDEX(' Disaggregation - Section E '!F$7:F168,MATCH(C1336,' Disaggregation - Section E '!A$7:A168,0)+1,1)&lt;&gt;0,INDEX(' Disaggregation - Section E '!F$7:F168,MATCH(C1336,' Disaggregation - Section E '!A$7:A168,0)+1,1),""),"")</f>
        <v/>
      </c>
      <c r="I1336" s="726">
        <f ca="1">IFERROR(IF(VLOOKUP(C1336,' Disaggregation - Section E '!A$7:J168,8,0)=0,"",VLOOKUP(C1336,' Disaggregation - Section E '!A$7:J168,8,0)),"")</f>
        <v>2019</v>
      </c>
      <c r="J1336" s="726" t="str">
        <f ca="1">IFERROR(IF(VLOOKUP(C1336,' Disaggregation - Section E '!A$7:J168,9,0)=0,"",VLOOKUP(C1336,' Disaggregation - Section E '!A$7:J168,9,0)),"")</f>
        <v>Malaria MIS</v>
      </c>
      <c r="K1336" s="721" t="str">
        <f ca="1">IFERROR(VLOOKUP(C1336,' Disaggregation - Section E '!A$7:J168,3,0),"")</f>
        <v>Malaria I-2.1 Confirmed malaria cases (microscopy or RDT): rate per 1000 persons per year</v>
      </c>
      <c r="L1336" s="726" t="str">
        <f ca="1">IFERROR(IF(VLOOKUP(C1336,' Disaggregation - Section E '!A$7:J168,10,0)=0,"",VLOOKUP(C1336,' Disaggregation - Section E '!A$7:J168,10,0)),"")</f>
        <v>No other species were reported.</v>
      </c>
      <c r="M1336" s="721" t="str">
        <f ca="1">IFERROR(IF(VLOOKUP(C1336,' Disaggregation - Section E '!A$7:P168,16,0)=0,"",VLOOKUP(C1336,' Disaggregation - Section E '!A$7:P168,16,0)),"")</f>
        <v>IDR-00967</v>
      </c>
    </row>
    <row r="1337" spans="1:13" x14ac:dyDescent="0.35">
      <c r="A1337" s="721" t="b">
        <f t="shared" ca="1" si="129"/>
        <v>0</v>
      </c>
      <c r="B1337" s="721"/>
      <c r="C1337" s="739" t="str">
        <f ca="1">IF(ROW()=1180,"",OFFSET(B1337,-COUNTA(D$1179:D1337)+1,1))</f>
        <v>a1G1R000006s1xYUAQ</v>
      </c>
      <c r="D1337" s="734"/>
      <c r="E1337" s="723" t="str">
        <f ca="1">IFERROR(IF(VLOOKUP(C1337,' Disaggregation - Section E '!A$7:J169,7,0)=0,"",VLOOKUP(C1337,' Disaggregation - Section E '!A$7:J169,7,0)*100),"")</f>
        <v/>
      </c>
      <c r="F1337" s="726" t="str">
        <f ca="1">IFERROR(IF(VLOOKUP(C1337,' Disaggregation - Section E '!A$7:J169,5,0)=0,"",VLOOKUP(C1337,' Disaggregation - Section E '!A$7:J169,5,0)),"")</f>
        <v/>
      </c>
      <c r="G1337" s="725" t="str">
        <f ca="1">IFERROR(IF(VLOOKUP(C1337,' Disaggregation - Section E '!A$7:J169,6,0)=0,"",VLOOKUP(C1337,' Disaggregation - Section E '!A$7:J169,6,0)),"")</f>
        <v/>
      </c>
      <c r="H1337" s="734" t="str">
        <f ca="1">IFERROR(IF(INDEX(' Disaggregation - Section E '!F$7:F169,MATCH(C1337,' Disaggregation - Section E '!A$7:A169,0)+1,1)&lt;&gt;0,INDEX(' Disaggregation - Section E '!F$7:F169,MATCH(C1337,' Disaggregation - Section E '!A$7:A169,0)+1,1),""),"")</f>
        <v/>
      </c>
      <c r="I1337" s="726" t="str">
        <f ca="1">IFERROR(IF(VLOOKUP(C1337,' Disaggregation - Section E '!A$7:J169,8,0)=0,"",VLOOKUP(C1337,' Disaggregation - Section E '!A$7:J169,8,0)),"")</f>
        <v/>
      </c>
      <c r="J1337" s="726" t="str">
        <f ca="1">IFERROR(IF(VLOOKUP(C1337,' Disaggregation - Section E '!A$7:J169,9,0)=0,"",VLOOKUP(C1337,' Disaggregation - Section E '!A$7:J169,9,0)),"")</f>
        <v/>
      </c>
      <c r="K1337" s="721" t="str">
        <f ca="1">IFERROR(VLOOKUP(C1337,' Disaggregation - Section E '!A$7:J169,3,0),"")</f>
        <v>Malaria I-2.1 Confirmed malaria cases (microscopy or RDT): rate per 1000 persons per year</v>
      </c>
      <c r="L1337" s="726" t="str">
        <f ca="1">IFERROR(IF(VLOOKUP(C1337,' Disaggregation - Section E '!A$7:J169,10,0)=0,"",VLOOKUP(C1337,' Disaggregation - Section E '!A$7:J169,10,0)),"")</f>
        <v/>
      </c>
      <c r="M1337" s="721" t="str">
        <f ca="1">IFERROR(IF(VLOOKUP(C1337,' Disaggregation - Section E '!A$7:P169,16,0)=0,"",VLOOKUP(C1337,' Disaggregation - Section E '!A$7:P169,16,0)),"")</f>
        <v/>
      </c>
    </row>
    <row r="1338" spans="1:13" x14ac:dyDescent="0.35">
      <c r="A1338" s="721" t="b">
        <f t="shared" ca="1" si="129"/>
        <v>0</v>
      </c>
      <c r="B1338" s="721"/>
      <c r="C1338" s="739" t="str">
        <f ca="1">IF(ROW()=1180,"",OFFSET(B1338,-COUNTA(D$1179:D1338)+1,1))</f>
        <v>a1G1R000006s1xZUAQ</v>
      </c>
      <c r="D1338" s="734"/>
      <c r="E1338" s="723" t="str">
        <f ca="1">IFERROR(IF(VLOOKUP(C1338,' Disaggregation - Section E '!A$7:J170,7,0)=0,"",VLOOKUP(C1338,' Disaggregation - Section E '!A$7:J170,7,0)*100),"")</f>
        <v/>
      </c>
      <c r="F1338" s="726" t="str">
        <f ca="1">IFERROR(IF(VLOOKUP(C1338,' Disaggregation - Section E '!A$7:J170,5,0)=0,"",VLOOKUP(C1338,' Disaggregation - Section E '!A$7:J170,5,0)),"")</f>
        <v/>
      </c>
      <c r="G1338" s="725" t="str">
        <f ca="1">IFERROR(IF(VLOOKUP(C1338,' Disaggregation - Section E '!A$7:J170,6,0)=0,"",VLOOKUP(C1338,' Disaggregation - Section E '!A$7:J170,6,0)),"")</f>
        <v/>
      </c>
      <c r="H1338" s="734" t="str">
        <f ca="1">IFERROR(IF(INDEX(' Disaggregation - Section E '!F$7:F170,MATCH(C1338,' Disaggregation - Section E '!A$7:A170,0)+1,1)&lt;&gt;0,INDEX(' Disaggregation - Section E '!F$7:F170,MATCH(C1338,' Disaggregation - Section E '!A$7:A170,0)+1,1),""),"")</f>
        <v/>
      </c>
      <c r="I1338" s="726" t="str">
        <f ca="1">IFERROR(IF(VLOOKUP(C1338,' Disaggregation - Section E '!A$7:J170,8,0)=0,"",VLOOKUP(C1338,' Disaggregation - Section E '!A$7:J170,8,0)),"")</f>
        <v/>
      </c>
      <c r="J1338" s="726" t="str">
        <f ca="1">IFERROR(IF(VLOOKUP(C1338,' Disaggregation - Section E '!A$7:J170,9,0)=0,"",VLOOKUP(C1338,' Disaggregation - Section E '!A$7:J170,9,0)),"")</f>
        <v/>
      </c>
      <c r="K1338" s="721" t="str">
        <f ca="1">IFERROR(VLOOKUP(C1338,' Disaggregation - Section E '!A$7:J170,3,0),"")</f>
        <v>Malaria I-2.1 Confirmed malaria cases (microscopy or RDT): rate per 1000 persons per year</v>
      </c>
      <c r="L1338" s="726" t="str">
        <f ca="1">IFERROR(IF(VLOOKUP(C1338,' Disaggregation - Section E '!A$7:J170,10,0)=0,"",VLOOKUP(C1338,' Disaggregation - Section E '!A$7:J170,10,0)),"")</f>
        <v/>
      </c>
      <c r="M1338" s="721" t="str">
        <f ca="1">IFERROR(IF(VLOOKUP(C1338,' Disaggregation - Section E '!A$7:P170,16,0)=0,"",VLOOKUP(C1338,' Disaggregation - Section E '!A$7:P170,16,0)),"")</f>
        <v/>
      </c>
    </row>
    <row r="1339" spans="1:13" x14ac:dyDescent="0.35">
      <c r="A1339" s="721" t="b">
        <f t="shared" ca="1" si="129"/>
        <v>0</v>
      </c>
      <c r="B1339" s="721"/>
      <c r="C1339" s="739" t="str">
        <f ca="1">IF(ROW()=1180,"",OFFSET(B1339,-COUNTA(D$1179:D1339)+1,1))</f>
        <v>a1G1R000006s1xaUAA</v>
      </c>
      <c r="D1339" s="734"/>
      <c r="E1339" s="723" t="str">
        <f ca="1">IFERROR(IF(VLOOKUP(C1339,' Disaggregation - Section E '!A$7:J171,7,0)=0,"",VLOOKUP(C1339,' Disaggregation - Section E '!A$7:J171,7,0)*100),"")</f>
        <v/>
      </c>
      <c r="F1339" s="726" t="str">
        <f ca="1">IFERROR(IF(VLOOKUP(C1339,' Disaggregation - Section E '!A$7:J171,5,0)=0,"",VLOOKUP(C1339,' Disaggregation - Section E '!A$7:J171,5,0)),"")</f>
        <v/>
      </c>
      <c r="G1339" s="725" t="str">
        <f ca="1">IFERROR(IF(VLOOKUP(C1339,' Disaggregation - Section E '!A$7:J171,6,0)=0,"",VLOOKUP(C1339,' Disaggregation - Section E '!A$7:J171,6,0)),"")</f>
        <v/>
      </c>
      <c r="H1339" s="734" t="str">
        <f ca="1">IFERROR(IF(INDEX(' Disaggregation - Section E '!F$7:F171,MATCH(C1339,' Disaggregation - Section E '!A$7:A171,0)+1,1)&lt;&gt;0,INDEX(' Disaggregation - Section E '!F$7:F171,MATCH(C1339,' Disaggregation - Section E '!A$7:A171,0)+1,1),""),"")</f>
        <v/>
      </c>
      <c r="I1339" s="726" t="str">
        <f ca="1">IFERROR(IF(VLOOKUP(C1339,' Disaggregation - Section E '!A$7:J171,8,0)=0,"",VLOOKUP(C1339,' Disaggregation - Section E '!A$7:J171,8,0)),"")</f>
        <v/>
      </c>
      <c r="J1339" s="726" t="str">
        <f ca="1">IFERROR(IF(VLOOKUP(C1339,' Disaggregation - Section E '!A$7:J171,9,0)=0,"",VLOOKUP(C1339,' Disaggregation - Section E '!A$7:J171,9,0)),"")</f>
        <v/>
      </c>
      <c r="K1339" s="721" t="str">
        <f ca="1">IFERROR(VLOOKUP(C1339,' Disaggregation - Section E '!A$7:J171,3,0),"")</f>
        <v>Malaria I-2.1 Confirmed malaria cases (microscopy or RDT): rate per 1000 persons per year</v>
      </c>
      <c r="L1339" s="726" t="str">
        <f ca="1">IFERROR(IF(VLOOKUP(C1339,' Disaggregation - Section E '!A$7:J171,10,0)=0,"",VLOOKUP(C1339,' Disaggregation - Section E '!A$7:J171,10,0)),"")</f>
        <v/>
      </c>
      <c r="M1339" s="721" t="str">
        <f ca="1">IFERROR(IF(VLOOKUP(C1339,' Disaggregation - Section E '!A$7:P171,16,0)=0,"",VLOOKUP(C1339,' Disaggregation - Section E '!A$7:P171,16,0)),"")</f>
        <v/>
      </c>
    </row>
    <row r="1340" spans="1:13" x14ac:dyDescent="0.35">
      <c r="A1340" s="721" t="b">
        <f t="shared" ca="1" si="129"/>
        <v>0</v>
      </c>
      <c r="B1340" s="721"/>
      <c r="C1340" s="739" t="str">
        <f ca="1">IF(ROW()=1180,"",OFFSET(B1340,-COUNTA(D$1179:D1340)+1,1))</f>
        <v>a1G1R000006s1xbUAA</v>
      </c>
      <c r="D1340" s="734"/>
      <c r="E1340" s="723" t="str">
        <f ca="1">IFERROR(IF(VLOOKUP(C1340,' Disaggregation - Section E '!A$7:J172,7,0)=0,"",VLOOKUP(C1340,' Disaggregation - Section E '!A$7:J172,7,0)*100),"")</f>
        <v/>
      </c>
      <c r="F1340" s="726" t="str">
        <f ca="1">IFERROR(IF(VLOOKUP(C1340,' Disaggregation - Section E '!A$7:J172,5,0)=0,"",VLOOKUP(C1340,' Disaggregation - Section E '!A$7:J172,5,0)),"")</f>
        <v/>
      </c>
      <c r="G1340" s="725" t="str">
        <f ca="1">IFERROR(IF(VLOOKUP(C1340,' Disaggregation - Section E '!A$7:J172,6,0)=0,"",VLOOKUP(C1340,' Disaggregation - Section E '!A$7:J172,6,0)),"")</f>
        <v/>
      </c>
      <c r="H1340" s="734" t="str">
        <f ca="1">IFERROR(IF(INDEX(' Disaggregation - Section E '!F$7:F172,MATCH(C1340,' Disaggregation - Section E '!A$7:A172,0)+1,1)&lt;&gt;0,INDEX(' Disaggregation - Section E '!F$7:F172,MATCH(C1340,' Disaggregation - Section E '!A$7:A172,0)+1,1),""),"")</f>
        <v/>
      </c>
      <c r="I1340" s="726" t="str">
        <f ca="1">IFERROR(IF(VLOOKUP(C1340,' Disaggregation - Section E '!A$7:J172,8,0)=0,"",VLOOKUP(C1340,' Disaggregation - Section E '!A$7:J172,8,0)),"")</f>
        <v/>
      </c>
      <c r="J1340" s="726" t="str">
        <f ca="1">IFERROR(IF(VLOOKUP(C1340,' Disaggregation - Section E '!A$7:J172,9,0)=0,"",VLOOKUP(C1340,' Disaggregation - Section E '!A$7:J172,9,0)),"")</f>
        <v/>
      </c>
      <c r="K1340" s="721" t="str">
        <f ca="1">IFERROR(VLOOKUP(C1340,' Disaggregation - Section E '!A$7:J172,3,0),"")</f>
        <v>Malaria I-2.1 Confirmed malaria cases (microscopy or RDT): rate per 1000 persons per year</v>
      </c>
      <c r="L1340" s="726" t="str">
        <f ca="1">IFERROR(IF(VLOOKUP(C1340,' Disaggregation - Section E '!A$7:J172,10,0)=0,"",VLOOKUP(C1340,' Disaggregation - Section E '!A$7:J172,10,0)),"")</f>
        <v/>
      </c>
      <c r="M1340" s="721" t="str">
        <f ca="1">IFERROR(IF(VLOOKUP(C1340,' Disaggregation - Section E '!A$7:P172,16,0)=0,"",VLOOKUP(C1340,' Disaggregation - Section E '!A$7:P172,16,0)),"")</f>
        <v/>
      </c>
    </row>
    <row r="1341" spans="1:13" x14ac:dyDescent="0.35">
      <c r="A1341" s="721" t="b">
        <f t="shared" ca="1" si="129"/>
        <v>0</v>
      </c>
      <c r="B1341" s="721"/>
      <c r="C1341" s="739" t="str">
        <f ca="1">IF(ROW()=1180,"",OFFSET(B1341,-COUNTA(D$1179:D1341)+1,1))</f>
        <v>a1G1R000006s1xcUAA</v>
      </c>
      <c r="D1341" s="734"/>
      <c r="E1341" s="723" t="str">
        <f ca="1">IFERROR(IF(VLOOKUP(C1341,' Disaggregation - Section E '!A$7:J173,7,0)=0,"",VLOOKUP(C1341,' Disaggregation - Section E '!A$7:J173,7,0)*100),"")</f>
        <v/>
      </c>
      <c r="F1341" s="726" t="str">
        <f ca="1">IFERROR(IF(VLOOKUP(C1341,' Disaggregation - Section E '!A$7:J173,5,0)=0,"",VLOOKUP(C1341,' Disaggregation - Section E '!A$7:J173,5,0)),"")</f>
        <v>&lt;5</v>
      </c>
      <c r="G1341" s="725" t="str">
        <f ca="1">IFERROR(IF(VLOOKUP(C1341,' Disaggregation - Section E '!A$7:J173,6,0)=0,"",VLOOKUP(C1341,' Disaggregation - Section E '!A$7:J173,6,0)),"")</f>
        <v/>
      </c>
      <c r="H1341" s="734" t="str">
        <f ca="1">IFERROR(IF(INDEX(' Disaggregation - Section E '!F$7:F173,MATCH(C1341,' Disaggregation - Section E '!A$7:A173,0)+1,1)&lt;&gt;0,INDEX(' Disaggregation - Section E '!F$7:F173,MATCH(C1341,' Disaggregation - Section E '!A$7:A173,0)+1,1),""),"")</f>
        <v/>
      </c>
      <c r="I1341" s="726">
        <f ca="1">IFERROR(IF(VLOOKUP(C1341,' Disaggregation - Section E '!A$7:J173,8,0)=0,"",VLOOKUP(C1341,' Disaggregation - Section E '!A$7:J173,8,0)),"")</f>
        <v>2019</v>
      </c>
      <c r="J1341" s="726" t="str">
        <f ca="1">IFERROR(IF(VLOOKUP(C1341,' Disaggregation - Section E '!A$7:J173,9,0)=0,"",VLOOKUP(C1341,' Disaggregation - Section E '!A$7:J173,9,0)),"")</f>
        <v>Malaria MIS</v>
      </c>
      <c r="K1341" s="721" t="str">
        <f ca="1">IFERROR(VLOOKUP(C1341,' Disaggregation - Section E '!A$7:J173,3,0),"")</f>
        <v>Malaria I-3.1⁽ᴹ⁾ Inpatient malaria deaths per year: rate per 100,000 persons per year</v>
      </c>
      <c r="L1341" s="726" t="str">
        <f ca="1">IFERROR(IF(VLOOKUP(C1341,' Disaggregation - Section E '!A$7:J173,10,0)=0,"",VLOOKUP(C1341,' Disaggregation - Section E '!A$7:J173,10,0)),"")</f>
        <v>No deaths were reported from U5 age group in 2019.</v>
      </c>
      <c r="M1341" s="721" t="str">
        <f ca="1">IFERROR(IF(VLOOKUP(C1341,' Disaggregation - Section E '!A$7:P173,16,0)=0,"",VLOOKUP(C1341,' Disaggregation - Section E '!A$7:P173,16,0)),"")</f>
        <v>IDR-00668</v>
      </c>
    </row>
    <row r="1342" spans="1:13" x14ac:dyDescent="0.35">
      <c r="A1342" s="721" t="b">
        <f t="shared" ca="1" si="129"/>
        <v>1</v>
      </c>
      <c r="B1342" s="721"/>
      <c r="C1342" s="739" t="str">
        <f ca="1">IF(ROW()=1180,"",OFFSET(B1342,-COUNTA(D$1179:D1342)+1,1))</f>
        <v>a1G1R000006s1xdUAA</v>
      </c>
      <c r="D1342" s="734"/>
      <c r="E1342" s="723" t="str">
        <f ca="1">IFERROR(IF(VLOOKUP(C1342,' Disaggregation - Section E '!A$7:J174,7,0)=0,"",VLOOKUP(C1342,' Disaggregation - Section E '!A$7:J174,7,0)*100),"")</f>
        <v/>
      </c>
      <c r="F1342" s="726" t="str">
        <f ca="1">IFERROR(IF(VLOOKUP(C1342,' Disaggregation - Section E '!A$7:J174,5,0)=0,"",VLOOKUP(C1342,' Disaggregation - Section E '!A$7:J174,5,0)),"")</f>
        <v>5+</v>
      </c>
      <c r="G1342" s="725">
        <f ca="1">IFERROR(IF(VLOOKUP(C1342,' Disaggregation - Section E '!A$7:J174,6,0)=0,"",VLOOKUP(C1342,' Disaggregation - Section E '!A$7:J174,6,0)),"")</f>
        <v>0.05</v>
      </c>
      <c r="H1342" s="734" t="str">
        <f ca="1">IFERROR(IF(INDEX(' Disaggregation - Section E '!F$7:F174,MATCH(C1342,' Disaggregation - Section E '!A$7:A174,0)+1,1)&lt;&gt;0,INDEX(' Disaggregation - Section E '!F$7:F174,MATCH(C1342,' Disaggregation - Section E '!A$7:A174,0)+1,1),""),"")</f>
        <v/>
      </c>
      <c r="I1342" s="726">
        <f ca="1">IFERROR(IF(VLOOKUP(C1342,' Disaggregation - Section E '!A$7:J174,8,0)=0,"",VLOOKUP(C1342,' Disaggregation - Section E '!A$7:J174,8,0)),"")</f>
        <v>2019</v>
      </c>
      <c r="J1342" s="726" t="str">
        <f ca="1">IFERROR(IF(VLOOKUP(C1342,' Disaggregation - Section E '!A$7:J174,9,0)=0,"",VLOOKUP(C1342,' Disaggregation - Section E '!A$7:J174,9,0)),"")</f>
        <v>Malaria MIS</v>
      </c>
      <c r="K1342" s="721" t="str">
        <f ca="1">IFERROR(VLOOKUP(C1342,' Disaggregation - Section E '!A$7:J174,3,0),"")</f>
        <v>Malaria I-3.1⁽ᴹ⁾ Inpatient malaria deaths per year: rate per 100,000 persons per year</v>
      </c>
      <c r="L1342" s="726" t="str">
        <f ca="1">IFERROR(IF(VLOOKUP(C1342,' Disaggregation - Section E '!A$7:J174,10,0)=0,"",VLOOKUP(C1342,' Disaggregation - Section E '!A$7:J174,10,0)),"")</f>
        <v>All 9 reported deaths were from  5+ age group.
89.54% of the total projected population (18.74 million) in 2019 are from this 5+ age group.</v>
      </c>
      <c r="M1342" s="721" t="str">
        <f ca="1">IFERROR(IF(VLOOKUP(C1342,' Disaggregation - Section E '!A$7:P174,16,0)=0,"",VLOOKUP(C1342,' Disaggregation - Section E '!A$7:P174,16,0)),"")</f>
        <v>IDR-00669</v>
      </c>
    </row>
    <row r="1343" spans="1:13" x14ac:dyDescent="0.35">
      <c r="A1343" s="721" t="b">
        <f t="shared" ca="1" si="129"/>
        <v>0</v>
      </c>
      <c r="B1343" s="721"/>
      <c r="C1343" s="739" t="str">
        <f ca="1">IF(ROW()=1180,"",OFFSET(B1343,-COUNTA(D$1179:D1343)+1,1))</f>
        <v>a1G1R000006s1xeUAA</v>
      </c>
      <c r="D1343" s="734"/>
      <c r="E1343" s="723" t="str">
        <f ca="1">IFERROR(IF(VLOOKUP(C1343,' Disaggregation - Section E '!A$7:J175,7,0)=0,"",VLOOKUP(C1343,' Disaggregation - Section E '!A$7:J175,7,0)*100),"")</f>
        <v/>
      </c>
      <c r="F1343" s="726" t="str">
        <f ca="1">IFERROR(IF(VLOOKUP(C1343,' Disaggregation - Section E '!A$7:J175,5,0)=0,"",VLOOKUP(C1343,' Disaggregation - Section E '!A$7:J175,5,0)),"")</f>
        <v/>
      </c>
      <c r="G1343" s="725" t="str">
        <f ca="1">IFERROR(IF(VLOOKUP(C1343,' Disaggregation - Section E '!A$7:J175,6,0)=0,"",VLOOKUP(C1343,' Disaggregation - Section E '!A$7:J175,6,0)),"")</f>
        <v/>
      </c>
      <c r="H1343" s="734" t="str">
        <f ca="1">IFERROR(IF(INDEX(' Disaggregation - Section E '!F$7:F175,MATCH(C1343,' Disaggregation - Section E '!A$7:A175,0)+1,1)&lt;&gt;0,INDEX(' Disaggregation - Section E '!F$7:F175,MATCH(C1343,' Disaggregation - Section E '!A$7:A175,0)+1,1),""),"")</f>
        <v/>
      </c>
      <c r="I1343" s="726" t="str">
        <f ca="1">IFERROR(IF(VLOOKUP(C1343,' Disaggregation - Section E '!A$7:J175,8,0)=0,"",VLOOKUP(C1343,' Disaggregation - Section E '!A$7:J175,8,0)),"")</f>
        <v/>
      </c>
      <c r="J1343" s="726" t="str">
        <f ca="1">IFERROR(IF(VLOOKUP(C1343,' Disaggregation - Section E '!A$7:J175,9,0)=0,"",VLOOKUP(C1343,' Disaggregation - Section E '!A$7:J175,9,0)),"")</f>
        <v/>
      </c>
      <c r="K1343" s="721" t="str">
        <f ca="1">IFERROR(VLOOKUP(C1343,' Disaggregation - Section E '!A$7:J175,3,0),"")</f>
        <v>Malaria I-3.1⁽ᴹ⁾ Inpatient malaria deaths per year: rate per 100,000 persons per year</v>
      </c>
      <c r="L1343" s="726" t="str">
        <f ca="1">IFERROR(IF(VLOOKUP(C1343,' Disaggregation - Section E '!A$7:J175,10,0)=0,"",VLOOKUP(C1343,' Disaggregation - Section E '!A$7:J175,10,0)),"")</f>
        <v/>
      </c>
      <c r="M1343" s="721" t="str">
        <f ca="1">IFERROR(IF(VLOOKUP(C1343,' Disaggregation - Section E '!A$7:P175,16,0)=0,"",VLOOKUP(C1343,' Disaggregation - Section E '!A$7:P175,16,0)),"")</f>
        <v/>
      </c>
    </row>
    <row r="1344" spans="1:13" x14ac:dyDescent="0.35">
      <c r="A1344" s="721" t="b">
        <f t="shared" ca="1" si="129"/>
        <v>0</v>
      </c>
      <c r="B1344" s="721"/>
      <c r="C1344" s="739" t="str">
        <f ca="1">IF(ROW()=1180,"",OFFSET(B1344,-COUNTA(D$1179:D1344)+1,1))</f>
        <v>a1G1R000006s1xfUAA</v>
      </c>
      <c r="D1344" s="734"/>
      <c r="E1344" s="723" t="str">
        <f ca="1">IFERROR(IF(VLOOKUP(C1344,' Disaggregation - Section E '!A$7:J176,7,0)=0,"",VLOOKUP(C1344,' Disaggregation - Section E '!A$7:J176,7,0)*100),"")</f>
        <v/>
      </c>
      <c r="F1344" s="726" t="str">
        <f ca="1">IFERROR(IF(VLOOKUP(C1344,' Disaggregation - Section E '!A$7:J176,5,0)=0,"",VLOOKUP(C1344,' Disaggregation - Section E '!A$7:J176,5,0)),"")</f>
        <v/>
      </c>
      <c r="G1344" s="725" t="str">
        <f ca="1">IFERROR(IF(VLOOKUP(C1344,' Disaggregation - Section E '!A$7:J176,6,0)=0,"",VLOOKUP(C1344,' Disaggregation - Section E '!A$7:J176,6,0)),"")</f>
        <v/>
      </c>
      <c r="H1344" s="734" t="str">
        <f ca="1">IFERROR(IF(INDEX(' Disaggregation - Section E '!F$7:F176,MATCH(C1344,' Disaggregation - Section E '!A$7:A176,0)+1,1)&lt;&gt;0,INDEX(' Disaggregation - Section E '!F$7:F176,MATCH(C1344,' Disaggregation - Section E '!A$7:A176,0)+1,1),""),"")</f>
        <v/>
      </c>
      <c r="I1344" s="726" t="str">
        <f ca="1">IFERROR(IF(VLOOKUP(C1344,' Disaggregation - Section E '!A$7:J176,8,0)=0,"",VLOOKUP(C1344,' Disaggregation - Section E '!A$7:J176,8,0)),"")</f>
        <v/>
      </c>
      <c r="J1344" s="726" t="str">
        <f ca="1">IFERROR(IF(VLOOKUP(C1344,' Disaggregation - Section E '!A$7:J176,9,0)=0,"",VLOOKUP(C1344,' Disaggregation - Section E '!A$7:J176,9,0)),"")</f>
        <v/>
      </c>
      <c r="K1344" s="721" t="str">
        <f ca="1">IFERROR(VLOOKUP(C1344,' Disaggregation - Section E '!A$7:J176,3,0),"")</f>
        <v>Malaria I-3.1⁽ᴹ⁾ Inpatient malaria deaths per year: rate per 100,000 persons per year</v>
      </c>
      <c r="L1344" s="726" t="str">
        <f ca="1">IFERROR(IF(VLOOKUP(C1344,' Disaggregation - Section E '!A$7:J176,10,0)=0,"",VLOOKUP(C1344,' Disaggregation - Section E '!A$7:J176,10,0)),"")</f>
        <v/>
      </c>
      <c r="M1344" s="721" t="str">
        <f ca="1">IFERROR(IF(VLOOKUP(C1344,' Disaggregation - Section E '!A$7:P176,16,0)=0,"",VLOOKUP(C1344,' Disaggregation - Section E '!A$7:P176,16,0)),"")</f>
        <v/>
      </c>
    </row>
    <row r="1345" spans="1:13" x14ac:dyDescent="0.35">
      <c r="A1345" s="721" t="b">
        <f t="shared" ca="1" si="129"/>
        <v>0</v>
      </c>
      <c r="B1345" s="721"/>
      <c r="C1345" s="739" t="str">
        <f ca="1">IF(ROW()=1180,"",OFFSET(B1345,-COUNTA(D$1179:D1345)+1,1))</f>
        <v>a1G1R000006s1xgUAA</v>
      </c>
      <c r="D1345" s="734"/>
      <c r="E1345" s="723" t="str">
        <f ca="1">IFERROR(IF(VLOOKUP(C1345,' Disaggregation - Section E '!A$7:J177,7,0)=0,"",VLOOKUP(C1345,' Disaggregation - Section E '!A$7:J177,7,0)*100),"")</f>
        <v/>
      </c>
      <c r="F1345" s="726" t="str">
        <f ca="1">IFERROR(IF(VLOOKUP(C1345,' Disaggregation - Section E '!A$7:J177,5,0)=0,"",VLOOKUP(C1345,' Disaggregation - Section E '!A$7:J177,5,0)),"")</f>
        <v/>
      </c>
      <c r="G1345" s="725" t="str">
        <f ca="1">IFERROR(IF(VLOOKUP(C1345,' Disaggregation - Section E '!A$7:J177,6,0)=0,"",VLOOKUP(C1345,' Disaggregation - Section E '!A$7:J177,6,0)),"")</f>
        <v/>
      </c>
      <c r="H1345" s="734" t="str">
        <f ca="1">IFERROR(IF(INDEX(' Disaggregation - Section E '!F$7:F177,MATCH(C1345,' Disaggregation - Section E '!A$7:A177,0)+1,1)&lt;&gt;0,INDEX(' Disaggregation - Section E '!F$7:F177,MATCH(C1345,' Disaggregation - Section E '!A$7:A177,0)+1,1),""),"")</f>
        <v/>
      </c>
      <c r="I1345" s="726" t="str">
        <f ca="1">IFERROR(IF(VLOOKUP(C1345,' Disaggregation - Section E '!A$7:J177,8,0)=0,"",VLOOKUP(C1345,' Disaggregation - Section E '!A$7:J177,8,0)),"")</f>
        <v/>
      </c>
      <c r="J1345" s="726" t="str">
        <f ca="1">IFERROR(IF(VLOOKUP(C1345,' Disaggregation - Section E '!A$7:J177,9,0)=0,"",VLOOKUP(C1345,' Disaggregation - Section E '!A$7:J177,9,0)),"")</f>
        <v/>
      </c>
      <c r="K1345" s="721" t="str">
        <f ca="1">IFERROR(VLOOKUP(C1345,' Disaggregation - Section E '!A$7:J177,3,0),"")</f>
        <v>Malaria I-3.1⁽ᴹ⁾ Inpatient malaria deaths per year: rate per 100,000 persons per year</v>
      </c>
      <c r="L1345" s="726" t="str">
        <f ca="1">IFERROR(IF(VLOOKUP(C1345,' Disaggregation - Section E '!A$7:J177,10,0)=0,"",VLOOKUP(C1345,' Disaggregation - Section E '!A$7:J177,10,0)),"")</f>
        <v/>
      </c>
      <c r="M1345" s="721" t="str">
        <f ca="1">IFERROR(IF(VLOOKUP(C1345,' Disaggregation - Section E '!A$7:P177,16,0)=0,"",VLOOKUP(C1345,' Disaggregation - Section E '!A$7:P177,16,0)),"")</f>
        <v/>
      </c>
    </row>
    <row r="1346" spans="1:13" x14ac:dyDescent="0.35">
      <c r="A1346" s="721" t="b">
        <f t="shared" ca="1" si="129"/>
        <v>0</v>
      </c>
      <c r="B1346" s="721"/>
      <c r="C1346" s="739" t="str">
        <f ca="1">IF(ROW()=1180,"",OFFSET(B1346,-COUNTA(D$1179:D1346)+1,1))</f>
        <v>a1G1R000006s1xhUAA</v>
      </c>
      <c r="D1346" s="734"/>
      <c r="E1346" s="723" t="str">
        <f ca="1">IFERROR(IF(VLOOKUP(C1346,' Disaggregation - Section E '!A$7:J178,7,0)=0,"",VLOOKUP(C1346,' Disaggregation - Section E '!A$7:J178,7,0)*100),"")</f>
        <v/>
      </c>
      <c r="F1346" s="726" t="str">
        <f ca="1">IFERROR(IF(VLOOKUP(C1346,' Disaggregation - Section E '!A$7:J178,5,0)=0,"",VLOOKUP(C1346,' Disaggregation - Section E '!A$7:J178,5,0)),"")</f>
        <v/>
      </c>
      <c r="G1346" s="725" t="str">
        <f ca="1">IFERROR(IF(VLOOKUP(C1346,' Disaggregation - Section E '!A$7:J178,6,0)=0,"",VLOOKUP(C1346,' Disaggregation - Section E '!A$7:J178,6,0)),"")</f>
        <v/>
      </c>
      <c r="H1346" s="734" t="str">
        <f ca="1">IFERROR(IF(INDEX(' Disaggregation - Section E '!F$7:F178,MATCH(C1346,' Disaggregation - Section E '!A$7:A178,0)+1,1)&lt;&gt;0,INDEX(' Disaggregation - Section E '!F$7:F178,MATCH(C1346,' Disaggregation - Section E '!A$7:A178,0)+1,1),""),"")</f>
        <v/>
      </c>
      <c r="I1346" s="726" t="str">
        <f ca="1">IFERROR(IF(VLOOKUP(C1346,' Disaggregation - Section E '!A$7:J178,8,0)=0,"",VLOOKUP(C1346,' Disaggregation - Section E '!A$7:J178,8,0)),"")</f>
        <v/>
      </c>
      <c r="J1346" s="726" t="str">
        <f ca="1">IFERROR(IF(VLOOKUP(C1346,' Disaggregation - Section E '!A$7:J178,9,0)=0,"",VLOOKUP(C1346,' Disaggregation - Section E '!A$7:J178,9,0)),"")</f>
        <v/>
      </c>
      <c r="K1346" s="721" t="str">
        <f ca="1">IFERROR(VLOOKUP(C1346,' Disaggregation - Section E '!A$7:J178,3,0),"")</f>
        <v>Malaria I-3.1⁽ᴹ⁾ Inpatient malaria deaths per year: rate per 100,000 persons per year</v>
      </c>
      <c r="L1346" s="726" t="str">
        <f ca="1">IFERROR(IF(VLOOKUP(C1346,' Disaggregation - Section E '!A$7:J178,10,0)=0,"",VLOOKUP(C1346,' Disaggregation - Section E '!A$7:J178,10,0)),"")</f>
        <v/>
      </c>
      <c r="M1346" s="721" t="str">
        <f ca="1">IFERROR(IF(VLOOKUP(C1346,' Disaggregation - Section E '!A$7:P178,16,0)=0,"",VLOOKUP(C1346,' Disaggregation - Section E '!A$7:P178,16,0)),"")</f>
        <v/>
      </c>
    </row>
    <row r="1347" spans="1:13" x14ac:dyDescent="0.35">
      <c r="A1347" s="721" t="b">
        <f t="shared" ca="1" si="129"/>
        <v>0</v>
      </c>
      <c r="B1347" s="721"/>
      <c r="C1347" s="739" t="str">
        <f ca="1">IF(ROW()=1180,"",OFFSET(B1347,-COUNTA(D$1179:D1347)+1,1))</f>
        <v>a1G1R000006s1xiUAA</v>
      </c>
      <c r="D1347" s="734"/>
      <c r="E1347" s="723" t="str">
        <f ca="1">IFERROR(IF(VLOOKUP(C1347,' Disaggregation - Section E '!A$7:J179,7,0)=0,"",VLOOKUP(C1347,' Disaggregation - Section E '!A$7:J179,7,0)*100),"")</f>
        <v/>
      </c>
      <c r="F1347" s="726" t="str">
        <f ca="1">IFERROR(IF(VLOOKUP(C1347,' Disaggregation - Section E '!A$7:J179,5,0)=0,"",VLOOKUP(C1347,' Disaggregation - Section E '!A$7:J179,5,0)),"")</f>
        <v/>
      </c>
      <c r="G1347" s="725" t="str">
        <f ca="1">IFERROR(IF(VLOOKUP(C1347,' Disaggregation - Section E '!A$7:J179,6,0)=0,"",VLOOKUP(C1347,' Disaggregation - Section E '!A$7:J179,6,0)),"")</f>
        <v/>
      </c>
      <c r="H1347" s="734" t="str">
        <f ca="1">IFERROR(IF(INDEX(' Disaggregation - Section E '!F$7:F179,MATCH(C1347,' Disaggregation - Section E '!A$7:A179,0)+1,1)&lt;&gt;0,INDEX(' Disaggregation - Section E '!F$7:F179,MATCH(C1347,' Disaggregation - Section E '!A$7:A179,0)+1,1),""),"")</f>
        <v/>
      </c>
      <c r="I1347" s="726" t="str">
        <f ca="1">IFERROR(IF(VLOOKUP(C1347,' Disaggregation - Section E '!A$7:J179,8,0)=0,"",VLOOKUP(C1347,' Disaggregation - Section E '!A$7:J179,8,0)),"")</f>
        <v/>
      </c>
      <c r="J1347" s="726" t="str">
        <f ca="1">IFERROR(IF(VLOOKUP(C1347,' Disaggregation - Section E '!A$7:J179,9,0)=0,"",VLOOKUP(C1347,' Disaggregation - Section E '!A$7:J179,9,0)),"")</f>
        <v/>
      </c>
      <c r="K1347" s="721" t="str">
        <f ca="1">IFERROR(VLOOKUP(C1347,' Disaggregation - Section E '!A$7:J179,3,0),"")</f>
        <v>Malaria I-3.1⁽ᴹ⁾ Inpatient malaria deaths per year: rate per 100,000 persons per year</v>
      </c>
      <c r="L1347" s="726" t="str">
        <f ca="1">IFERROR(IF(VLOOKUP(C1347,' Disaggregation - Section E '!A$7:J179,10,0)=0,"",VLOOKUP(C1347,' Disaggregation - Section E '!A$7:J179,10,0)),"")</f>
        <v/>
      </c>
      <c r="M1347" s="721" t="str">
        <f ca="1">IFERROR(IF(VLOOKUP(C1347,' Disaggregation - Section E '!A$7:P179,16,0)=0,"",VLOOKUP(C1347,' Disaggregation - Section E '!A$7:P179,16,0)),"")</f>
        <v/>
      </c>
    </row>
    <row r="1348" spans="1:13" x14ac:dyDescent="0.35">
      <c r="A1348" s="721" t="b">
        <f t="shared" ca="1" si="129"/>
        <v>0</v>
      </c>
      <c r="B1348" s="721"/>
      <c r="C1348" s="739" t="str">
        <f ca="1">IF(ROW()=1180,"",OFFSET(B1348,-COUNTA(D$1179:D1348)+1,1))</f>
        <v>a1G1R000006s1xjUAA</v>
      </c>
      <c r="D1348" s="734"/>
      <c r="E1348" s="723" t="str">
        <f ca="1">IFERROR(IF(VLOOKUP(C1348,' Disaggregation - Section E '!A$7:J180,7,0)=0,"",VLOOKUP(C1348,' Disaggregation - Section E '!A$7:J180,7,0)*100),"")</f>
        <v/>
      </c>
      <c r="F1348" s="726" t="str">
        <f ca="1">IFERROR(IF(VLOOKUP(C1348,' Disaggregation - Section E '!A$7:J180,5,0)=0,"",VLOOKUP(C1348,' Disaggregation - Section E '!A$7:J180,5,0)),"")</f>
        <v/>
      </c>
      <c r="G1348" s="725" t="str">
        <f ca="1">IFERROR(IF(VLOOKUP(C1348,' Disaggregation - Section E '!A$7:J180,6,0)=0,"",VLOOKUP(C1348,' Disaggregation - Section E '!A$7:J180,6,0)),"")</f>
        <v/>
      </c>
      <c r="H1348" s="734" t="str">
        <f ca="1">IFERROR(IF(INDEX(' Disaggregation - Section E '!F$7:F180,MATCH(C1348,' Disaggregation - Section E '!A$7:A180,0)+1,1)&lt;&gt;0,INDEX(' Disaggregation - Section E '!F$7:F180,MATCH(C1348,' Disaggregation - Section E '!A$7:A180,0)+1,1),""),"")</f>
        <v/>
      </c>
      <c r="I1348" s="726" t="str">
        <f ca="1">IFERROR(IF(VLOOKUP(C1348,' Disaggregation - Section E '!A$7:J180,8,0)=0,"",VLOOKUP(C1348,' Disaggregation - Section E '!A$7:J180,8,0)),"")</f>
        <v/>
      </c>
      <c r="J1348" s="726" t="str">
        <f ca="1">IFERROR(IF(VLOOKUP(C1348,' Disaggregation - Section E '!A$7:J180,9,0)=0,"",VLOOKUP(C1348,' Disaggregation - Section E '!A$7:J180,9,0)),"")</f>
        <v/>
      </c>
      <c r="K1348" s="721" t="str">
        <f ca="1">IFERROR(VLOOKUP(C1348,' Disaggregation - Section E '!A$7:J180,3,0),"")</f>
        <v>Malaria I-3.1⁽ᴹ⁾ Inpatient malaria deaths per year: rate per 100,000 persons per year</v>
      </c>
      <c r="L1348" s="726" t="str">
        <f ca="1">IFERROR(IF(VLOOKUP(C1348,' Disaggregation - Section E '!A$7:J180,10,0)=0,"",VLOOKUP(C1348,' Disaggregation - Section E '!A$7:J180,10,0)),"")</f>
        <v/>
      </c>
      <c r="M1348" s="721" t="str">
        <f ca="1">IFERROR(IF(VLOOKUP(C1348,' Disaggregation - Section E '!A$7:P180,16,0)=0,"",VLOOKUP(C1348,' Disaggregation - Section E '!A$7:P180,16,0)),"")</f>
        <v/>
      </c>
    </row>
    <row r="1349" spans="1:13" x14ac:dyDescent="0.35">
      <c r="A1349" s="721" t="b">
        <f t="shared" ca="1" si="129"/>
        <v>0</v>
      </c>
      <c r="B1349" s="721"/>
      <c r="C1349" s="739" t="str">
        <f ca="1">IF(ROW()=1180,"",OFFSET(B1349,-COUNTA(D$1179:D1349)+1,1))</f>
        <v>a1G1R000006s1xkUAA</v>
      </c>
      <c r="D1349" s="734"/>
      <c r="E1349" s="723" t="str">
        <f ca="1">IFERROR(IF(VLOOKUP(C1349,' Disaggregation - Section E '!A$7:J181,7,0)=0,"",VLOOKUP(C1349,' Disaggregation - Section E '!A$7:J181,7,0)*100),"")</f>
        <v/>
      </c>
      <c r="F1349" s="726" t="str">
        <f ca="1">IFERROR(IF(VLOOKUP(C1349,' Disaggregation - Section E '!A$7:J181,5,0)=0,"",VLOOKUP(C1349,' Disaggregation - Section E '!A$7:J181,5,0)),"")</f>
        <v/>
      </c>
      <c r="G1349" s="725" t="str">
        <f ca="1">IFERROR(IF(VLOOKUP(C1349,' Disaggregation - Section E '!A$7:J181,6,0)=0,"",VLOOKUP(C1349,' Disaggregation - Section E '!A$7:J181,6,0)),"")</f>
        <v/>
      </c>
      <c r="H1349" s="734" t="str">
        <f ca="1">IFERROR(IF(INDEX(' Disaggregation - Section E '!F$7:F181,MATCH(C1349,' Disaggregation - Section E '!A$7:A181,0)+1,1)&lt;&gt;0,INDEX(' Disaggregation - Section E '!F$7:F181,MATCH(C1349,' Disaggregation - Section E '!A$7:A181,0)+1,1),""),"")</f>
        <v/>
      </c>
      <c r="I1349" s="726" t="str">
        <f ca="1">IFERROR(IF(VLOOKUP(C1349,' Disaggregation - Section E '!A$7:J181,8,0)=0,"",VLOOKUP(C1349,' Disaggregation - Section E '!A$7:J181,8,0)),"")</f>
        <v/>
      </c>
      <c r="J1349" s="726" t="str">
        <f ca="1">IFERROR(IF(VLOOKUP(C1349,' Disaggregation - Section E '!A$7:J181,9,0)=0,"",VLOOKUP(C1349,' Disaggregation - Section E '!A$7:J181,9,0)),"")</f>
        <v/>
      </c>
      <c r="K1349" s="721" t="str">
        <f ca="1">IFERROR(VLOOKUP(C1349,' Disaggregation - Section E '!A$7:J181,3,0),"")</f>
        <v>Malaria I-3.1⁽ᴹ⁾ Inpatient malaria deaths per year: rate per 100,000 persons per year</v>
      </c>
      <c r="L1349" s="726" t="str">
        <f ca="1">IFERROR(IF(VLOOKUP(C1349,' Disaggregation - Section E '!A$7:J181,10,0)=0,"",VLOOKUP(C1349,' Disaggregation - Section E '!A$7:J181,10,0)),"")</f>
        <v/>
      </c>
      <c r="M1349" s="721" t="str">
        <f ca="1">IFERROR(IF(VLOOKUP(C1349,' Disaggregation - Section E '!A$7:P181,16,0)=0,"",VLOOKUP(C1349,' Disaggregation - Section E '!A$7:P181,16,0)),"")</f>
        <v/>
      </c>
    </row>
    <row r="1350" spans="1:13" x14ac:dyDescent="0.35">
      <c r="A1350" s="721" t="b">
        <f t="shared" ca="1" si="129"/>
        <v>0</v>
      </c>
      <c r="B1350" s="721"/>
      <c r="C1350" s="739" t="str">
        <f ca="1">IF(ROW()=1180,"",OFFSET(B1350,-COUNTA(D$1179:D1350)+1,1))</f>
        <v>a1G1R000006s1xlUAA</v>
      </c>
      <c r="D1350" s="734"/>
      <c r="E1350" s="723" t="str">
        <f ca="1">IFERROR(IF(VLOOKUP(C1350,' Disaggregation - Section E '!A$7:J182,7,0)=0,"",VLOOKUP(C1350,' Disaggregation - Section E '!A$7:J182,7,0)*100),"")</f>
        <v/>
      </c>
      <c r="F1350" s="726" t="str">
        <f ca="1">IFERROR(IF(VLOOKUP(C1350,' Disaggregation - Section E '!A$7:J182,5,0)=0,"",VLOOKUP(C1350,' Disaggregation - Section E '!A$7:J182,5,0)),"")</f>
        <v/>
      </c>
      <c r="G1350" s="725" t="str">
        <f ca="1">IFERROR(IF(VLOOKUP(C1350,' Disaggregation - Section E '!A$7:J182,6,0)=0,"",VLOOKUP(C1350,' Disaggregation - Section E '!A$7:J182,6,0)),"")</f>
        <v/>
      </c>
      <c r="H1350" s="734" t="str">
        <f ca="1">IFERROR(IF(INDEX(' Disaggregation - Section E '!F$7:F182,MATCH(C1350,' Disaggregation - Section E '!A$7:A182,0)+1,1)&lt;&gt;0,INDEX(' Disaggregation - Section E '!F$7:F182,MATCH(C1350,' Disaggregation - Section E '!A$7:A182,0)+1,1),""),"")</f>
        <v/>
      </c>
      <c r="I1350" s="726" t="str">
        <f ca="1">IFERROR(IF(VLOOKUP(C1350,' Disaggregation - Section E '!A$7:J182,8,0)=0,"",VLOOKUP(C1350,' Disaggregation - Section E '!A$7:J182,8,0)),"")</f>
        <v/>
      </c>
      <c r="J1350" s="726" t="str">
        <f ca="1">IFERROR(IF(VLOOKUP(C1350,' Disaggregation - Section E '!A$7:J182,9,0)=0,"",VLOOKUP(C1350,' Disaggregation - Section E '!A$7:J182,9,0)),"")</f>
        <v/>
      </c>
      <c r="K1350" s="721" t="str">
        <f ca="1">IFERROR(VLOOKUP(C1350,' Disaggregation - Section E '!A$7:J182,3,0),"")</f>
        <v>Malaria I-3.1⁽ᴹ⁾ Inpatient malaria deaths per year: rate per 100,000 persons per year</v>
      </c>
      <c r="L1350" s="726" t="str">
        <f ca="1">IFERROR(IF(VLOOKUP(C1350,' Disaggregation - Section E '!A$7:J182,10,0)=0,"",VLOOKUP(C1350,' Disaggregation - Section E '!A$7:J182,10,0)),"")</f>
        <v/>
      </c>
      <c r="M1350" s="721" t="str">
        <f ca="1">IFERROR(IF(VLOOKUP(C1350,' Disaggregation - Section E '!A$7:P182,16,0)=0,"",VLOOKUP(C1350,' Disaggregation - Section E '!A$7:P182,16,0)),"")</f>
        <v/>
      </c>
    </row>
    <row r="1351" spans="1:13" x14ac:dyDescent="0.35">
      <c r="A1351" s="721" t="b">
        <f t="shared" ca="1" si="129"/>
        <v>1</v>
      </c>
      <c r="B1351" s="721"/>
      <c r="C1351" s="739" t="str">
        <f ca="1">IF(ROW()=1180,"",OFFSET(B1351,-COUNTA(D$1179:D1351)+1,1))</f>
        <v>a1G1R000006s1xmUAA</v>
      </c>
      <c r="D1351" s="734"/>
      <c r="E1351" s="723" t="str">
        <f ca="1">IFERROR(IF(VLOOKUP(C1351,' Disaggregation - Section E '!A$7:J183,7,0)=0,"",VLOOKUP(C1351,' Disaggregation - Section E '!A$7:J183,7,0)*100),"")</f>
        <v/>
      </c>
      <c r="F1351" s="726" t="str">
        <f ca="1">IFERROR(IF(VLOOKUP(C1351,' Disaggregation - Section E '!A$7:J183,5,0)=0,"",VLOOKUP(C1351,' Disaggregation - Section E '!A$7:J183,5,0)),"")</f>
        <v>Imported</v>
      </c>
      <c r="G1351" s="725">
        <f ca="1">IFERROR(IF(VLOOKUP(C1351,' Disaggregation - Section E '!A$7:J183,6,0)=0,"",VLOOKUP(C1351,' Disaggregation - Section E '!A$7:J183,6,0)),"")</f>
        <v>4.0000000000000002E-4</v>
      </c>
      <c r="H1351" s="734" t="str">
        <f ca="1">IFERROR(IF(INDEX(' Disaggregation - Section E '!F$7:F183,MATCH(C1351,' Disaggregation - Section E '!A$7:A183,0)+1,1)&lt;&gt;0,INDEX(' Disaggregation - Section E '!F$7:F183,MATCH(C1351,' Disaggregation - Section E '!A$7:A183,0)+1,1),""),"")</f>
        <v/>
      </c>
      <c r="I1351" s="726">
        <f ca="1">IFERROR(IF(VLOOKUP(C1351,' Disaggregation - Section E '!A$7:J183,8,0)=0,"",VLOOKUP(C1351,' Disaggregation - Section E '!A$7:J183,8,0)),"")</f>
        <v>2019</v>
      </c>
      <c r="J1351" s="726" t="str">
        <f ca="1">IFERROR(IF(VLOOKUP(C1351,' Disaggregation - Section E '!A$7:J183,9,0)=0,"",VLOOKUP(C1351,' Disaggregation - Section E '!A$7:J183,9,0)),"")</f>
        <v>Case Investigation report</v>
      </c>
      <c r="K1351" s="721" t="str">
        <f ca="1">IFERROR(VLOOKUP(C1351,' Disaggregation - Section E '!A$7:J183,3,0),"")</f>
        <v>Malaria I-10⁽ᴹ⁾ Annual parasite incidence: Confirmed malaria cases (microscopy or RDT): rate per 1000 persons per year (Elimination settings)</v>
      </c>
      <c r="L1351" s="726" t="str">
        <f ca="1">IFERROR(IF(VLOOKUP(C1351,' Disaggregation - Section E '!A$7:J183,10,0)=0,"",VLOOKUP(C1351,' Disaggregation - Section E '!A$7:J183,10,0)),"")</f>
        <v>Baseline result is 0.0004
6, out of 25 investigated cases, were classified as imported.
Denominator: 16.59 million of 10 elimination-targeted districts.</v>
      </c>
      <c r="M1351" s="721" t="str">
        <f ca="1">IFERROR(IF(VLOOKUP(C1351,' Disaggregation - Section E '!A$7:P183,16,0)=0,"",VLOOKUP(C1351,' Disaggregation - Section E '!A$7:P183,16,0)),"")</f>
        <v>IDR-00960</v>
      </c>
    </row>
    <row r="1352" spans="1:13" x14ac:dyDescent="0.35">
      <c r="A1352" s="721" t="b">
        <f t="shared" ca="1" si="129"/>
        <v>0</v>
      </c>
      <c r="B1352" s="721"/>
      <c r="C1352" s="739" t="str">
        <f ca="1">IF(ROW()=1180,"",OFFSET(B1352,-COUNTA(D$1179:D1352)+1,1))</f>
        <v>a1G1R000006s1xnUAA</v>
      </c>
      <c r="D1352" s="734"/>
      <c r="E1352" s="723" t="str">
        <f ca="1">IFERROR(IF(VLOOKUP(C1352,' Disaggregation - Section E '!A$7:J184,7,0)=0,"",VLOOKUP(C1352,' Disaggregation - Section E '!A$7:J184,7,0)*100),"")</f>
        <v/>
      </c>
      <c r="F1352" s="726" t="str">
        <f ca="1">IFERROR(IF(VLOOKUP(C1352,' Disaggregation - Section E '!A$7:J184,5,0)=0,"",VLOOKUP(C1352,' Disaggregation - Section E '!A$7:J184,5,0)),"")</f>
        <v>Induced</v>
      </c>
      <c r="G1352" s="725" t="str">
        <f ca="1">IFERROR(IF(VLOOKUP(C1352,' Disaggregation - Section E '!A$7:J184,6,0)=0,"",VLOOKUP(C1352,' Disaggregation - Section E '!A$7:J184,6,0)),"")</f>
        <v/>
      </c>
      <c r="H1352" s="734" t="str">
        <f ca="1">IFERROR(IF(INDEX(' Disaggregation - Section E '!F$7:F184,MATCH(C1352,' Disaggregation - Section E '!A$7:A184,0)+1,1)&lt;&gt;0,INDEX(' Disaggregation - Section E '!F$7:F184,MATCH(C1352,' Disaggregation - Section E '!A$7:A184,0)+1,1),""),"")</f>
        <v/>
      </c>
      <c r="I1352" s="726">
        <f ca="1">IFERROR(IF(VLOOKUP(C1352,' Disaggregation - Section E '!A$7:J184,8,0)=0,"",VLOOKUP(C1352,' Disaggregation - Section E '!A$7:J184,8,0)),"")</f>
        <v>2019</v>
      </c>
      <c r="J1352" s="726" t="str">
        <f ca="1">IFERROR(IF(VLOOKUP(C1352,' Disaggregation - Section E '!A$7:J184,9,0)=0,"",VLOOKUP(C1352,' Disaggregation - Section E '!A$7:J184,9,0)),"")</f>
        <v>Case Investigation report</v>
      </c>
      <c r="K1352" s="721" t="str">
        <f ca="1">IFERROR(VLOOKUP(C1352,' Disaggregation - Section E '!A$7:J184,3,0),"")</f>
        <v>Malaria I-10⁽ᴹ⁾ Annual parasite incidence: Confirmed malaria cases (microscopy or RDT): rate per 1000 persons per year (Elimination settings)</v>
      </c>
      <c r="L1352" s="726" t="str">
        <f ca="1">IFERROR(IF(VLOOKUP(C1352,' Disaggregation - Section E '!A$7:J184,10,0)=0,"",VLOOKUP(C1352,' Disaggregation - Section E '!A$7:J184,10,0)),"")</f>
        <v>No induced cases were reported.</v>
      </c>
      <c r="M1352" s="721" t="str">
        <f ca="1">IFERROR(IF(VLOOKUP(C1352,' Disaggregation - Section E '!A$7:P184,16,0)=0,"",VLOOKUP(C1352,' Disaggregation - Section E '!A$7:P184,16,0)),"")</f>
        <v>IDR-00961</v>
      </c>
    </row>
    <row r="1353" spans="1:13" x14ac:dyDescent="0.35">
      <c r="A1353" s="721" t="b">
        <f t="shared" ca="1" si="129"/>
        <v>1</v>
      </c>
      <c r="B1353" s="721"/>
      <c r="C1353" s="739" t="str">
        <f ca="1">IF(ROW()=1180,"",OFFSET(B1353,-COUNTA(D$1179:D1353)+1,1))</f>
        <v>a1G1R000006s1xoUAA</v>
      </c>
      <c r="D1353" s="734"/>
      <c r="E1353" s="723" t="str">
        <f ca="1">IFERROR(IF(VLOOKUP(C1353,' Disaggregation - Section E '!A$7:J185,7,0)=0,"",VLOOKUP(C1353,' Disaggregation - Section E '!A$7:J185,7,0)*100),"")</f>
        <v/>
      </c>
      <c r="F1353" s="726" t="str">
        <f ca="1">IFERROR(IF(VLOOKUP(C1353,' Disaggregation - Section E '!A$7:J185,5,0)=0,"",VLOOKUP(C1353,' Disaggregation - Section E '!A$7:J185,5,0)),"")</f>
        <v>Local-indigenous</v>
      </c>
      <c r="G1353" s="725">
        <f ca="1">IFERROR(IF(VLOOKUP(C1353,' Disaggregation - Section E '!A$7:J185,6,0)=0,"",VLOOKUP(C1353,' Disaggregation - Section E '!A$7:J185,6,0)),"")</f>
        <v>1.1000000000000001E-3</v>
      </c>
      <c r="H1353" s="734" t="str">
        <f ca="1">IFERROR(IF(INDEX(' Disaggregation - Section E '!F$7:F185,MATCH(C1353,' Disaggregation - Section E '!A$7:A185,0)+1,1)&lt;&gt;0,INDEX(' Disaggregation - Section E '!F$7:F185,MATCH(C1353,' Disaggregation - Section E '!A$7:A185,0)+1,1),""),"")</f>
        <v/>
      </c>
      <c r="I1353" s="726">
        <f ca="1">IFERROR(IF(VLOOKUP(C1353,' Disaggregation - Section E '!A$7:J185,8,0)=0,"",VLOOKUP(C1353,' Disaggregation - Section E '!A$7:J185,8,0)),"")</f>
        <v>2019</v>
      </c>
      <c r="J1353" s="726" t="str">
        <f ca="1">IFERROR(IF(VLOOKUP(C1353,' Disaggregation - Section E '!A$7:J185,9,0)=0,"",VLOOKUP(C1353,' Disaggregation - Section E '!A$7:J185,9,0)),"")</f>
        <v>Case Investigation report</v>
      </c>
      <c r="K1353" s="721" t="str">
        <f ca="1">IFERROR(VLOOKUP(C1353,' Disaggregation - Section E '!A$7:J185,3,0),"")</f>
        <v>Malaria I-10⁽ᴹ⁾ Annual parasite incidence: Confirmed malaria cases (microscopy or RDT): rate per 1000 persons per year (Elimination settings)</v>
      </c>
      <c r="L1353" s="726" t="str">
        <f ca="1">IFERROR(IF(VLOOKUP(C1353,' Disaggregation - Section E '!A$7:J185,10,0)=0,"",VLOOKUP(C1353,' Disaggregation - Section E '!A$7:J185,10,0)),"")</f>
        <v>Baseline result is 0.0011
19, out of 25 investigated cases, were classified as indigenous.
Denominator: 16.59 million of 10 elimination-targeted districts.</v>
      </c>
      <c r="M1353" s="721" t="str">
        <f ca="1">IFERROR(IF(VLOOKUP(C1353,' Disaggregation - Section E '!A$7:P185,16,0)=0,"",VLOOKUP(C1353,' Disaggregation - Section E '!A$7:P185,16,0)),"")</f>
        <v>IDR-00962</v>
      </c>
    </row>
    <row r="1354" spans="1:13" x14ac:dyDescent="0.35">
      <c r="A1354" s="721" t="b">
        <f t="shared" ca="1" si="129"/>
        <v>0</v>
      </c>
      <c r="B1354" s="721"/>
      <c r="C1354" s="739" t="str">
        <f ca="1">IF(ROW()=1180,"",OFFSET(B1354,-COUNTA(D$1179:D1354)+1,1))</f>
        <v>a1G1R000006s1xpUAA</v>
      </c>
      <c r="D1354" s="734"/>
      <c r="E1354" s="723" t="str">
        <f ca="1">IFERROR(IF(VLOOKUP(C1354,' Disaggregation - Section E '!A$7:J186,7,0)=0,"",VLOOKUP(C1354,' Disaggregation - Section E '!A$7:J186,7,0)*100),"")</f>
        <v/>
      </c>
      <c r="F1354" s="726" t="str">
        <f ca="1">IFERROR(IF(VLOOKUP(C1354,' Disaggregation - Section E '!A$7:J186,5,0)=0,"",VLOOKUP(C1354,' Disaggregation - Section E '!A$7:J186,5,0)),"")</f>
        <v>Local-introduced</v>
      </c>
      <c r="G1354" s="725" t="str">
        <f ca="1">IFERROR(IF(VLOOKUP(C1354,' Disaggregation - Section E '!A$7:J186,6,0)=0,"",VLOOKUP(C1354,' Disaggregation - Section E '!A$7:J186,6,0)),"")</f>
        <v/>
      </c>
      <c r="H1354" s="734" t="str">
        <f ca="1">IFERROR(IF(INDEX(' Disaggregation - Section E '!F$7:F186,MATCH(C1354,' Disaggregation - Section E '!A$7:A186,0)+1,1)&lt;&gt;0,INDEX(' Disaggregation - Section E '!F$7:F186,MATCH(C1354,' Disaggregation - Section E '!A$7:A186,0)+1,1),""),"")</f>
        <v/>
      </c>
      <c r="I1354" s="726">
        <f ca="1">IFERROR(IF(VLOOKUP(C1354,' Disaggregation - Section E '!A$7:J186,8,0)=0,"",VLOOKUP(C1354,' Disaggregation - Section E '!A$7:J186,8,0)),"")</f>
        <v>2019</v>
      </c>
      <c r="J1354" s="726" t="str">
        <f ca="1">IFERROR(IF(VLOOKUP(C1354,' Disaggregation - Section E '!A$7:J186,9,0)=0,"",VLOOKUP(C1354,' Disaggregation - Section E '!A$7:J186,9,0)),"")</f>
        <v>Case Investigation report</v>
      </c>
      <c r="K1354" s="721" t="str">
        <f ca="1">IFERROR(VLOOKUP(C1354,' Disaggregation - Section E '!A$7:J186,3,0),"")</f>
        <v>Malaria I-10⁽ᴹ⁾ Annual parasite incidence: Confirmed malaria cases (microscopy or RDT): rate per 1000 persons per year (Elimination settings)</v>
      </c>
      <c r="L1354" s="726" t="str">
        <f ca="1">IFERROR(IF(VLOOKUP(C1354,' Disaggregation - Section E '!A$7:J186,10,0)=0,"",VLOOKUP(C1354,' Disaggregation - Section E '!A$7:J186,10,0)),"")</f>
        <v>No local-introduced cases were reported.</v>
      </c>
      <c r="M1354" s="721" t="str">
        <f ca="1">IFERROR(IF(VLOOKUP(C1354,' Disaggregation - Section E '!A$7:P186,16,0)=0,"",VLOOKUP(C1354,' Disaggregation - Section E '!A$7:P186,16,0)),"")</f>
        <v>IDR-00963</v>
      </c>
    </row>
    <row r="1355" spans="1:13" x14ac:dyDescent="0.35">
      <c r="A1355" s="721" t="b">
        <f t="shared" ca="1" si="129"/>
        <v>0</v>
      </c>
      <c r="B1355" s="721"/>
      <c r="C1355" s="739" t="str">
        <f ca="1">IF(ROW()=1180,"",OFFSET(B1355,-COUNTA(D$1179:D1355)+1,1))</f>
        <v>a1G1R000006s1xqUAA</v>
      </c>
      <c r="D1355" s="734"/>
      <c r="E1355" s="723" t="str">
        <f ca="1">IFERROR(IF(VLOOKUP(C1355,' Disaggregation - Section E '!A$7:J187,7,0)=0,"",VLOOKUP(C1355,' Disaggregation - Section E '!A$7:J187,7,0)*100),"")</f>
        <v/>
      </c>
      <c r="F1355" s="726" t="str">
        <f ca="1">IFERROR(IF(VLOOKUP(C1355,' Disaggregation - Section E '!A$7:J187,5,0)=0,"",VLOOKUP(C1355,' Disaggregation - Section E '!A$7:J187,5,0)),"")</f>
        <v/>
      </c>
      <c r="G1355" s="725" t="str">
        <f ca="1">IFERROR(IF(VLOOKUP(C1355,' Disaggregation - Section E '!A$7:J187,6,0)=0,"",VLOOKUP(C1355,' Disaggregation - Section E '!A$7:J187,6,0)),"")</f>
        <v/>
      </c>
      <c r="H1355" s="734" t="str">
        <f ca="1">IFERROR(IF(INDEX(' Disaggregation - Section E '!F$7:F187,MATCH(C1355,' Disaggregation - Section E '!A$7:A187,0)+1,1)&lt;&gt;0,INDEX(' Disaggregation - Section E '!F$7:F187,MATCH(C1355,' Disaggregation - Section E '!A$7:A187,0)+1,1),""),"")</f>
        <v/>
      </c>
      <c r="I1355" s="726" t="str">
        <f ca="1">IFERROR(IF(VLOOKUP(C1355,' Disaggregation - Section E '!A$7:J187,8,0)=0,"",VLOOKUP(C1355,' Disaggregation - Section E '!A$7:J187,8,0)),"")</f>
        <v/>
      </c>
      <c r="J1355" s="726" t="str">
        <f ca="1">IFERROR(IF(VLOOKUP(C1355,' Disaggregation - Section E '!A$7:J187,9,0)=0,"",VLOOKUP(C1355,' Disaggregation - Section E '!A$7:J187,9,0)),"")</f>
        <v/>
      </c>
      <c r="K1355" s="721" t="str">
        <f ca="1">IFERROR(VLOOKUP(C1355,' Disaggregation - Section E '!A$7:J187,3,0),"")</f>
        <v>Malaria I-10⁽ᴹ⁾ Annual parasite incidence: Confirmed malaria cases (microscopy or RDT): rate per 1000 persons per year (Elimination settings)</v>
      </c>
      <c r="L1355" s="726" t="str">
        <f ca="1">IFERROR(IF(VLOOKUP(C1355,' Disaggregation - Section E '!A$7:J187,10,0)=0,"",VLOOKUP(C1355,' Disaggregation - Section E '!A$7:J187,10,0)),"")</f>
        <v/>
      </c>
      <c r="M1355" s="721" t="str">
        <f ca="1">IFERROR(IF(VLOOKUP(C1355,' Disaggregation - Section E '!A$7:P187,16,0)=0,"",VLOOKUP(C1355,' Disaggregation - Section E '!A$7:P187,16,0)),"")</f>
        <v/>
      </c>
    </row>
    <row r="1356" spans="1:13" x14ac:dyDescent="0.35">
      <c r="A1356" s="721" t="b">
        <f t="shared" ca="1" si="129"/>
        <v>0</v>
      </c>
      <c r="B1356" s="721"/>
      <c r="C1356" s="739" t="str">
        <f ca="1">IF(ROW()=1180,"",OFFSET(B1356,-COUNTA(D$1179:D1356)+1,1))</f>
        <v>a1G1R000006s1xrUAA</v>
      </c>
      <c r="D1356" s="734"/>
      <c r="E1356" s="723" t="str">
        <f ca="1">IFERROR(IF(VLOOKUP(C1356,' Disaggregation - Section E '!A$7:J188,7,0)=0,"",VLOOKUP(C1356,' Disaggregation - Section E '!A$7:J188,7,0)*100),"")</f>
        <v/>
      </c>
      <c r="F1356" s="726" t="str">
        <f ca="1">IFERROR(IF(VLOOKUP(C1356,' Disaggregation - Section E '!A$7:J188,5,0)=0,"",VLOOKUP(C1356,' Disaggregation - Section E '!A$7:J188,5,0)),"")</f>
        <v/>
      </c>
      <c r="G1356" s="725" t="str">
        <f ca="1">IFERROR(IF(VLOOKUP(C1356,' Disaggregation - Section E '!A$7:J188,6,0)=0,"",VLOOKUP(C1356,' Disaggregation - Section E '!A$7:J188,6,0)),"")</f>
        <v/>
      </c>
      <c r="H1356" s="734" t="str">
        <f ca="1">IFERROR(IF(INDEX(' Disaggregation - Section E '!F$7:F188,MATCH(C1356,' Disaggregation - Section E '!A$7:A188,0)+1,1)&lt;&gt;0,INDEX(' Disaggregation - Section E '!F$7:F188,MATCH(C1356,' Disaggregation - Section E '!A$7:A188,0)+1,1),""),"")</f>
        <v/>
      </c>
      <c r="I1356" s="726" t="str">
        <f ca="1">IFERROR(IF(VLOOKUP(C1356,' Disaggregation - Section E '!A$7:J188,8,0)=0,"",VLOOKUP(C1356,' Disaggregation - Section E '!A$7:J188,8,0)),"")</f>
        <v/>
      </c>
      <c r="J1356" s="726" t="str">
        <f ca="1">IFERROR(IF(VLOOKUP(C1356,' Disaggregation - Section E '!A$7:J188,9,0)=0,"",VLOOKUP(C1356,' Disaggregation - Section E '!A$7:J188,9,0)),"")</f>
        <v/>
      </c>
      <c r="K1356" s="721" t="str">
        <f ca="1">IFERROR(VLOOKUP(C1356,' Disaggregation - Section E '!A$7:J188,3,0),"")</f>
        <v>Malaria I-10⁽ᴹ⁾ Annual parasite incidence: Confirmed malaria cases (microscopy or RDT): rate per 1000 persons per year (Elimination settings)</v>
      </c>
      <c r="L1356" s="726" t="str">
        <f ca="1">IFERROR(IF(VLOOKUP(C1356,' Disaggregation - Section E '!A$7:J188,10,0)=0,"",VLOOKUP(C1356,' Disaggregation - Section E '!A$7:J188,10,0)),"")</f>
        <v/>
      </c>
      <c r="M1356" s="721" t="str">
        <f ca="1">IFERROR(IF(VLOOKUP(C1356,' Disaggregation - Section E '!A$7:P188,16,0)=0,"",VLOOKUP(C1356,' Disaggregation - Section E '!A$7:P188,16,0)),"")</f>
        <v/>
      </c>
    </row>
    <row r="1357" spans="1:13" x14ac:dyDescent="0.35">
      <c r="A1357" s="721" t="b">
        <f t="shared" ca="1" si="129"/>
        <v>0</v>
      </c>
      <c r="B1357" s="721"/>
      <c r="C1357" s="739" t="str">
        <f ca="1">IF(ROW()=1180,"",OFFSET(B1357,-COUNTA(D$1179:D1357)+1,1))</f>
        <v>a1G1R000006s1xsUAA</v>
      </c>
      <c r="D1357" s="734"/>
      <c r="E1357" s="723" t="str">
        <f ca="1">IFERROR(IF(VLOOKUP(C1357,' Disaggregation - Section E '!A$7:J189,7,0)=0,"",VLOOKUP(C1357,' Disaggregation - Section E '!A$7:J189,7,0)*100),"")</f>
        <v/>
      </c>
      <c r="F1357" s="726" t="str">
        <f ca="1">IFERROR(IF(VLOOKUP(C1357,' Disaggregation - Section E '!A$7:J189,5,0)=0,"",VLOOKUP(C1357,' Disaggregation - Section E '!A$7:J189,5,0)),"")</f>
        <v/>
      </c>
      <c r="G1357" s="725" t="str">
        <f ca="1">IFERROR(IF(VLOOKUP(C1357,' Disaggregation - Section E '!A$7:J189,6,0)=0,"",VLOOKUP(C1357,' Disaggregation - Section E '!A$7:J189,6,0)),"")</f>
        <v/>
      </c>
      <c r="H1357" s="734" t="str">
        <f ca="1">IFERROR(IF(INDEX(' Disaggregation - Section E '!F$7:F189,MATCH(C1357,' Disaggregation - Section E '!A$7:A189,0)+1,1)&lt;&gt;0,INDEX(' Disaggregation - Section E '!F$7:F189,MATCH(C1357,' Disaggregation - Section E '!A$7:A189,0)+1,1),""),"")</f>
        <v/>
      </c>
      <c r="I1357" s="726" t="str">
        <f ca="1">IFERROR(IF(VLOOKUP(C1357,' Disaggregation - Section E '!A$7:J189,8,0)=0,"",VLOOKUP(C1357,' Disaggregation - Section E '!A$7:J189,8,0)),"")</f>
        <v/>
      </c>
      <c r="J1357" s="726" t="str">
        <f ca="1">IFERROR(IF(VLOOKUP(C1357,' Disaggregation - Section E '!A$7:J189,9,0)=0,"",VLOOKUP(C1357,' Disaggregation - Section E '!A$7:J189,9,0)),"")</f>
        <v/>
      </c>
      <c r="K1357" s="721" t="str">
        <f ca="1">IFERROR(VLOOKUP(C1357,' Disaggregation - Section E '!A$7:J189,3,0),"")</f>
        <v>Malaria I-10⁽ᴹ⁾ Annual parasite incidence: Confirmed malaria cases (microscopy or RDT): rate per 1000 persons per year (Elimination settings)</v>
      </c>
      <c r="L1357" s="726" t="str">
        <f ca="1">IFERROR(IF(VLOOKUP(C1357,' Disaggregation - Section E '!A$7:J189,10,0)=0,"",VLOOKUP(C1357,' Disaggregation - Section E '!A$7:J189,10,0)),"")</f>
        <v/>
      </c>
      <c r="M1357" s="721" t="str">
        <f ca="1">IFERROR(IF(VLOOKUP(C1357,' Disaggregation - Section E '!A$7:P189,16,0)=0,"",VLOOKUP(C1357,' Disaggregation - Section E '!A$7:P189,16,0)),"")</f>
        <v/>
      </c>
    </row>
    <row r="1358" spans="1:13" x14ac:dyDescent="0.35">
      <c r="A1358" s="721" t="b">
        <f t="shared" ca="1" si="129"/>
        <v>0</v>
      </c>
      <c r="B1358" s="721"/>
      <c r="C1358" s="739" t="str">
        <f ca="1">IF(ROW()=1180,"",OFFSET(B1358,-COUNTA(D$1179:D1358)+1,1))</f>
        <v>a1G1R000006s1xtUAA</v>
      </c>
      <c r="D1358" s="734"/>
      <c r="E1358" s="723" t="str">
        <f ca="1">IFERROR(IF(VLOOKUP(C1358,' Disaggregation - Section E '!A$7:J190,7,0)=0,"",VLOOKUP(C1358,' Disaggregation - Section E '!A$7:J190,7,0)*100),"")</f>
        <v/>
      </c>
      <c r="F1358" s="726" t="str">
        <f ca="1">IFERROR(IF(VLOOKUP(C1358,' Disaggregation - Section E '!A$7:J190,5,0)=0,"",VLOOKUP(C1358,' Disaggregation - Section E '!A$7:J190,5,0)),"")</f>
        <v/>
      </c>
      <c r="G1358" s="725" t="str">
        <f ca="1">IFERROR(IF(VLOOKUP(C1358,' Disaggregation - Section E '!A$7:J190,6,0)=0,"",VLOOKUP(C1358,' Disaggregation - Section E '!A$7:J190,6,0)),"")</f>
        <v/>
      </c>
      <c r="H1358" s="734" t="str">
        <f ca="1">IFERROR(IF(INDEX(' Disaggregation - Section E '!F$7:F190,MATCH(C1358,' Disaggregation - Section E '!A$7:A190,0)+1,1)&lt;&gt;0,INDEX(' Disaggregation - Section E '!F$7:F190,MATCH(C1358,' Disaggregation - Section E '!A$7:A190,0)+1,1),""),"")</f>
        <v/>
      </c>
      <c r="I1358" s="726" t="str">
        <f ca="1">IFERROR(IF(VLOOKUP(C1358,' Disaggregation - Section E '!A$7:J190,8,0)=0,"",VLOOKUP(C1358,' Disaggregation - Section E '!A$7:J190,8,0)),"")</f>
        <v/>
      </c>
      <c r="J1358" s="726" t="str">
        <f ca="1">IFERROR(IF(VLOOKUP(C1358,' Disaggregation - Section E '!A$7:J190,9,0)=0,"",VLOOKUP(C1358,' Disaggregation - Section E '!A$7:J190,9,0)),"")</f>
        <v/>
      </c>
      <c r="K1358" s="721" t="str">
        <f ca="1">IFERROR(VLOOKUP(C1358,' Disaggregation - Section E '!A$7:J190,3,0),"")</f>
        <v>Malaria I-10⁽ᴹ⁾ Annual parasite incidence: Confirmed malaria cases (microscopy or RDT): rate per 1000 persons per year (Elimination settings)</v>
      </c>
      <c r="L1358" s="726" t="str">
        <f ca="1">IFERROR(IF(VLOOKUP(C1358,' Disaggregation - Section E '!A$7:J190,10,0)=0,"",VLOOKUP(C1358,' Disaggregation - Section E '!A$7:J190,10,0)),"")</f>
        <v/>
      </c>
      <c r="M1358" s="721" t="str">
        <f ca="1">IFERROR(IF(VLOOKUP(C1358,' Disaggregation - Section E '!A$7:P190,16,0)=0,"",VLOOKUP(C1358,' Disaggregation - Section E '!A$7:P190,16,0)),"")</f>
        <v/>
      </c>
    </row>
    <row r="1359" spans="1:13" x14ac:dyDescent="0.35">
      <c r="A1359" s="721" t="b">
        <f t="shared" ca="1" si="129"/>
        <v>0</v>
      </c>
      <c r="B1359" s="721"/>
      <c r="C1359" s="739" t="str">
        <f ca="1">IF(ROW()=1180,"",OFFSET(B1359,-COUNTA(D$1179:D1359)+1,1))</f>
        <v>a1G1R000006s1xuUAA</v>
      </c>
      <c r="D1359" s="734"/>
      <c r="E1359" s="723" t="str">
        <f ca="1">IFERROR(IF(VLOOKUP(C1359,' Disaggregation - Section E '!A$7:J191,7,0)=0,"",VLOOKUP(C1359,' Disaggregation - Section E '!A$7:J191,7,0)*100),"")</f>
        <v/>
      </c>
      <c r="F1359" s="726" t="str">
        <f ca="1">IFERROR(IF(VLOOKUP(C1359,' Disaggregation - Section E '!A$7:J191,5,0)=0,"",VLOOKUP(C1359,' Disaggregation - Section E '!A$7:J191,5,0)),"")</f>
        <v/>
      </c>
      <c r="G1359" s="725" t="str">
        <f ca="1">IFERROR(IF(VLOOKUP(C1359,' Disaggregation - Section E '!A$7:J191,6,0)=0,"",VLOOKUP(C1359,' Disaggregation - Section E '!A$7:J191,6,0)),"")</f>
        <v/>
      </c>
      <c r="H1359" s="734" t="str">
        <f ca="1">IFERROR(IF(INDEX(' Disaggregation - Section E '!F$7:F191,MATCH(C1359,' Disaggregation - Section E '!A$7:A191,0)+1,1)&lt;&gt;0,INDEX(' Disaggregation - Section E '!F$7:F191,MATCH(C1359,' Disaggregation - Section E '!A$7:A191,0)+1,1),""),"")</f>
        <v/>
      </c>
      <c r="I1359" s="726" t="str">
        <f ca="1">IFERROR(IF(VLOOKUP(C1359,' Disaggregation - Section E '!A$7:J191,8,0)=0,"",VLOOKUP(C1359,' Disaggregation - Section E '!A$7:J191,8,0)),"")</f>
        <v/>
      </c>
      <c r="J1359" s="726" t="str">
        <f ca="1">IFERROR(IF(VLOOKUP(C1359,' Disaggregation - Section E '!A$7:J191,9,0)=0,"",VLOOKUP(C1359,' Disaggregation - Section E '!A$7:J191,9,0)),"")</f>
        <v/>
      </c>
      <c r="K1359" s="721" t="str">
        <f ca="1">IFERROR(VLOOKUP(C1359,' Disaggregation - Section E '!A$7:J191,3,0),"")</f>
        <v>Malaria I-10⁽ᴹ⁾ Annual parasite incidence: Confirmed malaria cases (microscopy or RDT): rate per 1000 persons per year (Elimination settings)</v>
      </c>
      <c r="L1359" s="726" t="str">
        <f ca="1">IFERROR(IF(VLOOKUP(C1359,' Disaggregation - Section E '!A$7:J191,10,0)=0,"",VLOOKUP(C1359,' Disaggregation - Section E '!A$7:J191,10,0)),"")</f>
        <v/>
      </c>
      <c r="M1359" s="721" t="str">
        <f ca="1">IFERROR(IF(VLOOKUP(C1359,' Disaggregation - Section E '!A$7:P191,16,0)=0,"",VLOOKUP(C1359,' Disaggregation - Section E '!A$7:P191,16,0)),"")</f>
        <v/>
      </c>
    </row>
    <row r="1360" spans="1:13" x14ac:dyDescent="0.35">
      <c r="A1360" s="721" t="b">
        <f t="shared" ca="1" si="129"/>
        <v>0</v>
      </c>
      <c r="B1360" s="721"/>
      <c r="C1360" s="739" t="str">
        <f ca="1">IF(ROW()=1180,"",OFFSET(B1360,-COUNTA(D$1179:D1360)+1,1))</f>
        <v>a1G1R000006s1xvUAA</v>
      </c>
      <c r="D1360" s="734"/>
      <c r="E1360" s="723" t="str">
        <f ca="1">IFERROR(IF(VLOOKUP(C1360,' Disaggregation - Section E '!A$7:J192,7,0)=0,"",VLOOKUP(C1360,' Disaggregation - Section E '!A$7:J192,7,0)*100),"")</f>
        <v/>
      </c>
      <c r="F1360" s="726" t="str">
        <f ca="1">IFERROR(IF(VLOOKUP(C1360,' Disaggregation - Section E '!A$7:J192,5,0)=0,"",VLOOKUP(C1360,' Disaggregation - Section E '!A$7:J192,5,0)),"")</f>
        <v/>
      </c>
      <c r="G1360" s="725" t="str">
        <f ca="1">IFERROR(IF(VLOOKUP(C1360,' Disaggregation - Section E '!A$7:J192,6,0)=0,"",VLOOKUP(C1360,' Disaggregation - Section E '!A$7:J192,6,0)),"")</f>
        <v/>
      </c>
      <c r="H1360" s="734" t="str">
        <f ca="1">IFERROR(IF(INDEX(' Disaggregation - Section E '!F$7:F192,MATCH(C1360,' Disaggregation - Section E '!A$7:A192,0)+1,1)&lt;&gt;0,INDEX(' Disaggregation - Section E '!F$7:F192,MATCH(C1360,' Disaggregation - Section E '!A$7:A192,0)+1,1),""),"")</f>
        <v/>
      </c>
      <c r="I1360" s="726" t="str">
        <f ca="1">IFERROR(IF(VLOOKUP(C1360,' Disaggregation - Section E '!A$7:J192,8,0)=0,"",VLOOKUP(C1360,' Disaggregation - Section E '!A$7:J192,8,0)),"")</f>
        <v/>
      </c>
      <c r="J1360" s="726" t="str">
        <f ca="1">IFERROR(IF(VLOOKUP(C1360,' Disaggregation - Section E '!A$7:J192,9,0)=0,"",VLOOKUP(C1360,' Disaggregation - Section E '!A$7:J192,9,0)),"")</f>
        <v/>
      </c>
      <c r="K1360" s="721" t="str">
        <f ca="1">IFERROR(VLOOKUP(C1360,' Disaggregation - Section E '!A$7:J192,3,0),"")</f>
        <v>Malaria I-10⁽ᴹ⁾ Annual parasite incidence: Confirmed malaria cases (microscopy or RDT): rate per 1000 persons per year (Elimination settings)</v>
      </c>
      <c r="L1360" s="726" t="str">
        <f ca="1">IFERROR(IF(VLOOKUP(C1360,' Disaggregation - Section E '!A$7:J192,10,0)=0,"",VLOOKUP(C1360,' Disaggregation - Section E '!A$7:J192,10,0)),"")</f>
        <v/>
      </c>
      <c r="M1360" s="721" t="str">
        <f ca="1">IFERROR(IF(VLOOKUP(C1360,' Disaggregation - Section E '!A$7:P192,16,0)=0,"",VLOOKUP(C1360,' Disaggregation - Section E '!A$7:P192,16,0)),"")</f>
        <v/>
      </c>
    </row>
    <row r="1361" spans="1:13" x14ac:dyDescent="0.35">
      <c r="A1361" s="721" t="b">
        <f t="shared" ca="1" si="129"/>
        <v>0</v>
      </c>
      <c r="B1361" s="721"/>
      <c r="C1361" s="739" t="str">
        <f ca="1">IF(ROW()=1180,"",OFFSET(B1361,-COUNTA(D$1179:D1361)+1,1))</f>
        <v>a1G1R000006s1xwUAA</v>
      </c>
      <c r="D1361" s="734"/>
      <c r="E1361" s="723" t="str">
        <f ca="1">IFERROR(IF(VLOOKUP(C1361,' Disaggregation - Section E '!A$7:J193,7,0)=0,"",VLOOKUP(C1361,' Disaggregation - Section E '!A$7:J193,7,0)*100),"")</f>
        <v/>
      </c>
      <c r="F1361" s="726" t="str">
        <f ca="1">IFERROR(IF(VLOOKUP(C1361,' Disaggregation - Section E '!A$7:J193,5,0)=0,"",VLOOKUP(C1361,' Disaggregation - Section E '!A$7:J193,5,0)),"")</f>
        <v/>
      </c>
      <c r="G1361" s="725" t="str">
        <f ca="1">IFERROR(IF(VLOOKUP(C1361,' Disaggregation - Section E '!A$7:J193,6,0)=0,"",VLOOKUP(C1361,' Disaggregation - Section E '!A$7:J193,6,0)),"")</f>
        <v/>
      </c>
      <c r="H1361" s="734" t="str">
        <f ca="1">IFERROR(IF(INDEX(' Disaggregation - Section E '!F$7:F193,MATCH(C1361,' Disaggregation - Section E '!A$7:A193,0)+1,1)&lt;&gt;0,INDEX(' Disaggregation - Section E '!F$7:F193,MATCH(C1361,' Disaggregation - Section E '!A$7:A193,0)+1,1),""),"")</f>
        <v/>
      </c>
      <c r="I1361" s="726" t="str">
        <f ca="1">IFERROR(IF(VLOOKUP(C1361,' Disaggregation - Section E '!A$7:J193,8,0)=0,"",VLOOKUP(C1361,' Disaggregation - Section E '!A$7:J193,8,0)),"")</f>
        <v/>
      </c>
      <c r="J1361" s="726" t="str">
        <f ca="1">IFERROR(IF(VLOOKUP(C1361,' Disaggregation - Section E '!A$7:J193,9,0)=0,"",VLOOKUP(C1361,' Disaggregation - Section E '!A$7:J193,9,0)),"")</f>
        <v/>
      </c>
      <c r="K1361" s="721" t="str">
        <f ca="1">IFERROR(VLOOKUP(C1361,' Disaggregation - Section E '!A$7:J193,3,0),"")</f>
        <v/>
      </c>
      <c r="L1361" s="726" t="str">
        <f ca="1">IFERROR(IF(VLOOKUP(C1361,' Disaggregation - Section E '!A$7:J193,10,0)=0,"",VLOOKUP(C1361,' Disaggregation - Section E '!A$7:J193,10,0)),"")</f>
        <v/>
      </c>
      <c r="M1361" s="721" t="str">
        <f ca="1">IFERROR(IF(VLOOKUP(C1361,' Disaggregation - Section E '!A$7:P193,16,0)=0,"",VLOOKUP(C1361,' Disaggregation - Section E '!A$7:P193,16,0)),"")</f>
        <v/>
      </c>
    </row>
    <row r="1362" spans="1:13" x14ac:dyDescent="0.35">
      <c r="A1362" s="721" t="b">
        <f t="shared" ca="1" si="129"/>
        <v>0</v>
      </c>
      <c r="B1362" s="721"/>
      <c r="C1362" s="739" t="str">
        <f ca="1">IF(ROW()=1180,"",OFFSET(B1362,-COUNTA(D$1179:D1362)+1,1))</f>
        <v>a1G1R000006s1xxUAA</v>
      </c>
      <c r="D1362" s="734"/>
      <c r="E1362" s="723" t="str">
        <f ca="1">IFERROR(IF(VLOOKUP(C1362,' Disaggregation - Section E '!A$7:J194,7,0)=0,"",VLOOKUP(C1362,' Disaggregation - Section E '!A$7:J194,7,0)*100),"")</f>
        <v/>
      </c>
      <c r="F1362" s="726" t="str">
        <f ca="1">IFERROR(IF(VLOOKUP(C1362,' Disaggregation - Section E '!A$7:J194,5,0)=0,"",VLOOKUP(C1362,' Disaggregation - Section E '!A$7:J194,5,0)),"")</f>
        <v/>
      </c>
      <c r="G1362" s="725" t="str">
        <f ca="1">IFERROR(IF(VLOOKUP(C1362,' Disaggregation - Section E '!A$7:J194,6,0)=0,"",VLOOKUP(C1362,' Disaggregation - Section E '!A$7:J194,6,0)),"")</f>
        <v/>
      </c>
      <c r="H1362" s="734" t="str">
        <f ca="1">IFERROR(IF(INDEX(' Disaggregation - Section E '!F$7:F194,MATCH(C1362,' Disaggregation - Section E '!A$7:A194,0)+1,1)&lt;&gt;0,INDEX(' Disaggregation - Section E '!F$7:F194,MATCH(C1362,' Disaggregation - Section E '!A$7:A194,0)+1,1),""),"")</f>
        <v/>
      </c>
      <c r="I1362" s="726" t="str">
        <f ca="1">IFERROR(IF(VLOOKUP(C1362,' Disaggregation - Section E '!A$7:J194,8,0)=0,"",VLOOKUP(C1362,' Disaggregation - Section E '!A$7:J194,8,0)),"")</f>
        <v/>
      </c>
      <c r="J1362" s="726" t="str">
        <f ca="1">IFERROR(IF(VLOOKUP(C1362,' Disaggregation - Section E '!A$7:J194,9,0)=0,"",VLOOKUP(C1362,' Disaggregation - Section E '!A$7:J194,9,0)),"")</f>
        <v/>
      </c>
      <c r="K1362" s="721" t="str">
        <f ca="1">IFERROR(VLOOKUP(C1362,' Disaggregation - Section E '!A$7:J194,3,0),"")</f>
        <v/>
      </c>
      <c r="L1362" s="726" t="str">
        <f ca="1">IFERROR(IF(VLOOKUP(C1362,' Disaggregation - Section E '!A$7:J194,10,0)=0,"",VLOOKUP(C1362,' Disaggregation - Section E '!A$7:J194,10,0)),"")</f>
        <v/>
      </c>
      <c r="M1362" s="721" t="str">
        <f ca="1">IFERROR(IF(VLOOKUP(C1362,' Disaggregation - Section E '!A$7:P194,16,0)=0,"",VLOOKUP(C1362,' Disaggregation - Section E '!A$7:P194,16,0)),"")</f>
        <v/>
      </c>
    </row>
    <row r="1363" spans="1:13" x14ac:dyDescent="0.35">
      <c r="A1363" s="721" t="b">
        <f t="shared" ca="1" si="129"/>
        <v>0</v>
      </c>
      <c r="B1363" s="721"/>
      <c r="C1363" s="739" t="str">
        <f ca="1">IF(ROW()=1180,"",OFFSET(B1363,-COUNTA(D$1179:D1363)+1,1))</f>
        <v>a1G1R000006s1xyUAA</v>
      </c>
      <c r="D1363" s="734"/>
      <c r="E1363" s="723" t="str">
        <f ca="1">IFERROR(IF(VLOOKUP(C1363,' Disaggregation - Section E '!A$7:J195,7,0)=0,"",VLOOKUP(C1363,' Disaggregation - Section E '!A$7:J195,7,0)*100),"")</f>
        <v/>
      </c>
      <c r="F1363" s="726" t="str">
        <f ca="1">IFERROR(IF(VLOOKUP(C1363,' Disaggregation - Section E '!A$7:J195,5,0)=0,"",VLOOKUP(C1363,' Disaggregation - Section E '!A$7:J195,5,0)),"")</f>
        <v/>
      </c>
      <c r="G1363" s="725" t="str">
        <f ca="1">IFERROR(IF(VLOOKUP(C1363,' Disaggregation - Section E '!A$7:J195,6,0)=0,"",VLOOKUP(C1363,' Disaggregation - Section E '!A$7:J195,6,0)),"")</f>
        <v/>
      </c>
      <c r="H1363" s="734" t="str">
        <f ca="1">IFERROR(IF(INDEX(' Disaggregation - Section E '!F$7:F195,MATCH(C1363,' Disaggregation - Section E '!A$7:A195,0)+1,1)&lt;&gt;0,INDEX(' Disaggregation - Section E '!F$7:F195,MATCH(C1363,' Disaggregation - Section E '!A$7:A195,0)+1,1),""),"")</f>
        <v/>
      </c>
      <c r="I1363" s="726" t="str">
        <f ca="1">IFERROR(IF(VLOOKUP(C1363,' Disaggregation - Section E '!A$7:J195,8,0)=0,"",VLOOKUP(C1363,' Disaggregation - Section E '!A$7:J195,8,0)),"")</f>
        <v/>
      </c>
      <c r="J1363" s="726" t="str">
        <f ca="1">IFERROR(IF(VLOOKUP(C1363,' Disaggregation - Section E '!A$7:J195,9,0)=0,"",VLOOKUP(C1363,' Disaggregation - Section E '!A$7:J195,9,0)),"")</f>
        <v/>
      </c>
      <c r="K1363" s="721" t="str">
        <f ca="1">IFERROR(VLOOKUP(C1363,' Disaggregation - Section E '!A$7:J195,3,0),"")</f>
        <v/>
      </c>
      <c r="L1363" s="726" t="str">
        <f ca="1">IFERROR(IF(VLOOKUP(C1363,' Disaggregation - Section E '!A$7:J195,10,0)=0,"",VLOOKUP(C1363,' Disaggregation - Section E '!A$7:J195,10,0)),"")</f>
        <v/>
      </c>
      <c r="M1363" s="721" t="str">
        <f ca="1">IFERROR(IF(VLOOKUP(C1363,' Disaggregation - Section E '!A$7:P195,16,0)=0,"",VLOOKUP(C1363,' Disaggregation - Section E '!A$7:P195,16,0)),"")</f>
        <v/>
      </c>
    </row>
    <row r="1364" spans="1:13" x14ac:dyDescent="0.35">
      <c r="A1364" s="721" t="b">
        <f t="shared" ca="1" si="129"/>
        <v>0</v>
      </c>
      <c r="B1364" s="721"/>
      <c r="C1364" s="739" t="str">
        <f ca="1">IF(ROW()=1180,"",OFFSET(B1364,-COUNTA(D$1179:D1364)+1,1))</f>
        <v>a1G1R000006s1xzUAA</v>
      </c>
      <c r="D1364" s="734"/>
      <c r="E1364" s="723" t="str">
        <f ca="1">IFERROR(IF(VLOOKUP(C1364,' Disaggregation - Section E '!A$7:J196,7,0)=0,"",VLOOKUP(C1364,' Disaggregation - Section E '!A$7:J196,7,0)*100),"")</f>
        <v/>
      </c>
      <c r="F1364" s="726" t="str">
        <f ca="1">IFERROR(IF(VLOOKUP(C1364,' Disaggregation - Section E '!A$7:J196,5,0)=0,"",VLOOKUP(C1364,' Disaggregation - Section E '!A$7:J196,5,0)),"")</f>
        <v/>
      </c>
      <c r="G1364" s="725" t="str">
        <f ca="1">IFERROR(IF(VLOOKUP(C1364,' Disaggregation - Section E '!A$7:J196,6,0)=0,"",VLOOKUP(C1364,' Disaggregation - Section E '!A$7:J196,6,0)),"")</f>
        <v/>
      </c>
      <c r="H1364" s="734" t="str">
        <f ca="1">IFERROR(IF(INDEX(' Disaggregation - Section E '!F$7:F196,MATCH(C1364,' Disaggregation - Section E '!A$7:A196,0)+1,1)&lt;&gt;0,INDEX(' Disaggregation - Section E '!F$7:F196,MATCH(C1364,' Disaggregation - Section E '!A$7:A196,0)+1,1),""),"")</f>
        <v/>
      </c>
      <c r="I1364" s="726" t="str">
        <f ca="1">IFERROR(IF(VLOOKUP(C1364,' Disaggregation - Section E '!A$7:J196,8,0)=0,"",VLOOKUP(C1364,' Disaggregation - Section E '!A$7:J196,8,0)),"")</f>
        <v/>
      </c>
      <c r="J1364" s="726" t="str">
        <f ca="1">IFERROR(IF(VLOOKUP(C1364,' Disaggregation - Section E '!A$7:J196,9,0)=0,"",VLOOKUP(C1364,' Disaggregation - Section E '!A$7:J196,9,0)),"")</f>
        <v/>
      </c>
      <c r="K1364" s="721" t="str">
        <f ca="1">IFERROR(VLOOKUP(C1364,' Disaggregation - Section E '!A$7:J196,3,0),"")</f>
        <v/>
      </c>
      <c r="L1364" s="726" t="str">
        <f ca="1">IFERROR(IF(VLOOKUP(C1364,' Disaggregation - Section E '!A$7:J196,10,0)=0,"",VLOOKUP(C1364,' Disaggregation - Section E '!A$7:J196,10,0)),"")</f>
        <v/>
      </c>
      <c r="M1364" s="721" t="str">
        <f ca="1">IFERROR(IF(VLOOKUP(C1364,' Disaggregation - Section E '!A$7:P196,16,0)=0,"",VLOOKUP(C1364,' Disaggregation - Section E '!A$7:P196,16,0)),"")</f>
        <v/>
      </c>
    </row>
    <row r="1365" spans="1:13" x14ac:dyDescent="0.35">
      <c r="A1365" s="721" t="b">
        <f t="shared" ca="1" si="129"/>
        <v>0</v>
      </c>
      <c r="B1365" s="721"/>
      <c r="C1365" s="739" t="str">
        <f ca="1">IF(ROW()=1180,"",OFFSET(B1365,-COUNTA(D$1179:D1365)+1,1))</f>
        <v>a1G1R000006s1y0UAA</v>
      </c>
      <c r="D1365" s="734"/>
      <c r="E1365" s="723" t="str">
        <f ca="1">IFERROR(IF(VLOOKUP(C1365,' Disaggregation - Section E '!A$7:J197,7,0)=0,"",VLOOKUP(C1365,' Disaggregation - Section E '!A$7:J197,7,0)*100),"")</f>
        <v/>
      </c>
      <c r="F1365" s="726" t="str">
        <f ca="1">IFERROR(IF(VLOOKUP(C1365,' Disaggregation - Section E '!A$7:J197,5,0)=0,"",VLOOKUP(C1365,' Disaggregation - Section E '!A$7:J197,5,0)),"")</f>
        <v/>
      </c>
      <c r="G1365" s="725" t="str">
        <f ca="1">IFERROR(IF(VLOOKUP(C1365,' Disaggregation - Section E '!A$7:J197,6,0)=0,"",VLOOKUP(C1365,' Disaggregation - Section E '!A$7:J197,6,0)),"")</f>
        <v/>
      </c>
      <c r="H1365" s="734" t="str">
        <f ca="1">IFERROR(IF(INDEX(' Disaggregation - Section E '!F$7:F197,MATCH(C1365,' Disaggregation - Section E '!A$7:A197,0)+1,1)&lt;&gt;0,INDEX(' Disaggregation - Section E '!F$7:F197,MATCH(C1365,' Disaggregation - Section E '!A$7:A197,0)+1,1),""),"")</f>
        <v/>
      </c>
      <c r="I1365" s="726" t="str">
        <f ca="1">IFERROR(IF(VLOOKUP(C1365,' Disaggregation - Section E '!A$7:J197,8,0)=0,"",VLOOKUP(C1365,' Disaggregation - Section E '!A$7:J197,8,0)),"")</f>
        <v/>
      </c>
      <c r="J1365" s="726" t="str">
        <f ca="1">IFERROR(IF(VLOOKUP(C1365,' Disaggregation - Section E '!A$7:J197,9,0)=0,"",VLOOKUP(C1365,' Disaggregation - Section E '!A$7:J197,9,0)),"")</f>
        <v/>
      </c>
      <c r="K1365" s="721" t="str">
        <f ca="1">IFERROR(VLOOKUP(C1365,' Disaggregation - Section E '!A$7:J197,3,0),"")</f>
        <v/>
      </c>
      <c r="L1365" s="726" t="str">
        <f ca="1">IFERROR(IF(VLOOKUP(C1365,' Disaggregation - Section E '!A$7:J197,10,0)=0,"",VLOOKUP(C1365,' Disaggregation - Section E '!A$7:J197,10,0)),"")</f>
        <v/>
      </c>
      <c r="M1365" s="721" t="str">
        <f ca="1">IFERROR(IF(VLOOKUP(C1365,' Disaggregation - Section E '!A$7:P197,16,0)=0,"",VLOOKUP(C1365,' Disaggregation - Section E '!A$7:P197,16,0)),"")</f>
        <v/>
      </c>
    </row>
    <row r="1366" spans="1:13" x14ac:dyDescent="0.35">
      <c r="A1366" s="721" t="b">
        <f t="shared" ca="1" si="129"/>
        <v>0</v>
      </c>
      <c r="B1366" s="721"/>
      <c r="C1366" s="739" t="str">
        <f ca="1">IF(ROW()=1180,"",OFFSET(B1366,-COUNTA(D$1179:D1366)+1,1))</f>
        <v>a1G1R000006s1y1UAA</v>
      </c>
      <c r="D1366" s="734"/>
      <c r="E1366" s="723" t="str">
        <f ca="1">IFERROR(IF(VLOOKUP(C1366,' Disaggregation - Section E '!A$7:J198,7,0)=0,"",VLOOKUP(C1366,' Disaggregation - Section E '!A$7:J198,7,0)*100),"")</f>
        <v/>
      </c>
      <c r="F1366" s="726" t="str">
        <f ca="1">IFERROR(IF(VLOOKUP(C1366,' Disaggregation - Section E '!A$7:J198,5,0)=0,"",VLOOKUP(C1366,' Disaggregation - Section E '!A$7:J198,5,0)),"")</f>
        <v/>
      </c>
      <c r="G1366" s="725" t="str">
        <f ca="1">IFERROR(IF(VLOOKUP(C1366,' Disaggregation - Section E '!A$7:J198,6,0)=0,"",VLOOKUP(C1366,' Disaggregation - Section E '!A$7:J198,6,0)),"")</f>
        <v/>
      </c>
      <c r="H1366" s="734" t="str">
        <f ca="1">IFERROR(IF(INDEX(' Disaggregation - Section E '!F$7:F198,MATCH(C1366,' Disaggregation - Section E '!A$7:A198,0)+1,1)&lt;&gt;0,INDEX(' Disaggregation - Section E '!F$7:F198,MATCH(C1366,' Disaggregation - Section E '!A$7:A198,0)+1,1),""),"")</f>
        <v/>
      </c>
      <c r="I1366" s="726" t="str">
        <f ca="1">IFERROR(IF(VLOOKUP(C1366,' Disaggregation - Section E '!A$7:J198,8,0)=0,"",VLOOKUP(C1366,' Disaggregation - Section E '!A$7:J198,8,0)),"")</f>
        <v/>
      </c>
      <c r="J1366" s="726" t="str">
        <f ca="1">IFERROR(IF(VLOOKUP(C1366,' Disaggregation - Section E '!A$7:J198,9,0)=0,"",VLOOKUP(C1366,' Disaggregation - Section E '!A$7:J198,9,0)),"")</f>
        <v/>
      </c>
      <c r="K1366" s="721" t="str">
        <f ca="1">IFERROR(VLOOKUP(C1366,' Disaggregation - Section E '!A$7:J198,3,0),"")</f>
        <v/>
      </c>
      <c r="L1366" s="726" t="str">
        <f ca="1">IFERROR(IF(VLOOKUP(C1366,' Disaggregation - Section E '!A$7:J198,10,0)=0,"",VLOOKUP(C1366,' Disaggregation - Section E '!A$7:J198,10,0)),"")</f>
        <v/>
      </c>
      <c r="M1366" s="721" t="str">
        <f ca="1">IFERROR(IF(VLOOKUP(C1366,' Disaggregation - Section E '!A$7:P198,16,0)=0,"",VLOOKUP(C1366,' Disaggregation - Section E '!A$7:P198,16,0)),"")</f>
        <v/>
      </c>
    </row>
    <row r="1367" spans="1:13" x14ac:dyDescent="0.35">
      <c r="A1367" s="721" t="b">
        <f t="shared" ca="1" si="129"/>
        <v>0</v>
      </c>
      <c r="B1367" s="721"/>
      <c r="C1367" s="739" t="str">
        <f ca="1">IF(ROW()=1180,"",OFFSET(B1367,-COUNTA(D$1179:D1367)+1,1))</f>
        <v>a1G1R000006s1y2UAA</v>
      </c>
      <c r="D1367" s="734"/>
      <c r="E1367" s="723" t="str">
        <f ca="1">IFERROR(IF(VLOOKUP(C1367,' Disaggregation - Section E '!A$7:J199,7,0)=0,"",VLOOKUP(C1367,' Disaggregation - Section E '!A$7:J199,7,0)*100),"")</f>
        <v/>
      </c>
      <c r="F1367" s="726" t="str">
        <f ca="1">IFERROR(IF(VLOOKUP(C1367,' Disaggregation - Section E '!A$7:J199,5,0)=0,"",VLOOKUP(C1367,' Disaggregation - Section E '!A$7:J199,5,0)),"")</f>
        <v/>
      </c>
      <c r="G1367" s="725" t="str">
        <f ca="1">IFERROR(IF(VLOOKUP(C1367,' Disaggregation - Section E '!A$7:J199,6,0)=0,"",VLOOKUP(C1367,' Disaggregation - Section E '!A$7:J199,6,0)),"")</f>
        <v/>
      </c>
      <c r="H1367" s="734" t="str">
        <f ca="1">IFERROR(IF(INDEX(' Disaggregation - Section E '!F$7:F199,MATCH(C1367,' Disaggregation - Section E '!A$7:A199,0)+1,1)&lt;&gt;0,INDEX(' Disaggregation - Section E '!F$7:F199,MATCH(C1367,' Disaggregation - Section E '!A$7:A199,0)+1,1),""),"")</f>
        <v/>
      </c>
      <c r="I1367" s="726" t="str">
        <f ca="1">IFERROR(IF(VLOOKUP(C1367,' Disaggregation - Section E '!A$7:J199,8,0)=0,"",VLOOKUP(C1367,' Disaggregation - Section E '!A$7:J199,8,0)),"")</f>
        <v/>
      </c>
      <c r="J1367" s="726" t="str">
        <f ca="1">IFERROR(IF(VLOOKUP(C1367,' Disaggregation - Section E '!A$7:J199,9,0)=0,"",VLOOKUP(C1367,' Disaggregation - Section E '!A$7:J199,9,0)),"")</f>
        <v/>
      </c>
      <c r="K1367" s="721" t="str">
        <f ca="1">IFERROR(VLOOKUP(C1367,' Disaggregation - Section E '!A$7:J199,3,0),"")</f>
        <v/>
      </c>
      <c r="L1367" s="726" t="str">
        <f ca="1">IFERROR(IF(VLOOKUP(C1367,' Disaggregation - Section E '!A$7:J199,10,0)=0,"",VLOOKUP(C1367,' Disaggregation - Section E '!A$7:J199,10,0)),"")</f>
        <v/>
      </c>
      <c r="M1367" s="721" t="str">
        <f ca="1">IFERROR(IF(VLOOKUP(C1367,' Disaggregation - Section E '!A$7:P199,16,0)=0,"",VLOOKUP(C1367,' Disaggregation - Section E '!A$7:P199,16,0)),"")</f>
        <v/>
      </c>
    </row>
    <row r="1368" spans="1:13" x14ac:dyDescent="0.35">
      <c r="A1368" s="721" t="b">
        <f t="shared" ca="1" si="129"/>
        <v>0</v>
      </c>
      <c r="B1368" s="721"/>
      <c r="C1368" s="739" t="str">
        <f ca="1">IF(ROW()=1180,"",OFFSET(B1368,-COUNTA(D$1179:D1368)+1,1))</f>
        <v>a1G1R000006s1y3UAA</v>
      </c>
      <c r="D1368" s="734"/>
      <c r="E1368" s="723" t="str">
        <f ca="1">IFERROR(IF(VLOOKUP(C1368,' Disaggregation - Section E '!A$7:J200,7,0)=0,"",VLOOKUP(C1368,' Disaggregation - Section E '!A$7:J200,7,0)*100),"")</f>
        <v/>
      </c>
      <c r="F1368" s="726" t="str">
        <f ca="1">IFERROR(IF(VLOOKUP(C1368,' Disaggregation - Section E '!A$7:J200,5,0)=0,"",VLOOKUP(C1368,' Disaggregation - Section E '!A$7:J200,5,0)),"")</f>
        <v/>
      </c>
      <c r="G1368" s="725" t="str">
        <f ca="1">IFERROR(IF(VLOOKUP(C1368,' Disaggregation - Section E '!A$7:J200,6,0)=0,"",VLOOKUP(C1368,' Disaggregation - Section E '!A$7:J200,6,0)),"")</f>
        <v/>
      </c>
      <c r="H1368" s="734" t="str">
        <f ca="1">IFERROR(IF(INDEX(' Disaggregation - Section E '!F$7:F200,MATCH(C1368,' Disaggregation - Section E '!A$7:A200,0)+1,1)&lt;&gt;0,INDEX(' Disaggregation - Section E '!F$7:F200,MATCH(C1368,' Disaggregation - Section E '!A$7:A200,0)+1,1),""),"")</f>
        <v/>
      </c>
      <c r="I1368" s="726" t="str">
        <f ca="1">IFERROR(IF(VLOOKUP(C1368,' Disaggregation - Section E '!A$7:J200,8,0)=0,"",VLOOKUP(C1368,' Disaggregation - Section E '!A$7:J200,8,0)),"")</f>
        <v/>
      </c>
      <c r="J1368" s="726" t="str">
        <f ca="1">IFERROR(IF(VLOOKUP(C1368,' Disaggregation - Section E '!A$7:J200,9,0)=0,"",VLOOKUP(C1368,' Disaggregation - Section E '!A$7:J200,9,0)),"")</f>
        <v/>
      </c>
      <c r="K1368" s="721" t="str">
        <f ca="1">IFERROR(VLOOKUP(C1368,' Disaggregation - Section E '!A$7:J200,3,0),"")</f>
        <v/>
      </c>
      <c r="L1368" s="726" t="str">
        <f ca="1">IFERROR(IF(VLOOKUP(C1368,' Disaggregation - Section E '!A$7:J200,10,0)=0,"",VLOOKUP(C1368,' Disaggregation - Section E '!A$7:J200,10,0)),"")</f>
        <v/>
      </c>
      <c r="M1368" s="721" t="str">
        <f ca="1">IFERROR(IF(VLOOKUP(C1368,' Disaggregation - Section E '!A$7:P200,16,0)=0,"",VLOOKUP(C1368,' Disaggregation - Section E '!A$7:P200,16,0)),"")</f>
        <v/>
      </c>
    </row>
    <row r="1369" spans="1:13" x14ac:dyDescent="0.35">
      <c r="A1369" s="721" t="b">
        <f t="shared" ca="1" si="129"/>
        <v>0</v>
      </c>
      <c r="B1369" s="721"/>
      <c r="C1369" s="739" t="str">
        <f ca="1">IF(ROW()=1180,"",OFFSET(B1369,-COUNTA(D$1179:D1369)+1,1))</f>
        <v>a1G1R000006s1y4UAA</v>
      </c>
      <c r="D1369" s="734"/>
      <c r="E1369" s="723" t="str">
        <f ca="1">IFERROR(IF(VLOOKUP(C1369,' Disaggregation - Section E '!A$7:J201,7,0)=0,"",VLOOKUP(C1369,' Disaggregation - Section E '!A$7:J201,7,0)*100),"")</f>
        <v/>
      </c>
      <c r="F1369" s="726" t="str">
        <f ca="1">IFERROR(IF(VLOOKUP(C1369,' Disaggregation - Section E '!A$7:J201,5,0)=0,"",VLOOKUP(C1369,' Disaggregation - Section E '!A$7:J201,5,0)),"")</f>
        <v/>
      </c>
      <c r="G1369" s="725" t="str">
        <f ca="1">IFERROR(IF(VLOOKUP(C1369,' Disaggregation - Section E '!A$7:J201,6,0)=0,"",VLOOKUP(C1369,' Disaggregation - Section E '!A$7:J201,6,0)),"")</f>
        <v/>
      </c>
      <c r="H1369" s="734" t="str">
        <f ca="1">IFERROR(IF(INDEX(' Disaggregation - Section E '!F$7:F201,MATCH(C1369,' Disaggregation - Section E '!A$7:A201,0)+1,1)&lt;&gt;0,INDEX(' Disaggregation - Section E '!F$7:F201,MATCH(C1369,' Disaggregation - Section E '!A$7:A201,0)+1,1),""),"")</f>
        <v/>
      </c>
      <c r="I1369" s="726" t="str">
        <f ca="1">IFERROR(IF(VLOOKUP(C1369,' Disaggregation - Section E '!A$7:J201,8,0)=0,"",VLOOKUP(C1369,' Disaggregation - Section E '!A$7:J201,8,0)),"")</f>
        <v/>
      </c>
      <c r="J1369" s="726" t="str">
        <f ca="1">IFERROR(IF(VLOOKUP(C1369,' Disaggregation - Section E '!A$7:J201,9,0)=0,"",VLOOKUP(C1369,' Disaggregation - Section E '!A$7:J201,9,0)),"")</f>
        <v/>
      </c>
      <c r="K1369" s="721" t="str">
        <f ca="1">IFERROR(VLOOKUP(C1369,' Disaggregation - Section E '!A$7:J201,3,0),"")</f>
        <v/>
      </c>
      <c r="L1369" s="726" t="str">
        <f ca="1">IFERROR(IF(VLOOKUP(C1369,' Disaggregation - Section E '!A$7:J201,10,0)=0,"",VLOOKUP(C1369,' Disaggregation - Section E '!A$7:J201,10,0)),"")</f>
        <v/>
      </c>
      <c r="M1369" s="721" t="str">
        <f ca="1">IFERROR(IF(VLOOKUP(C1369,' Disaggregation - Section E '!A$7:P201,16,0)=0,"",VLOOKUP(C1369,' Disaggregation - Section E '!A$7:P201,16,0)),"")</f>
        <v/>
      </c>
    </row>
    <row r="1370" spans="1:13" x14ac:dyDescent="0.35">
      <c r="A1370" s="721" t="b">
        <f t="shared" ca="1" si="129"/>
        <v>0</v>
      </c>
      <c r="B1370" s="721"/>
      <c r="C1370" s="739" t="str">
        <f ca="1">IF(ROW()=1180,"",OFFSET(B1370,-COUNTA(D$1179:D1370)+1,1))</f>
        <v>a1G1R000006s1y5UAA</v>
      </c>
      <c r="D1370" s="734"/>
      <c r="E1370" s="723" t="str">
        <f ca="1">IFERROR(IF(VLOOKUP(C1370,' Disaggregation - Section E '!A$7:J202,7,0)=0,"",VLOOKUP(C1370,' Disaggregation - Section E '!A$7:J202,7,0)*100),"")</f>
        <v/>
      </c>
      <c r="F1370" s="726" t="str">
        <f ca="1">IFERROR(IF(VLOOKUP(C1370,' Disaggregation - Section E '!A$7:J202,5,0)=0,"",VLOOKUP(C1370,' Disaggregation - Section E '!A$7:J202,5,0)),"")</f>
        <v/>
      </c>
      <c r="G1370" s="725" t="str">
        <f ca="1">IFERROR(IF(VLOOKUP(C1370,' Disaggregation - Section E '!A$7:J202,6,0)=0,"",VLOOKUP(C1370,' Disaggregation - Section E '!A$7:J202,6,0)),"")</f>
        <v/>
      </c>
      <c r="H1370" s="734" t="str">
        <f ca="1">IFERROR(IF(INDEX(' Disaggregation - Section E '!F$7:F202,MATCH(C1370,' Disaggregation - Section E '!A$7:A202,0)+1,1)&lt;&gt;0,INDEX(' Disaggregation - Section E '!F$7:F202,MATCH(C1370,' Disaggregation - Section E '!A$7:A202,0)+1,1),""),"")</f>
        <v/>
      </c>
      <c r="I1370" s="726" t="str">
        <f ca="1">IFERROR(IF(VLOOKUP(C1370,' Disaggregation - Section E '!A$7:J202,8,0)=0,"",VLOOKUP(C1370,' Disaggregation - Section E '!A$7:J202,8,0)),"")</f>
        <v/>
      </c>
      <c r="J1370" s="726" t="str">
        <f ca="1">IFERROR(IF(VLOOKUP(C1370,' Disaggregation - Section E '!A$7:J202,9,0)=0,"",VLOOKUP(C1370,' Disaggregation - Section E '!A$7:J202,9,0)),"")</f>
        <v/>
      </c>
      <c r="K1370" s="721" t="str">
        <f ca="1">IFERROR(VLOOKUP(C1370,' Disaggregation - Section E '!A$7:J202,3,0),"")</f>
        <v/>
      </c>
      <c r="L1370" s="726" t="str">
        <f ca="1">IFERROR(IF(VLOOKUP(C1370,' Disaggregation - Section E '!A$7:J202,10,0)=0,"",VLOOKUP(C1370,' Disaggregation - Section E '!A$7:J202,10,0)),"")</f>
        <v/>
      </c>
      <c r="M1370" s="721" t="str">
        <f ca="1">IFERROR(IF(VLOOKUP(C1370,' Disaggregation - Section E '!A$7:P202,16,0)=0,"",VLOOKUP(C1370,' Disaggregation - Section E '!A$7:P202,16,0)),"")</f>
        <v/>
      </c>
    </row>
    <row r="1371" spans="1:13" x14ac:dyDescent="0.35">
      <c r="A1371" s="721" t="b">
        <f t="shared" ca="1" si="129"/>
        <v>0</v>
      </c>
      <c r="B1371" s="721"/>
      <c r="C1371" s="739" t="str">
        <f ca="1">IF(ROW()=1180,"",OFFSET(B1371,-COUNTA(D$1179:D1371)+1,1))</f>
        <v>a1G1R000006s1y6UAA</v>
      </c>
      <c r="D1371" s="734"/>
      <c r="E1371" s="723" t="str">
        <f ca="1">IFERROR(IF(VLOOKUP(C1371,' Disaggregation - Section E '!A$7:J203,7,0)=0,"",VLOOKUP(C1371,' Disaggregation - Section E '!A$7:J203,7,0)*100),"")</f>
        <v/>
      </c>
      <c r="F1371" s="726" t="str">
        <f ca="1">IFERROR(IF(VLOOKUP(C1371,' Disaggregation - Section E '!A$7:J203,5,0)=0,"",VLOOKUP(C1371,' Disaggregation - Section E '!A$7:J203,5,0)),"")</f>
        <v/>
      </c>
      <c r="G1371" s="725" t="str">
        <f ca="1">IFERROR(IF(VLOOKUP(C1371,' Disaggregation - Section E '!A$7:J203,6,0)=0,"",VLOOKUP(C1371,' Disaggregation - Section E '!A$7:J203,6,0)),"")</f>
        <v/>
      </c>
      <c r="H1371" s="734" t="str">
        <f ca="1">IFERROR(IF(INDEX(' Disaggregation - Section E '!F$7:F203,MATCH(C1371,' Disaggregation - Section E '!A$7:A203,0)+1,1)&lt;&gt;0,INDEX(' Disaggregation - Section E '!F$7:F203,MATCH(C1371,' Disaggregation - Section E '!A$7:A203,0)+1,1),""),"")</f>
        <v/>
      </c>
      <c r="I1371" s="726" t="str">
        <f ca="1">IFERROR(IF(VLOOKUP(C1371,' Disaggregation - Section E '!A$7:J203,8,0)=0,"",VLOOKUP(C1371,' Disaggregation - Section E '!A$7:J203,8,0)),"")</f>
        <v/>
      </c>
      <c r="J1371" s="726" t="str">
        <f ca="1">IFERROR(IF(VLOOKUP(C1371,' Disaggregation - Section E '!A$7:J203,9,0)=0,"",VLOOKUP(C1371,' Disaggregation - Section E '!A$7:J203,9,0)),"")</f>
        <v/>
      </c>
      <c r="K1371" s="721" t="str">
        <f ca="1">IFERROR(VLOOKUP(C1371,' Disaggregation - Section E '!A$7:J203,3,0),"")</f>
        <v/>
      </c>
      <c r="L1371" s="726" t="str">
        <f ca="1">IFERROR(IF(VLOOKUP(C1371,' Disaggregation - Section E '!A$7:J203,10,0)=0,"",VLOOKUP(C1371,' Disaggregation - Section E '!A$7:J203,10,0)),"")</f>
        <v/>
      </c>
      <c r="M1371" s="721" t="str">
        <f ca="1">IFERROR(IF(VLOOKUP(C1371,' Disaggregation - Section E '!A$7:P203,16,0)=0,"",VLOOKUP(C1371,' Disaggregation - Section E '!A$7:P203,16,0)),"")</f>
        <v/>
      </c>
    </row>
    <row r="1372" spans="1:13" x14ac:dyDescent="0.35">
      <c r="A1372" s="721" t="b">
        <f t="shared" ca="1" si="129"/>
        <v>0</v>
      </c>
      <c r="B1372" s="721"/>
      <c r="C1372" s="739" t="str">
        <f ca="1">IF(ROW()=1180,"",OFFSET(B1372,-COUNTA(D$1179:D1372)+1,1))</f>
        <v>a1G1R000006s1y7UAA</v>
      </c>
      <c r="D1372" s="734"/>
      <c r="E1372" s="723" t="str">
        <f ca="1">IFERROR(IF(VLOOKUP(C1372,' Disaggregation - Section E '!A$7:J204,7,0)=0,"",VLOOKUP(C1372,' Disaggregation - Section E '!A$7:J204,7,0)*100),"")</f>
        <v/>
      </c>
      <c r="F1372" s="726" t="str">
        <f ca="1">IFERROR(IF(VLOOKUP(C1372,' Disaggregation - Section E '!A$7:J204,5,0)=0,"",VLOOKUP(C1372,' Disaggregation - Section E '!A$7:J204,5,0)),"")</f>
        <v/>
      </c>
      <c r="G1372" s="725" t="str">
        <f ca="1">IFERROR(IF(VLOOKUP(C1372,' Disaggregation - Section E '!A$7:J204,6,0)=0,"",VLOOKUP(C1372,' Disaggregation - Section E '!A$7:J204,6,0)),"")</f>
        <v/>
      </c>
      <c r="H1372" s="734" t="str">
        <f ca="1">IFERROR(IF(INDEX(' Disaggregation - Section E '!F$7:F204,MATCH(C1372,' Disaggregation - Section E '!A$7:A204,0)+1,1)&lt;&gt;0,INDEX(' Disaggregation - Section E '!F$7:F204,MATCH(C1372,' Disaggregation - Section E '!A$7:A204,0)+1,1),""),"")</f>
        <v/>
      </c>
      <c r="I1372" s="726" t="str">
        <f ca="1">IFERROR(IF(VLOOKUP(C1372,' Disaggregation - Section E '!A$7:J204,8,0)=0,"",VLOOKUP(C1372,' Disaggregation - Section E '!A$7:J204,8,0)),"")</f>
        <v/>
      </c>
      <c r="J1372" s="726" t="str">
        <f ca="1">IFERROR(IF(VLOOKUP(C1372,' Disaggregation - Section E '!A$7:J204,9,0)=0,"",VLOOKUP(C1372,' Disaggregation - Section E '!A$7:J204,9,0)),"")</f>
        <v/>
      </c>
      <c r="K1372" s="721" t="str">
        <f ca="1">IFERROR(VLOOKUP(C1372,' Disaggregation - Section E '!A$7:J204,3,0),"")</f>
        <v/>
      </c>
      <c r="L1372" s="726" t="str">
        <f ca="1">IFERROR(IF(VLOOKUP(C1372,' Disaggregation - Section E '!A$7:J204,10,0)=0,"",VLOOKUP(C1372,' Disaggregation - Section E '!A$7:J204,10,0)),"")</f>
        <v/>
      </c>
      <c r="M1372" s="721" t="str">
        <f ca="1">IFERROR(IF(VLOOKUP(C1372,' Disaggregation - Section E '!A$7:P204,16,0)=0,"",VLOOKUP(C1372,' Disaggregation - Section E '!A$7:P204,16,0)),"")</f>
        <v/>
      </c>
    </row>
    <row r="1373" spans="1:13" x14ac:dyDescent="0.35">
      <c r="A1373" s="721" t="b">
        <f t="shared" ca="1" si="129"/>
        <v>0</v>
      </c>
      <c r="B1373" s="721"/>
      <c r="C1373" s="739" t="str">
        <f ca="1">IF(ROW()=1180,"",OFFSET(B1373,-COUNTA(D$1179:D1373)+1,1))</f>
        <v>a1G1R000006s1y8UAA</v>
      </c>
      <c r="D1373" s="734"/>
      <c r="E1373" s="723" t="str">
        <f ca="1">IFERROR(IF(VLOOKUP(C1373,' Disaggregation - Section E '!A$7:J205,7,0)=0,"",VLOOKUP(C1373,' Disaggregation - Section E '!A$7:J205,7,0)*100),"")</f>
        <v/>
      </c>
      <c r="F1373" s="726" t="str">
        <f ca="1">IFERROR(IF(VLOOKUP(C1373,' Disaggregation - Section E '!A$7:J205,5,0)=0,"",VLOOKUP(C1373,' Disaggregation - Section E '!A$7:J205,5,0)),"")</f>
        <v/>
      </c>
      <c r="G1373" s="725" t="str">
        <f ca="1">IFERROR(IF(VLOOKUP(C1373,' Disaggregation - Section E '!A$7:J205,6,0)=0,"",VLOOKUP(C1373,' Disaggregation - Section E '!A$7:J205,6,0)),"")</f>
        <v/>
      </c>
      <c r="H1373" s="734" t="str">
        <f ca="1">IFERROR(IF(INDEX(' Disaggregation - Section E '!F$7:F205,MATCH(C1373,' Disaggregation - Section E '!A$7:A205,0)+1,1)&lt;&gt;0,INDEX(' Disaggregation - Section E '!F$7:F205,MATCH(C1373,' Disaggregation - Section E '!A$7:A205,0)+1,1),""),"")</f>
        <v/>
      </c>
      <c r="I1373" s="726" t="str">
        <f ca="1">IFERROR(IF(VLOOKUP(C1373,' Disaggregation - Section E '!A$7:J205,8,0)=0,"",VLOOKUP(C1373,' Disaggregation - Section E '!A$7:J205,8,0)),"")</f>
        <v/>
      </c>
      <c r="J1373" s="726" t="str">
        <f ca="1">IFERROR(IF(VLOOKUP(C1373,' Disaggregation - Section E '!A$7:J205,9,0)=0,"",VLOOKUP(C1373,' Disaggregation - Section E '!A$7:J205,9,0)),"")</f>
        <v/>
      </c>
      <c r="K1373" s="721" t="str">
        <f ca="1">IFERROR(VLOOKUP(C1373,' Disaggregation - Section E '!A$7:J205,3,0),"")</f>
        <v/>
      </c>
      <c r="L1373" s="726" t="str">
        <f ca="1">IFERROR(IF(VLOOKUP(C1373,' Disaggregation - Section E '!A$7:J205,10,0)=0,"",VLOOKUP(C1373,' Disaggregation - Section E '!A$7:J205,10,0)),"")</f>
        <v/>
      </c>
      <c r="M1373" s="721" t="str">
        <f ca="1">IFERROR(IF(VLOOKUP(C1373,' Disaggregation - Section E '!A$7:P205,16,0)=0,"",VLOOKUP(C1373,' Disaggregation - Section E '!A$7:P205,16,0)),"")</f>
        <v/>
      </c>
    </row>
    <row r="1374" spans="1:13" x14ac:dyDescent="0.35">
      <c r="A1374" s="721" t="b">
        <f t="shared" ca="1" si="129"/>
        <v>0</v>
      </c>
      <c r="B1374" s="721"/>
      <c r="C1374" s="739" t="str">
        <f ca="1">IF(ROW()=1180,"",OFFSET(B1374,-COUNTA(D$1179:D1374)+1,1))</f>
        <v>a1G1R000006s1y9UAA</v>
      </c>
      <c r="D1374" s="734"/>
      <c r="E1374" s="723" t="str">
        <f ca="1">IFERROR(IF(VLOOKUP(C1374,' Disaggregation - Section E '!A$7:J206,7,0)=0,"",VLOOKUP(C1374,' Disaggregation - Section E '!A$7:J206,7,0)*100),"")</f>
        <v/>
      </c>
      <c r="F1374" s="726" t="str">
        <f ca="1">IFERROR(IF(VLOOKUP(C1374,' Disaggregation - Section E '!A$7:J206,5,0)=0,"",VLOOKUP(C1374,' Disaggregation - Section E '!A$7:J206,5,0)),"")</f>
        <v/>
      </c>
      <c r="G1374" s="725" t="str">
        <f ca="1">IFERROR(IF(VLOOKUP(C1374,' Disaggregation - Section E '!A$7:J206,6,0)=0,"",VLOOKUP(C1374,' Disaggregation - Section E '!A$7:J206,6,0)),"")</f>
        <v/>
      </c>
      <c r="H1374" s="734" t="str">
        <f ca="1">IFERROR(IF(INDEX(' Disaggregation - Section E '!F$7:F206,MATCH(C1374,' Disaggregation - Section E '!A$7:A206,0)+1,1)&lt;&gt;0,INDEX(' Disaggregation - Section E '!F$7:F206,MATCH(C1374,' Disaggregation - Section E '!A$7:A206,0)+1,1),""),"")</f>
        <v/>
      </c>
      <c r="I1374" s="726" t="str">
        <f ca="1">IFERROR(IF(VLOOKUP(C1374,' Disaggregation - Section E '!A$7:J206,8,0)=0,"",VLOOKUP(C1374,' Disaggregation - Section E '!A$7:J206,8,0)),"")</f>
        <v/>
      </c>
      <c r="J1374" s="726" t="str">
        <f ca="1">IFERROR(IF(VLOOKUP(C1374,' Disaggregation - Section E '!A$7:J206,9,0)=0,"",VLOOKUP(C1374,' Disaggregation - Section E '!A$7:J206,9,0)),"")</f>
        <v/>
      </c>
      <c r="K1374" s="721" t="str">
        <f ca="1">IFERROR(VLOOKUP(C1374,' Disaggregation - Section E '!A$7:J206,3,0),"")</f>
        <v/>
      </c>
      <c r="L1374" s="726" t="str">
        <f ca="1">IFERROR(IF(VLOOKUP(C1374,' Disaggregation - Section E '!A$7:J206,10,0)=0,"",VLOOKUP(C1374,' Disaggregation - Section E '!A$7:J206,10,0)),"")</f>
        <v/>
      </c>
      <c r="M1374" s="721" t="str">
        <f ca="1">IFERROR(IF(VLOOKUP(C1374,' Disaggregation - Section E '!A$7:P206,16,0)=0,"",VLOOKUP(C1374,' Disaggregation - Section E '!A$7:P206,16,0)),"")</f>
        <v/>
      </c>
    </row>
    <row r="1375" spans="1:13" x14ac:dyDescent="0.35">
      <c r="A1375" s="721" t="b">
        <f t="shared" ca="1" si="129"/>
        <v>0</v>
      </c>
      <c r="B1375" s="721"/>
      <c r="C1375" s="739" t="str">
        <f ca="1">IF(ROW()=1180,"",OFFSET(B1375,-COUNTA(D$1179:D1375)+1,1))</f>
        <v>a1G1R000006s1yAUAQ</v>
      </c>
      <c r="D1375" s="734"/>
      <c r="E1375" s="723" t="str">
        <f ca="1">IFERROR(IF(VLOOKUP(C1375,' Disaggregation - Section E '!A$7:J207,7,0)=0,"",VLOOKUP(C1375,' Disaggregation - Section E '!A$7:J207,7,0)*100),"")</f>
        <v/>
      </c>
      <c r="F1375" s="726" t="str">
        <f ca="1">IFERROR(IF(VLOOKUP(C1375,' Disaggregation - Section E '!A$7:J207,5,0)=0,"",VLOOKUP(C1375,' Disaggregation - Section E '!A$7:J207,5,0)),"")</f>
        <v/>
      </c>
      <c r="G1375" s="725" t="str">
        <f ca="1">IFERROR(IF(VLOOKUP(C1375,' Disaggregation - Section E '!A$7:J207,6,0)=0,"",VLOOKUP(C1375,' Disaggregation - Section E '!A$7:J207,6,0)),"")</f>
        <v/>
      </c>
      <c r="H1375" s="734" t="str">
        <f ca="1">IFERROR(IF(INDEX(' Disaggregation - Section E '!F$7:F207,MATCH(C1375,' Disaggregation - Section E '!A$7:A207,0)+1,1)&lt;&gt;0,INDEX(' Disaggregation - Section E '!F$7:F207,MATCH(C1375,' Disaggregation - Section E '!A$7:A207,0)+1,1),""),"")</f>
        <v/>
      </c>
      <c r="I1375" s="726" t="str">
        <f ca="1">IFERROR(IF(VLOOKUP(C1375,' Disaggregation - Section E '!A$7:J207,8,0)=0,"",VLOOKUP(C1375,' Disaggregation - Section E '!A$7:J207,8,0)),"")</f>
        <v/>
      </c>
      <c r="J1375" s="726" t="str">
        <f ca="1">IFERROR(IF(VLOOKUP(C1375,' Disaggregation - Section E '!A$7:J207,9,0)=0,"",VLOOKUP(C1375,' Disaggregation - Section E '!A$7:J207,9,0)),"")</f>
        <v/>
      </c>
      <c r="K1375" s="721" t="str">
        <f ca="1">IFERROR(VLOOKUP(C1375,' Disaggregation - Section E '!A$7:J207,3,0),"")</f>
        <v/>
      </c>
      <c r="L1375" s="726" t="str">
        <f ca="1">IFERROR(IF(VLOOKUP(C1375,' Disaggregation - Section E '!A$7:J207,10,0)=0,"",VLOOKUP(C1375,' Disaggregation - Section E '!A$7:J207,10,0)),"")</f>
        <v/>
      </c>
      <c r="M1375" s="721" t="str">
        <f ca="1">IFERROR(IF(VLOOKUP(C1375,' Disaggregation - Section E '!A$7:P207,16,0)=0,"",VLOOKUP(C1375,' Disaggregation - Section E '!A$7:P207,16,0)),"")</f>
        <v/>
      </c>
    </row>
    <row r="1376" spans="1:13" x14ac:dyDescent="0.35">
      <c r="A1376" s="721" t="b">
        <f t="shared" ca="1" si="129"/>
        <v>0</v>
      </c>
      <c r="B1376" s="721"/>
      <c r="C1376" s="739" t="str">
        <f ca="1">IF(ROW()=1180,"",OFFSET(B1376,-COUNTA(D$1179:D1376)+1,1))</f>
        <v>a1G1R000006s1yBUAQ</v>
      </c>
      <c r="D1376" s="734"/>
      <c r="E1376" s="723" t="str">
        <f ca="1">IFERROR(IF(VLOOKUP(C1376,' Disaggregation - Section E '!A$7:J208,7,0)=0,"",VLOOKUP(C1376,' Disaggregation - Section E '!A$7:J208,7,0)*100),"")</f>
        <v/>
      </c>
      <c r="F1376" s="726" t="str">
        <f ca="1">IFERROR(IF(VLOOKUP(C1376,' Disaggregation - Section E '!A$7:J208,5,0)=0,"",VLOOKUP(C1376,' Disaggregation - Section E '!A$7:J208,5,0)),"")</f>
        <v/>
      </c>
      <c r="G1376" s="725" t="str">
        <f ca="1">IFERROR(IF(VLOOKUP(C1376,' Disaggregation - Section E '!A$7:J208,6,0)=0,"",VLOOKUP(C1376,' Disaggregation - Section E '!A$7:J208,6,0)),"")</f>
        <v/>
      </c>
      <c r="H1376" s="734" t="str">
        <f ca="1">IFERROR(IF(INDEX(' Disaggregation - Section E '!F$7:F208,MATCH(C1376,' Disaggregation - Section E '!A$7:A208,0)+1,1)&lt;&gt;0,INDEX(' Disaggregation - Section E '!F$7:F208,MATCH(C1376,' Disaggregation - Section E '!A$7:A208,0)+1,1),""),"")</f>
        <v/>
      </c>
      <c r="I1376" s="726" t="str">
        <f ca="1">IFERROR(IF(VLOOKUP(C1376,' Disaggregation - Section E '!A$7:J208,8,0)=0,"",VLOOKUP(C1376,' Disaggregation - Section E '!A$7:J208,8,0)),"")</f>
        <v/>
      </c>
      <c r="J1376" s="726" t="str">
        <f ca="1">IFERROR(IF(VLOOKUP(C1376,' Disaggregation - Section E '!A$7:J208,9,0)=0,"",VLOOKUP(C1376,' Disaggregation - Section E '!A$7:J208,9,0)),"")</f>
        <v/>
      </c>
      <c r="K1376" s="721" t="str">
        <f ca="1">IFERROR(VLOOKUP(C1376,' Disaggregation - Section E '!A$7:J208,3,0),"")</f>
        <v/>
      </c>
      <c r="L1376" s="726" t="str">
        <f ca="1">IFERROR(IF(VLOOKUP(C1376,' Disaggregation - Section E '!A$7:J208,10,0)=0,"",VLOOKUP(C1376,' Disaggregation - Section E '!A$7:J208,10,0)),"")</f>
        <v/>
      </c>
      <c r="M1376" s="721" t="str">
        <f ca="1">IFERROR(IF(VLOOKUP(C1376,' Disaggregation - Section E '!A$7:P208,16,0)=0,"",VLOOKUP(C1376,' Disaggregation - Section E '!A$7:P208,16,0)),"")</f>
        <v/>
      </c>
    </row>
    <row r="1377" spans="1:13" x14ac:dyDescent="0.35">
      <c r="A1377" s="721" t="b">
        <f t="shared" ca="1" si="129"/>
        <v>0</v>
      </c>
      <c r="B1377" s="721"/>
      <c r="C1377" s="739" t="str">
        <f ca="1">IF(ROW()=1180,"",OFFSET(B1377,-COUNTA(D$1179:D1377)+1,1))</f>
        <v>a1G1R000006s1yCUAQ</v>
      </c>
      <c r="D1377" s="734"/>
      <c r="E1377" s="723" t="str">
        <f ca="1">IFERROR(IF(VLOOKUP(C1377,' Disaggregation - Section E '!A$7:J209,7,0)=0,"",VLOOKUP(C1377,' Disaggregation - Section E '!A$7:J209,7,0)*100),"")</f>
        <v/>
      </c>
      <c r="F1377" s="726" t="str">
        <f ca="1">IFERROR(IF(VLOOKUP(C1377,' Disaggregation - Section E '!A$7:J209,5,0)=0,"",VLOOKUP(C1377,' Disaggregation - Section E '!A$7:J209,5,0)),"")</f>
        <v/>
      </c>
      <c r="G1377" s="725" t="str">
        <f ca="1">IFERROR(IF(VLOOKUP(C1377,' Disaggregation - Section E '!A$7:J209,6,0)=0,"",VLOOKUP(C1377,' Disaggregation - Section E '!A$7:J209,6,0)),"")</f>
        <v/>
      </c>
      <c r="H1377" s="734" t="str">
        <f ca="1">IFERROR(IF(INDEX(' Disaggregation - Section E '!F$7:F209,MATCH(C1377,' Disaggregation - Section E '!A$7:A209,0)+1,1)&lt;&gt;0,INDEX(' Disaggregation - Section E '!F$7:F209,MATCH(C1377,' Disaggregation - Section E '!A$7:A209,0)+1,1),""),"")</f>
        <v/>
      </c>
      <c r="I1377" s="726" t="str">
        <f ca="1">IFERROR(IF(VLOOKUP(C1377,' Disaggregation - Section E '!A$7:J209,8,0)=0,"",VLOOKUP(C1377,' Disaggregation - Section E '!A$7:J209,8,0)),"")</f>
        <v/>
      </c>
      <c r="J1377" s="726" t="str">
        <f ca="1">IFERROR(IF(VLOOKUP(C1377,' Disaggregation - Section E '!A$7:J209,9,0)=0,"",VLOOKUP(C1377,' Disaggregation - Section E '!A$7:J209,9,0)),"")</f>
        <v/>
      </c>
      <c r="K1377" s="721" t="str">
        <f ca="1">IFERROR(VLOOKUP(C1377,' Disaggregation - Section E '!A$7:J209,3,0),"")</f>
        <v/>
      </c>
      <c r="L1377" s="726" t="str">
        <f ca="1">IFERROR(IF(VLOOKUP(C1377,' Disaggregation - Section E '!A$7:J209,10,0)=0,"",VLOOKUP(C1377,' Disaggregation - Section E '!A$7:J209,10,0)),"")</f>
        <v/>
      </c>
      <c r="M1377" s="721" t="str">
        <f ca="1">IFERROR(IF(VLOOKUP(C1377,' Disaggregation - Section E '!A$7:P209,16,0)=0,"",VLOOKUP(C1377,' Disaggregation - Section E '!A$7:P209,16,0)),"")</f>
        <v/>
      </c>
    </row>
    <row r="1378" spans="1:13" x14ac:dyDescent="0.35">
      <c r="A1378" s="721" t="b">
        <f t="shared" ca="1" si="129"/>
        <v>0</v>
      </c>
      <c r="B1378" s="721"/>
      <c r="C1378" s="739" t="str">
        <f ca="1">IF(ROW()=1180,"",OFFSET(B1378,-COUNTA(D$1179:D1378)+1,1))</f>
        <v>a1G1R000006s1yDUAQ</v>
      </c>
      <c r="D1378" s="734"/>
      <c r="E1378" s="723" t="str">
        <f ca="1">IFERROR(IF(VLOOKUP(C1378,' Disaggregation - Section E '!A$7:J210,7,0)=0,"",VLOOKUP(C1378,' Disaggregation - Section E '!A$7:J210,7,0)*100),"")</f>
        <v/>
      </c>
      <c r="F1378" s="726" t="str">
        <f ca="1">IFERROR(IF(VLOOKUP(C1378,' Disaggregation - Section E '!A$7:J210,5,0)=0,"",VLOOKUP(C1378,' Disaggregation - Section E '!A$7:J210,5,0)),"")</f>
        <v/>
      </c>
      <c r="G1378" s="725" t="str">
        <f ca="1">IFERROR(IF(VLOOKUP(C1378,' Disaggregation - Section E '!A$7:J210,6,0)=0,"",VLOOKUP(C1378,' Disaggregation - Section E '!A$7:J210,6,0)),"")</f>
        <v/>
      </c>
      <c r="H1378" s="734" t="str">
        <f ca="1">IFERROR(IF(INDEX(' Disaggregation - Section E '!F$7:F210,MATCH(C1378,' Disaggregation - Section E '!A$7:A210,0)+1,1)&lt;&gt;0,INDEX(' Disaggregation - Section E '!F$7:F210,MATCH(C1378,' Disaggregation - Section E '!A$7:A210,0)+1,1),""),"")</f>
        <v/>
      </c>
      <c r="I1378" s="726" t="str">
        <f ca="1">IFERROR(IF(VLOOKUP(C1378,' Disaggregation - Section E '!A$7:J210,8,0)=0,"",VLOOKUP(C1378,' Disaggregation - Section E '!A$7:J210,8,0)),"")</f>
        <v/>
      </c>
      <c r="J1378" s="726" t="str">
        <f ca="1">IFERROR(IF(VLOOKUP(C1378,' Disaggregation - Section E '!A$7:J210,9,0)=0,"",VLOOKUP(C1378,' Disaggregation - Section E '!A$7:J210,9,0)),"")</f>
        <v/>
      </c>
      <c r="K1378" s="721" t="str">
        <f ca="1">IFERROR(VLOOKUP(C1378,' Disaggregation - Section E '!A$7:J210,3,0),"")</f>
        <v/>
      </c>
      <c r="L1378" s="726" t="str">
        <f ca="1">IFERROR(IF(VLOOKUP(C1378,' Disaggregation - Section E '!A$7:J210,10,0)=0,"",VLOOKUP(C1378,' Disaggregation - Section E '!A$7:J210,10,0)),"")</f>
        <v/>
      </c>
      <c r="M1378" s="721" t="str">
        <f ca="1">IFERROR(IF(VLOOKUP(C1378,' Disaggregation - Section E '!A$7:P210,16,0)=0,"",VLOOKUP(C1378,' Disaggregation - Section E '!A$7:P210,16,0)),"")</f>
        <v/>
      </c>
    </row>
    <row r="1379" spans="1:13" x14ac:dyDescent="0.35">
      <c r="A1379" s="721" t="b">
        <f t="shared" ca="1" si="129"/>
        <v>0</v>
      </c>
      <c r="B1379" s="721"/>
      <c r="C1379" s="739" t="str">
        <f ca="1">IF(ROW()=1180,"",OFFSET(B1379,-COUNTA(D$1179:D1379)+1,1))</f>
        <v>a1G1R000006s1yEUAQ</v>
      </c>
      <c r="D1379" s="734"/>
      <c r="E1379" s="723" t="str">
        <f ca="1">IFERROR(IF(VLOOKUP(C1379,' Disaggregation - Section E '!A$7:J211,7,0)=0,"",VLOOKUP(C1379,' Disaggregation - Section E '!A$7:J211,7,0)*100),"")</f>
        <v/>
      </c>
      <c r="F1379" s="726" t="str">
        <f ca="1">IFERROR(IF(VLOOKUP(C1379,' Disaggregation - Section E '!A$7:J211,5,0)=0,"",VLOOKUP(C1379,' Disaggregation - Section E '!A$7:J211,5,0)),"")</f>
        <v/>
      </c>
      <c r="G1379" s="725" t="str">
        <f ca="1">IFERROR(IF(VLOOKUP(C1379,' Disaggregation - Section E '!A$7:J211,6,0)=0,"",VLOOKUP(C1379,' Disaggregation - Section E '!A$7:J211,6,0)),"")</f>
        <v/>
      </c>
      <c r="H1379" s="734" t="str">
        <f ca="1">IFERROR(IF(INDEX(' Disaggregation - Section E '!F$7:F211,MATCH(C1379,' Disaggregation - Section E '!A$7:A211,0)+1,1)&lt;&gt;0,INDEX(' Disaggregation - Section E '!F$7:F211,MATCH(C1379,' Disaggregation - Section E '!A$7:A211,0)+1,1),""),"")</f>
        <v/>
      </c>
      <c r="I1379" s="726" t="str">
        <f ca="1">IFERROR(IF(VLOOKUP(C1379,' Disaggregation - Section E '!A$7:J211,8,0)=0,"",VLOOKUP(C1379,' Disaggregation - Section E '!A$7:J211,8,0)),"")</f>
        <v/>
      </c>
      <c r="J1379" s="726" t="str">
        <f ca="1">IFERROR(IF(VLOOKUP(C1379,' Disaggregation - Section E '!A$7:J211,9,0)=0,"",VLOOKUP(C1379,' Disaggregation - Section E '!A$7:J211,9,0)),"")</f>
        <v/>
      </c>
      <c r="K1379" s="721" t="str">
        <f ca="1">IFERROR(VLOOKUP(C1379,' Disaggregation - Section E '!A$7:J211,3,0),"")</f>
        <v/>
      </c>
      <c r="L1379" s="726" t="str">
        <f ca="1">IFERROR(IF(VLOOKUP(C1379,' Disaggregation - Section E '!A$7:J211,10,0)=0,"",VLOOKUP(C1379,' Disaggregation - Section E '!A$7:J211,10,0)),"")</f>
        <v/>
      </c>
      <c r="M1379" s="721" t="str">
        <f ca="1">IFERROR(IF(VLOOKUP(C1379,' Disaggregation - Section E '!A$7:P211,16,0)=0,"",VLOOKUP(C1379,' Disaggregation - Section E '!A$7:P211,16,0)),"")</f>
        <v/>
      </c>
    </row>
    <row r="1380" spans="1:13" x14ac:dyDescent="0.35">
      <c r="A1380" s="721" t="b">
        <f t="shared" ca="1" si="129"/>
        <v>0</v>
      </c>
      <c r="B1380" s="721"/>
      <c r="C1380" s="739" t="str">
        <f ca="1">IF(ROW()=1180,"",OFFSET(B1380,-COUNTA(D$1179:D1380)+1,1))</f>
        <v>a1G1R000006s1yFUAQ</v>
      </c>
      <c r="D1380" s="734"/>
      <c r="E1380" s="723" t="str">
        <f ca="1">IFERROR(IF(VLOOKUP(C1380,' Disaggregation - Section E '!A$7:J212,7,0)=0,"",VLOOKUP(C1380,' Disaggregation - Section E '!A$7:J212,7,0)*100),"")</f>
        <v/>
      </c>
      <c r="F1380" s="726" t="str">
        <f ca="1">IFERROR(IF(VLOOKUP(C1380,' Disaggregation - Section E '!A$7:J212,5,0)=0,"",VLOOKUP(C1380,' Disaggregation - Section E '!A$7:J212,5,0)),"")</f>
        <v/>
      </c>
      <c r="G1380" s="725" t="str">
        <f ca="1">IFERROR(IF(VLOOKUP(C1380,' Disaggregation - Section E '!A$7:J212,6,0)=0,"",VLOOKUP(C1380,' Disaggregation - Section E '!A$7:J212,6,0)),"")</f>
        <v/>
      </c>
      <c r="H1380" s="734" t="str">
        <f ca="1">IFERROR(IF(INDEX(' Disaggregation - Section E '!F$7:F212,MATCH(C1380,' Disaggregation - Section E '!A$7:A212,0)+1,1)&lt;&gt;0,INDEX(' Disaggregation - Section E '!F$7:F212,MATCH(C1380,' Disaggregation - Section E '!A$7:A212,0)+1,1),""),"")</f>
        <v/>
      </c>
      <c r="I1380" s="726" t="str">
        <f ca="1">IFERROR(IF(VLOOKUP(C1380,' Disaggregation - Section E '!A$7:J212,8,0)=0,"",VLOOKUP(C1380,' Disaggregation - Section E '!A$7:J212,8,0)),"")</f>
        <v/>
      </c>
      <c r="J1380" s="726" t="str">
        <f ca="1">IFERROR(IF(VLOOKUP(C1380,' Disaggregation - Section E '!A$7:J212,9,0)=0,"",VLOOKUP(C1380,' Disaggregation - Section E '!A$7:J212,9,0)),"")</f>
        <v/>
      </c>
      <c r="K1380" s="721" t="str">
        <f ca="1">IFERROR(VLOOKUP(C1380,' Disaggregation - Section E '!A$7:J212,3,0),"")</f>
        <v/>
      </c>
      <c r="L1380" s="726" t="str">
        <f ca="1">IFERROR(IF(VLOOKUP(C1380,' Disaggregation - Section E '!A$7:J212,10,0)=0,"",VLOOKUP(C1380,' Disaggregation - Section E '!A$7:J212,10,0)),"")</f>
        <v/>
      </c>
      <c r="M1380" s="721" t="str">
        <f ca="1">IFERROR(IF(VLOOKUP(C1380,' Disaggregation - Section E '!A$7:P212,16,0)=0,"",VLOOKUP(C1380,' Disaggregation - Section E '!A$7:P212,16,0)),"")</f>
        <v/>
      </c>
    </row>
    <row r="1381" spans="1:13" x14ac:dyDescent="0.35">
      <c r="A1381" s="721" t="b">
        <f t="shared" ca="1" si="129"/>
        <v>0</v>
      </c>
      <c r="B1381" s="721"/>
      <c r="C1381" s="739" t="str">
        <f ca="1">IF(ROW()=1180,"",OFFSET(B1381,-COUNTA(D$1179:D1381)+1,1))</f>
        <v>a1G1R000006s1yGUAQ</v>
      </c>
      <c r="D1381" s="734"/>
      <c r="E1381" s="723" t="str">
        <f ca="1">IFERROR(IF(VLOOKUP(C1381,' Disaggregation - Section E '!A$7:J213,7,0)=0,"",VLOOKUP(C1381,' Disaggregation - Section E '!A$7:J213,7,0)*100),"")</f>
        <v/>
      </c>
      <c r="F1381" s="726" t="str">
        <f ca="1">IFERROR(IF(VLOOKUP(C1381,' Disaggregation - Section E '!A$7:J213,5,0)=0,"",VLOOKUP(C1381,' Disaggregation - Section E '!A$7:J213,5,0)),"")</f>
        <v/>
      </c>
      <c r="G1381" s="725" t="str">
        <f ca="1">IFERROR(IF(VLOOKUP(C1381,' Disaggregation - Section E '!A$7:J213,6,0)=0,"",VLOOKUP(C1381,' Disaggregation - Section E '!A$7:J213,6,0)),"")</f>
        <v/>
      </c>
      <c r="H1381" s="734" t="str">
        <f ca="1">IFERROR(IF(INDEX(' Disaggregation - Section E '!F$7:F213,MATCH(C1381,' Disaggregation - Section E '!A$7:A213,0)+1,1)&lt;&gt;0,INDEX(' Disaggregation - Section E '!F$7:F213,MATCH(C1381,' Disaggregation - Section E '!A$7:A213,0)+1,1),""),"")</f>
        <v/>
      </c>
      <c r="I1381" s="726" t="str">
        <f ca="1">IFERROR(IF(VLOOKUP(C1381,' Disaggregation - Section E '!A$7:J213,8,0)=0,"",VLOOKUP(C1381,' Disaggregation - Section E '!A$7:J213,8,0)),"")</f>
        <v/>
      </c>
      <c r="J1381" s="726" t="str">
        <f ca="1">IFERROR(IF(VLOOKUP(C1381,' Disaggregation - Section E '!A$7:J213,9,0)=0,"",VLOOKUP(C1381,' Disaggregation - Section E '!A$7:J213,9,0)),"")</f>
        <v/>
      </c>
      <c r="K1381" s="721" t="str">
        <f ca="1">IFERROR(VLOOKUP(C1381,' Disaggregation - Section E '!A$7:J213,3,0),"")</f>
        <v/>
      </c>
      <c r="L1381" s="726" t="str">
        <f ca="1">IFERROR(IF(VLOOKUP(C1381,' Disaggregation - Section E '!A$7:J213,10,0)=0,"",VLOOKUP(C1381,' Disaggregation - Section E '!A$7:J213,10,0)),"")</f>
        <v/>
      </c>
      <c r="M1381" s="721" t="str">
        <f ca="1">IFERROR(IF(VLOOKUP(C1381,' Disaggregation - Section E '!A$7:P213,16,0)=0,"",VLOOKUP(C1381,' Disaggregation - Section E '!A$7:P213,16,0)),"")</f>
        <v/>
      </c>
    </row>
    <row r="1382" spans="1:13" x14ac:dyDescent="0.35">
      <c r="A1382" s="721" t="b">
        <f t="shared" ca="1" si="129"/>
        <v>0</v>
      </c>
      <c r="B1382" s="721"/>
      <c r="C1382" s="739" t="str">
        <f ca="1">IF(ROW()=1180,"",OFFSET(B1382,-COUNTA(D$1179:D1382)+1,1))</f>
        <v>a1G1R000006s1yHUAQ</v>
      </c>
      <c r="D1382" s="734"/>
      <c r="E1382" s="723" t="str">
        <f ca="1">IFERROR(IF(VLOOKUP(C1382,' Disaggregation - Section E '!A$7:J214,7,0)=0,"",VLOOKUP(C1382,' Disaggregation - Section E '!A$7:J214,7,0)*100),"")</f>
        <v/>
      </c>
      <c r="F1382" s="726" t="str">
        <f ca="1">IFERROR(IF(VLOOKUP(C1382,' Disaggregation - Section E '!A$7:J214,5,0)=0,"",VLOOKUP(C1382,' Disaggregation - Section E '!A$7:J214,5,0)),"")</f>
        <v/>
      </c>
      <c r="G1382" s="725" t="str">
        <f ca="1">IFERROR(IF(VLOOKUP(C1382,' Disaggregation - Section E '!A$7:J214,6,0)=0,"",VLOOKUP(C1382,' Disaggregation - Section E '!A$7:J214,6,0)),"")</f>
        <v/>
      </c>
      <c r="H1382" s="734" t="str">
        <f ca="1">IFERROR(IF(INDEX(' Disaggregation - Section E '!F$7:F214,MATCH(C1382,' Disaggregation - Section E '!A$7:A214,0)+1,1)&lt;&gt;0,INDEX(' Disaggregation - Section E '!F$7:F214,MATCH(C1382,' Disaggregation - Section E '!A$7:A214,0)+1,1),""),"")</f>
        <v/>
      </c>
      <c r="I1382" s="726" t="str">
        <f ca="1">IFERROR(IF(VLOOKUP(C1382,' Disaggregation - Section E '!A$7:J214,8,0)=0,"",VLOOKUP(C1382,' Disaggregation - Section E '!A$7:J214,8,0)),"")</f>
        <v/>
      </c>
      <c r="J1382" s="726" t="str">
        <f ca="1">IFERROR(IF(VLOOKUP(C1382,' Disaggregation - Section E '!A$7:J214,9,0)=0,"",VLOOKUP(C1382,' Disaggregation - Section E '!A$7:J214,9,0)),"")</f>
        <v/>
      </c>
      <c r="K1382" s="721" t="str">
        <f ca="1">IFERROR(VLOOKUP(C1382,' Disaggregation - Section E '!A$7:J214,3,0),"")</f>
        <v/>
      </c>
      <c r="L1382" s="726" t="str">
        <f ca="1">IFERROR(IF(VLOOKUP(C1382,' Disaggregation - Section E '!A$7:J214,10,0)=0,"",VLOOKUP(C1382,' Disaggregation - Section E '!A$7:J214,10,0)),"")</f>
        <v/>
      </c>
      <c r="M1382" s="721" t="str">
        <f ca="1">IFERROR(IF(VLOOKUP(C1382,' Disaggregation - Section E '!A$7:P214,16,0)=0,"",VLOOKUP(C1382,' Disaggregation - Section E '!A$7:P214,16,0)),"")</f>
        <v/>
      </c>
    </row>
    <row r="1383" spans="1:13" x14ac:dyDescent="0.35">
      <c r="A1383" s="721" t="b">
        <f t="shared" ca="1" si="129"/>
        <v>0</v>
      </c>
      <c r="B1383" s="721"/>
      <c r="C1383" s="739" t="str">
        <f ca="1">IF(ROW()=1180,"",OFFSET(B1383,-COUNTA(D$1179:D1383)+1,1))</f>
        <v>a1G1R000006s1yIUAQ</v>
      </c>
      <c r="D1383" s="734"/>
      <c r="E1383" s="723" t="str">
        <f ca="1">IFERROR(IF(VLOOKUP(C1383,' Disaggregation - Section E '!A$7:J215,7,0)=0,"",VLOOKUP(C1383,' Disaggregation - Section E '!A$7:J215,7,0)*100),"")</f>
        <v/>
      </c>
      <c r="F1383" s="726" t="str">
        <f ca="1">IFERROR(IF(VLOOKUP(C1383,' Disaggregation - Section E '!A$7:J215,5,0)=0,"",VLOOKUP(C1383,' Disaggregation - Section E '!A$7:J215,5,0)),"")</f>
        <v/>
      </c>
      <c r="G1383" s="725" t="str">
        <f ca="1">IFERROR(IF(VLOOKUP(C1383,' Disaggregation - Section E '!A$7:J215,6,0)=0,"",VLOOKUP(C1383,' Disaggregation - Section E '!A$7:J215,6,0)),"")</f>
        <v/>
      </c>
      <c r="H1383" s="734" t="str">
        <f ca="1">IFERROR(IF(INDEX(' Disaggregation - Section E '!F$7:F215,MATCH(C1383,' Disaggregation - Section E '!A$7:A215,0)+1,1)&lt;&gt;0,INDEX(' Disaggregation - Section E '!F$7:F215,MATCH(C1383,' Disaggregation - Section E '!A$7:A215,0)+1,1),""),"")</f>
        <v/>
      </c>
      <c r="I1383" s="726" t="str">
        <f ca="1">IFERROR(IF(VLOOKUP(C1383,' Disaggregation - Section E '!A$7:J215,8,0)=0,"",VLOOKUP(C1383,' Disaggregation - Section E '!A$7:J215,8,0)),"")</f>
        <v/>
      </c>
      <c r="J1383" s="726" t="str">
        <f ca="1">IFERROR(IF(VLOOKUP(C1383,' Disaggregation - Section E '!A$7:J215,9,0)=0,"",VLOOKUP(C1383,' Disaggregation - Section E '!A$7:J215,9,0)),"")</f>
        <v/>
      </c>
      <c r="K1383" s="721" t="str">
        <f ca="1">IFERROR(VLOOKUP(C1383,' Disaggregation - Section E '!A$7:J215,3,0),"")</f>
        <v/>
      </c>
      <c r="L1383" s="726" t="str">
        <f ca="1">IFERROR(IF(VLOOKUP(C1383,' Disaggregation - Section E '!A$7:J215,10,0)=0,"",VLOOKUP(C1383,' Disaggregation - Section E '!A$7:J215,10,0)),"")</f>
        <v/>
      </c>
      <c r="M1383" s="721" t="str">
        <f ca="1">IFERROR(IF(VLOOKUP(C1383,' Disaggregation - Section E '!A$7:P215,16,0)=0,"",VLOOKUP(C1383,' Disaggregation - Section E '!A$7:P215,16,0)),"")</f>
        <v/>
      </c>
    </row>
    <row r="1384" spans="1:13" x14ac:dyDescent="0.35">
      <c r="A1384" s="721" t="b">
        <f t="shared" ca="1" si="129"/>
        <v>0</v>
      </c>
      <c r="B1384" s="721"/>
      <c r="C1384" s="739" t="str">
        <f ca="1">IF(ROW()=1180,"",OFFSET(B1384,-COUNTA(D$1179:D1384)+1,1))</f>
        <v>a1G1R000006s1yJUAQ</v>
      </c>
      <c r="D1384" s="734"/>
      <c r="E1384" s="723" t="str">
        <f ca="1">IFERROR(IF(VLOOKUP(C1384,' Disaggregation - Section E '!A$7:J216,7,0)=0,"",VLOOKUP(C1384,' Disaggregation - Section E '!A$7:J216,7,0)*100),"")</f>
        <v/>
      </c>
      <c r="F1384" s="726" t="str">
        <f ca="1">IFERROR(IF(VLOOKUP(C1384,' Disaggregation - Section E '!A$7:J216,5,0)=0,"",VLOOKUP(C1384,' Disaggregation - Section E '!A$7:J216,5,0)),"")</f>
        <v/>
      </c>
      <c r="G1384" s="725" t="str">
        <f ca="1">IFERROR(IF(VLOOKUP(C1384,' Disaggregation - Section E '!A$7:J216,6,0)=0,"",VLOOKUP(C1384,' Disaggregation - Section E '!A$7:J216,6,0)),"")</f>
        <v/>
      </c>
      <c r="H1384" s="734" t="str">
        <f ca="1">IFERROR(IF(INDEX(' Disaggregation - Section E '!F$7:F216,MATCH(C1384,' Disaggregation - Section E '!A$7:A216,0)+1,1)&lt;&gt;0,INDEX(' Disaggregation - Section E '!F$7:F216,MATCH(C1384,' Disaggregation - Section E '!A$7:A216,0)+1,1),""),"")</f>
        <v/>
      </c>
      <c r="I1384" s="726" t="str">
        <f ca="1">IFERROR(IF(VLOOKUP(C1384,' Disaggregation - Section E '!A$7:J216,8,0)=0,"",VLOOKUP(C1384,' Disaggregation - Section E '!A$7:J216,8,0)),"")</f>
        <v/>
      </c>
      <c r="J1384" s="726" t="str">
        <f ca="1">IFERROR(IF(VLOOKUP(C1384,' Disaggregation - Section E '!A$7:J216,9,0)=0,"",VLOOKUP(C1384,' Disaggregation - Section E '!A$7:J216,9,0)),"")</f>
        <v/>
      </c>
      <c r="K1384" s="721" t="str">
        <f ca="1">IFERROR(VLOOKUP(C1384,' Disaggregation - Section E '!A$7:J216,3,0),"")</f>
        <v/>
      </c>
      <c r="L1384" s="726" t="str">
        <f ca="1">IFERROR(IF(VLOOKUP(C1384,' Disaggregation - Section E '!A$7:J216,10,0)=0,"",VLOOKUP(C1384,' Disaggregation - Section E '!A$7:J216,10,0)),"")</f>
        <v/>
      </c>
      <c r="M1384" s="721" t="str">
        <f ca="1">IFERROR(IF(VLOOKUP(C1384,' Disaggregation - Section E '!A$7:P216,16,0)=0,"",VLOOKUP(C1384,' Disaggregation - Section E '!A$7:P216,16,0)),"")</f>
        <v/>
      </c>
    </row>
    <row r="1385" spans="1:13" x14ac:dyDescent="0.35">
      <c r="A1385" s="721" t="b">
        <f t="shared" ca="1" si="129"/>
        <v>0</v>
      </c>
      <c r="B1385" s="721"/>
      <c r="C1385" s="739" t="str">
        <f ca="1">IF(ROW()=1180,"",OFFSET(B1385,-COUNTA(D$1179:D1385)+1,1))</f>
        <v>a1G1R000006s1yKUAQ</v>
      </c>
      <c r="D1385" s="734"/>
      <c r="E1385" s="723" t="str">
        <f ca="1">IFERROR(IF(VLOOKUP(C1385,' Disaggregation - Section E '!A$7:J217,7,0)=0,"",VLOOKUP(C1385,' Disaggregation - Section E '!A$7:J217,7,0)*100),"")</f>
        <v/>
      </c>
      <c r="F1385" s="726" t="str">
        <f ca="1">IFERROR(IF(VLOOKUP(C1385,' Disaggregation - Section E '!A$7:J217,5,0)=0,"",VLOOKUP(C1385,' Disaggregation - Section E '!A$7:J217,5,0)),"")</f>
        <v/>
      </c>
      <c r="G1385" s="725" t="str">
        <f ca="1">IFERROR(IF(VLOOKUP(C1385,' Disaggregation - Section E '!A$7:J217,6,0)=0,"",VLOOKUP(C1385,' Disaggregation - Section E '!A$7:J217,6,0)),"")</f>
        <v/>
      </c>
      <c r="H1385" s="734" t="str">
        <f ca="1">IFERROR(IF(INDEX(' Disaggregation - Section E '!F$7:F217,MATCH(C1385,' Disaggregation - Section E '!A$7:A217,0)+1,1)&lt;&gt;0,INDEX(' Disaggregation - Section E '!F$7:F217,MATCH(C1385,' Disaggregation - Section E '!A$7:A217,0)+1,1),""),"")</f>
        <v/>
      </c>
      <c r="I1385" s="726" t="str">
        <f ca="1">IFERROR(IF(VLOOKUP(C1385,' Disaggregation - Section E '!A$7:J217,8,0)=0,"",VLOOKUP(C1385,' Disaggregation - Section E '!A$7:J217,8,0)),"")</f>
        <v/>
      </c>
      <c r="J1385" s="726" t="str">
        <f ca="1">IFERROR(IF(VLOOKUP(C1385,' Disaggregation - Section E '!A$7:J217,9,0)=0,"",VLOOKUP(C1385,' Disaggregation - Section E '!A$7:J217,9,0)),"")</f>
        <v/>
      </c>
      <c r="K1385" s="721" t="str">
        <f ca="1">IFERROR(VLOOKUP(C1385,' Disaggregation - Section E '!A$7:J217,3,0),"")</f>
        <v/>
      </c>
      <c r="L1385" s="726" t="str">
        <f ca="1">IFERROR(IF(VLOOKUP(C1385,' Disaggregation - Section E '!A$7:J217,10,0)=0,"",VLOOKUP(C1385,' Disaggregation - Section E '!A$7:J217,10,0)),"")</f>
        <v/>
      </c>
      <c r="M1385" s="721" t="str">
        <f ca="1">IFERROR(IF(VLOOKUP(C1385,' Disaggregation - Section E '!A$7:P217,16,0)=0,"",VLOOKUP(C1385,' Disaggregation - Section E '!A$7:P217,16,0)),"")</f>
        <v/>
      </c>
    </row>
    <row r="1386" spans="1:13" x14ac:dyDescent="0.35">
      <c r="A1386" s="721" t="b">
        <f t="shared" ca="1" si="129"/>
        <v>0</v>
      </c>
      <c r="B1386" s="721"/>
      <c r="C1386" s="739" t="str">
        <f ca="1">IF(ROW()=1180,"",OFFSET(B1386,-COUNTA(D$1179:D1386)+1,1))</f>
        <v>a1G1R000006s1yLUAQ</v>
      </c>
      <c r="D1386" s="734"/>
      <c r="E1386" s="723" t="str">
        <f ca="1">IFERROR(IF(VLOOKUP(C1386,' Disaggregation - Section E '!A$7:J218,7,0)=0,"",VLOOKUP(C1386,' Disaggregation - Section E '!A$7:J218,7,0)*100),"")</f>
        <v/>
      </c>
      <c r="F1386" s="726" t="str">
        <f ca="1">IFERROR(IF(VLOOKUP(C1386,' Disaggregation - Section E '!A$7:J218,5,0)=0,"",VLOOKUP(C1386,' Disaggregation - Section E '!A$7:J218,5,0)),"")</f>
        <v/>
      </c>
      <c r="G1386" s="725" t="str">
        <f ca="1">IFERROR(IF(VLOOKUP(C1386,' Disaggregation - Section E '!A$7:J218,6,0)=0,"",VLOOKUP(C1386,' Disaggregation - Section E '!A$7:J218,6,0)),"")</f>
        <v/>
      </c>
      <c r="H1386" s="734" t="str">
        <f ca="1">IFERROR(IF(INDEX(' Disaggregation - Section E '!F$7:F218,MATCH(C1386,' Disaggregation - Section E '!A$7:A218,0)+1,1)&lt;&gt;0,INDEX(' Disaggregation - Section E '!F$7:F218,MATCH(C1386,' Disaggregation - Section E '!A$7:A218,0)+1,1),""),"")</f>
        <v/>
      </c>
      <c r="I1386" s="726" t="str">
        <f ca="1">IFERROR(IF(VLOOKUP(C1386,' Disaggregation - Section E '!A$7:J218,8,0)=0,"",VLOOKUP(C1386,' Disaggregation - Section E '!A$7:J218,8,0)),"")</f>
        <v/>
      </c>
      <c r="J1386" s="726" t="str">
        <f ca="1">IFERROR(IF(VLOOKUP(C1386,' Disaggregation - Section E '!A$7:J218,9,0)=0,"",VLOOKUP(C1386,' Disaggregation - Section E '!A$7:J218,9,0)),"")</f>
        <v/>
      </c>
      <c r="K1386" s="721" t="str">
        <f ca="1">IFERROR(VLOOKUP(C1386,' Disaggregation - Section E '!A$7:J218,3,0),"")</f>
        <v/>
      </c>
      <c r="L1386" s="726" t="str">
        <f ca="1">IFERROR(IF(VLOOKUP(C1386,' Disaggregation - Section E '!A$7:J218,10,0)=0,"",VLOOKUP(C1386,' Disaggregation - Section E '!A$7:J218,10,0)),"")</f>
        <v/>
      </c>
      <c r="M1386" s="721" t="str">
        <f ca="1">IFERROR(IF(VLOOKUP(C1386,' Disaggregation - Section E '!A$7:P218,16,0)=0,"",VLOOKUP(C1386,' Disaggregation - Section E '!A$7:P218,16,0)),"")</f>
        <v/>
      </c>
    </row>
    <row r="1387" spans="1:13" x14ac:dyDescent="0.35">
      <c r="A1387" s="721" t="b">
        <f t="shared" ca="1" si="129"/>
        <v>0</v>
      </c>
      <c r="B1387" s="721"/>
      <c r="C1387" s="739" t="str">
        <f ca="1">IF(ROW()=1180,"",OFFSET(B1387,-COUNTA(D$1179:D1387)+1,1))</f>
        <v>a1G1R000006s1yMUAQ</v>
      </c>
      <c r="D1387" s="734"/>
      <c r="E1387" s="723" t="str">
        <f ca="1">IFERROR(IF(VLOOKUP(C1387,' Disaggregation - Section E '!A$7:J219,7,0)=0,"",VLOOKUP(C1387,' Disaggregation - Section E '!A$7:J219,7,0)*100),"")</f>
        <v/>
      </c>
      <c r="F1387" s="726" t="str">
        <f ca="1">IFERROR(IF(VLOOKUP(C1387,' Disaggregation - Section E '!A$7:J219,5,0)=0,"",VLOOKUP(C1387,' Disaggregation - Section E '!A$7:J219,5,0)),"")</f>
        <v/>
      </c>
      <c r="G1387" s="725" t="str">
        <f ca="1">IFERROR(IF(VLOOKUP(C1387,' Disaggregation - Section E '!A$7:J219,6,0)=0,"",VLOOKUP(C1387,' Disaggregation - Section E '!A$7:J219,6,0)),"")</f>
        <v/>
      </c>
      <c r="H1387" s="734" t="str">
        <f ca="1">IFERROR(IF(INDEX(' Disaggregation - Section E '!F$7:F219,MATCH(C1387,' Disaggregation - Section E '!A$7:A219,0)+1,1)&lt;&gt;0,INDEX(' Disaggregation - Section E '!F$7:F219,MATCH(C1387,' Disaggregation - Section E '!A$7:A219,0)+1,1),""),"")</f>
        <v/>
      </c>
      <c r="I1387" s="726" t="str">
        <f ca="1">IFERROR(IF(VLOOKUP(C1387,' Disaggregation - Section E '!A$7:J219,8,0)=0,"",VLOOKUP(C1387,' Disaggregation - Section E '!A$7:J219,8,0)),"")</f>
        <v/>
      </c>
      <c r="J1387" s="726" t="str">
        <f ca="1">IFERROR(IF(VLOOKUP(C1387,' Disaggregation - Section E '!A$7:J219,9,0)=0,"",VLOOKUP(C1387,' Disaggregation - Section E '!A$7:J219,9,0)),"")</f>
        <v/>
      </c>
      <c r="K1387" s="721" t="str">
        <f ca="1">IFERROR(VLOOKUP(C1387,' Disaggregation - Section E '!A$7:J219,3,0),"")</f>
        <v/>
      </c>
      <c r="L1387" s="726" t="str">
        <f ca="1">IFERROR(IF(VLOOKUP(C1387,' Disaggregation - Section E '!A$7:J219,10,0)=0,"",VLOOKUP(C1387,' Disaggregation - Section E '!A$7:J219,10,0)),"")</f>
        <v/>
      </c>
      <c r="M1387" s="721" t="str">
        <f ca="1">IFERROR(IF(VLOOKUP(C1387,' Disaggregation - Section E '!A$7:P219,16,0)=0,"",VLOOKUP(C1387,' Disaggregation - Section E '!A$7:P219,16,0)),"")</f>
        <v/>
      </c>
    </row>
    <row r="1388" spans="1:13" x14ac:dyDescent="0.35">
      <c r="A1388" s="721" t="b">
        <f t="shared" ca="1" si="129"/>
        <v>0</v>
      </c>
      <c r="B1388" s="721"/>
      <c r="C1388" s="739" t="str">
        <f ca="1">IF(ROW()=1180,"",OFFSET(B1388,-COUNTA(D$1179:D1388)+1,1))</f>
        <v>a1G1R000006s1yNUAQ</v>
      </c>
      <c r="D1388" s="734"/>
      <c r="E1388" s="723" t="str">
        <f ca="1">IFERROR(IF(VLOOKUP(C1388,' Disaggregation - Section E '!A$7:J220,7,0)=0,"",VLOOKUP(C1388,' Disaggregation - Section E '!A$7:J220,7,0)*100),"")</f>
        <v/>
      </c>
      <c r="F1388" s="726" t="str">
        <f ca="1">IFERROR(IF(VLOOKUP(C1388,' Disaggregation - Section E '!A$7:J220,5,0)=0,"",VLOOKUP(C1388,' Disaggregation - Section E '!A$7:J220,5,0)),"")</f>
        <v/>
      </c>
      <c r="G1388" s="725" t="str">
        <f ca="1">IFERROR(IF(VLOOKUP(C1388,' Disaggregation - Section E '!A$7:J220,6,0)=0,"",VLOOKUP(C1388,' Disaggregation - Section E '!A$7:J220,6,0)),"")</f>
        <v/>
      </c>
      <c r="H1388" s="734" t="str">
        <f ca="1">IFERROR(IF(INDEX(' Disaggregation - Section E '!F$7:F220,MATCH(C1388,' Disaggregation - Section E '!A$7:A220,0)+1,1)&lt;&gt;0,INDEX(' Disaggregation - Section E '!F$7:F220,MATCH(C1388,' Disaggregation - Section E '!A$7:A220,0)+1,1),""),"")</f>
        <v/>
      </c>
      <c r="I1388" s="726" t="str">
        <f ca="1">IFERROR(IF(VLOOKUP(C1388,' Disaggregation - Section E '!A$7:J220,8,0)=0,"",VLOOKUP(C1388,' Disaggregation - Section E '!A$7:J220,8,0)),"")</f>
        <v/>
      </c>
      <c r="J1388" s="726" t="str">
        <f ca="1">IFERROR(IF(VLOOKUP(C1388,' Disaggregation - Section E '!A$7:J220,9,0)=0,"",VLOOKUP(C1388,' Disaggregation - Section E '!A$7:J220,9,0)),"")</f>
        <v/>
      </c>
      <c r="K1388" s="721" t="str">
        <f ca="1">IFERROR(VLOOKUP(C1388,' Disaggregation - Section E '!A$7:J220,3,0),"")</f>
        <v/>
      </c>
      <c r="L1388" s="726" t="str">
        <f ca="1">IFERROR(IF(VLOOKUP(C1388,' Disaggregation - Section E '!A$7:J220,10,0)=0,"",VLOOKUP(C1388,' Disaggregation - Section E '!A$7:J220,10,0)),"")</f>
        <v/>
      </c>
      <c r="M1388" s="721" t="str">
        <f ca="1">IFERROR(IF(VLOOKUP(C1388,' Disaggregation - Section E '!A$7:P220,16,0)=0,"",VLOOKUP(C1388,' Disaggregation - Section E '!A$7:P220,16,0)),"")</f>
        <v/>
      </c>
    </row>
    <row r="1389" spans="1:13" x14ac:dyDescent="0.35">
      <c r="A1389" s="721" t="b">
        <f t="shared" ca="1" si="129"/>
        <v>0</v>
      </c>
      <c r="B1389" s="721"/>
      <c r="C1389" s="739" t="str">
        <f ca="1">IF(ROW()=1180,"",OFFSET(B1389,-COUNTA(D$1179:D1389)+1,1))</f>
        <v>a1G1R000006s1yOUAQ</v>
      </c>
      <c r="D1389" s="734"/>
      <c r="E1389" s="723" t="str">
        <f ca="1">IFERROR(IF(VLOOKUP(C1389,' Disaggregation - Section E '!A$7:J221,7,0)=0,"",VLOOKUP(C1389,' Disaggregation - Section E '!A$7:J221,7,0)*100),"")</f>
        <v/>
      </c>
      <c r="F1389" s="726" t="str">
        <f ca="1">IFERROR(IF(VLOOKUP(C1389,' Disaggregation - Section E '!A$7:J221,5,0)=0,"",VLOOKUP(C1389,' Disaggregation - Section E '!A$7:J221,5,0)),"")</f>
        <v/>
      </c>
      <c r="G1389" s="725" t="str">
        <f ca="1">IFERROR(IF(VLOOKUP(C1389,' Disaggregation - Section E '!A$7:J221,6,0)=0,"",VLOOKUP(C1389,' Disaggregation - Section E '!A$7:J221,6,0)),"")</f>
        <v/>
      </c>
      <c r="H1389" s="734" t="str">
        <f ca="1">IFERROR(IF(INDEX(' Disaggregation - Section E '!F$7:F221,MATCH(C1389,' Disaggregation - Section E '!A$7:A221,0)+1,1)&lt;&gt;0,INDEX(' Disaggregation - Section E '!F$7:F221,MATCH(C1389,' Disaggregation - Section E '!A$7:A221,0)+1,1),""),"")</f>
        <v/>
      </c>
      <c r="I1389" s="726" t="str">
        <f ca="1">IFERROR(IF(VLOOKUP(C1389,' Disaggregation - Section E '!A$7:J221,8,0)=0,"",VLOOKUP(C1389,' Disaggregation - Section E '!A$7:J221,8,0)),"")</f>
        <v/>
      </c>
      <c r="J1389" s="726" t="str">
        <f ca="1">IFERROR(IF(VLOOKUP(C1389,' Disaggregation - Section E '!A$7:J221,9,0)=0,"",VLOOKUP(C1389,' Disaggregation - Section E '!A$7:J221,9,0)),"")</f>
        <v/>
      </c>
      <c r="K1389" s="721" t="str">
        <f ca="1">IFERROR(VLOOKUP(C1389,' Disaggregation - Section E '!A$7:J221,3,0),"")</f>
        <v/>
      </c>
      <c r="L1389" s="726" t="str">
        <f ca="1">IFERROR(IF(VLOOKUP(C1389,' Disaggregation - Section E '!A$7:J221,10,0)=0,"",VLOOKUP(C1389,' Disaggregation - Section E '!A$7:J221,10,0)),"")</f>
        <v/>
      </c>
      <c r="M1389" s="721" t="str">
        <f ca="1">IFERROR(IF(VLOOKUP(C1389,' Disaggregation - Section E '!A$7:P221,16,0)=0,"",VLOOKUP(C1389,' Disaggregation - Section E '!A$7:P221,16,0)),"")</f>
        <v/>
      </c>
    </row>
    <row r="1390" spans="1:13" x14ac:dyDescent="0.35">
      <c r="A1390" s="721" t="b">
        <f t="shared" ca="1" si="129"/>
        <v>0</v>
      </c>
      <c r="B1390" s="721"/>
      <c r="C1390" s="739" t="str">
        <f ca="1">IF(ROW()=1180,"",OFFSET(B1390,-COUNTA(D$1179:D1390)+1,1))</f>
        <v>a1G1R000006s1yPUAQ</v>
      </c>
      <c r="D1390" s="734"/>
      <c r="E1390" s="723" t="str">
        <f ca="1">IFERROR(IF(VLOOKUP(C1390,' Disaggregation - Section E '!A$7:J222,7,0)=0,"",VLOOKUP(C1390,' Disaggregation - Section E '!A$7:J222,7,0)*100),"")</f>
        <v/>
      </c>
      <c r="F1390" s="726" t="str">
        <f ca="1">IFERROR(IF(VLOOKUP(C1390,' Disaggregation - Section E '!A$7:J222,5,0)=0,"",VLOOKUP(C1390,' Disaggregation - Section E '!A$7:J222,5,0)),"")</f>
        <v/>
      </c>
      <c r="G1390" s="725" t="str">
        <f ca="1">IFERROR(IF(VLOOKUP(C1390,' Disaggregation - Section E '!A$7:J222,6,0)=0,"",VLOOKUP(C1390,' Disaggregation - Section E '!A$7:J222,6,0)),"")</f>
        <v/>
      </c>
      <c r="H1390" s="734" t="str">
        <f ca="1">IFERROR(IF(INDEX(' Disaggregation - Section E '!F$7:F222,MATCH(C1390,' Disaggregation - Section E '!A$7:A222,0)+1,1)&lt;&gt;0,INDEX(' Disaggregation - Section E '!F$7:F222,MATCH(C1390,' Disaggregation - Section E '!A$7:A222,0)+1,1),""),"")</f>
        <v/>
      </c>
      <c r="I1390" s="726" t="str">
        <f ca="1">IFERROR(IF(VLOOKUP(C1390,' Disaggregation - Section E '!A$7:J222,8,0)=0,"",VLOOKUP(C1390,' Disaggregation - Section E '!A$7:J222,8,0)),"")</f>
        <v/>
      </c>
      <c r="J1390" s="726" t="str">
        <f ca="1">IFERROR(IF(VLOOKUP(C1390,' Disaggregation - Section E '!A$7:J222,9,0)=0,"",VLOOKUP(C1390,' Disaggregation - Section E '!A$7:J222,9,0)),"")</f>
        <v/>
      </c>
      <c r="K1390" s="721" t="str">
        <f ca="1">IFERROR(VLOOKUP(C1390,' Disaggregation - Section E '!A$7:J222,3,0),"")</f>
        <v/>
      </c>
      <c r="L1390" s="726" t="str">
        <f ca="1">IFERROR(IF(VLOOKUP(C1390,' Disaggregation - Section E '!A$7:J222,10,0)=0,"",VLOOKUP(C1390,' Disaggregation - Section E '!A$7:J222,10,0)),"")</f>
        <v/>
      </c>
      <c r="M1390" s="721" t="str">
        <f ca="1">IFERROR(IF(VLOOKUP(C1390,' Disaggregation - Section E '!A$7:P222,16,0)=0,"",VLOOKUP(C1390,' Disaggregation - Section E '!A$7:P222,16,0)),"")</f>
        <v/>
      </c>
    </row>
    <row r="1391" spans="1:13" x14ac:dyDescent="0.35">
      <c r="A1391" s="721" t="b">
        <f t="shared" ca="1" si="129"/>
        <v>0</v>
      </c>
      <c r="B1391" s="721"/>
      <c r="C1391" s="739" t="str">
        <f ca="1">IF(ROW()=1180,"",OFFSET(B1391,-COUNTA(D$1179:D1391)+1,1))</f>
        <v>a1G1R000006s1yQUAQ</v>
      </c>
      <c r="D1391" s="734"/>
      <c r="E1391" s="723" t="str">
        <f ca="1">IFERROR(IF(VLOOKUP(C1391,' Disaggregation - Section E '!A$7:J223,7,0)=0,"",VLOOKUP(C1391,' Disaggregation - Section E '!A$7:J223,7,0)*100),"")</f>
        <v/>
      </c>
      <c r="F1391" s="726" t="str">
        <f ca="1">IFERROR(IF(VLOOKUP(C1391,' Disaggregation - Section E '!A$7:J223,5,0)=0,"",VLOOKUP(C1391,' Disaggregation - Section E '!A$7:J223,5,0)),"")</f>
        <v/>
      </c>
      <c r="G1391" s="725" t="str">
        <f ca="1">IFERROR(IF(VLOOKUP(C1391,' Disaggregation - Section E '!A$7:J223,6,0)=0,"",VLOOKUP(C1391,' Disaggregation - Section E '!A$7:J223,6,0)),"")</f>
        <v/>
      </c>
      <c r="H1391" s="734" t="str">
        <f ca="1">IFERROR(IF(INDEX(' Disaggregation - Section E '!F$7:F223,MATCH(C1391,' Disaggregation - Section E '!A$7:A223,0)+1,1)&lt;&gt;0,INDEX(' Disaggregation - Section E '!F$7:F223,MATCH(C1391,' Disaggregation - Section E '!A$7:A223,0)+1,1),""),"")</f>
        <v/>
      </c>
      <c r="I1391" s="726" t="str">
        <f ca="1">IFERROR(IF(VLOOKUP(C1391,' Disaggregation - Section E '!A$7:J223,8,0)=0,"",VLOOKUP(C1391,' Disaggregation - Section E '!A$7:J223,8,0)),"")</f>
        <v/>
      </c>
      <c r="J1391" s="726" t="str">
        <f ca="1">IFERROR(IF(VLOOKUP(C1391,' Disaggregation - Section E '!A$7:J223,9,0)=0,"",VLOOKUP(C1391,' Disaggregation - Section E '!A$7:J223,9,0)),"")</f>
        <v/>
      </c>
      <c r="K1391" s="721" t="str">
        <f ca="1">IFERROR(VLOOKUP(C1391,' Disaggregation - Section E '!A$7:J223,3,0),"")</f>
        <v/>
      </c>
      <c r="L1391" s="726" t="str">
        <f ca="1">IFERROR(IF(VLOOKUP(C1391,' Disaggregation - Section E '!A$7:J223,10,0)=0,"",VLOOKUP(C1391,' Disaggregation - Section E '!A$7:J223,10,0)),"")</f>
        <v/>
      </c>
      <c r="M1391" s="721" t="str">
        <f ca="1">IFERROR(IF(VLOOKUP(C1391,' Disaggregation - Section E '!A$7:P223,16,0)=0,"",VLOOKUP(C1391,' Disaggregation - Section E '!A$7:P223,16,0)),"")</f>
        <v/>
      </c>
    </row>
    <row r="1392" spans="1:13" x14ac:dyDescent="0.35">
      <c r="A1392" s="721" t="b">
        <f t="shared" ca="1" si="129"/>
        <v>0</v>
      </c>
      <c r="B1392" s="721"/>
      <c r="C1392" s="739" t="str">
        <f ca="1">IF(ROW()=1180,"",OFFSET(B1392,-COUNTA(D$1179:D1392)+1,1))</f>
        <v>a1G1R000006s1yRUAQ</v>
      </c>
      <c r="D1392" s="734"/>
      <c r="E1392" s="723" t="str">
        <f ca="1">IFERROR(IF(VLOOKUP(C1392,' Disaggregation - Section E '!A$7:J224,7,0)=0,"",VLOOKUP(C1392,' Disaggregation - Section E '!A$7:J224,7,0)*100),"")</f>
        <v/>
      </c>
      <c r="F1392" s="726" t="str">
        <f ca="1">IFERROR(IF(VLOOKUP(C1392,' Disaggregation - Section E '!A$7:J224,5,0)=0,"",VLOOKUP(C1392,' Disaggregation - Section E '!A$7:J224,5,0)),"")</f>
        <v/>
      </c>
      <c r="G1392" s="725" t="str">
        <f ca="1">IFERROR(IF(VLOOKUP(C1392,' Disaggregation - Section E '!A$7:J224,6,0)=0,"",VLOOKUP(C1392,' Disaggregation - Section E '!A$7:J224,6,0)),"")</f>
        <v/>
      </c>
      <c r="H1392" s="734" t="str">
        <f ca="1">IFERROR(IF(INDEX(' Disaggregation - Section E '!F$7:F224,MATCH(C1392,' Disaggregation - Section E '!A$7:A224,0)+1,1)&lt;&gt;0,INDEX(' Disaggregation - Section E '!F$7:F224,MATCH(C1392,' Disaggregation - Section E '!A$7:A224,0)+1,1),""),"")</f>
        <v/>
      </c>
      <c r="I1392" s="726" t="str">
        <f ca="1">IFERROR(IF(VLOOKUP(C1392,' Disaggregation - Section E '!A$7:J224,8,0)=0,"",VLOOKUP(C1392,' Disaggregation - Section E '!A$7:J224,8,0)),"")</f>
        <v/>
      </c>
      <c r="J1392" s="726" t="str">
        <f ca="1">IFERROR(IF(VLOOKUP(C1392,' Disaggregation - Section E '!A$7:J224,9,0)=0,"",VLOOKUP(C1392,' Disaggregation - Section E '!A$7:J224,9,0)),"")</f>
        <v/>
      </c>
      <c r="K1392" s="721" t="str">
        <f ca="1">IFERROR(VLOOKUP(C1392,' Disaggregation - Section E '!A$7:J224,3,0),"")</f>
        <v/>
      </c>
      <c r="L1392" s="726" t="str">
        <f ca="1">IFERROR(IF(VLOOKUP(C1392,' Disaggregation - Section E '!A$7:J224,10,0)=0,"",VLOOKUP(C1392,' Disaggregation - Section E '!A$7:J224,10,0)),"")</f>
        <v/>
      </c>
      <c r="M1392" s="721" t="str">
        <f ca="1">IFERROR(IF(VLOOKUP(C1392,' Disaggregation - Section E '!A$7:P224,16,0)=0,"",VLOOKUP(C1392,' Disaggregation - Section E '!A$7:P224,16,0)),"")</f>
        <v/>
      </c>
    </row>
    <row r="1393" spans="1:14" x14ac:dyDescent="0.35">
      <c r="A1393" s="721" t="b">
        <f t="shared" ca="1" si="129"/>
        <v>0</v>
      </c>
      <c r="B1393" s="721"/>
      <c r="C1393" s="739" t="str">
        <f ca="1">IF(ROW()=1180,"",OFFSET(B1393,-COUNTA(D$1179:D1393)+1,1))</f>
        <v>a1G1R000006s1ySUAQ</v>
      </c>
      <c r="D1393" s="734"/>
      <c r="E1393" s="723" t="str">
        <f ca="1">IFERROR(IF(VLOOKUP(C1393,' Disaggregation - Section E '!A$7:J225,7,0)=0,"",VLOOKUP(C1393,' Disaggregation - Section E '!A$7:J225,7,0)*100),"")</f>
        <v/>
      </c>
      <c r="F1393" s="726" t="str">
        <f ca="1">IFERROR(IF(VLOOKUP(C1393,' Disaggregation - Section E '!A$7:J225,5,0)=0,"",VLOOKUP(C1393,' Disaggregation - Section E '!A$7:J225,5,0)),"")</f>
        <v/>
      </c>
      <c r="G1393" s="725" t="str">
        <f ca="1">IFERROR(IF(VLOOKUP(C1393,' Disaggregation - Section E '!A$7:J225,6,0)=0,"",VLOOKUP(C1393,' Disaggregation - Section E '!A$7:J225,6,0)),"")</f>
        <v/>
      </c>
      <c r="H1393" s="734" t="str">
        <f ca="1">IFERROR(IF(INDEX(' Disaggregation - Section E '!F$7:F225,MATCH(C1393,' Disaggregation - Section E '!A$7:A225,0)+1,1)&lt;&gt;0,INDEX(' Disaggregation - Section E '!F$7:F225,MATCH(C1393,' Disaggregation - Section E '!A$7:A225,0)+1,1),""),"")</f>
        <v/>
      </c>
      <c r="I1393" s="726" t="str">
        <f ca="1">IFERROR(IF(VLOOKUP(C1393,' Disaggregation - Section E '!A$7:J225,8,0)=0,"",VLOOKUP(C1393,' Disaggregation - Section E '!A$7:J225,8,0)),"")</f>
        <v/>
      </c>
      <c r="J1393" s="726" t="str">
        <f ca="1">IFERROR(IF(VLOOKUP(C1393,' Disaggregation - Section E '!A$7:J225,9,0)=0,"",VLOOKUP(C1393,' Disaggregation - Section E '!A$7:J225,9,0)),"")</f>
        <v/>
      </c>
      <c r="K1393" s="721" t="str">
        <f ca="1">IFERROR(VLOOKUP(C1393,' Disaggregation - Section E '!A$7:J225,3,0),"")</f>
        <v/>
      </c>
      <c r="L1393" s="726" t="str">
        <f ca="1">IFERROR(IF(VLOOKUP(C1393,' Disaggregation - Section E '!A$7:J225,10,0)=0,"",VLOOKUP(C1393,' Disaggregation - Section E '!A$7:J225,10,0)),"")</f>
        <v/>
      </c>
      <c r="M1393" s="721" t="str">
        <f ca="1">IFERROR(IF(VLOOKUP(C1393,' Disaggregation - Section E '!A$7:P225,16,0)=0,"",VLOOKUP(C1393,' Disaggregation - Section E '!A$7:P225,16,0)),"")</f>
        <v/>
      </c>
    </row>
    <row r="1394" spans="1:14" x14ac:dyDescent="0.35">
      <c r="A1394" s="721" t="b">
        <f t="shared" ca="1" si="129"/>
        <v>0</v>
      </c>
      <c r="B1394" s="721"/>
      <c r="C1394" s="739" t="str">
        <f ca="1">IF(ROW()=1180,"",OFFSET(B1394,-COUNTA(D$1179:D1394)+1,1))</f>
        <v>a1G1R000006s1yTUAQ</v>
      </c>
      <c r="D1394" s="734"/>
      <c r="E1394" s="723" t="str">
        <f ca="1">IFERROR(IF(VLOOKUP(C1394,' Disaggregation - Section E '!A$7:J226,7,0)=0,"",VLOOKUP(C1394,' Disaggregation - Section E '!A$7:J226,7,0)*100),"")</f>
        <v/>
      </c>
      <c r="F1394" s="726" t="str">
        <f ca="1">IFERROR(IF(VLOOKUP(C1394,' Disaggregation - Section E '!A$7:J226,5,0)=0,"",VLOOKUP(C1394,' Disaggregation - Section E '!A$7:J226,5,0)),"")</f>
        <v/>
      </c>
      <c r="G1394" s="725" t="str">
        <f ca="1">IFERROR(IF(VLOOKUP(C1394,' Disaggregation - Section E '!A$7:J226,6,0)=0,"",VLOOKUP(C1394,' Disaggregation - Section E '!A$7:J226,6,0)),"")</f>
        <v/>
      </c>
      <c r="H1394" s="734" t="str">
        <f ca="1">IFERROR(IF(INDEX(' Disaggregation - Section E '!F$7:F226,MATCH(C1394,' Disaggregation - Section E '!A$7:A226,0)+1,1)&lt;&gt;0,INDEX(' Disaggregation - Section E '!F$7:F226,MATCH(C1394,' Disaggregation - Section E '!A$7:A226,0)+1,1),""),"")</f>
        <v/>
      </c>
      <c r="I1394" s="726" t="str">
        <f ca="1">IFERROR(IF(VLOOKUP(C1394,' Disaggregation - Section E '!A$7:J226,8,0)=0,"",VLOOKUP(C1394,' Disaggregation - Section E '!A$7:J226,8,0)),"")</f>
        <v/>
      </c>
      <c r="J1394" s="726" t="str">
        <f ca="1">IFERROR(IF(VLOOKUP(C1394,' Disaggregation - Section E '!A$7:J226,9,0)=0,"",VLOOKUP(C1394,' Disaggregation - Section E '!A$7:J226,9,0)),"")</f>
        <v/>
      </c>
      <c r="K1394" s="721" t="str">
        <f ca="1">IFERROR(VLOOKUP(C1394,' Disaggregation - Section E '!A$7:J226,3,0),"")</f>
        <v/>
      </c>
      <c r="L1394" s="726" t="str">
        <f ca="1">IFERROR(IF(VLOOKUP(C1394,' Disaggregation - Section E '!A$7:J226,10,0)=0,"",VLOOKUP(C1394,' Disaggregation - Section E '!A$7:J226,10,0)),"")</f>
        <v/>
      </c>
      <c r="M1394" s="721" t="str">
        <f ca="1">IFERROR(IF(VLOOKUP(C1394,' Disaggregation - Section E '!A$7:P226,16,0)=0,"",VLOOKUP(C1394,' Disaggregation - Section E '!A$7:P226,16,0)),"")</f>
        <v/>
      </c>
    </row>
    <row r="1395" spans="1:14" x14ac:dyDescent="0.35">
      <c r="A1395" s="721" t="b">
        <f t="shared" ref="A1395:A1405" ca="1" si="130">IF(AND(OR(E1395&lt;&gt;"",G1395&lt;&gt;"",H1395&lt;&gt;""),M1395&lt;&gt;""),TRUE,FALSE)</f>
        <v>0</v>
      </c>
      <c r="B1395" s="721"/>
      <c r="C1395" s="739" t="str">
        <f ca="1">IF(ROW()=1180,"",OFFSET(B1395,-COUNTA(D$1179:D1395)+1,1))</f>
        <v>a1G1R000006s1yUUAQ</v>
      </c>
      <c r="D1395" s="734"/>
      <c r="E1395" s="723" t="str">
        <f ca="1">IFERROR(IF(VLOOKUP(C1395,' Disaggregation - Section E '!A$7:J227,7,0)=0,"",VLOOKUP(C1395,' Disaggregation - Section E '!A$7:J227,7,0)*100),"")</f>
        <v/>
      </c>
      <c r="F1395" s="726" t="str">
        <f ca="1">IFERROR(IF(VLOOKUP(C1395,' Disaggregation - Section E '!A$7:J227,5,0)=0,"",VLOOKUP(C1395,' Disaggregation - Section E '!A$7:J227,5,0)),"")</f>
        <v/>
      </c>
      <c r="G1395" s="725" t="str">
        <f ca="1">IFERROR(IF(VLOOKUP(C1395,' Disaggregation - Section E '!A$7:J227,6,0)=0,"",VLOOKUP(C1395,' Disaggregation - Section E '!A$7:J227,6,0)),"")</f>
        <v/>
      </c>
      <c r="H1395" s="734" t="str">
        <f ca="1">IFERROR(IF(INDEX(' Disaggregation - Section E '!F$7:F227,MATCH(C1395,' Disaggregation - Section E '!A$7:A227,0)+1,1)&lt;&gt;0,INDEX(' Disaggregation - Section E '!F$7:F227,MATCH(C1395,' Disaggregation - Section E '!A$7:A227,0)+1,1),""),"")</f>
        <v/>
      </c>
      <c r="I1395" s="726" t="str">
        <f ca="1">IFERROR(IF(VLOOKUP(C1395,' Disaggregation - Section E '!A$7:J227,8,0)=0,"",VLOOKUP(C1395,' Disaggregation - Section E '!A$7:J227,8,0)),"")</f>
        <v/>
      </c>
      <c r="J1395" s="726" t="str">
        <f ca="1">IFERROR(IF(VLOOKUP(C1395,' Disaggregation - Section E '!A$7:J227,9,0)=0,"",VLOOKUP(C1395,' Disaggregation - Section E '!A$7:J227,9,0)),"")</f>
        <v/>
      </c>
      <c r="K1395" s="721" t="str">
        <f ca="1">IFERROR(VLOOKUP(C1395,' Disaggregation - Section E '!A$7:J227,3,0),"")</f>
        <v/>
      </c>
      <c r="L1395" s="726" t="str">
        <f ca="1">IFERROR(IF(VLOOKUP(C1395,' Disaggregation - Section E '!A$7:J227,10,0)=0,"",VLOOKUP(C1395,' Disaggregation - Section E '!A$7:J227,10,0)),"")</f>
        <v/>
      </c>
      <c r="M1395" s="721" t="str">
        <f ca="1">IFERROR(IF(VLOOKUP(C1395,' Disaggregation - Section E '!A$7:P227,16,0)=0,"",VLOOKUP(C1395,' Disaggregation - Section E '!A$7:P227,16,0)),"")</f>
        <v/>
      </c>
    </row>
    <row r="1396" spans="1:14" x14ac:dyDescent="0.35">
      <c r="A1396" s="721" t="b">
        <f t="shared" ca="1" si="130"/>
        <v>0</v>
      </c>
      <c r="B1396" s="721"/>
      <c r="C1396" s="739" t="str">
        <f ca="1">IF(ROW()=1180,"",OFFSET(B1396,-COUNTA(D$1179:D1396)+1,1))</f>
        <v>a1G1R000006s1yVUAQ</v>
      </c>
      <c r="D1396" s="734"/>
      <c r="E1396" s="723" t="str">
        <f ca="1">IFERROR(IF(VLOOKUP(C1396,' Disaggregation - Section E '!A$7:J228,7,0)=0,"",VLOOKUP(C1396,' Disaggregation - Section E '!A$7:J228,7,0)*100),"")</f>
        <v/>
      </c>
      <c r="F1396" s="726" t="str">
        <f ca="1">IFERROR(IF(VLOOKUP(C1396,' Disaggregation - Section E '!A$7:J228,5,0)=0,"",VLOOKUP(C1396,' Disaggregation - Section E '!A$7:J228,5,0)),"")</f>
        <v/>
      </c>
      <c r="G1396" s="725" t="str">
        <f ca="1">IFERROR(IF(VLOOKUP(C1396,' Disaggregation - Section E '!A$7:J228,6,0)=0,"",VLOOKUP(C1396,' Disaggregation - Section E '!A$7:J228,6,0)),"")</f>
        <v/>
      </c>
      <c r="H1396" s="734" t="str">
        <f ca="1">IFERROR(IF(INDEX(' Disaggregation - Section E '!F$7:F228,MATCH(C1396,' Disaggregation - Section E '!A$7:A228,0)+1,1)&lt;&gt;0,INDEX(' Disaggregation - Section E '!F$7:F228,MATCH(C1396,' Disaggregation - Section E '!A$7:A228,0)+1,1),""),"")</f>
        <v/>
      </c>
      <c r="I1396" s="726" t="str">
        <f ca="1">IFERROR(IF(VLOOKUP(C1396,' Disaggregation - Section E '!A$7:J228,8,0)=0,"",VLOOKUP(C1396,' Disaggregation - Section E '!A$7:J228,8,0)),"")</f>
        <v/>
      </c>
      <c r="J1396" s="726" t="str">
        <f ca="1">IFERROR(IF(VLOOKUP(C1396,' Disaggregation - Section E '!A$7:J228,9,0)=0,"",VLOOKUP(C1396,' Disaggregation - Section E '!A$7:J228,9,0)),"")</f>
        <v/>
      </c>
      <c r="K1396" s="721" t="str">
        <f ca="1">IFERROR(VLOOKUP(C1396,' Disaggregation - Section E '!A$7:J228,3,0),"")</f>
        <v/>
      </c>
      <c r="L1396" s="726" t="str">
        <f ca="1">IFERROR(IF(VLOOKUP(C1396,' Disaggregation - Section E '!A$7:J228,10,0)=0,"",VLOOKUP(C1396,' Disaggregation - Section E '!A$7:J228,10,0)),"")</f>
        <v/>
      </c>
      <c r="M1396" s="721" t="str">
        <f ca="1">IFERROR(IF(VLOOKUP(C1396,' Disaggregation - Section E '!A$7:P228,16,0)=0,"",VLOOKUP(C1396,' Disaggregation - Section E '!A$7:P228,16,0)),"")</f>
        <v/>
      </c>
    </row>
    <row r="1397" spans="1:14" x14ac:dyDescent="0.35">
      <c r="A1397" s="721" t="b">
        <f t="shared" ca="1" si="130"/>
        <v>0</v>
      </c>
      <c r="B1397" s="721"/>
      <c r="C1397" s="739" t="str">
        <f ca="1">IF(ROW()=1180,"",OFFSET(B1397,-COUNTA(D$1179:D1397)+1,1))</f>
        <v>a1G1R000006s1yWUAQ</v>
      </c>
      <c r="D1397" s="734"/>
      <c r="E1397" s="723" t="str">
        <f ca="1">IFERROR(IF(VLOOKUP(C1397,' Disaggregation - Section E '!A$7:J229,7,0)=0,"",VLOOKUP(C1397,' Disaggregation - Section E '!A$7:J229,7,0)*100),"")</f>
        <v/>
      </c>
      <c r="F1397" s="726" t="str">
        <f ca="1">IFERROR(IF(VLOOKUP(C1397,' Disaggregation - Section E '!A$7:J229,5,0)=0,"",VLOOKUP(C1397,' Disaggregation - Section E '!A$7:J229,5,0)),"")</f>
        <v/>
      </c>
      <c r="G1397" s="725" t="str">
        <f ca="1">IFERROR(IF(VLOOKUP(C1397,' Disaggregation - Section E '!A$7:J229,6,0)=0,"",VLOOKUP(C1397,' Disaggregation - Section E '!A$7:J229,6,0)),"")</f>
        <v/>
      </c>
      <c r="H1397" s="734" t="str">
        <f ca="1">IFERROR(IF(INDEX(' Disaggregation - Section E '!F$7:F229,MATCH(C1397,' Disaggregation - Section E '!A$7:A229,0)+1,1)&lt;&gt;0,INDEX(' Disaggregation - Section E '!F$7:F229,MATCH(C1397,' Disaggregation - Section E '!A$7:A229,0)+1,1),""),"")</f>
        <v/>
      </c>
      <c r="I1397" s="726" t="str">
        <f ca="1">IFERROR(IF(VLOOKUP(C1397,' Disaggregation - Section E '!A$7:J229,8,0)=0,"",VLOOKUP(C1397,' Disaggregation - Section E '!A$7:J229,8,0)),"")</f>
        <v/>
      </c>
      <c r="J1397" s="726" t="str">
        <f ca="1">IFERROR(IF(VLOOKUP(C1397,' Disaggregation - Section E '!A$7:J229,9,0)=0,"",VLOOKUP(C1397,' Disaggregation - Section E '!A$7:J229,9,0)),"")</f>
        <v/>
      </c>
      <c r="K1397" s="721" t="str">
        <f ca="1">IFERROR(VLOOKUP(C1397,' Disaggregation - Section E '!A$7:J229,3,0),"")</f>
        <v/>
      </c>
      <c r="L1397" s="726" t="str">
        <f ca="1">IFERROR(IF(VLOOKUP(C1397,' Disaggregation - Section E '!A$7:J229,10,0)=0,"",VLOOKUP(C1397,' Disaggregation - Section E '!A$7:J229,10,0)),"")</f>
        <v/>
      </c>
      <c r="M1397" s="721" t="str">
        <f ca="1">IFERROR(IF(VLOOKUP(C1397,' Disaggregation - Section E '!A$7:P229,16,0)=0,"",VLOOKUP(C1397,' Disaggregation - Section E '!A$7:P229,16,0)),"")</f>
        <v/>
      </c>
    </row>
    <row r="1398" spans="1:14" x14ac:dyDescent="0.35">
      <c r="A1398" s="721" t="b">
        <f t="shared" ca="1" si="130"/>
        <v>0</v>
      </c>
      <c r="B1398" s="721"/>
      <c r="C1398" s="739" t="str">
        <f ca="1">IF(ROW()=1180,"",OFFSET(B1398,-COUNTA(D$1179:D1398)+1,1))</f>
        <v>a1G1R000006s1yXUAQ</v>
      </c>
      <c r="D1398" s="734"/>
      <c r="E1398" s="723" t="str">
        <f ca="1">IFERROR(IF(VLOOKUP(C1398,' Disaggregation - Section E '!A$7:J230,7,0)=0,"",VLOOKUP(C1398,' Disaggregation - Section E '!A$7:J230,7,0)*100),"")</f>
        <v/>
      </c>
      <c r="F1398" s="726" t="str">
        <f ca="1">IFERROR(IF(VLOOKUP(C1398,' Disaggregation - Section E '!A$7:J230,5,0)=0,"",VLOOKUP(C1398,' Disaggregation - Section E '!A$7:J230,5,0)),"")</f>
        <v/>
      </c>
      <c r="G1398" s="725" t="str">
        <f ca="1">IFERROR(IF(VLOOKUP(C1398,' Disaggregation - Section E '!A$7:J230,6,0)=0,"",VLOOKUP(C1398,' Disaggregation - Section E '!A$7:J230,6,0)),"")</f>
        <v/>
      </c>
      <c r="H1398" s="734" t="str">
        <f ca="1">IFERROR(IF(INDEX(' Disaggregation - Section E '!F$7:F230,MATCH(C1398,' Disaggregation - Section E '!A$7:A230,0)+1,1)&lt;&gt;0,INDEX(' Disaggregation - Section E '!F$7:F230,MATCH(C1398,' Disaggregation - Section E '!A$7:A230,0)+1,1),""),"")</f>
        <v/>
      </c>
      <c r="I1398" s="726" t="str">
        <f ca="1">IFERROR(IF(VLOOKUP(C1398,' Disaggregation - Section E '!A$7:J230,8,0)=0,"",VLOOKUP(C1398,' Disaggregation - Section E '!A$7:J230,8,0)),"")</f>
        <v/>
      </c>
      <c r="J1398" s="726" t="str">
        <f ca="1">IFERROR(IF(VLOOKUP(C1398,' Disaggregation - Section E '!A$7:J230,9,0)=0,"",VLOOKUP(C1398,' Disaggregation - Section E '!A$7:J230,9,0)),"")</f>
        <v/>
      </c>
      <c r="K1398" s="721" t="str">
        <f ca="1">IFERROR(VLOOKUP(C1398,' Disaggregation - Section E '!A$7:J230,3,0),"")</f>
        <v/>
      </c>
      <c r="L1398" s="726" t="str">
        <f ca="1">IFERROR(IF(VLOOKUP(C1398,' Disaggregation - Section E '!A$7:J230,10,0)=0,"",VLOOKUP(C1398,' Disaggregation - Section E '!A$7:J230,10,0)),"")</f>
        <v/>
      </c>
      <c r="M1398" s="721" t="str">
        <f ca="1">IFERROR(IF(VLOOKUP(C1398,' Disaggregation - Section E '!A$7:P230,16,0)=0,"",VLOOKUP(C1398,' Disaggregation - Section E '!A$7:P230,16,0)),"")</f>
        <v/>
      </c>
    </row>
    <row r="1399" spans="1:14" x14ac:dyDescent="0.35">
      <c r="A1399" s="721" t="b">
        <f t="shared" ca="1" si="130"/>
        <v>0</v>
      </c>
      <c r="B1399" s="721"/>
      <c r="C1399" s="739" t="str">
        <f ca="1">IF(ROW()=1180,"",OFFSET(B1399,-COUNTA(D$1179:D1399)+1,1))</f>
        <v>a1G1R000006s1yYUAQ</v>
      </c>
      <c r="D1399" s="734"/>
      <c r="E1399" s="723" t="str">
        <f ca="1">IFERROR(IF(VLOOKUP(C1399,' Disaggregation - Section E '!A$7:J231,7,0)=0,"",VLOOKUP(C1399,' Disaggregation - Section E '!A$7:J231,7,0)*100),"")</f>
        <v/>
      </c>
      <c r="F1399" s="726" t="str">
        <f ca="1">IFERROR(IF(VLOOKUP(C1399,' Disaggregation - Section E '!A$7:J231,5,0)=0,"",VLOOKUP(C1399,' Disaggregation - Section E '!A$7:J231,5,0)),"")</f>
        <v/>
      </c>
      <c r="G1399" s="725" t="str">
        <f ca="1">IFERROR(IF(VLOOKUP(C1399,' Disaggregation - Section E '!A$7:J231,6,0)=0,"",VLOOKUP(C1399,' Disaggregation - Section E '!A$7:J231,6,0)),"")</f>
        <v/>
      </c>
      <c r="H1399" s="734" t="str">
        <f ca="1">IFERROR(IF(INDEX(' Disaggregation - Section E '!F$7:F231,MATCH(C1399,' Disaggregation - Section E '!A$7:A231,0)+1,1)&lt;&gt;0,INDEX(' Disaggregation - Section E '!F$7:F231,MATCH(C1399,' Disaggregation - Section E '!A$7:A231,0)+1,1),""),"")</f>
        <v/>
      </c>
      <c r="I1399" s="726" t="str">
        <f ca="1">IFERROR(IF(VLOOKUP(C1399,' Disaggregation - Section E '!A$7:J231,8,0)=0,"",VLOOKUP(C1399,' Disaggregation - Section E '!A$7:J231,8,0)),"")</f>
        <v/>
      </c>
      <c r="J1399" s="726" t="str">
        <f ca="1">IFERROR(IF(VLOOKUP(C1399,' Disaggregation - Section E '!A$7:J231,9,0)=0,"",VLOOKUP(C1399,' Disaggregation - Section E '!A$7:J231,9,0)),"")</f>
        <v/>
      </c>
      <c r="K1399" s="721" t="str">
        <f ca="1">IFERROR(VLOOKUP(C1399,' Disaggregation - Section E '!A$7:J231,3,0),"")</f>
        <v/>
      </c>
      <c r="L1399" s="726" t="str">
        <f ca="1">IFERROR(IF(VLOOKUP(C1399,' Disaggregation - Section E '!A$7:J231,10,0)=0,"",VLOOKUP(C1399,' Disaggregation - Section E '!A$7:J231,10,0)),"")</f>
        <v/>
      </c>
      <c r="M1399" s="721" t="str">
        <f ca="1">IFERROR(IF(VLOOKUP(C1399,' Disaggregation - Section E '!A$7:P231,16,0)=0,"",VLOOKUP(C1399,' Disaggregation - Section E '!A$7:P231,16,0)),"")</f>
        <v/>
      </c>
    </row>
    <row r="1400" spans="1:14" x14ac:dyDescent="0.35">
      <c r="A1400" s="721" t="b">
        <f t="shared" ca="1" si="130"/>
        <v>0</v>
      </c>
      <c r="B1400" s="721"/>
      <c r="C1400" s="739" t="str">
        <f ca="1">IF(ROW()=1180,"",OFFSET(B1400,-COUNTA(D$1179:D1400)+1,1))</f>
        <v>a1G1R000006s1yZUAQ</v>
      </c>
      <c r="D1400" s="734"/>
      <c r="E1400" s="723" t="str">
        <f ca="1">IFERROR(IF(VLOOKUP(C1400,' Disaggregation - Section E '!A$7:J232,7,0)=0,"",VLOOKUP(C1400,' Disaggregation - Section E '!A$7:J232,7,0)*100),"")</f>
        <v/>
      </c>
      <c r="F1400" s="726" t="str">
        <f ca="1">IFERROR(IF(VLOOKUP(C1400,' Disaggregation - Section E '!A$7:J232,5,0)=0,"",VLOOKUP(C1400,' Disaggregation - Section E '!A$7:J232,5,0)),"")</f>
        <v/>
      </c>
      <c r="G1400" s="725" t="str">
        <f ca="1">IFERROR(IF(VLOOKUP(C1400,' Disaggregation - Section E '!A$7:J232,6,0)=0,"",VLOOKUP(C1400,' Disaggregation - Section E '!A$7:J232,6,0)),"")</f>
        <v/>
      </c>
      <c r="H1400" s="734" t="str">
        <f ca="1">IFERROR(IF(INDEX(' Disaggregation - Section E '!F$7:F232,MATCH(C1400,' Disaggregation - Section E '!A$7:A232,0)+1,1)&lt;&gt;0,INDEX(' Disaggregation - Section E '!F$7:F232,MATCH(C1400,' Disaggregation - Section E '!A$7:A232,0)+1,1),""),"")</f>
        <v/>
      </c>
      <c r="I1400" s="726" t="str">
        <f ca="1">IFERROR(IF(VLOOKUP(C1400,' Disaggregation - Section E '!A$7:J232,8,0)=0,"",VLOOKUP(C1400,' Disaggregation - Section E '!A$7:J232,8,0)),"")</f>
        <v/>
      </c>
      <c r="J1400" s="726" t="str">
        <f ca="1">IFERROR(IF(VLOOKUP(C1400,' Disaggregation - Section E '!A$7:J232,9,0)=0,"",VLOOKUP(C1400,' Disaggregation - Section E '!A$7:J232,9,0)),"")</f>
        <v/>
      </c>
      <c r="K1400" s="721" t="str">
        <f ca="1">IFERROR(VLOOKUP(C1400,' Disaggregation - Section E '!A$7:J232,3,0),"")</f>
        <v/>
      </c>
      <c r="L1400" s="726" t="str">
        <f ca="1">IFERROR(IF(VLOOKUP(C1400,' Disaggregation - Section E '!A$7:J232,10,0)=0,"",VLOOKUP(C1400,' Disaggregation - Section E '!A$7:J232,10,0)),"")</f>
        <v/>
      </c>
      <c r="M1400" s="721" t="str">
        <f ca="1">IFERROR(IF(VLOOKUP(C1400,' Disaggregation - Section E '!A$7:P232,16,0)=0,"",VLOOKUP(C1400,' Disaggregation - Section E '!A$7:P232,16,0)),"")</f>
        <v/>
      </c>
    </row>
    <row r="1401" spans="1:14" x14ac:dyDescent="0.35">
      <c r="A1401" s="721" t="b">
        <f t="shared" ca="1" si="130"/>
        <v>0</v>
      </c>
      <c r="B1401" s="721"/>
      <c r="C1401" s="739" t="str">
        <f ca="1">IF(ROW()=1180,"",OFFSET(B1401,-COUNTA(D$1179:D1401)+1,1))</f>
        <v>a1G1R000006s1yaUAA</v>
      </c>
      <c r="D1401" s="734"/>
      <c r="E1401" s="723" t="str">
        <f ca="1">IFERROR(IF(VLOOKUP(C1401,' Disaggregation - Section E '!A$7:J233,7,0)=0,"",VLOOKUP(C1401,' Disaggregation - Section E '!A$7:J233,7,0)*100),"")</f>
        <v/>
      </c>
      <c r="F1401" s="726" t="str">
        <f ca="1">IFERROR(IF(VLOOKUP(C1401,' Disaggregation - Section E '!A$7:J233,5,0)=0,"",VLOOKUP(C1401,' Disaggregation - Section E '!A$7:J233,5,0)),"")</f>
        <v/>
      </c>
      <c r="G1401" s="725" t="str">
        <f ca="1">IFERROR(IF(VLOOKUP(C1401,' Disaggregation - Section E '!A$7:J233,6,0)=0,"",VLOOKUP(C1401,' Disaggregation - Section E '!A$7:J233,6,0)),"")</f>
        <v/>
      </c>
      <c r="H1401" s="734" t="str">
        <f ca="1">IFERROR(IF(INDEX(' Disaggregation - Section E '!F$7:F233,MATCH(C1401,' Disaggregation - Section E '!A$7:A233,0)+1,1)&lt;&gt;0,INDEX(' Disaggregation - Section E '!F$7:F233,MATCH(C1401,' Disaggregation - Section E '!A$7:A233,0)+1,1),""),"")</f>
        <v/>
      </c>
      <c r="I1401" s="726" t="str">
        <f ca="1">IFERROR(IF(VLOOKUP(C1401,' Disaggregation - Section E '!A$7:J233,8,0)=0,"",VLOOKUP(C1401,' Disaggregation - Section E '!A$7:J233,8,0)),"")</f>
        <v/>
      </c>
      <c r="J1401" s="726" t="str">
        <f ca="1">IFERROR(IF(VLOOKUP(C1401,' Disaggregation - Section E '!A$7:J233,9,0)=0,"",VLOOKUP(C1401,' Disaggregation - Section E '!A$7:J233,9,0)),"")</f>
        <v/>
      </c>
      <c r="K1401" s="721" t="str">
        <f ca="1">IFERROR(VLOOKUP(C1401,' Disaggregation - Section E '!A$7:J233,3,0),"")</f>
        <v/>
      </c>
      <c r="L1401" s="726" t="str">
        <f ca="1">IFERROR(IF(VLOOKUP(C1401,' Disaggregation - Section E '!A$7:J233,10,0)=0,"",VLOOKUP(C1401,' Disaggregation - Section E '!A$7:J233,10,0)),"")</f>
        <v/>
      </c>
      <c r="M1401" s="721" t="str">
        <f ca="1">IFERROR(IF(VLOOKUP(C1401,' Disaggregation - Section E '!A$7:P233,16,0)=0,"",VLOOKUP(C1401,' Disaggregation - Section E '!A$7:P233,16,0)),"")</f>
        <v/>
      </c>
    </row>
    <row r="1402" spans="1:14" x14ac:dyDescent="0.35">
      <c r="A1402" s="721" t="b">
        <f t="shared" ca="1" si="130"/>
        <v>0</v>
      </c>
      <c r="B1402" s="721"/>
      <c r="C1402" s="739" t="str">
        <f ca="1">IF(ROW()=1180,"",OFFSET(B1402,-COUNTA(D$1179:D1402)+1,1))</f>
        <v>a1G1R000006s1ybUAA</v>
      </c>
      <c r="D1402" s="734"/>
      <c r="E1402" s="723" t="str">
        <f ca="1">IFERROR(IF(VLOOKUP(C1402,' Disaggregation - Section E '!A$7:J234,7,0)=0,"",VLOOKUP(C1402,' Disaggregation - Section E '!A$7:J234,7,0)*100),"")</f>
        <v/>
      </c>
      <c r="F1402" s="726" t="str">
        <f ca="1">IFERROR(IF(VLOOKUP(C1402,' Disaggregation - Section E '!A$7:J234,5,0)=0,"",VLOOKUP(C1402,' Disaggregation - Section E '!A$7:J234,5,0)),"")</f>
        <v/>
      </c>
      <c r="G1402" s="725" t="str">
        <f ca="1">IFERROR(IF(VLOOKUP(C1402,' Disaggregation - Section E '!A$7:J234,6,0)=0,"",VLOOKUP(C1402,' Disaggregation - Section E '!A$7:J234,6,0)),"")</f>
        <v/>
      </c>
      <c r="H1402" s="734" t="str">
        <f ca="1">IFERROR(IF(INDEX(' Disaggregation - Section E '!F$7:F234,MATCH(C1402,' Disaggregation - Section E '!A$7:A234,0)+1,1)&lt;&gt;0,INDEX(' Disaggregation - Section E '!F$7:F234,MATCH(C1402,' Disaggregation - Section E '!A$7:A234,0)+1,1),""),"")</f>
        <v/>
      </c>
      <c r="I1402" s="726" t="str">
        <f ca="1">IFERROR(IF(VLOOKUP(C1402,' Disaggregation - Section E '!A$7:J234,8,0)=0,"",VLOOKUP(C1402,' Disaggregation - Section E '!A$7:J234,8,0)),"")</f>
        <v/>
      </c>
      <c r="J1402" s="726" t="str">
        <f ca="1">IFERROR(IF(VLOOKUP(C1402,' Disaggregation - Section E '!A$7:J234,9,0)=0,"",VLOOKUP(C1402,' Disaggregation - Section E '!A$7:J234,9,0)),"")</f>
        <v/>
      </c>
      <c r="K1402" s="721" t="str">
        <f ca="1">IFERROR(VLOOKUP(C1402,' Disaggregation - Section E '!A$7:J234,3,0),"")</f>
        <v/>
      </c>
      <c r="L1402" s="726" t="str">
        <f ca="1">IFERROR(IF(VLOOKUP(C1402,' Disaggregation - Section E '!A$7:J234,10,0)=0,"",VLOOKUP(C1402,' Disaggregation - Section E '!A$7:J234,10,0)),"")</f>
        <v/>
      </c>
      <c r="M1402" s="721" t="str">
        <f ca="1">IFERROR(IF(VLOOKUP(C1402,' Disaggregation - Section E '!A$7:P234,16,0)=0,"",VLOOKUP(C1402,' Disaggregation - Section E '!A$7:P234,16,0)),"")</f>
        <v/>
      </c>
    </row>
    <row r="1403" spans="1:14" x14ac:dyDescent="0.35">
      <c r="A1403" s="721" t="b">
        <f t="shared" ca="1" si="130"/>
        <v>0</v>
      </c>
      <c r="B1403" s="721"/>
      <c r="C1403" s="739" t="str">
        <f ca="1">IF(ROW()=1180,"",OFFSET(B1403,-COUNTA(D$1179:D1403)+1,1))</f>
        <v>a1G1R000006s1ycUAA</v>
      </c>
      <c r="D1403" s="734"/>
      <c r="E1403" s="723" t="str">
        <f ca="1">IFERROR(IF(VLOOKUP(C1403,' Disaggregation - Section E '!A$7:J235,7,0)=0,"",VLOOKUP(C1403,' Disaggregation - Section E '!A$7:J235,7,0)*100),"")</f>
        <v/>
      </c>
      <c r="F1403" s="726" t="str">
        <f ca="1">IFERROR(IF(VLOOKUP(C1403,' Disaggregation - Section E '!A$7:J235,5,0)=0,"",VLOOKUP(C1403,' Disaggregation - Section E '!A$7:J235,5,0)),"")</f>
        <v/>
      </c>
      <c r="G1403" s="725" t="str">
        <f ca="1">IFERROR(IF(VLOOKUP(C1403,' Disaggregation - Section E '!A$7:J235,6,0)=0,"",VLOOKUP(C1403,' Disaggregation - Section E '!A$7:J235,6,0)),"")</f>
        <v/>
      </c>
      <c r="H1403" s="734" t="str">
        <f ca="1">IFERROR(IF(INDEX(' Disaggregation - Section E '!F$7:F235,MATCH(C1403,' Disaggregation - Section E '!A$7:A235,0)+1,1)&lt;&gt;0,INDEX(' Disaggregation - Section E '!F$7:F235,MATCH(C1403,' Disaggregation - Section E '!A$7:A235,0)+1,1),""),"")</f>
        <v/>
      </c>
      <c r="I1403" s="726" t="str">
        <f ca="1">IFERROR(IF(VLOOKUP(C1403,' Disaggregation - Section E '!A$7:J235,8,0)=0,"",VLOOKUP(C1403,' Disaggregation - Section E '!A$7:J235,8,0)),"")</f>
        <v/>
      </c>
      <c r="J1403" s="726" t="str">
        <f ca="1">IFERROR(IF(VLOOKUP(C1403,' Disaggregation - Section E '!A$7:J235,9,0)=0,"",VLOOKUP(C1403,' Disaggregation - Section E '!A$7:J235,9,0)),"")</f>
        <v/>
      </c>
      <c r="K1403" s="721" t="str">
        <f ca="1">IFERROR(VLOOKUP(C1403,' Disaggregation - Section E '!A$7:J235,3,0),"")</f>
        <v/>
      </c>
      <c r="L1403" s="726" t="str">
        <f ca="1">IFERROR(IF(VLOOKUP(C1403,' Disaggregation - Section E '!A$7:J235,10,0)=0,"",VLOOKUP(C1403,' Disaggregation - Section E '!A$7:J235,10,0)),"")</f>
        <v/>
      </c>
      <c r="M1403" s="721" t="str">
        <f ca="1">IFERROR(IF(VLOOKUP(C1403,' Disaggregation - Section E '!A$7:P235,16,0)=0,"",VLOOKUP(C1403,' Disaggregation - Section E '!A$7:P235,16,0)),"")</f>
        <v/>
      </c>
    </row>
    <row r="1404" spans="1:14" x14ac:dyDescent="0.35">
      <c r="A1404" s="721" t="b">
        <f t="shared" ca="1" si="130"/>
        <v>0</v>
      </c>
      <c r="B1404" s="721"/>
      <c r="C1404" s="739" t="str">
        <f ca="1">IF(ROW()=1180,"",OFFSET(B1404,-COUNTA(D$1179:D1404)+1,1))</f>
        <v>a1G1R000006s1ydUAA</v>
      </c>
      <c r="D1404" s="734"/>
      <c r="E1404" s="723" t="str">
        <f ca="1">IFERROR(IF(VLOOKUP(C1404,' Disaggregation - Section E '!A$7:J236,7,0)=0,"",VLOOKUP(C1404,' Disaggregation - Section E '!A$7:J236,7,0)*100),"")</f>
        <v/>
      </c>
      <c r="F1404" s="726" t="str">
        <f ca="1">IFERROR(IF(VLOOKUP(C1404,' Disaggregation - Section E '!A$7:J236,5,0)=0,"",VLOOKUP(C1404,' Disaggregation - Section E '!A$7:J236,5,0)),"")</f>
        <v/>
      </c>
      <c r="G1404" s="725" t="str">
        <f ca="1">IFERROR(IF(VLOOKUP(C1404,' Disaggregation - Section E '!A$7:J236,6,0)=0,"",VLOOKUP(C1404,' Disaggregation - Section E '!A$7:J236,6,0)),"")</f>
        <v/>
      </c>
      <c r="H1404" s="734" t="str">
        <f ca="1">IFERROR(IF(INDEX(' Disaggregation - Section E '!F$7:F236,MATCH(C1404,' Disaggregation - Section E '!A$7:A236,0)+1,1)&lt;&gt;0,INDEX(' Disaggregation - Section E '!F$7:F236,MATCH(C1404,' Disaggregation - Section E '!A$7:A236,0)+1,1),""),"")</f>
        <v/>
      </c>
      <c r="I1404" s="726" t="str">
        <f ca="1">IFERROR(IF(VLOOKUP(C1404,' Disaggregation - Section E '!A$7:J236,8,0)=0,"",VLOOKUP(C1404,' Disaggregation - Section E '!A$7:J236,8,0)),"")</f>
        <v/>
      </c>
      <c r="J1404" s="726" t="str">
        <f ca="1">IFERROR(IF(VLOOKUP(C1404,' Disaggregation - Section E '!A$7:J236,9,0)=0,"",VLOOKUP(C1404,' Disaggregation - Section E '!A$7:J236,9,0)),"")</f>
        <v/>
      </c>
      <c r="K1404" s="721" t="str">
        <f ca="1">IFERROR(VLOOKUP(C1404,' Disaggregation - Section E '!A$7:J236,3,0),"")</f>
        <v/>
      </c>
      <c r="L1404" s="726" t="str">
        <f ca="1">IFERROR(IF(VLOOKUP(C1404,' Disaggregation - Section E '!A$7:J236,10,0)=0,"",VLOOKUP(C1404,' Disaggregation - Section E '!A$7:J236,10,0)),"")</f>
        <v/>
      </c>
      <c r="M1404" s="721" t="str">
        <f ca="1">IFERROR(IF(VLOOKUP(C1404,' Disaggregation - Section E '!A$7:P236,16,0)=0,"",VLOOKUP(C1404,' Disaggregation - Section E '!A$7:P236,16,0)),"")</f>
        <v/>
      </c>
    </row>
    <row r="1405" spans="1:14" x14ac:dyDescent="0.35">
      <c r="A1405" s="721" t="b">
        <f t="shared" ca="1" si="130"/>
        <v>0</v>
      </c>
      <c r="B1405" s="721"/>
      <c r="C1405" s="739" t="str">
        <f ca="1">IF(ROW()=1180,"",OFFSET(B1405,-COUNTA(D$1179:D1405)+1,1))</f>
        <v>a1G1R000006s1yeUAA</v>
      </c>
      <c r="D1405" s="734"/>
      <c r="E1405" s="723" t="str">
        <f ca="1">IFERROR(IF(VLOOKUP(C1405,' Disaggregation - Section E '!A$7:J237,7,0)=0,"",VLOOKUP(C1405,' Disaggregation - Section E '!A$7:J237,7,0)*100),"")</f>
        <v/>
      </c>
      <c r="F1405" s="726" t="str">
        <f ca="1">IFERROR(IF(VLOOKUP(C1405,' Disaggregation - Section E '!A$7:J237,5,0)=0,"",VLOOKUP(C1405,' Disaggregation - Section E '!A$7:J237,5,0)),"")</f>
        <v/>
      </c>
      <c r="G1405" s="725" t="str">
        <f ca="1">IFERROR(IF(VLOOKUP(C1405,' Disaggregation - Section E '!A$7:J237,6,0)=0,"",VLOOKUP(C1405,' Disaggregation - Section E '!A$7:J237,6,0)),"")</f>
        <v/>
      </c>
      <c r="H1405" s="734" t="str">
        <f ca="1">IFERROR(IF(INDEX(' Disaggregation - Section E '!F$7:F237,MATCH(C1405,' Disaggregation - Section E '!A$7:A237,0)+1,1)&lt;&gt;0,INDEX(' Disaggregation - Section E '!F$7:F237,MATCH(C1405,' Disaggregation - Section E '!A$7:A237,0)+1,1),""),"")</f>
        <v/>
      </c>
      <c r="I1405" s="726" t="str">
        <f ca="1">IFERROR(IF(VLOOKUP(C1405,' Disaggregation - Section E '!A$7:J237,8,0)=0,"",VLOOKUP(C1405,' Disaggregation - Section E '!A$7:J237,8,0)),"")</f>
        <v/>
      </c>
      <c r="J1405" s="726" t="str">
        <f ca="1">IFERROR(IF(VLOOKUP(C1405,' Disaggregation - Section E '!A$7:J237,9,0)=0,"",VLOOKUP(C1405,' Disaggregation - Section E '!A$7:J237,9,0)),"")</f>
        <v/>
      </c>
      <c r="K1405" s="721" t="str">
        <f ca="1">IFERROR(VLOOKUP(C1405,' Disaggregation - Section E '!A$7:J237,3,0),"")</f>
        <v/>
      </c>
      <c r="L1405" s="726" t="str">
        <f ca="1">IFERROR(IF(VLOOKUP(C1405,' Disaggregation - Section E '!A$7:J237,10,0)=0,"",VLOOKUP(C1405,' Disaggregation - Section E '!A$7:J237,10,0)),"")</f>
        <v/>
      </c>
      <c r="M1405" s="721" t="str">
        <f ca="1">IFERROR(IF(VLOOKUP(C1405,' Disaggregation - Section E '!A$7:P237,16,0)=0,"",VLOOKUP(C1405,' Disaggregation - Section E '!A$7:P237,16,0)),"")</f>
        <v/>
      </c>
    </row>
    <row r="1407" spans="1:14" x14ac:dyDescent="0.35">
      <c r="A1407" s="730" t="s">
        <v>347</v>
      </c>
    </row>
    <row r="1408" spans="1:14" x14ac:dyDescent="0.35">
      <c r="A1408" s="721" t="s">
        <v>59</v>
      </c>
      <c r="B1408" s="721"/>
      <c r="C1408" s="721" t="s">
        <v>61</v>
      </c>
      <c r="D1408" s="721" t="s">
        <v>26</v>
      </c>
      <c r="E1408" s="721" t="s">
        <v>4</v>
      </c>
      <c r="F1408" s="721" t="s">
        <v>31</v>
      </c>
      <c r="G1408" s="721" t="s">
        <v>2</v>
      </c>
      <c r="H1408" s="721" t="s">
        <v>3</v>
      </c>
      <c r="I1408" s="721" t="s">
        <v>190</v>
      </c>
      <c r="J1408" s="721" t="s">
        <v>18</v>
      </c>
      <c r="K1408" s="721" t="s">
        <v>692</v>
      </c>
      <c r="L1408" s="721"/>
      <c r="M1408" s="721" t="s">
        <v>700</v>
      </c>
      <c r="N1408" s="721" t="s">
        <v>9</v>
      </c>
    </row>
    <row r="1409" spans="1:14" hidden="1" x14ac:dyDescent="0.35">
      <c r="A1409" s="721" t="b">
        <f ca="1">IF(AND(OR(E1409&lt;&gt;"",G1409&lt;&gt;"",H1409&lt;&gt;""),M1409&lt;&gt;""),TRUE,FALSE)</f>
        <v>0</v>
      </c>
      <c r="B1409" s="721"/>
      <c r="C1409" s="721" t="str">
        <f ca="1">IF(ROW()=1409,"",OFFSET(B1407,-COUNTA(D$1408:D1409)+3,1))</f>
        <v/>
      </c>
      <c r="D1409" s="734"/>
      <c r="E1409" s="740" t="str">
        <f ca="1">IFERROR(IF(VLOOKUP(C1409,' Disaggregation - Section E '!A$613:J618,7,0)=0,"",VLOOKUP(C1409,' Disaggregation - Section E '!A$613:J618,7,0)*100),"")</f>
        <v/>
      </c>
      <c r="F1409" s="726" t="str">
        <f ca="1">IFERROR(VLOOKUP(C1409,' Disaggregation - Section E '!A$613:J618,5,0),"")</f>
        <v/>
      </c>
      <c r="G1409" s="723" t="str">
        <f ca="1">IFERROR(IF(VLOOKUP(C1409,' Disaggregation - Section E '!A$613:J618,6,0)=0,"",VLOOKUP(C1409,' Disaggregation - Section E '!A$613:J618,6,0)),"")</f>
        <v/>
      </c>
      <c r="H1409" s="734" t="str">
        <f ca="1">IFERROR(IF(INDEX(' Disaggregation - Section E '!F$613:F618,MATCH(C1409,' Disaggregation - Section E '!A$613:A618,0)+1,1)&lt;&gt;0,INDEX(' Disaggregation - Section E '!F$613:F618,MATCH(C1409,' Disaggregation - Section E '!A$613:A618,0)+1,1),""),"")</f>
        <v/>
      </c>
      <c r="I1409" s="726" t="str">
        <f ca="1">IFERROR(IF(VLOOKUP(C1409,' Disaggregation - Section E '!A$613:J618,8,0)=0,"",VLOOKUP(C1409,' Disaggregation - Section E '!A$613:J618,8,0)),"")</f>
        <v/>
      </c>
      <c r="J1409" s="726" t="str">
        <f ca="1">IFERROR(IF(VLOOKUP(C1409,' Disaggregation - Section E '!A$613:J618,9,0)=0,"",VLOOKUP(C1409,' Disaggregation - Section E '!A$613:J618,9,0)),"")</f>
        <v/>
      </c>
      <c r="K1409" s="721" t="str">
        <f ca="1">IFERROR(VLOOKUP(C1409,' Disaggregation - Section E '!A$613:J618,3,0),"")</f>
        <v/>
      </c>
      <c r="L1409" s="721"/>
      <c r="M1409" s="721" t="str">
        <f ca="1">IFERROR(IF(VLOOKUP(C1409,' Disaggregation - Section E '!A$613:P618,16,0)=0,"",VLOOKUP(C1409,' Disaggregation - Section E '!A$613:P618,16,0)),"")</f>
        <v/>
      </c>
      <c r="N1409" s="726" t="str">
        <f ca="1">IFERROR(IF(VLOOKUP(C1409,' Disaggregation - Section E '!A$613:J618,10,0)=0,"",VLOOKUP(C1409,' Disaggregation - Section E '!A$613:J618,10,0)),"")</f>
        <v/>
      </c>
    </row>
    <row r="1410" spans="1:14" x14ac:dyDescent="0.35">
      <c r="A1410" s="721" t="b">
        <v>0</v>
      </c>
      <c r="B1410" s="721"/>
      <c r="C1410" s="721" t="s">
        <v>2367</v>
      </c>
      <c r="D1410" s="734">
        <v>1</v>
      </c>
      <c r="E1410" s="740"/>
      <c r="F1410" s="726"/>
      <c r="G1410" s="723"/>
      <c r="H1410" s="734"/>
      <c r="I1410" s="726"/>
      <c r="J1410" s="726"/>
      <c r="K1410" s="721" t="str">
        <f ca="1">IFERROR(VLOOKUP(C1410,' Disaggregation - Section E '!A$613:J619,3,0),"")</f>
        <v/>
      </c>
      <c r="L1410" s="721"/>
      <c r="M1410" s="721"/>
      <c r="N1410" s="726"/>
    </row>
    <row r="1411" spans="1:14" x14ac:dyDescent="0.35">
      <c r="A1411" s="721" t="b">
        <v>0</v>
      </c>
      <c r="B1411" s="721"/>
      <c r="C1411" s="721" t="s">
        <v>2368</v>
      </c>
      <c r="D1411" s="734">
        <v>1</v>
      </c>
      <c r="E1411" s="740"/>
      <c r="F1411" s="726"/>
      <c r="G1411" s="723"/>
      <c r="H1411" s="734"/>
      <c r="I1411" s="726"/>
      <c r="J1411" s="726"/>
      <c r="K1411" s="721" t="str">
        <f ca="1">IFERROR(VLOOKUP(C1411,' Disaggregation - Section E '!A$613:J620,3,0),"")</f>
        <v/>
      </c>
      <c r="L1411" s="721"/>
      <c r="M1411" s="721"/>
      <c r="N1411" s="726"/>
    </row>
    <row r="1412" spans="1:14" x14ac:dyDescent="0.35">
      <c r="A1412" s="721" t="b">
        <v>0</v>
      </c>
      <c r="B1412" s="721"/>
      <c r="C1412" s="721" t="s">
        <v>2369</v>
      </c>
      <c r="D1412" s="734">
        <v>1</v>
      </c>
      <c r="E1412" s="740"/>
      <c r="F1412" s="726"/>
      <c r="G1412" s="723"/>
      <c r="H1412" s="734"/>
      <c r="I1412" s="726"/>
      <c r="J1412" s="726"/>
      <c r="K1412" s="721" t="str">
        <f ca="1">IFERROR(VLOOKUP(C1412,' Disaggregation - Section E '!A$613:J621,3,0),"")</f>
        <v/>
      </c>
      <c r="L1412" s="721"/>
      <c r="M1412" s="721"/>
      <c r="N1412" s="726"/>
    </row>
    <row r="1413" spans="1:14" x14ac:dyDescent="0.35">
      <c r="A1413" s="721" t="b">
        <v>0</v>
      </c>
      <c r="B1413" s="721"/>
      <c r="C1413" s="721" t="s">
        <v>2370</v>
      </c>
      <c r="D1413" s="734">
        <v>1</v>
      </c>
      <c r="E1413" s="740"/>
      <c r="F1413" s="726"/>
      <c r="G1413" s="723"/>
      <c r="H1413" s="734"/>
      <c r="I1413" s="726"/>
      <c r="J1413" s="726"/>
      <c r="K1413" s="721" t="str">
        <f ca="1">IFERROR(VLOOKUP(C1413,' Disaggregation - Section E '!A$613:J622,3,0),"")</f>
        <v/>
      </c>
      <c r="L1413" s="721"/>
      <c r="M1413" s="721"/>
      <c r="N1413" s="726"/>
    </row>
    <row r="1414" spans="1:14" x14ac:dyDescent="0.35">
      <c r="A1414" s="721" t="b">
        <v>0</v>
      </c>
      <c r="B1414" s="721"/>
      <c r="C1414" s="721" t="s">
        <v>2371</v>
      </c>
      <c r="D1414" s="734">
        <v>1</v>
      </c>
      <c r="E1414" s="740"/>
      <c r="F1414" s="726"/>
      <c r="G1414" s="723"/>
      <c r="H1414" s="734"/>
      <c r="I1414" s="726"/>
      <c r="J1414" s="726"/>
      <c r="K1414" s="721" t="str">
        <f ca="1">IFERROR(VLOOKUP(C1414,' Disaggregation - Section E '!A$613:J623,3,0),"")</f>
        <v/>
      </c>
      <c r="L1414" s="721"/>
      <c r="M1414" s="721"/>
      <c r="N1414" s="726"/>
    </row>
    <row r="1415" spans="1:14" x14ac:dyDescent="0.35">
      <c r="A1415" s="721" t="b">
        <v>0</v>
      </c>
      <c r="B1415" s="721"/>
      <c r="C1415" s="721" t="s">
        <v>2372</v>
      </c>
      <c r="D1415" s="734">
        <v>1</v>
      </c>
      <c r="E1415" s="740"/>
      <c r="F1415" s="726"/>
      <c r="G1415" s="723"/>
      <c r="H1415" s="734"/>
      <c r="I1415" s="726"/>
      <c r="J1415" s="726"/>
      <c r="K1415" s="721" t="str">
        <f ca="1">IFERROR(VLOOKUP(C1415,' Disaggregation - Section E '!A$613:J624,3,0),"")</f>
        <v/>
      </c>
      <c r="L1415" s="721"/>
      <c r="M1415" s="721"/>
      <c r="N1415" s="726"/>
    </row>
    <row r="1416" spans="1:14" x14ac:dyDescent="0.35">
      <c r="A1416" s="721" t="b">
        <v>0</v>
      </c>
      <c r="B1416" s="721"/>
      <c r="C1416" s="721" t="s">
        <v>2373</v>
      </c>
      <c r="D1416" s="734">
        <v>1</v>
      </c>
      <c r="E1416" s="740"/>
      <c r="F1416" s="726"/>
      <c r="G1416" s="723"/>
      <c r="H1416" s="734"/>
      <c r="I1416" s="726"/>
      <c r="J1416" s="726"/>
      <c r="K1416" s="721" t="str">
        <f ca="1">IFERROR(VLOOKUP(C1416,' Disaggregation - Section E '!A$613:J625,3,0),"")</f>
        <v/>
      </c>
      <c r="L1416" s="721"/>
      <c r="M1416" s="721"/>
      <c r="N1416" s="726"/>
    </row>
    <row r="1417" spans="1:14" x14ac:dyDescent="0.35">
      <c r="A1417" s="721" t="b">
        <v>0</v>
      </c>
      <c r="B1417" s="721"/>
      <c r="C1417" s="721" t="s">
        <v>2374</v>
      </c>
      <c r="D1417" s="734">
        <v>1</v>
      </c>
      <c r="E1417" s="740"/>
      <c r="F1417" s="726"/>
      <c r="G1417" s="723"/>
      <c r="H1417" s="734"/>
      <c r="I1417" s="726"/>
      <c r="J1417" s="726"/>
      <c r="K1417" s="721" t="str">
        <f ca="1">IFERROR(VLOOKUP(C1417,' Disaggregation - Section E '!A$613:J626,3,0),"")</f>
        <v/>
      </c>
      <c r="L1417" s="721"/>
      <c r="M1417" s="721"/>
      <c r="N1417" s="726"/>
    </row>
    <row r="1418" spans="1:14" x14ac:dyDescent="0.35">
      <c r="A1418" s="721" t="b">
        <v>0</v>
      </c>
      <c r="B1418" s="721"/>
      <c r="C1418" s="721" t="s">
        <v>2375</v>
      </c>
      <c r="D1418" s="734">
        <v>1</v>
      </c>
      <c r="E1418" s="740"/>
      <c r="F1418" s="726"/>
      <c r="G1418" s="723"/>
      <c r="H1418" s="734"/>
      <c r="I1418" s="726"/>
      <c r="J1418" s="726"/>
      <c r="K1418" s="721" t="str">
        <f ca="1">IFERROR(VLOOKUP(C1418,' Disaggregation - Section E '!A$613:J627,3,0),"")</f>
        <v/>
      </c>
      <c r="L1418" s="721"/>
      <c r="M1418" s="721"/>
      <c r="N1418" s="726"/>
    </row>
    <row r="1419" spans="1:14" x14ac:dyDescent="0.35">
      <c r="A1419" s="721" t="b">
        <v>0</v>
      </c>
      <c r="B1419" s="721"/>
      <c r="C1419" s="721" t="s">
        <v>2376</v>
      </c>
      <c r="D1419" s="734">
        <v>1</v>
      </c>
      <c r="E1419" s="740"/>
      <c r="F1419" s="726"/>
      <c r="G1419" s="723"/>
      <c r="H1419" s="734"/>
      <c r="I1419" s="726"/>
      <c r="J1419" s="726"/>
      <c r="K1419" s="721" t="str">
        <f ca="1">IFERROR(VLOOKUP(C1419,' Disaggregation - Section E '!A$613:J628,3,0),"")</f>
        <v/>
      </c>
      <c r="L1419" s="721"/>
      <c r="M1419" s="721"/>
      <c r="N1419" s="726"/>
    </row>
    <row r="1420" spans="1:14" x14ac:dyDescent="0.35">
      <c r="A1420" s="721" t="b">
        <v>0</v>
      </c>
      <c r="B1420" s="721"/>
      <c r="C1420" s="721" t="s">
        <v>2377</v>
      </c>
      <c r="D1420" s="734">
        <v>1</v>
      </c>
      <c r="E1420" s="740"/>
      <c r="F1420" s="726"/>
      <c r="G1420" s="723"/>
      <c r="H1420" s="734"/>
      <c r="I1420" s="726"/>
      <c r="J1420" s="726"/>
      <c r="K1420" s="721" t="str">
        <f ca="1">IFERROR(VLOOKUP(C1420,' Disaggregation - Section E '!A$613:J629,3,0),"")</f>
        <v/>
      </c>
      <c r="L1420" s="721"/>
      <c r="M1420" s="721"/>
      <c r="N1420" s="726"/>
    </row>
    <row r="1421" spans="1:14" x14ac:dyDescent="0.35">
      <c r="A1421" s="721" t="b">
        <v>0</v>
      </c>
      <c r="B1421" s="721"/>
      <c r="C1421" s="721" t="s">
        <v>2378</v>
      </c>
      <c r="D1421" s="734">
        <v>1</v>
      </c>
      <c r="E1421" s="740"/>
      <c r="F1421" s="726"/>
      <c r="G1421" s="723"/>
      <c r="H1421" s="734"/>
      <c r="I1421" s="726"/>
      <c r="J1421" s="726"/>
      <c r="K1421" s="721" t="str">
        <f ca="1">IFERROR(VLOOKUP(C1421,' Disaggregation - Section E '!A$613:J630,3,0),"")</f>
        <v/>
      </c>
      <c r="L1421" s="721"/>
      <c r="M1421" s="721"/>
      <c r="N1421" s="726"/>
    </row>
    <row r="1422" spans="1:14" x14ac:dyDescent="0.35">
      <c r="A1422" s="721" t="b">
        <v>0</v>
      </c>
      <c r="B1422" s="721"/>
      <c r="C1422" s="721" t="s">
        <v>2379</v>
      </c>
      <c r="D1422" s="734">
        <v>1</v>
      </c>
      <c r="E1422" s="740"/>
      <c r="F1422" s="726"/>
      <c r="G1422" s="723"/>
      <c r="H1422" s="734"/>
      <c r="I1422" s="726"/>
      <c r="J1422" s="726"/>
      <c r="K1422" s="721" t="str">
        <f ca="1">IFERROR(VLOOKUP(C1422,' Disaggregation - Section E '!A$613:J631,3,0),"")</f>
        <v/>
      </c>
      <c r="L1422" s="721"/>
      <c r="M1422" s="721"/>
      <c r="N1422" s="726"/>
    </row>
    <row r="1423" spans="1:14" x14ac:dyDescent="0.35">
      <c r="A1423" s="721" t="b">
        <v>0</v>
      </c>
      <c r="B1423" s="721"/>
      <c r="C1423" s="721" t="s">
        <v>2380</v>
      </c>
      <c r="D1423" s="734">
        <v>1</v>
      </c>
      <c r="E1423" s="740"/>
      <c r="F1423" s="726"/>
      <c r="G1423" s="723"/>
      <c r="H1423" s="734"/>
      <c r="I1423" s="726"/>
      <c r="J1423" s="726"/>
      <c r="K1423" s="721" t="str">
        <f ca="1">IFERROR(VLOOKUP(C1423,' Disaggregation - Section E '!A$613:J632,3,0),"")</f>
        <v/>
      </c>
      <c r="L1423" s="721"/>
      <c r="M1423" s="721"/>
      <c r="N1423" s="726"/>
    </row>
    <row r="1424" spans="1:14" x14ac:dyDescent="0.35">
      <c r="A1424" s="721" t="b">
        <v>0</v>
      </c>
      <c r="B1424" s="721"/>
      <c r="C1424" s="721" t="s">
        <v>2381</v>
      </c>
      <c r="D1424" s="734">
        <v>1</v>
      </c>
      <c r="E1424" s="740"/>
      <c r="F1424" s="726"/>
      <c r="G1424" s="723"/>
      <c r="H1424" s="734"/>
      <c r="I1424" s="726"/>
      <c r="J1424" s="726"/>
      <c r="K1424" s="721" t="str">
        <f ca="1">IFERROR(VLOOKUP(C1424,' Disaggregation - Section E '!A$613:J633,3,0),"")</f>
        <v/>
      </c>
      <c r="L1424" s="721"/>
      <c r="M1424" s="721"/>
      <c r="N1424" s="726"/>
    </row>
    <row r="1425" spans="1:14" x14ac:dyDescent="0.35">
      <c r="A1425" s="721" t="b">
        <v>0</v>
      </c>
      <c r="B1425" s="721"/>
      <c r="C1425" s="721" t="s">
        <v>2382</v>
      </c>
      <c r="D1425" s="734">
        <v>1</v>
      </c>
      <c r="E1425" s="740"/>
      <c r="F1425" s="726"/>
      <c r="G1425" s="723"/>
      <c r="H1425" s="734"/>
      <c r="I1425" s="726"/>
      <c r="J1425" s="726"/>
      <c r="K1425" s="721" t="str">
        <f ca="1">IFERROR(VLOOKUP(C1425,' Disaggregation - Section E '!A$613:J634,3,0),"")</f>
        <v/>
      </c>
      <c r="L1425" s="721"/>
      <c r="M1425" s="721"/>
      <c r="N1425" s="726"/>
    </row>
    <row r="1426" spans="1:14" x14ac:dyDescent="0.35">
      <c r="A1426" s="721" t="b">
        <v>0</v>
      </c>
      <c r="B1426" s="721"/>
      <c r="C1426" s="721" t="s">
        <v>2383</v>
      </c>
      <c r="D1426" s="734">
        <v>1</v>
      </c>
      <c r="E1426" s="740"/>
      <c r="F1426" s="726"/>
      <c r="G1426" s="723"/>
      <c r="H1426" s="734"/>
      <c r="I1426" s="726"/>
      <c r="J1426" s="726"/>
      <c r="K1426" s="721" t="str">
        <f ca="1">IFERROR(VLOOKUP(C1426,' Disaggregation - Section E '!A$613:J635,3,0),"")</f>
        <v/>
      </c>
      <c r="L1426" s="721"/>
      <c r="M1426" s="721"/>
      <c r="N1426" s="726"/>
    </row>
    <row r="1427" spans="1:14" x14ac:dyDescent="0.35">
      <c r="A1427" s="721" t="b">
        <v>0</v>
      </c>
      <c r="B1427" s="721"/>
      <c r="C1427" s="721" t="s">
        <v>2384</v>
      </c>
      <c r="D1427" s="734">
        <v>1</v>
      </c>
      <c r="E1427" s="740"/>
      <c r="F1427" s="726"/>
      <c r="G1427" s="723"/>
      <c r="H1427" s="734"/>
      <c r="I1427" s="726"/>
      <c r="J1427" s="726"/>
      <c r="K1427" s="721" t="str">
        <f ca="1">IFERROR(VLOOKUP(C1427,' Disaggregation - Section E '!A$613:J636,3,0),"")</f>
        <v/>
      </c>
      <c r="L1427" s="721"/>
      <c r="M1427" s="721"/>
      <c r="N1427" s="726"/>
    </row>
    <row r="1428" spans="1:14" x14ac:dyDescent="0.35">
      <c r="A1428" s="721" t="b">
        <v>0</v>
      </c>
      <c r="B1428" s="721"/>
      <c r="C1428" s="721" t="s">
        <v>2385</v>
      </c>
      <c r="D1428" s="734">
        <v>1</v>
      </c>
      <c r="E1428" s="740"/>
      <c r="F1428" s="726"/>
      <c r="G1428" s="723"/>
      <c r="H1428" s="734"/>
      <c r="I1428" s="726"/>
      <c r="J1428" s="726"/>
      <c r="K1428" s="721" t="str">
        <f ca="1">IFERROR(VLOOKUP(C1428,' Disaggregation - Section E '!A$613:J637,3,0),"")</f>
        <v/>
      </c>
      <c r="L1428" s="721"/>
      <c r="M1428" s="721"/>
      <c r="N1428" s="726"/>
    </row>
    <row r="1429" spans="1:14" x14ac:dyDescent="0.35">
      <c r="A1429" s="721" t="b">
        <v>0</v>
      </c>
      <c r="B1429" s="721"/>
      <c r="C1429" s="721" t="s">
        <v>2386</v>
      </c>
      <c r="D1429" s="734">
        <v>1</v>
      </c>
      <c r="E1429" s="740"/>
      <c r="F1429" s="726"/>
      <c r="G1429" s="723"/>
      <c r="H1429" s="734"/>
      <c r="I1429" s="726"/>
      <c r="J1429" s="726"/>
      <c r="K1429" s="721" t="str">
        <f ca="1">IFERROR(VLOOKUP(C1429,' Disaggregation - Section E '!A$613:J638,3,0),"")</f>
        <v/>
      </c>
      <c r="L1429" s="721"/>
      <c r="M1429" s="721"/>
      <c r="N1429" s="726"/>
    </row>
    <row r="1430" spans="1:14" x14ac:dyDescent="0.35">
      <c r="A1430" s="721" t="b">
        <v>0</v>
      </c>
      <c r="B1430" s="721"/>
      <c r="C1430" s="721" t="s">
        <v>2387</v>
      </c>
      <c r="D1430" s="734">
        <v>2</v>
      </c>
      <c r="E1430" s="740"/>
      <c r="F1430" s="726"/>
      <c r="G1430" s="723"/>
      <c r="H1430" s="734"/>
      <c r="I1430" s="726"/>
      <c r="J1430" s="726"/>
      <c r="K1430" s="721" t="str">
        <f ca="1">IFERROR(VLOOKUP(C1430,' Disaggregation - Section E '!A$613:J639,3,0),"")</f>
        <v/>
      </c>
      <c r="L1430" s="721"/>
      <c r="M1430" s="721"/>
      <c r="N1430" s="726"/>
    </row>
    <row r="1431" spans="1:14" x14ac:dyDescent="0.35">
      <c r="A1431" s="721" t="b">
        <v>0</v>
      </c>
      <c r="B1431" s="721"/>
      <c r="C1431" s="721" t="s">
        <v>2388</v>
      </c>
      <c r="D1431" s="734">
        <v>2</v>
      </c>
      <c r="E1431" s="740"/>
      <c r="F1431" s="726"/>
      <c r="G1431" s="723"/>
      <c r="H1431" s="734"/>
      <c r="I1431" s="726"/>
      <c r="J1431" s="726"/>
      <c r="K1431" s="721" t="str">
        <f ca="1">IFERROR(VLOOKUP(C1431,' Disaggregation - Section E '!A$613:J640,3,0),"")</f>
        <v/>
      </c>
      <c r="L1431" s="721"/>
      <c r="M1431" s="721"/>
      <c r="N1431" s="726"/>
    </row>
    <row r="1432" spans="1:14" x14ac:dyDescent="0.35">
      <c r="A1432" s="721" t="b">
        <v>0</v>
      </c>
      <c r="B1432" s="721"/>
      <c r="C1432" s="721" t="s">
        <v>2389</v>
      </c>
      <c r="D1432" s="734">
        <v>2</v>
      </c>
      <c r="E1432" s="740"/>
      <c r="F1432" s="726"/>
      <c r="G1432" s="723"/>
      <c r="H1432" s="734"/>
      <c r="I1432" s="726"/>
      <c r="J1432" s="726"/>
      <c r="K1432" s="721" t="str">
        <f ca="1">IFERROR(VLOOKUP(C1432,' Disaggregation - Section E '!A$613:J641,3,0),"")</f>
        <v/>
      </c>
      <c r="L1432" s="721"/>
      <c r="M1432" s="721"/>
      <c r="N1432" s="726"/>
    </row>
    <row r="1433" spans="1:14" x14ac:dyDescent="0.35">
      <c r="A1433" s="721" t="b">
        <v>0</v>
      </c>
      <c r="B1433" s="721"/>
      <c r="C1433" s="721" t="s">
        <v>2390</v>
      </c>
      <c r="D1433" s="734">
        <v>2</v>
      </c>
      <c r="E1433" s="740"/>
      <c r="F1433" s="726"/>
      <c r="G1433" s="723"/>
      <c r="H1433" s="734"/>
      <c r="I1433" s="726"/>
      <c r="J1433" s="726"/>
      <c r="K1433" s="721" t="str">
        <f ca="1">IFERROR(VLOOKUP(C1433,' Disaggregation - Section E '!A$613:J642,3,0),"")</f>
        <v/>
      </c>
      <c r="L1433" s="721"/>
      <c r="M1433" s="721"/>
      <c r="N1433" s="726"/>
    </row>
    <row r="1434" spans="1:14" x14ac:dyDescent="0.35">
      <c r="A1434" s="721" t="b">
        <v>0</v>
      </c>
      <c r="B1434" s="721"/>
      <c r="C1434" s="721" t="s">
        <v>2391</v>
      </c>
      <c r="D1434" s="734">
        <v>2</v>
      </c>
      <c r="E1434" s="740"/>
      <c r="F1434" s="726"/>
      <c r="G1434" s="723"/>
      <c r="H1434" s="734"/>
      <c r="I1434" s="726"/>
      <c r="J1434" s="726"/>
      <c r="K1434" s="721" t="str">
        <f ca="1">IFERROR(VLOOKUP(C1434,' Disaggregation - Section E '!A$613:J643,3,0),"")</f>
        <v/>
      </c>
      <c r="L1434" s="721"/>
      <c r="M1434" s="721"/>
      <c r="N1434" s="726"/>
    </row>
    <row r="1435" spans="1:14" x14ac:dyDescent="0.35">
      <c r="A1435" s="721" t="b">
        <v>0</v>
      </c>
      <c r="B1435" s="721"/>
      <c r="C1435" s="721" t="s">
        <v>2392</v>
      </c>
      <c r="D1435" s="734">
        <v>2</v>
      </c>
      <c r="E1435" s="740"/>
      <c r="F1435" s="726"/>
      <c r="G1435" s="723"/>
      <c r="H1435" s="734"/>
      <c r="I1435" s="726"/>
      <c r="J1435" s="726"/>
      <c r="K1435" s="721" t="str">
        <f ca="1">IFERROR(VLOOKUP(C1435,' Disaggregation - Section E '!A$613:J644,3,0),"")</f>
        <v/>
      </c>
      <c r="L1435" s="721"/>
      <c r="M1435" s="721"/>
      <c r="N1435" s="726"/>
    </row>
    <row r="1436" spans="1:14" x14ac:dyDescent="0.35">
      <c r="A1436" s="721" t="b">
        <v>0</v>
      </c>
      <c r="B1436" s="721"/>
      <c r="C1436" s="721" t="s">
        <v>2393</v>
      </c>
      <c r="D1436" s="734">
        <v>2</v>
      </c>
      <c r="E1436" s="740"/>
      <c r="F1436" s="726"/>
      <c r="G1436" s="723"/>
      <c r="H1436" s="734"/>
      <c r="I1436" s="726"/>
      <c r="J1436" s="726"/>
      <c r="K1436" s="721" t="str">
        <f ca="1">IFERROR(VLOOKUP(C1436,' Disaggregation - Section E '!A$613:J645,3,0),"")</f>
        <v/>
      </c>
      <c r="L1436" s="721"/>
      <c r="M1436" s="721"/>
      <c r="N1436" s="726"/>
    </row>
    <row r="1437" spans="1:14" x14ac:dyDescent="0.35">
      <c r="A1437" s="721" t="b">
        <v>0</v>
      </c>
      <c r="B1437" s="721"/>
      <c r="C1437" s="721" t="s">
        <v>2394</v>
      </c>
      <c r="D1437" s="734">
        <v>2</v>
      </c>
      <c r="E1437" s="740"/>
      <c r="F1437" s="726"/>
      <c r="G1437" s="723"/>
      <c r="H1437" s="734"/>
      <c r="I1437" s="726"/>
      <c r="J1437" s="726"/>
      <c r="K1437" s="721" t="str">
        <f ca="1">IFERROR(VLOOKUP(C1437,' Disaggregation - Section E '!A$613:J646,3,0),"")</f>
        <v/>
      </c>
      <c r="L1437" s="721"/>
      <c r="M1437" s="721"/>
      <c r="N1437" s="726"/>
    </row>
    <row r="1438" spans="1:14" x14ac:dyDescent="0.35">
      <c r="A1438" s="721" t="b">
        <v>0</v>
      </c>
      <c r="B1438" s="721"/>
      <c r="C1438" s="721" t="s">
        <v>2395</v>
      </c>
      <c r="D1438" s="734">
        <v>2</v>
      </c>
      <c r="E1438" s="740"/>
      <c r="F1438" s="726"/>
      <c r="G1438" s="723"/>
      <c r="H1438" s="734"/>
      <c r="I1438" s="726"/>
      <c r="J1438" s="726"/>
      <c r="K1438" s="721" t="str">
        <f ca="1">IFERROR(VLOOKUP(C1438,' Disaggregation - Section E '!A$613:J647,3,0),"")</f>
        <v/>
      </c>
      <c r="L1438" s="721"/>
      <c r="M1438" s="721"/>
      <c r="N1438" s="726"/>
    </row>
    <row r="1439" spans="1:14" x14ac:dyDescent="0.35">
      <c r="A1439" s="721" t="b">
        <v>0</v>
      </c>
      <c r="B1439" s="721"/>
      <c r="C1439" s="721" t="s">
        <v>2396</v>
      </c>
      <c r="D1439" s="734">
        <v>2</v>
      </c>
      <c r="E1439" s="740"/>
      <c r="F1439" s="726"/>
      <c r="G1439" s="723"/>
      <c r="H1439" s="734"/>
      <c r="I1439" s="726"/>
      <c r="J1439" s="726"/>
      <c r="K1439" s="721" t="str">
        <f ca="1">IFERROR(VLOOKUP(C1439,' Disaggregation - Section E '!A$613:J648,3,0),"")</f>
        <v/>
      </c>
      <c r="L1439" s="721"/>
      <c r="M1439" s="721"/>
      <c r="N1439" s="726"/>
    </row>
    <row r="1440" spans="1:14" x14ac:dyDescent="0.35">
      <c r="A1440" s="721" t="b">
        <v>0</v>
      </c>
      <c r="B1440" s="721"/>
      <c r="C1440" s="721" t="s">
        <v>2397</v>
      </c>
      <c r="D1440" s="734">
        <v>2</v>
      </c>
      <c r="E1440" s="740"/>
      <c r="F1440" s="726"/>
      <c r="G1440" s="723"/>
      <c r="H1440" s="734"/>
      <c r="I1440" s="726"/>
      <c r="J1440" s="726"/>
      <c r="K1440" s="721" t="str">
        <f ca="1">IFERROR(VLOOKUP(C1440,' Disaggregation - Section E '!A$613:J649,3,0),"")</f>
        <v/>
      </c>
      <c r="L1440" s="721"/>
      <c r="M1440" s="721"/>
      <c r="N1440" s="726"/>
    </row>
    <row r="1441" spans="1:14" x14ac:dyDescent="0.35">
      <c r="A1441" s="721" t="b">
        <v>0</v>
      </c>
      <c r="B1441" s="721"/>
      <c r="C1441" s="721" t="s">
        <v>2398</v>
      </c>
      <c r="D1441" s="734">
        <v>2</v>
      </c>
      <c r="E1441" s="740"/>
      <c r="F1441" s="726"/>
      <c r="G1441" s="723"/>
      <c r="H1441" s="734"/>
      <c r="I1441" s="726"/>
      <c r="J1441" s="726"/>
      <c r="K1441" s="721" t="str">
        <f ca="1">IFERROR(VLOOKUP(C1441,' Disaggregation - Section E '!A$613:J650,3,0),"")</f>
        <v/>
      </c>
      <c r="L1441" s="721"/>
      <c r="M1441" s="721"/>
      <c r="N1441" s="726"/>
    </row>
    <row r="1442" spans="1:14" x14ac:dyDescent="0.35">
      <c r="A1442" s="721" t="b">
        <v>0</v>
      </c>
      <c r="B1442" s="721"/>
      <c r="C1442" s="721" t="s">
        <v>2399</v>
      </c>
      <c r="D1442" s="734">
        <v>2</v>
      </c>
      <c r="E1442" s="740"/>
      <c r="F1442" s="726"/>
      <c r="G1442" s="723"/>
      <c r="H1442" s="734"/>
      <c r="I1442" s="726"/>
      <c r="J1442" s="726"/>
      <c r="K1442" s="721" t="str">
        <f ca="1">IFERROR(VLOOKUP(C1442,' Disaggregation - Section E '!A$613:J651,3,0),"")</f>
        <v/>
      </c>
      <c r="L1442" s="721"/>
      <c r="M1442" s="721"/>
      <c r="N1442" s="726"/>
    </row>
    <row r="1443" spans="1:14" x14ac:dyDescent="0.35">
      <c r="A1443" s="721" t="b">
        <v>0</v>
      </c>
      <c r="B1443" s="721"/>
      <c r="C1443" s="721" t="s">
        <v>2400</v>
      </c>
      <c r="D1443" s="734">
        <v>2</v>
      </c>
      <c r="E1443" s="740"/>
      <c r="F1443" s="726"/>
      <c r="G1443" s="723"/>
      <c r="H1443" s="734"/>
      <c r="I1443" s="726"/>
      <c r="J1443" s="726"/>
      <c r="K1443" s="721" t="str">
        <f ca="1">IFERROR(VLOOKUP(C1443,' Disaggregation - Section E '!A$613:J652,3,0),"")</f>
        <v/>
      </c>
      <c r="L1443" s="721"/>
      <c r="M1443" s="721"/>
      <c r="N1443" s="726"/>
    </row>
    <row r="1444" spans="1:14" x14ac:dyDescent="0.35">
      <c r="A1444" s="721" t="b">
        <v>0</v>
      </c>
      <c r="B1444" s="721"/>
      <c r="C1444" s="721" t="s">
        <v>2401</v>
      </c>
      <c r="D1444" s="734">
        <v>2</v>
      </c>
      <c r="E1444" s="740"/>
      <c r="F1444" s="726"/>
      <c r="G1444" s="723"/>
      <c r="H1444" s="734"/>
      <c r="I1444" s="726"/>
      <c r="J1444" s="726"/>
      <c r="K1444" s="721" t="str">
        <f ca="1">IFERROR(VLOOKUP(C1444,' Disaggregation - Section E '!A$613:J653,3,0),"")</f>
        <v/>
      </c>
      <c r="L1444" s="721"/>
      <c r="M1444" s="721"/>
      <c r="N1444" s="726"/>
    </row>
    <row r="1445" spans="1:14" x14ac:dyDescent="0.35">
      <c r="A1445" s="721" t="b">
        <v>0</v>
      </c>
      <c r="B1445" s="721"/>
      <c r="C1445" s="721" t="s">
        <v>2402</v>
      </c>
      <c r="D1445" s="734">
        <v>2</v>
      </c>
      <c r="E1445" s="740"/>
      <c r="F1445" s="726"/>
      <c r="G1445" s="723"/>
      <c r="H1445" s="734"/>
      <c r="I1445" s="726"/>
      <c r="J1445" s="726"/>
      <c r="K1445" s="721" t="str">
        <f ca="1">IFERROR(VLOOKUP(C1445,' Disaggregation - Section E '!A$613:J654,3,0),"")</f>
        <v/>
      </c>
      <c r="L1445" s="721"/>
      <c r="M1445" s="721"/>
      <c r="N1445" s="726"/>
    </row>
    <row r="1446" spans="1:14" x14ac:dyDescent="0.35">
      <c r="A1446" s="721" t="b">
        <v>0</v>
      </c>
      <c r="B1446" s="721"/>
      <c r="C1446" s="721" t="s">
        <v>2403</v>
      </c>
      <c r="D1446" s="734">
        <v>2</v>
      </c>
      <c r="E1446" s="740"/>
      <c r="F1446" s="726"/>
      <c r="G1446" s="723"/>
      <c r="H1446" s="734"/>
      <c r="I1446" s="726"/>
      <c r="J1446" s="726"/>
      <c r="K1446" s="721" t="str">
        <f ca="1">IFERROR(VLOOKUP(C1446,' Disaggregation - Section E '!A$613:J655,3,0),"")</f>
        <v/>
      </c>
      <c r="L1446" s="721"/>
      <c r="M1446" s="721"/>
      <c r="N1446" s="726"/>
    </row>
    <row r="1447" spans="1:14" x14ac:dyDescent="0.35">
      <c r="A1447" s="721" t="b">
        <v>0</v>
      </c>
      <c r="B1447" s="721"/>
      <c r="C1447" s="721" t="s">
        <v>2404</v>
      </c>
      <c r="D1447" s="734">
        <v>2</v>
      </c>
      <c r="E1447" s="740"/>
      <c r="F1447" s="726"/>
      <c r="G1447" s="723"/>
      <c r="H1447" s="734"/>
      <c r="I1447" s="726"/>
      <c r="J1447" s="726"/>
      <c r="K1447" s="721" t="str">
        <f ca="1">IFERROR(VLOOKUP(C1447,' Disaggregation - Section E '!A$613:J656,3,0),"")</f>
        <v/>
      </c>
      <c r="L1447" s="721"/>
      <c r="M1447" s="721"/>
      <c r="N1447" s="726"/>
    </row>
    <row r="1448" spans="1:14" x14ac:dyDescent="0.35">
      <c r="A1448" s="721" t="b">
        <v>0</v>
      </c>
      <c r="B1448" s="721"/>
      <c r="C1448" s="721" t="s">
        <v>2405</v>
      </c>
      <c r="D1448" s="734">
        <v>2</v>
      </c>
      <c r="E1448" s="740"/>
      <c r="F1448" s="726"/>
      <c r="G1448" s="723"/>
      <c r="H1448" s="734"/>
      <c r="I1448" s="726"/>
      <c r="J1448" s="726"/>
      <c r="K1448" s="721" t="str">
        <f ca="1">IFERROR(VLOOKUP(C1448,' Disaggregation - Section E '!A$613:J657,3,0),"")</f>
        <v/>
      </c>
      <c r="L1448" s="721"/>
      <c r="M1448" s="721"/>
      <c r="N1448" s="726"/>
    </row>
    <row r="1449" spans="1:14" x14ac:dyDescent="0.35">
      <c r="A1449" s="721" t="b">
        <v>0</v>
      </c>
      <c r="B1449" s="721"/>
      <c r="C1449" s="721" t="s">
        <v>2406</v>
      </c>
      <c r="D1449" s="734">
        <v>2</v>
      </c>
      <c r="E1449" s="740"/>
      <c r="F1449" s="726"/>
      <c r="G1449" s="723"/>
      <c r="H1449" s="734"/>
      <c r="I1449" s="726"/>
      <c r="J1449" s="726"/>
      <c r="K1449" s="721" t="str">
        <f ca="1">IFERROR(VLOOKUP(C1449,' Disaggregation - Section E '!A$613:J658,3,0),"")</f>
        <v/>
      </c>
      <c r="L1449" s="721"/>
      <c r="M1449" s="721"/>
      <c r="N1449" s="726"/>
    </row>
    <row r="1450" spans="1:14" x14ac:dyDescent="0.35">
      <c r="A1450" s="721" t="b">
        <v>0</v>
      </c>
      <c r="B1450" s="721"/>
      <c r="C1450" s="721" t="s">
        <v>2407</v>
      </c>
      <c r="D1450" s="734">
        <v>3</v>
      </c>
      <c r="E1450" s="740"/>
      <c r="F1450" s="726"/>
      <c r="G1450" s="723"/>
      <c r="H1450" s="734"/>
      <c r="I1450" s="726"/>
      <c r="J1450" s="726"/>
      <c r="K1450" s="721" t="str">
        <f ca="1">IFERROR(VLOOKUP(C1450,' Disaggregation - Section E '!A$613:J659,3,0),"")</f>
        <v/>
      </c>
      <c r="L1450" s="721"/>
      <c r="M1450" s="721"/>
      <c r="N1450" s="726"/>
    </row>
    <row r="1451" spans="1:14" x14ac:dyDescent="0.35">
      <c r="A1451" s="721" t="b">
        <v>0</v>
      </c>
      <c r="B1451" s="721"/>
      <c r="C1451" s="721" t="s">
        <v>2408</v>
      </c>
      <c r="D1451" s="734">
        <v>3</v>
      </c>
      <c r="E1451" s="740"/>
      <c r="F1451" s="726"/>
      <c r="G1451" s="723"/>
      <c r="H1451" s="734"/>
      <c r="I1451" s="726"/>
      <c r="J1451" s="726"/>
      <c r="K1451" s="721" t="str">
        <f ca="1">IFERROR(VLOOKUP(C1451,' Disaggregation - Section E '!A$613:J660,3,0),"")</f>
        <v/>
      </c>
      <c r="L1451" s="721"/>
      <c r="M1451" s="721"/>
      <c r="N1451" s="726"/>
    </row>
    <row r="1452" spans="1:14" x14ac:dyDescent="0.35">
      <c r="A1452" s="721" t="b">
        <v>0</v>
      </c>
      <c r="B1452" s="721"/>
      <c r="C1452" s="721" t="s">
        <v>2409</v>
      </c>
      <c r="D1452" s="734">
        <v>3</v>
      </c>
      <c r="E1452" s="740"/>
      <c r="F1452" s="726"/>
      <c r="G1452" s="723"/>
      <c r="H1452" s="734"/>
      <c r="I1452" s="726"/>
      <c r="J1452" s="726"/>
      <c r="K1452" s="721" t="str">
        <f ca="1">IFERROR(VLOOKUP(C1452,' Disaggregation - Section E '!A$613:J661,3,0),"")</f>
        <v/>
      </c>
      <c r="L1452" s="721"/>
      <c r="M1452" s="721"/>
      <c r="N1452" s="726"/>
    </row>
    <row r="1453" spans="1:14" x14ac:dyDescent="0.35">
      <c r="A1453" s="721" t="b">
        <v>0</v>
      </c>
      <c r="B1453" s="721"/>
      <c r="C1453" s="721" t="s">
        <v>2410</v>
      </c>
      <c r="D1453" s="734">
        <v>3</v>
      </c>
      <c r="E1453" s="740"/>
      <c r="F1453" s="726"/>
      <c r="G1453" s="723"/>
      <c r="H1453" s="734"/>
      <c r="I1453" s="726"/>
      <c r="J1453" s="726"/>
      <c r="K1453" s="721" t="str">
        <f ca="1">IFERROR(VLOOKUP(C1453,' Disaggregation - Section E '!A$613:J662,3,0),"")</f>
        <v/>
      </c>
      <c r="L1453" s="721"/>
      <c r="M1453" s="721"/>
      <c r="N1453" s="726"/>
    </row>
    <row r="1454" spans="1:14" x14ac:dyDescent="0.35">
      <c r="A1454" s="721" t="b">
        <v>0</v>
      </c>
      <c r="B1454" s="721"/>
      <c r="C1454" s="721" t="s">
        <v>2411</v>
      </c>
      <c r="D1454" s="734">
        <v>3</v>
      </c>
      <c r="E1454" s="740"/>
      <c r="F1454" s="726"/>
      <c r="G1454" s="723"/>
      <c r="H1454" s="734"/>
      <c r="I1454" s="726"/>
      <c r="J1454" s="726"/>
      <c r="K1454" s="721" t="str">
        <f ca="1">IFERROR(VLOOKUP(C1454,' Disaggregation - Section E '!A$613:J663,3,0),"")</f>
        <v/>
      </c>
      <c r="L1454" s="721"/>
      <c r="M1454" s="721"/>
      <c r="N1454" s="726"/>
    </row>
    <row r="1455" spans="1:14" x14ac:dyDescent="0.35">
      <c r="A1455" s="721" t="b">
        <v>0</v>
      </c>
      <c r="B1455" s="721"/>
      <c r="C1455" s="721" t="s">
        <v>2412</v>
      </c>
      <c r="D1455" s="734">
        <v>3</v>
      </c>
      <c r="E1455" s="740"/>
      <c r="F1455" s="726"/>
      <c r="G1455" s="723"/>
      <c r="H1455" s="734"/>
      <c r="I1455" s="726"/>
      <c r="J1455" s="726"/>
      <c r="K1455" s="721" t="str">
        <f ca="1">IFERROR(VLOOKUP(C1455,' Disaggregation - Section E '!A$613:J664,3,0),"")</f>
        <v/>
      </c>
      <c r="L1455" s="721"/>
      <c r="M1455" s="721"/>
      <c r="N1455" s="726"/>
    </row>
    <row r="1456" spans="1:14" x14ac:dyDescent="0.35">
      <c r="A1456" s="721" t="b">
        <v>0</v>
      </c>
      <c r="B1456" s="721"/>
      <c r="C1456" s="721" t="s">
        <v>2413</v>
      </c>
      <c r="D1456" s="734">
        <v>3</v>
      </c>
      <c r="E1456" s="740"/>
      <c r="F1456" s="726"/>
      <c r="G1456" s="723"/>
      <c r="H1456" s="734"/>
      <c r="I1456" s="726"/>
      <c r="J1456" s="726"/>
      <c r="K1456" s="721" t="str">
        <f ca="1">IFERROR(VLOOKUP(C1456,' Disaggregation - Section E '!A$613:J665,3,0),"")</f>
        <v/>
      </c>
      <c r="L1456" s="721"/>
      <c r="M1456" s="721"/>
      <c r="N1456" s="726"/>
    </row>
    <row r="1457" spans="1:14" x14ac:dyDescent="0.35">
      <c r="A1457" s="721" t="b">
        <v>0</v>
      </c>
      <c r="B1457" s="721"/>
      <c r="C1457" s="721" t="s">
        <v>2414</v>
      </c>
      <c r="D1457" s="734">
        <v>3</v>
      </c>
      <c r="E1457" s="740"/>
      <c r="F1457" s="726"/>
      <c r="G1457" s="723"/>
      <c r="H1457" s="734"/>
      <c r="I1457" s="726"/>
      <c r="J1457" s="726"/>
      <c r="K1457" s="721" t="str">
        <f ca="1">IFERROR(VLOOKUP(C1457,' Disaggregation - Section E '!A$613:J666,3,0),"")</f>
        <v/>
      </c>
      <c r="L1457" s="721"/>
      <c r="M1457" s="721"/>
      <c r="N1457" s="726"/>
    </row>
    <row r="1458" spans="1:14" x14ac:dyDescent="0.35">
      <c r="A1458" s="721" t="b">
        <v>0</v>
      </c>
      <c r="B1458" s="721"/>
      <c r="C1458" s="721" t="s">
        <v>2415</v>
      </c>
      <c r="D1458" s="734">
        <v>3</v>
      </c>
      <c r="E1458" s="740"/>
      <c r="F1458" s="726"/>
      <c r="G1458" s="723"/>
      <c r="H1458" s="734"/>
      <c r="I1458" s="726"/>
      <c r="J1458" s="726"/>
      <c r="K1458" s="721" t="str">
        <f ca="1">IFERROR(VLOOKUP(C1458,' Disaggregation - Section E '!A$613:J667,3,0),"")</f>
        <v/>
      </c>
      <c r="L1458" s="721"/>
      <c r="M1458" s="721"/>
      <c r="N1458" s="726"/>
    </row>
    <row r="1459" spans="1:14" x14ac:dyDescent="0.35">
      <c r="A1459" s="721" t="b">
        <v>0</v>
      </c>
      <c r="B1459" s="721"/>
      <c r="C1459" s="721" t="s">
        <v>2416</v>
      </c>
      <c r="D1459" s="734">
        <v>3</v>
      </c>
      <c r="E1459" s="740"/>
      <c r="F1459" s="726"/>
      <c r="G1459" s="723"/>
      <c r="H1459" s="734"/>
      <c r="I1459" s="726"/>
      <c r="J1459" s="726"/>
      <c r="K1459" s="721" t="str">
        <f ca="1">IFERROR(VLOOKUP(C1459,' Disaggregation - Section E '!A$613:J668,3,0),"")</f>
        <v/>
      </c>
      <c r="L1459" s="721"/>
      <c r="M1459" s="721"/>
      <c r="N1459" s="726"/>
    </row>
    <row r="1460" spans="1:14" x14ac:dyDescent="0.35">
      <c r="A1460" s="721" t="b">
        <v>0</v>
      </c>
      <c r="B1460" s="721"/>
      <c r="C1460" s="721" t="s">
        <v>2417</v>
      </c>
      <c r="D1460" s="734">
        <v>3</v>
      </c>
      <c r="E1460" s="740"/>
      <c r="F1460" s="726"/>
      <c r="G1460" s="723"/>
      <c r="H1460" s="734"/>
      <c r="I1460" s="726"/>
      <c r="J1460" s="726"/>
      <c r="K1460" s="721" t="str">
        <f ca="1">IFERROR(VLOOKUP(C1460,' Disaggregation - Section E '!A$613:J669,3,0),"")</f>
        <v/>
      </c>
      <c r="L1460" s="721"/>
      <c r="M1460" s="721"/>
      <c r="N1460" s="726"/>
    </row>
    <row r="1461" spans="1:14" x14ac:dyDescent="0.35">
      <c r="A1461" s="721" t="b">
        <v>0</v>
      </c>
      <c r="B1461" s="721"/>
      <c r="C1461" s="721" t="s">
        <v>2418</v>
      </c>
      <c r="D1461" s="734">
        <v>3</v>
      </c>
      <c r="E1461" s="740"/>
      <c r="F1461" s="726"/>
      <c r="G1461" s="723"/>
      <c r="H1461" s="734"/>
      <c r="I1461" s="726"/>
      <c r="J1461" s="726"/>
      <c r="K1461" s="721" t="str">
        <f ca="1">IFERROR(VLOOKUP(C1461,' Disaggregation - Section E '!A$613:J670,3,0),"")</f>
        <v/>
      </c>
      <c r="L1461" s="721"/>
      <c r="M1461" s="721"/>
      <c r="N1461" s="726"/>
    </row>
    <row r="1462" spans="1:14" x14ac:dyDescent="0.35">
      <c r="A1462" s="721" t="b">
        <v>0</v>
      </c>
      <c r="B1462" s="721"/>
      <c r="C1462" s="721" t="s">
        <v>2419</v>
      </c>
      <c r="D1462" s="734">
        <v>3</v>
      </c>
      <c r="E1462" s="740"/>
      <c r="F1462" s="726"/>
      <c r="G1462" s="723"/>
      <c r="H1462" s="734"/>
      <c r="I1462" s="726"/>
      <c r="J1462" s="726"/>
      <c r="K1462" s="721" t="str">
        <f ca="1">IFERROR(VLOOKUP(C1462,' Disaggregation - Section E '!A$613:J671,3,0),"")</f>
        <v/>
      </c>
      <c r="L1462" s="721"/>
      <c r="M1462" s="721"/>
      <c r="N1462" s="726"/>
    </row>
    <row r="1463" spans="1:14" x14ac:dyDescent="0.35">
      <c r="A1463" s="721" t="b">
        <v>0</v>
      </c>
      <c r="B1463" s="721"/>
      <c r="C1463" s="721" t="s">
        <v>2420</v>
      </c>
      <c r="D1463" s="734">
        <v>3</v>
      </c>
      <c r="E1463" s="740"/>
      <c r="F1463" s="726"/>
      <c r="G1463" s="723"/>
      <c r="H1463" s="734"/>
      <c r="I1463" s="726"/>
      <c r="J1463" s="726"/>
      <c r="K1463" s="721" t="str">
        <f ca="1">IFERROR(VLOOKUP(C1463,' Disaggregation - Section E '!A$613:J672,3,0),"")</f>
        <v/>
      </c>
      <c r="L1463" s="721"/>
      <c r="M1463" s="721"/>
      <c r="N1463" s="726"/>
    </row>
    <row r="1464" spans="1:14" x14ac:dyDescent="0.35">
      <c r="A1464" s="721" t="b">
        <v>0</v>
      </c>
      <c r="B1464" s="721"/>
      <c r="C1464" s="721" t="s">
        <v>2421</v>
      </c>
      <c r="D1464" s="734">
        <v>3</v>
      </c>
      <c r="E1464" s="740"/>
      <c r="F1464" s="726"/>
      <c r="G1464" s="723"/>
      <c r="H1464" s="734"/>
      <c r="I1464" s="726"/>
      <c r="J1464" s="726"/>
      <c r="K1464" s="721" t="str">
        <f ca="1">IFERROR(VLOOKUP(C1464,' Disaggregation - Section E '!A$613:J673,3,0),"")</f>
        <v/>
      </c>
      <c r="L1464" s="721"/>
      <c r="M1464" s="721"/>
      <c r="N1464" s="726"/>
    </row>
    <row r="1465" spans="1:14" x14ac:dyDescent="0.35">
      <c r="A1465" s="721" t="b">
        <v>0</v>
      </c>
      <c r="B1465" s="721"/>
      <c r="C1465" s="721" t="s">
        <v>2422</v>
      </c>
      <c r="D1465" s="734">
        <v>3</v>
      </c>
      <c r="E1465" s="740"/>
      <c r="F1465" s="726"/>
      <c r="G1465" s="723"/>
      <c r="H1465" s="734"/>
      <c r="I1465" s="726"/>
      <c r="J1465" s="726"/>
      <c r="K1465" s="721" t="str">
        <f ca="1">IFERROR(VLOOKUP(C1465,' Disaggregation - Section E '!A$613:J674,3,0),"")</f>
        <v/>
      </c>
      <c r="L1465" s="721"/>
      <c r="M1465" s="721"/>
      <c r="N1465" s="726"/>
    </row>
    <row r="1466" spans="1:14" x14ac:dyDescent="0.35">
      <c r="A1466" s="721" t="b">
        <v>0</v>
      </c>
      <c r="B1466" s="721"/>
      <c r="C1466" s="721" t="s">
        <v>2423</v>
      </c>
      <c r="D1466" s="734">
        <v>3</v>
      </c>
      <c r="E1466" s="740"/>
      <c r="F1466" s="726"/>
      <c r="G1466" s="723"/>
      <c r="H1466" s="734"/>
      <c r="I1466" s="726"/>
      <c r="J1466" s="726"/>
      <c r="K1466" s="721" t="str">
        <f ca="1">IFERROR(VLOOKUP(C1466,' Disaggregation - Section E '!A$613:J675,3,0),"")</f>
        <v/>
      </c>
      <c r="L1466" s="721"/>
      <c r="M1466" s="721"/>
      <c r="N1466" s="726"/>
    </row>
    <row r="1467" spans="1:14" x14ac:dyDescent="0.35">
      <c r="A1467" s="721" t="b">
        <v>0</v>
      </c>
      <c r="B1467" s="721"/>
      <c r="C1467" s="721" t="s">
        <v>2424</v>
      </c>
      <c r="D1467" s="734">
        <v>3</v>
      </c>
      <c r="E1467" s="740"/>
      <c r="F1467" s="726"/>
      <c r="G1467" s="723"/>
      <c r="H1467" s="734"/>
      <c r="I1467" s="726"/>
      <c r="J1467" s="726"/>
      <c r="K1467" s="721" t="str">
        <f ca="1">IFERROR(VLOOKUP(C1467,' Disaggregation - Section E '!A$613:J676,3,0),"")</f>
        <v/>
      </c>
      <c r="L1467" s="721"/>
      <c r="M1467" s="721"/>
      <c r="N1467" s="726"/>
    </row>
    <row r="1468" spans="1:14" x14ac:dyDescent="0.35">
      <c r="A1468" s="721" t="b">
        <v>0</v>
      </c>
      <c r="B1468" s="721"/>
      <c r="C1468" s="721" t="s">
        <v>2425</v>
      </c>
      <c r="D1468" s="734">
        <v>3</v>
      </c>
      <c r="E1468" s="740"/>
      <c r="F1468" s="726"/>
      <c r="G1468" s="723"/>
      <c r="H1468" s="734"/>
      <c r="I1468" s="726"/>
      <c r="J1468" s="726"/>
      <c r="K1468" s="721" t="str">
        <f ca="1">IFERROR(VLOOKUP(C1468,' Disaggregation - Section E '!A$613:J677,3,0),"")</f>
        <v/>
      </c>
      <c r="L1468" s="721"/>
      <c r="M1468" s="721"/>
      <c r="N1468" s="726"/>
    </row>
    <row r="1469" spans="1:14" x14ac:dyDescent="0.35">
      <c r="A1469" s="721" t="b">
        <v>0</v>
      </c>
      <c r="B1469" s="721"/>
      <c r="C1469" s="721" t="s">
        <v>2426</v>
      </c>
      <c r="D1469" s="734">
        <v>3</v>
      </c>
      <c r="E1469" s="740"/>
      <c r="F1469" s="726"/>
      <c r="G1469" s="723"/>
      <c r="H1469" s="734"/>
      <c r="I1469" s="726"/>
      <c r="J1469" s="726"/>
      <c r="K1469" s="721" t="str">
        <f ca="1">IFERROR(VLOOKUP(C1469,' Disaggregation - Section E '!A$613:J678,3,0),"")</f>
        <v/>
      </c>
      <c r="L1469" s="721"/>
      <c r="M1469" s="721"/>
      <c r="N1469" s="726"/>
    </row>
    <row r="1470" spans="1:14" x14ac:dyDescent="0.35">
      <c r="A1470" s="721" t="b">
        <v>0</v>
      </c>
      <c r="B1470" s="721"/>
      <c r="C1470" s="721" t="s">
        <v>2427</v>
      </c>
      <c r="D1470" s="734">
        <v>4</v>
      </c>
      <c r="E1470" s="740"/>
      <c r="F1470" s="726"/>
      <c r="G1470" s="723"/>
      <c r="H1470" s="734"/>
      <c r="I1470" s="726"/>
      <c r="J1470" s="726"/>
      <c r="K1470" s="721" t="str">
        <f ca="1">IFERROR(VLOOKUP(C1470,' Disaggregation - Section E '!A$613:J679,3,0),"")</f>
        <v/>
      </c>
      <c r="L1470" s="721"/>
      <c r="M1470" s="721"/>
      <c r="N1470" s="726"/>
    </row>
    <row r="1471" spans="1:14" x14ac:dyDescent="0.35">
      <c r="A1471" s="721" t="b">
        <v>0</v>
      </c>
      <c r="B1471" s="721"/>
      <c r="C1471" s="721" t="s">
        <v>2428</v>
      </c>
      <c r="D1471" s="734">
        <v>4</v>
      </c>
      <c r="E1471" s="740"/>
      <c r="F1471" s="726"/>
      <c r="G1471" s="723"/>
      <c r="H1471" s="734"/>
      <c r="I1471" s="726"/>
      <c r="J1471" s="726"/>
      <c r="K1471" s="721" t="str">
        <f ca="1">IFERROR(VLOOKUP(C1471,' Disaggregation - Section E '!A$613:J680,3,0),"")</f>
        <v/>
      </c>
      <c r="L1471" s="721"/>
      <c r="M1471" s="721"/>
      <c r="N1471" s="726"/>
    </row>
    <row r="1472" spans="1:14" x14ac:dyDescent="0.35">
      <c r="A1472" s="721" t="b">
        <v>0</v>
      </c>
      <c r="B1472" s="721"/>
      <c r="C1472" s="721" t="s">
        <v>2429</v>
      </c>
      <c r="D1472" s="734">
        <v>4</v>
      </c>
      <c r="E1472" s="740"/>
      <c r="F1472" s="726"/>
      <c r="G1472" s="723"/>
      <c r="H1472" s="734"/>
      <c r="I1472" s="726"/>
      <c r="J1472" s="726"/>
      <c r="K1472" s="721" t="str">
        <f ca="1">IFERROR(VLOOKUP(C1472,' Disaggregation - Section E '!A$613:J681,3,0),"")</f>
        <v/>
      </c>
      <c r="L1472" s="721"/>
      <c r="M1472" s="721"/>
      <c r="N1472" s="726"/>
    </row>
    <row r="1473" spans="1:14" x14ac:dyDescent="0.35">
      <c r="A1473" s="721" t="b">
        <v>0</v>
      </c>
      <c r="B1473" s="721"/>
      <c r="C1473" s="721" t="s">
        <v>2430</v>
      </c>
      <c r="D1473" s="734">
        <v>4</v>
      </c>
      <c r="E1473" s="740"/>
      <c r="F1473" s="726"/>
      <c r="G1473" s="723"/>
      <c r="H1473" s="734"/>
      <c r="I1473" s="726"/>
      <c r="J1473" s="726"/>
      <c r="K1473" s="721" t="str">
        <f ca="1">IFERROR(VLOOKUP(C1473,' Disaggregation - Section E '!A$613:J682,3,0),"")</f>
        <v/>
      </c>
      <c r="L1473" s="721"/>
      <c r="M1473" s="721"/>
      <c r="N1473" s="726"/>
    </row>
    <row r="1474" spans="1:14" x14ac:dyDescent="0.35">
      <c r="A1474" s="721" t="b">
        <v>0</v>
      </c>
      <c r="B1474" s="721"/>
      <c r="C1474" s="721" t="s">
        <v>2431</v>
      </c>
      <c r="D1474" s="734">
        <v>4</v>
      </c>
      <c r="E1474" s="740"/>
      <c r="F1474" s="726"/>
      <c r="G1474" s="723"/>
      <c r="H1474" s="734"/>
      <c r="I1474" s="726"/>
      <c r="J1474" s="726"/>
      <c r="K1474" s="721" t="str">
        <f ca="1">IFERROR(VLOOKUP(C1474,' Disaggregation - Section E '!A$613:J683,3,0),"")</f>
        <v/>
      </c>
      <c r="L1474" s="721"/>
      <c r="M1474" s="721"/>
      <c r="N1474" s="726"/>
    </row>
    <row r="1475" spans="1:14" x14ac:dyDescent="0.35">
      <c r="A1475" s="721" t="b">
        <v>0</v>
      </c>
      <c r="B1475" s="721"/>
      <c r="C1475" s="721" t="s">
        <v>2432</v>
      </c>
      <c r="D1475" s="734">
        <v>4</v>
      </c>
      <c r="E1475" s="740"/>
      <c r="F1475" s="726"/>
      <c r="G1475" s="723"/>
      <c r="H1475" s="734"/>
      <c r="I1475" s="726"/>
      <c r="J1475" s="726"/>
      <c r="K1475" s="721" t="str">
        <f ca="1">IFERROR(VLOOKUP(C1475,' Disaggregation - Section E '!A$613:J684,3,0),"")</f>
        <v/>
      </c>
      <c r="L1475" s="721"/>
      <c r="M1475" s="721"/>
      <c r="N1475" s="726"/>
    </row>
    <row r="1476" spans="1:14" x14ac:dyDescent="0.35">
      <c r="A1476" s="721" t="b">
        <v>0</v>
      </c>
      <c r="B1476" s="721"/>
      <c r="C1476" s="721" t="s">
        <v>2433</v>
      </c>
      <c r="D1476" s="734">
        <v>4</v>
      </c>
      <c r="E1476" s="740"/>
      <c r="F1476" s="726"/>
      <c r="G1476" s="723"/>
      <c r="H1476" s="734"/>
      <c r="I1476" s="726"/>
      <c r="J1476" s="726"/>
      <c r="K1476" s="721" t="str">
        <f ca="1">IFERROR(VLOOKUP(C1476,' Disaggregation - Section E '!A$613:J685,3,0),"")</f>
        <v/>
      </c>
      <c r="L1476" s="721"/>
      <c r="M1476" s="721"/>
      <c r="N1476" s="726"/>
    </row>
    <row r="1477" spans="1:14" x14ac:dyDescent="0.35">
      <c r="A1477" s="721" t="b">
        <v>0</v>
      </c>
      <c r="B1477" s="721"/>
      <c r="C1477" s="721" t="s">
        <v>2434</v>
      </c>
      <c r="D1477" s="734">
        <v>4</v>
      </c>
      <c r="E1477" s="740"/>
      <c r="F1477" s="726"/>
      <c r="G1477" s="723"/>
      <c r="H1477" s="734"/>
      <c r="I1477" s="726"/>
      <c r="J1477" s="726"/>
      <c r="K1477" s="721" t="str">
        <f ca="1">IFERROR(VLOOKUP(C1477,' Disaggregation - Section E '!A$613:J686,3,0),"")</f>
        <v/>
      </c>
      <c r="L1477" s="721"/>
      <c r="M1477" s="721"/>
      <c r="N1477" s="726"/>
    </row>
    <row r="1478" spans="1:14" x14ac:dyDescent="0.35">
      <c r="A1478" s="721" t="b">
        <v>0</v>
      </c>
      <c r="B1478" s="721"/>
      <c r="C1478" s="721" t="s">
        <v>2435</v>
      </c>
      <c r="D1478" s="734">
        <v>4</v>
      </c>
      <c r="E1478" s="740"/>
      <c r="F1478" s="726"/>
      <c r="G1478" s="723"/>
      <c r="H1478" s="734"/>
      <c r="I1478" s="726"/>
      <c r="J1478" s="726"/>
      <c r="K1478" s="721" t="str">
        <f ca="1">IFERROR(VLOOKUP(C1478,' Disaggregation - Section E '!A$613:J687,3,0),"")</f>
        <v/>
      </c>
      <c r="L1478" s="721"/>
      <c r="M1478" s="721"/>
      <c r="N1478" s="726"/>
    </row>
    <row r="1479" spans="1:14" x14ac:dyDescent="0.35">
      <c r="A1479" s="721" t="b">
        <v>0</v>
      </c>
      <c r="B1479" s="721"/>
      <c r="C1479" s="721" t="s">
        <v>2436</v>
      </c>
      <c r="D1479" s="734">
        <v>4</v>
      </c>
      <c r="E1479" s="740"/>
      <c r="F1479" s="726"/>
      <c r="G1479" s="723"/>
      <c r="H1479" s="734"/>
      <c r="I1479" s="726"/>
      <c r="J1479" s="726"/>
      <c r="K1479" s="721" t="str">
        <f ca="1">IFERROR(VLOOKUP(C1479,' Disaggregation - Section E '!A$613:J688,3,0),"")</f>
        <v/>
      </c>
      <c r="L1479" s="721"/>
      <c r="M1479" s="721"/>
      <c r="N1479" s="726"/>
    </row>
    <row r="1480" spans="1:14" x14ac:dyDescent="0.35">
      <c r="A1480" s="721" t="b">
        <v>0</v>
      </c>
      <c r="B1480" s="721"/>
      <c r="C1480" s="721" t="s">
        <v>2437</v>
      </c>
      <c r="D1480" s="734">
        <v>4</v>
      </c>
      <c r="E1480" s="740"/>
      <c r="F1480" s="726"/>
      <c r="G1480" s="723"/>
      <c r="H1480" s="734"/>
      <c r="I1480" s="726"/>
      <c r="J1480" s="726"/>
      <c r="K1480" s="721" t="str">
        <f ca="1">IFERROR(VLOOKUP(C1480,' Disaggregation - Section E '!A$613:J689,3,0),"")</f>
        <v/>
      </c>
      <c r="L1480" s="721"/>
      <c r="M1480" s="721"/>
      <c r="N1480" s="726"/>
    </row>
    <row r="1481" spans="1:14" x14ac:dyDescent="0.35">
      <c r="A1481" s="721" t="b">
        <v>0</v>
      </c>
      <c r="B1481" s="721"/>
      <c r="C1481" s="721" t="s">
        <v>2438</v>
      </c>
      <c r="D1481" s="734">
        <v>4</v>
      </c>
      <c r="E1481" s="740"/>
      <c r="F1481" s="726"/>
      <c r="G1481" s="723"/>
      <c r="H1481" s="734"/>
      <c r="I1481" s="726"/>
      <c r="J1481" s="726"/>
      <c r="K1481" s="721" t="str">
        <f ca="1">IFERROR(VLOOKUP(C1481,' Disaggregation - Section E '!A$613:J690,3,0),"")</f>
        <v/>
      </c>
      <c r="L1481" s="721"/>
      <c r="M1481" s="721"/>
      <c r="N1481" s="726"/>
    </row>
    <row r="1482" spans="1:14" x14ac:dyDescent="0.35">
      <c r="A1482" s="721" t="b">
        <v>0</v>
      </c>
      <c r="B1482" s="721"/>
      <c r="C1482" s="721" t="s">
        <v>2439</v>
      </c>
      <c r="D1482" s="734">
        <v>4</v>
      </c>
      <c r="E1482" s="740"/>
      <c r="F1482" s="726"/>
      <c r="G1482" s="723"/>
      <c r="H1482" s="734"/>
      <c r="I1482" s="726"/>
      <c r="J1482" s="726"/>
      <c r="K1482" s="721" t="str">
        <f ca="1">IFERROR(VLOOKUP(C1482,' Disaggregation - Section E '!A$613:J691,3,0),"")</f>
        <v/>
      </c>
      <c r="L1482" s="721"/>
      <c r="M1482" s="721"/>
      <c r="N1482" s="726"/>
    </row>
    <row r="1483" spans="1:14" x14ac:dyDescent="0.35">
      <c r="A1483" s="721" t="b">
        <v>0</v>
      </c>
      <c r="B1483" s="721"/>
      <c r="C1483" s="721" t="s">
        <v>2440</v>
      </c>
      <c r="D1483" s="734">
        <v>4</v>
      </c>
      <c r="E1483" s="740"/>
      <c r="F1483" s="726"/>
      <c r="G1483" s="723"/>
      <c r="H1483" s="734"/>
      <c r="I1483" s="726"/>
      <c r="J1483" s="726"/>
      <c r="K1483" s="721" t="str">
        <f ca="1">IFERROR(VLOOKUP(C1483,' Disaggregation - Section E '!A$613:J692,3,0),"")</f>
        <v/>
      </c>
      <c r="L1483" s="721"/>
      <c r="M1483" s="721"/>
      <c r="N1483" s="726"/>
    </row>
    <row r="1484" spans="1:14" x14ac:dyDescent="0.35">
      <c r="A1484" s="721" t="b">
        <v>0</v>
      </c>
      <c r="B1484" s="721"/>
      <c r="C1484" s="721" t="s">
        <v>2441</v>
      </c>
      <c r="D1484" s="734">
        <v>4</v>
      </c>
      <c r="E1484" s="740"/>
      <c r="F1484" s="726"/>
      <c r="G1484" s="723"/>
      <c r="H1484" s="734"/>
      <c r="I1484" s="726"/>
      <c r="J1484" s="726"/>
      <c r="K1484" s="721" t="str">
        <f ca="1">IFERROR(VLOOKUP(C1484,' Disaggregation - Section E '!A$613:J693,3,0),"")</f>
        <v/>
      </c>
      <c r="L1484" s="721"/>
      <c r="M1484" s="721"/>
      <c r="N1484" s="726"/>
    </row>
    <row r="1485" spans="1:14" x14ac:dyDescent="0.35">
      <c r="A1485" s="721" t="b">
        <v>0</v>
      </c>
      <c r="B1485" s="721"/>
      <c r="C1485" s="721" t="s">
        <v>2442</v>
      </c>
      <c r="D1485" s="734">
        <v>4</v>
      </c>
      <c r="E1485" s="740"/>
      <c r="F1485" s="726"/>
      <c r="G1485" s="723"/>
      <c r="H1485" s="734"/>
      <c r="I1485" s="726"/>
      <c r="J1485" s="726"/>
      <c r="K1485" s="721" t="str">
        <f ca="1">IFERROR(VLOOKUP(C1485,' Disaggregation - Section E '!A$613:J694,3,0),"")</f>
        <v/>
      </c>
      <c r="L1485" s="721"/>
      <c r="M1485" s="721"/>
      <c r="N1485" s="726"/>
    </row>
    <row r="1486" spans="1:14" x14ac:dyDescent="0.35">
      <c r="A1486" s="721" t="b">
        <v>0</v>
      </c>
      <c r="B1486" s="721"/>
      <c r="C1486" s="721" t="s">
        <v>2443</v>
      </c>
      <c r="D1486" s="734">
        <v>4</v>
      </c>
      <c r="E1486" s="740"/>
      <c r="F1486" s="726"/>
      <c r="G1486" s="723"/>
      <c r="H1486" s="734"/>
      <c r="I1486" s="726"/>
      <c r="J1486" s="726"/>
      <c r="K1486" s="721" t="str">
        <f ca="1">IFERROR(VLOOKUP(C1486,' Disaggregation - Section E '!A$613:J695,3,0),"")</f>
        <v/>
      </c>
      <c r="L1486" s="721"/>
      <c r="M1486" s="721"/>
      <c r="N1486" s="726"/>
    </row>
    <row r="1487" spans="1:14" x14ac:dyDescent="0.35">
      <c r="A1487" s="721" t="b">
        <v>0</v>
      </c>
      <c r="B1487" s="721"/>
      <c r="C1487" s="721" t="s">
        <v>2444</v>
      </c>
      <c r="D1487" s="734">
        <v>4</v>
      </c>
      <c r="E1487" s="740"/>
      <c r="F1487" s="726"/>
      <c r="G1487" s="723"/>
      <c r="H1487" s="734"/>
      <c r="I1487" s="726"/>
      <c r="J1487" s="726"/>
      <c r="K1487" s="721" t="str">
        <f ca="1">IFERROR(VLOOKUP(C1487,' Disaggregation - Section E '!A$613:J696,3,0),"")</f>
        <v/>
      </c>
      <c r="L1487" s="721"/>
      <c r="M1487" s="721"/>
      <c r="N1487" s="726"/>
    </row>
    <row r="1488" spans="1:14" x14ac:dyDescent="0.35">
      <c r="A1488" s="721" t="b">
        <v>0</v>
      </c>
      <c r="B1488" s="721"/>
      <c r="C1488" s="721" t="s">
        <v>2445</v>
      </c>
      <c r="D1488" s="734">
        <v>4</v>
      </c>
      <c r="E1488" s="740"/>
      <c r="F1488" s="726"/>
      <c r="G1488" s="723"/>
      <c r="H1488" s="734"/>
      <c r="I1488" s="726"/>
      <c r="J1488" s="726"/>
      <c r="K1488" s="721" t="str">
        <f ca="1">IFERROR(VLOOKUP(C1488,' Disaggregation - Section E '!A$613:J697,3,0),"")</f>
        <v/>
      </c>
      <c r="L1488" s="721"/>
      <c r="M1488" s="721"/>
      <c r="N1488" s="726"/>
    </row>
    <row r="1489" spans="1:14" x14ac:dyDescent="0.35">
      <c r="A1489" s="721" t="b">
        <v>0</v>
      </c>
      <c r="B1489" s="721"/>
      <c r="C1489" s="721" t="s">
        <v>2446</v>
      </c>
      <c r="D1489" s="734">
        <v>4</v>
      </c>
      <c r="E1489" s="740"/>
      <c r="F1489" s="726"/>
      <c r="G1489" s="723"/>
      <c r="H1489" s="734"/>
      <c r="I1489" s="726"/>
      <c r="J1489" s="726"/>
      <c r="K1489" s="721" t="str">
        <f ca="1">IFERROR(VLOOKUP(C1489,' Disaggregation - Section E '!A$613:J698,3,0),"")</f>
        <v/>
      </c>
      <c r="L1489" s="721"/>
      <c r="M1489" s="721"/>
      <c r="N1489" s="726"/>
    </row>
    <row r="1490" spans="1:14" x14ac:dyDescent="0.35">
      <c r="A1490" s="721" t="b">
        <v>0</v>
      </c>
      <c r="B1490" s="721"/>
      <c r="C1490" s="721" t="s">
        <v>2447</v>
      </c>
      <c r="D1490" s="734">
        <v>5</v>
      </c>
      <c r="E1490" s="740"/>
      <c r="F1490" s="726"/>
      <c r="G1490" s="723"/>
      <c r="H1490" s="734"/>
      <c r="I1490" s="726"/>
      <c r="J1490" s="726"/>
      <c r="K1490" s="721" t="str">
        <f ca="1">IFERROR(VLOOKUP(C1490,' Disaggregation - Section E '!A$613:J699,3,0),"")</f>
        <v/>
      </c>
      <c r="L1490" s="721"/>
      <c r="M1490" s="721"/>
      <c r="N1490" s="726"/>
    </row>
    <row r="1491" spans="1:14" x14ac:dyDescent="0.35">
      <c r="A1491" s="721" t="b">
        <v>0</v>
      </c>
      <c r="B1491" s="721"/>
      <c r="C1491" s="721" t="s">
        <v>2448</v>
      </c>
      <c r="D1491" s="734">
        <v>5</v>
      </c>
      <c r="E1491" s="740"/>
      <c r="F1491" s="726"/>
      <c r="G1491" s="723"/>
      <c r="H1491" s="734"/>
      <c r="I1491" s="726"/>
      <c r="J1491" s="726"/>
      <c r="K1491" s="721" t="str">
        <f ca="1">IFERROR(VLOOKUP(C1491,' Disaggregation - Section E '!A$613:J700,3,0),"")</f>
        <v/>
      </c>
      <c r="L1491" s="721"/>
      <c r="M1491" s="721"/>
      <c r="N1491" s="726"/>
    </row>
    <row r="1492" spans="1:14" x14ac:dyDescent="0.35">
      <c r="A1492" s="721" t="b">
        <v>0</v>
      </c>
      <c r="B1492" s="721"/>
      <c r="C1492" s="721" t="s">
        <v>2449</v>
      </c>
      <c r="D1492" s="734">
        <v>5</v>
      </c>
      <c r="E1492" s="740"/>
      <c r="F1492" s="726"/>
      <c r="G1492" s="723"/>
      <c r="H1492" s="734"/>
      <c r="I1492" s="726"/>
      <c r="J1492" s="726"/>
      <c r="K1492" s="721" t="str">
        <f ca="1">IFERROR(VLOOKUP(C1492,' Disaggregation - Section E '!A$613:J701,3,0),"")</f>
        <v/>
      </c>
      <c r="L1492" s="721"/>
      <c r="M1492" s="721"/>
      <c r="N1492" s="726"/>
    </row>
    <row r="1493" spans="1:14" x14ac:dyDescent="0.35">
      <c r="A1493" s="721" t="b">
        <v>0</v>
      </c>
      <c r="B1493" s="721"/>
      <c r="C1493" s="721" t="s">
        <v>2450</v>
      </c>
      <c r="D1493" s="734">
        <v>5</v>
      </c>
      <c r="E1493" s="740"/>
      <c r="F1493" s="726"/>
      <c r="G1493" s="723"/>
      <c r="H1493" s="734"/>
      <c r="I1493" s="726"/>
      <c r="J1493" s="726"/>
      <c r="K1493" s="721" t="str">
        <f ca="1">IFERROR(VLOOKUP(C1493,' Disaggregation - Section E '!A$613:J702,3,0),"")</f>
        <v/>
      </c>
      <c r="L1493" s="721"/>
      <c r="M1493" s="721"/>
      <c r="N1493" s="726"/>
    </row>
    <row r="1494" spans="1:14" x14ac:dyDescent="0.35">
      <c r="A1494" s="721" t="b">
        <v>0</v>
      </c>
      <c r="B1494" s="721"/>
      <c r="C1494" s="721" t="s">
        <v>2451</v>
      </c>
      <c r="D1494" s="734">
        <v>5</v>
      </c>
      <c r="E1494" s="740"/>
      <c r="F1494" s="726"/>
      <c r="G1494" s="723"/>
      <c r="H1494" s="734"/>
      <c r="I1494" s="726"/>
      <c r="J1494" s="726"/>
      <c r="K1494" s="721" t="str">
        <f ca="1">IFERROR(VLOOKUP(C1494,' Disaggregation - Section E '!A$613:J703,3,0),"")</f>
        <v/>
      </c>
      <c r="L1494" s="721"/>
      <c r="M1494" s="721"/>
      <c r="N1494" s="726"/>
    </row>
    <row r="1495" spans="1:14" x14ac:dyDescent="0.35">
      <c r="A1495" s="721" t="b">
        <v>0</v>
      </c>
      <c r="B1495" s="721"/>
      <c r="C1495" s="721" t="s">
        <v>2452</v>
      </c>
      <c r="D1495" s="734">
        <v>5</v>
      </c>
      <c r="E1495" s="740"/>
      <c r="F1495" s="726"/>
      <c r="G1495" s="723"/>
      <c r="H1495" s="734"/>
      <c r="I1495" s="726"/>
      <c r="J1495" s="726"/>
      <c r="K1495" s="721" t="str">
        <f ca="1">IFERROR(VLOOKUP(C1495,' Disaggregation - Section E '!A$613:J704,3,0),"")</f>
        <v/>
      </c>
      <c r="L1495" s="721"/>
      <c r="M1495" s="721"/>
      <c r="N1495" s="726"/>
    </row>
    <row r="1496" spans="1:14" x14ac:dyDescent="0.35">
      <c r="A1496" s="721" t="b">
        <v>0</v>
      </c>
      <c r="B1496" s="721"/>
      <c r="C1496" s="721" t="s">
        <v>2453</v>
      </c>
      <c r="D1496" s="734">
        <v>5</v>
      </c>
      <c r="E1496" s="740"/>
      <c r="F1496" s="726"/>
      <c r="G1496" s="723"/>
      <c r="H1496" s="734"/>
      <c r="I1496" s="726"/>
      <c r="J1496" s="726"/>
      <c r="K1496" s="721" t="str">
        <f ca="1">IFERROR(VLOOKUP(C1496,' Disaggregation - Section E '!A$613:J705,3,0),"")</f>
        <v/>
      </c>
      <c r="L1496" s="721"/>
      <c r="M1496" s="721"/>
      <c r="N1496" s="726"/>
    </row>
    <row r="1497" spans="1:14" x14ac:dyDescent="0.35">
      <c r="A1497" s="721" t="b">
        <v>0</v>
      </c>
      <c r="B1497" s="721"/>
      <c r="C1497" s="721" t="s">
        <v>2454</v>
      </c>
      <c r="D1497" s="734">
        <v>5</v>
      </c>
      <c r="E1497" s="740"/>
      <c r="F1497" s="726"/>
      <c r="G1497" s="723"/>
      <c r="H1497" s="734"/>
      <c r="I1497" s="726"/>
      <c r="J1497" s="726"/>
      <c r="K1497" s="721" t="str">
        <f ca="1">IFERROR(VLOOKUP(C1497,' Disaggregation - Section E '!A$613:J706,3,0),"")</f>
        <v/>
      </c>
      <c r="L1497" s="721"/>
      <c r="M1497" s="721"/>
      <c r="N1497" s="726"/>
    </row>
    <row r="1498" spans="1:14" x14ac:dyDescent="0.35">
      <c r="A1498" s="721" t="b">
        <v>0</v>
      </c>
      <c r="B1498" s="721"/>
      <c r="C1498" s="721" t="s">
        <v>2455</v>
      </c>
      <c r="D1498" s="734">
        <v>5</v>
      </c>
      <c r="E1498" s="740"/>
      <c r="F1498" s="726"/>
      <c r="G1498" s="723"/>
      <c r="H1498" s="734"/>
      <c r="I1498" s="726"/>
      <c r="J1498" s="726"/>
      <c r="K1498" s="721" t="str">
        <f ca="1">IFERROR(VLOOKUP(C1498,' Disaggregation - Section E '!A$613:J707,3,0),"")</f>
        <v/>
      </c>
      <c r="L1498" s="721"/>
      <c r="M1498" s="721"/>
      <c r="N1498" s="726"/>
    </row>
    <row r="1499" spans="1:14" x14ac:dyDescent="0.35">
      <c r="A1499" s="721" t="b">
        <v>0</v>
      </c>
      <c r="B1499" s="721"/>
      <c r="C1499" s="721" t="s">
        <v>2456</v>
      </c>
      <c r="D1499" s="734">
        <v>5</v>
      </c>
      <c r="E1499" s="740"/>
      <c r="F1499" s="726"/>
      <c r="G1499" s="723"/>
      <c r="H1499" s="734"/>
      <c r="I1499" s="726"/>
      <c r="J1499" s="726"/>
      <c r="K1499" s="721" t="str">
        <f ca="1">IFERROR(VLOOKUP(C1499,' Disaggregation - Section E '!A$613:J708,3,0),"")</f>
        <v/>
      </c>
      <c r="L1499" s="721"/>
      <c r="M1499" s="721"/>
      <c r="N1499" s="726"/>
    </row>
    <row r="1500" spans="1:14" x14ac:dyDescent="0.35">
      <c r="A1500" s="721" t="b">
        <v>0</v>
      </c>
      <c r="B1500" s="721"/>
      <c r="C1500" s="721" t="s">
        <v>2457</v>
      </c>
      <c r="D1500" s="734">
        <v>5</v>
      </c>
      <c r="E1500" s="740"/>
      <c r="F1500" s="726"/>
      <c r="G1500" s="723"/>
      <c r="H1500" s="734"/>
      <c r="I1500" s="726"/>
      <c r="J1500" s="726"/>
      <c r="K1500" s="721" t="str">
        <f ca="1">IFERROR(VLOOKUP(C1500,' Disaggregation - Section E '!A$613:J709,3,0),"")</f>
        <v/>
      </c>
      <c r="L1500" s="721"/>
      <c r="M1500" s="721"/>
      <c r="N1500" s="726"/>
    </row>
    <row r="1501" spans="1:14" x14ac:dyDescent="0.35">
      <c r="A1501" s="721" t="b">
        <v>0</v>
      </c>
      <c r="B1501" s="721"/>
      <c r="C1501" s="721" t="s">
        <v>2458</v>
      </c>
      <c r="D1501" s="734">
        <v>5</v>
      </c>
      <c r="E1501" s="740"/>
      <c r="F1501" s="726"/>
      <c r="G1501" s="723"/>
      <c r="H1501" s="734"/>
      <c r="I1501" s="726"/>
      <c r="J1501" s="726"/>
      <c r="K1501" s="721" t="str">
        <f ca="1">IFERROR(VLOOKUP(C1501,' Disaggregation - Section E '!A$613:J710,3,0),"")</f>
        <v/>
      </c>
      <c r="L1501" s="721"/>
      <c r="M1501" s="721"/>
      <c r="N1501" s="726"/>
    </row>
    <row r="1502" spans="1:14" x14ac:dyDescent="0.35">
      <c r="A1502" s="721" t="b">
        <v>0</v>
      </c>
      <c r="B1502" s="721"/>
      <c r="C1502" s="721" t="s">
        <v>2459</v>
      </c>
      <c r="D1502" s="734">
        <v>5</v>
      </c>
      <c r="E1502" s="740"/>
      <c r="F1502" s="726"/>
      <c r="G1502" s="723"/>
      <c r="H1502" s="734"/>
      <c r="I1502" s="726"/>
      <c r="J1502" s="726"/>
      <c r="K1502" s="721" t="str">
        <f ca="1">IFERROR(VLOOKUP(C1502,' Disaggregation - Section E '!A$613:J711,3,0),"")</f>
        <v/>
      </c>
      <c r="L1502" s="721"/>
      <c r="M1502" s="721"/>
      <c r="N1502" s="726"/>
    </row>
    <row r="1503" spans="1:14" x14ac:dyDescent="0.35">
      <c r="A1503" s="721" t="b">
        <v>0</v>
      </c>
      <c r="B1503" s="721"/>
      <c r="C1503" s="721" t="s">
        <v>2460</v>
      </c>
      <c r="D1503" s="734">
        <v>5</v>
      </c>
      <c r="E1503" s="740"/>
      <c r="F1503" s="726"/>
      <c r="G1503" s="723"/>
      <c r="H1503" s="734"/>
      <c r="I1503" s="726"/>
      <c r="J1503" s="726"/>
      <c r="K1503" s="721" t="str">
        <f ca="1">IFERROR(VLOOKUP(C1503,' Disaggregation - Section E '!A$613:J712,3,0),"")</f>
        <v/>
      </c>
      <c r="L1503" s="721"/>
      <c r="M1503" s="721"/>
      <c r="N1503" s="726"/>
    </row>
    <row r="1504" spans="1:14" x14ac:dyDescent="0.35">
      <c r="A1504" s="721" t="b">
        <v>0</v>
      </c>
      <c r="B1504" s="721"/>
      <c r="C1504" s="721" t="s">
        <v>2461</v>
      </c>
      <c r="D1504" s="734">
        <v>5</v>
      </c>
      <c r="E1504" s="740"/>
      <c r="F1504" s="726"/>
      <c r="G1504" s="723"/>
      <c r="H1504" s="734"/>
      <c r="I1504" s="726"/>
      <c r="J1504" s="726"/>
      <c r="K1504" s="721" t="str">
        <f ca="1">IFERROR(VLOOKUP(C1504,' Disaggregation - Section E '!A$613:J713,3,0),"")</f>
        <v/>
      </c>
      <c r="L1504" s="721"/>
      <c r="M1504" s="721"/>
      <c r="N1504" s="726"/>
    </row>
    <row r="1505" spans="1:14" x14ac:dyDescent="0.35">
      <c r="A1505" s="721" t="b">
        <v>0</v>
      </c>
      <c r="B1505" s="721"/>
      <c r="C1505" s="721" t="s">
        <v>2462</v>
      </c>
      <c r="D1505" s="734">
        <v>5</v>
      </c>
      <c r="E1505" s="740"/>
      <c r="F1505" s="726"/>
      <c r="G1505" s="723"/>
      <c r="H1505" s="734"/>
      <c r="I1505" s="726"/>
      <c r="J1505" s="726"/>
      <c r="K1505" s="721" t="str">
        <f ca="1">IFERROR(VLOOKUP(C1505,' Disaggregation - Section E '!A$613:J714,3,0),"")</f>
        <v/>
      </c>
      <c r="L1505" s="721"/>
      <c r="M1505" s="721"/>
      <c r="N1505" s="726"/>
    </row>
    <row r="1506" spans="1:14" x14ac:dyDescent="0.35">
      <c r="A1506" s="721" t="b">
        <v>0</v>
      </c>
      <c r="B1506" s="721"/>
      <c r="C1506" s="721" t="s">
        <v>2463</v>
      </c>
      <c r="D1506" s="734">
        <v>5</v>
      </c>
      <c r="E1506" s="740"/>
      <c r="F1506" s="726"/>
      <c r="G1506" s="723"/>
      <c r="H1506" s="734"/>
      <c r="I1506" s="726"/>
      <c r="J1506" s="726"/>
      <c r="K1506" s="721" t="str">
        <f ca="1">IFERROR(VLOOKUP(C1506,' Disaggregation - Section E '!A$613:J715,3,0),"")</f>
        <v/>
      </c>
      <c r="L1506" s="721"/>
      <c r="M1506" s="721"/>
      <c r="N1506" s="726"/>
    </row>
    <row r="1507" spans="1:14" x14ac:dyDescent="0.35">
      <c r="A1507" s="721" t="b">
        <v>0</v>
      </c>
      <c r="B1507" s="721"/>
      <c r="C1507" s="721" t="s">
        <v>2464</v>
      </c>
      <c r="D1507" s="734">
        <v>5</v>
      </c>
      <c r="E1507" s="740"/>
      <c r="F1507" s="726"/>
      <c r="G1507" s="723"/>
      <c r="H1507" s="734"/>
      <c r="I1507" s="726"/>
      <c r="J1507" s="726"/>
      <c r="K1507" s="721" t="str">
        <f ca="1">IFERROR(VLOOKUP(C1507,' Disaggregation - Section E '!A$613:J716,3,0),"")</f>
        <v/>
      </c>
      <c r="L1507" s="721"/>
      <c r="M1507" s="721"/>
      <c r="N1507" s="726"/>
    </row>
    <row r="1508" spans="1:14" x14ac:dyDescent="0.35">
      <c r="A1508" s="721" t="b">
        <v>0</v>
      </c>
      <c r="B1508" s="721"/>
      <c r="C1508" s="721" t="s">
        <v>2465</v>
      </c>
      <c r="D1508" s="734">
        <v>5</v>
      </c>
      <c r="E1508" s="740"/>
      <c r="F1508" s="726"/>
      <c r="G1508" s="723"/>
      <c r="H1508" s="734"/>
      <c r="I1508" s="726"/>
      <c r="J1508" s="726"/>
      <c r="K1508" s="721" t="str">
        <f ca="1">IFERROR(VLOOKUP(C1508,' Disaggregation - Section E '!A$613:J717,3,0),"")</f>
        <v/>
      </c>
      <c r="L1508" s="721"/>
      <c r="M1508" s="721"/>
      <c r="N1508" s="726"/>
    </row>
    <row r="1509" spans="1:14" x14ac:dyDescent="0.35">
      <c r="A1509" s="721" t="b">
        <v>0</v>
      </c>
      <c r="B1509" s="721"/>
      <c r="C1509" s="721" t="s">
        <v>2466</v>
      </c>
      <c r="D1509" s="734">
        <v>5</v>
      </c>
      <c r="E1509" s="740"/>
      <c r="F1509" s="726"/>
      <c r="G1509" s="723"/>
      <c r="H1509" s="734"/>
      <c r="I1509" s="726"/>
      <c r="J1509" s="726"/>
      <c r="K1509" s="721" t="str">
        <f ca="1">IFERROR(VLOOKUP(C1509,' Disaggregation - Section E '!A$613:J718,3,0),"")</f>
        <v/>
      </c>
      <c r="L1509" s="721"/>
      <c r="M1509" s="721"/>
      <c r="N1509" s="726"/>
    </row>
    <row r="1510" spans="1:14" x14ac:dyDescent="0.35">
      <c r="A1510" s="721" t="b">
        <v>0</v>
      </c>
      <c r="B1510" s="721"/>
      <c r="C1510" s="721" t="s">
        <v>2467</v>
      </c>
      <c r="D1510" s="734">
        <v>6</v>
      </c>
      <c r="E1510" s="740"/>
      <c r="F1510" s="726"/>
      <c r="G1510" s="723"/>
      <c r="H1510" s="734"/>
      <c r="I1510" s="726"/>
      <c r="J1510" s="726"/>
      <c r="K1510" s="721" t="str">
        <f ca="1">IFERROR(VLOOKUP(C1510,' Disaggregation - Section E '!A$613:J719,3,0),"")</f>
        <v/>
      </c>
      <c r="L1510" s="721"/>
      <c r="M1510" s="721"/>
      <c r="N1510" s="726"/>
    </row>
    <row r="1511" spans="1:14" x14ac:dyDescent="0.35">
      <c r="A1511" s="721" t="b">
        <v>0</v>
      </c>
      <c r="B1511" s="721"/>
      <c r="C1511" s="721" t="s">
        <v>2468</v>
      </c>
      <c r="D1511" s="734">
        <v>6</v>
      </c>
      <c r="E1511" s="740"/>
      <c r="F1511" s="726"/>
      <c r="G1511" s="723"/>
      <c r="H1511" s="734"/>
      <c r="I1511" s="726"/>
      <c r="J1511" s="726"/>
      <c r="K1511" s="721" t="str">
        <f ca="1">IFERROR(VLOOKUP(C1511,' Disaggregation - Section E '!A$613:J720,3,0),"")</f>
        <v/>
      </c>
      <c r="L1511" s="721"/>
      <c r="M1511" s="721"/>
      <c r="N1511" s="726"/>
    </row>
    <row r="1512" spans="1:14" x14ac:dyDescent="0.35">
      <c r="A1512" s="721" t="b">
        <v>0</v>
      </c>
      <c r="B1512" s="721"/>
      <c r="C1512" s="721" t="s">
        <v>2469</v>
      </c>
      <c r="D1512" s="734">
        <v>6</v>
      </c>
      <c r="E1512" s="740"/>
      <c r="F1512" s="726"/>
      <c r="G1512" s="723"/>
      <c r="H1512" s="734"/>
      <c r="I1512" s="726"/>
      <c r="J1512" s="726"/>
      <c r="K1512" s="721" t="str">
        <f ca="1">IFERROR(VLOOKUP(C1512,' Disaggregation - Section E '!A$613:J721,3,0),"")</f>
        <v/>
      </c>
      <c r="L1512" s="721"/>
      <c r="M1512" s="721"/>
      <c r="N1512" s="726"/>
    </row>
    <row r="1513" spans="1:14" x14ac:dyDescent="0.35">
      <c r="A1513" s="721" t="b">
        <v>0</v>
      </c>
      <c r="B1513" s="721"/>
      <c r="C1513" s="721" t="s">
        <v>2470</v>
      </c>
      <c r="D1513" s="734">
        <v>6</v>
      </c>
      <c r="E1513" s="740"/>
      <c r="F1513" s="726"/>
      <c r="G1513" s="723"/>
      <c r="H1513" s="734"/>
      <c r="I1513" s="726"/>
      <c r="J1513" s="726"/>
      <c r="K1513" s="721" t="str">
        <f ca="1">IFERROR(VLOOKUP(C1513,' Disaggregation - Section E '!A$613:J722,3,0),"")</f>
        <v/>
      </c>
      <c r="L1513" s="721"/>
      <c r="M1513" s="721"/>
      <c r="N1513" s="726"/>
    </row>
    <row r="1514" spans="1:14" x14ac:dyDescent="0.35">
      <c r="A1514" s="721" t="b">
        <v>0</v>
      </c>
      <c r="B1514" s="721"/>
      <c r="C1514" s="721" t="s">
        <v>2471</v>
      </c>
      <c r="D1514" s="734">
        <v>6</v>
      </c>
      <c r="E1514" s="740"/>
      <c r="F1514" s="726"/>
      <c r="G1514" s="723"/>
      <c r="H1514" s="734"/>
      <c r="I1514" s="726"/>
      <c r="J1514" s="726"/>
      <c r="K1514" s="721" t="str">
        <f ca="1">IFERROR(VLOOKUP(C1514,' Disaggregation - Section E '!A$613:J723,3,0),"")</f>
        <v/>
      </c>
      <c r="L1514" s="721"/>
      <c r="M1514" s="721"/>
      <c r="N1514" s="726"/>
    </row>
    <row r="1515" spans="1:14" x14ac:dyDescent="0.35">
      <c r="A1515" s="721" t="b">
        <v>0</v>
      </c>
      <c r="B1515" s="721"/>
      <c r="C1515" s="721" t="s">
        <v>2472</v>
      </c>
      <c r="D1515" s="734">
        <v>6</v>
      </c>
      <c r="E1515" s="740"/>
      <c r="F1515" s="726"/>
      <c r="G1515" s="723"/>
      <c r="H1515" s="734"/>
      <c r="I1515" s="726"/>
      <c r="J1515" s="726"/>
      <c r="K1515" s="721" t="str">
        <f ca="1">IFERROR(VLOOKUP(C1515,' Disaggregation - Section E '!A$613:J724,3,0),"")</f>
        <v/>
      </c>
      <c r="L1515" s="721"/>
      <c r="M1515" s="721"/>
      <c r="N1515" s="726"/>
    </row>
    <row r="1516" spans="1:14" x14ac:dyDescent="0.35">
      <c r="A1516" s="721" t="b">
        <v>0</v>
      </c>
      <c r="B1516" s="721"/>
      <c r="C1516" s="721" t="s">
        <v>2473</v>
      </c>
      <c r="D1516" s="734">
        <v>6</v>
      </c>
      <c r="E1516" s="740"/>
      <c r="F1516" s="726"/>
      <c r="G1516" s="723"/>
      <c r="H1516" s="734"/>
      <c r="I1516" s="726"/>
      <c r="J1516" s="726"/>
      <c r="K1516" s="721" t="str">
        <f ca="1">IFERROR(VLOOKUP(C1516,' Disaggregation - Section E '!A$613:J725,3,0),"")</f>
        <v/>
      </c>
      <c r="L1516" s="721"/>
      <c r="M1516" s="721"/>
      <c r="N1516" s="726"/>
    </row>
    <row r="1517" spans="1:14" x14ac:dyDescent="0.35">
      <c r="A1517" s="721" t="b">
        <v>0</v>
      </c>
      <c r="B1517" s="721"/>
      <c r="C1517" s="721" t="s">
        <v>2474</v>
      </c>
      <c r="D1517" s="734">
        <v>6</v>
      </c>
      <c r="E1517" s="740"/>
      <c r="F1517" s="726"/>
      <c r="G1517" s="723"/>
      <c r="H1517" s="734"/>
      <c r="I1517" s="726"/>
      <c r="J1517" s="726"/>
      <c r="K1517" s="721" t="str">
        <f ca="1">IFERROR(VLOOKUP(C1517,' Disaggregation - Section E '!A$613:J726,3,0),"")</f>
        <v/>
      </c>
      <c r="L1517" s="721"/>
      <c r="M1517" s="721"/>
      <c r="N1517" s="726"/>
    </row>
    <row r="1518" spans="1:14" x14ac:dyDescent="0.35">
      <c r="A1518" s="721" t="b">
        <v>0</v>
      </c>
      <c r="B1518" s="721"/>
      <c r="C1518" s="721" t="s">
        <v>2475</v>
      </c>
      <c r="D1518" s="734">
        <v>6</v>
      </c>
      <c r="E1518" s="740"/>
      <c r="F1518" s="726"/>
      <c r="G1518" s="723"/>
      <c r="H1518" s="734"/>
      <c r="I1518" s="726"/>
      <c r="J1518" s="726"/>
      <c r="K1518" s="721" t="str">
        <f ca="1">IFERROR(VLOOKUP(C1518,' Disaggregation - Section E '!A$613:J727,3,0),"")</f>
        <v/>
      </c>
      <c r="L1518" s="721"/>
      <c r="M1518" s="721"/>
      <c r="N1518" s="726"/>
    </row>
    <row r="1519" spans="1:14" x14ac:dyDescent="0.35">
      <c r="A1519" s="721" t="b">
        <v>0</v>
      </c>
      <c r="B1519" s="721"/>
      <c r="C1519" s="721" t="s">
        <v>2476</v>
      </c>
      <c r="D1519" s="734">
        <v>6</v>
      </c>
      <c r="E1519" s="740"/>
      <c r="F1519" s="726"/>
      <c r="G1519" s="723"/>
      <c r="H1519" s="734"/>
      <c r="I1519" s="726"/>
      <c r="J1519" s="726"/>
      <c r="K1519" s="721" t="str">
        <f ca="1">IFERROR(VLOOKUP(C1519,' Disaggregation - Section E '!A$613:J728,3,0),"")</f>
        <v/>
      </c>
      <c r="L1519" s="721"/>
      <c r="M1519" s="721"/>
      <c r="N1519" s="726"/>
    </row>
    <row r="1520" spans="1:14" x14ac:dyDescent="0.35">
      <c r="A1520" s="721" t="b">
        <v>0</v>
      </c>
      <c r="B1520" s="721"/>
      <c r="C1520" s="721" t="s">
        <v>2477</v>
      </c>
      <c r="D1520" s="734">
        <v>6</v>
      </c>
      <c r="E1520" s="740"/>
      <c r="F1520" s="726"/>
      <c r="G1520" s="723"/>
      <c r="H1520" s="734"/>
      <c r="I1520" s="726"/>
      <c r="J1520" s="726"/>
      <c r="K1520" s="721" t="str">
        <f ca="1">IFERROR(VLOOKUP(C1520,' Disaggregation - Section E '!A$613:J729,3,0),"")</f>
        <v/>
      </c>
      <c r="L1520" s="721"/>
      <c r="M1520" s="721"/>
      <c r="N1520" s="726"/>
    </row>
    <row r="1521" spans="1:14" x14ac:dyDescent="0.35">
      <c r="A1521" s="721" t="b">
        <v>0</v>
      </c>
      <c r="B1521" s="721"/>
      <c r="C1521" s="721" t="s">
        <v>2478</v>
      </c>
      <c r="D1521" s="734">
        <v>6</v>
      </c>
      <c r="E1521" s="740"/>
      <c r="F1521" s="726"/>
      <c r="G1521" s="723"/>
      <c r="H1521" s="734"/>
      <c r="I1521" s="726"/>
      <c r="J1521" s="726"/>
      <c r="K1521" s="721" t="str">
        <f ca="1">IFERROR(VLOOKUP(C1521,' Disaggregation - Section E '!A$613:J730,3,0),"")</f>
        <v/>
      </c>
      <c r="L1521" s="721"/>
      <c r="M1521" s="721"/>
      <c r="N1521" s="726"/>
    </row>
    <row r="1522" spans="1:14" x14ac:dyDescent="0.35">
      <c r="A1522" s="721" t="b">
        <v>0</v>
      </c>
      <c r="B1522" s="721"/>
      <c r="C1522" s="721" t="s">
        <v>2479</v>
      </c>
      <c r="D1522" s="734">
        <v>6</v>
      </c>
      <c r="E1522" s="740"/>
      <c r="F1522" s="726"/>
      <c r="G1522" s="723"/>
      <c r="H1522" s="734"/>
      <c r="I1522" s="726"/>
      <c r="J1522" s="726"/>
      <c r="K1522" s="721" t="str">
        <f ca="1">IFERROR(VLOOKUP(C1522,' Disaggregation - Section E '!A$613:J731,3,0),"")</f>
        <v/>
      </c>
      <c r="L1522" s="721"/>
      <c r="M1522" s="721"/>
      <c r="N1522" s="726"/>
    </row>
    <row r="1523" spans="1:14" x14ac:dyDescent="0.35">
      <c r="A1523" s="721" t="b">
        <v>0</v>
      </c>
      <c r="B1523" s="721"/>
      <c r="C1523" s="721" t="s">
        <v>2480</v>
      </c>
      <c r="D1523" s="734">
        <v>6</v>
      </c>
      <c r="E1523" s="740"/>
      <c r="F1523" s="726"/>
      <c r="G1523" s="723"/>
      <c r="H1523" s="734"/>
      <c r="I1523" s="726"/>
      <c r="J1523" s="726"/>
      <c r="K1523" s="721" t="str">
        <f ca="1">IFERROR(VLOOKUP(C1523,' Disaggregation - Section E '!A$613:J732,3,0),"")</f>
        <v/>
      </c>
      <c r="L1523" s="721"/>
      <c r="M1523" s="721"/>
      <c r="N1523" s="726"/>
    </row>
    <row r="1524" spans="1:14" x14ac:dyDescent="0.35">
      <c r="A1524" s="721" t="b">
        <v>0</v>
      </c>
      <c r="B1524" s="721"/>
      <c r="C1524" s="721" t="s">
        <v>2481</v>
      </c>
      <c r="D1524" s="734">
        <v>6</v>
      </c>
      <c r="E1524" s="740"/>
      <c r="F1524" s="726"/>
      <c r="G1524" s="723"/>
      <c r="H1524" s="734"/>
      <c r="I1524" s="726"/>
      <c r="J1524" s="726"/>
      <c r="K1524" s="721" t="str">
        <f ca="1">IFERROR(VLOOKUP(C1524,' Disaggregation - Section E '!A$613:J733,3,0),"")</f>
        <v/>
      </c>
      <c r="L1524" s="721"/>
      <c r="M1524" s="721"/>
      <c r="N1524" s="726"/>
    </row>
    <row r="1525" spans="1:14" x14ac:dyDescent="0.35">
      <c r="A1525" s="721" t="b">
        <v>0</v>
      </c>
      <c r="B1525" s="721"/>
      <c r="C1525" s="721" t="s">
        <v>2482</v>
      </c>
      <c r="D1525" s="734">
        <v>6</v>
      </c>
      <c r="E1525" s="740"/>
      <c r="F1525" s="726"/>
      <c r="G1525" s="723"/>
      <c r="H1525" s="734"/>
      <c r="I1525" s="726"/>
      <c r="J1525" s="726"/>
      <c r="K1525" s="721" t="str">
        <f ca="1">IFERROR(VLOOKUP(C1525,' Disaggregation - Section E '!A$613:J734,3,0),"")</f>
        <v/>
      </c>
      <c r="L1525" s="721"/>
      <c r="M1525" s="721"/>
      <c r="N1525" s="726"/>
    </row>
    <row r="1526" spans="1:14" x14ac:dyDescent="0.35">
      <c r="A1526" s="721" t="b">
        <v>0</v>
      </c>
      <c r="B1526" s="721"/>
      <c r="C1526" s="721" t="s">
        <v>2483</v>
      </c>
      <c r="D1526" s="734">
        <v>6</v>
      </c>
      <c r="E1526" s="740"/>
      <c r="F1526" s="726"/>
      <c r="G1526" s="723"/>
      <c r="H1526" s="734"/>
      <c r="I1526" s="726"/>
      <c r="J1526" s="726"/>
      <c r="K1526" s="721" t="str">
        <f ca="1">IFERROR(VLOOKUP(C1526,' Disaggregation - Section E '!A$613:J735,3,0),"")</f>
        <v/>
      </c>
      <c r="L1526" s="721"/>
      <c r="M1526" s="721"/>
      <c r="N1526" s="726"/>
    </row>
    <row r="1527" spans="1:14" x14ac:dyDescent="0.35">
      <c r="A1527" s="721" t="b">
        <v>0</v>
      </c>
      <c r="B1527" s="721"/>
      <c r="C1527" s="721" t="s">
        <v>2484</v>
      </c>
      <c r="D1527" s="734">
        <v>6</v>
      </c>
      <c r="E1527" s="740"/>
      <c r="F1527" s="726"/>
      <c r="G1527" s="723"/>
      <c r="H1527" s="734"/>
      <c r="I1527" s="726"/>
      <c r="J1527" s="726"/>
      <c r="K1527" s="721" t="str">
        <f ca="1">IFERROR(VLOOKUP(C1527,' Disaggregation - Section E '!A$613:J736,3,0),"")</f>
        <v/>
      </c>
      <c r="L1527" s="721"/>
      <c r="M1527" s="721"/>
      <c r="N1527" s="726"/>
    </row>
    <row r="1528" spans="1:14" x14ac:dyDescent="0.35">
      <c r="A1528" s="721" t="b">
        <v>0</v>
      </c>
      <c r="B1528" s="721"/>
      <c r="C1528" s="721" t="s">
        <v>2485</v>
      </c>
      <c r="D1528" s="734">
        <v>6</v>
      </c>
      <c r="E1528" s="740"/>
      <c r="F1528" s="726"/>
      <c r="G1528" s="723"/>
      <c r="H1528" s="734"/>
      <c r="I1528" s="726"/>
      <c r="J1528" s="726"/>
      <c r="K1528" s="721" t="str">
        <f ca="1">IFERROR(VLOOKUP(C1528,' Disaggregation - Section E '!A$613:J737,3,0),"")</f>
        <v/>
      </c>
      <c r="L1528" s="721"/>
      <c r="M1528" s="721"/>
      <c r="N1528" s="726"/>
    </row>
    <row r="1529" spans="1:14" x14ac:dyDescent="0.35">
      <c r="A1529" s="721" t="b">
        <v>0</v>
      </c>
      <c r="B1529" s="721"/>
      <c r="C1529" s="721" t="s">
        <v>2486</v>
      </c>
      <c r="D1529" s="734">
        <v>6</v>
      </c>
      <c r="E1529" s="740"/>
      <c r="F1529" s="726"/>
      <c r="G1529" s="723"/>
      <c r="H1529" s="734"/>
      <c r="I1529" s="726"/>
      <c r="J1529" s="726"/>
      <c r="K1529" s="721" t="str">
        <f ca="1">IFERROR(VLOOKUP(C1529,' Disaggregation - Section E '!A$613:J738,3,0),"")</f>
        <v/>
      </c>
      <c r="L1529" s="721"/>
      <c r="M1529" s="721"/>
      <c r="N1529" s="726"/>
    </row>
    <row r="1530" spans="1:14" x14ac:dyDescent="0.35">
      <c r="A1530" s="721" t="b">
        <v>0</v>
      </c>
      <c r="B1530" s="721"/>
      <c r="C1530" s="721" t="s">
        <v>2487</v>
      </c>
      <c r="D1530" s="734">
        <v>7</v>
      </c>
      <c r="E1530" s="740"/>
      <c r="F1530" s="726"/>
      <c r="G1530" s="723"/>
      <c r="H1530" s="734"/>
      <c r="I1530" s="726"/>
      <c r="J1530" s="726"/>
      <c r="K1530" s="721" t="str">
        <f ca="1">IFERROR(VLOOKUP(C1530,' Disaggregation - Section E '!A$613:J739,3,0),"")</f>
        <v/>
      </c>
      <c r="L1530" s="721"/>
      <c r="M1530" s="721"/>
      <c r="N1530" s="726"/>
    </row>
    <row r="1531" spans="1:14" x14ac:dyDescent="0.35">
      <c r="A1531" s="721" t="b">
        <v>0</v>
      </c>
      <c r="B1531" s="721"/>
      <c r="C1531" s="721" t="s">
        <v>2488</v>
      </c>
      <c r="D1531" s="734">
        <v>7</v>
      </c>
      <c r="E1531" s="740"/>
      <c r="F1531" s="726"/>
      <c r="G1531" s="723"/>
      <c r="H1531" s="734"/>
      <c r="I1531" s="726"/>
      <c r="J1531" s="726"/>
      <c r="K1531" s="721" t="str">
        <f ca="1">IFERROR(VLOOKUP(C1531,' Disaggregation - Section E '!A$613:J740,3,0),"")</f>
        <v/>
      </c>
      <c r="L1531" s="721"/>
      <c r="M1531" s="721"/>
      <c r="N1531" s="726"/>
    </row>
    <row r="1532" spans="1:14" x14ac:dyDescent="0.35">
      <c r="A1532" s="721" t="b">
        <v>0</v>
      </c>
      <c r="B1532" s="721"/>
      <c r="C1532" s="721" t="s">
        <v>2489</v>
      </c>
      <c r="D1532" s="734">
        <v>7</v>
      </c>
      <c r="E1532" s="740"/>
      <c r="F1532" s="726"/>
      <c r="G1532" s="723"/>
      <c r="H1532" s="734"/>
      <c r="I1532" s="726"/>
      <c r="J1532" s="726"/>
      <c r="K1532" s="721" t="str">
        <f ca="1">IFERROR(VLOOKUP(C1532,' Disaggregation - Section E '!A$613:J741,3,0),"")</f>
        <v/>
      </c>
      <c r="L1532" s="721"/>
      <c r="M1532" s="721"/>
      <c r="N1532" s="726"/>
    </row>
    <row r="1533" spans="1:14" x14ac:dyDescent="0.35">
      <c r="A1533" s="721" t="b">
        <v>0</v>
      </c>
      <c r="B1533" s="721"/>
      <c r="C1533" s="721" t="s">
        <v>2490</v>
      </c>
      <c r="D1533" s="734">
        <v>7</v>
      </c>
      <c r="E1533" s="740"/>
      <c r="F1533" s="726"/>
      <c r="G1533" s="723"/>
      <c r="H1533" s="734"/>
      <c r="I1533" s="726"/>
      <c r="J1533" s="726"/>
      <c r="K1533" s="721" t="str">
        <f ca="1">IFERROR(VLOOKUP(C1533,' Disaggregation - Section E '!A$613:J742,3,0),"")</f>
        <v/>
      </c>
      <c r="L1533" s="721"/>
      <c r="M1533" s="721"/>
      <c r="N1533" s="726"/>
    </row>
    <row r="1534" spans="1:14" x14ac:dyDescent="0.35">
      <c r="A1534" s="721" t="b">
        <v>0</v>
      </c>
      <c r="B1534" s="721"/>
      <c r="C1534" s="721" t="s">
        <v>2491</v>
      </c>
      <c r="D1534" s="734">
        <v>7</v>
      </c>
      <c r="E1534" s="740"/>
      <c r="F1534" s="726"/>
      <c r="G1534" s="723"/>
      <c r="H1534" s="734"/>
      <c r="I1534" s="726"/>
      <c r="J1534" s="726"/>
      <c r="K1534" s="721" t="str">
        <f ca="1">IFERROR(VLOOKUP(C1534,' Disaggregation - Section E '!A$613:J743,3,0),"")</f>
        <v/>
      </c>
      <c r="L1534" s="721"/>
      <c r="M1534" s="721"/>
      <c r="N1534" s="726"/>
    </row>
    <row r="1535" spans="1:14" x14ac:dyDescent="0.35">
      <c r="A1535" s="721" t="b">
        <v>0</v>
      </c>
      <c r="B1535" s="721"/>
      <c r="C1535" s="721" t="s">
        <v>2492</v>
      </c>
      <c r="D1535" s="734">
        <v>7</v>
      </c>
      <c r="E1535" s="740"/>
      <c r="F1535" s="726"/>
      <c r="G1535" s="723"/>
      <c r="H1535" s="734"/>
      <c r="I1535" s="726"/>
      <c r="J1535" s="726"/>
      <c r="K1535" s="721" t="str">
        <f ca="1">IFERROR(VLOOKUP(C1535,' Disaggregation - Section E '!A$613:J744,3,0),"")</f>
        <v/>
      </c>
      <c r="L1535" s="721"/>
      <c r="M1535" s="721"/>
      <c r="N1535" s="726"/>
    </row>
    <row r="1536" spans="1:14" x14ac:dyDescent="0.35">
      <c r="A1536" s="721" t="b">
        <v>0</v>
      </c>
      <c r="B1536" s="721"/>
      <c r="C1536" s="721" t="s">
        <v>2493</v>
      </c>
      <c r="D1536" s="734">
        <v>7</v>
      </c>
      <c r="E1536" s="740"/>
      <c r="F1536" s="726"/>
      <c r="G1536" s="723"/>
      <c r="H1536" s="734"/>
      <c r="I1536" s="726"/>
      <c r="J1536" s="726"/>
      <c r="K1536" s="721" t="str">
        <f ca="1">IFERROR(VLOOKUP(C1536,' Disaggregation - Section E '!A$613:J745,3,0),"")</f>
        <v/>
      </c>
      <c r="L1536" s="721"/>
      <c r="M1536" s="721"/>
      <c r="N1536" s="726"/>
    </row>
    <row r="1537" spans="1:14" x14ac:dyDescent="0.35">
      <c r="A1537" s="721" t="b">
        <v>0</v>
      </c>
      <c r="B1537" s="721"/>
      <c r="C1537" s="721" t="s">
        <v>2494</v>
      </c>
      <c r="D1537" s="734">
        <v>7</v>
      </c>
      <c r="E1537" s="740"/>
      <c r="F1537" s="726"/>
      <c r="G1537" s="723"/>
      <c r="H1537" s="734"/>
      <c r="I1537" s="726"/>
      <c r="J1537" s="726"/>
      <c r="K1537" s="721" t="str">
        <f ca="1">IFERROR(VLOOKUP(C1537,' Disaggregation - Section E '!A$613:J746,3,0),"")</f>
        <v/>
      </c>
      <c r="L1537" s="721"/>
      <c r="M1537" s="721"/>
      <c r="N1537" s="726"/>
    </row>
    <row r="1538" spans="1:14" x14ac:dyDescent="0.35">
      <c r="A1538" s="721" t="b">
        <v>0</v>
      </c>
      <c r="B1538" s="721"/>
      <c r="C1538" s="721" t="s">
        <v>2495</v>
      </c>
      <c r="D1538" s="734">
        <v>7</v>
      </c>
      <c r="E1538" s="740"/>
      <c r="F1538" s="726"/>
      <c r="G1538" s="723"/>
      <c r="H1538" s="734"/>
      <c r="I1538" s="726"/>
      <c r="J1538" s="726"/>
      <c r="K1538" s="721" t="str">
        <f ca="1">IFERROR(VLOOKUP(C1538,' Disaggregation - Section E '!A$613:J747,3,0),"")</f>
        <v/>
      </c>
      <c r="L1538" s="721"/>
      <c r="M1538" s="721"/>
      <c r="N1538" s="726"/>
    </row>
    <row r="1539" spans="1:14" x14ac:dyDescent="0.35">
      <c r="A1539" s="721" t="b">
        <v>0</v>
      </c>
      <c r="B1539" s="721"/>
      <c r="C1539" s="721" t="s">
        <v>2496</v>
      </c>
      <c r="D1539" s="734">
        <v>7</v>
      </c>
      <c r="E1539" s="740"/>
      <c r="F1539" s="726"/>
      <c r="G1539" s="723"/>
      <c r="H1539" s="734"/>
      <c r="I1539" s="726"/>
      <c r="J1539" s="726"/>
      <c r="K1539" s="721" t="str">
        <f ca="1">IFERROR(VLOOKUP(C1539,' Disaggregation - Section E '!A$613:J748,3,0),"")</f>
        <v/>
      </c>
      <c r="L1539" s="721"/>
      <c r="M1539" s="721"/>
      <c r="N1539" s="726"/>
    </row>
    <row r="1540" spans="1:14" x14ac:dyDescent="0.35">
      <c r="A1540" s="721" t="b">
        <v>0</v>
      </c>
      <c r="B1540" s="721"/>
      <c r="C1540" s="721" t="s">
        <v>2497</v>
      </c>
      <c r="D1540" s="734">
        <v>7</v>
      </c>
      <c r="E1540" s="740"/>
      <c r="F1540" s="726"/>
      <c r="G1540" s="723"/>
      <c r="H1540" s="734"/>
      <c r="I1540" s="726"/>
      <c r="J1540" s="726"/>
      <c r="K1540" s="721" t="str">
        <f ca="1">IFERROR(VLOOKUP(C1540,' Disaggregation - Section E '!A$613:J749,3,0),"")</f>
        <v/>
      </c>
      <c r="L1540" s="721"/>
      <c r="M1540" s="721"/>
      <c r="N1540" s="726"/>
    </row>
    <row r="1541" spans="1:14" x14ac:dyDescent="0.35">
      <c r="A1541" s="721" t="b">
        <v>0</v>
      </c>
      <c r="B1541" s="721"/>
      <c r="C1541" s="721" t="s">
        <v>2498</v>
      </c>
      <c r="D1541" s="734">
        <v>7</v>
      </c>
      <c r="E1541" s="740"/>
      <c r="F1541" s="726"/>
      <c r="G1541" s="723"/>
      <c r="H1541" s="734"/>
      <c r="I1541" s="726"/>
      <c r="J1541" s="726"/>
      <c r="K1541" s="721" t="str">
        <f ca="1">IFERROR(VLOOKUP(C1541,' Disaggregation - Section E '!A$613:J750,3,0),"")</f>
        <v/>
      </c>
      <c r="L1541" s="721"/>
      <c r="M1541" s="721"/>
      <c r="N1541" s="726"/>
    </row>
    <row r="1542" spans="1:14" x14ac:dyDescent="0.35">
      <c r="A1542" s="721" t="b">
        <v>0</v>
      </c>
      <c r="B1542" s="721"/>
      <c r="C1542" s="721" t="s">
        <v>2499</v>
      </c>
      <c r="D1542" s="734">
        <v>7</v>
      </c>
      <c r="E1542" s="740"/>
      <c r="F1542" s="726"/>
      <c r="G1542" s="723"/>
      <c r="H1542" s="734"/>
      <c r="I1542" s="726"/>
      <c r="J1542" s="726"/>
      <c r="K1542" s="721" t="str">
        <f ca="1">IFERROR(VLOOKUP(C1542,' Disaggregation - Section E '!A$613:J751,3,0),"")</f>
        <v/>
      </c>
      <c r="L1542" s="721"/>
      <c r="M1542" s="721"/>
      <c r="N1542" s="726"/>
    </row>
    <row r="1543" spans="1:14" x14ac:dyDescent="0.35">
      <c r="A1543" s="721" t="b">
        <v>0</v>
      </c>
      <c r="B1543" s="721"/>
      <c r="C1543" s="721" t="s">
        <v>2500</v>
      </c>
      <c r="D1543" s="734">
        <v>7</v>
      </c>
      <c r="E1543" s="740"/>
      <c r="F1543" s="726"/>
      <c r="G1543" s="723"/>
      <c r="H1543" s="734"/>
      <c r="I1543" s="726"/>
      <c r="J1543" s="726"/>
      <c r="K1543" s="721" t="str">
        <f ca="1">IFERROR(VLOOKUP(C1543,' Disaggregation - Section E '!A$613:J752,3,0),"")</f>
        <v/>
      </c>
      <c r="L1543" s="721"/>
      <c r="M1543" s="721"/>
      <c r="N1543" s="726"/>
    </row>
    <row r="1544" spans="1:14" x14ac:dyDescent="0.35">
      <c r="A1544" s="721" t="b">
        <v>0</v>
      </c>
      <c r="B1544" s="721"/>
      <c r="C1544" s="721" t="s">
        <v>2501</v>
      </c>
      <c r="D1544" s="734">
        <v>7</v>
      </c>
      <c r="E1544" s="740"/>
      <c r="F1544" s="726"/>
      <c r="G1544" s="723"/>
      <c r="H1544" s="734"/>
      <c r="I1544" s="726"/>
      <c r="J1544" s="726"/>
      <c r="K1544" s="721" t="str">
        <f ca="1">IFERROR(VLOOKUP(C1544,' Disaggregation - Section E '!A$613:J753,3,0),"")</f>
        <v/>
      </c>
      <c r="L1544" s="721"/>
      <c r="M1544" s="721"/>
      <c r="N1544" s="726"/>
    </row>
    <row r="1545" spans="1:14" x14ac:dyDescent="0.35">
      <c r="A1545" s="721" t="b">
        <v>0</v>
      </c>
      <c r="B1545" s="721"/>
      <c r="C1545" s="721" t="s">
        <v>2502</v>
      </c>
      <c r="D1545" s="734">
        <v>7</v>
      </c>
      <c r="E1545" s="740"/>
      <c r="F1545" s="726"/>
      <c r="G1545" s="723"/>
      <c r="H1545" s="734"/>
      <c r="I1545" s="726"/>
      <c r="J1545" s="726"/>
      <c r="K1545" s="721" t="str">
        <f ca="1">IFERROR(VLOOKUP(C1545,' Disaggregation - Section E '!A$613:J754,3,0),"")</f>
        <v/>
      </c>
      <c r="L1545" s="721"/>
      <c r="M1545" s="721"/>
      <c r="N1545" s="726"/>
    </row>
    <row r="1546" spans="1:14" x14ac:dyDescent="0.35">
      <c r="A1546" s="721" t="b">
        <v>0</v>
      </c>
      <c r="B1546" s="721"/>
      <c r="C1546" s="721" t="s">
        <v>2503</v>
      </c>
      <c r="D1546" s="734">
        <v>7</v>
      </c>
      <c r="E1546" s="740"/>
      <c r="F1546" s="726"/>
      <c r="G1546" s="723"/>
      <c r="H1546" s="734"/>
      <c r="I1546" s="726"/>
      <c r="J1546" s="726"/>
      <c r="K1546" s="721" t="str">
        <f ca="1">IFERROR(VLOOKUP(C1546,' Disaggregation - Section E '!A$613:J755,3,0),"")</f>
        <v/>
      </c>
      <c r="L1546" s="721"/>
      <c r="M1546" s="721"/>
      <c r="N1546" s="726"/>
    </row>
    <row r="1547" spans="1:14" x14ac:dyDescent="0.35">
      <c r="A1547" s="721" t="b">
        <v>0</v>
      </c>
      <c r="B1547" s="721"/>
      <c r="C1547" s="721" t="s">
        <v>2504</v>
      </c>
      <c r="D1547" s="734">
        <v>7</v>
      </c>
      <c r="E1547" s="740"/>
      <c r="F1547" s="726"/>
      <c r="G1547" s="723"/>
      <c r="H1547" s="734"/>
      <c r="I1547" s="726"/>
      <c r="J1547" s="726"/>
      <c r="K1547" s="721" t="str">
        <f ca="1">IFERROR(VLOOKUP(C1547,' Disaggregation - Section E '!A$613:J756,3,0),"")</f>
        <v/>
      </c>
      <c r="L1547" s="721"/>
      <c r="M1547" s="721"/>
      <c r="N1547" s="726"/>
    </row>
    <row r="1548" spans="1:14" x14ac:dyDescent="0.35">
      <c r="A1548" s="721" t="b">
        <v>0</v>
      </c>
      <c r="B1548" s="721"/>
      <c r="C1548" s="721" t="s">
        <v>2505</v>
      </c>
      <c r="D1548" s="734">
        <v>7</v>
      </c>
      <c r="E1548" s="740"/>
      <c r="F1548" s="726"/>
      <c r="G1548" s="723"/>
      <c r="H1548" s="734"/>
      <c r="I1548" s="726"/>
      <c r="J1548" s="726"/>
      <c r="K1548" s="721" t="str">
        <f ca="1">IFERROR(VLOOKUP(C1548,' Disaggregation - Section E '!A$613:J757,3,0),"")</f>
        <v/>
      </c>
      <c r="L1548" s="721"/>
      <c r="M1548" s="721"/>
      <c r="N1548" s="726"/>
    </row>
    <row r="1549" spans="1:14" x14ac:dyDescent="0.35">
      <c r="A1549" s="721" t="b">
        <v>0</v>
      </c>
      <c r="B1549" s="721"/>
      <c r="C1549" s="721" t="s">
        <v>2506</v>
      </c>
      <c r="D1549" s="734">
        <v>7</v>
      </c>
      <c r="E1549" s="740"/>
      <c r="F1549" s="726"/>
      <c r="G1549" s="723"/>
      <c r="H1549" s="734"/>
      <c r="I1549" s="726"/>
      <c r="J1549" s="726"/>
      <c r="K1549" s="721" t="str">
        <f ca="1">IFERROR(VLOOKUP(C1549,' Disaggregation - Section E '!A$613:J758,3,0),"")</f>
        <v/>
      </c>
      <c r="L1549" s="721"/>
      <c r="M1549" s="721"/>
      <c r="N1549" s="726"/>
    </row>
    <row r="1550" spans="1:14" x14ac:dyDescent="0.35">
      <c r="A1550" s="721" t="b">
        <v>0</v>
      </c>
      <c r="B1550" s="721"/>
      <c r="C1550" s="721" t="s">
        <v>2507</v>
      </c>
      <c r="D1550" s="734">
        <v>8</v>
      </c>
      <c r="E1550" s="740"/>
      <c r="F1550" s="726"/>
      <c r="G1550" s="723"/>
      <c r="H1550" s="734"/>
      <c r="I1550" s="726"/>
      <c r="J1550" s="726"/>
      <c r="K1550" s="721" t="str">
        <f ca="1">IFERROR(VLOOKUP(C1550,' Disaggregation - Section E '!A$613:J759,3,0),"")</f>
        <v/>
      </c>
      <c r="L1550" s="721"/>
      <c r="M1550" s="721"/>
      <c r="N1550" s="726"/>
    </row>
    <row r="1551" spans="1:14" x14ac:dyDescent="0.35">
      <c r="A1551" s="721" t="b">
        <v>0</v>
      </c>
      <c r="B1551" s="721"/>
      <c r="C1551" s="721" t="s">
        <v>2508</v>
      </c>
      <c r="D1551" s="734">
        <v>8</v>
      </c>
      <c r="E1551" s="740"/>
      <c r="F1551" s="726"/>
      <c r="G1551" s="723"/>
      <c r="H1551" s="734"/>
      <c r="I1551" s="726"/>
      <c r="J1551" s="726"/>
      <c r="K1551" s="721" t="str">
        <f ca="1">IFERROR(VLOOKUP(C1551,' Disaggregation - Section E '!A$613:J760,3,0),"")</f>
        <v/>
      </c>
      <c r="L1551" s="721"/>
      <c r="M1551" s="721"/>
      <c r="N1551" s="726"/>
    </row>
    <row r="1552" spans="1:14" x14ac:dyDescent="0.35">
      <c r="A1552" s="721" t="b">
        <v>0</v>
      </c>
      <c r="B1552" s="721"/>
      <c r="C1552" s="721" t="s">
        <v>2509</v>
      </c>
      <c r="D1552" s="734">
        <v>8</v>
      </c>
      <c r="E1552" s="740"/>
      <c r="F1552" s="726"/>
      <c r="G1552" s="723"/>
      <c r="H1552" s="734"/>
      <c r="I1552" s="726"/>
      <c r="J1552" s="726"/>
      <c r="K1552" s="721" t="str">
        <f ca="1">IFERROR(VLOOKUP(C1552,' Disaggregation - Section E '!A$613:J761,3,0),"")</f>
        <v/>
      </c>
      <c r="L1552" s="721"/>
      <c r="M1552" s="721"/>
      <c r="N1552" s="726"/>
    </row>
    <row r="1553" spans="1:14" x14ac:dyDescent="0.35">
      <c r="A1553" s="721" t="b">
        <v>0</v>
      </c>
      <c r="B1553" s="721"/>
      <c r="C1553" s="721" t="s">
        <v>2510</v>
      </c>
      <c r="D1553" s="734">
        <v>8</v>
      </c>
      <c r="E1553" s="740"/>
      <c r="F1553" s="726"/>
      <c r="G1553" s="723"/>
      <c r="H1553" s="734"/>
      <c r="I1553" s="726"/>
      <c r="J1553" s="726"/>
      <c r="K1553" s="721" t="str">
        <f ca="1">IFERROR(VLOOKUP(C1553,' Disaggregation - Section E '!A$613:J762,3,0),"")</f>
        <v/>
      </c>
      <c r="L1553" s="721"/>
      <c r="M1553" s="721"/>
      <c r="N1553" s="726"/>
    </row>
    <row r="1554" spans="1:14" x14ac:dyDescent="0.35">
      <c r="A1554" s="721" t="b">
        <v>0</v>
      </c>
      <c r="B1554" s="721"/>
      <c r="C1554" s="721" t="s">
        <v>2511</v>
      </c>
      <c r="D1554" s="734">
        <v>8</v>
      </c>
      <c r="E1554" s="740"/>
      <c r="F1554" s="726"/>
      <c r="G1554" s="723"/>
      <c r="H1554" s="734"/>
      <c r="I1554" s="726"/>
      <c r="J1554" s="726"/>
      <c r="K1554" s="721" t="str">
        <f ca="1">IFERROR(VLOOKUP(C1554,' Disaggregation - Section E '!A$613:J763,3,0),"")</f>
        <v/>
      </c>
      <c r="L1554" s="721"/>
      <c r="M1554" s="721"/>
      <c r="N1554" s="726"/>
    </row>
    <row r="1555" spans="1:14" x14ac:dyDescent="0.35">
      <c r="A1555" s="721" t="b">
        <v>0</v>
      </c>
      <c r="B1555" s="721"/>
      <c r="C1555" s="721" t="s">
        <v>2512</v>
      </c>
      <c r="D1555" s="734">
        <v>8</v>
      </c>
      <c r="E1555" s="740"/>
      <c r="F1555" s="726"/>
      <c r="G1555" s="723"/>
      <c r="H1555" s="734"/>
      <c r="I1555" s="726"/>
      <c r="J1555" s="726"/>
      <c r="K1555" s="721" t="str">
        <f ca="1">IFERROR(VLOOKUP(C1555,' Disaggregation - Section E '!A$613:J764,3,0),"")</f>
        <v/>
      </c>
      <c r="L1555" s="721"/>
      <c r="M1555" s="721"/>
      <c r="N1555" s="726"/>
    </row>
    <row r="1556" spans="1:14" x14ac:dyDescent="0.35">
      <c r="A1556" s="721" t="b">
        <v>0</v>
      </c>
      <c r="B1556" s="721"/>
      <c r="C1556" s="721" t="s">
        <v>2513</v>
      </c>
      <c r="D1556" s="734">
        <v>8</v>
      </c>
      <c r="E1556" s="740"/>
      <c r="F1556" s="726"/>
      <c r="G1556" s="723"/>
      <c r="H1556" s="734"/>
      <c r="I1556" s="726"/>
      <c r="J1556" s="726"/>
      <c r="K1556" s="721" t="str">
        <f ca="1">IFERROR(VLOOKUP(C1556,' Disaggregation - Section E '!A$613:J765,3,0),"")</f>
        <v/>
      </c>
      <c r="L1556" s="721"/>
      <c r="M1556" s="721"/>
      <c r="N1556" s="726"/>
    </row>
    <row r="1557" spans="1:14" x14ac:dyDescent="0.35">
      <c r="A1557" s="721" t="b">
        <v>0</v>
      </c>
      <c r="B1557" s="721"/>
      <c r="C1557" s="721" t="s">
        <v>2514</v>
      </c>
      <c r="D1557" s="734">
        <v>8</v>
      </c>
      <c r="E1557" s="740"/>
      <c r="F1557" s="726"/>
      <c r="G1557" s="723"/>
      <c r="H1557" s="734"/>
      <c r="I1557" s="726"/>
      <c r="J1557" s="726"/>
      <c r="K1557" s="721" t="str">
        <f ca="1">IFERROR(VLOOKUP(C1557,' Disaggregation - Section E '!A$613:J766,3,0),"")</f>
        <v/>
      </c>
      <c r="L1557" s="721"/>
      <c r="M1557" s="721"/>
      <c r="N1557" s="726"/>
    </row>
    <row r="1558" spans="1:14" x14ac:dyDescent="0.35">
      <c r="A1558" s="721" t="b">
        <v>0</v>
      </c>
      <c r="B1558" s="721"/>
      <c r="C1558" s="721" t="s">
        <v>2515</v>
      </c>
      <c r="D1558" s="734">
        <v>8</v>
      </c>
      <c r="E1558" s="740"/>
      <c r="F1558" s="726"/>
      <c r="G1558" s="723"/>
      <c r="H1558" s="734"/>
      <c r="I1558" s="726"/>
      <c r="J1558" s="726"/>
      <c r="K1558" s="721" t="str">
        <f ca="1">IFERROR(VLOOKUP(C1558,' Disaggregation - Section E '!A$613:J767,3,0),"")</f>
        <v/>
      </c>
      <c r="L1558" s="721"/>
      <c r="M1558" s="721"/>
      <c r="N1558" s="726"/>
    </row>
    <row r="1559" spans="1:14" x14ac:dyDescent="0.35">
      <c r="A1559" s="721" t="b">
        <v>0</v>
      </c>
      <c r="B1559" s="721"/>
      <c r="C1559" s="721" t="s">
        <v>2516</v>
      </c>
      <c r="D1559" s="734">
        <v>8</v>
      </c>
      <c r="E1559" s="740"/>
      <c r="F1559" s="726"/>
      <c r="G1559" s="723"/>
      <c r="H1559" s="734"/>
      <c r="I1559" s="726"/>
      <c r="J1559" s="726"/>
      <c r="K1559" s="721" t="str">
        <f ca="1">IFERROR(VLOOKUP(C1559,' Disaggregation - Section E '!A$613:J768,3,0),"")</f>
        <v/>
      </c>
      <c r="L1559" s="721"/>
      <c r="M1559" s="721"/>
      <c r="N1559" s="726"/>
    </row>
    <row r="1560" spans="1:14" x14ac:dyDescent="0.35">
      <c r="A1560" s="721" t="b">
        <v>0</v>
      </c>
      <c r="B1560" s="721"/>
      <c r="C1560" s="721" t="s">
        <v>2517</v>
      </c>
      <c r="D1560" s="734">
        <v>8</v>
      </c>
      <c r="E1560" s="740"/>
      <c r="F1560" s="726"/>
      <c r="G1560" s="723"/>
      <c r="H1560" s="734"/>
      <c r="I1560" s="726"/>
      <c r="J1560" s="726"/>
      <c r="K1560" s="721" t="str">
        <f ca="1">IFERROR(VLOOKUP(C1560,' Disaggregation - Section E '!A$613:J769,3,0),"")</f>
        <v/>
      </c>
      <c r="L1560" s="721"/>
      <c r="M1560" s="721"/>
      <c r="N1560" s="726"/>
    </row>
    <row r="1561" spans="1:14" x14ac:dyDescent="0.35">
      <c r="A1561" s="721" t="b">
        <v>0</v>
      </c>
      <c r="B1561" s="721"/>
      <c r="C1561" s="721" t="s">
        <v>2518</v>
      </c>
      <c r="D1561" s="734">
        <v>8</v>
      </c>
      <c r="E1561" s="740"/>
      <c r="F1561" s="726"/>
      <c r="G1561" s="723"/>
      <c r="H1561" s="734"/>
      <c r="I1561" s="726"/>
      <c r="J1561" s="726"/>
      <c r="K1561" s="721" t="str">
        <f ca="1">IFERROR(VLOOKUP(C1561,' Disaggregation - Section E '!A$613:J770,3,0),"")</f>
        <v/>
      </c>
      <c r="L1561" s="721"/>
      <c r="M1561" s="721"/>
      <c r="N1561" s="726"/>
    </row>
    <row r="1562" spans="1:14" x14ac:dyDescent="0.35">
      <c r="A1562" s="721" t="b">
        <v>0</v>
      </c>
      <c r="B1562" s="721"/>
      <c r="C1562" s="721" t="s">
        <v>2519</v>
      </c>
      <c r="D1562" s="734">
        <v>8</v>
      </c>
      <c r="E1562" s="740"/>
      <c r="F1562" s="726"/>
      <c r="G1562" s="723"/>
      <c r="H1562" s="734"/>
      <c r="I1562" s="726"/>
      <c r="J1562" s="726"/>
      <c r="K1562" s="721" t="str">
        <f ca="1">IFERROR(VLOOKUP(C1562,' Disaggregation - Section E '!A$613:J771,3,0),"")</f>
        <v/>
      </c>
      <c r="L1562" s="721"/>
      <c r="M1562" s="721"/>
      <c r="N1562" s="726"/>
    </row>
    <row r="1563" spans="1:14" x14ac:dyDescent="0.35">
      <c r="A1563" s="721" t="b">
        <v>0</v>
      </c>
      <c r="B1563" s="721"/>
      <c r="C1563" s="721" t="s">
        <v>2520</v>
      </c>
      <c r="D1563" s="734">
        <v>8</v>
      </c>
      <c r="E1563" s="740"/>
      <c r="F1563" s="726"/>
      <c r="G1563" s="723"/>
      <c r="H1563" s="734"/>
      <c r="I1563" s="726"/>
      <c r="J1563" s="726"/>
      <c r="K1563" s="721" t="str">
        <f ca="1">IFERROR(VLOOKUP(C1563,' Disaggregation - Section E '!A$613:J772,3,0),"")</f>
        <v/>
      </c>
      <c r="L1563" s="721"/>
      <c r="M1563" s="721"/>
      <c r="N1563" s="726"/>
    </row>
    <row r="1564" spans="1:14" x14ac:dyDescent="0.35">
      <c r="A1564" s="721" t="b">
        <v>0</v>
      </c>
      <c r="B1564" s="721"/>
      <c r="C1564" s="721" t="s">
        <v>2521</v>
      </c>
      <c r="D1564" s="734">
        <v>8</v>
      </c>
      <c r="E1564" s="740"/>
      <c r="F1564" s="726"/>
      <c r="G1564" s="723"/>
      <c r="H1564" s="734"/>
      <c r="I1564" s="726"/>
      <c r="J1564" s="726"/>
      <c r="K1564" s="721" t="str">
        <f ca="1">IFERROR(VLOOKUP(C1564,' Disaggregation - Section E '!A$613:J773,3,0),"")</f>
        <v/>
      </c>
      <c r="L1564" s="721"/>
      <c r="M1564" s="721"/>
      <c r="N1564" s="726"/>
    </row>
    <row r="1565" spans="1:14" x14ac:dyDescent="0.35">
      <c r="A1565" s="721" t="b">
        <v>0</v>
      </c>
      <c r="B1565" s="721"/>
      <c r="C1565" s="721" t="s">
        <v>2522</v>
      </c>
      <c r="D1565" s="734">
        <v>8</v>
      </c>
      <c r="E1565" s="740"/>
      <c r="F1565" s="726"/>
      <c r="G1565" s="723"/>
      <c r="H1565" s="734"/>
      <c r="I1565" s="726"/>
      <c r="J1565" s="726"/>
      <c r="K1565" s="721" t="str">
        <f ca="1">IFERROR(VLOOKUP(C1565,' Disaggregation - Section E '!A$613:J774,3,0),"")</f>
        <v/>
      </c>
      <c r="L1565" s="721"/>
      <c r="M1565" s="721"/>
      <c r="N1565" s="726"/>
    </row>
    <row r="1566" spans="1:14" x14ac:dyDescent="0.35">
      <c r="A1566" s="721" t="b">
        <v>0</v>
      </c>
      <c r="B1566" s="721"/>
      <c r="C1566" s="721" t="s">
        <v>2523</v>
      </c>
      <c r="D1566" s="734">
        <v>8</v>
      </c>
      <c r="E1566" s="740"/>
      <c r="F1566" s="726"/>
      <c r="G1566" s="723"/>
      <c r="H1566" s="734"/>
      <c r="I1566" s="726"/>
      <c r="J1566" s="726"/>
      <c r="K1566" s="721" t="str">
        <f ca="1">IFERROR(VLOOKUP(C1566,' Disaggregation - Section E '!A$613:J775,3,0),"")</f>
        <v/>
      </c>
      <c r="L1566" s="721"/>
      <c r="M1566" s="721"/>
      <c r="N1566" s="726"/>
    </row>
    <row r="1567" spans="1:14" x14ac:dyDescent="0.35">
      <c r="A1567" s="721" t="b">
        <v>0</v>
      </c>
      <c r="B1567" s="721"/>
      <c r="C1567" s="721" t="s">
        <v>2524</v>
      </c>
      <c r="D1567" s="734">
        <v>8</v>
      </c>
      <c r="E1567" s="740"/>
      <c r="F1567" s="726"/>
      <c r="G1567" s="723"/>
      <c r="H1567" s="734"/>
      <c r="I1567" s="726"/>
      <c r="J1567" s="726"/>
      <c r="K1567" s="721" t="str">
        <f ca="1">IFERROR(VLOOKUP(C1567,' Disaggregation - Section E '!A$613:J776,3,0),"")</f>
        <v/>
      </c>
      <c r="L1567" s="721"/>
      <c r="M1567" s="721"/>
      <c r="N1567" s="726"/>
    </row>
    <row r="1568" spans="1:14" x14ac:dyDescent="0.35">
      <c r="A1568" s="721" t="b">
        <v>0</v>
      </c>
      <c r="B1568" s="721"/>
      <c r="C1568" s="721" t="s">
        <v>2525</v>
      </c>
      <c r="D1568" s="734">
        <v>8</v>
      </c>
      <c r="E1568" s="740"/>
      <c r="F1568" s="726"/>
      <c r="G1568" s="723"/>
      <c r="H1568" s="734"/>
      <c r="I1568" s="726"/>
      <c r="J1568" s="726"/>
      <c r="K1568" s="721" t="str">
        <f ca="1">IFERROR(VLOOKUP(C1568,' Disaggregation - Section E '!A$613:J777,3,0),"")</f>
        <v/>
      </c>
      <c r="L1568" s="721"/>
      <c r="M1568" s="721"/>
      <c r="N1568" s="726"/>
    </row>
    <row r="1569" spans="1:14" x14ac:dyDescent="0.35">
      <c r="A1569" s="721" t="b">
        <v>0</v>
      </c>
      <c r="B1569" s="721"/>
      <c r="C1569" s="721" t="s">
        <v>2526</v>
      </c>
      <c r="D1569" s="734">
        <v>8</v>
      </c>
      <c r="E1569" s="740"/>
      <c r="F1569" s="726"/>
      <c r="G1569" s="723"/>
      <c r="H1569" s="734"/>
      <c r="I1569" s="726"/>
      <c r="J1569" s="726"/>
      <c r="K1569" s="721" t="str">
        <f ca="1">IFERROR(VLOOKUP(C1569,' Disaggregation - Section E '!A$613:J778,3,0),"")</f>
        <v/>
      </c>
      <c r="L1569" s="721"/>
      <c r="M1569" s="721"/>
      <c r="N1569" s="726"/>
    </row>
    <row r="1570" spans="1:14" x14ac:dyDescent="0.35">
      <c r="A1570" s="721" t="b">
        <v>0</v>
      </c>
      <c r="B1570" s="721"/>
      <c r="C1570" s="721" t="s">
        <v>2527</v>
      </c>
      <c r="D1570" s="734">
        <v>9</v>
      </c>
      <c r="E1570" s="740"/>
      <c r="F1570" s="726"/>
      <c r="G1570" s="723"/>
      <c r="H1570" s="734"/>
      <c r="I1570" s="726"/>
      <c r="J1570" s="726"/>
      <c r="K1570" s="721" t="str">
        <f ca="1">IFERROR(VLOOKUP(C1570,' Disaggregation - Section E '!A$613:J779,3,0),"")</f>
        <v/>
      </c>
      <c r="L1570" s="721"/>
      <c r="M1570" s="721"/>
      <c r="N1570" s="726"/>
    </row>
    <row r="1571" spans="1:14" x14ac:dyDescent="0.35">
      <c r="A1571" s="721" t="b">
        <v>0</v>
      </c>
      <c r="B1571" s="721"/>
      <c r="C1571" s="721" t="s">
        <v>2528</v>
      </c>
      <c r="D1571" s="734">
        <v>9</v>
      </c>
      <c r="E1571" s="740"/>
      <c r="F1571" s="726"/>
      <c r="G1571" s="723"/>
      <c r="H1571" s="734"/>
      <c r="I1571" s="726"/>
      <c r="J1571" s="726"/>
      <c r="K1571" s="721" t="str">
        <f ca="1">IFERROR(VLOOKUP(C1571,' Disaggregation - Section E '!A$613:J780,3,0),"")</f>
        <v/>
      </c>
      <c r="L1571" s="721"/>
      <c r="M1571" s="721"/>
      <c r="N1571" s="726"/>
    </row>
    <row r="1572" spans="1:14" x14ac:dyDescent="0.35">
      <c r="A1572" s="721" t="b">
        <v>0</v>
      </c>
      <c r="B1572" s="721"/>
      <c r="C1572" s="721" t="s">
        <v>2529</v>
      </c>
      <c r="D1572" s="734">
        <v>9</v>
      </c>
      <c r="E1572" s="740"/>
      <c r="F1572" s="726"/>
      <c r="G1572" s="723"/>
      <c r="H1572" s="734"/>
      <c r="I1572" s="726"/>
      <c r="J1572" s="726"/>
      <c r="K1572" s="721" t="str">
        <f ca="1">IFERROR(VLOOKUP(C1572,' Disaggregation - Section E '!A$613:J781,3,0),"")</f>
        <v/>
      </c>
      <c r="L1572" s="721"/>
      <c r="M1572" s="721"/>
      <c r="N1572" s="726"/>
    </row>
    <row r="1573" spans="1:14" x14ac:dyDescent="0.35">
      <c r="A1573" s="721" t="b">
        <v>0</v>
      </c>
      <c r="B1573" s="721"/>
      <c r="C1573" s="721" t="s">
        <v>2530</v>
      </c>
      <c r="D1573" s="734">
        <v>9</v>
      </c>
      <c r="E1573" s="740"/>
      <c r="F1573" s="726"/>
      <c r="G1573" s="723"/>
      <c r="H1573" s="734"/>
      <c r="I1573" s="726"/>
      <c r="J1573" s="726"/>
      <c r="K1573" s="721" t="str">
        <f ca="1">IFERROR(VLOOKUP(C1573,' Disaggregation - Section E '!A$613:J782,3,0),"")</f>
        <v/>
      </c>
      <c r="L1573" s="721"/>
      <c r="M1573" s="721"/>
      <c r="N1573" s="726"/>
    </row>
    <row r="1574" spans="1:14" x14ac:dyDescent="0.35">
      <c r="A1574" s="721" t="b">
        <v>0</v>
      </c>
      <c r="B1574" s="721"/>
      <c r="C1574" s="721" t="s">
        <v>2531</v>
      </c>
      <c r="D1574" s="734">
        <v>9</v>
      </c>
      <c r="E1574" s="740"/>
      <c r="F1574" s="726"/>
      <c r="G1574" s="723"/>
      <c r="H1574" s="734"/>
      <c r="I1574" s="726"/>
      <c r="J1574" s="726"/>
      <c r="K1574" s="721" t="str">
        <f ca="1">IFERROR(VLOOKUP(C1574,' Disaggregation - Section E '!A$613:J783,3,0),"")</f>
        <v/>
      </c>
      <c r="L1574" s="721"/>
      <c r="M1574" s="721"/>
      <c r="N1574" s="726"/>
    </row>
    <row r="1575" spans="1:14" x14ac:dyDescent="0.35">
      <c r="A1575" s="721" t="b">
        <v>0</v>
      </c>
      <c r="B1575" s="721"/>
      <c r="C1575" s="721" t="s">
        <v>2532</v>
      </c>
      <c r="D1575" s="734">
        <v>9</v>
      </c>
      <c r="E1575" s="740"/>
      <c r="F1575" s="726"/>
      <c r="G1575" s="723"/>
      <c r="H1575" s="734"/>
      <c r="I1575" s="726"/>
      <c r="J1575" s="726"/>
      <c r="K1575" s="721" t="str">
        <f ca="1">IFERROR(VLOOKUP(C1575,' Disaggregation - Section E '!A$613:J784,3,0),"")</f>
        <v/>
      </c>
      <c r="L1575" s="721"/>
      <c r="M1575" s="721"/>
      <c r="N1575" s="726"/>
    </row>
    <row r="1576" spans="1:14" x14ac:dyDescent="0.35">
      <c r="A1576" s="721" t="b">
        <v>0</v>
      </c>
      <c r="B1576" s="721"/>
      <c r="C1576" s="721" t="s">
        <v>2533</v>
      </c>
      <c r="D1576" s="734">
        <v>9</v>
      </c>
      <c r="E1576" s="740"/>
      <c r="F1576" s="726"/>
      <c r="G1576" s="723"/>
      <c r="H1576" s="734"/>
      <c r="I1576" s="726"/>
      <c r="J1576" s="726"/>
      <c r="K1576" s="721" t="str">
        <f ca="1">IFERROR(VLOOKUP(C1576,' Disaggregation - Section E '!A$613:J785,3,0),"")</f>
        <v/>
      </c>
      <c r="L1576" s="721"/>
      <c r="M1576" s="721"/>
      <c r="N1576" s="726"/>
    </row>
    <row r="1577" spans="1:14" x14ac:dyDescent="0.35">
      <c r="A1577" s="721" t="b">
        <v>0</v>
      </c>
      <c r="B1577" s="721"/>
      <c r="C1577" s="721" t="s">
        <v>2534</v>
      </c>
      <c r="D1577" s="734">
        <v>9</v>
      </c>
      <c r="E1577" s="740"/>
      <c r="F1577" s="726"/>
      <c r="G1577" s="723"/>
      <c r="H1577" s="734"/>
      <c r="I1577" s="726"/>
      <c r="J1577" s="726"/>
      <c r="K1577" s="721" t="str">
        <f ca="1">IFERROR(VLOOKUP(C1577,' Disaggregation - Section E '!A$613:J786,3,0),"")</f>
        <v/>
      </c>
      <c r="L1577" s="721"/>
      <c r="M1577" s="721"/>
      <c r="N1577" s="726"/>
    </row>
    <row r="1578" spans="1:14" x14ac:dyDescent="0.35">
      <c r="A1578" s="721" t="b">
        <v>0</v>
      </c>
      <c r="B1578" s="721"/>
      <c r="C1578" s="721" t="s">
        <v>2535</v>
      </c>
      <c r="D1578" s="734">
        <v>9</v>
      </c>
      <c r="E1578" s="740"/>
      <c r="F1578" s="726"/>
      <c r="G1578" s="723"/>
      <c r="H1578" s="734"/>
      <c r="I1578" s="726"/>
      <c r="J1578" s="726"/>
      <c r="K1578" s="721" t="str">
        <f ca="1">IFERROR(VLOOKUP(C1578,' Disaggregation - Section E '!A$613:J787,3,0),"")</f>
        <v/>
      </c>
      <c r="L1578" s="721"/>
      <c r="M1578" s="721"/>
      <c r="N1578" s="726"/>
    </row>
    <row r="1579" spans="1:14" x14ac:dyDescent="0.35">
      <c r="A1579" s="721" t="b">
        <v>0</v>
      </c>
      <c r="B1579" s="721"/>
      <c r="C1579" s="721" t="s">
        <v>2536</v>
      </c>
      <c r="D1579" s="734">
        <v>9</v>
      </c>
      <c r="E1579" s="740"/>
      <c r="F1579" s="726"/>
      <c r="G1579" s="723"/>
      <c r="H1579" s="734"/>
      <c r="I1579" s="726"/>
      <c r="J1579" s="726"/>
      <c r="K1579" s="721" t="str">
        <f ca="1">IFERROR(VLOOKUP(C1579,' Disaggregation - Section E '!A$613:J788,3,0),"")</f>
        <v/>
      </c>
      <c r="L1579" s="721"/>
      <c r="M1579" s="721"/>
      <c r="N1579" s="726"/>
    </row>
    <row r="1580" spans="1:14" x14ac:dyDescent="0.35">
      <c r="A1580" s="721" t="b">
        <v>0</v>
      </c>
      <c r="B1580" s="721"/>
      <c r="C1580" s="721" t="s">
        <v>2537</v>
      </c>
      <c r="D1580" s="734">
        <v>9</v>
      </c>
      <c r="E1580" s="740"/>
      <c r="F1580" s="726"/>
      <c r="G1580" s="723"/>
      <c r="H1580" s="734"/>
      <c r="I1580" s="726"/>
      <c r="J1580" s="726"/>
      <c r="K1580" s="721" t="str">
        <f ca="1">IFERROR(VLOOKUP(C1580,' Disaggregation - Section E '!A$613:J789,3,0),"")</f>
        <v/>
      </c>
      <c r="L1580" s="721"/>
      <c r="M1580" s="721"/>
      <c r="N1580" s="726"/>
    </row>
    <row r="1581" spans="1:14" x14ac:dyDescent="0.35">
      <c r="A1581" s="721" t="b">
        <v>0</v>
      </c>
      <c r="B1581" s="721"/>
      <c r="C1581" s="721" t="s">
        <v>2538</v>
      </c>
      <c r="D1581" s="734">
        <v>9</v>
      </c>
      <c r="E1581" s="740"/>
      <c r="F1581" s="726"/>
      <c r="G1581" s="723"/>
      <c r="H1581" s="734"/>
      <c r="I1581" s="726"/>
      <c r="J1581" s="726"/>
      <c r="K1581" s="721" t="str">
        <f ca="1">IFERROR(VLOOKUP(C1581,' Disaggregation - Section E '!A$613:J790,3,0),"")</f>
        <v/>
      </c>
      <c r="L1581" s="721"/>
      <c r="M1581" s="721"/>
      <c r="N1581" s="726"/>
    </row>
    <row r="1582" spans="1:14" x14ac:dyDescent="0.35">
      <c r="A1582" s="721" t="b">
        <v>0</v>
      </c>
      <c r="B1582" s="721"/>
      <c r="C1582" s="721" t="s">
        <v>2539</v>
      </c>
      <c r="D1582" s="734">
        <v>9</v>
      </c>
      <c r="E1582" s="740"/>
      <c r="F1582" s="726"/>
      <c r="G1582" s="723"/>
      <c r="H1582" s="734"/>
      <c r="I1582" s="726"/>
      <c r="J1582" s="726"/>
      <c r="K1582" s="721" t="str">
        <f ca="1">IFERROR(VLOOKUP(C1582,' Disaggregation - Section E '!A$613:J791,3,0),"")</f>
        <v/>
      </c>
      <c r="L1582" s="721"/>
      <c r="M1582" s="721"/>
      <c r="N1582" s="726"/>
    </row>
    <row r="1583" spans="1:14" x14ac:dyDescent="0.35">
      <c r="A1583" s="721" t="b">
        <v>0</v>
      </c>
      <c r="B1583" s="721"/>
      <c r="C1583" s="721" t="s">
        <v>2540</v>
      </c>
      <c r="D1583" s="734">
        <v>9</v>
      </c>
      <c r="E1583" s="740"/>
      <c r="F1583" s="726"/>
      <c r="G1583" s="723"/>
      <c r="H1583" s="734"/>
      <c r="I1583" s="726"/>
      <c r="J1583" s="726"/>
      <c r="K1583" s="721" t="str">
        <f ca="1">IFERROR(VLOOKUP(C1583,' Disaggregation - Section E '!A$613:J792,3,0),"")</f>
        <v/>
      </c>
      <c r="L1583" s="721"/>
      <c r="M1583" s="721"/>
      <c r="N1583" s="726"/>
    </row>
    <row r="1584" spans="1:14" x14ac:dyDescent="0.35">
      <c r="A1584" s="721" t="b">
        <v>0</v>
      </c>
      <c r="B1584" s="721"/>
      <c r="C1584" s="721" t="s">
        <v>2541</v>
      </c>
      <c r="D1584" s="734">
        <v>9</v>
      </c>
      <c r="E1584" s="740"/>
      <c r="F1584" s="726"/>
      <c r="G1584" s="723"/>
      <c r="H1584" s="734"/>
      <c r="I1584" s="726"/>
      <c r="J1584" s="726"/>
      <c r="K1584" s="721" t="str">
        <f ca="1">IFERROR(VLOOKUP(C1584,' Disaggregation - Section E '!A$613:J793,3,0),"")</f>
        <v/>
      </c>
      <c r="L1584" s="721"/>
      <c r="M1584" s="721"/>
      <c r="N1584" s="726"/>
    </row>
    <row r="1585" spans="1:14" x14ac:dyDescent="0.35">
      <c r="A1585" s="721" t="b">
        <v>0</v>
      </c>
      <c r="B1585" s="721"/>
      <c r="C1585" s="721" t="s">
        <v>2542</v>
      </c>
      <c r="D1585" s="734">
        <v>9</v>
      </c>
      <c r="E1585" s="740"/>
      <c r="F1585" s="726"/>
      <c r="G1585" s="723"/>
      <c r="H1585" s="734"/>
      <c r="I1585" s="726"/>
      <c r="J1585" s="726"/>
      <c r="K1585" s="721" t="str">
        <f ca="1">IFERROR(VLOOKUP(C1585,' Disaggregation - Section E '!A$613:J794,3,0),"")</f>
        <v/>
      </c>
      <c r="L1585" s="721"/>
      <c r="M1585" s="721"/>
      <c r="N1585" s="726"/>
    </row>
    <row r="1586" spans="1:14" x14ac:dyDescent="0.35">
      <c r="A1586" s="721" t="b">
        <v>0</v>
      </c>
      <c r="B1586" s="721"/>
      <c r="C1586" s="721" t="s">
        <v>2543</v>
      </c>
      <c r="D1586" s="734">
        <v>9</v>
      </c>
      <c r="E1586" s="740"/>
      <c r="F1586" s="726"/>
      <c r="G1586" s="723"/>
      <c r="H1586" s="734"/>
      <c r="I1586" s="726"/>
      <c r="J1586" s="726"/>
      <c r="K1586" s="721" t="str">
        <f ca="1">IFERROR(VLOOKUP(C1586,' Disaggregation - Section E '!A$613:J795,3,0),"")</f>
        <v/>
      </c>
      <c r="L1586" s="721"/>
      <c r="M1586" s="721"/>
      <c r="N1586" s="726"/>
    </row>
    <row r="1587" spans="1:14" x14ac:dyDescent="0.35">
      <c r="A1587" s="721" t="b">
        <v>0</v>
      </c>
      <c r="B1587" s="721"/>
      <c r="C1587" s="721" t="s">
        <v>2544</v>
      </c>
      <c r="D1587" s="734">
        <v>9</v>
      </c>
      <c r="E1587" s="740"/>
      <c r="F1587" s="726"/>
      <c r="G1587" s="723"/>
      <c r="H1587" s="734"/>
      <c r="I1587" s="726"/>
      <c r="J1587" s="726"/>
      <c r="K1587" s="721" t="str">
        <f ca="1">IFERROR(VLOOKUP(C1587,' Disaggregation - Section E '!A$613:J796,3,0),"")</f>
        <v/>
      </c>
      <c r="L1587" s="721"/>
      <c r="M1587" s="721"/>
      <c r="N1587" s="726"/>
    </row>
    <row r="1588" spans="1:14" x14ac:dyDescent="0.35">
      <c r="A1588" s="721" t="b">
        <v>0</v>
      </c>
      <c r="B1588" s="721"/>
      <c r="C1588" s="721" t="s">
        <v>2545</v>
      </c>
      <c r="D1588" s="734">
        <v>9</v>
      </c>
      <c r="E1588" s="740"/>
      <c r="F1588" s="726"/>
      <c r="G1588" s="723"/>
      <c r="H1588" s="734"/>
      <c r="I1588" s="726"/>
      <c r="J1588" s="726"/>
      <c r="K1588" s="721" t="str">
        <f ca="1">IFERROR(VLOOKUP(C1588,' Disaggregation - Section E '!A$613:J797,3,0),"")</f>
        <v/>
      </c>
      <c r="L1588" s="721"/>
      <c r="M1588" s="721"/>
      <c r="N1588" s="726"/>
    </row>
    <row r="1589" spans="1:14" x14ac:dyDescent="0.35">
      <c r="A1589" s="721" t="b">
        <v>0</v>
      </c>
      <c r="B1589" s="721"/>
      <c r="C1589" s="721" t="s">
        <v>2546</v>
      </c>
      <c r="D1589" s="734">
        <v>9</v>
      </c>
      <c r="E1589" s="740"/>
      <c r="F1589" s="726"/>
      <c r="G1589" s="723"/>
      <c r="H1589" s="734"/>
      <c r="I1589" s="726"/>
      <c r="J1589" s="726"/>
      <c r="K1589" s="721" t="str">
        <f ca="1">IFERROR(VLOOKUP(C1589,' Disaggregation - Section E '!A$613:J798,3,0),"")</f>
        <v/>
      </c>
      <c r="L1589" s="721"/>
      <c r="M1589" s="721"/>
      <c r="N1589" s="726"/>
    </row>
    <row r="1590" spans="1:14" x14ac:dyDescent="0.35">
      <c r="A1590" s="721" t="b">
        <v>0</v>
      </c>
      <c r="B1590" s="721"/>
      <c r="C1590" s="721" t="s">
        <v>2547</v>
      </c>
      <c r="D1590" s="734">
        <v>10</v>
      </c>
      <c r="E1590" s="740"/>
      <c r="F1590" s="726"/>
      <c r="G1590" s="723"/>
      <c r="H1590" s="734"/>
      <c r="I1590" s="726"/>
      <c r="J1590" s="726"/>
      <c r="K1590" s="721" t="str">
        <f ca="1">IFERROR(VLOOKUP(C1590,' Disaggregation - Section E '!A$613:J799,3,0),"")</f>
        <v/>
      </c>
      <c r="L1590" s="721"/>
      <c r="M1590" s="721"/>
      <c r="N1590" s="726"/>
    </row>
    <row r="1591" spans="1:14" x14ac:dyDescent="0.35">
      <c r="A1591" s="721" t="b">
        <v>0</v>
      </c>
      <c r="B1591" s="721"/>
      <c r="C1591" s="721" t="s">
        <v>2548</v>
      </c>
      <c r="D1591" s="734">
        <v>10</v>
      </c>
      <c r="E1591" s="740"/>
      <c r="F1591" s="726"/>
      <c r="G1591" s="723"/>
      <c r="H1591" s="734"/>
      <c r="I1591" s="726"/>
      <c r="J1591" s="726"/>
      <c r="K1591" s="721" t="str">
        <f ca="1">IFERROR(VLOOKUP(C1591,' Disaggregation - Section E '!A$613:J800,3,0),"")</f>
        <v/>
      </c>
      <c r="L1591" s="721"/>
      <c r="M1591" s="721"/>
      <c r="N1591" s="726"/>
    </row>
    <row r="1592" spans="1:14" x14ac:dyDescent="0.35">
      <c r="A1592" s="721" t="b">
        <v>0</v>
      </c>
      <c r="B1592" s="721"/>
      <c r="C1592" s="721" t="s">
        <v>2549</v>
      </c>
      <c r="D1592" s="734">
        <v>10</v>
      </c>
      <c r="E1592" s="740"/>
      <c r="F1592" s="726"/>
      <c r="G1592" s="723"/>
      <c r="H1592" s="734"/>
      <c r="I1592" s="726"/>
      <c r="J1592" s="726"/>
      <c r="K1592" s="721" t="str">
        <f ca="1">IFERROR(VLOOKUP(C1592,' Disaggregation - Section E '!A$613:J801,3,0),"")</f>
        <v/>
      </c>
      <c r="L1592" s="721"/>
      <c r="M1592" s="721"/>
      <c r="N1592" s="726"/>
    </row>
    <row r="1593" spans="1:14" x14ac:dyDescent="0.35">
      <c r="A1593" s="721" t="b">
        <v>0</v>
      </c>
      <c r="B1593" s="721"/>
      <c r="C1593" s="721" t="s">
        <v>2550</v>
      </c>
      <c r="D1593" s="734">
        <v>10</v>
      </c>
      <c r="E1593" s="740"/>
      <c r="F1593" s="726"/>
      <c r="G1593" s="723"/>
      <c r="H1593" s="734"/>
      <c r="I1593" s="726"/>
      <c r="J1593" s="726"/>
      <c r="K1593" s="721" t="str">
        <f ca="1">IFERROR(VLOOKUP(C1593,' Disaggregation - Section E '!A$613:J802,3,0),"")</f>
        <v/>
      </c>
      <c r="L1593" s="721"/>
      <c r="M1593" s="721"/>
      <c r="N1593" s="726"/>
    </row>
    <row r="1594" spans="1:14" x14ac:dyDescent="0.35">
      <c r="A1594" s="721" t="b">
        <v>0</v>
      </c>
      <c r="B1594" s="721"/>
      <c r="C1594" s="721" t="s">
        <v>2551</v>
      </c>
      <c r="D1594" s="734">
        <v>10</v>
      </c>
      <c r="E1594" s="740"/>
      <c r="F1594" s="726"/>
      <c r="G1594" s="723"/>
      <c r="H1594" s="734"/>
      <c r="I1594" s="726"/>
      <c r="J1594" s="726"/>
      <c r="K1594" s="721" t="str">
        <f ca="1">IFERROR(VLOOKUP(C1594,' Disaggregation - Section E '!A$613:J803,3,0),"")</f>
        <v/>
      </c>
      <c r="L1594" s="721"/>
      <c r="M1594" s="721"/>
      <c r="N1594" s="726"/>
    </row>
    <row r="1595" spans="1:14" x14ac:dyDescent="0.35">
      <c r="A1595" s="721" t="b">
        <v>0</v>
      </c>
      <c r="B1595" s="721"/>
      <c r="C1595" s="721" t="s">
        <v>2552</v>
      </c>
      <c r="D1595" s="734">
        <v>10</v>
      </c>
      <c r="E1595" s="740"/>
      <c r="F1595" s="726"/>
      <c r="G1595" s="723"/>
      <c r="H1595" s="734"/>
      <c r="I1595" s="726"/>
      <c r="J1595" s="726"/>
      <c r="K1595" s="721" t="str">
        <f ca="1">IFERROR(VLOOKUP(C1595,' Disaggregation - Section E '!A$613:J804,3,0),"")</f>
        <v/>
      </c>
      <c r="L1595" s="721"/>
      <c r="M1595" s="721"/>
      <c r="N1595" s="726"/>
    </row>
    <row r="1596" spans="1:14" x14ac:dyDescent="0.35">
      <c r="A1596" s="721" t="b">
        <v>0</v>
      </c>
      <c r="B1596" s="721"/>
      <c r="C1596" s="721" t="s">
        <v>2553</v>
      </c>
      <c r="D1596" s="734">
        <v>10</v>
      </c>
      <c r="E1596" s="740"/>
      <c r="F1596" s="726"/>
      <c r="G1596" s="723"/>
      <c r="H1596" s="734"/>
      <c r="I1596" s="726"/>
      <c r="J1596" s="726"/>
      <c r="K1596" s="721" t="str">
        <f ca="1">IFERROR(VLOOKUP(C1596,' Disaggregation - Section E '!A$613:J805,3,0),"")</f>
        <v/>
      </c>
      <c r="L1596" s="721"/>
      <c r="M1596" s="721"/>
      <c r="N1596" s="726"/>
    </row>
    <row r="1597" spans="1:14" x14ac:dyDescent="0.35">
      <c r="A1597" s="721" t="b">
        <v>0</v>
      </c>
      <c r="B1597" s="721"/>
      <c r="C1597" s="721" t="s">
        <v>2554</v>
      </c>
      <c r="D1597" s="734">
        <v>10</v>
      </c>
      <c r="E1597" s="740"/>
      <c r="F1597" s="726"/>
      <c r="G1597" s="723"/>
      <c r="H1597" s="734"/>
      <c r="I1597" s="726"/>
      <c r="J1597" s="726"/>
      <c r="K1597" s="721" t="str">
        <f ca="1">IFERROR(VLOOKUP(C1597,' Disaggregation - Section E '!A$613:J806,3,0),"")</f>
        <v/>
      </c>
      <c r="L1597" s="721"/>
      <c r="M1597" s="721"/>
      <c r="N1597" s="726"/>
    </row>
    <row r="1598" spans="1:14" x14ac:dyDescent="0.35">
      <c r="A1598" s="721" t="b">
        <v>0</v>
      </c>
      <c r="B1598" s="721"/>
      <c r="C1598" s="721" t="s">
        <v>2555</v>
      </c>
      <c r="D1598" s="734">
        <v>10</v>
      </c>
      <c r="E1598" s="740"/>
      <c r="F1598" s="726"/>
      <c r="G1598" s="723"/>
      <c r="H1598" s="734"/>
      <c r="I1598" s="726"/>
      <c r="J1598" s="726"/>
      <c r="K1598" s="721" t="str">
        <f ca="1">IFERROR(VLOOKUP(C1598,' Disaggregation - Section E '!A$613:J807,3,0),"")</f>
        <v/>
      </c>
      <c r="L1598" s="721"/>
      <c r="M1598" s="721"/>
      <c r="N1598" s="726"/>
    </row>
    <row r="1599" spans="1:14" x14ac:dyDescent="0.35">
      <c r="A1599" s="721" t="b">
        <v>0</v>
      </c>
      <c r="B1599" s="721"/>
      <c r="C1599" s="721" t="s">
        <v>2556</v>
      </c>
      <c r="D1599" s="734">
        <v>10</v>
      </c>
      <c r="E1599" s="740"/>
      <c r="F1599" s="726"/>
      <c r="G1599" s="723"/>
      <c r="H1599" s="734"/>
      <c r="I1599" s="726"/>
      <c r="J1599" s="726"/>
      <c r="K1599" s="721" t="str">
        <f ca="1">IFERROR(VLOOKUP(C1599,' Disaggregation - Section E '!A$613:J808,3,0),"")</f>
        <v/>
      </c>
      <c r="L1599" s="721"/>
      <c r="M1599" s="721"/>
      <c r="N1599" s="726"/>
    </row>
    <row r="1600" spans="1:14" x14ac:dyDescent="0.35">
      <c r="A1600" s="721" t="b">
        <v>0</v>
      </c>
      <c r="B1600" s="721"/>
      <c r="C1600" s="721" t="s">
        <v>2557</v>
      </c>
      <c r="D1600" s="734">
        <v>10</v>
      </c>
      <c r="E1600" s="740"/>
      <c r="F1600" s="726"/>
      <c r="G1600" s="723"/>
      <c r="H1600" s="734"/>
      <c r="I1600" s="726"/>
      <c r="J1600" s="726"/>
      <c r="K1600" s="721" t="str">
        <f ca="1">IFERROR(VLOOKUP(C1600,' Disaggregation - Section E '!A$613:J809,3,0),"")</f>
        <v/>
      </c>
      <c r="L1600" s="721"/>
      <c r="M1600" s="721"/>
      <c r="N1600" s="726"/>
    </row>
    <row r="1601" spans="1:14" x14ac:dyDescent="0.35">
      <c r="A1601" s="721" t="b">
        <v>0</v>
      </c>
      <c r="B1601" s="721"/>
      <c r="C1601" s="721" t="s">
        <v>2558</v>
      </c>
      <c r="D1601" s="734">
        <v>10</v>
      </c>
      <c r="E1601" s="740"/>
      <c r="F1601" s="726"/>
      <c r="G1601" s="723"/>
      <c r="H1601" s="734"/>
      <c r="I1601" s="726"/>
      <c r="J1601" s="726"/>
      <c r="K1601" s="721" t="str">
        <f ca="1">IFERROR(VLOOKUP(C1601,' Disaggregation - Section E '!A$613:J810,3,0),"")</f>
        <v/>
      </c>
      <c r="L1601" s="721"/>
      <c r="M1601" s="721"/>
      <c r="N1601" s="726"/>
    </row>
    <row r="1602" spans="1:14" x14ac:dyDescent="0.35">
      <c r="A1602" s="721" t="b">
        <v>0</v>
      </c>
      <c r="B1602" s="721"/>
      <c r="C1602" s="721" t="s">
        <v>2559</v>
      </c>
      <c r="D1602" s="734">
        <v>10</v>
      </c>
      <c r="E1602" s="740"/>
      <c r="F1602" s="726"/>
      <c r="G1602" s="723"/>
      <c r="H1602" s="734"/>
      <c r="I1602" s="726"/>
      <c r="J1602" s="726"/>
      <c r="K1602" s="721" t="str">
        <f ca="1">IFERROR(VLOOKUP(C1602,' Disaggregation - Section E '!A$613:J811,3,0),"")</f>
        <v/>
      </c>
      <c r="L1602" s="721"/>
      <c r="M1602" s="721"/>
      <c r="N1602" s="726"/>
    </row>
    <row r="1603" spans="1:14" x14ac:dyDescent="0.35">
      <c r="A1603" s="721" t="b">
        <v>0</v>
      </c>
      <c r="B1603" s="721"/>
      <c r="C1603" s="721" t="s">
        <v>2560</v>
      </c>
      <c r="D1603" s="734">
        <v>10</v>
      </c>
      <c r="E1603" s="740"/>
      <c r="F1603" s="726"/>
      <c r="G1603" s="723"/>
      <c r="H1603" s="734"/>
      <c r="I1603" s="726"/>
      <c r="J1603" s="726"/>
      <c r="K1603" s="721" t="str">
        <f ca="1">IFERROR(VLOOKUP(C1603,' Disaggregation - Section E '!A$613:J812,3,0),"")</f>
        <v/>
      </c>
      <c r="L1603" s="721"/>
      <c r="M1603" s="721"/>
      <c r="N1603" s="726"/>
    </row>
    <row r="1604" spans="1:14" x14ac:dyDescent="0.35">
      <c r="A1604" s="721" t="b">
        <v>0</v>
      </c>
      <c r="B1604" s="721"/>
      <c r="C1604" s="721" t="s">
        <v>2561</v>
      </c>
      <c r="D1604" s="734">
        <v>10</v>
      </c>
      <c r="E1604" s="740"/>
      <c r="F1604" s="726"/>
      <c r="G1604" s="723"/>
      <c r="H1604" s="734"/>
      <c r="I1604" s="726"/>
      <c r="J1604" s="726"/>
      <c r="K1604" s="721" t="str">
        <f ca="1">IFERROR(VLOOKUP(C1604,' Disaggregation - Section E '!A$613:J813,3,0),"")</f>
        <v/>
      </c>
      <c r="L1604" s="721"/>
      <c r="M1604" s="721"/>
      <c r="N1604" s="726"/>
    </row>
    <row r="1605" spans="1:14" x14ac:dyDescent="0.35">
      <c r="A1605" s="721" t="b">
        <v>0</v>
      </c>
      <c r="B1605" s="721"/>
      <c r="C1605" s="721" t="s">
        <v>2562</v>
      </c>
      <c r="D1605" s="734">
        <v>10</v>
      </c>
      <c r="E1605" s="740"/>
      <c r="F1605" s="726"/>
      <c r="G1605" s="723"/>
      <c r="H1605" s="734"/>
      <c r="I1605" s="726"/>
      <c r="J1605" s="726"/>
      <c r="K1605" s="721" t="str">
        <f ca="1">IFERROR(VLOOKUP(C1605,' Disaggregation - Section E '!A$613:J814,3,0),"")</f>
        <v/>
      </c>
      <c r="L1605" s="721"/>
      <c r="M1605" s="721"/>
      <c r="N1605" s="726"/>
    </row>
    <row r="1606" spans="1:14" x14ac:dyDescent="0.35">
      <c r="A1606" s="721" t="b">
        <v>0</v>
      </c>
      <c r="B1606" s="721"/>
      <c r="C1606" s="721" t="s">
        <v>2563</v>
      </c>
      <c r="D1606" s="734">
        <v>10</v>
      </c>
      <c r="E1606" s="740"/>
      <c r="F1606" s="726"/>
      <c r="G1606" s="723"/>
      <c r="H1606" s="734"/>
      <c r="I1606" s="726"/>
      <c r="J1606" s="726"/>
      <c r="K1606" s="721" t="str">
        <f ca="1">IFERROR(VLOOKUP(C1606,' Disaggregation - Section E '!A$613:J815,3,0),"")</f>
        <v/>
      </c>
      <c r="L1606" s="721"/>
      <c r="M1606" s="721"/>
      <c r="N1606" s="726"/>
    </row>
    <row r="1607" spans="1:14" x14ac:dyDescent="0.35">
      <c r="A1607" s="721" t="b">
        <v>0</v>
      </c>
      <c r="B1607" s="721"/>
      <c r="C1607" s="721" t="s">
        <v>2564</v>
      </c>
      <c r="D1607" s="734">
        <v>10</v>
      </c>
      <c r="E1607" s="740"/>
      <c r="F1607" s="726"/>
      <c r="G1607" s="723"/>
      <c r="H1607" s="734"/>
      <c r="I1607" s="726"/>
      <c r="J1607" s="726"/>
      <c r="K1607" s="721" t="str">
        <f ca="1">IFERROR(VLOOKUP(C1607,' Disaggregation - Section E '!A$613:J816,3,0),"")</f>
        <v/>
      </c>
      <c r="L1607" s="721"/>
      <c r="M1607" s="721"/>
      <c r="N1607" s="726"/>
    </row>
    <row r="1608" spans="1:14" x14ac:dyDescent="0.35">
      <c r="A1608" s="721" t="b">
        <v>0</v>
      </c>
      <c r="B1608" s="721"/>
      <c r="C1608" s="721" t="s">
        <v>2565</v>
      </c>
      <c r="D1608" s="734">
        <v>10</v>
      </c>
      <c r="E1608" s="740"/>
      <c r="F1608" s="726"/>
      <c r="G1608" s="723"/>
      <c r="H1608" s="734"/>
      <c r="I1608" s="726"/>
      <c r="J1608" s="726"/>
      <c r="K1608" s="721" t="str">
        <f ca="1">IFERROR(VLOOKUP(C1608,' Disaggregation - Section E '!A$613:J817,3,0),"")</f>
        <v/>
      </c>
      <c r="L1608" s="721"/>
      <c r="M1608" s="721"/>
      <c r="N1608" s="726"/>
    </row>
    <row r="1609" spans="1:14" x14ac:dyDescent="0.35">
      <c r="A1609" s="721" t="b">
        <v>0</v>
      </c>
      <c r="B1609" s="721"/>
      <c r="C1609" s="721" t="s">
        <v>2566</v>
      </c>
      <c r="D1609" s="734">
        <v>10</v>
      </c>
      <c r="E1609" s="740"/>
      <c r="F1609" s="726"/>
      <c r="G1609" s="723"/>
      <c r="H1609" s="734"/>
      <c r="I1609" s="726"/>
      <c r="J1609" s="726"/>
      <c r="K1609" s="721" t="str">
        <f ca="1">IFERROR(VLOOKUP(C1609,' Disaggregation - Section E '!A$613:J818,3,0),"")</f>
        <v/>
      </c>
      <c r="L1609" s="721"/>
      <c r="M1609" s="721"/>
      <c r="N1609" s="726"/>
    </row>
    <row r="1610" spans="1:14" x14ac:dyDescent="0.35">
      <c r="A1610" s="721" t="b">
        <v>0</v>
      </c>
      <c r="B1610" s="721"/>
      <c r="C1610" s="721" t="s">
        <v>2567</v>
      </c>
      <c r="D1610" s="734">
        <v>11</v>
      </c>
      <c r="E1610" s="740"/>
      <c r="F1610" s="726"/>
      <c r="G1610" s="723"/>
      <c r="H1610" s="734"/>
      <c r="I1610" s="726"/>
      <c r="J1610" s="726"/>
      <c r="K1610" s="721" t="str">
        <f ca="1">IFERROR(VLOOKUP(C1610,' Disaggregation - Section E '!A$613:J819,3,0),"")</f>
        <v/>
      </c>
      <c r="L1610" s="721"/>
      <c r="M1610" s="721"/>
      <c r="N1610" s="726"/>
    </row>
    <row r="1611" spans="1:14" x14ac:dyDescent="0.35">
      <c r="A1611" s="721" t="b">
        <v>0</v>
      </c>
      <c r="B1611" s="721"/>
      <c r="C1611" s="721" t="s">
        <v>2568</v>
      </c>
      <c r="D1611" s="734">
        <v>11</v>
      </c>
      <c r="E1611" s="740"/>
      <c r="F1611" s="726"/>
      <c r="G1611" s="723"/>
      <c r="H1611" s="734"/>
      <c r="I1611" s="726"/>
      <c r="J1611" s="726"/>
      <c r="K1611" s="721" t="str">
        <f ca="1">IFERROR(VLOOKUP(C1611,' Disaggregation - Section E '!A$613:J820,3,0),"")</f>
        <v/>
      </c>
      <c r="L1611" s="721"/>
      <c r="M1611" s="721"/>
      <c r="N1611" s="726"/>
    </row>
    <row r="1612" spans="1:14" x14ac:dyDescent="0.35">
      <c r="A1612" s="721" t="b">
        <v>0</v>
      </c>
      <c r="B1612" s="721"/>
      <c r="C1612" s="721" t="s">
        <v>2569</v>
      </c>
      <c r="D1612" s="734">
        <v>11</v>
      </c>
      <c r="E1612" s="740"/>
      <c r="F1612" s="726"/>
      <c r="G1612" s="723"/>
      <c r="H1612" s="734"/>
      <c r="I1612" s="726"/>
      <c r="J1612" s="726"/>
      <c r="K1612" s="721" t="str">
        <f ca="1">IFERROR(VLOOKUP(C1612,' Disaggregation - Section E '!A$613:J821,3,0),"")</f>
        <v/>
      </c>
      <c r="L1612" s="721"/>
      <c r="M1612" s="721"/>
      <c r="N1612" s="726"/>
    </row>
    <row r="1613" spans="1:14" x14ac:dyDescent="0.35">
      <c r="A1613" s="721" t="b">
        <v>0</v>
      </c>
      <c r="B1613" s="721"/>
      <c r="C1613" s="721" t="s">
        <v>2570</v>
      </c>
      <c r="D1613" s="734">
        <v>11</v>
      </c>
      <c r="E1613" s="740"/>
      <c r="F1613" s="726"/>
      <c r="G1613" s="723"/>
      <c r="H1613" s="734"/>
      <c r="I1613" s="726"/>
      <c r="J1613" s="726"/>
      <c r="K1613" s="721" t="str">
        <f ca="1">IFERROR(VLOOKUP(C1613,' Disaggregation - Section E '!A$613:J822,3,0),"")</f>
        <v/>
      </c>
      <c r="L1613" s="721"/>
      <c r="M1613" s="721"/>
      <c r="N1613" s="726"/>
    </row>
    <row r="1614" spans="1:14" x14ac:dyDescent="0.35">
      <c r="A1614" s="721" t="b">
        <v>0</v>
      </c>
      <c r="B1614" s="721"/>
      <c r="C1614" s="721" t="s">
        <v>2571</v>
      </c>
      <c r="D1614" s="734">
        <v>11</v>
      </c>
      <c r="E1614" s="740"/>
      <c r="F1614" s="726"/>
      <c r="G1614" s="723"/>
      <c r="H1614" s="734"/>
      <c r="I1614" s="726"/>
      <c r="J1614" s="726"/>
      <c r="K1614" s="721" t="str">
        <f ca="1">IFERROR(VLOOKUP(C1614,' Disaggregation - Section E '!A$613:J823,3,0),"")</f>
        <v/>
      </c>
      <c r="L1614" s="721"/>
      <c r="M1614" s="721"/>
      <c r="N1614" s="726"/>
    </row>
    <row r="1615" spans="1:14" x14ac:dyDescent="0.35">
      <c r="A1615" s="721" t="b">
        <v>0</v>
      </c>
      <c r="B1615" s="721"/>
      <c r="C1615" s="721" t="s">
        <v>2572</v>
      </c>
      <c r="D1615" s="734">
        <v>11</v>
      </c>
      <c r="E1615" s="740"/>
      <c r="F1615" s="726"/>
      <c r="G1615" s="723"/>
      <c r="H1615" s="734"/>
      <c r="I1615" s="726"/>
      <c r="J1615" s="726"/>
      <c r="K1615" s="721" t="str">
        <f ca="1">IFERROR(VLOOKUP(C1615,' Disaggregation - Section E '!A$613:J824,3,0),"")</f>
        <v/>
      </c>
      <c r="L1615" s="721"/>
      <c r="M1615" s="721"/>
      <c r="N1615" s="726"/>
    </row>
    <row r="1616" spans="1:14" x14ac:dyDescent="0.35">
      <c r="A1616" s="721" t="b">
        <v>0</v>
      </c>
      <c r="B1616" s="721"/>
      <c r="C1616" s="721" t="s">
        <v>2573</v>
      </c>
      <c r="D1616" s="734">
        <v>11</v>
      </c>
      <c r="E1616" s="740"/>
      <c r="F1616" s="726"/>
      <c r="G1616" s="723"/>
      <c r="H1616" s="734"/>
      <c r="I1616" s="726"/>
      <c r="J1616" s="726"/>
      <c r="K1616" s="721" t="str">
        <f ca="1">IFERROR(VLOOKUP(C1616,' Disaggregation - Section E '!A$613:J825,3,0),"")</f>
        <v/>
      </c>
      <c r="L1616" s="721"/>
      <c r="M1616" s="721"/>
      <c r="N1616" s="726"/>
    </row>
    <row r="1617" spans="1:14" x14ac:dyDescent="0.35">
      <c r="A1617" s="721" t="b">
        <v>0</v>
      </c>
      <c r="B1617" s="721"/>
      <c r="C1617" s="721" t="s">
        <v>2574</v>
      </c>
      <c r="D1617" s="734">
        <v>11</v>
      </c>
      <c r="E1617" s="740"/>
      <c r="F1617" s="726"/>
      <c r="G1617" s="723"/>
      <c r="H1617" s="734"/>
      <c r="I1617" s="726"/>
      <c r="J1617" s="726"/>
      <c r="K1617" s="721" t="str">
        <f ca="1">IFERROR(VLOOKUP(C1617,' Disaggregation - Section E '!A$613:J826,3,0),"")</f>
        <v/>
      </c>
      <c r="L1617" s="721"/>
      <c r="M1617" s="721"/>
      <c r="N1617" s="726"/>
    </row>
    <row r="1618" spans="1:14" x14ac:dyDescent="0.35">
      <c r="A1618" s="721" t="b">
        <v>0</v>
      </c>
      <c r="B1618" s="721"/>
      <c r="C1618" s="721" t="s">
        <v>2575</v>
      </c>
      <c r="D1618" s="734">
        <v>11</v>
      </c>
      <c r="E1618" s="740"/>
      <c r="F1618" s="726"/>
      <c r="G1618" s="723"/>
      <c r="H1618" s="734"/>
      <c r="I1618" s="726"/>
      <c r="J1618" s="726"/>
      <c r="K1618" s="721" t="str">
        <f ca="1">IFERROR(VLOOKUP(C1618,' Disaggregation - Section E '!A$613:J827,3,0),"")</f>
        <v/>
      </c>
      <c r="L1618" s="721"/>
      <c r="M1618" s="721"/>
      <c r="N1618" s="726"/>
    </row>
    <row r="1619" spans="1:14" x14ac:dyDescent="0.35">
      <c r="A1619" s="721" t="b">
        <v>0</v>
      </c>
      <c r="B1619" s="721"/>
      <c r="C1619" s="721" t="s">
        <v>2576</v>
      </c>
      <c r="D1619" s="734">
        <v>11</v>
      </c>
      <c r="E1619" s="740"/>
      <c r="F1619" s="726"/>
      <c r="G1619" s="723"/>
      <c r="H1619" s="734"/>
      <c r="I1619" s="726"/>
      <c r="J1619" s="726"/>
      <c r="K1619" s="721" t="str">
        <f ca="1">IFERROR(VLOOKUP(C1619,' Disaggregation - Section E '!A$613:J828,3,0),"")</f>
        <v/>
      </c>
      <c r="L1619" s="721"/>
      <c r="M1619" s="721"/>
      <c r="N1619" s="726"/>
    </row>
    <row r="1620" spans="1:14" x14ac:dyDescent="0.35">
      <c r="A1620" s="721" t="b">
        <v>0</v>
      </c>
      <c r="B1620" s="721"/>
      <c r="C1620" s="721" t="s">
        <v>2577</v>
      </c>
      <c r="D1620" s="734">
        <v>11</v>
      </c>
      <c r="E1620" s="740"/>
      <c r="F1620" s="726"/>
      <c r="G1620" s="723"/>
      <c r="H1620" s="734"/>
      <c r="I1620" s="726"/>
      <c r="J1620" s="726"/>
      <c r="K1620" s="721" t="str">
        <f ca="1">IFERROR(VLOOKUP(C1620,' Disaggregation - Section E '!A$613:J829,3,0),"")</f>
        <v/>
      </c>
      <c r="L1620" s="721"/>
      <c r="M1620" s="721"/>
      <c r="N1620" s="726"/>
    </row>
    <row r="1621" spans="1:14" x14ac:dyDescent="0.35">
      <c r="A1621" s="721" t="b">
        <v>0</v>
      </c>
      <c r="B1621" s="721"/>
      <c r="C1621" s="721" t="s">
        <v>2578</v>
      </c>
      <c r="D1621" s="734">
        <v>11</v>
      </c>
      <c r="E1621" s="740"/>
      <c r="F1621" s="726"/>
      <c r="G1621" s="723"/>
      <c r="H1621" s="734"/>
      <c r="I1621" s="726"/>
      <c r="J1621" s="726"/>
      <c r="K1621" s="721" t="str">
        <f ca="1">IFERROR(VLOOKUP(C1621,' Disaggregation - Section E '!A$613:J830,3,0),"")</f>
        <v/>
      </c>
      <c r="L1621" s="721"/>
      <c r="M1621" s="721"/>
      <c r="N1621" s="726"/>
    </row>
    <row r="1622" spans="1:14" x14ac:dyDescent="0.35">
      <c r="A1622" s="721" t="b">
        <v>0</v>
      </c>
      <c r="B1622" s="721"/>
      <c r="C1622" s="721" t="s">
        <v>2579</v>
      </c>
      <c r="D1622" s="734">
        <v>11</v>
      </c>
      <c r="E1622" s="740"/>
      <c r="F1622" s="726"/>
      <c r="G1622" s="723"/>
      <c r="H1622" s="734"/>
      <c r="I1622" s="726"/>
      <c r="J1622" s="726"/>
      <c r="K1622" s="721" t="str">
        <f ca="1">IFERROR(VLOOKUP(C1622,' Disaggregation - Section E '!A$613:J831,3,0),"")</f>
        <v/>
      </c>
      <c r="L1622" s="721"/>
      <c r="M1622" s="721"/>
      <c r="N1622" s="726"/>
    </row>
    <row r="1623" spans="1:14" x14ac:dyDescent="0.35">
      <c r="A1623" s="721" t="b">
        <v>0</v>
      </c>
      <c r="B1623" s="721"/>
      <c r="C1623" s="721" t="s">
        <v>2580</v>
      </c>
      <c r="D1623" s="734">
        <v>11</v>
      </c>
      <c r="E1623" s="740"/>
      <c r="F1623" s="726"/>
      <c r="G1623" s="723"/>
      <c r="H1623" s="734"/>
      <c r="I1623" s="726"/>
      <c r="J1623" s="726"/>
      <c r="K1623" s="721" t="str">
        <f ca="1">IFERROR(VLOOKUP(C1623,' Disaggregation - Section E '!A$613:J832,3,0),"")</f>
        <v/>
      </c>
      <c r="L1623" s="721"/>
      <c r="M1623" s="721"/>
      <c r="N1623" s="726"/>
    </row>
    <row r="1624" spans="1:14" x14ac:dyDescent="0.35">
      <c r="A1624" s="721" t="b">
        <v>0</v>
      </c>
      <c r="B1624" s="721"/>
      <c r="C1624" s="721" t="s">
        <v>2581</v>
      </c>
      <c r="D1624" s="734">
        <v>11</v>
      </c>
      <c r="E1624" s="740"/>
      <c r="F1624" s="726"/>
      <c r="G1624" s="723"/>
      <c r="H1624" s="734"/>
      <c r="I1624" s="726"/>
      <c r="J1624" s="726"/>
      <c r="K1624" s="721" t="str">
        <f ca="1">IFERROR(VLOOKUP(C1624,' Disaggregation - Section E '!A$613:J833,3,0),"")</f>
        <v/>
      </c>
      <c r="L1624" s="721"/>
      <c r="M1624" s="721"/>
      <c r="N1624" s="726"/>
    </row>
    <row r="1625" spans="1:14" x14ac:dyDescent="0.35">
      <c r="A1625" s="721" t="b">
        <v>0</v>
      </c>
      <c r="B1625" s="721"/>
      <c r="C1625" s="721" t="s">
        <v>2582</v>
      </c>
      <c r="D1625" s="734">
        <v>11</v>
      </c>
      <c r="E1625" s="740"/>
      <c r="F1625" s="726"/>
      <c r="G1625" s="723"/>
      <c r="H1625" s="734"/>
      <c r="I1625" s="726"/>
      <c r="J1625" s="726"/>
      <c r="K1625" s="721" t="str">
        <f ca="1">IFERROR(VLOOKUP(C1625,' Disaggregation - Section E '!A$613:J834,3,0),"")</f>
        <v/>
      </c>
      <c r="L1625" s="721"/>
      <c r="M1625" s="721"/>
      <c r="N1625" s="726"/>
    </row>
    <row r="1626" spans="1:14" x14ac:dyDescent="0.35">
      <c r="A1626" s="721" t="b">
        <v>0</v>
      </c>
      <c r="B1626" s="721"/>
      <c r="C1626" s="721" t="s">
        <v>2583</v>
      </c>
      <c r="D1626" s="734">
        <v>11</v>
      </c>
      <c r="E1626" s="740"/>
      <c r="F1626" s="726"/>
      <c r="G1626" s="723"/>
      <c r="H1626" s="734"/>
      <c r="I1626" s="726"/>
      <c r="J1626" s="726"/>
      <c r="K1626" s="721" t="str">
        <f ca="1">IFERROR(VLOOKUP(C1626,' Disaggregation - Section E '!A$613:J835,3,0),"")</f>
        <v/>
      </c>
      <c r="L1626" s="721"/>
      <c r="M1626" s="721"/>
      <c r="N1626" s="726"/>
    </row>
    <row r="1627" spans="1:14" x14ac:dyDescent="0.35">
      <c r="A1627" s="721" t="b">
        <v>0</v>
      </c>
      <c r="B1627" s="721"/>
      <c r="C1627" s="721" t="s">
        <v>2584</v>
      </c>
      <c r="D1627" s="734">
        <v>11</v>
      </c>
      <c r="E1627" s="740"/>
      <c r="F1627" s="726"/>
      <c r="G1627" s="723"/>
      <c r="H1627" s="734"/>
      <c r="I1627" s="726"/>
      <c r="J1627" s="726"/>
      <c r="K1627" s="721" t="str">
        <f ca="1">IFERROR(VLOOKUP(C1627,' Disaggregation - Section E '!A$613:J836,3,0),"")</f>
        <v/>
      </c>
      <c r="L1627" s="721"/>
      <c r="M1627" s="721"/>
      <c r="N1627" s="726"/>
    </row>
    <row r="1628" spans="1:14" x14ac:dyDescent="0.35">
      <c r="A1628" s="721" t="b">
        <v>0</v>
      </c>
      <c r="B1628" s="721"/>
      <c r="C1628" s="721" t="s">
        <v>2585</v>
      </c>
      <c r="D1628" s="734">
        <v>11</v>
      </c>
      <c r="E1628" s="740"/>
      <c r="F1628" s="726"/>
      <c r="G1628" s="723"/>
      <c r="H1628" s="734"/>
      <c r="I1628" s="726"/>
      <c r="J1628" s="726"/>
      <c r="K1628" s="721" t="str">
        <f ca="1">IFERROR(VLOOKUP(C1628,' Disaggregation - Section E '!A$613:J837,3,0),"")</f>
        <v/>
      </c>
      <c r="L1628" s="721"/>
      <c r="M1628" s="721"/>
      <c r="N1628" s="726"/>
    </row>
    <row r="1629" spans="1:14" x14ac:dyDescent="0.35">
      <c r="A1629" s="721" t="b">
        <v>0</v>
      </c>
      <c r="B1629" s="721"/>
      <c r="C1629" s="721" t="s">
        <v>2586</v>
      </c>
      <c r="D1629" s="734">
        <v>11</v>
      </c>
      <c r="E1629" s="740"/>
      <c r="F1629" s="726"/>
      <c r="G1629" s="723"/>
      <c r="H1629" s="734"/>
      <c r="I1629" s="726"/>
      <c r="J1629" s="726"/>
      <c r="K1629" s="721" t="str">
        <f ca="1">IFERROR(VLOOKUP(C1629,' Disaggregation - Section E '!A$613:J838,3,0),"")</f>
        <v/>
      </c>
      <c r="L1629" s="721"/>
      <c r="M1629" s="721"/>
      <c r="N1629" s="726"/>
    </row>
    <row r="1630" spans="1:14" x14ac:dyDescent="0.35">
      <c r="A1630" s="721" t="b">
        <v>0</v>
      </c>
      <c r="B1630" s="721"/>
      <c r="C1630" s="721" t="s">
        <v>2587</v>
      </c>
      <c r="D1630" s="734">
        <v>12</v>
      </c>
      <c r="E1630" s="740"/>
      <c r="F1630" s="726"/>
      <c r="G1630" s="723"/>
      <c r="H1630" s="734"/>
      <c r="I1630" s="726"/>
      <c r="J1630" s="726"/>
      <c r="K1630" s="721" t="str">
        <f ca="1">IFERROR(VLOOKUP(C1630,' Disaggregation - Section E '!A$613:J839,3,0),"")</f>
        <v/>
      </c>
      <c r="L1630" s="721"/>
      <c r="M1630" s="721"/>
      <c r="N1630" s="726"/>
    </row>
    <row r="1631" spans="1:14" x14ac:dyDescent="0.35">
      <c r="A1631" s="721" t="b">
        <v>0</v>
      </c>
      <c r="B1631" s="721"/>
      <c r="C1631" s="721" t="s">
        <v>2588</v>
      </c>
      <c r="D1631" s="734">
        <v>12</v>
      </c>
      <c r="E1631" s="740"/>
      <c r="F1631" s="726"/>
      <c r="G1631" s="723"/>
      <c r="H1631" s="734"/>
      <c r="I1631" s="726"/>
      <c r="J1631" s="726"/>
      <c r="K1631" s="721" t="str">
        <f ca="1">IFERROR(VLOOKUP(C1631,' Disaggregation - Section E '!A$613:J840,3,0),"")</f>
        <v/>
      </c>
      <c r="L1631" s="721"/>
      <c r="M1631" s="721"/>
      <c r="N1631" s="726"/>
    </row>
    <row r="1632" spans="1:14" x14ac:dyDescent="0.35">
      <c r="A1632" s="721" t="b">
        <v>0</v>
      </c>
      <c r="B1632" s="721"/>
      <c r="C1632" s="721" t="s">
        <v>2589</v>
      </c>
      <c r="D1632" s="734">
        <v>12</v>
      </c>
      <c r="E1632" s="740"/>
      <c r="F1632" s="726"/>
      <c r="G1632" s="723"/>
      <c r="H1632" s="734"/>
      <c r="I1632" s="726"/>
      <c r="J1632" s="726"/>
      <c r="K1632" s="721" t="str">
        <f ca="1">IFERROR(VLOOKUP(C1632,' Disaggregation - Section E '!A$613:J841,3,0),"")</f>
        <v/>
      </c>
      <c r="L1632" s="721"/>
      <c r="M1632" s="721"/>
      <c r="N1632" s="726"/>
    </row>
    <row r="1633" spans="1:14" x14ac:dyDescent="0.35">
      <c r="A1633" s="721" t="b">
        <v>0</v>
      </c>
      <c r="B1633" s="721"/>
      <c r="C1633" s="721" t="s">
        <v>2590</v>
      </c>
      <c r="D1633" s="734">
        <v>12</v>
      </c>
      <c r="E1633" s="740"/>
      <c r="F1633" s="726"/>
      <c r="G1633" s="723"/>
      <c r="H1633" s="734"/>
      <c r="I1633" s="726"/>
      <c r="J1633" s="726"/>
      <c r="K1633" s="721" t="str">
        <f ca="1">IFERROR(VLOOKUP(C1633,' Disaggregation - Section E '!A$613:J842,3,0),"")</f>
        <v/>
      </c>
      <c r="L1633" s="721"/>
      <c r="M1633" s="721"/>
      <c r="N1633" s="726"/>
    </row>
    <row r="1634" spans="1:14" x14ac:dyDescent="0.35">
      <c r="A1634" s="721" t="b">
        <v>0</v>
      </c>
      <c r="B1634" s="721"/>
      <c r="C1634" s="721" t="s">
        <v>2591</v>
      </c>
      <c r="D1634" s="734">
        <v>12</v>
      </c>
      <c r="E1634" s="740"/>
      <c r="F1634" s="726"/>
      <c r="G1634" s="723"/>
      <c r="H1634" s="734"/>
      <c r="I1634" s="726"/>
      <c r="J1634" s="726"/>
      <c r="K1634" s="721" t="str">
        <f ca="1">IFERROR(VLOOKUP(C1634,' Disaggregation - Section E '!A$613:J843,3,0),"")</f>
        <v/>
      </c>
      <c r="L1634" s="721"/>
      <c r="M1634" s="721"/>
      <c r="N1634" s="726"/>
    </row>
    <row r="1635" spans="1:14" x14ac:dyDescent="0.35">
      <c r="A1635" s="721" t="b">
        <v>0</v>
      </c>
      <c r="B1635" s="721"/>
      <c r="C1635" s="721" t="s">
        <v>2592</v>
      </c>
      <c r="D1635" s="734">
        <v>12</v>
      </c>
      <c r="E1635" s="740"/>
      <c r="F1635" s="726"/>
      <c r="G1635" s="723"/>
      <c r="H1635" s="734"/>
      <c r="I1635" s="726"/>
      <c r="J1635" s="726"/>
      <c r="K1635" s="721" t="str">
        <f ca="1">IFERROR(VLOOKUP(C1635,' Disaggregation - Section E '!A$613:J844,3,0),"")</f>
        <v/>
      </c>
      <c r="L1635" s="721"/>
      <c r="M1635" s="721"/>
      <c r="N1635" s="726"/>
    </row>
    <row r="1636" spans="1:14" x14ac:dyDescent="0.35">
      <c r="A1636" s="721" t="b">
        <v>0</v>
      </c>
      <c r="B1636" s="721"/>
      <c r="C1636" s="721" t="s">
        <v>2593</v>
      </c>
      <c r="D1636" s="734">
        <v>12</v>
      </c>
      <c r="E1636" s="740"/>
      <c r="F1636" s="726"/>
      <c r="G1636" s="723"/>
      <c r="H1636" s="734"/>
      <c r="I1636" s="726"/>
      <c r="J1636" s="726"/>
      <c r="K1636" s="721" t="str">
        <f ca="1">IFERROR(VLOOKUP(C1636,' Disaggregation - Section E '!A$613:J845,3,0),"")</f>
        <v/>
      </c>
      <c r="L1636" s="721"/>
      <c r="M1636" s="721"/>
      <c r="N1636" s="726"/>
    </row>
    <row r="1637" spans="1:14" x14ac:dyDescent="0.35">
      <c r="A1637" s="721" t="b">
        <v>0</v>
      </c>
      <c r="B1637" s="721"/>
      <c r="C1637" s="721" t="s">
        <v>2594</v>
      </c>
      <c r="D1637" s="734">
        <v>12</v>
      </c>
      <c r="E1637" s="740"/>
      <c r="F1637" s="726"/>
      <c r="G1637" s="723"/>
      <c r="H1637" s="734"/>
      <c r="I1637" s="726"/>
      <c r="J1637" s="726"/>
      <c r="K1637" s="721" t="str">
        <f ca="1">IFERROR(VLOOKUP(C1637,' Disaggregation - Section E '!A$613:J846,3,0),"")</f>
        <v/>
      </c>
      <c r="L1637" s="721"/>
      <c r="M1637" s="721"/>
      <c r="N1637" s="726"/>
    </row>
    <row r="1638" spans="1:14" x14ac:dyDescent="0.35">
      <c r="A1638" s="721" t="b">
        <v>0</v>
      </c>
      <c r="B1638" s="721"/>
      <c r="C1638" s="721" t="s">
        <v>2595</v>
      </c>
      <c r="D1638" s="734">
        <v>12</v>
      </c>
      <c r="E1638" s="740"/>
      <c r="F1638" s="726"/>
      <c r="G1638" s="723"/>
      <c r="H1638" s="734"/>
      <c r="I1638" s="726"/>
      <c r="J1638" s="726"/>
      <c r="K1638" s="721" t="str">
        <f ca="1">IFERROR(VLOOKUP(C1638,' Disaggregation - Section E '!A$613:J847,3,0),"")</f>
        <v/>
      </c>
      <c r="L1638" s="721"/>
      <c r="M1638" s="721"/>
      <c r="N1638" s="726"/>
    </row>
    <row r="1639" spans="1:14" x14ac:dyDescent="0.35">
      <c r="A1639" s="721" t="b">
        <v>0</v>
      </c>
      <c r="B1639" s="721"/>
      <c r="C1639" s="721" t="s">
        <v>2596</v>
      </c>
      <c r="D1639" s="734">
        <v>12</v>
      </c>
      <c r="E1639" s="740"/>
      <c r="F1639" s="726"/>
      <c r="G1639" s="723"/>
      <c r="H1639" s="734"/>
      <c r="I1639" s="726"/>
      <c r="J1639" s="726"/>
      <c r="K1639" s="721" t="str">
        <f ca="1">IFERROR(VLOOKUP(C1639,' Disaggregation - Section E '!A$613:J848,3,0),"")</f>
        <v/>
      </c>
      <c r="L1639" s="721"/>
      <c r="M1639" s="721"/>
      <c r="N1639" s="726"/>
    </row>
    <row r="1640" spans="1:14" x14ac:dyDescent="0.35">
      <c r="A1640" s="721" t="b">
        <v>0</v>
      </c>
      <c r="B1640" s="721"/>
      <c r="C1640" s="721" t="s">
        <v>2597</v>
      </c>
      <c r="D1640" s="734">
        <v>12</v>
      </c>
      <c r="E1640" s="740"/>
      <c r="F1640" s="726"/>
      <c r="G1640" s="723"/>
      <c r="H1640" s="734"/>
      <c r="I1640" s="726"/>
      <c r="J1640" s="726"/>
      <c r="K1640" s="721" t="str">
        <f ca="1">IFERROR(VLOOKUP(C1640,' Disaggregation - Section E '!A$613:J849,3,0),"")</f>
        <v/>
      </c>
      <c r="L1640" s="721"/>
      <c r="M1640" s="721"/>
      <c r="N1640" s="726"/>
    </row>
    <row r="1641" spans="1:14" x14ac:dyDescent="0.35">
      <c r="A1641" s="721" t="b">
        <v>0</v>
      </c>
      <c r="B1641" s="721"/>
      <c r="C1641" s="721" t="s">
        <v>2598</v>
      </c>
      <c r="D1641" s="734">
        <v>12</v>
      </c>
      <c r="E1641" s="740"/>
      <c r="F1641" s="726"/>
      <c r="G1641" s="723"/>
      <c r="H1641" s="734"/>
      <c r="I1641" s="726"/>
      <c r="J1641" s="726"/>
      <c r="K1641" s="721" t="str">
        <f ca="1">IFERROR(VLOOKUP(C1641,' Disaggregation - Section E '!A$613:J850,3,0),"")</f>
        <v/>
      </c>
      <c r="L1641" s="721"/>
      <c r="M1641" s="721"/>
      <c r="N1641" s="726"/>
    </row>
    <row r="1642" spans="1:14" x14ac:dyDescent="0.35">
      <c r="A1642" s="721" t="b">
        <v>0</v>
      </c>
      <c r="B1642" s="721"/>
      <c r="C1642" s="721" t="s">
        <v>2599</v>
      </c>
      <c r="D1642" s="734">
        <v>12</v>
      </c>
      <c r="E1642" s="740"/>
      <c r="F1642" s="726"/>
      <c r="G1642" s="723"/>
      <c r="H1642" s="734"/>
      <c r="I1642" s="726"/>
      <c r="J1642" s="726"/>
      <c r="K1642" s="721" t="str">
        <f ca="1">IFERROR(VLOOKUP(C1642,' Disaggregation - Section E '!A$613:J851,3,0),"")</f>
        <v/>
      </c>
      <c r="L1642" s="721"/>
      <c r="M1642" s="721"/>
      <c r="N1642" s="726"/>
    </row>
    <row r="1643" spans="1:14" x14ac:dyDescent="0.35">
      <c r="A1643" s="721" t="b">
        <v>0</v>
      </c>
      <c r="B1643" s="721"/>
      <c r="C1643" s="721" t="s">
        <v>2600</v>
      </c>
      <c r="D1643" s="734">
        <v>12</v>
      </c>
      <c r="E1643" s="740"/>
      <c r="F1643" s="726"/>
      <c r="G1643" s="723"/>
      <c r="H1643" s="734"/>
      <c r="I1643" s="726"/>
      <c r="J1643" s="726"/>
      <c r="K1643" s="721" t="str">
        <f ca="1">IFERROR(VLOOKUP(C1643,' Disaggregation - Section E '!A$613:J852,3,0),"")</f>
        <v/>
      </c>
      <c r="L1643" s="721"/>
      <c r="M1643" s="721"/>
      <c r="N1643" s="726"/>
    </row>
    <row r="1644" spans="1:14" x14ac:dyDescent="0.35">
      <c r="A1644" s="721" t="b">
        <v>0</v>
      </c>
      <c r="B1644" s="721"/>
      <c r="C1644" s="721" t="s">
        <v>2601</v>
      </c>
      <c r="D1644" s="734">
        <v>12</v>
      </c>
      <c r="E1644" s="740"/>
      <c r="F1644" s="726"/>
      <c r="G1644" s="723"/>
      <c r="H1644" s="734"/>
      <c r="I1644" s="726"/>
      <c r="J1644" s="726"/>
      <c r="K1644" s="721" t="str">
        <f ca="1">IFERROR(VLOOKUP(C1644,' Disaggregation - Section E '!A$613:J853,3,0),"")</f>
        <v/>
      </c>
      <c r="L1644" s="721"/>
      <c r="M1644" s="721"/>
      <c r="N1644" s="726"/>
    </row>
    <row r="1645" spans="1:14" x14ac:dyDescent="0.35">
      <c r="A1645" s="721" t="b">
        <v>0</v>
      </c>
      <c r="B1645" s="721"/>
      <c r="C1645" s="721" t="s">
        <v>2602</v>
      </c>
      <c r="D1645" s="734">
        <v>12</v>
      </c>
      <c r="E1645" s="740"/>
      <c r="F1645" s="726"/>
      <c r="G1645" s="723"/>
      <c r="H1645" s="734"/>
      <c r="I1645" s="726"/>
      <c r="J1645" s="726"/>
      <c r="K1645" s="721" t="str">
        <f ca="1">IFERROR(VLOOKUP(C1645,' Disaggregation - Section E '!A$613:J854,3,0),"")</f>
        <v/>
      </c>
      <c r="L1645" s="721"/>
      <c r="M1645" s="721"/>
      <c r="N1645" s="726"/>
    </row>
    <row r="1646" spans="1:14" x14ac:dyDescent="0.35">
      <c r="A1646" s="721" t="b">
        <v>0</v>
      </c>
      <c r="B1646" s="721"/>
      <c r="C1646" s="721" t="s">
        <v>2603</v>
      </c>
      <c r="D1646" s="734">
        <v>12</v>
      </c>
      <c r="E1646" s="740"/>
      <c r="F1646" s="726"/>
      <c r="G1646" s="723"/>
      <c r="H1646" s="734"/>
      <c r="I1646" s="726"/>
      <c r="J1646" s="726"/>
      <c r="K1646" s="721" t="str">
        <f ca="1">IFERROR(VLOOKUP(C1646,' Disaggregation - Section E '!A$613:J855,3,0),"")</f>
        <v/>
      </c>
      <c r="L1646" s="721"/>
      <c r="M1646" s="721"/>
      <c r="N1646" s="726"/>
    </row>
    <row r="1647" spans="1:14" x14ac:dyDescent="0.35">
      <c r="A1647" s="721" t="b">
        <v>0</v>
      </c>
      <c r="B1647" s="721"/>
      <c r="C1647" s="721" t="s">
        <v>2604</v>
      </c>
      <c r="D1647" s="734">
        <v>12</v>
      </c>
      <c r="E1647" s="740"/>
      <c r="F1647" s="726"/>
      <c r="G1647" s="723"/>
      <c r="H1647" s="734"/>
      <c r="I1647" s="726"/>
      <c r="J1647" s="726"/>
      <c r="K1647" s="721" t="str">
        <f ca="1">IFERROR(VLOOKUP(C1647,' Disaggregation - Section E '!A$613:J856,3,0),"")</f>
        <v/>
      </c>
      <c r="L1647" s="721"/>
      <c r="M1647" s="721"/>
      <c r="N1647" s="726"/>
    </row>
    <row r="1648" spans="1:14" x14ac:dyDescent="0.35">
      <c r="A1648" s="721" t="b">
        <v>0</v>
      </c>
      <c r="B1648" s="721"/>
      <c r="C1648" s="721" t="s">
        <v>2605</v>
      </c>
      <c r="D1648" s="734">
        <v>12</v>
      </c>
      <c r="E1648" s="740"/>
      <c r="F1648" s="726"/>
      <c r="G1648" s="723"/>
      <c r="H1648" s="734"/>
      <c r="I1648" s="726"/>
      <c r="J1648" s="726"/>
      <c r="K1648" s="721" t="str">
        <f ca="1">IFERROR(VLOOKUP(C1648,' Disaggregation - Section E '!A$613:J857,3,0),"")</f>
        <v/>
      </c>
      <c r="L1648" s="721"/>
      <c r="M1648" s="721"/>
      <c r="N1648" s="726"/>
    </row>
    <row r="1649" spans="1:14" x14ac:dyDescent="0.35">
      <c r="A1649" s="721" t="b">
        <v>0</v>
      </c>
      <c r="B1649" s="721"/>
      <c r="C1649" s="721" t="s">
        <v>2606</v>
      </c>
      <c r="D1649" s="734">
        <v>12</v>
      </c>
      <c r="E1649" s="740"/>
      <c r="F1649" s="726"/>
      <c r="G1649" s="723"/>
      <c r="H1649" s="734"/>
      <c r="I1649" s="726"/>
      <c r="J1649" s="726"/>
      <c r="K1649" s="721" t="str">
        <f ca="1">IFERROR(VLOOKUP(C1649,' Disaggregation - Section E '!A$613:J858,3,0),"")</f>
        <v/>
      </c>
      <c r="L1649" s="721"/>
      <c r="M1649" s="721"/>
      <c r="N1649" s="726"/>
    </row>
    <row r="1650" spans="1:14" x14ac:dyDescent="0.35">
      <c r="A1650" s="721" t="b">
        <v>0</v>
      </c>
      <c r="B1650" s="721"/>
      <c r="C1650" s="721" t="s">
        <v>2607</v>
      </c>
      <c r="D1650" s="734">
        <v>13</v>
      </c>
      <c r="E1650" s="740"/>
      <c r="F1650" s="726"/>
      <c r="G1650" s="723"/>
      <c r="H1650" s="734"/>
      <c r="I1650" s="726"/>
      <c r="J1650" s="726"/>
      <c r="K1650" s="721" t="str">
        <f ca="1">IFERROR(VLOOKUP(C1650,' Disaggregation - Section E '!A$613:J859,3,0),"")</f>
        <v/>
      </c>
      <c r="L1650" s="721"/>
      <c r="M1650" s="721"/>
      <c r="N1650" s="726"/>
    </row>
    <row r="1651" spans="1:14" x14ac:dyDescent="0.35">
      <c r="A1651" s="721" t="b">
        <v>0</v>
      </c>
      <c r="B1651" s="721"/>
      <c r="C1651" s="721" t="s">
        <v>2608</v>
      </c>
      <c r="D1651" s="734">
        <v>13</v>
      </c>
      <c r="E1651" s="740"/>
      <c r="F1651" s="726"/>
      <c r="G1651" s="723"/>
      <c r="H1651" s="734"/>
      <c r="I1651" s="726"/>
      <c r="J1651" s="726"/>
      <c r="K1651" s="721" t="str">
        <f ca="1">IFERROR(VLOOKUP(C1651,' Disaggregation - Section E '!A$613:J860,3,0),"")</f>
        <v/>
      </c>
      <c r="L1651" s="721"/>
      <c r="M1651" s="721"/>
      <c r="N1651" s="726"/>
    </row>
    <row r="1652" spans="1:14" x14ac:dyDescent="0.35">
      <c r="A1652" s="721" t="b">
        <v>0</v>
      </c>
      <c r="B1652" s="721"/>
      <c r="C1652" s="721" t="s">
        <v>2609</v>
      </c>
      <c r="D1652" s="734">
        <v>13</v>
      </c>
      <c r="E1652" s="740"/>
      <c r="F1652" s="726"/>
      <c r="G1652" s="723"/>
      <c r="H1652" s="734"/>
      <c r="I1652" s="726"/>
      <c r="J1652" s="726"/>
      <c r="K1652" s="721" t="str">
        <f ca="1">IFERROR(VLOOKUP(C1652,' Disaggregation - Section E '!A$613:J861,3,0),"")</f>
        <v/>
      </c>
      <c r="L1652" s="721"/>
      <c r="M1652" s="721"/>
      <c r="N1652" s="726"/>
    </row>
    <row r="1653" spans="1:14" x14ac:dyDescent="0.35">
      <c r="A1653" s="721" t="b">
        <v>0</v>
      </c>
      <c r="B1653" s="721"/>
      <c r="C1653" s="721" t="s">
        <v>2610</v>
      </c>
      <c r="D1653" s="734">
        <v>13</v>
      </c>
      <c r="E1653" s="740"/>
      <c r="F1653" s="726"/>
      <c r="G1653" s="723"/>
      <c r="H1653" s="734"/>
      <c r="I1653" s="726"/>
      <c r="J1653" s="726"/>
      <c r="K1653" s="721" t="str">
        <f ca="1">IFERROR(VLOOKUP(C1653,' Disaggregation - Section E '!A$613:J862,3,0),"")</f>
        <v/>
      </c>
      <c r="L1653" s="721"/>
      <c r="M1653" s="721"/>
      <c r="N1653" s="726"/>
    </row>
    <row r="1654" spans="1:14" x14ac:dyDescent="0.35">
      <c r="A1654" s="721" t="b">
        <v>0</v>
      </c>
      <c r="B1654" s="721"/>
      <c r="C1654" s="721" t="s">
        <v>2611</v>
      </c>
      <c r="D1654" s="734">
        <v>13</v>
      </c>
      <c r="E1654" s="740"/>
      <c r="F1654" s="726"/>
      <c r="G1654" s="723"/>
      <c r="H1654" s="734"/>
      <c r="I1654" s="726"/>
      <c r="J1654" s="726"/>
      <c r="K1654" s="721" t="str">
        <f ca="1">IFERROR(VLOOKUP(C1654,' Disaggregation - Section E '!A$613:J863,3,0),"")</f>
        <v/>
      </c>
      <c r="L1654" s="721"/>
      <c r="M1654" s="721"/>
      <c r="N1654" s="726"/>
    </row>
    <row r="1655" spans="1:14" x14ac:dyDescent="0.35">
      <c r="A1655" s="721" t="b">
        <v>0</v>
      </c>
      <c r="B1655" s="721"/>
      <c r="C1655" s="721" t="s">
        <v>2612</v>
      </c>
      <c r="D1655" s="734">
        <v>13</v>
      </c>
      <c r="E1655" s="740"/>
      <c r="F1655" s="726"/>
      <c r="G1655" s="723"/>
      <c r="H1655" s="734"/>
      <c r="I1655" s="726"/>
      <c r="J1655" s="726"/>
      <c r="K1655" s="721" t="str">
        <f ca="1">IFERROR(VLOOKUP(C1655,' Disaggregation - Section E '!A$613:J864,3,0),"")</f>
        <v/>
      </c>
      <c r="L1655" s="721"/>
      <c r="M1655" s="721"/>
      <c r="N1655" s="726"/>
    </row>
    <row r="1656" spans="1:14" x14ac:dyDescent="0.35">
      <c r="A1656" s="721" t="b">
        <v>0</v>
      </c>
      <c r="B1656" s="721"/>
      <c r="C1656" s="721" t="s">
        <v>2613</v>
      </c>
      <c r="D1656" s="734">
        <v>13</v>
      </c>
      <c r="E1656" s="740"/>
      <c r="F1656" s="726"/>
      <c r="G1656" s="723"/>
      <c r="H1656" s="734"/>
      <c r="I1656" s="726"/>
      <c r="J1656" s="726"/>
      <c r="K1656" s="721" t="str">
        <f ca="1">IFERROR(VLOOKUP(C1656,' Disaggregation - Section E '!A$613:J865,3,0),"")</f>
        <v/>
      </c>
      <c r="L1656" s="721"/>
      <c r="M1656" s="721"/>
      <c r="N1656" s="726"/>
    </row>
    <row r="1657" spans="1:14" x14ac:dyDescent="0.35">
      <c r="A1657" s="721" t="b">
        <v>0</v>
      </c>
      <c r="B1657" s="721"/>
      <c r="C1657" s="721" t="s">
        <v>2614</v>
      </c>
      <c r="D1657" s="734">
        <v>13</v>
      </c>
      <c r="E1657" s="740"/>
      <c r="F1657" s="726"/>
      <c r="G1657" s="723"/>
      <c r="H1657" s="734"/>
      <c r="I1657" s="726"/>
      <c r="J1657" s="726"/>
      <c r="K1657" s="721" t="str">
        <f ca="1">IFERROR(VLOOKUP(C1657,' Disaggregation - Section E '!A$613:J866,3,0),"")</f>
        <v/>
      </c>
      <c r="L1657" s="721"/>
      <c r="M1657" s="721"/>
      <c r="N1657" s="726"/>
    </row>
    <row r="1658" spans="1:14" x14ac:dyDescent="0.35">
      <c r="A1658" s="721" t="b">
        <v>0</v>
      </c>
      <c r="B1658" s="721"/>
      <c r="C1658" s="721" t="s">
        <v>2615</v>
      </c>
      <c r="D1658" s="734">
        <v>13</v>
      </c>
      <c r="E1658" s="740"/>
      <c r="F1658" s="726"/>
      <c r="G1658" s="723"/>
      <c r="H1658" s="734"/>
      <c r="I1658" s="726"/>
      <c r="J1658" s="726"/>
      <c r="K1658" s="721" t="str">
        <f ca="1">IFERROR(VLOOKUP(C1658,' Disaggregation - Section E '!A$613:J867,3,0),"")</f>
        <v/>
      </c>
      <c r="L1658" s="721"/>
      <c r="M1658" s="721"/>
      <c r="N1658" s="726"/>
    </row>
    <row r="1659" spans="1:14" x14ac:dyDescent="0.35">
      <c r="A1659" s="721" t="b">
        <v>0</v>
      </c>
      <c r="B1659" s="721"/>
      <c r="C1659" s="721" t="s">
        <v>2616</v>
      </c>
      <c r="D1659" s="734">
        <v>13</v>
      </c>
      <c r="E1659" s="740"/>
      <c r="F1659" s="726"/>
      <c r="G1659" s="723"/>
      <c r="H1659" s="734"/>
      <c r="I1659" s="726"/>
      <c r="J1659" s="726"/>
      <c r="K1659" s="721" t="str">
        <f ca="1">IFERROR(VLOOKUP(C1659,' Disaggregation - Section E '!A$613:J868,3,0),"")</f>
        <v/>
      </c>
      <c r="L1659" s="721"/>
      <c r="M1659" s="721"/>
      <c r="N1659" s="726"/>
    </row>
    <row r="1660" spans="1:14" x14ac:dyDescent="0.35">
      <c r="A1660" s="721" t="b">
        <v>0</v>
      </c>
      <c r="B1660" s="721"/>
      <c r="C1660" s="721" t="s">
        <v>2617</v>
      </c>
      <c r="D1660" s="734">
        <v>13</v>
      </c>
      <c r="E1660" s="740"/>
      <c r="F1660" s="726"/>
      <c r="G1660" s="723"/>
      <c r="H1660" s="734"/>
      <c r="I1660" s="726"/>
      <c r="J1660" s="726"/>
      <c r="K1660" s="721" t="str">
        <f ca="1">IFERROR(VLOOKUP(C1660,' Disaggregation - Section E '!A$613:J869,3,0),"")</f>
        <v/>
      </c>
      <c r="L1660" s="721"/>
      <c r="M1660" s="721"/>
      <c r="N1660" s="726"/>
    </row>
    <row r="1661" spans="1:14" x14ac:dyDescent="0.35">
      <c r="A1661" s="721" t="b">
        <v>0</v>
      </c>
      <c r="B1661" s="721"/>
      <c r="C1661" s="721" t="s">
        <v>2618</v>
      </c>
      <c r="D1661" s="734">
        <v>13</v>
      </c>
      <c r="E1661" s="740"/>
      <c r="F1661" s="726"/>
      <c r="G1661" s="723"/>
      <c r="H1661" s="734"/>
      <c r="I1661" s="726"/>
      <c r="J1661" s="726"/>
      <c r="K1661" s="721" t="str">
        <f ca="1">IFERROR(VLOOKUP(C1661,' Disaggregation - Section E '!A$613:J870,3,0),"")</f>
        <v/>
      </c>
      <c r="L1661" s="721"/>
      <c r="M1661" s="721"/>
      <c r="N1661" s="726"/>
    </row>
    <row r="1662" spans="1:14" x14ac:dyDescent="0.35">
      <c r="A1662" s="721" t="b">
        <v>0</v>
      </c>
      <c r="B1662" s="721"/>
      <c r="C1662" s="721" t="s">
        <v>2619</v>
      </c>
      <c r="D1662" s="734">
        <v>13</v>
      </c>
      <c r="E1662" s="740"/>
      <c r="F1662" s="726"/>
      <c r="G1662" s="723"/>
      <c r="H1662" s="734"/>
      <c r="I1662" s="726"/>
      <c r="J1662" s="726"/>
      <c r="K1662" s="721" t="str">
        <f ca="1">IFERROR(VLOOKUP(C1662,' Disaggregation - Section E '!A$613:J871,3,0),"")</f>
        <v/>
      </c>
      <c r="L1662" s="721"/>
      <c r="M1662" s="721"/>
      <c r="N1662" s="726"/>
    </row>
    <row r="1663" spans="1:14" x14ac:dyDescent="0.35">
      <c r="A1663" s="721" t="b">
        <v>0</v>
      </c>
      <c r="B1663" s="721"/>
      <c r="C1663" s="721" t="s">
        <v>2620</v>
      </c>
      <c r="D1663" s="734">
        <v>13</v>
      </c>
      <c r="E1663" s="740"/>
      <c r="F1663" s="726"/>
      <c r="G1663" s="723"/>
      <c r="H1663" s="734"/>
      <c r="I1663" s="726"/>
      <c r="J1663" s="726"/>
      <c r="K1663" s="721" t="str">
        <f ca="1">IFERROR(VLOOKUP(C1663,' Disaggregation - Section E '!A$613:J872,3,0),"")</f>
        <v/>
      </c>
      <c r="L1663" s="721"/>
      <c r="M1663" s="721"/>
      <c r="N1663" s="726"/>
    </row>
    <row r="1664" spans="1:14" x14ac:dyDescent="0.35">
      <c r="A1664" s="721" t="b">
        <v>0</v>
      </c>
      <c r="B1664" s="721"/>
      <c r="C1664" s="721" t="s">
        <v>2621</v>
      </c>
      <c r="D1664" s="734">
        <v>13</v>
      </c>
      <c r="E1664" s="740"/>
      <c r="F1664" s="726"/>
      <c r="G1664" s="723"/>
      <c r="H1664" s="734"/>
      <c r="I1664" s="726"/>
      <c r="J1664" s="726"/>
      <c r="K1664" s="721" t="str">
        <f ca="1">IFERROR(VLOOKUP(C1664,' Disaggregation - Section E '!A$613:J873,3,0),"")</f>
        <v/>
      </c>
      <c r="L1664" s="721"/>
      <c r="M1664" s="721"/>
      <c r="N1664" s="726"/>
    </row>
    <row r="1665" spans="1:14" x14ac:dyDescent="0.35">
      <c r="A1665" s="721" t="b">
        <v>0</v>
      </c>
      <c r="B1665" s="721"/>
      <c r="C1665" s="721" t="s">
        <v>2622</v>
      </c>
      <c r="D1665" s="734">
        <v>13</v>
      </c>
      <c r="E1665" s="740"/>
      <c r="F1665" s="726"/>
      <c r="G1665" s="723"/>
      <c r="H1665" s="734"/>
      <c r="I1665" s="726"/>
      <c r="J1665" s="726"/>
      <c r="K1665" s="721" t="str">
        <f ca="1">IFERROR(VLOOKUP(C1665,' Disaggregation - Section E '!A$613:J874,3,0),"")</f>
        <v/>
      </c>
      <c r="L1665" s="721"/>
      <c r="M1665" s="721"/>
      <c r="N1665" s="726"/>
    </row>
    <row r="1666" spans="1:14" x14ac:dyDescent="0.35">
      <c r="A1666" s="721" t="b">
        <v>0</v>
      </c>
      <c r="B1666" s="721"/>
      <c r="C1666" s="721" t="s">
        <v>2623</v>
      </c>
      <c r="D1666" s="734">
        <v>13</v>
      </c>
      <c r="E1666" s="740"/>
      <c r="F1666" s="726"/>
      <c r="G1666" s="723"/>
      <c r="H1666" s="734"/>
      <c r="I1666" s="726"/>
      <c r="J1666" s="726"/>
      <c r="K1666" s="721" t="str">
        <f ca="1">IFERROR(VLOOKUP(C1666,' Disaggregation - Section E '!A$613:J875,3,0),"")</f>
        <v/>
      </c>
      <c r="L1666" s="721"/>
      <c r="M1666" s="721"/>
      <c r="N1666" s="726"/>
    </row>
    <row r="1667" spans="1:14" x14ac:dyDescent="0.35">
      <c r="A1667" s="721" t="b">
        <v>0</v>
      </c>
      <c r="B1667" s="721"/>
      <c r="C1667" s="721" t="s">
        <v>2624</v>
      </c>
      <c r="D1667" s="734">
        <v>13</v>
      </c>
      <c r="E1667" s="740"/>
      <c r="F1667" s="726"/>
      <c r="G1667" s="723"/>
      <c r="H1667" s="734"/>
      <c r="I1667" s="726"/>
      <c r="J1667" s="726"/>
      <c r="K1667" s="721" t="str">
        <f ca="1">IFERROR(VLOOKUP(C1667,' Disaggregation - Section E '!A$613:J876,3,0),"")</f>
        <v/>
      </c>
      <c r="L1667" s="721"/>
      <c r="M1667" s="721"/>
      <c r="N1667" s="726"/>
    </row>
    <row r="1668" spans="1:14" x14ac:dyDescent="0.35">
      <c r="A1668" s="721" t="b">
        <v>0</v>
      </c>
      <c r="B1668" s="721"/>
      <c r="C1668" s="721" t="s">
        <v>2625</v>
      </c>
      <c r="D1668" s="734">
        <v>13</v>
      </c>
      <c r="E1668" s="740"/>
      <c r="F1668" s="726"/>
      <c r="G1668" s="723"/>
      <c r="H1668" s="734"/>
      <c r="I1668" s="726"/>
      <c r="J1668" s="726"/>
      <c r="K1668" s="721" t="str">
        <f ca="1">IFERROR(VLOOKUP(C1668,' Disaggregation - Section E '!A$613:J877,3,0),"")</f>
        <v/>
      </c>
      <c r="L1668" s="721"/>
      <c r="M1668" s="721"/>
      <c r="N1668" s="726"/>
    </row>
    <row r="1669" spans="1:14" x14ac:dyDescent="0.35">
      <c r="A1669" s="721" t="b">
        <v>0</v>
      </c>
      <c r="B1669" s="721"/>
      <c r="C1669" s="721" t="s">
        <v>2626</v>
      </c>
      <c r="D1669" s="734">
        <v>13</v>
      </c>
      <c r="E1669" s="740"/>
      <c r="F1669" s="726"/>
      <c r="G1669" s="723"/>
      <c r="H1669" s="734"/>
      <c r="I1669" s="726"/>
      <c r="J1669" s="726"/>
      <c r="K1669" s="721" t="str">
        <f ca="1">IFERROR(VLOOKUP(C1669,' Disaggregation - Section E '!A$613:J878,3,0),"")</f>
        <v/>
      </c>
      <c r="L1669" s="721"/>
      <c r="M1669" s="721"/>
      <c r="N1669" s="726"/>
    </row>
    <row r="1670" spans="1:14" x14ac:dyDescent="0.35">
      <c r="A1670" s="721" t="b">
        <v>0</v>
      </c>
      <c r="B1670" s="721"/>
      <c r="C1670" s="721" t="s">
        <v>2627</v>
      </c>
      <c r="D1670" s="734">
        <v>14</v>
      </c>
      <c r="E1670" s="740"/>
      <c r="F1670" s="726"/>
      <c r="G1670" s="723"/>
      <c r="H1670" s="734"/>
      <c r="I1670" s="726"/>
      <c r="J1670" s="726"/>
      <c r="K1670" s="721" t="str">
        <f ca="1">IFERROR(VLOOKUP(C1670,' Disaggregation - Section E '!A$613:J879,3,0),"")</f>
        <v/>
      </c>
      <c r="L1670" s="721"/>
      <c r="M1670" s="721"/>
      <c r="N1670" s="726"/>
    </row>
    <row r="1671" spans="1:14" x14ac:dyDescent="0.35">
      <c r="A1671" s="721" t="b">
        <v>0</v>
      </c>
      <c r="B1671" s="721"/>
      <c r="C1671" s="721" t="s">
        <v>2628</v>
      </c>
      <c r="D1671" s="734">
        <v>14</v>
      </c>
      <c r="E1671" s="740"/>
      <c r="F1671" s="726"/>
      <c r="G1671" s="723"/>
      <c r="H1671" s="734"/>
      <c r="I1671" s="726"/>
      <c r="J1671" s="726"/>
      <c r="K1671" s="721" t="str">
        <f ca="1">IFERROR(VLOOKUP(C1671,' Disaggregation - Section E '!A$613:J880,3,0),"")</f>
        <v/>
      </c>
      <c r="L1671" s="721"/>
      <c r="M1671" s="721"/>
      <c r="N1671" s="726"/>
    </row>
    <row r="1672" spans="1:14" x14ac:dyDescent="0.35">
      <c r="A1672" s="721" t="b">
        <v>0</v>
      </c>
      <c r="B1672" s="721"/>
      <c r="C1672" s="721" t="s">
        <v>2629</v>
      </c>
      <c r="D1672" s="734">
        <v>14</v>
      </c>
      <c r="E1672" s="740"/>
      <c r="F1672" s="726"/>
      <c r="G1672" s="723"/>
      <c r="H1672" s="734"/>
      <c r="I1672" s="726"/>
      <c r="J1672" s="726"/>
      <c r="K1672" s="721" t="str">
        <f ca="1">IFERROR(VLOOKUP(C1672,' Disaggregation - Section E '!A$613:J881,3,0),"")</f>
        <v/>
      </c>
      <c r="L1672" s="721"/>
      <c r="M1672" s="721"/>
      <c r="N1672" s="726"/>
    </row>
    <row r="1673" spans="1:14" x14ac:dyDescent="0.35">
      <c r="A1673" s="721" t="b">
        <v>0</v>
      </c>
      <c r="B1673" s="721"/>
      <c r="C1673" s="721" t="s">
        <v>2630</v>
      </c>
      <c r="D1673" s="734">
        <v>14</v>
      </c>
      <c r="E1673" s="740"/>
      <c r="F1673" s="726"/>
      <c r="G1673" s="723"/>
      <c r="H1673" s="734"/>
      <c r="I1673" s="726"/>
      <c r="J1673" s="726"/>
      <c r="K1673" s="721" t="str">
        <f ca="1">IFERROR(VLOOKUP(C1673,' Disaggregation - Section E '!A$613:J882,3,0),"")</f>
        <v/>
      </c>
      <c r="L1673" s="721"/>
      <c r="M1673" s="721"/>
      <c r="N1673" s="726"/>
    </row>
    <row r="1674" spans="1:14" x14ac:dyDescent="0.35">
      <c r="A1674" s="721" t="b">
        <v>0</v>
      </c>
      <c r="B1674" s="721"/>
      <c r="C1674" s="721" t="s">
        <v>2631</v>
      </c>
      <c r="D1674" s="734">
        <v>14</v>
      </c>
      <c r="E1674" s="740"/>
      <c r="F1674" s="726"/>
      <c r="G1674" s="723"/>
      <c r="H1674" s="734"/>
      <c r="I1674" s="726"/>
      <c r="J1674" s="726"/>
      <c r="K1674" s="721" t="str">
        <f ca="1">IFERROR(VLOOKUP(C1674,' Disaggregation - Section E '!A$613:J883,3,0),"")</f>
        <v/>
      </c>
      <c r="L1674" s="721"/>
      <c r="M1674" s="721"/>
      <c r="N1674" s="726"/>
    </row>
    <row r="1675" spans="1:14" x14ac:dyDescent="0.35">
      <c r="A1675" s="721" t="b">
        <v>0</v>
      </c>
      <c r="B1675" s="721"/>
      <c r="C1675" s="721" t="s">
        <v>2632</v>
      </c>
      <c r="D1675" s="734">
        <v>14</v>
      </c>
      <c r="E1675" s="740"/>
      <c r="F1675" s="726"/>
      <c r="G1675" s="723"/>
      <c r="H1675" s="734"/>
      <c r="I1675" s="726"/>
      <c r="J1675" s="726"/>
      <c r="K1675" s="721" t="str">
        <f ca="1">IFERROR(VLOOKUP(C1675,' Disaggregation - Section E '!A$613:J884,3,0),"")</f>
        <v/>
      </c>
      <c r="L1675" s="721"/>
      <c r="M1675" s="721"/>
      <c r="N1675" s="726"/>
    </row>
    <row r="1676" spans="1:14" x14ac:dyDescent="0.35">
      <c r="A1676" s="721" t="b">
        <v>0</v>
      </c>
      <c r="B1676" s="721"/>
      <c r="C1676" s="721" t="s">
        <v>2633</v>
      </c>
      <c r="D1676" s="734">
        <v>14</v>
      </c>
      <c r="E1676" s="740"/>
      <c r="F1676" s="726"/>
      <c r="G1676" s="723"/>
      <c r="H1676" s="734"/>
      <c r="I1676" s="726"/>
      <c r="J1676" s="726"/>
      <c r="K1676" s="721" t="str">
        <f ca="1">IFERROR(VLOOKUP(C1676,' Disaggregation - Section E '!A$613:J885,3,0),"")</f>
        <v/>
      </c>
      <c r="L1676" s="721"/>
      <c r="M1676" s="721"/>
      <c r="N1676" s="726"/>
    </row>
    <row r="1677" spans="1:14" x14ac:dyDescent="0.35">
      <c r="A1677" s="721" t="b">
        <v>0</v>
      </c>
      <c r="B1677" s="721"/>
      <c r="C1677" s="721" t="s">
        <v>2634</v>
      </c>
      <c r="D1677" s="734">
        <v>14</v>
      </c>
      <c r="E1677" s="740"/>
      <c r="F1677" s="726"/>
      <c r="G1677" s="723"/>
      <c r="H1677" s="734"/>
      <c r="I1677" s="726"/>
      <c r="J1677" s="726"/>
      <c r="K1677" s="721" t="str">
        <f ca="1">IFERROR(VLOOKUP(C1677,' Disaggregation - Section E '!A$613:J886,3,0),"")</f>
        <v/>
      </c>
      <c r="L1677" s="721"/>
      <c r="M1677" s="721"/>
      <c r="N1677" s="726"/>
    </row>
    <row r="1678" spans="1:14" x14ac:dyDescent="0.35">
      <c r="A1678" s="721" t="b">
        <v>0</v>
      </c>
      <c r="B1678" s="721"/>
      <c r="C1678" s="721" t="s">
        <v>2635</v>
      </c>
      <c r="D1678" s="734">
        <v>14</v>
      </c>
      <c r="E1678" s="740"/>
      <c r="F1678" s="726"/>
      <c r="G1678" s="723"/>
      <c r="H1678" s="734"/>
      <c r="I1678" s="726"/>
      <c r="J1678" s="726"/>
      <c r="K1678" s="721" t="str">
        <f ca="1">IFERROR(VLOOKUP(C1678,' Disaggregation - Section E '!A$613:J887,3,0),"")</f>
        <v/>
      </c>
      <c r="L1678" s="721"/>
      <c r="M1678" s="721"/>
      <c r="N1678" s="726"/>
    </row>
    <row r="1679" spans="1:14" x14ac:dyDescent="0.35">
      <c r="A1679" s="721" t="b">
        <v>0</v>
      </c>
      <c r="B1679" s="721"/>
      <c r="C1679" s="721" t="s">
        <v>2636</v>
      </c>
      <c r="D1679" s="734">
        <v>14</v>
      </c>
      <c r="E1679" s="740"/>
      <c r="F1679" s="726"/>
      <c r="G1679" s="723"/>
      <c r="H1679" s="734"/>
      <c r="I1679" s="726"/>
      <c r="J1679" s="726"/>
      <c r="K1679" s="721" t="str">
        <f ca="1">IFERROR(VLOOKUP(C1679,' Disaggregation - Section E '!A$613:J888,3,0),"")</f>
        <v/>
      </c>
      <c r="L1679" s="721"/>
      <c r="M1679" s="721"/>
      <c r="N1679" s="726"/>
    </row>
    <row r="1680" spans="1:14" x14ac:dyDescent="0.35">
      <c r="A1680" s="721" t="b">
        <v>0</v>
      </c>
      <c r="B1680" s="721"/>
      <c r="C1680" s="721" t="s">
        <v>2637</v>
      </c>
      <c r="D1680" s="734">
        <v>14</v>
      </c>
      <c r="E1680" s="740"/>
      <c r="F1680" s="726"/>
      <c r="G1680" s="723"/>
      <c r="H1680" s="734"/>
      <c r="I1680" s="726"/>
      <c r="J1680" s="726"/>
      <c r="K1680" s="721" t="str">
        <f ca="1">IFERROR(VLOOKUP(C1680,' Disaggregation - Section E '!A$613:J889,3,0),"")</f>
        <v/>
      </c>
      <c r="L1680" s="721"/>
      <c r="M1680" s="721"/>
      <c r="N1680" s="726"/>
    </row>
    <row r="1681" spans="1:14" x14ac:dyDescent="0.35">
      <c r="A1681" s="721" t="b">
        <v>0</v>
      </c>
      <c r="B1681" s="721"/>
      <c r="C1681" s="721" t="s">
        <v>2638</v>
      </c>
      <c r="D1681" s="734">
        <v>14</v>
      </c>
      <c r="E1681" s="740"/>
      <c r="F1681" s="726"/>
      <c r="G1681" s="723"/>
      <c r="H1681" s="734"/>
      <c r="I1681" s="726"/>
      <c r="J1681" s="726"/>
      <c r="K1681" s="721" t="str">
        <f ca="1">IFERROR(VLOOKUP(C1681,' Disaggregation - Section E '!A$613:J890,3,0),"")</f>
        <v/>
      </c>
      <c r="L1681" s="721"/>
      <c r="M1681" s="721"/>
      <c r="N1681" s="726"/>
    </row>
    <row r="1682" spans="1:14" x14ac:dyDescent="0.35">
      <c r="A1682" s="721" t="b">
        <v>0</v>
      </c>
      <c r="B1682" s="721"/>
      <c r="C1682" s="721" t="s">
        <v>2639</v>
      </c>
      <c r="D1682" s="734">
        <v>14</v>
      </c>
      <c r="E1682" s="740"/>
      <c r="F1682" s="726"/>
      <c r="G1682" s="723"/>
      <c r="H1682" s="734"/>
      <c r="I1682" s="726"/>
      <c r="J1682" s="726"/>
      <c r="K1682" s="721" t="str">
        <f ca="1">IFERROR(VLOOKUP(C1682,' Disaggregation - Section E '!A$613:J891,3,0),"")</f>
        <v/>
      </c>
      <c r="L1682" s="721"/>
      <c r="M1682" s="721"/>
      <c r="N1682" s="726"/>
    </row>
    <row r="1683" spans="1:14" x14ac:dyDescent="0.35">
      <c r="A1683" s="721" t="b">
        <v>0</v>
      </c>
      <c r="B1683" s="721"/>
      <c r="C1683" s="721" t="s">
        <v>2640</v>
      </c>
      <c r="D1683" s="734">
        <v>14</v>
      </c>
      <c r="E1683" s="740"/>
      <c r="F1683" s="726"/>
      <c r="G1683" s="723"/>
      <c r="H1683" s="734"/>
      <c r="I1683" s="726"/>
      <c r="J1683" s="726"/>
      <c r="K1683" s="721" t="str">
        <f ca="1">IFERROR(VLOOKUP(C1683,' Disaggregation - Section E '!A$613:J892,3,0),"")</f>
        <v/>
      </c>
      <c r="L1683" s="721"/>
      <c r="M1683" s="721"/>
      <c r="N1683" s="726"/>
    </row>
    <row r="1684" spans="1:14" x14ac:dyDescent="0.35">
      <c r="A1684" s="721" t="b">
        <v>0</v>
      </c>
      <c r="B1684" s="721"/>
      <c r="C1684" s="721" t="s">
        <v>2641</v>
      </c>
      <c r="D1684" s="734">
        <v>14</v>
      </c>
      <c r="E1684" s="740"/>
      <c r="F1684" s="726"/>
      <c r="G1684" s="723"/>
      <c r="H1684" s="734"/>
      <c r="I1684" s="726"/>
      <c r="J1684" s="726"/>
      <c r="K1684" s="721" t="str">
        <f ca="1">IFERROR(VLOOKUP(C1684,' Disaggregation - Section E '!A$613:J893,3,0),"")</f>
        <v/>
      </c>
      <c r="L1684" s="721"/>
      <c r="M1684" s="721"/>
      <c r="N1684" s="726"/>
    </row>
    <row r="1685" spans="1:14" x14ac:dyDescent="0.35">
      <c r="A1685" s="721" t="b">
        <v>0</v>
      </c>
      <c r="B1685" s="721"/>
      <c r="C1685" s="721" t="s">
        <v>2642</v>
      </c>
      <c r="D1685" s="734">
        <v>14</v>
      </c>
      <c r="E1685" s="740"/>
      <c r="F1685" s="726"/>
      <c r="G1685" s="723"/>
      <c r="H1685" s="734"/>
      <c r="I1685" s="726"/>
      <c r="J1685" s="726"/>
      <c r="K1685" s="721" t="str">
        <f ca="1">IFERROR(VLOOKUP(C1685,' Disaggregation - Section E '!A$613:J894,3,0),"")</f>
        <v/>
      </c>
      <c r="L1685" s="721"/>
      <c r="M1685" s="721"/>
      <c r="N1685" s="726"/>
    </row>
    <row r="1686" spans="1:14" x14ac:dyDescent="0.35">
      <c r="A1686" s="721" t="b">
        <v>0</v>
      </c>
      <c r="B1686" s="721"/>
      <c r="C1686" s="721" t="s">
        <v>2643</v>
      </c>
      <c r="D1686" s="734">
        <v>14</v>
      </c>
      <c r="E1686" s="740"/>
      <c r="F1686" s="726"/>
      <c r="G1686" s="723"/>
      <c r="H1686" s="734"/>
      <c r="I1686" s="726"/>
      <c r="J1686" s="726"/>
      <c r="K1686" s="721" t="str">
        <f ca="1">IFERROR(VLOOKUP(C1686,' Disaggregation - Section E '!A$613:J895,3,0),"")</f>
        <v/>
      </c>
      <c r="L1686" s="721"/>
      <c r="M1686" s="721"/>
      <c r="N1686" s="726"/>
    </row>
    <row r="1687" spans="1:14" x14ac:dyDescent="0.35">
      <c r="A1687" s="721" t="b">
        <v>0</v>
      </c>
      <c r="B1687" s="721"/>
      <c r="C1687" s="721" t="s">
        <v>2644</v>
      </c>
      <c r="D1687" s="734">
        <v>14</v>
      </c>
      <c r="E1687" s="740"/>
      <c r="F1687" s="726"/>
      <c r="G1687" s="723"/>
      <c r="H1687" s="734"/>
      <c r="I1687" s="726"/>
      <c r="J1687" s="726"/>
      <c r="K1687" s="721" t="str">
        <f ca="1">IFERROR(VLOOKUP(C1687,' Disaggregation - Section E '!A$613:J896,3,0),"")</f>
        <v/>
      </c>
      <c r="L1687" s="721"/>
      <c r="M1687" s="721"/>
      <c r="N1687" s="726"/>
    </row>
    <row r="1688" spans="1:14" x14ac:dyDescent="0.35">
      <c r="A1688" s="721" t="b">
        <v>0</v>
      </c>
      <c r="B1688" s="721"/>
      <c r="C1688" s="721" t="s">
        <v>2645</v>
      </c>
      <c r="D1688" s="734">
        <v>14</v>
      </c>
      <c r="E1688" s="740"/>
      <c r="F1688" s="726"/>
      <c r="G1688" s="723"/>
      <c r="H1688" s="734"/>
      <c r="I1688" s="726"/>
      <c r="J1688" s="726"/>
      <c r="K1688" s="721" t="str">
        <f ca="1">IFERROR(VLOOKUP(C1688,' Disaggregation - Section E '!A$613:J897,3,0),"")</f>
        <v/>
      </c>
      <c r="L1688" s="721"/>
      <c r="M1688" s="721"/>
      <c r="N1688" s="726"/>
    </row>
    <row r="1689" spans="1:14" x14ac:dyDescent="0.35">
      <c r="A1689" s="721" t="b">
        <v>0</v>
      </c>
      <c r="B1689" s="721"/>
      <c r="C1689" s="721" t="s">
        <v>2646</v>
      </c>
      <c r="D1689" s="734">
        <v>14</v>
      </c>
      <c r="E1689" s="740"/>
      <c r="F1689" s="726"/>
      <c r="G1689" s="723"/>
      <c r="H1689" s="734"/>
      <c r="I1689" s="726"/>
      <c r="J1689" s="726"/>
      <c r="K1689" s="721" t="str">
        <f ca="1">IFERROR(VLOOKUP(C1689,' Disaggregation - Section E '!A$613:J898,3,0),"")</f>
        <v/>
      </c>
      <c r="L1689" s="721"/>
      <c r="M1689" s="721"/>
      <c r="N1689" s="726"/>
    </row>
    <row r="1690" spans="1:14" x14ac:dyDescent="0.35">
      <c r="A1690" s="721" t="b">
        <v>0</v>
      </c>
      <c r="B1690" s="721"/>
      <c r="C1690" s="721" t="s">
        <v>2647</v>
      </c>
      <c r="D1690" s="734">
        <v>15</v>
      </c>
      <c r="E1690" s="740"/>
      <c r="F1690" s="726"/>
      <c r="G1690" s="723"/>
      <c r="H1690" s="734"/>
      <c r="I1690" s="726"/>
      <c r="J1690" s="726"/>
      <c r="K1690" s="721" t="str">
        <f ca="1">IFERROR(VLOOKUP(C1690,' Disaggregation - Section E '!A$613:J899,3,0),"")</f>
        <v/>
      </c>
      <c r="L1690" s="721"/>
      <c r="M1690" s="721"/>
      <c r="N1690" s="726"/>
    </row>
    <row r="1691" spans="1:14" x14ac:dyDescent="0.35">
      <c r="A1691" s="721" t="b">
        <v>0</v>
      </c>
      <c r="B1691" s="721"/>
      <c r="C1691" s="721" t="s">
        <v>2648</v>
      </c>
      <c r="D1691" s="734">
        <v>15</v>
      </c>
      <c r="E1691" s="740"/>
      <c r="F1691" s="726"/>
      <c r="G1691" s="723"/>
      <c r="H1691" s="734"/>
      <c r="I1691" s="726"/>
      <c r="J1691" s="726"/>
      <c r="K1691" s="721" t="str">
        <f ca="1">IFERROR(VLOOKUP(C1691,' Disaggregation - Section E '!A$613:J900,3,0),"")</f>
        <v/>
      </c>
      <c r="L1691" s="721"/>
      <c r="M1691" s="721"/>
      <c r="N1691" s="726"/>
    </row>
    <row r="1692" spans="1:14" x14ac:dyDescent="0.35">
      <c r="A1692" s="721" t="b">
        <v>0</v>
      </c>
      <c r="B1692" s="721"/>
      <c r="C1692" s="721" t="s">
        <v>2649</v>
      </c>
      <c r="D1692" s="734">
        <v>15</v>
      </c>
      <c r="E1692" s="740"/>
      <c r="F1692" s="726"/>
      <c r="G1692" s="723"/>
      <c r="H1692" s="734"/>
      <c r="I1692" s="726"/>
      <c r="J1692" s="726"/>
      <c r="K1692" s="721" t="str">
        <f ca="1">IFERROR(VLOOKUP(C1692,' Disaggregation - Section E '!A$613:J901,3,0),"")</f>
        <v/>
      </c>
      <c r="L1692" s="721"/>
      <c r="M1692" s="721"/>
      <c r="N1692" s="726"/>
    </row>
    <row r="1693" spans="1:14" x14ac:dyDescent="0.35">
      <c r="A1693" s="721" t="b">
        <v>0</v>
      </c>
      <c r="B1693" s="721"/>
      <c r="C1693" s="721" t="s">
        <v>2650</v>
      </c>
      <c r="D1693" s="734">
        <v>15</v>
      </c>
      <c r="E1693" s="740"/>
      <c r="F1693" s="726"/>
      <c r="G1693" s="723"/>
      <c r="H1693" s="734"/>
      <c r="I1693" s="726"/>
      <c r="J1693" s="726"/>
      <c r="K1693" s="721" t="str">
        <f ca="1">IFERROR(VLOOKUP(C1693,' Disaggregation - Section E '!A$613:J902,3,0),"")</f>
        <v/>
      </c>
      <c r="L1693" s="721"/>
      <c r="M1693" s="721"/>
      <c r="N1693" s="726"/>
    </row>
    <row r="1694" spans="1:14" x14ac:dyDescent="0.35">
      <c r="A1694" s="721" t="b">
        <v>0</v>
      </c>
      <c r="B1694" s="721"/>
      <c r="C1694" s="721" t="s">
        <v>2651</v>
      </c>
      <c r="D1694" s="734">
        <v>15</v>
      </c>
      <c r="E1694" s="740"/>
      <c r="F1694" s="726"/>
      <c r="G1694" s="723"/>
      <c r="H1694" s="734"/>
      <c r="I1694" s="726"/>
      <c r="J1694" s="726"/>
      <c r="K1694" s="721" t="str">
        <f ca="1">IFERROR(VLOOKUP(C1694,' Disaggregation - Section E '!A$613:J903,3,0),"")</f>
        <v/>
      </c>
      <c r="L1694" s="721"/>
      <c r="M1694" s="721"/>
      <c r="N1694" s="726"/>
    </row>
    <row r="1695" spans="1:14" x14ac:dyDescent="0.35">
      <c r="A1695" s="721" t="b">
        <v>0</v>
      </c>
      <c r="B1695" s="721"/>
      <c r="C1695" s="721" t="s">
        <v>2652</v>
      </c>
      <c r="D1695" s="734">
        <v>15</v>
      </c>
      <c r="E1695" s="740"/>
      <c r="F1695" s="726"/>
      <c r="G1695" s="723"/>
      <c r="H1695" s="734"/>
      <c r="I1695" s="726"/>
      <c r="J1695" s="726"/>
      <c r="K1695" s="721" t="str">
        <f ca="1">IFERROR(VLOOKUP(C1695,' Disaggregation - Section E '!A$613:J904,3,0),"")</f>
        <v/>
      </c>
      <c r="L1695" s="721"/>
      <c r="M1695" s="721"/>
      <c r="N1695" s="726"/>
    </row>
    <row r="1696" spans="1:14" x14ac:dyDescent="0.35">
      <c r="A1696" s="721" t="b">
        <v>0</v>
      </c>
      <c r="B1696" s="721"/>
      <c r="C1696" s="721" t="s">
        <v>2653</v>
      </c>
      <c r="D1696" s="734">
        <v>15</v>
      </c>
      <c r="E1696" s="740"/>
      <c r="F1696" s="726"/>
      <c r="G1696" s="723"/>
      <c r="H1696" s="734"/>
      <c r="I1696" s="726"/>
      <c r="J1696" s="726"/>
      <c r="K1696" s="721" t="str">
        <f ca="1">IFERROR(VLOOKUP(C1696,' Disaggregation - Section E '!A$613:J905,3,0),"")</f>
        <v/>
      </c>
      <c r="L1696" s="721"/>
      <c r="M1696" s="721"/>
      <c r="N1696" s="726"/>
    </row>
    <row r="1697" spans="1:14" x14ac:dyDescent="0.35">
      <c r="A1697" s="721" t="b">
        <v>0</v>
      </c>
      <c r="B1697" s="721"/>
      <c r="C1697" s="721" t="s">
        <v>2654</v>
      </c>
      <c r="D1697" s="734">
        <v>15</v>
      </c>
      <c r="E1697" s="740"/>
      <c r="F1697" s="726"/>
      <c r="G1697" s="723"/>
      <c r="H1697" s="734"/>
      <c r="I1697" s="726"/>
      <c r="J1697" s="726"/>
      <c r="K1697" s="721" t="str">
        <f ca="1">IFERROR(VLOOKUP(C1697,' Disaggregation - Section E '!A$613:J906,3,0),"")</f>
        <v/>
      </c>
      <c r="L1697" s="721"/>
      <c r="M1697" s="721"/>
      <c r="N1697" s="726"/>
    </row>
    <row r="1698" spans="1:14" x14ac:dyDescent="0.35">
      <c r="A1698" s="721" t="b">
        <v>0</v>
      </c>
      <c r="B1698" s="721"/>
      <c r="C1698" s="721" t="s">
        <v>2655</v>
      </c>
      <c r="D1698" s="734">
        <v>15</v>
      </c>
      <c r="E1698" s="740"/>
      <c r="F1698" s="726"/>
      <c r="G1698" s="723"/>
      <c r="H1698" s="734"/>
      <c r="I1698" s="726"/>
      <c r="J1698" s="726"/>
      <c r="K1698" s="721" t="str">
        <f ca="1">IFERROR(VLOOKUP(C1698,' Disaggregation - Section E '!A$613:J907,3,0),"")</f>
        <v/>
      </c>
      <c r="L1698" s="721"/>
      <c r="M1698" s="721"/>
      <c r="N1698" s="726"/>
    </row>
    <row r="1699" spans="1:14" x14ac:dyDescent="0.35">
      <c r="A1699" s="721" t="b">
        <v>0</v>
      </c>
      <c r="B1699" s="721"/>
      <c r="C1699" s="721" t="s">
        <v>2656</v>
      </c>
      <c r="D1699" s="734">
        <v>15</v>
      </c>
      <c r="E1699" s="740"/>
      <c r="F1699" s="726"/>
      <c r="G1699" s="723"/>
      <c r="H1699" s="734"/>
      <c r="I1699" s="726"/>
      <c r="J1699" s="726"/>
      <c r="K1699" s="721" t="str">
        <f ca="1">IFERROR(VLOOKUP(C1699,' Disaggregation - Section E '!A$613:J908,3,0),"")</f>
        <v/>
      </c>
      <c r="L1699" s="721"/>
      <c r="M1699" s="721"/>
      <c r="N1699" s="726"/>
    </row>
    <row r="1700" spans="1:14" x14ac:dyDescent="0.35">
      <c r="A1700" s="721" t="b">
        <v>0</v>
      </c>
      <c r="B1700" s="721"/>
      <c r="C1700" s="721" t="s">
        <v>2657</v>
      </c>
      <c r="D1700" s="734">
        <v>15</v>
      </c>
      <c r="E1700" s="740"/>
      <c r="F1700" s="726"/>
      <c r="G1700" s="723"/>
      <c r="H1700" s="734"/>
      <c r="I1700" s="726"/>
      <c r="J1700" s="726"/>
      <c r="K1700" s="721" t="str">
        <f ca="1">IFERROR(VLOOKUP(C1700,' Disaggregation - Section E '!A$613:J909,3,0),"")</f>
        <v/>
      </c>
      <c r="L1700" s="721"/>
      <c r="M1700" s="721"/>
      <c r="N1700" s="726"/>
    </row>
    <row r="1701" spans="1:14" x14ac:dyDescent="0.35">
      <c r="A1701" s="721" t="b">
        <v>0</v>
      </c>
      <c r="B1701" s="721"/>
      <c r="C1701" s="721" t="s">
        <v>2658</v>
      </c>
      <c r="D1701" s="734">
        <v>15</v>
      </c>
      <c r="E1701" s="740"/>
      <c r="F1701" s="726"/>
      <c r="G1701" s="723"/>
      <c r="H1701" s="734"/>
      <c r="I1701" s="726"/>
      <c r="J1701" s="726"/>
      <c r="K1701" s="721" t="str">
        <f ca="1">IFERROR(VLOOKUP(C1701,' Disaggregation - Section E '!A$613:J910,3,0),"")</f>
        <v/>
      </c>
      <c r="L1701" s="721"/>
      <c r="M1701" s="721"/>
      <c r="N1701" s="726"/>
    </row>
    <row r="1702" spans="1:14" x14ac:dyDescent="0.35">
      <c r="A1702" s="721" t="b">
        <v>0</v>
      </c>
      <c r="B1702" s="721"/>
      <c r="C1702" s="721" t="s">
        <v>2659</v>
      </c>
      <c r="D1702" s="734">
        <v>15</v>
      </c>
      <c r="E1702" s="740"/>
      <c r="F1702" s="726"/>
      <c r="G1702" s="723"/>
      <c r="H1702" s="734"/>
      <c r="I1702" s="726"/>
      <c r="J1702" s="726"/>
      <c r="K1702" s="721" t="str">
        <f ca="1">IFERROR(VLOOKUP(C1702,' Disaggregation - Section E '!A$613:J911,3,0),"")</f>
        <v/>
      </c>
      <c r="L1702" s="721"/>
      <c r="M1702" s="721"/>
      <c r="N1702" s="726"/>
    </row>
    <row r="1703" spans="1:14" x14ac:dyDescent="0.35">
      <c r="A1703" s="721" t="b">
        <v>0</v>
      </c>
      <c r="B1703" s="721"/>
      <c r="C1703" s="721" t="s">
        <v>2660</v>
      </c>
      <c r="D1703" s="734">
        <v>15</v>
      </c>
      <c r="E1703" s="740"/>
      <c r="F1703" s="726"/>
      <c r="G1703" s="723"/>
      <c r="H1703" s="734"/>
      <c r="I1703" s="726"/>
      <c r="J1703" s="726"/>
      <c r="K1703" s="721" t="str">
        <f ca="1">IFERROR(VLOOKUP(C1703,' Disaggregation - Section E '!A$613:J912,3,0),"")</f>
        <v/>
      </c>
      <c r="L1703" s="721"/>
      <c r="M1703" s="721"/>
      <c r="N1703" s="726"/>
    </row>
    <row r="1704" spans="1:14" x14ac:dyDescent="0.35">
      <c r="A1704" s="721" t="b">
        <v>0</v>
      </c>
      <c r="B1704" s="721"/>
      <c r="C1704" s="721" t="s">
        <v>2661</v>
      </c>
      <c r="D1704" s="734">
        <v>15</v>
      </c>
      <c r="E1704" s="740"/>
      <c r="F1704" s="726"/>
      <c r="G1704" s="723"/>
      <c r="H1704" s="734"/>
      <c r="I1704" s="726"/>
      <c r="J1704" s="726"/>
      <c r="K1704" s="721" t="str">
        <f ca="1">IFERROR(VLOOKUP(C1704,' Disaggregation - Section E '!A$613:J913,3,0),"")</f>
        <v/>
      </c>
      <c r="L1704" s="721"/>
      <c r="M1704" s="721"/>
      <c r="N1704" s="726"/>
    </row>
    <row r="1705" spans="1:14" x14ac:dyDescent="0.35">
      <c r="A1705" s="721" t="b">
        <v>0</v>
      </c>
      <c r="B1705" s="721"/>
      <c r="C1705" s="721" t="s">
        <v>2662</v>
      </c>
      <c r="D1705" s="734">
        <v>15</v>
      </c>
      <c r="E1705" s="740"/>
      <c r="F1705" s="726"/>
      <c r="G1705" s="723"/>
      <c r="H1705" s="734"/>
      <c r="I1705" s="726"/>
      <c r="J1705" s="726"/>
      <c r="K1705" s="721" t="str">
        <f ca="1">IFERROR(VLOOKUP(C1705,' Disaggregation - Section E '!A$613:J914,3,0),"")</f>
        <v/>
      </c>
      <c r="L1705" s="721"/>
      <c r="M1705" s="721"/>
      <c r="N1705" s="726"/>
    </row>
    <row r="1706" spans="1:14" x14ac:dyDescent="0.35">
      <c r="A1706" s="721" t="b">
        <v>0</v>
      </c>
      <c r="B1706" s="721"/>
      <c r="C1706" s="721" t="s">
        <v>2663</v>
      </c>
      <c r="D1706" s="734">
        <v>15</v>
      </c>
      <c r="E1706" s="740"/>
      <c r="F1706" s="726"/>
      <c r="G1706" s="723"/>
      <c r="H1706" s="734"/>
      <c r="I1706" s="726"/>
      <c r="J1706" s="726"/>
      <c r="K1706" s="721" t="str">
        <f ca="1">IFERROR(VLOOKUP(C1706,' Disaggregation - Section E '!A$613:J915,3,0),"")</f>
        <v/>
      </c>
      <c r="L1706" s="721"/>
      <c r="M1706" s="721"/>
      <c r="N1706" s="726"/>
    </row>
    <row r="1707" spans="1:14" x14ac:dyDescent="0.35">
      <c r="A1707" s="721" t="b">
        <v>0</v>
      </c>
      <c r="B1707" s="721"/>
      <c r="C1707" s="721" t="s">
        <v>2664</v>
      </c>
      <c r="D1707" s="734">
        <v>15</v>
      </c>
      <c r="E1707" s="740"/>
      <c r="F1707" s="726"/>
      <c r="G1707" s="723"/>
      <c r="H1707" s="734"/>
      <c r="I1707" s="726"/>
      <c r="J1707" s="726"/>
      <c r="K1707" s="721" t="str">
        <f ca="1">IFERROR(VLOOKUP(C1707,' Disaggregation - Section E '!A$613:J916,3,0),"")</f>
        <v/>
      </c>
      <c r="L1707" s="721"/>
      <c r="M1707" s="721"/>
      <c r="N1707" s="726"/>
    </row>
    <row r="1708" spans="1:14" x14ac:dyDescent="0.35">
      <c r="A1708" s="721" t="b">
        <v>0</v>
      </c>
      <c r="B1708" s="721"/>
      <c r="C1708" s="721" t="s">
        <v>2665</v>
      </c>
      <c r="D1708" s="734">
        <v>15</v>
      </c>
      <c r="E1708" s="740"/>
      <c r="F1708" s="726"/>
      <c r="G1708" s="723"/>
      <c r="H1708" s="734"/>
      <c r="I1708" s="726"/>
      <c r="J1708" s="726"/>
      <c r="K1708" s="721" t="str">
        <f ca="1">IFERROR(VLOOKUP(C1708,' Disaggregation - Section E '!A$613:J917,3,0),"")</f>
        <v/>
      </c>
      <c r="L1708" s="721"/>
      <c r="M1708" s="721"/>
      <c r="N1708" s="726"/>
    </row>
    <row r="1709" spans="1:14" x14ac:dyDescent="0.35">
      <c r="A1709" s="721" t="b">
        <v>0</v>
      </c>
      <c r="B1709" s="721"/>
      <c r="C1709" s="721" t="s">
        <v>2666</v>
      </c>
      <c r="D1709" s="734">
        <v>15</v>
      </c>
      <c r="E1709" s="740"/>
      <c r="F1709" s="726"/>
      <c r="G1709" s="723"/>
      <c r="H1709" s="734"/>
      <c r="I1709" s="726"/>
      <c r="J1709" s="726"/>
      <c r="K1709" s="721" t="str">
        <f ca="1">IFERROR(VLOOKUP(C1709,' Disaggregation - Section E '!A$613:J918,3,0),"")</f>
        <v/>
      </c>
      <c r="L1709" s="721"/>
      <c r="M1709" s="721"/>
      <c r="N1709" s="726"/>
    </row>
    <row r="1710" spans="1:14" x14ac:dyDescent="0.35">
      <c r="A1710" s="721" t="b">
        <v>0</v>
      </c>
      <c r="B1710" s="721"/>
      <c r="C1710" s="721" t="s">
        <v>2667</v>
      </c>
      <c r="D1710" s="734">
        <v>16</v>
      </c>
      <c r="E1710" s="740"/>
      <c r="F1710" s="726"/>
      <c r="G1710" s="723"/>
      <c r="H1710" s="734"/>
      <c r="I1710" s="726"/>
      <c r="J1710" s="726"/>
      <c r="K1710" s="721" t="str">
        <f ca="1">IFERROR(VLOOKUP(C1710,' Disaggregation - Section E '!A$613:J919,3,0),"")</f>
        <v/>
      </c>
      <c r="L1710" s="721"/>
      <c r="M1710" s="721"/>
      <c r="N1710" s="726"/>
    </row>
    <row r="1711" spans="1:14" x14ac:dyDescent="0.35">
      <c r="A1711" s="721" t="b">
        <v>0</v>
      </c>
      <c r="B1711" s="721"/>
      <c r="C1711" s="721" t="s">
        <v>2668</v>
      </c>
      <c r="D1711" s="734">
        <v>16</v>
      </c>
      <c r="E1711" s="740"/>
      <c r="F1711" s="726"/>
      <c r="G1711" s="723"/>
      <c r="H1711" s="734"/>
      <c r="I1711" s="726"/>
      <c r="J1711" s="726"/>
      <c r="K1711" s="721" t="str">
        <f ca="1">IFERROR(VLOOKUP(C1711,' Disaggregation - Section E '!A$613:J920,3,0),"")</f>
        <v/>
      </c>
      <c r="L1711" s="721"/>
      <c r="M1711" s="721"/>
      <c r="N1711" s="726"/>
    </row>
    <row r="1712" spans="1:14" x14ac:dyDescent="0.35">
      <c r="A1712" s="721" t="b">
        <v>0</v>
      </c>
      <c r="B1712" s="721"/>
      <c r="C1712" s="721" t="s">
        <v>2669</v>
      </c>
      <c r="D1712" s="734">
        <v>16</v>
      </c>
      <c r="E1712" s="740"/>
      <c r="F1712" s="726"/>
      <c r="G1712" s="723"/>
      <c r="H1712" s="734"/>
      <c r="I1712" s="726"/>
      <c r="J1712" s="726"/>
      <c r="K1712" s="721" t="str">
        <f ca="1">IFERROR(VLOOKUP(C1712,' Disaggregation - Section E '!A$613:J921,3,0),"")</f>
        <v/>
      </c>
      <c r="L1712" s="721"/>
      <c r="M1712" s="721"/>
      <c r="N1712" s="726"/>
    </row>
    <row r="1713" spans="1:14" x14ac:dyDescent="0.35">
      <c r="A1713" s="721" t="b">
        <v>0</v>
      </c>
      <c r="B1713" s="721"/>
      <c r="C1713" s="721" t="s">
        <v>2670</v>
      </c>
      <c r="D1713" s="734">
        <v>16</v>
      </c>
      <c r="E1713" s="740"/>
      <c r="F1713" s="726"/>
      <c r="G1713" s="723"/>
      <c r="H1713" s="734"/>
      <c r="I1713" s="726"/>
      <c r="J1713" s="726"/>
      <c r="K1713" s="721" t="str">
        <f ca="1">IFERROR(VLOOKUP(C1713,' Disaggregation - Section E '!A$613:J922,3,0),"")</f>
        <v/>
      </c>
      <c r="L1713" s="721"/>
      <c r="M1713" s="721"/>
      <c r="N1713" s="726"/>
    </row>
    <row r="1714" spans="1:14" x14ac:dyDescent="0.35">
      <c r="A1714" s="721" t="b">
        <v>0</v>
      </c>
      <c r="B1714" s="721"/>
      <c r="C1714" s="721" t="s">
        <v>2671</v>
      </c>
      <c r="D1714" s="734">
        <v>16</v>
      </c>
      <c r="E1714" s="740"/>
      <c r="F1714" s="726"/>
      <c r="G1714" s="723"/>
      <c r="H1714" s="734"/>
      <c r="I1714" s="726"/>
      <c r="J1714" s="726"/>
      <c r="K1714" s="721" t="str">
        <f ca="1">IFERROR(VLOOKUP(C1714,' Disaggregation - Section E '!A$613:J923,3,0),"")</f>
        <v/>
      </c>
      <c r="L1714" s="721"/>
      <c r="M1714" s="721"/>
      <c r="N1714" s="726"/>
    </row>
    <row r="1715" spans="1:14" x14ac:dyDescent="0.35">
      <c r="A1715" s="721" t="b">
        <v>0</v>
      </c>
      <c r="B1715" s="721"/>
      <c r="C1715" s="721" t="s">
        <v>2672</v>
      </c>
      <c r="D1715" s="734">
        <v>16</v>
      </c>
      <c r="E1715" s="740"/>
      <c r="F1715" s="726"/>
      <c r="G1715" s="723"/>
      <c r="H1715" s="734"/>
      <c r="I1715" s="726"/>
      <c r="J1715" s="726"/>
      <c r="K1715" s="721" t="str">
        <f ca="1">IFERROR(VLOOKUP(C1715,' Disaggregation - Section E '!A$613:J924,3,0),"")</f>
        <v/>
      </c>
      <c r="L1715" s="721"/>
      <c r="M1715" s="721"/>
      <c r="N1715" s="726"/>
    </row>
    <row r="1716" spans="1:14" x14ac:dyDescent="0.35">
      <c r="A1716" s="721" t="b">
        <v>0</v>
      </c>
      <c r="B1716" s="721"/>
      <c r="C1716" s="721" t="s">
        <v>2673</v>
      </c>
      <c r="D1716" s="734">
        <v>16</v>
      </c>
      <c r="E1716" s="740"/>
      <c r="F1716" s="726"/>
      <c r="G1716" s="723"/>
      <c r="H1716" s="734"/>
      <c r="I1716" s="726"/>
      <c r="J1716" s="726"/>
      <c r="K1716" s="721" t="str">
        <f ca="1">IFERROR(VLOOKUP(C1716,' Disaggregation - Section E '!A$613:J925,3,0),"")</f>
        <v/>
      </c>
      <c r="L1716" s="721"/>
      <c r="M1716" s="721"/>
      <c r="N1716" s="726"/>
    </row>
    <row r="1717" spans="1:14" x14ac:dyDescent="0.35">
      <c r="A1717" s="721" t="b">
        <v>0</v>
      </c>
      <c r="B1717" s="721"/>
      <c r="C1717" s="721" t="s">
        <v>2674</v>
      </c>
      <c r="D1717" s="734">
        <v>16</v>
      </c>
      <c r="E1717" s="740"/>
      <c r="F1717" s="726"/>
      <c r="G1717" s="723"/>
      <c r="H1717" s="734"/>
      <c r="I1717" s="726"/>
      <c r="J1717" s="726"/>
      <c r="K1717" s="721" t="str">
        <f ca="1">IFERROR(VLOOKUP(C1717,' Disaggregation - Section E '!A$613:J926,3,0),"")</f>
        <v/>
      </c>
      <c r="L1717" s="721"/>
      <c r="M1717" s="721"/>
      <c r="N1717" s="726"/>
    </row>
    <row r="1718" spans="1:14" x14ac:dyDescent="0.35">
      <c r="A1718" s="721" t="b">
        <v>0</v>
      </c>
      <c r="B1718" s="721"/>
      <c r="C1718" s="721" t="s">
        <v>2675</v>
      </c>
      <c r="D1718" s="734">
        <v>16</v>
      </c>
      <c r="E1718" s="740"/>
      <c r="F1718" s="726"/>
      <c r="G1718" s="723"/>
      <c r="H1718" s="734"/>
      <c r="I1718" s="726"/>
      <c r="J1718" s="726"/>
      <c r="K1718" s="721" t="str">
        <f ca="1">IFERROR(VLOOKUP(C1718,' Disaggregation - Section E '!A$613:J927,3,0),"")</f>
        <v/>
      </c>
      <c r="L1718" s="721"/>
      <c r="M1718" s="721"/>
      <c r="N1718" s="726"/>
    </row>
    <row r="1719" spans="1:14" x14ac:dyDescent="0.35">
      <c r="A1719" s="721" t="b">
        <v>0</v>
      </c>
      <c r="B1719" s="721"/>
      <c r="C1719" s="721" t="s">
        <v>2676</v>
      </c>
      <c r="D1719" s="734">
        <v>16</v>
      </c>
      <c r="E1719" s="740"/>
      <c r="F1719" s="726"/>
      <c r="G1719" s="723"/>
      <c r="H1719" s="734"/>
      <c r="I1719" s="726"/>
      <c r="J1719" s="726"/>
      <c r="K1719" s="721" t="str">
        <f ca="1">IFERROR(VLOOKUP(C1719,' Disaggregation - Section E '!A$613:J928,3,0),"")</f>
        <v/>
      </c>
      <c r="L1719" s="721"/>
      <c r="M1719" s="721"/>
      <c r="N1719" s="726"/>
    </row>
    <row r="1720" spans="1:14" x14ac:dyDescent="0.35">
      <c r="A1720" s="721" t="b">
        <v>0</v>
      </c>
      <c r="B1720" s="721"/>
      <c r="C1720" s="721" t="s">
        <v>2677</v>
      </c>
      <c r="D1720" s="734">
        <v>16</v>
      </c>
      <c r="E1720" s="740"/>
      <c r="F1720" s="726"/>
      <c r="G1720" s="723"/>
      <c r="H1720" s="734"/>
      <c r="I1720" s="726"/>
      <c r="J1720" s="726"/>
      <c r="K1720" s="721" t="str">
        <f ca="1">IFERROR(VLOOKUP(C1720,' Disaggregation - Section E '!A$613:J929,3,0),"")</f>
        <v/>
      </c>
      <c r="L1720" s="721"/>
      <c r="M1720" s="721"/>
      <c r="N1720" s="726"/>
    </row>
    <row r="1721" spans="1:14" x14ac:dyDescent="0.35">
      <c r="A1721" s="721" t="b">
        <v>0</v>
      </c>
      <c r="B1721" s="721"/>
      <c r="C1721" s="721" t="s">
        <v>2678</v>
      </c>
      <c r="D1721" s="734">
        <v>16</v>
      </c>
      <c r="E1721" s="740"/>
      <c r="F1721" s="726"/>
      <c r="G1721" s="723"/>
      <c r="H1721" s="734"/>
      <c r="I1721" s="726"/>
      <c r="J1721" s="726"/>
      <c r="K1721" s="721" t="str">
        <f ca="1">IFERROR(VLOOKUP(C1721,' Disaggregation - Section E '!A$613:J930,3,0),"")</f>
        <v/>
      </c>
      <c r="L1721" s="721"/>
      <c r="M1721" s="721"/>
      <c r="N1721" s="726"/>
    </row>
    <row r="1722" spans="1:14" x14ac:dyDescent="0.35">
      <c r="A1722" s="721" t="b">
        <v>0</v>
      </c>
      <c r="B1722" s="721"/>
      <c r="C1722" s="721" t="s">
        <v>2679</v>
      </c>
      <c r="D1722" s="734">
        <v>16</v>
      </c>
      <c r="E1722" s="740"/>
      <c r="F1722" s="726"/>
      <c r="G1722" s="723"/>
      <c r="H1722" s="734"/>
      <c r="I1722" s="726"/>
      <c r="J1722" s="726"/>
      <c r="K1722" s="721" t="str">
        <f ca="1">IFERROR(VLOOKUP(C1722,' Disaggregation - Section E '!A$613:J931,3,0),"")</f>
        <v/>
      </c>
      <c r="L1722" s="721"/>
      <c r="M1722" s="721"/>
      <c r="N1722" s="726"/>
    </row>
    <row r="1723" spans="1:14" x14ac:dyDescent="0.35">
      <c r="A1723" s="721" t="b">
        <v>0</v>
      </c>
      <c r="B1723" s="721"/>
      <c r="C1723" s="721" t="s">
        <v>2680</v>
      </c>
      <c r="D1723" s="734">
        <v>16</v>
      </c>
      <c r="E1723" s="740"/>
      <c r="F1723" s="726"/>
      <c r="G1723" s="723"/>
      <c r="H1723" s="734"/>
      <c r="I1723" s="726"/>
      <c r="J1723" s="726"/>
      <c r="K1723" s="721" t="str">
        <f ca="1">IFERROR(VLOOKUP(C1723,' Disaggregation - Section E '!A$613:J932,3,0),"")</f>
        <v/>
      </c>
      <c r="L1723" s="721"/>
      <c r="M1723" s="721"/>
      <c r="N1723" s="726"/>
    </row>
    <row r="1724" spans="1:14" x14ac:dyDescent="0.35">
      <c r="A1724" s="721" t="b">
        <v>0</v>
      </c>
      <c r="B1724" s="721"/>
      <c r="C1724" s="721" t="s">
        <v>2681</v>
      </c>
      <c r="D1724" s="734">
        <v>16</v>
      </c>
      <c r="E1724" s="740"/>
      <c r="F1724" s="726"/>
      <c r="G1724" s="723"/>
      <c r="H1724" s="734"/>
      <c r="I1724" s="726"/>
      <c r="J1724" s="726"/>
      <c r="K1724" s="721" t="str">
        <f ca="1">IFERROR(VLOOKUP(C1724,' Disaggregation - Section E '!A$613:J933,3,0),"")</f>
        <v/>
      </c>
      <c r="L1724" s="721"/>
      <c r="M1724" s="721"/>
      <c r="N1724" s="726"/>
    </row>
    <row r="1725" spans="1:14" x14ac:dyDescent="0.35">
      <c r="A1725" s="721" t="b">
        <v>0</v>
      </c>
      <c r="B1725" s="721"/>
      <c r="C1725" s="721" t="s">
        <v>2682</v>
      </c>
      <c r="D1725" s="734">
        <v>16</v>
      </c>
      <c r="E1725" s="740"/>
      <c r="F1725" s="726"/>
      <c r="G1725" s="723"/>
      <c r="H1725" s="734"/>
      <c r="I1725" s="726"/>
      <c r="J1725" s="726"/>
      <c r="K1725" s="721" t="str">
        <f ca="1">IFERROR(VLOOKUP(C1725,' Disaggregation - Section E '!A$613:J934,3,0),"")</f>
        <v/>
      </c>
      <c r="L1725" s="721"/>
      <c r="M1725" s="721"/>
      <c r="N1725" s="726"/>
    </row>
    <row r="1726" spans="1:14" x14ac:dyDescent="0.35">
      <c r="A1726" s="721" t="b">
        <v>0</v>
      </c>
      <c r="B1726" s="721"/>
      <c r="C1726" s="721" t="s">
        <v>2683</v>
      </c>
      <c r="D1726" s="734">
        <v>16</v>
      </c>
      <c r="E1726" s="740"/>
      <c r="F1726" s="726"/>
      <c r="G1726" s="723"/>
      <c r="H1726" s="734"/>
      <c r="I1726" s="726"/>
      <c r="J1726" s="726"/>
      <c r="K1726" s="721" t="str">
        <f ca="1">IFERROR(VLOOKUP(C1726,' Disaggregation - Section E '!A$613:J935,3,0),"")</f>
        <v/>
      </c>
      <c r="L1726" s="721"/>
      <c r="M1726" s="721"/>
      <c r="N1726" s="726"/>
    </row>
    <row r="1727" spans="1:14" x14ac:dyDescent="0.35">
      <c r="A1727" s="721" t="b">
        <v>0</v>
      </c>
      <c r="B1727" s="721"/>
      <c r="C1727" s="721" t="s">
        <v>2684</v>
      </c>
      <c r="D1727" s="734">
        <v>16</v>
      </c>
      <c r="E1727" s="740"/>
      <c r="F1727" s="726"/>
      <c r="G1727" s="723"/>
      <c r="H1727" s="734"/>
      <c r="I1727" s="726"/>
      <c r="J1727" s="726"/>
      <c r="K1727" s="721" t="str">
        <f ca="1">IFERROR(VLOOKUP(C1727,' Disaggregation - Section E '!A$613:J936,3,0),"")</f>
        <v/>
      </c>
      <c r="L1727" s="721"/>
      <c r="M1727" s="721"/>
      <c r="N1727" s="726"/>
    </row>
    <row r="1728" spans="1:14" x14ac:dyDescent="0.35">
      <c r="A1728" s="721" t="b">
        <v>0</v>
      </c>
      <c r="B1728" s="721"/>
      <c r="C1728" s="721" t="s">
        <v>2685</v>
      </c>
      <c r="D1728" s="734">
        <v>16</v>
      </c>
      <c r="E1728" s="740"/>
      <c r="F1728" s="726"/>
      <c r="G1728" s="723"/>
      <c r="H1728" s="734"/>
      <c r="I1728" s="726"/>
      <c r="J1728" s="726"/>
      <c r="K1728" s="721" t="str">
        <f ca="1">IFERROR(VLOOKUP(C1728,' Disaggregation - Section E '!A$613:J937,3,0),"")</f>
        <v/>
      </c>
      <c r="L1728" s="721"/>
      <c r="M1728" s="721"/>
      <c r="N1728" s="726"/>
    </row>
    <row r="1729" spans="1:14" x14ac:dyDescent="0.35">
      <c r="A1729" s="721" t="b">
        <v>0</v>
      </c>
      <c r="B1729" s="721"/>
      <c r="C1729" s="721" t="s">
        <v>2686</v>
      </c>
      <c r="D1729" s="734">
        <v>16</v>
      </c>
      <c r="E1729" s="740"/>
      <c r="F1729" s="726"/>
      <c r="G1729" s="723"/>
      <c r="H1729" s="734"/>
      <c r="I1729" s="726"/>
      <c r="J1729" s="726"/>
      <c r="K1729" s="721" t="str">
        <f ca="1">IFERROR(VLOOKUP(C1729,' Disaggregation - Section E '!A$613:J938,3,0),"")</f>
        <v/>
      </c>
      <c r="L1729" s="721"/>
      <c r="M1729" s="721"/>
      <c r="N1729" s="726"/>
    </row>
    <row r="1730" spans="1:14" x14ac:dyDescent="0.35">
      <c r="A1730" s="721" t="b">
        <v>0</v>
      </c>
      <c r="B1730" s="721"/>
      <c r="C1730" s="721" t="s">
        <v>2687</v>
      </c>
      <c r="D1730" s="734">
        <v>17</v>
      </c>
      <c r="E1730" s="740"/>
      <c r="F1730" s="726"/>
      <c r="G1730" s="723"/>
      <c r="H1730" s="734"/>
      <c r="I1730" s="726"/>
      <c r="J1730" s="726"/>
      <c r="K1730" s="721" t="str">
        <f ca="1">IFERROR(VLOOKUP(C1730,' Disaggregation - Section E '!A$613:J939,3,0),"")</f>
        <v/>
      </c>
      <c r="L1730" s="721"/>
      <c r="M1730" s="721"/>
      <c r="N1730" s="726"/>
    </row>
    <row r="1731" spans="1:14" x14ac:dyDescent="0.35">
      <c r="A1731" s="721" t="b">
        <v>0</v>
      </c>
      <c r="B1731" s="721"/>
      <c r="C1731" s="721" t="s">
        <v>2688</v>
      </c>
      <c r="D1731" s="734">
        <v>17</v>
      </c>
      <c r="E1731" s="740"/>
      <c r="F1731" s="726"/>
      <c r="G1731" s="723"/>
      <c r="H1731" s="734"/>
      <c r="I1731" s="726"/>
      <c r="J1731" s="726"/>
      <c r="K1731" s="721" t="str">
        <f ca="1">IFERROR(VLOOKUP(C1731,' Disaggregation - Section E '!A$613:J940,3,0),"")</f>
        <v/>
      </c>
      <c r="L1731" s="721"/>
      <c r="M1731" s="721"/>
      <c r="N1731" s="726"/>
    </row>
    <row r="1732" spans="1:14" x14ac:dyDescent="0.35">
      <c r="A1732" s="721" t="b">
        <v>0</v>
      </c>
      <c r="B1732" s="721"/>
      <c r="C1732" s="721" t="s">
        <v>2689</v>
      </c>
      <c r="D1732" s="734">
        <v>17</v>
      </c>
      <c r="E1732" s="740"/>
      <c r="F1732" s="726"/>
      <c r="G1732" s="723"/>
      <c r="H1732" s="734"/>
      <c r="I1732" s="726"/>
      <c r="J1732" s="726"/>
      <c r="K1732" s="721" t="str">
        <f ca="1">IFERROR(VLOOKUP(C1732,' Disaggregation - Section E '!A$613:J941,3,0),"")</f>
        <v/>
      </c>
      <c r="L1732" s="721"/>
      <c r="M1732" s="721"/>
      <c r="N1732" s="726"/>
    </row>
    <row r="1733" spans="1:14" x14ac:dyDescent="0.35">
      <c r="A1733" s="721" t="b">
        <v>0</v>
      </c>
      <c r="B1733" s="721"/>
      <c r="C1733" s="721" t="s">
        <v>2690</v>
      </c>
      <c r="D1733" s="734">
        <v>17</v>
      </c>
      <c r="E1733" s="740"/>
      <c r="F1733" s="726"/>
      <c r="G1733" s="723"/>
      <c r="H1733" s="734"/>
      <c r="I1733" s="726"/>
      <c r="J1733" s="726"/>
      <c r="K1733" s="721" t="str">
        <f ca="1">IFERROR(VLOOKUP(C1733,' Disaggregation - Section E '!A$613:J942,3,0),"")</f>
        <v/>
      </c>
      <c r="L1733" s="721"/>
      <c r="M1733" s="721"/>
      <c r="N1733" s="726"/>
    </row>
    <row r="1734" spans="1:14" x14ac:dyDescent="0.35">
      <c r="A1734" s="721" t="b">
        <v>0</v>
      </c>
      <c r="B1734" s="721"/>
      <c r="C1734" s="721" t="s">
        <v>2691</v>
      </c>
      <c r="D1734" s="734">
        <v>17</v>
      </c>
      <c r="E1734" s="740"/>
      <c r="F1734" s="726"/>
      <c r="G1734" s="723"/>
      <c r="H1734" s="734"/>
      <c r="I1734" s="726"/>
      <c r="J1734" s="726"/>
      <c r="K1734" s="721" t="str">
        <f ca="1">IFERROR(VLOOKUP(C1734,' Disaggregation - Section E '!A$613:J943,3,0),"")</f>
        <v/>
      </c>
      <c r="L1734" s="721"/>
      <c r="M1734" s="721"/>
      <c r="N1734" s="726"/>
    </row>
    <row r="1735" spans="1:14" x14ac:dyDescent="0.35">
      <c r="A1735" s="721" t="b">
        <v>0</v>
      </c>
      <c r="B1735" s="721"/>
      <c r="C1735" s="721" t="s">
        <v>2692</v>
      </c>
      <c r="D1735" s="734">
        <v>17</v>
      </c>
      <c r="E1735" s="740"/>
      <c r="F1735" s="726"/>
      <c r="G1735" s="723"/>
      <c r="H1735" s="734"/>
      <c r="I1735" s="726"/>
      <c r="J1735" s="726"/>
      <c r="K1735" s="721" t="str">
        <f ca="1">IFERROR(VLOOKUP(C1735,' Disaggregation - Section E '!A$613:J944,3,0),"")</f>
        <v/>
      </c>
      <c r="L1735" s="721"/>
      <c r="M1735" s="721"/>
      <c r="N1735" s="726"/>
    </row>
    <row r="1736" spans="1:14" x14ac:dyDescent="0.35">
      <c r="A1736" s="721" t="b">
        <v>0</v>
      </c>
      <c r="B1736" s="721"/>
      <c r="C1736" s="721" t="s">
        <v>2693</v>
      </c>
      <c r="D1736" s="734">
        <v>17</v>
      </c>
      <c r="E1736" s="740"/>
      <c r="F1736" s="726"/>
      <c r="G1736" s="723"/>
      <c r="H1736" s="734"/>
      <c r="I1736" s="726"/>
      <c r="J1736" s="726"/>
      <c r="K1736" s="721" t="str">
        <f ca="1">IFERROR(VLOOKUP(C1736,' Disaggregation - Section E '!A$613:J945,3,0),"")</f>
        <v/>
      </c>
      <c r="L1736" s="721"/>
      <c r="M1736" s="721"/>
      <c r="N1736" s="726"/>
    </row>
    <row r="1737" spans="1:14" x14ac:dyDescent="0.35">
      <c r="A1737" s="721" t="b">
        <v>0</v>
      </c>
      <c r="B1737" s="721"/>
      <c r="C1737" s="721" t="s">
        <v>2694</v>
      </c>
      <c r="D1737" s="734">
        <v>17</v>
      </c>
      <c r="E1737" s="740"/>
      <c r="F1737" s="726"/>
      <c r="G1737" s="723"/>
      <c r="H1737" s="734"/>
      <c r="I1737" s="726"/>
      <c r="J1737" s="726"/>
      <c r="K1737" s="721" t="str">
        <f ca="1">IFERROR(VLOOKUP(C1737,' Disaggregation - Section E '!A$613:J946,3,0),"")</f>
        <v/>
      </c>
      <c r="L1737" s="721"/>
      <c r="M1737" s="721"/>
      <c r="N1737" s="726"/>
    </row>
    <row r="1738" spans="1:14" x14ac:dyDescent="0.35">
      <c r="A1738" s="721" t="b">
        <v>0</v>
      </c>
      <c r="B1738" s="721"/>
      <c r="C1738" s="721" t="s">
        <v>2695</v>
      </c>
      <c r="D1738" s="734">
        <v>17</v>
      </c>
      <c r="E1738" s="740"/>
      <c r="F1738" s="726"/>
      <c r="G1738" s="723"/>
      <c r="H1738" s="734"/>
      <c r="I1738" s="726"/>
      <c r="J1738" s="726"/>
      <c r="K1738" s="721" t="str">
        <f ca="1">IFERROR(VLOOKUP(C1738,' Disaggregation - Section E '!A$613:J947,3,0),"")</f>
        <v/>
      </c>
      <c r="L1738" s="721"/>
      <c r="M1738" s="721"/>
      <c r="N1738" s="726"/>
    </row>
    <row r="1739" spans="1:14" x14ac:dyDescent="0.35">
      <c r="A1739" s="721" t="b">
        <v>0</v>
      </c>
      <c r="B1739" s="721"/>
      <c r="C1739" s="721" t="s">
        <v>2696</v>
      </c>
      <c r="D1739" s="734">
        <v>17</v>
      </c>
      <c r="E1739" s="740"/>
      <c r="F1739" s="726"/>
      <c r="G1739" s="723"/>
      <c r="H1739" s="734"/>
      <c r="I1739" s="726"/>
      <c r="J1739" s="726"/>
      <c r="K1739" s="721" t="str">
        <f ca="1">IFERROR(VLOOKUP(C1739,' Disaggregation - Section E '!A$613:J948,3,0),"")</f>
        <v/>
      </c>
      <c r="L1739" s="721"/>
      <c r="M1739" s="721"/>
      <c r="N1739" s="726"/>
    </row>
    <row r="1740" spans="1:14" x14ac:dyDescent="0.35">
      <c r="A1740" s="721" t="b">
        <v>0</v>
      </c>
      <c r="B1740" s="721"/>
      <c r="C1740" s="721" t="s">
        <v>2697</v>
      </c>
      <c r="D1740" s="734">
        <v>17</v>
      </c>
      <c r="E1740" s="740"/>
      <c r="F1740" s="726"/>
      <c r="G1740" s="723"/>
      <c r="H1740" s="734"/>
      <c r="I1740" s="726"/>
      <c r="J1740" s="726"/>
      <c r="K1740" s="721" t="str">
        <f ca="1">IFERROR(VLOOKUP(C1740,' Disaggregation - Section E '!A$613:J949,3,0),"")</f>
        <v/>
      </c>
      <c r="L1740" s="721"/>
      <c r="M1740" s="721"/>
      <c r="N1740" s="726"/>
    </row>
    <row r="1741" spans="1:14" x14ac:dyDescent="0.35">
      <c r="A1741" s="721" t="b">
        <v>0</v>
      </c>
      <c r="B1741" s="721"/>
      <c r="C1741" s="721" t="s">
        <v>2698</v>
      </c>
      <c r="D1741" s="734">
        <v>17</v>
      </c>
      <c r="E1741" s="740"/>
      <c r="F1741" s="726"/>
      <c r="G1741" s="723"/>
      <c r="H1741" s="734"/>
      <c r="I1741" s="726"/>
      <c r="J1741" s="726"/>
      <c r="K1741" s="721" t="str">
        <f ca="1">IFERROR(VLOOKUP(C1741,' Disaggregation - Section E '!A$613:J950,3,0),"")</f>
        <v/>
      </c>
      <c r="L1741" s="721"/>
      <c r="M1741" s="721"/>
      <c r="N1741" s="726"/>
    </row>
    <row r="1742" spans="1:14" x14ac:dyDescent="0.35">
      <c r="A1742" s="721" t="b">
        <v>0</v>
      </c>
      <c r="B1742" s="721"/>
      <c r="C1742" s="721" t="s">
        <v>2699</v>
      </c>
      <c r="D1742" s="734">
        <v>17</v>
      </c>
      <c r="E1742" s="740"/>
      <c r="F1742" s="726"/>
      <c r="G1742" s="723"/>
      <c r="H1742" s="734"/>
      <c r="I1742" s="726"/>
      <c r="J1742" s="726"/>
      <c r="K1742" s="721" t="str">
        <f ca="1">IFERROR(VLOOKUP(C1742,' Disaggregation - Section E '!A$613:J951,3,0),"")</f>
        <v/>
      </c>
      <c r="L1742" s="721"/>
      <c r="M1742" s="721"/>
      <c r="N1742" s="726"/>
    </row>
    <row r="1743" spans="1:14" x14ac:dyDescent="0.35">
      <c r="A1743" s="721" t="b">
        <v>0</v>
      </c>
      <c r="B1743" s="721"/>
      <c r="C1743" s="721" t="s">
        <v>2700</v>
      </c>
      <c r="D1743" s="734">
        <v>17</v>
      </c>
      <c r="E1743" s="740"/>
      <c r="F1743" s="726"/>
      <c r="G1743" s="723"/>
      <c r="H1743" s="734"/>
      <c r="I1743" s="726"/>
      <c r="J1743" s="726"/>
      <c r="K1743" s="721" t="str">
        <f ca="1">IFERROR(VLOOKUP(C1743,' Disaggregation - Section E '!A$613:J952,3,0),"")</f>
        <v/>
      </c>
      <c r="L1743" s="721"/>
      <c r="M1743" s="721"/>
      <c r="N1743" s="726"/>
    </row>
    <row r="1744" spans="1:14" x14ac:dyDescent="0.35">
      <c r="A1744" s="721" t="b">
        <v>0</v>
      </c>
      <c r="B1744" s="721"/>
      <c r="C1744" s="721" t="s">
        <v>2701</v>
      </c>
      <c r="D1744" s="734">
        <v>17</v>
      </c>
      <c r="E1744" s="740"/>
      <c r="F1744" s="726"/>
      <c r="G1744" s="723"/>
      <c r="H1744" s="734"/>
      <c r="I1744" s="726"/>
      <c r="J1744" s="726"/>
      <c r="K1744" s="721" t="str">
        <f ca="1">IFERROR(VLOOKUP(C1744,' Disaggregation - Section E '!A$613:J953,3,0),"")</f>
        <v/>
      </c>
      <c r="L1744" s="721"/>
      <c r="M1744" s="721"/>
      <c r="N1744" s="726"/>
    </row>
    <row r="1745" spans="1:14" x14ac:dyDescent="0.35">
      <c r="A1745" s="721" t="b">
        <v>0</v>
      </c>
      <c r="B1745" s="721"/>
      <c r="C1745" s="721" t="s">
        <v>2702</v>
      </c>
      <c r="D1745" s="734">
        <v>17</v>
      </c>
      <c r="E1745" s="740"/>
      <c r="F1745" s="726"/>
      <c r="G1745" s="723"/>
      <c r="H1745" s="734"/>
      <c r="I1745" s="726"/>
      <c r="J1745" s="726"/>
      <c r="K1745" s="721" t="str">
        <f ca="1">IFERROR(VLOOKUP(C1745,' Disaggregation - Section E '!A$613:J954,3,0),"")</f>
        <v/>
      </c>
      <c r="L1745" s="721"/>
      <c r="M1745" s="721"/>
      <c r="N1745" s="726"/>
    </row>
    <row r="1746" spans="1:14" x14ac:dyDescent="0.35">
      <c r="A1746" s="721" t="b">
        <v>0</v>
      </c>
      <c r="B1746" s="721"/>
      <c r="C1746" s="721" t="s">
        <v>2703</v>
      </c>
      <c r="D1746" s="734">
        <v>17</v>
      </c>
      <c r="E1746" s="740"/>
      <c r="F1746" s="726"/>
      <c r="G1746" s="723"/>
      <c r="H1746" s="734"/>
      <c r="I1746" s="726"/>
      <c r="J1746" s="726"/>
      <c r="K1746" s="721" t="str">
        <f ca="1">IFERROR(VLOOKUP(C1746,' Disaggregation - Section E '!A$613:J955,3,0),"")</f>
        <v/>
      </c>
      <c r="L1746" s="721"/>
      <c r="M1746" s="721"/>
      <c r="N1746" s="726"/>
    </row>
    <row r="1747" spans="1:14" x14ac:dyDescent="0.35">
      <c r="A1747" s="721" t="b">
        <v>0</v>
      </c>
      <c r="B1747" s="721"/>
      <c r="C1747" s="721" t="s">
        <v>2704</v>
      </c>
      <c r="D1747" s="734">
        <v>17</v>
      </c>
      <c r="E1747" s="740"/>
      <c r="F1747" s="726"/>
      <c r="G1747" s="723"/>
      <c r="H1747" s="734"/>
      <c r="I1747" s="726"/>
      <c r="J1747" s="726"/>
      <c r="K1747" s="721" t="str">
        <f ca="1">IFERROR(VLOOKUP(C1747,' Disaggregation - Section E '!A$613:J956,3,0),"")</f>
        <v/>
      </c>
      <c r="L1747" s="721"/>
      <c r="M1747" s="721"/>
      <c r="N1747" s="726"/>
    </row>
    <row r="1748" spans="1:14" x14ac:dyDescent="0.35">
      <c r="A1748" s="721" t="b">
        <v>0</v>
      </c>
      <c r="B1748" s="721"/>
      <c r="C1748" s="721" t="s">
        <v>2705</v>
      </c>
      <c r="D1748" s="734">
        <v>17</v>
      </c>
      <c r="E1748" s="740"/>
      <c r="F1748" s="726"/>
      <c r="G1748" s="723"/>
      <c r="H1748" s="734"/>
      <c r="I1748" s="726"/>
      <c r="J1748" s="726"/>
      <c r="K1748" s="721" t="str">
        <f ca="1">IFERROR(VLOOKUP(C1748,' Disaggregation - Section E '!A$613:J957,3,0),"")</f>
        <v/>
      </c>
      <c r="L1748" s="721"/>
      <c r="M1748" s="721"/>
      <c r="N1748" s="726"/>
    </row>
    <row r="1749" spans="1:14" x14ac:dyDescent="0.35">
      <c r="A1749" s="721" t="b">
        <v>0</v>
      </c>
      <c r="B1749" s="721"/>
      <c r="C1749" s="721" t="s">
        <v>2706</v>
      </c>
      <c r="D1749" s="734">
        <v>17</v>
      </c>
      <c r="E1749" s="740"/>
      <c r="F1749" s="726"/>
      <c r="G1749" s="723"/>
      <c r="H1749" s="734"/>
      <c r="I1749" s="726"/>
      <c r="J1749" s="726"/>
      <c r="K1749" s="721" t="str">
        <f ca="1">IFERROR(VLOOKUP(C1749,' Disaggregation - Section E '!A$613:J958,3,0),"")</f>
        <v/>
      </c>
      <c r="L1749" s="721"/>
      <c r="M1749" s="721"/>
      <c r="N1749" s="726"/>
    </row>
    <row r="1750" spans="1:14" x14ac:dyDescent="0.35">
      <c r="A1750" s="721" t="b">
        <v>0</v>
      </c>
      <c r="B1750" s="721"/>
      <c r="C1750" s="721" t="s">
        <v>2707</v>
      </c>
      <c r="D1750" s="734">
        <v>18</v>
      </c>
      <c r="E1750" s="740"/>
      <c r="F1750" s="726"/>
      <c r="G1750" s="723"/>
      <c r="H1750" s="734"/>
      <c r="I1750" s="726"/>
      <c r="J1750" s="726"/>
      <c r="K1750" s="721" t="str">
        <f ca="1">IFERROR(VLOOKUP(C1750,' Disaggregation - Section E '!A$613:J959,3,0),"")</f>
        <v/>
      </c>
      <c r="L1750" s="721"/>
      <c r="M1750" s="721"/>
      <c r="N1750" s="726"/>
    </row>
    <row r="1751" spans="1:14" x14ac:dyDescent="0.35">
      <c r="A1751" s="721" t="b">
        <v>0</v>
      </c>
      <c r="B1751" s="721"/>
      <c r="C1751" s="721" t="s">
        <v>2708</v>
      </c>
      <c r="D1751" s="734">
        <v>18</v>
      </c>
      <c r="E1751" s="740"/>
      <c r="F1751" s="726"/>
      <c r="G1751" s="723"/>
      <c r="H1751" s="734"/>
      <c r="I1751" s="726"/>
      <c r="J1751" s="726"/>
      <c r="K1751" s="721" t="str">
        <f ca="1">IFERROR(VLOOKUP(C1751,' Disaggregation - Section E '!A$613:J960,3,0),"")</f>
        <v/>
      </c>
      <c r="L1751" s="721"/>
      <c r="M1751" s="721"/>
      <c r="N1751" s="726"/>
    </row>
    <row r="1752" spans="1:14" x14ac:dyDescent="0.35">
      <c r="A1752" s="721" t="b">
        <v>0</v>
      </c>
      <c r="B1752" s="721"/>
      <c r="C1752" s="721" t="s">
        <v>2709</v>
      </c>
      <c r="D1752" s="734">
        <v>18</v>
      </c>
      <c r="E1752" s="740"/>
      <c r="F1752" s="726"/>
      <c r="G1752" s="723"/>
      <c r="H1752" s="734"/>
      <c r="I1752" s="726"/>
      <c r="J1752" s="726"/>
      <c r="K1752" s="721" t="str">
        <f ca="1">IFERROR(VLOOKUP(C1752,' Disaggregation - Section E '!A$613:J961,3,0),"")</f>
        <v/>
      </c>
      <c r="L1752" s="721"/>
      <c r="M1752" s="721"/>
      <c r="N1752" s="726"/>
    </row>
    <row r="1753" spans="1:14" x14ac:dyDescent="0.35">
      <c r="A1753" s="721" t="b">
        <v>0</v>
      </c>
      <c r="B1753" s="721"/>
      <c r="C1753" s="721" t="s">
        <v>2710</v>
      </c>
      <c r="D1753" s="734">
        <v>18</v>
      </c>
      <c r="E1753" s="740"/>
      <c r="F1753" s="726"/>
      <c r="G1753" s="723"/>
      <c r="H1753" s="734"/>
      <c r="I1753" s="726"/>
      <c r="J1753" s="726"/>
      <c r="K1753" s="721" t="str">
        <f ca="1">IFERROR(VLOOKUP(C1753,' Disaggregation - Section E '!A$613:J962,3,0),"")</f>
        <v/>
      </c>
      <c r="L1753" s="721"/>
      <c r="M1753" s="721"/>
      <c r="N1753" s="726"/>
    </row>
    <row r="1754" spans="1:14" x14ac:dyDescent="0.35">
      <c r="A1754" s="721" t="b">
        <v>0</v>
      </c>
      <c r="B1754" s="721"/>
      <c r="C1754" s="721" t="s">
        <v>2711</v>
      </c>
      <c r="D1754" s="734">
        <v>18</v>
      </c>
      <c r="E1754" s="740"/>
      <c r="F1754" s="726"/>
      <c r="G1754" s="723"/>
      <c r="H1754" s="734"/>
      <c r="I1754" s="726"/>
      <c r="J1754" s="726"/>
      <c r="K1754" s="721" t="str">
        <f ca="1">IFERROR(VLOOKUP(C1754,' Disaggregation - Section E '!A$613:J963,3,0),"")</f>
        <v/>
      </c>
      <c r="L1754" s="721"/>
      <c r="M1754" s="721"/>
      <c r="N1754" s="726"/>
    </row>
    <row r="1755" spans="1:14" x14ac:dyDescent="0.35">
      <c r="A1755" s="721" t="b">
        <v>0</v>
      </c>
      <c r="B1755" s="721"/>
      <c r="C1755" s="721" t="s">
        <v>2712</v>
      </c>
      <c r="D1755" s="734">
        <v>18</v>
      </c>
      <c r="E1755" s="740"/>
      <c r="F1755" s="726"/>
      <c r="G1755" s="723"/>
      <c r="H1755" s="734"/>
      <c r="I1755" s="726"/>
      <c r="J1755" s="726"/>
      <c r="K1755" s="721" t="str">
        <f ca="1">IFERROR(VLOOKUP(C1755,' Disaggregation - Section E '!A$613:J964,3,0),"")</f>
        <v/>
      </c>
      <c r="L1755" s="721"/>
      <c r="M1755" s="721"/>
      <c r="N1755" s="726"/>
    </row>
    <row r="1756" spans="1:14" x14ac:dyDescent="0.35">
      <c r="A1756" s="721" t="b">
        <v>0</v>
      </c>
      <c r="B1756" s="721"/>
      <c r="C1756" s="721" t="s">
        <v>2713</v>
      </c>
      <c r="D1756" s="734">
        <v>18</v>
      </c>
      <c r="E1756" s="740"/>
      <c r="F1756" s="726"/>
      <c r="G1756" s="723"/>
      <c r="H1756" s="734"/>
      <c r="I1756" s="726"/>
      <c r="J1756" s="726"/>
      <c r="K1756" s="721" t="str">
        <f ca="1">IFERROR(VLOOKUP(C1756,' Disaggregation - Section E '!A$613:J965,3,0),"")</f>
        <v/>
      </c>
      <c r="L1756" s="721"/>
      <c r="M1756" s="721"/>
      <c r="N1756" s="726"/>
    </row>
    <row r="1757" spans="1:14" x14ac:dyDescent="0.35">
      <c r="A1757" s="721" t="b">
        <v>0</v>
      </c>
      <c r="B1757" s="721"/>
      <c r="C1757" s="721" t="s">
        <v>2714</v>
      </c>
      <c r="D1757" s="734">
        <v>18</v>
      </c>
      <c r="E1757" s="740"/>
      <c r="F1757" s="726"/>
      <c r="G1757" s="723"/>
      <c r="H1757" s="734"/>
      <c r="I1757" s="726"/>
      <c r="J1757" s="726"/>
      <c r="K1757" s="721" t="str">
        <f ca="1">IFERROR(VLOOKUP(C1757,' Disaggregation - Section E '!A$613:J966,3,0),"")</f>
        <v/>
      </c>
      <c r="L1757" s="721"/>
      <c r="M1757" s="721"/>
      <c r="N1757" s="726"/>
    </row>
    <row r="1758" spans="1:14" x14ac:dyDescent="0.35">
      <c r="A1758" s="721" t="b">
        <v>0</v>
      </c>
      <c r="B1758" s="721"/>
      <c r="C1758" s="721" t="s">
        <v>2715</v>
      </c>
      <c r="D1758" s="734">
        <v>18</v>
      </c>
      <c r="E1758" s="740"/>
      <c r="F1758" s="726"/>
      <c r="G1758" s="723"/>
      <c r="H1758" s="734"/>
      <c r="I1758" s="726"/>
      <c r="J1758" s="726"/>
      <c r="K1758" s="721" t="str">
        <f ca="1">IFERROR(VLOOKUP(C1758,' Disaggregation - Section E '!A$613:J967,3,0),"")</f>
        <v/>
      </c>
      <c r="L1758" s="721"/>
      <c r="M1758" s="721"/>
      <c r="N1758" s="726"/>
    </row>
    <row r="1759" spans="1:14" x14ac:dyDescent="0.35">
      <c r="A1759" s="721" t="b">
        <v>0</v>
      </c>
      <c r="B1759" s="721"/>
      <c r="C1759" s="721" t="s">
        <v>2716</v>
      </c>
      <c r="D1759" s="734">
        <v>18</v>
      </c>
      <c r="E1759" s="740"/>
      <c r="F1759" s="726"/>
      <c r="G1759" s="723"/>
      <c r="H1759" s="734"/>
      <c r="I1759" s="726"/>
      <c r="J1759" s="726"/>
      <c r="K1759" s="721" t="str">
        <f ca="1">IFERROR(VLOOKUP(C1759,' Disaggregation - Section E '!A$613:J968,3,0),"")</f>
        <v/>
      </c>
      <c r="L1759" s="721"/>
      <c r="M1759" s="721"/>
      <c r="N1759" s="726"/>
    </row>
    <row r="1760" spans="1:14" x14ac:dyDescent="0.35">
      <c r="A1760" s="721" t="b">
        <v>0</v>
      </c>
      <c r="B1760" s="721"/>
      <c r="C1760" s="721" t="s">
        <v>2717</v>
      </c>
      <c r="D1760" s="734">
        <v>18</v>
      </c>
      <c r="E1760" s="740"/>
      <c r="F1760" s="726"/>
      <c r="G1760" s="723"/>
      <c r="H1760" s="734"/>
      <c r="I1760" s="726"/>
      <c r="J1760" s="726"/>
      <c r="K1760" s="721" t="str">
        <f ca="1">IFERROR(VLOOKUP(C1760,' Disaggregation - Section E '!A$613:J969,3,0),"")</f>
        <v/>
      </c>
      <c r="L1760" s="721"/>
      <c r="M1760" s="721"/>
      <c r="N1760" s="726"/>
    </row>
    <row r="1761" spans="1:14" x14ac:dyDescent="0.35">
      <c r="A1761" s="721" t="b">
        <v>0</v>
      </c>
      <c r="B1761" s="721"/>
      <c r="C1761" s="721" t="s">
        <v>2718</v>
      </c>
      <c r="D1761" s="734">
        <v>18</v>
      </c>
      <c r="E1761" s="740"/>
      <c r="F1761" s="726"/>
      <c r="G1761" s="723"/>
      <c r="H1761" s="734"/>
      <c r="I1761" s="726"/>
      <c r="J1761" s="726"/>
      <c r="K1761" s="721" t="str">
        <f ca="1">IFERROR(VLOOKUP(C1761,' Disaggregation - Section E '!A$613:J970,3,0),"")</f>
        <v/>
      </c>
      <c r="L1761" s="721"/>
      <c r="M1761" s="721"/>
      <c r="N1761" s="726"/>
    </row>
    <row r="1762" spans="1:14" x14ac:dyDescent="0.35">
      <c r="A1762" s="721" t="b">
        <v>0</v>
      </c>
      <c r="B1762" s="721"/>
      <c r="C1762" s="721" t="s">
        <v>2719</v>
      </c>
      <c r="D1762" s="734">
        <v>18</v>
      </c>
      <c r="E1762" s="740"/>
      <c r="F1762" s="726"/>
      <c r="G1762" s="723"/>
      <c r="H1762" s="734"/>
      <c r="I1762" s="726"/>
      <c r="J1762" s="726"/>
      <c r="K1762" s="721" t="str">
        <f ca="1">IFERROR(VLOOKUP(C1762,' Disaggregation - Section E '!A$613:J971,3,0),"")</f>
        <v/>
      </c>
      <c r="L1762" s="721"/>
      <c r="M1762" s="721"/>
      <c r="N1762" s="726"/>
    </row>
    <row r="1763" spans="1:14" x14ac:dyDescent="0.35">
      <c r="A1763" s="721" t="b">
        <v>0</v>
      </c>
      <c r="B1763" s="721"/>
      <c r="C1763" s="721" t="s">
        <v>2720</v>
      </c>
      <c r="D1763" s="734">
        <v>18</v>
      </c>
      <c r="E1763" s="740"/>
      <c r="F1763" s="726"/>
      <c r="G1763" s="723"/>
      <c r="H1763" s="734"/>
      <c r="I1763" s="726"/>
      <c r="J1763" s="726"/>
      <c r="K1763" s="721" t="str">
        <f ca="1">IFERROR(VLOOKUP(C1763,' Disaggregation - Section E '!A$613:J972,3,0),"")</f>
        <v/>
      </c>
      <c r="L1763" s="721"/>
      <c r="M1763" s="721"/>
      <c r="N1763" s="726"/>
    </row>
    <row r="1764" spans="1:14" x14ac:dyDescent="0.35">
      <c r="A1764" s="721" t="b">
        <v>0</v>
      </c>
      <c r="B1764" s="721"/>
      <c r="C1764" s="721" t="s">
        <v>2721</v>
      </c>
      <c r="D1764" s="734">
        <v>18</v>
      </c>
      <c r="E1764" s="740"/>
      <c r="F1764" s="726"/>
      <c r="G1764" s="723"/>
      <c r="H1764" s="734"/>
      <c r="I1764" s="726"/>
      <c r="J1764" s="726"/>
      <c r="K1764" s="721" t="str">
        <f ca="1">IFERROR(VLOOKUP(C1764,' Disaggregation - Section E '!A$613:J973,3,0),"")</f>
        <v/>
      </c>
      <c r="L1764" s="721"/>
      <c r="M1764" s="721"/>
      <c r="N1764" s="726"/>
    </row>
    <row r="1765" spans="1:14" x14ac:dyDescent="0.35">
      <c r="A1765" s="721" t="b">
        <v>0</v>
      </c>
      <c r="B1765" s="721"/>
      <c r="C1765" s="721" t="s">
        <v>2722</v>
      </c>
      <c r="D1765" s="734">
        <v>18</v>
      </c>
      <c r="E1765" s="740"/>
      <c r="F1765" s="726"/>
      <c r="G1765" s="723"/>
      <c r="H1765" s="734"/>
      <c r="I1765" s="726"/>
      <c r="J1765" s="726"/>
      <c r="K1765" s="721" t="str">
        <f ca="1">IFERROR(VLOOKUP(C1765,' Disaggregation - Section E '!A$613:J974,3,0),"")</f>
        <v/>
      </c>
      <c r="L1765" s="721"/>
      <c r="M1765" s="721"/>
      <c r="N1765" s="726"/>
    </row>
    <row r="1766" spans="1:14" x14ac:dyDescent="0.35">
      <c r="A1766" s="721" t="b">
        <v>0</v>
      </c>
      <c r="B1766" s="721"/>
      <c r="C1766" s="721" t="s">
        <v>2723</v>
      </c>
      <c r="D1766" s="734">
        <v>18</v>
      </c>
      <c r="E1766" s="740"/>
      <c r="F1766" s="726"/>
      <c r="G1766" s="723"/>
      <c r="H1766" s="734"/>
      <c r="I1766" s="726"/>
      <c r="J1766" s="726"/>
      <c r="K1766" s="721" t="str">
        <f ca="1">IFERROR(VLOOKUP(C1766,' Disaggregation - Section E '!A$613:J975,3,0),"")</f>
        <v/>
      </c>
      <c r="L1766" s="721"/>
      <c r="M1766" s="721"/>
      <c r="N1766" s="726"/>
    </row>
    <row r="1767" spans="1:14" x14ac:dyDescent="0.35">
      <c r="A1767" s="721" t="b">
        <v>0</v>
      </c>
      <c r="B1767" s="721"/>
      <c r="C1767" s="721" t="s">
        <v>2724</v>
      </c>
      <c r="D1767" s="734">
        <v>18</v>
      </c>
      <c r="E1767" s="740"/>
      <c r="F1767" s="726"/>
      <c r="G1767" s="723"/>
      <c r="H1767" s="734"/>
      <c r="I1767" s="726"/>
      <c r="J1767" s="726"/>
      <c r="K1767" s="721" t="str">
        <f ca="1">IFERROR(VLOOKUP(C1767,' Disaggregation - Section E '!A$613:J976,3,0),"")</f>
        <v/>
      </c>
      <c r="L1767" s="721"/>
      <c r="M1767" s="721"/>
      <c r="N1767" s="726"/>
    </row>
    <row r="1768" spans="1:14" x14ac:dyDescent="0.35">
      <c r="A1768" s="721" t="b">
        <v>0</v>
      </c>
      <c r="B1768" s="721"/>
      <c r="C1768" s="721" t="s">
        <v>2725</v>
      </c>
      <c r="D1768" s="734">
        <v>18</v>
      </c>
      <c r="E1768" s="740"/>
      <c r="F1768" s="726"/>
      <c r="G1768" s="723"/>
      <c r="H1768" s="734"/>
      <c r="I1768" s="726"/>
      <c r="J1768" s="726"/>
      <c r="K1768" s="721" t="str">
        <f ca="1">IFERROR(VLOOKUP(C1768,' Disaggregation - Section E '!A$613:J977,3,0),"")</f>
        <v/>
      </c>
      <c r="L1768" s="721"/>
      <c r="M1768" s="721"/>
      <c r="N1768" s="726"/>
    </row>
    <row r="1769" spans="1:14" x14ac:dyDescent="0.35">
      <c r="A1769" s="721" t="b">
        <v>0</v>
      </c>
      <c r="B1769" s="721"/>
      <c r="C1769" s="721" t="s">
        <v>2726</v>
      </c>
      <c r="D1769" s="734">
        <v>18</v>
      </c>
      <c r="E1769" s="740"/>
      <c r="F1769" s="726"/>
      <c r="G1769" s="723"/>
      <c r="H1769" s="734"/>
      <c r="I1769" s="726"/>
      <c r="J1769" s="726"/>
      <c r="K1769" s="721" t="str">
        <f ca="1">IFERROR(VLOOKUP(C1769,' Disaggregation - Section E '!A$613:J978,3,0),"")</f>
        <v/>
      </c>
      <c r="L1769" s="721"/>
      <c r="M1769" s="721"/>
      <c r="N1769" s="726"/>
    </row>
    <row r="1770" spans="1:14" x14ac:dyDescent="0.35">
      <c r="A1770" s="721" t="b">
        <v>0</v>
      </c>
      <c r="B1770" s="721"/>
      <c r="C1770" s="721" t="s">
        <v>2727</v>
      </c>
      <c r="D1770" s="734">
        <v>19</v>
      </c>
      <c r="E1770" s="740"/>
      <c r="F1770" s="726"/>
      <c r="G1770" s="723"/>
      <c r="H1770" s="734"/>
      <c r="I1770" s="726"/>
      <c r="J1770" s="726"/>
      <c r="K1770" s="721" t="str">
        <f ca="1">IFERROR(VLOOKUP(C1770,' Disaggregation - Section E '!A$613:J979,3,0),"")</f>
        <v/>
      </c>
      <c r="L1770" s="721"/>
      <c r="M1770" s="721"/>
      <c r="N1770" s="726"/>
    </row>
    <row r="1771" spans="1:14" x14ac:dyDescent="0.35">
      <c r="A1771" s="721" t="b">
        <v>0</v>
      </c>
      <c r="B1771" s="721"/>
      <c r="C1771" s="721" t="s">
        <v>2728</v>
      </c>
      <c r="D1771" s="734">
        <v>19</v>
      </c>
      <c r="E1771" s="740"/>
      <c r="F1771" s="726"/>
      <c r="G1771" s="723"/>
      <c r="H1771" s="734"/>
      <c r="I1771" s="726"/>
      <c r="J1771" s="726"/>
      <c r="K1771" s="721" t="str">
        <f ca="1">IFERROR(VLOOKUP(C1771,' Disaggregation - Section E '!A$613:J980,3,0),"")</f>
        <v/>
      </c>
      <c r="L1771" s="721"/>
      <c r="M1771" s="721"/>
      <c r="N1771" s="726"/>
    </row>
    <row r="1772" spans="1:14" x14ac:dyDescent="0.35">
      <c r="A1772" s="721" t="b">
        <v>0</v>
      </c>
      <c r="B1772" s="721"/>
      <c r="C1772" s="721" t="s">
        <v>2729</v>
      </c>
      <c r="D1772" s="734">
        <v>19</v>
      </c>
      <c r="E1772" s="740"/>
      <c r="F1772" s="726"/>
      <c r="G1772" s="723"/>
      <c r="H1772" s="734"/>
      <c r="I1772" s="726"/>
      <c r="J1772" s="726"/>
      <c r="K1772" s="721" t="str">
        <f ca="1">IFERROR(VLOOKUP(C1772,' Disaggregation - Section E '!A$613:J981,3,0),"")</f>
        <v/>
      </c>
      <c r="L1772" s="721"/>
      <c r="M1772" s="721"/>
      <c r="N1772" s="726"/>
    </row>
    <row r="1773" spans="1:14" x14ac:dyDescent="0.35">
      <c r="A1773" s="721" t="b">
        <v>0</v>
      </c>
      <c r="B1773" s="721"/>
      <c r="C1773" s="721" t="s">
        <v>2730</v>
      </c>
      <c r="D1773" s="734">
        <v>19</v>
      </c>
      <c r="E1773" s="740"/>
      <c r="F1773" s="726"/>
      <c r="G1773" s="723"/>
      <c r="H1773" s="734"/>
      <c r="I1773" s="726"/>
      <c r="J1773" s="726"/>
      <c r="K1773" s="721" t="str">
        <f ca="1">IFERROR(VLOOKUP(C1773,' Disaggregation - Section E '!A$613:J982,3,0),"")</f>
        <v/>
      </c>
      <c r="L1773" s="721"/>
      <c r="M1773" s="721"/>
      <c r="N1773" s="726"/>
    </row>
    <row r="1774" spans="1:14" x14ac:dyDescent="0.35">
      <c r="A1774" s="721" t="b">
        <v>0</v>
      </c>
      <c r="B1774" s="721"/>
      <c r="C1774" s="721" t="s">
        <v>2731</v>
      </c>
      <c r="D1774" s="734">
        <v>19</v>
      </c>
      <c r="E1774" s="740"/>
      <c r="F1774" s="726"/>
      <c r="G1774" s="723"/>
      <c r="H1774" s="734"/>
      <c r="I1774" s="726"/>
      <c r="J1774" s="726"/>
      <c r="K1774" s="721" t="str">
        <f ca="1">IFERROR(VLOOKUP(C1774,' Disaggregation - Section E '!A$613:J983,3,0),"")</f>
        <v/>
      </c>
      <c r="L1774" s="721"/>
      <c r="M1774" s="721"/>
      <c r="N1774" s="726"/>
    </row>
    <row r="1775" spans="1:14" x14ac:dyDescent="0.35">
      <c r="A1775" s="721" t="b">
        <v>0</v>
      </c>
      <c r="B1775" s="721"/>
      <c r="C1775" s="721" t="s">
        <v>2732</v>
      </c>
      <c r="D1775" s="734">
        <v>19</v>
      </c>
      <c r="E1775" s="740"/>
      <c r="F1775" s="726"/>
      <c r="G1775" s="723"/>
      <c r="H1775" s="734"/>
      <c r="I1775" s="726"/>
      <c r="J1775" s="726"/>
      <c r="K1775" s="721" t="str">
        <f ca="1">IFERROR(VLOOKUP(C1775,' Disaggregation - Section E '!A$613:J984,3,0),"")</f>
        <v/>
      </c>
      <c r="L1775" s="721"/>
      <c r="M1775" s="721"/>
      <c r="N1775" s="726"/>
    </row>
    <row r="1776" spans="1:14" x14ac:dyDescent="0.35">
      <c r="A1776" s="721" t="b">
        <v>0</v>
      </c>
      <c r="B1776" s="721"/>
      <c r="C1776" s="721" t="s">
        <v>2733</v>
      </c>
      <c r="D1776" s="734">
        <v>19</v>
      </c>
      <c r="E1776" s="740"/>
      <c r="F1776" s="726"/>
      <c r="G1776" s="723"/>
      <c r="H1776" s="734"/>
      <c r="I1776" s="726"/>
      <c r="J1776" s="726"/>
      <c r="K1776" s="721" t="str">
        <f ca="1">IFERROR(VLOOKUP(C1776,' Disaggregation - Section E '!A$613:J985,3,0),"")</f>
        <v/>
      </c>
      <c r="L1776" s="721"/>
      <c r="M1776" s="721"/>
      <c r="N1776" s="726"/>
    </row>
    <row r="1777" spans="1:14" x14ac:dyDescent="0.35">
      <c r="A1777" s="721" t="b">
        <v>0</v>
      </c>
      <c r="B1777" s="721"/>
      <c r="C1777" s="721" t="s">
        <v>2734</v>
      </c>
      <c r="D1777" s="734">
        <v>19</v>
      </c>
      <c r="E1777" s="740"/>
      <c r="F1777" s="726"/>
      <c r="G1777" s="723"/>
      <c r="H1777" s="734"/>
      <c r="I1777" s="726"/>
      <c r="J1777" s="726"/>
      <c r="K1777" s="721" t="str">
        <f ca="1">IFERROR(VLOOKUP(C1777,' Disaggregation - Section E '!A$613:J986,3,0),"")</f>
        <v/>
      </c>
      <c r="L1777" s="721"/>
      <c r="M1777" s="721"/>
      <c r="N1777" s="726"/>
    </row>
    <row r="1778" spans="1:14" x14ac:dyDescent="0.35">
      <c r="A1778" s="721" t="b">
        <v>0</v>
      </c>
      <c r="B1778" s="721"/>
      <c r="C1778" s="721" t="s">
        <v>2735</v>
      </c>
      <c r="D1778" s="734">
        <v>19</v>
      </c>
      <c r="E1778" s="740"/>
      <c r="F1778" s="726"/>
      <c r="G1778" s="723"/>
      <c r="H1778" s="734"/>
      <c r="I1778" s="726"/>
      <c r="J1778" s="726"/>
      <c r="K1778" s="721" t="str">
        <f ca="1">IFERROR(VLOOKUP(C1778,' Disaggregation - Section E '!A$613:J987,3,0),"")</f>
        <v/>
      </c>
      <c r="L1778" s="721"/>
      <c r="M1778" s="721"/>
      <c r="N1778" s="726"/>
    </row>
    <row r="1779" spans="1:14" x14ac:dyDescent="0.35">
      <c r="A1779" s="721" t="b">
        <v>0</v>
      </c>
      <c r="B1779" s="721"/>
      <c r="C1779" s="721" t="s">
        <v>2736</v>
      </c>
      <c r="D1779" s="734">
        <v>19</v>
      </c>
      <c r="E1779" s="740"/>
      <c r="F1779" s="726"/>
      <c r="G1779" s="723"/>
      <c r="H1779" s="734"/>
      <c r="I1779" s="726"/>
      <c r="J1779" s="726"/>
      <c r="K1779" s="721" t="str">
        <f ca="1">IFERROR(VLOOKUP(C1779,' Disaggregation - Section E '!A$613:J988,3,0),"")</f>
        <v/>
      </c>
      <c r="L1779" s="721"/>
      <c r="M1779" s="721"/>
      <c r="N1779" s="726"/>
    </row>
    <row r="1780" spans="1:14" x14ac:dyDescent="0.35">
      <c r="A1780" s="721" t="b">
        <v>0</v>
      </c>
      <c r="B1780" s="721"/>
      <c r="C1780" s="721" t="s">
        <v>2737</v>
      </c>
      <c r="D1780" s="734">
        <v>19</v>
      </c>
      <c r="E1780" s="740"/>
      <c r="F1780" s="726"/>
      <c r="G1780" s="723"/>
      <c r="H1780" s="734"/>
      <c r="I1780" s="726"/>
      <c r="J1780" s="726"/>
      <c r="K1780" s="721" t="str">
        <f ca="1">IFERROR(VLOOKUP(C1780,' Disaggregation - Section E '!A$613:J989,3,0),"")</f>
        <v/>
      </c>
      <c r="L1780" s="721"/>
      <c r="M1780" s="721"/>
      <c r="N1780" s="726"/>
    </row>
    <row r="1781" spans="1:14" x14ac:dyDescent="0.35">
      <c r="A1781" s="721" t="b">
        <v>0</v>
      </c>
      <c r="B1781" s="721"/>
      <c r="C1781" s="721" t="s">
        <v>2738</v>
      </c>
      <c r="D1781" s="734">
        <v>19</v>
      </c>
      <c r="E1781" s="740"/>
      <c r="F1781" s="726"/>
      <c r="G1781" s="723"/>
      <c r="H1781" s="734"/>
      <c r="I1781" s="726"/>
      <c r="J1781" s="726"/>
      <c r="K1781" s="721" t="str">
        <f ca="1">IFERROR(VLOOKUP(C1781,' Disaggregation - Section E '!A$613:J990,3,0),"")</f>
        <v/>
      </c>
      <c r="L1781" s="721"/>
      <c r="M1781" s="721"/>
      <c r="N1781" s="726"/>
    </row>
    <row r="1782" spans="1:14" x14ac:dyDescent="0.35">
      <c r="A1782" s="721" t="b">
        <v>0</v>
      </c>
      <c r="B1782" s="721"/>
      <c r="C1782" s="721" t="s">
        <v>2739</v>
      </c>
      <c r="D1782" s="734">
        <v>19</v>
      </c>
      <c r="E1782" s="740"/>
      <c r="F1782" s="726"/>
      <c r="G1782" s="723"/>
      <c r="H1782" s="734"/>
      <c r="I1782" s="726"/>
      <c r="J1782" s="726"/>
      <c r="K1782" s="721" t="str">
        <f ca="1">IFERROR(VLOOKUP(C1782,' Disaggregation - Section E '!A$613:J991,3,0),"")</f>
        <v/>
      </c>
      <c r="L1782" s="721"/>
      <c r="M1782" s="721"/>
      <c r="N1782" s="726"/>
    </row>
    <row r="1783" spans="1:14" x14ac:dyDescent="0.35">
      <c r="A1783" s="721" t="b">
        <v>0</v>
      </c>
      <c r="B1783" s="721"/>
      <c r="C1783" s="721" t="s">
        <v>2740</v>
      </c>
      <c r="D1783" s="734">
        <v>19</v>
      </c>
      <c r="E1783" s="740"/>
      <c r="F1783" s="726"/>
      <c r="G1783" s="723"/>
      <c r="H1783" s="734"/>
      <c r="I1783" s="726"/>
      <c r="J1783" s="726"/>
      <c r="K1783" s="721" t="str">
        <f ca="1">IFERROR(VLOOKUP(C1783,' Disaggregation - Section E '!A$613:J992,3,0),"")</f>
        <v/>
      </c>
      <c r="L1783" s="721"/>
      <c r="M1783" s="721"/>
      <c r="N1783" s="726"/>
    </row>
    <row r="1784" spans="1:14" x14ac:dyDescent="0.35">
      <c r="A1784" s="721" t="b">
        <v>0</v>
      </c>
      <c r="B1784" s="721"/>
      <c r="C1784" s="721" t="s">
        <v>2741</v>
      </c>
      <c r="D1784" s="734">
        <v>19</v>
      </c>
      <c r="E1784" s="740"/>
      <c r="F1784" s="726"/>
      <c r="G1784" s="723"/>
      <c r="H1784" s="734"/>
      <c r="I1784" s="726"/>
      <c r="J1784" s="726"/>
      <c r="K1784" s="721" t="str">
        <f ca="1">IFERROR(VLOOKUP(C1784,' Disaggregation - Section E '!A$613:J993,3,0),"")</f>
        <v/>
      </c>
      <c r="L1784" s="721"/>
      <c r="M1784" s="721"/>
      <c r="N1784" s="726"/>
    </row>
    <row r="1785" spans="1:14" x14ac:dyDescent="0.35">
      <c r="A1785" s="721" t="b">
        <v>0</v>
      </c>
      <c r="B1785" s="721"/>
      <c r="C1785" s="721" t="s">
        <v>2742</v>
      </c>
      <c r="D1785" s="734">
        <v>19</v>
      </c>
      <c r="E1785" s="740"/>
      <c r="F1785" s="726"/>
      <c r="G1785" s="723"/>
      <c r="H1785" s="734"/>
      <c r="I1785" s="726"/>
      <c r="J1785" s="726"/>
      <c r="K1785" s="721" t="str">
        <f ca="1">IFERROR(VLOOKUP(C1785,' Disaggregation - Section E '!A$613:J994,3,0),"")</f>
        <v/>
      </c>
      <c r="L1785" s="721"/>
      <c r="M1785" s="721"/>
      <c r="N1785" s="726"/>
    </row>
    <row r="1786" spans="1:14" x14ac:dyDescent="0.35">
      <c r="A1786" s="721" t="b">
        <v>0</v>
      </c>
      <c r="B1786" s="721"/>
      <c r="C1786" s="721" t="s">
        <v>2743</v>
      </c>
      <c r="D1786" s="734">
        <v>19</v>
      </c>
      <c r="E1786" s="740"/>
      <c r="F1786" s="726"/>
      <c r="G1786" s="723"/>
      <c r="H1786" s="734"/>
      <c r="I1786" s="726"/>
      <c r="J1786" s="726"/>
      <c r="K1786" s="721" t="str">
        <f ca="1">IFERROR(VLOOKUP(C1786,' Disaggregation - Section E '!A$613:J995,3,0),"")</f>
        <v/>
      </c>
      <c r="L1786" s="721"/>
      <c r="M1786" s="721"/>
      <c r="N1786" s="726"/>
    </row>
    <row r="1787" spans="1:14" x14ac:dyDescent="0.35">
      <c r="A1787" s="721" t="b">
        <v>0</v>
      </c>
      <c r="B1787" s="721"/>
      <c r="C1787" s="721" t="s">
        <v>2744</v>
      </c>
      <c r="D1787" s="734">
        <v>19</v>
      </c>
      <c r="E1787" s="740"/>
      <c r="F1787" s="726"/>
      <c r="G1787" s="723"/>
      <c r="H1787" s="734"/>
      <c r="I1787" s="726"/>
      <c r="J1787" s="726"/>
      <c r="K1787" s="721" t="str">
        <f ca="1">IFERROR(VLOOKUP(C1787,' Disaggregation - Section E '!A$613:J996,3,0),"")</f>
        <v/>
      </c>
      <c r="L1787" s="721"/>
      <c r="M1787" s="721"/>
      <c r="N1787" s="726"/>
    </row>
    <row r="1788" spans="1:14" x14ac:dyDescent="0.35">
      <c r="A1788" s="721" t="b">
        <v>0</v>
      </c>
      <c r="B1788" s="721"/>
      <c r="C1788" s="721" t="s">
        <v>2745</v>
      </c>
      <c r="D1788" s="734">
        <v>19</v>
      </c>
      <c r="E1788" s="740"/>
      <c r="F1788" s="726"/>
      <c r="G1788" s="723"/>
      <c r="H1788" s="734"/>
      <c r="I1788" s="726"/>
      <c r="J1788" s="726"/>
      <c r="K1788" s="721" t="str">
        <f ca="1">IFERROR(VLOOKUP(C1788,' Disaggregation - Section E '!A$613:J997,3,0),"")</f>
        <v/>
      </c>
      <c r="L1788" s="721"/>
      <c r="M1788" s="721"/>
      <c r="N1788" s="726"/>
    </row>
    <row r="1789" spans="1:14" x14ac:dyDescent="0.35">
      <c r="A1789" s="721" t="b">
        <v>0</v>
      </c>
      <c r="B1789" s="721"/>
      <c r="C1789" s="721" t="s">
        <v>2746</v>
      </c>
      <c r="D1789" s="734">
        <v>19</v>
      </c>
      <c r="E1789" s="740"/>
      <c r="F1789" s="726"/>
      <c r="G1789" s="723"/>
      <c r="H1789" s="734"/>
      <c r="I1789" s="726"/>
      <c r="J1789" s="726"/>
      <c r="K1789" s="721" t="str">
        <f ca="1">IFERROR(VLOOKUP(C1789,' Disaggregation - Section E '!A$613:J998,3,0),"")</f>
        <v/>
      </c>
      <c r="L1789" s="721"/>
      <c r="M1789" s="721"/>
      <c r="N1789" s="726"/>
    </row>
    <row r="1790" spans="1:14" x14ac:dyDescent="0.35">
      <c r="A1790" s="721" t="b">
        <v>0</v>
      </c>
      <c r="B1790" s="721"/>
      <c r="C1790" s="721" t="s">
        <v>2747</v>
      </c>
      <c r="D1790" s="734">
        <v>20</v>
      </c>
      <c r="E1790" s="740"/>
      <c r="F1790" s="726"/>
      <c r="G1790" s="723"/>
      <c r="H1790" s="734"/>
      <c r="I1790" s="726"/>
      <c r="J1790" s="726"/>
      <c r="K1790" s="721" t="str">
        <f ca="1">IFERROR(VLOOKUP(C1790,' Disaggregation - Section E '!A$613:J999,3,0),"")</f>
        <v/>
      </c>
      <c r="L1790" s="721"/>
      <c r="M1790" s="721"/>
      <c r="N1790" s="726"/>
    </row>
    <row r="1791" spans="1:14" x14ac:dyDescent="0.35">
      <c r="A1791" s="721" t="b">
        <v>0</v>
      </c>
      <c r="B1791" s="721"/>
      <c r="C1791" s="721" t="s">
        <v>2748</v>
      </c>
      <c r="D1791" s="734">
        <v>20</v>
      </c>
      <c r="E1791" s="740"/>
      <c r="F1791" s="726"/>
      <c r="G1791" s="723"/>
      <c r="H1791" s="734"/>
      <c r="I1791" s="726"/>
      <c r="J1791" s="726"/>
      <c r="K1791" s="721" t="str">
        <f ca="1">IFERROR(VLOOKUP(C1791,' Disaggregation - Section E '!A$613:J1000,3,0),"")</f>
        <v/>
      </c>
      <c r="L1791" s="721"/>
      <c r="M1791" s="721"/>
      <c r="N1791" s="726"/>
    </row>
    <row r="1792" spans="1:14" x14ac:dyDescent="0.35">
      <c r="A1792" s="721" t="b">
        <v>0</v>
      </c>
      <c r="B1792" s="721"/>
      <c r="C1792" s="721" t="s">
        <v>2749</v>
      </c>
      <c r="D1792" s="734">
        <v>20</v>
      </c>
      <c r="E1792" s="740"/>
      <c r="F1792" s="726"/>
      <c r="G1792" s="723"/>
      <c r="H1792" s="734"/>
      <c r="I1792" s="726"/>
      <c r="J1792" s="726"/>
      <c r="K1792" s="721" t="str">
        <f ca="1">IFERROR(VLOOKUP(C1792,' Disaggregation - Section E '!A$613:J1001,3,0),"")</f>
        <v/>
      </c>
      <c r="L1792" s="721"/>
      <c r="M1792" s="721"/>
      <c r="N1792" s="726"/>
    </row>
    <row r="1793" spans="1:14" x14ac:dyDescent="0.35">
      <c r="A1793" s="721" t="b">
        <v>0</v>
      </c>
      <c r="B1793" s="721"/>
      <c r="C1793" s="721" t="s">
        <v>2750</v>
      </c>
      <c r="D1793" s="734">
        <v>20</v>
      </c>
      <c r="E1793" s="740"/>
      <c r="F1793" s="726"/>
      <c r="G1793" s="723"/>
      <c r="H1793" s="734"/>
      <c r="I1793" s="726"/>
      <c r="J1793" s="726"/>
      <c r="K1793" s="721" t="str">
        <f ca="1">IFERROR(VLOOKUP(C1793,' Disaggregation - Section E '!A$613:J1002,3,0),"")</f>
        <v/>
      </c>
      <c r="L1793" s="721"/>
      <c r="M1793" s="721"/>
      <c r="N1793" s="726"/>
    </row>
    <row r="1794" spans="1:14" x14ac:dyDescent="0.35">
      <c r="A1794" s="721" t="b">
        <v>0</v>
      </c>
      <c r="B1794" s="721"/>
      <c r="C1794" s="721" t="s">
        <v>2751</v>
      </c>
      <c r="D1794" s="734">
        <v>20</v>
      </c>
      <c r="E1794" s="740"/>
      <c r="F1794" s="726"/>
      <c r="G1794" s="723"/>
      <c r="H1794" s="734"/>
      <c r="I1794" s="726"/>
      <c r="J1794" s="726"/>
      <c r="K1794" s="721" t="str">
        <f ca="1">IFERROR(VLOOKUP(C1794,' Disaggregation - Section E '!A$613:J1003,3,0),"")</f>
        <v/>
      </c>
      <c r="L1794" s="721"/>
      <c r="M1794" s="721"/>
      <c r="N1794" s="726"/>
    </row>
    <row r="1795" spans="1:14" x14ac:dyDescent="0.35">
      <c r="A1795" s="721" t="b">
        <v>0</v>
      </c>
      <c r="B1795" s="721"/>
      <c r="C1795" s="721" t="s">
        <v>2752</v>
      </c>
      <c r="D1795" s="734">
        <v>20</v>
      </c>
      <c r="E1795" s="740"/>
      <c r="F1795" s="726"/>
      <c r="G1795" s="723"/>
      <c r="H1795" s="734"/>
      <c r="I1795" s="726"/>
      <c r="J1795" s="726"/>
      <c r="K1795" s="721" t="str">
        <f ca="1">IFERROR(VLOOKUP(C1795,' Disaggregation - Section E '!A$613:J1004,3,0),"")</f>
        <v/>
      </c>
      <c r="L1795" s="721"/>
      <c r="M1795" s="721"/>
      <c r="N1795" s="726"/>
    </row>
    <row r="1796" spans="1:14" x14ac:dyDescent="0.35">
      <c r="A1796" s="721" t="b">
        <v>0</v>
      </c>
      <c r="B1796" s="721"/>
      <c r="C1796" s="721" t="s">
        <v>2753</v>
      </c>
      <c r="D1796" s="734">
        <v>20</v>
      </c>
      <c r="E1796" s="740"/>
      <c r="F1796" s="726"/>
      <c r="G1796" s="723"/>
      <c r="H1796" s="734"/>
      <c r="I1796" s="726"/>
      <c r="J1796" s="726"/>
      <c r="K1796" s="721" t="str">
        <f ca="1">IFERROR(VLOOKUP(C1796,' Disaggregation - Section E '!A$613:J1005,3,0),"")</f>
        <v/>
      </c>
      <c r="L1796" s="721"/>
      <c r="M1796" s="721"/>
      <c r="N1796" s="726"/>
    </row>
    <row r="1797" spans="1:14" x14ac:dyDescent="0.35">
      <c r="A1797" s="721" t="b">
        <v>0</v>
      </c>
      <c r="B1797" s="721"/>
      <c r="C1797" s="721" t="s">
        <v>2754</v>
      </c>
      <c r="D1797" s="734">
        <v>20</v>
      </c>
      <c r="E1797" s="740"/>
      <c r="F1797" s="726"/>
      <c r="G1797" s="723"/>
      <c r="H1797" s="734"/>
      <c r="I1797" s="726"/>
      <c r="J1797" s="726"/>
      <c r="K1797" s="721" t="str">
        <f ca="1">IFERROR(VLOOKUP(C1797,' Disaggregation - Section E '!A$613:J1006,3,0),"")</f>
        <v/>
      </c>
      <c r="L1797" s="721"/>
      <c r="M1797" s="721"/>
      <c r="N1797" s="726"/>
    </row>
    <row r="1798" spans="1:14" x14ac:dyDescent="0.35">
      <c r="A1798" s="721" t="b">
        <v>0</v>
      </c>
      <c r="B1798" s="721"/>
      <c r="C1798" s="721" t="s">
        <v>2755</v>
      </c>
      <c r="D1798" s="734">
        <v>20</v>
      </c>
      <c r="E1798" s="740"/>
      <c r="F1798" s="726"/>
      <c r="G1798" s="723"/>
      <c r="H1798" s="734"/>
      <c r="I1798" s="726"/>
      <c r="J1798" s="726"/>
      <c r="K1798" s="721" t="str">
        <f ca="1">IFERROR(VLOOKUP(C1798,' Disaggregation - Section E '!A$613:J1007,3,0),"")</f>
        <v/>
      </c>
      <c r="L1798" s="721"/>
      <c r="M1798" s="721"/>
      <c r="N1798" s="726"/>
    </row>
    <row r="1799" spans="1:14" x14ac:dyDescent="0.35">
      <c r="A1799" s="721" t="b">
        <v>0</v>
      </c>
      <c r="B1799" s="721"/>
      <c r="C1799" s="721" t="s">
        <v>2756</v>
      </c>
      <c r="D1799" s="734">
        <v>20</v>
      </c>
      <c r="E1799" s="740"/>
      <c r="F1799" s="726"/>
      <c r="G1799" s="723"/>
      <c r="H1799" s="734"/>
      <c r="I1799" s="726"/>
      <c r="J1799" s="726"/>
      <c r="K1799" s="721" t="str">
        <f ca="1">IFERROR(VLOOKUP(C1799,' Disaggregation - Section E '!A$613:J1008,3,0),"")</f>
        <v/>
      </c>
      <c r="L1799" s="721"/>
      <c r="M1799" s="721"/>
      <c r="N1799" s="726"/>
    </row>
    <row r="1800" spans="1:14" x14ac:dyDescent="0.35">
      <c r="A1800" s="721" t="b">
        <v>0</v>
      </c>
      <c r="B1800" s="721"/>
      <c r="C1800" s="721" t="s">
        <v>2757</v>
      </c>
      <c r="D1800" s="734">
        <v>20</v>
      </c>
      <c r="E1800" s="740"/>
      <c r="F1800" s="726"/>
      <c r="G1800" s="723"/>
      <c r="H1800" s="734"/>
      <c r="I1800" s="726"/>
      <c r="J1800" s="726"/>
      <c r="K1800" s="721" t="str">
        <f ca="1">IFERROR(VLOOKUP(C1800,' Disaggregation - Section E '!A$613:J1009,3,0),"")</f>
        <v/>
      </c>
      <c r="L1800" s="721"/>
      <c r="M1800" s="721"/>
      <c r="N1800" s="726"/>
    </row>
    <row r="1801" spans="1:14" x14ac:dyDescent="0.35">
      <c r="A1801" s="721" t="b">
        <v>0</v>
      </c>
      <c r="B1801" s="721"/>
      <c r="C1801" s="721" t="s">
        <v>2758</v>
      </c>
      <c r="D1801" s="734">
        <v>20</v>
      </c>
      <c r="E1801" s="740"/>
      <c r="F1801" s="726"/>
      <c r="G1801" s="723"/>
      <c r="H1801" s="734"/>
      <c r="I1801" s="726"/>
      <c r="J1801" s="726"/>
      <c r="K1801" s="721" t="str">
        <f ca="1">IFERROR(VLOOKUP(C1801,' Disaggregation - Section E '!A$613:J1010,3,0),"")</f>
        <v/>
      </c>
      <c r="L1801" s="721"/>
      <c r="M1801" s="721"/>
      <c r="N1801" s="726"/>
    </row>
    <row r="1802" spans="1:14" x14ac:dyDescent="0.35">
      <c r="A1802" s="721" t="b">
        <v>0</v>
      </c>
      <c r="B1802" s="721"/>
      <c r="C1802" s="721" t="s">
        <v>2759</v>
      </c>
      <c r="D1802" s="734">
        <v>20</v>
      </c>
      <c r="E1802" s="740"/>
      <c r="F1802" s="726"/>
      <c r="G1802" s="723"/>
      <c r="H1802" s="734"/>
      <c r="I1802" s="726"/>
      <c r="J1802" s="726"/>
      <c r="K1802" s="721" t="str">
        <f ca="1">IFERROR(VLOOKUP(C1802,' Disaggregation - Section E '!A$613:J1011,3,0),"")</f>
        <v/>
      </c>
      <c r="L1802" s="721"/>
      <c r="M1802" s="721"/>
      <c r="N1802" s="726"/>
    </row>
    <row r="1803" spans="1:14" x14ac:dyDescent="0.35">
      <c r="A1803" s="721" t="b">
        <v>0</v>
      </c>
      <c r="B1803" s="721"/>
      <c r="C1803" s="721" t="s">
        <v>2760</v>
      </c>
      <c r="D1803" s="734">
        <v>20</v>
      </c>
      <c r="E1803" s="740"/>
      <c r="F1803" s="726"/>
      <c r="G1803" s="723"/>
      <c r="H1803" s="734"/>
      <c r="I1803" s="726"/>
      <c r="J1803" s="726"/>
      <c r="K1803" s="721" t="str">
        <f ca="1">IFERROR(VLOOKUP(C1803,' Disaggregation - Section E '!A$613:J1012,3,0),"")</f>
        <v/>
      </c>
      <c r="L1803" s="721"/>
      <c r="M1803" s="721"/>
      <c r="N1803" s="726"/>
    </row>
    <row r="1804" spans="1:14" x14ac:dyDescent="0.35">
      <c r="A1804" s="721" t="b">
        <v>0</v>
      </c>
      <c r="B1804" s="721"/>
      <c r="C1804" s="721" t="s">
        <v>2761</v>
      </c>
      <c r="D1804" s="734">
        <v>20</v>
      </c>
      <c r="E1804" s="740"/>
      <c r="F1804" s="726"/>
      <c r="G1804" s="723"/>
      <c r="H1804" s="734"/>
      <c r="I1804" s="726"/>
      <c r="J1804" s="726"/>
      <c r="K1804" s="721" t="str">
        <f ca="1">IFERROR(VLOOKUP(C1804,' Disaggregation - Section E '!A$613:J1013,3,0),"")</f>
        <v/>
      </c>
      <c r="L1804" s="721"/>
      <c r="M1804" s="721"/>
      <c r="N1804" s="726"/>
    </row>
    <row r="1805" spans="1:14" x14ac:dyDescent="0.35">
      <c r="A1805" s="721" t="b">
        <v>0</v>
      </c>
      <c r="B1805" s="721"/>
      <c r="C1805" s="721" t="s">
        <v>2762</v>
      </c>
      <c r="D1805" s="734">
        <v>20</v>
      </c>
      <c r="E1805" s="740"/>
      <c r="F1805" s="726"/>
      <c r="G1805" s="723"/>
      <c r="H1805" s="734"/>
      <c r="I1805" s="726"/>
      <c r="J1805" s="726"/>
      <c r="K1805" s="721" t="str">
        <f ca="1">IFERROR(VLOOKUP(C1805,' Disaggregation - Section E '!A$613:J1014,3,0),"")</f>
        <v/>
      </c>
      <c r="L1805" s="721"/>
      <c r="M1805" s="721"/>
      <c r="N1805" s="726"/>
    </row>
    <row r="1806" spans="1:14" x14ac:dyDescent="0.35">
      <c r="A1806" s="721" t="b">
        <v>0</v>
      </c>
      <c r="B1806" s="721"/>
      <c r="C1806" s="721" t="s">
        <v>2763</v>
      </c>
      <c r="D1806" s="734">
        <v>20</v>
      </c>
      <c r="E1806" s="740"/>
      <c r="F1806" s="726"/>
      <c r="G1806" s="723"/>
      <c r="H1806" s="734"/>
      <c r="I1806" s="726"/>
      <c r="J1806" s="726"/>
      <c r="K1806" s="721" t="str">
        <f ca="1">IFERROR(VLOOKUP(C1806,' Disaggregation - Section E '!A$613:J1015,3,0),"")</f>
        <v/>
      </c>
      <c r="L1806" s="721"/>
      <c r="M1806" s="721"/>
      <c r="N1806" s="726"/>
    </row>
    <row r="1807" spans="1:14" x14ac:dyDescent="0.35">
      <c r="A1807" s="721" t="b">
        <v>0</v>
      </c>
      <c r="B1807" s="721"/>
      <c r="C1807" s="721" t="s">
        <v>2764</v>
      </c>
      <c r="D1807" s="734">
        <v>20</v>
      </c>
      <c r="E1807" s="740"/>
      <c r="F1807" s="726"/>
      <c r="G1807" s="723"/>
      <c r="H1807" s="734"/>
      <c r="I1807" s="726"/>
      <c r="J1807" s="726"/>
      <c r="K1807" s="721" t="str">
        <f ca="1">IFERROR(VLOOKUP(C1807,' Disaggregation - Section E '!A$613:J1016,3,0),"")</f>
        <v/>
      </c>
      <c r="L1807" s="721"/>
      <c r="M1807" s="721"/>
      <c r="N1807" s="726"/>
    </row>
    <row r="1808" spans="1:14" x14ac:dyDescent="0.35">
      <c r="A1808" s="721" t="b">
        <v>0</v>
      </c>
      <c r="B1808" s="721"/>
      <c r="C1808" s="721" t="s">
        <v>2765</v>
      </c>
      <c r="D1808" s="734">
        <v>20</v>
      </c>
      <c r="E1808" s="740"/>
      <c r="F1808" s="726"/>
      <c r="G1808" s="723"/>
      <c r="H1808" s="734"/>
      <c r="I1808" s="726"/>
      <c r="J1808" s="726"/>
      <c r="K1808" s="721" t="str">
        <f ca="1">IFERROR(VLOOKUP(C1808,' Disaggregation - Section E '!A$613:J1017,3,0),"")</f>
        <v/>
      </c>
      <c r="L1808" s="721"/>
      <c r="M1808" s="721"/>
      <c r="N1808" s="726"/>
    </row>
    <row r="1809" spans="1:14" x14ac:dyDescent="0.35">
      <c r="A1809" s="721" t="b">
        <v>0</v>
      </c>
      <c r="B1809" s="721"/>
      <c r="C1809" s="721" t="s">
        <v>2766</v>
      </c>
      <c r="D1809" s="734">
        <v>20</v>
      </c>
      <c r="E1809" s="740"/>
      <c r="F1809" s="726"/>
      <c r="G1809" s="723"/>
      <c r="H1809" s="734"/>
      <c r="I1809" s="726"/>
      <c r="J1809" s="726"/>
      <c r="K1809" s="721" t="str">
        <f ca="1">IFERROR(VLOOKUP(C1809,' Disaggregation - Section E '!A$613:J1018,3,0),"")</f>
        <v/>
      </c>
      <c r="L1809" s="721"/>
      <c r="M1809" s="721"/>
      <c r="N1809" s="726"/>
    </row>
    <row r="1810" spans="1:14" x14ac:dyDescent="0.35">
      <c r="A1810" s="721" t="b">
        <v>0</v>
      </c>
      <c r="B1810" s="721"/>
      <c r="C1810" s="721" t="s">
        <v>2767</v>
      </c>
      <c r="D1810" s="734">
        <v>21</v>
      </c>
      <c r="E1810" s="740"/>
      <c r="F1810" s="726"/>
      <c r="G1810" s="723"/>
      <c r="H1810" s="734"/>
      <c r="I1810" s="726"/>
      <c r="J1810" s="726"/>
      <c r="K1810" s="721" t="str">
        <f ca="1">IFERROR(VLOOKUP(C1810,' Disaggregation - Section E '!A$613:J1019,3,0),"")</f>
        <v/>
      </c>
      <c r="L1810" s="721"/>
      <c r="M1810" s="721"/>
      <c r="N1810" s="726"/>
    </row>
    <row r="1811" spans="1:14" x14ac:dyDescent="0.35">
      <c r="A1811" s="721" t="b">
        <v>0</v>
      </c>
      <c r="B1811" s="721"/>
      <c r="C1811" s="721" t="s">
        <v>2768</v>
      </c>
      <c r="D1811" s="734">
        <v>21</v>
      </c>
      <c r="E1811" s="740"/>
      <c r="F1811" s="726"/>
      <c r="G1811" s="723"/>
      <c r="H1811" s="734"/>
      <c r="I1811" s="726"/>
      <c r="J1811" s="726"/>
      <c r="K1811" s="721" t="str">
        <f ca="1">IFERROR(VLOOKUP(C1811,' Disaggregation - Section E '!A$613:J1020,3,0),"")</f>
        <v/>
      </c>
      <c r="L1811" s="721"/>
      <c r="M1811" s="721"/>
      <c r="N1811" s="726"/>
    </row>
    <row r="1812" spans="1:14" x14ac:dyDescent="0.35">
      <c r="A1812" s="721" t="b">
        <v>0</v>
      </c>
      <c r="B1812" s="721"/>
      <c r="C1812" s="721" t="s">
        <v>2769</v>
      </c>
      <c r="D1812" s="734">
        <v>21</v>
      </c>
      <c r="E1812" s="740"/>
      <c r="F1812" s="726"/>
      <c r="G1812" s="723"/>
      <c r="H1812" s="734"/>
      <c r="I1812" s="726"/>
      <c r="J1812" s="726"/>
      <c r="K1812" s="721" t="str">
        <f ca="1">IFERROR(VLOOKUP(C1812,' Disaggregation - Section E '!A$613:J1021,3,0),"")</f>
        <v/>
      </c>
      <c r="L1812" s="721"/>
      <c r="M1812" s="721"/>
      <c r="N1812" s="726"/>
    </row>
    <row r="1813" spans="1:14" x14ac:dyDescent="0.35">
      <c r="A1813" s="721" t="b">
        <v>0</v>
      </c>
      <c r="B1813" s="721"/>
      <c r="C1813" s="721" t="s">
        <v>2770</v>
      </c>
      <c r="D1813" s="734">
        <v>21</v>
      </c>
      <c r="E1813" s="740"/>
      <c r="F1813" s="726"/>
      <c r="G1813" s="723"/>
      <c r="H1813" s="734"/>
      <c r="I1813" s="726"/>
      <c r="J1813" s="726"/>
      <c r="K1813" s="721" t="str">
        <f ca="1">IFERROR(VLOOKUP(C1813,' Disaggregation - Section E '!A$613:J1022,3,0),"")</f>
        <v/>
      </c>
      <c r="L1813" s="721"/>
      <c r="M1813" s="721"/>
      <c r="N1813" s="726"/>
    </row>
    <row r="1814" spans="1:14" x14ac:dyDescent="0.35">
      <c r="A1814" s="721" t="b">
        <v>0</v>
      </c>
      <c r="B1814" s="721"/>
      <c r="C1814" s="721" t="s">
        <v>2771</v>
      </c>
      <c r="D1814" s="734">
        <v>21</v>
      </c>
      <c r="E1814" s="740"/>
      <c r="F1814" s="726"/>
      <c r="G1814" s="723"/>
      <c r="H1814" s="734"/>
      <c r="I1814" s="726"/>
      <c r="J1814" s="726"/>
      <c r="K1814" s="721" t="str">
        <f ca="1">IFERROR(VLOOKUP(C1814,' Disaggregation - Section E '!A$613:J1023,3,0),"")</f>
        <v/>
      </c>
      <c r="L1814" s="721"/>
      <c r="M1814" s="721"/>
      <c r="N1814" s="726"/>
    </row>
    <row r="1815" spans="1:14" x14ac:dyDescent="0.35">
      <c r="A1815" s="721" t="b">
        <v>0</v>
      </c>
      <c r="B1815" s="721"/>
      <c r="C1815" s="721" t="s">
        <v>2772</v>
      </c>
      <c r="D1815" s="734">
        <v>21</v>
      </c>
      <c r="E1815" s="740"/>
      <c r="F1815" s="726"/>
      <c r="G1815" s="723"/>
      <c r="H1815" s="734"/>
      <c r="I1815" s="726"/>
      <c r="J1815" s="726"/>
      <c r="K1815" s="721" t="str">
        <f ca="1">IFERROR(VLOOKUP(C1815,' Disaggregation - Section E '!A$613:J1024,3,0),"")</f>
        <v/>
      </c>
      <c r="L1815" s="721"/>
      <c r="M1815" s="721"/>
      <c r="N1815" s="726"/>
    </row>
    <row r="1816" spans="1:14" x14ac:dyDescent="0.35">
      <c r="A1816" s="721" t="b">
        <v>0</v>
      </c>
      <c r="B1816" s="721"/>
      <c r="C1816" s="721" t="s">
        <v>2773</v>
      </c>
      <c r="D1816" s="734">
        <v>21</v>
      </c>
      <c r="E1816" s="740"/>
      <c r="F1816" s="726"/>
      <c r="G1816" s="723"/>
      <c r="H1816" s="734"/>
      <c r="I1816" s="726"/>
      <c r="J1816" s="726"/>
      <c r="K1816" s="721" t="str">
        <f ca="1">IFERROR(VLOOKUP(C1816,' Disaggregation - Section E '!A$613:J1025,3,0),"")</f>
        <v/>
      </c>
      <c r="L1816" s="721"/>
      <c r="M1816" s="721"/>
      <c r="N1816" s="726"/>
    </row>
    <row r="1817" spans="1:14" x14ac:dyDescent="0.35">
      <c r="A1817" s="721" t="b">
        <v>0</v>
      </c>
      <c r="B1817" s="721"/>
      <c r="C1817" s="721" t="s">
        <v>2774</v>
      </c>
      <c r="D1817" s="734">
        <v>21</v>
      </c>
      <c r="E1817" s="740"/>
      <c r="F1817" s="726"/>
      <c r="G1817" s="723"/>
      <c r="H1817" s="734"/>
      <c r="I1817" s="726"/>
      <c r="J1817" s="726"/>
      <c r="K1817" s="721" t="str">
        <f ca="1">IFERROR(VLOOKUP(C1817,' Disaggregation - Section E '!A$613:J1026,3,0),"")</f>
        <v/>
      </c>
      <c r="L1817" s="721"/>
      <c r="M1817" s="721"/>
      <c r="N1817" s="726"/>
    </row>
    <row r="1818" spans="1:14" x14ac:dyDescent="0.35">
      <c r="A1818" s="721" t="b">
        <v>0</v>
      </c>
      <c r="B1818" s="721"/>
      <c r="C1818" s="721" t="s">
        <v>2775</v>
      </c>
      <c r="D1818" s="734">
        <v>21</v>
      </c>
      <c r="E1818" s="740"/>
      <c r="F1818" s="726"/>
      <c r="G1818" s="723"/>
      <c r="H1818" s="734"/>
      <c r="I1818" s="726"/>
      <c r="J1818" s="726"/>
      <c r="K1818" s="721" t="str">
        <f ca="1">IFERROR(VLOOKUP(C1818,' Disaggregation - Section E '!A$613:J1027,3,0),"")</f>
        <v/>
      </c>
      <c r="L1818" s="721"/>
      <c r="M1818" s="721"/>
      <c r="N1818" s="726"/>
    </row>
    <row r="1819" spans="1:14" x14ac:dyDescent="0.35">
      <c r="A1819" s="721" t="b">
        <v>0</v>
      </c>
      <c r="B1819" s="721"/>
      <c r="C1819" s="721" t="s">
        <v>2776</v>
      </c>
      <c r="D1819" s="734">
        <v>21</v>
      </c>
      <c r="E1819" s="740"/>
      <c r="F1819" s="726"/>
      <c r="G1819" s="723"/>
      <c r="H1819" s="734"/>
      <c r="I1819" s="726"/>
      <c r="J1819" s="726"/>
      <c r="K1819" s="721" t="str">
        <f ca="1">IFERROR(VLOOKUP(C1819,' Disaggregation - Section E '!A$613:J1028,3,0),"")</f>
        <v/>
      </c>
      <c r="L1819" s="721"/>
      <c r="M1819" s="721"/>
      <c r="N1819" s="726"/>
    </row>
    <row r="1820" spans="1:14" x14ac:dyDescent="0.35">
      <c r="A1820" s="721" t="b">
        <v>0</v>
      </c>
      <c r="B1820" s="721"/>
      <c r="C1820" s="721" t="s">
        <v>2777</v>
      </c>
      <c r="D1820" s="734">
        <v>21</v>
      </c>
      <c r="E1820" s="740"/>
      <c r="F1820" s="726"/>
      <c r="G1820" s="723"/>
      <c r="H1820" s="734"/>
      <c r="I1820" s="726"/>
      <c r="J1820" s="726"/>
      <c r="K1820" s="721" t="str">
        <f ca="1">IFERROR(VLOOKUP(C1820,' Disaggregation - Section E '!A$613:J1029,3,0),"")</f>
        <v/>
      </c>
      <c r="L1820" s="721"/>
      <c r="M1820" s="721"/>
      <c r="N1820" s="726"/>
    </row>
    <row r="1821" spans="1:14" x14ac:dyDescent="0.35">
      <c r="A1821" s="721" t="b">
        <v>0</v>
      </c>
      <c r="B1821" s="721"/>
      <c r="C1821" s="721" t="s">
        <v>2778</v>
      </c>
      <c r="D1821" s="734">
        <v>21</v>
      </c>
      <c r="E1821" s="740"/>
      <c r="F1821" s="726"/>
      <c r="G1821" s="723"/>
      <c r="H1821" s="734"/>
      <c r="I1821" s="726"/>
      <c r="J1821" s="726"/>
      <c r="K1821" s="721" t="str">
        <f ca="1">IFERROR(VLOOKUP(C1821,' Disaggregation - Section E '!A$613:J1030,3,0),"")</f>
        <v/>
      </c>
      <c r="L1821" s="721"/>
      <c r="M1821" s="721"/>
      <c r="N1821" s="726"/>
    </row>
    <row r="1822" spans="1:14" x14ac:dyDescent="0.35">
      <c r="A1822" s="721" t="b">
        <v>0</v>
      </c>
      <c r="B1822" s="721"/>
      <c r="C1822" s="721" t="s">
        <v>2779</v>
      </c>
      <c r="D1822" s="734">
        <v>21</v>
      </c>
      <c r="E1822" s="740"/>
      <c r="F1822" s="726"/>
      <c r="G1822" s="723"/>
      <c r="H1822" s="734"/>
      <c r="I1822" s="726"/>
      <c r="J1822" s="726"/>
      <c r="K1822" s="721" t="str">
        <f ca="1">IFERROR(VLOOKUP(C1822,' Disaggregation - Section E '!A$613:J1031,3,0),"")</f>
        <v/>
      </c>
      <c r="L1822" s="721"/>
      <c r="M1822" s="721"/>
      <c r="N1822" s="726"/>
    </row>
    <row r="1823" spans="1:14" x14ac:dyDescent="0.35">
      <c r="A1823" s="721" t="b">
        <v>0</v>
      </c>
      <c r="B1823" s="721"/>
      <c r="C1823" s="721" t="s">
        <v>2780</v>
      </c>
      <c r="D1823" s="734">
        <v>21</v>
      </c>
      <c r="E1823" s="740"/>
      <c r="F1823" s="726"/>
      <c r="G1823" s="723"/>
      <c r="H1823" s="734"/>
      <c r="I1823" s="726"/>
      <c r="J1823" s="726"/>
      <c r="K1823" s="721" t="str">
        <f ca="1">IFERROR(VLOOKUP(C1823,' Disaggregation - Section E '!A$613:J1032,3,0),"")</f>
        <v/>
      </c>
      <c r="L1823" s="721"/>
      <c r="M1823" s="721"/>
      <c r="N1823" s="726"/>
    </row>
    <row r="1824" spans="1:14" x14ac:dyDescent="0.35">
      <c r="A1824" s="721" t="b">
        <v>0</v>
      </c>
      <c r="B1824" s="721"/>
      <c r="C1824" s="721" t="s">
        <v>2781</v>
      </c>
      <c r="D1824" s="734">
        <v>21</v>
      </c>
      <c r="E1824" s="740"/>
      <c r="F1824" s="726"/>
      <c r="G1824" s="723"/>
      <c r="H1824" s="734"/>
      <c r="I1824" s="726"/>
      <c r="J1824" s="726"/>
      <c r="K1824" s="721" t="str">
        <f ca="1">IFERROR(VLOOKUP(C1824,' Disaggregation - Section E '!A$613:J1033,3,0),"")</f>
        <v/>
      </c>
      <c r="L1824" s="721"/>
      <c r="M1824" s="721"/>
      <c r="N1824" s="726"/>
    </row>
    <row r="1825" spans="1:14" x14ac:dyDescent="0.35">
      <c r="A1825" s="721" t="b">
        <v>0</v>
      </c>
      <c r="B1825" s="721"/>
      <c r="C1825" s="721" t="s">
        <v>2782</v>
      </c>
      <c r="D1825" s="734">
        <v>21</v>
      </c>
      <c r="E1825" s="740"/>
      <c r="F1825" s="726"/>
      <c r="G1825" s="723"/>
      <c r="H1825" s="734"/>
      <c r="I1825" s="726"/>
      <c r="J1825" s="726"/>
      <c r="K1825" s="721" t="str">
        <f ca="1">IFERROR(VLOOKUP(C1825,' Disaggregation - Section E '!A$613:J1034,3,0),"")</f>
        <v/>
      </c>
      <c r="L1825" s="721"/>
      <c r="M1825" s="721"/>
      <c r="N1825" s="726"/>
    </row>
    <row r="1826" spans="1:14" x14ac:dyDescent="0.35">
      <c r="A1826" s="721" t="b">
        <v>0</v>
      </c>
      <c r="B1826" s="721"/>
      <c r="C1826" s="721" t="s">
        <v>2783</v>
      </c>
      <c r="D1826" s="734">
        <v>21</v>
      </c>
      <c r="E1826" s="740"/>
      <c r="F1826" s="726"/>
      <c r="G1826" s="723"/>
      <c r="H1826" s="734"/>
      <c r="I1826" s="726"/>
      <c r="J1826" s="726"/>
      <c r="K1826" s="721" t="str">
        <f ca="1">IFERROR(VLOOKUP(C1826,' Disaggregation - Section E '!A$613:J1035,3,0),"")</f>
        <v/>
      </c>
      <c r="L1826" s="721"/>
      <c r="M1826" s="721"/>
      <c r="N1826" s="726"/>
    </row>
    <row r="1827" spans="1:14" x14ac:dyDescent="0.35">
      <c r="A1827" s="721" t="b">
        <v>0</v>
      </c>
      <c r="B1827" s="721"/>
      <c r="C1827" s="721" t="s">
        <v>2784</v>
      </c>
      <c r="D1827" s="734">
        <v>21</v>
      </c>
      <c r="E1827" s="740"/>
      <c r="F1827" s="726"/>
      <c r="G1827" s="723"/>
      <c r="H1827" s="734"/>
      <c r="I1827" s="726"/>
      <c r="J1827" s="726"/>
      <c r="K1827" s="721" t="str">
        <f ca="1">IFERROR(VLOOKUP(C1827,' Disaggregation - Section E '!A$613:J1036,3,0),"")</f>
        <v/>
      </c>
      <c r="L1827" s="721"/>
      <c r="M1827" s="721"/>
      <c r="N1827" s="726"/>
    </row>
    <row r="1828" spans="1:14" x14ac:dyDescent="0.35">
      <c r="A1828" s="721" t="b">
        <v>0</v>
      </c>
      <c r="B1828" s="721"/>
      <c r="C1828" s="721" t="s">
        <v>2785</v>
      </c>
      <c r="D1828" s="734">
        <v>21</v>
      </c>
      <c r="E1828" s="740"/>
      <c r="F1828" s="726"/>
      <c r="G1828" s="723"/>
      <c r="H1828" s="734"/>
      <c r="I1828" s="726"/>
      <c r="J1828" s="726"/>
      <c r="K1828" s="721" t="str">
        <f ca="1">IFERROR(VLOOKUP(C1828,' Disaggregation - Section E '!A$613:J1037,3,0),"")</f>
        <v/>
      </c>
      <c r="L1828" s="721"/>
      <c r="M1828" s="721"/>
      <c r="N1828" s="726"/>
    </row>
    <row r="1829" spans="1:14" x14ac:dyDescent="0.35">
      <c r="A1829" s="721" t="b">
        <v>0</v>
      </c>
      <c r="B1829" s="721"/>
      <c r="C1829" s="721" t="s">
        <v>2786</v>
      </c>
      <c r="D1829" s="734">
        <v>21</v>
      </c>
      <c r="E1829" s="740"/>
      <c r="F1829" s="726"/>
      <c r="G1829" s="723"/>
      <c r="H1829" s="734"/>
      <c r="I1829" s="726"/>
      <c r="J1829" s="726"/>
      <c r="K1829" s="721" t="str">
        <f ca="1">IFERROR(VLOOKUP(C1829,' Disaggregation - Section E '!A$613:J1038,3,0),"")</f>
        <v/>
      </c>
      <c r="L1829" s="721"/>
      <c r="M1829" s="721"/>
      <c r="N1829" s="726"/>
    </row>
    <row r="1830" spans="1:14" x14ac:dyDescent="0.35">
      <c r="A1830" s="721" t="b">
        <v>0</v>
      </c>
      <c r="B1830" s="721"/>
      <c r="C1830" s="721" t="s">
        <v>2787</v>
      </c>
      <c r="D1830" s="734">
        <v>22</v>
      </c>
      <c r="E1830" s="740"/>
      <c r="F1830" s="726"/>
      <c r="G1830" s="723"/>
      <c r="H1830" s="734"/>
      <c r="I1830" s="726"/>
      <c r="J1830" s="726"/>
      <c r="K1830" s="721" t="str">
        <f ca="1">IFERROR(VLOOKUP(C1830,' Disaggregation - Section E '!A$613:J1039,3,0),"")</f>
        <v/>
      </c>
      <c r="L1830" s="721"/>
      <c r="M1830" s="721"/>
      <c r="N1830" s="726"/>
    </row>
    <row r="1831" spans="1:14" x14ac:dyDescent="0.35">
      <c r="A1831" s="721" t="b">
        <v>0</v>
      </c>
      <c r="B1831" s="721"/>
      <c r="C1831" s="721" t="s">
        <v>2788</v>
      </c>
      <c r="D1831" s="734">
        <v>22</v>
      </c>
      <c r="E1831" s="740"/>
      <c r="F1831" s="726"/>
      <c r="G1831" s="723"/>
      <c r="H1831" s="734"/>
      <c r="I1831" s="726"/>
      <c r="J1831" s="726"/>
      <c r="K1831" s="721" t="str">
        <f ca="1">IFERROR(VLOOKUP(C1831,' Disaggregation - Section E '!A$613:J1040,3,0),"")</f>
        <v/>
      </c>
      <c r="L1831" s="721"/>
      <c r="M1831" s="721"/>
      <c r="N1831" s="726"/>
    </row>
    <row r="1832" spans="1:14" x14ac:dyDescent="0.35">
      <c r="A1832" s="721" t="b">
        <v>0</v>
      </c>
      <c r="B1832" s="721"/>
      <c r="C1832" s="721" t="s">
        <v>2789</v>
      </c>
      <c r="D1832" s="734">
        <v>22</v>
      </c>
      <c r="E1832" s="740"/>
      <c r="F1832" s="726"/>
      <c r="G1832" s="723"/>
      <c r="H1832" s="734"/>
      <c r="I1832" s="726"/>
      <c r="J1832" s="726"/>
      <c r="K1832" s="721" t="str">
        <f ca="1">IFERROR(VLOOKUP(C1832,' Disaggregation - Section E '!A$613:J1041,3,0),"")</f>
        <v/>
      </c>
      <c r="L1832" s="721"/>
      <c r="M1832" s="721"/>
      <c r="N1832" s="726"/>
    </row>
    <row r="1833" spans="1:14" x14ac:dyDescent="0.35">
      <c r="A1833" s="721" t="b">
        <v>0</v>
      </c>
      <c r="B1833" s="721"/>
      <c r="C1833" s="721" t="s">
        <v>2790</v>
      </c>
      <c r="D1833" s="734">
        <v>22</v>
      </c>
      <c r="E1833" s="740"/>
      <c r="F1833" s="726"/>
      <c r="G1833" s="723"/>
      <c r="H1833" s="734"/>
      <c r="I1833" s="726"/>
      <c r="J1833" s="726"/>
      <c r="K1833" s="721" t="str">
        <f ca="1">IFERROR(VLOOKUP(C1833,' Disaggregation - Section E '!A$613:J1042,3,0),"")</f>
        <v/>
      </c>
      <c r="L1833" s="721"/>
      <c r="M1833" s="721"/>
      <c r="N1833" s="726"/>
    </row>
    <row r="1834" spans="1:14" x14ac:dyDescent="0.35">
      <c r="A1834" s="721" t="b">
        <v>0</v>
      </c>
      <c r="B1834" s="721"/>
      <c r="C1834" s="721" t="s">
        <v>2791</v>
      </c>
      <c r="D1834" s="734">
        <v>22</v>
      </c>
      <c r="E1834" s="740"/>
      <c r="F1834" s="726"/>
      <c r="G1834" s="723"/>
      <c r="H1834" s="734"/>
      <c r="I1834" s="726"/>
      <c r="J1834" s="726"/>
      <c r="K1834" s="721" t="str">
        <f ca="1">IFERROR(VLOOKUP(C1834,' Disaggregation - Section E '!A$613:J1043,3,0),"")</f>
        <v/>
      </c>
      <c r="L1834" s="721"/>
      <c r="M1834" s="721"/>
      <c r="N1834" s="726"/>
    </row>
    <row r="1835" spans="1:14" x14ac:dyDescent="0.35">
      <c r="A1835" s="721" t="b">
        <v>0</v>
      </c>
      <c r="B1835" s="721"/>
      <c r="C1835" s="721" t="s">
        <v>2792</v>
      </c>
      <c r="D1835" s="734">
        <v>22</v>
      </c>
      <c r="E1835" s="740"/>
      <c r="F1835" s="726"/>
      <c r="G1835" s="723"/>
      <c r="H1835" s="734"/>
      <c r="I1835" s="726"/>
      <c r="J1835" s="726"/>
      <c r="K1835" s="721" t="str">
        <f ca="1">IFERROR(VLOOKUP(C1835,' Disaggregation - Section E '!A$613:J1044,3,0),"")</f>
        <v/>
      </c>
      <c r="L1835" s="721"/>
      <c r="M1835" s="721"/>
      <c r="N1835" s="726"/>
    </row>
    <row r="1836" spans="1:14" x14ac:dyDescent="0.35">
      <c r="A1836" s="721" t="b">
        <v>0</v>
      </c>
      <c r="B1836" s="721"/>
      <c r="C1836" s="721" t="s">
        <v>2793</v>
      </c>
      <c r="D1836" s="734">
        <v>22</v>
      </c>
      <c r="E1836" s="740"/>
      <c r="F1836" s="726"/>
      <c r="G1836" s="723"/>
      <c r="H1836" s="734"/>
      <c r="I1836" s="726"/>
      <c r="J1836" s="726"/>
      <c r="K1836" s="721" t="str">
        <f ca="1">IFERROR(VLOOKUP(C1836,' Disaggregation - Section E '!A$613:J1045,3,0),"")</f>
        <v/>
      </c>
      <c r="L1836" s="721"/>
      <c r="M1836" s="721"/>
      <c r="N1836" s="726"/>
    </row>
    <row r="1837" spans="1:14" x14ac:dyDescent="0.35">
      <c r="A1837" s="721" t="b">
        <v>0</v>
      </c>
      <c r="B1837" s="721"/>
      <c r="C1837" s="721" t="s">
        <v>2794</v>
      </c>
      <c r="D1837" s="734">
        <v>22</v>
      </c>
      <c r="E1837" s="740"/>
      <c r="F1837" s="726"/>
      <c r="G1837" s="723"/>
      <c r="H1837" s="734"/>
      <c r="I1837" s="726"/>
      <c r="J1837" s="726"/>
      <c r="K1837" s="721" t="str">
        <f ca="1">IFERROR(VLOOKUP(C1837,' Disaggregation - Section E '!A$613:J1046,3,0),"")</f>
        <v/>
      </c>
      <c r="L1837" s="721"/>
      <c r="M1837" s="721"/>
      <c r="N1837" s="726"/>
    </row>
    <row r="1838" spans="1:14" x14ac:dyDescent="0.35">
      <c r="A1838" s="721" t="b">
        <v>0</v>
      </c>
      <c r="B1838" s="721"/>
      <c r="C1838" s="721" t="s">
        <v>2795</v>
      </c>
      <c r="D1838" s="734">
        <v>22</v>
      </c>
      <c r="E1838" s="740"/>
      <c r="F1838" s="726"/>
      <c r="G1838" s="723"/>
      <c r="H1838" s="734"/>
      <c r="I1838" s="726"/>
      <c r="J1838" s="726"/>
      <c r="K1838" s="721" t="str">
        <f ca="1">IFERROR(VLOOKUP(C1838,' Disaggregation - Section E '!A$613:J1047,3,0),"")</f>
        <v/>
      </c>
      <c r="L1838" s="721"/>
      <c r="M1838" s="721"/>
      <c r="N1838" s="726"/>
    </row>
    <row r="1839" spans="1:14" x14ac:dyDescent="0.35">
      <c r="A1839" s="721" t="b">
        <v>0</v>
      </c>
      <c r="B1839" s="721"/>
      <c r="C1839" s="721" t="s">
        <v>2796</v>
      </c>
      <c r="D1839" s="734">
        <v>22</v>
      </c>
      <c r="E1839" s="740"/>
      <c r="F1839" s="726"/>
      <c r="G1839" s="723"/>
      <c r="H1839" s="734"/>
      <c r="I1839" s="726"/>
      <c r="J1839" s="726"/>
      <c r="K1839" s="721" t="str">
        <f ca="1">IFERROR(VLOOKUP(C1839,' Disaggregation - Section E '!A$613:J1048,3,0),"")</f>
        <v/>
      </c>
      <c r="L1839" s="721"/>
      <c r="M1839" s="721"/>
      <c r="N1839" s="726"/>
    </row>
    <row r="1840" spans="1:14" x14ac:dyDescent="0.35">
      <c r="A1840" s="721" t="b">
        <v>0</v>
      </c>
      <c r="B1840" s="721"/>
      <c r="C1840" s="721" t="s">
        <v>2797</v>
      </c>
      <c r="D1840" s="734">
        <v>22</v>
      </c>
      <c r="E1840" s="740"/>
      <c r="F1840" s="726"/>
      <c r="G1840" s="723"/>
      <c r="H1840" s="734"/>
      <c r="I1840" s="726"/>
      <c r="J1840" s="726"/>
      <c r="K1840" s="721" t="str">
        <f ca="1">IFERROR(VLOOKUP(C1840,' Disaggregation - Section E '!A$613:J1049,3,0),"")</f>
        <v/>
      </c>
      <c r="L1840" s="721"/>
      <c r="M1840" s="721"/>
      <c r="N1840" s="726"/>
    </row>
    <row r="1841" spans="1:14" x14ac:dyDescent="0.35">
      <c r="A1841" s="721" t="b">
        <v>0</v>
      </c>
      <c r="B1841" s="721"/>
      <c r="C1841" s="721" t="s">
        <v>2798</v>
      </c>
      <c r="D1841" s="734">
        <v>22</v>
      </c>
      <c r="E1841" s="740"/>
      <c r="F1841" s="726"/>
      <c r="G1841" s="723"/>
      <c r="H1841" s="734"/>
      <c r="I1841" s="726"/>
      <c r="J1841" s="726"/>
      <c r="K1841" s="721" t="str">
        <f ca="1">IFERROR(VLOOKUP(C1841,' Disaggregation - Section E '!A$613:J1050,3,0),"")</f>
        <v/>
      </c>
      <c r="L1841" s="721"/>
      <c r="M1841" s="721"/>
      <c r="N1841" s="726"/>
    </row>
    <row r="1842" spans="1:14" x14ac:dyDescent="0.35">
      <c r="A1842" s="721" t="b">
        <v>0</v>
      </c>
      <c r="B1842" s="721"/>
      <c r="C1842" s="721" t="s">
        <v>2799</v>
      </c>
      <c r="D1842" s="734">
        <v>22</v>
      </c>
      <c r="E1842" s="740"/>
      <c r="F1842" s="726"/>
      <c r="G1842" s="723"/>
      <c r="H1842" s="734"/>
      <c r="I1842" s="726"/>
      <c r="J1842" s="726"/>
      <c r="K1842" s="721" t="str">
        <f ca="1">IFERROR(VLOOKUP(C1842,' Disaggregation - Section E '!A$613:J1051,3,0),"")</f>
        <v/>
      </c>
      <c r="L1842" s="721"/>
      <c r="M1842" s="721"/>
      <c r="N1842" s="726"/>
    </row>
    <row r="1843" spans="1:14" x14ac:dyDescent="0.35">
      <c r="A1843" s="721" t="b">
        <v>0</v>
      </c>
      <c r="B1843" s="721"/>
      <c r="C1843" s="721" t="s">
        <v>2800</v>
      </c>
      <c r="D1843" s="734">
        <v>22</v>
      </c>
      <c r="E1843" s="740"/>
      <c r="F1843" s="726"/>
      <c r="G1843" s="723"/>
      <c r="H1843" s="734"/>
      <c r="I1843" s="726"/>
      <c r="J1843" s="726"/>
      <c r="K1843" s="721" t="str">
        <f ca="1">IFERROR(VLOOKUP(C1843,' Disaggregation - Section E '!A$613:J1052,3,0),"")</f>
        <v/>
      </c>
      <c r="L1843" s="721"/>
      <c r="M1843" s="721"/>
      <c r="N1843" s="726"/>
    </row>
    <row r="1844" spans="1:14" x14ac:dyDescent="0.35">
      <c r="A1844" s="721" t="b">
        <v>0</v>
      </c>
      <c r="B1844" s="721"/>
      <c r="C1844" s="721" t="s">
        <v>2801</v>
      </c>
      <c r="D1844" s="734">
        <v>22</v>
      </c>
      <c r="E1844" s="740"/>
      <c r="F1844" s="726"/>
      <c r="G1844" s="723"/>
      <c r="H1844" s="734"/>
      <c r="I1844" s="726"/>
      <c r="J1844" s="726"/>
      <c r="K1844" s="721" t="str">
        <f ca="1">IFERROR(VLOOKUP(C1844,' Disaggregation - Section E '!A$613:J1053,3,0),"")</f>
        <v/>
      </c>
      <c r="L1844" s="721"/>
      <c r="M1844" s="721"/>
      <c r="N1844" s="726"/>
    </row>
    <row r="1845" spans="1:14" x14ac:dyDescent="0.35">
      <c r="A1845" s="721" t="b">
        <v>0</v>
      </c>
      <c r="B1845" s="721"/>
      <c r="C1845" s="721" t="s">
        <v>2802</v>
      </c>
      <c r="D1845" s="734">
        <v>22</v>
      </c>
      <c r="E1845" s="740"/>
      <c r="F1845" s="726"/>
      <c r="G1845" s="723"/>
      <c r="H1845" s="734"/>
      <c r="I1845" s="726"/>
      <c r="J1845" s="726"/>
      <c r="K1845" s="721" t="str">
        <f ca="1">IFERROR(VLOOKUP(C1845,' Disaggregation - Section E '!A$613:J1054,3,0),"")</f>
        <v/>
      </c>
      <c r="L1845" s="721"/>
      <c r="M1845" s="721"/>
      <c r="N1845" s="726"/>
    </row>
    <row r="1846" spans="1:14" x14ac:dyDescent="0.35">
      <c r="A1846" s="721" t="b">
        <v>0</v>
      </c>
      <c r="B1846" s="721"/>
      <c r="C1846" s="721" t="s">
        <v>2803</v>
      </c>
      <c r="D1846" s="734">
        <v>22</v>
      </c>
      <c r="E1846" s="740"/>
      <c r="F1846" s="726"/>
      <c r="G1846" s="723"/>
      <c r="H1846" s="734"/>
      <c r="I1846" s="726"/>
      <c r="J1846" s="726"/>
      <c r="K1846" s="721" t="str">
        <f ca="1">IFERROR(VLOOKUP(C1846,' Disaggregation - Section E '!A$613:J1055,3,0),"")</f>
        <v/>
      </c>
      <c r="L1846" s="721"/>
      <c r="M1846" s="721"/>
      <c r="N1846" s="726"/>
    </row>
    <row r="1847" spans="1:14" x14ac:dyDescent="0.35">
      <c r="A1847" s="721" t="b">
        <v>0</v>
      </c>
      <c r="B1847" s="721"/>
      <c r="C1847" s="721" t="s">
        <v>2804</v>
      </c>
      <c r="D1847" s="734">
        <v>22</v>
      </c>
      <c r="E1847" s="740"/>
      <c r="F1847" s="726"/>
      <c r="G1847" s="723"/>
      <c r="H1847" s="734"/>
      <c r="I1847" s="726"/>
      <c r="J1847" s="726"/>
      <c r="K1847" s="721" t="str">
        <f ca="1">IFERROR(VLOOKUP(C1847,' Disaggregation - Section E '!A$613:J1056,3,0),"")</f>
        <v/>
      </c>
      <c r="L1847" s="721"/>
      <c r="M1847" s="721"/>
      <c r="N1847" s="726"/>
    </row>
    <row r="1848" spans="1:14" x14ac:dyDescent="0.35">
      <c r="A1848" s="721" t="b">
        <v>0</v>
      </c>
      <c r="B1848" s="721"/>
      <c r="C1848" s="721" t="s">
        <v>2805</v>
      </c>
      <c r="D1848" s="734">
        <v>22</v>
      </c>
      <c r="E1848" s="740"/>
      <c r="F1848" s="726"/>
      <c r="G1848" s="723"/>
      <c r="H1848" s="734"/>
      <c r="I1848" s="726"/>
      <c r="J1848" s="726"/>
      <c r="K1848" s="721" t="str">
        <f ca="1">IFERROR(VLOOKUP(C1848,' Disaggregation - Section E '!A$613:J1057,3,0),"")</f>
        <v/>
      </c>
      <c r="L1848" s="721"/>
      <c r="M1848" s="721"/>
      <c r="N1848" s="726"/>
    </row>
    <row r="1849" spans="1:14" x14ac:dyDescent="0.35">
      <c r="A1849" s="721" t="b">
        <v>0</v>
      </c>
      <c r="B1849" s="721"/>
      <c r="C1849" s="721" t="s">
        <v>2806</v>
      </c>
      <c r="D1849" s="734">
        <v>22</v>
      </c>
      <c r="E1849" s="740"/>
      <c r="F1849" s="726"/>
      <c r="G1849" s="723"/>
      <c r="H1849" s="734"/>
      <c r="I1849" s="726"/>
      <c r="J1849" s="726"/>
      <c r="K1849" s="721" t="str">
        <f ca="1">IFERROR(VLOOKUP(C1849,' Disaggregation - Section E '!A$613:J1058,3,0),"")</f>
        <v/>
      </c>
      <c r="L1849" s="721"/>
      <c r="M1849" s="721"/>
      <c r="N1849" s="726"/>
    </row>
    <row r="1850" spans="1:14" x14ac:dyDescent="0.35">
      <c r="A1850" s="721" t="b">
        <v>0</v>
      </c>
      <c r="B1850" s="721"/>
      <c r="C1850" s="721" t="s">
        <v>2807</v>
      </c>
      <c r="D1850" s="734">
        <v>23</v>
      </c>
      <c r="E1850" s="740"/>
      <c r="F1850" s="726"/>
      <c r="G1850" s="723"/>
      <c r="H1850" s="734"/>
      <c r="I1850" s="726"/>
      <c r="J1850" s="726"/>
      <c r="K1850" s="721" t="str">
        <f ca="1">IFERROR(VLOOKUP(C1850,' Disaggregation - Section E '!A$613:J1059,3,0),"")</f>
        <v/>
      </c>
      <c r="L1850" s="721"/>
      <c r="M1850" s="721"/>
      <c r="N1850" s="726"/>
    </row>
    <row r="1851" spans="1:14" x14ac:dyDescent="0.35">
      <c r="A1851" s="721" t="b">
        <v>0</v>
      </c>
      <c r="B1851" s="721"/>
      <c r="C1851" s="721" t="s">
        <v>2808</v>
      </c>
      <c r="D1851" s="734">
        <v>23</v>
      </c>
      <c r="E1851" s="740"/>
      <c r="F1851" s="726"/>
      <c r="G1851" s="723"/>
      <c r="H1851" s="734"/>
      <c r="I1851" s="726"/>
      <c r="J1851" s="726"/>
      <c r="K1851" s="721" t="str">
        <f ca="1">IFERROR(VLOOKUP(C1851,' Disaggregation - Section E '!A$613:J1060,3,0),"")</f>
        <v/>
      </c>
      <c r="L1851" s="721"/>
      <c r="M1851" s="721"/>
      <c r="N1851" s="726"/>
    </row>
    <row r="1852" spans="1:14" x14ac:dyDescent="0.35">
      <c r="A1852" s="721" t="b">
        <v>0</v>
      </c>
      <c r="B1852" s="721"/>
      <c r="C1852" s="721" t="s">
        <v>2809</v>
      </c>
      <c r="D1852" s="734">
        <v>23</v>
      </c>
      <c r="E1852" s="740"/>
      <c r="F1852" s="726"/>
      <c r="G1852" s="723"/>
      <c r="H1852" s="734"/>
      <c r="I1852" s="726"/>
      <c r="J1852" s="726"/>
      <c r="K1852" s="721" t="str">
        <f ca="1">IFERROR(VLOOKUP(C1852,' Disaggregation - Section E '!A$613:J1061,3,0),"")</f>
        <v/>
      </c>
      <c r="L1852" s="721"/>
      <c r="M1852" s="721"/>
      <c r="N1852" s="726"/>
    </row>
    <row r="1853" spans="1:14" x14ac:dyDescent="0.35">
      <c r="A1853" s="721" t="b">
        <v>0</v>
      </c>
      <c r="B1853" s="721"/>
      <c r="C1853" s="721" t="s">
        <v>2810</v>
      </c>
      <c r="D1853" s="734">
        <v>23</v>
      </c>
      <c r="E1853" s="740"/>
      <c r="F1853" s="726"/>
      <c r="G1853" s="723"/>
      <c r="H1853" s="734"/>
      <c r="I1853" s="726"/>
      <c r="J1853" s="726"/>
      <c r="K1853" s="721" t="str">
        <f ca="1">IFERROR(VLOOKUP(C1853,' Disaggregation - Section E '!A$613:J1062,3,0),"")</f>
        <v/>
      </c>
      <c r="L1853" s="721"/>
      <c r="M1853" s="721"/>
      <c r="N1853" s="726"/>
    </row>
    <row r="1854" spans="1:14" x14ac:dyDescent="0.35">
      <c r="A1854" s="721" t="b">
        <v>0</v>
      </c>
      <c r="B1854" s="721"/>
      <c r="C1854" s="721" t="s">
        <v>2811</v>
      </c>
      <c r="D1854" s="734">
        <v>23</v>
      </c>
      <c r="E1854" s="740"/>
      <c r="F1854" s="726"/>
      <c r="G1854" s="723"/>
      <c r="H1854" s="734"/>
      <c r="I1854" s="726"/>
      <c r="J1854" s="726"/>
      <c r="K1854" s="721" t="str">
        <f ca="1">IFERROR(VLOOKUP(C1854,' Disaggregation - Section E '!A$613:J1063,3,0),"")</f>
        <v/>
      </c>
      <c r="L1854" s="721"/>
      <c r="M1854" s="721"/>
      <c r="N1854" s="726"/>
    </row>
    <row r="1855" spans="1:14" x14ac:dyDescent="0.35">
      <c r="A1855" s="721" t="b">
        <v>0</v>
      </c>
      <c r="B1855" s="721"/>
      <c r="C1855" s="721" t="s">
        <v>2812</v>
      </c>
      <c r="D1855" s="734">
        <v>23</v>
      </c>
      <c r="E1855" s="740"/>
      <c r="F1855" s="726"/>
      <c r="G1855" s="723"/>
      <c r="H1855" s="734"/>
      <c r="I1855" s="726"/>
      <c r="J1855" s="726"/>
      <c r="K1855" s="721" t="str">
        <f ca="1">IFERROR(VLOOKUP(C1855,' Disaggregation - Section E '!A$613:J1064,3,0),"")</f>
        <v/>
      </c>
      <c r="L1855" s="721"/>
      <c r="M1855" s="721"/>
      <c r="N1855" s="726"/>
    </row>
    <row r="1856" spans="1:14" x14ac:dyDescent="0.35">
      <c r="A1856" s="721" t="b">
        <v>0</v>
      </c>
      <c r="B1856" s="721"/>
      <c r="C1856" s="721" t="s">
        <v>2813</v>
      </c>
      <c r="D1856" s="734">
        <v>23</v>
      </c>
      <c r="E1856" s="740"/>
      <c r="F1856" s="726"/>
      <c r="G1856" s="723"/>
      <c r="H1856" s="734"/>
      <c r="I1856" s="726"/>
      <c r="J1856" s="726"/>
      <c r="K1856" s="721" t="str">
        <f ca="1">IFERROR(VLOOKUP(C1856,' Disaggregation - Section E '!A$613:J1065,3,0),"")</f>
        <v/>
      </c>
      <c r="L1856" s="721"/>
      <c r="M1856" s="721"/>
      <c r="N1856" s="726"/>
    </row>
    <row r="1857" spans="1:14" x14ac:dyDescent="0.35">
      <c r="A1857" s="721" t="b">
        <v>0</v>
      </c>
      <c r="B1857" s="721"/>
      <c r="C1857" s="721" t="s">
        <v>2814</v>
      </c>
      <c r="D1857" s="734">
        <v>23</v>
      </c>
      <c r="E1857" s="740"/>
      <c r="F1857" s="726"/>
      <c r="G1857" s="723"/>
      <c r="H1857" s="734"/>
      <c r="I1857" s="726"/>
      <c r="J1857" s="726"/>
      <c r="K1857" s="721" t="str">
        <f ca="1">IFERROR(VLOOKUP(C1857,' Disaggregation - Section E '!A$613:J1066,3,0),"")</f>
        <v/>
      </c>
      <c r="L1857" s="721"/>
      <c r="M1857" s="721"/>
      <c r="N1857" s="726"/>
    </row>
    <row r="1858" spans="1:14" x14ac:dyDescent="0.35">
      <c r="A1858" s="721" t="b">
        <v>0</v>
      </c>
      <c r="B1858" s="721"/>
      <c r="C1858" s="721" t="s">
        <v>2815</v>
      </c>
      <c r="D1858" s="734">
        <v>23</v>
      </c>
      <c r="E1858" s="740"/>
      <c r="F1858" s="726"/>
      <c r="G1858" s="723"/>
      <c r="H1858" s="734"/>
      <c r="I1858" s="726"/>
      <c r="J1858" s="726"/>
      <c r="K1858" s="721" t="str">
        <f ca="1">IFERROR(VLOOKUP(C1858,' Disaggregation - Section E '!A$613:J1067,3,0),"")</f>
        <v/>
      </c>
      <c r="L1858" s="721"/>
      <c r="M1858" s="721"/>
      <c r="N1858" s="726"/>
    </row>
    <row r="1859" spans="1:14" x14ac:dyDescent="0.35">
      <c r="A1859" s="721" t="b">
        <v>0</v>
      </c>
      <c r="B1859" s="721"/>
      <c r="C1859" s="721" t="s">
        <v>2816</v>
      </c>
      <c r="D1859" s="734">
        <v>23</v>
      </c>
      <c r="E1859" s="740"/>
      <c r="F1859" s="726"/>
      <c r="G1859" s="723"/>
      <c r="H1859" s="734"/>
      <c r="I1859" s="726"/>
      <c r="J1859" s="726"/>
      <c r="K1859" s="721" t="str">
        <f ca="1">IFERROR(VLOOKUP(C1859,' Disaggregation - Section E '!A$613:J1068,3,0),"")</f>
        <v/>
      </c>
      <c r="L1859" s="721"/>
      <c r="M1859" s="721"/>
      <c r="N1859" s="726"/>
    </row>
    <row r="1860" spans="1:14" x14ac:dyDescent="0.35">
      <c r="A1860" s="721" t="b">
        <v>0</v>
      </c>
      <c r="B1860" s="721"/>
      <c r="C1860" s="721" t="s">
        <v>2817</v>
      </c>
      <c r="D1860" s="734">
        <v>23</v>
      </c>
      <c r="E1860" s="740"/>
      <c r="F1860" s="726"/>
      <c r="G1860" s="723"/>
      <c r="H1860" s="734"/>
      <c r="I1860" s="726"/>
      <c r="J1860" s="726"/>
      <c r="K1860" s="721" t="str">
        <f ca="1">IFERROR(VLOOKUP(C1860,' Disaggregation - Section E '!A$613:J1069,3,0),"")</f>
        <v/>
      </c>
      <c r="L1860" s="721"/>
      <c r="M1860" s="721"/>
      <c r="N1860" s="726"/>
    </row>
    <row r="1861" spans="1:14" x14ac:dyDescent="0.35">
      <c r="A1861" s="721" t="b">
        <v>0</v>
      </c>
      <c r="B1861" s="721"/>
      <c r="C1861" s="721" t="s">
        <v>2818</v>
      </c>
      <c r="D1861" s="734">
        <v>23</v>
      </c>
      <c r="E1861" s="740"/>
      <c r="F1861" s="726"/>
      <c r="G1861" s="723"/>
      <c r="H1861" s="734"/>
      <c r="I1861" s="726"/>
      <c r="J1861" s="726"/>
      <c r="K1861" s="721" t="str">
        <f ca="1">IFERROR(VLOOKUP(C1861,' Disaggregation - Section E '!A$613:J1070,3,0),"")</f>
        <v/>
      </c>
      <c r="L1861" s="721"/>
      <c r="M1861" s="721"/>
      <c r="N1861" s="726"/>
    </row>
    <row r="1862" spans="1:14" x14ac:dyDescent="0.35">
      <c r="A1862" s="721" t="b">
        <v>0</v>
      </c>
      <c r="B1862" s="721"/>
      <c r="C1862" s="721" t="s">
        <v>2819</v>
      </c>
      <c r="D1862" s="734">
        <v>23</v>
      </c>
      <c r="E1862" s="740"/>
      <c r="F1862" s="726"/>
      <c r="G1862" s="723"/>
      <c r="H1862" s="734"/>
      <c r="I1862" s="726"/>
      <c r="J1862" s="726"/>
      <c r="K1862" s="721" t="str">
        <f ca="1">IFERROR(VLOOKUP(C1862,' Disaggregation - Section E '!A$613:J1071,3,0),"")</f>
        <v/>
      </c>
      <c r="L1862" s="721"/>
      <c r="M1862" s="721"/>
      <c r="N1862" s="726"/>
    </row>
    <row r="1863" spans="1:14" x14ac:dyDescent="0.35">
      <c r="A1863" s="721" t="b">
        <v>0</v>
      </c>
      <c r="B1863" s="721"/>
      <c r="C1863" s="721" t="s">
        <v>2820</v>
      </c>
      <c r="D1863" s="734">
        <v>23</v>
      </c>
      <c r="E1863" s="740"/>
      <c r="F1863" s="726"/>
      <c r="G1863" s="723"/>
      <c r="H1863" s="734"/>
      <c r="I1863" s="726"/>
      <c r="J1863" s="726"/>
      <c r="K1863" s="721" t="str">
        <f ca="1">IFERROR(VLOOKUP(C1863,' Disaggregation - Section E '!A$613:J1072,3,0),"")</f>
        <v/>
      </c>
      <c r="L1863" s="721"/>
      <c r="M1863" s="721"/>
      <c r="N1863" s="726"/>
    </row>
    <row r="1864" spans="1:14" x14ac:dyDescent="0.35">
      <c r="A1864" s="721" t="b">
        <v>0</v>
      </c>
      <c r="B1864" s="721"/>
      <c r="C1864" s="721" t="s">
        <v>2821</v>
      </c>
      <c r="D1864" s="734">
        <v>23</v>
      </c>
      <c r="E1864" s="740"/>
      <c r="F1864" s="726"/>
      <c r="G1864" s="723"/>
      <c r="H1864" s="734"/>
      <c r="I1864" s="726"/>
      <c r="J1864" s="726"/>
      <c r="K1864" s="721" t="str">
        <f ca="1">IFERROR(VLOOKUP(C1864,' Disaggregation - Section E '!A$613:J1073,3,0),"")</f>
        <v/>
      </c>
      <c r="L1864" s="721"/>
      <c r="M1864" s="721"/>
      <c r="N1864" s="726"/>
    </row>
    <row r="1865" spans="1:14" x14ac:dyDescent="0.35">
      <c r="A1865" s="721" t="b">
        <v>0</v>
      </c>
      <c r="B1865" s="721"/>
      <c r="C1865" s="721" t="s">
        <v>2822</v>
      </c>
      <c r="D1865" s="734">
        <v>23</v>
      </c>
      <c r="E1865" s="740"/>
      <c r="F1865" s="726"/>
      <c r="G1865" s="723"/>
      <c r="H1865" s="734"/>
      <c r="I1865" s="726"/>
      <c r="J1865" s="726"/>
      <c r="K1865" s="721" t="str">
        <f ca="1">IFERROR(VLOOKUP(C1865,' Disaggregation - Section E '!A$613:J1074,3,0),"")</f>
        <v/>
      </c>
      <c r="L1865" s="721"/>
      <c r="M1865" s="721"/>
      <c r="N1865" s="726"/>
    </row>
    <row r="1866" spans="1:14" x14ac:dyDescent="0.35">
      <c r="A1866" s="721" t="b">
        <v>0</v>
      </c>
      <c r="B1866" s="721"/>
      <c r="C1866" s="721" t="s">
        <v>2823</v>
      </c>
      <c r="D1866" s="734">
        <v>23</v>
      </c>
      <c r="E1866" s="740"/>
      <c r="F1866" s="726"/>
      <c r="G1866" s="723"/>
      <c r="H1866" s="734"/>
      <c r="I1866" s="726"/>
      <c r="J1866" s="726"/>
      <c r="K1866" s="721" t="str">
        <f ca="1">IFERROR(VLOOKUP(C1866,' Disaggregation - Section E '!A$613:J1075,3,0),"")</f>
        <v/>
      </c>
      <c r="L1866" s="721"/>
      <c r="M1866" s="721"/>
      <c r="N1866" s="726"/>
    </row>
    <row r="1867" spans="1:14" x14ac:dyDescent="0.35">
      <c r="A1867" s="721" t="b">
        <v>0</v>
      </c>
      <c r="B1867" s="721"/>
      <c r="C1867" s="721" t="s">
        <v>2824</v>
      </c>
      <c r="D1867" s="734">
        <v>23</v>
      </c>
      <c r="E1867" s="740"/>
      <c r="F1867" s="726"/>
      <c r="G1867" s="723"/>
      <c r="H1867" s="734"/>
      <c r="I1867" s="726"/>
      <c r="J1867" s="726"/>
      <c r="K1867" s="721" t="str">
        <f ca="1">IFERROR(VLOOKUP(C1867,' Disaggregation - Section E '!A$613:J1076,3,0),"")</f>
        <v/>
      </c>
      <c r="L1867" s="721"/>
      <c r="M1867" s="721"/>
      <c r="N1867" s="726"/>
    </row>
    <row r="1868" spans="1:14" x14ac:dyDescent="0.35">
      <c r="A1868" s="721" t="b">
        <v>0</v>
      </c>
      <c r="B1868" s="721"/>
      <c r="C1868" s="721" t="s">
        <v>2825</v>
      </c>
      <c r="D1868" s="734">
        <v>23</v>
      </c>
      <c r="E1868" s="740"/>
      <c r="F1868" s="726"/>
      <c r="G1868" s="723"/>
      <c r="H1868" s="734"/>
      <c r="I1868" s="726"/>
      <c r="J1868" s="726"/>
      <c r="K1868" s="721" t="str">
        <f ca="1">IFERROR(VLOOKUP(C1868,' Disaggregation - Section E '!A$613:J1077,3,0),"")</f>
        <v/>
      </c>
      <c r="L1868" s="721"/>
      <c r="M1868" s="721"/>
      <c r="N1868" s="726"/>
    </row>
    <row r="1869" spans="1:14" x14ac:dyDescent="0.35">
      <c r="A1869" s="721" t="b">
        <v>0</v>
      </c>
      <c r="B1869" s="721"/>
      <c r="C1869" s="721" t="s">
        <v>2826</v>
      </c>
      <c r="D1869" s="734">
        <v>23</v>
      </c>
      <c r="E1869" s="740"/>
      <c r="F1869" s="726"/>
      <c r="G1869" s="723"/>
      <c r="H1869" s="734"/>
      <c r="I1869" s="726"/>
      <c r="J1869" s="726"/>
      <c r="K1869" s="721" t="str">
        <f ca="1">IFERROR(VLOOKUP(C1869,' Disaggregation - Section E '!A$613:J1078,3,0),"")</f>
        <v/>
      </c>
      <c r="L1869" s="721"/>
      <c r="M1869" s="721"/>
      <c r="N1869" s="726"/>
    </row>
    <row r="1870" spans="1:14" x14ac:dyDescent="0.35">
      <c r="A1870" s="721" t="b">
        <v>0</v>
      </c>
      <c r="B1870" s="721"/>
      <c r="C1870" s="721" t="s">
        <v>2827</v>
      </c>
      <c r="D1870" s="734">
        <v>24</v>
      </c>
      <c r="E1870" s="740"/>
      <c r="F1870" s="726"/>
      <c r="G1870" s="723"/>
      <c r="H1870" s="734"/>
      <c r="I1870" s="726"/>
      <c r="J1870" s="726"/>
      <c r="K1870" s="721" t="str">
        <f ca="1">IFERROR(VLOOKUP(C1870,' Disaggregation - Section E '!A$613:J1079,3,0),"")</f>
        <v/>
      </c>
      <c r="L1870" s="721"/>
      <c r="M1870" s="721"/>
      <c r="N1870" s="726"/>
    </row>
    <row r="1871" spans="1:14" x14ac:dyDescent="0.35">
      <c r="A1871" s="721" t="b">
        <v>0</v>
      </c>
      <c r="B1871" s="721"/>
      <c r="C1871" s="721" t="s">
        <v>2828</v>
      </c>
      <c r="D1871" s="734">
        <v>24</v>
      </c>
      <c r="E1871" s="740"/>
      <c r="F1871" s="726"/>
      <c r="G1871" s="723"/>
      <c r="H1871" s="734"/>
      <c r="I1871" s="726"/>
      <c r="J1871" s="726"/>
      <c r="K1871" s="721" t="str">
        <f ca="1">IFERROR(VLOOKUP(C1871,' Disaggregation - Section E '!A$613:J1080,3,0),"")</f>
        <v/>
      </c>
      <c r="L1871" s="721"/>
      <c r="M1871" s="721"/>
      <c r="N1871" s="726"/>
    </row>
    <row r="1872" spans="1:14" x14ac:dyDescent="0.35">
      <c r="A1872" s="721" t="b">
        <v>0</v>
      </c>
      <c r="B1872" s="721"/>
      <c r="C1872" s="721" t="s">
        <v>2829</v>
      </c>
      <c r="D1872" s="734">
        <v>24</v>
      </c>
      <c r="E1872" s="740"/>
      <c r="F1872" s="726"/>
      <c r="G1872" s="723"/>
      <c r="H1872" s="734"/>
      <c r="I1872" s="726"/>
      <c r="J1872" s="726"/>
      <c r="K1872" s="721" t="str">
        <f ca="1">IFERROR(VLOOKUP(C1872,' Disaggregation - Section E '!A$613:J1081,3,0),"")</f>
        <v/>
      </c>
      <c r="L1872" s="721"/>
      <c r="M1872" s="721"/>
      <c r="N1872" s="726"/>
    </row>
    <row r="1873" spans="1:14" x14ac:dyDescent="0.35">
      <c r="A1873" s="721" t="b">
        <v>0</v>
      </c>
      <c r="B1873" s="721"/>
      <c r="C1873" s="721" t="s">
        <v>2830</v>
      </c>
      <c r="D1873" s="734">
        <v>24</v>
      </c>
      <c r="E1873" s="740"/>
      <c r="F1873" s="726"/>
      <c r="G1873" s="723"/>
      <c r="H1873" s="734"/>
      <c r="I1873" s="726"/>
      <c r="J1873" s="726"/>
      <c r="K1873" s="721" t="str">
        <f ca="1">IFERROR(VLOOKUP(C1873,' Disaggregation - Section E '!A$613:J1082,3,0),"")</f>
        <v/>
      </c>
      <c r="L1873" s="721"/>
      <c r="M1873" s="721"/>
      <c r="N1873" s="726"/>
    </row>
    <row r="1874" spans="1:14" x14ac:dyDescent="0.35">
      <c r="A1874" s="721" t="b">
        <v>0</v>
      </c>
      <c r="B1874" s="721"/>
      <c r="C1874" s="721" t="s">
        <v>2831</v>
      </c>
      <c r="D1874" s="734">
        <v>24</v>
      </c>
      <c r="E1874" s="740"/>
      <c r="F1874" s="726"/>
      <c r="G1874" s="723"/>
      <c r="H1874" s="734"/>
      <c r="I1874" s="726"/>
      <c r="J1874" s="726"/>
      <c r="K1874" s="721" t="str">
        <f ca="1">IFERROR(VLOOKUP(C1874,' Disaggregation - Section E '!A$613:J1083,3,0),"")</f>
        <v/>
      </c>
      <c r="L1874" s="721"/>
      <c r="M1874" s="721"/>
      <c r="N1874" s="726"/>
    </row>
    <row r="1875" spans="1:14" x14ac:dyDescent="0.35">
      <c r="A1875" s="721" t="b">
        <v>0</v>
      </c>
      <c r="B1875" s="721"/>
      <c r="C1875" s="721" t="s">
        <v>2832</v>
      </c>
      <c r="D1875" s="734">
        <v>24</v>
      </c>
      <c r="E1875" s="740"/>
      <c r="F1875" s="726"/>
      <c r="G1875" s="723"/>
      <c r="H1875" s="734"/>
      <c r="I1875" s="726"/>
      <c r="J1875" s="726"/>
      <c r="K1875" s="721" t="str">
        <f ca="1">IFERROR(VLOOKUP(C1875,' Disaggregation - Section E '!A$613:J1084,3,0),"")</f>
        <v/>
      </c>
      <c r="L1875" s="721"/>
      <c r="M1875" s="721"/>
      <c r="N1875" s="726"/>
    </row>
    <row r="1876" spans="1:14" x14ac:dyDescent="0.35">
      <c r="A1876" s="721" t="b">
        <v>0</v>
      </c>
      <c r="B1876" s="721"/>
      <c r="C1876" s="721" t="s">
        <v>2833</v>
      </c>
      <c r="D1876" s="734">
        <v>24</v>
      </c>
      <c r="E1876" s="740"/>
      <c r="F1876" s="726"/>
      <c r="G1876" s="723"/>
      <c r="H1876" s="734"/>
      <c r="I1876" s="726"/>
      <c r="J1876" s="726"/>
      <c r="K1876" s="721" t="str">
        <f ca="1">IFERROR(VLOOKUP(C1876,' Disaggregation - Section E '!A$613:J1085,3,0),"")</f>
        <v/>
      </c>
      <c r="L1876" s="721"/>
      <c r="M1876" s="721"/>
      <c r="N1876" s="726"/>
    </row>
    <row r="1877" spans="1:14" x14ac:dyDescent="0.35">
      <c r="A1877" s="721" t="b">
        <v>0</v>
      </c>
      <c r="B1877" s="721"/>
      <c r="C1877" s="721" t="s">
        <v>2834</v>
      </c>
      <c r="D1877" s="734">
        <v>24</v>
      </c>
      <c r="E1877" s="740"/>
      <c r="F1877" s="726"/>
      <c r="G1877" s="723"/>
      <c r="H1877" s="734"/>
      <c r="I1877" s="726"/>
      <c r="J1877" s="726"/>
      <c r="K1877" s="721" t="str">
        <f ca="1">IFERROR(VLOOKUP(C1877,' Disaggregation - Section E '!A$613:J1086,3,0),"")</f>
        <v/>
      </c>
      <c r="L1877" s="721"/>
      <c r="M1877" s="721"/>
      <c r="N1877" s="726"/>
    </row>
    <row r="1878" spans="1:14" x14ac:dyDescent="0.35">
      <c r="A1878" s="721" t="b">
        <v>0</v>
      </c>
      <c r="B1878" s="721"/>
      <c r="C1878" s="721" t="s">
        <v>2835</v>
      </c>
      <c r="D1878" s="734">
        <v>24</v>
      </c>
      <c r="E1878" s="740"/>
      <c r="F1878" s="726"/>
      <c r="G1878" s="723"/>
      <c r="H1878" s="734"/>
      <c r="I1878" s="726"/>
      <c r="J1878" s="726"/>
      <c r="K1878" s="721" t="str">
        <f ca="1">IFERROR(VLOOKUP(C1878,' Disaggregation - Section E '!A$613:J1087,3,0),"")</f>
        <v/>
      </c>
      <c r="L1878" s="721"/>
      <c r="M1878" s="721"/>
      <c r="N1878" s="726"/>
    </row>
    <row r="1879" spans="1:14" x14ac:dyDescent="0.35">
      <c r="A1879" s="721" t="b">
        <v>0</v>
      </c>
      <c r="B1879" s="721"/>
      <c r="C1879" s="721" t="s">
        <v>2836</v>
      </c>
      <c r="D1879" s="734">
        <v>24</v>
      </c>
      <c r="E1879" s="740"/>
      <c r="F1879" s="726"/>
      <c r="G1879" s="723"/>
      <c r="H1879" s="734"/>
      <c r="I1879" s="726"/>
      <c r="J1879" s="726"/>
      <c r="K1879" s="721" t="str">
        <f ca="1">IFERROR(VLOOKUP(C1879,' Disaggregation - Section E '!A$613:J1088,3,0),"")</f>
        <v/>
      </c>
      <c r="L1879" s="721"/>
      <c r="M1879" s="721"/>
      <c r="N1879" s="726"/>
    </row>
    <row r="1880" spans="1:14" x14ac:dyDescent="0.35">
      <c r="A1880" s="721" t="b">
        <v>0</v>
      </c>
      <c r="B1880" s="721"/>
      <c r="C1880" s="721" t="s">
        <v>2837</v>
      </c>
      <c r="D1880" s="734">
        <v>24</v>
      </c>
      <c r="E1880" s="740"/>
      <c r="F1880" s="726"/>
      <c r="G1880" s="723"/>
      <c r="H1880" s="734"/>
      <c r="I1880" s="726"/>
      <c r="J1880" s="726"/>
      <c r="K1880" s="721" t="str">
        <f ca="1">IFERROR(VLOOKUP(C1880,' Disaggregation - Section E '!A$613:J1089,3,0),"")</f>
        <v/>
      </c>
      <c r="L1880" s="721"/>
      <c r="M1880" s="721"/>
      <c r="N1880" s="726"/>
    </row>
    <row r="1881" spans="1:14" x14ac:dyDescent="0.35">
      <c r="A1881" s="721" t="b">
        <v>0</v>
      </c>
      <c r="B1881" s="721"/>
      <c r="C1881" s="721" t="s">
        <v>2838</v>
      </c>
      <c r="D1881" s="734">
        <v>24</v>
      </c>
      <c r="E1881" s="740"/>
      <c r="F1881" s="726"/>
      <c r="G1881" s="723"/>
      <c r="H1881" s="734"/>
      <c r="I1881" s="726"/>
      <c r="J1881" s="726"/>
      <c r="K1881" s="721" t="str">
        <f ca="1">IFERROR(VLOOKUP(C1881,' Disaggregation - Section E '!A$613:J1090,3,0),"")</f>
        <v/>
      </c>
      <c r="L1881" s="721"/>
      <c r="M1881" s="721"/>
      <c r="N1881" s="726"/>
    </row>
    <row r="1882" spans="1:14" x14ac:dyDescent="0.35">
      <c r="A1882" s="721" t="b">
        <v>0</v>
      </c>
      <c r="B1882" s="721"/>
      <c r="C1882" s="721" t="s">
        <v>2839</v>
      </c>
      <c r="D1882" s="734">
        <v>24</v>
      </c>
      <c r="E1882" s="740"/>
      <c r="F1882" s="726"/>
      <c r="G1882" s="723"/>
      <c r="H1882" s="734"/>
      <c r="I1882" s="726"/>
      <c r="J1882" s="726"/>
      <c r="K1882" s="721" t="str">
        <f ca="1">IFERROR(VLOOKUP(C1882,' Disaggregation - Section E '!A$613:J1091,3,0),"")</f>
        <v/>
      </c>
      <c r="L1882" s="721"/>
      <c r="M1882" s="721"/>
      <c r="N1882" s="726"/>
    </row>
    <row r="1883" spans="1:14" x14ac:dyDescent="0.35">
      <c r="A1883" s="721" t="b">
        <v>0</v>
      </c>
      <c r="B1883" s="721"/>
      <c r="C1883" s="721" t="s">
        <v>2840</v>
      </c>
      <c r="D1883" s="734">
        <v>24</v>
      </c>
      <c r="E1883" s="740"/>
      <c r="F1883" s="726"/>
      <c r="G1883" s="723"/>
      <c r="H1883" s="734"/>
      <c r="I1883" s="726"/>
      <c r="J1883" s="726"/>
      <c r="K1883" s="721" t="str">
        <f ca="1">IFERROR(VLOOKUP(C1883,' Disaggregation - Section E '!A$613:J1092,3,0),"")</f>
        <v/>
      </c>
      <c r="L1883" s="721"/>
      <c r="M1883" s="721"/>
      <c r="N1883" s="726"/>
    </row>
    <row r="1884" spans="1:14" x14ac:dyDescent="0.35">
      <c r="A1884" s="721" t="b">
        <v>0</v>
      </c>
      <c r="B1884" s="721"/>
      <c r="C1884" s="721" t="s">
        <v>2841</v>
      </c>
      <c r="D1884" s="734">
        <v>24</v>
      </c>
      <c r="E1884" s="740"/>
      <c r="F1884" s="726"/>
      <c r="G1884" s="723"/>
      <c r="H1884" s="734"/>
      <c r="I1884" s="726"/>
      <c r="J1884" s="726"/>
      <c r="K1884" s="721" t="str">
        <f ca="1">IFERROR(VLOOKUP(C1884,' Disaggregation - Section E '!A$613:J1093,3,0),"")</f>
        <v/>
      </c>
      <c r="L1884" s="721"/>
      <c r="M1884" s="721"/>
      <c r="N1884" s="726"/>
    </row>
    <row r="1885" spans="1:14" x14ac:dyDescent="0.35">
      <c r="A1885" s="721" t="b">
        <v>0</v>
      </c>
      <c r="B1885" s="721"/>
      <c r="C1885" s="721" t="s">
        <v>2842</v>
      </c>
      <c r="D1885" s="734">
        <v>24</v>
      </c>
      <c r="E1885" s="740"/>
      <c r="F1885" s="726"/>
      <c r="G1885" s="723"/>
      <c r="H1885" s="734"/>
      <c r="I1885" s="726"/>
      <c r="J1885" s="726"/>
      <c r="K1885" s="721" t="str">
        <f ca="1">IFERROR(VLOOKUP(C1885,' Disaggregation - Section E '!A$613:J1094,3,0),"")</f>
        <v/>
      </c>
      <c r="L1885" s="721"/>
      <c r="M1885" s="721"/>
      <c r="N1885" s="726"/>
    </row>
    <row r="1886" spans="1:14" x14ac:dyDescent="0.35">
      <c r="A1886" s="721" t="b">
        <v>0</v>
      </c>
      <c r="B1886" s="721"/>
      <c r="C1886" s="721" t="s">
        <v>2843</v>
      </c>
      <c r="D1886" s="734">
        <v>24</v>
      </c>
      <c r="E1886" s="740"/>
      <c r="F1886" s="726"/>
      <c r="G1886" s="723"/>
      <c r="H1886" s="734"/>
      <c r="I1886" s="726"/>
      <c r="J1886" s="726"/>
      <c r="K1886" s="721" t="str">
        <f ca="1">IFERROR(VLOOKUP(C1886,' Disaggregation - Section E '!A$613:J1095,3,0),"")</f>
        <v/>
      </c>
      <c r="L1886" s="721"/>
      <c r="M1886" s="721"/>
      <c r="N1886" s="726"/>
    </row>
    <row r="1887" spans="1:14" x14ac:dyDescent="0.35">
      <c r="A1887" s="721" t="b">
        <v>0</v>
      </c>
      <c r="B1887" s="721"/>
      <c r="C1887" s="721" t="s">
        <v>2844</v>
      </c>
      <c r="D1887" s="734">
        <v>24</v>
      </c>
      <c r="E1887" s="740"/>
      <c r="F1887" s="726"/>
      <c r="G1887" s="723"/>
      <c r="H1887" s="734"/>
      <c r="I1887" s="726"/>
      <c r="J1887" s="726"/>
      <c r="K1887" s="721" t="str">
        <f ca="1">IFERROR(VLOOKUP(C1887,' Disaggregation - Section E '!A$613:J1096,3,0),"")</f>
        <v/>
      </c>
      <c r="L1887" s="721"/>
      <c r="M1887" s="721"/>
      <c r="N1887" s="726"/>
    </row>
    <row r="1888" spans="1:14" x14ac:dyDescent="0.35">
      <c r="A1888" s="721" t="b">
        <v>0</v>
      </c>
      <c r="B1888" s="721"/>
      <c r="C1888" s="721" t="s">
        <v>2845</v>
      </c>
      <c r="D1888" s="734">
        <v>24</v>
      </c>
      <c r="E1888" s="740"/>
      <c r="F1888" s="726"/>
      <c r="G1888" s="723"/>
      <c r="H1888" s="734"/>
      <c r="I1888" s="726"/>
      <c r="J1888" s="726"/>
      <c r="K1888" s="721" t="str">
        <f ca="1">IFERROR(VLOOKUP(C1888,' Disaggregation - Section E '!A$613:J1097,3,0),"")</f>
        <v/>
      </c>
      <c r="L1888" s="721"/>
      <c r="M1888" s="721"/>
      <c r="N1888" s="726"/>
    </row>
    <row r="1889" spans="1:14" x14ac:dyDescent="0.35">
      <c r="A1889" s="721" t="b">
        <v>0</v>
      </c>
      <c r="B1889" s="721"/>
      <c r="C1889" s="721" t="s">
        <v>2846</v>
      </c>
      <c r="D1889" s="734">
        <v>24</v>
      </c>
      <c r="E1889" s="740"/>
      <c r="F1889" s="726"/>
      <c r="G1889" s="723"/>
      <c r="H1889" s="734"/>
      <c r="I1889" s="726"/>
      <c r="J1889" s="726"/>
      <c r="K1889" s="721" t="str">
        <f ca="1">IFERROR(VLOOKUP(C1889,' Disaggregation - Section E '!A$613:J1098,3,0),"")</f>
        <v/>
      </c>
      <c r="L1889" s="721"/>
      <c r="M1889" s="721"/>
      <c r="N1889" s="726"/>
    </row>
    <row r="1890" spans="1:14" x14ac:dyDescent="0.35">
      <c r="A1890" s="721" t="b">
        <v>0</v>
      </c>
      <c r="B1890" s="721"/>
      <c r="C1890" s="721" t="s">
        <v>2847</v>
      </c>
      <c r="D1890" s="734">
        <v>25</v>
      </c>
      <c r="E1890" s="740"/>
      <c r="F1890" s="726"/>
      <c r="G1890" s="723"/>
      <c r="H1890" s="734"/>
      <c r="I1890" s="726"/>
      <c r="J1890" s="726"/>
      <c r="K1890" s="721" t="str">
        <f ca="1">IFERROR(VLOOKUP(C1890,' Disaggregation - Section E '!A$613:J1099,3,0),"")</f>
        <v/>
      </c>
      <c r="L1890" s="721"/>
      <c r="M1890" s="721"/>
      <c r="N1890" s="726"/>
    </row>
    <row r="1891" spans="1:14" x14ac:dyDescent="0.35">
      <c r="A1891" s="721" t="b">
        <v>0</v>
      </c>
      <c r="B1891" s="721"/>
      <c r="C1891" s="721" t="s">
        <v>2848</v>
      </c>
      <c r="D1891" s="734">
        <v>25</v>
      </c>
      <c r="E1891" s="740"/>
      <c r="F1891" s="726"/>
      <c r="G1891" s="723"/>
      <c r="H1891" s="734"/>
      <c r="I1891" s="726"/>
      <c r="J1891" s="726"/>
      <c r="K1891" s="721" t="str">
        <f ca="1">IFERROR(VLOOKUP(C1891,' Disaggregation - Section E '!A$613:J1100,3,0),"")</f>
        <v/>
      </c>
      <c r="L1891" s="721"/>
      <c r="M1891" s="721"/>
      <c r="N1891" s="726"/>
    </row>
    <row r="1892" spans="1:14" x14ac:dyDescent="0.35">
      <c r="A1892" s="721" t="b">
        <v>0</v>
      </c>
      <c r="B1892" s="721"/>
      <c r="C1892" s="721" t="s">
        <v>2849</v>
      </c>
      <c r="D1892" s="734">
        <v>25</v>
      </c>
      <c r="E1892" s="740"/>
      <c r="F1892" s="726"/>
      <c r="G1892" s="723"/>
      <c r="H1892" s="734"/>
      <c r="I1892" s="726"/>
      <c r="J1892" s="726"/>
      <c r="K1892" s="721" t="str">
        <f ca="1">IFERROR(VLOOKUP(C1892,' Disaggregation - Section E '!A$613:J1101,3,0),"")</f>
        <v/>
      </c>
      <c r="L1892" s="721"/>
      <c r="M1892" s="721"/>
      <c r="N1892" s="726"/>
    </row>
    <row r="1893" spans="1:14" x14ac:dyDescent="0.35">
      <c r="A1893" s="721" t="b">
        <v>0</v>
      </c>
      <c r="B1893" s="721"/>
      <c r="C1893" s="721" t="s">
        <v>2850</v>
      </c>
      <c r="D1893" s="734">
        <v>25</v>
      </c>
      <c r="E1893" s="740"/>
      <c r="F1893" s="726"/>
      <c r="G1893" s="723"/>
      <c r="H1893" s="734"/>
      <c r="I1893" s="726"/>
      <c r="J1893" s="726"/>
      <c r="K1893" s="721" t="str">
        <f ca="1">IFERROR(VLOOKUP(C1893,' Disaggregation - Section E '!A$613:J1102,3,0),"")</f>
        <v/>
      </c>
      <c r="L1893" s="721"/>
      <c r="M1893" s="721"/>
      <c r="N1893" s="726"/>
    </row>
    <row r="1894" spans="1:14" x14ac:dyDescent="0.35">
      <c r="A1894" s="721" t="b">
        <v>0</v>
      </c>
      <c r="B1894" s="721"/>
      <c r="C1894" s="721" t="s">
        <v>2851</v>
      </c>
      <c r="D1894" s="734">
        <v>25</v>
      </c>
      <c r="E1894" s="740"/>
      <c r="F1894" s="726"/>
      <c r="G1894" s="723"/>
      <c r="H1894" s="734"/>
      <c r="I1894" s="726"/>
      <c r="J1894" s="726"/>
      <c r="K1894" s="721" t="str">
        <f ca="1">IFERROR(VLOOKUP(C1894,' Disaggregation - Section E '!A$613:J1103,3,0),"")</f>
        <v/>
      </c>
      <c r="L1894" s="721"/>
      <c r="M1894" s="721"/>
      <c r="N1894" s="726"/>
    </row>
    <row r="1895" spans="1:14" x14ac:dyDescent="0.35">
      <c r="A1895" s="721" t="b">
        <v>0</v>
      </c>
      <c r="B1895" s="721"/>
      <c r="C1895" s="721" t="s">
        <v>2852</v>
      </c>
      <c r="D1895" s="734">
        <v>25</v>
      </c>
      <c r="E1895" s="740"/>
      <c r="F1895" s="726"/>
      <c r="G1895" s="723"/>
      <c r="H1895" s="734"/>
      <c r="I1895" s="726"/>
      <c r="J1895" s="726"/>
      <c r="K1895" s="721" t="str">
        <f ca="1">IFERROR(VLOOKUP(C1895,' Disaggregation - Section E '!A$613:J1104,3,0),"")</f>
        <v/>
      </c>
      <c r="L1895" s="721"/>
      <c r="M1895" s="721"/>
      <c r="N1895" s="726"/>
    </row>
    <row r="1896" spans="1:14" x14ac:dyDescent="0.35">
      <c r="A1896" s="721" t="b">
        <v>0</v>
      </c>
      <c r="B1896" s="721"/>
      <c r="C1896" s="721" t="s">
        <v>2853</v>
      </c>
      <c r="D1896" s="734">
        <v>25</v>
      </c>
      <c r="E1896" s="740"/>
      <c r="F1896" s="726"/>
      <c r="G1896" s="723"/>
      <c r="H1896" s="734"/>
      <c r="I1896" s="726"/>
      <c r="J1896" s="726"/>
      <c r="K1896" s="721" t="str">
        <f ca="1">IFERROR(VLOOKUP(C1896,' Disaggregation - Section E '!A$613:J1105,3,0),"")</f>
        <v/>
      </c>
      <c r="L1896" s="721"/>
      <c r="M1896" s="721"/>
      <c r="N1896" s="726"/>
    </row>
    <row r="1897" spans="1:14" x14ac:dyDescent="0.35">
      <c r="A1897" s="721" t="b">
        <v>0</v>
      </c>
      <c r="B1897" s="721"/>
      <c r="C1897" s="721" t="s">
        <v>2854</v>
      </c>
      <c r="D1897" s="734">
        <v>25</v>
      </c>
      <c r="E1897" s="740"/>
      <c r="F1897" s="726"/>
      <c r="G1897" s="723"/>
      <c r="H1897" s="734"/>
      <c r="I1897" s="726"/>
      <c r="J1897" s="726"/>
      <c r="K1897" s="721" t="str">
        <f ca="1">IFERROR(VLOOKUP(C1897,' Disaggregation - Section E '!A$613:J1106,3,0),"")</f>
        <v/>
      </c>
      <c r="L1897" s="721"/>
      <c r="M1897" s="721"/>
      <c r="N1897" s="726"/>
    </row>
    <row r="1898" spans="1:14" x14ac:dyDescent="0.35">
      <c r="A1898" s="721" t="b">
        <v>0</v>
      </c>
      <c r="B1898" s="721"/>
      <c r="C1898" s="721" t="s">
        <v>2855</v>
      </c>
      <c r="D1898" s="734">
        <v>25</v>
      </c>
      <c r="E1898" s="740"/>
      <c r="F1898" s="726"/>
      <c r="G1898" s="723"/>
      <c r="H1898" s="734"/>
      <c r="I1898" s="726"/>
      <c r="J1898" s="726"/>
      <c r="K1898" s="721" t="str">
        <f ca="1">IFERROR(VLOOKUP(C1898,' Disaggregation - Section E '!A$613:J1107,3,0),"")</f>
        <v/>
      </c>
      <c r="L1898" s="721"/>
      <c r="M1898" s="721"/>
      <c r="N1898" s="726"/>
    </row>
    <row r="1899" spans="1:14" x14ac:dyDescent="0.35">
      <c r="A1899" s="721" t="b">
        <v>0</v>
      </c>
      <c r="B1899" s="721"/>
      <c r="C1899" s="721" t="s">
        <v>2856</v>
      </c>
      <c r="D1899" s="734">
        <v>25</v>
      </c>
      <c r="E1899" s="740"/>
      <c r="F1899" s="726"/>
      <c r="G1899" s="723"/>
      <c r="H1899" s="734"/>
      <c r="I1899" s="726"/>
      <c r="J1899" s="726"/>
      <c r="K1899" s="721" t="str">
        <f ca="1">IFERROR(VLOOKUP(C1899,' Disaggregation - Section E '!A$613:J1108,3,0),"")</f>
        <v/>
      </c>
      <c r="L1899" s="721"/>
      <c r="M1899" s="721"/>
      <c r="N1899" s="726"/>
    </row>
    <row r="1900" spans="1:14" x14ac:dyDescent="0.35">
      <c r="A1900" s="721" t="b">
        <v>0</v>
      </c>
      <c r="B1900" s="721"/>
      <c r="C1900" s="721" t="s">
        <v>2857</v>
      </c>
      <c r="D1900" s="734">
        <v>25</v>
      </c>
      <c r="E1900" s="740"/>
      <c r="F1900" s="726"/>
      <c r="G1900" s="723"/>
      <c r="H1900" s="734"/>
      <c r="I1900" s="726"/>
      <c r="J1900" s="726"/>
      <c r="K1900" s="721" t="str">
        <f ca="1">IFERROR(VLOOKUP(C1900,' Disaggregation - Section E '!A$613:J1109,3,0),"")</f>
        <v/>
      </c>
      <c r="L1900" s="721"/>
      <c r="M1900" s="721"/>
      <c r="N1900" s="726"/>
    </row>
    <row r="1901" spans="1:14" x14ac:dyDescent="0.35">
      <c r="A1901" s="721" t="b">
        <v>0</v>
      </c>
      <c r="B1901" s="721"/>
      <c r="C1901" s="721" t="s">
        <v>2858</v>
      </c>
      <c r="D1901" s="734">
        <v>25</v>
      </c>
      <c r="E1901" s="740"/>
      <c r="F1901" s="726"/>
      <c r="G1901" s="723"/>
      <c r="H1901" s="734"/>
      <c r="I1901" s="726"/>
      <c r="J1901" s="726"/>
      <c r="K1901" s="721" t="str">
        <f ca="1">IFERROR(VLOOKUP(C1901,' Disaggregation - Section E '!A$613:J1110,3,0),"")</f>
        <v/>
      </c>
      <c r="L1901" s="721"/>
      <c r="M1901" s="721"/>
      <c r="N1901" s="726"/>
    </row>
    <row r="1902" spans="1:14" x14ac:dyDescent="0.35">
      <c r="A1902" s="721" t="b">
        <v>0</v>
      </c>
      <c r="B1902" s="721"/>
      <c r="C1902" s="721" t="s">
        <v>2859</v>
      </c>
      <c r="D1902" s="734">
        <v>25</v>
      </c>
      <c r="E1902" s="740"/>
      <c r="F1902" s="726"/>
      <c r="G1902" s="723"/>
      <c r="H1902" s="734"/>
      <c r="I1902" s="726"/>
      <c r="J1902" s="726"/>
      <c r="K1902" s="721" t="str">
        <f ca="1">IFERROR(VLOOKUP(C1902,' Disaggregation - Section E '!A$613:J1111,3,0),"")</f>
        <v/>
      </c>
      <c r="L1902" s="721"/>
      <c r="M1902" s="721"/>
      <c r="N1902" s="726"/>
    </row>
    <row r="1903" spans="1:14" x14ac:dyDescent="0.35">
      <c r="A1903" s="721" t="b">
        <v>0</v>
      </c>
      <c r="B1903" s="721"/>
      <c r="C1903" s="721" t="s">
        <v>2860</v>
      </c>
      <c r="D1903" s="734">
        <v>25</v>
      </c>
      <c r="E1903" s="740"/>
      <c r="F1903" s="726"/>
      <c r="G1903" s="723"/>
      <c r="H1903" s="734"/>
      <c r="I1903" s="726"/>
      <c r="J1903" s="726"/>
      <c r="K1903" s="721" t="str">
        <f ca="1">IFERROR(VLOOKUP(C1903,' Disaggregation - Section E '!A$613:J1112,3,0),"")</f>
        <v/>
      </c>
      <c r="L1903" s="721"/>
      <c r="M1903" s="721"/>
      <c r="N1903" s="726"/>
    </row>
    <row r="1904" spans="1:14" x14ac:dyDescent="0.35">
      <c r="A1904" s="721" t="b">
        <v>0</v>
      </c>
      <c r="B1904" s="721"/>
      <c r="C1904" s="721" t="s">
        <v>2861</v>
      </c>
      <c r="D1904" s="734">
        <v>25</v>
      </c>
      <c r="E1904" s="740"/>
      <c r="F1904" s="726"/>
      <c r="G1904" s="723"/>
      <c r="H1904" s="734"/>
      <c r="I1904" s="726"/>
      <c r="J1904" s="726"/>
      <c r="K1904" s="721" t="str">
        <f ca="1">IFERROR(VLOOKUP(C1904,' Disaggregation - Section E '!A$613:J1113,3,0),"")</f>
        <v/>
      </c>
      <c r="L1904" s="721"/>
      <c r="M1904" s="721"/>
      <c r="N1904" s="726"/>
    </row>
    <row r="1905" spans="1:14" x14ac:dyDescent="0.35">
      <c r="A1905" s="721" t="b">
        <v>0</v>
      </c>
      <c r="B1905" s="721"/>
      <c r="C1905" s="721" t="s">
        <v>2862</v>
      </c>
      <c r="D1905" s="734">
        <v>25</v>
      </c>
      <c r="E1905" s="740"/>
      <c r="F1905" s="726"/>
      <c r="G1905" s="723"/>
      <c r="H1905" s="734"/>
      <c r="I1905" s="726"/>
      <c r="J1905" s="726"/>
      <c r="K1905" s="721" t="str">
        <f ca="1">IFERROR(VLOOKUP(C1905,' Disaggregation - Section E '!A$613:J1114,3,0),"")</f>
        <v/>
      </c>
      <c r="L1905" s="721"/>
      <c r="M1905" s="721"/>
      <c r="N1905" s="726"/>
    </row>
    <row r="1906" spans="1:14" x14ac:dyDescent="0.35">
      <c r="A1906" s="721" t="b">
        <v>0</v>
      </c>
      <c r="B1906" s="721"/>
      <c r="C1906" s="721" t="s">
        <v>2863</v>
      </c>
      <c r="D1906" s="734">
        <v>25</v>
      </c>
      <c r="E1906" s="740"/>
      <c r="F1906" s="726"/>
      <c r="G1906" s="723"/>
      <c r="H1906" s="734"/>
      <c r="I1906" s="726"/>
      <c r="J1906" s="726"/>
      <c r="K1906" s="721" t="str">
        <f ca="1">IFERROR(VLOOKUP(C1906,' Disaggregation - Section E '!A$613:J1115,3,0),"")</f>
        <v/>
      </c>
      <c r="L1906" s="721"/>
      <c r="M1906" s="721"/>
      <c r="N1906" s="726"/>
    </row>
    <row r="1907" spans="1:14" x14ac:dyDescent="0.35">
      <c r="A1907" s="721" t="b">
        <v>0</v>
      </c>
      <c r="B1907" s="721"/>
      <c r="C1907" s="721" t="s">
        <v>2864</v>
      </c>
      <c r="D1907" s="734">
        <v>25</v>
      </c>
      <c r="E1907" s="740"/>
      <c r="F1907" s="726"/>
      <c r="G1907" s="723"/>
      <c r="H1907" s="734"/>
      <c r="I1907" s="726"/>
      <c r="J1907" s="726"/>
      <c r="K1907" s="721" t="str">
        <f ca="1">IFERROR(VLOOKUP(C1907,' Disaggregation - Section E '!A$613:J1116,3,0),"")</f>
        <v/>
      </c>
      <c r="L1907" s="721"/>
      <c r="M1907" s="721"/>
      <c r="N1907" s="726"/>
    </row>
    <row r="1908" spans="1:14" x14ac:dyDescent="0.35">
      <c r="A1908" s="721" t="b">
        <v>0</v>
      </c>
      <c r="B1908" s="721"/>
      <c r="C1908" s="721" t="s">
        <v>2865</v>
      </c>
      <c r="D1908" s="734">
        <v>25</v>
      </c>
      <c r="E1908" s="740"/>
      <c r="F1908" s="726"/>
      <c r="G1908" s="723"/>
      <c r="H1908" s="734"/>
      <c r="I1908" s="726"/>
      <c r="J1908" s="726"/>
      <c r="K1908" s="721" t="str">
        <f ca="1">IFERROR(VLOOKUP(C1908,' Disaggregation - Section E '!A$613:J1117,3,0),"")</f>
        <v/>
      </c>
      <c r="L1908" s="721"/>
      <c r="M1908" s="721"/>
      <c r="N1908" s="726"/>
    </row>
    <row r="1909" spans="1:14" x14ac:dyDescent="0.35">
      <c r="A1909" s="721" t="b">
        <v>0</v>
      </c>
      <c r="B1909" s="721"/>
      <c r="C1909" s="721" t="s">
        <v>2866</v>
      </c>
      <c r="D1909" s="734">
        <v>25</v>
      </c>
      <c r="E1909" s="740"/>
      <c r="F1909" s="726"/>
      <c r="G1909" s="723"/>
      <c r="H1909" s="734"/>
      <c r="I1909" s="726"/>
      <c r="J1909" s="726"/>
      <c r="K1909" s="721" t="str">
        <f ca="1">IFERROR(VLOOKUP(C1909,' Disaggregation - Section E '!A$613:J1118,3,0),"")</f>
        <v/>
      </c>
      <c r="L1909" s="721"/>
      <c r="M1909" s="721"/>
      <c r="N1909" s="726"/>
    </row>
    <row r="1910" spans="1:14" x14ac:dyDescent="0.35">
      <c r="A1910" s="721" t="b">
        <v>0</v>
      </c>
      <c r="B1910" s="721"/>
      <c r="C1910" s="721" t="s">
        <v>2867</v>
      </c>
      <c r="D1910" s="734">
        <v>26</v>
      </c>
      <c r="E1910" s="740"/>
      <c r="F1910" s="726"/>
      <c r="G1910" s="723"/>
      <c r="H1910" s="734"/>
      <c r="I1910" s="726"/>
      <c r="J1910" s="726"/>
      <c r="K1910" s="721" t="str">
        <f ca="1">IFERROR(VLOOKUP(C1910,' Disaggregation - Section E '!A$613:J1119,3,0),"")</f>
        <v/>
      </c>
      <c r="L1910" s="721"/>
      <c r="M1910" s="721"/>
      <c r="N1910" s="726"/>
    </row>
    <row r="1911" spans="1:14" x14ac:dyDescent="0.35">
      <c r="A1911" s="721" t="b">
        <v>0</v>
      </c>
      <c r="B1911" s="721"/>
      <c r="C1911" s="721" t="s">
        <v>2868</v>
      </c>
      <c r="D1911" s="734">
        <v>26</v>
      </c>
      <c r="E1911" s="740"/>
      <c r="F1911" s="726"/>
      <c r="G1911" s="723"/>
      <c r="H1911" s="734"/>
      <c r="I1911" s="726"/>
      <c r="J1911" s="726"/>
      <c r="K1911" s="721" t="str">
        <f ca="1">IFERROR(VLOOKUP(C1911,' Disaggregation - Section E '!A$613:J1120,3,0),"")</f>
        <v/>
      </c>
      <c r="L1911" s="721"/>
      <c r="M1911" s="721"/>
      <c r="N1911" s="726"/>
    </row>
    <row r="1912" spans="1:14" x14ac:dyDescent="0.35">
      <c r="A1912" s="721" t="b">
        <v>0</v>
      </c>
      <c r="B1912" s="721"/>
      <c r="C1912" s="721" t="s">
        <v>2869</v>
      </c>
      <c r="D1912" s="734">
        <v>26</v>
      </c>
      <c r="E1912" s="740"/>
      <c r="F1912" s="726"/>
      <c r="G1912" s="723"/>
      <c r="H1912" s="734"/>
      <c r="I1912" s="726"/>
      <c r="J1912" s="726"/>
      <c r="K1912" s="721" t="str">
        <f ca="1">IFERROR(VLOOKUP(C1912,' Disaggregation - Section E '!A$613:J1121,3,0),"")</f>
        <v/>
      </c>
      <c r="L1912" s="721"/>
      <c r="M1912" s="721"/>
      <c r="N1912" s="726"/>
    </row>
    <row r="1913" spans="1:14" x14ac:dyDescent="0.35">
      <c r="A1913" s="721" t="b">
        <v>0</v>
      </c>
      <c r="B1913" s="721"/>
      <c r="C1913" s="721" t="s">
        <v>2870</v>
      </c>
      <c r="D1913" s="734">
        <v>26</v>
      </c>
      <c r="E1913" s="740"/>
      <c r="F1913" s="726"/>
      <c r="G1913" s="723"/>
      <c r="H1913" s="734"/>
      <c r="I1913" s="726"/>
      <c r="J1913" s="726"/>
      <c r="K1913" s="721" t="str">
        <f ca="1">IFERROR(VLOOKUP(C1913,' Disaggregation - Section E '!A$613:J1122,3,0),"")</f>
        <v/>
      </c>
      <c r="L1913" s="721"/>
      <c r="M1913" s="721"/>
      <c r="N1913" s="726"/>
    </row>
    <row r="1914" spans="1:14" x14ac:dyDescent="0.35">
      <c r="A1914" s="721" t="b">
        <v>0</v>
      </c>
      <c r="B1914" s="721"/>
      <c r="C1914" s="721" t="s">
        <v>2871</v>
      </c>
      <c r="D1914" s="734">
        <v>26</v>
      </c>
      <c r="E1914" s="740"/>
      <c r="F1914" s="726"/>
      <c r="G1914" s="723"/>
      <c r="H1914" s="734"/>
      <c r="I1914" s="726"/>
      <c r="J1914" s="726"/>
      <c r="K1914" s="721" t="str">
        <f ca="1">IFERROR(VLOOKUP(C1914,' Disaggregation - Section E '!A$613:J1123,3,0),"")</f>
        <v/>
      </c>
      <c r="L1914" s="721"/>
      <c r="M1914" s="721"/>
      <c r="N1914" s="726"/>
    </row>
    <row r="1915" spans="1:14" x14ac:dyDescent="0.35">
      <c r="A1915" s="721" t="b">
        <v>0</v>
      </c>
      <c r="B1915" s="721"/>
      <c r="C1915" s="721" t="s">
        <v>2872</v>
      </c>
      <c r="D1915" s="734">
        <v>26</v>
      </c>
      <c r="E1915" s="740"/>
      <c r="F1915" s="726"/>
      <c r="G1915" s="723"/>
      <c r="H1915" s="734"/>
      <c r="I1915" s="726"/>
      <c r="J1915" s="726"/>
      <c r="K1915" s="721" t="str">
        <f ca="1">IFERROR(VLOOKUP(C1915,' Disaggregation - Section E '!A$613:J1124,3,0),"")</f>
        <v/>
      </c>
      <c r="L1915" s="721"/>
      <c r="M1915" s="721"/>
      <c r="N1915" s="726"/>
    </row>
    <row r="1916" spans="1:14" x14ac:dyDescent="0.35">
      <c r="A1916" s="721" t="b">
        <v>0</v>
      </c>
      <c r="B1916" s="721"/>
      <c r="C1916" s="721" t="s">
        <v>2873</v>
      </c>
      <c r="D1916" s="734">
        <v>26</v>
      </c>
      <c r="E1916" s="740"/>
      <c r="F1916" s="726"/>
      <c r="G1916" s="723"/>
      <c r="H1916" s="734"/>
      <c r="I1916" s="726"/>
      <c r="J1916" s="726"/>
      <c r="K1916" s="721" t="str">
        <f ca="1">IFERROR(VLOOKUP(C1916,' Disaggregation - Section E '!A$613:J1125,3,0),"")</f>
        <v/>
      </c>
      <c r="L1916" s="721"/>
      <c r="M1916" s="721"/>
      <c r="N1916" s="726"/>
    </row>
    <row r="1917" spans="1:14" x14ac:dyDescent="0.35">
      <c r="A1917" s="721" t="b">
        <v>0</v>
      </c>
      <c r="B1917" s="721"/>
      <c r="C1917" s="721" t="s">
        <v>2874</v>
      </c>
      <c r="D1917" s="734">
        <v>26</v>
      </c>
      <c r="E1917" s="740"/>
      <c r="F1917" s="726"/>
      <c r="G1917" s="723"/>
      <c r="H1917" s="734"/>
      <c r="I1917" s="726"/>
      <c r="J1917" s="726"/>
      <c r="K1917" s="721" t="str">
        <f ca="1">IFERROR(VLOOKUP(C1917,' Disaggregation - Section E '!A$613:J1126,3,0),"")</f>
        <v/>
      </c>
      <c r="L1917" s="721"/>
      <c r="M1917" s="721"/>
      <c r="N1917" s="726"/>
    </row>
    <row r="1918" spans="1:14" x14ac:dyDescent="0.35">
      <c r="A1918" s="721" t="b">
        <v>0</v>
      </c>
      <c r="B1918" s="721"/>
      <c r="C1918" s="721" t="s">
        <v>2875</v>
      </c>
      <c r="D1918" s="734">
        <v>26</v>
      </c>
      <c r="E1918" s="740"/>
      <c r="F1918" s="726"/>
      <c r="G1918" s="723"/>
      <c r="H1918" s="734"/>
      <c r="I1918" s="726"/>
      <c r="J1918" s="726"/>
      <c r="K1918" s="721" t="str">
        <f ca="1">IFERROR(VLOOKUP(C1918,' Disaggregation - Section E '!A$613:J1127,3,0),"")</f>
        <v/>
      </c>
      <c r="L1918" s="721"/>
      <c r="M1918" s="721"/>
      <c r="N1918" s="726"/>
    </row>
    <row r="1919" spans="1:14" x14ac:dyDescent="0.35">
      <c r="A1919" s="721" t="b">
        <v>0</v>
      </c>
      <c r="B1919" s="721"/>
      <c r="C1919" s="721" t="s">
        <v>2876</v>
      </c>
      <c r="D1919" s="734">
        <v>26</v>
      </c>
      <c r="E1919" s="740"/>
      <c r="F1919" s="726"/>
      <c r="G1919" s="723"/>
      <c r="H1919" s="734"/>
      <c r="I1919" s="726"/>
      <c r="J1919" s="726"/>
      <c r="K1919" s="721" t="str">
        <f ca="1">IFERROR(VLOOKUP(C1919,' Disaggregation - Section E '!A$613:J1128,3,0),"")</f>
        <v/>
      </c>
      <c r="L1919" s="721"/>
      <c r="M1919" s="721"/>
      <c r="N1919" s="726"/>
    </row>
    <row r="1920" spans="1:14" x14ac:dyDescent="0.35">
      <c r="A1920" s="721" t="b">
        <v>0</v>
      </c>
      <c r="B1920" s="721"/>
      <c r="C1920" s="721" t="s">
        <v>2877</v>
      </c>
      <c r="D1920" s="734">
        <v>26</v>
      </c>
      <c r="E1920" s="740"/>
      <c r="F1920" s="726"/>
      <c r="G1920" s="723"/>
      <c r="H1920" s="734"/>
      <c r="I1920" s="726"/>
      <c r="J1920" s="726"/>
      <c r="K1920" s="721" t="str">
        <f ca="1">IFERROR(VLOOKUP(C1920,' Disaggregation - Section E '!A$613:J1129,3,0),"")</f>
        <v/>
      </c>
      <c r="L1920" s="721"/>
      <c r="M1920" s="721"/>
      <c r="N1920" s="726"/>
    </row>
    <row r="1921" spans="1:14" x14ac:dyDescent="0.35">
      <c r="A1921" s="721" t="b">
        <v>0</v>
      </c>
      <c r="B1921" s="721"/>
      <c r="C1921" s="721" t="s">
        <v>2878</v>
      </c>
      <c r="D1921" s="734">
        <v>26</v>
      </c>
      <c r="E1921" s="740"/>
      <c r="F1921" s="726"/>
      <c r="G1921" s="723"/>
      <c r="H1921" s="734"/>
      <c r="I1921" s="726"/>
      <c r="J1921" s="726"/>
      <c r="K1921" s="721" t="str">
        <f ca="1">IFERROR(VLOOKUP(C1921,' Disaggregation - Section E '!A$613:J1130,3,0),"")</f>
        <v/>
      </c>
      <c r="L1921" s="721"/>
      <c r="M1921" s="721"/>
      <c r="N1921" s="726"/>
    </row>
    <row r="1922" spans="1:14" x14ac:dyDescent="0.35">
      <c r="A1922" s="721" t="b">
        <v>0</v>
      </c>
      <c r="B1922" s="721"/>
      <c r="C1922" s="721" t="s">
        <v>2879</v>
      </c>
      <c r="D1922" s="734">
        <v>26</v>
      </c>
      <c r="E1922" s="740"/>
      <c r="F1922" s="726"/>
      <c r="G1922" s="723"/>
      <c r="H1922" s="734"/>
      <c r="I1922" s="726"/>
      <c r="J1922" s="726"/>
      <c r="K1922" s="721" t="str">
        <f ca="1">IFERROR(VLOOKUP(C1922,' Disaggregation - Section E '!A$613:J1131,3,0),"")</f>
        <v/>
      </c>
      <c r="L1922" s="721"/>
      <c r="M1922" s="721"/>
      <c r="N1922" s="726"/>
    </row>
    <row r="1923" spans="1:14" x14ac:dyDescent="0.35">
      <c r="A1923" s="721" t="b">
        <v>0</v>
      </c>
      <c r="B1923" s="721"/>
      <c r="C1923" s="721" t="s">
        <v>2880</v>
      </c>
      <c r="D1923" s="734">
        <v>26</v>
      </c>
      <c r="E1923" s="740"/>
      <c r="F1923" s="726"/>
      <c r="G1923" s="723"/>
      <c r="H1923" s="734"/>
      <c r="I1923" s="726"/>
      <c r="J1923" s="726"/>
      <c r="K1923" s="721" t="str">
        <f ca="1">IFERROR(VLOOKUP(C1923,' Disaggregation - Section E '!A$613:J1132,3,0),"")</f>
        <v/>
      </c>
      <c r="L1923" s="721"/>
      <c r="M1923" s="721"/>
      <c r="N1923" s="726"/>
    </row>
    <row r="1924" spans="1:14" x14ac:dyDescent="0.35">
      <c r="A1924" s="721" t="b">
        <v>0</v>
      </c>
      <c r="B1924" s="721"/>
      <c r="C1924" s="721" t="s">
        <v>2881</v>
      </c>
      <c r="D1924" s="734">
        <v>26</v>
      </c>
      <c r="E1924" s="740"/>
      <c r="F1924" s="726"/>
      <c r="G1924" s="723"/>
      <c r="H1924" s="734"/>
      <c r="I1924" s="726"/>
      <c r="J1924" s="726"/>
      <c r="K1924" s="721" t="str">
        <f ca="1">IFERROR(VLOOKUP(C1924,' Disaggregation - Section E '!A$613:J1133,3,0),"")</f>
        <v/>
      </c>
      <c r="L1924" s="721"/>
      <c r="M1924" s="721"/>
      <c r="N1924" s="726"/>
    </row>
    <row r="1925" spans="1:14" x14ac:dyDescent="0.35">
      <c r="A1925" s="721" t="b">
        <v>0</v>
      </c>
      <c r="B1925" s="721"/>
      <c r="C1925" s="721" t="s">
        <v>2882</v>
      </c>
      <c r="D1925" s="734">
        <v>26</v>
      </c>
      <c r="E1925" s="740"/>
      <c r="F1925" s="726"/>
      <c r="G1925" s="723"/>
      <c r="H1925" s="734"/>
      <c r="I1925" s="726"/>
      <c r="J1925" s="726"/>
      <c r="K1925" s="721" t="str">
        <f ca="1">IFERROR(VLOOKUP(C1925,' Disaggregation - Section E '!A$613:J1134,3,0),"")</f>
        <v/>
      </c>
      <c r="L1925" s="721"/>
      <c r="M1925" s="721"/>
      <c r="N1925" s="726"/>
    </row>
    <row r="1926" spans="1:14" x14ac:dyDescent="0.35">
      <c r="A1926" s="721" t="b">
        <v>0</v>
      </c>
      <c r="B1926" s="721"/>
      <c r="C1926" s="721" t="s">
        <v>2883</v>
      </c>
      <c r="D1926" s="734">
        <v>26</v>
      </c>
      <c r="E1926" s="740"/>
      <c r="F1926" s="726"/>
      <c r="G1926" s="723"/>
      <c r="H1926" s="734"/>
      <c r="I1926" s="726"/>
      <c r="J1926" s="726"/>
      <c r="K1926" s="721" t="str">
        <f ca="1">IFERROR(VLOOKUP(C1926,' Disaggregation - Section E '!A$613:J1135,3,0),"")</f>
        <v/>
      </c>
      <c r="L1926" s="721"/>
      <c r="M1926" s="721"/>
      <c r="N1926" s="726"/>
    </row>
    <row r="1927" spans="1:14" x14ac:dyDescent="0.35">
      <c r="A1927" s="721" t="b">
        <v>0</v>
      </c>
      <c r="B1927" s="721"/>
      <c r="C1927" s="721" t="s">
        <v>2884</v>
      </c>
      <c r="D1927" s="734">
        <v>26</v>
      </c>
      <c r="E1927" s="740"/>
      <c r="F1927" s="726"/>
      <c r="G1927" s="723"/>
      <c r="H1927" s="734"/>
      <c r="I1927" s="726"/>
      <c r="J1927" s="726"/>
      <c r="K1927" s="721" t="str">
        <f ca="1">IFERROR(VLOOKUP(C1927,' Disaggregation - Section E '!A$613:J1136,3,0),"")</f>
        <v/>
      </c>
      <c r="L1927" s="721"/>
      <c r="M1927" s="721"/>
      <c r="N1927" s="726"/>
    </row>
    <row r="1928" spans="1:14" x14ac:dyDescent="0.35">
      <c r="A1928" s="721" t="b">
        <v>0</v>
      </c>
      <c r="B1928" s="721"/>
      <c r="C1928" s="721" t="s">
        <v>2885</v>
      </c>
      <c r="D1928" s="734">
        <v>26</v>
      </c>
      <c r="E1928" s="740"/>
      <c r="F1928" s="726"/>
      <c r="G1928" s="723"/>
      <c r="H1928" s="734"/>
      <c r="I1928" s="726"/>
      <c r="J1928" s="726"/>
      <c r="K1928" s="721" t="str">
        <f ca="1">IFERROR(VLOOKUP(C1928,' Disaggregation - Section E '!A$613:J1137,3,0),"")</f>
        <v/>
      </c>
      <c r="L1928" s="721"/>
      <c r="M1928" s="721"/>
      <c r="N1928" s="726"/>
    </row>
    <row r="1929" spans="1:14" x14ac:dyDescent="0.35">
      <c r="A1929" s="721" t="b">
        <v>0</v>
      </c>
      <c r="B1929" s="721"/>
      <c r="C1929" s="721" t="s">
        <v>2886</v>
      </c>
      <c r="D1929" s="734">
        <v>26</v>
      </c>
      <c r="E1929" s="740"/>
      <c r="F1929" s="726"/>
      <c r="G1929" s="723"/>
      <c r="H1929" s="734"/>
      <c r="I1929" s="726"/>
      <c r="J1929" s="726"/>
      <c r="K1929" s="721" t="str">
        <f ca="1">IFERROR(VLOOKUP(C1929,' Disaggregation - Section E '!A$613:J1138,3,0),"")</f>
        <v/>
      </c>
      <c r="L1929" s="721"/>
      <c r="M1929" s="721"/>
      <c r="N1929" s="726"/>
    </row>
    <row r="1930" spans="1:14" x14ac:dyDescent="0.35">
      <c r="A1930" s="721" t="b">
        <v>0</v>
      </c>
      <c r="B1930" s="721"/>
      <c r="C1930" s="721" t="s">
        <v>2887</v>
      </c>
      <c r="D1930" s="734">
        <v>27</v>
      </c>
      <c r="E1930" s="740"/>
      <c r="F1930" s="726"/>
      <c r="G1930" s="723"/>
      <c r="H1930" s="734"/>
      <c r="I1930" s="726"/>
      <c r="J1930" s="726"/>
      <c r="K1930" s="721" t="str">
        <f ca="1">IFERROR(VLOOKUP(C1930,' Disaggregation - Section E '!A$613:J1139,3,0),"")</f>
        <v/>
      </c>
      <c r="L1930" s="721"/>
      <c r="M1930" s="721"/>
      <c r="N1930" s="726"/>
    </row>
    <row r="1931" spans="1:14" x14ac:dyDescent="0.35">
      <c r="A1931" s="721" t="b">
        <v>0</v>
      </c>
      <c r="B1931" s="721"/>
      <c r="C1931" s="721" t="s">
        <v>2888</v>
      </c>
      <c r="D1931" s="734">
        <v>27</v>
      </c>
      <c r="E1931" s="740"/>
      <c r="F1931" s="726"/>
      <c r="G1931" s="723"/>
      <c r="H1931" s="734"/>
      <c r="I1931" s="726"/>
      <c r="J1931" s="726"/>
      <c r="K1931" s="721" t="str">
        <f ca="1">IFERROR(VLOOKUP(C1931,' Disaggregation - Section E '!A$613:J1140,3,0),"")</f>
        <v/>
      </c>
      <c r="L1931" s="721"/>
      <c r="M1931" s="721"/>
      <c r="N1931" s="726"/>
    </row>
    <row r="1932" spans="1:14" x14ac:dyDescent="0.35">
      <c r="A1932" s="721" t="b">
        <v>0</v>
      </c>
      <c r="B1932" s="721"/>
      <c r="C1932" s="721" t="s">
        <v>2889</v>
      </c>
      <c r="D1932" s="734">
        <v>27</v>
      </c>
      <c r="E1932" s="740"/>
      <c r="F1932" s="726"/>
      <c r="G1932" s="723"/>
      <c r="H1932" s="734"/>
      <c r="I1932" s="726"/>
      <c r="J1932" s="726"/>
      <c r="K1932" s="721" t="str">
        <f ca="1">IFERROR(VLOOKUP(C1932,' Disaggregation - Section E '!A$613:J1141,3,0),"")</f>
        <v/>
      </c>
      <c r="L1932" s="721"/>
      <c r="M1932" s="721"/>
      <c r="N1932" s="726"/>
    </row>
    <row r="1933" spans="1:14" x14ac:dyDescent="0.35">
      <c r="A1933" s="721" t="b">
        <v>0</v>
      </c>
      <c r="B1933" s="721"/>
      <c r="C1933" s="721" t="s">
        <v>2890</v>
      </c>
      <c r="D1933" s="734">
        <v>27</v>
      </c>
      <c r="E1933" s="740"/>
      <c r="F1933" s="726"/>
      <c r="G1933" s="723"/>
      <c r="H1933" s="734"/>
      <c r="I1933" s="726"/>
      <c r="J1933" s="726"/>
      <c r="K1933" s="721" t="str">
        <f ca="1">IFERROR(VLOOKUP(C1933,' Disaggregation - Section E '!A$613:J1142,3,0),"")</f>
        <v/>
      </c>
      <c r="L1933" s="721"/>
      <c r="M1933" s="721"/>
      <c r="N1933" s="726"/>
    </row>
    <row r="1934" spans="1:14" x14ac:dyDescent="0.35">
      <c r="A1934" s="721" t="b">
        <v>0</v>
      </c>
      <c r="B1934" s="721"/>
      <c r="C1934" s="721" t="s">
        <v>2891</v>
      </c>
      <c r="D1934" s="734">
        <v>27</v>
      </c>
      <c r="E1934" s="740"/>
      <c r="F1934" s="726"/>
      <c r="G1934" s="723"/>
      <c r="H1934" s="734"/>
      <c r="I1934" s="726"/>
      <c r="J1934" s="726"/>
      <c r="K1934" s="721" t="str">
        <f ca="1">IFERROR(VLOOKUP(C1934,' Disaggregation - Section E '!A$613:J1143,3,0),"")</f>
        <v/>
      </c>
      <c r="L1934" s="721"/>
      <c r="M1934" s="721"/>
      <c r="N1934" s="726"/>
    </row>
    <row r="1935" spans="1:14" x14ac:dyDescent="0.35">
      <c r="A1935" s="721" t="b">
        <v>0</v>
      </c>
      <c r="B1935" s="721"/>
      <c r="C1935" s="721" t="s">
        <v>2892</v>
      </c>
      <c r="D1935" s="734">
        <v>27</v>
      </c>
      <c r="E1935" s="740"/>
      <c r="F1935" s="726"/>
      <c r="G1935" s="723"/>
      <c r="H1935" s="734"/>
      <c r="I1935" s="726"/>
      <c r="J1935" s="726"/>
      <c r="K1935" s="721" t="str">
        <f ca="1">IFERROR(VLOOKUP(C1935,' Disaggregation - Section E '!A$613:J1144,3,0),"")</f>
        <v/>
      </c>
      <c r="L1935" s="721"/>
      <c r="M1935" s="721"/>
      <c r="N1935" s="726"/>
    </row>
    <row r="1936" spans="1:14" x14ac:dyDescent="0.35">
      <c r="A1936" s="721" t="b">
        <v>0</v>
      </c>
      <c r="B1936" s="721"/>
      <c r="C1936" s="721" t="s">
        <v>2893</v>
      </c>
      <c r="D1936" s="734">
        <v>27</v>
      </c>
      <c r="E1936" s="740"/>
      <c r="F1936" s="726"/>
      <c r="G1936" s="723"/>
      <c r="H1936" s="734"/>
      <c r="I1936" s="726"/>
      <c r="J1936" s="726"/>
      <c r="K1936" s="721" t="str">
        <f ca="1">IFERROR(VLOOKUP(C1936,' Disaggregation - Section E '!A$613:J1145,3,0),"")</f>
        <v/>
      </c>
      <c r="L1936" s="721"/>
      <c r="M1936" s="721"/>
      <c r="N1936" s="726"/>
    </row>
    <row r="1937" spans="1:14" x14ac:dyDescent="0.35">
      <c r="A1937" s="721" t="b">
        <v>0</v>
      </c>
      <c r="B1937" s="721"/>
      <c r="C1937" s="721" t="s">
        <v>2894</v>
      </c>
      <c r="D1937" s="734">
        <v>27</v>
      </c>
      <c r="E1937" s="740"/>
      <c r="F1937" s="726"/>
      <c r="G1937" s="723"/>
      <c r="H1937" s="734"/>
      <c r="I1937" s="726"/>
      <c r="J1937" s="726"/>
      <c r="K1937" s="721" t="str">
        <f ca="1">IFERROR(VLOOKUP(C1937,' Disaggregation - Section E '!A$613:J1146,3,0),"")</f>
        <v/>
      </c>
      <c r="L1937" s="721"/>
      <c r="M1937" s="721"/>
      <c r="N1937" s="726"/>
    </row>
    <row r="1938" spans="1:14" x14ac:dyDescent="0.35">
      <c r="A1938" s="721" t="b">
        <v>0</v>
      </c>
      <c r="B1938" s="721"/>
      <c r="C1938" s="721" t="s">
        <v>2895</v>
      </c>
      <c r="D1938" s="734">
        <v>27</v>
      </c>
      <c r="E1938" s="740"/>
      <c r="F1938" s="726"/>
      <c r="G1938" s="723"/>
      <c r="H1938" s="734"/>
      <c r="I1938" s="726"/>
      <c r="J1938" s="726"/>
      <c r="K1938" s="721" t="str">
        <f ca="1">IFERROR(VLOOKUP(C1938,' Disaggregation - Section E '!A$613:J1147,3,0),"")</f>
        <v/>
      </c>
      <c r="L1938" s="721"/>
      <c r="M1938" s="721"/>
      <c r="N1938" s="726"/>
    </row>
    <row r="1939" spans="1:14" x14ac:dyDescent="0.35">
      <c r="A1939" s="721" t="b">
        <v>0</v>
      </c>
      <c r="B1939" s="721"/>
      <c r="C1939" s="721" t="s">
        <v>2896</v>
      </c>
      <c r="D1939" s="734">
        <v>27</v>
      </c>
      <c r="E1939" s="740"/>
      <c r="F1939" s="726"/>
      <c r="G1939" s="723"/>
      <c r="H1939" s="734"/>
      <c r="I1939" s="726"/>
      <c r="J1939" s="726"/>
      <c r="K1939" s="721" t="str">
        <f ca="1">IFERROR(VLOOKUP(C1939,' Disaggregation - Section E '!A$613:J1148,3,0),"")</f>
        <v/>
      </c>
      <c r="L1939" s="721"/>
      <c r="M1939" s="721"/>
      <c r="N1939" s="726"/>
    </row>
    <row r="1940" spans="1:14" x14ac:dyDescent="0.35">
      <c r="A1940" s="721" t="b">
        <v>0</v>
      </c>
      <c r="B1940" s="721"/>
      <c r="C1940" s="721" t="s">
        <v>2897</v>
      </c>
      <c r="D1940" s="734">
        <v>27</v>
      </c>
      <c r="E1940" s="740"/>
      <c r="F1940" s="726"/>
      <c r="G1940" s="723"/>
      <c r="H1940" s="734"/>
      <c r="I1940" s="726"/>
      <c r="J1940" s="726"/>
      <c r="K1940" s="721" t="str">
        <f ca="1">IFERROR(VLOOKUP(C1940,' Disaggregation - Section E '!A$613:J1149,3,0),"")</f>
        <v/>
      </c>
      <c r="L1940" s="721"/>
      <c r="M1940" s="721"/>
      <c r="N1940" s="726"/>
    </row>
    <row r="1941" spans="1:14" x14ac:dyDescent="0.35">
      <c r="A1941" s="721" t="b">
        <v>0</v>
      </c>
      <c r="B1941" s="721"/>
      <c r="C1941" s="721" t="s">
        <v>2898</v>
      </c>
      <c r="D1941" s="734">
        <v>27</v>
      </c>
      <c r="E1941" s="740"/>
      <c r="F1941" s="726"/>
      <c r="G1941" s="723"/>
      <c r="H1941" s="734"/>
      <c r="I1941" s="726"/>
      <c r="J1941" s="726"/>
      <c r="K1941" s="721" t="str">
        <f ca="1">IFERROR(VLOOKUP(C1941,' Disaggregation - Section E '!A$613:J1150,3,0),"")</f>
        <v/>
      </c>
      <c r="L1941" s="721"/>
      <c r="M1941" s="721"/>
      <c r="N1941" s="726"/>
    </row>
    <row r="1942" spans="1:14" x14ac:dyDescent="0.35">
      <c r="A1942" s="721" t="b">
        <v>0</v>
      </c>
      <c r="B1942" s="721"/>
      <c r="C1942" s="721" t="s">
        <v>2899</v>
      </c>
      <c r="D1942" s="734">
        <v>27</v>
      </c>
      <c r="E1942" s="740"/>
      <c r="F1942" s="726"/>
      <c r="G1942" s="723"/>
      <c r="H1942" s="734"/>
      <c r="I1942" s="726"/>
      <c r="J1942" s="726"/>
      <c r="K1942" s="721" t="str">
        <f ca="1">IFERROR(VLOOKUP(C1942,' Disaggregation - Section E '!A$613:J1151,3,0),"")</f>
        <v/>
      </c>
      <c r="L1942" s="721"/>
      <c r="M1942" s="721"/>
      <c r="N1942" s="726"/>
    </row>
    <row r="1943" spans="1:14" x14ac:dyDescent="0.35">
      <c r="A1943" s="721" t="b">
        <v>0</v>
      </c>
      <c r="B1943" s="721"/>
      <c r="C1943" s="721" t="s">
        <v>2900</v>
      </c>
      <c r="D1943" s="734">
        <v>27</v>
      </c>
      <c r="E1943" s="740"/>
      <c r="F1943" s="726"/>
      <c r="G1943" s="723"/>
      <c r="H1943" s="734"/>
      <c r="I1943" s="726"/>
      <c r="J1943" s="726"/>
      <c r="K1943" s="721" t="str">
        <f ca="1">IFERROR(VLOOKUP(C1943,' Disaggregation - Section E '!A$613:J1152,3,0),"")</f>
        <v/>
      </c>
      <c r="L1943" s="721"/>
      <c r="M1943" s="721"/>
      <c r="N1943" s="726"/>
    </row>
    <row r="1944" spans="1:14" x14ac:dyDescent="0.35">
      <c r="A1944" s="721" t="b">
        <v>0</v>
      </c>
      <c r="B1944" s="721"/>
      <c r="C1944" s="721" t="s">
        <v>2901</v>
      </c>
      <c r="D1944" s="734">
        <v>27</v>
      </c>
      <c r="E1944" s="740"/>
      <c r="F1944" s="726"/>
      <c r="G1944" s="723"/>
      <c r="H1944" s="734"/>
      <c r="I1944" s="726"/>
      <c r="J1944" s="726"/>
      <c r="K1944" s="721" t="str">
        <f ca="1">IFERROR(VLOOKUP(C1944,' Disaggregation - Section E '!A$613:J1153,3,0),"")</f>
        <v/>
      </c>
      <c r="L1944" s="721"/>
      <c r="M1944" s="721"/>
      <c r="N1944" s="726"/>
    </row>
    <row r="1945" spans="1:14" x14ac:dyDescent="0.35">
      <c r="A1945" s="721" t="b">
        <v>0</v>
      </c>
      <c r="B1945" s="721"/>
      <c r="C1945" s="721" t="s">
        <v>2902</v>
      </c>
      <c r="D1945" s="734">
        <v>27</v>
      </c>
      <c r="E1945" s="740"/>
      <c r="F1945" s="726"/>
      <c r="G1945" s="723"/>
      <c r="H1945" s="734"/>
      <c r="I1945" s="726"/>
      <c r="J1945" s="726"/>
      <c r="K1945" s="721" t="str">
        <f ca="1">IFERROR(VLOOKUP(C1945,' Disaggregation - Section E '!A$613:J1154,3,0),"")</f>
        <v/>
      </c>
      <c r="L1945" s="721"/>
      <c r="M1945" s="721"/>
      <c r="N1945" s="726"/>
    </row>
    <row r="1946" spans="1:14" x14ac:dyDescent="0.35">
      <c r="A1946" s="721" t="b">
        <v>0</v>
      </c>
      <c r="B1946" s="721"/>
      <c r="C1946" s="721" t="s">
        <v>2903</v>
      </c>
      <c r="D1946" s="734">
        <v>27</v>
      </c>
      <c r="E1946" s="740"/>
      <c r="F1946" s="726"/>
      <c r="G1946" s="723"/>
      <c r="H1946" s="734"/>
      <c r="I1946" s="726"/>
      <c r="J1946" s="726"/>
      <c r="K1946" s="721" t="str">
        <f ca="1">IFERROR(VLOOKUP(C1946,' Disaggregation - Section E '!A$613:J1155,3,0),"")</f>
        <v/>
      </c>
      <c r="L1946" s="721"/>
      <c r="M1946" s="721"/>
      <c r="N1946" s="726"/>
    </row>
    <row r="1947" spans="1:14" x14ac:dyDescent="0.35">
      <c r="A1947" s="721" t="b">
        <v>0</v>
      </c>
      <c r="B1947" s="721"/>
      <c r="C1947" s="721" t="s">
        <v>2904</v>
      </c>
      <c r="D1947" s="734">
        <v>27</v>
      </c>
      <c r="E1947" s="740"/>
      <c r="F1947" s="726"/>
      <c r="G1947" s="723"/>
      <c r="H1947" s="734"/>
      <c r="I1947" s="726"/>
      <c r="J1947" s="726"/>
      <c r="K1947" s="721" t="str">
        <f ca="1">IFERROR(VLOOKUP(C1947,' Disaggregation - Section E '!A$613:J1156,3,0),"")</f>
        <v/>
      </c>
      <c r="L1947" s="721"/>
      <c r="M1947" s="721"/>
      <c r="N1947" s="726"/>
    </row>
    <row r="1948" spans="1:14" x14ac:dyDescent="0.35">
      <c r="A1948" s="721" t="b">
        <v>0</v>
      </c>
      <c r="B1948" s="721"/>
      <c r="C1948" s="721" t="s">
        <v>2905</v>
      </c>
      <c r="D1948" s="734">
        <v>27</v>
      </c>
      <c r="E1948" s="740"/>
      <c r="F1948" s="726"/>
      <c r="G1948" s="723"/>
      <c r="H1948" s="734"/>
      <c r="I1948" s="726"/>
      <c r="J1948" s="726"/>
      <c r="K1948" s="721" t="str">
        <f ca="1">IFERROR(VLOOKUP(C1948,' Disaggregation - Section E '!A$613:J1157,3,0),"")</f>
        <v/>
      </c>
      <c r="L1948" s="721"/>
      <c r="M1948" s="721"/>
      <c r="N1948" s="726"/>
    </row>
    <row r="1949" spans="1:14" x14ac:dyDescent="0.35">
      <c r="A1949" s="721" t="b">
        <v>0</v>
      </c>
      <c r="B1949" s="721"/>
      <c r="C1949" s="721" t="s">
        <v>2906</v>
      </c>
      <c r="D1949" s="734">
        <v>27</v>
      </c>
      <c r="E1949" s="740"/>
      <c r="F1949" s="726"/>
      <c r="G1949" s="723"/>
      <c r="H1949" s="734"/>
      <c r="I1949" s="726"/>
      <c r="J1949" s="726"/>
      <c r="K1949" s="721" t="str">
        <f ca="1">IFERROR(VLOOKUP(C1949,' Disaggregation - Section E '!A$613:J1158,3,0),"")</f>
        <v/>
      </c>
      <c r="L1949" s="721"/>
      <c r="M1949" s="721"/>
      <c r="N1949" s="726"/>
    </row>
    <row r="1950" spans="1:14" x14ac:dyDescent="0.35">
      <c r="A1950" s="721" t="b">
        <v>0</v>
      </c>
      <c r="B1950" s="721"/>
      <c r="C1950" s="721" t="s">
        <v>2907</v>
      </c>
      <c r="D1950" s="734">
        <v>28</v>
      </c>
      <c r="E1950" s="740"/>
      <c r="F1950" s="726"/>
      <c r="G1950" s="723"/>
      <c r="H1950" s="734"/>
      <c r="I1950" s="726"/>
      <c r="J1950" s="726"/>
      <c r="K1950" s="721" t="str">
        <f ca="1">IFERROR(VLOOKUP(C1950,' Disaggregation - Section E '!A$613:J1159,3,0),"")</f>
        <v/>
      </c>
      <c r="L1950" s="721"/>
      <c r="M1950" s="721"/>
      <c r="N1950" s="726"/>
    </row>
    <row r="1951" spans="1:14" x14ac:dyDescent="0.35">
      <c r="A1951" s="721" t="b">
        <v>0</v>
      </c>
      <c r="B1951" s="721"/>
      <c r="C1951" s="721" t="s">
        <v>2908</v>
      </c>
      <c r="D1951" s="734">
        <v>28</v>
      </c>
      <c r="E1951" s="740"/>
      <c r="F1951" s="726"/>
      <c r="G1951" s="723"/>
      <c r="H1951" s="734"/>
      <c r="I1951" s="726"/>
      <c r="J1951" s="726"/>
      <c r="K1951" s="721" t="str">
        <f ca="1">IFERROR(VLOOKUP(C1951,' Disaggregation - Section E '!A$613:J1160,3,0),"")</f>
        <v/>
      </c>
      <c r="L1951" s="721"/>
      <c r="M1951" s="721"/>
      <c r="N1951" s="726"/>
    </row>
    <row r="1952" spans="1:14" x14ac:dyDescent="0.35">
      <c r="A1952" s="721" t="b">
        <v>0</v>
      </c>
      <c r="B1952" s="721"/>
      <c r="C1952" s="721" t="s">
        <v>2909</v>
      </c>
      <c r="D1952" s="734">
        <v>28</v>
      </c>
      <c r="E1952" s="740"/>
      <c r="F1952" s="726"/>
      <c r="G1952" s="723"/>
      <c r="H1952" s="734"/>
      <c r="I1952" s="726"/>
      <c r="J1952" s="726"/>
      <c r="K1952" s="721" t="str">
        <f ca="1">IFERROR(VLOOKUP(C1952,' Disaggregation - Section E '!A$613:J1161,3,0),"")</f>
        <v/>
      </c>
      <c r="L1952" s="721"/>
      <c r="M1952" s="721"/>
      <c r="N1952" s="726"/>
    </row>
    <row r="1953" spans="1:14" x14ac:dyDescent="0.35">
      <c r="A1953" s="721" t="b">
        <v>0</v>
      </c>
      <c r="B1953" s="721"/>
      <c r="C1953" s="721" t="s">
        <v>2910</v>
      </c>
      <c r="D1953" s="734">
        <v>28</v>
      </c>
      <c r="E1953" s="740"/>
      <c r="F1953" s="726"/>
      <c r="G1953" s="723"/>
      <c r="H1953" s="734"/>
      <c r="I1953" s="726"/>
      <c r="J1953" s="726"/>
      <c r="K1953" s="721" t="str">
        <f ca="1">IFERROR(VLOOKUP(C1953,' Disaggregation - Section E '!A$613:J1162,3,0),"")</f>
        <v/>
      </c>
      <c r="L1953" s="721"/>
      <c r="M1953" s="721"/>
      <c r="N1953" s="726"/>
    </row>
    <row r="1954" spans="1:14" x14ac:dyDescent="0.35">
      <c r="A1954" s="721" t="b">
        <v>0</v>
      </c>
      <c r="B1954" s="721"/>
      <c r="C1954" s="721" t="s">
        <v>2911</v>
      </c>
      <c r="D1954" s="734">
        <v>28</v>
      </c>
      <c r="E1954" s="740"/>
      <c r="F1954" s="726"/>
      <c r="G1954" s="723"/>
      <c r="H1954" s="734"/>
      <c r="I1954" s="726"/>
      <c r="J1954" s="726"/>
      <c r="K1954" s="721" t="str">
        <f ca="1">IFERROR(VLOOKUP(C1954,' Disaggregation - Section E '!A$613:J1163,3,0),"")</f>
        <v/>
      </c>
      <c r="L1954" s="721"/>
      <c r="M1954" s="721"/>
      <c r="N1954" s="726"/>
    </row>
    <row r="1955" spans="1:14" x14ac:dyDescent="0.35">
      <c r="A1955" s="721" t="b">
        <v>0</v>
      </c>
      <c r="B1955" s="721"/>
      <c r="C1955" s="721" t="s">
        <v>2912</v>
      </c>
      <c r="D1955" s="734">
        <v>28</v>
      </c>
      <c r="E1955" s="740"/>
      <c r="F1955" s="726"/>
      <c r="G1955" s="723"/>
      <c r="H1955" s="734"/>
      <c r="I1955" s="726"/>
      <c r="J1955" s="726"/>
      <c r="K1955" s="721" t="str">
        <f ca="1">IFERROR(VLOOKUP(C1955,' Disaggregation - Section E '!A$613:J1164,3,0),"")</f>
        <v/>
      </c>
      <c r="L1955" s="721"/>
      <c r="M1955" s="721"/>
      <c r="N1955" s="726"/>
    </row>
    <row r="1956" spans="1:14" x14ac:dyDescent="0.35">
      <c r="A1956" s="721" t="b">
        <v>0</v>
      </c>
      <c r="B1956" s="721"/>
      <c r="C1956" s="721" t="s">
        <v>2913</v>
      </c>
      <c r="D1956" s="734">
        <v>28</v>
      </c>
      <c r="E1956" s="740"/>
      <c r="F1956" s="726"/>
      <c r="G1956" s="723"/>
      <c r="H1956" s="734"/>
      <c r="I1956" s="726"/>
      <c r="J1956" s="726"/>
      <c r="K1956" s="721" t="str">
        <f ca="1">IFERROR(VLOOKUP(C1956,' Disaggregation - Section E '!A$613:J1165,3,0),"")</f>
        <v/>
      </c>
      <c r="L1956" s="721"/>
      <c r="M1956" s="721"/>
      <c r="N1956" s="726"/>
    </row>
    <row r="1957" spans="1:14" x14ac:dyDescent="0.35">
      <c r="A1957" s="721" t="b">
        <v>0</v>
      </c>
      <c r="B1957" s="721"/>
      <c r="C1957" s="721" t="s">
        <v>2914</v>
      </c>
      <c r="D1957" s="734">
        <v>28</v>
      </c>
      <c r="E1957" s="740"/>
      <c r="F1957" s="726"/>
      <c r="G1957" s="723"/>
      <c r="H1957" s="734"/>
      <c r="I1957" s="726"/>
      <c r="J1957" s="726"/>
      <c r="K1957" s="721" t="str">
        <f ca="1">IFERROR(VLOOKUP(C1957,' Disaggregation - Section E '!A$613:J1166,3,0),"")</f>
        <v/>
      </c>
      <c r="L1957" s="721"/>
      <c r="M1957" s="721"/>
      <c r="N1957" s="726"/>
    </row>
    <row r="1958" spans="1:14" x14ac:dyDescent="0.35">
      <c r="A1958" s="721" t="b">
        <v>0</v>
      </c>
      <c r="B1958" s="721"/>
      <c r="C1958" s="721" t="s">
        <v>2915</v>
      </c>
      <c r="D1958" s="734">
        <v>28</v>
      </c>
      <c r="E1958" s="740"/>
      <c r="F1958" s="726"/>
      <c r="G1958" s="723"/>
      <c r="H1958" s="734"/>
      <c r="I1958" s="726"/>
      <c r="J1958" s="726"/>
      <c r="K1958" s="721" t="str">
        <f ca="1">IFERROR(VLOOKUP(C1958,' Disaggregation - Section E '!A$613:J1167,3,0),"")</f>
        <v/>
      </c>
      <c r="L1958" s="721"/>
      <c r="M1958" s="721"/>
      <c r="N1958" s="726"/>
    </row>
    <row r="1959" spans="1:14" x14ac:dyDescent="0.35">
      <c r="A1959" s="721" t="b">
        <v>0</v>
      </c>
      <c r="B1959" s="721"/>
      <c r="C1959" s="721" t="s">
        <v>2916</v>
      </c>
      <c r="D1959" s="734">
        <v>28</v>
      </c>
      <c r="E1959" s="740"/>
      <c r="F1959" s="726"/>
      <c r="G1959" s="723"/>
      <c r="H1959" s="734"/>
      <c r="I1959" s="726"/>
      <c r="J1959" s="726"/>
      <c r="K1959" s="721" t="str">
        <f ca="1">IFERROR(VLOOKUP(C1959,' Disaggregation - Section E '!A$613:J1168,3,0),"")</f>
        <v/>
      </c>
      <c r="L1959" s="721"/>
      <c r="M1959" s="721"/>
      <c r="N1959" s="726"/>
    </row>
    <row r="1960" spans="1:14" x14ac:dyDescent="0.35">
      <c r="A1960" s="721" t="b">
        <v>0</v>
      </c>
      <c r="B1960" s="721"/>
      <c r="C1960" s="721" t="s">
        <v>2917</v>
      </c>
      <c r="D1960" s="734">
        <v>28</v>
      </c>
      <c r="E1960" s="740"/>
      <c r="F1960" s="726"/>
      <c r="G1960" s="723"/>
      <c r="H1960" s="734"/>
      <c r="I1960" s="726"/>
      <c r="J1960" s="726"/>
      <c r="K1960" s="721" t="str">
        <f ca="1">IFERROR(VLOOKUP(C1960,' Disaggregation - Section E '!A$613:J1169,3,0),"")</f>
        <v/>
      </c>
      <c r="L1960" s="721"/>
      <c r="M1960" s="721"/>
      <c r="N1960" s="726"/>
    </row>
    <row r="1961" spans="1:14" x14ac:dyDescent="0.35">
      <c r="A1961" s="721" t="b">
        <v>0</v>
      </c>
      <c r="B1961" s="721"/>
      <c r="C1961" s="721" t="s">
        <v>2918</v>
      </c>
      <c r="D1961" s="734">
        <v>28</v>
      </c>
      <c r="E1961" s="740"/>
      <c r="F1961" s="726"/>
      <c r="G1961" s="723"/>
      <c r="H1961" s="734"/>
      <c r="I1961" s="726"/>
      <c r="J1961" s="726"/>
      <c r="K1961" s="721" t="str">
        <f ca="1">IFERROR(VLOOKUP(C1961,' Disaggregation - Section E '!A$613:J1170,3,0),"")</f>
        <v/>
      </c>
      <c r="L1961" s="721"/>
      <c r="M1961" s="721"/>
      <c r="N1961" s="726"/>
    </row>
    <row r="1962" spans="1:14" x14ac:dyDescent="0.35">
      <c r="A1962" s="721" t="b">
        <v>0</v>
      </c>
      <c r="B1962" s="721"/>
      <c r="C1962" s="721" t="s">
        <v>2919</v>
      </c>
      <c r="D1962" s="734">
        <v>28</v>
      </c>
      <c r="E1962" s="740"/>
      <c r="F1962" s="726"/>
      <c r="G1962" s="723"/>
      <c r="H1962" s="734"/>
      <c r="I1962" s="726"/>
      <c r="J1962" s="726"/>
      <c r="K1962" s="721" t="str">
        <f ca="1">IFERROR(VLOOKUP(C1962,' Disaggregation - Section E '!A$613:J1171,3,0),"")</f>
        <v/>
      </c>
      <c r="L1962" s="721"/>
      <c r="M1962" s="721"/>
      <c r="N1962" s="726"/>
    </row>
    <row r="1963" spans="1:14" x14ac:dyDescent="0.35">
      <c r="A1963" s="721" t="b">
        <v>0</v>
      </c>
      <c r="B1963" s="721"/>
      <c r="C1963" s="721" t="s">
        <v>2920</v>
      </c>
      <c r="D1963" s="734">
        <v>28</v>
      </c>
      <c r="E1963" s="740"/>
      <c r="F1963" s="726"/>
      <c r="G1963" s="723"/>
      <c r="H1963" s="734"/>
      <c r="I1963" s="726"/>
      <c r="J1963" s="726"/>
      <c r="K1963" s="721" t="str">
        <f ca="1">IFERROR(VLOOKUP(C1963,' Disaggregation - Section E '!A$613:J1172,3,0),"")</f>
        <v/>
      </c>
      <c r="L1963" s="721"/>
      <c r="M1963" s="721"/>
      <c r="N1963" s="726"/>
    </row>
    <row r="1964" spans="1:14" x14ac:dyDescent="0.35">
      <c r="A1964" s="721" t="b">
        <v>0</v>
      </c>
      <c r="B1964" s="721"/>
      <c r="C1964" s="721" t="s">
        <v>2921</v>
      </c>
      <c r="D1964" s="734">
        <v>28</v>
      </c>
      <c r="E1964" s="740"/>
      <c r="F1964" s="726"/>
      <c r="G1964" s="723"/>
      <c r="H1964" s="734"/>
      <c r="I1964" s="726"/>
      <c r="J1964" s="726"/>
      <c r="K1964" s="721" t="str">
        <f ca="1">IFERROR(VLOOKUP(C1964,' Disaggregation - Section E '!A$613:J1173,3,0),"")</f>
        <v/>
      </c>
      <c r="L1964" s="721"/>
      <c r="M1964" s="721"/>
      <c r="N1964" s="726"/>
    </row>
    <row r="1965" spans="1:14" x14ac:dyDescent="0.35">
      <c r="A1965" s="721" t="b">
        <v>0</v>
      </c>
      <c r="B1965" s="721"/>
      <c r="C1965" s="721" t="s">
        <v>2922</v>
      </c>
      <c r="D1965" s="734">
        <v>28</v>
      </c>
      <c r="E1965" s="740"/>
      <c r="F1965" s="726"/>
      <c r="G1965" s="723"/>
      <c r="H1965" s="734"/>
      <c r="I1965" s="726"/>
      <c r="J1965" s="726"/>
      <c r="K1965" s="721" t="str">
        <f ca="1">IFERROR(VLOOKUP(C1965,' Disaggregation - Section E '!A$613:J1174,3,0),"")</f>
        <v/>
      </c>
      <c r="L1965" s="721"/>
      <c r="M1965" s="721"/>
      <c r="N1965" s="726"/>
    </row>
    <row r="1966" spans="1:14" x14ac:dyDescent="0.35">
      <c r="A1966" s="721" t="b">
        <v>0</v>
      </c>
      <c r="B1966" s="721"/>
      <c r="C1966" s="721" t="s">
        <v>2923</v>
      </c>
      <c r="D1966" s="734">
        <v>28</v>
      </c>
      <c r="E1966" s="740"/>
      <c r="F1966" s="726"/>
      <c r="G1966" s="723"/>
      <c r="H1966" s="734"/>
      <c r="I1966" s="726"/>
      <c r="J1966" s="726"/>
      <c r="K1966" s="721" t="str">
        <f ca="1">IFERROR(VLOOKUP(C1966,' Disaggregation - Section E '!A$613:J1175,3,0),"")</f>
        <v/>
      </c>
      <c r="L1966" s="721"/>
      <c r="M1966" s="721"/>
      <c r="N1966" s="726"/>
    </row>
    <row r="1967" spans="1:14" x14ac:dyDescent="0.35">
      <c r="A1967" s="721" t="b">
        <v>0</v>
      </c>
      <c r="B1967" s="721"/>
      <c r="C1967" s="721" t="s">
        <v>2924</v>
      </c>
      <c r="D1967" s="734">
        <v>28</v>
      </c>
      <c r="E1967" s="740"/>
      <c r="F1967" s="726"/>
      <c r="G1967" s="723"/>
      <c r="H1967" s="734"/>
      <c r="I1967" s="726"/>
      <c r="J1967" s="726"/>
      <c r="K1967" s="721" t="str">
        <f ca="1">IFERROR(VLOOKUP(C1967,' Disaggregation - Section E '!A$613:J1176,3,0),"")</f>
        <v/>
      </c>
      <c r="L1967" s="721"/>
      <c r="M1967" s="721"/>
      <c r="N1967" s="726"/>
    </row>
    <row r="1968" spans="1:14" x14ac:dyDescent="0.35">
      <c r="A1968" s="721" t="b">
        <v>0</v>
      </c>
      <c r="B1968" s="721"/>
      <c r="C1968" s="721" t="s">
        <v>2925</v>
      </c>
      <c r="D1968" s="734">
        <v>28</v>
      </c>
      <c r="E1968" s="740"/>
      <c r="F1968" s="726"/>
      <c r="G1968" s="723"/>
      <c r="H1968" s="734"/>
      <c r="I1968" s="726"/>
      <c r="J1968" s="726"/>
      <c r="K1968" s="721" t="str">
        <f ca="1">IFERROR(VLOOKUP(C1968,' Disaggregation - Section E '!A$613:J1177,3,0),"")</f>
        <v/>
      </c>
      <c r="L1968" s="721"/>
      <c r="M1968" s="721"/>
      <c r="N1968" s="726"/>
    </row>
    <row r="1969" spans="1:14" x14ac:dyDescent="0.35">
      <c r="A1969" s="721" t="b">
        <v>0</v>
      </c>
      <c r="B1969" s="721"/>
      <c r="C1969" s="721" t="s">
        <v>2926</v>
      </c>
      <c r="D1969" s="734">
        <v>28</v>
      </c>
      <c r="E1969" s="740"/>
      <c r="F1969" s="726"/>
      <c r="G1969" s="723"/>
      <c r="H1969" s="734"/>
      <c r="I1969" s="726"/>
      <c r="J1969" s="726"/>
      <c r="K1969" s="721" t="str">
        <f ca="1">IFERROR(VLOOKUP(C1969,' Disaggregation - Section E '!A$613:J1178,3,0),"")</f>
        <v/>
      </c>
      <c r="L1969" s="721"/>
      <c r="M1969" s="721"/>
      <c r="N1969" s="726"/>
    </row>
    <row r="1970" spans="1:14" x14ac:dyDescent="0.35">
      <c r="A1970" s="721" t="b">
        <v>0</v>
      </c>
      <c r="B1970" s="721"/>
      <c r="C1970" s="721" t="s">
        <v>2927</v>
      </c>
      <c r="D1970" s="734">
        <v>29</v>
      </c>
      <c r="E1970" s="740"/>
      <c r="F1970" s="726"/>
      <c r="G1970" s="723"/>
      <c r="H1970" s="734"/>
      <c r="I1970" s="726"/>
      <c r="J1970" s="726"/>
      <c r="K1970" s="721" t="str">
        <f ca="1">IFERROR(VLOOKUP(C1970,' Disaggregation - Section E '!A$613:J1179,3,0),"")</f>
        <v/>
      </c>
      <c r="L1970" s="721"/>
      <c r="M1970" s="721"/>
      <c r="N1970" s="726"/>
    </row>
    <row r="1971" spans="1:14" x14ac:dyDescent="0.35">
      <c r="A1971" s="721" t="b">
        <v>0</v>
      </c>
      <c r="B1971" s="721"/>
      <c r="C1971" s="721" t="s">
        <v>2928</v>
      </c>
      <c r="D1971" s="734">
        <v>29</v>
      </c>
      <c r="E1971" s="740"/>
      <c r="F1971" s="726"/>
      <c r="G1971" s="723"/>
      <c r="H1971" s="734"/>
      <c r="I1971" s="726"/>
      <c r="J1971" s="726"/>
      <c r="K1971" s="721" t="str">
        <f ca="1">IFERROR(VLOOKUP(C1971,' Disaggregation - Section E '!A$613:J1180,3,0),"")</f>
        <v/>
      </c>
      <c r="L1971" s="721"/>
      <c r="M1971" s="721"/>
      <c r="N1971" s="726"/>
    </row>
    <row r="1972" spans="1:14" x14ac:dyDescent="0.35">
      <c r="A1972" s="721" t="b">
        <v>0</v>
      </c>
      <c r="B1972" s="721"/>
      <c r="C1972" s="721" t="s">
        <v>2929</v>
      </c>
      <c r="D1972" s="734">
        <v>29</v>
      </c>
      <c r="E1972" s="740"/>
      <c r="F1972" s="726"/>
      <c r="G1972" s="723"/>
      <c r="H1972" s="734"/>
      <c r="I1972" s="726"/>
      <c r="J1972" s="726"/>
      <c r="K1972" s="721" t="str">
        <f ca="1">IFERROR(VLOOKUP(C1972,' Disaggregation - Section E '!A$613:J1181,3,0),"")</f>
        <v/>
      </c>
      <c r="L1972" s="721"/>
      <c r="M1972" s="721"/>
      <c r="N1972" s="726"/>
    </row>
    <row r="1973" spans="1:14" x14ac:dyDescent="0.35">
      <c r="A1973" s="721" t="b">
        <v>0</v>
      </c>
      <c r="B1973" s="721"/>
      <c r="C1973" s="721" t="s">
        <v>2930</v>
      </c>
      <c r="D1973" s="734">
        <v>29</v>
      </c>
      <c r="E1973" s="740"/>
      <c r="F1973" s="726"/>
      <c r="G1973" s="723"/>
      <c r="H1973" s="734"/>
      <c r="I1973" s="726"/>
      <c r="J1973" s="726"/>
      <c r="K1973" s="721" t="str">
        <f ca="1">IFERROR(VLOOKUP(C1973,' Disaggregation - Section E '!A$613:J1182,3,0),"")</f>
        <v/>
      </c>
      <c r="L1973" s="721"/>
      <c r="M1973" s="721"/>
      <c r="N1973" s="726"/>
    </row>
    <row r="1974" spans="1:14" x14ac:dyDescent="0.35">
      <c r="A1974" s="721" t="b">
        <v>0</v>
      </c>
      <c r="B1974" s="721"/>
      <c r="C1974" s="721" t="s">
        <v>2931</v>
      </c>
      <c r="D1974" s="734">
        <v>29</v>
      </c>
      <c r="E1974" s="740"/>
      <c r="F1974" s="726"/>
      <c r="G1974" s="723"/>
      <c r="H1974" s="734"/>
      <c r="I1974" s="726"/>
      <c r="J1974" s="726"/>
      <c r="K1974" s="721" t="str">
        <f ca="1">IFERROR(VLOOKUP(C1974,' Disaggregation - Section E '!A$613:J1183,3,0),"")</f>
        <v/>
      </c>
      <c r="L1974" s="721"/>
      <c r="M1974" s="721"/>
      <c r="N1974" s="726"/>
    </row>
    <row r="1975" spans="1:14" x14ac:dyDescent="0.35">
      <c r="A1975" s="721" t="b">
        <v>0</v>
      </c>
      <c r="B1975" s="721"/>
      <c r="C1975" s="721" t="s">
        <v>2932</v>
      </c>
      <c r="D1975" s="734">
        <v>29</v>
      </c>
      <c r="E1975" s="740"/>
      <c r="F1975" s="726"/>
      <c r="G1975" s="723"/>
      <c r="H1975" s="734"/>
      <c r="I1975" s="726"/>
      <c r="J1975" s="726"/>
      <c r="K1975" s="721" t="str">
        <f ca="1">IFERROR(VLOOKUP(C1975,' Disaggregation - Section E '!A$613:J1184,3,0),"")</f>
        <v/>
      </c>
      <c r="L1975" s="721"/>
      <c r="M1975" s="721"/>
      <c r="N1975" s="726"/>
    </row>
    <row r="1976" spans="1:14" x14ac:dyDescent="0.35">
      <c r="A1976" s="721" t="b">
        <v>0</v>
      </c>
      <c r="B1976" s="721"/>
      <c r="C1976" s="721" t="s">
        <v>2933</v>
      </c>
      <c r="D1976" s="734">
        <v>29</v>
      </c>
      <c r="E1976" s="740"/>
      <c r="F1976" s="726"/>
      <c r="G1976" s="723"/>
      <c r="H1976" s="734"/>
      <c r="I1976" s="726"/>
      <c r="J1976" s="726"/>
      <c r="K1976" s="721" t="str">
        <f ca="1">IFERROR(VLOOKUP(C1976,' Disaggregation - Section E '!A$613:J1185,3,0),"")</f>
        <v/>
      </c>
      <c r="L1976" s="721"/>
      <c r="M1976" s="721"/>
      <c r="N1976" s="726"/>
    </row>
    <row r="1977" spans="1:14" x14ac:dyDescent="0.35">
      <c r="A1977" s="721" t="b">
        <v>0</v>
      </c>
      <c r="B1977" s="721"/>
      <c r="C1977" s="721" t="s">
        <v>2934</v>
      </c>
      <c r="D1977" s="734">
        <v>29</v>
      </c>
      <c r="E1977" s="740"/>
      <c r="F1977" s="726"/>
      <c r="G1977" s="723"/>
      <c r="H1977" s="734"/>
      <c r="I1977" s="726"/>
      <c r="J1977" s="726"/>
      <c r="K1977" s="721" t="str">
        <f ca="1">IFERROR(VLOOKUP(C1977,' Disaggregation - Section E '!A$613:J1186,3,0),"")</f>
        <v/>
      </c>
      <c r="L1977" s="721"/>
      <c r="M1977" s="721"/>
      <c r="N1977" s="726"/>
    </row>
    <row r="1978" spans="1:14" x14ac:dyDescent="0.35">
      <c r="A1978" s="721" t="b">
        <v>0</v>
      </c>
      <c r="B1978" s="721"/>
      <c r="C1978" s="721" t="s">
        <v>2935</v>
      </c>
      <c r="D1978" s="734">
        <v>29</v>
      </c>
      <c r="E1978" s="740"/>
      <c r="F1978" s="726"/>
      <c r="G1978" s="723"/>
      <c r="H1978" s="734"/>
      <c r="I1978" s="726"/>
      <c r="J1978" s="726"/>
      <c r="K1978" s="721" t="str">
        <f ca="1">IFERROR(VLOOKUP(C1978,' Disaggregation - Section E '!A$613:J1187,3,0),"")</f>
        <v/>
      </c>
      <c r="L1978" s="721"/>
      <c r="M1978" s="721"/>
      <c r="N1978" s="726"/>
    </row>
    <row r="1979" spans="1:14" x14ac:dyDescent="0.35">
      <c r="A1979" s="721" t="b">
        <v>0</v>
      </c>
      <c r="B1979" s="721"/>
      <c r="C1979" s="721" t="s">
        <v>2936</v>
      </c>
      <c r="D1979" s="734">
        <v>29</v>
      </c>
      <c r="E1979" s="740"/>
      <c r="F1979" s="726"/>
      <c r="G1979" s="723"/>
      <c r="H1979" s="734"/>
      <c r="I1979" s="726"/>
      <c r="J1979" s="726"/>
      <c r="K1979" s="721" t="str">
        <f ca="1">IFERROR(VLOOKUP(C1979,' Disaggregation - Section E '!A$613:J1188,3,0),"")</f>
        <v/>
      </c>
      <c r="L1979" s="721"/>
      <c r="M1979" s="721"/>
      <c r="N1979" s="726"/>
    </row>
    <row r="1980" spans="1:14" x14ac:dyDescent="0.35">
      <c r="A1980" s="721" t="b">
        <v>0</v>
      </c>
      <c r="B1980" s="721"/>
      <c r="C1980" s="721" t="s">
        <v>2937</v>
      </c>
      <c r="D1980" s="734">
        <v>29</v>
      </c>
      <c r="E1980" s="740"/>
      <c r="F1980" s="726"/>
      <c r="G1980" s="723"/>
      <c r="H1980" s="734"/>
      <c r="I1980" s="726"/>
      <c r="J1980" s="726"/>
      <c r="K1980" s="721" t="str">
        <f ca="1">IFERROR(VLOOKUP(C1980,' Disaggregation - Section E '!A$613:J1189,3,0),"")</f>
        <v/>
      </c>
      <c r="L1980" s="721"/>
      <c r="M1980" s="721"/>
      <c r="N1980" s="726"/>
    </row>
    <row r="1981" spans="1:14" x14ac:dyDescent="0.35">
      <c r="A1981" s="721" t="b">
        <v>0</v>
      </c>
      <c r="B1981" s="721"/>
      <c r="C1981" s="721" t="s">
        <v>2938</v>
      </c>
      <c r="D1981" s="734">
        <v>29</v>
      </c>
      <c r="E1981" s="740"/>
      <c r="F1981" s="726"/>
      <c r="G1981" s="723"/>
      <c r="H1981" s="734"/>
      <c r="I1981" s="726"/>
      <c r="J1981" s="726"/>
      <c r="K1981" s="721" t="str">
        <f ca="1">IFERROR(VLOOKUP(C1981,' Disaggregation - Section E '!A$613:J1190,3,0),"")</f>
        <v/>
      </c>
      <c r="L1981" s="721"/>
      <c r="M1981" s="721"/>
      <c r="N1981" s="726"/>
    </row>
    <row r="1982" spans="1:14" x14ac:dyDescent="0.35">
      <c r="A1982" s="721" t="b">
        <v>0</v>
      </c>
      <c r="B1982" s="721"/>
      <c r="C1982" s="721" t="s">
        <v>2939</v>
      </c>
      <c r="D1982" s="734">
        <v>29</v>
      </c>
      <c r="E1982" s="740"/>
      <c r="F1982" s="726"/>
      <c r="G1982" s="723"/>
      <c r="H1982" s="734"/>
      <c r="I1982" s="726"/>
      <c r="J1982" s="726"/>
      <c r="K1982" s="721" t="str">
        <f ca="1">IFERROR(VLOOKUP(C1982,' Disaggregation - Section E '!A$613:J1191,3,0),"")</f>
        <v/>
      </c>
      <c r="L1982" s="721"/>
      <c r="M1982" s="721"/>
      <c r="N1982" s="726"/>
    </row>
    <row r="1983" spans="1:14" x14ac:dyDescent="0.35">
      <c r="A1983" s="721" t="b">
        <v>0</v>
      </c>
      <c r="B1983" s="721"/>
      <c r="C1983" s="721" t="s">
        <v>2940</v>
      </c>
      <c r="D1983" s="734">
        <v>29</v>
      </c>
      <c r="E1983" s="740"/>
      <c r="F1983" s="726"/>
      <c r="G1983" s="723"/>
      <c r="H1983" s="734"/>
      <c r="I1983" s="726"/>
      <c r="J1983" s="726"/>
      <c r="K1983" s="721" t="str">
        <f ca="1">IFERROR(VLOOKUP(C1983,' Disaggregation - Section E '!A$613:J1192,3,0),"")</f>
        <v/>
      </c>
      <c r="L1983" s="721"/>
      <c r="M1983" s="721"/>
      <c r="N1983" s="726"/>
    </row>
    <row r="1984" spans="1:14" x14ac:dyDescent="0.35">
      <c r="A1984" s="721" t="b">
        <v>0</v>
      </c>
      <c r="B1984" s="721"/>
      <c r="C1984" s="721" t="s">
        <v>2941</v>
      </c>
      <c r="D1984" s="734">
        <v>29</v>
      </c>
      <c r="E1984" s="740"/>
      <c r="F1984" s="726"/>
      <c r="G1984" s="723"/>
      <c r="H1984" s="734"/>
      <c r="I1984" s="726"/>
      <c r="J1984" s="726"/>
      <c r="K1984" s="721" t="str">
        <f ca="1">IFERROR(VLOOKUP(C1984,' Disaggregation - Section E '!A$613:J1193,3,0),"")</f>
        <v/>
      </c>
      <c r="L1984" s="721"/>
      <c r="M1984" s="721"/>
      <c r="N1984" s="726"/>
    </row>
    <row r="1985" spans="1:14" x14ac:dyDescent="0.35">
      <c r="A1985" s="721" t="b">
        <v>0</v>
      </c>
      <c r="B1985" s="721"/>
      <c r="C1985" s="721" t="s">
        <v>2942</v>
      </c>
      <c r="D1985" s="734">
        <v>29</v>
      </c>
      <c r="E1985" s="740"/>
      <c r="F1985" s="726"/>
      <c r="G1985" s="723"/>
      <c r="H1985" s="734"/>
      <c r="I1985" s="726"/>
      <c r="J1985" s="726"/>
      <c r="K1985" s="721" t="str">
        <f ca="1">IFERROR(VLOOKUP(C1985,' Disaggregation - Section E '!A$613:J1194,3,0),"")</f>
        <v/>
      </c>
      <c r="L1985" s="721"/>
      <c r="M1985" s="721"/>
      <c r="N1985" s="726"/>
    </row>
    <row r="1986" spans="1:14" x14ac:dyDescent="0.35">
      <c r="A1986" s="721" t="b">
        <v>0</v>
      </c>
      <c r="B1986" s="721"/>
      <c r="C1986" s="721" t="s">
        <v>2943</v>
      </c>
      <c r="D1986" s="734">
        <v>29</v>
      </c>
      <c r="E1986" s="740"/>
      <c r="F1986" s="726"/>
      <c r="G1986" s="723"/>
      <c r="H1986" s="734"/>
      <c r="I1986" s="726"/>
      <c r="J1986" s="726"/>
      <c r="K1986" s="721" t="str">
        <f ca="1">IFERROR(VLOOKUP(C1986,' Disaggregation - Section E '!A$613:J1195,3,0),"")</f>
        <v/>
      </c>
      <c r="L1986" s="721"/>
      <c r="M1986" s="721"/>
      <c r="N1986" s="726"/>
    </row>
    <row r="1987" spans="1:14" x14ac:dyDescent="0.35">
      <c r="A1987" s="721" t="b">
        <v>0</v>
      </c>
      <c r="B1987" s="721"/>
      <c r="C1987" s="721" t="s">
        <v>2944</v>
      </c>
      <c r="D1987" s="734">
        <v>29</v>
      </c>
      <c r="E1987" s="740"/>
      <c r="F1987" s="726"/>
      <c r="G1987" s="723"/>
      <c r="H1987" s="734"/>
      <c r="I1987" s="726"/>
      <c r="J1987" s="726"/>
      <c r="K1987" s="721" t="str">
        <f ca="1">IFERROR(VLOOKUP(C1987,' Disaggregation - Section E '!A$613:J1196,3,0),"")</f>
        <v/>
      </c>
      <c r="L1987" s="721"/>
      <c r="M1987" s="721"/>
      <c r="N1987" s="726"/>
    </row>
    <row r="1988" spans="1:14" x14ac:dyDescent="0.35">
      <c r="A1988" s="721" t="b">
        <v>0</v>
      </c>
      <c r="B1988" s="721"/>
      <c r="C1988" s="721" t="s">
        <v>2945</v>
      </c>
      <c r="D1988" s="734">
        <v>29</v>
      </c>
      <c r="E1988" s="740"/>
      <c r="F1988" s="726"/>
      <c r="G1988" s="723"/>
      <c r="H1988" s="734"/>
      <c r="I1988" s="726"/>
      <c r="J1988" s="726"/>
      <c r="K1988" s="721" t="str">
        <f ca="1">IFERROR(VLOOKUP(C1988,' Disaggregation - Section E '!A$613:J1197,3,0),"")</f>
        <v/>
      </c>
      <c r="L1988" s="721"/>
      <c r="M1988" s="721"/>
      <c r="N1988" s="726"/>
    </row>
    <row r="1989" spans="1:14" x14ac:dyDescent="0.35">
      <c r="A1989" s="721" t="b">
        <v>0</v>
      </c>
      <c r="B1989" s="721"/>
      <c r="C1989" s="721" t="s">
        <v>2946</v>
      </c>
      <c r="D1989" s="734">
        <v>29</v>
      </c>
      <c r="E1989" s="740"/>
      <c r="F1989" s="726"/>
      <c r="G1989" s="723"/>
      <c r="H1989" s="734"/>
      <c r="I1989" s="726"/>
      <c r="J1989" s="726"/>
      <c r="K1989" s="721" t="str">
        <f ca="1">IFERROR(VLOOKUP(C1989,' Disaggregation - Section E '!A$613:J1198,3,0),"")</f>
        <v/>
      </c>
      <c r="L1989" s="721"/>
      <c r="M1989" s="721"/>
      <c r="N1989" s="726"/>
    </row>
    <row r="1990" spans="1:14" x14ac:dyDescent="0.35">
      <c r="A1990" s="721" t="b">
        <v>0</v>
      </c>
      <c r="B1990" s="721"/>
      <c r="C1990" s="721" t="s">
        <v>2947</v>
      </c>
      <c r="D1990" s="734">
        <v>30</v>
      </c>
      <c r="E1990" s="740"/>
      <c r="F1990" s="726"/>
      <c r="G1990" s="723"/>
      <c r="H1990" s="734"/>
      <c r="I1990" s="726"/>
      <c r="J1990" s="726"/>
      <c r="K1990" s="721" t="str">
        <f ca="1">IFERROR(VLOOKUP(C1990,' Disaggregation - Section E '!A$613:J1199,3,0),"")</f>
        <v/>
      </c>
      <c r="L1990" s="721"/>
      <c r="M1990" s="721"/>
      <c r="N1990" s="726"/>
    </row>
    <row r="1991" spans="1:14" x14ac:dyDescent="0.35">
      <c r="A1991" s="721" t="b">
        <v>0</v>
      </c>
      <c r="B1991" s="721"/>
      <c r="C1991" s="721" t="s">
        <v>2948</v>
      </c>
      <c r="D1991" s="734">
        <v>30</v>
      </c>
      <c r="E1991" s="740"/>
      <c r="F1991" s="726"/>
      <c r="G1991" s="723"/>
      <c r="H1991" s="734"/>
      <c r="I1991" s="726"/>
      <c r="J1991" s="726"/>
      <c r="K1991" s="721" t="str">
        <f ca="1">IFERROR(VLOOKUP(C1991,' Disaggregation - Section E '!A$613:J1200,3,0),"")</f>
        <v/>
      </c>
      <c r="L1991" s="721"/>
      <c r="M1991" s="721"/>
      <c r="N1991" s="726"/>
    </row>
    <row r="1992" spans="1:14" x14ac:dyDescent="0.35">
      <c r="A1992" s="721" t="b">
        <v>0</v>
      </c>
      <c r="B1992" s="721"/>
      <c r="C1992" s="721" t="s">
        <v>2949</v>
      </c>
      <c r="D1992" s="734">
        <v>30</v>
      </c>
      <c r="E1992" s="740"/>
      <c r="F1992" s="726"/>
      <c r="G1992" s="723"/>
      <c r="H1992" s="734"/>
      <c r="I1992" s="726"/>
      <c r="J1992" s="726"/>
      <c r="K1992" s="721" t="str">
        <f ca="1">IFERROR(VLOOKUP(C1992,' Disaggregation - Section E '!A$613:J1201,3,0),"")</f>
        <v/>
      </c>
      <c r="L1992" s="721"/>
      <c r="M1992" s="721"/>
      <c r="N1992" s="726"/>
    </row>
    <row r="1993" spans="1:14" x14ac:dyDescent="0.35">
      <c r="A1993" s="721" t="b">
        <v>0</v>
      </c>
      <c r="B1993" s="721"/>
      <c r="C1993" s="721" t="s">
        <v>2950</v>
      </c>
      <c r="D1993" s="734">
        <v>30</v>
      </c>
      <c r="E1993" s="740"/>
      <c r="F1993" s="726"/>
      <c r="G1993" s="723"/>
      <c r="H1993" s="734"/>
      <c r="I1993" s="726"/>
      <c r="J1993" s="726"/>
      <c r="K1993" s="721" t="str">
        <f ca="1">IFERROR(VLOOKUP(C1993,' Disaggregation - Section E '!A$613:J1202,3,0),"")</f>
        <v/>
      </c>
      <c r="L1993" s="721"/>
      <c r="M1993" s="721"/>
      <c r="N1993" s="726"/>
    </row>
    <row r="1994" spans="1:14" x14ac:dyDescent="0.35">
      <c r="A1994" s="721" t="b">
        <v>0</v>
      </c>
      <c r="B1994" s="721"/>
      <c r="C1994" s="721" t="s">
        <v>2951</v>
      </c>
      <c r="D1994" s="734">
        <v>30</v>
      </c>
      <c r="E1994" s="740"/>
      <c r="F1994" s="726"/>
      <c r="G1994" s="723"/>
      <c r="H1994" s="734"/>
      <c r="I1994" s="726"/>
      <c r="J1994" s="726"/>
      <c r="K1994" s="721" t="str">
        <f ca="1">IFERROR(VLOOKUP(C1994,' Disaggregation - Section E '!A$613:J1203,3,0),"")</f>
        <v/>
      </c>
      <c r="L1994" s="721"/>
      <c r="M1994" s="721"/>
      <c r="N1994" s="726"/>
    </row>
    <row r="1995" spans="1:14" x14ac:dyDescent="0.35">
      <c r="A1995" s="721" t="b">
        <v>0</v>
      </c>
      <c r="B1995" s="721"/>
      <c r="C1995" s="721" t="s">
        <v>2952</v>
      </c>
      <c r="D1995" s="734">
        <v>30</v>
      </c>
      <c r="E1995" s="740"/>
      <c r="F1995" s="726"/>
      <c r="G1995" s="723"/>
      <c r="H1995" s="734"/>
      <c r="I1995" s="726"/>
      <c r="J1995" s="726"/>
      <c r="K1995" s="721" t="str">
        <f ca="1">IFERROR(VLOOKUP(C1995,' Disaggregation - Section E '!A$613:J1204,3,0),"")</f>
        <v/>
      </c>
      <c r="L1995" s="721"/>
      <c r="M1995" s="721"/>
      <c r="N1995" s="726"/>
    </row>
    <row r="1996" spans="1:14" x14ac:dyDescent="0.35">
      <c r="A1996" s="721" t="b">
        <v>0</v>
      </c>
      <c r="B1996" s="721"/>
      <c r="C1996" s="721" t="s">
        <v>2953</v>
      </c>
      <c r="D1996" s="734">
        <v>30</v>
      </c>
      <c r="E1996" s="740"/>
      <c r="F1996" s="726"/>
      <c r="G1996" s="723"/>
      <c r="H1996" s="734"/>
      <c r="I1996" s="726"/>
      <c r="J1996" s="726"/>
      <c r="K1996" s="721" t="str">
        <f ca="1">IFERROR(VLOOKUP(C1996,' Disaggregation - Section E '!A$613:J1205,3,0),"")</f>
        <v/>
      </c>
      <c r="L1996" s="721"/>
      <c r="M1996" s="721"/>
      <c r="N1996" s="726"/>
    </row>
    <row r="1997" spans="1:14" x14ac:dyDescent="0.35">
      <c r="A1997" s="721" t="b">
        <v>0</v>
      </c>
      <c r="B1997" s="721"/>
      <c r="C1997" s="721" t="s">
        <v>2954</v>
      </c>
      <c r="D1997" s="734">
        <v>30</v>
      </c>
      <c r="E1997" s="740"/>
      <c r="F1997" s="726"/>
      <c r="G1997" s="723"/>
      <c r="H1997" s="734"/>
      <c r="I1997" s="726"/>
      <c r="J1997" s="726"/>
      <c r="K1997" s="721" t="str">
        <f ca="1">IFERROR(VLOOKUP(C1997,' Disaggregation - Section E '!A$613:J1206,3,0),"")</f>
        <v/>
      </c>
      <c r="L1997" s="721"/>
      <c r="M1997" s="721"/>
      <c r="N1997" s="726"/>
    </row>
    <row r="1998" spans="1:14" x14ac:dyDescent="0.35">
      <c r="A1998" s="721" t="b">
        <v>0</v>
      </c>
      <c r="B1998" s="721"/>
      <c r="C1998" s="721" t="s">
        <v>2955</v>
      </c>
      <c r="D1998" s="734">
        <v>30</v>
      </c>
      <c r="E1998" s="740"/>
      <c r="F1998" s="726"/>
      <c r="G1998" s="723"/>
      <c r="H1998" s="734"/>
      <c r="I1998" s="726"/>
      <c r="J1998" s="726"/>
      <c r="K1998" s="721" t="str">
        <f ca="1">IFERROR(VLOOKUP(C1998,' Disaggregation - Section E '!A$613:J1207,3,0),"")</f>
        <v/>
      </c>
      <c r="L1998" s="721"/>
      <c r="M1998" s="721"/>
      <c r="N1998" s="726"/>
    </row>
    <row r="1999" spans="1:14" x14ac:dyDescent="0.35">
      <c r="A1999" s="721" t="b">
        <v>0</v>
      </c>
      <c r="B1999" s="721"/>
      <c r="C1999" s="721" t="s">
        <v>2956</v>
      </c>
      <c r="D1999" s="734">
        <v>30</v>
      </c>
      <c r="E1999" s="740"/>
      <c r="F1999" s="726"/>
      <c r="G1999" s="723"/>
      <c r="H1999" s="734"/>
      <c r="I1999" s="726"/>
      <c r="J1999" s="726"/>
      <c r="K1999" s="721" t="str">
        <f ca="1">IFERROR(VLOOKUP(C1999,' Disaggregation - Section E '!A$613:J1208,3,0),"")</f>
        <v/>
      </c>
      <c r="L1999" s="721"/>
      <c r="M1999" s="721"/>
      <c r="N1999" s="726"/>
    </row>
    <row r="2000" spans="1:14" x14ac:dyDescent="0.35">
      <c r="A2000" s="721" t="b">
        <v>0</v>
      </c>
      <c r="B2000" s="721"/>
      <c r="C2000" s="721" t="s">
        <v>2957</v>
      </c>
      <c r="D2000" s="734">
        <v>30</v>
      </c>
      <c r="E2000" s="740"/>
      <c r="F2000" s="726"/>
      <c r="G2000" s="723"/>
      <c r="H2000" s="734"/>
      <c r="I2000" s="726"/>
      <c r="J2000" s="726"/>
      <c r="K2000" s="721" t="str">
        <f ca="1">IFERROR(VLOOKUP(C2000,' Disaggregation - Section E '!A$613:J1209,3,0),"")</f>
        <v/>
      </c>
      <c r="L2000" s="721"/>
      <c r="M2000" s="721"/>
      <c r="N2000" s="726"/>
    </row>
    <row r="2001" spans="1:14" x14ac:dyDescent="0.35">
      <c r="A2001" s="721" t="b">
        <v>0</v>
      </c>
      <c r="B2001" s="721"/>
      <c r="C2001" s="721" t="s">
        <v>2958</v>
      </c>
      <c r="D2001" s="734">
        <v>30</v>
      </c>
      <c r="E2001" s="740"/>
      <c r="F2001" s="726"/>
      <c r="G2001" s="723"/>
      <c r="H2001" s="734"/>
      <c r="I2001" s="726"/>
      <c r="J2001" s="726"/>
      <c r="K2001" s="721" t="str">
        <f ca="1">IFERROR(VLOOKUP(C2001,' Disaggregation - Section E '!A$613:J1210,3,0),"")</f>
        <v/>
      </c>
      <c r="L2001" s="721"/>
      <c r="M2001" s="721"/>
      <c r="N2001" s="726"/>
    </row>
    <row r="2002" spans="1:14" x14ac:dyDescent="0.35">
      <c r="A2002" s="721" t="b">
        <v>0</v>
      </c>
      <c r="B2002" s="721"/>
      <c r="C2002" s="721" t="s">
        <v>2959</v>
      </c>
      <c r="D2002" s="734">
        <v>30</v>
      </c>
      <c r="E2002" s="740"/>
      <c r="F2002" s="726"/>
      <c r="G2002" s="723"/>
      <c r="H2002" s="734"/>
      <c r="I2002" s="726"/>
      <c r="J2002" s="726"/>
      <c r="K2002" s="721" t="str">
        <f ca="1">IFERROR(VLOOKUP(C2002,' Disaggregation - Section E '!A$613:J1211,3,0),"")</f>
        <v/>
      </c>
      <c r="L2002" s="721"/>
      <c r="M2002" s="721"/>
      <c r="N2002" s="726"/>
    </row>
    <row r="2003" spans="1:14" x14ac:dyDescent="0.35">
      <c r="A2003" s="721" t="b">
        <v>0</v>
      </c>
      <c r="B2003" s="721"/>
      <c r="C2003" s="721" t="s">
        <v>2960</v>
      </c>
      <c r="D2003" s="734">
        <v>30</v>
      </c>
      <c r="E2003" s="740"/>
      <c r="F2003" s="726"/>
      <c r="G2003" s="723"/>
      <c r="H2003" s="734"/>
      <c r="I2003" s="726"/>
      <c r="J2003" s="726"/>
      <c r="K2003" s="721" t="str">
        <f ca="1">IFERROR(VLOOKUP(C2003,' Disaggregation - Section E '!A$613:J1212,3,0),"")</f>
        <v/>
      </c>
      <c r="L2003" s="721"/>
      <c r="M2003" s="721"/>
      <c r="N2003" s="726"/>
    </row>
    <row r="2004" spans="1:14" x14ac:dyDescent="0.35">
      <c r="A2004" s="721" t="b">
        <v>0</v>
      </c>
      <c r="B2004" s="721"/>
      <c r="C2004" s="721" t="s">
        <v>2961</v>
      </c>
      <c r="D2004" s="734">
        <v>30</v>
      </c>
      <c r="E2004" s="740"/>
      <c r="F2004" s="726"/>
      <c r="G2004" s="723"/>
      <c r="H2004" s="734"/>
      <c r="I2004" s="726"/>
      <c r="J2004" s="726"/>
      <c r="K2004" s="721" t="str">
        <f ca="1">IFERROR(VLOOKUP(C2004,' Disaggregation - Section E '!A$613:J1213,3,0),"")</f>
        <v/>
      </c>
      <c r="L2004" s="721"/>
      <c r="M2004" s="721"/>
      <c r="N2004" s="726"/>
    </row>
    <row r="2005" spans="1:14" x14ac:dyDescent="0.35">
      <c r="A2005" s="721" t="b">
        <v>0</v>
      </c>
      <c r="B2005" s="721"/>
      <c r="C2005" s="721" t="s">
        <v>2962</v>
      </c>
      <c r="D2005" s="734">
        <v>30</v>
      </c>
      <c r="E2005" s="740"/>
      <c r="F2005" s="726"/>
      <c r="G2005" s="723"/>
      <c r="H2005" s="734"/>
      <c r="I2005" s="726"/>
      <c r="J2005" s="726"/>
      <c r="K2005" s="721" t="str">
        <f ca="1">IFERROR(VLOOKUP(C2005,' Disaggregation - Section E '!A$613:J1214,3,0),"")</f>
        <v/>
      </c>
      <c r="L2005" s="721"/>
      <c r="M2005" s="721"/>
      <c r="N2005" s="726"/>
    </row>
    <row r="2006" spans="1:14" x14ac:dyDescent="0.35">
      <c r="A2006" s="721" t="b">
        <v>0</v>
      </c>
      <c r="B2006" s="721"/>
      <c r="C2006" s="721" t="s">
        <v>2963</v>
      </c>
      <c r="D2006" s="734">
        <v>30</v>
      </c>
      <c r="E2006" s="740"/>
      <c r="F2006" s="726"/>
      <c r="G2006" s="723"/>
      <c r="H2006" s="734"/>
      <c r="I2006" s="726"/>
      <c r="J2006" s="726"/>
      <c r="K2006" s="721" t="str">
        <f ca="1">IFERROR(VLOOKUP(C2006,' Disaggregation - Section E '!A$613:J1215,3,0),"")</f>
        <v/>
      </c>
      <c r="L2006" s="721"/>
      <c r="M2006" s="721"/>
      <c r="N2006" s="726"/>
    </row>
    <row r="2007" spans="1:14" x14ac:dyDescent="0.35">
      <c r="A2007" s="721" t="b">
        <v>0</v>
      </c>
      <c r="B2007" s="721"/>
      <c r="C2007" s="721" t="s">
        <v>2964</v>
      </c>
      <c r="D2007" s="734">
        <v>30</v>
      </c>
      <c r="E2007" s="740"/>
      <c r="F2007" s="726"/>
      <c r="G2007" s="723"/>
      <c r="H2007" s="734"/>
      <c r="I2007" s="726"/>
      <c r="J2007" s="726"/>
      <c r="K2007" s="721" t="str">
        <f ca="1">IFERROR(VLOOKUP(C2007,' Disaggregation - Section E '!A$613:J1216,3,0),"")</f>
        <v/>
      </c>
      <c r="L2007" s="721"/>
      <c r="M2007" s="721"/>
      <c r="N2007" s="726"/>
    </row>
    <row r="2008" spans="1:14" x14ac:dyDescent="0.35">
      <c r="A2008" s="721" t="b">
        <v>0</v>
      </c>
      <c r="B2008" s="721"/>
      <c r="C2008" s="721" t="s">
        <v>2965</v>
      </c>
      <c r="D2008" s="734">
        <v>30</v>
      </c>
      <c r="E2008" s="740"/>
      <c r="F2008" s="726"/>
      <c r="G2008" s="723"/>
      <c r="H2008" s="734"/>
      <c r="I2008" s="726"/>
      <c r="J2008" s="726"/>
      <c r="K2008" s="721" t="str">
        <f ca="1">IFERROR(VLOOKUP(C2008,' Disaggregation - Section E '!A$613:J1217,3,0),"")</f>
        <v/>
      </c>
      <c r="L2008" s="721"/>
      <c r="M2008" s="721"/>
      <c r="N2008" s="726"/>
    </row>
    <row r="2009" spans="1:14" x14ac:dyDescent="0.35">
      <c r="A2009" s="721" t="b">
        <v>0</v>
      </c>
      <c r="B2009" s="721"/>
      <c r="C2009" s="721" t="s">
        <v>2966</v>
      </c>
      <c r="D2009" s="734">
        <v>30</v>
      </c>
      <c r="E2009" s="740"/>
      <c r="F2009" s="726"/>
      <c r="G2009" s="723"/>
      <c r="H2009" s="734"/>
      <c r="I2009" s="726"/>
      <c r="J2009" s="726"/>
      <c r="K2009" s="721" t="str">
        <f ca="1">IFERROR(VLOOKUP(C2009,' Disaggregation - Section E '!A$613:J1218,3,0),"")</f>
        <v/>
      </c>
      <c r="L2009" s="721"/>
      <c r="M2009" s="721"/>
      <c r="N2009" s="726"/>
    </row>
    <row r="2010" spans="1:14" x14ac:dyDescent="0.35">
      <c r="A2010" s="721" t="b">
        <f t="shared" ref="A2010:A2073" ca="1" si="131">IF(AND(OR(E2010&lt;&gt;"",G2010&lt;&gt;"",H2010&lt;&gt;""),M2010&lt;&gt;""),TRUE,FALSE)</f>
        <v>0</v>
      </c>
      <c r="B2010" s="721"/>
      <c r="C2010" s="732" t="str">
        <f ca="1">IF(ROW()=1409,"",OFFSET(B2008,-COUNTA(D$1408:D2010)+3,1))</f>
        <v>a161R00000O3JxCQAV</v>
      </c>
      <c r="D2010" s="734"/>
      <c r="E2010" s="740" t="str">
        <f ca="1">IFERROR(IF(VLOOKUP(C2010,' Disaggregation - Section E '!A$613:J1219,7,0)=0,"",VLOOKUP(C2010,' Disaggregation - Section E '!A$613:J1219,7,0)*100),"")</f>
        <v/>
      </c>
      <c r="F2010" s="726" t="str">
        <f ca="1">IFERROR(VLOOKUP(C2010,' Disaggregation - Section E '!A$613:J1219,5,0),"")</f>
        <v/>
      </c>
      <c r="G2010" s="723" t="str">
        <f ca="1">IFERROR(IF(VLOOKUP(C2010,' Disaggregation - Section E '!A$613:J1219,6,0)=0,"",VLOOKUP(C2010,' Disaggregation - Section E '!A$613:J1219,6,0)),"")</f>
        <v/>
      </c>
      <c r="H2010" s="734" t="str">
        <f ca="1">IFERROR(IF(INDEX(' Disaggregation - Section E '!F$613:F1219,MATCH(C2010,' Disaggregation - Section E '!A$613:A1219,0)+1,1)&lt;&gt;0,INDEX(' Disaggregation - Section E '!F$613:F1219,MATCH(C2010,' Disaggregation - Section E '!A$613:A1219,0)+1,1),""),"")</f>
        <v/>
      </c>
      <c r="I2010" s="726" t="str">
        <f ca="1">IFERROR(IF(VLOOKUP(C2010,' Disaggregation - Section E '!A$613:J1219,8,0)=0,"",VLOOKUP(C2010,' Disaggregation - Section E '!A$613:J1219,8,0)),"")</f>
        <v/>
      </c>
      <c r="J2010" s="726" t="str">
        <f ca="1">IFERROR(IF(VLOOKUP(C2010,' Disaggregation - Section E '!A$613:J1219,9,0)=0,"",VLOOKUP(C2010,' Disaggregation - Section E '!A$613:J1219,9,0)),"")</f>
        <v/>
      </c>
      <c r="K2010" s="721" t="str">
        <f ca="1">IFERROR(VLOOKUP(C2010,' Disaggregation - Section E '!A$613:J1219,3,0),"")</f>
        <v/>
      </c>
      <c r="L2010" s="721"/>
      <c r="M2010" s="721" t="str">
        <f ca="1">IFERROR(IF(VLOOKUP(C2010,' Disaggregation - Section E '!A$613:P1219,16,0)=0,"",VLOOKUP(C2010,' Disaggregation - Section E '!A$613:P1219,16,0)),"")</f>
        <v/>
      </c>
      <c r="N2010" s="726" t="str">
        <f ca="1">IFERROR(IF(VLOOKUP(C2010,' Disaggregation - Section E '!A$613:J1219,10,0)=0,"",VLOOKUP(C2010,' Disaggregation - Section E '!A$613:J1219,10,0)),"")</f>
        <v/>
      </c>
    </row>
    <row r="2011" spans="1:14" x14ac:dyDescent="0.35">
      <c r="A2011" s="721" t="b">
        <f t="shared" ca="1" si="131"/>
        <v>0</v>
      </c>
      <c r="B2011" s="721"/>
      <c r="C2011" s="732" t="str">
        <f ca="1">IF(ROW()=1409,"",OFFSET(B2009,-COUNTA(D$1408:D2011)+3,1))</f>
        <v>a161R00000O3JxDQAV</v>
      </c>
      <c r="D2011" s="734"/>
      <c r="E2011" s="740" t="str">
        <f ca="1">IFERROR(IF(VLOOKUP(C2011,' Disaggregation - Section E '!A$613:J1220,7,0)=0,"",VLOOKUP(C2011,' Disaggregation - Section E '!A$613:J1220,7,0)*100),"")</f>
        <v/>
      </c>
      <c r="F2011" s="726" t="str">
        <f ca="1">IFERROR(VLOOKUP(C2011,' Disaggregation - Section E '!A$613:J1220,5,0),"")</f>
        <v/>
      </c>
      <c r="G2011" s="723" t="str">
        <f ca="1">IFERROR(IF(VLOOKUP(C2011,' Disaggregation - Section E '!A$613:J1220,6,0)=0,"",VLOOKUP(C2011,' Disaggregation - Section E '!A$613:J1220,6,0)),"")</f>
        <v/>
      </c>
      <c r="H2011" s="734" t="str">
        <f ca="1">IFERROR(IF(INDEX(' Disaggregation - Section E '!F$613:F1220,MATCH(C2011,' Disaggregation - Section E '!A$613:A1220,0)+1,1)&lt;&gt;0,INDEX(' Disaggregation - Section E '!F$613:F1220,MATCH(C2011,' Disaggregation - Section E '!A$613:A1220,0)+1,1),""),"")</f>
        <v/>
      </c>
      <c r="I2011" s="726" t="str">
        <f ca="1">IFERROR(IF(VLOOKUP(C2011,' Disaggregation - Section E '!A$613:J1220,8,0)=0,"",VLOOKUP(C2011,' Disaggregation - Section E '!A$613:J1220,8,0)),"")</f>
        <v/>
      </c>
      <c r="J2011" s="726" t="str">
        <f ca="1">IFERROR(IF(VLOOKUP(C2011,' Disaggregation - Section E '!A$613:J1220,9,0)=0,"",VLOOKUP(C2011,' Disaggregation - Section E '!A$613:J1220,9,0)),"")</f>
        <v/>
      </c>
      <c r="K2011" s="721" t="str">
        <f ca="1">IFERROR(VLOOKUP(C2011,' Disaggregation - Section E '!A$613:J1220,3,0),"")</f>
        <v/>
      </c>
      <c r="L2011" s="721"/>
      <c r="M2011" s="721" t="str">
        <f ca="1">IFERROR(IF(VLOOKUP(C2011,' Disaggregation - Section E '!A$613:P1220,16,0)=0,"",VLOOKUP(C2011,' Disaggregation - Section E '!A$613:P1220,16,0)),"")</f>
        <v/>
      </c>
      <c r="N2011" s="726" t="str">
        <f ca="1">IFERROR(IF(VLOOKUP(C2011,' Disaggregation - Section E '!A$613:J1220,10,0)=0,"",VLOOKUP(C2011,' Disaggregation - Section E '!A$613:J1220,10,0)),"")</f>
        <v/>
      </c>
    </row>
    <row r="2012" spans="1:14" x14ac:dyDescent="0.35">
      <c r="A2012" s="721" t="b">
        <f t="shared" ca="1" si="131"/>
        <v>0</v>
      </c>
      <c r="B2012" s="721"/>
      <c r="C2012" s="732" t="str">
        <f ca="1">IF(ROW()=1409,"",OFFSET(B2010,-COUNTA(D$1408:D2012)+3,1))</f>
        <v>a161R00000O3JxEQAV</v>
      </c>
      <c r="D2012" s="734"/>
      <c r="E2012" s="740" t="str">
        <f ca="1">IFERROR(IF(VLOOKUP(C2012,' Disaggregation - Section E '!A$613:J1221,7,0)=0,"",VLOOKUP(C2012,' Disaggregation - Section E '!A$613:J1221,7,0)*100),"")</f>
        <v/>
      </c>
      <c r="F2012" s="726" t="str">
        <f ca="1">IFERROR(VLOOKUP(C2012,' Disaggregation - Section E '!A$613:J1221,5,0),"")</f>
        <v/>
      </c>
      <c r="G2012" s="723" t="str">
        <f ca="1">IFERROR(IF(VLOOKUP(C2012,' Disaggregation - Section E '!A$613:J1221,6,0)=0,"",VLOOKUP(C2012,' Disaggregation - Section E '!A$613:J1221,6,0)),"")</f>
        <v/>
      </c>
      <c r="H2012" s="734" t="str">
        <f ca="1">IFERROR(IF(INDEX(' Disaggregation - Section E '!F$613:F1221,MATCH(C2012,' Disaggregation - Section E '!A$613:A1221,0)+1,1)&lt;&gt;0,INDEX(' Disaggregation - Section E '!F$613:F1221,MATCH(C2012,' Disaggregation - Section E '!A$613:A1221,0)+1,1),""),"")</f>
        <v/>
      </c>
      <c r="I2012" s="726" t="str">
        <f ca="1">IFERROR(IF(VLOOKUP(C2012,' Disaggregation - Section E '!A$613:J1221,8,0)=0,"",VLOOKUP(C2012,' Disaggregation - Section E '!A$613:J1221,8,0)),"")</f>
        <v/>
      </c>
      <c r="J2012" s="726" t="str">
        <f ca="1">IFERROR(IF(VLOOKUP(C2012,' Disaggregation - Section E '!A$613:J1221,9,0)=0,"",VLOOKUP(C2012,' Disaggregation - Section E '!A$613:J1221,9,0)),"")</f>
        <v/>
      </c>
      <c r="K2012" s="721" t="str">
        <f ca="1">IFERROR(VLOOKUP(C2012,' Disaggregation - Section E '!A$613:J1221,3,0),"")</f>
        <v/>
      </c>
      <c r="L2012" s="721"/>
      <c r="M2012" s="721" t="str">
        <f ca="1">IFERROR(IF(VLOOKUP(C2012,' Disaggregation - Section E '!A$613:P1221,16,0)=0,"",VLOOKUP(C2012,' Disaggregation - Section E '!A$613:P1221,16,0)),"")</f>
        <v/>
      </c>
      <c r="N2012" s="726" t="str">
        <f ca="1">IFERROR(IF(VLOOKUP(C2012,' Disaggregation - Section E '!A$613:J1221,10,0)=0,"",VLOOKUP(C2012,' Disaggregation - Section E '!A$613:J1221,10,0)),"")</f>
        <v/>
      </c>
    </row>
    <row r="2013" spans="1:14" x14ac:dyDescent="0.35">
      <c r="A2013" s="721" t="b">
        <f t="shared" ca="1" si="131"/>
        <v>0</v>
      </c>
      <c r="B2013" s="721"/>
      <c r="C2013" s="732" t="str">
        <f ca="1">IF(ROW()=1409,"",OFFSET(B2011,-COUNTA(D$1408:D2013)+3,1))</f>
        <v>a161R00000O3JxFQAV</v>
      </c>
      <c r="D2013" s="734"/>
      <c r="E2013" s="740" t="str">
        <f ca="1">IFERROR(IF(VLOOKUP(C2013,' Disaggregation - Section E '!A$613:J1222,7,0)=0,"",VLOOKUP(C2013,' Disaggregation - Section E '!A$613:J1222,7,0)*100),"")</f>
        <v/>
      </c>
      <c r="F2013" s="726" t="str">
        <f ca="1">IFERROR(VLOOKUP(C2013,' Disaggregation - Section E '!A$613:J1222,5,0),"")</f>
        <v/>
      </c>
      <c r="G2013" s="723" t="str">
        <f ca="1">IFERROR(IF(VLOOKUP(C2013,' Disaggregation - Section E '!A$613:J1222,6,0)=0,"",VLOOKUP(C2013,' Disaggregation - Section E '!A$613:J1222,6,0)),"")</f>
        <v/>
      </c>
      <c r="H2013" s="734" t="str">
        <f ca="1">IFERROR(IF(INDEX(' Disaggregation - Section E '!F$613:F1222,MATCH(C2013,' Disaggregation - Section E '!A$613:A1222,0)+1,1)&lt;&gt;0,INDEX(' Disaggregation - Section E '!F$613:F1222,MATCH(C2013,' Disaggregation - Section E '!A$613:A1222,0)+1,1),""),"")</f>
        <v/>
      </c>
      <c r="I2013" s="726" t="str">
        <f ca="1">IFERROR(IF(VLOOKUP(C2013,' Disaggregation - Section E '!A$613:J1222,8,0)=0,"",VLOOKUP(C2013,' Disaggregation - Section E '!A$613:J1222,8,0)),"")</f>
        <v/>
      </c>
      <c r="J2013" s="726" t="str">
        <f ca="1">IFERROR(IF(VLOOKUP(C2013,' Disaggregation - Section E '!A$613:J1222,9,0)=0,"",VLOOKUP(C2013,' Disaggregation - Section E '!A$613:J1222,9,0)),"")</f>
        <v/>
      </c>
      <c r="K2013" s="721" t="str">
        <f ca="1">IFERROR(VLOOKUP(C2013,' Disaggregation - Section E '!A$613:J1222,3,0),"")</f>
        <v/>
      </c>
      <c r="L2013" s="721"/>
      <c r="M2013" s="721" t="str">
        <f ca="1">IFERROR(IF(VLOOKUP(C2013,' Disaggregation - Section E '!A$613:P1222,16,0)=0,"",VLOOKUP(C2013,' Disaggregation - Section E '!A$613:P1222,16,0)),"")</f>
        <v/>
      </c>
      <c r="N2013" s="726" t="str">
        <f ca="1">IFERROR(IF(VLOOKUP(C2013,' Disaggregation - Section E '!A$613:J1222,10,0)=0,"",VLOOKUP(C2013,' Disaggregation - Section E '!A$613:J1222,10,0)),"")</f>
        <v/>
      </c>
    </row>
    <row r="2014" spans="1:14" x14ac:dyDescent="0.35">
      <c r="A2014" s="721" t="b">
        <f t="shared" ca="1" si="131"/>
        <v>0</v>
      </c>
      <c r="B2014" s="721"/>
      <c r="C2014" s="732" t="str">
        <f ca="1">IF(ROW()=1409,"",OFFSET(B2012,-COUNTA(D$1408:D2014)+3,1))</f>
        <v>a161R00000O3JxGQAV</v>
      </c>
      <c r="D2014" s="734"/>
      <c r="E2014" s="740" t="str">
        <f ca="1">IFERROR(IF(VLOOKUP(C2014,' Disaggregation - Section E '!A$613:J1223,7,0)=0,"",VLOOKUP(C2014,' Disaggregation - Section E '!A$613:J1223,7,0)*100),"")</f>
        <v/>
      </c>
      <c r="F2014" s="726" t="str">
        <f ca="1">IFERROR(VLOOKUP(C2014,' Disaggregation - Section E '!A$613:J1223,5,0),"")</f>
        <v/>
      </c>
      <c r="G2014" s="723" t="str">
        <f ca="1">IFERROR(IF(VLOOKUP(C2014,' Disaggregation - Section E '!A$613:J1223,6,0)=0,"",VLOOKUP(C2014,' Disaggregation - Section E '!A$613:J1223,6,0)),"")</f>
        <v/>
      </c>
      <c r="H2014" s="734" t="str">
        <f ca="1">IFERROR(IF(INDEX(' Disaggregation - Section E '!F$613:F1223,MATCH(C2014,' Disaggregation - Section E '!A$613:A1223,0)+1,1)&lt;&gt;0,INDEX(' Disaggregation - Section E '!F$613:F1223,MATCH(C2014,' Disaggregation - Section E '!A$613:A1223,0)+1,1),""),"")</f>
        <v/>
      </c>
      <c r="I2014" s="726" t="str">
        <f ca="1">IFERROR(IF(VLOOKUP(C2014,' Disaggregation - Section E '!A$613:J1223,8,0)=0,"",VLOOKUP(C2014,' Disaggregation - Section E '!A$613:J1223,8,0)),"")</f>
        <v/>
      </c>
      <c r="J2014" s="726" t="str">
        <f ca="1">IFERROR(IF(VLOOKUP(C2014,' Disaggregation - Section E '!A$613:J1223,9,0)=0,"",VLOOKUP(C2014,' Disaggregation - Section E '!A$613:J1223,9,0)),"")</f>
        <v/>
      </c>
      <c r="K2014" s="721" t="str">
        <f ca="1">IFERROR(VLOOKUP(C2014,' Disaggregation - Section E '!A$613:J1223,3,0),"")</f>
        <v/>
      </c>
      <c r="L2014" s="721"/>
      <c r="M2014" s="721" t="str">
        <f ca="1">IFERROR(IF(VLOOKUP(C2014,' Disaggregation - Section E '!A$613:P1223,16,0)=0,"",VLOOKUP(C2014,' Disaggregation - Section E '!A$613:P1223,16,0)),"")</f>
        <v/>
      </c>
      <c r="N2014" s="726" t="str">
        <f ca="1">IFERROR(IF(VLOOKUP(C2014,' Disaggregation - Section E '!A$613:J1223,10,0)=0,"",VLOOKUP(C2014,' Disaggregation - Section E '!A$613:J1223,10,0)),"")</f>
        <v/>
      </c>
    </row>
    <row r="2015" spans="1:14" x14ac:dyDescent="0.35">
      <c r="A2015" s="721" t="b">
        <f t="shared" ca="1" si="131"/>
        <v>0</v>
      </c>
      <c r="B2015" s="721"/>
      <c r="C2015" s="732" t="str">
        <f ca="1">IF(ROW()=1409,"",OFFSET(B2013,-COUNTA(D$1408:D2015)+3,1))</f>
        <v>a161R00000O3JxHQAV</v>
      </c>
      <c r="D2015" s="734"/>
      <c r="E2015" s="740" t="str">
        <f ca="1">IFERROR(IF(VLOOKUP(C2015,' Disaggregation - Section E '!A$613:J1224,7,0)=0,"",VLOOKUP(C2015,' Disaggregation - Section E '!A$613:J1224,7,0)*100),"")</f>
        <v/>
      </c>
      <c r="F2015" s="726" t="str">
        <f ca="1">IFERROR(VLOOKUP(C2015,' Disaggregation - Section E '!A$613:J1224,5,0),"")</f>
        <v/>
      </c>
      <c r="G2015" s="723" t="str">
        <f ca="1">IFERROR(IF(VLOOKUP(C2015,' Disaggregation - Section E '!A$613:J1224,6,0)=0,"",VLOOKUP(C2015,' Disaggregation - Section E '!A$613:J1224,6,0)),"")</f>
        <v/>
      </c>
      <c r="H2015" s="734" t="str">
        <f ca="1">IFERROR(IF(INDEX(' Disaggregation - Section E '!F$613:F1224,MATCH(C2015,' Disaggregation - Section E '!A$613:A1224,0)+1,1)&lt;&gt;0,INDEX(' Disaggregation - Section E '!F$613:F1224,MATCH(C2015,' Disaggregation - Section E '!A$613:A1224,0)+1,1),""),"")</f>
        <v/>
      </c>
      <c r="I2015" s="726" t="str">
        <f ca="1">IFERROR(IF(VLOOKUP(C2015,' Disaggregation - Section E '!A$613:J1224,8,0)=0,"",VLOOKUP(C2015,' Disaggregation - Section E '!A$613:J1224,8,0)),"")</f>
        <v/>
      </c>
      <c r="J2015" s="726" t="str">
        <f ca="1">IFERROR(IF(VLOOKUP(C2015,' Disaggregation - Section E '!A$613:J1224,9,0)=0,"",VLOOKUP(C2015,' Disaggregation - Section E '!A$613:J1224,9,0)),"")</f>
        <v/>
      </c>
      <c r="K2015" s="721" t="str">
        <f ca="1">IFERROR(VLOOKUP(C2015,' Disaggregation - Section E '!A$613:J1224,3,0),"")</f>
        <v/>
      </c>
      <c r="L2015" s="721"/>
      <c r="M2015" s="721" t="str">
        <f ca="1">IFERROR(IF(VLOOKUP(C2015,' Disaggregation - Section E '!A$613:P1224,16,0)=0,"",VLOOKUP(C2015,' Disaggregation - Section E '!A$613:P1224,16,0)),"")</f>
        <v/>
      </c>
      <c r="N2015" s="726" t="str">
        <f ca="1">IFERROR(IF(VLOOKUP(C2015,' Disaggregation - Section E '!A$613:J1224,10,0)=0,"",VLOOKUP(C2015,' Disaggregation - Section E '!A$613:J1224,10,0)),"")</f>
        <v/>
      </c>
    </row>
    <row r="2016" spans="1:14" x14ac:dyDescent="0.35">
      <c r="A2016" s="721" t="b">
        <f t="shared" ca="1" si="131"/>
        <v>0</v>
      </c>
      <c r="B2016" s="721"/>
      <c r="C2016" s="732" t="str">
        <f ca="1">IF(ROW()=1409,"",OFFSET(B2014,-COUNTA(D$1408:D2016)+3,1))</f>
        <v>a161R00000O3JxIQAV</v>
      </c>
      <c r="D2016" s="734"/>
      <c r="E2016" s="740" t="str">
        <f ca="1">IFERROR(IF(VLOOKUP(C2016,' Disaggregation - Section E '!A$613:J1225,7,0)=0,"",VLOOKUP(C2016,' Disaggregation - Section E '!A$613:J1225,7,0)*100),"")</f>
        <v/>
      </c>
      <c r="F2016" s="726" t="str">
        <f ca="1">IFERROR(VLOOKUP(C2016,' Disaggregation - Section E '!A$613:J1225,5,0),"")</f>
        <v/>
      </c>
      <c r="G2016" s="723" t="str">
        <f ca="1">IFERROR(IF(VLOOKUP(C2016,' Disaggregation - Section E '!A$613:J1225,6,0)=0,"",VLOOKUP(C2016,' Disaggregation - Section E '!A$613:J1225,6,0)),"")</f>
        <v/>
      </c>
      <c r="H2016" s="734" t="str">
        <f ca="1">IFERROR(IF(INDEX(' Disaggregation - Section E '!F$613:F1225,MATCH(C2016,' Disaggregation - Section E '!A$613:A1225,0)+1,1)&lt;&gt;0,INDEX(' Disaggregation - Section E '!F$613:F1225,MATCH(C2016,' Disaggregation - Section E '!A$613:A1225,0)+1,1),""),"")</f>
        <v/>
      </c>
      <c r="I2016" s="726" t="str">
        <f ca="1">IFERROR(IF(VLOOKUP(C2016,' Disaggregation - Section E '!A$613:J1225,8,0)=0,"",VLOOKUP(C2016,' Disaggregation - Section E '!A$613:J1225,8,0)),"")</f>
        <v/>
      </c>
      <c r="J2016" s="726" t="str">
        <f ca="1">IFERROR(IF(VLOOKUP(C2016,' Disaggregation - Section E '!A$613:J1225,9,0)=0,"",VLOOKUP(C2016,' Disaggregation - Section E '!A$613:J1225,9,0)),"")</f>
        <v/>
      </c>
      <c r="K2016" s="721" t="str">
        <f ca="1">IFERROR(VLOOKUP(C2016,' Disaggregation - Section E '!A$613:J1225,3,0),"")</f>
        <v/>
      </c>
      <c r="L2016" s="721"/>
      <c r="M2016" s="721" t="str">
        <f ca="1">IFERROR(IF(VLOOKUP(C2016,' Disaggregation - Section E '!A$613:P1225,16,0)=0,"",VLOOKUP(C2016,' Disaggregation - Section E '!A$613:P1225,16,0)),"")</f>
        <v/>
      </c>
      <c r="N2016" s="726" t="str">
        <f ca="1">IFERROR(IF(VLOOKUP(C2016,' Disaggregation - Section E '!A$613:J1225,10,0)=0,"",VLOOKUP(C2016,' Disaggregation - Section E '!A$613:J1225,10,0)),"")</f>
        <v/>
      </c>
    </row>
    <row r="2017" spans="1:14" x14ac:dyDescent="0.35">
      <c r="A2017" s="721" t="b">
        <f t="shared" ca="1" si="131"/>
        <v>0</v>
      </c>
      <c r="B2017" s="721"/>
      <c r="C2017" s="732" t="str">
        <f ca="1">IF(ROW()=1409,"",OFFSET(B2015,-COUNTA(D$1408:D2017)+3,1))</f>
        <v>a161R00000O3JxJQAV</v>
      </c>
      <c r="D2017" s="734"/>
      <c r="E2017" s="740" t="str">
        <f ca="1">IFERROR(IF(VLOOKUP(C2017,' Disaggregation - Section E '!A$613:J1226,7,0)=0,"",VLOOKUP(C2017,' Disaggregation - Section E '!A$613:J1226,7,0)*100),"")</f>
        <v/>
      </c>
      <c r="F2017" s="726" t="str">
        <f ca="1">IFERROR(VLOOKUP(C2017,' Disaggregation - Section E '!A$613:J1226,5,0),"")</f>
        <v/>
      </c>
      <c r="G2017" s="723" t="str">
        <f ca="1">IFERROR(IF(VLOOKUP(C2017,' Disaggregation - Section E '!A$613:J1226,6,0)=0,"",VLOOKUP(C2017,' Disaggregation - Section E '!A$613:J1226,6,0)),"")</f>
        <v/>
      </c>
      <c r="H2017" s="734" t="str">
        <f ca="1">IFERROR(IF(INDEX(' Disaggregation - Section E '!F$613:F1226,MATCH(C2017,' Disaggregation - Section E '!A$613:A1226,0)+1,1)&lt;&gt;0,INDEX(' Disaggregation - Section E '!F$613:F1226,MATCH(C2017,' Disaggregation - Section E '!A$613:A1226,0)+1,1),""),"")</f>
        <v/>
      </c>
      <c r="I2017" s="726" t="str">
        <f ca="1">IFERROR(IF(VLOOKUP(C2017,' Disaggregation - Section E '!A$613:J1226,8,0)=0,"",VLOOKUP(C2017,' Disaggregation - Section E '!A$613:J1226,8,0)),"")</f>
        <v/>
      </c>
      <c r="J2017" s="726" t="str">
        <f ca="1">IFERROR(IF(VLOOKUP(C2017,' Disaggregation - Section E '!A$613:J1226,9,0)=0,"",VLOOKUP(C2017,' Disaggregation - Section E '!A$613:J1226,9,0)),"")</f>
        <v/>
      </c>
      <c r="K2017" s="721" t="str">
        <f ca="1">IFERROR(VLOOKUP(C2017,' Disaggregation - Section E '!A$613:J1226,3,0),"")</f>
        <v/>
      </c>
      <c r="L2017" s="721"/>
      <c r="M2017" s="721" t="str">
        <f ca="1">IFERROR(IF(VLOOKUP(C2017,' Disaggregation - Section E '!A$613:P1226,16,0)=0,"",VLOOKUP(C2017,' Disaggregation - Section E '!A$613:P1226,16,0)),"")</f>
        <v/>
      </c>
      <c r="N2017" s="726" t="str">
        <f ca="1">IFERROR(IF(VLOOKUP(C2017,' Disaggregation - Section E '!A$613:J1226,10,0)=0,"",VLOOKUP(C2017,' Disaggregation - Section E '!A$613:J1226,10,0)),"")</f>
        <v/>
      </c>
    </row>
    <row r="2018" spans="1:14" x14ac:dyDescent="0.35">
      <c r="A2018" s="721" t="b">
        <f t="shared" ca="1" si="131"/>
        <v>0</v>
      </c>
      <c r="B2018" s="721"/>
      <c r="C2018" s="732" t="str">
        <f ca="1">IF(ROW()=1409,"",OFFSET(B2016,-COUNTA(D$1408:D2018)+3,1))</f>
        <v>a161R00000O3JxKQAV</v>
      </c>
      <c r="D2018" s="734"/>
      <c r="E2018" s="740" t="str">
        <f ca="1">IFERROR(IF(VLOOKUP(C2018,' Disaggregation - Section E '!A$613:J1227,7,0)=0,"",VLOOKUP(C2018,' Disaggregation - Section E '!A$613:J1227,7,0)*100),"")</f>
        <v/>
      </c>
      <c r="F2018" s="726" t="str">
        <f ca="1">IFERROR(VLOOKUP(C2018,' Disaggregation - Section E '!A$613:J1227,5,0),"")</f>
        <v/>
      </c>
      <c r="G2018" s="723" t="str">
        <f ca="1">IFERROR(IF(VLOOKUP(C2018,' Disaggregation - Section E '!A$613:J1227,6,0)=0,"",VLOOKUP(C2018,' Disaggregation - Section E '!A$613:J1227,6,0)),"")</f>
        <v/>
      </c>
      <c r="H2018" s="734" t="str">
        <f ca="1">IFERROR(IF(INDEX(' Disaggregation - Section E '!F$613:F1227,MATCH(C2018,' Disaggregation - Section E '!A$613:A1227,0)+1,1)&lt;&gt;0,INDEX(' Disaggregation - Section E '!F$613:F1227,MATCH(C2018,' Disaggregation - Section E '!A$613:A1227,0)+1,1),""),"")</f>
        <v/>
      </c>
      <c r="I2018" s="726" t="str">
        <f ca="1">IFERROR(IF(VLOOKUP(C2018,' Disaggregation - Section E '!A$613:J1227,8,0)=0,"",VLOOKUP(C2018,' Disaggregation - Section E '!A$613:J1227,8,0)),"")</f>
        <v/>
      </c>
      <c r="J2018" s="726" t="str">
        <f ca="1">IFERROR(IF(VLOOKUP(C2018,' Disaggregation - Section E '!A$613:J1227,9,0)=0,"",VLOOKUP(C2018,' Disaggregation - Section E '!A$613:J1227,9,0)),"")</f>
        <v/>
      </c>
      <c r="K2018" s="721" t="str">
        <f ca="1">IFERROR(VLOOKUP(C2018,' Disaggregation - Section E '!A$613:J1227,3,0),"")</f>
        <v/>
      </c>
      <c r="L2018" s="721"/>
      <c r="M2018" s="721" t="str">
        <f ca="1">IFERROR(IF(VLOOKUP(C2018,' Disaggregation - Section E '!A$613:P1227,16,0)=0,"",VLOOKUP(C2018,' Disaggregation - Section E '!A$613:P1227,16,0)),"")</f>
        <v/>
      </c>
      <c r="N2018" s="726" t="str">
        <f ca="1">IFERROR(IF(VLOOKUP(C2018,' Disaggregation - Section E '!A$613:J1227,10,0)=0,"",VLOOKUP(C2018,' Disaggregation - Section E '!A$613:J1227,10,0)),"")</f>
        <v/>
      </c>
    </row>
    <row r="2019" spans="1:14" x14ac:dyDescent="0.35">
      <c r="A2019" s="721" t="b">
        <f t="shared" ca="1" si="131"/>
        <v>0</v>
      </c>
      <c r="B2019" s="721"/>
      <c r="C2019" s="732" t="str">
        <f ca="1">IF(ROW()=1409,"",OFFSET(B2017,-COUNTA(D$1408:D2019)+3,1))</f>
        <v>a161R00000O3JxLQAV</v>
      </c>
      <c r="D2019" s="734"/>
      <c r="E2019" s="740" t="str">
        <f ca="1">IFERROR(IF(VLOOKUP(C2019,' Disaggregation - Section E '!A$613:J1228,7,0)=0,"",VLOOKUP(C2019,' Disaggregation - Section E '!A$613:J1228,7,0)*100),"")</f>
        <v/>
      </c>
      <c r="F2019" s="726" t="str">
        <f ca="1">IFERROR(VLOOKUP(C2019,' Disaggregation - Section E '!A$613:J1228,5,0),"")</f>
        <v/>
      </c>
      <c r="G2019" s="723" t="str">
        <f ca="1">IFERROR(IF(VLOOKUP(C2019,' Disaggregation - Section E '!A$613:J1228,6,0)=0,"",VLOOKUP(C2019,' Disaggregation - Section E '!A$613:J1228,6,0)),"")</f>
        <v/>
      </c>
      <c r="H2019" s="734" t="str">
        <f ca="1">IFERROR(IF(INDEX(' Disaggregation - Section E '!F$613:F1228,MATCH(C2019,' Disaggregation - Section E '!A$613:A1228,0)+1,1)&lt;&gt;0,INDEX(' Disaggregation - Section E '!F$613:F1228,MATCH(C2019,' Disaggregation - Section E '!A$613:A1228,0)+1,1),""),"")</f>
        <v/>
      </c>
      <c r="I2019" s="726" t="str">
        <f ca="1">IFERROR(IF(VLOOKUP(C2019,' Disaggregation - Section E '!A$613:J1228,8,0)=0,"",VLOOKUP(C2019,' Disaggregation - Section E '!A$613:J1228,8,0)),"")</f>
        <v/>
      </c>
      <c r="J2019" s="726" t="str">
        <f ca="1">IFERROR(IF(VLOOKUP(C2019,' Disaggregation - Section E '!A$613:J1228,9,0)=0,"",VLOOKUP(C2019,' Disaggregation - Section E '!A$613:J1228,9,0)),"")</f>
        <v/>
      </c>
      <c r="K2019" s="721" t="str">
        <f ca="1">IFERROR(VLOOKUP(C2019,' Disaggregation - Section E '!A$613:J1228,3,0),"")</f>
        <v/>
      </c>
      <c r="L2019" s="721"/>
      <c r="M2019" s="721" t="str">
        <f ca="1">IFERROR(IF(VLOOKUP(C2019,' Disaggregation - Section E '!A$613:P1228,16,0)=0,"",VLOOKUP(C2019,' Disaggregation - Section E '!A$613:P1228,16,0)),"")</f>
        <v/>
      </c>
      <c r="N2019" s="726" t="str">
        <f ca="1">IFERROR(IF(VLOOKUP(C2019,' Disaggregation - Section E '!A$613:J1228,10,0)=0,"",VLOOKUP(C2019,' Disaggregation - Section E '!A$613:J1228,10,0)),"")</f>
        <v/>
      </c>
    </row>
    <row r="2020" spans="1:14" x14ac:dyDescent="0.35">
      <c r="A2020" s="721" t="b">
        <f t="shared" ca="1" si="131"/>
        <v>0</v>
      </c>
      <c r="B2020" s="721"/>
      <c r="C2020" s="732" t="str">
        <f ca="1">IF(ROW()=1409,"",OFFSET(B2018,-COUNTA(D$1408:D2020)+3,1))</f>
        <v>a161R00000O3JxMQAV</v>
      </c>
      <c r="D2020" s="734"/>
      <c r="E2020" s="740" t="str">
        <f ca="1">IFERROR(IF(VLOOKUP(C2020,' Disaggregation - Section E '!A$613:J1229,7,0)=0,"",VLOOKUP(C2020,' Disaggregation - Section E '!A$613:J1229,7,0)*100),"")</f>
        <v/>
      </c>
      <c r="F2020" s="726" t="str">
        <f ca="1">IFERROR(VLOOKUP(C2020,' Disaggregation - Section E '!A$613:J1229,5,0),"")</f>
        <v/>
      </c>
      <c r="G2020" s="723" t="str">
        <f ca="1">IFERROR(IF(VLOOKUP(C2020,' Disaggregation - Section E '!A$613:J1229,6,0)=0,"",VLOOKUP(C2020,' Disaggregation - Section E '!A$613:J1229,6,0)),"")</f>
        <v/>
      </c>
      <c r="H2020" s="734" t="str">
        <f ca="1">IFERROR(IF(INDEX(' Disaggregation - Section E '!F$613:F1229,MATCH(C2020,' Disaggregation - Section E '!A$613:A1229,0)+1,1)&lt;&gt;0,INDEX(' Disaggregation - Section E '!F$613:F1229,MATCH(C2020,' Disaggregation - Section E '!A$613:A1229,0)+1,1),""),"")</f>
        <v/>
      </c>
      <c r="I2020" s="726" t="str">
        <f ca="1">IFERROR(IF(VLOOKUP(C2020,' Disaggregation - Section E '!A$613:J1229,8,0)=0,"",VLOOKUP(C2020,' Disaggregation - Section E '!A$613:J1229,8,0)),"")</f>
        <v/>
      </c>
      <c r="J2020" s="726" t="str">
        <f ca="1">IFERROR(IF(VLOOKUP(C2020,' Disaggregation - Section E '!A$613:J1229,9,0)=0,"",VLOOKUP(C2020,' Disaggregation - Section E '!A$613:J1229,9,0)),"")</f>
        <v/>
      </c>
      <c r="K2020" s="721" t="str">
        <f ca="1">IFERROR(VLOOKUP(C2020,' Disaggregation - Section E '!A$613:J1229,3,0),"")</f>
        <v/>
      </c>
      <c r="L2020" s="721"/>
      <c r="M2020" s="721" t="str">
        <f ca="1">IFERROR(IF(VLOOKUP(C2020,' Disaggregation - Section E '!A$613:P1229,16,0)=0,"",VLOOKUP(C2020,' Disaggregation - Section E '!A$613:P1229,16,0)),"")</f>
        <v/>
      </c>
      <c r="N2020" s="726" t="str">
        <f ca="1">IFERROR(IF(VLOOKUP(C2020,' Disaggregation - Section E '!A$613:J1229,10,0)=0,"",VLOOKUP(C2020,' Disaggregation - Section E '!A$613:J1229,10,0)),"")</f>
        <v/>
      </c>
    </row>
    <row r="2021" spans="1:14" x14ac:dyDescent="0.35">
      <c r="A2021" s="721" t="b">
        <f t="shared" ca="1" si="131"/>
        <v>0</v>
      </c>
      <c r="B2021" s="721"/>
      <c r="C2021" s="732" t="str">
        <f ca="1">IF(ROW()=1409,"",OFFSET(B2019,-COUNTA(D$1408:D2021)+3,1))</f>
        <v>a161R00000O3JxNQAV</v>
      </c>
      <c r="D2021" s="734"/>
      <c r="E2021" s="740" t="str">
        <f ca="1">IFERROR(IF(VLOOKUP(C2021,' Disaggregation - Section E '!A$613:J1230,7,0)=0,"",VLOOKUP(C2021,' Disaggregation - Section E '!A$613:J1230,7,0)*100),"")</f>
        <v/>
      </c>
      <c r="F2021" s="726" t="str">
        <f ca="1">IFERROR(VLOOKUP(C2021,' Disaggregation - Section E '!A$613:J1230,5,0),"")</f>
        <v/>
      </c>
      <c r="G2021" s="723" t="str">
        <f ca="1">IFERROR(IF(VLOOKUP(C2021,' Disaggregation - Section E '!A$613:J1230,6,0)=0,"",VLOOKUP(C2021,' Disaggregation - Section E '!A$613:J1230,6,0)),"")</f>
        <v/>
      </c>
      <c r="H2021" s="734" t="str">
        <f ca="1">IFERROR(IF(INDEX(' Disaggregation - Section E '!F$613:F1230,MATCH(C2021,' Disaggregation - Section E '!A$613:A1230,0)+1,1)&lt;&gt;0,INDEX(' Disaggregation - Section E '!F$613:F1230,MATCH(C2021,' Disaggregation - Section E '!A$613:A1230,0)+1,1),""),"")</f>
        <v/>
      </c>
      <c r="I2021" s="726" t="str">
        <f ca="1">IFERROR(IF(VLOOKUP(C2021,' Disaggregation - Section E '!A$613:J1230,8,0)=0,"",VLOOKUP(C2021,' Disaggregation - Section E '!A$613:J1230,8,0)),"")</f>
        <v/>
      </c>
      <c r="J2021" s="726" t="str">
        <f ca="1">IFERROR(IF(VLOOKUP(C2021,' Disaggregation - Section E '!A$613:J1230,9,0)=0,"",VLOOKUP(C2021,' Disaggregation - Section E '!A$613:J1230,9,0)),"")</f>
        <v/>
      </c>
      <c r="K2021" s="721" t="str">
        <f ca="1">IFERROR(VLOOKUP(C2021,' Disaggregation - Section E '!A$613:J1230,3,0),"")</f>
        <v/>
      </c>
      <c r="L2021" s="721"/>
      <c r="M2021" s="721" t="str">
        <f ca="1">IFERROR(IF(VLOOKUP(C2021,' Disaggregation - Section E '!A$613:P1230,16,0)=0,"",VLOOKUP(C2021,' Disaggregation - Section E '!A$613:P1230,16,0)),"")</f>
        <v/>
      </c>
      <c r="N2021" s="726" t="str">
        <f ca="1">IFERROR(IF(VLOOKUP(C2021,' Disaggregation - Section E '!A$613:J1230,10,0)=0,"",VLOOKUP(C2021,' Disaggregation - Section E '!A$613:J1230,10,0)),"")</f>
        <v/>
      </c>
    </row>
    <row r="2022" spans="1:14" x14ac:dyDescent="0.35">
      <c r="A2022" s="721" t="b">
        <f t="shared" ca="1" si="131"/>
        <v>0</v>
      </c>
      <c r="B2022" s="721"/>
      <c r="C2022" s="732" t="str">
        <f ca="1">IF(ROW()=1409,"",OFFSET(B2020,-COUNTA(D$1408:D2022)+3,1))</f>
        <v>a161R00000O3JxOQAV</v>
      </c>
      <c r="D2022" s="734"/>
      <c r="E2022" s="740" t="str">
        <f ca="1">IFERROR(IF(VLOOKUP(C2022,' Disaggregation - Section E '!A$613:J1231,7,0)=0,"",VLOOKUP(C2022,' Disaggregation - Section E '!A$613:J1231,7,0)*100),"")</f>
        <v/>
      </c>
      <c r="F2022" s="726" t="str">
        <f ca="1">IFERROR(VLOOKUP(C2022,' Disaggregation - Section E '!A$613:J1231,5,0),"")</f>
        <v/>
      </c>
      <c r="G2022" s="723" t="str">
        <f ca="1">IFERROR(IF(VLOOKUP(C2022,' Disaggregation - Section E '!A$613:J1231,6,0)=0,"",VLOOKUP(C2022,' Disaggregation - Section E '!A$613:J1231,6,0)),"")</f>
        <v/>
      </c>
      <c r="H2022" s="734" t="str">
        <f ca="1">IFERROR(IF(INDEX(' Disaggregation - Section E '!F$613:F1231,MATCH(C2022,' Disaggregation - Section E '!A$613:A1231,0)+1,1)&lt;&gt;0,INDEX(' Disaggregation - Section E '!F$613:F1231,MATCH(C2022,' Disaggregation - Section E '!A$613:A1231,0)+1,1),""),"")</f>
        <v/>
      </c>
      <c r="I2022" s="726" t="str">
        <f ca="1">IFERROR(IF(VLOOKUP(C2022,' Disaggregation - Section E '!A$613:J1231,8,0)=0,"",VLOOKUP(C2022,' Disaggregation - Section E '!A$613:J1231,8,0)),"")</f>
        <v/>
      </c>
      <c r="J2022" s="726" t="str">
        <f ca="1">IFERROR(IF(VLOOKUP(C2022,' Disaggregation - Section E '!A$613:J1231,9,0)=0,"",VLOOKUP(C2022,' Disaggregation - Section E '!A$613:J1231,9,0)),"")</f>
        <v/>
      </c>
      <c r="K2022" s="721" t="str">
        <f ca="1">IFERROR(VLOOKUP(C2022,' Disaggregation - Section E '!A$613:J1231,3,0),"")</f>
        <v/>
      </c>
      <c r="L2022" s="721"/>
      <c r="M2022" s="721" t="str">
        <f ca="1">IFERROR(IF(VLOOKUP(C2022,' Disaggregation - Section E '!A$613:P1231,16,0)=0,"",VLOOKUP(C2022,' Disaggregation - Section E '!A$613:P1231,16,0)),"")</f>
        <v/>
      </c>
      <c r="N2022" s="726" t="str">
        <f ca="1">IFERROR(IF(VLOOKUP(C2022,' Disaggregation - Section E '!A$613:J1231,10,0)=0,"",VLOOKUP(C2022,' Disaggregation - Section E '!A$613:J1231,10,0)),"")</f>
        <v/>
      </c>
    </row>
    <row r="2023" spans="1:14" x14ac:dyDescent="0.35">
      <c r="A2023" s="721" t="b">
        <f t="shared" ca="1" si="131"/>
        <v>0</v>
      </c>
      <c r="B2023" s="721"/>
      <c r="C2023" s="732" t="str">
        <f ca="1">IF(ROW()=1409,"",OFFSET(B2021,-COUNTA(D$1408:D2023)+3,1))</f>
        <v>a161R00000O3JxPQAV</v>
      </c>
      <c r="D2023" s="734"/>
      <c r="E2023" s="740" t="str">
        <f ca="1">IFERROR(IF(VLOOKUP(C2023,' Disaggregation - Section E '!A$613:J1232,7,0)=0,"",VLOOKUP(C2023,' Disaggregation - Section E '!A$613:J1232,7,0)*100),"")</f>
        <v/>
      </c>
      <c r="F2023" s="726" t="str">
        <f ca="1">IFERROR(VLOOKUP(C2023,' Disaggregation - Section E '!A$613:J1232,5,0),"")</f>
        <v/>
      </c>
      <c r="G2023" s="723" t="str">
        <f ca="1">IFERROR(IF(VLOOKUP(C2023,' Disaggregation - Section E '!A$613:J1232,6,0)=0,"",VLOOKUP(C2023,' Disaggregation - Section E '!A$613:J1232,6,0)),"")</f>
        <v/>
      </c>
      <c r="H2023" s="734" t="str">
        <f ca="1">IFERROR(IF(INDEX(' Disaggregation - Section E '!F$613:F1232,MATCH(C2023,' Disaggregation - Section E '!A$613:A1232,0)+1,1)&lt;&gt;0,INDEX(' Disaggregation - Section E '!F$613:F1232,MATCH(C2023,' Disaggregation - Section E '!A$613:A1232,0)+1,1),""),"")</f>
        <v/>
      </c>
      <c r="I2023" s="726" t="str">
        <f ca="1">IFERROR(IF(VLOOKUP(C2023,' Disaggregation - Section E '!A$613:J1232,8,0)=0,"",VLOOKUP(C2023,' Disaggregation - Section E '!A$613:J1232,8,0)),"")</f>
        <v/>
      </c>
      <c r="J2023" s="726" t="str">
        <f ca="1">IFERROR(IF(VLOOKUP(C2023,' Disaggregation - Section E '!A$613:J1232,9,0)=0,"",VLOOKUP(C2023,' Disaggregation - Section E '!A$613:J1232,9,0)),"")</f>
        <v/>
      </c>
      <c r="K2023" s="721" t="str">
        <f ca="1">IFERROR(VLOOKUP(C2023,' Disaggregation - Section E '!A$613:J1232,3,0),"")</f>
        <v/>
      </c>
      <c r="L2023" s="721"/>
      <c r="M2023" s="721" t="str">
        <f ca="1">IFERROR(IF(VLOOKUP(C2023,' Disaggregation - Section E '!A$613:P1232,16,0)=0,"",VLOOKUP(C2023,' Disaggregation - Section E '!A$613:P1232,16,0)),"")</f>
        <v/>
      </c>
      <c r="N2023" s="726" t="str">
        <f ca="1">IFERROR(IF(VLOOKUP(C2023,' Disaggregation - Section E '!A$613:J1232,10,0)=0,"",VLOOKUP(C2023,' Disaggregation - Section E '!A$613:J1232,10,0)),"")</f>
        <v/>
      </c>
    </row>
    <row r="2024" spans="1:14" x14ac:dyDescent="0.35">
      <c r="A2024" s="721" t="b">
        <f t="shared" ca="1" si="131"/>
        <v>0</v>
      </c>
      <c r="B2024" s="721"/>
      <c r="C2024" s="732" t="str">
        <f ca="1">IF(ROW()=1409,"",OFFSET(B2022,-COUNTA(D$1408:D2024)+3,1))</f>
        <v>a161R00000O3JxQQAV</v>
      </c>
      <c r="D2024" s="734"/>
      <c r="E2024" s="740" t="str">
        <f ca="1">IFERROR(IF(VLOOKUP(C2024,' Disaggregation - Section E '!A$613:J1233,7,0)=0,"",VLOOKUP(C2024,' Disaggregation - Section E '!A$613:J1233,7,0)*100),"")</f>
        <v/>
      </c>
      <c r="F2024" s="726" t="str">
        <f ca="1">IFERROR(VLOOKUP(C2024,' Disaggregation - Section E '!A$613:J1233,5,0),"")</f>
        <v/>
      </c>
      <c r="G2024" s="723" t="str">
        <f ca="1">IFERROR(IF(VLOOKUP(C2024,' Disaggregation - Section E '!A$613:J1233,6,0)=0,"",VLOOKUP(C2024,' Disaggregation - Section E '!A$613:J1233,6,0)),"")</f>
        <v/>
      </c>
      <c r="H2024" s="734" t="str">
        <f ca="1">IFERROR(IF(INDEX(' Disaggregation - Section E '!F$613:F1233,MATCH(C2024,' Disaggregation - Section E '!A$613:A1233,0)+1,1)&lt;&gt;0,INDEX(' Disaggregation - Section E '!F$613:F1233,MATCH(C2024,' Disaggregation - Section E '!A$613:A1233,0)+1,1),""),"")</f>
        <v/>
      </c>
      <c r="I2024" s="726" t="str">
        <f ca="1">IFERROR(IF(VLOOKUP(C2024,' Disaggregation - Section E '!A$613:J1233,8,0)=0,"",VLOOKUP(C2024,' Disaggregation - Section E '!A$613:J1233,8,0)),"")</f>
        <v/>
      </c>
      <c r="J2024" s="726" t="str">
        <f ca="1">IFERROR(IF(VLOOKUP(C2024,' Disaggregation - Section E '!A$613:J1233,9,0)=0,"",VLOOKUP(C2024,' Disaggregation - Section E '!A$613:J1233,9,0)),"")</f>
        <v/>
      </c>
      <c r="K2024" s="721" t="str">
        <f ca="1">IFERROR(VLOOKUP(C2024,' Disaggregation - Section E '!A$613:J1233,3,0),"")</f>
        <v/>
      </c>
      <c r="L2024" s="721"/>
      <c r="M2024" s="721" t="str">
        <f ca="1">IFERROR(IF(VLOOKUP(C2024,' Disaggregation - Section E '!A$613:P1233,16,0)=0,"",VLOOKUP(C2024,' Disaggregation - Section E '!A$613:P1233,16,0)),"")</f>
        <v/>
      </c>
      <c r="N2024" s="726" t="str">
        <f ca="1">IFERROR(IF(VLOOKUP(C2024,' Disaggregation - Section E '!A$613:J1233,10,0)=0,"",VLOOKUP(C2024,' Disaggregation - Section E '!A$613:J1233,10,0)),"")</f>
        <v/>
      </c>
    </row>
    <row r="2025" spans="1:14" x14ac:dyDescent="0.35">
      <c r="A2025" s="721" t="b">
        <f t="shared" ca="1" si="131"/>
        <v>0</v>
      </c>
      <c r="B2025" s="721"/>
      <c r="C2025" s="732" t="str">
        <f ca="1">IF(ROW()=1409,"",OFFSET(B2023,-COUNTA(D$1408:D2025)+3,1))</f>
        <v>a161R00000O3JxRQAV</v>
      </c>
      <c r="D2025" s="734"/>
      <c r="E2025" s="740" t="str">
        <f ca="1">IFERROR(IF(VLOOKUP(C2025,' Disaggregation - Section E '!A$613:J1234,7,0)=0,"",VLOOKUP(C2025,' Disaggregation - Section E '!A$613:J1234,7,0)*100),"")</f>
        <v/>
      </c>
      <c r="F2025" s="726" t="str">
        <f ca="1">IFERROR(VLOOKUP(C2025,' Disaggregation - Section E '!A$613:J1234,5,0),"")</f>
        <v/>
      </c>
      <c r="G2025" s="723" t="str">
        <f ca="1">IFERROR(IF(VLOOKUP(C2025,' Disaggregation - Section E '!A$613:J1234,6,0)=0,"",VLOOKUP(C2025,' Disaggregation - Section E '!A$613:J1234,6,0)),"")</f>
        <v/>
      </c>
      <c r="H2025" s="734" t="str">
        <f ca="1">IFERROR(IF(INDEX(' Disaggregation - Section E '!F$613:F1234,MATCH(C2025,' Disaggregation - Section E '!A$613:A1234,0)+1,1)&lt;&gt;0,INDEX(' Disaggregation - Section E '!F$613:F1234,MATCH(C2025,' Disaggregation - Section E '!A$613:A1234,0)+1,1),""),"")</f>
        <v/>
      </c>
      <c r="I2025" s="726" t="str">
        <f ca="1">IFERROR(IF(VLOOKUP(C2025,' Disaggregation - Section E '!A$613:J1234,8,0)=0,"",VLOOKUP(C2025,' Disaggregation - Section E '!A$613:J1234,8,0)),"")</f>
        <v/>
      </c>
      <c r="J2025" s="726" t="str">
        <f ca="1">IFERROR(IF(VLOOKUP(C2025,' Disaggregation - Section E '!A$613:J1234,9,0)=0,"",VLOOKUP(C2025,' Disaggregation - Section E '!A$613:J1234,9,0)),"")</f>
        <v/>
      </c>
      <c r="K2025" s="721" t="str">
        <f ca="1">IFERROR(VLOOKUP(C2025,' Disaggregation - Section E '!A$613:J1234,3,0),"")</f>
        <v/>
      </c>
      <c r="L2025" s="721"/>
      <c r="M2025" s="721" t="str">
        <f ca="1">IFERROR(IF(VLOOKUP(C2025,' Disaggregation - Section E '!A$613:P1234,16,0)=0,"",VLOOKUP(C2025,' Disaggregation - Section E '!A$613:P1234,16,0)),"")</f>
        <v/>
      </c>
      <c r="N2025" s="726" t="str">
        <f ca="1">IFERROR(IF(VLOOKUP(C2025,' Disaggregation - Section E '!A$613:J1234,10,0)=0,"",VLOOKUP(C2025,' Disaggregation - Section E '!A$613:J1234,10,0)),"")</f>
        <v/>
      </c>
    </row>
    <row r="2026" spans="1:14" x14ac:dyDescent="0.35">
      <c r="A2026" s="721" t="b">
        <f t="shared" ca="1" si="131"/>
        <v>0</v>
      </c>
      <c r="B2026" s="721"/>
      <c r="C2026" s="732" t="str">
        <f ca="1">IF(ROW()=1409,"",OFFSET(B2024,-COUNTA(D$1408:D2026)+3,1))</f>
        <v>a161R00000O3JxSQAV</v>
      </c>
      <c r="D2026" s="734"/>
      <c r="E2026" s="740" t="str">
        <f ca="1">IFERROR(IF(VLOOKUP(C2026,' Disaggregation - Section E '!A$613:J1235,7,0)=0,"",VLOOKUP(C2026,' Disaggregation - Section E '!A$613:J1235,7,0)*100),"")</f>
        <v/>
      </c>
      <c r="F2026" s="726" t="str">
        <f ca="1">IFERROR(VLOOKUP(C2026,' Disaggregation - Section E '!A$613:J1235,5,0),"")</f>
        <v/>
      </c>
      <c r="G2026" s="723" t="str">
        <f ca="1">IFERROR(IF(VLOOKUP(C2026,' Disaggregation - Section E '!A$613:J1235,6,0)=0,"",VLOOKUP(C2026,' Disaggregation - Section E '!A$613:J1235,6,0)),"")</f>
        <v/>
      </c>
      <c r="H2026" s="734" t="str">
        <f ca="1">IFERROR(IF(INDEX(' Disaggregation - Section E '!F$613:F1235,MATCH(C2026,' Disaggregation - Section E '!A$613:A1235,0)+1,1)&lt;&gt;0,INDEX(' Disaggregation - Section E '!F$613:F1235,MATCH(C2026,' Disaggregation - Section E '!A$613:A1235,0)+1,1),""),"")</f>
        <v/>
      </c>
      <c r="I2026" s="726" t="str">
        <f ca="1">IFERROR(IF(VLOOKUP(C2026,' Disaggregation - Section E '!A$613:J1235,8,0)=0,"",VLOOKUP(C2026,' Disaggregation - Section E '!A$613:J1235,8,0)),"")</f>
        <v/>
      </c>
      <c r="J2026" s="726" t="str">
        <f ca="1">IFERROR(IF(VLOOKUP(C2026,' Disaggregation - Section E '!A$613:J1235,9,0)=0,"",VLOOKUP(C2026,' Disaggregation - Section E '!A$613:J1235,9,0)),"")</f>
        <v/>
      </c>
      <c r="K2026" s="721" t="str">
        <f ca="1">IFERROR(VLOOKUP(C2026,' Disaggregation - Section E '!A$613:J1235,3,0),"")</f>
        <v/>
      </c>
      <c r="L2026" s="721"/>
      <c r="M2026" s="721" t="str">
        <f ca="1">IFERROR(IF(VLOOKUP(C2026,' Disaggregation - Section E '!A$613:P1235,16,0)=0,"",VLOOKUP(C2026,' Disaggregation - Section E '!A$613:P1235,16,0)),"")</f>
        <v/>
      </c>
      <c r="N2026" s="726" t="str">
        <f ca="1">IFERROR(IF(VLOOKUP(C2026,' Disaggregation - Section E '!A$613:J1235,10,0)=0,"",VLOOKUP(C2026,' Disaggregation - Section E '!A$613:J1235,10,0)),"")</f>
        <v/>
      </c>
    </row>
    <row r="2027" spans="1:14" x14ac:dyDescent="0.35">
      <c r="A2027" s="721" t="b">
        <f t="shared" ca="1" si="131"/>
        <v>0</v>
      </c>
      <c r="B2027" s="721"/>
      <c r="C2027" s="732" t="str">
        <f ca="1">IF(ROW()=1409,"",OFFSET(B2025,-COUNTA(D$1408:D2027)+3,1))</f>
        <v>a161R00000O3JxTQAV</v>
      </c>
      <c r="D2027" s="734"/>
      <c r="E2027" s="740" t="str">
        <f ca="1">IFERROR(IF(VLOOKUP(C2027,' Disaggregation - Section E '!A$613:J1236,7,0)=0,"",VLOOKUP(C2027,' Disaggregation - Section E '!A$613:J1236,7,0)*100),"")</f>
        <v/>
      </c>
      <c r="F2027" s="726" t="str">
        <f ca="1">IFERROR(VLOOKUP(C2027,' Disaggregation - Section E '!A$613:J1236,5,0),"")</f>
        <v/>
      </c>
      <c r="G2027" s="723" t="str">
        <f ca="1">IFERROR(IF(VLOOKUP(C2027,' Disaggregation - Section E '!A$613:J1236,6,0)=0,"",VLOOKUP(C2027,' Disaggregation - Section E '!A$613:J1236,6,0)),"")</f>
        <v/>
      </c>
      <c r="H2027" s="734" t="str">
        <f ca="1">IFERROR(IF(INDEX(' Disaggregation - Section E '!F$613:F1236,MATCH(C2027,' Disaggregation - Section E '!A$613:A1236,0)+1,1)&lt;&gt;0,INDEX(' Disaggregation - Section E '!F$613:F1236,MATCH(C2027,' Disaggregation - Section E '!A$613:A1236,0)+1,1),""),"")</f>
        <v/>
      </c>
      <c r="I2027" s="726" t="str">
        <f ca="1">IFERROR(IF(VLOOKUP(C2027,' Disaggregation - Section E '!A$613:J1236,8,0)=0,"",VLOOKUP(C2027,' Disaggregation - Section E '!A$613:J1236,8,0)),"")</f>
        <v/>
      </c>
      <c r="J2027" s="726" t="str">
        <f ca="1">IFERROR(IF(VLOOKUP(C2027,' Disaggregation - Section E '!A$613:J1236,9,0)=0,"",VLOOKUP(C2027,' Disaggregation - Section E '!A$613:J1236,9,0)),"")</f>
        <v/>
      </c>
      <c r="K2027" s="721" t="str">
        <f ca="1">IFERROR(VLOOKUP(C2027,' Disaggregation - Section E '!A$613:J1236,3,0),"")</f>
        <v/>
      </c>
      <c r="L2027" s="721"/>
      <c r="M2027" s="721" t="str">
        <f ca="1">IFERROR(IF(VLOOKUP(C2027,' Disaggregation - Section E '!A$613:P1236,16,0)=0,"",VLOOKUP(C2027,' Disaggregation - Section E '!A$613:P1236,16,0)),"")</f>
        <v/>
      </c>
      <c r="N2027" s="726" t="str">
        <f ca="1">IFERROR(IF(VLOOKUP(C2027,' Disaggregation - Section E '!A$613:J1236,10,0)=0,"",VLOOKUP(C2027,' Disaggregation - Section E '!A$613:J1236,10,0)),"")</f>
        <v/>
      </c>
    </row>
    <row r="2028" spans="1:14" x14ac:dyDescent="0.35">
      <c r="A2028" s="721" t="b">
        <f t="shared" ca="1" si="131"/>
        <v>0</v>
      </c>
      <c r="B2028" s="721"/>
      <c r="C2028" s="732" t="str">
        <f ca="1">IF(ROW()=1409,"",OFFSET(B2026,-COUNTA(D$1408:D2028)+3,1))</f>
        <v>a161R00000O3JxUQAV</v>
      </c>
      <c r="D2028" s="734"/>
      <c r="E2028" s="740" t="str">
        <f ca="1">IFERROR(IF(VLOOKUP(C2028,' Disaggregation - Section E '!A$613:J1237,7,0)=0,"",VLOOKUP(C2028,' Disaggregation - Section E '!A$613:J1237,7,0)*100),"")</f>
        <v/>
      </c>
      <c r="F2028" s="726" t="str">
        <f ca="1">IFERROR(VLOOKUP(C2028,' Disaggregation - Section E '!A$613:J1237,5,0),"")</f>
        <v/>
      </c>
      <c r="G2028" s="723" t="str">
        <f ca="1">IFERROR(IF(VLOOKUP(C2028,' Disaggregation - Section E '!A$613:J1237,6,0)=0,"",VLOOKUP(C2028,' Disaggregation - Section E '!A$613:J1237,6,0)),"")</f>
        <v/>
      </c>
      <c r="H2028" s="734" t="str">
        <f ca="1">IFERROR(IF(INDEX(' Disaggregation - Section E '!F$613:F1237,MATCH(C2028,' Disaggregation - Section E '!A$613:A1237,0)+1,1)&lt;&gt;0,INDEX(' Disaggregation - Section E '!F$613:F1237,MATCH(C2028,' Disaggregation - Section E '!A$613:A1237,0)+1,1),""),"")</f>
        <v/>
      </c>
      <c r="I2028" s="726" t="str">
        <f ca="1">IFERROR(IF(VLOOKUP(C2028,' Disaggregation - Section E '!A$613:J1237,8,0)=0,"",VLOOKUP(C2028,' Disaggregation - Section E '!A$613:J1237,8,0)),"")</f>
        <v/>
      </c>
      <c r="J2028" s="726" t="str">
        <f ca="1">IFERROR(IF(VLOOKUP(C2028,' Disaggregation - Section E '!A$613:J1237,9,0)=0,"",VLOOKUP(C2028,' Disaggregation - Section E '!A$613:J1237,9,0)),"")</f>
        <v/>
      </c>
      <c r="K2028" s="721" t="str">
        <f ca="1">IFERROR(VLOOKUP(C2028,' Disaggregation - Section E '!A$613:J1237,3,0),"")</f>
        <v/>
      </c>
      <c r="L2028" s="721"/>
      <c r="M2028" s="721" t="str">
        <f ca="1">IFERROR(IF(VLOOKUP(C2028,' Disaggregation - Section E '!A$613:P1237,16,0)=0,"",VLOOKUP(C2028,' Disaggregation - Section E '!A$613:P1237,16,0)),"")</f>
        <v/>
      </c>
      <c r="N2028" s="726" t="str">
        <f ca="1">IFERROR(IF(VLOOKUP(C2028,' Disaggregation - Section E '!A$613:J1237,10,0)=0,"",VLOOKUP(C2028,' Disaggregation - Section E '!A$613:J1237,10,0)),"")</f>
        <v/>
      </c>
    </row>
    <row r="2029" spans="1:14" x14ac:dyDescent="0.35">
      <c r="A2029" s="721" t="b">
        <f t="shared" ca="1" si="131"/>
        <v>0</v>
      </c>
      <c r="B2029" s="721"/>
      <c r="C2029" s="732" t="str">
        <f ca="1">IF(ROW()=1409,"",OFFSET(B2027,-COUNTA(D$1408:D2029)+3,1))</f>
        <v>a161R00000O3JxVQAV</v>
      </c>
      <c r="D2029" s="734"/>
      <c r="E2029" s="740" t="str">
        <f ca="1">IFERROR(IF(VLOOKUP(C2029,' Disaggregation - Section E '!A$613:J1238,7,0)=0,"",VLOOKUP(C2029,' Disaggregation - Section E '!A$613:J1238,7,0)*100),"")</f>
        <v/>
      </c>
      <c r="F2029" s="726" t="str">
        <f ca="1">IFERROR(VLOOKUP(C2029,' Disaggregation - Section E '!A$613:J1238,5,0),"")</f>
        <v/>
      </c>
      <c r="G2029" s="723" t="str">
        <f ca="1">IFERROR(IF(VLOOKUP(C2029,' Disaggregation - Section E '!A$613:J1238,6,0)=0,"",VLOOKUP(C2029,' Disaggregation - Section E '!A$613:J1238,6,0)),"")</f>
        <v/>
      </c>
      <c r="H2029" s="734" t="str">
        <f ca="1">IFERROR(IF(INDEX(' Disaggregation - Section E '!F$613:F1238,MATCH(C2029,' Disaggregation - Section E '!A$613:A1238,0)+1,1)&lt;&gt;0,INDEX(' Disaggregation - Section E '!F$613:F1238,MATCH(C2029,' Disaggregation - Section E '!A$613:A1238,0)+1,1),""),"")</f>
        <v/>
      </c>
      <c r="I2029" s="726" t="str">
        <f ca="1">IFERROR(IF(VLOOKUP(C2029,' Disaggregation - Section E '!A$613:J1238,8,0)=0,"",VLOOKUP(C2029,' Disaggregation - Section E '!A$613:J1238,8,0)),"")</f>
        <v/>
      </c>
      <c r="J2029" s="726" t="str">
        <f ca="1">IFERROR(IF(VLOOKUP(C2029,' Disaggregation - Section E '!A$613:J1238,9,0)=0,"",VLOOKUP(C2029,' Disaggregation - Section E '!A$613:J1238,9,0)),"")</f>
        <v/>
      </c>
      <c r="K2029" s="721" t="str">
        <f ca="1">IFERROR(VLOOKUP(C2029,' Disaggregation - Section E '!A$613:J1238,3,0),"")</f>
        <v/>
      </c>
      <c r="L2029" s="721"/>
      <c r="M2029" s="721" t="str">
        <f ca="1">IFERROR(IF(VLOOKUP(C2029,' Disaggregation - Section E '!A$613:P1238,16,0)=0,"",VLOOKUP(C2029,' Disaggregation - Section E '!A$613:P1238,16,0)),"")</f>
        <v/>
      </c>
      <c r="N2029" s="726" t="str">
        <f ca="1">IFERROR(IF(VLOOKUP(C2029,' Disaggregation - Section E '!A$613:J1238,10,0)=0,"",VLOOKUP(C2029,' Disaggregation - Section E '!A$613:J1238,10,0)),"")</f>
        <v/>
      </c>
    </row>
    <row r="2030" spans="1:14" x14ac:dyDescent="0.35">
      <c r="A2030" s="721" t="b">
        <f t="shared" ca="1" si="131"/>
        <v>0</v>
      </c>
      <c r="B2030" s="721"/>
      <c r="C2030" s="732" t="str">
        <f ca="1">IF(ROW()=1409,"",OFFSET(B2028,-COUNTA(D$1408:D2030)+3,1))</f>
        <v>a161R00000O3JxWQAV</v>
      </c>
      <c r="D2030" s="734"/>
      <c r="E2030" s="740" t="str">
        <f ca="1">IFERROR(IF(VLOOKUP(C2030,' Disaggregation - Section E '!A$613:J1239,7,0)=0,"",VLOOKUP(C2030,' Disaggregation - Section E '!A$613:J1239,7,0)*100),"")</f>
        <v/>
      </c>
      <c r="F2030" s="726" t="str">
        <f ca="1">IFERROR(VLOOKUP(C2030,' Disaggregation - Section E '!A$613:J1239,5,0),"")</f>
        <v/>
      </c>
      <c r="G2030" s="723" t="str">
        <f ca="1">IFERROR(IF(VLOOKUP(C2030,' Disaggregation - Section E '!A$613:J1239,6,0)=0,"",VLOOKUP(C2030,' Disaggregation - Section E '!A$613:J1239,6,0)),"")</f>
        <v/>
      </c>
      <c r="H2030" s="734" t="str">
        <f ca="1">IFERROR(IF(INDEX(' Disaggregation - Section E '!F$613:F1239,MATCH(C2030,' Disaggregation - Section E '!A$613:A1239,0)+1,1)&lt;&gt;0,INDEX(' Disaggregation - Section E '!F$613:F1239,MATCH(C2030,' Disaggregation - Section E '!A$613:A1239,0)+1,1),""),"")</f>
        <v/>
      </c>
      <c r="I2030" s="726" t="str">
        <f ca="1">IFERROR(IF(VLOOKUP(C2030,' Disaggregation - Section E '!A$613:J1239,8,0)=0,"",VLOOKUP(C2030,' Disaggregation - Section E '!A$613:J1239,8,0)),"")</f>
        <v/>
      </c>
      <c r="J2030" s="726" t="str">
        <f ca="1">IFERROR(IF(VLOOKUP(C2030,' Disaggregation - Section E '!A$613:J1239,9,0)=0,"",VLOOKUP(C2030,' Disaggregation - Section E '!A$613:J1239,9,0)),"")</f>
        <v/>
      </c>
      <c r="K2030" s="721" t="str">
        <f ca="1">IFERROR(VLOOKUP(C2030,' Disaggregation - Section E '!A$613:J1239,3,0),"")</f>
        <v/>
      </c>
      <c r="L2030" s="721"/>
      <c r="M2030" s="721" t="str">
        <f ca="1">IFERROR(IF(VLOOKUP(C2030,' Disaggregation - Section E '!A$613:P1239,16,0)=0,"",VLOOKUP(C2030,' Disaggregation - Section E '!A$613:P1239,16,0)),"")</f>
        <v/>
      </c>
      <c r="N2030" s="726" t="str">
        <f ca="1">IFERROR(IF(VLOOKUP(C2030,' Disaggregation - Section E '!A$613:J1239,10,0)=0,"",VLOOKUP(C2030,' Disaggregation - Section E '!A$613:J1239,10,0)),"")</f>
        <v/>
      </c>
    </row>
    <row r="2031" spans="1:14" x14ac:dyDescent="0.35">
      <c r="A2031" s="721" t="b">
        <f t="shared" ca="1" si="131"/>
        <v>0</v>
      </c>
      <c r="B2031" s="721"/>
      <c r="C2031" s="732" t="str">
        <f ca="1">IF(ROW()=1409,"",OFFSET(B2029,-COUNTA(D$1408:D2031)+3,1))</f>
        <v>a161R00000O3JxXQAV</v>
      </c>
      <c r="D2031" s="734"/>
      <c r="E2031" s="740" t="str">
        <f ca="1">IFERROR(IF(VLOOKUP(C2031,' Disaggregation - Section E '!A$613:J1240,7,0)=0,"",VLOOKUP(C2031,' Disaggregation - Section E '!A$613:J1240,7,0)*100),"")</f>
        <v/>
      </c>
      <c r="F2031" s="726" t="str">
        <f ca="1">IFERROR(VLOOKUP(C2031,' Disaggregation - Section E '!A$613:J1240,5,0),"")</f>
        <v/>
      </c>
      <c r="G2031" s="723" t="str">
        <f ca="1">IFERROR(IF(VLOOKUP(C2031,' Disaggregation - Section E '!A$613:J1240,6,0)=0,"",VLOOKUP(C2031,' Disaggregation - Section E '!A$613:J1240,6,0)),"")</f>
        <v/>
      </c>
      <c r="H2031" s="734" t="str">
        <f ca="1">IFERROR(IF(INDEX(' Disaggregation - Section E '!F$613:F1240,MATCH(C2031,' Disaggregation - Section E '!A$613:A1240,0)+1,1)&lt;&gt;0,INDEX(' Disaggregation - Section E '!F$613:F1240,MATCH(C2031,' Disaggregation - Section E '!A$613:A1240,0)+1,1),""),"")</f>
        <v/>
      </c>
      <c r="I2031" s="726" t="str">
        <f ca="1">IFERROR(IF(VLOOKUP(C2031,' Disaggregation - Section E '!A$613:J1240,8,0)=0,"",VLOOKUP(C2031,' Disaggregation - Section E '!A$613:J1240,8,0)),"")</f>
        <v/>
      </c>
      <c r="J2031" s="726" t="str">
        <f ca="1">IFERROR(IF(VLOOKUP(C2031,' Disaggregation - Section E '!A$613:J1240,9,0)=0,"",VLOOKUP(C2031,' Disaggregation - Section E '!A$613:J1240,9,0)),"")</f>
        <v/>
      </c>
      <c r="K2031" s="721" t="str">
        <f ca="1">IFERROR(VLOOKUP(C2031,' Disaggregation - Section E '!A$613:J1240,3,0),"")</f>
        <v/>
      </c>
      <c r="L2031" s="721"/>
      <c r="M2031" s="721" t="str">
        <f ca="1">IFERROR(IF(VLOOKUP(C2031,' Disaggregation - Section E '!A$613:P1240,16,0)=0,"",VLOOKUP(C2031,' Disaggregation - Section E '!A$613:P1240,16,0)),"")</f>
        <v/>
      </c>
      <c r="N2031" s="726" t="str">
        <f ca="1">IFERROR(IF(VLOOKUP(C2031,' Disaggregation - Section E '!A$613:J1240,10,0)=0,"",VLOOKUP(C2031,' Disaggregation - Section E '!A$613:J1240,10,0)),"")</f>
        <v/>
      </c>
    </row>
    <row r="2032" spans="1:14" x14ac:dyDescent="0.35">
      <c r="A2032" s="721" t="b">
        <f t="shared" ca="1" si="131"/>
        <v>0</v>
      </c>
      <c r="B2032" s="721"/>
      <c r="C2032" s="732" t="str">
        <f ca="1">IF(ROW()=1409,"",OFFSET(B2030,-COUNTA(D$1408:D2032)+3,1))</f>
        <v>a161R00000O3JxYQAV</v>
      </c>
      <c r="D2032" s="734"/>
      <c r="E2032" s="740" t="str">
        <f ca="1">IFERROR(IF(VLOOKUP(C2032,' Disaggregation - Section E '!A$613:J1241,7,0)=0,"",VLOOKUP(C2032,' Disaggregation - Section E '!A$613:J1241,7,0)*100),"")</f>
        <v/>
      </c>
      <c r="F2032" s="726" t="str">
        <f ca="1">IFERROR(VLOOKUP(C2032,' Disaggregation - Section E '!A$613:J1241,5,0),"")</f>
        <v/>
      </c>
      <c r="G2032" s="723" t="str">
        <f ca="1">IFERROR(IF(VLOOKUP(C2032,' Disaggregation - Section E '!A$613:J1241,6,0)=0,"",VLOOKUP(C2032,' Disaggregation - Section E '!A$613:J1241,6,0)),"")</f>
        <v/>
      </c>
      <c r="H2032" s="734" t="str">
        <f ca="1">IFERROR(IF(INDEX(' Disaggregation - Section E '!F$613:F1241,MATCH(C2032,' Disaggregation - Section E '!A$613:A1241,0)+1,1)&lt;&gt;0,INDEX(' Disaggregation - Section E '!F$613:F1241,MATCH(C2032,' Disaggregation - Section E '!A$613:A1241,0)+1,1),""),"")</f>
        <v/>
      </c>
      <c r="I2032" s="726" t="str">
        <f ca="1">IFERROR(IF(VLOOKUP(C2032,' Disaggregation - Section E '!A$613:J1241,8,0)=0,"",VLOOKUP(C2032,' Disaggregation - Section E '!A$613:J1241,8,0)),"")</f>
        <v/>
      </c>
      <c r="J2032" s="726" t="str">
        <f ca="1">IFERROR(IF(VLOOKUP(C2032,' Disaggregation - Section E '!A$613:J1241,9,0)=0,"",VLOOKUP(C2032,' Disaggregation - Section E '!A$613:J1241,9,0)),"")</f>
        <v/>
      </c>
      <c r="K2032" s="721" t="str">
        <f ca="1">IFERROR(VLOOKUP(C2032,' Disaggregation - Section E '!A$613:J1241,3,0),"")</f>
        <v/>
      </c>
      <c r="L2032" s="721"/>
      <c r="M2032" s="721" t="str">
        <f ca="1">IFERROR(IF(VLOOKUP(C2032,' Disaggregation - Section E '!A$613:P1241,16,0)=0,"",VLOOKUP(C2032,' Disaggregation - Section E '!A$613:P1241,16,0)),"")</f>
        <v/>
      </c>
      <c r="N2032" s="726" t="str">
        <f ca="1">IFERROR(IF(VLOOKUP(C2032,' Disaggregation - Section E '!A$613:J1241,10,0)=0,"",VLOOKUP(C2032,' Disaggregation - Section E '!A$613:J1241,10,0)),"")</f>
        <v/>
      </c>
    </row>
    <row r="2033" spans="1:14" x14ac:dyDescent="0.35">
      <c r="A2033" s="721" t="b">
        <f t="shared" ca="1" si="131"/>
        <v>0</v>
      </c>
      <c r="B2033" s="721"/>
      <c r="C2033" s="732" t="str">
        <f ca="1">IF(ROW()=1409,"",OFFSET(B2031,-COUNTA(D$1408:D2033)+3,1))</f>
        <v>a161R00000O3JxZQAV</v>
      </c>
      <c r="D2033" s="734"/>
      <c r="E2033" s="740" t="str">
        <f ca="1">IFERROR(IF(VLOOKUP(C2033,' Disaggregation - Section E '!A$613:J1242,7,0)=0,"",VLOOKUP(C2033,' Disaggregation - Section E '!A$613:J1242,7,0)*100),"")</f>
        <v/>
      </c>
      <c r="F2033" s="726" t="str">
        <f ca="1">IFERROR(VLOOKUP(C2033,' Disaggregation - Section E '!A$613:J1242,5,0),"")</f>
        <v/>
      </c>
      <c r="G2033" s="723" t="str">
        <f ca="1">IFERROR(IF(VLOOKUP(C2033,' Disaggregation - Section E '!A$613:J1242,6,0)=0,"",VLOOKUP(C2033,' Disaggregation - Section E '!A$613:J1242,6,0)),"")</f>
        <v/>
      </c>
      <c r="H2033" s="734" t="str">
        <f ca="1">IFERROR(IF(INDEX(' Disaggregation - Section E '!F$613:F1242,MATCH(C2033,' Disaggregation - Section E '!A$613:A1242,0)+1,1)&lt;&gt;0,INDEX(' Disaggregation - Section E '!F$613:F1242,MATCH(C2033,' Disaggregation - Section E '!A$613:A1242,0)+1,1),""),"")</f>
        <v/>
      </c>
      <c r="I2033" s="726" t="str">
        <f ca="1">IFERROR(IF(VLOOKUP(C2033,' Disaggregation - Section E '!A$613:J1242,8,0)=0,"",VLOOKUP(C2033,' Disaggregation - Section E '!A$613:J1242,8,0)),"")</f>
        <v/>
      </c>
      <c r="J2033" s="726" t="str">
        <f ca="1">IFERROR(IF(VLOOKUP(C2033,' Disaggregation - Section E '!A$613:J1242,9,0)=0,"",VLOOKUP(C2033,' Disaggregation - Section E '!A$613:J1242,9,0)),"")</f>
        <v/>
      </c>
      <c r="K2033" s="721" t="str">
        <f ca="1">IFERROR(VLOOKUP(C2033,' Disaggregation - Section E '!A$613:J1242,3,0),"")</f>
        <v/>
      </c>
      <c r="L2033" s="721"/>
      <c r="M2033" s="721" t="str">
        <f ca="1">IFERROR(IF(VLOOKUP(C2033,' Disaggregation - Section E '!A$613:P1242,16,0)=0,"",VLOOKUP(C2033,' Disaggregation - Section E '!A$613:P1242,16,0)),"")</f>
        <v/>
      </c>
      <c r="N2033" s="726" t="str">
        <f ca="1">IFERROR(IF(VLOOKUP(C2033,' Disaggregation - Section E '!A$613:J1242,10,0)=0,"",VLOOKUP(C2033,' Disaggregation - Section E '!A$613:J1242,10,0)),"")</f>
        <v/>
      </c>
    </row>
    <row r="2034" spans="1:14" x14ac:dyDescent="0.35">
      <c r="A2034" s="721" t="b">
        <f t="shared" ca="1" si="131"/>
        <v>0</v>
      </c>
      <c r="B2034" s="721"/>
      <c r="C2034" s="732" t="str">
        <f ca="1">IF(ROW()=1409,"",OFFSET(B2032,-COUNTA(D$1408:D2034)+3,1))</f>
        <v>a161R00000O3JxaQAF</v>
      </c>
      <c r="D2034" s="734"/>
      <c r="E2034" s="740" t="str">
        <f ca="1">IFERROR(IF(VLOOKUP(C2034,' Disaggregation - Section E '!A$613:J1243,7,0)=0,"",VLOOKUP(C2034,' Disaggregation - Section E '!A$613:J1243,7,0)*100),"")</f>
        <v/>
      </c>
      <c r="F2034" s="726" t="str">
        <f ca="1">IFERROR(VLOOKUP(C2034,' Disaggregation - Section E '!A$613:J1243,5,0),"")</f>
        <v/>
      </c>
      <c r="G2034" s="723" t="str">
        <f ca="1">IFERROR(IF(VLOOKUP(C2034,' Disaggregation - Section E '!A$613:J1243,6,0)=0,"",VLOOKUP(C2034,' Disaggregation - Section E '!A$613:J1243,6,0)),"")</f>
        <v/>
      </c>
      <c r="H2034" s="734" t="str">
        <f ca="1">IFERROR(IF(INDEX(' Disaggregation - Section E '!F$613:F1243,MATCH(C2034,' Disaggregation - Section E '!A$613:A1243,0)+1,1)&lt;&gt;0,INDEX(' Disaggregation - Section E '!F$613:F1243,MATCH(C2034,' Disaggregation - Section E '!A$613:A1243,0)+1,1),""),"")</f>
        <v/>
      </c>
      <c r="I2034" s="726" t="str">
        <f ca="1">IFERROR(IF(VLOOKUP(C2034,' Disaggregation - Section E '!A$613:J1243,8,0)=0,"",VLOOKUP(C2034,' Disaggregation - Section E '!A$613:J1243,8,0)),"")</f>
        <v/>
      </c>
      <c r="J2034" s="726" t="str">
        <f ca="1">IFERROR(IF(VLOOKUP(C2034,' Disaggregation - Section E '!A$613:J1243,9,0)=0,"",VLOOKUP(C2034,' Disaggregation - Section E '!A$613:J1243,9,0)),"")</f>
        <v/>
      </c>
      <c r="K2034" s="721" t="str">
        <f ca="1">IFERROR(VLOOKUP(C2034,' Disaggregation - Section E '!A$613:J1243,3,0),"")</f>
        <v/>
      </c>
      <c r="L2034" s="721"/>
      <c r="M2034" s="721" t="str">
        <f ca="1">IFERROR(IF(VLOOKUP(C2034,' Disaggregation - Section E '!A$613:P1243,16,0)=0,"",VLOOKUP(C2034,' Disaggregation - Section E '!A$613:P1243,16,0)),"")</f>
        <v/>
      </c>
      <c r="N2034" s="726" t="str">
        <f ca="1">IFERROR(IF(VLOOKUP(C2034,' Disaggregation - Section E '!A$613:J1243,10,0)=0,"",VLOOKUP(C2034,' Disaggregation - Section E '!A$613:J1243,10,0)),"")</f>
        <v/>
      </c>
    </row>
    <row r="2035" spans="1:14" x14ac:dyDescent="0.35">
      <c r="A2035" s="721" t="b">
        <f t="shared" ca="1" si="131"/>
        <v>0</v>
      </c>
      <c r="B2035" s="721"/>
      <c r="C2035" s="732" t="str">
        <f ca="1">IF(ROW()=1409,"",OFFSET(B2033,-COUNTA(D$1408:D2035)+3,1))</f>
        <v>a161R00000O3JxbQAF</v>
      </c>
      <c r="D2035" s="734"/>
      <c r="E2035" s="740" t="str">
        <f ca="1">IFERROR(IF(VLOOKUP(C2035,' Disaggregation - Section E '!A$613:J1244,7,0)=0,"",VLOOKUP(C2035,' Disaggregation - Section E '!A$613:J1244,7,0)*100),"")</f>
        <v/>
      </c>
      <c r="F2035" s="726" t="str">
        <f ca="1">IFERROR(VLOOKUP(C2035,' Disaggregation - Section E '!A$613:J1244,5,0),"")</f>
        <v/>
      </c>
      <c r="G2035" s="723" t="str">
        <f ca="1">IFERROR(IF(VLOOKUP(C2035,' Disaggregation - Section E '!A$613:J1244,6,0)=0,"",VLOOKUP(C2035,' Disaggregation - Section E '!A$613:J1244,6,0)),"")</f>
        <v/>
      </c>
      <c r="H2035" s="734" t="str">
        <f ca="1">IFERROR(IF(INDEX(' Disaggregation - Section E '!F$613:F1244,MATCH(C2035,' Disaggregation - Section E '!A$613:A1244,0)+1,1)&lt;&gt;0,INDEX(' Disaggregation - Section E '!F$613:F1244,MATCH(C2035,' Disaggregation - Section E '!A$613:A1244,0)+1,1),""),"")</f>
        <v/>
      </c>
      <c r="I2035" s="726" t="str">
        <f ca="1">IFERROR(IF(VLOOKUP(C2035,' Disaggregation - Section E '!A$613:J1244,8,0)=0,"",VLOOKUP(C2035,' Disaggregation - Section E '!A$613:J1244,8,0)),"")</f>
        <v/>
      </c>
      <c r="J2035" s="726" t="str">
        <f ca="1">IFERROR(IF(VLOOKUP(C2035,' Disaggregation - Section E '!A$613:J1244,9,0)=0,"",VLOOKUP(C2035,' Disaggregation - Section E '!A$613:J1244,9,0)),"")</f>
        <v/>
      </c>
      <c r="K2035" s="721" t="str">
        <f ca="1">IFERROR(VLOOKUP(C2035,' Disaggregation - Section E '!A$613:J1244,3,0),"")</f>
        <v/>
      </c>
      <c r="L2035" s="721"/>
      <c r="M2035" s="721" t="str">
        <f ca="1">IFERROR(IF(VLOOKUP(C2035,' Disaggregation - Section E '!A$613:P1244,16,0)=0,"",VLOOKUP(C2035,' Disaggregation - Section E '!A$613:P1244,16,0)),"")</f>
        <v/>
      </c>
      <c r="N2035" s="726" t="str">
        <f ca="1">IFERROR(IF(VLOOKUP(C2035,' Disaggregation - Section E '!A$613:J1244,10,0)=0,"",VLOOKUP(C2035,' Disaggregation - Section E '!A$613:J1244,10,0)),"")</f>
        <v/>
      </c>
    </row>
    <row r="2036" spans="1:14" x14ac:dyDescent="0.35">
      <c r="A2036" s="721" t="b">
        <f t="shared" ca="1" si="131"/>
        <v>0</v>
      </c>
      <c r="B2036" s="721"/>
      <c r="C2036" s="732" t="str">
        <f ca="1">IF(ROW()=1409,"",OFFSET(B2034,-COUNTA(D$1408:D2036)+3,1))</f>
        <v>a161R00000O3JxcQAF</v>
      </c>
      <c r="D2036" s="734"/>
      <c r="E2036" s="740" t="str">
        <f ca="1">IFERROR(IF(VLOOKUP(C2036,' Disaggregation - Section E '!A$613:J1245,7,0)=0,"",VLOOKUP(C2036,' Disaggregation - Section E '!A$613:J1245,7,0)*100),"")</f>
        <v/>
      </c>
      <c r="F2036" s="726" t="str">
        <f ca="1">IFERROR(VLOOKUP(C2036,' Disaggregation - Section E '!A$613:J1245,5,0),"")</f>
        <v/>
      </c>
      <c r="G2036" s="723" t="str">
        <f ca="1">IFERROR(IF(VLOOKUP(C2036,' Disaggregation - Section E '!A$613:J1245,6,0)=0,"",VLOOKUP(C2036,' Disaggregation - Section E '!A$613:J1245,6,0)),"")</f>
        <v/>
      </c>
      <c r="H2036" s="734" t="str">
        <f ca="1">IFERROR(IF(INDEX(' Disaggregation - Section E '!F$613:F1245,MATCH(C2036,' Disaggregation - Section E '!A$613:A1245,0)+1,1)&lt;&gt;0,INDEX(' Disaggregation - Section E '!F$613:F1245,MATCH(C2036,' Disaggregation - Section E '!A$613:A1245,0)+1,1),""),"")</f>
        <v/>
      </c>
      <c r="I2036" s="726" t="str">
        <f ca="1">IFERROR(IF(VLOOKUP(C2036,' Disaggregation - Section E '!A$613:J1245,8,0)=0,"",VLOOKUP(C2036,' Disaggregation - Section E '!A$613:J1245,8,0)),"")</f>
        <v/>
      </c>
      <c r="J2036" s="726" t="str">
        <f ca="1">IFERROR(IF(VLOOKUP(C2036,' Disaggregation - Section E '!A$613:J1245,9,0)=0,"",VLOOKUP(C2036,' Disaggregation - Section E '!A$613:J1245,9,0)),"")</f>
        <v/>
      </c>
      <c r="K2036" s="721" t="str">
        <f ca="1">IFERROR(VLOOKUP(C2036,' Disaggregation - Section E '!A$613:J1245,3,0),"")</f>
        <v/>
      </c>
      <c r="L2036" s="721"/>
      <c r="M2036" s="721" t="str">
        <f ca="1">IFERROR(IF(VLOOKUP(C2036,' Disaggregation - Section E '!A$613:P1245,16,0)=0,"",VLOOKUP(C2036,' Disaggregation - Section E '!A$613:P1245,16,0)),"")</f>
        <v/>
      </c>
      <c r="N2036" s="726" t="str">
        <f ca="1">IFERROR(IF(VLOOKUP(C2036,' Disaggregation - Section E '!A$613:J1245,10,0)=0,"",VLOOKUP(C2036,' Disaggregation - Section E '!A$613:J1245,10,0)),"")</f>
        <v/>
      </c>
    </row>
    <row r="2037" spans="1:14" x14ac:dyDescent="0.35">
      <c r="A2037" s="721" t="b">
        <f t="shared" ca="1" si="131"/>
        <v>0</v>
      </c>
      <c r="B2037" s="721"/>
      <c r="C2037" s="732" t="str">
        <f ca="1">IF(ROW()=1409,"",OFFSET(B2035,-COUNTA(D$1408:D2037)+3,1))</f>
        <v>a161R00000O3JxdQAF</v>
      </c>
      <c r="D2037" s="734"/>
      <c r="E2037" s="740" t="str">
        <f ca="1">IFERROR(IF(VLOOKUP(C2037,' Disaggregation - Section E '!A$613:J1246,7,0)=0,"",VLOOKUP(C2037,' Disaggregation - Section E '!A$613:J1246,7,0)*100),"")</f>
        <v/>
      </c>
      <c r="F2037" s="726" t="str">
        <f ca="1">IFERROR(VLOOKUP(C2037,' Disaggregation - Section E '!A$613:J1246,5,0),"")</f>
        <v/>
      </c>
      <c r="G2037" s="723" t="str">
        <f ca="1">IFERROR(IF(VLOOKUP(C2037,' Disaggregation - Section E '!A$613:J1246,6,0)=0,"",VLOOKUP(C2037,' Disaggregation - Section E '!A$613:J1246,6,0)),"")</f>
        <v/>
      </c>
      <c r="H2037" s="734" t="str">
        <f ca="1">IFERROR(IF(INDEX(' Disaggregation - Section E '!F$613:F1246,MATCH(C2037,' Disaggregation - Section E '!A$613:A1246,0)+1,1)&lt;&gt;0,INDEX(' Disaggregation - Section E '!F$613:F1246,MATCH(C2037,' Disaggregation - Section E '!A$613:A1246,0)+1,1),""),"")</f>
        <v/>
      </c>
      <c r="I2037" s="726" t="str">
        <f ca="1">IFERROR(IF(VLOOKUP(C2037,' Disaggregation - Section E '!A$613:J1246,8,0)=0,"",VLOOKUP(C2037,' Disaggregation - Section E '!A$613:J1246,8,0)),"")</f>
        <v/>
      </c>
      <c r="J2037" s="726" t="str">
        <f ca="1">IFERROR(IF(VLOOKUP(C2037,' Disaggregation - Section E '!A$613:J1246,9,0)=0,"",VLOOKUP(C2037,' Disaggregation - Section E '!A$613:J1246,9,0)),"")</f>
        <v/>
      </c>
      <c r="K2037" s="721" t="str">
        <f ca="1">IFERROR(VLOOKUP(C2037,' Disaggregation - Section E '!A$613:J1246,3,0),"")</f>
        <v/>
      </c>
      <c r="L2037" s="721"/>
      <c r="M2037" s="721" t="str">
        <f ca="1">IFERROR(IF(VLOOKUP(C2037,' Disaggregation - Section E '!A$613:P1246,16,0)=0,"",VLOOKUP(C2037,' Disaggregation - Section E '!A$613:P1246,16,0)),"")</f>
        <v/>
      </c>
      <c r="N2037" s="726" t="str">
        <f ca="1">IFERROR(IF(VLOOKUP(C2037,' Disaggregation - Section E '!A$613:J1246,10,0)=0,"",VLOOKUP(C2037,' Disaggregation - Section E '!A$613:J1246,10,0)),"")</f>
        <v/>
      </c>
    </row>
    <row r="2038" spans="1:14" x14ac:dyDescent="0.35">
      <c r="A2038" s="721" t="b">
        <f t="shared" ca="1" si="131"/>
        <v>0</v>
      </c>
      <c r="B2038" s="721"/>
      <c r="C2038" s="732" t="str">
        <f ca="1">IF(ROW()=1409,"",OFFSET(B2036,-COUNTA(D$1408:D2038)+3,1))</f>
        <v>a161R00000O3JxeQAF</v>
      </c>
      <c r="D2038" s="734"/>
      <c r="E2038" s="740" t="str">
        <f ca="1">IFERROR(IF(VLOOKUP(C2038,' Disaggregation - Section E '!A$613:J1247,7,0)=0,"",VLOOKUP(C2038,' Disaggregation - Section E '!A$613:J1247,7,0)*100),"")</f>
        <v/>
      </c>
      <c r="F2038" s="726" t="str">
        <f ca="1">IFERROR(VLOOKUP(C2038,' Disaggregation - Section E '!A$613:J1247,5,0),"")</f>
        <v/>
      </c>
      <c r="G2038" s="723" t="str">
        <f ca="1">IFERROR(IF(VLOOKUP(C2038,' Disaggregation - Section E '!A$613:J1247,6,0)=0,"",VLOOKUP(C2038,' Disaggregation - Section E '!A$613:J1247,6,0)),"")</f>
        <v/>
      </c>
      <c r="H2038" s="734" t="str">
        <f ca="1">IFERROR(IF(INDEX(' Disaggregation - Section E '!F$613:F1247,MATCH(C2038,' Disaggregation - Section E '!A$613:A1247,0)+1,1)&lt;&gt;0,INDEX(' Disaggregation - Section E '!F$613:F1247,MATCH(C2038,' Disaggregation - Section E '!A$613:A1247,0)+1,1),""),"")</f>
        <v/>
      </c>
      <c r="I2038" s="726" t="str">
        <f ca="1">IFERROR(IF(VLOOKUP(C2038,' Disaggregation - Section E '!A$613:J1247,8,0)=0,"",VLOOKUP(C2038,' Disaggregation - Section E '!A$613:J1247,8,0)),"")</f>
        <v/>
      </c>
      <c r="J2038" s="726" t="str">
        <f ca="1">IFERROR(IF(VLOOKUP(C2038,' Disaggregation - Section E '!A$613:J1247,9,0)=0,"",VLOOKUP(C2038,' Disaggregation - Section E '!A$613:J1247,9,0)),"")</f>
        <v/>
      </c>
      <c r="K2038" s="721" t="str">
        <f ca="1">IFERROR(VLOOKUP(C2038,' Disaggregation - Section E '!A$613:J1247,3,0),"")</f>
        <v/>
      </c>
      <c r="L2038" s="721"/>
      <c r="M2038" s="721" t="str">
        <f ca="1">IFERROR(IF(VLOOKUP(C2038,' Disaggregation - Section E '!A$613:P1247,16,0)=0,"",VLOOKUP(C2038,' Disaggregation - Section E '!A$613:P1247,16,0)),"")</f>
        <v/>
      </c>
      <c r="N2038" s="726" t="str">
        <f ca="1">IFERROR(IF(VLOOKUP(C2038,' Disaggregation - Section E '!A$613:J1247,10,0)=0,"",VLOOKUP(C2038,' Disaggregation - Section E '!A$613:J1247,10,0)),"")</f>
        <v/>
      </c>
    </row>
    <row r="2039" spans="1:14" x14ac:dyDescent="0.35">
      <c r="A2039" s="721" t="b">
        <f t="shared" ca="1" si="131"/>
        <v>0</v>
      </c>
      <c r="B2039" s="721"/>
      <c r="C2039" s="732" t="str">
        <f ca="1">IF(ROW()=1409,"",OFFSET(B2037,-COUNTA(D$1408:D2039)+3,1))</f>
        <v>a161R00000O3JxfQAF</v>
      </c>
      <c r="D2039" s="734"/>
      <c r="E2039" s="740" t="str">
        <f ca="1">IFERROR(IF(VLOOKUP(C2039,' Disaggregation - Section E '!A$613:J1248,7,0)=0,"",VLOOKUP(C2039,' Disaggregation - Section E '!A$613:J1248,7,0)*100),"")</f>
        <v/>
      </c>
      <c r="F2039" s="726" t="str">
        <f ca="1">IFERROR(VLOOKUP(C2039,' Disaggregation - Section E '!A$613:J1248,5,0),"")</f>
        <v/>
      </c>
      <c r="G2039" s="723" t="str">
        <f ca="1">IFERROR(IF(VLOOKUP(C2039,' Disaggregation - Section E '!A$613:J1248,6,0)=0,"",VLOOKUP(C2039,' Disaggregation - Section E '!A$613:J1248,6,0)),"")</f>
        <v/>
      </c>
      <c r="H2039" s="734" t="str">
        <f ca="1">IFERROR(IF(INDEX(' Disaggregation - Section E '!F$613:F1248,MATCH(C2039,' Disaggregation - Section E '!A$613:A1248,0)+1,1)&lt;&gt;0,INDEX(' Disaggregation - Section E '!F$613:F1248,MATCH(C2039,' Disaggregation - Section E '!A$613:A1248,0)+1,1),""),"")</f>
        <v/>
      </c>
      <c r="I2039" s="726" t="str">
        <f ca="1">IFERROR(IF(VLOOKUP(C2039,' Disaggregation - Section E '!A$613:J1248,8,0)=0,"",VLOOKUP(C2039,' Disaggregation - Section E '!A$613:J1248,8,0)),"")</f>
        <v/>
      </c>
      <c r="J2039" s="726" t="str">
        <f ca="1">IFERROR(IF(VLOOKUP(C2039,' Disaggregation - Section E '!A$613:J1248,9,0)=0,"",VLOOKUP(C2039,' Disaggregation - Section E '!A$613:J1248,9,0)),"")</f>
        <v/>
      </c>
      <c r="K2039" s="721" t="str">
        <f ca="1">IFERROR(VLOOKUP(C2039,' Disaggregation - Section E '!A$613:J1248,3,0),"")</f>
        <v/>
      </c>
      <c r="L2039" s="721"/>
      <c r="M2039" s="721" t="str">
        <f ca="1">IFERROR(IF(VLOOKUP(C2039,' Disaggregation - Section E '!A$613:P1248,16,0)=0,"",VLOOKUP(C2039,' Disaggregation - Section E '!A$613:P1248,16,0)),"")</f>
        <v/>
      </c>
      <c r="N2039" s="726" t="str">
        <f ca="1">IFERROR(IF(VLOOKUP(C2039,' Disaggregation - Section E '!A$613:J1248,10,0)=0,"",VLOOKUP(C2039,' Disaggregation - Section E '!A$613:J1248,10,0)),"")</f>
        <v/>
      </c>
    </row>
    <row r="2040" spans="1:14" x14ac:dyDescent="0.35">
      <c r="A2040" s="721" t="b">
        <f t="shared" ca="1" si="131"/>
        <v>0</v>
      </c>
      <c r="B2040" s="721"/>
      <c r="C2040" s="732" t="str">
        <f ca="1">IF(ROW()=1409,"",OFFSET(B2038,-COUNTA(D$1408:D2040)+3,1))</f>
        <v>a161R00000O3JxgQAF</v>
      </c>
      <c r="D2040" s="734"/>
      <c r="E2040" s="740" t="str">
        <f ca="1">IFERROR(IF(VLOOKUP(C2040,' Disaggregation - Section E '!A$613:J1249,7,0)=0,"",VLOOKUP(C2040,' Disaggregation - Section E '!A$613:J1249,7,0)*100),"")</f>
        <v/>
      </c>
      <c r="F2040" s="726" t="str">
        <f ca="1">IFERROR(VLOOKUP(C2040,' Disaggregation - Section E '!A$613:J1249,5,0),"")</f>
        <v/>
      </c>
      <c r="G2040" s="723" t="str">
        <f ca="1">IFERROR(IF(VLOOKUP(C2040,' Disaggregation - Section E '!A$613:J1249,6,0)=0,"",VLOOKUP(C2040,' Disaggregation - Section E '!A$613:J1249,6,0)),"")</f>
        <v/>
      </c>
      <c r="H2040" s="734" t="str">
        <f ca="1">IFERROR(IF(INDEX(' Disaggregation - Section E '!F$613:F1249,MATCH(C2040,' Disaggregation - Section E '!A$613:A1249,0)+1,1)&lt;&gt;0,INDEX(' Disaggregation - Section E '!F$613:F1249,MATCH(C2040,' Disaggregation - Section E '!A$613:A1249,0)+1,1),""),"")</f>
        <v/>
      </c>
      <c r="I2040" s="726" t="str">
        <f ca="1">IFERROR(IF(VLOOKUP(C2040,' Disaggregation - Section E '!A$613:J1249,8,0)=0,"",VLOOKUP(C2040,' Disaggregation - Section E '!A$613:J1249,8,0)),"")</f>
        <v/>
      </c>
      <c r="J2040" s="726" t="str">
        <f ca="1">IFERROR(IF(VLOOKUP(C2040,' Disaggregation - Section E '!A$613:J1249,9,0)=0,"",VLOOKUP(C2040,' Disaggregation - Section E '!A$613:J1249,9,0)),"")</f>
        <v/>
      </c>
      <c r="K2040" s="721" t="str">
        <f ca="1">IFERROR(VLOOKUP(C2040,' Disaggregation - Section E '!A$613:J1249,3,0),"")</f>
        <v/>
      </c>
      <c r="L2040" s="721"/>
      <c r="M2040" s="721" t="str">
        <f ca="1">IFERROR(IF(VLOOKUP(C2040,' Disaggregation - Section E '!A$613:P1249,16,0)=0,"",VLOOKUP(C2040,' Disaggregation - Section E '!A$613:P1249,16,0)),"")</f>
        <v/>
      </c>
      <c r="N2040" s="726" t="str">
        <f ca="1">IFERROR(IF(VLOOKUP(C2040,' Disaggregation - Section E '!A$613:J1249,10,0)=0,"",VLOOKUP(C2040,' Disaggregation - Section E '!A$613:J1249,10,0)),"")</f>
        <v/>
      </c>
    </row>
    <row r="2041" spans="1:14" x14ac:dyDescent="0.35">
      <c r="A2041" s="721" t="b">
        <f t="shared" ca="1" si="131"/>
        <v>0</v>
      </c>
      <c r="B2041" s="721"/>
      <c r="C2041" s="732" t="str">
        <f ca="1">IF(ROW()=1409,"",OFFSET(B2039,-COUNTA(D$1408:D2041)+3,1))</f>
        <v>a161R00000O3JxhQAF</v>
      </c>
      <c r="D2041" s="734"/>
      <c r="E2041" s="740" t="str">
        <f ca="1">IFERROR(IF(VLOOKUP(C2041,' Disaggregation - Section E '!A$613:J1250,7,0)=0,"",VLOOKUP(C2041,' Disaggregation - Section E '!A$613:J1250,7,0)*100),"")</f>
        <v/>
      </c>
      <c r="F2041" s="726" t="str">
        <f ca="1">IFERROR(VLOOKUP(C2041,' Disaggregation - Section E '!A$613:J1250,5,0),"")</f>
        <v/>
      </c>
      <c r="G2041" s="723" t="str">
        <f ca="1">IFERROR(IF(VLOOKUP(C2041,' Disaggregation - Section E '!A$613:J1250,6,0)=0,"",VLOOKUP(C2041,' Disaggregation - Section E '!A$613:J1250,6,0)),"")</f>
        <v/>
      </c>
      <c r="H2041" s="734" t="str">
        <f ca="1">IFERROR(IF(INDEX(' Disaggregation - Section E '!F$613:F1250,MATCH(C2041,' Disaggregation - Section E '!A$613:A1250,0)+1,1)&lt;&gt;0,INDEX(' Disaggregation - Section E '!F$613:F1250,MATCH(C2041,' Disaggregation - Section E '!A$613:A1250,0)+1,1),""),"")</f>
        <v/>
      </c>
      <c r="I2041" s="726" t="str">
        <f ca="1">IFERROR(IF(VLOOKUP(C2041,' Disaggregation - Section E '!A$613:J1250,8,0)=0,"",VLOOKUP(C2041,' Disaggregation - Section E '!A$613:J1250,8,0)),"")</f>
        <v/>
      </c>
      <c r="J2041" s="726" t="str">
        <f ca="1">IFERROR(IF(VLOOKUP(C2041,' Disaggregation - Section E '!A$613:J1250,9,0)=0,"",VLOOKUP(C2041,' Disaggregation - Section E '!A$613:J1250,9,0)),"")</f>
        <v/>
      </c>
      <c r="K2041" s="721" t="str">
        <f ca="1">IFERROR(VLOOKUP(C2041,' Disaggregation - Section E '!A$613:J1250,3,0),"")</f>
        <v/>
      </c>
      <c r="L2041" s="721"/>
      <c r="M2041" s="721" t="str">
        <f ca="1">IFERROR(IF(VLOOKUP(C2041,' Disaggregation - Section E '!A$613:P1250,16,0)=0,"",VLOOKUP(C2041,' Disaggregation - Section E '!A$613:P1250,16,0)),"")</f>
        <v/>
      </c>
      <c r="N2041" s="726" t="str">
        <f ca="1">IFERROR(IF(VLOOKUP(C2041,' Disaggregation - Section E '!A$613:J1250,10,0)=0,"",VLOOKUP(C2041,' Disaggregation - Section E '!A$613:J1250,10,0)),"")</f>
        <v/>
      </c>
    </row>
    <row r="2042" spans="1:14" x14ac:dyDescent="0.35">
      <c r="A2042" s="721" t="b">
        <f t="shared" ca="1" si="131"/>
        <v>0</v>
      </c>
      <c r="B2042" s="721"/>
      <c r="C2042" s="732" t="str">
        <f ca="1">IF(ROW()=1409,"",OFFSET(B2040,-COUNTA(D$1408:D2042)+3,1))</f>
        <v>a161R00000O3JxiQAF</v>
      </c>
      <c r="D2042" s="734"/>
      <c r="E2042" s="740" t="str">
        <f ca="1">IFERROR(IF(VLOOKUP(C2042,' Disaggregation - Section E '!A$613:J1251,7,0)=0,"",VLOOKUP(C2042,' Disaggregation - Section E '!A$613:J1251,7,0)*100),"")</f>
        <v/>
      </c>
      <c r="F2042" s="726" t="str">
        <f ca="1">IFERROR(VLOOKUP(C2042,' Disaggregation - Section E '!A$613:J1251,5,0),"")</f>
        <v/>
      </c>
      <c r="G2042" s="723" t="str">
        <f ca="1">IFERROR(IF(VLOOKUP(C2042,' Disaggregation - Section E '!A$613:J1251,6,0)=0,"",VLOOKUP(C2042,' Disaggregation - Section E '!A$613:J1251,6,0)),"")</f>
        <v/>
      </c>
      <c r="H2042" s="734" t="str">
        <f ca="1">IFERROR(IF(INDEX(' Disaggregation - Section E '!F$613:F1251,MATCH(C2042,' Disaggregation - Section E '!A$613:A1251,0)+1,1)&lt;&gt;0,INDEX(' Disaggregation - Section E '!F$613:F1251,MATCH(C2042,' Disaggregation - Section E '!A$613:A1251,0)+1,1),""),"")</f>
        <v/>
      </c>
      <c r="I2042" s="726" t="str">
        <f ca="1">IFERROR(IF(VLOOKUP(C2042,' Disaggregation - Section E '!A$613:J1251,8,0)=0,"",VLOOKUP(C2042,' Disaggregation - Section E '!A$613:J1251,8,0)),"")</f>
        <v/>
      </c>
      <c r="J2042" s="726" t="str">
        <f ca="1">IFERROR(IF(VLOOKUP(C2042,' Disaggregation - Section E '!A$613:J1251,9,0)=0,"",VLOOKUP(C2042,' Disaggregation - Section E '!A$613:J1251,9,0)),"")</f>
        <v/>
      </c>
      <c r="K2042" s="721" t="str">
        <f ca="1">IFERROR(VLOOKUP(C2042,' Disaggregation - Section E '!A$613:J1251,3,0),"")</f>
        <v/>
      </c>
      <c r="L2042" s="721"/>
      <c r="M2042" s="721" t="str">
        <f ca="1">IFERROR(IF(VLOOKUP(C2042,' Disaggregation - Section E '!A$613:P1251,16,0)=0,"",VLOOKUP(C2042,' Disaggregation - Section E '!A$613:P1251,16,0)),"")</f>
        <v/>
      </c>
      <c r="N2042" s="726" t="str">
        <f ca="1">IFERROR(IF(VLOOKUP(C2042,' Disaggregation - Section E '!A$613:J1251,10,0)=0,"",VLOOKUP(C2042,' Disaggregation - Section E '!A$613:J1251,10,0)),"")</f>
        <v/>
      </c>
    </row>
    <row r="2043" spans="1:14" x14ac:dyDescent="0.35">
      <c r="A2043" s="721" t="b">
        <f t="shared" ca="1" si="131"/>
        <v>0</v>
      </c>
      <c r="B2043" s="721"/>
      <c r="C2043" s="732" t="str">
        <f ca="1">IF(ROW()=1409,"",OFFSET(B2041,-COUNTA(D$1408:D2043)+3,1))</f>
        <v>a161R00000O3JxjQAF</v>
      </c>
      <c r="D2043" s="734"/>
      <c r="E2043" s="740" t="str">
        <f ca="1">IFERROR(IF(VLOOKUP(C2043,' Disaggregation - Section E '!A$613:J1252,7,0)=0,"",VLOOKUP(C2043,' Disaggregation - Section E '!A$613:J1252,7,0)*100),"")</f>
        <v/>
      </c>
      <c r="F2043" s="726" t="str">
        <f ca="1">IFERROR(VLOOKUP(C2043,' Disaggregation - Section E '!A$613:J1252,5,0),"")</f>
        <v/>
      </c>
      <c r="G2043" s="723" t="str">
        <f ca="1">IFERROR(IF(VLOOKUP(C2043,' Disaggregation - Section E '!A$613:J1252,6,0)=0,"",VLOOKUP(C2043,' Disaggregation - Section E '!A$613:J1252,6,0)),"")</f>
        <v/>
      </c>
      <c r="H2043" s="734" t="str">
        <f ca="1">IFERROR(IF(INDEX(' Disaggregation - Section E '!F$613:F1252,MATCH(C2043,' Disaggregation - Section E '!A$613:A1252,0)+1,1)&lt;&gt;0,INDEX(' Disaggregation - Section E '!F$613:F1252,MATCH(C2043,' Disaggregation - Section E '!A$613:A1252,0)+1,1),""),"")</f>
        <v/>
      </c>
      <c r="I2043" s="726" t="str">
        <f ca="1">IFERROR(IF(VLOOKUP(C2043,' Disaggregation - Section E '!A$613:J1252,8,0)=0,"",VLOOKUP(C2043,' Disaggregation - Section E '!A$613:J1252,8,0)),"")</f>
        <v/>
      </c>
      <c r="J2043" s="726" t="str">
        <f ca="1">IFERROR(IF(VLOOKUP(C2043,' Disaggregation - Section E '!A$613:J1252,9,0)=0,"",VLOOKUP(C2043,' Disaggregation - Section E '!A$613:J1252,9,0)),"")</f>
        <v/>
      </c>
      <c r="K2043" s="721" t="str">
        <f ca="1">IFERROR(VLOOKUP(C2043,' Disaggregation - Section E '!A$613:J1252,3,0),"")</f>
        <v/>
      </c>
      <c r="L2043" s="721"/>
      <c r="M2043" s="721" t="str">
        <f ca="1">IFERROR(IF(VLOOKUP(C2043,' Disaggregation - Section E '!A$613:P1252,16,0)=0,"",VLOOKUP(C2043,' Disaggregation - Section E '!A$613:P1252,16,0)),"")</f>
        <v/>
      </c>
      <c r="N2043" s="726" t="str">
        <f ca="1">IFERROR(IF(VLOOKUP(C2043,' Disaggregation - Section E '!A$613:J1252,10,0)=0,"",VLOOKUP(C2043,' Disaggregation - Section E '!A$613:J1252,10,0)),"")</f>
        <v/>
      </c>
    </row>
    <row r="2044" spans="1:14" x14ac:dyDescent="0.35">
      <c r="A2044" s="721" t="b">
        <f t="shared" ca="1" si="131"/>
        <v>0</v>
      </c>
      <c r="B2044" s="721"/>
      <c r="C2044" s="732" t="str">
        <f ca="1">IF(ROW()=1409,"",OFFSET(B2042,-COUNTA(D$1408:D2044)+3,1))</f>
        <v>a161R00000O3JxkQAF</v>
      </c>
      <c r="D2044" s="734"/>
      <c r="E2044" s="740" t="str">
        <f ca="1">IFERROR(IF(VLOOKUP(C2044,' Disaggregation - Section E '!A$613:J1253,7,0)=0,"",VLOOKUP(C2044,' Disaggregation - Section E '!A$613:J1253,7,0)*100),"")</f>
        <v/>
      </c>
      <c r="F2044" s="726" t="str">
        <f ca="1">IFERROR(VLOOKUP(C2044,' Disaggregation - Section E '!A$613:J1253,5,0),"")</f>
        <v/>
      </c>
      <c r="G2044" s="723" t="str">
        <f ca="1">IFERROR(IF(VLOOKUP(C2044,' Disaggregation - Section E '!A$613:J1253,6,0)=0,"",VLOOKUP(C2044,' Disaggregation - Section E '!A$613:J1253,6,0)),"")</f>
        <v/>
      </c>
      <c r="H2044" s="734" t="str">
        <f ca="1">IFERROR(IF(INDEX(' Disaggregation - Section E '!F$613:F1253,MATCH(C2044,' Disaggregation - Section E '!A$613:A1253,0)+1,1)&lt;&gt;0,INDEX(' Disaggregation - Section E '!F$613:F1253,MATCH(C2044,' Disaggregation - Section E '!A$613:A1253,0)+1,1),""),"")</f>
        <v/>
      </c>
      <c r="I2044" s="726" t="str">
        <f ca="1">IFERROR(IF(VLOOKUP(C2044,' Disaggregation - Section E '!A$613:J1253,8,0)=0,"",VLOOKUP(C2044,' Disaggregation - Section E '!A$613:J1253,8,0)),"")</f>
        <v/>
      </c>
      <c r="J2044" s="726" t="str">
        <f ca="1">IFERROR(IF(VLOOKUP(C2044,' Disaggregation - Section E '!A$613:J1253,9,0)=0,"",VLOOKUP(C2044,' Disaggregation - Section E '!A$613:J1253,9,0)),"")</f>
        <v/>
      </c>
      <c r="K2044" s="721" t="str">
        <f ca="1">IFERROR(VLOOKUP(C2044,' Disaggregation - Section E '!A$613:J1253,3,0),"")</f>
        <v/>
      </c>
      <c r="L2044" s="721"/>
      <c r="M2044" s="721" t="str">
        <f ca="1">IFERROR(IF(VLOOKUP(C2044,' Disaggregation - Section E '!A$613:P1253,16,0)=0,"",VLOOKUP(C2044,' Disaggregation - Section E '!A$613:P1253,16,0)),"")</f>
        <v/>
      </c>
      <c r="N2044" s="726" t="str">
        <f ca="1">IFERROR(IF(VLOOKUP(C2044,' Disaggregation - Section E '!A$613:J1253,10,0)=0,"",VLOOKUP(C2044,' Disaggregation - Section E '!A$613:J1253,10,0)),"")</f>
        <v/>
      </c>
    </row>
    <row r="2045" spans="1:14" x14ac:dyDescent="0.35">
      <c r="A2045" s="721" t="b">
        <f t="shared" ca="1" si="131"/>
        <v>0</v>
      </c>
      <c r="B2045" s="721"/>
      <c r="C2045" s="732" t="str">
        <f ca="1">IF(ROW()=1409,"",OFFSET(B2043,-COUNTA(D$1408:D2045)+3,1))</f>
        <v>a161R00000O3JxlQAF</v>
      </c>
      <c r="D2045" s="734"/>
      <c r="E2045" s="740" t="str">
        <f ca="1">IFERROR(IF(VLOOKUP(C2045,' Disaggregation - Section E '!A$613:J1254,7,0)=0,"",VLOOKUP(C2045,' Disaggregation - Section E '!A$613:J1254,7,0)*100),"")</f>
        <v/>
      </c>
      <c r="F2045" s="726" t="str">
        <f ca="1">IFERROR(VLOOKUP(C2045,' Disaggregation - Section E '!A$613:J1254,5,0),"")</f>
        <v/>
      </c>
      <c r="G2045" s="723" t="str">
        <f ca="1">IFERROR(IF(VLOOKUP(C2045,' Disaggregation - Section E '!A$613:J1254,6,0)=0,"",VLOOKUP(C2045,' Disaggregation - Section E '!A$613:J1254,6,0)),"")</f>
        <v/>
      </c>
      <c r="H2045" s="734" t="str">
        <f ca="1">IFERROR(IF(INDEX(' Disaggregation - Section E '!F$613:F1254,MATCH(C2045,' Disaggregation - Section E '!A$613:A1254,0)+1,1)&lt;&gt;0,INDEX(' Disaggregation - Section E '!F$613:F1254,MATCH(C2045,' Disaggregation - Section E '!A$613:A1254,0)+1,1),""),"")</f>
        <v/>
      </c>
      <c r="I2045" s="726" t="str">
        <f ca="1">IFERROR(IF(VLOOKUP(C2045,' Disaggregation - Section E '!A$613:J1254,8,0)=0,"",VLOOKUP(C2045,' Disaggregation - Section E '!A$613:J1254,8,0)),"")</f>
        <v/>
      </c>
      <c r="J2045" s="726" t="str">
        <f ca="1">IFERROR(IF(VLOOKUP(C2045,' Disaggregation - Section E '!A$613:J1254,9,0)=0,"",VLOOKUP(C2045,' Disaggregation - Section E '!A$613:J1254,9,0)),"")</f>
        <v/>
      </c>
      <c r="K2045" s="721" t="str">
        <f ca="1">IFERROR(VLOOKUP(C2045,' Disaggregation - Section E '!A$613:J1254,3,0),"")</f>
        <v/>
      </c>
      <c r="L2045" s="721"/>
      <c r="M2045" s="721" t="str">
        <f ca="1">IFERROR(IF(VLOOKUP(C2045,' Disaggregation - Section E '!A$613:P1254,16,0)=0,"",VLOOKUP(C2045,' Disaggregation - Section E '!A$613:P1254,16,0)),"")</f>
        <v/>
      </c>
      <c r="N2045" s="726" t="str">
        <f ca="1">IFERROR(IF(VLOOKUP(C2045,' Disaggregation - Section E '!A$613:J1254,10,0)=0,"",VLOOKUP(C2045,' Disaggregation - Section E '!A$613:J1254,10,0)),"")</f>
        <v/>
      </c>
    </row>
    <row r="2046" spans="1:14" x14ac:dyDescent="0.35">
      <c r="A2046" s="721" t="b">
        <f t="shared" ca="1" si="131"/>
        <v>0</v>
      </c>
      <c r="B2046" s="721"/>
      <c r="C2046" s="732" t="str">
        <f ca="1">IF(ROW()=1409,"",OFFSET(B2044,-COUNTA(D$1408:D2046)+3,1))</f>
        <v>a161R00000O3JxmQAF</v>
      </c>
      <c r="D2046" s="734"/>
      <c r="E2046" s="740" t="str">
        <f ca="1">IFERROR(IF(VLOOKUP(C2046,' Disaggregation - Section E '!A$613:J1255,7,0)=0,"",VLOOKUP(C2046,' Disaggregation - Section E '!A$613:J1255,7,0)*100),"")</f>
        <v/>
      </c>
      <c r="F2046" s="726" t="str">
        <f ca="1">IFERROR(VLOOKUP(C2046,' Disaggregation - Section E '!A$613:J1255,5,0),"")</f>
        <v/>
      </c>
      <c r="G2046" s="723" t="str">
        <f ca="1">IFERROR(IF(VLOOKUP(C2046,' Disaggregation - Section E '!A$613:J1255,6,0)=0,"",VLOOKUP(C2046,' Disaggregation - Section E '!A$613:J1255,6,0)),"")</f>
        <v/>
      </c>
      <c r="H2046" s="734" t="str">
        <f ca="1">IFERROR(IF(INDEX(' Disaggregation - Section E '!F$613:F1255,MATCH(C2046,' Disaggregation - Section E '!A$613:A1255,0)+1,1)&lt;&gt;0,INDEX(' Disaggregation - Section E '!F$613:F1255,MATCH(C2046,' Disaggregation - Section E '!A$613:A1255,0)+1,1),""),"")</f>
        <v/>
      </c>
      <c r="I2046" s="726" t="str">
        <f ca="1">IFERROR(IF(VLOOKUP(C2046,' Disaggregation - Section E '!A$613:J1255,8,0)=0,"",VLOOKUP(C2046,' Disaggregation - Section E '!A$613:J1255,8,0)),"")</f>
        <v/>
      </c>
      <c r="J2046" s="726" t="str">
        <f ca="1">IFERROR(IF(VLOOKUP(C2046,' Disaggregation - Section E '!A$613:J1255,9,0)=0,"",VLOOKUP(C2046,' Disaggregation - Section E '!A$613:J1255,9,0)),"")</f>
        <v/>
      </c>
      <c r="K2046" s="721" t="str">
        <f ca="1">IFERROR(VLOOKUP(C2046,' Disaggregation - Section E '!A$613:J1255,3,0),"")</f>
        <v/>
      </c>
      <c r="L2046" s="721"/>
      <c r="M2046" s="721" t="str">
        <f ca="1">IFERROR(IF(VLOOKUP(C2046,' Disaggregation - Section E '!A$613:P1255,16,0)=0,"",VLOOKUP(C2046,' Disaggregation - Section E '!A$613:P1255,16,0)),"")</f>
        <v/>
      </c>
      <c r="N2046" s="726" t="str">
        <f ca="1">IFERROR(IF(VLOOKUP(C2046,' Disaggregation - Section E '!A$613:J1255,10,0)=0,"",VLOOKUP(C2046,' Disaggregation - Section E '!A$613:J1255,10,0)),"")</f>
        <v/>
      </c>
    </row>
    <row r="2047" spans="1:14" x14ac:dyDescent="0.35">
      <c r="A2047" s="721" t="b">
        <f t="shared" ca="1" si="131"/>
        <v>0</v>
      </c>
      <c r="B2047" s="721"/>
      <c r="C2047" s="732" t="str">
        <f ca="1">IF(ROW()=1409,"",OFFSET(B2045,-COUNTA(D$1408:D2047)+3,1))</f>
        <v>a161R00000O3JxnQAF</v>
      </c>
      <c r="D2047" s="734"/>
      <c r="E2047" s="740" t="str">
        <f ca="1">IFERROR(IF(VLOOKUP(C2047,' Disaggregation - Section E '!A$613:J1256,7,0)=0,"",VLOOKUP(C2047,' Disaggregation - Section E '!A$613:J1256,7,0)*100),"")</f>
        <v/>
      </c>
      <c r="F2047" s="726" t="str">
        <f ca="1">IFERROR(VLOOKUP(C2047,' Disaggregation - Section E '!A$613:J1256,5,0),"")</f>
        <v/>
      </c>
      <c r="G2047" s="723" t="str">
        <f ca="1">IFERROR(IF(VLOOKUP(C2047,' Disaggregation - Section E '!A$613:J1256,6,0)=0,"",VLOOKUP(C2047,' Disaggregation - Section E '!A$613:J1256,6,0)),"")</f>
        <v/>
      </c>
      <c r="H2047" s="734" t="str">
        <f ca="1">IFERROR(IF(INDEX(' Disaggregation - Section E '!F$613:F1256,MATCH(C2047,' Disaggregation - Section E '!A$613:A1256,0)+1,1)&lt;&gt;0,INDEX(' Disaggregation - Section E '!F$613:F1256,MATCH(C2047,' Disaggregation - Section E '!A$613:A1256,0)+1,1),""),"")</f>
        <v/>
      </c>
      <c r="I2047" s="726" t="str">
        <f ca="1">IFERROR(IF(VLOOKUP(C2047,' Disaggregation - Section E '!A$613:J1256,8,0)=0,"",VLOOKUP(C2047,' Disaggregation - Section E '!A$613:J1256,8,0)),"")</f>
        <v/>
      </c>
      <c r="J2047" s="726" t="str">
        <f ca="1">IFERROR(IF(VLOOKUP(C2047,' Disaggregation - Section E '!A$613:J1256,9,0)=0,"",VLOOKUP(C2047,' Disaggregation - Section E '!A$613:J1256,9,0)),"")</f>
        <v/>
      </c>
      <c r="K2047" s="721" t="str">
        <f ca="1">IFERROR(VLOOKUP(C2047,' Disaggregation - Section E '!A$613:J1256,3,0),"")</f>
        <v/>
      </c>
      <c r="L2047" s="721"/>
      <c r="M2047" s="721" t="str">
        <f ca="1">IFERROR(IF(VLOOKUP(C2047,' Disaggregation - Section E '!A$613:P1256,16,0)=0,"",VLOOKUP(C2047,' Disaggregation - Section E '!A$613:P1256,16,0)),"")</f>
        <v/>
      </c>
      <c r="N2047" s="726" t="str">
        <f ca="1">IFERROR(IF(VLOOKUP(C2047,' Disaggregation - Section E '!A$613:J1256,10,0)=0,"",VLOOKUP(C2047,' Disaggregation - Section E '!A$613:J1256,10,0)),"")</f>
        <v/>
      </c>
    </row>
    <row r="2048" spans="1:14" x14ac:dyDescent="0.35">
      <c r="A2048" s="721" t="b">
        <f t="shared" ca="1" si="131"/>
        <v>0</v>
      </c>
      <c r="B2048" s="721"/>
      <c r="C2048" s="732" t="str">
        <f ca="1">IF(ROW()=1409,"",OFFSET(B2046,-COUNTA(D$1408:D2048)+3,1))</f>
        <v>a161R00000O3JxoQAF</v>
      </c>
      <c r="D2048" s="734"/>
      <c r="E2048" s="740" t="str">
        <f ca="1">IFERROR(IF(VLOOKUP(C2048,' Disaggregation - Section E '!A$613:J1257,7,0)=0,"",VLOOKUP(C2048,' Disaggregation - Section E '!A$613:J1257,7,0)*100),"")</f>
        <v/>
      </c>
      <c r="F2048" s="726" t="str">
        <f ca="1">IFERROR(VLOOKUP(C2048,' Disaggregation - Section E '!A$613:J1257,5,0),"")</f>
        <v/>
      </c>
      <c r="G2048" s="723" t="str">
        <f ca="1">IFERROR(IF(VLOOKUP(C2048,' Disaggregation - Section E '!A$613:J1257,6,0)=0,"",VLOOKUP(C2048,' Disaggregation - Section E '!A$613:J1257,6,0)),"")</f>
        <v/>
      </c>
      <c r="H2048" s="734" t="str">
        <f ca="1">IFERROR(IF(INDEX(' Disaggregation - Section E '!F$613:F1257,MATCH(C2048,' Disaggregation - Section E '!A$613:A1257,0)+1,1)&lt;&gt;0,INDEX(' Disaggregation - Section E '!F$613:F1257,MATCH(C2048,' Disaggregation - Section E '!A$613:A1257,0)+1,1),""),"")</f>
        <v/>
      </c>
      <c r="I2048" s="726" t="str">
        <f ca="1">IFERROR(IF(VLOOKUP(C2048,' Disaggregation - Section E '!A$613:J1257,8,0)=0,"",VLOOKUP(C2048,' Disaggregation - Section E '!A$613:J1257,8,0)),"")</f>
        <v/>
      </c>
      <c r="J2048" s="726" t="str">
        <f ca="1">IFERROR(IF(VLOOKUP(C2048,' Disaggregation - Section E '!A$613:J1257,9,0)=0,"",VLOOKUP(C2048,' Disaggregation - Section E '!A$613:J1257,9,0)),"")</f>
        <v/>
      </c>
      <c r="K2048" s="721" t="str">
        <f ca="1">IFERROR(VLOOKUP(C2048,' Disaggregation - Section E '!A$613:J1257,3,0),"")</f>
        <v/>
      </c>
      <c r="L2048" s="721"/>
      <c r="M2048" s="721" t="str">
        <f ca="1">IFERROR(IF(VLOOKUP(C2048,' Disaggregation - Section E '!A$613:P1257,16,0)=0,"",VLOOKUP(C2048,' Disaggregation - Section E '!A$613:P1257,16,0)),"")</f>
        <v/>
      </c>
      <c r="N2048" s="726" t="str">
        <f ca="1">IFERROR(IF(VLOOKUP(C2048,' Disaggregation - Section E '!A$613:J1257,10,0)=0,"",VLOOKUP(C2048,' Disaggregation - Section E '!A$613:J1257,10,0)),"")</f>
        <v/>
      </c>
    </row>
    <row r="2049" spans="1:14" x14ac:dyDescent="0.35">
      <c r="A2049" s="721" t="b">
        <f t="shared" ca="1" si="131"/>
        <v>0</v>
      </c>
      <c r="B2049" s="721"/>
      <c r="C2049" s="732" t="str">
        <f ca="1">IF(ROW()=1409,"",OFFSET(B2047,-COUNTA(D$1408:D2049)+3,1))</f>
        <v>a161R00000O3JxpQAF</v>
      </c>
      <c r="D2049" s="734"/>
      <c r="E2049" s="740" t="str">
        <f ca="1">IFERROR(IF(VLOOKUP(C2049,' Disaggregation - Section E '!A$613:J1258,7,0)=0,"",VLOOKUP(C2049,' Disaggregation - Section E '!A$613:J1258,7,0)*100),"")</f>
        <v/>
      </c>
      <c r="F2049" s="726" t="str">
        <f ca="1">IFERROR(VLOOKUP(C2049,' Disaggregation - Section E '!A$613:J1258,5,0),"")</f>
        <v/>
      </c>
      <c r="G2049" s="723" t="str">
        <f ca="1">IFERROR(IF(VLOOKUP(C2049,' Disaggregation - Section E '!A$613:J1258,6,0)=0,"",VLOOKUP(C2049,' Disaggregation - Section E '!A$613:J1258,6,0)),"")</f>
        <v/>
      </c>
      <c r="H2049" s="734" t="str">
        <f ca="1">IFERROR(IF(INDEX(' Disaggregation - Section E '!F$613:F1258,MATCH(C2049,' Disaggregation - Section E '!A$613:A1258,0)+1,1)&lt;&gt;0,INDEX(' Disaggregation - Section E '!F$613:F1258,MATCH(C2049,' Disaggregation - Section E '!A$613:A1258,0)+1,1),""),"")</f>
        <v/>
      </c>
      <c r="I2049" s="726" t="str">
        <f ca="1">IFERROR(IF(VLOOKUP(C2049,' Disaggregation - Section E '!A$613:J1258,8,0)=0,"",VLOOKUP(C2049,' Disaggregation - Section E '!A$613:J1258,8,0)),"")</f>
        <v/>
      </c>
      <c r="J2049" s="726" t="str">
        <f ca="1">IFERROR(IF(VLOOKUP(C2049,' Disaggregation - Section E '!A$613:J1258,9,0)=0,"",VLOOKUP(C2049,' Disaggregation - Section E '!A$613:J1258,9,0)),"")</f>
        <v/>
      </c>
      <c r="K2049" s="721" t="str">
        <f ca="1">IFERROR(VLOOKUP(C2049,' Disaggregation - Section E '!A$613:J1258,3,0),"")</f>
        <v/>
      </c>
      <c r="L2049" s="721"/>
      <c r="M2049" s="721" t="str">
        <f ca="1">IFERROR(IF(VLOOKUP(C2049,' Disaggregation - Section E '!A$613:P1258,16,0)=0,"",VLOOKUP(C2049,' Disaggregation - Section E '!A$613:P1258,16,0)),"")</f>
        <v/>
      </c>
      <c r="N2049" s="726" t="str">
        <f ca="1">IFERROR(IF(VLOOKUP(C2049,' Disaggregation - Section E '!A$613:J1258,10,0)=0,"",VLOOKUP(C2049,' Disaggregation - Section E '!A$613:J1258,10,0)),"")</f>
        <v/>
      </c>
    </row>
    <row r="2050" spans="1:14" x14ac:dyDescent="0.35">
      <c r="A2050" s="721" t="b">
        <f t="shared" ca="1" si="131"/>
        <v>0</v>
      </c>
      <c r="B2050" s="721"/>
      <c r="C2050" s="732" t="str">
        <f ca="1">IF(ROW()=1409,"",OFFSET(B2048,-COUNTA(D$1408:D2050)+3,1))</f>
        <v>a161R00000O3JxqQAF</v>
      </c>
      <c r="D2050" s="734"/>
      <c r="E2050" s="740" t="str">
        <f ca="1">IFERROR(IF(VLOOKUP(C2050,' Disaggregation - Section E '!A$613:J1259,7,0)=0,"",VLOOKUP(C2050,' Disaggregation - Section E '!A$613:J1259,7,0)*100),"")</f>
        <v/>
      </c>
      <c r="F2050" s="726" t="str">
        <f ca="1">IFERROR(VLOOKUP(C2050,' Disaggregation - Section E '!A$613:J1259,5,0),"")</f>
        <v/>
      </c>
      <c r="G2050" s="723" t="str">
        <f ca="1">IFERROR(IF(VLOOKUP(C2050,' Disaggregation - Section E '!A$613:J1259,6,0)=0,"",VLOOKUP(C2050,' Disaggregation - Section E '!A$613:J1259,6,0)),"")</f>
        <v/>
      </c>
      <c r="H2050" s="734" t="str">
        <f ca="1">IFERROR(IF(INDEX(' Disaggregation - Section E '!F$613:F1259,MATCH(C2050,' Disaggregation - Section E '!A$613:A1259,0)+1,1)&lt;&gt;0,INDEX(' Disaggregation - Section E '!F$613:F1259,MATCH(C2050,' Disaggregation - Section E '!A$613:A1259,0)+1,1),""),"")</f>
        <v/>
      </c>
      <c r="I2050" s="726" t="str">
        <f ca="1">IFERROR(IF(VLOOKUP(C2050,' Disaggregation - Section E '!A$613:J1259,8,0)=0,"",VLOOKUP(C2050,' Disaggregation - Section E '!A$613:J1259,8,0)),"")</f>
        <v/>
      </c>
      <c r="J2050" s="726" t="str">
        <f ca="1">IFERROR(IF(VLOOKUP(C2050,' Disaggregation - Section E '!A$613:J1259,9,0)=0,"",VLOOKUP(C2050,' Disaggregation - Section E '!A$613:J1259,9,0)),"")</f>
        <v/>
      </c>
      <c r="K2050" s="721" t="str">
        <f ca="1">IFERROR(VLOOKUP(C2050,' Disaggregation - Section E '!A$613:J1259,3,0),"")</f>
        <v/>
      </c>
      <c r="L2050" s="721"/>
      <c r="M2050" s="721" t="str">
        <f ca="1">IFERROR(IF(VLOOKUP(C2050,' Disaggregation - Section E '!A$613:P1259,16,0)=0,"",VLOOKUP(C2050,' Disaggregation - Section E '!A$613:P1259,16,0)),"")</f>
        <v/>
      </c>
      <c r="N2050" s="726" t="str">
        <f ca="1">IFERROR(IF(VLOOKUP(C2050,' Disaggregation - Section E '!A$613:J1259,10,0)=0,"",VLOOKUP(C2050,' Disaggregation - Section E '!A$613:J1259,10,0)),"")</f>
        <v/>
      </c>
    </row>
    <row r="2051" spans="1:14" x14ac:dyDescent="0.35">
      <c r="A2051" s="721" t="b">
        <f t="shared" ca="1" si="131"/>
        <v>0</v>
      </c>
      <c r="B2051" s="721"/>
      <c r="C2051" s="732" t="str">
        <f ca="1">IF(ROW()=1409,"",OFFSET(B2049,-COUNTA(D$1408:D2051)+3,1))</f>
        <v>a161R00000O3JxrQAF</v>
      </c>
      <c r="D2051" s="734"/>
      <c r="E2051" s="740" t="str">
        <f ca="1">IFERROR(IF(VLOOKUP(C2051,' Disaggregation - Section E '!A$613:J1260,7,0)=0,"",VLOOKUP(C2051,' Disaggregation - Section E '!A$613:J1260,7,0)*100),"")</f>
        <v/>
      </c>
      <c r="F2051" s="726" t="str">
        <f ca="1">IFERROR(VLOOKUP(C2051,' Disaggregation - Section E '!A$613:J1260,5,0),"")</f>
        <v/>
      </c>
      <c r="G2051" s="723" t="str">
        <f ca="1">IFERROR(IF(VLOOKUP(C2051,' Disaggregation - Section E '!A$613:J1260,6,0)=0,"",VLOOKUP(C2051,' Disaggregation - Section E '!A$613:J1260,6,0)),"")</f>
        <v/>
      </c>
      <c r="H2051" s="734" t="str">
        <f ca="1">IFERROR(IF(INDEX(' Disaggregation - Section E '!F$613:F1260,MATCH(C2051,' Disaggregation - Section E '!A$613:A1260,0)+1,1)&lt;&gt;0,INDEX(' Disaggregation - Section E '!F$613:F1260,MATCH(C2051,' Disaggregation - Section E '!A$613:A1260,0)+1,1),""),"")</f>
        <v/>
      </c>
      <c r="I2051" s="726" t="str">
        <f ca="1">IFERROR(IF(VLOOKUP(C2051,' Disaggregation - Section E '!A$613:J1260,8,0)=0,"",VLOOKUP(C2051,' Disaggregation - Section E '!A$613:J1260,8,0)),"")</f>
        <v/>
      </c>
      <c r="J2051" s="726" t="str">
        <f ca="1">IFERROR(IF(VLOOKUP(C2051,' Disaggregation - Section E '!A$613:J1260,9,0)=0,"",VLOOKUP(C2051,' Disaggregation - Section E '!A$613:J1260,9,0)),"")</f>
        <v/>
      </c>
      <c r="K2051" s="721" t="str">
        <f ca="1">IFERROR(VLOOKUP(C2051,' Disaggregation - Section E '!A$613:J1260,3,0),"")</f>
        <v/>
      </c>
      <c r="L2051" s="721"/>
      <c r="M2051" s="721" t="str">
        <f ca="1">IFERROR(IF(VLOOKUP(C2051,' Disaggregation - Section E '!A$613:P1260,16,0)=0,"",VLOOKUP(C2051,' Disaggregation - Section E '!A$613:P1260,16,0)),"")</f>
        <v/>
      </c>
      <c r="N2051" s="726" t="str">
        <f ca="1">IFERROR(IF(VLOOKUP(C2051,' Disaggregation - Section E '!A$613:J1260,10,0)=0,"",VLOOKUP(C2051,' Disaggregation - Section E '!A$613:J1260,10,0)),"")</f>
        <v/>
      </c>
    </row>
    <row r="2052" spans="1:14" x14ac:dyDescent="0.35">
      <c r="A2052" s="721" t="b">
        <f t="shared" ca="1" si="131"/>
        <v>0</v>
      </c>
      <c r="B2052" s="721"/>
      <c r="C2052" s="732" t="str">
        <f ca="1">IF(ROW()=1409,"",OFFSET(B2050,-COUNTA(D$1408:D2052)+3,1))</f>
        <v>a161R00000O3JxsQAF</v>
      </c>
      <c r="D2052" s="734"/>
      <c r="E2052" s="740" t="str">
        <f ca="1">IFERROR(IF(VLOOKUP(C2052,' Disaggregation - Section E '!A$613:J1261,7,0)=0,"",VLOOKUP(C2052,' Disaggregation - Section E '!A$613:J1261,7,0)*100),"")</f>
        <v/>
      </c>
      <c r="F2052" s="726" t="str">
        <f ca="1">IFERROR(VLOOKUP(C2052,' Disaggregation - Section E '!A$613:J1261,5,0),"")</f>
        <v/>
      </c>
      <c r="G2052" s="723" t="str">
        <f ca="1">IFERROR(IF(VLOOKUP(C2052,' Disaggregation - Section E '!A$613:J1261,6,0)=0,"",VLOOKUP(C2052,' Disaggregation - Section E '!A$613:J1261,6,0)),"")</f>
        <v/>
      </c>
      <c r="H2052" s="734" t="str">
        <f ca="1">IFERROR(IF(INDEX(' Disaggregation - Section E '!F$613:F1261,MATCH(C2052,' Disaggregation - Section E '!A$613:A1261,0)+1,1)&lt;&gt;0,INDEX(' Disaggregation - Section E '!F$613:F1261,MATCH(C2052,' Disaggregation - Section E '!A$613:A1261,0)+1,1),""),"")</f>
        <v/>
      </c>
      <c r="I2052" s="726" t="str">
        <f ca="1">IFERROR(IF(VLOOKUP(C2052,' Disaggregation - Section E '!A$613:J1261,8,0)=0,"",VLOOKUP(C2052,' Disaggregation - Section E '!A$613:J1261,8,0)),"")</f>
        <v/>
      </c>
      <c r="J2052" s="726" t="str">
        <f ca="1">IFERROR(IF(VLOOKUP(C2052,' Disaggregation - Section E '!A$613:J1261,9,0)=0,"",VLOOKUP(C2052,' Disaggregation - Section E '!A$613:J1261,9,0)),"")</f>
        <v/>
      </c>
      <c r="K2052" s="721" t="str">
        <f ca="1">IFERROR(VLOOKUP(C2052,' Disaggregation - Section E '!A$613:J1261,3,0),"")</f>
        <v/>
      </c>
      <c r="L2052" s="721"/>
      <c r="M2052" s="721" t="str">
        <f ca="1">IFERROR(IF(VLOOKUP(C2052,' Disaggregation - Section E '!A$613:P1261,16,0)=0,"",VLOOKUP(C2052,' Disaggregation - Section E '!A$613:P1261,16,0)),"")</f>
        <v/>
      </c>
      <c r="N2052" s="726" t="str">
        <f ca="1">IFERROR(IF(VLOOKUP(C2052,' Disaggregation - Section E '!A$613:J1261,10,0)=0,"",VLOOKUP(C2052,' Disaggregation - Section E '!A$613:J1261,10,0)),"")</f>
        <v/>
      </c>
    </row>
    <row r="2053" spans="1:14" x14ac:dyDescent="0.35">
      <c r="A2053" s="721" t="b">
        <f t="shared" ca="1" si="131"/>
        <v>0</v>
      </c>
      <c r="B2053" s="721"/>
      <c r="C2053" s="732" t="str">
        <f ca="1">IF(ROW()=1409,"",OFFSET(B2051,-COUNTA(D$1408:D2053)+3,1))</f>
        <v>a161R00000O3JxtQAF</v>
      </c>
      <c r="D2053" s="734"/>
      <c r="E2053" s="740" t="str">
        <f ca="1">IFERROR(IF(VLOOKUP(C2053,' Disaggregation - Section E '!A$613:J1262,7,0)=0,"",VLOOKUP(C2053,' Disaggregation - Section E '!A$613:J1262,7,0)*100),"")</f>
        <v/>
      </c>
      <c r="F2053" s="726" t="str">
        <f ca="1">IFERROR(VLOOKUP(C2053,' Disaggregation - Section E '!A$613:J1262,5,0),"")</f>
        <v/>
      </c>
      <c r="G2053" s="723" t="str">
        <f ca="1">IFERROR(IF(VLOOKUP(C2053,' Disaggregation - Section E '!A$613:J1262,6,0)=0,"",VLOOKUP(C2053,' Disaggregation - Section E '!A$613:J1262,6,0)),"")</f>
        <v/>
      </c>
      <c r="H2053" s="734" t="str">
        <f ca="1">IFERROR(IF(INDEX(' Disaggregation - Section E '!F$613:F1262,MATCH(C2053,' Disaggregation - Section E '!A$613:A1262,0)+1,1)&lt;&gt;0,INDEX(' Disaggregation - Section E '!F$613:F1262,MATCH(C2053,' Disaggregation - Section E '!A$613:A1262,0)+1,1),""),"")</f>
        <v/>
      </c>
      <c r="I2053" s="726" t="str">
        <f ca="1">IFERROR(IF(VLOOKUP(C2053,' Disaggregation - Section E '!A$613:J1262,8,0)=0,"",VLOOKUP(C2053,' Disaggregation - Section E '!A$613:J1262,8,0)),"")</f>
        <v/>
      </c>
      <c r="J2053" s="726" t="str">
        <f ca="1">IFERROR(IF(VLOOKUP(C2053,' Disaggregation - Section E '!A$613:J1262,9,0)=0,"",VLOOKUP(C2053,' Disaggregation - Section E '!A$613:J1262,9,0)),"")</f>
        <v/>
      </c>
      <c r="K2053" s="721" t="str">
        <f ca="1">IFERROR(VLOOKUP(C2053,' Disaggregation - Section E '!A$613:J1262,3,0),"")</f>
        <v/>
      </c>
      <c r="L2053" s="721"/>
      <c r="M2053" s="721" t="str">
        <f ca="1">IFERROR(IF(VLOOKUP(C2053,' Disaggregation - Section E '!A$613:P1262,16,0)=0,"",VLOOKUP(C2053,' Disaggregation - Section E '!A$613:P1262,16,0)),"")</f>
        <v/>
      </c>
      <c r="N2053" s="726" t="str">
        <f ca="1">IFERROR(IF(VLOOKUP(C2053,' Disaggregation - Section E '!A$613:J1262,10,0)=0,"",VLOOKUP(C2053,' Disaggregation - Section E '!A$613:J1262,10,0)),"")</f>
        <v/>
      </c>
    </row>
    <row r="2054" spans="1:14" x14ac:dyDescent="0.35">
      <c r="A2054" s="721" t="b">
        <f t="shared" ca="1" si="131"/>
        <v>0</v>
      </c>
      <c r="B2054" s="721"/>
      <c r="C2054" s="732" t="str">
        <f ca="1">IF(ROW()=1409,"",OFFSET(B2052,-COUNTA(D$1408:D2054)+3,1))</f>
        <v>a161R00000O3JxuQAF</v>
      </c>
      <c r="D2054" s="734"/>
      <c r="E2054" s="740" t="str">
        <f ca="1">IFERROR(IF(VLOOKUP(C2054,' Disaggregation - Section E '!A$613:J1263,7,0)=0,"",VLOOKUP(C2054,' Disaggregation - Section E '!A$613:J1263,7,0)*100),"")</f>
        <v/>
      </c>
      <c r="F2054" s="726" t="str">
        <f ca="1">IFERROR(VLOOKUP(C2054,' Disaggregation - Section E '!A$613:J1263,5,0),"")</f>
        <v/>
      </c>
      <c r="G2054" s="723" t="str">
        <f ca="1">IFERROR(IF(VLOOKUP(C2054,' Disaggregation - Section E '!A$613:J1263,6,0)=0,"",VLOOKUP(C2054,' Disaggregation - Section E '!A$613:J1263,6,0)),"")</f>
        <v/>
      </c>
      <c r="H2054" s="734" t="str">
        <f ca="1">IFERROR(IF(INDEX(' Disaggregation - Section E '!F$613:F1263,MATCH(C2054,' Disaggregation - Section E '!A$613:A1263,0)+1,1)&lt;&gt;0,INDEX(' Disaggregation - Section E '!F$613:F1263,MATCH(C2054,' Disaggregation - Section E '!A$613:A1263,0)+1,1),""),"")</f>
        <v/>
      </c>
      <c r="I2054" s="726" t="str">
        <f ca="1">IFERROR(IF(VLOOKUP(C2054,' Disaggregation - Section E '!A$613:J1263,8,0)=0,"",VLOOKUP(C2054,' Disaggregation - Section E '!A$613:J1263,8,0)),"")</f>
        <v/>
      </c>
      <c r="J2054" s="726" t="str">
        <f ca="1">IFERROR(IF(VLOOKUP(C2054,' Disaggregation - Section E '!A$613:J1263,9,0)=0,"",VLOOKUP(C2054,' Disaggregation - Section E '!A$613:J1263,9,0)),"")</f>
        <v/>
      </c>
      <c r="K2054" s="721" t="str">
        <f ca="1">IFERROR(VLOOKUP(C2054,' Disaggregation - Section E '!A$613:J1263,3,0),"")</f>
        <v/>
      </c>
      <c r="L2054" s="721"/>
      <c r="M2054" s="721" t="str">
        <f ca="1">IFERROR(IF(VLOOKUP(C2054,' Disaggregation - Section E '!A$613:P1263,16,0)=0,"",VLOOKUP(C2054,' Disaggregation - Section E '!A$613:P1263,16,0)),"")</f>
        <v/>
      </c>
      <c r="N2054" s="726" t="str">
        <f ca="1">IFERROR(IF(VLOOKUP(C2054,' Disaggregation - Section E '!A$613:J1263,10,0)=0,"",VLOOKUP(C2054,' Disaggregation - Section E '!A$613:J1263,10,0)),"")</f>
        <v/>
      </c>
    </row>
    <row r="2055" spans="1:14" x14ac:dyDescent="0.35">
      <c r="A2055" s="721" t="b">
        <f t="shared" ca="1" si="131"/>
        <v>0</v>
      </c>
      <c r="B2055" s="721"/>
      <c r="C2055" s="732" t="str">
        <f ca="1">IF(ROW()=1409,"",OFFSET(B2053,-COUNTA(D$1408:D2055)+3,1))</f>
        <v>a161R00000O3JxvQAF</v>
      </c>
      <c r="D2055" s="734"/>
      <c r="E2055" s="740" t="str">
        <f ca="1">IFERROR(IF(VLOOKUP(C2055,' Disaggregation - Section E '!A$613:J1264,7,0)=0,"",VLOOKUP(C2055,' Disaggregation - Section E '!A$613:J1264,7,0)*100),"")</f>
        <v/>
      </c>
      <c r="F2055" s="726" t="str">
        <f ca="1">IFERROR(VLOOKUP(C2055,' Disaggregation - Section E '!A$613:J1264,5,0),"")</f>
        <v/>
      </c>
      <c r="G2055" s="723" t="str">
        <f ca="1">IFERROR(IF(VLOOKUP(C2055,' Disaggregation - Section E '!A$613:J1264,6,0)=0,"",VLOOKUP(C2055,' Disaggregation - Section E '!A$613:J1264,6,0)),"")</f>
        <v/>
      </c>
      <c r="H2055" s="734" t="str">
        <f ca="1">IFERROR(IF(INDEX(' Disaggregation - Section E '!F$613:F1264,MATCH(C2055,' Disaggregation - Section E '!A$613:A1264,0)+1,1)&lt;&gt;0,INDEX(' Disaggregation - Section E '!F$613:F1264,MATCH(C2055,' Disaggregation - Section E '!A$613:A1264,0)+1,1),""),"")</f>
        <v/>
      </c>
      <c r="I2055" s="726" t="str">
        <f ca="1">IFERROR(IF(VLOOKUP(C2055,' Disaggregation - Section E '!A$613:J1264,8,0)=0,"",VLOOKUP(C2055,' Disaggregation - Section E '!A$613:J1264,8,0)),"")</f>
        <v/>
      </c>
      <c r="J2055" s="726" t="str">
        <f ca="1">IFERROR(IF(VLOOKUP(C2055,' Disaggregation - Section E '!A$613:J1264,9,0)=0,"",VLOOKUP(C2055,' Disaggregation - Section E '!A$613:J1264,9,0)),"")</f>
        <v/>
      </c>
      <c r="K2055" s="721" t="str">
        <f ca="1">IFERROR(VLOOKUP(C2055,' Disaggregation - Section E '!A$613:J1264,3,0),"")</f>
        <v/>
      </c>
      <c r="L2055" s="721"/>
      <c r="M2055" s="721" t="str">
        <f ca="1">IFERROR(IF(VLOOKUP(C2055,' Disaggregation - Section E '!A$613:P1264,16,0)=0,"",VLOOKUP(C2055,' Disaggregation - Section E '!A$613:P1264,16,0)),"")</f>
        <v/>
      </c>
      <c r="N2055" s="726" t="str">
        <f ca="1">IFERROR(IF(VLOOKUP(C2055,' Disaggregation - Section E '!A$613:J1264,10,0)=0,"",VLOOKUP(C2055,' Disaggregation - Section E '!A$613:J1264,10,0)),"")</f>
        <v/>
      </c>
    </row>
    <row r="2056" spans="1:14" x14ac:dyDescent="0.35">
      <c r="A2056" s="721" t="b">
        <f t="shared" ca="1" si="131"/>
        <v>0</v>
      </c>
      <c r="B2056" s="721"/>
      <c r="C2056" s="732" t="str">
        <f ca="1">IF(ROW()=1409,"",OFFSET(B2054,-COUNTA(D$1408:D2056)+3,1))</f>
        <v>a161R00000O3JxwQAF</v>
      </c>
      <c r="D2056" s="734"/>
      <c r="E2056" s="740" t="str">
        <f ca="1">IFERROR(IF(VLOOKUP(C2056,' Disaggregation - Section E '!A$613:J1265,7,0)=0,"",VLOOKUP(C2056,' Disaggregation - Section E '!A$613:J1265,7,0)*100),"")</f>
        <v/>
      </c>
      <c r="F2056" s="726" t="str">
        <f ca="1">IFERROR(VLOOKUP(C2056,' Disaggregation - Section E '!A$613:J1265,5,0),"")</f>
        <v/>
      </c>
      <c r="G2056" s="723" t="str">
        <f ca="1">IFERROR(IF(VLOOKUP(C2056,' Disaggregation - Section E '!A$613:J1265,6,0)=0,"",VLOOKUP(C2056,' Disaggregation - Section E '!A$613:J1265,6,0)),"")</f>
        <v/>
      </c>
      <c r="H2056" s="734" t="str">
        <f ca="1">IFERROR(IF(INDEX(' Disaggregation - Section E '!F$613:F1265,MATCH(C2056,' Disaggregation - Section E '!A$613:A1265,0)+1,1)&lt;&gt;0,INDEX(' Disaggregation - Section E '!F$613:F1265,MATCH(C2056,' Disaggregation - Section E '!A$613:A1265,0)+1,1),""),"")</f>
        <v/>
      </c>
      <c r="I2056" s="726" t="str">
        <f ca="1">IFERROR(IF(VLOOKUP(C2056,' Disaggregation - Section E '!A$613:J1265,8,0)=0,"",VLOOKUP(C2056,' Disaggregation - Section E '!A$613:J1265,8,0)),"")</f>
        <v/>
      </c>
      <c r="J2056" s="726" t="str">
        <f ca="1">IFERROR(IF(VLOOKUP(C2056,' Disaggregation - Section E '!A$613:J1265,9,0)=0,"",VLOOKUP(C2056,' Disaggregation - Section E '!A$613:J1265,9,0)),"")</f>
        <v/>
      </c>
      <c r="K2056" s="721" t="str">
        <f ca="1">IFERROR(VLOOKUP(C2056,' Disaggregation - Section E '!A$613:J1265,3,0),"")</f>
        <v/>
      </c>
      <c r="L2056" s="721"/>
      <c r="M2056" s="721" t="str">
        <f ca="1">IFERROR(IF(VLOOKUP(C2056,' Disaggregation - Section E '!A$613:P1265,16,0)=0,"",VLOOKUP(C2056,' Disaggregation - Section E '!A$613:P1265,16,0)),"")</f>
        <v/>
      </c>
      <c r="N2056" s="726" t="str">
        <f ca="1">IFERROR(IF(VLOOKUP(C2056,' Disaggregation - Section E '!A$613:J1265,10,0)=0,"",VLOOKUP(C2056,' Disaggregation - Section E '!A$613:J1265,10,0)),"")</f>
        <v/>
      </c>
    </row>
    <row r="2057" spans="1:14" x14ac:dyDescent="0.35">
      <c r="A2057" s="721" t="b">
        <f t="shared" ca="1" si="131"/>
        <v>0</v>
      </c>
      <c r="B2057" s="721"/>
      <c r="C2057" s="732" t="str">
        <f ca="1">IF(ROW()=1409,"",OFFSET(B2055,-COUNTA(D$1408:D2057)+3,1))</f>
        <v>a161R00000O3JxxQAF</v>
      </c>
      <c r="D2057" s="734"/>
      <c r="E2057" s="740" t="str">
        <f ca="1">IFERROR(IF(VLOOKUP(C2057,' Disaggregation - Section E '!A$613:J1266,7,0)=0,"",VLOOKUP(C2057,' Disaggregation - Section E '!A$613:J1266,7,0)*100),"")</f>
        <v/>
      </c>
      <c r="F2057" s="726" t="str">
        <f ca="1">IFERROR(VLOOKUP(C2057,' Disaggregation - Section E '!A$613:J1266,5,0),"")</f>
        <v/>
      </c>
      <c r="G2057" s="723" t="str">
        <f ca="1">IFERROR(IF(VLOOKUP(C2057,' Disaggregation - Section E '!A$613:J1266,6,0)=0,"",VLOOKUP(C2057,' Disaggregation - Section E '!A$613:J1266,6,0)),"")</f>
        <v/>
      </c>
      <c r="H2057" s="734" t="str">
        <f ca="1">IFERROR(IF(INDEX(' Disaggregation - Section E '!F$613:F1266,MATCH(C2057,' Disaggregation - Section E '!A$613:A1266,0)+1,1)&lt;&gt;0,INDEX(' Disaggregation - Section E '!F$613:F1266,MATCH(C2057,' Disaggregation - Section E '!A$613:A1266,0)+1,1),""),"")</f>
        <v/>
      </c>
      <c r="I2057" s="726" t="str">
        <f ca="1">IFERROR(IF(VLOOKUP(C2057,' Disaggregation - Section E '!A$613:J1266,8,0)=0,"",VLOOKUP(C2057,' Disaggregation - Section E '!A$613:J1266,8,0)),"")</f>
        <v/>
      </c>
      <c r="J2057" s="726" t="str">
        <f ca="1">IFERROR(IF(VLOOKUP(C2057,' Disaggregation - Section E '!A$613:J1266,9,0)=0,"",VLOOKUP(C2057,' Disaggregation - Section E '!A$613:J1266,9,0)),"")</f>
        <v/>
      </c>
      <c r="K2057" s="721" t="str">
        <f ca="1">IFERROR(VLOOKUP(C2057,' Disaggregation - Section E '!A$613:J1266,3,0),"")</f>
        <v/>
      </c>
      <c r="L2057" s="721"/>
      <c r="M2057" s="721" t="str">
        <f ca="1">IFERROR(IF(VLOOKUP(C2057,' Disaggregation - Section E '!A$613:P1266,16,0)=0,"",VLOOKUP(C2057,' Disaggregation - Section E '!A$613:P1266,16,0)),"")</f>
        <v/>
      </c>
      <c r="N2057" s="726" t="str">
        <f ca="1">IFERROR(IF(VLOOKUP(C2057,' Disaggregation - Section E '!A$613:J1266,10,0)=0,"",VLOOKUP(C2057,' Disaggregation - Section E '!A$613:J1266,10,0)),"")</f>
        <v/>
      </c>
    </row>
    <row r="2058" spans="1:14" x14ac:dyDescent="0.35">
      <c r="A2058" s="721" t="b">
        <f t="shared" ca="1" si="131"/>
        <v>0</v>
      </c>
      <c r="B2058" s="721"/>
      <c r="C2058" s="732" t="str">
        <f ca="1">IF(ROW()=1409,"",OFFSET(B2056,-COUNTA(D$1408:D2058)+3,1))</f>
        <v>a161R00000O3JxyQAF</v>
      </c>
      <c r="D2058" s="734"/>
      <c r="E2058" s="740" t="str">
        <f ca="1">IFERROR(IF(VLOOKUP(C2058,' Disaggregation - Section E '!A$613:J1267,7,0)=0,"",VLOOKUP(C2058,' Disaggregation - Section E '!A$613:J1267,7,0)*100),"")</f>
        <v/>
      </c>
      <c r="F2058" s="726" t="str">
        <f ca="1">IFERROR(VLOOKUP(C2058,' Disaggregation - Section E '!A$613:J1267,5,0),"")</f>
        <v/>
      </c>
      <c r="G2058" s="723" t="str">
        <f ca="1">IFERROR(IF(VLOOKUP(C2058,' Disaggregation - Section E '!A$613:J1267,6,0)=0,"",VLOOKUP(C2058,' Disaggregation - Section E '!A$613:J1267,6,0)),"")</f>
        <v/>
      </c>
      <c r="H2058" s="734" t="str">
        <f ca="1">IFERROR(IF(INDEX(' Disaggregation - Section E '!F$613:F1267,MATCH(C2058,' Disaggregation - Section E '!A$613:A1267,0)+1,1)&lt;&gt;0,INDEX(' Disaggregation - Section E '!F$613:F1267,MATCH(C2058,' Disaggregation - Section E '!A$613:A1267,0)+1,1),""),"")</f>
        <v/>
      </c>
      <c r="I2058" s="726" t="str">
        <f ca="1">IFERROR(IF(VLOOKUP(C2058,' Disaggregation - Section E '!A$613:J1267,8,0)=0,"",VLOOKUP(C2058,' Disaggregation - Section E '!A$613:J1267,8,0)),"")</f>
        <v/>
      </c>
      <c r="J2058" s="726" t="str">
        <f ca="1">IFERROR(IF(VLOOKUP(C2058,' Disaggregation - Section E '!A$613:J1267,9,0)=0,"",VLOOKUP(C2058,' Disaggregation - Section E '!A$613:J1267,9,0)),"")</f>
        <v/>
      </c>
      <c r="K2058" s="721" t="str">
        <f ca="1">IFERROR(VLOOKUP(C2058,' Disaggregation - Section E '!A$613:J1267,3,0),"")</f>
        <v/>
      </c>
      <c r="L2058" s="721"/>
      <c r="M2058" s="721" t="str">
        <f ca="1">IFERROR(IF(VLOOKUP(C2058,' Disaggregation - Section E '!A$613:P1267,16,0)=0,"",VLOOKUP(C2058,' Disaggregation - Section E '!A$613:P1267,16,0)),"")</f>
        <v/>
      </c>
      <c r="N2058" s="726" t="str">
        <f ca="1">IFERROR(IF(VLOOKUP(C2058,' Disaggregation - Section E '!A$613:J1267,10,0)=0,"",VLOOKUP(C2058,' Disaggregation - Section E '!A$613:J1267,10,0)),"")</f>
        <v/>
      </c>
    </row>
    <row r="2059" spans="1:14" x14ac:dyDescent="0.35">
      <c r="A2059" s="721" t="b">
        <f t="shared" ca="1" si="131"/>
        <v>0</v>
      </c>
      <c r="B2059" s="721"/>
      <c r="C2059" s="732" t="str">
        <f ca="1">IF(ROW()=1409,"",OFFSET(B2057,-COUNTA(D$1408:D2059)+3,1))</f>
        <v>a161R00000O3JxzQAF</v>
      </c>
      <c r="D2059" s="734"/>
      <c r="E2059" s="740" t="str">
        <f ca="1">IFERROR(IF(VLOOKUP(C2059,' Disaggregation - Section E '!A$613:J1268,7,0)=0,"",VLOOKUP(C2059,' Disaggregation - Section E '!A$613:J1268,7,0)*100),"")</f>
        <v/>
      </c>
      <c r="F2059" s="726" t="str">
        <f ca="1">IFERROR(VLOOKUP(C2059,' Disaggregation - Section E '!A$613:J1268,5,0),"")</f>
        <v/>
      </c>
      <c r="G2059" s="723" t="str">
        <f ca="1">IFERROR(IF(VLOOKUP(C2059,' Disaggregation - Section E '!A$613:J1268,6,0)=0,"",VLOOKUP(C2059,' Disaggregation - Section E '!A$613:J1268,6,0)),"")</f>
        <v/>
      </c>
      <c r="H2059" s="734" t="str">
        <f ca="1">IFERROR(IF(INDEX(' Disaggregation - Section E '!F$613:F1268,MATCH(C2059,' Disaggregation - Section E '!A$613:A1268,0)+1,1)&lt;&gt;0,INDEX(' Disaggregation - Section E '!F$613:F1268,MATCH(C2059,' Disaggregation - Section E '!A$613:A1268,0)+1,1),""),"")</f>
        <v/>
      </c>
      <c r="I2059" s="726" t="str">
        <f ca="1">IFERROR(IF(VLOOKUP(C2059,' Disaggregation - Section E '!A$613:J1268,8,0)=0,"",VLOOKUP(C2059,' Disaggregation - Section E '!A$613:J1268,8,0)),"")</f>
        <v/>
      </c>
      <c r="J2059" s="726" t="str">
        <f ca="1">IFERROR(IF(VLOOKUP(C2059,' Disaggregation - Section E '!A$613:J1268,9,0)=0,"",VLOOKUP(C2059,' Disaggregation - Section E '!A$613:J1268,9,0)),"")</f>
        <v/>
      </c>
      <c r="K2059" s="721" t="str">
        <f ca="1">IFERROR(VLOOKUP(C2059,' Disaggregation - Section E '!A$613:J1268,3,0),"")</f>
        <v/>
      </c>
      <c r="L2059" s="721"/>
      <c r="M2059" s="721" t="str">
        <f ca="1">IFERROR(IF(VLOOKUP(C2059,' Disaggregation - Section E '!A$613:P1268,16,0)=0,"",VLOOKUP(C2059,' Disaggregation - Section E '!A$613:P1268,16,0)),"")</f>
        <v/>
      </c>
      <c r="N2059" s="726" t="str">
        <f ca="1">IFERROR(IF(VLOOKUP(C2059,' Disaggregation - Section E '!A$613:J1268,10,0)=0,"",VLOOKUP(C2059,' Disaggregation - Section E '!A$613:J1268,10,0)),"")</f>
        <v/>
      </c>
    </row>
    <row r="2060" spans="1:14" x14ac:dyDescent="0.35">
      <c r="A2060" s="721" t="b">
        <f t="shared" ca="1" si="131"/>
        <v>0</v>
      </c>
      <c r="B2060" s="721"/>
      <c r="C2060" s="732" t="str">
        <f ca="1">IF(ROW()=1409,"",OFFSET(B2058,-COUNTA(D$1408:D2060)+3,1))</f>
        <v>a161R00000O3Jy0QAF</v>
      </c>
      <c r="D2060" s="734"/>
      <c r="E2060" s="740" t="str">
        <f ca="1">IFERROR(IF(VLOOKUP(C2060,' Disaggregation - Section E '!A$613:J1269,7,0)=0,"",VLOOKUP(C2060,' Disaggregation - Section E '!A$613:J1269,7,0)*100),"")</f>
        <v/>
      </c>
      <c r="F2060" s="726" t="str">
        <f ca="1">IFERROR(VLOOKUP(C2060,' Disaggregation - Section E '!A$613:J1269,5,0),"")</f>
        <v/>
      </c>
      <c r="G2060" s="723" t="str">
        <f ca="1">IFERROR(IF(VLOOKUP(C2060,' Disaggregation - Section E '!A$613:J1269,6,0)=0,"",VLOOKUP(C2060,' Disaggregation - Section E '!A$613:J1269,6,0)),"")</f>
        <v/>
      </c>
      <c r="H2060" s="734" t="str">
        <f ca="1">IFERROR(IF(INDEX(' Disaggregation - Section E '!F$613:F1269,MATCH(C2060,' Disaggregation - Section E '!A$613:A1269,0)+1,1)&lt;&gt;0,INDEX(' Disaggregation - Section E '!F$613:F1269,MATCH(C2060,' Disaggregation - Section E '!A$613:A1269,0)+1,1),""),"")</f>
        <v/>
      </c>
      <c r="I2060" s="726" t="str">
        <f ca="1">IFERROR(IF(VLOOKUP(C2060,' Disaggregation - Section E '!A$613:J1269,8,0)=0,"",VLOOKUP(C2060,' Disaggregation - Section E '!A$613:J1269,8,0)),"")</f>
        <v/>
      </c>
      <c r="J2060" s="726" t="str">
        <f ca="1">IFERROR(IF(VLOOKUP(C2060,' Disaggregation - Section E '!A$613:J1269,9,0)=0,"",VLOOKUP(C2060,' Disaggregation - Section E '!A$613:J1269,9,0)),"")</f>
        <v/>
      </c>
      <c r="K2060" s="721" t="str">
        <f ca="1">IFERROR(VLOOKUP(C2060,' Disaggregation - Section E '!A$613:J1269,3,0),"")</f>
        <v/>
      </c>
      <c r="L2060" s="721"/>
      <c r="M2060" s="721" t="str">
        <f ca="1">IFERROR(IF(VLOOKUP(C2060,' Disaggregation - Section E '!A$613:P1269,16,0)=0,"",VLOOKUP(C2060,' Disaggregation - Section E '!A$613:P1269,16,0)),"")</f>
        <v/>
      </c>
      <c r="N2060" s="726" t="str">
        <f ca="1">IFERROR(IF(VLOOKUP(C2060,' Disaggregation - Section E '!A$613:J1269,10,0)=0,"",VLOOKUP(C2060,' Disaggregation - Section E '!A$613:J1269,10,0)),"")</f>
        <v/>
      </c>
    </row>
    <row r="2061" spans="1:14" x14ac:dyDescent="0.35">
      <c r="A2061" s="721" t="b">
        <f t="shared" ca="1" si="131"/>
        <v>0</v>
      </c>
      <c r="B2061" s="721"/>
      <c r="C2061" s="732" t="str">
        <f ca="1">IF(ROW()=1409,"",OFFSET(B2059,-COUNTA(D$1408:D2061)+3,1))</f>
        <v>a161R00000O3Jy1QAF</v>
      </c>
      <c r="D2061" s="734"/>
      <c r="E2061" s="740" t="str">
        <f ca="1">IFERROR(IF(VLOOKUP(C2061,' Disaggregation - Section E '!A$613:J1270,7,0)=0,"",VLOOKUP(C2061,' Disaggregation - Section E '!A$613:J1270,7,0)*100),"")</f>
        <v/>
      </c>
      <c r="F2061" s="726" t="str">
        <f ca="1">IFERROR(VLOOKUP(C2061,' Disaggregation - Section E '!A$613:J1270,5,0),"")</f>
        <v/>
      </c>
      <c r="G2061" s="723" t="str">
        <f ca="1">IFERROR(IF(VLOOKUP(C2061,' Disaggregation - Section E '!A$613:J1270,6,0)=0,"",VLOOKUP(C2061,' Disaggregation - Section E '!A$613:J1270,6,0)),"")</f>
        <v/>
      </c>
      <c r="H2061" s="734" t="str">
        <f ca="1">IFERROR(IF(INDEX(' Disaggregation - Section E '!F$613:F1270,MATCH(C2061,' Disaggregation - Section E '!A$613:A1270,0)+1,1)&lt;&gt;0,INDEX(' Disaggregation - Section E '!F$613:F1270,MATCH(C2061,' Disaggregation - Section E '!A$613:A1270,0)+1,1),""),"")</f>
        <v/>
      </c>
      <c r="I2061" s="726" t="str">
        <f ca="1">IFERROR(IF(VLOOKUP(C2061,' Disaggregation - Section E '!A$613:J1270,8,0)=0,"",VLOOKUP(C2061,' Disaggregation - Section E '!A$613:J1270,8,0)),"")</f>
        <v/>
      </c>
      <c r="J2061" s="726" t="str">
        <f ca="1">IFERROR(IF(VLOOKUP(C2061,' Disaggregation - Section E '!A$613:J1270,9,0)=0,"",VLOOKUP(C2061,' Disaggregation - Section E '!A$613:J1270,9,0)),"")</f>
        <v/>
      </c>
      <c r="K2061" s="721" t="str">
        <f ca="1">IFERROR(VLOOKUP(C2061,' Disaggregation - Section E '!A$613:J1270,3,0),"")</f>
        <v/>
      </c>
      <c r="L2061" s="721"/>
      <c r="M2061" s="721" t="str">
        <f ca="1">IFERROR(IF(VLOOKUP(C2061,' Disaggregation - Section E '!A$613:P1270,16,0)=0,"",VLOOKUP(C2061,' Disaggregation - Section E '!A$613:P1270,16,0)),"")</f>
        <v/>
      </c>
      <c r="N2061" s="726" t="str">
        <f ca="1">IFERROR(IF(VLOOKUP(C2061,' Disaggregation - Section E '!A$613:J1270,10,0)=0,"",VLOOKUP(C2061,' Disaggregation - Section E '!A$613:J1270,10,0)),"")</f>
        <v/>
      </c>
    </row>
    <row r="2062" spans="1:14" x14ac:dyDescent="0.35">
      <c r="A2062" s="721" t="b">
        <f t="shared" ca="1" si="131"/>
        <v>0</v>
      </c>
      <c r="B2062" s="721"/>
      <c r="C2062" s="732" t="str">
        <f ca="1">IF(ROW()=1409,"",OFFSET(B2060,-COUNTA(D$1408:D2062)+3,1))</f>
        <v>a161R00000O3Jy2QAF</v>
      </c>
      <c r="D2062" s="734"/>
      <c r="E2062" s="740" t="str">
        <f ca="1">IFERROR(IF(VLOOKUP(C2062,' Disaggregation - Section E '!A$613:J1271,7,0)=0,"",VLOOKUP(C2062,' Disaggregation - Section E '!A$613:J1271,7,0)*100),"")</f>
        <v/>
      </c>
      <c r="F2062" s="726" t="str">
        <f ca="1">IFERROR(VLOOKUP(C2062,' Disaggregation - Section E '!A$613:J1271,5,0),"")</f>
        <v/>
      </c>
      <c r="G2062" s="723" t="str">
        <f ca="1">IFERROR(IF(VLOOKUP(C2062,' Disaggregation - Section E '!A$613:J1271,6,0)=0,"",VLOOKUP(C2062,' Disaggregation - Section E '!A$613:J1271,6,0)),"")</f>
        <v/>
      </c>
      <c r="H2062" s="734" t="str">
        <f ca="1">IFERROR(IF(INDEX(' Disaggregation - Section E '!F$613:F1271,MATCH(C2062,' Disaggregation - Section E '!A$613:A1271,0)+1,1)&lt;&gt;0,INDEX(' Disaggregation - Section E '!F$613:F1271,MATCH(C2062,' Disaggregation - Section E '!A$613:A1271,0)+1,1),""),"")</f>
        <v/>
      </c>
      <c r="I2062" s="726" t="str">
        <f ca="1">IFERROR(IF(VLOOKUP(C2062,' Disaggregation - Section E '!A$613:J1271,8,0)=0,"",VLOOKUP(C2062,' Disaggregation - Section E '!A$613:J1271,8,0)),"")</f>
        <v/>
      </c>
      <c r="J2062" s="726" t="str">
        <f ca="1">IFERROR(IF(VLOOKUP(C2062,' Disaggregation - Section E '!A$613:J1271,9,0)=0,"",VLOOKUP(C2062,' Disaggregation - Section E '!A$613:J1271,9,0)),"")</f>
        <v/>
      </c>
      <c r="K2062" s="721" t="str">
        <f ca="1">IFERROR(VLOOKUP(C2062,' Disaggregation - Section E '!A$613:J1271,3,0),"")</f>
        <v/>
      </c>
      <c r="L2062" s="721"/>
      <c r="M2062" s="721" t="str">
        <f ca="1">IFERROR(IF(VLOOKUP(C2062,' Disaggregation - Section E '!A$613:P1271,16,0)=0,"",VLOOKUP(C2062,' Disaggregation - Section E '!A$613:P1271,16,0)),"")</f>
        <v/>
      </c>
      <c r="N2062" s="726" t="str">
        <f ca="1">IFERROR(IF(VLOOKUP(C2062,' Disaggregation - Section E '!A$613:J1271,10,0)=0,"",VLOOKUP(C2062,' Disaggregation - Section E '!A$613:J1271,10,0)),"")</f>
        <v/>
      </c>
    </row>
    <row r="2063" spans="1:14" x14ac:dyDescent="0.35">
      <c r="A2063" s="721" t="b">
        <f t="shared" ca="1" si="131"/>
        <v>0</v>
      </c>
      <c r="B2063" s="721"/>
      <c r="C2063" s="732" t="str">
        <f ca="1">IF(ROW()=1409,"",OFFSET(B2061,-COUNTA(D$1408:D2063)+3,1))</f>
        <v>a161R00000O3Jy3QAF</v>
      </c>
      <c r="D2063" s="734"/>
      <c r="E2063" s="740" t="str">
        <f ca="1">IFERROR(IF(VLOOKUP(C2063,' Disaggregation - Section E '!A$613:J1272,7,0)=0,"",VLOOKUP(C2063,' Disaggregation - Section E '!A$613:J1272,7,0)*100),"")</f>
        <v/>
      </c>
      <c r="F2063" s="726" t="str">
        <f ca="1">IFERROR(VLOOKUP(C2063,' Disaggregation - Section E '!A$613:J1272,5,0),"")</f>
        <v/>
      </c>
      <c r="G2063" s="723" t="str">
        <f ca="1">IFERROR(IF(VLOOKUP(C2063,' Disaggregation - Section E '!A$613:J1272,6,0)=0,"",VLOOKUP(C2063,' Disaggregation - Section E '!A$613:J1272,6,0)),"")</f>
        <v/>
      </c>
      <c r="H2063" s="734" t="str">
        <f ca="1">IFERROR(IF(INDEX(' Disaggregation - Section E '!F$613:F1272,MATCH(C2063,' Disaggregation - Section E '!A$613:A1272,0)+1,1)&lt;&gt;0,INDEX(' Disaggregation - Section E '!F$613:F1272,MATCH(C2063,' Disaggregation - Section E '!A$613:A1272,0)+1,1),""),"")</f>
        <v/>
      </c>
      <c r="I2063" s="726" t="str">
        <f ca="1">IFERROR(IF(VLOOKUP(C2063,' Disaggregation - Section E '!A$613:J1272,8,0)=0,"",VLOOKUP(C2063,' Disaggregation - Section E '!A$613:J1272,8,0)),"")</f>
        <v/>
      </c>
      <c r="J2063" s="726" t="str">
        <f ca="1">IFERROR(IF(VLOOKUP(C2063,' Disaggregation - Section E '!A$613:J1272,9,0)=0,"",VLOOKUP(C2063,' Disaggregation - Section E '!A$613:J1272,9,0)),"")</f>
        <v/>
      </c>
      <c r="K2063" s="721" t="str">
        <f ca="1">IFERROR(VLOOKUP(C2063,' Disaggregation - Section E '!A$613:J1272,3,0),"")</f>
        <v/>
      </c>
      <c r="L2063" s="721"/>
      <c r="M2063" s="721" t="str">
        <f ca="1">IFERROR(IF(VLOOKUP(C2063,' Disaggregation - Section E '!A$613:P1272,16,0)=0,"",VLOOKUP(C2063,' Disaggregation - Section E '!A$613:P1272,16,0)),"")</f>
        <v/>
      </c>
      <c r="N2063" s="726" t="str">
        <f ca="1">IFERROR(IF(VLOOKUP(C2063,' Disaggregation - Section E '!A$613:J1272,10,0)=0,"",VLOOKUP(C2063,' Disaggregation - Section E '!A$613:J1272,10,0)),"")</f>
        <v/>
      </c>
    </row>
    <row r="2064" spans="1:14" x14ac:dyDescent="0.35">
      <c r="A2064" s="721" t="b">
        <f t="shared" ca="1" si="131"/>
        <v>0</v>
      </c>
      <c r="B2064" s="721"/>
      <c r="C2064" s="732" t="str">
        <f ca="1">IF(ROW()=1409,"",OFFSET(B2062,-COUNTA(D$1408:D2064)+3,1))</f>
        <v>a161R00000O3Jy4QAF</v>
      </c>
      <c r="D2064" s="734"/>
      <c r="E2064" s="740" t="str">
        <f ca="1">IFERROR(IF(VLOOKUP(C2064,' Disaggregation - Section E '!A$613:J1273,7,0)=0,"",VLOOKUP(C2064,' Disaggregation - Section E '!A$613:J1273,7,0)*100),"")</f>
        <v/>
      </c>
      <c r="F2064" s="726" t="str">
        <f ca="1">IFERROR(VLOOKUP(C2064,' Disaggregation - Section E '!A$613:J1273,5,0),"")</f>
        <v/>
      </c>
      <c r="G2064" s="723" t="str">
        <f ca="1">IFERROR(IF(VLOOKUP(C2064,' Disaggregation - Section E '!A$613:J1273,6,0)=0,"",VLOOKUP(C2064,' Disaggregation - Section E '!A$613:J1273,6,0)),"")</f>
        <v/>
      </c>
      <c r="H2064" s="734" t="str">
        <f ca="1">IFERROR(IF(INDEX(' Disaggregation - Section E '!F$613:F1273,MATCH(C2064,' Disaggregation - Section E '!A$613:A1273,0)+1,1)&lt;&gt;0,INDEX(' Disaggregation - Section E '!F$613:F1273,MATCH(C2064,' Disaggregation - Section E '!A$613:A1273,0)+1,1),""),"")</f>
        <v/>
      </c>
      <c r="I2064" s="726" t="str">
        <f ca="1">IFERROR(IF(VLOOKUP(C2064,' Disaggregation - Section E '!A$613:J1273,8,0)=0,"",VLOOKUP(C2064,' Disaggregation - Section E '!A$613:J1273,8,0)),"")</f>
        <v/>
      </c>
      <c r="J2064" s="726" t="str">
        <f ca="1">IFERROR(IF(VLOOKUP(C2064,' Disaggregation - Section E '!A$613:J1273,9,0)=0,"",VLOOKUP(C2064,' Disaggregation - Section E '!A$613:J1273,9,0)),"")</f>
        <v/>
      </c>
      <c r="K2064" s="721" t="str">
        <f ca="1">IFERROR(VLOOKUP(C2064,' Disaggregation - Section E '!A$613:J1273,3,0),"")</f>
        <v/>
      </c>
      <c r="L2064" s="721"/>
      <c r="M2064" s="721" t="str">
        <f ca="1">IFERROR(IF(VLOOKUP(C2064,' Disaggregation - Section E '!A$613:P1273,16,0)=0,"",VLOOKUP(C2064,' Disaggregation - Section E '!A$613:P1273,16,0)),"")</f>
        <v/>
      </c>
      <c r="N2064" s="726" t="str">
        <f ca="1">IFERROR(IF(VLOOKUP(C2064,' Disaggregation - Section E '!A$613:J1273,10,0)=0,"",VLOOKUP(C2064,' Disaggregation - Section E '!A$613:J1273,10,0)),"")</f>
        <v/>
      </c>
    </row>
    <row r="2065" spans="1:14" x14ac:dyDescent="0.35">
      <c r="A2065" s="721" t="b">
        <f t="shared" ca="1" si="131"/>
        <v>0</v>
      </c>
      <c r="B2065" s="721"/>
      <c r="C2065" s="732" t="str">
        <f ca="1">IF(ROW()=1409,"",OFFSET(B2063,-COUNTA(D$1408:D2065)+3,1))</f>
        <v>a161R00000O3Jy5QAF</v>
      </c>
      <c r="D2065" s="734"/>
      <c r="E2065" s="740" t="str">
        <f ca="1">IFERROR(IF(VLOOKUP(C2065,' Disaggregation - Section E '!A$613:J1274,7,0)=0,"",VLOOKUP(C2065,' Disaggregation - Section E '!A$613:J1274,7,0)*100),"")</f>
        <v/>
      </c>
      <c r="F2065" s="726" t="str">
        <f ca="1">IFERROR(VLOOKUP(C2065,' Disaggregation - Section E '!A$613:J1274,5,0),"")</f>
        <v/>
      </c>
      <c r="G2065" s="723" t="str">
        <f ca="1">IFERROR(IF(VLOOKUP(C2065,' Disaggregation - Section E '!A$613:J1274,6,0)=0,"",VLOOKUP(C2065,' Disaggregation - Section E '!A$613:J1274,6,0)),"")</f>
        <v/>
      </c>
      <c r="H2065" s="734" t="str">
        <f ca="1">IFERROR(IF(INDEX(' Disaggregation - Section E '!F$613:F1274,MATCH(C2065,' Disaggregation - Section E '!A$613:A1274,0)+1,1)&lt;&gt;0,INDEX(' Disaggregation - Section E '!F$613:F1274,MATCH(C2065,' Disaggregation - Section E '!A$613:A1274,0)+1,1),""),"")</f>
        <v/>
      </c>
      <c r="I2065" s="726" t="str">
        <f ca="1">IFERROR(IF(VLOOKUP(C2065,' Disaggregation - Section E '!A$613:J1274,8,0)=0,"",VLOOKUP(C2065,' Disaggregation - Section E '!A$613:J1274,8,0)),"")</f>
        <v/>
      </c>
      <c r="J2065" s="726" t="str">
        <f ca="1">IFERROR(IF(VLOOKUP(C2065,' Disaggregation - Section E '!A$613:J1274,9,0)=0,"",VLOOKUP(C2065,' Disaggregation - Section E '!A$613:J1274,9,0)),"")</f>
        <v/>
      </c>
      <c r="K2065" s="721" t="str">
        <f ca="1">IFERROR(VLOOKUP(C2065,' Disaggregation - Section E '!A$613:J1274,3,0),"")</f>
        <v/>
      </c>
      <c r="L2065" s="721"/>
      <c r="M2065" s="721" t="str">
        <f ca="1">IFERROR(IF(VLOOKUP(C2065,' Disaggregation - Section E '!A$613:P1274,16,0)=0,"",VLOOKUP(C2065,' Disaggregation - Section E '!A$613:P1274,16,0)),"")</f>
        <v/>
      </c>
      <c r="N2065" s="726" t="str">
        <f ca="1">IFERROR(IF(VLOOKUP(C2065,' Disaggregation - Section E '!A$613:J1274,10,0)=0,"",VLOOKUP(C2065,' Disaggregation - Section E '!A$613:J1274,10,0)),"")</f>
        <v/>
      </c>
    </row>
    <row r="2066" spans="1:14" x14ac:dyDescent="0.35">
      <c r="A2066" s="721" t="b">
        <f t="shared" ca="1" si="131"/>
        <v>0</v>
      </c>
      <c r="B2066" s="721"/>
      <c r="C2066" s="732" t="str">
        <f ca="1">IF(ROW()=1409,"",OFFSET(B2064,-COUNTA(D$1408:D2066)+3,1))</f>
        <v>a161R00000O3Jy6QAF</v>
      </c>
      <c r="D2066" s="734"/>
      <c r="E2066" s="740" t="str">
        <f ca="1">IFERROR(IF(VLOOKUP(C2066,' Disaggregation - Section E '!A$613:J1275,7,0)=0,"",VLOOKUP(C2066,' Disaggregation - Section E '!A$613:J1275,7,0)*100),"")</f>
        <v/>
      </c>
      <c r="F2066" s="726" t="str">
        <f ca="1">IFERROR(VLOOKUP(C2066,' Disaggregation - Section E '!A$613:J1275,5,0),"")</f>
        <v/>
      </c>
      <c r="G2066" s="723" t="str">
        <f ca="1">IFERROR(IF(VLOOKUP(C2066,' Disaggregation - Section E '!A$613:J1275,6,0)=0,"",VLOOKUP(C2066,' Disaggregation - Section E '!A$613:J1275,6,0)),"")</f>
        <v/>
      </c>
      <c r="H2066" s="734" t="str">
        <f ca="1">IFERROR(IF(INDEX(' Disaggregation - Section E '!F$613:F1275,MATCH(C2066,' Disaggregation - Section E '!A$613:A1275,0)+1,1)&lt;&gt;0,INDEX(' Disaggregation - Section E '!F$613:F1275,MATCH(C2066,' Disaggregation - Section E '!A$613:A1275,0)+1,1),""),"")</f>
        <v/>
      </c>
      <c r="I2066" s="726" t="str">
        <f ca="1">IFERROR(IF(VLOOKUP(C2066,' Disaggregation - Section E '!A$613:J1275,8,0)=0,"",VLOOKUP(C2066,' Disaggregation - Section E '!A$613:J1275,8,0)),"")</f>
        <v/>
      </c>
      <c r="J2066" s="726" t="str">
        <f ca="1">IFERROR(IF(VLOOKUP(C2066,' Disaggregation - Section E '!A$613:J1275,9,0)=0,"",VLOOKUP(C2066,' Disaggregation - Section E '!A$613:J1275,9,0)),"")</f>
        <v/>
      </c>
      <c r="K2066" s="721" t="str">
        <f ca="1">IFERROR(VLOOKUP(C2066,' Disaggregation - Section E '!A$613:J1275,3,0),"")</f>
        <v/>
      </c>
      <c r="L2066" s="721"/>
      <c r="M2066" s="721" t="str">
        <f ca="1">IFERROR(IF(VLOOKUP(C2066,' Disaggregation - Section E '!A$613:P1275,16,0)=0,"",VLOOKUP(C2066,' Disaggregation - Section E '!A$613:P1275,16,0)),"")</f>
        <v/>
      </c>
      <c r="N2066" s="726" t="str">
        <f ca="1">IFERROR(IF(VLOOKUP(C2066,' Disaggregation - Section E '!A$613:J1275,10,0)=0,"",VLOOKUP(C2066,' Disaggregation - Section E '!A$613:J1275,10,0)),"")</f>
        <v/>
      </c>
    </row>
    <row r="2067" spans="1:14" x14ac:dyDescent="0.35">
      <c r="A2067" s="721" t="b">
        <f t="shared" ca="1" si="131"/>
        <v>0</v>
      </c>
      <c r="B2067" s="721"/>
      <c r="C2067" s="732" t="str">
        <f ca="1">IF(ROW()=1409,"",OFFSET(B2065,-COUNTA(D$1408:D2067)+3,1))</f>
        <v>a161R00000O3Jy7QAF</v>
      </c>
      <c r="D2067" s="734"/>
      <c r="E2067" s="740" t="str">
        <f ca="1">IFERROR(IF(VLOOKUP(C2067,' Disaggregation - Section E '!A$613:J1276,7,0)=0,"",VLOOKUP(C2067,' Disaggregation - Section E '!A$613:J1276,7,0)*100),"")</f>
        <v/>
      </c>
      <c r="F2067" s="726" t="str">
        <f ca="1">IFERROR(VLOOKUP(C2067,' Disaggregation - Section E '!A$613:J1276,5,0),"")</f>
        <v/>
      </c>
      <c r="G2067" s="723" t="str">
        <f ca="1">IFERROR(IF(VLOOKUP(C2067,' Disaggregation - Section E '!A$613:J1276,6,0)=0,"",VLOOKUP(C2067,' Disaggregation - Section E '!A$613:J1276,6,0)),"")</f>
        <v/>
      </c>
      <c r="H2067" s="734" t="str">
        <f ca="1">IFERROR(IF(INDEX(' Disaggregation - Section E '!F$613:F1276,MATCH(C2067,' Disaggregation - Section E '!A$613:A1276,0)+1,1)&lt;&gt;0,INDEX(' Disaggregation - Section E '!F$613:F1276,MATCH(C2067,' Disaggregation - Section E '!A$613:A1276,0)+1,1),""),"")</f>
        <v/>
      </c>
      <c r="I2067" s="726" t="str">
        <f ca="1">IFERROR(IF(VLOOKUP(C2067,' Disaggregation - Section E '!A$613:J1276,8,0)=0,"",VLOOKUP(C2067,' Disaggregation - Section E '!A$613:J1276,8,0)),"")</f>
        <v/>
      </c>
      <c r="J2067" s="726" t="str">
        <f ca="1">IFERROR(IF(VLOOKUP(C2067,' Disaggregation - Section E '!A$613:J1276,9,0)=0,"",VLOOKUP(C2067,' Disaggregation - Section E '!A$613:J1276,9,0)),"")</f>
        <v/>
      </c>
      <c r="K2067" s="721" t="str">
        <f ca="1">IFERROR(VLOOKUP(C2067,' Disaggregation - Section E '!A$613:J1276,3,0),"")</f>
        <v/>
      </c>
      <c r="L2067" s="721"/>
      <c r="M2067" s="721" t="str">
        <f ca="1">IFERROR(IF(VLOOKUP(C2067,' Disaggregation - Section E '!A$613:P1276,16,0)=0,"",VLOOKUP(C2067,' Disaggregation - Section E '!A$613:P1276,16,0)),"")</f>
        <v/>
      </c>
      <c r="N2067" s="726" t="str">
        <f ca="1">IFERROR(IF(VLOOKUP(C2067,' Disaggregation - Section E '!A$613:J1276,10,0)=0,"",VLOOKUP(C2067,' Disaggregation - Section E '!A$613:J1276,10,0)),"")</f>
        <v/>
      </c>
    </row>
    <row r="2068" spans="1:14" x14ac:dyDescent="0.35">
      <c r="A2068" s="721" t="b">
        <f t="shared" ca="1" si="131"/>
        <v>0</v>
      </c>
      <c r="B2068" s="721"/>
      <c r="C2068" s="732" t="str">
        <f ca="1">IF(ROW()=1409,"",OFFSET(B2066,-COUNTA(D$1408:D2068)+3,1))</f>
        <v>a161R00000O3Jy8QAF</v>
      </c>
      <c r="D2068" s="734"/>
      <c r="E2068" s="740" t="str">
        <f ca="1">IFERROR(IF(VLOOKUP(C2068,' Disaggregation - Section E '!A$613:J1277,7,0)=0,"",VLOOKUP(C2068,' Disaggregation - Section E '!A$613:J1277,7,0)*100),"")</f>
        <v/>
      </c>
      <c r="F2068" s="726" t="str">
        <f ca="1">IFERROR(VLOOKUP(C2068,' Disaggregation - Section E '!A$613:J1277,5,0),"")</f>
        <v/>
      </c>
      <c r="G2068" s="723" t="str">
        <f ca="1">IFERROR(IF(VLOOKUP(C2068,' Disaggregation - Section E '!A$613:J1277,6,0)=0,"",VLOOKUP(C2068,' Disaggregation - Section E '!A$613:J1277,6,0)),"")</f>
        <v/>
      </c>
      <c r="H2068" s="734" t="str">
        <f ca="1">IFERROR(IF(INDEX(' Disaggregation - Section E '!F$613:F1277,MATCH(C2068,' Disaggregation - Section E '!A$613:A1277,0)+1,1)&lt;&gt;0,INDEX(' Disaggregation - Section E '!F$613:F1277,MATCH(C2068,' Disaggregation - Section E '!A$613:A1277,0)+1,1),""),"")</f>
        <v/>
      </c>
      <c r="I2068" s="726" t="str">
        <f ca="1">IFERROR(IF(VLOOKUP(C2068,' Disaggregation - Section E '!A$613:J1277,8,0)=0,"",VLOOKUP(C2068,' Disaggregation - Section E '!A$613:J1277,8,0)),"")</f>
        <v/>
      </c>
      <c r="J2068" s="726" t="str">
        <f ca="1">IFERROR(IF(VLOOKUP(C2068,' Disaggregation - Section E '!A$613:J1277,9,0)=0,"",VLOOKUP(C2068,' Disaggregation - Section E '!A$613:J1277,9,0)),"")</f>
        <v/>
      </c>
      <c r="K2068" s="721" t="str">
        <f ca="1">IFERROR(VLOOKUP(C2068,' Disaggregation - Section E '!A$613:J1277,3,0),"")</f>
        <v/>
      </c>
      <c r="L2068" s="721"/>
      <c r="M2068" s="721" t="str">
        <f ca="1">IFERROR(IF(VLOOKUP(C2068,' Disaggregation - Section E '!A$613:P1277,16,0)=0,"",VLOOKUP(C2068,' Disaggregation - Section E '!A$613:P1277,16,0)),"")</f>
        <v/>
      </c>
      <c r="N2068" s="726" t="str">
        <f ca="1">IFERROR(IF(VLOOKUP(C2068,' Disaggregation - Section E '!A$613:J1277,10,0)=0,"",VLOOKUP(C2068,' Disaggregation - Section E '!A$613:J1277,10,0)),"")</f>
        <v/>
      </c>
    </row>
    <row r="2069" spans="1:14" x14ac:dyDescent="0.35">
      <c r="A2069" s="721" t="b">
        <f t="shared" ca="1" si="131"/>
        <v>0</v>
      </c>
      <c r="B2069" s="721"/>
      <c r="C2069" s="732" t="str">
        <f ca="1">IF(ROW()=1409,"",OFFSET(B2067,-COUNTA(D$1408:D2069)+3,1))</f>
        <v>a161R00000O3Jy9QAF</v>
      </c>
      <c r="D2069" s="734"/>
      <c r="E2069" s="740" t="str">
        <f ca="1">IFERROR(IF(VLOOKUP(C2069,' Disaggregation - Section E '!A$613:J1278,7,0)=0,"",VLOOKUP(C2069,' Disaggregation - Section E '!A$613:J1278,7,0)*100),"")</f>
        <v/>
      </c>
      <c r="F2069" s="726" t="str">
        <f ca="1">IFERROR(VLOOKUP(C2069,' Disaggregation - Section E '!A$613:J1278,5,0),"")</f>
        <v/>
      </c>
      <c r="G2069" s="723" t="str">
        <f ca="1">IFERROR(IF(VLOOKUP(C2069,' Disaggregation - Section E '!A$613:J1278,6,0)=0,"",VLOOKUP(C2069,' Disaggregation - Section E '!A$613:J1278,6,0)),"")</f>
        <v/>
      </c>
      <c r="H2069" s="734" t="str">
        <f ca="1">IFERROR(IF(INDEX(' Disaggregation - Section E '!F$613:F1278,MATCH(C2069,' Disaggregation - Section E '!A$613:A1278,0)+1,1)&lt;&gt;0,INDEX(' Disaggregation - Section E '!F$613:F1278,MATCH(C2069,' Disaggregation - Section E '!A$613:A1278,0)+1,1),""),"")</f>
        <v/>
      </c>
      <c r="I2069" s="726" t="str">
        <f ca="1">IFERROR(IF(VLOOKUP(C2069,' Disaggregation - Section E '!A$613:J1278,8,0)=0,"",VLOOKUP(C2069,' Disaggregation - Section E '!A$613:J1278,8,0)),"")</f>
        <v/>
      </c>
      <c r="J2069" s="726" t="str">
        <f ca="1">IFERROR(IF(VLOOKUP(C2069,' Disaggregation - Section E '!A$613:J1278,9,0)=0,"",VLOOKUP(C2069,' Disaggregation - Section E '!A$613:J1278,9,0)),"")</f>
        <v/>
      </c>
      <c r="K2069" s="721" t="str">
        <f ca="1">IFERROR(VLOOKUP(C2069,' Disaggregation - Section E '!A$613:J1278,3,0),"")</f>
        <v/>
      </c>
      <c r="L2069" s="721"/>
      <c r="M2069" s="721" t="str">
        <f ca="1">IFERROR(IF(VLOOKUP(C2069,' Disaggregation - Section E '!A$613:P1278,16,0)=0,"",VLOOKUP(C2069,' Disaggregation - Section E '!A$613:P1278,16,0)),"")</f>
        <v/>
      </c>
      <c r="N2069" s="726" t="str">
        <f ca="1">IFERROR(IF(VLOOKUP(C2069,' Disaggregation - Section E '!A$613:J1278,10,0)=0,"",VLOOKUP(C2069,' Disaggregation - Section E '!A$613:J1278,10,0)),"")</f>
        <v/>
      </c>
    </row>
    <row r="2070" spans="1:14" x14ac:dyDescent="0.35">
      <c r="A2070" s="721" t="b">
        <f t="shared" ca="1" si="131"/>
        <v>0</v>
      </c>
      <c r="B2070" s="721"/>
      <c r="C2070" s="732" t="str">
        <f ca="1">IF(ROW()=1409,"",OFFSET(B2068,-COUNTA(D$1408:D2070)+3,1))</f>
        <v>a161R00000O3JyAQAV</v>
      </c>
      <c r="D2070" s="734"/>
      <c r="E2070" s="740" t="str">
        <f ca="1">IFERROR(IF(VLOOKUP(C2070,' Disaggregation - Section E '!A$613:J1279,7,0)=0,"",VLOOKUP(C2070,' Disaggregation - Section E '!A$613:J1279,7,0)*100),"")</f>
        <v/>
      </c>
      <c r="F2070" s="726" t="str">
        <f ca="1">IFERROR(VLOOKUP(C2070,' Disaggregation - Section E '!A$613:J1279,5,0),"")</f>
        <v/>
      </c>
      <c r="G2070" s="723" t="str">
        <f ca="1">IFERROR(IF(VLOOKUP(C2070,' Disaggregation - Section E '!A$613:J1279,6,0)=0,"",VLOOKUP(C2070,' Disaggregation - Section E '!A$613:J1279,6,0)),"")</f>
        <v/>
      </c>
      <c r="H2070" s="734" t="str">
        <f ca="1">IFERROR(IF(INDEX(' Disaggregation - Section E '!F$613:F1279,MATCH(C2070,' Disaggregation - Section E '!A$613:A1279,0)+1,1)&lt;&gt;0,INDEX(' Disaggregation - Section E '!F$613:F1279,MATCH(C2070,' Disaggregation - Section E '!A$613:A1279,0)+1,1),""),"")</f>
        <v/>
      </c>
      <c r="I2070" s="726" t="str">
        <f ca="1">IFERROR(IF(VLOOKUP(C2070,' Disaggregation - Section E '!A$613:J1279,8,0)=0,"",VLOOKUP(C2070,' Disaggregation - Section E '!A$613:J1279,8,0)),"")</f>
        <v/>
      </c>
      <c r="J2070" s="726" t="str">
        <f ca="1">IFERROR(IF(VLOOKUP(C2070,' Disaggregation - Section E '!A$613:J1279,9,0)=0,"",VLOOKUP(C2070,' Disaggregation - Section E '!A$613:J1279,9,0)),"")</f>
        <v/>
      </c>
      <c r="K2070" s="721" t="str">
        <f ca="1">IFERROR(VLOOKUP(C2070,' Disaggregation - Section E '!A$613:J1279,3,0),"")</f>
        <v/>
      </c>
      <c r="L2070" s="721"/>
      <c r="M2070" s="721" t="str">
        <f ca="1">IFERROR(IF(VLOOKUP(C2070,' Disaggregation - Section E '!A$613:P1279,16,0)=0,"",VLOOKUP(C2070,' Disaggregation - Section E '!A$613:P1279,16,0)),"")</f>
        <v/>
      </c>
      <c r="N2070" s="726" t="str">
        <f ca="1">IFERROR(IF(VLOOKUP(C2070,' Disaggregation - Section E '!A$613:J1279,10,0)=0,"",VLOOKUP(C2070,' Disaggregation - Section E '!A$613:J1279,10,0)),"")</f>
        <v/>
      </c>
    </row>
    <row r="2071" spans="1:14" x14ac:dyDescent="0.35">
      <c r="A2071" s="721" t="b">
        <f t="shared" ca="1" si="131"/>
        <v>0</v>
      </c>
      <c r="B2071" s="721"/>
      <c r="C2071" s="732" t="str">
        <f ca="1">IF(ROW()=1409,"",OFFSET(B2069,-COUNTA(D$1408:D2071)+3,1))</f>
        <v>a161R00000O3JyBQAV</v>
      </c>
      <c r="D2071" s="734"/>
      <c r="E2071" s="740" t="str">
        <f ca="1">IFERROR(IF(VLOOKUP(C2071,' Disaggregation - Section E '!A$613:J1280,7,0)=0,"",VLOOKUP(C2071,' Disaggregation - Section E '!A$613:J1280,7,0)*100),"")</f>
        <v/>
      </c>
      <c r="F2071" s="726" t="str">
        <f ca="1">IFERROR(VLOOKUP(C2071,' Disaggregation - Section E '!A$613:J1280,5,0),"")</f>
        <v/>
      </c>
      <c r="G2071" s="723" t="str">
        <f ca="1">IFERROR(IF(VLOOKUP(C2071,' Disaggregation - Section E '!A$613:J1280,6,0)=0,"",VLOOKUP(C2071,' Disaggregation - Section E '!A$613:J1280,6,0)),"")</f>
        <v/>
      </c>
      <c r="H2071" s="734" t="str">
        <f ca="1">IFERROR(IF(INDEX(' Disaggregation - Section E '!F$613:F1280,MATCH(C2071,' Disaggregation - Section E '!A$613:A1280,0)+1,1)&lt;&gt;0,INDEX(' Disaggregation - Section E '!F$613:F1280,MATCH(C2071,' Disaggregation - Section E '!A$613:A1280,0)+1,1),""),"")</f>
        <v/>
      </c>
      <c r="I2071" s="726" t="str">
        <f ca="1">IFERROR(IF(VLOOKUP(C2071,' Disaggregation - Section E '!A$613:J1280,8,0)=0,"",VLOOKUP(C2071,' Disaggregation - Section E '!A$613:J1280,8,0)),"")</f>
        <v/>
      </c>
      <c r="J2071" s="726" t="str">
        <f ca="1">IFERROR(IF(VLOOKUP(C2071,' Disaggregation - Section E '!A$613:J1280,9,0)=0,"",VLOOKUP(C2071,' Disaggregation - Section E '!A$613:J1280,9,0)),"")</f>
        <v/>
      </c>
      <c r="K2071" s="721" t="str">
        <f ca="1">IFERROR(VLOOKUP(C2071,' Disaggregation - Section E '!A$613:J1280,3,0),"")</f>
        <v/>
      </c>
      <c r="L2071" s="721"/>
      <c r="M2071" s="721" t="str">
        <f ca="1">IFERROR(IF(VLOOKUP(C2071,' Disaggregation - Section E '!A$613:P1280,16,0)=0,"",VLOOKUP(C2071,' Disaggregation - Section E '!A$613:P1280,16,0)),"")</f>
        <v/>
      </c>
      <c r="N2071" s="726" t="str">
        <f ca="1">IFERROR(IF(VLOOKUP(C2071,' Disaggregation - Section E '!A$613:J1280,10,0)=0,"",VLOOKUP(C2071,' Disaggregation - Section E '!A$613:J1280,10,0)),"")</f>
        <v/>
      </c>
    </row>
    <row r="2072" spans="1:14" x14ac:dyDescent="0.35">
      <c r="A2072" s="721" t="b">
        <f t="shared" ca="1" si="131"/>
        <v>0</v>
      </c>
      <c r="B2072" s="721"/>
      <c r="C2072" s="732" t="str">
        <f ca="1">IF(ROW()=1409,"",OFFSET(B2070,-COUNTA(D$1408:D2072)+3,1))</f>
        <v>a161R00000O3JyCQAV</v>
      </c>
      <c r="D2072" s="734"/>
      <c r="E2072" s="740" t="str">
        <f ca="1">IFERROR(IF(VLOOKUP(C2072,' Disaggregation - Section E '!A$613:J1281,7,0)=0,"",VLOOKUP(C2072,' Disaggregation - Section E '!A$613:J1281,7,0)*100),"")</f>
        <v/>
      </c>
      <c r="F2072" s="726" t="str">
        <f ca="1">IFERROR(VLOOKUP(C2072,' Disaggregation - Section E '!A$613:J1281,5,0),"")</f>
        <v/>
      </c>
      <c r="G2072" s="723" t="str">
        <f ca="1">IFERROR(IF(VLOOKUP(C2072,' Disaggregation - Section E '!A$613:J1281,6,0)=0,"",VLOOKUP(C2072,' Disaggregation - Section E '!A$613:J1281,6,0)),"")</f>
        <v/>
      </c>
      <c r="H2072" s="734" t="str">
        <f ca="1">IFERROR(IF(INDEX(' Disaggregation - Section E '!F$613:F1281,MATCH(C2072,' Disaggregation - Section E '!A$613:A1281,0)+1,1)&lt;&gt;0,INDEX(' Disaggregation - Section E '!F$613:F1281,MATCH(C2072,' Disaggregation - Section E '!A$613:A1281,0)+1,1),""),"")</f>
        <v/>
      </c>
      <c r="I2072" s="726" t="str">
        <f ca="1">IFERROR(IF(VLOOKUP(C2072,' Disaggregation - Section E '!A$613:J1281,8,0)=0,"",VLOOKUP(C2072,' Disaggregation - Section E '!A$613:J1281,8,0)),"")</f>
        <v/>
      </c>
      <c r="J2072" s="726" t="str">
        <f ca="1">IFERROR(IF(VLOOKUP(C2072,' Disaggregation - Section E '!A$613:J1281,9,0)=0,"",VLOOKUP(C2072,' Disaggregation - Section E '!A$613:J1281,9,0)),"")</f>
        <v/>
      </c>
      <c r="K2072" s="721" t="str">
        <f ca="1">IFERROR(VLOOKUP(C2072,' Disaggregation - Section E '!A$613:J1281,3,0),"")</f>
        <v/>
      </c>
      <c r="L2072" s="721"/>
      <c r="M2072" s="721" t="str">
        <f ca="1">IFERROR(IF(VLOOKUP(C2072,' Disaggregation - Section E '!A$613:P1281,16,0)=0,"",VLOOKUP(C2072,' Disaggregation - Section E '!A$613:P1281,16,0)),"")</f>
        <v/>
      </c>
      <c r="N2072" s="726" t="str">
        <f ca="1">IFERROR(IF(VLOOKUP(C2072,' Disaggregation - Section E '!A$613:J1281,10,0)=0,"",VLOOKUP(C2072,' Disaggregation - Section E '!A$613:J1281,10,0)),"")</f>
        <v/>
      </c>
    </row>
    <row r="2073" spans="1:14" x14ac:dyDescent="0.35">
      <c r="A2073" s="721" t="b">
        <f t="shared" ca="1" si="131"/>
        <v>0</v>
      </c>
      <c r="B2073" s="721"/>
      <c r="C2073" s="732" t="str">
        <f ca="1">IF(ROW()=1409,"",OFFSET(B2071,-COUNTA(D$1408:D2073)+3,1))</f>
        <v>a161R00000O3JyDQAV</v>
      </c>
      <c r="D2073" s="734"/>
      <c r="E2073" s="740" t="str">
        <f ca="1">IFERROR(IF(VLOOKUP(C2073,' Disaggregation - Section E '!A$613:J1282,7,0)=0,"",VLOOKUP(C2073,' Disaggregation - Section E '!A$613:J1282,7,0)*100),"")</f>
        <v/>
      </c>
      <c r="F2073" s="726" t="str">
        <f ca="1">IFERROR(VLOOKUP(C2073,' Disaggregation - Section E '!A$613:J1282,5,0),"")</f>
        <v/>
      </c>
      <c r="G2073" s="723" t="str">
        <f ca="1">IFERROR(IF(VLOOKUP(C2073,' Disaggregation - Section E '!A$613:J1282,6,0)=0,"",VLOOKUP(C2073,' Disaggregation - Section E '!A$613:J1282,6,0)),"")</f>
        <v/>
      </c>
      <c r="H2073" s="734" t="str">
        <f ca="1">IFERROR(IF(INDEX(' Disaggregation - Section E '!F$613:F1282,MATCH(C2073,' Disaggregation - Section E '!A$613:A1282,0)+1,1)&lt;&gt;0,INDEX(' Disaggregation - Section E '!F$613:F1282,MATCH(C2073,' Disaggregation - Section E '!A$613:A1282,0)+1,1),""),"")</f>
        <v/>
      </c>
      <c r="I2073" s="726" t="str">
        <f ca="1">IFERROR(IF(VLOOKUP(C2073,' Disaggregation - Section E '!A$613:J1282,8,0)=0,"",VLOOKUP(C2073,' Disaggregation - Section E '!A$613:J1282,8,0)),"")</f>
        <v/>
      </c>
      <c r="J2073" s="726" t="str">
        <f ca="1">IFERROR(IF(VLOOKUP(C2073,' Disaggregation - Section E '!A$613:J1282,9,0)=0,"",VLOOKUP(C2073,' Disaggregation - Section E '!A$613:J1282,9,0)),"")</f>
        <v/>
      </c>
      <c r="K2073" s="721" t="str">
        <f ca="1">IFERROR(VLOOKUP(C2073,' Disaggregation - Section E '!A$613:J1282,3,0),"")</f>
        <v/>
      </c>
      <c r="L2073" s="721"/>
      <c r="M2073" s="721" t="str">
        <f ca="1">IFERROR(IF(VLOOKUP(C2073,' Disaggregation - Section E '!A$613:P1282,16,0)=0,"",VLOOKUP(C2073,' Disaggregation - Section E '!A$613:P1282,16,0)),"")</f>
        <v/>
      </c>
      <c r="N2073" s="726" t="str">
        <f ca="1">IFERROR(IF(VLOOKUP(C2073,' Disaggregation - Section E '!A$613:J1282,10,0)=0,"",VLOOKUP(C2073,' Disaggregation - Section E '!A$613:J1282,10,0)),"")</f>
        <v/>
      </c>
    </row>
    <row r="2074" spans="1:14" x14ac:dyDescent="0.35">
      <c r="A2074" s="721" t="b">
        <f t="shared" ref="A2074:A2084" ca="1" si="132">IF(AND(OR(E2074&lt;&gt;"",G2074&lt;&gt;"",H2074&lt;&gt;""),M2074&lt;&gt;""),TRUE,FALSE)</f>
        <v>0</v>
      </c>
      <c r="B2074" s="721"/>
      <c r="C2074" s="732" t="str">
        <f ca="1">IF(ROW()=1409,"",OFFSET(B2072,-COUNTA(D$1408:D2074)+3,1))</f>
        <v>a161R00000O3JyEQAV</v>
      </c>
      <c r="D2074" s="734"/>
      <c r="E2074" s="740" t="str">
        <f ca="1">IFERROR(IF(VLOOKUP(C2074,' Disaggregation - Section E '!A$613:J1283,7,0)=0,"",VLOOKUP(C2074,' Disaggregation - Section E '!A$613:J1283,7,0)*100),"")</f>
        <v/>
      </c>
      <c r="F2074" s="726" t="str">
        <f ca="1">IFERROR(VLOOKUP(C2074,' Disaggregation - Section E '!A$613:J1283,5,0),"")</f>
        <v/>
      </c>
      <c r="G2074" s="723" t="str">
        <f ca="1">IFERROR(IF(VLOOKUP(C2074,' Disaggregation - Section E '!A$613:J1283,6,0)=0,"",VLOOKUP(C2074,' Disaggregation - Section E '!A$613:J1283,6,0)),"")</f>
        <v/>
      </c>
      <c r="H2074" s="734" t="str">
        <f ca="1">IFERROR(IF(INDEX(' Disaggregation - Section E '!F$613:F1283,MATCH(C2074,' Disaggregation - Section E '!A$613:A1283,0)+1,1)&lt;&gt;0,INDEX(' Disaggregation - Section E '!F$613:F1283,MATCH(C2074,' Disaggregation - Section E '!A$613:A1283,0)+1,1),""),"")</f>
        <v/>
      </c>
      <c r="I2074" s="726" t="str">
        <f ca="1">IFERROR(IF(VLOOKUP(C2074,' Disaggregation - Section E '!A$613:J1283,8,0)=0,"",VLOOKUP(C2074,' Disaggregation - Section E '!A$613:J1283,8,0)),"")</f>
        <v/>
      </c>
      <c r="J2074" s="726" t="str">
        <f ca="1">IFERROR(IF(VLOOKUP(C2074,' Disaggregation - Section E '!A$613:J1283,9,0)=0,"",VLOOKUP(C2074,' Disaggregation - Section E '!A$613:J1283,9,0)),"")</f>
        <v/>
      </c>
      <c r="K2074" s="721" t="str">
        <f ca="1">IFERROR(VLOOKUP(C2074,' Disaggregation - Section E '!A$613:J1283,3,0),"")</f>
        <v/>
      </c>
      <c r="L2074" s="721"/>
      <c r="M2074" s="721" t="str">
        <f ca="1">IFERROR(IF(VLOOKUP(C2074,' Disaggregation - Section E '!A$613:P1283,16,0)=0,"",VLOOKUP(C2074,' Disaggregation - Section E '!A$613:P1283,16,0)),"")</f>
        <v/>
      </c>
      <c r="N2074" s="726" t="str">
        <f ca="1">IFERROR(IF(VLOOKUP(C2074,' Disaggregation - Section E '!A$613:J1283,10,0)=0,"",VLOOKUP(C2074,' Disaggregation - Section E '!A$613:J1283,10,0)),"")</f>
        <v/>
      </c>
    </row>
    <row r="2075" spans="1:14" x14ac:dyDescent="0.35">
      <c r="A2075" s="721" t="b">
        <f t="shared" ca="1" si="132"/>
        <v>0</v>
      </c>
      <c r="B2075" s="721"/>
      <c r="C2075" s="732" t="str">
        <f ca="1">IF(ROW()=1409,"",OFFSET(B2073,-COUNTA(D$1408:D2075)+3,1))</f>
        <v>a161R00000O3JyFQAV</v>
      </c>
      <c r="D2075" s="734"/>
      <c r="E2075" s="740" t="str">
        <f ca="1">IFERROR(IF(VLOOKUP(C2075,' Disaggregation - Section E '!A$613:J1284,7,0)=0,"",VLOOKUP(C2075,' Disaggregation - Section E '!A$613:J1284,7,0)*100),"")</f>
        <v/>
      </c>
      <c r="F2075" s="726" t="str">
        <f ca="1">IFERROR(VLOOKUP(C2075,' Disaggregation - Section E '!A$613:J1284,5,0),"")</f>
        <v/>
      </c>
      <c r="G2075" s="723" t="str">
        <f ca="1">IFERROR(IF(VLOOKUP(C2075,' Disaggregation - Section E '!A$613:J1284,6,0)=0,"",VLOOKUP(C2075,' Disaggregation - Section E '!A$613:J1284,6,0)),"")</f>
        <v/>
      </c>
      <c r="H2075" s="734" t="str">
        <f ca="1">IFERROR(IF(INDEX(' Disaggregation - Section E '!F$613:F1284,MATCH(C2075,' Disaggregation - Section E '!A$613:A1284,0)+1,1)&lt;&gt;0,INDEX(' Disaggregation - Section E '!F$613:F1284,MATCH(C2075,' Disaggregation - Section E '!A$613:A1284,0)+1,1),""),"")</f>
        <v/>
      </c>
      <c r="I2075" s="726" t="str">
        <f ca="1">IFERROR(IF(VLOOKUP(C2075,' Disaggregation - Section E '!A$613:J1284,8,0)=0,"",VLOOKUP(C2075,' Disaggregation - Section E '!A$613:J1284,8,0)),"")</f>
        <v/>
      </c>
      <c r="J2075" s="726" t="str">
        <f ca="1">IFERROR(IF(VLOOKUP(C2075,' Disaggregation - Section E '!A$613:J1284,9,0)=0,"",VLOOKUP(C2075,' Disaggregation - Section E '!A$613:J1284,9,0)),"")</f>
        <v/>
      </c>
      <c r="K2075" s="721" t="str">
        <f ca="1">IFERROR(VLOOKUP(C2075,' Disaggregation - Section E '!A$613:J1284,3,0),"")</f>
        <v/>
      </c>
      <c r="L2075" s="721"/>
      <c r="M2075" s="721" t="str">
        <f ca="1">IFERROR(IF(VLOOKUP(C2075,' Disaggregation - Section E '!A$613:P1284,16,0)=0,"",VLOOKUP(C2075,' Disaggregation - Section E '!A$613:P1284,16,0)),"")</f>
        <v/>
      </c>
      <c r="N2075" s="726" t="str">
        <f ca="1">IFERROR(IF(VLOOKUP(C2075,' Disaggregation - Section E '!A$613:J1284,10,0)=0,"",VLOOKUP(C2075,' Disaggregation - Section E '!A$613:J1284,10,0)),"")</f>
        <v/>
      </c>
    </row>
    <row r="2076" spans="1:14" x14ac:dyDescent="0.35">
      <c r="A2076" s="721" t="b">
        <f t="shared" ca="1" si="132"/>
        <v>0</v>
      </c>
      <c r="B2076" s="721"/>
      <c r="C2076" s="732" t="str">
        <f ca="1">IF(ROW()=1409,"",OFFSET(B2074,-COUNTA(D$1408:D2076)+3,1))</f>
        <v>a161R00000O3JyGQAV</v>
      </c>
      <c r="D2076" s="734"/>
      <c r="E2076" s="740" t="str">
        <f ca="1">IFERROR(IF(VLOOKUP(C2076,' Disaggregation - Section E '!A$613:J1285,7,0)=0,"",VLOOKUP(C2076,' Disaggregation - Section E '!A$613:J1285,7,0)*100),"")</f>
        <v/>
      </c>
      <c r="F2076" s="726" t="str">
        <f ca="1">IFERROR(VLOOKUP(C2076,' Disaggregation - Section E '!A$613:J1285,5,0),"")</f>
        <v/>
      </c>
      <c r="G2076" s="723" t="str">
        <f ca="1">IFERROR(IF(VLOOKUP(C2076,' Disaggregation - Section E '!A$613:J1285,6,0)=0,"",VLOOKUP(C2076,' Disaggregation - Section E '!A$613:J1285,6,0)),"")</f>
        <v/>
      </c>
      <c r="H2076" s="734" t="str">
        <f ca="1">IFERROR(IF(INDEX(' Disaggregation - Section E '!F$613:F1285,MATCH(C2076,' Disaggregation - Section E '!A$613:A1285,0)+1,1)&lt;&gt;0,INDEX(' Disaggregation - Section E '!F$613:F1285,MATCH(C2076,' Disaggregation - Section E '!A$613:A1285,0)+1,1),""),"")</f>
        <v/>
      </c>
      <c r="I2076" s="726" t="str">
        <f ca="1">IFERROR(IF(VLOOKUP(C2076,' Disaggregation - Section E '!A$613:J1285,8,0)=0,"",VLOOKUP(C2076,' Disaggregation - Section E '!A$613:J1285,8,0)),"")</f>
        <v/>
      </c>
      <c r="J2076" s="726" t="str">
        <f ca="1">IFERROR(IF(VLOOKUP(C2076,' Disaggregation - Section E '!A$613:J1285,9,0)=0,"",VLOOKUP(C2076,' Disaggregation - Section E '!A$613:J1285,9,0)),"")</f>
        <v/>
      </c>
      <c r="K2076" s="721" t="str">
        <f ca="1">IFERROR(VLOOKUP(C2076,' Disaggregation - Section E '!A$613:J1285,3,0),"")</f>
        <v/>
      </c>
      <c r="L2076" s="721"/>
      <c r="M2076" s="721" t="str">
        <f ca="1">IFERROR(IF(VLOOKUP(C2076,' Disaggregation - Section E '!A$613:P1285,16,0)=0,"",VLOOKUP(C2076,' Disaggregation - Section E '!A$613:P1285,16,0)),"")</f>
        <v/>
      </c>
      <c r="N2076" s="726" t="str">
        <f ca="1">IFERROR(IF(VLOOKUP(C2076,' Disaggregation - Section E '!A$613:J1285,10,0)=0,"",VLOOKUP(C2076,' Disaggregation - Section E '!A$613:J1285,10,0)),"")</f>
        <v/>
      </c>
    </row>
    <row r="2077" spans="1:14" x14ac:dyDescent="0.35">
      <c r="A2077" s="721" t="b">
        <f t="shared" ca="1" si="132"/>
        <v>0</v>
      </c>
      <c r="B2077" s="721"/>
      <c r="C2077" s="732" t="str">
        <f ca="1">IF(ROW()=1409,"",OFFSET(B2075,-COUNTA(D$1408:D2077)+3,1))</f>
        <v>a161R00000O3JyHQAV</v>
      </c>
      <c r="D2077" s="734"/>
      <c r="E2077" s="740" t="str">
        <f ca="1">IFERROR(IF(VLOOKUP(C2077,' Disaggregation - Section E '!A$613:J1286,7,0)=0,"",VLOOKUP(C2077,' Disaggregation - Section E '!A$613:J1286,7,0)*100),"")</f>
        <v/>
      </c>
      <c r="F2077" s="726" t="str">
        <f ca="1">IFERROR(VLOOKUP(C2077,' Disaggregation - Section E '!A$613:J1286,5,0),"")</f>
        <v/>
      </c>
      <c r="G2077" s="723" t="str">
        <f ca="1">IFERROR(IF(VLOOKUP(C2077,' Disaggregation - Section E '!A$613:J1286,6,0)=0,"",VLOOKUP(C2077,' Disaggregation - Section E '!A$613:J1286,6,0)),"")</f>
        <v/>
      </c>
      <c r="H2077" s="734" t="str">
        <f ca="1">IFERROR(IF(INDEX(' Disaggregation - Section E '!F$613:F1286,MATCH(C2077,' Disaggregation - Section E '!A$613:A1286,0)+1,1)&lt;&gt;0,INDEX(' Disaggregation - Section E '!F$613:F1286,MATCH(C2077,' Disaggregation - Section E '!A$613:A1286,0)+1,1),""),"")</f>
        <v/>
      </c>
      <c r="I2077" s="726" t="str">
        <f ca="1">IFERROR(IF(VLOOKUP(C2077,' Disaggregation - Section E '!A$613:J1286,8,0)=0,"",VLOOKUP(C2077,' Disaggregation - Section E '!A$613:J1286,8,0)),"")</f>
        <v/>
      </c>
      <c r="J2077" s="726" t="str">
        <f ca="1">IFERROR(IF(VLOOKUP(C2077,' Disaggregation - Section E '!A$613:J1286,9,0)=0,"",VLOOKUP(C2077,' Disaggregation - Section E '!A$613:J1286,9,0)),"")</f>
        <v/>
      </c>
      <c r="K2077" s="721" t="str">
        <f ca="1">IFERROR(VLOOKUP(C2077,' Disaggregation - Section E '!A$613:J1286,3,0),"")</f>
        <v/>
      </c>
      <c r="L2077" s="721"/>
      <c r="M2077" s="721" t="str">
        <f ca="1">IFERROR(IF(VLOOKUP(C2077,' Disaggregation - Section E '!A$613:P1286,16,0)=0,"",VLOOKUP(C2077,' Disaggregation - Section E '!A$613:P1286,16,0)),"")</f>
        <v/>
      </c>
      <c r="N2077" s="726" t="str">
        <f ca="1">IFERROR(IF(VLOOKUP(C2077,' Disaggregation - Section E '!A$613:J1286,10,0)=0,"",VLOOKUP(C2077,' Disaggregation - Section E '!A$613:J1286,10,0)),"")</f>
        <v/>
      </c>
    </row>
    <row r="2078" spans="1:14" x14ac:dyDescent="0.35">
      <c r="A2078" s="721" t="b">
        <f t="shared" ca="1" si="132"/>
        <v>0</v>
      </c>
      <c r="B2078" s="721"/>
      <c r="C2078" s="732" t="str">
        <f ca="1">IF(ROW()=1409,"",OFFSET(B2076,-COUNTA(D$1408:D2078)+3,1))</f>
        <v>a161R00000O3JyIQAV</v>
      </c>
      <c r="D2078" s="734"/>
      <c r="E2078" s="740" t="str">
        <f ca="1">IFERROR(IF(VLOOKUP(C2078,' Disaggregation - Section E '!A$613:J1287,7,0)=0,"",VLOOKUP(C2078,' Disaggregation - Section E '!A$613:J1287,7,0)*100),"")</f>
        <v/>
      </c>
      <c r="F2078" s="726" t="str">
        <f ca="1">IFERROR(VLOOKUP(C2078,' Disaggregation - Section E '!A$613:J1287,5,0),"")</f>
        <v/>
      </c>
      <c r="G2078" s="723" t="str">
        <f ca="1">IFERROR(IF(VLOOKUP(C2078,' Disaggregation - Section E '!A$613:J1287,6,0)=0,"",VLOOKUP(C2078,' Disaggregation - Section E '!A$613:J1287,6,0)),"")</f>
        <v/>
      </c>
      <c r="H2078" s="734" t="str">
        <f ca="1">IFERROR(IF(INDEX(' Disaggregation - Section E '!F$613:F1287,MATCH(C2078,' Disaggregation - Section E '!A$613:A1287,0)+1,1)&lt;&gt;0,INDEX(' Disaggregation - Section E '!F$613:F1287,MATCH(C2078,' Disaggregation - Section E '!A$613:A1287,0)+1,1),""),"")</f>
        <v/>
      </c>
      <c r="I2078" s="726" t="str">
        <f ca="1">IFERROR(IF(VLOOKUP(C2078,' Disaggregation - Section E '!A$613:J1287,8,0)=0,"",VLOOKUP(C2078,' Disaggregation - Section E '!A$613:J1287,8,0)),"")</f>
        <v/>
      </c>
      <c r="J2078" s="726" t="str">
        <f ca="1">IFERROR(IF(VLOOKUP(C2078,' Disaggregation - Section E '!A$613:J1287,9,0)=0,"",VLOOKUP(C2078,' Disaggregation - Section E '!A$613:J1287,9,0)),"")</f>
        <v/>
      </c>
      <c r="K2078" s="721" t="str">
        <f ca="1">IFERROR(VLOOKUP(C2078,' Disaggregation - Section E '!A$613:J1287,3,0),"")</f>
        <v/>
      </c>
      <c r="L2078" s="721"/>
      <c r="M2078" s="721" t="str">
        <f ca="1">IFERROR(IF(VLOOKUP(C2078,' Disaggregation - Section E '!A$613:P1287,16,0)=0,"",VLOOKUP(C2078,' Disaggregation - Section E '!A$613:P1287,16,0)),"")</f>
        <v/>
      </c>
      <c r="N2078" s="726" t="str">
        <f ca="1">IFERROR(IF(VLOOKUP(C2078,' Disaggregation - Section E '!A$613:J1287,10,0)=0,"",VLOOKUP(C2078,' Disaggregation - Section E '!A$613:J1287,10,0)),"")</f>
        <v/>
      </c>
    </row>
    <row r="2079" spans="1:14" x14ac:dyDescent="0.35">
      <c r="A2079" s="721" t="b">
        <f t="shared" ca="1" si="132"/>
        <v>0</v>
      </c>
      <c r="B2079" s="721"/>
      <c r="C2079" s="732" t="str">
        <f ca="1">IF(ROW()=1409,"",OFFSET(B2077,-COUNTA(D$1408:D2079)+3,1))</f>
        <v>a161R00000O3JyJQAV</v>
      </c>
      <c r="D2079" s="734"/>
      <c r="E2079" s="740" t="str">
        <f ca="1">IFERROR(IF(VLOOKUP(C2079,' Disaggregation - Section E '!A$613:J1288,7,0)=0,"",VLOOKUP(C2079,' Disaggregation - Section E '!A$613:J1288,7,0)*100),"")</f>
        <v/>
      </c>
      <c r="F2079" s="726" t="str">
        <f ca="1">IFERROR(VLOOKUP(C2079,' Disaggregation - Section E '!A$613:J1288,5,0),"")</f>
        <v/>
      </c>
      <c r="G2079" s="723" t="str">
        <f ca="1">IFERROR(IF(VLOOKUP(C2079,' Disaggregation - Section E '!A$613:J1288,6,0)=0,"",VLOOKUP(C2079,' Disaggregation - Section E '!A$613:J1288,6,0)),"")</f>
        <v/>
      </c>
      <c r="H2079" s="734" t="str">
        <f ca="1">IFERROR(IF(INDEX(' Disaggregation - Section E '!F$613:F1288,MATCH(C2079,' Disaggregation - Section E '!A$613:A1288,0)+1,1)&lt;&gt;0,INDEX(' Disaggregation - Section E '!F$613:F1288,MATCH(C2079,' Disaggregation - Section E '!A$613:A1288,0)+1,1),""),"")</f>
        <v/>
      </c>
      <c r="I2079" s="726" t="str">
        <f ca="1">IFERROR(IF(VLOOKUP(C2079,' Disaggregation - Section E '!A$613:J1288,8,0)=0,"",VLOOKUP(C2079,' Disaggregation - Section E '!A$613:J1288,8,0)),"")</f>
        <v/>
      </c>
      <c r="J2079" s="726" t="str">
        <f ca="1">IFERROR(IF(VLOOKUP(C2079,' Disaggregation - Section E '!A$613:J1288,9,0)=0,"",VLOOKUP(C2079,' Disaggregation - Section E '!A$613:J1288,9,0)),"")</f>
        <v/>
      </c>
      <c r="K2079" s="721" t="str">
        <f ca="1">IFERROR(VLOOKUP(C2079,' Disaggregation - Section E '!A$613:J1288,3,0),"")</f>
        <v/>
      </c>
      <c r="L2079" s="721"/>
      <c r="M2079" s="721" t="str">
        <f ca="1">IFERROR(IF(VLOOKUP(C2079,' Disaggregation - Section E '!A$613:P1288,16,0)=0,"",VLOOKUP(C2079,' Disaggregation - Section E '!A$613:P1288,16,0)),"")</f>
        <v/>
      </c>
      <c r="N2079" s="726" t="str">
        <f ca="1">IFERROR(IF(VLOOKUP(C2079,' Disaggregation - Section E '!A$613:J1288,10,0)=0,"",VLOOKUP(C2079,' Disaggregation - Section E '!A$613:J1288,10,0)),"")</f>
        <v/>
      </c>
    </row>
    <row r="2080" spans="1:14" x14ac:dyDescent="0.35">
      <c r="A2080" s="721" t="b">
        <f t="shared" ca="1" si="132"/>
        <v>0</v>
      </c>
      <c r="B2080" s="721"/>
      <c r="C2080" s="732" t="str">
        <f ca="1">IF(ROW()=1409,"",OFFSET(B2078,-COUNTA(D$1408:D2080)+3,1))</f>
        <v>a161R00000O3JyKQAV</v>
      </c>
      <c r="D2080" s="734"/>
      <c r="E2080" s="740" t="str">
        <f ca="1">IFERROR(IF(VLOOKUP(C2080,' Disaggregation - Section E '!A$613:J1289,7,0)=0,"",VLOOKUP(C2080,' Disaggregation - Section E '!A$613:J1289,7,0)*100),"")</f>
        <v/>
      </c>
      <c r="F2080" s="726" t="str">
        <f ca="1">IFERROR(VLOOKUP(C2080,' Disaggregation - Section E '!A$613:J1289,5,0),"")</f>
        <v/>
      </c>
      <c r="G2080" s="723" t="str">
        <f ca="1">IFERROR(IF(VLOOKUP(C2080,' Disaggregation - Section E '!A$613:J1289,6,0)=0,"",VLOOKUP(C2080,' Disaggregation - Section E '!A$613:J1289,6,0)),"")</f>
        <v/>
      </c>
      <c r="H2080" s="734" t="str">
        <f ca="1">IFERROR(IF(INDEX(' Disaggregation - Section E '!F$613:F1289,MATCH(C2080,' Disaggregation - Section E '!A$613:A1289,0)+1,1)&lt;&gt;0,INDEX(' Disaggregation - Section E '!F$613:F1289,MATCH(C2080,' Disaggregation - Section E '!A$613:A1289,0)+1,1),""),"")</f>
        <v/>
      </c>
      <c r="I2080" s="726" t="str">
        <f ca="1">IFERROR(IF(VLOOKUP(C2080,' Disaggregation - Section E '!A$613:J1289,8,0)=0,"",VLOOKUP(C2080,' Disaggregation - Section E '!A$613:J1289,8,0)),"")</f>
        <v/>
      </c>
      <c r="J2080" s="726" t="str">
        <f ca="1">IFERROR(IF(VLOOKUP(C2080,' Disaggregation - Section E '!A$613:J1289,9,0)=0,"",VLOOKUP(C2080,' Disaggregation - Section E '!A$613:J1289,9,0)),"")</f>
        <v/>
      </c>
      <c r="K2080" s="721" t="str">
        <f ca="1">IFERROR(VLOOKUP(C2080,' Disaggregation - Section E '!A$613:J1289,3,0),"")</f>
        <v/>
      </c>
      <c r="L2080" s="721"/>
      <c r="M2080" s="721" t="str">
        <f ca="1">IFERROR(IF(VLOOKUP(C2080,' Disaggregation - Section E '!A$613:P1289,16,0)=0,"",VLOOKUP(C2080,' Disaggregation - Section E '!A$613:P1289,16,0)),"")</f>
        <v/>
      </c>
      <c r="N2080" s="726" t="str">
        <f ca="1">IFERROR(IF(VLOOKUP(C2080,' Disaggregation - Section E '!A$613:J1289,10,0)=0,"",VLOOKUP(C2080,' Disaggregation - Section E '!A$613:J1289,10,0)),"")</f>
        <v/>
      </c>
    </row>
    <row r="2081" spans="1:16" x14ac:dyDescent="0.35">
      <c r="A2081" s="721" t="b">
        <f t="shared" ca="1" si="132"/>
        <v>0</v>
      </c>
      <c r="B2081" s="721"/>
      <c r="C2081" s="732" t="str">
        <f ca="1">IF(ROW()=1409,"",OFFSET(B2079,-COUNTA(D$1408:D2081)+3,1))</f>
        <v>a161R00000O3JyLQAV</v>
      </c>
      <c r="D2081" s="734"/>
      <c r="E2081" s="740" t="str">
        <f ca="1">IFERROR(IF(VLOOKUP(C2081,' Disaggregation - Section E '!A$613:J1290,7,0)=0,"",VLOOKUP(C2081,' Disaggregation - Section E '!A$613:J1290,7,0)*100),"")</f>
        <v/>
      </c>
      <c r="F2081" s="726" t="str">
        <f ca="1">IFERROR(VLOOKUP(C2081,' Disaggregation - Section E '!A$613:J1290,5,0),"")</f>
        <v/>
      </c>
      <c r="G2081" s="723" t="str">
        <f ca="1">IFERROR(IF(VLOOKUP(C2081,' Disaggregation - Section E '!A$613:J1290,6,0)=0,"",VLOOKUP(C2081,' Disaggregation - Section E '!A$613:J1290,6,0)),"")</f>
        <v/>
      </c>
      <c r="H2081" s="734" t="str">
        <f ca="1">IFERROR(IF(INDEX(' Disaggregation - Section E '!F$613:F1290,MATCH(C2081,' Disaggregation - Section E '!A$613:A1290,0)+1,1)&lt;&gt;0,INDEX(' Disaggregation - Section E '!F$613:F1290,MATCH(C2081,' Disaggregation - Section E '!A$613:A1290,0)+1,1),""),"")</f>
        <v/>
      </c>
      <c r="I2081" s="726" t="str">
        <f ca="1">IFERROR(IF(VLOOKUP(C2081,' Disaggregation - Section E '!A$613:J1290,8,0)=0,"",VLOOKUP(C2081,' Disaggregation - Section E '!A$613:J1290,8,0)),"")</f>
        <v/>
      </c>
      <c r="J2081" s="726" t="str">
        <f ca="1">IFERROR(IF(VLOOKUP(C2081,' Disaggregation - Section E '!A$613:J1290,9,0)=0,"",VLOOKUP(C2081,' Disaggregation - Section E '!A$613:J1290,9,0)),"")</f>
        <v/>
      </c>
      <c r="K2081" s="721" t="str">
        <f ca="1">IFERROR(VLOOKUP(C2081,' Disaggregation - Section E '!A$613:J1290,3,0),"")</f>
        <v/>
      </c>
      <c r="L2081" s="721"/>
      <c r="M2081" s="721" t="str">
        <f ca="1">IFERROR(IF(VLOOKUP(C2081,' Disaggregation - Section E '!A$613:P1290,16,0)=0,"",VLOOKUP(C2081,' Disaggregation - Section E '!A$613:P1290,16,0)),"")</f>
        <v/>
      </c>
      <c r="N2081" s="726" t="str">
        <f ca="1">IFERROR(IF(VLOOKUP(C2081,' Disaggregation - Section E '!A$613:J1290,10,0)=0,"",VLOOKUP(C2081,' Disaggregation - Section E '!A$613:J1290,10,0)),"")</f>
        <v/>
      </c>
    </row>
    <row r="2082" spans="1:16" x14ac:dyDescent="0.35">
      <c r="A2082" s="721" t="b">
        <f t="shared" ca="1" si="132"/>
        <v>0</v>
      </c>
      <c r="B2082" s="721"/>
      <c r="C2082" s="732" t="str">
        <f ca="1">IF(ROW()=1409,"",OFFSET(B2080,-COUNTA(D$1408:D2082)+3,1))</f>
        <v>a161R00000O3JyMQAV</v>
      </c>
      <c r="D2082" s="734"/>
      <c r="E2082" s="740" t="str">
        <f ca="1">IFERROR(IF(VLOOKUP(C2082,' Disaggregation - Section E '!A$613:J1291,7,0)=0,"",VLOOKUP(C2082,' Disaggregation - Section E '!A$613:J1291,7,0)*100),"")</f>
        <v/>
      </c>
      <c r="F2082" s="726" t="str">
        <f ca="1">IFERROR(VLOOKUP(C2082,' Disaggregation - Section E '!A$613:J1291,5,0),"")</f>
        <v/>
      </c>
      <c r="G2082" s="723" t="str">
        <f ca="1">IFERROR(IF(VLOOKUP(C2082,' Disaggregation - Section E '!A$613:J1291,6,0)=0,"",VLOOKUP(C2082,' Disaggregation - Section E '!A$613:J1291,6,0)),"")</f>
        <v/>
      </c>
      <c r="H2082" s="734" t="str">
        <f ca="1">IFERROR(IF(INDEX(' Disaggregation - Section E '!F$613:F1291,MATCH(C2082,' Disaggregation - Section E '!A$613:A1291,0)+1,1)&lt;&gt;0,INDEX(' Disaggregation - Section E '!F$613:F1291,MATCH(C2082,' Disaggregation - Section E '!A$613:A1291,0)+1,1),""),"")</f>
        <v/>
      </c>
      <c r="I2082" s="726" t="str">
        <f ca="1">IFERROR(IF(VLOOKUP(C2082,' Disaggregation - Section E '!A$613:J1291,8,0)=0,"",VLOOKUP(C2082,' Disaggregation - Section E '!A$613:J1291,8,0)),"")</f>
        <v/>
      </c>
      <c r="J2082" s="726" t="str">
        <f ca="1">IFERROR(IF(VLOOKUP(C2082,' Disaggregation - Section E '!A$613:J1291,9,0)=0,"",VLOOKUP(C2082,' Disaggregation - Section E '!A$613:J1291,9,0)),"")</f>
        <v/>
      </c>
      <c r="K2082" s="721" t="str">
        <f ca="1">IFERROR(VLOOKUP(C2082,' Disaggregation - Section E '!A$613:J1291,3,0),"")</f>
        <v/>
      </c>
      <c r="L2082" s="721"/>
      <c r="M2082" s="721" t="str">
        <f ca="1">IFERROR(IF(VLOOKUP(C2082,' Disaggregation - Section E '!A$613:P1291,16,0)=0,"",VLOOKUP(C2082,' Disaggregation - Section E '!A$613:P1291,16,0)),"")</f>
        <v/>
      </c>
      <c r="N2082" s="726" t="str">
        <f ca="1">IFERROR(IF(VLOOKUP(C2082,' Disaggregation - Section E '!A$613:J1291,10,0)=0,"",VLOOKUP(C2082,' Disaggregation - Section E '!A$613:J1291,10,0)),"")</f>
        <v/>
      </c>
    </row>
    <row r="2083" spans="1:16" x14ac:dyDescent="0.35">
      <c r="A2083" s="721" t="b">
        <f t="shared" ca="1" si="132"/>
        <v>0</v>
      </c>
      <c r="B2083" s="721"/>
      <c r="C2083" s="732" t="str">
        <f ca="1">IF(ROW()=1409,"",OFFSET(B2081,-COUNTA(D$1408:D2083)+3,1))</f>
        <v>a161R00000O3JyNQAV</v>
      </c>
      <c r="D2083" s="734"/>
      <c r="E2083" s="740" t="str">
        <f ca="1">IFERROR(IF(VLOOKUP(C2083,' Disaggregation - Section E '!A$613:J1292,7,0)=0,"",VLOOKUP(C2083,' Disaggregation - Section E '!A$613:J1292,7,0)*100),"")</f>
        <v/>
      </c>
      <c r="F2083" s="726" t="str">
        <f ca="1">IFERROR(VLOOKUP(C2083,' Disaggregation - Section E '!A$613:J1292,5,0),"")</f>
        <v/>
      </c>
      <c r="G2083" s="723" t="str">
        <f ca="1">IFERROR(IF(VLOOKUP(C2083,' Disaggregation - Section E '!A$613:J1292,6,0)=0,"",VLOOKUP(C2083,' Disaggregation - Section E '!A$613:J1292,6,0)),"")</f>
        <v/>
      </c>
      <c r="H2083" s="734" t="str">
        <f ca="1">IFERROR(IF(INDEX(' Disaggregation - Section E '!F$613:F1292,MATCH(C2083,' Disaggregation - Section E '!A$613:A1292,0)+1,1)&lt;&gt;0,INDEX(' Disaggregation - Section E '!F$613:F1292,MATCH(C2083,' Disaggregation - Section E '!A$613:A1292,0)+1,1),""),"")</f>
        <v/>
      </c>
      <c r="I2083" s="726" t="str">
        <f ca="1">IFERROR(IF(VLOOKUP(C2083,' Disaggregation - Section E '!A$613:J1292,8,0)=0,"",VLOOKUP(C2083,' Disaggregation - Section E '!A$613:J1292,8,0)),"")</f>
        <v/>
      </c>
      <c r="J2083" s="726" t="str">
        <f ca="1">IFERROR(IF(VLOOKUP(C2083,' Disaggregation - Section E '!A$613:J1292,9,0)=0,"",VLOOKUP(C2083,' Disaggregation - Section E '!A$613:J1292,9,0)),"")</f>
        <v/>
      </c>
      <c r="K2083" s="721" t="str">
        <f ca="1">IFERROR(VLOOKUP(C2083,' Disaggregation - Section E '!A$613:J1292,3,0),"")</f>
        <v/>
      </c>
      <c r="L2083" s="721"/>
      <c r="M2083" s="721" t="str">
        <f ca="1">IFERROR(IF(VLOOKUP(C2083,' Disaggregation - Section E '!A$613:P1292,16,0)=0,"",VLOOKUP(C2083,' Disaggregation - Section E '!A$613:P1292,16,0)),"")</f>
        <v/>
      </c>
      <c r="N2083" s="726" t="str">
        <f ca="1">IFERROR(IF(VLOOKUP(C2083,' Disaggregation - Section E '!A$613:J1292,10,0)=0,"",VLOOKUP(C2083,' Disaggregation - Section E '!A$613:J1292,10,0)),"")</f>
        <v/>
      </c>
    </row>
    <row r="2084" spans="1:16" x14ac:dyDescent="0.35">
      <c r="A2084" s="721" t="b">
        <f t="shared" ca="1" si="132"/>
        <v>0</v>
      </c>
      <c r="B2084" s="721"/>
      <c r="C2084" s="732" t="str">
        <f ca="1">IF(ROW()=1409,"",OFFSET(B2082,-COUNTA(D$1408:D2084)+3,1))</f>
        <v>a161R00000O3JyOQAV</v>
      </c>
      <c r="D2084" s="734"/>
      <c r="E2084" s="740" t="str">
        <f ca="1">IFERROR(IF(VLOOKUP(C2084,' Disaggregation - Section E '!A$613:J1293,7,0)=0,"",VLOOKUP(C2084,' Disaggregation - Section E '!A$613:J1293,7,0)*100),"")</f>
        <v/>
      </c>
      <c r="F2084" s="726" t="str">
        <f ca="1">IFERROR(VLOOKUP(C2084,' Disaggregation - Section E '!A$613:J1293,5,0),"")</f>
        <v/>
      </c>
      <c r="G2084" s="723" t="str">
        <f ca="1">IFERROR(IF(VLOOKUP(C2084,' Disaggregation - Section E '!A$613:J1293,6,0)=0,"",VLOOKUP(C2084,' Disaggregation - Section E '!A$613:J1293,6,0)),"")</f>
        <v/>
      </c>
      <c r="H2084" s="734" t="str">
        <f ca="1">IFERROR(IF(INDEX(' Disaggregation - Section E '!F$613:F1293,MATCH(C2084,' Disaggregation - Section E '!A$613:A1293,0)+1,1)&lt;&gt;0,INDEX(' Disaggregation - Section E '!F$613:F1293,MATCH(C2084,' Disaggregation - Section E '!A$613:A1293,0)+1,1),""),"")</f>
        <v/>
      </c>
      <c r="I2084" s="726" t="str">
        <f ca="1">IFERROR(IF(VLOOKUP(C2084,' Disaggregation - Section E '!A$613:J1293,8,0)=0,"",VLOOKUP(C2084,' Disaggregation - Section E '!A$613:J1293,8,0)),"")</f>
        <v/>
      </c>
      <c r="J2084" s="726" t="str">
        <f ca="1">IFERROR(IF(VLOOKUP(C2084,' Disaggregation - Section E '!A$613:J1293,9,0)=0,"",VLOOKUP(C2084,' Disaggregation - Section E '!A$613:J1293,9,0)),"")</f>
        <v/>
      </c>
      <c r="K2084" s="721" t="str">
        <f ca="1">IFERROR(VLOOKUP(C2084,' Disaggregation - Section E '!A$613:J1293,3,0),"")</f>
        <v/>
      </c>
      <c r="L2084" s="721"/>
      <c r="M2084" s="721" t="str">
        <f ca="1">IFERROR(IF(VLOOKUP(C2084,' Disaggregation - Section E '!A$613:P1293,16,0)=0,"",VLOOKUP(C2084,' Disaggregation - Section E '!A$613:P1293,16,0)),"")</f>
        <v/>
      </c>
      <c r="N2084" s="726" t="str">
        <f ca="1">IFERROR(IF(VLOOKUP(C2084,' Disaggregation - Section E '!A$613:J1293,10,0)=0,"",VLOOKUP(C2084,' Disaggregation - Section E '!A$613:J1293,10,0)),"")</f>
        <v/>
      </c>
    </row>
    <row r="2085" spans="1:16" x14ac:dyDescent="0.35">
      <c r="J2085" s="521" t="str">
        <f ca="1">IF(ROW()&gt;'Impact Indicator Target Update'!A19,"",INDIRECT("'Impact Indicators - Section B'!A"&amp;'Impact Indicator Target Update'!D19))</f>
        <v/>
      </c>
    </row>
    <row r="2086" spans="1:16" x14ac:dyDescent="0.35">
      <c r="J2086" s="521" t="str">
        <f ca="1">IF(ROW()&gt;'Impact Indicator Target Update'!A20,"",INDIRECT("'Impact Indicators - Section B'!A"&amp;'Impact Indicator Target Update'!D20))</f>
        <v/>
      </c>
    </row>
    <row r="2087" spans="1:16" x14ac:dyDescent="0.35">
      <c r="A2087" s="730" t="s">
        <v>699</v>
      </c>
      <c r="J2087" s="521" t="str">
        <f ca="1">IF(ROW()&gt;'Impact Indicator Target Update'!A21,"",INDIRECT("'Impact Indicators - Section B'!A"&amp;'Impact Indicator Target Update'!D21))</f>
        <v/>
      </c>
    </row>
    <row r="2088" spans="1:16" x14ac:dyDescent="0.35">
      <c r="A2088" s="721" t="s">
        <v>59</v>
      </c>
      <c r="B2088" s="721" t="s">
        <v>687</v>
      </c>
      <c r="C2088" s="721" t="s">
        <v>61</v>
      </c>
      <c r="D2088" s="721" t="s">
        <v>193</v>
      </c>
      <c r="E2088" s="721" t="s">
        <v>128</v>
      </c>
      <c r="F2088" s="721" t="s">
        <v>86</v>
      </c>
      <c r="G2088" s="721" t="s">
        <v>682</v>
      </c>
      <c r="H2088" s="721">
        <v>-81</v>
      </c>
      <c r="I2088" s="721" t="s">
        <v>684</v>
      </c>
      <c r="J2088" s="721" t="s">
        <v>47</v>
      </c>
      <c r="K2088" s="721" t="s">
        <v>351</v>
      </c>
      <c r="L2088" s="721" t="s">
        <v>680</v>
      </c>
      <c r="M2088" s="721"/>
      <c r="N2088" s="721"/>
      <c r="O2088" s="721"/>
      <c r="P2088" s="721" t="s">
        <v>9</v>
      </c>
    </row>
    <row r="2089" spans="1:16" hidden="1" x14ac:dyDescent="0.35">
      <c r="A2089" s="721" t="b">
        <f ca="1">IF(AND(D2089&lt;&gt;"",F2089&lt;&gt;""),TRUE,FALSE)</f>
        <v>0</v>
      </c>
      <c r="B2089" s="721" t="e">
        <f>IF(H2089=0,8,B2088+1)</f>
        <v>#VALUE!</v>
      </c>
      <c r="C2089" s="737" t="str">
        <f ca="1">IF(ROW()=2089,"",OFFSET(B2089,-COUNTA($G$2087:G2088)+1,1))</f>
        <v/>
      </c>
      <c r="D2089" s="721" t="str">
        <f ca="1">IFERROR(IF(INDIRECT("'WPTM - Section F'!AD"&amp;$B2089)=0,"",INDIRECT("'WPTM - Section F'!AD"&amp;$B2089)),"")</f>
        <v/>
      </c>
      <c r="E2089" s="726"/>
      <c r="F2089" s="726" t="str">
        <f ca="1">IFERROR(IF(INDIRECT("'WPTM - Section F'!E"&amp;$B2089)=0,"",INDIRECT("'WPTM - Section F'!E"&amp;$B2089)),"")</f>
        <v/>
      </c>
      <c r="G2089" s="741"/>
      <c r="H2089" s="722">
        <f>H2088+1</f>
        <v>-80</v>
      </c>
      <c r="I2089" s="721" t="str">
        <f ca="1">IFERROR(VLOOKUP(INDIRECT("'WPTM - Section F'!F"&amp;$B2089),'Overview - Section A'!M$29:R40,6,0),"")</f>
        <v/>
      </c>
      <c r="J2089" s="721" t="str">
        <f ca="1">IFERROR(IF(INDIRECT("'WPTM - Section F'!G"&amp;$B2089)=0,"",INDIRECT("'WPTM - Section F'!G"&amp;$B2089)),"")</f>
        <v/>
      </c>
      <c r="K2089" s="726" t="str">
        <f ca="1">IFERROR(IF(INDIRECT("'WPTM - Section F'!C"&amp;$B2089)=0,"",INDIRECT("'WPTM - Section F'!C"&amp;$B2089)),"")</f>
        <v/>
      </c>
      <c r="L2089" s="721" t="str">
        <f ca="1">IFERROR(INDIRECT("'WPTM - Section F'!Z"&amp;$B2089),"")</f>
        <v/>
      </c>
      <c r="M2089" s="721"/>
      <c r="N2089" s="721"/>
      <c r="O2089" s="721"/>
      <c r="P2089" s="726" t="str">
        <f ca="1">IFERROR(IF(INDIRECT("'WPTM - Section F'!X"&amp;$B2089)=0,"",INDIRECT("'WPTM - Section F'!X"&amp;$B2089)),"")</f>
        <v/>
      </c>
    </row>
    <row r="2090" spans="1:16" x14ac:dyDescent="0.35">
      <c r="A2090" s="721" t="b">
        <v>0</v>
      </c>
      <c r="B2090" s="721" t="e">
        <f t="shared" ref="B2090:B2153" si="133">IF(H2090=0,8,B2089+1)</f>
        <v>#VALUE!</v>
      </c>
      <c r="C2090" s="737" t="s">
        <v>1507</v>
      </c>
      <c r="D2090" s="721" t="s">
        <v>1093</v>
      </c>
      <c r="E2090" s="726"/>
      <c r="F2090" s="726"/>
      <c r="G2090" s="741" t="s">
        <v>6161</v>
      </c>
      <c r="H2090" s="722">
        <f t="shared" ref="H2090:H2153" si="134">H2089+1</f>
        <v>-79</v>
      </c>
      <c r="I2090" s="721"/>
      <c r="J2090" s="721"/>
      <c r="K2090" s="726"/>
      <c r="L2090" s="721"/>
      <c r="M2090" s="721"/>
      <c r="N2090" s="721"/>
      <c r="O2090" s="721"/>
      <c r="P2090" s="726"/>
    </row>
    <row r="2091" spans="1:16" x14ac:dyDescent="0.35">
      <c r="A2091" s="721" t="b">
        <v>0</v>
      </c>
      <c r="B2091" s="721" t="e">
        <f t="shared" si="133"/>
        <v>#VALUE!</v>
      </c>
      <c r="C2091" s="737" t="s">
        <v>1508</v>
      </c>
      <c r="D2091" s="721" t="s">
        <v>1093</v>
      </c>
      <c r="E2091" s="726"/>
      <c r="F2091" s="726"/>
      <c r="G2091" s="741" t="s">
        <v>6162</v>
      </c>
      <c r="H2091" s="722">
        <f t="shared" si="134"/>
        <v>-78</v>
      </c>
      <c r="I2091" s="721"/>
      <c r="J2091" s="721"/>
      <c r="K2091" s="726"/>
      <c r="L2091" s="721"/>
      <c r="M2091" s="721"/>
      <c r="N2091" s="721"/>
      <c r="O2091" s="721"/>
      <c r="P2091" s="726"/>
    </row>
    <row r="2092" spans="1:16" x14ac:dyDescent="0.35">
      <c r="A2092" s="721" t="b">
        <v>0</v>
      </c>
      <c r="B2092" s="721" t="e">
        <f t="shared" si="133"/>
        <v>#VALUE!</v>
      </c>
      <c r="C2092" s="737" t="s">
        <v>1509</v>
      </c>
      <c r="D2092" s="721" t="s">
        <v>1093</v>
      </c>
      <c r="E2092" s="726"/>
      <c r="F2092" s="726"/>
      <c r="G2092" s="741" t="s">
        <v>6163</v>
      </c>
      <c r="H2092" s="722">
        <f t="shared" si="134"/>
        <v>-77</v>
      </c>
      <c r="I2092" s="721"/>
      <c r="J2092" s="721"/>
      <c r="K2092" s="726"/>
      <c r="L2092" s="721"/>
      <c r="M2092" s="721"/>
      <c r="N2092" s="721"/>
      <c r="O2092" s="721"/>
      <c r="P2092" s="726"/>
    </row>
    <row r="2093" spans="1:16" x14ac:dyDescent="0.35">
      <c r="A2093" s="721" t="b">
        <v>0</v>
      </c>
      <c r="B2093" s="721" t="e">
        <f t="shared" si="133"/>
        <v>#VALUE!</v>
      </c>
      <c r="C2093" s="737" t="s">
        <v>1510</v>
      </c>
      <c r="D2093" s="721" t="s">
        <v>1093</v>
      </c>
      <c r="E2093" s="726"/>
      <c r="F2093" s="726"/>
      <c r="G2093" s="741" t="s">
        <v>6164</v>
      </c>
      <c r="H2093" s="722">
        <f t="shared" si="134"/>
        <v>-76</v>
      </c>
      <c r="I2093" s="721"/>
      <c r="J2093" s="721"/>
      <c r="K2093" s="726"/>
      <c r="L2093" s="721"/>
      <c r="M2093" s="721"/>
      <c r="N2093" s="721"/>
      <c r="O2093" s="721"/>
      <c r="P2093" s="726"/>
    </row>
    <row r="2094" spans="1:16" x14ac:dyDescent="0.35">
      <c r="A2094" s="721" t="b">
        <v>0</v>
      </c>
      <c r="B2094" s="721" t="e">
        <f t="shared" si="133"/>
        <v>#VALUE!</v>
      </c>
      <c r="C2094" s="737" t="s">
        <v>1511</v>
      </c>
      <c r="D2094" s="721" t="s">
        <v>1093</v>
      </c>
      <c r="E2094" s="726"/>
      <c r="F2094" s="726"/>
      <c r="G2094" s="741" t="s">
        <v>6165</v>
      </c>
      <c r="H2094" s="722">
        <f t="shared" si="134"/>
        <v>-75</v>
      </c>
      <c r="I2094" s="721"/>
      <c r="J2094" s="721"/>
      <c r="K2094" s="726"/>
      <c r="L2094" s="721"/>
      <c r="M2094" s="721"/>
      <c r="N2094" s="721"/>
      <c r="O2094" s="721"/>
      <c r="P2094" s="726"/>
    </row>
    <row r="2095" spans="1:16" x14ac:dyDescent="0.35">
      <c r="A2095" s="721" t="b">
        <v>0</v>
      </c>
      <c r="B2095" s="721" t="e">
        <f t="shared" si="133"/>
        <v>#VALUE!</v>
      </c>
      <c r="C2095" s="737" t="s">
        <v>1512</v>
      </c>
      <c r="D2095" s="721" t="s">
        <v>1093</v>
      </c>
      <c r="E2095" s="726"/>
      <c r="F2095" s="726"/>
      <c r="G2095" s="741" t="s">
        <v>6166</v>
      </c>
      <c r="H2095" s="722">
        <f t="shared" si="134"/>
        <v>-74</v>
      </c>
      <c r="I2095" s="721"/>
      <c r="J2095" s="721"/>
      <c r="K2095" s="726"/>
      <c r="L2095" s="721"/>
      <c r="M2095" s="721"/>
      <c r="N2095" s="721"/>
      <c r="O2095" s="721"/>
      <c r="P2095" s="726"/>
    </row>
    <row r="2096" spans="1:16" x14ac:dyDescent="0.35">
      <c r="A2096" s="721" t="b">
        <v>0</v>
      </c>
      <c r="B2096" s="721" t="e">
        <f t="shared" si="133"/>
        <v>#VALUE!</v>
      </c>
      <c r="C2096" s="737" t="s">
        <v>1513</v>
      </c>
      <c r="D2096" s="721" t="s">
        <v>1093</v>
      </c>
      <c r="E2096" s="726"/>
      <c r="F2096" s="726"/>
      <c r="G2096" s="741" t="s">
        <v>6167</v>
      </c>
      <c r="H2096" s="722">
        <f t="shared" si="134"/>
        <v>-73</v>
      </c>
      <c r="I2096" s="721"/>
      <c r="J2096" s="721"/>
      <c r="K2096" s="726"/>
      <c r="L2096" s="721"/>
      <c r="M2096" s="721"/>
      <c r="N2096" s="721"/>
      <c r="O2096" s="721"/>
      <c r="P2096" s="726"/>
    </row>
    <row r="2097" spans="1:16" x14ac:dyDescent="0.35">
      <c r="A2097" s="721" t="b">
        <v>0</v>
      </c>
      <c r="B2097" s="721" t="e">
        <f t="shared" si="133"/>
        <v>#VALUE!</v>
      </c>
      <c r="C2097" s="737" t="s">
        <v>1514</v>
      </c>
      <c r="D2097" s="721" t="s">
        <v>1093</v>
      </c>
      <c r="E2097" s="726"/>
      <c r="F2097" s="726"/>
      <c r="G2097" s="741" t="s">
        <v>6168</v>
      </c>
      <c r="H2097" s="722">
        <f t="shared" si="134"/>
        <v>-72</v>
      </c>
      <c r="I2097" s="721"/>
      <c r="J2097" s="721"/>
      <c r="K2097" s="726"/>
      <c r="L2097" s="721"/>
      <c r="M2097" s="721"/>
      <c r="N2097" s="721"/>
      <c r="O2097" s="721"/>
      <c r="P2097" s="726"/>
    </row>
    <row r="2098" spans="1:16" x14ac:dyDescent="0.35">
      <c r="A2098" s="721" t="b">
        <v>0</v>
      </c>
      <c r="B2098" s="721" t="e">
        <f t="shared" si="133"/>
        <v>#VALUE!</v>
      </c>
      <c r="C2098" s="737" t="s">
        <v>1515</v>
      </c>
      <c r="D2098" s="721" t="s">
        <v>1093</v>
      </c>
      <c r="E2098" s="726"/>
      <c r="F2098" s="726"/>
      <c r="G2098" s="741" t="s">
        <v>6169</v>
      </c>
      <c r="H2098" s="722">
        <f t="shared" si="134"/>
        <v>-71</v>
      </c>
      <c r="I2098" s="721"/>
      <c r="J2098" s="721"/>
      <c r="K2098" s="726"/>
      <c r="L2098" s="721"/>
      <c r="M2098" s="721"/>
      <c r="N2098" s="721"/>
      <c r="O2098" s="721"/>
      <c r="P2098" s="726"/>
    </row>
    <row r="2099" spans="1:16" x14ac:dyDescent="0.35">
      <c r="A2099" s="721" t="b">
        <v>0</v>
      </c>
      <c r="B2099" s="721" t="e">
        <f t="shared" si="133"/>
        <v>#VALUE!</v>
      </c>
      <c r="C2099" s="737" t="s">
        <v>1516</v>
      </c>
      <c r="D2099" s="721" t="s">
        <v>1093</v>
      </c>
      <c r="E2099" s="726"/>
      <c r="F2099" s="726"/>
      <c r="G2099" s="741" t="s">
        <v>6170</v>
      </c>
      <c r="H2099" s="722">
        <f t="shared" si="134"/>
        <v>-70</v>
      </c>
      <c r="I2099" s="721"/>
      <c r="J2099" s="721"/>
      <c r="K2099" s="726"/>
      <c r="L2099" s="721"/>
      <c r="M2099" s="721"/>
      <c r="N2099" s="721"/>
      <c r="O2099" s="721"/>
      <c r="P2099" s="726"/>
    </row>
    <row r="2100" spans="1:16" x14ac:dyDescent="0.35">
      <c r="A2100" s="721" t="b">
        <v>0</v>
      </c>
      <c r="B2100" s="721" t="e">
        <f t="shared" si="133"/>
        <v>#VALUE!</v>
      </c>
      <c r="C2100" s="737" t="s">
        <v>1517</v>
      </c>
      <c r="D2100" s="721" t="s">
        <v>1093</v>
      </c>
      <c r="E2100" s="726"/>
      <c r="F2100" s="726"/>
      <c r="G2100" s="741" t="s">
        <v>6171</v>
      </c>
      <c r="H2100" s="722">
        <f t="shared" si="134"/>
        <v>-69</v>
      </c>
      <c r="I2100" s="721"/>
      <c r="J2100" s="721"/>
      <c r="K2100" s="726"/>
      <c r="L2100" s="721"/>
      <c r="M2100" s="721"/>
      <c r="N2100" s="721"/>
      <c r="O2100" s="721"/>
      <c r="P2100" s="726"/>
    </row>
    <row r="2101" spans="1:16" x14ac:dyDescent="0.35">
      <c r="A2101" s="721" t="b">
        <v>0</v>
      </c>
      <c r="B2101" s="721" t="e">
        <f t="shared" si="133"/>
        <v>#VALUE!</v>
      </c>
      <c r="C2101" s="737" t="s">
        <v>1518</v>
      </c>
      <c r="D2101" s="721" t="s">
        <v>1093</v>
      </c>
      <c r="E2101" s="726"/>
      <c r="F2101" s="726"/>
      <c r="G2101" s="741" t="s">
        <v>6172</v>
      </c>
      <c r="H2101" s="722">
        <f t="shared" si="134"/>
        <v>-68</v>
      </c>
      <c r="I2101" s="721"/>
      <c r="J2101" s="721"/>
      <c r="K2101" s="726"/>
      <c r="L2101" s="721"/>
      <c r="M2101" s="721"/>
      <c r="N2101" s="721"/>
      <c r="O2101" s="721"/>
      <c r="P2101" s="726"/>
    </row>
    <row r="2102" spans="1:16" x14ac:dyDescent="0.35">
      <c r="A2102" s="721" t="b">
        <v>0</v>
      </c>
      <c r="B2102" s="721" t="e">
        <f t="shared" si="133"/>
        <v>#VALUE!</v>
      </c>
      <c r="C2102" s="737" t="s">
        <v>1519</v>
      </c>
      <c r="D2102" s="721" t="s">
        <v>1093</v>
      </c>
      <c r="E2102" s="726"/>
      <c r="F2102" s="726"/>
      <c r="G2102" s="741" t="s">
        <v>6173</v>
      </c>
      <c r="H2102" s="722">
        <f t="shared" si="134"/>
        <v>-67</v>
      </c>
      <c r="I2102" s="721"/>
      <c r="J2102" s="721"/>
      <c r="K2102" s="726"/>
      <c r="L2102" s="721"/>
      <c r="M2102" s="721"/>
      <c r="N2102" s="721"/>
      <c r="O2102" s="721"/>
      <c r="P2102" s="726"/>
    </row>
    <row r="2103" spans="1:16" x14ac:dyDescent="0.35">
      <c r="A2103" s="721" t="b">
        <v>0</v>
      </c>
      <c r="B2103" s="721" t="e">
        <f t="shared" si="133"/>
        <v>#VALUE!</v>
      </c>
      <c r="C2103" s="737" t="s">
        <v>1520</v>
      </c>
      <c r="D2103" s="721" t="s">
        <v>1093</v>
      </c>
      <c r="E2103" s="726"/>
      <c r="F2103" s="726"/>
      <c r="G2103" s="741" t="s">
        <v>6174</v>
      </c>
      <c r="H2103" s="722">
        <f t="shared" si="134"/>
        <v>-66</v>
      </c>
      <c r="I2103" s="721"/>
      <c r="J2103" s="721"/>
      <c r="K2103" s="726"/>
      <c r="L2103" s="721"/>
      <c r="M2103" s="721"/>
      <c r="N2103" s="721"/>
      <c r="O2103" s="721"/>
      <c r="P2103" s="726"/>
    </row>
    <row r="2104" spans="1:16" x14ac:dyDescent="0.35">
      <c r="A2104" s="721" t="b">
        <v>0</v>
      </c>
      <c r="B2104" s="721" t="e">
        <f t="shared" si="133"/>
        <v>#VALUE!</v>
      </c>
      <c r="C2104" s="737" t="s">
        <v>1521</v>
      </c>
      <c r="D2104" s="721" t="s">
        <v>1093</v>
      </c>
      <c r="E2104" s="726"/>
      <c r="F2104" s="726"/>
      <c r="G2104" s="741" t="s">
        <v>6175</v>
      </c>
      <c r="H2104" s="722">
        <f t="shared" si="134"/>
        <v>-65</v>
      </c>
      <c r="I2104" s="721"/>
      <c r="J2104" s="721"/>
      <c r="K2104" s="726"/>
      <c r="L2104" s="721"/>
      <c r="M2104" s="721"/>
      <c r="N2104" s="721"/>
      <c r="O2104" s="721"/>
      <c r="P2104" s="726"/>
    </row>
    <row r="2105" spans="1:16" x14ac:dyDescent="0.35">
      <c r="A2105" s="721" t="b">
        <v>0</v>
      </c>
      <c r="B2105" s="721" t="e">
        <f t="shared" si="133"/>
        <v>#VALUE!</v>
      </c>
      <c r="C2105" s="737" t="s">
        <v>1522</v>
      </c>
      <c r="D2105" s="721" t="s">
        <v>1093</v>
      </c>
      <c r="E2105" s="726"/>
      <c r="F2105" s="726"/>
      <c r="G2105" s="741" t="s">
        <v>6176</v>
      </c>
      <c r="H2105" s="722">
        <f t="shared" si="134"/>
        <v>-64</v>
      </c>
      <c r="I2105" s="721"/>
      <c r="J2105" s="721"/>
      <c r="K2105" s="726"/>
      <c r="L2105" s="721"/>
      <c r="M2105" s="721"/>
      <c r="N2105" s="721"/>
      <c r="O2105" s="721"/>
      <c r="P2105" s="726"/>
    </row>
    <row r="2106" spans="1:16" x14ac:dyDescent="0.35">
      <c r="A2106" s="721" t="b">
        <v>0</v>
      </c>
      <c r="B2106" s="721" t="e">
        <f t="shared" si="133"/>
        <v>#VALUE!</v>
      </c>
      <c r="C2106" s="737" t="s">
        <v>1523</v>
      </c>
      <c r="D2106" s="721" t="s">
        <v>1093</v>
      </c>
      <c r="E2106" s="726"/>
      <c r="F2106" s="726"/>
      <c r="G2106" s="741" t="s">
        <v>6177</v>
      </c>
      <c r="H2106" s="722">
        <f t="shared" si="134"/>
        <v>-63</v>
      </c>
      <c r="I2106" s="721"/>
      <c r="J2106" s="721"/>
      <c r="K2106" s="726"/>
      <c r="L2106" s="721"/>
      <c r="M2106" s="721"/>
      <c r="N2106" s="721"/>
      <c r="O2106" s="721"/>
      <c r="P2106" s="726"/>
    </row>
    <row r="2107" spans="1:16" x14ac:dyDescent="0.35">
      <c r="A2107" s="721" t="b">
        <v>0</v>
      </c>
      <c r="B2107" s="721" t="e">
        <f t="shared" si="133"/>
        <v>#VALUE!</v>
      </c>
      <c r="C2107" s="737" t="s">
        <v>1524</v>
      </c>
      <c r="D2107" s="721" t="s">
        <v>1093</v>
      </c>
      <c r="E2107" s="726"/>
      <c r="F2107" s="726"/>
      <c r="G2107" s="741" t="s">
        <v>6178</v>
      </c>
      <c r="H2107" s="722">
        <f t="shared" si="134"/>
        <v>-62</v>
      </c>
      <c r="I2107" s="721"/>
      <c r="J2107" s="721"/>
      <c r="K2107" s="726"/>
      <c r="L2107" s="721"/>
      <c r="M2107" s="721"/>
      <c r="N2107" s="721"/>
      <c r="O2107" s="721"/>
      <c r="P2107" s="726"/>
    </row>
    <row r="2108" spans="1:16" x14ac:dyDescent="0.35">
      <c r="A2108" s="721" t="b">
        <v>0</v>
      </c>
      <c r="B2108" s="721" t="e">
        <f t="shared" si="133"/>
        <v>#VALUE!</v>
      </c>
      <c r="C2108" s="737" t="s">
        <v>1525</v>
      </c>
      <c r="D2108" s="721" t="s">
        <v>1093</v>
      </c>
      <c r="E2108" s="726"/>
      <c r="F2108" s="726"/>
      <c r="G2108" s="741" t="s">
        <v>6179</v>
      </c>
      <c r="H2108" s="722">
        <f t="shared" si="134"/>
        <v>-61</v>
      </c>
      <c r="I2108" s="721"/>
      <c r="J2108" s="721"/>
      <c r="K2108" s="726"/>
      <c r="L2108" s="721"/>
      <c r="M2108" s="721"/>
      <c r="N2108" s="721"/>
      <c r="O2108" s="721"/>
      <c r="P2108" s="726"/>
    </row>
    <row r="2109" spans="1:16" x14ac:dyDescent="0.35">
      <c r="A2109" s="721" t="b">
        <v>0</v>
      </c>
      <c r="B2109" s="721" t="e">
        <f t="shared" si="133"/>
        <v>#VALUE!</v>
      </c>
      <c r="C2109" s="737" t="s">
        <v>1526</v>
      </c>
      <c r="D2109" s="721" t="s">
        <v>1093</v>
      </c>
      <c r="E2109" s="726"/>
      <c r="F2109" s="726"/>
      <c r="G2109" s="741" t="s">
        <v>6180</v>
      </c>
      <c r="H2109" s="722">
        <f t="shared" si="134"/>
        <v>-60</v>
      </c>
      <c r="I2109" s="721"/>
      <c r="J2109" s="721"/>
      <c r="K2109" s="726"/>
      <c r="L2109" s="721"/>
      <c r="M2109" s="721"/>
      <c r="N2109" s="721"/>
      <c r="O2109" s="721"/>
      <c r="P2109" s="726"/>
    </row>
    <row r="2110" spans="1:16" x14ac:dyDescent="0.35">
      <c r="A2110" s="721" t="b">
        <v>0</v>
      </c>
      <c r="B2110" s="721" t="e">
        <f t="shared" si="133"/>
        <v>#VALUE!</v>
      </c>
      <c r="C2110" s="737" t="s">
        <v>1527</v>
      </c>
      <c r="D2110" s="721" t="s">
        <v>1093</v>
      </c>
      <c r="E2110" s="726"/>
      <c r="F2110" s="726"/>
      <c r="G2110" s="741" t="s">
        <v>6181</v>
      </c>
      <c r="H2110" s="722">
        <f t="shared" si="134"/>
        <v>-59</v>
      </c>
      <c r="I2110" s="721"/>
      <c r="J2110" s="721"/>
      <c r="K2110" s="726"/>
      <c r="L2110" s="721"/>
      <c r="M2110" s="721"/>
      <c r="N2110" s="721"/>
      <c r="O2110" s="721"/>
      <c r="P2110" s="726"/>
    </row>
    <row r="2111" spans="1:16" x14ac:dyDescent="0.35">
      <c r="A2111" s="721" t="b">
        <v>0</v>
      </c>
      <c r="B2111" s="721" t="e">
        <f t="shared" si="133"/>
        <v>#VALUE!</v>
      </c>
      <c r="C2111" s="737" t="s">
        <v>1528</v>
      </c>
      <c r="D2111" s="721" t="s">
        <v>1093</v>
      </c>
      <c r="E2111" s="726"/>
      <c r="F2111" s="726"/>
      <c r="G2111" s="741" t="s">
        <v>6182</v>
      </c>
      <c r="H2111" s="722">
        <f t="shared" si="134"/>
        <v>-58</v>
      </c>
      <c r="I2111" s="721"/>
      <c r="J2111" s="721"/>
      <c r="K2111" s="726"/>
      <c r="L2111" s="721"/>
      <c r="M2111" s="721"/>
      <c r="N2111" s="721"/>
      <c r="O2111" s="721"/>
      <c r="P2111" s="726"/>
    </row>
    <row r="2112" spans="1:16" x14ac:dyDescent="0.35">
      <c r="A2112" s="721" t="b">
        <v>0</v>
      </c>
      <c r="B2112" s="721" t="e">
        <f t="shared" si="133"/>
        <v>#VALUE!</v>
      </c>
      <c r="C2112" s="737" t="s">
        <v>1529</v>
      </c>
      <c r="D2112" s="721" t="s">
        <v>1093</v>
      </c>
      <c r="E2112" s="726"/>
      <c r="F2112" s="726"/>
      <c r="G2112" s="741" t="s">
        <v>6183</v>
      </c>
      <c r="H2112" s="722">
        <f t="shared" si="134"/>
        <v>-57</v>
      </c>
      <c r="I2112" s="721"/>
      <c r="J2112" s="721"/>
      <c r="K2112" s="726"/>
      <c r="L2112" s="721"/>
      <c r="M2112" s="721"/>
      <c r="N2112" s="721"/>
      <c r="O2112" s="721"/>
      <c r="P2112" s="726"/>
    </row>
    <row r="2113" spans="1:16" x14ac:dyDescent="0.35">
      <c r="A2113" s="721" t="b">
        <v>0</v>
      </c>
      <c r="B2113" s="721" t="e">
        <f t="shared" si="133"/>
        <v>#VALUE!</v>
      </c>
      <c r="C2113" s="737" t="s">
        <v>1530</v>
      </c>
      <c r="D2113" s="721" t="s">
        <v>1093</v>
      </c>
      <c r="E2113" s="726"/>
      <c r="F2113" s="726"/>
      <c r="G2113" s="741" t="s">
        <v>6184</v>
      </c>
      <c r="H2113" s="722">
        <f t="shared" si="134"/>
        <v>-56</v>
      </c>
      <c r="I2113" s="721"/>
      <c r="J2113" s="721"/>
      <c r="K2113" s="726"/>
      <c r="L2113" s="721"/>
      <c r="M2113" s="721"/>
      <c r="N2113" s="721"/>
      <c r="O2113" s="721"/>
      <c r="P2113" s="726"/>
    </row>
    <row r="2114" spans="1:16" x14ac:dyDescent="0.35">
      <c r="A2114" s="721" t="b">
        <v>0</v>
      </c>
      <c r="B2114" s="721" t="e">
        <f t="shared" si="133"/>
        <v>#VALUE!</v>
      </c>
      <c r="C2114" s="737" t="s">
        <v>1531</v>
      </c>
      <c r="D2114" s="721" t="s">
        <v>1093</v>
      </c>
      <c r="E2114" s="726"/>
      <c r="F2114" s="726"/>
      <c r="G2114" s="741" t="s">
        <v>6185</v>
      </c>
      <c r="H2114" s="722">
        <f t="shared" si="134"/>
        <v>-55</v>
      </c>
      <c r="I2114" s="721"/>
      <c r="J2114" s="721"/>
      <c r="K2114" s="726"/>
      <c r="L2114" s="721"/>
      <c r="M2114" s="721"/>
      <c r="N2114" s="721"/>
      <c r="O2114" s="721"/>
      <c r="P2114" s="726"/>
    </row>
    <row r="2115" spans="1:16" x14ac:dyDescent="0.35">
      <c r="A2115" s="721" t="b">
        <v>0</v>
      </c>
      <c r="B2115" s="721" t="e">
        <f t="shared" si="133"/>
        <v>#VALUE!</v>
      </c>
      <c r="C2115" s="737" t="s">
        <v>1532</v>
      </c>
      <c r="D2115" s="721" t="s">
        <v>1093</v>
      </c>
      <c r="E2115" s="726"/>
      <c r="F2115" s="726"/>
      <c r="G2115" s="741" t="s">
        <v>6186</v>
      </c>
      <c r="H2115" s="722">
        <f t="shared" si="134"/>
        <v>-54</v>
      </c>
      <c r="I2115" s="721"/>
      <c r="J2115" s="721"/>
      <c r="K2115" s="726"/>
      <c r="L2115" s="721"/>
      <c r="M2115" s="721"/>
      <c r="N2115" s="721"/>
      <c r="O2115" s="721"/>
      <c r="P2115" s="726"/>
    </row>
    <row r="2116" spans="1:16" x14ac:dyDescent="0.35">
      <c r="A2116" s="721" t="b">
        <v>0</v>
      </c>
      <c r="B2116" s="721" t="e">
        <f t="shared" si="133"/>
        <v>#VALUE!</v>
      </c>
      <c r="C2116" s="737" t="s">
        <v>1533</v>
      </c>
      <c r="D2116" s="721" t="s">
        <v>1093</v>
      </c>
      <c r="E2116" s="726"/>
      <c r="F2116" s="726"/>
      <c r="G2116" s="741" t="s">
        <v>6187</v>
      </c>
      <c r="H2116" s="722">
        <f t="shared" si="134"/>
        <v>-53</v>
      </c>
      <c r="I2116" s="721"/>
      <c r="J2116" s="721"/>
      <c r="K2116" s="726"/>
      <c r="L2116" s="721"/>
      <c r="M2116" s="721"/>
      <c r="N2116" s="721"/>
      <c r="O2116" s="721"/>
      <c r="P2116" s="726"/>
    </row>
    <row r="2117" spans="1:16" x14ac:dyDescent="0.35">
      <c r="A2117" s="721" t="b">
        <v>0</v>
      </c>
      <c r="B2117" s="721" t="e">
        <f t="shared" si="133"/>
        <v>#VALUE!</v>
      </c>
      <c r="C2117" s="737" t="s">
        <v>1534</v>
      </c>
      <c r="D2117" s="721" t="s">
        <v>1093</v>
      </c>
      <c r="E2117" s="726"/>
      <c r="F2117" s="726"/>
      <c r="G2117" s="741" t="s">
        <v>6188</v>
      </c>
      <c r="H2117" s="722">
        <f t="shared" si="134"/>
        <v>-52</v>
      </c>
      <c r="I2117" s="721"/>
      <c r="J2117" s="721"/>
      <c r="K2117" s="726"/>
      <c r="L2117" s="721"/>
      <c r="M2117" s="721"/>
      <c r="N2117" s="721"/>
      <c r="O2117" s="721"/>
      <c r="P2117" s="726"/>
    </row>
    <row r="2118" spans="1:16" x14ac:dyDescent="0.35">
      <c r="A2118" s="721" t="b">
        <v>0</v>
      </c>
      <c r="B2118" s="721" t="e">
        <f t="shared" si="133"/>
        <v>#VALUE!</v>
      </c>
      <c r="C2118" s="737" t="s">
        <v>1535</v>
      </c>
      <c r="D2118" s="721" t="s">
        <v>1093</v>
      </c>
      <c r="E2118" s="726"/>
      <c r="F2118" s="726"/>
      <c r="G2118" s="741" t="s">
        <v>6189</v>
      </c>
      <c r="H2118" s="722">
        <f t="shared" si="134"/>
        <v>-51</v>
      </c>
      <c r="I2118" s="721"/>
      <c r="J2118" s="721"/>
      <c r="K2118" s="726"/>
      <c r="L2118" s="721"/>
      <c r="M2118" s="721"/>
      <c r="N2118" s="721"/>
      <c r="O2118" s="721"/>
      <c r="P2118" s="726"/>
    </row>
    <row r="2119" spans="1:16" x14ac:dyDescent="0.35">
      <c r="A2119" s="721" t="b">
        <v>0</v>
      </c>
      <c r="B2119" s="721" t="e">
        <f t="shared" si="133"/>
        <v>#VALUE!</v>
      </c>
      <c r="C2119" s="737" t="s">
        <v>1536</v>
      </c>
      <c r="D2119" s="721" t="s">
        <v>1093</v>
      </c>
      <c r="E2119" s="726"/>
      <c r="F2119" s="726"/>
      <c r="G2119" s="741" t="s">
        <v>6190</v>
      </c>
      <c r="H2119" s="722">
        <f t="shared" si="134"/>
        <v>-50</v>
      </c>
      <c r="I2119" s="721"/>
      <c r="J2119" s="721"/>
      <c r="K2119" s="726"/>
      <c r="L2119" s="721"/>
      <c r="M2119" s="721"/>
      <c r="N2119" s="721"/>
      <c r="O2119" s="721"/>
      <c r="P2119" s="726"/>
    </row>
    <row r="2120" spans="1:16" x14ac:dyDescent="0.35">
      <c r="A2120" s="721" t="b">
        <v>0</v>
      </c>
      <c r="B2120" s="721" t="e">
        <f t="shared" si="133"/>
        <v>#VALUE!</v>
      </c>
      <c r="C2120" s="737" t="s">
        <v>1537</v>
      </c>
      <c r="D2120" s="721" t="s">
        <v>1093</v>
      </c>
      <c r="E2120" s="726"/>
      <c r="F2120" s="726"/>
      <c r="G2120" s="741" t="s">
        <v>6191</v>
      </c>
      <c r="H2120" s="722">
        <f t="shared" si="134"/>
        <v>-49</v>
      </c>
      <c r="I2120" s="721"/>
      <c r="J2120" s="721"/>
      <c r="K2120" s="726"/>
      <c r="L2120" s="721"/>
      <c r="M2120" s="721"/>
      <c r="N2120" s="721"/>
      <c r="O2120" s="721"/>
      <c r="P2120" s="726"/>
    </row>
    <row r="2121" spans="1:16" x14ac:dyDescent="0.35">
      <c r="A2121" s="721" t="b">
        <v>0</v>
      </c>
      <c r="B2121" s="721" t="e">
        <f t="shared" si="133"/>
        <v>#VALUE!</v>
      </c>
      <c r="C2121" s="737" t="s">
        <v>1538</v>
      </c>
      <c r="D2121" s="721" t="s">
        <v>1093</v>
      </c>
      <c r="E2121" s="726"/>
      <c r="F2121" s="726"/>
      <c r="G2121" s="741" t="s">
        <v>6192</v>
      </c>
      <c r="H2121" s="722">
        <f t="shared" si="134"/>
        <v>-48</v>
      </c>
      <c r="I2121" s="721"/>
      <c r="J2121" s="721"/>
      <c r="K2121" s="726"/>
      <c r="L2121" s="721"/>
      <c r="M2121" s="721"/>
      <c r="N2121" s="721"/>
      <c r="O2121" s="721"/>
      <c r="P2121" s="726"/>
    </row>
    <row r="2122" spans="1:16" x14ac:dyDescent="0.35">
      <c r="A2122" s="721" t="b">
        <v>0</v>
      </c>
      <c r="B2122" s="721" t="e">
        <f t="shared" si="133"/>
        <v>#VALUE!</v>
      </c>
      <c r="C2122" s="737" t="s">
        <v>1539</v>
      </c>
      <c r="D2122" s="721" t="s">
        <v>1093</v>
      </c>
      <c r="E2122" s="726"/>
      <c r="F2122" s="726"/>
      <c r="G2122" s="741" t="s">
        <v>6193</v>
      </c>
      <c r="H2122" s="722">
        <f t="shared" si="134"/>
        <v>-47</v>
      </c>
      <c r="I2122" s="721"/>
      <c r="J2122" s="721"/>
      <c r="K2122" s="726"/>
      <c r="L2122" s="721"/>
      <c r="M2122" s="721"/>
      <c r="N2122" s="721"/>
      <c r="O2122" s="721"/>
      <c r="P2122" s="726"/>
    </row>
    <row r="2123" spans="1:16" x14ac:dyDescent="0.35">
      <c r="A2123" s="721" t="b">
        <v>0</v>
      </c>
      <c r="B2123" s="721" t="e">
        <f t="shared" si="133"/>
        <v>#VALUE!</v>
      </c>
      <c r="C2123" s="737" t="s">
        <v>1540</v>
      </c>
      <c r="D2123" s="721" t="s">
        <v>1093</v>
      </c>
      <c r="E2123" s="726"/>
      <c r="F2123" s="726"/>
      <c r="G2123" s="741" t="s">
        <v>6194</v>
      </c>
      <c r="H2123" s="722">
        <f t="shared" si="134"/>
        <v>-46</v>
      </c>
      <c r="I2123" s="721"/>
      <c r="J2123" s="721"/>
      <c r="K2123" s="726"/>
      <c r="L2123" s="721"/>
      <c r="M2123" s="721"/>
      <c r="N2123" s="721"/>
      <c r="O2123" s="721"/>
      <c r="P2123" s="726"/>
    </row>
    <row r="2124" spans="1:16" x14ac:dyDescent="0.35">
      <c r="A2124" s="721" t="b">
        <v>0</v>
      </c>
      <c r="B2124" s="721" t="e">
        <f t="shared" si="133"/>
        <v>#VALUE!</v>
      </c>
      <c r="C2124" s="737" t="s">
        <v>1541</v>
      </c>
      <c r="D2124" s="721" t="s">
        <v>1093</v>
      </c>
      <c r="E2124" s="726"/>
      <c r="F2124" s="726"/>
      <c r="G2124" s="741" t="s">
        <v>6195</v>
      </c>
      <c r="H2124" s="722">
        <f t="shared" si="134"/>
        <v>-45</v>
      </c>
      <c r="I2124" s="721"/>
      <c r="J2124" s="721"/>
      <c r="K2124" s="726"/>
      <c r="L2124" s="721"/>
      <c r="M2124" s="721"/>
      <c r="N2124" s="721"/>
      <c r="O2124" s="721"/>
      <c r="P2124" s="726"/>
    </row>
    <row r="2125" spans="1:16" x14ac:dyDescent="0.35">
      <c r="A2125" s="721" t="b">
        <v>0</v>
      </c>
      <c r="B2125" s="721" t="e">
        <f t="shared" si="133"/>
        <v>#VALUE!</v>
      </c>
      <c r="C2125" s="737" t="s">
        <v>1542</v>
      </c>
      <c r="D2125" s="721" t="s">
        <v>1093</v>
      </c>
      <c r="E2125" s="726"/>
      <c r="F2125" s="726"/>
      <c r="G2125" s="741" t="s">
        <v>6196</v>
      </c>
      <c r="H2125" s="722">
        <f t="shared" si="134"/>
        <v>-44</v>
      </c>
      <c r="I2125" s="721"/>
      <c r="J2125" s="721"/>
      <c r="K2125" s="726"/>
      <c r="L2125" s="721"/>
      <c r="M2125" s="721"/>
      <c r="N2125" s="721"/>
      <c r="O2125" s="721"/>
      <c r="P2125" s="726"/>
    </row>
    <row r="2126" spans="1:16" x14ac:dyDescent="0.35">
      <c r="A2126" s="721" t="b">
        <v>0</v>
      </c>
      <c r="B2126" s="721" t="e">
        <f t="shared" si="133"/>
        <v>#VALUE!</v>
      </c>
      <c r="C2126" s="737" t="s">
        <v>1543</v>
      </c>
      <c r="D2126" s="721" t="s">
        <v>1093</v>
      </c>
      <c r="E2126" s="726"/>
      <c r="F2126" s="726"/>
      <c r="G2126" s="741" t="s">
        <v>6197</v>
      </c>
      <c r="H2126" s="722">
        <f t="shared" si="134"/>
        <v>-43</v>
      </c>
      <c r="I2126" s="721"/>
      <c r="J2126" s="721"/>
      <c r="K2126" s="726"/>
      <c r="L2126" s="721"/>
      <c r="M2126" s="721"/>
      <c r="N2126" s="721"/>
      <c r="O2126" s="721"/>
      <c r="P2126" s="726"/>
    </row>
    <row r="2127" spans="1:16" x14ac:dyDescent="0.35">
      <c r="A2127" s="721" t="b">
        <v>0</v>
      </c>
      <c r="B2127" s="721" t="e">
        <f t="shared" si="133"/>
        <v>#VALUE!</v>
      </c>
      <c r="C2127" s="737" t="s">
        <v>1544</v>
      </c>
      <c r="D2127" s="721" t="s">
        <v>1093</v>
      </c>
      <c r="E2127" s="726"/>
      <c r="F2127" s="726"/>
      <c r="G2127" s="741" t="s">
        <v>6198</v>
      </c>
      <c r="H2127" s="722">
        <f t="shared" si="134"/>
        <v>-42</v>
      </c>
      <c r="I2127" s="721"/>
      <c r="J2127" s="721"/>
      <c r="K2127" s="726"/>
      <c r="L2127" s="721"/>
      <c r="M2127" s="721"/>
      <c r="N2127" s="721"/>
      <c r="O2127" s="721"/>
      <c r="P2127" s="726"/>
    </row>
    <row r="2128" spans="1:16" x14ac:dyDescent="0.35">
      <c r="A2128" s="721" t="b">
        <v>0</v>
      </c>
      <c r="B2128" s="721" t="e">
        <f t="shared" si="133"/>
        <v>#VALUE!</v>
      </c>
      <c r="C2128" s="737" t="s">
        <v>1545</v>
      </c>
      <c r="D2128" s="721" t="s">
        <v>1093</v>
      </c>
      <c r="E2128" s="726"/>
      <c r="F2128" s="726"/>
      <c r="G2128" s="741" t="s">
        <v>6199</v>
      </c>
      <c r="H2128" s="722">
        <f t="shared" si="134"/>
        <v>-41</v>
      </c>
      <c r="I2128" s="721"/>
      <c r="J2128" s="721"/>
      <c r="K2128" s="726"/>
      <c r="L2128" s="721"/>
      <c r="M2128" s="721"/>
      <c r="N2128" s="721"/>
      <c r="O2128" s="721"/>
      <c r="P2128" s="726"/>
    </row>
    <row r="2129" spans="1:16" x14ac:dyDescent="0.35">
      <c r="A2129" s="721" t="b">
        <v>0</v>
      </c>
      <c r="B2129" s="721" t="e">
        <f t="shared" si="133"/>
        <v>#VALUE!</v>
      </c>
      <c r="C2129" s="737" t="s">
        <v>1546</v>
      </c>
      <c r="D2129" s="721" t="s">
        <v>1093</v>
      </c>
      <c r="E2129" s="726"/>
      <c r="F2129" s="726"/>
      <c r="G2129" s="741" t="s">
        <v>6200</v>
      </c>
      <c r="H2129" s="722">
        <f t="shared" si="134"/>
        <v>-40</v>
      </c>
      <c r="I2129" s="721"/>
      <c r="J2129" s="721"/>
      <c r="K2129" s="726"/>
      <c r="L2129" s="721"/>
      <c r="M2129" s="721"/>
      <c r="N2129" s="721"/>
      <c r="O2129" s="721"/>
      <c r="P2129" s="726"/>
    </row>
    <row r="2130" spans="1:16" x14ac:dyDescent="0.35">
      <c r="A2130" s="721" t="b">
        <v>0</v>
      </c>
      <c r="B2130" s="721" t="e">
        <f t="shared" si="133"/>
        <v>#VALUE!</v>
      </c>
      <c r="C2130" s="737" t="s">
        <v>1547</v>
      </c>
      <c r="D2130" s="721" t="s">
        <v>1093</v>
      </c>
      <c r="E2130" s="726"/>
      <c r="F2130" s="726"/>
      <c r="G2130" s="741" t="s">
        <v>6201</v>
      </c>
      <c r="H2130" s="722">
        <f t="shared" si="134"/>
        <v>-39</v>
      </c>
      <c r="I2130" s="721"/>
      <c r="J2130" s="721"/>
      <c r="K2130" s="726"/>
      <c r="L2130" s="721"/>
      <c r="M2130" s="721"/>
      <c r="N2130" s="721"/>
      <c r="O2130" s="721"/>
      <c r="P2130" s="726"/>
    </row>
    <row r="2131" spans="1:16" x14ac:dyDescent="0.35">
      <c r="A2131" s="721" t="b">
        <v>0</v>
      </c>
      <c r="B2131" s="721" t="e">
        <f t="shared" si="133"/>
        <v>#VALUE!</v>
      </c>
      <c r="C2131" s="737" t="s">
        <v>1548</v>
      </c>
      <c r="D2131" s="721" t="s">
        <v>1093</v>
      </c>
      <c r="E2131" s="726"/>
      <c r="F2131" s="726"/>
      <c r="G2131" s="741" t="s">
        <v>6202</v>
      </c>
      <c r="H2131" s="722">
        <f t="shared" si="134"/>
        <v>-38</v>
      </c>
      <c r="I2131" s="721"/>
      <c r="J2131" s="721"/>
      <c r="K2131" s="726"/>
      <c r="L2131" s="721"/>
      <c r="M2131" s="721"/>
      <c r="N2131" s="721"/>
      <c r="O2131" s="721"/>
      <c r="P2131" s="726"/>
    </row>
    <row r="2132" spans="1:16" x14ac:dyDescent="0.35">
      <c r="A2132" s="721" t="b">
        <v>0</v>
      </c>
      <c r="B2132" s="721" t="e">
        <f t="shared" si="133"/>
        <v>#VALUE!</v>
      </c>
      <c r="C2132" s="737" t="s">
        <v>1549</v>
      </c>
      <c r="D2132" s="721" t="s">
        <v>1093</v>
      </c>
      <c r="E2132" s="726"/>
      <c r="F2132" s="726"/>
      <c r="G2132" s="741" t="s">
        <v>6203</v>
      </c>
      <c r="H2132" s="722">
        <f t="shared" si="134"/>
        <v>-37</v>
      </c>
      <c r="I2132" s="721"/>
      <c r="J2132" s="721"/>
      <c r="K2132" s="726"/>
      <c r="L2132" s="721"/>
      <c r="M2132" s="721"/>
      <c r="N2132" s="721"/>
      <c r="O2132" s="721"/>
      <c r="P2132" s="726"/>
    </row>
    <row r="2133" spans="1:16" x14ac:dyDescent="0.35">
      <c r="A2133" s="721" t="b">
        <v>0</v>
      </c>
      <c r="B2133" s="721" t="e">
        <f t="shared" si="133"/>
        <v>#VALUE!</v>
      </c>
      <c r="C2133" s="737" t="s">
        <v>1550</v>
      </c>
      <c r="D2133" s="721" t="s">
        <v>1093</v>
      </c>
      <c r="E2133" s="726"/>
      <c r="F2133" s="726"/>
      <c r="G2133" s="741" t="s">
        <v>6204</v>
      </c>
      <c r="H2133" s="722">
        <f t="shared" si="134"/>
        <v>-36</v>
      </c>
      <c r="I2133" s="721"/>
      <c r="J2133" s="721"/>
      <c r="K2133" s="726"/>
      <c r="L2133" s="721"/>
      <c r="M2133" s="721"/>
      <c r="N2133" s="721"/>
      <c r="O2133" s="721"/>
      <c r="P2133" s="726"/>
    </row>
    <row r="2134" spans="1:16" x14ac:dyDescent="0.35">
      <c r="A2134" s="721" t="b">
        <v>0</v>
      </c>
      <c r="B2134" s="721" t="e">
        <f t="shared" si="133"/>
        <v>#VALUE!</v>
      </c>
      <c r="C2134" s="737" t="s">
        <v>1551</v>
      </c>
      <c r="D2134" s="721" t="s">
        <v>1093</v>
      </c>
      <c r="E2134" s="726"/>
      <c r="F2134" s="726"/>
      <c r="G2134" s="741" t="s">
        <v>6205</v>
      </c>
      <c r="H2134" s="722">
        <f t="shared" si="134"/>
        <v>-35</v>
      </c>
      <c r="I2134" s="721"/>
      <c r="J2134" s="721"/>
      <c r="K2134" s="726"/>
      <c r="L2134" s="721"/>
      <c r="M2134" s="721"/>
      <c r="N2134" s="721"/>
      <c r="O2134" s="721"/>
      <c r="P2134" s="726"/>
    </row>
    <row r="2135" spans="1:16" x14ac:dyDescent="0.35">
      <c r="A2135" s="721" t="b">
        <v>0</v>
      </c>
      <c r="B2135" s="721" t="e">
        <f t="shared" si="133"/>
        <v>#VALUE!</v>
      </c>
      <c r="C2135" s="737" t="s">
        <v>1552</v>
      </c>
      <c r="D2135" s="721" t="s">
        <v>1093</v>
      </c>
      <c r="E2135" s="726"/>
      <c r="F2135" s="726"/>
      <c r="G2135" s="741" t="s">
        <v>6206</v>
      </c>
      <c r="H2135" s="722">
        <f t="shared" si="134"/>
        <v>-34</v>
      </c>
      <c r="I2135" s="721"/>
      <c r="J2135" s="721"/>
      <c r="K2135" s="726"/>
      <c r="L2135" s="721"/>
      <c r="M2135" s="721"/>
      <c r="N2135" s="721"/>
      <c r="O2135" s="721"/>
      <c r="P2135" s="726"/>
    </row>
    <row r="2136" spans="1:16" x14ac:dyDescent="0.35">
      <c r="A2136" s="721" t="b">
        <v>0</v>
      </c>
      <c r="B2136" s="721" t="e">
        <f t="shared" si="133"/>
        <v>#VALUE!</v>
      </c>
      <c r="C2136" s="737" t="s">
        <v>1553</v>
      </c>
      <c r="D2136" s="721" t="s">
        <v>1093</v>
      </c>
      <c r="E2136" s="726"/>
      <c r="F2136" s="726"/>
      <c r="G2136" s="741" t="s">
        <v>6207</v>
      </c>
      <c r="H2136" s="722">
        <f t="shared" si="134"/>
        <v>-33</v>
      </c>
      <c r="I2136" s="721"/>
      <c r="J2136" s="721"/>
      <c r="K2136" s="726"/>
      <c r="L2136" s="721"/>
      <c r="M2136" s="721"/>
      <c r="N2136" s="721"/>
      <c r="O2136" s="721"/>
      <c r="P2136" s="726"/>
    </row>
    <row r="2137" spans="1:16" x14ac:dyDescent="0.35">
      <c r="A2137" s="721" t="b">
        <v>0</v>
      </c>
      <c r="B2137" s="721" t="e">
        <f t="shared" si="133"/>
        <v>#VALUE!</v>
      </c>
      <c r="C2137" s="737" t="s">
        <v>1554</v>
      </c>
      <c r="D2137" s="721" t="s">
        <v>1093</v>
      </c>
      <c r="E2137" s="726"/>
      <c r="F2137" s="726"/>
      <c r="G2137" s="741" t="s">
        <v>6208</v>
      </c>
      <c r="H2137" s="722">
        <f t="shared" si="134"/>
        <v>-32</v>
      </c>
      <c r="I2137" s="721"/>
      <c r="J2137" s="721"/>
      <c r="K2137" s="726"/>
      <c r="L2137" s="721"/>
      <c r="M2137" s="721"/>
      <c r="N2137" s="721"/>
      <c r="O2137" s="721"/>
      <c r="P2137" s="726"/>
    </row>
    <row r="2138" spans="1:16" x14ac:dyDescent="0.35">
      <c r="A2138" s="721" t="b">
        <v>0</v>
      </c>
      <c r="B2138" s="721" t="e">
        <f t="shared" si="133"/>
        <v>#VALUE!</v>
      </c>
      <c r="C2138" s="737" t="s">
        <v>1555</v>
      </c>
      <c r="D2138" s="721" t="s">
        <v>1093</v>
      </c>
      <c r="E2138" s="726"/>
      <c r="F2138" s="726"/>
      <c r="G2138" s="741" t="s">
        <v>6209</v>
      </c>
      <c r="H2138" s="722">
        <f t="shared" si="134"/>
        <v>-31</v>
      </c>
      <c r="I2138" s="721"/>
      <c r="J2138" s="721"/>
      <c r="K2138" s="726"/>
      <c r="L2138" s="721"/>
      <c r="M2138" s="721"/>
      <c r="N2138" s="721"/>
      <c r="O2138" s="721"/>
      <c r="P2138" s="726"/>
    </row>
    <row r="2139" spans="1:16" x14ac:dyDescent="0.35">
      <c r="A2139" s="721" t="b">
        <v>0</v>
      </c>
      <c r="B2139" s="721" t="e">
        <f t="shared" si="133"/>
        <v>#VALUE!</v>
      </c>
      <c r="C2139" s="737" t="s">
        <v>1556</v>
      </c>
      <c r="D2139" s="721" t="s">
        <v>1093</v>
      </c>
      <c r="E2139" s="726"/>
      <c r="F2139" s="726"/>
      <c r="G2139" s="741" t="s">
        <v>6210</v>
      </c>
      <c r="H2139" s="722">
        <f t="shared" si="134"/>
        <v>-30</v>
      </c>
      <c r="I2139" s="721"/>
      <c r="J2139" s="721"/>
      <c r="K2139" s="726"/>
      <c r="L2139" s="721"/>
      <c r="M2139" s="721"/>
      <c r="N2139" s="721"/>
      <c r="O2139" s="721"/>
      <c r="P2139" s="726"/>
    </row>
    <row r="2140" spans="1:16" x14ac:dyDescent="0.35">
      <c r="A2140" s="721" t="b">
        <v>0</v>
      </c>
      <c r="B2140" s="721" t="e">
        <f t="shared" si="133"/>
        <v>#VALUE!</v>
      </c>
      <c r="C2140" s="737" t="s">
        <v>1557</v>
      </c>
      <c r="D2140" s="721" t="s">
        <v>1093</v>
      </c>
      <c r="E2140" s="726"/>
      <c r="F2140" s="726"/>
      <c r="G2140" s="741" t="s">
        <v>6211</v>
      </c>
      <c r="H2140" s="722">
        <f t="shared" si="134"/>
        <v>-29</v>
      </c>
      <c r="I2140" s="721"/>
      <c r="J2140" s="721"/>
      <c r="K2140" s="726"/>
      <c r="L2140" s="721"/>
      <c r="M2140" s="721"/>
      <c r="N2140" s="721"/>
      <c r="O2140" s="721"/>
      <c r="P2140" s="726"/>
    </row>
    <row r="2141" spans="1:16" x14ac:dyDescent="0.35">
      <c r="A2141" s="721" t="b">
        <v>0</v>
      </c>
      <c r="B2141" s="721" t="e">
        <f t="shared" si="133"/>
        <v>#VALUE!</v>
      </c>
      <c r="C2141" s="737" t="s">
        <v>1558</v>
      </c>
      <c r="D2141" s="721" t="s">
        <v>1093</v>
      </c>
      <c r="E2141" s="726"/>
      <c r="F2141" s="726"/>
      <c r="G2141" s="741" t="s">
        <v>6212</v>
      </c>
      <c r="H2141" s="722">
        <f t="shared" si="134"/>
        <v>-28</v>
      </c>
      <c r="I2141" s="721"/>
      <c r="J2141" s="721"/>
      <c r="K2141" s="726"/>
      <c r="L2141" s="721"/>
      <c r="M2141" s="721"/>
      <c r="N2141" s="721"/>
      <c r="O2141" s="721"/>
      <c r="P2141" s="726"/>
    </row>
    <row r="2142" spans="1:16" x14ac:dyDescent="0.35">
      <c r="A2142" s="721" t="b">
        <v>0</v>
      </c>
      <c r="B2142" s="721" t="e">
        <f t="shared" si="133"/>
        <v>#VALUE!</v>
      </c>
      <c r="C2142" s="737" t="s">
        <v>1559</v>
      </c>
      <c r="D2142" s="721" t="s">
        <v>1093</v>
      </c>
      <c r="E2142" s="726"/>
      <c r="F2142" s="726"/>
      <c r="G2142" s="741" t="s">
        <v>6213</v>
      </c>
      <c r="H2142" s="722">
        <f t="shared" si="134"/>
        <v>-27</v>
      </c>
      <c r="I2142" s="721"/>
      <c r="J2142" s="721"/>
      <c r="K2142" s="726"/>
      <c r="L2142" s="721"/>
      <c r="M2142" s="721"/>
      <c r="N2142" s="721"/>
      <c r="O2142" s="721"/>
      <c r="P2142" s="726"/>
    </row>
    <row r="2143" spans="1:16" x14ac:dyDescent="0.35">
      <c r="A2143" s="721" t="b">
        <v>0</v>
      </c>
      <c r="B2143" s="721" t="e">
        <f t="shared" si="133"/>
        <v>#VALUE!</v>
      </c>
      <c r="C2143" s="737" t="s">
        <v>1560</v>
      </c>
      <c r="D2143" s="721" t="s">
        <v>1093</v>
      </c>
      <c r="E2143" s="726"/>
      <c r="F2143" s="726"/>
      <c r="G2143" s="741" t="s">
        <v>6214</v>
      </c>
      <c r="H2143" s="722">
        <f t="shared" si="134"/>
        <v>-26</v>
      </c>
      <c r="I2143" s="721"/>
      <c r="J2143" s="721"/>
      <c r="K2143" s="726"/>
      <c r="L2143" s="721"/>
      <c r="M2143" s="721"/>
      <c r="N2143" s="721"/>
      <c r="O2143" s="721"/>
      <c r="P2143" s="726"/>
    </row>
    <row r="2144" spans="1:16" x14ac:dyDescent="0.35">
      <c r="A2144" s="721" t="b">
        <v>0</v>
      </c>
      <c r="B2144" s="721" t="e">
        <f t="shared" si="133"/>
        <v>#VALUE!</v>
      </c>
      <c r="C2144" s="737" t="s">
        <v>1561</v>
      </c>
      <c r="D2144" s="721" t="s">
        <v>1093</v>
      </c>
      <c r="E2144" s="726"/>
      <c r="F2144" s="726"/>
      <c r="G2144" s="741" t="s">
        <v>6215</v>
      </c>
      <c r="H2144" s="722">
        <f t="shared" si="134"/>
        <v>-25</v>
      </c>
      <c r="I2144" s="721"/>
      <c r="J2144" s="721"/>
      <c r="K2144" s="726"/>
      <c r="L2144" s="721"/>
      <c r="M2144" s="721"/>
      <c r="N2144" s="721"/>
      <c r="O2144" s="721"/>
      <c r="P2144" s="726"/>
    </row>
    <row r="2145" spans="1:16" x14ac:dyDescent="0.35">
      <c r="A2145" s="721" t="b">
        <v>0</v>
      </c>
      <c r="B2145" s="721" t="e">
        <f t="shared" si="133"/>
        <v>#VALUE!</v>
      </c>
      <c r="C2145" s="737" t="s">
        <v>1562</v>
      </c>
      <c r="D2145" s="721" t="s">
        <v>1093</v>
      </c>
      <c r="E2145" s="726"/>
      <c r="F2145" s="726"/>
      <c r="G2145" s="741" t="s">
        <v>6216</v>
      </c>
      <c r="H2145" s="722">
        <f t="shared" si="134"/>
        <v>-24</v>
      </c>
      <c r="I2145" s="721"/>
      <c r="J2145" s="721"/>
      <c r="K2145" s="726"/>
      <c r="L2145" s="721"/>
      <c r="M2145" s="721"/>
      <c r="N2145" s="721"/>
      <c r="O2145" s="721"/>
      <c r="P2145" s="726"/>
    </row>
    <row r="2146" spans="1:16" x14ac:dyDescent="0.35">
      <c r="A2146" s="721" t="b">
        <v>0</v>
      </c>
      <c r="B2146" s="721" t="e">
        <f t="shared" si="133"/>
        <v>#VALUE!</v>
      </c>
      <c r="C2146" s="737" t="s">
        <v>1563</v>
      </c>
      <c r="D2146" s="721" t="s">
        <v>1093</v>
      </c>
      <c r="E2146" s="726"/>
      <c r="F2146" s="726"/>
      <c r="G2146" s="741" t="s">
        <v>6217</v>
      </c>
      <c r="H2146" s="722">
        <f t="shared" si="134"/>
        <v>-23</v>
      </c>
      <c r="I2146" s="721"/>
      <c r="J2146" s="721"/>
      <c r="K2146" s="726"/>
      <c r="L2146" s="721"/>
      <c r="M2146" s="721"/>
      <c r="N2146" s="721"/>
      <c r="O2146" s="721"/>
      <c r="P2146" s="726"/>
    </row>
    <row r="2147" spans="1:16" x14ac:dyDescent="0.35">
      <c r="A2147" s="721" t="b">
        <v>0</v>
      </c>
      <c r="B2147" s="721" t="e">
        <f t="shared" si="133"/>
        <v>#VALUE!</v>
      </c>
      <c r="C2147" s="737" t="s">
        <v>1564</v>
      </c>
      <c r="D2147" s="721" t="s">
        <v>1093</v>
      </c>
      <c r="E2147" s="726"/>
      <c r="F2147" s="726"/>
      <c r="G2147" s="741" t="s">
        <v>6218</v>
      </c>
      <c r="H2147" s="722">
        <f t="shared" si="134"/>
        <v>-22</v>
      </c>
      <c r="I2147" s="721"/>
      <c r="J2147" s="721"/>
      <c r="K2147" s="726"/>
      <c r="L2147" s="721"/>
      <c r="M2147" s="721"/>
      <c r="N2147" s="721"/>
      <c r="O2147" s="721"/>
      <c r="P2147" s="726"/>
    </row>
    <row r="2148" spans="1:16" x14ac:dyDescent="0.35">
      <c r="A2148" s="721" t="b">
        <v>0</v>
      </c>
      <c r="B2148" s="721" t="e">
        <f t="shared" si="133"/>
        <v>#VALUE!</v>
      </c>
      <c r="C2148" s="737" t="s">
        <v>1565</v>
      </c>
      <c r="D2148" s="721" t="s">
        <v>1093</v>
      </c>
      <c r="E2148" s="726"/>
      <c r="F2148" s="726"/>
      <c r="G2148" s="741" t="s">
        <v>6219</v>
      </c>
      <c r="H2148" s="722">
        <f t="shared" si="134"/>
        <v>-21</v>
      </c>
      <c r="I2148" s="721"/>
      <c r="J2148" s="721"/>
      <c r="K2148" s="726"/>
      <c r="L2148" s="721"/>
      <c r="M2148" s="721"/>
      <c r="N2148" s="721"/>
      <c r="O2148" s="721"/>
      <c r="P2148" s="726"/>
    </row>
    <row r="2149" spans="1:16" x14ac:dyDescent="0.35">
      <c r="A2149" s="721" t="b">
        <v>0</v>
      </c>
      <c r="B2149" s="721" t="e">
        <f t="shared" si="133"/>
        <v>#VALUE!</v>
      </c>
      <c r="C2149" s="737" t="s">
        <v>1566</v>
      </c>
      <c r="D2149" s="721" t="s">
        <v>1093</v>
      </c>
      <c r="E2149" s="726"/>
      <c r="F2149" s="726"/>
      <c r="G2149" s="741" t="s">
        <v>6220</v>
      </c>
      <c r="H2149" s="722">
        <f t="shared" si="134"/>
        <v>-20</v>
      </c>
      <c r="I2149" s="721"/>
      <c r="J2149" s="721"/>
      <c r="K2149" s="726"/>
      <c r="L2149" s="721"/>
      <c r="M2149" s="721"/>
      <c r="N2149" s="721"/>
      <c r="O2149" s="721"/>
      <c r="P2149" s="726"/>
    </row>
    <row r="2150" spans="1:16" x14ac:dyDescent="0.35">
      <c r="A2150" s="721" t="b">
        <v>0</v>
      </c>
      <c r="B2150" s="721" t="e">
        <f t="shared" si="133"/>
        <v>#VALUE!</v>
      </c>
      <c r="C2150" s="737" t="s">
        <v>1567</v>
      </c>
      <c r="D2150" s="721" t="s">
        <v>1093</v>
      </c>
      <c r="E2150" s="726"/>
      <c r="F2150" s="726"/>
      <c r="G2150" s="741" t="s">
        <v>6221</v>
      </c>
      <c r="H2150" s="722">
        <f t="shared" si="134"/>
        <v>-19</v>
      </c>
      <c r="I2150" s="721"/>
      <c r="J2150" s="721"/>
      <c r="K2150" s="726"/>
      <c r="L2150" s="721"/>
      <c r="M2150" s="721"/>
      <c r="N2150" s="721"/>
      <c r="O2150" s="721"/>
      <c r="P2150" s="726"/>
    </row>
    <row r="2151" spans="1:16" x14ac:dyDescent="0.35">
      <c r="A2151" s="721" t="b">
        <v>0</v>
      </c>
      <c r="B2151" s="721" t="e">
        <f t="shared" si="133"/>
        <v>#VALUE!</v>
      </c>
      <c r="C2151" s="737" t="s">
        <v>1568</v>
      </c>
      <c r="D2151" s="721" t="s">
        <v>1093</v>
      </c>
      <c r="E2151" s="726"/>
      <c r="F2151" s="726"/>
      <c r="G2151" s="741" t="s">
        <v>6222</v>
      </c>
      <c r="H2151" s="722">
        <f t="shared" si="134"/>
        <v>-18</v>
      </c>
      <c r="I2151" s="721"/>
      <c r="J2151" s="721"/>
      <c r="K2151" s="726"/>
      <c r="L2151" s="721"/>
      <c r="M2151" s="721"/>
      <c r="N2151" s="721"/>
      <c r="O2151" s="721"/>
      <c r="P2151" s="726"/>
    </row>
    <row r="2152" spans="1:16" x14ac:dyDescent="0.35">
      <c r="A2152" s="721" t="b">
        <v>0</v>
      </c>
      <c r="B2152" s="721" t="e">
        <f t="shared" si="133"/>
        <v>#VALUE!</v>
      </c>
      <c r="C2152" s="737" t="s">
        <v>1569</v>
      </c>
      <c r="D2152" s="721" t="s">
        <v>1093</v>
      </c>
      <c r="E2152" s="726"/>
      <c r="F2152" s="726"/>
      <c r="G2152" s="741" t="s">
        <v>6223</v>
      </c>
      <c r="H2152" s="722">
        <f t="shared" si="134"/>
        <v>-17</v>
      </c>
      <c r="I2152" s="721"/>
      <c r="J2152" s="721"/>
      <c r="K2152" s="726"/>
      <c r="L2152" s="721"/>
      <c r="M2152" s="721"/>
      <c r="N2152" s="721"/>
      <c r="O2152" s="721"/>
      <c r="P2152" s="726"/>
    </row>
    <row r="2153" spans="1:16" x14ac:dyDescent="0.35">
      <c r="A2153" s="721" t="b">
        <v>0</v>
      </c>
      <c r="B2153" s="721" t="e">
        <f t="shared" si="133"/>
        <v>#VALUE!</v>
      </c>
      <c r="C2153" s="737" t="s">
        <v>1570</v>
      </c>
      <c r="D2153" s="721" t="s">
        <v>1093</v>
      </c>
      <c r="E2153" s="726"/>
      <c r="F2153" s="726"/>
      <c r="G2153" s="741" t="s">
        <v>6224</v>
      </c>
      <c r="H2153" s="722">
        <f t="shared" si="134"/>
        <v>-16</v>
      </c>
      <c r="I2153" s="721"/>
      <c r="J2153" s="721"/>
      <c r="K2153" s="726"/>
      <c r="L2153" s="721"/>
      <c r="M2153" s="721"/>
      <c r="N2153" s="721"/>
      <c r="O2153" s="721"/>
      <c r="P2153" s="726"/>
    </row>
    <row r="2154" spans="1:16" x14ac:dyDescent="0.35">
      <c r="A2154" s="721" t="b">
        <v>0</v>
      </c>
      <c r="B2154" s="721" t="e">
        <f t="shared" ref="B2154:B2217" si="135">IF(H2154=0,8,B2153+1)</f>
        <v>#VALUE!</v>
      </c>
      <c r="C2154" s="737" t="s">
        <v>1571</v>
      </c>
      <c r="D2154" s="721" t="s">
        <v>1093</v>
      </c>
      <c r="E2154" s="726"/>
      <c r="F2154" s="726"/>
      <c r="G2154" s="741" t="s">
        <v>6225</v>
      </c>
      <c r="H2154" s="722">
        <f t="shared" ref="H2154:H2217" si="136">H2153+1</f>
        <v>-15</v>
      </c>
      <c r="I2154" s="721"/>
      <c r="J2154" s="721"/>
      <c r="K2154" s="726"/>
      <c r="L2154" s="721"/>
      <c r="M2154" s="721"/>
      <c r="N2154" s="721"/>
      <c r="O2154" s="721"/>
      <c r="P2154" s="726"/>
    </row>
    <row r="2155" spans="1:16" x14ac:dyDescent="0.35">
      <c r="A2155" s="721" t="b">
        <v>0</v>
      </c>
      <c r="B2155" s="721" t="e">
        <f t="shared" si="135"/>
        <v>#VALUE!</v>
      </c>
      <c r="C2155" s="737" t="s">
        <v>1572</v>
      </c>
      <c r="D2155" s="721" t="s">
        <v>1093</v>
      </c>
      <c r="E2155" s="726"/>
      <c r="F2155" s="726"/>
      <c r="G2155" s="741" t="s">
        <v>6226</v>
      </c>
      <c r="H2155" s="722">
        <f t="shared" si="136"/>
        <v>-14</v>
      </c>
      <c r="I2155" s="721"/>
      <c r="J2155" s="721"/>
      <c r="K2155" s="726"/>
      <c r="L2155" s="721"/>
      <c r="M2155" s="721"/>
      <c r="N2155" s="721"/>
      <c r="O2155" s="721"/>
      <c r="P2155" s="726"/>
    </row>
    <row r="2156" spans="1:16" x14ac:dyDescent="0.35">
      <c r="A2156" s="721" t="b">
        <v>0</v>
      </c>
      <c r="B2156" s="721" t="e">
        <f t="shared" si="135"/>
        <v>#VALUE!</v>
      </c>
      <c r="C2156" s="737" t="s">
        <v>1573</v>
      </c>
      <c r="D2156" s="721" t="s">
        <v>1093</v>
      </c>
      <c r="E2156" s="726"/>
      <c r="F2156" s="726"/>
      <c r="G2156" s="741" t="s">
        <v>6227</v>
      </c>
      <c r="H2156" s="722">
        <f t="shared" si="136"/>
        <v>-13</v>
      </c>
      <c r="I2156" s="721"/>
      <c r="J2156" s="721"/>
      <c r="K2156" s="726"/>
      <c r="L2156" s="721"/>
      <c r="M2156" s="721"/>
      <c r="N2156" s="721"/>
      <c r="O2156" s="721"/>
      <c r="P2156" s="726"/>
    </row>
    <row r="2157" spans="1:16" x14ac:dyDescent="0.35">
      <c r="A2157" s="721" t="b">
        <v>0</v>
      </c>
      <c r="B2157" s="721" t="e">
        <f t="shared" si="135"/>
        <v>#VALUE!</v>
      </c>
      <c r="C2157" s="737" t="s">
        <v>1574</v>
      </c>
      <c r="D2157" s="721" t="s">
        <v>1093</v>
      </c>
      <c r="E2157" s="726"/>
      <c r="F2157" s="726"/>
      <c r="G2157" s="741" t="s">
        <v>6228</v>
      </c>
      <c r="H2157" s="722">
        <f t="shared" si="136"/>
        <v>-12</v>
      </c>
      <c r="I2157" s="721"/>
      <c r="J2157" s="721"/>
      <c r="K2157" s="726"/>
      <c r="L2157" s="721"/>
      <c r="M2157" s="721"/>
      <c r="N2157" s="721"/>
      <c r="O2157" s="721"/>
      <c r="P2157" s="726"/>
    </row>
    <row r="2158" spans="1:16" x14ac:dyDescent="0.35">
      <c r="A2158" s="721" t="b">
        <v>0</v>
      </c>
      <c r="B2158" s="721" t="e">
        <f t="shared" si="135"/>
        <v>#VALUE!</v>
      </c>
      <c r="C2158" s="737" t="s">
        <v>1575</v>
      </c>
      <c r="D2158" s="721" t="s">
        <v>1093</v>
      </c>
      <c r="E2158" s="726"/>
      <c r="F2158" s="726"/>
      <c r="G2158" s="741" t="s">
        <v>6229</v>
      </c>
      <c r="H2158" s="722">
        <f t="shared" si="136"/>
        <v>-11</v>
      </c>
      <c r="I2158" s="721"/>
      <c r="J2158" s="721"/>
      <c r="K2158" s="726"/>
      <c r="L2158" s="721"/>
      <c r="M2158" s="721"/>
      <c r="N2158" s="721"/>
      <c r="O2158" s="721"/>
      <c r="P2158" s="726"/>
    </row>
    <row r="2159" spans="1:16" x14ac:dyDescent="0.35">
      <c r="A2159" s="721" t="b">
        <v>0</v>
      </c>
      <c r="B2159" s="721" t="e">
        <f t="shared" si="135"/>
        <v>#VALUE!</v>
      </c>
      <c r="C2159" s="737" t="s">
        <v>1576</v>
      </c>
      <c r="D2159" s="721" t="s">
        <v>1093</v>
      </c>
      <c r="E2159" s="726"/>
      <c r="F2159" s="726"/>
      <c r="G2159" s="741" t="s">
        <v>6230</v>
      </c>
      <c r="H2159" s="722">
        <f t="shared" si="136"/>
        <v>-10</v>
      </c>
      <c r="I2159" s="721"/>
      <c r="J2159" s="721"/>
      <c r="K2159" s="726"/>
      <c r="L2159" s="721"/>
      <c r="M2159" s="721"/>
      <c r="N2159" s="721"/>
      <c r="O2159" s="721"/>
      <c r="P2159" s="726"/>
    </row>
    <row r="2160" spans="1:16" x14ac:dyDescent="0.35">
      <c r="A2160" s="721" t="b">
        <v>0</v>
      </c>
      <c r="B2160" s="721" t="e">
        <f t="shared" si="135"/>
        <v>#VALUE!</v>
      </c>
      <c r="C2160" s="737" t="s">
        <v>1577</v>
      </c>
      <c r="D2160" s="721" t="s">
        <v>1093</v>
      </c>
      <c r="E2160" s="726"/>
      <c r="F2160" s="726"/>
      <c r="G2160" s="741" t="s">
        <v>6231</v>
      </c>
      <c r="H2160" s="722">
        <f t="shared" si="136"/>
        <v>-9</v>
      </c>
      <c r="I2160" s="721"/>
      <c r="J2160" s="721"/>
      <c r="K2160" s="726"/>
      <c r="L2160" s="721"/>
      <c r="M2160" s="721"/>
      <c r="N2160" s="721"/>
      <c r="O2160" s="721"/>
      <c r="P2160" s="726"/>
    </row>
    <row r="2161" spans="1:16" x14ac:dyDescent="0.35">
      <c r="A2161" s="721" t="b">
        <v>0</v>
      </c>
      <c r="B2161" s="721" t="e">
        <f t="shared" si="135"/>
        <v>#VALUE!</v>
      </c>
      <c r="C2161" s="737" t="s">
        <v>1578</v>
      </c>
      <c r="D2161" s="721" t="s">
        <v>1093</v>
      </c>
      <c r="E2161" s="726"/>
      <c r="F2161" s="726"/>
      <c r="G2161" s="741" t="s">
        <v>6232</v>
      </c>
      <c r="H2161" s="722">
        <f t="shared" si="136"/>
        <v>-8</v>
      </c>
      <c r="I2161" s="721"/>
      <c r="J2161" s="721"/>
      <c r="K2161" s="726"/>
      <c r="L2161" s="721"/>
      <c r="M2161" s="721"/>
      <c r="N2161" s="721"/>
      <c r="O2161" s="721"/>
      <c r="P2161" s="726"/>
    </row>
    <row r="2162" spans="1:16" x14ac:dyDescent="0.35">
      <c r="A2162" s="721" t="b">
        <v>0</v>
      </c>
      <c r="B2162" s="721" t="e">
        <f t="shared" si="135"/>
        <v>#VALUE!</v>
      </c>
      <c r="C2162" s="737" t="s">
        <v>1579</v>
      </c>
      <c r="D2162" s="721" t="s">
        <v>1093</v>
      </c>
      <c r="E2162" s="726"/>
      <c r="F2162" s="726"/>
      <c r="G2162" s="741" t="s">
        <v>6233</v>
      </c>
      <c r="H2162" s="722">
        <f t="shared" si="136"/>
        <v>-7</v>
      </c>
      <c r="I2162" s="721"/>
      <c r="J2162" s="721"/>
      <c r="K2162" s="726"/>
      <c r="L2162" s="721"/>
      <c r="M2162" s="721"/>
      <c r="N2162" s="721"/>
      <c r="O2162" s="721"/>
      <c r="P2162" s="726"/>
    </row>
    <row r="2163" spans="1:16" x14ac:dyDescent="0.35">
      <c r="A2163" s="721" t="b">
        <v>0</v>
      </c>
      <c r="B2163" s="721" t="e">
        <f t="shared" si="135"/>
        <v>#VALUE!</v>
      </c>
      <c r="C2163" s="737" t="s">
        <v>1580</v>
      </c>
      <c r="D2163" s="721" t="s">
        <v>1093</v>
      </c>
      <c r="E2163" s="726"/>
      <c r="F2163" s="726"/>
      <c r="G2163" s="741" t="s">
        <v>6234</v>
      </c>
      <c r="H2163" s="722">
        <f t="shared" si="136"/>
        <v>-6</v>
      </c>
      <c r="I2163" s="721"/>
      <c r="J2163" s="721"/>
      <c r="K2163" s="726"/>
      <c r="L2163" s="721"/>
      <c r="M2163" s="721"/>
      <c r="N2163" s="721"/>
      <c r="O2163" s="721"/>
      <c r="P2163" s="726"/>
    </row>
    <row r="2164" spans="1:16" x14ac:dyDescent="0.35">
      <c r="A2164" s="721" t="b">
        <v>0</v>
      </c>
      <c r="B2164" s="721" t="e">
        <f t="shared" si="135"/>
        <v>#VALUE!</v>
      </c>
      <c r="C2164" s="737" t="s">
        <v>1581</v>
      </c>
      <c r="D2164" s="721" t="s">
        <v>1093</v>
      </c>
      <c r="E2164" s="726"/>
      <c r="F2164" s="726"/>
      <c r="G2164" s="741" t="s">
        <v>6235</v>
      </c>
      <c r="H2164" s="722">
        <f t="shared" si="136"/>
        <v>-5</v>
      </c>
      <c r="I2164" s="721"/>
      <c r="J2164" s="721"/>
      <c r="K2164" s="726"/>
      <c r="L2164" s="721"/>
      <c r="M2164" s="721"/>
      <c r="N2164" s="721"/>
      <c r="O2164" s="721"/>
      <c r="P2164" s="726"/>
    </row>
    <row r="2165" spans="1:16" x14ac:dyDescent="0.35">
      <c r="A2165" s="721" t="b">
        <v>0</v>
      </c>
      <c r="B2165" s="721" t="e">
        <f t="shared" si="135"/>
        <v>#VALUE!</v>
      </c>
      <c r="C2165" s="737" t="s">
        <v>1582</v>
      </c>
      <c r="D2165" s="721" t="s">
        <v>1093</v>
      </c>
      <c r="E2165" s="726"/>
      <c r="F2165" s="726"/>
      <c r="G2165" s="741" t="s">
        <v>6236</v>
      </c>
      <c r="H2165" s="722">
        <f t="shared" si="136"/>
        <v>-4</v>
      </c>
      <c r="I2165" s="721"/>
      <c r="J2165" s="721"/>
      <c r="K2165" s="726"/>
      <c r="L2165" s="721"/>
      <c r="M2165" s="721"/>
      <c r="N2165" s="721"/>
      <c r="O2165" s="721"/>
      <c r="P2165" s="726"/>
    </row>
    <row r="2166" spans="1:16" x14ac:dyDescent="0.35">
      <c r="A2166" s="721" t="b">
        <v>0</v>
      </c>
      <c r="B2166" s="721" t="e">
        <f t="shared" si="135"/>
        <v>#VALUE!</v>
      </c>
      <c r="C2166" s="737" t="s">
        <v>1583</v>
      </c>
      <c r="D2166" s="721" t="s">
        <v>1093</v>
      </c>
      <c r="E2166" s="726"/>
      <c r="F2166" s="726"/>
      <c r="G2166" s="741" t="s">
        <v>6237</v>
      </c>
      <c r="H2166" s="722">
        <f t="shared" si="136"/>
        <v>-3</v>
      </c>
      <c r="I2166" s="721"/>
      <c r="J2166" s="721"/>
      <c r="K2166" s="726"/>
      <c r="L2166" s="721"/>
      <c r="M2166" s="721"/>
      <c r="N2166" s="721"/>
      <c r="O2166" s="721"/>
      <c r="P2166" s="726"/>
    </row>
    <row r="2167" spans="1:16" x14ac:dyDescent="0.35">
      <c r="A2167" s="721" t="b">
        <v>0</v>
      </c>
      <c r="B2167" s="721" t="e">
        <f t="shared" si="135"/>
        <v>#VALUE!</v>
      </c>
      <c r="C2167" s="737" t="s">
        <v>1584</v>
      </c>
      <c r="D2167" s="721" t="s">
        <v>1093</v>
      </c>
      <c r="E2167" s="726"/>
      <c r="F2167" s="726"/>
      <c r="G2167" s="741" t="s">
        <v>6238</v>
      </c>
      <c r="H2167" s="722">
        <f t="shared" si="136"/>
        <v>-2</v>
      </c>
      <c r="I2167" s="721"/>
      <c r="J2167" s="721"/>
      <c r="K2167" s="726"/>
      <c r="L2167" s="721"/>
      <c r="M2167" s="721"/>
      <c r="N2167" s="721"/>
      <c r="O2167" s="721"/>
      <c r="P2167" s="726"/>
    </row>
    <row r="2168" spans="1:16" x14ac:dyDescent="0.35">
      <c r="A2168" s="721" t="b">
        <v>0</v>
      </c>
      <c r="B2168" s="721" t="e">
        <f t="shared" si="135"/>
        <v>#VALUE!</v>
      </c>
      <c r="C2168" s="737" t="s">
        <v>1585</v>
      </c>
      <c r="D2168" s="721" t="s">
        <v>1093</v>
      </c>
      <c r="E2168" s="726"/>
      <c r="F2168" s="726"/>
      <c r="G2168" s="741" t="s">
        <v>6239</v>
      </c>
      <c r="H2168" s="722">
        <f t="shared" si="136"/>
        <v>-1</v>
      </c>
      <c r="I2168" s="721"/>
      <c r="J2168" s="721"/>
      <c r="K2168" s="726"/>
      <c r="L2168" s="721"/>
      <c r="M2168" s="721"/>
      <c r="N2168" s="721"/>
      <c r="O2168" s="721"/>
      <c r="P2168" s="726"/>
    </row>
    <row r="2169" spans="1:16" x14ac:dyDescent="0.35">
      <c r="A2169" s="721" t="b">
        <v>0</v>
      </c>
      <c r="B2169" s="721">
        <f t="shared" si="135"/>
        <v>8</v>
      </c>
      <c r="C2169" s="737" t="s">
        <v>1586</v>
      </c>
      <c r="D2169" s="721" t="s">
        <v>1093</v>
      </c>
      <c r="E2169" s="726"/>
      <c r="F2169" s="726"/>
      <c r="G2169" s="741" t="s">
        <v>6240</v>
      </c>
      <c r="H2169" s="722">
        <f t="shared" si="136"/>
        <v>0</v>
      </c>
      <c r="I2169" s="721"/>
      <c r="J2169" s="721"/>
      <c r="K2169" s="726"/>
      <c r="L2169" s="721"/>
      <c r="M2169" s="721"/>
      <c r="N2169" s="721"/>
      <c r="O2169" s="721"/>
      <c r="P2169" s="726"/>
    </row>
    <row r="2170" spans="1:16" x14ac:dyDescent="0.35">
      <c r="A2170" s="721" t="b">
        <f t="shared" ref="A2170:A2233" ca="1" si="137">IF(AND(D2170&lt;&gt;"",F2170&lt;&gt;""),TRUE,FALSE)</f>
        <v>0</v>
      </c>
      <c r="B2170" s="721">
        <f t="shared" si="135"/>
        <v>9</v>
      </c>
      <c r="C2170" s="739" t="str">
        <f ca="1">IF(ROW()=2089,"",OFFSET(B2170,-COUNTA($G$2087:G2169)+1,1))</f>
        <v>a1N1R00000BiDO9UAN</v>
      </c>
      <c r="D2170" s="721" t="str">
        <f t="shared" ref="D2170:D2233" ca="1" si="138">IFERROR(IF(INDIRECT("'WPTM - Section F'!AD"&amp;$B2170)=0,"",INDIRECT("'WPTM - Section F'!AD"&amp;$B2170)),"")</f>
        <v>INT-116034</v>
      </c>
      <c r="E2170" s="726"/>
      <c r="F2170" s="726" t="str">
        <f t="shared" ref="F2170:F2233" ca="1" si="139">IFERROR(IF(INDIRECT("'WPTM - Section F'!E"&amp;$B2170)=0,"",INDIRECT("'WPTM - Section F'!E"&amp;$B2170)),"")</f>
        <v/>
      </c>
      <c r="G2170" s="741"/>
      <c r="H2170" s="722">
        <f t="shared" si="136"/>
        <v>1</v>
      </c>
      <c r="I2170" s="721" t="str">
        <f ca="1">IFERROR(VLOOKUP(INDIRECT("'WPTM - Section F'!F"&amp;$B2170),'Overview - Section A'!M$29:R121,6,0),"")</f>
        <v/>
      </c>
      <c r="J2170" s="721" t="str">
        <f t="shared" ref="J2170:J2233" ca="1" si="140">IFERROR(IF(INDIRECT("'WPTM - Section F'!G"&amp;$B2170)=0,"",INDIRECT("'WPTM - Section F'!G"&amp;$B2170)),"")</f>
        <v/>
      </c>
      <c r="K2170" s="726" t="str">
        <f t="shared" ref="K2170:K2233" ca="1" si="141">IFERROR(IF(INDIRECT("'WPTM - Section F'!C"&amp;$B2170)=0,"",INDIRECT("'WPTM - Section F'!C"&amp;$B2170)),"")</f>
        <v/>
      </c>
      <c r="L2170" s="721" t="str">
        <f t="shared" ref="L2170:L2233" ca="1" si="142">IFERROR(INDIRECT("'WPTM - Section F'!Z"&amp;$B2170),"")</f>
        <v/>
      </c>
      <c r="M2170" s="721"/>
      <c r="N2170" s="721"/>
      <c r="O2170" s="721"/>
      <c r="P2170" s="726" t="str">
        <f t="shared" ref="P2170:P2233" ca="1" si="143">IFERROR(IF(INDIRECT("'WPTM - Section F'!X"&amp;$B2170)=0,"",INDIRECT("'WPTM - Section F'!X"&amp;$B2170)),"")</f>
        <v/>
      </c>
    </row>
    <row r="2171" spans="1:16" x14ac:dyDescent="0.35">
      <c r="A2171" s="721" t="b">
        <f t="shared" ca="1" si="137"/>
        <v>0</v>
      </c>
      <c r="B2171" s="721">
        <f t="shared" si="135"/>
        <v>10</v>
      </c>
      <c r="C2171" s="739" t="str">
        <f ca="1">IF(ROW()=2089,"",OFFSET(B2171,-COUNTA($G$2087:G2170)+1,1))</f>
        <v>a1N1R00000BiDOAUA3</v>
      </c>
      <c r="D2171" s="721" t="str">
        <f t="shared" ca="1" si="138"/>
        <v>INT-116034</v>
      </c>
      <c r="E2171" s="726"/>
      <c r="F2171" s="726" t="str">
        <f t="shared" ca="1" si="139"/>
        <v/>
      </c>
      <c r="G2171" s="741"/>
      <c r="H2171" s="722">
        <f t="shared" si="136"/>
        <v>2</v>
      </c>
      <c r="I2171" s="721" t="str">
        <f ca="1">IFERROR(VLOOKUP(INDIRECT("'WPTM - Section F'!F"&amp;$B2171),'Overview - Section A'!M$29:R122,6,0),"")</f>
        <v/>
      </c>
      <c r="J2171" s="721" t="str">
        <f t="shared" ca="1" si="140"/>
        <v/>
      </c>
      <c r="K2171" s="726" t="str">
        <f t="shared" ca="1" si="141"/>
        <v/>
      </c>
      <c r="L2171" s="721" t="str">
        <f t="shared" ca="1" si="142"/>
        <v/>
      </c>
      <c r="M2171" s="721"/>
      <c r="N2171" s="721"/>
      <c r="O2171" s="721"/>
      <c r="P2171" s="726" t="str">
        <f t="shared" ca="1" si="143"/>
        <v/>
      </c>
    </row>
    <row r="2172" spans="1:16" x14ac:dyDescent="0.35">
      <c r="A2172" s="721" t="b">
        <f t="shared" ca="1" si="137"/>
        <v>0</v>
      </c>
      <c r="B2172" s="721">
        <f t="shared" si="135"/>
        <v>11</v>
      </c>
      <c r="C2172" s="739" t="str">
        <f ca="1">IF(ROW()=2089,"",OFFSET(B2172,-COUNTA($G$2087:G2171)+1,1))</f>
        <v>a1N1R00000BiDOBUA3</v>
      </c>
      <c r="D2172" s="721" t="str">
        <f t="shared" ca="1" si="138"/>
        <v>INT-116034</v>
      </c>
      <c r="E2172" s="726"/>
      <c r="F2172" s="726" t="str">
        <f t="shared" ca="1" si="139"/>
        <v/>
      </c>
      <c r="G2172" s="741"/>
      <c r="H2172" s="722">
        <f t="shared" si="136"/>
        <v>3</v>
      </c>
      <c r="I2172" s="721" t="str">
        <f ca="1">IFERROR(VLOOKUP(INDIRECT("'WPTM - Section F'!F"&amp;$B2172),'Overview - Section A'!M$29:R123,6,0),"")</f>
        <v/>
      </c>
      <c r="J2172" s="721" t="str">
        <f t="shared" ca="1" si="140"/>
        <v/>
      </c>
      <c r="K2172" s="726" t="str">
        <f t="shared" ca="1" si="141"/>
        <v/>
      </c>
      <c r="L2172" s="721" t="str">
        <f t="shared" ca="1" si="142"/>
        <v/>
      </c>
      <c r="M2172" s="721"/>
      <c r="N2172" s="721"/>
      <c r="O2172" s="721"/>
      <c r="P2172" s="726" t="str">
        <f t="shared" ca="1" si="143"/>
        <v/>
      </c>
    </row>
    <row r="2173" spans="1:16" x14ac:dyDescent="0.35">
      <c r="A2173" s="721" t="b">
        <f t="shared" ca="1" si="137"/>
        <v>0</v>
      </c>
      <c r="B2173" s="721">
        <f t="shared" si="135"/>
        <v>12</v>
      </c>
      <c r="C2173" s="739" t="str">
        <f ca="1">IF(ROW()=2089,"",OFFSET(B2173,-COUNTA($G$2087:G2172)+1,1))</f>
        <v>a1N1R00000BiDOCUA3</v>
      </c>
      <c r="D2173" s="721" t="str">
        <f t="shared" ca="1" si="138"/>
        <v>INT-116034</v>
      </c>
      <c r="E2173" s="726"/>
      <c r="F2173" s="726" t="str">
        <f t="shared" ca="1" si="139"/>
        <v/>
      </c>
      <c r="G2173" s="741"/>
      <c r="H2173" s="722">
        <f t="shared" si="136"/>
        <v>4</v>
      </c>
      <c r="I2173" s="721" t="str">
        <f ca="1">IFERROR(VLOOKUP(INDIRECT("'WPTM - Section F'!F"&amp;$B2173),'Overview - Section A'!M$29:R124,6,0),"")</f>
        <v/>
      </c>
      <c r="J2173" s="721" t="str">
        <f t="shared" ca="1" si="140"/>
        <v/>
      </c>
      <c r="K2173" s="726" t="str">
        <f t="shared" ca="1" si="141"/>
        <v/>
      </c>
      <c r="L2173" s="721" t="str">
        <f t="shared" ca="1" si="142"/>
        <v/>
      </c>
      <c r="M2173" s="721"/>
      <c r="N2173" s="721"/>
      <c r="O2173" s="721"/>
      <c r="P2173" s="726" t="str">
        <f t="shared" ca="1" si="143"/>
        <v/>
      </c>
    </row>
    <row r="2174" spans="1:16" x14ac:dyDescent="0.35">
      <c r="A2174" s="721" t="b">
        <f t="shared" ca="1" si="137"/>
        <v>0</v>
      </c>
      <c r="B2174" s="721">
        <f t="shared" si="135"/>
        <v>13</v>
      </c>
      <c r="C2174" s="739" t="str">
        <f ca="1">IF(ROW()=2089,"",OFFSET(B2174,-COUNTA($G$2087:G2173)+1,1))</f>
        <v>a1N1R00000BiDODUA3</v>
      </c>
      <c r="D2174" s="721" t="str">
        <f t="shared" ca="1" si="138"/>
        <v>INT-116034</v>
      </c>
      <c r="E2174" s="726"/>
      <c r="F2174" s="726" t="str">
        <f t="shared" ca="1" si="139"/>
        <v/>
      </c>
      <c r="G2174" s="741"/>
      <c r="H2174" s="722">
        <f t="shared" si="136"/>
        <v>5</v>
      </c>
      <c r="I2174" s="721" t="str">
        <f ca="1">IFERROR(VLOOKUP(INDIRECT("'WPTM - Section F'!F"&amp;$B2174),'Overview - Section A'!M$29:R125,6,0),"")</f>
        <v/>
      </c>
      <c r="J2174" s="721" t="str">
        <f t="shared" ca="1" si="140"/>
        <v/>
      </c>
      <c r="K2174" s="726" t="str">
        <f t="shared" ca="1" si="141"/>
        <v/>
      </c>
      <c r="L2174" s="721" t="str">
        <f t="shared" ca="1" si="142"/>
        <v/>
      </c>
      <c r="M2174" s="721"/>
      <c r="N2174" s="721"/>
      <c r="O2174" s="721"/>
      <c r="P2174" s="726" t="str">
        <f t="shared" ca="1" si="143"/>
        <v/>
      </c>
    </row>
    <row r="2175" spans="1:16" x14ac:dyDescent="0.35">
      <c r="A2175" s="721" t="b">
        <f t="shared" ca="1" si="137"/>
        <v>0</v>
      </c>
      <c r="B2175" s="721">
        <f t="shared" si="135"/>
        <v>14</v>
      </c>
      <c r="C2175" s="739" t="str">
        <f ca="1">IF(ROW()=2089,"",OFFSET(B2175,-COUNTA($G$2087:G2174)+1,1))</f>
        <v>a1N1R00000BiDOEUA3</v>
      </c>
      <c r="D2175" s="721" t="str">
        <f t="shared" ca="1" si="138"/>
        <v>INT-116034</v>
      </c>
      <c r="E2175" s="726"/>
      <c r="F2175" s="726" t="str">
        <f t="shared" ca="1" si="139"/>
        <v/>
      </c>
      <c r="G2175" s="741"/>
      <c r="H2175" s="722">
        <f t="shared" si="136"/>
        <v>6</v>
      </c>
      <c r="I2175" s="721" t="str">
        <f ca="1">IFERROR(VLOOKUP(INDIRECT("'WPTM - Section F'!F"&amp;$B2175),'Overview - Section A'!M$29:R126,6,0),"")</f>
        <v/>
      </c>
      <c r="J2175" s="721" t="str">
        <f t="shared" ca="1" si="140"/>
        <v/>
      </c>
      <c r="K2175" s="726" t="str">
        <f t="shared" ca="1" si="141"/>
        <v/>
      </c>
      <c r="L2175" s="721" t="str">
        <f t="shared" ca="1" si="142"/>
        <v/>
      </c>
      <c r="M2175" s="721"/>
      <c r="N2175" s="721"/>
      <c r="O2175" s="721"/>
      <c r="P2175" s="726" t="str">
        <f t="shared" ca="1" si="143"/>
        <v/>
      </c>
    </row>
    <row r="2176" spans="1:16" x14ac:dyDescent="0.35">
      <c r="A2176" s="721" t="b">
        <f t="shared" ca="1" si="137"/>
        <v>0</v>
      </c>
      <c r="B2176" s="721">
        <f t="shared" si="135"/>
        <v>15</v>
      </c>
      <c r="C2176" s="739" t="str">
        <f ca="1">IF(ROW()=2089,"",OFFSET(B2176,-COUNTA($G$2087:G2175)+1,1))</f>
        <v>a1N1R00000BiDOFUA3</v>
      </c>
      <c r="D2176" s="721" t="str">
        <f t="shared" ca="1" si="138"/>
        <v>INT-116034</v>
      </c>
      <c r="E2176" s="726"/>
      <c r="F2176" s="726" t="str">
        <f t="shared" ca="1" si="139"/>
        <v/>
      </c>
      <c r="G2176" s="741"/>
      <c r="H2176" s="722">
        <f t="shared" si="136"/>
        <v>7</v>
      </c>
      <c r="I2176" s="721" t="str">
        <f ca="1">IFERROR(VLOOKUP(INDIRECT("'WPTM - Section F'!F"&amp;$B2176),'Overview - Section A'!M$29:R127,6,0),"")</f>
        <v/>
      </c>
      <c r="J2176" s="721" t="str">
        <f t="shared" ca="1" si="140"/>
        <v/>
      </c>
      <c r="K2176" s="726" t="str">
        <f t="shared" ca="1" si="141"/>
        <v/>
      </c>
      <c r="L2176" s="721" t="str">
        <f t="shared" ca="1" si="142"/>
        <v/>
      </c>
      <c r="M2176" s="721"/>
      <c r="N2176" s="721"/>
      <c r="O2176" s="721"/>
      <c r="P2176" s="726" t="str">
        <f t="shared" ca="1" si="143"/>
        <v/>
      </c>
    </row>
    <row r="2177" spans="1:16" x14ac:dyDescent="0.35">
      <c r="A2177" s="721" t="b">
        <f t="shared" ca="1" si="137"/>
        <v>0</v>
      </c>
      <c r="B2177" s="721">
        <f t="shared" si="135"/>
        <v>16</v>
      </c>
      <c r="C2177" s="739" t="str">
        <f ca="1">IF(ROW()=2089,"",OFFSET(B2177,-COUNTA($G$2087:G2176)+1,1))</f>
        <v>a1N1R00000BiDOGUA3</v>
      </c>
      <c r="D2177" s="721" t="str">
        <f t="shared" ca="1" si="138"/>
        <v>INT-116034</v>
      </c>
      <c r="E2177" s="726"/>
      <c r="F2177" s="726" t="str">
        <f t="shared" ca="1" si="139"/>
        <v/>
      </c>
      <c r="G2177" s="741"/>
      <c r="H2177" s="722">
        <f t="shared" si="136"/>
        <v>8</v>
      </c>
      <c r="I2177" s="721" t="str">
        <f ca="1">IFERROR(VLOOKUP(INDIRECT("'WPTM - Section F'!F"&amp;$B2177),'Overview - Section A'!M$29:R128,6,0),"")</f>
        <v/>
      </c>
      <c r="J2177" s="721" t="str">
        <f t="shared" ca="1" si="140"/>
        <v/>
      </c>
      <c r="K2177" s="726" t="str">
        <f t="shared" ca="1" si="141"/>
        <v/>
      </c>
      <c r="L2177" s="721" t="str">
        <f t="shared" ca="1" si="142"/>
        <v/>
      </c>
      <c r="M2177" s="721"/>
      <c r="N2177" s="721"/>
      <c r="O2177" s="721"/>
      <c r="P2177" s="726" t="str">
        <f t="shared" ca="1" si="143"/>
        <v/>
      </c>
    </row>
    <row r="2178" spans="1:16" x14ac:dyDescent="0.35">
      <c r="A2178" s="721" t="b">
        <f t="shared" ca="1" si="137"/>
        <v>0</v>
      </c>
      <c r="B2178" s="721">
        <f t="shared" si="135"/>
        <v>17</v>
      </c>
      <c r="C2178" s="739" t="str">
        <f ca="1">IF(ROW()=2089,"",OFFSET(B2178,-COUNTA($G$2087:G2177)+1,1))</f>
        <v>a1N1R00000BiDOHUA3</v>
      </c>
      <c r="D2178" s="721" t="str">
        <f t="shared" ca="1" si="138"/>
        <v>INT-116034</v>
      </c>
      <c r="E2178" s="726"/>
      <c r="F2178" s="726" t="str">
        <f t="shared" ca="1" si="139"/>
        <v/>
      </c>
      <c r="G2178" s="741"/>
      <c r="H2178" s="722">
        <f t="shared" si="136"/>
        <v>9</v>
      </c>
      <c r="I2178" s="721" t="str">
        <f ca="1">IFERROR(VLOOKUP(INDIRECT("'WPTM - Section F'!F"&amp;$B2178),'Overview - Section A'!M$29:R129,6,0),"")</f>
        <v/>
      </c>
      <c r="J2178" s="721" t="str">
        <f t="shared" ca="1" si="140"/>
        <v/>
      </c>
      <c r="K2178" s="726" t="str">
        <f t="shared" ca="1" si="141"/>
        <v/>
      </c>
      <c r="L2178" s="721" t="str">
        <f t="shared" ca="1" si="142"/>
        <v/>
      </c>
      <c r="M2178" s="721"/>
      <c r="N2178" s="721"/>
      <c r="O2178" s="721"/>
      <c r="P2178" s="726" t="str">
        <f t="shared" ca="1" si="143"/>
        <v/>
      </c>
    </row>
    <row r="2179" spans="1:16" x14ac:dyDescent="0.35">
      <c r="A2179" s="721" t="b">
        <f t="shared" ca="1" si="137"/>
        <v>0</v>
      </c>
      <c r="B2179" s="721">
        <f t="shared" si="135"/>
        <v>18</v>
      </c>
      <c r="C2179" s="739" t="str">
        <f ca="1">IF(ROW()=2089,"",OFFSET(B2179,-COUNTA($G$2087:G2178)+1,1))</f>
        <v>a1N1R00000BiDOIUA3</v>
      </c>
      <c r="D2179" s="721" t="str">
        <f t="shared" ca="1" si="138"/>
        <v>INT-116034</v>
      </c>
      <c r="E2179" s="726"/>
      <c r="F2179" s="726" t="str">
        <f t="shared" ca="1" si="139"/>
        <v/>
      </c>
      <c r="G2179" s="741"/>
      <c r="H2179" s="722">
        <f t="shared" si="136"/>
        <v>10</v>
      </c>
      <c r="I2179" s="721" t="str">
        <f ca="1">IFERROR(VLOOKUP(INDIRECT("'WPTM - Section F'!F"&amp;$B2179),'Overview - Section A'!M$29:R130,6,0),"")</f>
        <v/>
      </c>
      <c r="J2179" s="721" t="str">
        <f t="shared" ca="1" si="140"/>
        <v/>
      </c>
      <c r="K2179" s="726" t="str">
        <f t="shared" ca="1" si="141"/>
        <v/>
      </c>
      <c r="L2179" s="721" t="str">
        <f t="shared" ca="1" si="142"/>
        <v/>
      </c>
      <c r="M2179" s="721"/>
      <c r="N2179" s="721"/>
      <c r="O2179" s="721"/>
      <c r="P2179" s="726" t="str">
        <f t="shared" ca="1" si="143"/>
        <v/>
      </c>
    </row>
    <row r="2180" spans="1:16" x14ac:dyDescent="0.35">
      <c r="A2180" s="721" t="b">
        <f t="shared" ca="1" si="137"/>
        <v>0</v>
      </c>
      <c r="B2180" s="721">
        <f t="shared" si="135"/>
        <v>19</v>
      </c>
      <c r="C2180" s="739" t="str">
        <f ca="1">IF(ROW()=2089,"",OFFSET(B2180,-COUNTA($G$2087:G2179)+1,1))</f>
        <v>a1N1R00000BiDOJUA3</v>
      </c>
      <c r="D2180" s="721" t="str">
        <f t="shared" ca="1" si="138"/>
        <v>INT-116034</v>
      </c>
      <c r="E2180" s="726"/>
      <c r="F2180" s="726" t="str">
        <f t="shared" ca="1" si="139"/>
        <v/>
      </c>
      <c r="G2180" s="741"/>
      <c r="H2180" s="722">
        <f t="shared" si="136"/>
        <v>11</v>
      </c>
      <c r="I2180" s="721" t="str">
        <f ca="1">IFERROR(VLOOKUP(INDIRECT("'WPTM - Section F'!F"&amp;$B2180),'Overview - Section A'!M$29:R131,6,0),"")</f>
        <v/>
      </c>
      <c r="J2180" s="721" t="str">
        <f t="shared" ca="1" si="140"/>
        <v/>
      </c>
      <c r="K2180" s="726" t="str">
        <f t="shared" ca="1" si="141"/>
        <v/>
      </c>
      <c r="L2180" s="721" t="str">
        <f t="shared" ca="1" si="142"/>
        <v/>
      </c>
      <c r="M2180" s="721"/>
      <c r="N2180" s="721"/>
      <c r="O2180" s="721"/>
      <c r="P2180" s="726" t="str">
        <f t="shared" ca="1" si="143"/>
        <v/>
      </c>
    </row>
    <row r="2181" spans="1:16" x14ac:dyDescent="0.35">
      <c r="A2181" s="721" t="b">
        <f t="shared" ca="1" si="137"/>
        <v>0</v>
      </c>
      <c r="B2181" s="721">
        <f t="shared" si="135"/>
        <v>20</v>
      </c>
      <c r="C2181" s="739" t="str">
        <f ca="1">IF(ROW()=2089,"",OFFSET(B2181,-COUNTA($G$2087:G2180)+1,1))</f>
        <v>a1N1R00000BiDOKUA3</v>
      </c>
      <c r="D2181" s="721" t="str">
        <f t="shared" ca="1" si="138"/>
        <v>INT-116034</v>
      </c>
      <c r="E2181" s="726"/>
      <c r="F2181" s="726" t="str">
        <f t="shared" ca="1" si="139"/>
        <v/>
      </c>
      <c r="G2181" s="741"/>
      <c r="H2181" s="722">
        <f t="shared" si="136"/>
        <v>12</v>
      </c>
      <c r="I2181" s="721" t="str">
        <f ca="1">IFERROR(VLOOKUP(INDIRECT("'WPTM - Section F'!F"&amp;$B2181),'Overview - Section A'!M$29:R132,6,0),"")</f>
        <v/>
      </c>
      <c r="J2181" s="721" t="str">
        <f t="shared" ca="1" si="140"/>
        <v/>
      </c>
      <c r="K2181" s="726" t="str">
        <f t="shared" ca="1" si="141"/>
        <v/>
      </c>
      <c r="L2181" s="721" t="str">
        <f t="shared" ca="1" si="142"/>
        <v/>
      </c>
      <c r="M2181" s="721"/>
      <c r="N2181" s="721"/>
      <c r="O2181" s="721"/>
      <c r="P2181" s="726" t="str">
        <f t="shared" ca="1" si="143"/>
        <v/>
      </c>
    </row>
    <row r="2182" spans="1:16" x14ac:dyDescent="0.35">
      <c r="A2182" s="721" t="b">
        <f t="shared" ca="1" si="137"/>
        <v>0</v>
      </c>
      <c r="B2182" s="721">
        <f t="shared" si="135"/>
        <v>21</v>
      </c>
      <c r="C2182" s="739" t="str">
        <f ca="1">IF(ROW()=2089,"",OFFSET(B2182,-COUNTA($G$2087:G2181)+1,1))</f>
        <v>a1N1R00000BiDOLUA3</v>
      </c>
      <c r="D2182" s="721" t="str">
        <f t="shared" ca="1" si="138"/>
        <v>INT-116034</v>
      </c>
      <c r="E2182" s="726"/>
      <c r="F2182" s="726" t="str">
        <f t="shared" ca="1" si="139"/>
        <v/>
      </c>
      <c r="G2182" s="741"/>
      <c r="H2182" s="722">
        <f t="shared" si="136"/>
        <v>13</v>
      </c>
      <c r="I2182" s="721" t="str">
        <f ca="1">IFERROR(VLOOKUP(INDIRECT("'WPTM - Section F'!F"&amp;$B2182),'Overview - Section A'!M$29:R133,6,0),"")</f>
        <v/>
      </c>
      <c r="J2182" s="721" t="str">
        <f t="shared" ca="1" si="140"/>
        <v/>
      </c>
      <c r="K2182" s="726" t="str">
        <f t="shared" ca="1" si="141"/>
        <v/>
      </c>
      <c r="L2182" s="721" t="str">
        <f t="shared" ca="1" si="142"/>
        <v/>
      </c>
      <c r="M2182" s="721"/>
      <c r="N2182" s="721"/>
      <c r="O2182" s="721"/>
      <c r="P2182" s="726" t="str">
        <f t="shared" ca="1" si="143"/>
        <v/>
      </c>
    </row>
    <row r="2183" spans="1:16" x14ac:dyDescent="0.35">
      <c r="A2183" s="721" t="b">
        <f t="shared" ca="1" si="137"/>
        <v>0</v>
      </c>
      <c r="B2183" s="721">
        <f t="shared" si="135"/>
        <v>22</v>
      </c>
      <c r="C2183" s="739" t="str">
        <f ca="1">IF(ROW()=2089,"",OFFSET(B2183,-COUNTA($G$2087:G2182)+1,1))</f>
        <v>a1N1R00000BiDOMUA3</v>
      </c>
      <c r="D2183" s="721" t="str">
        <f t="shared" ca="1" si="138"/>
        <v>INT-116034</v>
      </c>
      <c r="E2183" s="726"/>
      <c r="F2183" s="726" t="str">
        <f t="shared" ca="1" si="139"/>
        <v/>
      </c>
      <c r="G2183" s="741"/>
      <c r="H2183" s="722">
        <f t="shared" si="136"/>
        <v>14</v>
      </c>
      <c r="I2183" s="721" t="str">
        <f ca="1">IFERROR(VLOOKUP(INDIRECT("'WPTM - Section F'!F"&amp;$B2183),'Overview - Section A'!M$29:R134,6,0),"")</f>
        <v/>
      </c>
      <c r="J2183" s="721" t="str">
        <f t="shared" ca="1" si="140"/>
        <v/>
      </c>
      <c r="K2183" s="726" t="str">
        <f t="shared" ca="1" si="141"/>
        <v/>
      </c>
      <c r="L2183" s="721" t="str">
        <f t="shared" ca="1" si="142"/>
        <v/>
      </c>
      <c r="M2183" s="721"/>
      <c r="N2183" s="721"/>
      <c r="O2183" s="721"/>
      <c r="P2183" s="726" t="str">
        <f t="shared" ca="1" si="143"/>
        <v/>
      </c>
    </row>
    <row r="2184" spans="1:16" x14ac:dyDescent="0.35">
      <c r="A2184" s="721" t="b">
        <f t="shared" ca="1" si="137"/>
        <v>0</v>
      </c>
      <c r="B2184" s="721">
        <f t="shared" si="135"/>
        <v>23</v>
      </c>
      <c r="C2184" s="739" t="str">
        <f ca="1">IF(ROW()=2089,"",OFFSET(B2184,-COUNTA($G$2087:G2183)+1,1))</f>
        <v>a1N1R00000BiDONUA3</v>
      </c>
      <c r="D2184" s="721" t="str">
        <f t="shared" ca="1" si="138"/>
        <v>INT-116034</v>
      </c>
      <c r="E2184" s="726"/>
      <c r="F2184" s="726" t="str">
        <f t="shared" ca="1" si="139"/>
        <v/>
      </c>
      <c r="G2184" s="741"/>
      <c r="H2184" s="722">
        <f t="shared" si="136"/>
        <v>15</v>
      </c>
      <c r="I2184" s="721" t="str">
        <f ca="1">IFERROR(VLOOKUP(INDIRECT("'WPTM - Section F'!F"&amp;$B2184),'Overview - Section A'!M$29:R135,6,0),"")</f>
        <v/>
      </c>
      <c r="J2184" s="721" t="str">
        <f t="shared" ca="1" si="140"/>
        <v/>
      </c>
      <c r="K2184" s="726" t="str">
        <f t="shared" ca="1" si="141"/>
        <v/>
      </c>
      <c r="L2184" s="721" t="str">
        <f t="shared" ca="1" si="142"/>
        <v/>
      </c>
      <c r="M2184" s="721"/>
      <c r="N2184" s="721"/>
      <c r="O2184" s="721"/>
      <c r="P2184" s="726" t="str">
        <f t="shared" ca="1" si="143"/>
        <v/>
      </c>
    </row>
    <row r="2185" spans="1:16" x14ac:dyDescent="0.35">
      <c r="A2185" s="721" t="b">
        <f t="shared" ca="1" si="137"/>
        <v>0</v>
      </c>
      <c r="B2185" s="721">
        <f t="shared" si="135"/>
        <v>24</v>
      </c>
      <c r="C2185" s="739" t="str">
        <f ca="1">IF(ROW()=2089,"",OFFSET(B2185,-COUNTA($G$2087:G2184)+1,1))</f>
        <v>a1N1R00000BiDOOUA3</v>
      </c>
      <c r="D2185" s="721" t="str">
        <f t="shared" ca="1" si="138"/>
        <v>INT-116034</v>
      </c>
      <c r="E2185" s="726"/>
      <c r="F2185" s="726" t="str">
        <f t="shared" ca="1" si="139"/>
        <v/>
      </c>
      <c r="G2185" s="741"/>
      <c r="H2185" s="722">
        <f t="shared" si="136"/>
        <v>16</v>
      </c>
      <c r="I2185" s="721" t="str">
        <f ca="1">IFERROR(VLOOKUP(INDIRECT("'WPTM - Section F'!F"&amp;$B2185),'Overview - Section A'!M$29:R136,6,0),"")</f>
        <v/>
      </c>
      <c r="J2185" s="721" t="str">
        <f t="shared" ca="1" si="140"/>
        <v/>
      </c>
      <c r="K2185" s="726" t="str">
        <f t="shared" ca="1" si="141"/>
        <v/>
      </c>
      <c r="L2185" s="721" t="str">
        <f t="shared" ca="1" si="142"/>
        <v/>
      </c>
      <c r="M2185" s="721"/>
      <c r="N2185" s="721"/>
      <c r="O2185" s="721"/>
      <c r="P2185" s="726" t="str">
        <f t="shared" ca="1" si="143"/>
        <v/>
      </c>
    </row>
    <row r="2186" spans="1:16" x14ac:dyDescent="0.35">
      <c r="A2186" s="721" t="b">
        <f t="shared" ca="1" si="137"/>
        <v>0</v>
      </c>
      <c r="B2186" s="721">
        <f t="shared" si="135"/>
        <v>25</v>
      </c>
      <c r="C2186" s="739" t="str">
        <f ca="1">IF(ROW()=2089,"",OFFSET(B2186,-COUNTA($G$2087:G2185)+1,1))</f>
        <v>a1N1R00000BiDOPUA3</v>
      </c>
      <c r="D2186" s="721" t="str">
        <f t="shared" ca="1" si="138"/>
        <v>INT-116034</v>
      </c>
      <c r="E2186" s="726"/>
      <c r="F2186" s="726" t="str">
        <f t="shared" ca="1" si="139"/>
        <v/>
      </c>
      <c r="G2186" s="741"/>
      <c r="H2186" s="722">
        <f t="shared" si="136"/>
        <v>17</v>
      </c>
      <c r="I2186" s="721" t="str">
        <f ca="1">IFERROR(VLOOKUP(INDIRECT("'WPTM - Section F'!F"&amp;$B2186),'Overview - Section A'!M$29:R137,6,0),"")</f>
        <v/>
      </c>
      <c r="J2186" s="721" t="str">
        <f t="shared" ca="1" si="140"/>
        <v/>
      </c>
      <c r="K2186" s="726" t="str">
        <f t="shared" ca="1" si="141"/>
        <v/>
      </c>
      <c r="L2186" s="721" t="str">
        <f t="shared" ca="1" si="142"/>
        <v/>
      </c>
      <c r="M2186" s="721"/>
      <c r="N2186" s="721"/>
      <c r="O2186" s="721"/>
      <c r="P2186" s="726" t="str">
        <f t="shared" ca="1" si="143"/>
        <v/>
      </c>
    </row>
    <row r="2187" spans="1:16" x14ac:dyDescent="0.35">
      <c r="A2187" s="721" t="b">
        <f t="shared" ca="1" si="137"/>
        <v>0</v>
      </c>
      <c r="B2187" s="721">
        <f t="shared" si="135"/>
        <v>26</v>
      </c>
      <c r="C2187" s="739" t="str">
        <f ca="1">IF(ROW()=2089,"",OFFSET(B2187,-COUNTA($G$2087:G2186)+1,1))</f>
        <v>a1N1R00000BiDOQUA3</v>
      </c>
      <c r="D2187" s="721" t="str">
        <f t="shared" ca="1" si="138"/>
        <v>INT-116034</v>
      </c>
      <c r="E2187" s="726"/>
      <c r="F2187" s="726" t="str">
        <f t="shared" ca="1" si="139"/>
        <v/>
      </c>
      <c r="G2187" s="741"/>
      <c r="H2187" s="722">
        <f t="shared" si="136"/>
        <v>18</v>
      </c>
      <c r="I2187" s="721" t="str">
        <f ca="1">IFERROR(VLOOKUP(INDIRECT("'WPTM - Section F'!F"&amp;$B2187),'Overview - Section A'!M$29:R138,6,0),"")</f>
        <v/>
      </c>
      <c r="J2187" s="721" t="str">
        <f t="shared" ca="1" si="140"/>
        <v/>
      </c>
      <c r="K2187" s="726" t="str">
        <f t="shared" ca="1" si="141"/>
        <v/>
      </c>
      <c r="L2187" s="721" t="str">
        <f t="shared" ca="1" si="142"/>
        <v/>
      </c>
      <c r="M2187" s="721"/>
      <c r="N2187" s="721"/>
      <c r="O2187" s="721"/>
      <c r="P2187" s="726" t="str">
        <f t="shared" ca="1" si="143"/>
        <v/>
      </c>
    </row>
    <row r="2188" spans="1:16" x14ac:dyDescent="0.35">
      <c r="A2188" s="721" t="b">
        <f t="shared" ca="1" si="137"/>
        <v>0</v>
      </c>
      <c r="B2188" s="721">
        <f t="shared" si="135"/>
        <v>27</v>
      </c>
      <c r="C2188" s="739" t="str">
        <f ca="1">IF(ROW()=2089,"",OFFSET(B2188,-COUNTA($G$2087:G2187)+1,1))</f>
        <v>a1N1R00000BiDORUA3</v>
      </c>
      <c r="D2188" s="721" t="str">
        <f t="shared" ca="1" si="138"/>
        <v>INT-116034</v>
      </c>
      <c r="E2188" s="726"/>
      <c r="F2188" s="726" t="str">
        <f t="shared" ca="1" si="139"/>
        <v/>
      </c>
      <c r="G2188" s="741"/>
      <c r="H2188" s="722">
        <f t="shared" si="136"/>
        <v>19</v>
      </c>
      <c r="I2188" s="721" t="str">
        <f ca="1">IFERROR(VLOOKUP(INDIRECT("'WPTM - Section F'!F"&amp;$B2188),'Overview - Section A'!M$29:R139,6,0),"")</f>
        <v/>
      </c>
      <c r="J2188" s="721" t="str">
        <f t="shared" ca="1" si="140"/>
        <v/>
      </c>
      <c r="K2188" s="726" t="str">
        <f t="shared" ca="1" si="141"/>
        <v/>
      </c>
      <c r="L2188" s="721" t="str">
        <f t="shared" ca="1" si="142"/>
        <v/>
      </c>
      <c r="M2188" s="721"/>
      <c r="N2188" s="721"/>
      <c r="O2188" s="721"/>
      <c r="P2188" s="726" t="str">
        <f t="shared" ca="1" si="143"/>
        <v/>
      </c>
    </row>
    <row r="2189" spans="1:16" x14ac:dyDescent="0.35">
      <c r="A2189" s="721" t="b">
        <f t="shared" ca="1" si="137"/>
        <v>0</v>
      </c>
      <c r="B2189" s="721">
        <f t="shared" si="135"/>
        <v>28</v>
      </c>
      <c r="C2189" s="739" t="str">
        <f ca="1">IF(ROW()=2089,"",OFFSET(B2189,-COUNTA($G$2087:G2188)+1,1))</f>
        <v>a1N1R00000BiDOSUA3</v>
      </c>
      <c r="D2189" s="721" t="str">
        <f t="shared" ca="1" si="138"/>
        <v>INT-116034</v>
      </c>
      <c r="E2189" s="726"/>
      <c r="F2189" s="726" t="str">
        <f t="shared" ca="1" si="139"/>
        <v/>
      </c>
      <c r="G2189" s="741"/>
      <c r="H2189" s="722">
        <f t="shared" si="136"/>
        <v>20</v>
      </c>
      <c r="I2189" s="721" t="str">
        <f ca="1">IFERROR(VLOOKUP(INDIRECT("'WPTM - Section F'!F"&amp;$B2189),'Overview - Section A'!M$29:R140,6,0),"")</f>
        <v/>
      </c>
      <c r="J2189" s="721" t="str">
        <f t="shared" ca="1" si="140"/>
        <v/>
      </c>
      <c r="K2189" s="726" t="str">
        <f t="shared" ca="1" si="141"/>
        <v/>
      </c>
      <c r="L2189" s="721" t="str">
        <f t="shared" ca="1" si="142"/>
        <v/>
      </c>
      <c r="M2189" s="721"/>
      <c r="N2189" s="721"/>
      <c r="O2189" s="721"/>
      <c r="P2189" s="726" t="str">
        <f t="shared" ca="1" si="143"/>
        <v/>
      </c>
    </row>
    <row r="2190" spans="1:16" x14ac:dyDescent="0.35">
      <c r="A2190" s="721" t="b">
        <f t="shared" ca="1" si="137"/>
        <v>0</v>
      </c>
      <c r="B2190" s="721">
        <f t="shared" si="135"/>
        <v>29</v>
      </c>
      <c r="C2190" s="739" t="str">
        <f ca="1">IF(ROW()=2089,"",OFFSET(B2190,-COUNTA($G$2087:G2189)+1,1))</f>
        <v>a1N1R00000BiDOTUA3</v>
      </c>
      <c r="D2190" s="721" t="str">
        <f t="shared" ca="1" si="138"/>
        <v>INT-116034</v>
      </c>
      <c r="E2190" s="726"/>
      <c r="F2190" s="726" t="str">
        <f t="shared" ca="1" si="139"/>
        <v/>
      </c>
      <c r="G2190" s="741"/>
      <c r="H2190" s="722">
        <f t="shared" si="136"/>
        <v>21</v>
      </c>
      <c r="I2190" s="721" t="str">
        <f ca="1">IFERROR(VLOOKUP(INDIRECT("'WPTM - Section F'!F"&amp;$B2190),'Overview - Section A'!M$29:R141,6,0),"")</f>
        <v/>
      </c>
      <c r="J2190" s="721" t="str">
        <f t="shared" ca="1" si="140"/>
        <v/>
      </c>
      <c r="K2190" s="726" t="str">
        <f t="shared" ca="1" si="141"/>
        <v/>
      </c>
      <c r="L2190" s="721" t="str">
        <f t="shared" ca="1" si="142"/>
        <v/>
      </c>
      <c r="M2190" s="721"/>
      <c r="N2190" s="721"/>
      <c r="O2190" s="721"/>
      <c r="P2190" s="726" t="str">
        <f t="shared" ca="1" si="143"/>
        <v/>
      </c>
    </row>
    <row r="2191" spans="1:16" x14ac:dyDescent="0.35">
      <c r="A2191" s="721" t="b">
        <f t="shared" ca="1" si="137"/>
        <v>0</v>
      </c>
      <c r="B2191" s="721">
        <f t="shared" si="135"/>
        <v>30</v>
      </c>
      <c r="C2191" s="739" t="str">
        <f ca="1">IF(ROW()=2089,"",OFFSET(B2191,-COUNTA($G$2087:G2190)+1,1))</f>
        <v>a1N1R00000BiDOUUA3</v>
      </c>
      <c r="D2191" s="721" t="str">
        <f t="shared" ca="1" si="138"/>
        <v>INT-116034</v>
      </c>
      <c r="E2191" s="726"/>
      <c r="F2191" s="726" t="str">
        <f t="shared" ca="1" si="139"/>
        <v/>
      </c>
      <c r="G2191" s="741"/>
      <c r="H2191" s="722">
        <f t="shared" si="136"/>
        <v>22</v>
      </c>
      <c r="I2191" s="721" t="str">
        <f ca="1">IFERROR(VLOOKUP(INDIRECT("'WPTM - Section F'!F"&amp;$B2191),'Overview - Section A'!M$29:R142,6,0),"")</f>
        <v/>
      </c>
      <c r="J2191" s="721" t="str">
        <f t="shared" ca="1" si="140"/>
        <v/>
      </c>
      <c r="K2191" s="726" t="str">
        <f t="shared" ca="1" si="141"/>
        <v/>
      </c>
      <c r="L2191" s="721" t="str">
        <f t="shared" ca="1" si="142"/>
        <v/>
      </c>
      <c r="M2191" s="721"/>
      <c r="N2191" s="721"/>
      <c r="O2191" s="721"/>
      <c r="P2191" s="726" t="str">
        <f t="shared" ca="1" si="143"/>
        <v/>
      </c>
    </row>
    <row r="2192" spans="1:16" x14ac:dyDescent="0.35">
      <c r="A2192" s="721" t="b">
        <f t="shared" ca="1" si="137"/>
        <v>0</v>
      </c>
      <c r="B2192" s="721">
        <f t="shared" si="135"/>
        <v>31</v>
      </c>
      <c r="C2192" s="739" t="str">
        <f ca="1">IF(ROW()=2089,"",OFFSET(B2192,-COUNTA($G$2087:G2191)+1,1))</f>
        <v>a1N1R00000BiDOVUA3</v>
      </c>
      <c r="D2192" s="721" t="str">
        <f t="shared" ca="1" si="138"/>
        <v>INT-116034</v>
      </c>
      <c r="E2192" s="726"/>
      <c r="F2192" s="726" t="str">
        <f t="shared" ca="1" si="139"/>
        <v/>
      </c>
      <c r="G2192" s="741"/>
      <c r="H2192" s="722">
        <f t="shared" si="136"/>
        <v>23</v>
      </c>
      <c r="I2192" s="721" t="str">
        <f ca="1">IFERROR(VLOOKUP(INDIRECT("'WPTM - Section F'!F"&amp;$B2192),'Overview - Section A'!M$29:R143,6,0),"")</f>
        <v/>
      </c>
      <c r="J2192" s="721" t="str">
        <f t="shared" ca="1" si="140"/>
        <v/>
      </c>
      <c r="K2192" s="726" t="str">
        <f t="shared" ca="1" si="141"/>
        <v/>
      </c>
      <c r="L2192" s="721" t="str">
        <f t="shared" ca="1" si="142"/>
        <v/>
      </c>
      <c r="M2192" s="721"/>
      <c r="N2192" s="721"/>
      <c r="O2192" s="721"/>
      <c r="P2192" s="726" t="str">
        <f t="shared" ca="1" si="143"/>
        <v/>
      </c>
    </row>
    <row r="2193" spans="1:16" x14ac:dyDescent="0.35">
      <c r="A2193" s="721" t="b">
        <f t="shared" ca="1" si="137"/>
        <v>0</v>
      </c>
      <c r="B2193" s="721">
        <f t="shared" si="135"/>
        <v>32</v>
      </c>
      <c r="C2193" s="739" t="str">
        <f ca="1">IF(ROW()=2089,"",OFFSET(B2193,-COUNTA($G$2087:G2192)+1,1))</f>
        <v>a1N1R00000BiDOWUA3</v>
      </c>
      <c r="D2193" s="721" t="str">
        <f t="shared" ca="1" si="138"/>
        <v>INT-116034</v>
      </c>
      <c r="E2193" s="726"/>
      <c r="F2193" s="726" t="str">
        <f t="shared" ca="1" si="139"/>
        <v/>
      </c>
      <c r="G2193" s="741"/>
      <c r="H2193" s="722">
        <f t="shared" si="136"/>
        <v>24</v>
      </c>
      <c r="I2193" s="721" t="str">
        <f ca="1">IFERROR(VLOOKUP(INDIRECT("'WPTM - Section F'!F"&amp;$B2193),'Overview - Section A'!M$29:R144,6,0),"")</f>
        <v/>
      </c>
      <c r="J2193" s="721" t="str">
        <f t="shared" ca="1" si="140"/>
        <v/>
      </c>
      <c r="K2193" s="726" t="str">
        <f t="shared" ca="1" si="141"/>
        <v/>
      </c>
      <c r="L2193" s="721" t="str">
        <f t="shared" ca="1" si="142"/>
        <v/>
      </c>
      <c r="M2193" s="721"/>
      <c r="N2193" s="721"/>
      <c r="O2193" s="721"/>
      <c r="P2193" s="726" t="str">
        <f t="shared" ca="1" si="143"/>
        <v/>
      </c>
    </row>
    <row r="2194" spans="1:16" x14ac:dyDescent="0.35">
      <c r="A2194" s="721" t="b">
        <f t="shared" ca="1" si="137"/>
        <v>0</v>
      </c>
      <c r="B2194" s="721">
        <f t="shared" si="135"/>
        <v>33</v>
      </c>
      <c r="C2194" s="739" t="str">
        <f ca="1">IF(ROW()=2089,"",OFFSET(B2194,-COUNTA($G$2087:G2193)+1,1))</f>
        <v>a1N1R00000BiDOXUA3</v>
      </c>
      <c r="D2194" s="721" t="str">
        <f t="shared" ca="1" si="138"/>
        <v>INT-116034</v>
      </c>
      <c r="E2194" s="726"/>
      <c r="F2194" s="726" t="str">
        <f t="shared" ca="1" si="139"/>
        <v/>
      </c>
      <c r="G2194" s="741"/>
      <c r="H2194" s="722">
        <f t="shared" si="136"/>
        <v>25</v>
      </c>
      <c r="I2194" s="721" t="str">
        <f ca="1">IFERROR(VLOOKUP(INDIRECT("'WPTM - Section F'!F"&amp;$B2194),'Overview - Section A'!M$29:R145,6,0),"")</f>
        <v/>
      </c>
      <c r="J2194" s="721" t="str">
        <f t="shared" ca="1" si="140"/>
        <v/>
      </c>
      <c r="K2194" s="726" t="str">
        <f t="shared" ca="1" si="141"/>
        <v/>
      </c>
      <c r="L2194" s="721" t="str">
        <f t="shared" ca="1" si="142"/>
        <v/>
      </c>
      <c r="M2194" s="721"/>
      <c r="N2194" s="721"/>
      <c r="O2194" s="721"/>
      <c r="P2194" s="726" t="str">
        <f t="shared" ca="1" si="143"/>
        <v/>
      </c>
    </row>
    <row r="2195" spans="1:16" x14ac:dyDescent="0.35">
      <c r="A2195" s="721" t="b">
        <f t="shared" ca="1" si="137"/>
        <v>0</v>
      </c>
      <c r="B2195" s="721">
        <f t="shared" si="135"/>
        <v>34</v>
      </c>
      <c r="C2195" s="739" t="str">
        <f ca="1">IF(ROW()=2089,"",OFFSET(B2195,-COUNTA($G$2087:G2194)+1,1))</f>
        <v>a1N1R00000BiDOYUA3</v>
      </c>
      <c r="D2195" s="721" t="str">
        <f t="shared" ca="1" si="138"/>
        <v>INT-116034</v>
      </c>
      <c r="E2195" s="726"/>
      <c r="F2195" s="726" t="str">
        <f t="shared" ca="1" si="139"/>
        <v/>
      </c>
      <c r="G2195" s="741"/>
      <c r="H2195" s="722">
        <f t="shared" si="136"/>
        <v>26</v>
      </c>
      <c r="I2195" s="721" t="str">
        <f ca="1">IFERROR(VLOOKUP(INDIRECT("'WPTM - Section F'!F"&amp;$B2195),'Overview - Section A'!M$29:R146,6,0),"")</f>
        <v/>
      </c>
      <c r="J2195" s="721" t="str">
        <f t="shared" ca="1" si="140"/>
        <v/>
      </c>
      <c r="K2195" s="726" t="str">
        <f t="shared" ca="1" si="141"/>
        <v/>
      </c>
      <c r="L2195" s="721" t="str">
        <f t="shared" ca="1" si="142"/>
        <v/>
      </c>
      <c r="M2195" s="721"/>
      <c r="N2195" s="721"/>
      <c r="O2195" s="721"/>
      <c r="P2195" s="726" t="str">
        <f t="shared" ca="1" si="143"/>
        <v/>
      </c>
    </row>
    <row r="2196" spans="1:16" x14ac:dyDescent="0.35">
      <c r="A2196" s="721" t="b">
        <f t="shared" ca="1" si="137"/>
        <v>0</v>
      </c>
      <c r="B2196" s="721">
        <f t="shared" si="135"/>
        <v>35</v>
      </c>
      <c r="C2196" s="739" t="str">
        <f ca="1">IF(ROW()=2089,"",OFFSET(B2196,-COUNTA($G$2087:G2195)+1,1))</f>
        <v>a1N1R00000BiDOZUA3</v>
      </c>
      <c r="D2196" s="721" t="str">
        <f t="shared" ca="1" si="138"/>
        <v>INT-116034</v>
      </c>
      <c r="E2196" s="726"/>
      <c r="F2196" s="726" t="str">
        <f t="shared" ca="1" si="139"/>
        <v/>
      </c>
      <c r="G2196" s="741"/>
      <c r="H2196" s="722">
        <f t="shared" si="136"/>
        <v>27</v>
      </c>
      <c r="I2196" s="721" t="str">
        <f ca="1">IFERROR(VLOOKUP(INDIRECT("'WPTM - Section F'!F"&amp;$B2196),'Overview - Section A'!M$29:R147,6,0),"")</f>
        <v/>
      </c>
      <c r="J2196" s="721" t="str">
        <f t="shared" ca="1" si="140"/>
        <v/>
      </c>
      <c r="K2196" s="726" t="str">
        <f t="shared" ca="1" si="141"/>
        <v/>
      </c>
      <c r="L2196" s="721" t="str">
        <f t="shared" ca="1" si="142"/>
        <v/>
      </c>
      <c r="M2196" s="721"/>
      <c r="N2196" s="721"/>
      <c r="O2196" s="721"/>
      <c r="P2196" s="726" t="str">
        <f t="shared" ca="1" si="143"/>
        <v/>
      </c>
    </row>
    <row r="2197" spans="1:16" x14ac:dyDescent="0.35">
      <c r="A2197" s="721" t="b">
        <f t="shared" ca="1" si="137"/>
        <v>0</v>
      </c>
      <c r="B2197" s="721">
        <f t="shared" si="135"/>
        <v>36</v>
      </c>
      <c r="C2197" s="739" t="str">
        <f ca="1">IF(ROW()=2089,"",OFFSET(B2197,-COUNTA($G$2087:G2196)+1,1))</f>
        <v>a1N1R00000BiDOaUAN</v>
      </c>
      <c r="D2197" s="721" t="str">
        <f t="shared" ca="1" si="138"/>
        <v>INT-116034</v>
      </c>
      <c r="E2197" s="726"/>
      <c r="F2197" s="726" t="str">
        <f t="shared" ca="1" si="139"/>
        <v/>
      </c>
      <c r="G2197" s="741"/>
      <c r="H2197" s="722">
        <f t="shared" si="136"/>
        <v>28</v>
      </c>
      <c r="I2197" s="721" t="str">
        <f ca="1">IFERROR(VLOOKUP(INDIRECT("'WPTM - Section F'!F"&amp;$B2197),'Overview - Section A'!M$29:R148,6,0),"")</f>
        <v/>
      </c>
      <c r="J2197" s="721" t="str">
        <f t="shared" ca="1" si="140"/>
        <v/>
      </c>
      <c r="K2197" s="726" t="str">
        <f t="shared" ca="1" si="141"/>
        <v/>
      </c>
      <c r="L2197" s="721" t="str">
        <f t="shared" ca="1" si="142"/>
        <v/>
      </c>
      <c r="M2197" s="721"/>
      <c r="N2197" s="721"/>
      <c r="O2197" s="721"/>
      <c r="P2197" s="726" t="str">
        <f t="shared" ca="1" si="143"/>
        <v/>
      </c>
    </row>
    <row r="2198" spans="1:16" x14ac:dyDescent="0.35">
      <c r="A2198" s="721" t="b">
        <f t="shared" ca="1" si="137"/>
        <v>0</v>
      </c>
      <c r="B2198" s="721">
        <f t="shared" si="135"/>
        <v>37</v>
      </c>
      <c r="C2198" s="739" t="str">
        <f ca="1">IF(ROW()=2089,"",OFFSET(B2198,-COUNTA($G$2087:G2197)+1,1))</f>
        <v>a1N1R00000BiDObUAN</v>
      </c>
      <c r="D2198" s="721" t="str">
        <f t="shared" ca="1" si="138"/>
        <v>INT-116034</v>
      </c>
      <c r="E2198" s="726"/>
      <c r="F2198" s="726" t="str">
        <f t="shared" ca="1" si="139"/>
        <v/>
      </c>
      <c r="G2198" s="741"/>
      <c r="H2198" s="722">
        <f t="shared" si="136"/>
        <v>29</v>
      </c>
      <c r="I2198" s="721" t="str">
        <f ca="1">IFERROR(VLOOKUP(INDIRECT("'WPTM - Section F'!F"&amp;$B2198),'Overview - Section A'!M$29:R149,6,0),"")</f>
        <v/>
      </c>
      <c r="J2198" s="721" t="str">
        <f t="shared" ca="1" si="140"/>
        <v/>
      </c>
      <c r="K2198" s="726" t="str">
        <f t="shared" ca="1" si="141"/>
        <v/>
      </c>
      <c r="L2198" s="721" t="str">
        <f t="shared" ca="1" si="142"/>
        <v/>
      </c>
      <c r="M2198" s="721"/>
      <c r="N2198" s="721"/>
      <c r="O2198" s="721"/>
      <c r="P2198" s="726" t="str">
        <f t="shared" ca="1" si="143"/>
        <v/>
      </c>
    </row>
    <row r="2199" spans="1:16" x14ac:dyDescent="0.35">
      <c r="A2199" s="721" t="b">
        <f t="shared" ca="1" si="137"/>
        <v>0</v>
      </c>
      <c r="B2199" s="721">
        <f t="shared" si="135"/>
        <v>38</v>
      </c>
      <c r="C2199" s="739" t="str">
        <f ca="1">IF(ROW()=2089,"",OFFSET(B2199,-COUNTA($G$2087:G2198)+1,1))</f>
        <v>a1N1R00000BiDOcUAN</v>
      </c>
      <c r="D2199" s="721" t="str">
        <f t="shared" ca="1" si="138"/>
        <v>INT-116034</v>
      </c>
      <c r="E2199" s="726"/>
      <c r="F2199" s="726" t="str">
        <f t="shared" ca="1" si="139"/>
        <v/>
      </c>
      <c r="G2199" s="741"/>
      <c r="H2199" s="722">
        <f t="shared" si="136"/>
        <v>30</v>
      </c>
      <c r="I2199" s="721" t="str">
        <f ca="1">IFERROR(VLOOKUP(INDIRECT("'WPTM - Section F'!F"&amp;$B2199),'Overview - Section A'!M$29:R150,6,0),"")</f>
        <v/>
      </c>
      <c r="J2199" s="721" t="str">
        <f t="shared" ca="1" si="140"/>
        <v/>
      </c>
      <c r="K2199" s="726" t="str">
        <f t="shared" ca="1" si="141"/>
        <v/>
      </c>
      <c r="L2199" s="721" t="str">
        <f t="shared" ca="1" si="142"/>
        <v/>
      </c>
      <c r="M2199" s="721"/>
      <c r="N2199" s="721"/>
      <c r="O2199" s="721"/>
      <c r="P2199" s="726" t="str">
        <f t="shared" ca="1" si="143"/>
        <v/>
      </c>
    </row>
    <row r="2200" spans="1:16" x14ac:dyDescent="0.35">
      <c r="A2200" s="721" t="b">
        <f t="shared" ca="1" si="137"/>
        <v>0</v>
      </c>
      <c r="B2200" s="721">
        <f t="shared" si="135"/>
        <v>39</v>
      </c>
      <c r="C2200" s="739" t="str">
        <f ca="1">IF(ROW()=2089,"",OFFSET(B2200,-COUNTA($G$2087:G2199)+1,1))</f>
        <v>a1N1R00000BiDOdUAN</v>
      </c>
      <c r="D2200" s="721" t="str">
        <f t="shared" ca="1" si="138"/>
        <v>INT-116034</v>
      </c>
      <c r="E2200" s="726"/>
      <c r="F2200" s="726" t="str">
        <f t="shared" ca="1" si="139"/>
        <v/>
      </c>
      <c r="G2200" s="741"/>
      <c r="H2200" s="722">
        <f t="shared" si="136"/>
        <v>31</v>
      </c>
      <c r="I2200" s="721" t="str">
        <f ca="1">IFERROR(VLOOKUP(INDIRECT("'WPTM - Section F'!F"&amp;$B2200),'Overview - Section A'!M$29:R151,6,0),"")</f>
        <v/>
      </c>
      <c r="J2200" s="721" t="str">
        <f t="shared" ca="1" si="140"/>
        <v/>
      </c>
      <c r="K2200" s="726" t="str">
        <f t="shared" ca="1" si="141"/>
        <v/>
      </c>
      <c r="L2200" s="721" t="str">
        <f t="shared" ca="1" si="142"/>
        <v/>
      </c>
      <c r="M2200" s="721"/>
      <c r="N2200" s="721"/>
      <c r="O2200" s="721"/>
      <c r="P2200" s="726" t="str">
        <f t="shared" ca="1" si="143"/>
        <v/>
      </c>
    </row>
    <row r="2201" spans="1:16" x14ac:dyDescent="0.35">
      <c r="A2201" s="721" t="b">
        <f t="shared" ca="1" si="137"/>
        <v>0</v>
      </c>
      <c r="B2201" s="721">
        <f t="shared" si="135"/>
        <v>40</v>
      </c>
      <c r="C2201" s="739" t="str">
        <f ca="1">IF(ROW()=2089,"",OFFSET(B2201,-COUNTA($G$2087:G2200)+1,1))</f>
        <v>a1N1R00000BiDOeUAN</v>
      </c>
      <c r="D2201" s="721" t="str">
        <f t="shared" ca="1" si="138"/>
        <v>INT-116034</v>
      </c>
      <c r="E2201" s="726"/>
      <c r="F2201" s="726" t="str">
        <f t="shared" ca="1" si="139"/>
        <v/>
      </c>
      <c r="G2201" s="741"/>
      <c r="H2201" s="722">
        <f t="shared" si="136"/>
        <v>32</v>
      </c>
      <c r="I2201" s="721" t="str">
        <f ca="1">IFERROR(VLOOKUP(INDIRECT("'WPTM - Section F'!F"&amp;$B2201),'Overview - Section A'!M$29:R152,6,0),"")</f>
        <v/>
      </c>
      <c r="J2201" s="721" t="str">
        <f t="shared" ca="1" si="140"/>
        <v/>
      </c>
      <c r="K2201" s="726" t="str">
        <f t="shared" ca="1" si="141"/>
        <v/>
      </c>
      <c r="L2201" s="721" t="str">
        <f t="shared" ca="1" si="142"/>
        <v/>
      </c>
      <c r="M2201" s="721"/>
      <c r="N2201" s="721"/>
      <c r="O2201" s="721"/>
      <c r="P2201" s="726" t="str">
        <f t="shared" ca="1" si="143"/>
        <v/>
      </c>
    </row>
    <row r="2202" spans="1:16" x14ac:dyDescent="0.35">
      <c r="A2202" s="721" t="b">
        <f t="shared" ca="1" si="137"/>
        <v>0</v>
      </c>
      <c r="B2202" s="721">
        <f t="shared" si="135"/>
        <v>41</v>
      </c>
      <c r="C2202" s="739" t="str">
        <f ca="1">IF(ROW()=2089,"",OFFSET(B2202,-COUNTA($G$2087:G2201)+1,1))</f>
        <v>a1N1R00000BiDOfUAN</v>
      </c>
      <c r="D2202" s="721" t="str">
        <f t="shared" ca="1" si="138"/>
        <v>INT-116034</v>
      </c>
      <c r="E2202" s="726"/>
      <c r="F2202" s="726" t="str">
        <f t="shared" ca="1" si="139"/>
        <v/>
      </c>
      <c r="G2202" s="741"/>
      <c r="H2202" s="722">
        <f t="shared" si="136"/>
        <v>33</v>
      </c>
      <c r="I2202" s="721" t="str">
        <f ca="1">IFERROR(VLOOKUP(INDIRECT("'WPTM - Section F'!F"&amp;$B2202),'Overview - Section A'!M$29:R153,6,0),"")</f>
        <v/>
      </c>
      <c r="J2202" s="721" t="str">
        <f t="shared" ca="1" si="140"/>
        <v/>
      </c>
      <c r="K2202" s="726" t="str">
        <f t="shared" ca="1" si="141"/>
        <v/>
      </c>
      <c r="L2202" s="721" t="str">
        <f t="shared" ca="1" si="142"/>
        <v/>
      </c>
      <c r="M2202" s="721"/>
      <c r="N2202" s="721"/>
      <c r="O2202" s="721"/>
      <c r="P2202" s="726" t="str">
        <f t="shared" ca="1" si="143"/>
        <v/>
      </c>
    </row>
    <row r="2203" spans="1:16" x14ac:dyDescent="0.35">
      <c r="A2203" s="721" t="b">
        <f t="shared" ca="1" si="137"/>
        <v>0</v>
      </c>
      <c r="B2203" s="721">
        <f t="shared" si="135"/>
        <v>42</v>
      </c>
      <c r="C2203" s="739" t="str">
        <f ca="1">IF(ROW()=2089,"",OFFSET(B2203,-COUNTA($G$2087:G2202)+1,1))</f>
        <v>a1N1R00000BiDOgUAN</v>
      </c>
      <c r="D2203" s="721" t="str">
        <f t="shared" ca="1" si="138"/>
        <v>INT-116034</v>
      </c>
      <c r="E2203" s="726"/>
      <c r="F2203" s="726" t="str">
        <f t="shared" ca="1" si="139"/>
        <v/>
      </c>
      <c r="G2203" s="741"/>
      <c r="H2203" s="722">
        <f t="shared" si="136"/>
        <v>34</v>
      </c>
      <c r="I2203" s="721" t="str">
        <f ca="1">IFERROR(VLOOKUP(INDIRECT("'WPTM - Section F'!F"&amp;$B2203),'Overview - Section A'!M$29:R154,6,0),"")</f>
        <v/>
      </c>
      <c r="J2203" s="721" t="str">
        <f t="shared" ca="1" si="140"/>
        <v/>
      </c>
      <c r="K2203" s="726" t="str">
        <f t="shared" ca="1" si="141"/>
        <v/>
      </c>
      <c r="L2203" s="721" t="str">
        <f t="shared" ca="1" si="142"/>
        <v/>
      </c>
      <c r="M2203" s="721"/>
      <c r="N2203" s="721"/>
      <c r="O2203" s="721"/>
      <c r="P2203" s="726" t="str">
        <f t="shared" ca="1" si="143"/>
        <v/>
      </c>
    </row>
    <row r="2204" spans="1:16" x14ac:dyDescent="0.35">
      <c r="A2204" s="721" t="b">
        <f t="shared" ca="1" si="137"/>
        <v>0</v>
      </c>
      <c r="B2204" s="721">
        <f t="shared" si="135"/>
        <v>43</v>
      </c>
      <c r="C2204" s="739" t="str">
        <f ca="1">IF(ROW()=2089,"",OFFSET(B2204,-COUNTA($G$2087:G2203)+1,1))</f>
        <v>a1N1R00000BiDOhUAN</v>
      </c>
      <c r="D2204" s="721" t="str">
        <f t="shared" ca="1" si="138"/>
        <v>INT-116034</v>
      </c>
      <c r="E2204" s="726"/>
      <c r="F2204" s="726" t="str">
        <f t="shared" ca="1" si="139"/>
        <v/>
      </c>
      <c r="G2204" s="741"/>
      <c r="H2204" s="722">
        <f t="shared" si="136"/>
        <v>35</v>
      </c>
      <c r="I2204" s="721" t="str">
        <f ca="1">IFERROR(VLOOKUP(INDIRECT("'WPTM - Section F'!F"&amp;$B2204),'Overview - Section A'!M$29:R155,6,0),"")</f>
        <v/>
      </c>
      <c r="J2204" s="721" t="str">
        <f t="shared" ca="1" si="140"/>
        <v/>
      </c>
      <c r="K2204" s="726" t="str">
        <f t="shared" ca="1" si="141"/>
        <v/>
      </c>
      <c r="L2204" s="721" t="str">
        <f t="shared" ca="1" si="142"/>
        <v/>
      </c>
      <c r="M2204" s="721"/>
      <c r="N2204" s="721"/>
      <c r="O2204" s="721"/>
      <c r="P2204" s="726" t="str">
        <f t="shared" ca="1" si="143"/>
        <v/>
      </c>
    </row>
    <row r="2205" spans="1:16" x14ac:dyDescent="0.35">
      <c r="A2205" s="721" t="b">
        <f t="shared" ca="1" si="137"/>
        <v>0</v>
      </c>
      <c r="B2205" s="721">
        <f t="shared" si="135"/>
        <v>44</v>
      </c>
      <c r="C2205" s="739" t="str">
        <f ca="1">IF(ROW()=2089,"",OFFSET(B2205,-COUNTA($G$2087:G2204)+1,1))</f>
        <v>a1N1R00000BiDOiUAN</v>
      </c>
      <c r="D2205" s="721" t="str">
        <f t="shared" ca="1" si="138"/>
        <v>INT-116034</v>
      </c>
      <c r="E2205" s="726"/>
      <c r="F2205" s="726" t="str">
        <f t="shared" ca="1" si="139"/>
        <v/>
      </c>
      <c r="G2205" s="741"/>
      <c r="H2205" s="722">
        <f t="shared" si="136"/>
        <v>36</v>
      </c>
      <c r="I2205" s="721" t="str">
        <f ca="1">IFERROR(VLOOKUP(INDIRECT("'WPTM - Section F'!F"&amp;$B2205),'Overview - Section A'!M$29:R156,6,0),"")</f>
        <v/>
      </c>
      <c r="J2205" s="721" t="str">
        <f t="shared" ca="1" si="140"/>
        <v/>
      </c>
      <c r="K2205" s="726" t="str">
        <f t="shared" ca="1" si="141"/>
        <v/>
      </c>
      <c r="L2205" s="721" t="str">
        <f t="shared" ca="1" si="142"/>
        <v/>
      </c>
      <c r="M2205" s="721"/>
      <c r="N2205" s="721"/>
      <c r="O2205" s="721"/>
      <c r="P2205" s="726" t="str">
        <f t="shared" ca="1" si="143"/>
        <v/>
      </c>
    </row>
    <row r="2206" spans="1:16" x14ac:dyDescent="0.35">
      <c r="A2206" s="721" t="b">
        <f t="shared" ca="1" si="137"/>
        <v>0</v>
      </c>
      <c r="B2206" s="721">
        <f t="shared" si="135"/>
        <v>45</v>
      </c>
      <c r="C2206" s="739" t="str">
        <f ca="1">IF(ROW()=2089,"",OFFSET(B2206,-COUNTA($G$2087:G2205)+1,1))</f>
        <v>a1N1R00000BiDOjUAN</v>
      </c>
      <c r="D2206" s="721" t="str">
        <f t="shared" ca="1" si="138"/>
        <v>INT-116034</v>
      </c>
      <c r="E2206" s="726"/>
      <c r="F2206" s="726" t="str">
        <f t="shared" ca="1" si="139"/>
        <v/>
      </c>
      <c r="G2206" s="741"/>
      <c r="H2206" s="722">
        <f t="shared" si="136"/>
        <v>37</v>
      </c>
      <c r="I2206" s="721" t="str">
        <f ca="1">IFERROR(VLOOKUP(INDIRECT("'WPTM - Section F'!F"&amp;$B2206),'Overview - Section A'!M$29:R157,6,0),"")</f>
        <v/>
      </c>
      <c r="J2206" s="721" t="str">
        <f t="shared" ca="1" si="140"/>
        <v/>
      </c>
      <c r="K2206" s="726" t="str">
        <f t="shared" ca="1" si="141"/>
        <v/>
      </c>
      <c r="L2206" s="721" t="str">
        <f t="shared" ca="1" si="142"/>
        <v/>
      </c>
      <c r="M2206" s="721"/>
      <c r="N2206" s="721"/>
      <c r="O2206" s="721"/>
      <c r="P2206" s="726" t="str">
        <f t="shared" ca="1" si="143"/>
        <v/>
      </c>
    </row>
    <row r="2207" spans="1:16" x14ac:dyDescent="0.35">
      <c r="A2207" s="721" t="b">
        <f t="shared" ca="1" si="137"/>
        <v>0</v>
      </c>
      <c r="B2207" s="721">
        <f t="shared" si="135"/>
        <v>46</v>
      </c>
      <c r="C2207" s="739" t="str">
        <f ca="1">IF(ROW()=2089,"",OFFSET(B2207,-COUNTA($G$2087:G2206)+1,1))</f>
        <v>a1N1R00000BiDOkUAN</v>
      </c>
      <c r="D2207" s="721" t="str">
        <f t="shared" ca="1" si="138"/>
        <v>INT-116034</v>
      </c>
      <c r="E2207" s="726"/>
      <c r="F2207" s="726" t="str">
        <f t="shared" ca="1" si="139"/>
        <v/>
      </c>
      <c r="G2207" s="741"/>
      <c r="H2207" s="722">
        <f t="shared" si="136"/>
        <v>38</v>
      </c>
      <c r="I2207" s="721" t="str">
        <f ca="1">IFERROR(VLOOKUP(INDIRECT("'WPTM - Section F'!F"&amp;$B2207),'Overview - Section A'!M$29:R158,6,0),"")</f>
        <v/>
      </c>
      <c r="J2207" s="721" t="str">
        <f t="shared" ca="1" si="140"/>
        <v/>
      </c>
      <c r="K2207" s="726" t="str">
        <f t="shared" ca="1" si="141"/>
        <v/>
      </c>
      <c r="L2207" s="721" t="str">
        <f t="shared" ca="1" si="142"/>
        <v/>
      </c>
      <c r="M2207" s="721"/>
      <c r="N2207" s="721"/>
      <c r="O2207" s="721"/>
      <c r="P2207" s="726" t="str">
        <f t="shared" ca="1" si="143"/>
        <v/>
      </c>
    </row>
    <row r="2208" spans="1:16" x14ac:dyDescent="0.35">
      <c r="A2208" s="721" t="b">
        <f t="shared" ca="1" si="137"/>
        <v>0</v>
      </c>
      <c r="B2208" s="721">
        <f t="shared" si="135"/>
        <v>47</v>
      </c>
      <c r="C2208" s="739" t="str">
        <f ca="1">IF(ROW()=2089,"",OFFSET(B2208,-COUNTA($G$2087:G2207)+1,1))</f>
        <v>a1N1R00000BiDOlUAN</v>
      </c>
      <c r="D2208" s="721" t="str">
        <f t="shared" ca="1" si="138"/>
        <v>INT-116034</v>
      </c>
      <c r="E2208" s="726"/>
      <c r="F2208" s="726" t="str">
        <f t="shared" ca="1" si="139"/>
        <v/>
      </c>
      <c r="G2208" s="741"/>
      <c r="H2208" s="722">
        <f t="shared" si="136"/>
        <v>39</v>
      </c>
      <c r="I2208" s="721" t="str">
        <f ca="1">IFERROR(VLOOKUP(INDIRECT("'WPTM - Section F'!F"&amp;$B2208),'Overview - Section A'!M$29:R159,6,0),"")</f>
        <v/>
      </c>
      <c r="J2208" s="721" t="str">
        <f t="shared" ca="1" si="140"/>
        <v/>
      </c>
      <c r="K2208" s="726" t="str">
        <f t="shared" ca="1" si="141"/>
        <v/>
      </c>
      <c r="L2208" s="721" t="str">
        <f t="shared" ca="1" si="142"/>
        <v/>
      </c>
      <c r="M2208" s="721"/>
      <c r="N2208" s="721"/>
      <c r="O2208" s="721"/>
      <c r="P2208" s="726" t="str">
        <f t="shared" ca="1" si="143"/>
        <v/>
      </c>
    </row>
    <row r="2209" spans="1:16" x14ac:dyDescent="0.35">
      <c r="A2209" s="721" t="b">
        <f t="shared" ca="1" si="137"/>
        <v>0</v>
      </c>
      <c r="B2209" s="721">
        <f t="shared" si="135"/>
        <v>48</v>
      </c>
      <c r="C2209" s="739" t="str">
        <f ca="1">IF(ROW()=2089,"",OFFSET(B2209,-COUNTA($G$2087:G2208)+1,1))</f>
        <v>a1N1R00000BiDOmUAN</v>
      </c>
      <c r="D2209" s="721" t="str">
        <f t="shared" ca="1" si="138"/>
        <v>INT-116034</v>
      </c>
      <c r="E2209" s="726"/>
      <c r="F2209" s="726" t="str">
        <f t="shared" ca="1" si="139"/>
        <v/>
      </c>
      <c r="G2209" s="741"/>
      <c r="H2209" s="722">
        <f t="shared" si="136"/>
        <v>40</v>
      </c>
      <c r="I2209" s="721" t="str">
        <f ca="1">IFERROR(VLOOKUP(INDIRECT("'WPTM - Section F'!F"&amp;$B2209),'Overview - Section A'!M$29:R160,6,0),"")</f>
        <v/>
      </c>
      <c r="J2209" s="721" t="str">
        <f t="shared" ca="1" si="140"/>
        <v/>
      </c>
      <c r="K2209" s="726" t="str">
        <f t="shared" ca="1" si="141"/>
        <v/>
      </c>
      <c r="L2209" s="721" t="str">
        <f t="shared" ca="1" si="142"/>
        <v/>
      </c>
      <c r="M2209" s="721"/>
      <c r="N2209" s="721"/>
      <c r="O2209" s="721"/>
      <c r="P2209" s="726" t="str">
        <f t="shared" ca="1" si="143"/>
        <v/>
      </c>
    </row>
    <row r="2210" spans="1:16" x14ac:dyDescent="0.35">
      <c r="A2210" s="721" t="b">
        <f t="shared" ca="1" si="137"/>
        <v>0</v>
      </c>
      <c r="B2210" s="721">
        <f t="shared" si="135"/>
        <v>49</v>
      </c>
      <c r="C2210" s="739" t="str">
        <f ca="1">IF(ROW()=2089,"",OFFSET(B2210,-COUNTA($G$2087:G2209)+1,1))</f>
        <v>a1N1R00000BiDOnUAN</v>
      </c>
      <c r="D2210" s="721" t="str">
        <f t="shared" ca="1" si="138"/>
        <v>INT-116034</v>
      </c>
      <c r="E2210" s="726"/>
      <c r="F2210" s="726" t="str">
        <f t="shared" ca="1" si="139"/>
        <v/>
      </c>
      <c r="G2210" s="741"/>
      <c r="H2210" s="722">
        <f t="shared" si="136"/>
        <v>41</v>
      </c>
      <c r="I2210" s="721" t="str">
        <f ca="1">IFERROR(VLOOKUP(INDIRECT("'WPTM - Section F'!F"&amp;$B2210),'Overview - Section A'!M$29:R161,6,0),"")</f>
        <v/>
      </c>
      <c r="J2210" s="721" t="str">
        <f t="shared" ca="1" si="140"/>
        <v/>
      </c>
      <c r="K2210" s="726" t="str">
        <f t="shared" ca="1" si="141"/>
        <v/>
      </c>
      <c r="L2210" s="721" t="str">
        <f t="shared" ca="1" si="142"/>
        <v/>
      </c>
      <c r="M2210" s="721"/>
      <c r="N2210" s="721"/>
      <c r="O2210" s="721"/>
      <c r="P2210" s="726" t="str">
        <f t="shared" ca="1" si="143"/>
        <v/>
      </c>
    </row>
    <row r="2211" spans="1:16" x14ac:dyDescent="0.35">
      <c r="A2211" s="721" t="b">
        <f t="shared" ca="1" si="137"/>
        <v>0</v>
      </c>
      <c r="B2211" s="721">
        <f t="shared" si="135"/>
        <v>50</v>
      </c>
      <c r="C2211" s="739" t="str">
        <f ca="1">IF(ROW()=2089,"",OFFSET(B2211,-COUNTA($G$2087:G2210)+1,1))</f>
        <v>a1N1R00000BiDOoUAN</v>
      </c>
      <c r="D2211" s="721" t="str">
        <f t="shared" ca="1" si="138"/>
        <v>INT-116034</v>
      </c>
      <c r="E2211" s="726"/>
      <c r="F2211" s="726" t="str">
        <f t="shared" ca="1" si="139"/>
        <v/>
      </c>
      <c r="G2211" s="741"/>
      <c r="H2211" s="722">
        <f t="shared" si="136"/>
        <v>42</v>
      </c>
      <c r="I2211" s="721" t="str">
        <f ca="1">IFERROR(VLOOKUP(INDIRECT("'WPTM - Section F'!F"&amp;$B2211),'Overview - Section A'!M$29:R162,6,0),"")</f>
        <v/>
      </c>
      <c r="J2211" s="721" t="str">
        <f t="shared" ca="1" si="140"/>
        <v/>
      </c>
      <c r="K2211" s="726" t="str">
        <f t="shared" ca="1" si="141"/>
        <v/>
      </c>
      <c r="L2211" s="721" t="str">
        <f t="shared" ca="1" si="142"/>
        <v/>
      </c>
      <c r="M2211" s="721"/>
      <c r="N2211" s="721"/>
      <c r="O2211" s="721"/>
      <c r="P2211" s="726" t="str">
        <f t="shared" ca="1" si="143"/>
        <v/>
      </c>
    </row>
    <row r="2212" spans="1:16" x14ac:dyDescent="0.35">
      <c r="A2212" s="721" t="b">
        <f t="shared" ca="1" si="137"/>
        <v>0</v>
      </c>
      <c r="B2212" s="721">
        <f t="shared" si="135"/>
        <v>51</v>
      </c>
      <c r="C2212" s="739" t="str">
        <f ca="1">IF(ROW()=2089,"",OFFSET(B2212,-COUNTA($G$2087:G2211)+1,1))</f>
        <v>a1N1R00000BiDOpUAN</v>
      </c>
      <c r="D2212" s="721" t="str">
        <f t="shared" ca="1" si="138"/>
        <v>INT-116034</v>
      </c>
      <c r="E2212" s="726"/>
      <c r="F2212" s="726" t="str">
        <f t="shared" ca="1" si="139"/>
        <v/>
      </c>
      <c r="G2212" s="741"/>
      <c r="H2212" s="722">
        <f t="shared" si="136"/>
        <v>43</v>
      </c>
      <c r="I2212" s="721" t="str">
        <f ca="1">IFERROR(VLOOKUP(INDIRECT("'WPTM - Section F'!F"&amp;$B2212),'Overview - Section A'!M$29:R163,6,0),"")</f>
        <v/>
      </c>
      <c r="J2212" s="721" t="str">
        <f t="shared" ca="1" si="140"/>
        <v/>
      </c>
      <c r="K2212" s="726" t="str">
        <f t="shared" ca="1" si="141"/>
        <v/>
      </c>
      <c r="L2212" s="721" t="str">
        <f t="shared" ca="1" si="142"/>
        <v/>
      </c>
      <c r="M2212" s="721"/>
      <c r="N2212" s="721"/>
      <c r="O2212" s="721"/>
      <c r="P2212" s="726" t="str">
        <f t="shared" ca="1" si="143"/>
        <v/>
      </c>
    </row>
    <row r="2213" spans="1:16" x14ac:dyDescent="0.35">
      <c r="A2213" s="721" t="b">
        <f t="shared" ca="1" si="137"/>
        <v>0</v>
      </c>
      <c r="B2213" s="721">
        <f t="shared" si="135"/>
        <v>52</v>
      </c>
      <c r="C2213" s="739" t="str">
        <f ca="1">IF(ROW()=2089,"",OFFSET(B2213,-COUNTA($G$2087:G2212)+1,1))</f>
        <v>a1N1R00000BiDOqUAN</v>
      </c>
      <c r="D2213" s="721" t="str">
        <f t="shared" ca="1" si="138"/>
        <v>INT-116034</v>
      </c>
      <c r="E2213" s="726"/>
      <c r="F2213" s="726" t="str">
        <f t="shared" ca="1" si="139"/>
        <v/>
      </c>
      <c r="G2213" s="741"/>
      <c r="H2213" s="722">
        <f t="shared" si="136"/>
        <v>44</v>
      </c>
      <c r="I2213" s="721" t="str">
        <f ca="1">IFERROR(VLOOKUP(INDIRECT("'WPTM - Section F'!F"&amp;$B2213),'Overview - Section A'!M$29:R164,6,0),"")</f>
        <v/>
      </c>
      <c r="J2213" s="721" t="str">
        <f t="shared" ca="1" si="140"/>
        <v/>
      </c>
      <c r="K2213" s="726" t="str">
        <f t="shared" ca="1" si="141"/>
        <v/>
      </c>
      <c r="L2213" s="721" t="str">
        <f t="shared" ca="1" si="142"/>
        <v/>
      </c>
      <c r="M2213" s="721"/>
      <c r="N2213" s="721"/>
      <c r="O2213" s="721"/>
      <c r="P2213" s="726" t="str">
        <f t="shared" ca="1" si="143"/>
        <v/>
      </c>
    </row>
    <row r="2214" spans="1:16" x14ac:dyDescent="0.35">
      <c r="A2214" s="721" t="b">
        <f t="shared" ca="1" si="137"/>
        <v>0</v>
      </c>
      <c r="B2214" s="721">
        <f t="shared" si="135"/>
        <v>53</v>
      </c>
      <c r="C2214" s="739" t="str">
        <f ca="1">IF(ROW()=2089,"",OFFSET(B2214,-COUNTA($G$2087:G2213)+1,1))</f>
        <v>a1N1R00000BiDOrUAN</v>
      </c>
      <c r="D2214" s="721" t="str">
        <f t="shared" ca="1" si="138"/>
        <v>INT-116034</v>
      </c>
      <c r="E2214" s="726"/>
      <c r="F2214" s="726" t="str">
        <f t="shared" ca="1" si="139"/>
        <v/>
      </c>
      <c r="G2214" s="741"/>
      <c r="H2214" s="722">
        <f t="shared" si="136"/>
        <v>45</v>
      </c>
      <c r="I2214" s="721" t="str">
        <f ca="1">IFERROR(VLOOKUP(INDIRECT("'WPTM - Section F'!F"&amp;$B2214),'Overview - Section A'!M$29:R165,6,0),"")</f>
        <v/>
      </c>
      <c r="J2214" s="721" t="str">
        <f t="shared" ca="1" si="140"/>
        <v/>
      </c>
      <c r="K2214" s="726" t="str">
        <f t="shared" ca="1" si="141"/>
        <v/>
      </c>
      <c r="L2214" s="721" t="str">
        <f t="shared" ca="1" si="142"/>
        <v/>
      </c>
      <c r="M2214" s="721"/>
      <c r="N2214" s="721"/>
      <c r="O2214" s="721"/>
      <c r="P2214" s="726" t="str">
        <f t="shared" ca="1" si="143"/>
        <v/>
      </c>
    </row>
    <row r="2215" spans="1:16" x14ac:dyDescent="0.35">
      <c r="A2215" s="721" t="b">
        <f t="shared" ca="1" si="137"/>
        <v>0</v>
      </c>
      <c r="B2215" s="721">
        <f t="shared" si="135"/>
        <v>54</v>
      </c>
      <c r="C2215" s="739" t="str">
        <f ca="1">IF(ROW()=2089,"",OFFSET(B2215,-COUNTA($G$2087:G2214)+1,1))</f>
        <v>a1N1R00000BiDOsUAN</v>
      </c>
      <c r="D2215" s="721" t="str">
        <f t="shared" ca="1" si="138"/>
        <v>INT-116034</v>
      </c>
      <c r="E2215" s="726"/>
      <c r="F2215" s="726" t="str">
        <f t="shared" ca="1" si="139"/>
        <v/>
      </c>
      <c r="G2215" s="741"/>
      <c r="H2215" s="722">
        <f t="shared" si="136"/>
        <v>46</v>
      </c>
      <c r="I2215" s="721" t="str">
        <f ca="1">IFERROR(VLOOKUP(INDIRECT("'WPTM - Section F'!F"&amp;$B2215),'Overview - Section A'!M$29:R166,6,0),"")</f>
        <v/>
      </c>
      <c r="J2215" s="721" t="str">
        <f t="shared" ca="1" si="140"/>
        <v/>
      </c>
      <c r="K2215" s="726" t="str">
        <f t="shared" ca="1" si="141"/>
        <v/>
      </c>
      <c r="L2215" s="721" t="str">
        <f t="shared" ca="1" si="142"/>
        <v/>
      </c>
      <c r="M2215" s="721"/>
      <c r="N2215" s="721"/>
      <c r="O2215" s="721"/>
      <c r="P2215" s="726" t="str">
        <f t="shared" ca="1" si="143"/>
        <v/>
      </c>
    </row>
    <row r="2216" spans="1:16" x14ac:dyDescent="0.35">
      <c r="A2216" s="721" t="b">
        <f t="shared" ca="1" si="137"/>
        <v>0</v>
      </c>
      <c r="B2216" s="721">
        <f t="shared" si="135"/>
        <v>55</v>
      </c>
      <c r="C2216" s="739" t="str">
        <f ca="1">IF(ROW()=2089,"",OFFSET(B2216,-COUNTA($G$2087:G2215)+1,1))</f>
        <v>a1N1R00000BiDOtUAN</v>
      </c>
      <c r="D2216" s="721" t="str">
        <f t="shared" ca="1" si="138"/>
        <v>INT-116034</v>
      </c>
      <c r="E2216" s="726"/>
      <c r="F2216" s="726" t="str">
        <f t="shared" ca="1" si="139"/>
        <v/>
      </c>
      <c r="G2216" s="741"/>
      <c r="H2216" s="722">
        <f t="shared" si="136"/>
        <v>47</v>
      </c>
      <c r="I2216" s="721" t="str">
        <f ca="1">IFERROR(VLOOKUP(INDIRECT("'WPTM - Section F'!F"&amp;$B2216),'Overview - Section A'!M$29:R167,6,0),"")</f>
        <v/>
      </c>
      <c r="J2216" s="721" t="str">
        <f t="shared" ca="1" si="140"/>
        <v/>
      </c>
      <c r="K2216" s="726" t="str">
        <f t="shared" ca="1" si="141"/>
        <v/>
      </c>
      <c r="L2216" s="721" t="str">
        <f t="shared" ca="1" si="142"/>
        <v/>
      </c>
      <c r="M2216" s="721"/>
      <c r="N2216" s="721"/>
      <c r="O2216" s="721"/>
      <c r="P2216" s="726" t="str">
        <f t="shared" ca="1" si="143"/>
        <v/>
      </c>
    </row>
    <row r="2217" spans="1:16" x14ac:dyDescent="0.35">
      <c r="A2217" s="721" t="b">
        <f t="shared" ca="1" si="137"/>
        <v>0</v>
      </c>
      <c r="B2217" s="721">
        <f t="shared" si="135"/>
        <v>56</v>
      </c>
      <c r="C2217" s="739" t="str">
        <f ca="1">IF(ROW()=2089,"",OFFSET(B2217,-COUNTA($G$2087:G2216)+1,1))</f>
        <v>a1N1R00000BiDOuUAN</v>
      </c>
      <c r="D2217" s="721" t="str">
        <f t="shared" ca="1" si="138"/>
        <v>INT-116034</v>
      </c>
      <c r="E2217" s="726"/>
      <c r="F2217" s="726" t="str">
        <f t="shared" ca="1" si="139"/>
        <v/>
      </c>
      <c r="G2217" s="741"/>
      <c r="H2217" s="722">
        <f t="shared" si="136"/>
        <v>48</v>
      </c>
      <c r="I2217" s="721" t="str">
        <f ca="1">IFERROR(VLOOKUP(INDIRECT("'WPTM - Section F'!F"&amp;$B2217),'Overview - Section A'!M$29:R168,6,0),"")</f>
        <v/>
      </c>
      <c r="J2217" s="721" t="str">
        <f t="shared" ca="1" si="140"/>
        <v/>
      </c>
      <c r="K2217" s="726" t="str">
        <f t="shared" ca="1" si="141"/>
        <v/>
      </c>
      <c r="L2217" s="721" t="str">
        <f t="shared" ca="1" si="142"/>
        <v/>
      </c>
      <c r="M2217" s="721"/>
      <c r="N2217" s="721"/>
      <c r="O2217" s="721"/>
      <c r="P2217" s="726" t="str">
        <f t="shared" ca="1" si="143"/>
        <v/>
      </c>
    </row>
    <row r="2218" spans="1:16" x14ac:dyDescent="0.35">
      <c r="A2218" s="721" t="b">
        <f t="shared" ca="1" si="137"/>
        <v>0</v>
      </c>
      <c r="B2218" s="721">
        <f t="shared" ref="B2218:B2249" si="144">IF(H2218=0,8,B2217+1)</f>
        <v>57</v>
      </c>
      <c r="C2218" s="739" t="str">
        <f ca="1">IF(ROW()=2089,"",OFFSET(B2218,-COUNTA($G$2087:G2217)+1,1))</f>
        <v>a1N1R00000BiDOvUAN</v>
      </c>
      <c r="D2218" s="721" t="str">
        <f t="shared" ca="1" si="138"/>
        <v>INT-116034</v>
      </c>
      <c r="E2218" s="726"/>
      <c r="F2218" s="726" t="str">
        <f t="shared" ca="1" si="139"/>
        <v/>
      </c>
      <c r="G2218" s="741"/>
      <c r="H2218" s="722">
        <f t="shared" ref="H2218:H2249" si="145">H2217+1</f>
        <v>49</v>
      </c>
      <c r="I2218" s="721" t="str">
        <f ca="1">IFERROR(VLOOKUP(INDIRECT("'WPTM - Section F'!F"&amp;$B2218),'Overview - Section A'!M$29:R169,6,0),"")</f>
        <v/>
      </c>
      <c r="J2218" s="721" t="str">
        <f t="shared" ca="1" si="140"/>
        <v/>
      </c>
      <c r="K2218" s="726" t="str">
        <f t="shared" ca="1" si="141"/>
        <v/>
      </c>
      <c r="L2218" s="721" t="str">
        <f t="shared" ca="1" si="142"/>
        <v/>
      </c>
      <c r="M2218" s="721"/>
      <c r="N2218" s="721"/>
      <c r="O2218" s="721"/>
      <c r="P2218" s="726" t="str">
        <f t="shared" ca="1" si="143"/>
        <v/>
      </c>
    </row>
    <row r="2219" spans="1:16" x14ac:dyDescent="0.35">
      <c r="A2219" s="721" t="b">
        <f t="shared" ca="1" si="137"/>
        <v>0</v>
      </c>
      <c r="B2219" s="721">
        <f t="shared" si="144"/>
        <v>58</v>
      </c>
      <c r="C2219" s="739" t="str">
        <f ca="1">IF(ROW()=2089,"",OFFSET(B2219,-COUNTA($G$2087:G2218)+1,1))</f>
        <v>a1N1R00000BiDOwUAN</v>
      </c>
      <c r="D2219" s="721" t="str">
        <f t="shared" ca="1" si="138"/>
        <v>INT-116034</v>
      </c>
      <c r="E2219" s="726"/>
      <c r="F2219" s="726" t="str">
        <f t="shared" ca="1" si="139"/>
        <v/>
      </c>
      <c r="G2219" s="741"/>
      <c r="H2219" s="722">
        <f t="shared" si="145"/>
        <v>50</v>
      </c>
      <c r="I2219" s="721" t="str">
        <f ca="1">IFERROR(VLOOKUP(INDIRECT("'WPTM - Section F'!F"&amp;$B2219),'Overview - Section A'!M$29:R170,6,0),"")</f>
        <v/>
      </c>
      <c r="J2219" s="721" t="str">
        <f t="shared" ca="1" si="140"/>
        <v/>
      </c>
      <c r="K2219" s="726" t="str">
        <f t="shared" ca="1" si="141"/>
        <v/>
      </c>
      <c r="L2219" s="721" t="str">
        <f t="shared" ca="1" si="142"/>
        <v/>
      </c>
      <c r="M2219" s="721"/>
      <c r="N2219" s="721"/>
      <c r="O2219" s="721"/>
      <c r="P2219" s="726" t="str">
        <f t="shared" ca="1" si="143"/>
        <v/>
      </c>
    </row>
    <row r="2220" spans="1:16" x14ac:dyDescent="0.35">
      <c r="A2220" s="721" t="b">
        <f t="shared" ca="1" si="137"/>
        <v>0</v>
      </c>
      <c r="B2220" s="721">
        <f t="shared" si="144"/>
        <v>59</v>
      </c>
      <c r="C2220" s="739" t="str">
        <f ca="1">IF(ROW()=2089,"",OFFSET(B2220,-COUNTA($G$2087:G2219)+1,1))</f>
        <v>a1N1R00000BiDOxUAN</v>
      </c>
      <c r="D2220" s="721" t="str">
        <f t="shared" ca="1" si="138"/>
        <v>INT-116034</v>
      </c>
      <c r="E2220" s="726"/>
      <c r="F2220" s="726" t="str">
        <f t="shared" ca="1" si="139"/>
        <v/>
      </c>
      <c r="G2220" s="741"/>
      <c r="H2220" s="722">
        <f t="shared" si="145"/>
        <v>51</v>
      </c>
      <c r="I2220" s="721" t="str">
        <f ca="1">IFERROR(VLOOKUP(INDIRECT("'WPTM - Section F'!F"&amp;$B2220),'Overview - Section A'!M$29:R171,6,0),"")</f>
        <v/>
      </c>
      <c r="J2220" s="721" t="str">
        <f t="shared" ca="1" si="140"/>
        <v/>
      </c>
      <c r="K2220" s="726" t="str">
        <f t="shared" ca="1" si="141"/>
        <v/>
      </c>
      <c r="L2220" s="721" t="str">
        <f t="shared" ca="1" si="142"/>
        <v/>
      </c>
      <c r="M2220" s="721"/>
      <c r="N2220" s="721"/>
      <c r="O2220" s="721"/>
      <c r="P2220" s="726" t="str">
        <f t="shared" ca="1" si="143"/>
        <v/>
      </c>
    </row>
    <row r="2221" spans="1:16" x14ac:dyDescent="0.35">
      <c r="A2221" s="721" t="b">
        <f t="shared" ca="1" si="137"/>
        <v>0</v>
      </c>
      <c r="B2221" s="721">
        <f t="shared" si="144"/>
        <v>60</v>
      </c>
      <c r="C2221" s="739" t="str">
        <f ca="1">IF(ROW()=2089,"",OFFSET(B2221,-COUNTA($G$2087:G2220)+1,1))</f>
        <v>a1N1R00000BiDOyUAN</v>
      </c>
      <c r="D2221" s="721" t="str">
        <f t="shared" ca="1" si="138"/>
        <v>INT-116034</v>
      </c>
      <c r="E2221" s="726"/>
      <c r="F2221" s="726" t="str">
        <f t="shared" ca="1" si="139"/>
        <v/>
      </c>
      <c r="G2221" s="741"/>
      <c r="H2221" s="722">
        <f t="shared" si="145"/>
        <v>52</v>
      </c>
      <c r="I2221" s="721" t="str">
        <f ca="1">IFERROR(VLOOKUP(INDIRECT("'WPTM - Section F'!F"&amp;$B2221),'Overview - Section A'!M$29:R172,6,0),"")</f>
        <v/>
      </c>
      <c r="J2221" s="721" t="str">
        <f t="shared" ca="1" si="140"/>
        <v/>
      </c>
      <c r="K2221" s="726" t="str">
        <f t="shared" ca="1" si="141"/>
        <v/>
      </c>
      <c r="L2221" s="721" t="str">
        <f t="shared" ca="1" si="142"/>
        <v/>
      </c>
      <c r="M2221" s="721"/>
      <c r="N2221" s="721"/>
      <c r="O2221" s="721"/>
      <c r="P2221" s="726" t="str">
        <f t="shared" ca="1" si="143"/>
        <v/>
      </c>
    </row>
    <row r="2222" spans="1:16" x14ac:dyDescent="0.35">
      <c r="A2222" s="721" t="b">
        <f t="shared" ca="1" si="137"/>
        <v>0</v>
      </c>
      <c r="B2222" s="721">
        <f t="shared" si="144"/>
        <v>61</v>
      </c>
      <c r="C2222" s="739" t="str">
        <f ca="1">IF(ROW()=2089,"",OFFSET(B2222,-COUNTA($G$2087:G2221)+1,1))</f>
        <v>a1N1R00000BiDOzUAN</v>
      </c>
      <c r="D2222" s="721" t="str">
        <f t="shared" ca="1" si="138"/>
        <v>INT-116034</v>
      </c>
      <c r="E2222" s="726"/>
      <c r="F2222" s="726" t="str">
        <f t="shared" ca="1" si="139"/>
        <v/>
      </c>
      <c r="G2222" s="741"/>
      <c r="H2222" s="722">
        <f t="shared" si="145"/>
        <v>53</v>
      </c>
      <c r="I2222" s="721" t="str">
        <f ca="1">IFERROR(VLOOKUP(INDIRECT("'WPTM - Section F'!F"&amp;$B2222),'Overview - Section A'!M$29:R173,6,0),"")</f>
        <v/>
      </c>
      <c r="J2222" s="721" t="str">
        <f t="shared" ca="1" si="140"/>
        <v/>
      </c>
      <c r="K2222" s="726" t="str">
        <f t="shared" ca="1" si="141"/>
        <v/>
      </c>
      <c r="L2222" s="721" t="str">
        <f t="shared" ca="1" si="142"/>
        <v/>
      </c>
      <c r="M2222" s="721"/>
      <c r="N2222" s="721"/>
      <c r="O2222" s="721"/>
      <c r="P2222" s="726" t="str">
        <f t="shared" ca="1" si="143"/>
        <v/>
      </c>
    </row>
    <row r="2223" spans="1:16" x14ac:dyDescent="0.35">
      <c r="A2223" s="721" t="b">
        <f t="shared" ca="1" si="137"/>
        <v>0</v>
      </c>
      <c r="B2223" s="721">
        <f t="shared" si="144"/>
        <v>62</v>
      </c>
      <c r="C2223" s="739" t="str">
        <f ca="1">IF(ROW()=2089,"",OFFSET(B2223,-COUNTA($G$2087:G2222)+1,1))</f>
        <v>a1N1R00000BiDP0UAN</v>
      </c>
      <c r="D2223" s="721" t="str">
        <f t="shared" ca="1" si="138"/>
        <v>INT-116034</v>
      </c>
      <c r="E2223" s="726"/>
      <c r="F2223" s="726" t="str">
        <f t="shared" ca="1" si="139"/>
        <v/>
      </c>
      <c r="G2223" s="741"/>
      <c r="H2223" s="722">
        <f t="shared" si="145"/>
        <v>54</v>
      </c>
      <c r="I2223" s="721" t="str">
        <f ca="1">IFERROR(VLOOKUP(INDIRECT("'WPTM - Section F'!F"&amp;$B2223),'Overview - Section A'!M$29:R174,6,0),"")</f>
        <v/>
      </c>
      <c r="J2223" s="721" t="str">
        <f t="shared" ca="1" si="140"/>
        <v/>
      </c>
      <c r="K2223" s="726" t="str">
        <f t="shared" ca="1" si="141"/>
        <v/>
      </c>
      <c r="L2223" s="721" t="str">
        <f t="shared" ca="1" si="142"/>
        <v/>
      </c>
      <c r="M2223" s="721"/>
      <c r="N2223" s="721"/>
      <c r="O2223" s="721"/>
      <c r="P2223" s="726" t="str">
        <f t="shared" ca="1" si="143"/>
        <v/>
      </c>
    </row>
    <row r="2224" spans="1:16" x14ac:dyDescent="0.35">
      <c r="A2224" s="721" t="b">
        <f t="shared" ca="1" si="137"/>
        <v>0</v>
      </c>
      <c r="B2224" s="721">
        <f t="shared" si="144"/>
        <v>63</v>
      </c>
      <c r="C2224" s="739" t="str">
        <f ca="1">IF(ROW()=2089,"",OFFSET(B2224,-COUNTA($G$2087:G2223)+1,1))</f>
        <v>a1N1R00000BiDP1UAN</v>
      </c>
      <c r="D2224" s="721" t="str">
        <f t="shared" ca="1" si="138"/>
        <v>INT-116034</v>
      </c>
      <c r="E2224" s="726"/>
      <c r="F2224" s="726" t="str">
        <f t="shared" ca="1" si="139"/>
        <v/>
      </c>
      <c r="G2224" s="741"/>
      <c r="H2224" s="722">
        <f t="shared" si="145"/>
        <v>55</v>
      </c>
      <c r="I2224" s="721" t="str">
        <f ca="1">IFERROR(VLOOKUP(INDIRECT("'WPTM - Section F'!F"&amp;$B2224),'Overview - Section A'!M$29:R175,6,0),"")</f>
        <v/>
      </c>
      <c r="J2224" s="721" t="str">
        <f t="shared" ca="1" si="140"/>
        <v/>
      </c>
      <c r="K2224" s="726" t="str">
        <f t="shared" ca="1" si="141"/>
        <v/>
      </c>
      <c r="L2224" s="721" t="str">
        <f t="shared" ca="1" si="142"/>
        <v/>
      </c>
      <c r="M2224" s="721"/>
      <c r="N2224" s="721"/>
      <c r="O2224" s="721"/>
      <c r="P2224" s="726" t="str">
        <f t="shared" ca="1" si="143"/>
        <v/>
      </c>
    </row>
    <row r="2225" spans="1:16" x14ac:dyDescent="0.35">
      <c r="A2225" s="721" t="b">
        <f t="shared" ca="1" si="137"/>
        <v>0</v>
      </c>
      <c r="B2225" s="721">
        <f t="shared" si="144"/>
        <v>64</v>
      </c>
      <c r="C2225" s="739" t="str">
        <f ca="1">IF(ROW()=2089,"",OFFSET(B2225,-COUNTA($G$2087:G2224)+1,1))</f>
        <v>a1N1R00000BiDP2UAN</v>
      </c>
      <c r="D2225" s="721" t="str">
        <f t="shared" ca="1" si="138"/>
        <v>INT-116034</v>
      </c>
      <c r="E2225" s="726"/>
      <c r="F2225" s="726" t="str">
        <f t="shared" ca="1" si="139"/>
        <v/>
      </c>
      <c r="G2225" s="741"/>
      <c r="H2225" s="722">
        <f t="shared" si="145"/>
        <v>56</v>
      </c>
      <c r="I2225" s="721" t="str">
        <f ca="1">IFERROR(VLOOKUP(INDIRECT("'WPTM - Section F'!F"&amp;$B2225),'Overview - Section A'!M$29:R176,6,0),"")</f>
        <v/>
      </c>
      <c r="J2225" s="721" t="str">
        <f t="shared" ca="1" si="140"/>
        <v/>
      </c>
      <c r="K2225" s="726" t="str">
        <f t="shared" ca="1" si="141"/>
        <v/>
      </c>
      <c r="L2225" s="721" t="str">
        <f t="shared" ca="1" si="142"/>
        <v/>
      </c>
      <c r="M2225" s="721"/>
      <c r="N2225" s="721"/>
      <c r="O2225" s="721"/>
      <c r="P2225" s="726" t="str">
        <f t="shared" ca="1" si="143"/>
        <v/>
      </c>
    </row>
    <row r="2226" spans="1:16" x14ac:dyDescent="0.35">
      <c r="A2226" s="721" t="b">
        <f t="shared" ca="1" si="137"/>
        <v>0</v>
      </c>
      <c r="B2226" s="721">
        <f t="shared" si="144"/>
        <v>65</v>
      </c>
      <c r="C2226" s="739" t="str">
        <f ca="1">IF(ROW()=2089,"",OFFSET(B2226,-COUNTA($G$2087:G2225)+1,1))</f>
        <v>a1N1R00000BiDP3UAN</v>
      </c>
      <c r="D2226" s="721" t="str">
        <f t="shared" ca="1" si="138"/>
        <v>INT-116034</v>
      </c>
      <c r="E2226" s="726"/>
      <c r="F2226" s="726" t="str">
        <f t="shared" ca="1" si="139"/>
        <v/>
      </c>
      <c r="G2226" s="741"/>
      <c r="H2226" s="722">
        <f t="shared" si="145"/>
        <v>57</v>
      </c>
      <c r="I2226" s="721" t="str">
        <f ca="1">IFERROR(VLOOKUP(INDIRECT("'WPTM - Section F'!F"&amp;$B2226),'Overview - Section A'!M$29:R177,6,0),"")</f>
        <v/>
      </c>
      <c r="J2226" s="721" t="str">
        <f t="shared" ca="1" si="140"/>
        <v/>
      </c>
      <c r="K2226" s="726" t="str">
        <f t="shared" ca="1" si="141"/>
        <v/>
      </c>
      <c r="L2226" s="721" t="str">
        <f t="shared" ca="1" si="142"/>
        <v/>
      </c>
      <c r="M2226" s="721"/>
      <c r="N2226" s="721"/>
      <c r="O2226" s="721"/>
      <c r="P2226" s="726" t="str">
        <f t="shared" ca="1" si="143"/>
        <v/>
      </c>
    </row>
    <row r="2227" spans="1:16" x14ac:dyDescent="0.35">
      <c r="A2227" s="721" t="b">
        <f t="shared" ca="1" si="137"/>
        <v>0</v>
      </c>
      <c r="B2227" s="721">
        <f t="shared" si="144"/>
        <v>66</v>
      </c>
      <c r="C2227" s="739" t="str">
        <f ca="1">IF(ROW()=2089,"",OFFSET(B2227,-COUNTA($G$2087:G2226)+1,1))</f>
        <v>a1N1R00000BiDP4UAN</v>
      </c>
      <c r="D2227" s="721" t="str">
        <f t="shared" ca="1" si="138"/>
        <v>INT-116034</v>
      </c>
      <c r="E2227" s="726"/>
      <c r="F2227" s="726" t="str">
        <f t="shared" ca="1" si="139"/>
        <v/>
      </c>
      <c r="G2227" s="741"/>
      <c r="H2227" s="722">
        <f t="shared" si="145"/>
        <v>58</v>
      </c>
      <c r="I2227" s="721" t="str">
        <f ca="1">IFERROR(VLOOKUP(INDIRECT("'WPTM - Section F'!F"&amp;$B2227),'Overview - Section A'!M$29:R178,6,0),"")</f>
        <v/>
      </c>
      <c r="J2227" s="721" t="str">
        <f t="shared" ca="1" si="140"/>
        <v/>
      </c>
      <c r="K2227" s="726" t="str">
        <f t="shared" ca="1" si="141"/>
        <v/>
      </c>
      <c r="L2227" s="721" t="str">
        <f t="shared" ca="1" si="142"/>
        <v/>
      </c>
      <c r="M2227" s="721"/>
      <c r="N2227" s="721"/>
      <c r="O2227" s="721"/>
      <c r="P2227" s="726" t="str">
        <f t="shared" ca="1" si="143"/>
        <v/>
      </c>
    </row>
    <row r="2228" spans="1:16" x14ac:dyDescent="0.35">
      <c r="A2228" s="721" t="b">
        <f t="shared" ca="1" si="137"/>
        <v>0</v>
      </c>
      <c r="B2228" s="721">
        <f t="shared" si="144"/>
        <v>67</v>
      </c>
      <c r="C2228" s="739" t="str">
        <f ca="1">IF(ROW()=2089,"",OFFSET(B2228,-COUNTA($G$2087:G2227)+1,1))</f>
        <v>a1N1R00000BiDP5UAN</v>
      </c>
      <c r="D2228" s="721" t="str">
        <f t="shared" ca="1" si="138"/>
        <v>INT-116034</v>
      </c>
      <c r="E2228" s="726"/>
      <c r="F2228" s="726" t="str">
        <f t="shared" ca="1" si="139"/>
        <v/>
      </c>
      <c r="G2228" s="741"/>
      <c r="H2228" s="722">
        <f t="shared" si="145"/>
        <v>59</v>
      </c>
      <c r="I2228" s="721" t="str">
        <f ca="1">IFERROR(VLOOKUP(INDIRECT("'WPTM - Section F'!F"&amp;$B2228),'Overview - Section A'!M$29:R179,6,0),"")</f>
        <v/>
      </c>
      <c r="J2228" s="721" t="str">
        <f t="shared" ca="1" si="140"/>
        <v/>
      </c>
      <c r="K2228" s="726" t="str">
        <f t="shared" ca="1" si="141"/>
        <v/>
      </c>
      <c r="L2228" s="721" t="str">
        <f t="shared" ca="1" si="142"/>
        <v/>
      </c>
      <c r="M2228" s="721"/>
      <c r="N2228" s="721"/>
      <c r="O2228" s="721"/>
      <c r="P2228" s="726" t="str">
        <f t="shared" ca="1" si="143"/>
        <v/>
      </c>
    </row>
    <row r="2229" spans="1:16" x14ac:dyDescent="0.35">
      <c r="A2229" s="721" t="b">
        <f t="shared" ca="1" si="137"/>
        <v>0</v>
      </c>
      <c r="B2229" s="721">
        <f t="shared" si="144"/>
        <v>68</v>
      </c>
      <c r="C2229" s="739" t="str">
        <f ca="1">IF(ROW()=2089,"",OFFSET(B2229,-COUNTA($G$2087:G2228)+1,1))</f>
        <v>a1N1R00000BiDP6UAN</v>
      </c>
      <c r="D2229" s="721" t="str">
        <f t="shared" ca="1" si="138"/>
        <v>INT-116034</v>
      </c>
      <c r="E2229" s="726"/>
      <c r="F2229" s="726" t="str">
        <f t="shared" ca="1" si="139"/>
        <v/>
      </c>
      <c r="G2229" s="741"/>
      <c r="H2229" s="722">
        <f t="shared" si="145"/>
        <v>60</v>
      </c>
      <c r="I2229" s="721" t="str">
        <f ca="1">IFERROR(VLOOKUP(INDIRECT("'WPTM - Section F'!F"&amp;$B2229),'Overview - Section A'!M$29:R180,6,0),"")</f>
        <v/>
      </c>
      <c r="J2229" s="721" t="str">
        <f t="shared" ca="1" si="140"/>
        <v/>
      </c>
      <c r="K2229" s="726" t="str">
        <f t="shared" ca="1" si="141"/>
        <v/>
      </c>
      <c r="L2229" s="721" t="str">
        <f t="shared" ca="1" si="142"/>
        <v/>
      </c>
      <c r="M2229" s="721"/>
      <c r="N2229" s="721"/>
      <c r="O2229" s="721"/>
      <c r="P2229" s="726" t="str">
        <f t="shared" ca="1" si="143"/>
        <v/>
      </c>
    </row>
    <row r="2230" spans="1:16" x14ac:dyDescent="0.35">
      <c r="A2230" s="721" t="b">
        <f t="shared" ca="1" si="137"/>
        <v>0</v>
      </c>
      <c r="B2230" s="721">
        <f t="shared" si="144"/>
        <v>69</v>
      </c>
      <c r="C2230" s="739" t="str">
        <f ca="1">IF(ROW()=2089,"",OFFSET(B2230,-COUNTA($G$2087:G2229)+1,1))</f>
        <v>a1N1R00000BiDP7UAN</v>
      </c>
      <c r="D2230" s="721" t="str">
        <f t="shared" ca="1" si="138"/>
        <v>INT-116034</v>
      </c>
      <c r="E2230" s="726"/>
      <c r="F2230" s="726" t="str">
        <f t="shared" ca="1" si="139"/>
        <v/>
      </c>
      <c r="G2230" s="741"/>
      <c r="H2230" s="722">
        <f t="shared" si="145"/>
        <v>61</v>
      </c>
      <c r="I2230" s="721" t="str">
        <f ca="1">IFERROR(VLOOKUP(INDIRECT("'WPTM - Section F'!F"&amp;$B2230),'Overview - Section A'!M$29:R181,6,0),"")</f>
        <v/>
      </c>
      <c r="J2230" s="721" t="str">
        <f t="shared" ca="1" si="140"/>
        <v/>
      </c>
      <c r="K2230" s="726" t="str">
        <f t="shared" ca="1" si="141"/>
        <v/>
      </c>
      <c r="L2230" s="721" t="str">
        <f t="shared" ca="1" si="142"/>
        <v/>
      </c>
      <c r="M2230" s="721"/>
      <c r="N2230" s="721"/>
      <c r="O2230" s="721"/>
      <c r="P2230" s="726" t="str">
        <f t="shared" ca="1" si="143"/>
        <v/>
      </c>
    </row>
    <row r="2231" spans="1:16" x14ac:dyDescent="0.35">
      <c r="A2231" s="721" t="b">
        <f t="shared" ca="1" si="137"/>
        <v>0</v>
      </c>
      <c r="B2231" s="721">
        <f t="shared" si="144"/>
        <v>70</v>
      </c>
      <c r="C2231" s="739" t="str">
        <f ca="1">IF(ROW()=2089,"",OFFSET(B2231,-COUNTA($G$2087:G2230)+1,1))</f>
        <v>a1N1R00000BiDP8UAN</v>
      </c>
      <c r="D2231" s="721" t="str">
        <f t="shared" ca="1" si="138"/>
        <v>INT-116034</v>
      </c>
      <c r="E2231" s="726"/>
      <c r="F2231" s="726" t="str">
        <f t="shared" ca="1" si="139"/>
        <v/>
      </c>
      <c r="G2231" s="741"/>
      <c r="H2231" s="722">
        <f t="shared" si="145"/>
        <v>62</v>
      </c>
      <c r="I2231" s="721" t="str">
        <f ca="1">IFERROR(VLOOKUP(INDIRECT("'WPTM - Section F'!F"&amp;$B2231),'Overview - Section A'!M$29:R182,6,0),"")</f>
        <v/>
      </c>
      <c r="J2231" s="721" t="str">
        <f t="shared" ca="1" si="140"/>
        <v/>
      </c>
      <c r="K2231" s="726" t="str">
        <f t="shared" ca="1" si="141"/>
        <v/>
      </c>
      <c r="L2231" s="721" t="str">
        <f t="shared" ca="1" si="142"/>
        <v/>
      </c>
      <c r="M2231" s="721"/>
      <c r="N2231" s="721"/>
      <c r="O2231" s="721"/>
      <c r="P2231" s="726" t="str">
        <f t="shared" ca="1" si="143"/>
        <v/>
      </c>
    </row>
    <row r="2232" spans="1:16" x14ac:dyDescent="0.35">
      <c r="A2232" s="721" t="b">
        <f t="shared" ca="1" si="137"/>
        <v>0</v>
      </c>
      <c r="B2232" s="721">
        <f t="shared" si="144"/>
        <v>71</v>
      </c>
      <c r="C2232" s="739" t="str">
        <f ca="1">IF(ROW()=2089,"",OFFSET(B2232,-COUNTA($G$2087:G2231)+1,1))</f>
        <v>a1N1R00000BiDP9UAN</v>
      </c>
      <c r="D2232" s="721" t="str">
        <f t="shared" ca="1" si="138"/>
        <v>INT-116034</v>
      </c>
      <c r="E2232" s="726"/>
      <c r="F2232" s="726" t="str">
        <f t="shared" ca="1" si="139"/>
        <v/>
      </c>
      <c r="G2232" s="741"/>
      <c r="H2232" s="722">
        <f t="shared" si="145"/>
        <v>63</v>
      </c>
      <c r="I2232" s="721" t="str">
        <f ca="1">IFERROR(VLOOKUP(INDIRECT("'WPTM - Section F'!F"&amp;$B2232),'Overview - Section A'!M$29:R183,6,0),"")</f>
        <v/>
      </c>
      <c r="J2232" s="721" t="str">
        <f t="shared" ca="1" si="140"/>
        <v/>
      </c>
      <c r="K2232" s="726" t="str">
        <f t="shared" ca="1" si="141"/>
        <v/>
      </c>
      <c r="L2232" s="721" t="str">
        <f t="shared" ca="1" si="142"/>
        <v/>
      </c>
      <c r="M2232" s="721"/>
      <c r="N2232" s="721"/>
      <c r="O2232" s="721"/>
      <c r="P2232" s="726" t="str">
        <f t="shared" ca="1" si="143"/>
        <v/>
      </c>
    </row>
    <row r="2233" spans="1:16" x14ac:dyDescent="0.35">
      <c r="A2233" s="721" t="b">
        <f t="shared" ca="1" si="137"/>
        <v>0</v>
      </c>
      <c r="B2233" s="721">
        <f t="shared" si="144"/>
        <v>72</v>
      </c>
      <c r="C2233" s="739" t="str">
        <f ca="1">IF(ROW()=2089,"",OFFSET(B2233,-COUNTA($G$2087:G2232)+1,1))</f>
        <v>a1N1R00000BiDPAUA3</v>
      </c>
      <c r="D2233" s="721" t="str">
        <f t="shared" ca="1" si="138"/>
        <v>INT-116034</v>
      </c>
      <c r="E2233" s="726"/>
      <c r="F2233" s="726" t="str">
        <f t="shared" ca="1" si="139"/>
        <v/>
      </c>
      <c r="G2233" s="741"/>
      <c r="H2233" s="722">
        <f t="shared" si="145"/>
        <v>64</v>
      </c>
      <c r="I2233" s="721" t="str">
        <f ca="1">IFERROR(VLOOKUP(INDIRECT("'WPTM - Section F'!F"&amp;$B2233),'Overview - Section A'!M$29:R184,6,0),"")</f>
        <v/>
      </c>
      <c r="J2233" s="721" t="str">
        <f t="shared" ca="1" si="140"/>
        <v/>
      </c>
      <c r="K2233" s="726" t="str">
        <f t="shared" ca="1" si="141"/>
        <v/>
      </c>
      <c r="L2233" s="721" t="str">
        <f t="shared" ca="1" si="142"/>
        <v/>
      </c>
      <c r="M2233" s="721"/>
      <c r="N2233" s="721"/>
      <c r="O2233" s="721"/>
      <c r="P2233" s="726" t="str">
        <f t="shared" ca="1" si="143"/>
        <v/>
      </c>
    </row>
    <row r="2234" spans="1:16" x14ac:dyDescent="0.35">
      <c r="A2234" s="721" t="b">
        <f t="shared" ref="A2234:A2249" ca="1" si="146">IF(AND(D2234&lt;&gt;"",F2234&lt;&gt;""),TRUE,FALSE)</f>
        <v>0</v>
      </c>
      <c r="B2234" s="721">
        <f t="shared" si="144"/>
        <v>73</v>
      </c>
      <c r="C2234" s="739" t="str">
        <f ca="1">IF(ROW()=2089,"",OFFSET(B2234,-COUNTA($G$2087:G2233)+1,1))</f>
        <v>a1N1R00000BiDPBUA3</v>
      </c>
      <c r="D2234" s="721" t="str">
        <f t="shared" ref="D2234:D2249" ca="1" si="147">IFERROR(IF(INDIRECT("'WPTM - Section F'!AD"&amp;$B2234)=0,"",INDIRECT("'WPTM - Section F'!AD"&amp;$B2234)),"")</f>
        <v>INT-116034</v>
      </c>
      <c r="E2234" s="726"/>
      <c r="F2234" s="726" t="str">
        <f t="shared" ref="F2234:F2249" ca="1" si="148">IFERROR(IF(INDIRECT("'WPTM - Section F'!E"&amp;$B2234)=0,"",INDIRECT("'WPTM - Section F'!E"&amp;$B2234)),"")</f>
        <v/>
      </c>
      <c r="G2234" s="741"/>
      <c r="H2234" s="722">
        <f t="shared" si="145"/>
        <v>65</v>
      </c>
      <c r="I2234" s="721" t="str">
        <f ca="1">IFERROR(VLOOKUP(INDIRECT("'WPTM - Section F'!F"&amp;$B2234),'Overview - Section A'!M$29:R185,6,0),"")</f>
        <v/>
      </c>
      <c r="J2234" s="721" t="str">
        <f t="shared" ref="J2234:J2249" ca="1" si="149">IFERROR(IF(INDIRECT("'WPTM - Section F'!G"&amp;$B2234)=0,"",INDIRECT("'WPTM - Section F'!G"&amp;$B2234)),"")</f>
        <v/>
      </c>
      <c r="K2234" s="726" t="str">
        <f t="shared" ref="K2234:K2249" ca="1" si="150">IFERROR(IF(INDIRECT("'WPTM - Section F'!C"&amp;$B2234)=0,"",INDIRECT("'WPTM - Section F'!C"&amp;$B2234)),"")</f>
        <v/>
      </c>
      <c r="L2234" s="721" t="str">
        <f t="shared" ref="L2234:L2249" ca="1" si="151">IFERROR(INDIRECT("'WPTM - Section F'!Z"&amp;$B2234),"")</f>
        <v/>
      </c>
      <c r="M2234" s="721"/>
      <c r="N2234" s="721"/>
      <c r="O2234" s="721"/>
      <c r="P2234" s="726" t="str">
        <f t="shared" ref="P2234:P2249" ca="1" si="152">IFERROR(IF(INDIRECT("'WPTM - Section F'!X"&amp;$B2234)=0,"",INDIRECT("'WPTM - Section F'!X"&amp;$B2234)),"")</f>
        <v/>
      </c>
    </row>
    <row r="2235" spans="1:16" x14ac:dyDescent="0.35">
      <c r="A2235" s="721" t="b">
        <f t="shared" ca="1" si="146"/>
        <v>0</v>
      </c>
      <c r="B2235" s="721">
        <f t="shared" si="144"/>
        <v>74</v>
      </c>
      <c r="C2235" s="739" t="str">
        <f ca="1">IF(ROW()=2089,"",OFFSET(B2235,-COUNTA($G$2087:G2234)+1,1))</f>
        <v>a1N1R00000BiDPCUA3</v>
      </c>
      <c r="D2235" s="721" t="str">
        <f t="shared" ca="1" si="147"/>
        <v>INT-116034</v>
      </c>
      <c r="E2235" s="726"/>
      <c r="F2235" s="726" t="str">
        <f t="shared" ca="1" si="148"/>
        <v/>
      </c>
      <c r="G2235" s="741"/>
      <c r="H2235" s="722">
        <f t="shared" si="145"/>
        <v>66</v>
      </c>
      <c r="I2235" s="721" t="str">
        <f ca="1">IFERROR(VLOOKUP(INDIRECT("'WPTM - Section F'!F"&amp;$B2235),'Overview - Section A'!M$29:R186,6,0),"")</f>
        <v/>
      </c>
      <c r="J2235" s="721" t="str">
        <f t="shared" ca="1" si="149"/>
        <v/>
      </c>
      <c r="K2235" s="726" t="str">
        <f t="shared" ca="1" si="150"/>
        <v/>
      </c>
      <c r="L2235" s="721" t="str">
        <f t="shared" ca="1" si="151"/>
        <v/>
      </c>
      <c r="M2235" s="721"/>
      <c r="N2235" s="721"/>
      <c r="O2235" s="721"/>
      <c r="P2235" s="726" t="str">
        <f t="shared" ca="1" si="152"/>
        <v/>
      </c>
    </row>
    <row r="2236" spans="1:16" x14ac:dyDescent="0.35">
      <c r="A2236" s="721" t="b">
        <f t="shared" ca="1" si="146"/>
        <v>0</v>
      </c>
      <c r="B2236" s="721">
        <f t="shared" si="144"/>
        <v>75</v>
      </c>
      <c r="C2236" s="739" t="str">
        <f ca="1">IF(ROW()=2089,"",OFFSET(B2236,-COUNTA($G$2087:G2235)+1,1))</f>
        <v>a1N1R00000BiDPDUA3</v>
      </c>
      <c r="D2236" s="721" t="str">
        <f t="shared" ca="1" si="147"/>
        <v>INT-116034</v>
      </c>
      <c r="E2236" s="726"/>
      <c r="F2236" s="726" t="str">
        <f t="shared" ca="1" si="148"/>
        <v/>
      </c>
      <c r="G2236" s="741"/>
      <c r="H2236" s="722">
        <f t="shared" si="145"/>
        <v>67</v>
      </c>
      <c r="I2236" s="721" t="str">
        <f ca="1">IFERROR(VLOOKUP(INDIRECT("'WPTM - Section F'!F"&amp;$B2236),'Overview - Section A'!M$29:R187,6,0),"")</f>
        <v/>
      </c>
      <c r="J2236" s="721" t="str">
        <f t="shared" ca="1" si="149"/>
        <v/>
      </c>
      <c r="K2236" s="726" t="str">
        <f t="shared" ca="1" si="150"/>
        <v/>
      </c>
      <c r="L2236" s="721" t="str">
        <f t="shared" ca="1" si="151"/>
        <v/>
      </c>
      <c r="M2236" s="721"/>
      <c r="N2236" s="721"/>
      <c r="O2236" s="721"/>
      <c r="P2236" s="726" t="str">
        <f t="shared" ca="1" si="152"/>
        <v/>
      </c>
    </row>
    <row r="2237" spans="1:16" x14ac:dyDescent="0.35">
      <c r="A2237" s="721" t="b">
        <f t="shared" ca="1" si="146"/>
        <v>0</v>
      </c>
      <c r="B2237" s="721">
        <f t="shared" si="144"/>
        <v>76</v>
      </c>
      <c r="C2237" s="739" t="str">
        <f ca="1">IF(ROW()=2089,"",OFFSET(B2237,-COUNTA($G$2087:G2236)+1,1))</f>
        <v>a1N1R00000BiDPEUA3</v>
      </c>
      <c r="D2237" s="721" t="str">
        <f t="shared" ca="1" si="147"/>
        <v>INT-116034</v>
      </c>
      <c r="E2237" s="726"/>
      <c r="F2237" s="726" t="str">
        <f t="shared" ca="1" si="148"/>
        <v/>
      </c>
      <c r="G2237" s="741"/>
      <c r="H2237" s="722">
        <f t="shared" si="145"/>
        <v>68</v>
      </c>
      <c r="I2237" s="721" t="str">
        <f ca="1">IFERROR(VLOOKUP(INDIRECT("'WPTM - Section F'!F"&amp;$B2237),'Overview - Section A'!M$29:R188,6,0),"")</f>
        <v/>
      </c>
      <c r="J2237" s="721" t="str">
        <f t="shared" ca="1" si="149"/>
        <v/>
      </c>
      <c r="K2237" s="726" t="str">
        <f t="shared" ca="1" si="150"/>
        <v/>
      </c>
      <c r="L2237" s="721" t="str">
        <f t="shared" ca="1" si="151"/>
        <v/>
      </c>
      <c r="M2237" s="721"/>
      <c r="N2237" s="721"/>
      <c r="O2237" s="721"/>
      <c r="P2237" s="726" t="str">
        <f t="shared" ca="1" si="152"/>
        <v/>
      </c>
    </row>
    <row r="2238" spans="1:16" x14ac:dyDescent="0.35">
      <c r="A2238" s="721" t="b">
        <f t="shared" ca="1" si="146"/>
        <v>0</v>
      </c>
      <c r="B2238" s="721">
        <f t="shared" si="144"/>
        <v>77</v>
      </c>
      <c r="C2238" s="739" t="str">
        <f ca="1">IF(ROW()=2089,"",OFFSET(B2238,-COUNTA($G$2087:G2237)+1,1))</f>
        <v>a1N1R00000BiDPFUA3</v>
      </c>
      <c r="D2238" s="721" t="str">
        <f t="shared" ca="1" si="147"/>
        <v>INT-116034</v>
      </c>
      <c r="E2238" s="726"/>
      <c r="F2238" s="726" t="str">
        <f t="shared" ca="1" si="148"/>
        <v/>
      </c>
      <c r="G2238" s="741"/>
      <c r="H2238" s="722">
        <f t="shared" si="145"/>
        <v>69</v>
      </c>
      <c r="I2238" s="721" t="str">
        <f ca="1">IFERROR(VLOOKUP(INDIRECT("'WPTM - Section F'!F"&amp;$B2238),'Overview - Section A'!M$29:R189,6,0),"")</f>
        <v/>
      </c>
      <c r="J2238" s="721" t="str">
        <f t="shared" ca="1" si="149"/>
        <v/>
      </c>
      <c r="K2238" s="726" t="str">
        <f t="shared" ca="1" si="150"/>
        <v/>
      </c>
      <c r="L2238" s="721" t="str">
        <f t="shared" ca="1" si="151"/>
        <v/>
      </c>
      <c r="M2238" s="721"/>
      <c r="N2238" s="721"/>
      <c r="O2238" s="721"/>
      <c r="P2238" s="726" t="str">
        <f t="shared" ca="1" si="152"/>
        <v/>
      </c>
    </row>
    <row r="2239" spans="1:16" x14ac:dyDescent="0.35">
      <c r="A2239" s="721" t="b">
        <f t="shared" ca="1" si="146"/>
        <v>0</v>
      </c>
      <c r="B2239" s="721">
        <f t="shared" si="144"/>
        <v>78</v>
      </c>
      <c r="C2239" s="739" t="str">
        <f ca="1">IF(ROW()=2089,"",OFFSET(B2239,-COUNTA($G$2087:G2238)+1,1))</f>
        <v>a1N1R00000BiDPGUA3</v>
      </c>
      <c r="D2239" s="721" t="str">
        <f t="shared" ca="1" si="147"/>
        <v>INT-116034</v>
      </c>
      <c r="E2239" s="726"/>
      <c r="F2239" s="726" t="str">
        <f t="shared" ca="1" si="148"/>
        <v/>
      </c>
      <c r="G2239" s="741"/>
      <c r="H2239" s="722">
        <f t="shared" si="145"/>
        <v>70</v>
      </c>
      <c r="I2239" s="721" t="str">
        <f ca="1">IFERROR(VLOOKUP(INDIRECT("'WPTM - Section F'!F"&amp;$B2239),'Overview - Section A'!M$29:R190,6,0),"")</f>
        <v/>
      </c>
      <c r="J2239" s="721" t="str">
        <f t="shared" ca="1" si="149"/>
        <v/>
      </c>
      <c r="K2239" s="726" t="str">
        <f t="shared" ca="1" si="150"/>
        <v/>
      </c>
      <c r="L2239" s="721" t="str">
        <f t="shared" ca="1" si="151"/>
        <v/>
      </c>
      <c r="M2239" s="721"/>
      <c r="N2239" s="721"/>
      <c r="O2239" s="721"/>
      <c r="P2239" s="726" t="str">
        <f t="shared" ca="1" si="152"/>
        <v/>
      </c>
    </row>
    <row r="2240" spans="1:16" x14ac:dyDescent="0.35">
      <c r="A2240" s="721" t="b">
        <f t="shared" ca="1" si="146"/>
        <v>0</v>
      </c>
      <c r="B2240" s="721">
        <f t="shared" si="144"/>
        <v>79</v>
      </c>
      <c r="C2240" s="739" t="str">
        <f ca="1">IF(ROW()=2089,"",OFFSET(B2240,-COUNTA($G$2087:G2239)+1,1))</f>
        <v>a1N1R00000BiDPHUA3</v>
      </c>
      <c r="D2240" s="721" t="str">
        <f t="shared" ca="1" si="147"/>
        <v>INT-116034</v>
      </c>
      <c r="E2240" s="726"/>
      <c r="F2240" s="726" t="str">
        <f t="shared" ca="1" si="148"/>
        <v/>
      </c>
      <c r="G2240" s="741"/>
      <c r="H2240" s="722">
        <f t="shared" si="145"/>
        <v>71</v>
      </c>
      <c r="I2240" s="721" t="str">
        <f ca="1">IFERROR(VLOOKUP(INDIRECT("'WPTM - Section F'!F"&amp;$B2240),'Overview - Section A'!M$29:R191,6,0),"")</f>
        <v/>
      </c>
      <c r="J2240" s="721" t="str">
        <f t="shared" ca="1" si="149"/>
        <v/>
      </c>
      <c r="K2240" s="726" t="str">
        <f t="shared" ca="1" si="150"/>
        <v/>
      </c>
      <c r="L2240" s="721" t="str">
        <f t="shared" ca="1" si="151"/>
        <v/>
      </c>
      <c r="M2240" s="721"/>
      <c r="N2240" s="721"/>
      <c r="O2240" s="721"/>
      <c r="P2240" s="726" t="str">
        <f t="shared" ca="1" si="152"/>
        <v/>
      </c>
    </row>
    <row r="2241" spans="1:16" x14ac:dyDescent="0.35">
      <c r="A2241" s="721" t="b">
        <f t="shared" ca="1" si="146"/>
        <v>0</v>
      </c>
      <c r="B2241" s="721">
        <f t="shared" si="144"/>
        <v>80</v>
      </c>
      <c r="C2241" s="739" t="str">
        <f ca="1">IF(ROW()=2089,"",OFFSET(B2241,-COUNTA($G$2087:G2240)+1,1))</f>
        <v>a1N1R00000BiDPIUA3</v>
      </c>
      <c r="D2241" s="721" t="str">
        <f t="shared" ca="1" si="147"/>
        <v>INT-116034</v>
      </c>
      <c r="E2241" s="726"/>
      <c r="F2241" s="726" t="str">
        <f t="shared" ca="1" si="148"/>
        <v/>
      </c>
      <c r="G2241" s="741"/>
      <c r="H2241" s="722">
        <f t="shared" si="145"/>
        <v>72</v>
      </c>
      <c r="I2241" s="721" t="str">
        <f ca="1">IFERROR(VLOOKUP(INDIRECT("'WPTM - Section F'!F"&amp;$B2241),'Overview - Section A'!M$29:R192,6,0),"")</f>
        <v/>
      </c>
      <c r="J2241" s="721" t="str">
        <f t="shared" ca="1" si="149"/>
        <v/>
      </c>
      <c r="K2241" s="726" t="str">
        <f t="shared" ca="1" si="150"/>
        <v/>
      </c>
      <c r="L2241" s="721" t="str">
        <f t="shared" ca="1" si="151"/>
        <v/>
      </c>
      <c r="M2241" s="721"/>
      <c r="N2241" s="721"/>
      <c r="O2241" s="721"/>
      <c r="P2241" s="726" t="str">
        <f t="shared" ca="1" si="152"/>
        <v/>
      </c>
    </row>
    <row r="2242" spans="1:16" x14ac:dyDescent="0.35">
      <c r="A2242" s="721" t="b">
        <f t="shared" ca="1" si="146"/>
        <v>0</v>
      </c>
      <c r="B2242" s="721">
        <f t="shared" si="144"/>
        <v>81</v>
      </c>
      <c r="C2242" s="739" t="str">
        <f ca="1">IF(ROW()=2089,"",OFFSET(B2242,-COUNTA($G$2087:G2241)+1,1))</f>
        <v>a1N1R00000BiDPJUA3</v>
      </c>
      <c r="D2242" s="721" t="str">
        <f t="shared" ca="1" si="147"/>
        <v>INT-116034</v>
      </c>
      <c r="E2242" s="726"/>
      <c r="F2242" s="726" t="str">
        <f t="shared" ca="1" si="148"/>
        <v/>
      </c>
      <c r="G2242" s="741"/>
      <c r="H2242" s="722">
        <f t="shared" si="145"/>
        <v>73</v>
      </c>
      <c r="I2242" s="721" t="str">
        <f ca="1">IFERROR(VLOOKUP(INDIRECT("'WPTM - Section F'!F"&amp;$B2242),'Overview - Section A'!M$29:R193,6,0),"")</f>
        <v/>
      </c>
      <c r="J2242" s="721" t="str">
        <f t="shared" ca="1" si="149"/>
        <v/>
      </c>
      <c r="K2242" s="726" t="str">
        <f t="shared" ca="1" si="150"/>
        <v/>
      </c>
      <c r="L2242" s="721" t="str">
        <f t="shared" ca="1" si="151"/>
        <v/>
      </c>
      <c r="M2242" s="721"/>
      <c r="N2242" s="721"/>
      <c r="O2242" s="721"/>
      <c r="P2242" s="726" t="str">
        <f t="shared" ca="1" si="152"/>
        <v/>
      </c>
    </row>
    <row r="2243" spans="1:16" x14ac:dyDescent="0.35">
      <c r="A2243" s="721" t="b">
        <f t="shared" ca="1" si="146"/>
        <v>0</v>
      </c>
      <c r="B2243" s="721">
        <f t="shared" si="144"/>
        <v>82</v>
      </c>
      <c r="C2243" s="739" t="str">
        <f ca="1">IF(ROW()=2089,"",OFFSET(B2243,-COUNTA($G$2087:G2242)+1,1))</f>
        <v>a1N1R00000BiDPKUA3</v>
      </c>
      <c r="D2243" s="721" t="str">
        <f t="shared" ca="1" si="147"/>
        <v>INT-116034</v>
      </c>
      <c r="E2243" s="726"/>
      <c r="F2243" s="726" t="str">
        <f t="shared" ca="1" si="148"/>
        <v/>
      </c>
      <c r="G2243" s="741"/>
      <c r="H2243" s="722">
        <f t="shared" si="145"/>
        <v>74</v>
      </c>
      <c r="I2243" s="721" t="str">
        <f ca="1">IFERROR(VLOOKUP(INDIRECT("'WPTM - Section F'!F"&amp;$B2243),'Overview - Section A'!M$29:R194,6,0),"")</f>
        <v/>
      </c>
      <c r="J2243" s="721" t="str">
        <f t="shared" ca="1" si="149"/>
        <v/>
      </c>
      <c r="K2243" s="726" t="str">
        <f t="shared" ca="1" si="150"/>
        <v/>
      </c>
      <c r="L2243" s="721" t="str">
        <f t="shared" ca="1" si="151"/>
        <v/>
      </c>
      <c r="M2243" s="721"/>
      <c r="N2243" s="721"/>
      <c r="O2243" s="721"/>
      <c r="P2243" s="726" t="str">
        <f t="shared" ca="1" si="152"/>
        <v/>
      </c>
    </row>
    <row r="2244" spans="1:16" x14ac:dyDescent="0.35">
      <c r="A2244" s="721" t="b">
        <f t="shared" ca="1" si="146"/>
        <v>0</v>
      </c>
      <c r="B2244" s="721">
        <f t="shared" si="144"/>
        <v>83</v>
      </c>
      <c r="C2244" s="739" t="str">
        <f ca="1">IF(ROW()=2089,"",OFFSET(B2244,-COUNTA($G$2087:G2243)+1,1))</f>
        <v>a1N1R00000BiDPLUA3</v>
      </c>
      <c r="D2244" s="721" t="str">
        <f t="shared" ca="1" si="147"/>
        <v>INT-116034</v>
      </c>
      <c r="E2244" s="726"/>
      <c r="F2244" s="726" t="str">
        <f t="shared" ca="1" si="148"/>
        <v/>
      </c>
      <c r="G2244" s="741"/>
      <c r="H2244" s="722">
        <f t="shared" si="145"/>
        <v>75</v>
      </c>
      <c r="I2244" s="721" t="str">
        <f ca="1">IFERROR(VLOOKUP(INDIRECT("'WPTM - Section F'!F"&amp;$B2244),'Overview - Section A'!M$29:R195,6,0),"")</f>
        <v/>
      </c>
      <c r="J2244" s="721" t="str">
        <f t="shared" ca="1" si="149"/>
        <v/>
      </c>
      <c r="K2244" s="726" t="str">
        <f t="shared" ca="1" si="150"/>
        <v/>
      </c>
      <c r="L2244" s="721" t="str">
        <f t="shared" ca="1" si="151"/>
        <v/>
      </c>
      <c r="M2244" s="721"/>
      <c r="N2244" s="721"/>
      <c r="O2244" s="721"/>
      <c r="P2244" s="726" t="str">
        <f t="shared" ca="1" si="152"/>
        <v/>
      </c>
    </row>
    <row r="2245" spans="1:16" x14ac:dyDescent="0.35">
      <c r="A2245" s="721" t="b">
        <f t="shared" ca="1" si="146"/>
        <v>0</v>
      </c>
      <c r="B2245" s="721">
        <f t="shared" si="144"/>
        <v>84</v>
      </c>
      <c r="C2245" s="739" t="str">
        <f ca="1">IF(ROW()=2089,"",OFFSET(B2245,-COUNTA($G$2087:G2244)+1,1))</f>
        <v>a1N1R00000BiDPMUA3</v>
      </c>
      <c r="D2245" s="721" t="str">
        <f t="shared" ca="1" si="147"/>
        <v>INT-116034</v>
      </c>
      <c r="E2245" s="726"/>
      <c r="F2245" s="726" t="str">
        <f t="shared" ca="1" si="148"/>
        <v/>
      </c>
      <c r="G2245" s="741"/>
      <c r="H2245" s="722">
        <f t="shared" si="145"/>
        <v>76</v>
      </c>
      <c r="I2245" s="721" t="str">
        <f ca="1">IFERROR(VLOOKUP(INDIRECT("'WPTM - Section F'!F"&amp;$B2245),'Overview - Section A'!M$29:R196,6,0),"")</f>
        <v/>
      </c>
      <c r="J2245" s="721" t="str">
        <f t="shared" ca="1" si="149"/>
        <v/>
      </c>
      <c r="K2245" s="726" t="str">
        <f t="shared" ca="1" si="150"/>
        <v/>
      </c>
      <c r="L2245" s="721" t="str">
        <f t="shared" ca="1" si="151"/>
        <v/>
      </c>
      <c r="M2245" s="721"/>
      <c r="N2245" s="721"/>
      <c r="O2245" s="721"/>
      <c r="P2245" s="726" t="str">
        <f t="shared" ca="1" si="152"/>
        <v/>
      </c>
    </row>
    <row r="2246" spans="1:16" x14ac:dyDescent="0.35">
      <c r="A2246" s="721" t="b">
        <f t="shared" ca="1" si="146"/>
        <v>0</v>
      </c>
      <c r="B2246" s="721">
        <f t="shared" si="144"/>
        <v>85</v>
      </c>
      <c r="C2246" s="739" t="str">
        <f ca="1">IF(ROW()=2089,"",OFFSET(B2246,-COUNTA($G$2087:G2245)+1,1))</f>
        <v>a1N1R00000BiDPNUA3</v>
      </c>
      <c r="D2246" s="721" t="str">
        <f t="shared" ca="1" si="147"/>
        <v>INT-116034</v>
      </c>
      <c r="E2246" s="726"/>
      <c r="F2246" s="726" t="str">
        <f t="shared" ca="1" si="148"/>
        <v/>
      </c>
      <c r="G2246" s="741"/>
      <c r="H2246" s="722">
        <f t="shared" si="145"/>
        <v>77</v>
      </c>
      <c r="I2246" s="721" t="str">
        <f ca="1">IFERROR(VLOOKUP(INDIRECT("'WPTM - Section F'!F"&amp;$B2246),'Overview - Section A'!M$29:R197,6,0),"")</f>
        <v/>
      </c>
      <c r="J2246" s="721" t="str">
        <f t="shared" ca="1" si="149"/>
        <v/>
      </c>
      <c r="K2246" s="726" t="str">
        <f t="shared" ca="1" si="150"/>
        <v/>
      </c>
      <c r="L2246" s="721" t="str">
        <f t="shared" ca="1" si="151"/>
        <v/>
      </c>
      <c r="M2246" s="721"/>
      <c r="N2246" s="721"/>
      <c r="O2246" s="721"/>
      <c r="P2246" s="726" t="str">
        <f t="shared" ca="1" si="152"/>
        <v/>
      </c>
    </row>
    <row r="2247" spans="1:16" x14ac:dyDescent="0.35">
      <c r="A2247" s="721" t="b">
        <f t="shared" ca="1" si="146"/>
        <v>0</v>
      </c>
      <c r="B2247" s="721">
        <f t="shared" si="144"/>
        <v>86</v>
      </c>
      <c r="C2247" s="739" t="str">
        <f ca="1">IF(ROW()=2089,"",OFFSET(B2247,-COUNTA($G$2087:G2246)+1,1))</f>
        <v>a1N1R00000BiDPOUA3</v>
      </c>
      <c r="D2247" s="721" t="str">
        <f t="shared" ca="1" si="147"/>
        <v>INT-116034</v>
      </c>
      <c r="E2247" s="726"/>
      <c r="F2247" s="726" t="str">
        <f t="shared" ca="1" si="148"/>
        <v/>
      </c>
      <c r="G2247" s="741"/>
      <c r="H2247" s="722">
        <f t="shared" si="145"/>
        <v>78</v>
      </c>
      <c r="I2247" s="721" t="str">
        <f ca="1">IFERROR(VLOOKUP(INDIRECT("'WPTM - Section F'!F"&amp;$B2247),'Overview - Section A'!M$29:R198,6,0),"")</f>
        <v/>
      </c>
      <c r="J2247" s="721" t="str">
        <f t="shared" ca="1" si="149"/>
        <v/>
      </c>
      <c r="K2247" s="726" t="str">
        <f t="shared" ca="1" si="150"/>
        <v/>
      </c>
      <c r="L2247" s="721" t="str">
        <f t="shared" ca="1" si="151"/>
        <v/>
      </c>
      <c r="M2247" s="721"/>
      <c r="N2247" s="721"/>
      <c r="O2247" s="721"/>
      <c r="P2247" s="726" t="str">
        <f t="shared" ca="1" si="152"/>
        <v/>
      </c>
    </row>
    <row r="2248" spans="1:16" x14ac:dyDescent="0.35">
      <c r="A2248" s="721" t="b">
        <f t="shared" ca="1" si="146"/>
        <v>0</v>
      </c>
      <c r="B2248" s="721">
        <f t="shared" si="144"/>
        <v>87</v>
      </c>
      <c r="C2248" s="739" t="str">
        <f ca="1">IF(ROW()=2089,"",OFFSET(B2248,-COUNTA($G$2087:G2247)+1,1))</f>
        <v>a1N1R00000BiDPPUA3</v>
      </c>
      <c r="D2248" s="721" t="str">
        <f t="shared" ca="1" si="147"/>
        <v>INT-116034</v>
      </c>
      <c r="E2248" s="726"/>
      <c r="F2248" s="726" t="str">
        <f t="shared" ca="1" si="148"/>
        <v/>
      </c>
      <c r="G2248" s="741"/>
      <c r="H2248" s="722">
        <f t="shared" si="145"/>
        <v>79</v>
      </c>
      <c r="I2248" s="721" t="str">
        <f ca="1">IFERROR(VLOOKUP(INDIRECT("'WPTM - Section F'!F"&amp;$B2248),'Overview - Section A'!M$29:R199,6,0),"")</f>
        <v/>
      </c>
      <c r="J2248" s="721" t="str">
        <f t="shared" ca="1" si="149"/>
        <v/>
      </c>
      <c r="K2248" s="726" t="str">
        <f t="shared" ca="1" si="150"/>
        <v/>
      </c>
      <c r="L2248" s="721" t="str">
        <f t="shared" ca="1" si="151"/>
        <v/>
      </c>
      <c r="M2248" s="721"/>
      <c r="N2248" s="721"/>
      <c r="O2248" s="721"/>
      <c r="P2248" s="726" t="str">
        <f t="shared" ca="1" si="152"/>
        <v/>
      </c>
    </row>
    <row r="2249" spans="1:16" x14ac:dyDescent="0.35">
      <c r="A2249" s="721" t="b">
        <f t="shared" ca="1" si="146"/>
        <v>0</v>
      </c>
      <c r="B2249" s="721">
        <f t="shared" si="144"/>
        <v>88</v>
      </c>
      <c r="C2249" s="739" t="str">
        <f ca="1">IF(ROW()=2089,"",OFFSET(B2249,-COUNTA($G$2087:G2248)+1,1))</f>
        <v>a1N1R00000BiDPQUA3</v>
      </c>
      <c r="D2249" s="721" t="str">
        <f t="shared" ca="1" si="147"/>
        <v>INT-116034</v>
      </c>
      <c r="E2249" s="726"/>
      <c r="F2249" s="726" t="str">
        <f t="shared" ca="1" si="148"/>
        <v/>
      </c>
      <c r="G2249" s="741"/>
      <c r="H2249" s="722">
        <f t="shared" si="145"/>
        <v>80</v>
      </c>
      <c r="I2249" s="721" t="str">
        <f ca="1">IFERROR(VLOOKUP(INDIRECT("'WPTM - Section F'!F"&amp;$B2249),'Overview - Section A'!M$29:R200,6,0),"")</f>
        <v/>
      </c>
      <c r="J2249" s="721" t="str">
        <f t="shared" ca="1" si="149"/>
        <v/>
      </c>
      <c r="K2249" s="726" t="str">
        <f t="shared" ca="1" si="150"/>
        <v/>
      </c>
      <c r="L2249" s="721" t="str">
        <f t="shared" ca="1" si="151"/>
        <v/>
      </c>
      <c r="M2249" s="721"/>
      <c r="N2249" s="721"/>
      <c r="O2249" s="721"/>
      <c r="P2249" s="726" t="str">
        <f t="shared" ca="1" si="152"/>
        <v/>
      </c>
    </row>
    <row r="2250" spans="1:16" x14ac:dyDescent="0.35">
      <c r="J2250" s="521" t="str">
        <f ca="1">IF(ROW()&gt;'Impact Indicator Target Update'!A24,"",INDIRECT("'Impact Indicators - Section B'!A"&amp;'Impact Indicator Target Update'!D24))</f>
        <v/>
      </c>
    </row>
    <row r="2251" spans="1:16" x14ac:dyDescent="0.35">
      <c r="J2251" s="521" t="str">
        <f ca="1">IF(ROW()&gt;'Impact Indicator Target Update'!A25,"",INDIRECT("'Impact Indicators - Section B'!A"&amp;'Impact Indicator Target Update'!D25))</f>
        <v/>
      </c>
    </row>
    <row r="2252" spans="1:16" x14ac:dyDescent="0.35">
      <c r="J2252" s="521" t="str">
        <f ca="1">IF(ROW()&gt;'Impact Indicator Target Update'!A26,"",INDIRECT("'Impact Indicators - Section B'!A"&amp;'Impact Indicator Target Update'!D26))</f>
        <v/>
      </c>
    </row>
    <row r="2253" spans="1:16" x14ac:dyDescent="0.35">
      <c r="A2253" s="730" t="s">
        <v>712</v>
      </c>
      <c r="J2253" s="521" t="str">
        <f ca="1">IF(ROW()&gt;'Impact Indicator Target Update'!A27,"",INDIRECT("'Impact Indicators - Section B'!A"&amp;'Impact Indicator Target Update'!D27))</f>
        <v/>
      </c>
    </row>
    <row r="2254" spans="1:16" x14ac:dyDescent="0.35">
      <c r="A2254" s="721" t="s">
        <v>59</v>
      </c>
      <c r="B2254" s="721" t="s">
        <v>61</v>
      </c>
      <c r="C2254" s="721" t="s">
        <v>713</v>
      </c>
      <c r="D2254" s="721">
        <v>-481</v>
      </c>
      <c r="E2254" s="721" t="s">
        <v>672</v>
      </c>
      <c r="F2254" s="721" t="s">
        <v>321</v>
      </c>
      <c r="G2254" s="721" t="s">
        <v>750</v>
      </c>
      <c r="H2254" s="721" t="s">
        <v>128</v>
      </c>
      <c r="I2254" s="721" t="s">
        <v>136</v>
      </c>
      <c r="J2254" s="521" t="str">
        <f ca="1">IF(ROW()&gt;'Impact Indicator Target Update'!A28,"",INDIRECT("'Impact Indicators - Section B'!A"&amp;'Impact Indicator Target Update'!D28))</f>
        <v/>
      </c>
    </row>
    <row r="2255" spans="1:16" hidden="1" x14ac:dyDescent="0.35">
      <c r="A2255" s="721" t="b">
        <f ca="1">IF(OR(H2255&lt;&gt;"",I2255&lt;&gt;""),TRUE,FALSE)</f>
        <v>0</v>
      </c>
      <c r="B2255" s="721" t="str">
        <f ca="1">IF(COUNTA(G$2253:G2254)=1,"",OFFSET(B2255,-COUNTA(G$2253:G2254)+1,0))</f>
        <v/>
      </c>
      <c r="C2255" s="734" t="str">
        <f ca="1">IF(COUNTA(G$2253:G2254)=1,"",OFFSET(C2255,-COUNTA(G$2253:G2254)+1,0))</f>
        <v/>
      </c>
      <c r="D2255" s="721">
        <f>D2254+1</f>
        <v>-480</v>
      </c>
      <c r="E2255" s="721">
        <f ca="1">COUNTIF(C2250:C2255,C2255)</f>
        <v>5</v>
      </c>
      <c r="F2255" s="721" t="str">
        <f ca="1">IF(C2255=1,9,IF(E2254=MAX(E2253:E2255),F2253+1,F2254))</f>
        <v>row number</v>
      </c>
      <c r="G2255" s="721"/>
      <c r="H2255" s="726" t="str">
        <f ca="1">CHOOSE(E2255,IFERROR(IF(INDIRECT("'WPTM - Section F'!I"&amp;F2255)=0,"",INDIRECT("'WPTM - Section F'!I"&amp;$F2255)),""),IFERROR(IF(INDIRECT("'WPTM - Section F'!K"&amp;F2255)=0,"",INDIRECT("'WPTM - Section F'!K"&amp;$F2255)),""),IFERROR(IF(INDIRECT("'WPTM - Section F'!M"&amp;F2255)=0,"",INDIRECT("'WPTM - Section F'!M"&amp;$F2255)),""),IFERROR(IF(INDIRECT("'WPTM - Section F'!O"&amp;F2255)=0,"",INDIRECT("'WPTM - Section F'!O"&amp;$F2255)),""),IFERROR(IF(INDIRECT("'WPTM - Section F'!Q"&amp;F2255)=0,"",INDIRECT("'WPTM - Section F'!Q"&amp;$F2255)),""),IFERROR(IF(INDIRECT("'WPTM - Section F'!S"&amp;F2255)=0,"",INDIRECT("'WPTM - Section F'!S"&amp;$F2255)),""),IFERROR(IF(INDIRECT("'WPTM - Section F'!U"&amp;F2255)=0,"",INDIRECT("'WPTM - Section F'!U"&amp;$F2255)),""),IFERROR(IF(INDIRECT("'WPTM - Section F'!W"&amp;F2255)=0,"",INDIRECT("'WPTM - Section F'!W"&amp;$F2255)),""))</f>
        <v/>
      </c>
      <c r="I2255" s="726" t="str">
        <f ca="1">CHOOSE(E2255,IFERROR(IF(INDIRECT("'WPTM - Section F'!H"&amp;F2255)=0,"",INDIRECT("'WPTM - Section F'!H"&amp;$F2255)),""),IFERROR(IF(INDIRECT("'WPTM - Section F'!J"&amp;F2255)=0,"",INDIRECT("'WPTM - Section F'!J"&amp;$F2255)),""),IFERROR(IF(INDIRECT("'WPTM - Section F'!L"&amp;F2255)=0,"",INDIRECT("'WPTM - Section F'!L"&amp;$F2255)),""),IFERROR(IF(INDIRECT("'WPTM - Section F'!N"&amp;F2255)=0,"",INDIRECT("'WPTM - Section F'!N"&amp;$F2255)),""),IFERROR(IF(INDIRECT("'WPTM - Section F'!P"&amp;F2255)=0,"",INDIRECT("'WPTM - Section F'!P"&amp;$F2255)),""),IFERROR(IF(INDIRECT("'WPTM - Section F'!R"&amp;F2255)=0,"",INDIRECT("'WPTM - Section F'!R"&amp;$F2255)),""),IFERROR(IF(INDIRECT("'WPTM - Section F'!T"&amp;F2255)=0,"",INDIRECT("'WPTM - Section F'!T"&amp;$F2255)),""),IFERROR(IF(INDIRECT("'WPTM - Section F'!V"&amp;F2255)=0,"",INDIRECT("'WPTM - Section F'!V"&amp;$F2255)),""),)</f>
        <v/>
      </c>
      <c r="J2255" s="521" t="str">
        <f ca="1">IF(ROW()&gt;'Impact Indicator Target Update'!A29,"",INDIRECT("'Impact Indicators - Section B'!A"&amp;'Impact Indicator Target Update'!D29))</f>
        <v/>
      </c>
    </row>
    <row r="2256" spans="1:16" x14ac:dyDescent="0.35">
      <c r="A2256" s="721" t="b">
        <v>0</v>
      </c>
      <c r="B2256" s="721" t="s">
        <v>1587</v>
      </c>
      <c r="C2256" s="734">
        <v>1</v>
      </c>
      <c r="D2256" s="721">
        <f t="shared" ref="D2256:D2319" si="153">D2255+1</f>
        <v>-479</v>
      </c>
      <c r="E2256" s="721">
        <f t="shared" ref="E2256:E2319" ca="1" si="154">COUNTIF(C2251:C2256,C2256)</f>
        <v>1</v>
      </c>
      <c r="F2256" s="721">
        <f t="shared" ref="F2256:F2319" si="155">IF(C2256=1,9,IF(E2255=MAX(E2254:E2256),F2254+1,F2255))</f>
        <v>9</v>
      </c>
      <c r="G2256" s="721" t="s">
        <v>6161</v>
      </c>
      <c r="H2256" s="726"/>
      <c r="I2256" s="726"/>
    </row>
    <row r="2257" spans="1:9" x14ac:dyDescent="0.35">
      <c r="A2257" s="721" t="b">
        <v>0</v>
      </c>
      <c r="B2257" s="721" t="s">
        <v>1588</v>
      </c>
      <c r="C2257" s="734">
        <v>1</v>
      </c>
      <c r="D2257" s="721">
        <f t="shared" si="153"/>
        <v>-478</v>
      </c>
      <c r="E2257" s="721">
        <f t="shared" ca="1" si="154"/>
        <v>2</v>
      </c>
      <c r="F2257" s="721">
        <f t="shared" si="155"/>
        <v>9</v>
      </c>
      <c r="G2257" s="721" t="s">
        <v>6161</v>
      </c>
      <c r="H2257" s="726"/>
      <c r="I2257" s="726"/>
    </row>
    <row r="2258" spans="1:9" x14ac:dyDescent="0.35">
      <c r="A2258" s="721" t="b">
        <v>0</v>
      </c>
      <c r="B2258" s="721" t="s">
        <v>1589</v>
      </c>
      <c r="C2258" s="734">
        <v>1</v>
      </c>
      <c r="D2258" s="721">
        <f t="shared" si="153"/>
        <v>-477</v>
      </c>
      <c r="E2258" s="721">
        <f t="shared" ca="1" si="154"/>
        <v>3</v>
      </c>
      <c r="F2258" s="721">
        <f t="shared" si="155"/>
        <v>9</v>
      </c>
      <c r="G2258" s="721" t="s">
        <v>6161</v>
      </c>
      <c r="H2258" s="726"/>
      <c r="I2258" s="726"/>
    </row>
    <row r="2259" spans="1:9" x14ac:dyDescent="0.35">
      <c r="A2259" s="721" t="b">
        <v>0</v>
      </c>
      <c r="B2259" s="721" t="s">
        <v>1590</v>
      </c>
      <c r="C2259" s="734">
        <v>1</v>
      </c>
      <c r="D2259" s="721">
        <f t="shared" si="153"/>
        <v>-476</v>
      </c>
      <c r="E2259" s="721">
        <f t="shared" ca="1" si="154"/>
        <v>4</v>
      </c>
      <c r="F2259" s="721">
        <f t="shared" si="155"/>
        <v>9</v>
      </c>
      <c r="G2259" s="721" t="s">
        <v>6161</v>
      </c>
      <c r="H2259" s="726"/>
      <c r="I2259" s="726"/>
    </row>
    <row r="2260" spans="1:9" x14ac:dyDescent="0.35">
      <c r="A2260" s="721" t="b">
        <v>0</v>
      </c>
      <c r="B2260" s="721" t="s">
        <v>1591</v>
      </c>
      <c r="C2260" s="734">
        <v>1</v>
      </c>
      <c r="D2260" s="721">
        <f t="shared" si="153"/>
        <v>-475</v>
      </c>
      <c r="E2260" s="721">
        <f t="shared" ca="1" si="154"/>
        <v>5</v>
      </c>
      <c r="F2260" s="721">
        <f t="shared" si="155"/>
        <v>9</v>
      </c>
      <c r="G2260" s="721" t="s">
        <v>6161</v>
      </c>
      <c r="H2260" s="726"/>
      <c r="I2260" s="726"/>
    </row>
    <row r="2261" spans="1:9" x14ac:dyDescent="0.35">
      <c r="A2261" s="721" t="b">
        <v>0</v>
      </c>
      <c r="B2261" s="721" t="s">
        <v>1592</v>
      </c>
      <c r="C2261" s="734">
        <v>1</v>
      </c>
      <c r="D2261" s="721">
        <f t="shared" si="153"/>
        <v>-474</v>
      </c>
      <c r="E2261" s="721">
        <f t="shared" si="154"/>
        <v>6</v>
      </c>
      <c r="F2261" s="721">
        <f t="shared" si="155"/>
        <v>9</v>
      </c>
      <c r="G2261" s="721" t="s">
        <v>6161</v>
      </c>
      <c r="H2261" s="726"/>
      <c r="I2261" s="726"/>
    </row>
    <row r="2262" spans="1:9" x14ac:dyDescent="0.35">
      <c r="A2262" s="721" t="b">
        <v>0</v>
      </c>
      <c r="B2262" s="721" t="s">
        <v>1593</v>
      </c>
      <c r="C2262" s="734">
        <v>2</v>
      </c>
      <c r="D2262" s="721">
        <f t="shared" si="153"/>
        <v>-473</v>
      </c>
      <c r="E2262" s="721">
        <f t="shared" si="154"/>
        <v>1</v>
      </c>
      <c r="F2262" s="721">
        <f t="shared" ca="1" si="155"/>
        <v>10</v>
      </c>
      <c r="G2262" s="721" t="s">
        <v>6162</v>
      </c>
      <c r="H2262" s="726"/>
      <c r="I2262" s="726"/>
    </row>
    <row r="2263" spans="1:9" x14ac:dyDescent="0.35">
      <c r="A2263" s="721" t="b">
        <v>0</v>
      </c>
      <c r="B2263" s="721" t="s">
        <v>1594</v>
      </c>
      <c r="C2263" s="734">
        <v>2</v>
      </c>
      <c r="D2263" s="721">
        <f t="shared" si="153"/>
        <v>-472</v>
      </c>
      <c r="E2263" s="721">
        <f t="shared" si="154"/>
        <v>2</v>
      </c>
      <c r="F2263" s="721">
        <f t="shared" ca="1" si="155"/>
        <v>10</v>
      </c>
      <c r="G2263" s="721" t="s">
        <v>6162</v>
      </c>
      <c r="H2263" s="726"/>
      <c r="I2263" s="726"/>
    </row>
    <row r="2264" spans="1:9" x14ac:dyDescent="0.35">
      <c r="A2264" s="721" t="b">
        <v>0</v>
      </c>
      <c r="B2264" s="721" t="s">
        <v>1595</v>
      </c>
      <c r="C2264" s="734">
        <v>2</v>
      </c>
      <c r="D2264" s="721">
        <f t="shared" si="153"/>
        <v>-471</v>
      </c>
      <c r="E2264" s="721">
        <f t="shared" si="154"/>
        <v>3</v>
      </c>
      <c r="F2264" s="721">
        <f t="shared" ca="1" si="155"/>
        <v>10</v>
      </c>
      <c r="G2264" s="721" t="s">
        <v>6162</v>
      </c>
      <c r="H2264" s="726"/>
      <c r="I2264" s="726"/>
    </row>
    <row r="2265" spans="1:9" x14ac:dyDescent="0.35">
      <c r="A2265" s="721" t="b">
        <v>0</v>
      </c>
      <c r="B2265" s="721" t="s">
        <v>1596</v>
      </c>
      <c r="C2265" s="734">
        <v>2</v>
      </c>
      <c r="D2265" s="721">
        <f t="shared" si="153"/>
        <v>-470</v>
      </c>
      <c r="E2265" s="721">
        <f t="shared" si="154"/>
        <v>4</v>
      </c>
      <c r="F2265" s="721">
        <f t="shared" ca="1" si="155"/>
        <v>10</v>
      </c>
      <c r="G2265" s="721" t="s">
        <v>6162</v>
      </c>
      <c r="H2265" s="726"/>
      <c r="I2265" s="726"/>
    </row>
    <row r="2266" spans="1:9" x14ac:dyDescent="0.35">
      <c r="A2266" s="721" t="b">
        <v>0</v>
      </c>
      <c r="B2266" s="721" t="s">
        <v>1597</v>
      </c>
      <c r="C2266" s="734">
        <v>2</v>
      </c>
      <c r="D2266" s="721">
        <f t="shared" si="153"/>
        <v>-469</v>
      </c>
      <c r="E2266" s="721">
        <f t="shared" si="154"/>
        <v>5</v>
      </c>
      <c r="F2266" s="721">
        <f t="shared" ca="1" si="155"/>
        <v>10</v>
      </c>
      <c r="G2266" s="721" t="s">
        <v>6162</v>
      </c>
      <c r="H2266" s="726"/>
      <c r="I2266" s="726"/>
    </row>
    <row r="2267" spans="1:9" x14ac:dyDescent="0.35">
      <c r="A2267" s="721" t="b">
        <v>0</v>
      </c>
      <c r="B2267" s="721" t="s">
        <v>1598</v>
      </c>
      <c r="C2267" s="734">
        <v>2</v>
      </c>
      <c r="D2267" s="721">
        <f t="shared" si="153"/>
        <v>-468</v>
      </c>
      <c r="E2267" s="721">
        <f t="shared" si="154"/>
        <v>6</v>
      </c>
      <c r="F2267" s="721">
        <f t="shared" ca="1" si="155"/>
        <v>10</v>
      </c>
      <c r="G2267" s="721" t="s">
        <v>6162</v>
      </c>
      <c r="H2267" s="726"/>
      <c r="I2267" s="726"/>
    </row>
    <row r="2268" spans="1:9" x14ac:dyDescent="0.35">
      <c r="A2268" s="721" t="b">
        <v>0</v>
      </c>
      <c r="B2268" s="721" t="s">
        <v>1599</v>
      </c>
      <c r="C2268" s="734">
        <v>3</v>
      </c>
      <c r="D2268" s="721">
        <f t="shared" si="153"/>
        <v>-467</v>
      </c>
      <c r="E2268" s="721">
        <f t="shared" si="154"/>
        <v>1</v>
      </c>
      <c r="F2268" s="721">
        <f t="shared" ca="1" si="155"/>
        <v>11</v>
      </c>
      <c r="G2268" s="721" t="s">
        <v>6163</v>
      </c>
      <c r="H2268" s="726"/>
      <c r="I2268" s="726"/>
    </row>
    <row r="2269" spans="1:9" x14ac:dyDescent="0.35">
      <c r="A2269" s="721" t="b">
        <v>0</v>
      </c>
      <c r="B2269" s="721" t="s">
        <v>1600</v>
      </c>
      <c r="C2269" s="734">
        <v>3</v>
      </c>
      <c r="D2269" s="721">
        <f t="shared" si="153"/>
        <v>-466</v>
      </c>
      <c r="E2269" s="721">
        <f t="shared" si="154"/>
        <v>2</v>
      </c>
      <c r="F2269" s="721">
        <f t="shared" ca="1" si="155"/>
        <v>11</v>
      </c>
      <c r="G2269" s="721" t="s">
        <v>6163</v>
      </c>
      <c r="H2269" s="726"/>
      <c r="I2269" s="726"/>
    </row>
    <row r="2270" spans="1:9" x14ac:dyDescent="0.35">
      <c r="A2270" s="721" t="b">
        <v>0</v>
      </c>
      <c r="B2270" s="721" t="s">
        <v>1601</v>
      </c>
      <c r="C2270" s="734">
        <v>3</v>
      </c>
      <c r="D2270" s="721">
        <f t="shared" si="153"/>
        <v>-465</v>
      </c>
      <c r="E2270" s="721">
        <f t="shared" si="154"/>
        <v>3</v>
      </c>
      <c r="F2270" s="721">
        <f t="shared" ca="1" si="155"/>
        <v>11</v>
      </c>
      <c r="G2270" s="721" t="s">
        <v>6163</v>
      </c>
      <c r="H2270" s="726"/>
      <c r="I2270" s="726"/>
    </row>
    <row r="2271" spans="1:9" x14ac:dyDescent="0.35">
      <c r="A2271" s="721" t="b">
        <v>0</v>
      </c>
      <c r="B2271" s="721" t="s">
        <v>1602</v>
      </c>
      <c r="C2271" s="734">
        <v>3</v>
      </c>
      <c r="D2271" s="721">
        <f t="shared" si="153"/>
        <v>-464</v>
      </c>
      <c r="E2271" s="721">
        <f t="shared" si="154"/>
        <v>4</v>
      </c>
      <c r="F2271" s="721">
        <f t="shared" ca="1" si="155"/>
        <v>11</v>
      </c>
      <c r="G2271" s="721" t="s">
        <v>6163</v>
      </c>
      <c r="H2271" s="726"/>
      <c r="I2271" s="726"/>
    </row>
    <row r="2272" spans="1:9" x14ac:dyDescent="0.35">
      <c r="A2272" s="721" t="b">
        <v>0</v>
      </c>
      <c r="B2272" s="721" t="s">
        <v>1603</v>
      </c>
      <c r="C2272" s="734">
        <v>3</v>
      </c>
      <c r="D2272" s="721">
        <f t="shared" si="153"/>
        <v>-463</v>
      </c>
      <c r="E2272" s="721">
        <f t="shared" si="154"/>
        <v>5</v>
      </c>
      <c r="F2272" s="721">
        <f t="shared" ca="1" si="155"/>
        <v>11</v>
      </c>
      <c r="G2272" s="721" t="s">
        <v>6163</v>
      </c>
      <c r="H2272" s="726"/>
      <c r="I2272" s="726"/>
    </row>
    <row r="2273" spans="1:9" x14ac:dyDescent="0.35">
      <c r="A2273" s="721" t="b">
        <v>0</v>
      </c>
      <c r="B2273" s="721" t="s">
        <v>1604</v>
      </c>
      <c r="C2273" s="734">
        <v>3</v>
      </c>
      <c r="D2273" s="721">
        <f t="shared" si="153"/>
        <v>-462</v>
      </c>
      <c r="E2273" s="721">
        <f t="shared" si="154"/>
        <v>6</v>
      </c>
      <c r="F2273" s="721">
        <f t="shared" ca="1" si="155"/>
        <v>11</v>
      </c>
      <c r="G2273" s="721" t="s">
        <v>6163</v>
      </c>
      <c r="H2273" s="726"/>
      <c r="I2273" s="726"/>
    </row>
    <row r="2274" spans="1:9" x14ac:dyDescent="0.35">
      <c r="A2274" s="721" t="b">
        <v>0</v>
      </c>
      <c r="B2274" s="721" t="s">
        <v>1605</v>
      </c>
      <c r="C2274" s="734">
        <v>4</v>
      </c>
      <c r="D2274" s="721">
        <f t="shared" si="153"/>
        <v>-461</v>
      </c>
      <c r="E2274" s="721">
        <f t="shared" si="154"/>
        <v>1</v>
      </c>
      <c r="F2274" s="721">
        <f t="shared" ca="1" si="155"/>
        <v>12</v>
      </c>
      <c r="G2274" s="721" t="s">
        <v>6164</v>
      </c>
      <c r="H2274" s="726"/>
      <c r="I2274" s="726"/>
    </row>
    <row r="2275" spans="1:9" x14ac:dyDescent="0.35">
      <c r="A2275" s="721" t="b">
        <v>0</v>
      </c>
      <c r="B2275" s="721" t="s">
        <v>1606</v>
      </c>
      <c r="C2275" s="734">
        <v>4</v>
      </c>
      <c r="D2275" s="721">
        <f t="shared" si="153"/>
        <v>-460</v>
      </c>
      <c r="E2275" s="721">
        <f t="shared" si="154"/>
        <v>2</v>
      </c>
      <c r="F2275" s="721">
        <f t="shared" ca="1" si="155"/>
        <v>12</v>
      </c>
      <c r="G2275" s="721" t="s">
        <v>6164</v>
      </c>
      <c r="H2275" s="726"/>
      <c r="I2275" s="726"/>
    </row>
    <row r="2276" spans="1:9" x14ac:dyDescent="0.35">
      <c r="A2276" s="721" t="b">
        <v>0</v>
      </c>
      <c r="B2276" s="721" t="s">
        <v>1607</v>
      </c>
      <c r="C2276" s="734">
        <v>4</v>
      </c>
      <c r="D2276" s="721">
        <f t="shared" si="153"/>
        <v>-459</v>
      </c>
      <c r="E2276" s="721">
        <f t="shared" si="154"/>
        <v>3</v>
      </c>
      <c r="F2276" s="721">
        <f t="shared" ca="1" si="155"/>
        <v>12</v>
      </c>
      <c r="G2276" s="721" t="s">
        <v>6164</v>
      </c>
      <c r="H2276" s="726"/>
      <c r="I2276" s="726"/>
    </row>
    <row r="2277" spans="1:9" x14ac:dyDescent="0.35">
      <c r="A2277" s="721" t="b">
        <v>0</v>
      </c>
      <c r="B2277" s="721" t="s">
        <v>1608</v>
      </c>
      <c r="C2277" s="734">
        <v>4</v>
      </c>
      <c r="D2277" s="721">
        <f t="shared" si="153"/>
        <v>-458</v>
      </c>
      <c r="E2277" s="721">
        <f t="shared" si="154"/>
        <v>4</v>
      </c>
      <c r="F2277" s="721">
        <f t="shared" ca="1" si="155"/>
        <v>12</v>
      </c>
      <c r="G2277" s="721" t="s">
        <v>6164</v>
      </c>
      <c r="H2277" s="726"/>
      <c r="I2277" s="726"/>
    </row>
    <row r="2278" spans="1:9" x14ac:dyDescent="0.35">
      <c r="A2278" s="721" t="b">
        <v>0</v>
      </c>
      <c r="B2278" s="721" t="s">
        <v>1609</v>
      </c>
      <c r="C2278" s="734">
        <v>4</v>
      </c>
      <c r="D2278" s="721">
        <f t="shared" si="153"/>
        <v>-457</v>
      </c>
      <c r="E2278" s="721">
        <f t="shared" si="154"/>
        <v>5</v>
      </c>
      <c r="F2278" s="721">
        <f t="shared" ca="1" si="155"/>
        <v>12</v>
      </c>
      <c r="G2278" s="721" t="s">
        <v>6164</v>
      </c>
      <c r="H2278" s="726"/>
      <c r="I2278" s="726"/>
    </row>
    <row r="2279" spans="1:9" x14ac:dyDescent="0.35">
      <c r="A2279" s="721" t="b">
        <v>0</v>
      </c>
      <c r="B2279" s="721" t="s">
        <v>1610</v>
      </c>
      <c r="C2279" s="734">
        <v>4</v>
      </c>
      <c r="D2279" s="721">
        <f t="shared" si="153"/>
        <v>-456</v>
      </c>
      <c r="E2279" s="721">
        <f t="shared" si="154"/>
        <v>6</v>
      </c>
      <c r="F2279" s="721">
        <f t="shared" ca="1" si="155"/>
        <v>12</v>
      </c>
      <c r="G2279" s="721" t="s">
        <v>6164</v>
      </c>
      <c r="H2279" s="726"/>
      <c r="I2279" s="726"/>
    </row>
    <row r="2280" spans="1:9" x14ac:dyDescent="0.35">
      <c r="A2280" s="721" t="b">
        <v>0</v>
      </c>
      <c r="B2280" s="721" t="s">
        <v>1611</v>
      </c>
      <c r="C2280" s="734">
        <v>5</v>
      </c>
      <c r="D2280" s="721">
        <f t="shared" si="153"/>
        <v>-455</v>
      </c>
      <c r="E2280" s="721">
        <f t="shared" si="154"/>
        <v>1</v>
      </c>
      <c r="F2280" s="721">
        <f t="shared" ca="1" si="155"/>
        <v>13</v>
      </c>
      <c r="G2280" s="721" t="s">
        <v>6165</v>
      </c>
      <c r="H2280" s="726"/>
      <c r="I2280" s="726"/>
    </row>
    <row r="2281" spans="1:9" x14ac:dyDescent="0.35">
      <c r="A2281" s="721" t="b">
        <v>0</v>
      </c>
      <c r="B2281" s="721" t="s">
        <v>1612</v>
      </c>
      <c r="C2281" s="734">
        <v>5</v>
      </c>
      <c r="D2281" s="721">
        <f t="shared" si="153"/>
        <v>-454</v>
      </c>
      <c r="E2281" s="721">
        <f t="shared" si="154"/>
        <v>2</v>
      </c>
      <c r="F2281" s="721">
        <f t="shared" ca="1" si="155"/>
        <v>13</v>
      </c>
      <c r="G2281" s="721" t="s">
        <v>6165</v>
      </c>
      <c r="H2281" s="726"/>
      <c r="I2281" s="726"/>
    </row>
    <row r="2282" spans="1:9" x14ac:dyDescent="0.35">
      <c r="A2282" s="721" t="b">
        <v>0</v>
      </c>
      <c r="B2282" s="721" t="s">
        <v>1613</v>
      </c>
      <c r="C2282" s="734">
        <v>5</v>
      </c>
      <c r="D2282" s="721">
        <f t="shared" si="153"/>
        <v>-453</v>
      </c>
      <c r="E2282" s="721">
        <f t="shared" si="154"/>
        <v>3</v>
      </c>
      <c r="F2282" s="721">
        <f t="shared" ca="1" si="155"/>
        <v>13</v>
      </c>
      <c r="G2282" s="721" t="s">
        <v>6165</v>
      </c>
      <c r="H2282" s="726"/>
      <c r="I2282" s="726"/>
    </row>
    <row r="2283" spans="1:9" x14ac:dyDescent="0.35">
      <c r="A2283" s="721" t="b">
        <v>0</v>
      </c>
      <c r="B2283" s="721" t="s">
        <v>1614</v>
      </c>
      <c r="C2283" s="734">
        <v>5</v>
      </c>
      <c r="D2283" s="721">
        <f t="shared" si="153"/>
        <v>-452</v>
      </c>
      <c r="E2283" s="721">
        <f t="shared" si="154"/>
        <v>4</v>
      </c>
      <c r="F2283" s="721">
        <f t="shared" ca="1" si="155"/>
        <v>13</v>
      </c>
      <c r="G2283" s="721" t="s">
        <v>6165</v>
      </c>
      <c r="H2283" s="726"/>
      <c r="I2283" s="726"/>
    </row>
    <row r="2284" spans="1:9" x14ac:dyDescent="0.35">
      <c r="A2284" s="721" t="b">
        <v>0</v>
      </c>
      <c r="B2284" s="721" t="s">
        <v>1615</v>
      </c>
      <c r="C2284" s="734">
        <v>5</v>
      </c>
      <c r="D2284" s="721">
        <f t="shared" si="153"/>
        <v>-451</v>
      </c>
      <c r="E2284" s="721">
        <f t="shared" si="154"/>
        <v>5</v>
      </c>
      <c r="F2284" s="721">
        <f t="shared" ca="1" si="155"/>
        <v>13</v>
      </c>
      <c r="G2284" s="721" t="s">
        <v>6165</v>
      </c>
      <c r="H2284" s="726"/>
      <c r="I2284" s="726"/>
    </row>
    <row r="2285" spans="1:9" x14ac:dyDescent="0.35">
      <c r="A2285" s="721" t="b">
        <v>0</v>
      </c>
      <c r="B2285" s="721" t="s">
        <v>1616</v>
      </c>
      <c r="C2285" s="734">
        <v>5</v>
      </c>
      <c r="D2285" s="721">
        <f t="shared" si="153"/>
        <v>-450</v>
      </c>
      <c r="E2285" s="721">
        <f t="shared" si="154"/>
        <v>6</v>
      </c>
      <c r="F2285" s="721">
        <f t="shared" ca="1" si="155"/>
        <v>13</v>
      </c>
      <c r="G2285" s="721" t="s">
        <v>6165</v>
      </c>
      <c r="H2285" s="726"/>
      <c r="I2285" s="726"/>
    </row>
    <row r="2286" spans="1:9" x14ac:dyDescent="0.35">
      <c r="A2286" s="721" t="b">
        <v>0</v>
      </c>
      <c r="B2286" s="721" t="s">
        <v>1617</v>
      </c>
      <c r="C2286" s="734">
        <v>6</v>
      </c>
      <c r="D2286" s="721">
        <f t="shared" si="153"/>
        <v>-449</v>
      </c>
      <c r="E2286" s="721">
        <f t="shared" si="154"/>
        <v>1</v>
      </c>
      <c r="F2286" s="721">
        <f t="shared" ca="1" si="155"/>
        <v>14</v>
      </c>
      <c r="G2286" s="721" t="s">
        <v>6166</v>
      </c>
      <c r="H2286" s="726"/>
      <c r="I2286" s="726"/>
    </row>
    <row r="2287" spans="1:9" x14ac:dyDescent="0.35">
      <c r="A2287" s="721" t="b">
        <v>0</v>
      </c>
      <c r="B2287" s="721" t="s">
        <v>1618</v>
      </c>
      <c r="C2287" s="734">
        <v>6</v>
      </c>
      <c r="D2287" s="721">
        <f t="shared" si="153"/>
        <v>-448</v>
      </c>
      <c r="E2287" s="721">
        <f t="shared" si="154"/>
        <v>2</v>
      </c>
      <c r="F2287" s="721">
        <f t="shared" ca="1" si="155"/>
        <v>14</v>
      </c>
      <c r="G2287" s="721" t="s">
        <v>6166</v>
      </c>
      <c r="H2287" s="726"/>
      <c r="I2287" s="726"/>
    </row>
    <row r="2288" spans="1:9" x14ac:dyDescent="0.35">
      <c r="A2288" s="721" t="b">
        <v>0</v>
      </c>
      <c r="B2288" s="721" t="s">
        <v>1619</v>
      </c>
      <c r="C2288" s="734">
        <v>6</v>
      </c>
      <c r="D2288" s="721">
        <f t="shared" si="153"/>
        <v>-447</v>
      </c>
      <c r="E2288" s="721">
        <f t="shared" si="154"/>
        <v>3</v>
      </c>
      <c r="F2288" s="721">
        <f t="shared" ca="1" si="155"/>
        <v>14</v>
      </c>
      <c r="G2288" s="721" t="s">
        <v>6166</v>
      </c>
      <c r="H2288" s="726"/>
      <c r="I2288" s="726"/>
    </row>
    <row r="2289" spans="1:9" x14ac:dyDescent="0.35">
      <c r="A2289" s="721" t="b">
        <v>0</v>
      </c>
      <c r="B2289" s="721" t="s">
        <v>1620</v>
      </c>
      <c r="C2289" s="734">
        <v>6</v>
      </c>
      <c r="D2289" s="721">
        <f t="shared" si="153"/>
        <v>-446</v>
      </c>
      <c r="E2289" s="721">
        <f t="shared" si="154"/>
        <v>4</v>
      </c>
      <c r="F2289" s="721">
        <f t="shared" ca="1" si="155"/>
        <v>14</v>
      </c>
      <c r="G2289" s="721" t="s">
        <v>6166</v>
      </c>
      <c r="H2289" s="726"/>
      <c r="I2289" s="726"/>
    </row>
    <row r="2290" spans="1:9" x14ac:dyDescent="0.35">
      <c r="A2290" s="721" t="b">
        <v>0</v>
      </c>
      <c r="B2290" s="721" t="s">
        <v>1621</v>
      </c>
      <c r="C2290" s="734">
        <v>6</v>
      </c>
      <c r="D2290" s="721">
        <f t="shared" si="153"/>
        <v>-445</v>
      </c>
      <c r="E2290" s="721">
        <f t="shared" si="154"/>
        <v>5</v>
      </c>
      <c r="F2290" s="721">
        <f t="shared" ca="1" si="155"/>
        <v>14</v>
      </c>
      <c r="G2290" s="721" t="s">
        <v>6166</v>
      </c>
      <c r="H2290" s="726"/>
      <c r="I2290" s="726"/>
    </row>
    <row r="2291" spans="1:9" x14ac:dyDescent="0.35">
      <c r="A2291" s="721" t="b">
        <v>0</v>
      </c>
      <c r="B2291" s="721" t="s">
        <v>1622</v>
      </c>
      <c r="C2291" s="734">
        <v>6</v>
      </c>
      <c r="D2291" s="721">
        <f t="shared" si="153"/>
        <v>-444</v>
      </c>
      <c r="E2291" s="721">
        <f t="shared" si="154"/>
        <v>6</v>
      </c>
      <c r="F2291" s="721">
        <f t="shared" ca="1" si="155"/>
        <v>14</v>
      </c>
      <c r="G2291" s="721" t="s">
        <v>6166</v>
      </c>
      <c r="H2291" s="726"/>
      <c r="I2291" s="726"/>
    </row>
    <row r="2292" spans="1:9" x14ac:dyDescent="0.35">
      <c r="A2292" s="721" t="b">
        <v>0</v>
      </c>
      <c r="B2292" s="721" t="s">
        <v>1623</v>
      </c>
      <c r="C2292" s="734">
        <v>7</v>
      </c>
      <c r="D2292" s="721">
        <f t="shared" si="153"/>
        <v>-443</v>
      </c>
      <c r="E2292" s="721">
        <f t="shared" si="154"/>
        <v>1</v>
      </c>
      <c r="F2292" s="721">
        <f t="shared" ca="1" si="155"/>
        <v>15</v>
      </c>
      <c r="G2292" s="721" t="s">
        <v>6167</v>
      </c>
      <c r="H2292" s="726"/>
      <c r="I2292" s="726"/>
    </row>
    <row r="2293" spans="1:9" x14ac:dyDescent="0.35">
      <c r="A2293" s="721" t="b">
        <v>0</v>
      </c>
      <c r="B2293" s="721" t="s">
        <v>1624</v>
      </c>
      <c r="C2293" s="734">
        <v>7</v>
      </c>
      <c r="D2293" s="721">
        <f t="shared" si="153"/>
        <v>-442</v>
      </c>
      <c r="E2293" s="721">
        <f t="shared" si="154"/>
        <v>2</v>
      </c>
      <c r="F2293" s="721">
        <f t="shared" ca="1" si="155"/>
        <v>15</v>
      </c>
      <c r="G2293" s="721" t="s">
        <v>6167</v>
      </c>
      <c r="H2293" s="726"/>
      <c r="I2293" s="726"/>
    </row>
    <row r="2294" spans="1:9" x14ac:dyDescent="0.35">
      <c r="A2294" s="721" t="b">
        <v>0</v>
      </c>
      <c r="B2294" s="721" t="s">
        <v>1625</v>
      </c>
      <c r="C2294" s="734">
        <v>7</v>
      </c>
      <c r="D2294" s="721">
        <f t="shared" si="153"/>
        <v>-441</v>
      </c>
      <c r="E2294" s="721">
        <f t="shared" si="154"/>
        <v>3</v>
      </c>
      <c r="F2294" s="721">
        <f t="shared" ca="1" si="155"/>
        <v>15</v>
      </c>
      <c r="G2294" s="721" t="s">
        <v>6167</v>
      </c>
      <c r="H2294" s="726"/>
      <c r="I2294" s="726"/>
    </row>
    <row r="2295" spans="1:9" x14ac:dyDescent="0.35">
      <c r="A2295" s="721" t="b">
        <v>0</v>
      </c>
      <c r="B2295" s="721" t="s">
        <v>1626</v>
      </c>
      <c r="C2295" s="734">
        <v>7</v>
      </c>
      <c r="D2295" s="721">
        <f t="shared" si="153"/>
        <v>-440</v>
      </c>
      <c r="E2295" s="721">
        <f t="shared" si="154"/>
        <v>4</v>
      </c>
      <c r="F2295" s="721">
        <f t="shared" ca="1" si="155"/>
        <v>15</v>
      </c>
      <c r="G2295" s="721" t="s">
        <v>6167</v>
      </c>
      <c r="H2295" s="726"/>
      <c r="I2295" s="726"/>
    </row>
    <row r="2296" spans="1:9" x14ac:dyDescent="0.35">
      <c r="A2296" s="721" t="b">
        <v>0</v>
      </c>
      <c r="B2296" s="721" t="s">
        <v>1627</v>
      </c>
      <c r="C2296" s="734">
        <v>7</v>
      </c>
      <c r="D2296" s="721">
        <f t="shared" si="153"/>
        <v>-439</v>
      </c>
      <c r="E2296" s="721">
        <f t="shared" si="154"/>
        <v>5</v>
      </c>
      <c r="F2296" s="721">
        <f t="shared" ca="1" si="155"/>
        <v>15</v>
      </c>
      <c r="G2296" s="721" t="s">
        <v>6167</v>
      </c>
      <c r="H2296" s="726"/>
      <c r="I2296" s="726"/>
    </row>
    <row r="2297" spans="1:9" x14ac:dyDescent="0.35">
      <c r="A2297" s="721" t="b">
        <v>0</v>
      </c>
      <c r="B2297" s="721" t="s">
        <v>1628</v>
      </c>
      <c r="C2297" s="734">
        <v>7</v>
      </c>
      <c r="D2297" s="721">
        <f t="shared" si="153"/>
        <v>-438</v>
      </c>
      <c r="E2297" s="721">
        <f t="shared" si="154"/>
        <v>6</v>
      </c>
      <c r="F2297" s="721">
        <f t="shared" ca="1" si="155"/>
        <v>15</v>
      </c>
      <c r="G2297" s="721" t="s">
        <v>6167</v>
      </c>
      <c r="H2297" s="726"/>
      <c r="I2297" s="726"/>
    </row>
    <row r="2298" spans="1:9" x14ac:dyDescent="0.35">
      <c r="A2298" s="721" t="b">
        <v>0</v>
      </c>
      <c r="B2298" s="721" t="s">
        <v>1629</v>
      </c>
      <c r="C2298" s="734">
        <v>8</v>
      </c>
      <c r="D2298" s="721">
        <f t="shared" si="153"/>
        <v>-437</v>
      </c>
      <c r="E2298" s="721">
        <f t="shared" si="154"/>
        <v>1</v>
      </c>
      <c r="F2298" s="721">
        <f t="shared" ca="1" si="155"/>
        <v>16</v>
      </c>
      <c r="G2298" s="721" t="s">
        <v>6168</v>
      </c>
      <c r="H2298" s="726"/>
      <c r="I2298" s="726"/>
    </row>
    <row r="2299" spans="1:9" x14ac:dyDescent="0.35">
      <c r="A2299" s="721" t="b">
        <v>0</v>
      </c>
      <c r="B2299" s="721" t="s">
        <v>1630</v>
      </c>
      <c r="C2299" s="734">
        <v>8</v>
      </c>
      <c r="D2299" s="721">
        <f t="shared" si="153"/>
        <v>-436</v>
      </c>
      <c r="E2299" s="721">
        <f t="shared" si="154"/>
        <v>2</v>
      </c>
      <c r="F2299" s="721">
        <f t="shared" ca="1" si="155"/>
        <v>16</v>
      </c>
      <c r="G2299" s="721" t="s">
        <v>6168</v>
      </c>
      <c r="H2299" s="726"/>
      <c r="I2299" s="726"/>
    </row>
    <row r="2300" spans="1:9" x14ac:dyDescent="0.35">
      <c r="A2300" s="721" t="b">
        <v>0</v>
      </c>
      <c r="B2300" s="721" t="s">
        <v>1631</v>
      </c>
      <c r="C2300" s="734">
        <v>8</v>
      </c>
      <c r="D2300" s="721">
        <f t="shared" si="153"/>
        <v>-435</v>
      </c>
      <c r="E2300" s="721">
        <f t="shared" si="154"/>
        <v>3</v>
      </c>
      <c r="F2300" s="721">
        <f t="shared" ca="1" si="155"/>
        <v>16</v>
      </c>
      <c r="G2300" s="721" t="s">
        <v>6168</v>
      </c>
      <c r="H2300" s="726"/>
      <c r="I2300" s="726"/>
    </row>
    <row r="2301" spans="1:9" x14ac:dyDescent="0.35">
      <c r="A2301" s="721" t="b">
        <v>0</v>
      </c>
      <c r="B2301" s="721" t="s">
        <v>1632</v>
      </c>
      <c r="C2301" s="734">
        <v>8</v>
      </c>
      <c r="D2301" s="721">
        <f t="shared" si="153"/>
        <v>-434</v>
      </c>
      <c r="E2301" s="721">
        <f t="shared" si="154"/>
        <v>4</v>
      </c>
      <c r="F2301" s="721">
        <f t="shared" ca="1" si="155"/>
        <v>16</v>
      </c>
      <c r="G2301" s="721" t="s">
        <v>6168</v>
      </c>
      <c r="H2301" s="726"/>
      <c r="I2301" s="726"/>
    </row>
    <row r="2302" spans="1:9" x14ac:dyDescent="0.35">
      <c r="A2302" s="721" t="b">
        <v>0</v>
      </c>
      <c r="B2302" s="721" t="s">
        <v>1633</v>
      </c>
      <c r="C2302" s="734">
        <v>8</v>
      </c>
      <c r="D2302" s="721">
        <f t="shared" si="153"/>
        <v>-433</v>
      </c>
      <c r="E2302" s="721">
        <f t="shared" si="154"/>
        <v>5</v>
      </c>
      <c r="F2302" s="721">
        <f t="shared" ca="1" si="155"/>
        <v>16</v>
      </c>
      <c r="G2302" s="721" t="s">
        <v>6168</v>
      </c>
      <c r="H2302" s="726"/>
      <c r="I2302" s="726"/>
    </row>
    <row r="2303" spans="1:9" x14ac:dyDescent="0.35">
      <c r="A2303" s="721" t="b">
        <v>0</v>
      </c>
      <c r="B2303" s="721" t="s">
        <v>1634</v>
      </c>
      <c r="C2303" s="734">
        <v>8</v>
      </c>
      <c r="D2303" s="721">
        <f t="shared" si="153"/>
        <v>-432</v>
      </c>
      <c r="E2303" s="721">
        <f t="shared" si="154"/>
        <v>6</v>
      </c>
      <c r="F2303" s="721">
        <f t="shared" ca="1" si="155"/>
        <v>16</v>
      </c>
      <c r="G2303" s="721" t="s">
        <v>6168</v>
      </c>
      <c r="H2303" s="726"/>
      <c r="I2303" s="726"/>
    </row>
    <row r="2304" spans="1:9" x14ac:dyDescent="0.35">
      <c r="A2304" s="721" t="b">
        <v>0</v>
      </c>
      <c r="B2304" s="721" t="s">
        <v>1635</v>
      </c>
      <c r="C2304" s="734">
        <v>9</v>
      </c>
      <c r="D2304" s="721">
        <f t="shared" si="153"/>
        <v>-431</v>
      </c>
      <c r="E2304" s="721">
        <f t="shared" si="154"/>
        <v>1</v>
      </c>
      <c r="F2304" s="721">
        <f t="shared" ca="1" si="155"/>
        <v>17</v>
      </c>
      <c r="G2304" s="721" t="s">
        <v>6169</v>
      </c>
      <c r="H2304" s="726"/>
      <c r="I2304" s="726"/>
    </row>
    <row r="2305" spans="1:9" x14ac:dyDescent="0.35">
      <c r="A2305" s="721" t="b">
        <v>0</v>
      </c>
      <c r="B2305" s="721" t="s">
        <v>1636</v>
      </c>
      <c r="C2305" s="734">
        <v>9</v>
      </c>
      <c r="D2305" s="721">
        <f t="shared" si="153"/>
        <v>-430</v>
      </c>
      <c r="E2305" s="721">
        <f t="shared" si="154"/>
        <v>2</v>
      </c>
      <c r="F2305" s="721">
        <f t="shared" ca="1" si="155"/>
        <v>17</v>
      </c>
      <c r="G2305" s="721" t="s">
        <v>6169</v>
      </c>
      <c r="H2305" s="726"/>
      <c r="I2305" s="726"/>
    </row>
    <row r="2306" spans="1:9" x14ac:dyDescent="0.35">
      <c r="A2306" s="721" t="b">
        <v>0</v>
      </c>
      <c r="B2306" s="721" t="s">
        <v>1637</v>
      </c>
      <c r="C2306" s="734">
        <v>9</v>
      </c>
      <c r="D2306" s="721">
        <f t="shared" si="153"/>
        <v>-429</v>
      </c>
      <c r="E2306" s="721">
        <f t="shared" si="154"/>
        <v>3</v>
      </c>
      <c r="F2306" s="721">
        <f t="shared" ca="1" si="155"/>
        <v>17</v>
      </c>
      <c r="G2306" s="721" t="s">
        <v>6169</v>
      </c>
      <c r="H2306" s="726"/>
      <c r="I2306" s="726"/>
    </row>
    <row r="2307" spans="1:9" x14ac:dyDescent="0.35">
      <c r="A2307" s="721" t="b">
        <v>0</v>
      </c>
      <c r="B2307" s="721" t="s">
        <v>1638</v>
      </c>
      <c r="C2307" s="734">
        <v>9</v>
      </c>
      <c r="D2307" s="721">
        <f t="shared" si="153"/>
        <v>-428</v>
      </c>
      <c r="E2307" s="721">
        <f t="shared" si="154"/>
        <v>4</v>
      </c>
      <c r="F2307" s="721">
        <f t="shared" ca="1" si="155"/>
        <v>17</v>
      </c>
      <c r="G2307" s="721" t="s">
        <v>6169</v>
      </c>
      <c r="H2307" s="726"/>
      <c r="I2307" s="726"/>
    </row>
    <row r="2308" spans="1:9" x14ac:dyDescent="0.35">
      <c r="A2308" s="721" t="b">
        <v>0</v>
      </c>
      <c r="B2308" s="721" t="s">
        <v>1639</v>
      </c>
      <c r="C2308" s="734">
        <v>9</v>
      </c>
      <c r="D2308" s="721">
        <f t="shared" si="153"/>
        <v>-427</v>
      </c>
      <c r="E2308" s="721">
        <f t="shared" si="154"/>
        <v>5</v>
      </c>
      <c r="F2308" s="721">
        <f t="shared" ca="1" si="155"/>
        <v>17</v>
      </c>
      <c r="G2308" s="721" t="s">
        <v>6169</v>
      </c>
      <c r="H2308" s="726"/>
      <c r="I2308" s="726"/>
    </row>
    <row r="2309" spans="1:9" x14ac:dyDescent="0.35">
      <c r="A2309" s="721" t="b">
        <v>0</v>
      </c>
      <c r="B2309" s="721" t="s">
        <v>1640</v>
      </c>
      <c r="C2309" s="734">
        <v>9</v>
      </c>
      <c r="D2309" s="721">
        <f t="shared" si="153"/>
        <v>-426</v>
      </c>
      <c r="E2309" s="721">
        <f t="shared" si="154"/>
        <v>6</v>
      </c>
      <c r="F2309" s="721">
        <f t="shared" ca="1" si="155"/>
        <v>17</v>
      </c>
      <c r="G2309" s="721" t="s">
        <v>6169</v>
      </c>
      <c r="H2309" s="726"/>
      <c r="I2309" s="726"/>
    </row>
    <row r="2310" spans="1:9" x14ac:dyDescent="0.35">
      <c r="A2310" s="721" t="b">
        <v>0</v>
      </c>
      <c r="B2310" s="721" t="s">
        <v>1641</v>
      </c>
      <c r="C2310" s="734">
        <v>10</v>
      </c>
      <c r="D2310" s="721">
        <f t="shared" si="153"/>
        <v>-425</v>
      </c>
      <c r="E2310" s="721">
        <f t="shared" si="154"/>
        <v>1</v>
      </c>
      <c r="F2310" s="721">
        <f t="shared" ca="1" si="155"/>
        <v>18</v>
      </c>
      <c r="G2310" s="721" t="s">
        <v>6170</v>
      </c>
      <c r="H2310" s="726"/>
      <c r="I2310" s="726"/>
    </row>
    <row r="2311" spans="1:9" x14ac:dyDescent="0.35">
      <c r="A2311" s="721" t="b">
        <v>0</v>
      </c>
      <c r="B2311" s="721" t="s">
        <v>1642</v>
      </c>
      <c r="C2311" s="734">
        <v>10</v>
      </c>
      <c r="D2311" s="721">
        <f t="shared" si="153"/>
        <v>-424</v>
      </c>
      <c r="E2311" s="721">
        <f t="shared" si="154"/>
        <v>2</v>
      </c>
      <c r="F2311" s="721">
        <f t="shared" ca="1" si="155"/>
        <v>18</v>
      </c>
      <c r="G2311" s="721" t="s">
        <v>6170</v>
      </c>
      <c r="H2311" s="726"/>
      <c r="I2311" s="726"/>
    </row>
    <row r="2312" spans="1:9" x14ac:dyDescent="0.35">
      <c r="A2312" s="721" t="b">
        <v>0</v>
      </c>
      <c r="B2312" s="721" t="s">
        <v>1643</v>
      </c>
      <c r="C2312" s="734">
        <v>10</v>
      </c>
      <c r="D2312" s="721">
        <f t="shared" si="153"/>
        <v>-423</v>
      </c>
      <c r="E2312" s="721">
        <f t="shared" si="154"/>
        <v>3</v>
      </c>
      <c r="F2312" s="721">
        <f t="shared" ca="1" si="155"/>
        <v>18</v>
      </c>
      <c r="G2312" s="721" t="s">
        <v>6170</v>
      </c>
      <c r="H2312" s="726"/>
      <c r="I2312" s="726"/>
    </row>
    <row r="2313" spans="1:9" x14ac:dyDescent="0.35">
      <c r="A2313" s="721" t="b">
        <v>0</v>
      </c>
      <c r="B2313" s="721" t="s">
        <v>1644</v>
      </c>
      <c r="C2313" s="734">
        <v>10</v>
      </c>
      <c r="D2313" s="721">
        <f t="shared" si="153"/>
        <v>-422</v>
      </c>
      <c r="E2313" s="721">
        <f t="shared" si="154"/>
        <v>4</v>
      </c>
      <c r="F2313" s="721">
        <f t="shared" ca="1" si="155"/>
        <v>18</v>
      </c>
      <c r="G2313" s="721" t="s">
        <v>6170</v>
      </c>
      <c r="H2313" s="726"/>
      <c r="I2313" s="726"/>
    </row>
    <row r="2314" spans="1:9" x14ac:dyDescent="0.35">
      <c r="A2314" s="721" t="b">
        <v>0</v>
      </c>
      <c r="B2314" s="721" t="s">
        <v>1645</v>
      </c>
      <c r="C2314" s="734">
        <v>10</v>
      </c>
      <c r="D2314" s="721">
        <f t="shared" si="153"/>
        <v>-421</v>
      </c>
      <c r="E2314" s="721">
        <f t="shared" si="154"/>
        <v>5</v>
      </c>
      <c r="F2314" s="721">
        <f t="shared" ca="1" si="155"/>
        <v>18</v>
      </c>
      <c r="G2314" s="721" t="s">
        <v>6170</v>
      </c>
      <c r="H2314" s="726"/>
      <c r="I2314" s="726"/>
    </row>
    <row r="2315" spans="1:9" x14ac:dyDescent="0.35">
      <c r="A2315" s="721" t="b">
        <v>0</v>
      </c>
      <c r="B2315" s="721" t="s">
        <v>1646</v>
      </c>
      <c r="C2315" s="734">
        <v>10</v>
      </c>
      <c r="D2315" s="721">
        <f t="shared" si="153"/>
        <v>-420</v>
      </c>
      <c r="E2315" s="721">
        <f t="shared" si="154"/>
        <v>6</v>
      </c>
      <c r="F2315" s="721">
        <f t="shared" ca="1" si="155"/>
        <v>18</v>
      </c>
      <c r="G2315" s="721" t="s">
        <v>6170</v>
      </c>
      <c r="H2315" s="726"/>
      <c r="I2315" s="726"/>
    </row>
    <row r="2316" spans="1:9" x14ac:dyDescent="0.35">
      <c r="A2316" s="721" t="b">
        <v>0</v>
      </c>
      <c r="B2316" s="721" t="s">
        <v>1647</v>
      </c>
      <c r="C2316" s="734">
        <v>11</v>
      </c>
      <c r="D2316" s="721">
        <f t="shared" si="153"/>
        <v>-419</v>
      </c>
      <c r="E2316" s="721">
        <f t="shared" si="154"/>
        <v>1</v>
      </c>
      <c r="F2316" s="721">
        <f t="shared" ca="1" si="155"/>
        <v>19</v>
      </c>
      <c r="G2316" s="721" t="s">
        <v>6171</v>
      </c>
      <c r="H2316" s="726"/>
      <c r="I2316" s="726"/>
    </row>
    <row r="2317" spans="1:9" x14ac:dyDescent="0.35">
      <c r="A2317" s="721" t="b">
        <v>0</v>
      </c>
      <c r="B2317" s="721" t="s">
        <v>1648</v>
      </c>
      <c r="C2317" s="734">
        <v>11</v>
      </c>
      <c r="D2317" s="721">
        <f t="shared" si="153"/>
        <v>-418</v>
      </c>
      <c r="E2317" s="721">
        <f t="shared" si="154"/>
        <v>2</v>
      </c>
      <c r="F2317" s="721">
        <f t="shared" ca="1" si="155"/>
        <v>19</v>
      </c>
      <c r="G2317" s="721" t="s">
        <v>6171</v>
      </c>
      <c r="H2317" s="726"/>
      <c r="I2317" s="726"/>
    </row>
    <row r="2318" spans="1:9" x14ac:dyDescent="0.35">
      <c r="A2318" s="721" t="b">
        <v>0</v>
      </c>
      <c r="B2318" s="721" t="s">
        <v>1649</v>
      </c>
      <c r="C2318" s="734">
        <v>11</v>
      </c>
      <c r="D2318" s="721">
        <f t="shared" si="153"/>
        <v>-417</v>
      </c>
      <c r="E2318" s="721">
        <f t="shared" si="154"/>
        <v>3</v>
      </c>
      <c r="F2318" s="721">
        <f t="shared" ca="1" si="155"/>
        <v>19</v>
      </c>
      <c r="G2318" s="721" t="s">
        <v>6171</v>
      </c>
      <c r="H2318" s="726"/>
      <c r="I2318" s="726"/>
    </row>
    <row r="2319" spans="1:9" x14ac:dyDescent="0.35">
      <c r="A2319" s="721" t="b">
        <v>0</v>
      </c>
      <c r="B2319" s="721" t="s">
        <v>1650</v>
      </c>
      <c r="C2319" s="734">
        <v>11</v>
      </c>
      <c r="D2319" s="721">
        <f t="shared" si="153"/>
        <v>-416</v>
      </c>
      <c r="E2319" s="721">
        <f t="shared" si="154"/>
        <v>4</v>
      </c>
      <c r="F2319" s="721">
        <f t="shared" ca="1" si="155"/>
        <v>19</v>
      </c>
      <c r="G2319" s="721" t="s">
        <v>6171</v>
      </c>
      <c r="H2319" s="726"/>
      <c r="I2319" s="726"/>
    </row>
    <row r="2320" spans="1:9" x14ac:dyDescent="0.35">
      <c r="A2320" s="721" t="b">
        <v>0</v>
      </c>
      <c r="B2320" s="721" t="s">
        <v>1651</v>
      </c>
      <c r="C2320" s="734">
        <v>11</v>
      </c>
      <c r="D2320" s="721">
        <f t="shared" ref="D2320:D2383" si="156">D2319+1</f>
        <v>-415</v>
      </c>
      <c r="E2320" s="721">
        <f t="shared" ref="E2320:E2383" si="157">COUNTIF(C2315:C2320,C2320)</f>
        <v>5</v>
      </c>
      <c r="F2320" s="721">
        <f t="shared" ref="F2320:F2383" ca="1" si="158">IF(C2320=1,9,IF(E2319=MAX(E2318:E2320),F2318+1,F2319))</f>
        <v>19</v>
      </c>
      <c r="G2320" s="721" t="s">
        <v>6171</v>
      </c>
      <c r="H2320" s="726"/>
      <c r="I2320" s="726"/>
    </row>
    <row r="2321" spans="1:9" x14ac:dyDescent="0.35">
      <c r="A2321" s="721" t="b">
        <v>0</v>
      </c>
      <c r="B2321" s="721" t="s">
        <v>1652</v>
      </c>
      <c r="C2321" s="734">
        <v>11</v>
      </c>
      <c r="D2321" s="721">
        <f t="shared" si="156"/>
        <v>-414</v>
      </c>
      <c r="E2321" s="721">
        <f t="shared" si="157"/>
        <v>6</v>
      </c>
      <c r="F2321" s="721">
        <f t="shared" ca="1" si="158"/>
        <v>19</v>
      </c>
      <c r="G2321" s="721" t="s">
        <v>6171</v>
      </c>
      <c r="H2321" s="726"/>
      <c r="I2321" s="726"/>
    </row>
    <row r="2322" spans="1:9" x14ac:dyDescent="0.35">
      <c r="A2322" s="721" t="b">
        <v>0</v>
      </c>
      <c r="B2322" s="721" t="s">
        <v>1653</v>
      </c>
      <c r="C2322" s="734">
        <v>12</v>
      </c>
      <c r="D2322" s="721">
        <f t="shared" si="156"/>
        <v>-413</v>
      </c>
      <c r="E2322" s="721">
        <f t="shared" si="157"/>
        <v>1</v>
      </c>
      <c r="F2322" s="721">
        <f t="shared" ca="1" si="158"/>
        <v>20</v>
      </c>
      <c r="G2322" s="721" t="s">
        <v>6172</v>
      </c>
      <c r="H2322" s="726"/>
      <c r="I2322" s="726"/>
    </row>
    <row r="2323" spans="1:9" x14ac:dyDescent="0.35">
      <c r="A2323" s="721" t="b">
        <v>0</v>
      </c>
      <c r="B2323" s="721" t="s">
        <v>1654</v>
      </c>
      <c r="C2323" s="734">
        <v>12</v>
      </c>
      <c r="D2323" s="721">
        <f t="shared" si="156"/>
        <v>-412</v>
      </c>
      <c r="E2323" s="721">
        <f t="shared" si="157"/>
        <v>2</v>
      </c>
      <c r="F2323" s="721">
        <f t="shared" ca="1" si="158"/>
        <v>20</v>
      </c>
      <c r="G2323" s="721" t="s">
        <v>6172</v>
      </c>
      <c r="H2323" s="726"/>
      <c r="I2323" s="726"/>
    </row>
    <row r="2324" spans="1:9" x14ac:dyDescent="0.35">
      <c r="A2324" s="721" t="b">
        <v>0</v>
      </c>
      <c r="B2324" s="721" t="s">
        <v>1655</v>
      </c>
      <c r="C2324" s="734">
        <v>12</v>
      </c>
      <c r="D2324" s="721">
        <f t="shared" si="156"/>
        <v>-411</v>
      </c>
      <c r="E2324" s="721">
        <f t="shared" si="157"/>
        <v>3</v>
      </c>
      <c r="F2324" s="721">
        <f t="shared" ca="1" si="158"/>
        <v>20</v>
      </c>
      <c r="G2324" s="721" t="s">
        <v>6172</v>
      </c>
      <c r="H2324" s="726"/>
      <c r="I2324" s="726"/>
    </row>
    <row r="2325" spans="1:9" x14ac:dyDescent="0.35">
      <c r="A2325" s="721" t="b">
        <v>0</v>
      </c>
      <c r="B2325" s="721" t="s">
        <v>1656</v>
      </c>
      <c r="C2325" s="734">
        <v>12</v>
      </c>
      <c r="D2325" s="721">
        <f t="shared" si="156"/>
        <v>-410</v>
      </c>
      <c r="E2325" s="721">
        <f t="shared" si="157"/>
        <v>4</v>
      </c>
      <c r="F2325" s="721">
        <f t="shared" ca="1" si="158"/>
        <v>20</v>
      </c>
      <c r="G2325" s="721" t="s">
        <v>6172</v>
      </c>
      <c r="H2325" s="726"/>
      <c r="I2325" s="726"/>
    </row>
    <row r="2326" spans="1:9" x14ac:dyDescent="0.35">
      <c r="A2326" s="721" t="b">
        <v>0</v>
      </c>
      <c r="B2326" s="721" t="s">
        <v>1657</v>
      </c>
      <c r="C2326" s="734">
        <v>12</v>
      </c>
      <c r="D2326" s="721">
        <f t="shared" si="156"/>
        <v>-409</v>
      </c>
      <c r="E2326" s="721">
        <f t="shared" si="157"/>
        <v>5</v>
      </c>
      <c r="F2326" s="721">
        <f t="shared" ca="1" si="158"/>
        <v>20</v>
      </c>
      <c r="G2326" s="721" t="s">
        <v>6172</v>
      </c>
      <c r="H2326" s="726"/>
      <c r="I2326" s="726"/>
    </row>
    <row r="2327" spans="1:9" x14ac:dyDescent="0.35">
      <c r="A2327" s="721" t="b">
        <v>0</v>
      </c>
      <c r="B2327" s="721" t="s">
        <v>1658</v>
      </c>
      <c r="C2327" s="734">
        <v>12</v>
      </c>
      <c r="D2327" s="721">
        <f t="shared" si="156"/>
        <v>-408</v>
      </c>
      <c r="E2327" s="721">
        <f t="shared" si="157"/>
        <v>6</v>
      </c>
      <c r="F2327" s="721">
        <f t="shared" ca="1" si="158"/>
        <v>20</v>
      </c>
      <c r="G2327" s="721" t="s">
        <v>6172</v>
      </c>
      <c r="H2327" s="726"/>
      <c r="I2327" s="726"/>
    </row>
    <row r="2328" spans="1:9" x14ac:dyDescent="0.35">
      <c r="A2328" s="721" t="b">
        <v>0</v>
      </c>
      <c r="B2328" s="721" t="s">
        <v>1659</v>
      </c>
      <c r="C2328" s="734">
        <v>13</v>
      </c>
      <c r="D2328" s="721">
        <f t="shared" si="156"/>
        <v>-407</v>
      </c>
      <c r="E2328" s="721">
        <f t="shared" si="157"/>
        <v>1</v>
      </c>
      <c r="F2328" s="721">
        <f t="shared" ca="1" si="158"/>
        <v>21</v>
      </c>
      <c r="G2328" s="721" t="s">
        <v>6173</v>
      </c>
      <c r="H2328" s="726"/>
      <c r="I2328" s="726"/>
    </row>
    <row r="2329" spans="1:9" x14ac:dyDescent="0.35">
      <c r="A2329" s="721" t="b">
        <v>0</v>
      </c>
      <c r="B2329" s="721" t="s">
        <v>1660</v>
      </c>
      <c r="C2329" s="734">
        <v>13</v>
      </c>
      <c r="D2329" s="721">
        <f t="shared" si="156"/>
        <v>-406</v>
      </c>
      <c r="E2329" s="721">
        <f t="shared" si="157"/>
        <v>2</v>
      </c>
      <c r="F2329" s="721">
        <f t="shared" ca="1" si="158"/>
        <v>21</v>
      </c>
      <c r="G2329" s="721" t="s">
        <v>6173</v>
      </c>
      <c r="H2329" s="726"/>
      <c r="I2329" s="726"/>
    </row>
    <row r="2330" spans="1:9" x14ac:dyDescent="0.35">
      <c r="A2330" s="721" t="b">
        <v>0</v>
      </c>
      <c r="B2330" s="721" t="s">
        <v>1661</v>
      </c>
      <c r="C2330" s="734">
        <v>13</v>
      </c>
      <c r="D2330" s="721">
        <f t="shared" si="156"/>
        <v>-405</v>
      </c>
      <c r="E2330" s="721">
        <f t="shared" si="157"/>
        <v>3</v>
      </c>
      <c r="F2330" s="721">
        <f t="shared" ca="1" si="158"/>
        <v>21</v>
      </c>
      <c r="G2330" s="721" t="s">
        <v>6173</v>
      </c>
      <c r="H2330" s="726"/>
      <c r="I2330" s="726"/>
    </row>
    <row r="2331" spans="1:9" x14ac:dyDescent="0.35">
      <c r="A2331" s="721" t="b">
        <v>0</v>
      </c>
      <c r="B2331" s="721" t="s">
        <v>1662</v>
      </c>
      <c r="C2331" s="734">
        <v>13</v>
      </c>
      <c r="D2331" s="721">
        <f t="shared" si="156"/>
        <v>-404</v>
      </c>
      <c r="E2331" s="721">
        <f t="shared" si="157"/>
        <v>4</v>
      </c>
      <c r="F2331" s="721">
        <f t="shared" ca="1" si="158"/>
        <v>21</v>
      </c>
      <c r="G2331" s="721" t="s">
        <v>6173</v>
      </c>
      <c r="H2331" s="726"/>
      <c r="I2331" s="726"/>
    </row>
    <row r="2332" spans="1:9" x14ac:dyDescent="0.35">
      <c r="A2332" s="721" t="b">
        <v>0</v>
      </c>
      <c r="B2332" s="721" t="s">
        <v>1663</v>
      </c>
      <c r="C2332" s="734">
        <v>13</v>
      </c>
      <c r="D2332" s="721">
        <f t="shared" si="156"/>
        <v>-403</v>
      </c>
      <c r="E2332" s="721">
        <f t="shared" si="157"/>
        <v>5</v>
      </c>
      <c r="F2332" s="721">
        <f t="shared" ca="1" si="158"/>
        <v>21</v>
      </c>
      <c r="G2332" s="721" t="s">
        <v>6173</v>
      </c>
      <c r="H2332" s="726"/>
      <c r="I2332" s="726"/>
    </row>
    <row r="2333" spans="1:9" x14ac:dyDescent="0.35">
      <c r="A2333" s="721" t="b">
        <v>0</v>
      </c>
      <c r="B2333" s="721" t="s">
        <v>1664</v>
      </c>
      <c r="C2333" s="734">
        <v>13</v>
      </c>
      <c r="D2333" s="721">
        <f t="shared" si="156"/>
        <v>-402</v>
      </c>
      <c r="E2333" s="721">
        <f t="shared" si="157"/>
        <v>6</v>
      </c>
      <c r="F2333" s="721">
        <f t="shared" ca="1" si="158"/>
        <v>21</v>
      </c>
      <c r="G2333" s="721" t="s">
        <v>6173</v>
      </c>
      <c r="H2333" s="726"/>
      <c r="I2333" s="726"/>
    </row>
    <row r="2334" spans="1:9" x14ac:dyDescent="0.35">
      <c r="A2334" s="721" t="b">
        <v>0</v>
      </c>
      <c r="B2334" s="721" t="s">
        <v>1665</v>
      </c>
      <c r="C2334" s="734">
        <v>14</v>
      </c>
      <c r="D2334" s="721">
        <f t="shared" si="156"/>
        <v>-401</v>
      </c>
      <c r="E2334" s="721">
        <f t="shared" si="157"/>
        <v>1</v>
      </c>
      <c r="F2334" s="721">
        <f t="shared" ca="1" si="158"/>
        <v>22</v>
      </c>
      <c r="G2334" s="721" t="s">
        <v>6174</v>
      </c>
      <c r="H2334" s="726"/>
      <c r="I2334" s="726"/>
    </row>
    <row r="2335" spans="1:9" x14ac:dyDescent="0.35">
      <c r="A2335" s="721" t="b">
        <v>0</v>
      </c>
      <c r="B2335" s="721" t="s">
        <v>1666</v>
      </c>
      <c r="C2335" s="734">
        <v>14</v>
      </c>
      <c r="D2335" s="721">
        <f t="shared" si="156"/>
        <v>-400</v>
      </c>
      <c r="E2335" s="721">
        <f t="shared" si="157"/>
        <v>2</v>
      </c>
      <c r="F2335" s="721">
        <f t="shared" ca="1" si="158"/>
        <v>22</v>
      </c>
      <c r="G2335" s="721" t="s">
        <v>6174</v>
      </c>
      <c r="H2335" s="726"/>
      <c r="I2335" s="726"/>
    </row>
    <row r="2336" spans="1:9" x14ac:dyDescent="0.35">
      <c r="A2336" s="721" t="b">
        <v>0</v>
      </c>
      <c r="B2336" s="721" t="s">
        <v>1667</v>
      </c>
      <c r="C2336" s="734">
        <v>14</v>
      </c>
      <c r="D2336" s="721">
        <f t="shared" si="156"/>
        <v>-399</v>
      </c>
      <c r="E2336" s="721">
        <f t="shared" si="157"/>
        <v>3</v>
      </c>
      <c r="F2336" s="721">
        <f t="shared" ca="1" si="158"/>
        <v>22</v>
      </c>
      <c r="G2336" s="721" t="s">
        <v>6174</v>
      </c>
      <c r="H2336" s="726"/>
      <c r="I2336" s="726"/>
    </row>
    <row r="2337" spans="1:9" x14ac:dyDescent="0.35">
      <c r="A2337" s="721" t="b">
        <v>0</v>
      </c>
      <c r="B2337" s="721" t="s">
        <v>1668</v>
      </c>
      <c r="C2337" s="734">
        <v>14</v>
      </c>
      <c r="D2337" s="721">
        <f t="shared" si="156"/>
        <v>-398</v>
      </c>
      <c r="E2337" s="721">
        <f t="shared" si="157"/>
        <v>4</v>
      </c>
      <c r="F2337" s="721">
        <f t="shared" ca="1" si="158"/>
        <v>22</v>
      </c>
      <c r="G2337" s="721" t="s">
        <v>6174</v>
      </c>
      <c r="H2337" s="726"/>
      <c r="I2337" s="726"/>
    </row>
    <row r="2338" spans="1:9" x14ac:dyDescent="0.35">
      <c r="A2338" s="721" t="b">
        <v>0</v>
      </c>
      <c r="B2338" s="721" t="s">
        <v>1669</v>
      </c>
      <c r="C2338" s="734">
        <v>14</v>
      </c>
      <c r="D2338" s="721">
        <f t="shared" si="156"/>
        <v>-397</v>
      </c>
      <c r="E2338" s="721">
        <f t="shared" si="157"/>
        <v>5</v>
      </c>
      <c r="F2338" s="721">
        <f t="shared" ca="1" si="158"/>
        <v>22</v>
      </c>
      <c r="G2338" s="721" t="s">
        <v>6174</v>
      </c>
      <c r="H2338" s="726"/>
      <c r="I2338" s="726"/>
    </row>
    <row r="2339" spans="1:9" x14ac:dyDescent="0.35">
      <c r="A2339" s="721" t="b">
        <v>0</v>
      </c>
      <c r="B2339" s="721" t="s">
        <v>1670</v>
      </c>
      <c r="C2339" s="734">
        <v>14</v>
      </c>
      <c r="D2339" s="721">
        <f t="shared" si="156"/>
        <v>-396</v>
      </c>
      <c r="E2339" s="721">
        <f t="shared" si="157"/>
        <v>6</v>
      </c>
      <c r="F2339" s="721">
        <f t="shared" ca="1" si="158"/>
        <v>22</v>
      </c>
      <c r="G2339" s="721" t="s">
        <v>6174</v>
      </c>
      <c r="H2339" s="726"/>
      <c r="I2339" s="726"/>
    </row>
    <row r="2340" spans="1:9" x14ac:dyDescent="0.35">
      <c r="A2340" s="721" t="b">
        <v>0</v>
      </c>
      <c r="B2340" s="721" t="s">
        <v>1671</v>
      </c>
      <c r="C2340" s="734">
        <v>15</v>
      </c>
      <c r="D2340" s="721">
        <f t="shared" si="156"/>
        <v>-395</v>
      </c>
      <c r="E2340" s="721">
        <f t="shared" si="157"/>
        <v>1</v>
      </c>
      <c r="F2340" s="721">
        <f t="shared" ca="1" si="158"/>
        <v>23</v>
      </c>
      <c r="G2340" s="721" t="s">
        <v>6175</v>
      </c>
      <c r="H2340" s="726"/>
      <c r="I2340" s="726"/>
    </row>
    <row r="2341" spans="1:9" x14ac:dyDescent="0.35">
      <c r="A2341" s="721" t="b">
        <v>0</v>
      </c>
      <c r="B2341" s="721" t="s">
        <v>1672</v>
      </c>
      <c r="C2341" s="734">
        <v>15</v>
      </c>
      <c r="D2341" s="721">
        <f t="shared" si="156"/>
        <v>-394</v>
      </c>
      <c r="E2341" s="721">
        <f t="shared" si="157"/>
        <v>2</v>
      </c>
      <c r="F2341" s="721">
        <f t="shared" ca="1" si="158"/>
        <v>23</v>
      </c>
      <c r="G2341" s="721" t="s">
        <v>6175</v>
      </c>
      <c r="H2341" s="726"/>
      <c r="I2341" s="726"/>
    </row>
    <row r="2342" spans="1:9" x14ac:dyDescent="0.35">
      <c r="A2342" s="721" t="b">
        <v>0</v>
      </c>
      <c r="B2342" s="721" t="s">
        <v>1673</v>
      </c>
      <c r="C2342" s="734">
        <v>15</v>
      </c>
      <c r="D2342" s="721">
        <f t="shared" si="156"/>
        <v>-393</v>
      </c>
      <c r="E2342" s="721">
        <f t="shared" si="157"/>
        <v>3</v>
      </c>
      <c r="F2342" s="721">
        <f t="shared" ca="1" si="158"/>
        <v>23</v>
      </c>
      <c r="G2342" s="721" t="s">
        <v>6175</v>
      </c>
      <c r="H2342" s="726"/>
      <c r="I2342" s="726"/>
    </row>
    <row r="2343" spans="1:9" x14ac:dyDescent="0.35">
      <c r="A2343" s="721" t="b">
        <v>0</v>
      </c>
      <c r="B2343" s="721" t="s">
        <v>1674</v>
      </c>
      <c r="C2343" s="734">
        <v>15</v>
      </c>
      <c r="D2343" s="721">
        <f t="shared" si="156"/>
        <v>-392</v>
      </c>
      <c r="E2343" s="721">
        <f t="shared" si="157"/>
        <v>4</v>
      </c>
      <c r="F2343" s="721">
        <f t="shared" ca="1" si="158"/>
        <v>23</v>
      </c>
      <c r="G2343" s="721" t="s">
        <v>6175</v>
      </c>
      <c r="H2343" s="726"/>
      <c r="I2343" s="726"/>
    </row>
    <row r="2344" spans="1:9" x14ac:dyDescent="0.35">
      <c r="A2344" s="721" t="b">
        <v>0</v>
      </c>
      <c r="B2344" s="721" t="s">
        <v>1675</v>
      </c>
      <c r="C2344" s="734">
        <v>15</v>
      </c>
      <c r="D2344" s="721">
        <f t="shared" si="156"/>
        <v>-391</v>
      </c>
      <c r="E2344" s="721">
        <f t="shared" si="157"/>
        <v>5</v>
      </c>
      <c r="F2344" s="721">
        <f t="shared" ca="1" si="158"/>
        <v>23</v>
      </c>
      <c r="G2344" s="721" t="s">
        <v>6175</v>
      </c>
      <c r="H2344" s="726"/>
      <c r="I2344" s="726"/>
    </row>
    <row r="2345" spans="1:9" x14ac:dyDescent="0.35">
      <c r="A2345" s="721" t="b">
        <v>0</v>
      </c>
      <c r="B2345" s="721" t="s">
        <v>1676</v>
      </c>
      <c r="C2345" s="734">
        <v>15</v>
      </c>
      <c r="D2345" s="721">
        <f t="shared" si="156"/>
        <v>-390</v>
      </c>
      <c r="E2345" s="721">
        <f t="shared" si="157"/>
        <v>6</v>
      </c>
      <c r="F2345" s="721">
        <f t="shared" ca="1" si="158"/>
        <v>23</v>
      </c>
      <c r="G2345" s="721" t="s">
        <v>6175</v>
      </c>
      <c r="H2345" s="726"/>
      <c r="I2345" s="726"/>
    </row>
    <row r="2346" spans="1:9" x14ac:dyDescent="0.35">
      <c r="A2346" s="721" t="b">
        <v>0</v>
      </c>
      <c r="B2346" s="721" t="s">
        <v>1677</v>
      </c>
      <c r="C2346" s="734">
        <v>16</v>
      </c>
      <c r="D2346" s="721">
        <f t="shared" si="156"/>
        <v>-389</v>
      </c>
      <c r="E2346" s="721">
        <f t="shared" si="157"/>
        <v>1</v>
      </c>
      <c r="F2346" s="721">
        <f t="shared" ca="1" si="158"/>
        <v>24</v>
      </c>
      <c r="G2346" s="721" t="s">
        <v>6176</v>
      </c>
      <c r="H2346" s="726"/>
      <c r="I2346" s="726"/>
    </row>
    <row r="2347" spans="1:9" x14ac:dyDescent="0.35">
      <c r="A2347" s="721" t="b">
        <v>0</v>
      </c>
      <c r="B2347" s="721" t="s">
        <v>1678</v>
      </c>
      <c r="C2347" s="734">
        <v>16</v>
      </c>
      <c r="D2347" s="721">
        <f t="shared" si="156"/>
        <v>-388</v>
      </c>
      <c r="E2347" s="721">
        <f t="shared" si="157"/>
        <v>2</v>
      </c>
      <c r="F2347" s="721">
        <f t="shared" ca="1" si="158"/>
        <v>24</v>
      </c>
      <c r="G2347" s="721" t="s">
        <v>6176</v>
      </c>
      <c r="H2347" s="726"/>
      <c r="I2347" s="726"/>
    </row>
    <row r="2348" spans="1:9" x14ac:dyDescent="0.35">
      <c r="A2348" s="721" t="b">
        <v>0</v>
      </c>
      <c r="B2348" s="721" t="s">
        <v>1679</v>
      </c>
      <c r="C2348" s="734">
        <v>16</v>
      </c>
      <c r="D2348" s="721">
        <f t="shared" si="156"/>
        <v>-387</v>
      </c>
      <c r="E2348" s="721">
        <f t="shared" si="157"/>
        <v>3</v>
      </c>
      <c r="F2348" s="721">
        <f t="shared" ca="1" si="158"/>
        <v>24</v>
      </c>
      <c r="G2348" s="721" t="s">
        <v>6176</v>
      </c>
      <c r="H2348" s="726"/>
      <c r="I2348" s="726"/>
    </row>
    <row r="2349" spans="1:9" x14ac:dyDescent="0.35">
      <c r="A2349" s="721" t="b">
        <v>0</v>
      </c>
      <c r="B2349" s="721" t="s">
        <v>1680</v>
      </c>
      <c r="C2349" s="734">
        <v>16</v>
      </c>
      <c r="D2349" s="721">
        <f t="shared" si="156"/>
        <v>-386</v>
      </c>
      <c r="E2349" s="721">
        <f t="shared" si="157"/>
        <v>4</v>
      </c>
      <c r="F2349" s="721">
        <f t="shared" ca="1" si="158"/>
        <v>24</v>
      </c>
      <c r="G2349" s="721" t="s">
        <v>6176</v>
      </c>
      <c r="H2349" s="726"/>
      <c r="I2349" s="726"/>
    </row>
    <row r="2350" spans="1:9" x14ac:dyDescent="0.35">
      <c r="A2350" s="721" t="b">
        <v>0</v>
      </c>
      <c r="B2350" s="721" t="s">
        <v>1681</v>
      </c>
      <c r="C2350" s="734">
        <v>16</v>
      </c>
      <c r="D2350" s="721">
        <f t="shared" si="156"/>
        <v>-385</v>
      </c>
      <c r="E2350" s="721">
        <f t="shared" si="157"/>
        <v>5</v>
      </c>
      <c r="F2350" s="721">
        <f t="shared" ca="1" si="158"/>
        <v>24</v>
      </c>
      <c r="G2350" s="721" t="s">
        <v>6176</v>
      </c>
      <c r="H2350" s="726"/>
      <c r="I2350" s="726"/>
    </row>
    <row r="2351" spans="1:9" x14ac:dyDescent="0.35">
      <c r="A2351" s="721" t="b">
        <v>0</v>
      </c>
      <c r="B2351" s="721" t="s">
        <v>1682</v>
      </c>
      <c r="C2351" s="734">
        <v>16</v>
      </c>
      <c r="D2351" s="721">
        <f t="shared" si="156"/>
        <v>-384</v>
      </c>
      <c r="E2351" s="721">
        <f t="shared" si="157"/>
        <v>6</v>
      </c>
      <c r="F2351" s="721">
        <f t="shared" ca="1" si="158"/>
        <v>24</v>
      </c>
      <c r="G2351" s="721" t="s">
        <v>6176</v>
      </c>
      <c r="H2351" s="726"/>
      <c r="I2351" s="726"/>
    </row>
    <row r="2352" spans="1:9" x14ac:dyDescent="0.35">
      <c r="A2352" s="721" t="b">
        <v>0</v>
      </c>
      <c r="B2352" s="721" t="s">
        <v>1683</v>
      </c>
      <c r="C2352" s="734">
        <v>17</v>
      </c>
      <c r="D2352" s="721">
        <f t="shared" si="156"/>
        <v>-383</v>
      </c>
      <c r="E2352" s="721">
        <f t="shared" si="157"/>
        <v>1</v>
      </c>
      <c r="F2352" s="721">
        <f t="shared" ca="1" si="158"/>
        <v>25</v>
      </c>
      <c r="G2352" s="721" t="s">
        <v>6177</v>
      </c>
      <c r="H2352" s="726"/>
      <c r="I2352" s="726"/>
    </row>
    <row r="2353" spans="1:9" x14ac:dyDescent="0.35">
      <c r="A2353" s="721" t="b">
        <v>0</v>
      </c>
      <c r="B2353" s="721" t="s">
        <v>1684</v>
      </c>
      <c r="C2353" s="734">
        <v>17</v>
      </c>
      <c r="D2353" s="721">
        <f t="shared" si="156"/>
        <v>-382</v>
      </c>
      <c r="E2353" s="721">
        <f t="shared" si="157"/>
        <v>2</v>
      </c>
      <c r="F2353" s="721">
        <f t="shared" ca="1" si="158"/>
        <v>25</v>
      </c>
      <c r="G2353" s="721" t="s">
        <v>6177</v>
      </c>
      <c r="H2353" s="726"/>
      <c r="I2353" s="726"/>
    </row>
    <row r="2354" spans="1:9" x14ac:dyDescent="0.35">
      <c r="A2354" s="721" t="b">
        <v>0</v>
      </c>
      <c r="B2354" s="721" t="s">
        <v>1685</v>
      </c>
      <c r="C2354" s="734">
        <v>17</v>
      </c>
      <c r="D2354" s="721">
        <f t="shared" si="156"/>
        <v>-381</v>
      </c>
      <c r="E2354" s="721">
        <f t="shared" si="157"/>
        <v>3</v>
      </c>
      <c r="F2354" s="721">
        <f t="shared" ca="1" si="158"/>
        <v>25</v>
      </c>
      <c r="G2354" s="721" t="s">
        <v>6177</v>
      </c>
      <c r="H2354" s="726"/>
      <c r="I2354" s="726"/>
    </row>
    <row r="2355" spans="1:9" x14ac:dyDescent="0.35">
      <c r="A2355" s="721" t="b">
        <v>0</v>
      </c>
      <c r="B2355" s="721" t="s">
        <v>1686</v>
      </c>
      <c r="C2355" s="734">
        <v>17</v>
      </c>
      <c r="D2355" s="721">
        <f t="shared" si="156"/>
        <v>-380</v>
      </c>
      <c r="E2355" s="721">
        <f t="shared" si="157"/>
        <v>4</v>
      </c>
      <c r="F2355" s="721">
        <f t="shared" ca="1" si="158"/>
        <v>25</v>
      </c>
      <c r="G2355" s="721" t="s">
        <v>6177</v>
      </c>
      <c r="H2355" s="726"/>
      <c r="I2355" s="726"/>
    </row>
    <row r="2356" spans="1:9" x14ac:dyDescent="0.35">
      <c r="A2356" s="721" t="b">
        <v>0</v>
      </c>
      <c r="B2356" s="721" t="s">
        <v>1687</v>
      </c>
      <c r="C2356" s="734">
        <v>17</v>
      </c>
      <c r="D2356" s="721">
        <f t="shared" si="156"/>
        <v>-379</v>
      </c>
      <c r="E2356" s="721">
        <f t="shared" si="157"/>
        <v>5</v>
      </c>
      <c r="F2356" s="721">
        <f t="shared" ca="1" si="158"/>
        <v>25</v>
      </c>
      <c r="G2356" s="721" t="s">
        <v>6177</v>
      </c>
      <c r="H2356" s="726"/>
      <c r="I2356" s="726"/>
    </row>
    <row r="2357" spans="1:9" x14ac:dyDescent="0.35">
      <c r="A2357" s="721" t="b">
        <v>0</v>
      </c>
      <c r="B2357" s="721" t="s">
        <v>1688</v>
      </c>
      <c r="C2357" s="734">
        <v>17</v>
      </c>
      <c r="D2357" s="721">
        <f t="shared" si="156"/>
        <v>-378</v>
      </c>
      <c r="E2357" s="721">
        <f t="shared" si="157"/>
        <v>6</v>
      </c>
      <c r="F2357" s="721">
        <f t="shared" ca="1" si="158"/>
        <v>25</v>
      </c>
      <c r="G2357" s="721" t="s">
        <v>6177</v>
      </c>
      <c r="H2357" s="726"/>
      <c r="I2357" s="726"/>
    </row>
    <row r="2358" spans="1:9" x14ac:dyDescent="0.35">
      <c r="A2358" s="721" t="b">
        <v>0</v>
      </c>
      <c r="B2358" s="721" t="s">
        <v>1689</v>
      </c>
      <c r="C2358" s="734">
        <v>18</v>
      </c>
      <c r="D2358" s="721">
        <f t="shared" si="156"/>
        <v>-377</v>
      </c>
      <c r="E2358" s="721">
        <f t="shared" si="157"/>
        <v>1</v>
      </c>
      <c r="F2358" s="721">
        <f t="shared" ca="1" si="158"/>
        <v>26</v>
      </c>
      <c r="G2358" s="721" t="s">
        <v>6178</v>
      </c>
      <c r="H2358" s="726"/>
      <c r="I2358" s="726"/>
    </row>
    <row r="2359" spans="1:9" x14ac:dyDescent="0.35">
      <c r="A2359" s="721" t="b">
        <v>0</v>
      </c>
      <c r="B2359" s="721" t="s">
        <v>1690</v>
      </c>
      <c r="C2359" s="734">
        <v>18</v>
      </c>
      <c r="D2359" s="721">
        <f t="shared" si="156"/>
        <v>-376</v>
      </c>
      <c r="E2359" s="721">
        <f t="shared" si="157"/>
        <v>2</v>
      </c>
      <c r="F2359" s="721">
        <f t="shared" ca="1" si="158"/>
        <v>26</v>
      </c>
      <c r="G2359" s="721" t="s">
        <v>6178</v>
      </c>
      <c r="H2359" s="726"/>
      <c r="I2359" s="726"/>
    </row>
    <row r="2360" spans="1:9" x14ac:dyDescent="0.35">
      <c r="A2360" s="721" t="b">
        <v>0</v>
      </c>
      <c r="B2360" s="721" t="s">
        <v>1691</v>
      </c>
      <c r="C2360" s="734">
        <v>18</v>
      </c>
      <c r="D2360" s="721">
        <f t="shared" si="156"/>
        <v>-375</v>
      </c>
      <c r="E2360" s="721">
        <f t="shared" si="157"/>
        <v>3</v>
      </c>
      <c r="F2360" s="721">
        <f t="shared" ca="1" si="158"/>
        <v>26</v>
      </c>
      <c r="G2360" s="721" t="s">
        <v>6178</v>
      </c>
      <c r="H2360" s="726"/>
      <c r="I2360" s="726"/>
    </row>
    <row r="2361" spans="1:9" x14ac:dyDescent="0.35">
      <c r="A2361" s="721" t="b">
        <v>0</v>
      </c>
      <c r="B2361" s="721" t="s">
        <v>1692</v>
      </c>
      <c r="C2361" s="734">
        <v>18</v>
      </c>
      <c r="D2361" s="721">
        <f t="shared" si="156"/>
        <v>-374</v>
      </c>
      <c r="E2361" s="721">
        <f t="shared" si="157"/>
        <v>4</v>
      </c>
      <c r="F2361" s="721">
        <f t="shared" ca="1" si="158"/>
        <v>26</v>
      </c>
      <c r="G2361" s="721" t="s">
        <v>6178</v>
      </c>
      <c r="H2361" s="726"/>
      <c r="I2361" s="726"/>
    </row>
    <row r="2362" spans="1:9" x14ac:dyDescent="0.35">
      <c r="A2362" s="721" t="b">
        <v>0</v>
      </c>
      <c r="B2362" s="721" t="s">
        <v>1693</v>
      </c>
      <c r="C2362" s="734">
        <v>18</v>
      </c>
      <c r="D2362" s="721">
        <f t="shared" si="156"/>
        <v>-373</v>
      </c>
      <c r="E2362" s="721">
        <f t="shared" si="157"/>
        <v>5</v>
      </c>
      <c r="F2362" s="721">
        <f t="shared" ca="1" si="158"/>
        <v>26</v>
      </c>
      <c r="G2362" s="721" t="s">
        <v>6178</v>
      </c>
      <c r="H2362" s="726"/>
      <c r="I2362" s="726"/>
    </row>
    <row r="2363" spans="1:9" x14ac:dyDescent="0.35">
      <c r="A2363" s="721" t="b">
        <v>0</v>
      </c>
      <c r="B2363" s="721" t="s">
        <v>1694</v>
      </c>
      <c r="C2363" s="734">
        <v>18</v>
      </c>
      <c r="D2363" s="721">
        <f t="shared" si="156"/>
        <v>-372</v>
      </c>
      <c r="E2363" s="721">
        <f t="shared" si="157"/>
        <v>6</v>
      </c>
      <c r="F2363" s="721">
        <f t="shared" ca="1" si="158"/>
        <v>26</v>
      </c>
      <c r="G2363" s="721" t="s">
        <v>6178</v>
      </c>
      <c r="H2363" s="726"/>
      <c r="I2363" s="726"/>
    </row>
    <row r="2364" spans="1:9" x14ac:dyDescent="0.35">
      <c r="A2364" s="721" t="b">
        <v>0</v>
      </c>
      <c r="B2364" s="721" t="s">
        <v>1695</v>
      </c>
      <c r="C2364" s="734">
        <v>19</v>
      </c>
      <c r="D2364" s="721">
        <f t="shared" si="156"/>
        <v>-371</v>
      </c>
      <c r="E2364" s="721">
        <f t="shared" si="157"/>
        <v>1</v>
      </c>
      <c r="F2364" s="721">
        <f t="shared" ca="1" si="158"/>
        <v>27</v>
      </c>
      <c r="G2364" s="721" t="s">
        <v>6179</v>
      </c>
      <c r="H2364" s="726"/>
      <c r="I2364" s="726"/>
    </row>
    <row r="2365" spans="1:9" x14ac:dyDescent="0.35">
      <c r="A2365" s="721" t="b">
        <v>0</v>
      </c>
      <c r="B2365" s="721" t="s">
        <v>1696</v>
      </c>
      <c r="C2365" s="734">
        <v>19</v>
      </c>
      <c r="D2365" s="721">
        <f t="shared" si="156"/>
        <v>-370</v>
      </c>
      <c r="E2365" s="721">
        <f t="shared" si="157"/>
        <v>2</v>
      </c>
      <c r="F2365" s="721">
        <f t="shared" ca="1" si="158"/>
        <v>27</v>
      </c>
      <c r="G2365" s="721" t="s">
        <v>6179</v>
      </c>
      <c r="H2365" s="726"/>
      <c r="I2365" s="726"/>
    </row>
    <row r="2366" spans="1:9" x14ac:dyDescent="0.35">
      <c r="A2366" s="721" t="b">
        <v>0</v>
      </c>
      <c r="B2366" s="721" t="s">
        <v>1697</v>
      </c>
      <c r="C2366" s="734">
        <v>19</v>
      </c>
      <c r="D2366" s="721">
        <f t="shared" si="156"/>
        <v>-369</v>
      </c>
      <c r="E2366" s="721">
        <f t="shared" si="157"/>
        <v>3</v>
      </c>
      <c r="F2366" s="721">
        <f t="shared" ca="1" si="158"/>
        <v>27</v>
      </c>
      <c r="G2366" s="721" t="s">
        <v>6179</v>
      </c>
      <c r="H2366" s="726"/>
      <c r="I2366" s="726"/>
    </row>
    <row r="2367" spans="1:9" x14ac:dyDescent="0.35">
      <c r="A2367" s="721" t="b">
        <v>0</v>
      </c>
      <c r="B2367" s="721" t="s">
        <v>1698</v>
      </c>
      <c r="C2367" s="734">
        <v>19</v>
      </c>
      <c r="D2367" s="721">
        <f t="shared" si="156"/>
        <v>-368</v>
      </c>
      <c r="E2367" s="721">
        <f t="shared" si="157"/>
        <v>4</v>
      </c>
      <c r="F2367" s="721">
        <f t="shared" ca="1" si="158"/>
        <v>27</v>
      </c>
      <c r="G2367" s="721" t="s">
        <v>6179</v>
      </c>
      <c r="H2367" s="726"/>
      <c r="I2367" s="726"/>
    </row>
    <row r="2368" spans="1:9" x14ac:dyDescent="0.35">
      <c r="A2368" s="721" t="b">
        <v>0</v>
      </c>
      <c r="B2368" s="721" t="s">
        <v>1699</v>
      </c>
      <c r="C2368" s="734">
        <v>19</v>
      </c>
      <c r="D2368" s="721">
        <f t="shared" si="156"/>
        <v>-367</v>
      </c>
      <c r="E2368" s="721">
        <f t="shared" si="157"/>
        <v>5</v>
      </c>
      <c r="F2368" s="721">
        <f t="shared" ca="1" si="158"/>
        <v>27</v>
      </c>
      <c r="G2368" s="721" t="s">
        <v>6179</v>
      </c>
      <c r="H2368" s="726"/>
      <c r="I2368" s="726"/>
    </row>
    <row r="2369" spans="1:9" x14ac:dyDescent="0.35">
      <c r="A2369" s="721" t="b">
        <v>0</v>
      </c>
      <c r="B2369" s="721" t="s">
        <v>1700</v>
      </c>
      <c r="C2369" s="734">
        <v>19</v>
      </c>
      <c r="D2369" s="721">
        <f t="shared" si="156"/>
        <v>-366</v>
      </c>
      <c r="E2369" s="721">
        <f t="shared" si="157"/>
        <v>6</v>
      </c>
      <c r="F2369" s="721">
        <f t="shared" ca="1" si="158"/>
        <v>27</v>
      </c>
      <c r="G2369" s="721" t="s">
        <v>6179</v>
      </c>
      <c r="H2369" s="726"/>
      <c r="I2369" s="726"/>
    </row>
    <row r="2370" spans="1:9" x14ac:dyDescent="0.35">
      <c r="A2370" s="721" t="b">
        <v>0</v>
      </c>
      <c r="B2370" s="721" t="s">
        <v>1701</v>
      </c>
      <c r="C2370" s="734">
        <v>20</v>
      </c>
      <c r="D2370" s="721">
        <f t="shared" si="156"/>
        <v>-365</v>
      </c>
      <c r="E2370" s="721">
        <f t="shared" si="157"/>
        <v>1</v>
      </c>
      <c r="F2370" s="721">
        <f t="shared" ca="1" si="158"/>
        <v>28</v>
      </c>
      <c r="G2370" s="721" t="s">
        <v>6180</v>
      </c>
      <c r="H2370" s="726"/>
      <c r="I2370" s="726"/>
    </row>
    <row r="2371" spans="1:9" x14ac:dyDescent="0.35">
      <c r="A2371" s="721" t="b">
        <v>0</v>
      </c>
      <c r="B2371" s="721" t="s">
        <v>1702</v>
      </c>
      <c r="C2371" s="734">
        <v>20</v>
      </c>
      <c r="D2371" s="721">
        <f t="shared" si="156"/>
        <v>-364</v>
      </c>
      <c r="E2371" s="721">
        <f t="shared" si="157"/>
        <v>2</v>
      </c>
      <c r="F2371" s="721">
        <f t="shared" ca="1" si="158"/>
        <v>28</v>
      </c>
      <c r="G2371" s="721" t="s">
        <v>6180</v>
      </c>
      <c r="H2371" s="726"/>
      <c r="I2371" s="726"/>
    </row>
    <row r="2372" spans="1:9" x14ac:dyDescent="0.35">
      <c r="A2372" s="721" t="b">
        <v>0</v>
      </c>
      <c r="B2372" s="721" t="s">
        <v>1703</v>
      </c>
      <c r="C2372" s="734">
        <v>20</v>
      </c>
      <c r="D2372" s="721">
        <f t="shared" si="156"/>
        <v>-363</v>
      </c>
      <c r="E2372" s="721">
        <f t="shared" si="157"/>
        <v>3</v>
      </c>
      <c r="F2372" s="721">
        <f t="shared" ca="1" si="158"/>
        <v>28</v>
      </c>
      <c r="G2372" s="721" t="s">
        <v>6180</v>
      </c>
      <c r="H2372" s="726"/>
      <c r="I2372" s="726"/>
    </row>
    <row r="2373" spans="1:9" x14ac:dyDescent="0.35">
      <c r="A2373" s="721" t="b">
        <v>0</v>
      </c>
      <c r="B2373" s="721" t="s">
        <v>1704</v>
      </c>
      <c r="C2373" s="734">
        <v>20</v>
      </c>
      <c r="D2373" s="721">
        <f t="shared" si="156"/>
        <v>-362</v>
      </c>
      <c r="E2373" s="721">
        <f t="shared" si="157"/>
        <v>4</v>
      </c>
      <c r="F2373" s="721">
        <f t="shared" ca="1" si="158"/>
        <v>28</v>
      </c>
      <c r="G2373" s="721" t="s">
        <v>6180</v>
      </c>
      <c r="H2373" s="726"/>
      <c r="I2373" s="726"/>
    </row>
    <row r="2374" spans="1:9" x14ac:dyDescent="0.35">
      <c r="A2374" s="721" t="b">
        <v>0</v>
      </c>
      <c r="B2374" s="721" t="s">
        <v>1705</v>
      </c>
      <c r="C2374" s="734">
        <v>20</v>
      </c>
      <c r="D2374" s="721">
        <f t="shared" si="156"/>
        <v>-361</v>
      </c>
      <c r="E2374" s="721">
        <f t="shared" si="157"/>
        <v>5</v>
      </c>
      <c r="F2374" s="721">
        <f t="shared" ca="1" si="158"/>
        <v>28</v>
      </c>
      <c r="G2374" s="721" t="s">
        <v>6180</v>
      </c>
      <c r="H2374" s="726"/>
      <c r="I2374" s="726"/>
    </row>
    <row r="2375" spans="1:9" x14ac:dyDescent="0.35">
      <c r="A2375" s="721" t="b">
        <v>0</v>
      </c>
      <c r="B2375" s="721" t="s">
        <v>1706</v>
      </c>
      <c r="C2375" s="734">
        <v>20</v>
      </c>
      <c r="D2375" s="721">
        <f t="shared" si="156"/>
        <v>-360</v>
      </c>
      <c r="E2375" s="721">
        <f t="shared" si="157"/>
        <v>6</v>
      </c>
      <c r="F2375" s="721">
        <f t="shared" ca="1" si="158"/>
        <v>28</v>
      </c>
      <c r="G2375" s="721" t="s">
        <v>6180</v>
      </c>
      <c r="H2375" s="726"/>
      <c r="I2375" s="726"/>
    </row>
    <row r="2376" spans="1:9" x14ac:dyDescent="0.35">
      <c r="A2376" s="721" t="b">
        <v>0</v>
      </c>
      <c r="B2376" s="721" t="s">
        <v>1707</v>
      </c>
      <c r="C2376" s="734">
        <v>21</v>
      </c>
      <c r="D2376" s="721">
        <f t="shared" si="156"/>
        <v>-359</v>
      </c>
      <c r="E2376" s="721">
        <f t="shared" si="157"/>
        <v>1</v>
      </c>
      <c r="F2376" s="721">
        <f t="shared" ca="1" si="158"/>
        <v>29</v>
      </c>
      <c r="G2376" s="721" t="s">
        <v>6181</v>
      </c>
      <c r="H2376" s="726"/>
      <c r="I2376" s="726"/>
    </row>
    <row r="2377" spans="1:9" x14ac:dyDescent="0.35">
      <c r="A2377" s="721" t="b">
        <v>0</v>
      </c>
      <c r="B2377" s="721" t="s">
        <v>1708</v>
      </c>
      <c r="C2377" s="734">
        <v>21</v>
      </c>
      <c r="D2377" s="721">
        <f t="shared" si="156"/>
        <v>-358</v>
      </c>
      <c r="E2377" s="721">
        <f t="shared" si="157"/>
        <v>2</v>
      </c>
      <c r="F2377" s="721">
        <f t="shared" ca="1" si="158"/>
        <v>29</v>
      </c>
      <c r="G2377" s="721" t="s">
        <v>6181</v>
      </c>
      <c r="H2377" s="726"/>
      <c r="I2377" s="726"/>
    </row>
    <row r="2378" spans="1:9" x14ac:dyDescent="0.35">
      <c r="A2378" s="721" t="b">
        <v>0</v>
      </c>
      <c r="B2378" s="721" t="s">
        <v>1709</v>
      </c>
      <c r="C2378" s="734">
        <v>21</v>
      </c>
      <c r="D2378" s="721">
        <f t="shared" si="156"/>
        <v>-357</v>
      </c>
      <c r="E2378" s="721">
        <f t="shared" si="157"/>
        <v>3</v>
      </c>
      <c r="F2378" s="721">
        <f t="shared" ca="1" si="158"/>
        <v>29</v>
      </c>
      <c r="G2378" s="721" t="s">
        <v>6181</v>
      </c>
      <c r="H2378" s="726"/>
      <c r="I2378" s="726"/>
    </row>
    <row r="2379" spans="1:9" x14ac:dyDescent="0.35">
      <c r="A2379" s="721" t="b">
        <v>0</v>
      </c>
      <c r="B2379" s="721" t="s">
        <v>1710</v>
      </c>
      <c r="C2379" s="734">
        <v>21</v>
      </c>
      <c r="D2379" s="721">
        <f t="shared" si="156"/>
        <v>-356</v>
      </c>
      <c r="E2379" s="721">
        <f t="shared" si="157"/>
        <v>4</v>
      </c>
      <c r="F2379" s="721">
        <f t="shared" ca="1" si="158"/>
        <v>29</v>
      </c>
      <c r="G2379" s="721" t="s">
        <v>6181</v>
      </c>
      <c r="H2379" s="726"/>
      <c r="I2379" s="726"/>
    </row>
    <row r="2380" spans="1:9" x14ac:dyDescent="0.35">
      <c r="A2380" s="721" t="b">
        <v>0</v>
      </c>
      <c r="B2380" s="721" t="s">
        <v>1711</v>
      </c>
      <c r="C2380" s="734">
        <v>21</v>
      </c>
      <c r="D2380" s="721">
        <f t="shared" si="156"/>
        <v>-355</v>
      </c>
      <c r="E2380" s="721">
        <f t="shared" si="157"/>
        <v>5</v>
      </c>
      <c r="F2380" s="721">
        <f t="shared" ca="1" si="158"/>
        <v>29</v>
      </c>
      <c r="G2380" s="721" t="s">
        <v>6181</v>
      </c>
      <c r="H2380" s="726"/>
      <c r="I2380" s="726"/>
    </row>
    <row r="2381" spans="1:9" x14ac:dyDescent="0.35">
      <c r="A2381" s="721" t="b">
        <v>0</v>
      </c>
      <c r="B2381" s="721" t="s">
        <v>1712</v>
      </c>
      <c r="C2381" s="734">
        <v>21</v>
      </c>
      <c r="D2381" s="721">
        <f t="shared" si="156"/>
        <v>-354</v>
      </c>
      <c r="E2381" s="721">
        <f t="shared" si="157"/>
        <v>6</v>
      </c>
      <c r="F2381" s="721">
        <f t="shared" ca="1" si="158"/>
        <v>29</v>
      </c>
      <c r="G2381" s="721" t="s">
        <v>6181</v>
      </c>
      <c r="H2381" s="726"/>
      <c r="I2381" s="726"/>
    </row>
    <row r="2382" spans="1:9" x14ac:dyDescent="0.35">
      <c r="A2382" s="721" t="b">
        <v>0</v>
      </c>
      <c r="B2382" s="721" t="s">
        <v>1713</v>
      </c>
      <c r="C2382" s="734">
        <v>22</v>
      </c>
      <c r="D2382" s="721">
        <f t="shared" si="156"/>
        <v>-353</v>
      </c>
      <c r="E2382" s="721">
        <f t="shared" si="157"/>
        <v>1</v>
      </c>
      <c r="F2382" s="721">
        <f t="shared" ca="1" si="158"/>
        <v>30</v>
      </c>
      <c r="G2382" s="721" t="s">
        <v>6182</v>
      </c>
      <c r="H2382" s="726"/>
      <c r="I2382" s="726"/>
    </row>
    <row r="2383" spans="1:9" x14ac:dyDescent="0.35">
      <c r="A2383" s="721" t="b">
        <v>0</v>
      </c>
      <c r="B2383" s="721" t="s">
        <v>1714</v>
      </c>
      <c r="C2383" s="734">
        <v>22</v>
      </c>
      <c r="D2383" s="721">
        <f t="shared" si="156"/>
        <v>-352</v>
      </c>
      <c r="E2383" s="721">
        <f t="shared" si="157"/>
        <v>2</v>
      </c>
      <c r="F2383" s="721">
        <f t="shared" ca="1" si="158"/>
        <v>30</v>
      </c>
      <c r="G2383" s="721" t="s">
        <v>6182</v>
      </c>
      <c r="H2383" s="726"/>
      <c r="I2383" s="726"/>
    </row>
    <row r="2384" spans="1:9" x14ac:dyDescent="0.35">
      <c r="A2384" s="721" t="b">
        <v>0</v>
      </c>
      <c r="B2384" s="721" t="s">
        <v>1715</v>
      </c>
      <c r="C2384" s="734">
        <v>22</v>
      </c>
      <c r="D2384" s="721">
        <f t="shared" ref="D2384:D2447" si="159">D2383+1</f>
        <v>-351</v>
      </c>
      <c r="E2384" s="721">
        <f t="shared" ref="E2384:E2447" si="160">COUNTIF(C2379:C2384,C2384)</f>
        <v>3</v>
      </c>
      <c r="F2384" s="721">
        <f t="shared" ref="F2384:F2447" ca="1" si="161">IF(C2384=1,9,IF(E2383=MAX(E2382:E2384),F2382+1,F2383))</f>
        <v>30</v>
      </c>
      <c r="G2384" s="721" t="s">
        <v>6182</v>
      </c>
      <c r="H2384" s="726"/>
      <c r="I2384" s="726"/>
    </row>
    <row r="2385" spans="1:9" x14ac:dyDescent="0.35">
      <c r="A2385" s="721" t="b">
        <v>0</v>
      </c>
      <c r="B2385" s="721" t="s">
        <v>1716</v>
      </c>
      <c r="C2385" s="734">
        <v>22</v>
      </c>
      <c r="D2385" s="721">
        <f t="shared" si="159"/>
        <v>-350</v>
      </c>
      <c r="E2385" s="721">
        <f t="shared" si="160"/>
        <v>4</v>
      </c>
      <c r="F2385" s="721">
        <f t="shared" ca="1" si="161"/>
        <v>30</v>
      </c>
      <c r="G2385" s="721" t="s">
        <v>6182</v>
      </c>
      <c r="H2385" s="726"/>
      <c r="I2385" s="726"/>
    </row>
    <row r="2386" spans="1:9" x14ac:dyDescent="0.35">
      <c r="A2386" s="721" t="b">
        <v>0</v>
      </c>
      <c r="B2386" s="721" t="s">
        <v>1717</v>
      </c>
      <c r="C2386" s="734">
        <v>22</v>
      </c>
      <c r="D2386" s="721">
        <f t="shared" si="159"/>
        <v>-349</v>
      </c>
      <c r="E2386" s="721">
        <f t="shared" si="160"/>
        <v>5</v>
      </c>
      <c r="F2386" s="721">
        <f t="shared" ca="1" si="161"/>
        <v>30</v>
      </c>
      <c r="G2386" s="721" t="s">
        <v>6182</v>
      </c>
      <c r="H2386" s="726"/>
      <c r="I2386" s="726"/>
    </row>
    <row r="2387" spans="1:9" x14ac:dyDescent="0.35">
      <c r="A2387" s="721" t="b">
        <v>0</v>
      </c>
      <c r="B2387" s="721" t="s">
        <v>1718</v>
      </c>
      <c r="C2387" s="734">
        <v>22</v>
      </c>
      <c r="D2387" s="721">
        <f t="shared" si="159"/>
        <v>-348</v>
      </c>
      <c r="E2387" s="721">
        <f t="shared" si="160"/>
        <v>6</v>
      </c>
      <c r="F2387" s="721">
        <f t="shared" ca="1" si="161"/>
        <v>30</v>
      </c>
      <c r="G2387" s="721" t="s">
        <v>6182</v>
      </c>
      <c r="H2387" s="726"/>
      <c r="I2387" s="726"/>
    </row>
    <row r="2388" spans="1:9" x14ac:dyDescent="0.35">
      <c r="A2388" s="721" t="b">
        <v>0</v>
      </c>
      <c r="B2388" s="721" t="s">
        <v>1719</v>
      </c>
      <c r="C2388" s="734">
        <v>23</v>
      </c>
      <c r="D2388" s="721">
        <f t="shared" si="159"/>
        <v>-347</v>
      </c>
      <c r="E2388" s="721">
        <f t="shared" si="160"/>
        <v>1</v>
      </c>
      <c r="F2388" s="721">
        <f t="shared" ca="1" si="161"/>
        <v>31</v>
      </c>
      <c r="G2388" s="721" t="s">
        <v>6183</v>
      </c>
      <c r="H2388" s="726"/>
      <c r="I2388" s="726"/>
    </row>
    <row r="2389" spans="1:9" x14ac:dyDescent="0.35">
      <c r="A2389" s="721" t="b">
        <v>0</v>
      </c>
      <c r="B2389" s="721" t="s">
        <v>1720</v>
      </c>
      <c r="C2389" s="734">
        <v>23</v>
      </c>
      <c r="D2389" s="721">
        <f t="shared" si="159"/>
        <v>-346</v>
      </c>
      <c r="E2389" s="721">
        <f t="shared" si="160"/>
        <v>2</v>
      </c>
      <c r="F2389" s="721">
        <f t="shared" ca="1" si="161"/>
        <v>31</v>
      </c>
      <c r="G2389" s="721" t="s">
        <v>6183</v>
      </c>
      <c r="H2389" s="726"/>
      <c r="I2389" s="726"/>
    </row>
    <row r="2390" spans="1:9" x14ac:dyDescent="0.35">
      <c r="A2390" s="721" t="b">
        <v>0</v>
      </c>
      <c r="B2390" s="721" t="s">
        <v>1721</v>
      </c>
      <c r="C2390" s="734">
        <v>23</v>
      </c>
      <c r="D2390" s="721">
        <f t="shared" si="159"/>
        <v>-345</v>
      </c>
      <c r="E2390" s="721">
        <f t="shared" si="160"/>
        <v>3</v>
      </c>
      <c r="F2390" s="721">
        <f t="shared" ca="1" si="161"/>
        <v>31</v>
      </c>
      <c r="G2390" s="721" t="s">
        <v>6183</v>
      </c>
      <c r="H2390" s="726"/>
      <c r="I2390" s="726"/>
    </row>
    <row r="2391" spans="1:9" x14ac:dyDescent="0.35">
      <c r="A2391" s="721" t="b">
        <v>0</v>
      </c>
      <c r="B2391" s="721" t="s">
        <v>1722</v>
      </c>
      <c r="C2391" s="734">
        <v>23</v>
      </c>
      <c r="D2391" s="721">
        <f t="shared" si="159"/>
        <v>-344</v>
      </c>
      <c r="E2391" s="721">
        <f t="shared" si="160"/>
        <v>4</v>
      </c>
      <c r="F2391" s="721">
        <f t="shared" ca="1" si="161"/>
        <v>31</v>
      </c>
      <c r="G2391" s="721" t="s">
        <v>6183</v>
      </c>
      <c r="H2391" s="726"/>
      <c r="I2391" s="726"/>
    </row>
    <row r="2392" spans="1:9" x14ac:dyDescent="0.35">
      <c r="A2392" s="721" t="b">
        <v>0</v>
      </c>
      <c r="B2392" s="721" t="s">
        <v>1723</v>
      </c>
      <c r="C2392" s="734">
        <v>23</v>
      </c>
      <c r="D2392" s="721">
        <f t="shared" si="159"/>
        <v>-343</v>
      </c>
      <c r="E2392" s="721">
        <f t="shared" si="160"/>
        <v>5</v>
      </c>
      <c r="F2392" s="721">
        <f t="shared" ca="1" si="161"/>
        <v>31</v>
      </c>
      <c r="G2392" s="721" t="s">
        <v>6183</v>
      </c>
      <c r="H2392" s="726"/>
      <c r="I2392" s="726"/>
    </row>
    <row r="2393" spans="1:9" x14ac:dyDescent="0.35">
      <c r="A2393" s="721" t="b">
        <v>0</v>
      </c>
      <c r="B2393" s="721" t="s">
        <v>1724</v>
      </c>
      <c r="C2393" s="734">
        <v>23</v>
      </c>
      <c r="D2393" s="721">
        <f t="shared" si="159"/>
        <v>-342</v>
      </c>
      <c r="E2393" s="721">
        <f t="shared" si="160"/>
        <v>6</v>
      </c>
      <c r="F2393" s="721">
        <f t="shared" ca="1" si="161"/>
        <v>31</v>
      </c>
      <c r="G2393" s="721" t="s">
        <v>6183</v>
      </c>
      <c r="H2393" s="726"/>
      <c r="I2393" s="726"/>
    </row>
    <row r="2394" spans="1:9" x14ac:dyDescent="0.35">
      <c r="A2394" s="721" t="b">
        <v>0</v>
      </c>
      <c r="B2394" s="721" t="s">
        <v>1725</v>
      </c>
      <c r="C2394" s="734">
        <v>24</v>
      </c>
      <c r="D2394" s="721">
        <f t="shared" si="159"/>
        <v>-341</v>
      </c>
      <c r="E2394" s="721">
        <f t="shared" si="160"/>
        <v>1</v>
      </c>
      <c r="F2394" s="721">
        <f t="shared" ca="1" si="161"/>
        <v>32</v>
      </c>
      <c r="G2394" s="721" t="s">
        <v>6184</v>
      </c>
      <c r="H2394" s="726"/>
      <c r="I2394" s="726"/>
    </row>
    <row r="2395" spans="1:9" x14ac:dyDescent="0.35">
      <c r="A2395" s="721" t="b">
        <v>0</v>
      </c>
      <c r="B2395" s="721" t="s">
        <v>1726</v>
      </c>
      <c r="C2395" s="734">
        <v>24</v>
      </c>
      <c r="D2395" s="721">
        <f t="shared" si="159"/>
        <v>-340</v>
      </c>
      <c r="E2395" s="721">
        <f t="shared" si="160"/>
        <v>2</v>
      </c>
      <c r="F2395" s="721">
        <f t="shared" ca="1" si="161"/>
        <v>32</v>
      </c>
      <c r="G2395" s="721" t="s">
        <v>6184</v>
      </c>
      <c r="H2395" s="726"/>
      <c r="I2395" s="726"/>
    </row>
    <row r="2396" spans="1:9" x14ac:dyDescent="0.35">
      <c r="A2396" s="721" t="b">
        <v>0</v>
      </c>
      <c r="B2396" s="721" t="s">
        <v>1727</v>
      </c>
      <c r="C2396" s="734">
        <v>24</v>
      </c>
      <c r="D2396" s="721">
        <f t="shared" si="159"/>
        <v>-339</v>
      </c>
      <c r="E2396" s="721">
        <f t="shared" si="160"/>
        <v>3</v>
      </c>
      <c r="F2396" s="721">
        <f t="shared" ca="1" si="161"/>
        <v>32</v>
      </c>
      <c r="G2396" s="721" t="s">
        <v>6184</v>
      </c>
      <c r="H2396" s="726"/>
      <c r="I2396" s="726"/>
    </row>
    <row r="2397" spans="1:9" x14ac:dyDescent="0.35">
      <c r="A2397" s="721" t="b">
        <v>0</v>
      </c>
      <c r="B2397" s="721" t="s">
        <v>1728</v>
      </c>
      <c r="C2397" s="734">
        <v>24</v>
      </c>
      <c r="D2397" s="721">
        <f t="shared" si="159"/>
        <v>-338</v>
      </c>
      <c r="E2397" s="721">
        <f t="shared" si="160"/>
        <v>4</v>
      </c>
      <c r="F2397" s="721">
        <f t="shared" ca="1" si="161"/>
        <v>32</v>
      </c>
      <c r="G2397" s="721" t="s">
        <v>6184</v>
      </c>
      <c r="H2397" s="726"/>
      <c r="I2397" s="726"/>
    </row>
    <row r="2398" spans="1:9" x14ac:dyDescent="0.35">
      <c r="A2398" s="721" t="b">
        <v>0</v>
      </c>
      <c r="B2398" s="721" t="s">
        <v>1729</v>
      </c>
      <c r="C2398" s="734">
        <v>24</v>
      </c>
      <c r="D2398" s="721">
        <f t="shared" si="159"/>
        <v>-337</v>
      </c>
      <c r="E2398" s="721">
        <f t="shared" si="160"/>
        <v>5</v>
      </c>
      <c r="F2398" s="721">
        <f t="shared" ca="1" si="161"/>
        <v>32</v>
      </c>
      <c r="G2398" s="721" t="s">
        <v>6184</v>
      </c>
      <c r="H2398" s="726"/>
      <c r="I2398" s="726"/>
    </row>
    <row r="2399" spans="1:9" x14ac:dyDescent="0.35">
      <c r="A2399" s="721" t="b">
        <v>0</v>
      </c>
      <c r="B2399" s="721" t="s">
        <v>1730</v>
      </c>
      <c r="C2399" s="734">
        <v>24</v>
      </c>
      <c r="D2399" s="721">
        <f t="shared" si="159"/>
        <v>-336</v>
      </c>
      <c r="E2399" s="721">
        <f t="shared" si="160"/>
        <v>6</v>
      </c>
      <c r="F2399" s="721">
        <f t="shared" ca="1" si="161"/>
        <v>32</v>
      </c>
      <c r="G2399" s="721" t="s">
        <v>6184</v>
      </c>
      <c r="H2399" s="726"/>
      <c r="I2399" s="726"/>
    </row>
    <row r="2400" spans="1:9" x14ac:dyDescent="0.35">
      <c r="A2400" s="721" t="b">
        <v>0</v>
      </c>
      <c r="B2400" s="721" t="s">
        <v>1731</v>
      </c>
      <c r="C2400" s="734">
        <v>25</v>
      </c>
      <c r="D2400" s="721">
        <f t="shared" si="159"/>
        <v>-335</v>
      </c>
      <c r="E2400" s="721">
        <f t="shared" si="160"/>
        <v>1</v>
      </c>
      <c r="F2400" s="721">
        <f t="shared" ca="1" si="161"/>
        <v>33</v>
      </c>
      <c r="G2400" s="721" t="s">
        <v>6185</v>
      </c>
      <c r="H2400" s="726"/>
      <c r="I2400" s="726"/>
    </row>
    <row r="2401" spans="1:9" x14ac:dyDescent="0.35">
      <c r="A2401" s="721" t="b">
        <v>0</v>
      </c>
      <c r="B2401" s="721" t="s">
        <v>1732</v>
      </c>
      <c r="C2401" s="734">
        <v>25</v>
      </c>
      <c r="D2401" s="721">
        <f t="shared" si="159"/>
        <v>-334</v>
      </c>
      <c r="E2401" s="721">
        <f t="shared" si="160"/>
        <v>2</v>
      </c>
      <c r="F2401" s="721">
        <f t="shared" ca="1" si="161"/>
        <v>33</v>
      </c>
      <c r="G2401" s="721" t="s">
        <v>6185</v>
      </c>
      <c r="H2401" s="726"/>
      <c r="I2401" s="726"/>
    </row>
    <row r="2402" spans="1:9" x14ac:dyDescent="0.35">
      <c r="A2402" s="721" t="b">
        <v>0</v>
      </c>
      <c r="B2402" s="721" t="s">
        <v>1733</v>
      </c>
      <c r="C2402" s="734">
        <v>25</v>
      </c>
      <c r="D2402" s="721">
        <f t="shared" si="159"/>
        <v>-333</v>
      </c>
      <c r="E2402" s="721">
        <f t="shared" si="160"/>
        <v>3</v>
      </c>
      <c r="F2402" s="721">
        <f t="shared" ca="1" si="161"/>
        <v>33</v>
      </c>
      <c r="G2402" s="721" t="s">
        <v>6185</v>
      </c>
      <c r="H2402" s="726"/>
      <c r="I2402" s="726"/>
    </row>
    <row r="2403" spans="1:9" x14ac:dyDescent="0.35">
      <c r="A2403" s="721" t="b">
        <v>0</v>
      </c>
      <c r="B2403" s="721" t="s">
        <v>1734</v>
      </c>
      <c r="C2403" s="734">
        <v>25</v>
      </c>
      <c r="D2403" s="721">
        <f t="shared" si="159"/>
        <v>-332</v>
      </c>
      <c r="E2403" s="721">
        <f t="shared" si="160"/>
        <v>4</v>
      </c>
      <c r="F2403" s="721">
        <f t="shared" ca="1" si="161"/>
        <v>33</v>
      </c>
      <c r="G2403" s="721" t="s">
        <v>6185</v>
      </c>
      <c r="H2403" s="726"/>
      <c r="I2403" s="726"/>
    </row>
    <row r="2404" spans="1:9" x14ac:dyDescent="0.35">
      <c r="A2404" s="721" t="b">
        <v>0</v>
      </c>
      <c r="B2404" s="721" t="s">
        <v>1735</v>
      </c>
      <c r="C2404" s="734">
        <v>25</v>
      </c>
      <c r="D2404" s="721">
        <f t="shared" si="159"/>
        <v>-331</v>
      </c>
      <c r="E2404" s="721">
        <f t="shared" si="160"/>
        <v>5</v>
      </c>
      <c r="F2404" s="721">
        <f t="shared" ca="1" si="161"/>
        <v>33</v>
      </c>
      <c r="G2404" s="721" t="s">
        <v>6185</v>
      </c>
      <c r="H2404" s="726"/>
      <c r="I2404" s="726"/>
    </row>
    <row r="2405" spans="1:9" x14ac:dyDescent="0.35">
      <c r="A2405" s="721" t="b">
        <v>0</v>
      </c>
      <c r="B2405" s="721" t="s">
        <v>1736</v>
      </c>
      <c r="C2405" s="734">
        <v>25</v>
      </c>
      <c r="D2405" s="721">
        <f t="shared" si="159"/>
        <v>-330</v>
      </c>
      <c r="E2405" s="721">
        <f t="shared" si="160"/>
        <v>6</v>
      </c>
      <c r="F2405" s="721">
        <f t="shared" ca="1" si="161"/>
        <v>33</v>
      </c>
      <c r="G2405" s="721" t="s">
        <v>6185</v>
      </c>
      <c r="H2405" s="726"/>
      <c r="I2405" s="726"/>
    </row>
    <row r="2406" spans="1:9" x14ac:dyDescent="0.35">
      <c r="A2406" s="721" t="b">
        <v>0</v>
      </c>
      <c r="B2406" s="721" t="s">
        <v>1737</v>
      </c>
      <c r="C2406" s="734">
        <v>26</v>
      </c>
      <c r="D2406" s="721">
        <f t="shared" si="159"/>
        <v>-329</v>
      </c>
      <c r="E2406" s="721">
        <f t="shared" si="160"/>
        <v>1</v>
      </c>
      <c r="F2406" s="721">
        <f t="shared" ca="1" si="161"/>
        <v>34</v>
      </c>
      <c r="G2406" s="721" t="s">
        <v>6186</v>
      </c>
      <c r="H2406" s="726"/>
      <c r="I2406" s="726"/>
    </row>
    <row r="2407" spans="1:9" x14ac:dyDescent="0.35">
      <c r="A2407" s="721" t="b">
        <v>0</v>
      </c>
      <c r="B2407" s="721" t="s">
        <v>1738</v>
      </c>
      <c r="C2407" s="734">
        <v>26</v>
      </c>
      <c r="D2407" s="721">
        <f t="shared" si="159"/>
        <v>-328</v>
      </c>
      <c r="E2407" s="721">
        <f t="shared" si="160"/>
        <v>2</v>
      </c>
      <c r="F2407" s="721">
        <f t="shared" ca="1" si="161"/>
        <v>34</v>
      </c>
      <c r="G2407" s="721" t="s">
        <v>6186</v>
      </c>
      <c r="H2407" s="726"/>
      <c r="I2407" s="726"/>
    </row>
    <row r="2408" spans="1:9" x14ac:dyDescent="0.35">
      <c r="A2408" s="721" t="b">
        <v>0</v>
      </c>
      <c r="B2408" s="721" t="s">
        <v>1739</v>
      </c>
      <c r="C2408" s="734">
        <v>26</v>
      </c>
      <c r="D2408" s="721">
        <f t="shared" si="159"/>
        <v>-327</v>
      </c>
      <c r="E2408" s="721">
        <f t="shared" si="160"/>
        <v>3</v>
      </c>
      <c r="F2408" s="721">
        <f t="shared" ca="1" si="161"/>
        <v>34</v>
      </c>
      <c r="G2408" s="721" t="s">
        <v>6186</v>
      </c>
      <c r="H2408" s="726"/>
      <c r="I2408" s="726"/>
    </row>
    <row r="2409" spans="1:9" x14ac:dyDescent="0.35">
      <c r="A2409" s="721" t="b">
        <v>0</v>
      </c>
      <c r="B2409" s="721" t="s">
        <v>1740</v>
      </c>
      <c r="C2409" s="734">
        <v>26</v>
      </c>
      <c r="D2409" s="721">
        <f t="shared" si="159"/>
        <v>-326</v>
      </c>
      <c r="E2409" s="721">
        <f t="shared" si="160"/>
        <v>4</v>
      </c>
      <c r="F2409" s="721">
        <f t="shared" ca="1" si="161"/>
        <v>34</v>
      </c>
      <c r="G2409" s="721" t="s">
        <v>6186</v>
      </c>
      <c r="H2409" s="726"/>
      <c r="I2409" s="726"/>
    </row>
    <row r="2410" spans="1:9" x14ac:dyDescent="0.35">
      <c r="A2410" s="721" t="b">
        <v>0</v>
      </c>
      <c r="B2410" s="721" t="s">
        <v>1741</v>
      </c>
      <c r="C2410" s="734">
        <v>26</v>
      </c>
      <c r="D2410" s="721">
        <f t="shared" si="159"/>
        <v>-325</v>
      </c>
      <c r="E2410" s="721">
        <f t="shared" si="160"/>
        <v>5</v>
      </c>
      <c r="F2410" s="721">
        <f t="shared" ca="1" si="161"/>
        <v>34</v>
      </c>
      <c r="G2410" s="721" t="s">
        <v>6186</v>
      </c>
      <c r="H2410" s="726"/>
      <c r="I2410" s="726"/>
    </row>
    <row r="2411" spans="1:9" x14ac:dyDescent="0.35">
      <c r="A2411" s="721" t="b">
        <v>0</v>
      </c>
      <c r="B2411" s="721" t="s">
        <v>1742</v>
      </c>
      <c r="C2411" s="734">
        <v>26</v>
      </c>
      <c r="D2411" s="721">
        <f t="shared" si="159"/>
        <v>-324</v>
      </c>
      <c r="E2411" s="721">
        <f t="shared" si="160"/>
        <v>6</v>
      </c>
      <c r="F2411" s="721">
        <f t="shared" ca="1" si="161"/>
        <v>34</v>
      </c>
      <c r="G2411" s="721" t="s">
        <v>6186</v>
      </c>
      <c r="H2411" s="726"/>
      <c r="I2411" s="726"/>
    </row>
    <row r="2412" spans="1:9" x14ac:dyDescent="0.35">
      <c r="A2412" s="721" t="b">
        <v>0</v>
      </c>
      <c r="B2412" s="721" t="s">
        <v>1743</v>
      </c>
      <c r="C2412" s="734">
        <v>27</v>
      </c>
      <c r="D2412" s="721">
        <f t="shared" si="159"/>
        <v>-323</v>
      </c>
      <c r="E2412" s="721">
        <f t="shared" si="160"/>
        <v>1</v>
      </c>
      <c r="F2412" s="721">
        <f t="shared" ca="1" si="161"/>
        <v>35</v>
      </c>
      <c r="G2412" s="721" t="s">
        <v>6187</v>
      </c>
      <c r="H2412" s="726"/>
      <c r="I2412" s="726"/>
    </row>
    <row r="2413" spans="1:9" x14ac:dyDescent="0.35">
      <c r="A2413" s="721" t="b">
        <v>0</v>
      </c>
      <c r="B2413" s="721" t="s">
        <v>1744</v>
      </c>
      <c r="C2413" s="734">
        <v>27</v>
      </c>
      <c r="D2413" s="721">
        <f t="shared" si="159"/>
        <v>-322</v>
      </c>
      <c r="E2413" s="721">
        <f t="shared" si="160"/>
        <v>2</v>
      </c>
      <c r="F2413" s="721">
        <f t="shared" ca="1" si="161"/>
        <v>35</v>
      </c>
      <c r="G2413" s="721" t="s">
        <v>6187</v>
      </c>
      <c r="H2413" s="726"/>
      <c r="I2413" s="726"/>
    </row>
    <row r="2414" spans="1:9" x14ac:dyDescent="0.35">
      <c r="A2414" s="721" t="b">
        <v>0</v>
      </c>
      <c r="B2414" s="721" t="s">
        <v>1745</v>
      </c>
      <c r="C2414" s="734">
        <v>27</v>
      </c>
      <c r="D2414" s="721">
        <f t="shared" si="159"/>
        <v>-321</v>
      </c>
      <c r="E2414" s="721">
        <f t="shared" si="160"/>
        <v>3</v>
      </c>
      <c r="F2414" s="721">
        <f t="shared" ca="1" si="161"/>
        <v>35</v>
      </c>
      <c r="G2414" s="721" t="s">
        <v>6187</v>
      </c>
      <c r="H2414" s="726"/>
      <c r="I2414" s="726"/>
    </row>
    <row r="2415" spans="1:9" x14ac:dyDescent="0.35">
      <c r="A2415" s="721" t="b">
        <v>0</v>
      </c>
      <c r="B2415" s="721" t="s">
        <v>1746</v>
      </c>
      <c r="C2415" s="734">
        <v>27</v>
      </c>
      <c r="D2415" s="721">
        <f t="shared" si="159"/>
        <v>-320</v>
      </c>
      <c r="E2415" s="721">
        <f t="shared" si="160"/>
        <v>4</v>
      </c>
      <c r="F2415" s="721">
        <f t="shared" ca="1" si="161"/>
        <v>35</v>
      </c>
      <c r="G2415" s="721" t="s">
        <v>6187</v>
      </c>
      <c r="H2415" s="726"/>
      <c r="I2415" s="726"/>
    </row>
    <row r="2416" spans="1:9" x14ac:dyDescent="0.35">
      <c r="A2416" s="721" t="b">
        <v>0</v>
      </c>
      <c r="B2416" s="721" t="s">
        <v>1747</v>
      </c>
      <c r="C2416" s="734">
        <v>27</v>
      </c>
      <c r="D2416" s="721">
        <f t="shared" si="159"/>
        <v>-319</v>
      </c>
      <c r="E2416" s="721">
        <f t="shared" si="160"/>
        <v>5</v>
      </c>
      <c r="F2416" s="721">
        <f t="shared" ca="1" si="161"/>
        <v>35</v>
      </c>
      <c r="G2416" s="721" t="s">
        <v>6187</v>
      </c>
      <c r="H2416" s="726"/>
      <c r="I2416" s="726"/>
    </row>
    <row r="2417" spans="1:9" x14ac:dyDescent="0.35">
      <c r="A2417" s="721" t="b">
        <v>0</v>
      </c>
      <c r="B2417" s="721" t="s">
        <v>1748</v>
      </c>
      <c r="C2417" s="734">
        <v>27</v>
      </c>
      <c r="D2417" s="721">
        <f t="shared" si="159"/>
        <v>-318</v>
      </c>
      <c r="E2417" s="721">
        <f t="shared" si="160"/>
        <v>6</v>
      </c>
      <c r="F2417" s="721">
        <f t="shared" ca="1" si="161"/>
        <v>35</v>
      </c>
      <c r="G2417" s="721" t="s">
        <v>6187</v>
      </c>
      <c r="H2417" s="726"/>
      <c r="I2417" s="726"/>
    </row>
    <row r="2418" spans="1:9" x14ac:dyDescent="0.35">
      <c r="A2418" s="721" t="b">
        <v>0</v>
      </c>
      <c r="B2418" s="721" t="s">
        <v>1749</v>
      </c>
      <c r="C2418" s="734">
        <v>28</v>
      </c>
      <c r="D2418" s="721">
        <f t="shared" si="159"/>
        <v>-317</v>
      </c>
      <c r="E2418" s="721">
        <f t="shared" si="160"/>
        <v>1</v>
      </c>
      <c r="F2418" s="721">
        <f t="shared" ca="1" si="161"/>
        <v>36</v>
      </c>
      <c r="G2418" s="721" t="s">
        <v>6188</v>
      </c>
      <c r="H2418" s="726"/>
      <c r="I2418" s="726"/>
    </row>
    <row r="2419" spans="1:9" x14ac:dyDescent="0.35">
      <c r="A2419" s="721" t="b">
        <v>0</v>
      </c>
      <c r="B2419" s="721" t="s">
        <v>1750</v>
      </c>
      <c r="C2419" s="734">
        <v>28</v>
      </c>
      <c r="D2419" s="721">
        <f t="shared" si="159"/>
        <v>-316</v>
      </c>
      <c r="E2419" s="721">
        <f t="shared" si="160"/>
        <v>2</v>
      </c>
      <c r="F2419" s="721">
        <f t="shared" ca="1" si="161"/>
        <v>36</v>
      </c>
      <c r="G2419" s="721" t="s">
        <v>6188</v>
      </c>
      <c r="H2419" s="726"/>
      <c r="I2419" s="726"/>
    </row>
    <row r="2420" spans="1:9" x14ac:dyDescent="0.35">
      <c r="A2420" s="721" t="b">
        <v>0</v>
      </c>
      <c r="B2420" s="721" t="s">
        <v>1751</v>
      </c>
      <c r="C2420" s="734">
        <v>28</v>
      </c>
      <c r="D2420" s="721">
        <f t="shared" si="159"/>
        <v>-315</v>
      </c>
      <c r="E2420" s="721">
        <f t="shared" si="160"/>
        <v>3</v>
      </c>
      <c r="F2420" s="721">
        <f t="shared" ca="1" si="161"/>
        <v>36</v>
      </c>
      <c r="G2420" s="721" t="s">
        <v>6188</v>
      </c>
      <c r="H2420" s="726"/>
      <c r="I2420" s="726"/>
    </row>
    <row r="2421" spans="1:9" x14ac:dyDescent="0.35">
      <c r="A2421" s="721" t="b">
        <v>0</v>
      </c>
      <c r="B2421" s="721" t="s">
        <v>1752</v>
      </c>
      <c r="C2421" s="734">
        <v>28</v>
      </c>
      <c r="D2421" s="721">
        <f t="shared" si="159"/>
        <v>-314</v>
      </c>
      <c r="E2421" s="721">
        <f t="shared" si="160"/>
        <v>4</v>
      </c>
      <c r="F2421" s="721">
        <f t="shared" ca="1" si="161"/>
        <v>36</v>
      </c>
      <c r="G2421" s="721" t="s">
        <v>6188</v>
      </c>
      <c r="H2421" s="726"/>
      <c r="I2421" s="726"/>
    </row>
    <row r="2422" spans="1:9" x14ac:dyDescent="0.35">
      <c r="A2422" s="721" t="b">
        <v>0</v>
      </c>
      <c r="B2422" s="721" t="s">
        <v>1753</v>
      </c>
      <c r="C2422" s="734">
        <v>28</v>
      </c>
      <c r="D2422" s="721">
        <f t="shared" si="159"/>
        <v>-313</v>
      </c>
      <c r="E2422" s="721">
        <f t="shared" si="160"/>
        <v>5</v>
      </c>
      <c r="F2422" s="721">
        <f t="shared" ca="1" si="161"/>
        <v>36</v>
      </c>
      <c r="G2422" s="721" t="s">
        <v>6188</v>
      </c>
      <c r="H2422" s="726"/>
      <c r="I2422" s="726"/>
    </row>
    <row r="2423" spans="1:9" x14ac:dyDescent="0.35">
      <c r="A2423" s="721" t="b">
        <v>0</v>
      </c>
      <c r="B2423" s="721" t="s">
        <v>1754</v>
      </c>
      <c r="C2423" s="734">
        <v>28</v>
      </c>
      <c r="D2423" s="721">
        <f t="shared" si="159"/>
        <v>-312</v>
      </c>
      <c r="E2423" s="721">
        <f t="shared" si="160"/>
        <v>6</v>
      </c>
      <c r="F2423" s="721">
        <f t="shared" ca="1" si="161"/>
        <v>36</v>
      </c>
      <c r="G2423" s="721" t="s">
        <v>6188</v>
      </c>
      <c r="H2423" s="726"/>
      <c r="I2423" s="726"/>
    </row>
    <row r="2424" spans="1:9" x14ac:dyDescent="0.35">
      <c r="A2424" s="721" t="b">
        <v>0</v>
      </c>
      <c r="B2424" s="721" t="s">
        <v>1755</v>
      </c>
      <c r="C2424" s="734">
        <v>29</v>
      </c>
      <c r="D2424" s="721">
        <f t="shared" si="159"/>
        <v>-311</v>
      </c>
      <c r="E2424" s="721">
        <f t="shared" si="160"/>
        <v>1</v>
      </c>
      <c r="F2424" s="721">
        <f t="shared" ca="1" si="161"/>
        <v>37</v>
      </c>
      <c r="G2424" s="721" t="s">
        <v>6189</v>
      </c>
      <c r="H2424" s="726"/>
      <c r="I2424" s="726"/>
    </row>
    <row r="2425" spans="1:9" x14ac:dyDescent="0.35">
      <c r="A2425" s="721" t="b">
        <v>0</v>
      </c>
      <c r="B2425" s="721" t="s">
        <v>1756</v>
      </c>
      <c r="C2425" s="734">
        <v>29</v>
      </c>
      <c r="D2425" s="721">
        <f t="shared" si="159"/>
        <v>-310</v>
      </c>
      <c r="E2425" s="721">
        <f t="shared" si="160"/>
        <v>2</v>
      </c>
      <c r="F2425" s="721">
        <f t="shared" ca="1" si="161"/>
        <v>37</v>
      </c>
      <c r="G2425" s="721" t="s">
        <v>6189</v>
      </c>
      <c r="H2425" s="726"/>
      <c r="I2425" s="726"/>
    </row>
    <row r="2426" spans="1:9" x14ac:dyDescent="0.35">
      <c r="A2426" s="721" t="b">
        <v>0</v>
      </c>
      <c r="B2426" s="721" t="s">
        <v>1757</v>
      </c>
      <c r="C2426" s="734">
        <v>29</v>
      </c>
      <c r="D2426" s="721">
        <f t="shared" si="159"/>
        <v>-309</v>
      </c>
      <c r="E2426" s="721">
        <f t="shared" si="160"/>
        <v>3</v>
      </c>
      <c r="F2426" s="721">
        <f t="shared" ca="1" si="161"/>
        <v>37</v>
      </c>
      <c r="G2426" s="721" t="s">
        <v>6189</v>
      </c>
      <c r="H2426" s="726"/>
      <c r="I2426" s="726"/>
    </row>
    <row r="2427" spans="1:9" x14ac:dyDescent="0.35">
      <c r="A2427" s="721" t="b">
        <v>0</v>
      </c>
      <c r="B2427" s="721" t="s">
        <v>1758</v>
      </c>
      <c r="C2427" s="734">
        <v>29</v>
      </c>
      <c r="D2427" s="721">
        <f t="shared" si="159"/>
        <v>-308</v>
      </c>
      <c r="E2427" s="721">
        <f t="shared" si="160"/>
        <v>4</v>
      </c>
      <c r="F2427" s="721">
        <f t="shared" ca="1" si="161"/>
        <v>37</v>
      </c>
      <c r="G2427" s="721" t="s">
        <v>6189</v>
      </c>
      <c r="H2427" s="726"/>
      <c r="I2427" s="726"/>
    </row>
    <row r="2428" spans="1:9" x14ac:dyDescent="0.35">
      <c r="A2428" s="721" t="b">
        <v>0</v>
      </c>
      <c r="B2428" s="721" t="s">
        <v>1759</v>
      </c>
      <c r="C2428" s="734">
        <v>29</v>
      </c>
      <c r="D2428" s="721">
        <f t="shared" si="159"/>
        <v>-307</v>
      </c>
      <c r="E2428" s="721">
        <f t="shared" si="160"/>
        <v>5</v>
      </c>
      <c r="F2428" s="721">
        <f t="shared" ca="1" si="161"/>
        <v>37</v>
      </c>
      <c r="G2428" s="721" t="s">
        <v>6189</v>
      </c>
      <c r="H2428" s="726"/>
      <c r="I2428" s="726"/>
    </row>
    <row r="2429" spans="1:9" x14ac:dyDescent="0.35">
      <c r="A2429" s="721" t="b">
        <v>0</v>
      </c>
      <c r="B2429" s="721" t="s">
        <v>1760</v>
      </c>
      <c r="C2429" s="734">
        <v>29</v>
      </c>
      <c r="D2429" s="721">
        <f t="shared" si="159"/>
        <v>-306</v>
      </c>
      <c r="E2429" s="721">
        <f t="shared" si="160"/>
        <v>6</v>
      </c>
      <c r="F2429" s="721">
        <f t="shared" ca="1" si="161"/>
        <v>37</v>
      </c>
      <c r="G2429" s="721" t="s">
        <v>6189</v>
      </c>
      <c r="H2429" s="726"/>
      <c r="I2429" s="726"/>
    </row>
    <row r="2430" spans="1:9" x14ac:dyDescent="0.35">
      <c r="A2430" s="721" t="b">
        <v>0</v>
      </c>
      <c r="B2430" s="721" t="s">
        <v>1761</v>
      </c>
      <c r="C2430" s="734">
        <v>30</v>
      </c>
      <c r="D2430" s="721">
        <f t="shared" si="159"/>
        <v>-305</v>
      </c>
      <c r="E2430" s="721">
        <f t="shared" si="160"/>
        <v>1</v>
      </c>
      <c r="F2430" s="721">
        <f t="shared" ca="1" si="161"/>
        <v>38</v>
      </c>
      <c r="G2430" s="721" t="s">
        <v>6190</v>
      </c>
      <c r="H2430" s="726"/>
      <c r="I2430" s="726"/>
    </row>
    <row r="2431" spans="1:9" x14ac:dyDescent="0.35">
      <c r="A2431" s="721" t="b">
        <v>0</v>
      </c>
      <c r="B2431" s="721" t="s">
        <v>1762</v>
      </c>
      <c r="C2431" s="734">
        <v>30</v>
      </c>
      <c r="D2431" s="721">
        <f t="shared" si="159"/>
        <v>-304</v>
      </c>
      <c r="E2431" s="721">
        <f t="shared" si="160"/>
        <v>2</v>
      </c>
      <c r="F2431" s="721">
        <f t="shared" ca="1" si="161"/>
        <v>38</v>
      </c>
      <c r="G2431" s="721" t="s">
        <v>6190</v>
      </c>
      <c r="H2431" s="726"/>
      <c r="I2431" s="726"/>
    </row>
    <row r="2432" spans="1:9" x14ac:dyDescent="0.35">
      <c r="A2432" s="721" t="b">
        <v>0</v>
      </c>
      <c r="B2432" s="721" t="s">
        <v>1763</v>
      </c>
      <c r="C2432" s="734">
        <v>30</v>
      </c>
      <c r="D2432" s="721">
        <f t="shared" si="159"/>
        <v>-303</v>
      </c>
      <c r="E2432" s="721">
        <f t="shared" si="160"/>
        <v>3</v>
      </c>
      <c r="F2432" s="721">
        <f t="shared" ca="1" si="161"/>
        <v>38</v>
      </c>
      <c r="G2432" s="721" t="s">
        <v>6190</v>
      </c>
      <c r="H2432" s="726"/>
      <c r="I2432" s="726"/>
    </row>
    <row r="2433" spans="1:9" x14ac:dyDescent="0.35">
      <c r="A2433" s="721" t="b">
        <v>0</v>
      </c>
      <c r="B2433" s="721" t="s">
        <v>1764</v>
      </c>
      <c r="C2433" s="734">
        <v>30</v>
      </c>
      <c r="D2433" s="721">
        <f t="shared" si="159"/>
        <v>-302</v>
      </c>
      <c r="E2433" s="721">
        <f t="shared" si="160"/>
        <v>4</v>
      </c>
      <c r="F2433" s="721">
        <f t="shared" ca="1" si="161"/>
        <v>38</v>
      </c>
      <c r="G2433" s="721" t="s">
        <v>6190</v>
      </c>
      <c r="H2433" s="726"/>
      <c r="I2433" s="726"/>
    </row>
    <row r="2434" spans="1:9" x14ac:dyDescent="0.35">
      <c r="A2434" s="721" t="b">
        <v>0</v>
      </c>
      <c r="B2434" s="721" t="s">
        <v>1765</v>
      </c>
      <c r="C2434" s="734">
        <v>30</v>
      </c>
      <c r="D2434" s="721">
        <f t="shared" si="159"/>
        <v>-301</v>
      </c>
      <c r="E2434" s="721">
        <f t="shared" si="160"/>
        <v>5</v>
      </c>
      <c r="F2434" s="721">
        <f t="shared" ca="1" si="161"/>
        <v>38</v>
      </c>
      <c r="G2434" s="721" t="s">
        <v>6190</v>
      </c>
      <c r="H2434" s="726"/>
      <c r="I2434" s="726"/>
    </row>
    <row r="2435" spans="1:9" x14ac:dyDescent="0.35">
      <c r="A2435" s="721" t="b">
        <v>0</v>
      </c>
      <c r="B2435" s="721" t="s">
        <v>1766</v>
      </c>
      <c r="C2435" s="734">
        <v>30</v>
      </c>
      <c r="D2435" s="721">
        <f t="shared" si="159"/>
        <v>-300</v>
      </c>
      <c r="E2435" s="721">
        <f t="shared" si="160"/>
        <v>6</v>
      </c>
      <c r="F2435" s="721">
        <f t="shared" ca="1" si="161"/>
        <v>38</v>
      </c>
      <c r="G2435" s="721" t="s">
        <v>6190</v>
      </c>
      <c r="H2435" s="726"/>
      <c r="I2435" s="726"/>
    </row>
    <row r="2436" spans="1:9" x14ac:dyDescent="0.35">
      <c r="A2436" s="721" t="b">
        <v>0</v>
      </c>
      <c r="B2436" s="721" t="s">
        <v>1767</v>
      </c>
      <c r="C2436" s="734">
        <v>31</v>
      </c>
      <c r="D2436" s="721">
        <f t="shared" si="159"/>
        <v>-299</v>
      </c>
      <c r="E2436" s="721">
        <f t="shared" si="160"/>
        <v>1</v>
      </c>
      <c r="F2436" s="721">
        <f t="shared" ca="1" si="161"/>
        <v>39</v>
      </c>
      <c r="G2436" s="721" t="s">
        <v>6191</v>
      </c>
      <c r="H2436" s="726"/>
      <c r="I2436" s="726"/>
    </row>
    <row r="2437" spans="1:9" x14ac:dyDescent="0.35">
      <c r="A2437" s="721" t="b">
        <v>0</v>
      </c>
      <c r="B2437" s="721" t="s">
        <v>1768</v>
      </c>
      <c r="C2437" s="734">
        <v>31</v>
      </c>
      <c r="D2437" s="721">
        <f t="shared" si="159"/>
        <v>-298</v>
      </c>
      <c r="E2437" s="721">
        <f t="shared" si="160"/>
        <v>2</v>
      </c>
      <c r="F2437" s="721">
        <f t="shared" ca="1" si="161"/>
        <v>39</v>
      </c>
      <c r="G2437" s="721" t="s">
        <v>6191</v>
      </c>
      <c r="H2437" s="726"/>
      <c r="I2437" s="726"/>
    </row>
    <row r="2438" spans="1:9" x14ac:dyDescent="0.35">
      <c r="A2438" s="721" t="b">
        <v>0</v>
      </c>
      <c r="B2438" s="721" t="s">
        <v>1769</v>
      </c>
      <c r="C2438" s="734">
        <v>31</v>
      </c>
      <c r="D2438" s="721">
        <f t="shared" si="159"/>
        <v>-297</v>
      </c>
      <c r="E2438" s="721">
        <f t="shared" si="160"/>
        <v>3</v>
      </c>
      <c r="F2438" s="721">
        <f t="shared" ca="1" si="161"/>
        <v>39</v>
      </c>
      <c r="G2438" s="721" t="s">
        <v>6191</v>
      </c>
      <c r="H2438" s="726"/>
      <c r="I2438" s="726"/>
    </row>
    <row r="2439" spans="1:9" x14ac:dyDescent="0.35">
      <c r="A2439" s="721" t="b">
        <v>0</v>
      </c>
      <c r="B2439" s="721" t="s">
        <v>1770</v>
      </c>
      <c r="C2439" s="734">
        <v>31</v>
      </c>
      <c r="D2439" s="721">
        <f t="shared" si="159"/>
        <v>-296</v>
      </c>
      <c r="E2439" s="721">
        <f t="shared" si="160"/>
        <v>4</v>
      </c>
      <c r="F2439" s="721">
        <f t="shared" ca="1" si="161"/>
        <v>39</v>
      </c>
      <c r="G2439" s="721" t="s">
        <v>6191</v>
      </c>
      <c r="H2439" s="726"/>
      <c r="I2439" s="726"/>
    </row>
    <row r="2440" spans="1:9" x14ac:dyDescent="0.35">
      <c r="A2440" s="721" t="b">
        <v>0</v>
      </c>
      <c r="B2440" s="721" t="s">
        <v>1771</v>
      </c>
      <c r="C2440" s="734">
        <v>31</v>
      </c>
      <c r="D2440" s="721">
        <f t="shared" si="159"/>
        <v>-295</v>
      </c>
      <c r="E2440" s="721">
        <f t="shared" si="160"/>
        <v>5</v>
      </c>
      <c r="F2440" s="721">
        <f t="shared" ca="1" si="161"/>
        <v>39</v>
      </c>
      <c r="G2440" s="721" t="s">
        <v>6191</v>
      </c>
      <c r="H2440" s="726"/>
      <c r="I2440" s="726"/>
    </row>
    <row r="2441" spans="1:9" x14ac:dyDescent="0.35">
      <c r="A2441" s="721" t="b">
        <v>0</v>
      </c>
      <c r="B2441" s="721" t="s">
        <v>1772</v>
      </c>
      <c r="C2441" s="734">
        <v>31</v>
      </c>
      <c r="D2441" s="721">
        <f t="shared" si="159"/>
        <v>-294</v>
      </c>
      <c r="E2441" s="721">
        <f t="shared" si="160"/>
        <v>6</v>
      </c>
      <c r="F2441" s="721">
        <f t="shared" ca="1" si="161"/>
        <v>39</v>
      </c>
      <c r="G2441" s="721" t="s">
        <v>6191</v>
      </c>
      <c r="H2441" s="726"/>
      <c r="I2441" s="726"/>
    </row>
    <row r="2442" spans="1:9" x14ac:dyDescent="0.35">
      <c r="A2442" s="721" t="b">
        <v>0</v>
      </c>
      <c r="B2442" s="721" t="s">
        <v>1773</v>
      </c>
      <c r="C2442" s="734">
        <v>32</v>
      </c>
      <c r="D2442" s="721">
        <f t="shared" si="159"/>
        <v>-293</v>
      </c>
      <c r="E2442" s="721">
        <f t="shared" si="160"/>
        <v>1</v>
      </c>
      <c r="F2442" s="721">
        <f t="shared" ca="1" si="161"/>
        <v>40</v>
      </c>
      <c r="G2442" s="721" t="s">
        <v>6192</v>
      </c>
      <c r="H2442" s="726"/>
      <c r="I2442" s="726"/>
    </row>
    <row r="2443" spans="1:9" x14ac:dyDescent="0.35">
      <c r="A2443" s="721" t="b">
        <v>0</v>
      </c>
      <c r="B2443" s="721" t="s">
        <v>1774</v>
      </c>
      <c r="C2443" s="734">
        <v>32</v>
      </c>
      <c r="D2443" s="721">
        <f t="shared" si="159"/>
        <v>-292</v>
      </c>
      <c r="E2443" s="721">
        <f t="shared" si="160"/>
        <v>2</v>
      </c>
      <c r="F2443" s="721">
        <f t="shared" ca="1" si="161"/>
        <v>40</v>
      </c>
      <c r="G2443" s="721" t="s">
        <v>6192</v>
      </c>
      <c r="H2443" s="726"/>
      <c r="I2443" s="726"/>
    </row>
    <row r="2444" spans="1:9" x14ac:dyDescent="0.35">
      <c r="A2444" s="721" t="b">
        <v>0</v>
      </c>
      <c r="B2444" s="721" t="s">
        <v>1775</v>
      </c>
      <c r="C2444" s="734">
        <v>32</v>
      </c>
      <c r="D2444" s="721">
        <f t="shared" si="159"/>
        <v>-291</v>
      </c>
      <c r="E2444" s="721">
        <f t="shared" si="160"/>
        <v>3</v>
      </c>
      <c r="F2444" s="721">
        <f t="shared" ca="1" si="161"/>
        <v>40</v>
      </c>
      <c r="G2444" s="721" t="s">
        <v>6192</v>
      </c>
      <c r="H2444" s="726"/>
      <c r="I2444" s="726"/>
    </row>
    <row r="2445" spans="1:9" x14ac:dyDescent="0.35">
      <c r="A2445" s="721" t="b">
        <v>0</v>
      </c>
      <c r="B2445" s="721" t="s">
        <v>1776</v>
      </c>
      <c r="C2445" s="734">
        <v>32</v>
      </c>
      <c r="D2445" s="721">
        <f t="shared" si="159"/>
        <v>-290</v>
      </c>
      <c r="E2445" s="721">
        <f t="shared" si="160"/>
        <v>4</v>
      </c>
      <c r="F2445" s="721">
        <f t="shared" ca="1" si="161"/>
        <v>40</v>
      </c>
      <c r="G2445" s="721" t="s">
        <v>6192</v>
      </c>
      <c r="H2445" s="726"/>
      <c r="I2445" s="726"/>
    </row>
    <row r="2446" spans="1:9" x14ac:dyDescent="0.35">
      <c r="A2446" s="721" t="b">
        <v>0</v>
      </c>
      <c r="B2446" s="721" t="s">
        <v>1777</v>
      </c>
      <c r="C2446" s="734">
        <v>32</v>
      </c>
      <c r="D2446" s="721">
        <f t="shared" si="159"/>
        <v>-289</v>
      </c>
      <c r="E2446" s="721">
        <f t="shared" si="160"/>
        <v>5</v>
      </c>
      <c r="F2446" s="721">
        <f t="shared" ca="1" si="161"/>
        <v>40</v>
      </c>
      <c r="G2446" s="721" t="s">
        <v>6192</v>
      </c>
      <c r="H2446" s="726"/>
      <c r="I2446" s="726"/>
    </row>
    <row r="2447" spans="1:9" x14ac:dyDescent="0.35">
      <c r="A2447" s="721" t="b">
        <v>0</v>
      </c>
      <c r="B2447" s="721" t="s">
        <v>1778</v>
      </c>
      <c r="C2447" s="734">
        <v>32</v>
      </c>
      <c r="D2447" s="721">
        <f t="shared" si="159"/>
        <v>-288</v>
      </c>
      <c r="E2447" s="721">
        <f t="shared" si="160"/>
        <v>6</v>
      </c>
      <c r="F2447" s="721">
        <f t="shared" ca="1" si="161"/>
        <v>40</v>
      </c>
      <c r="G2447" s="721" t="s">
        <v>6192</v>
      </c>
      <c r="H2447" s="726"/>
      <c r="I2447" s="726"/>
    </row>
    <row r="2448" spans="1:9" x14ac:dyDescent="0.35">
      <c r="A2448" s="721" t="b">
        <v>0</v>
      </c>
      <c r="B2448" s="721" t="s">
        <v>1779</v>
      </c>
      <c r="C2448" s="734">
        <v>33</v>
      </c>
      <c r="D2448" s="721">
        <f t="shared" ref="D2448:D2511" si="162">D2447+1</f>
        <v>-287</v>
      </c>
      <c r="E2448" s="721">
        <f t="shared" ref="E2448:E2511" si="163">COUNTIF(C2443:C2448,C2448)</f>
        <v>1</v>
      </c>
      <c r="F2448" s="721">
        <f t="shared" ref="F2448:F2511" ca="1" si="164">IF(C2448=1,9,IF(E2447=MAX(E2446:E2448),F2446+1,F2447))</f>
        <v>41</v>
      </c>
      <c r="G2448" s="721" t="s">
        <v>6193</v>
      </c>
      <c r="H2448" s="726"/>
      <c r="I2448" s="726"/>
    </row>
    <row r="2449" spans="1:9" x14ac:dyDescent="0.35">
      <c r="A2449" s="721" t="b">
        <v>0</v>
      </c>
      <c r="B2449" s="721" t="s">
        <v>1780</v>
      </c>
      <c r="C2449" s="734">
        <v>33</v>
      </c>
      <c r="D2449" s="721">
        <f t="shared" si="162"/>
        <v>-286</v>
      </c>
      <c r="E2449" s="721">
        <f t="shared" si="163"/>
        <v>2</v>
      </c>
      <c r="F2449" s="721">
        <f t="shared" ca="1" si="164"/>
        <v>41</v>
      </c>
      <c r="G2449" s="721" t="s">
        <v>6193</v>
      </c>
      <c r="H2449" s="726"/>
      <c r="I2449" s="726"/>
    </row>
    <row r="2450" spans="1:9" x14ac:dyDescent="0.35">
      <c r="A2450" s="721" t="b">
        <v>0</v>
      </c>
      <c r="B2450" s="721" t="s">
        <v>1781</v>
      </c>
      <c r="C2450" s="734">
        <v>33</v>
      </c>
      <c r="D2450" s="721">
        <f t="shared" si="162"/>
        <v>-285</v>
      </c>
      <c r="E2450" s="721">
        <f t="shared" si="163"/>
        <v>3</v>
      </c>
      <c r="F2450" s="721">
        <f t="shared" ca="1" si="164"/>
        <v>41</v>
      </c>
      <c r="G2450" s="721" t="s">
        <v>6193</v>
      </c>
      <c r="H2450" s="726"/>
      <c r="I2450" s="726"/>
    </row>
    <row r="2451" spans="1:9" x14ac:dyDescent="0.35">
      <c r="A2451" s="721" t="b">
        <v>0</v>
      </c>
      <c r="B2451" s="721" t="s">
        <v>1782</v>
      </c>
      <c r="C2451" s="734">
        <v>33</v>
      </c>
      <c r="D2451" s="721">
        <f t="shared" si="162"/>
        <v>-284</v>
      </c>
      <c r="E2451" s="721">
        <f t="shared" si="163"/>
        <v>4</v>
      </c>
      <c r="F2451" s="721">
        <f t="shared" ca="1" si="164"/>
        <v>41</v>
      </c>
      <c r="G2451" s="721" t="s">
        <v>6193</v>
      </c>
      <c r="H2451" s="726"/>
      <c r="I2451" s="726"/>
    </row>
    <row r="2452" spans="1:9" x14ac:dyDescent="0.35">
      <c r="A2452" s="721" t="b">
        <v>0</v>
      </c>
      <c r="B2452" s="721" t="s">
        <v>1783</v>
      </c>
      <c r="C2452" s="734">
        <v>33</v>
      </c>
      <c r="D2452" s="721">
        <f t="shared" si="162"/>
        <v>-283</v>
      </c>
      <c r="E2452" s="721">
        <f t="shared" si="163"/>
        <v>5</v>
      </c>
      <c r="F2452" s="721">
        <f t="shared" ca="1" si="164"/>
        <v>41</v>
      </c>
      <c r="G2452" s="721" t="s">
        <v>6193</v>
      </c>
      <c r="H2452" s="726"/>
      <c r="I2452" s="726"/>
    </row>
    <row r="2453" spans="1:9" x14ac:dyDescent="0.35">
      <c r="A2453" s="721" t="b">
        <v>0</v>
      </c>
      <c r="B2453" s="721" t="s">
        <v>1784</v>
      </c>
      <c r="C2453" s="734">
        <v>33</v>
      </c>
      <c r="D2453" s="721">
        <f t="shared" si="162"/>
        <v>-282</v>
      </c>
      <c r="E2453" s="721">
        <f t="shared" si="163"/>
        <v>6</v>
      </c>
      <c r="F2453" s="721">
        <f t="shared" ca="1" si="164"/>
        <v>41</v>
      </c>
      <c r="G2453" s="721" t="s">
        <v>6193</v>
      </c>
      <c r="H2453" s="726"/>
      <c r="I2453" s="726"/>
    </row>
    <row r="2454" spans="1:9" x14ac:dyDescent="0.35">
      <c r="A2454" s="721" t="b">
        <v>0</v>
      </c>
      <c r="B2454" s="721" t="s">
        <v>1785</v>
      </c>
      <c r="C2454" s="734">
        <v>34</v>
      </c>
      <c r="D2454" s="721">
        <f t="shared" si="162"/>
        <v>-281</v>
      </c>
      <c r="E2454" s="721">
        <f t="shared" si="163"/>
        <v>1</v>
      </c>
      <c r="F2454" s="721">
        <f t="shared" ca="1" si="164"/>
        <v>42</v>
      </c>
      <c r="G2454" s="721" t="s">
        <v>6194</v>
      </c>
      <c r="H2454" s="726"/>
      <c r="I2454" s="726"/>
    </row>
    <row r="2455" spans="1:9" x14ac:dyDescent="0.35">
      <c r="A2455" s="721" t="b">
        <v>0</v>
      </c>
      <c r="B2455" s="721" t="s">
        <v>1786</v>
      </c>
      <c r="C2455" s="734">
        <v>34</v>
      </c>
      <c r="D2455" s="721">
        <f t="shared" si="162"/>
        <v>-280</v>
      </c>
      <c r="E2455" s="721">
        <f t="shared" si="163"/>
        <v>2</v>
      </c>
      <c r="F2455" s="721">
        <f t="shared" ca="1" si="164"/>
        <v>42</v>
      </c>
      <c r="G2455" s="721" t="s">
        <v>6194</v>
      </c>
      <c r="H2455" s="726"/>
      <c r="I2455" s="726"/>
    </row>
    <row r="2456" spans="1:9" x14ac:dyDescent="0.35">
      <c r="A2456" s="721" t="b">
        <v>0</v>
      </c>
      <c r="B2456" s="721" t="s">
        <v>1787</v>
      </c>
      <c r="C2456" s="734">
        <v>34</v>
      </c>
      <c r="D2456" s="721">
        <f t="shared" si="162"/>
        <v>-279</v>
      </c>
      <c r="E2456" s="721">
        <f t="shared" si="163"/>
        <v>3</v>
      </c>
      <c r="F2456" s="721">
        <f t="shared" ca="1" si="164"/>
        <v>42</v>
      </c>
      <c r="G2456" s="721" t="s">
        <v>6194</v>
      </c>
      <c r="H2456" s="726"/>
      <c r="I2456" s="726"/>
    </row>
    <row r="2457" spans="1:9" x14ac:dyDescent="0.35">
      <c r="A2457" s="721" t="b">
        <v>0</v>
      </c>
      <c r="B2457" s="721" t="s">
        <v>1788</v>
      </c>
      <c r="C2457" s="734">
        <v>34</v>
      </c>
      <c r="D2457" s="721">
        <f t="shared" si="162"/>
        <v>-278</v>
      </c>
      <c r="E2457" s="721">
        <f t="shared" si="163"/>
        <v>4</v>
      </c>
      <c r="F2457" s="721">
        <f t="shared" ca="1" si="164"/>
        <v>42</v>
      </c>
      <c r="G2457" s="721" t="s">
        <v>6194</v>
      </c>
      <c r="H2457" s="726"/>
      <c r="I2457" s="726"/>
    </row>
    <row r="2458" spans="1:9" x14ac:dyDescent="0.35">
      <c r="A2458" s="721" t="b">
        <v>0</v>
      </c>
      <c r="B2458" s="721" t="s">
        <v>1789</v>
      </c>
      <c r="C2458" s="734">
        <v>34</v>
      </c>
      <c r="D2458" s="721">
        <f t="shared" si="162"/>
        <v>-277</v>
      </c>
      <c r="E2458" s="721">
        <f t="shared" si="163"/>
        <v>5</v>
      </c>
      <c r="F2458" s="721">
        <f t="shared" ca="1" si="164"/>
        <v>42</v>
      </c>
      <c r="G2458" s="721" t="s">
        <v>6194</v>
      </c>
      <c r="H2458" s="726"/>
      <c r="I2458" s="726"/>
    </row>
    <row r="2459" spans="1:9" x14ac:dyDescent="0.35">
      <c r="A2459" s="721" t="b">
        <v>0</v>
      </c>
      <c r="B2459" s="721" t="s">
        <v>1790</v>
      </c>
      <c r="C2459" s="734">
        <v>34</v>
      </c>
      <c r="D2459" s="721">
        <f t="shared" si="162"/>
        <v>-276</v>
      </c>
      <c r="E2459" s="721">
        <f t="shared" si="163"/>
        <v>6</v>
      </c>
      <c r="F2459" s="721">
        <f t="shared" ca="1" si="164"/>
        <v>42</v>
      </c>
      <c r="G2459" s="721" t="s">
        <v>6194</v>
      </c>
      <c r="H2459" s="726"/>
      <c r="I2459" s="726"/>
    </row>
    <row r="2460" spans="1:9" x14ac:dyDescent="0.35">
      <c r="A2460" s="721" t="b">
        <v>0</v>
      </c>
      <c r="B2460" s="721" t="s">
        <v>1791</v>
      </c>
      <c r="C2460" s="734">
        <v>35</v>
      </c>
      <c r="D2460" s="721">
        <f t="shared" si="162"/>
        <v>-275</v>
      </c>
      <c r="E2460" s="721">
        <f t="shared" si="163"/>
        <v>1</v>
      </c>
      <c r="F2460" s="721">
        <f t="shared" ca="1" si="164"/>
        <v>43</v>
      </c>
      <c r="G2460" s="721" t="s">
        <v>6195</v>
      </c>
      <c r="H2460" s="726"/>
      <c r="I2460" s="726"/>
    </row>
    <row r="2461" spans="1:9" x14ac:dyDescent="0.35">
      <c r="A2461" s="721" t="b">
        <v>0</v>
      </c>
      <c r="B2461" s="721" t="s">
        <v>1792</v>
      </c>
      <c r="C2461" s="734">
        <v>35</v>
      </c>
      <c r="D2461" s="721">
        <f t="shared" si="162"/>
        <v>-274</v>
      </c>
      <c r="E2461" s="721">
        <f t="shared" si="163"/>
        <v>2</v>
      </c>
      <c r="F2461" s="721">
        <f t="shared" ca="1" si="164"/>
        <v>43</v>
      </c>
      <c r="G2461" s="721" t="s">
        <v>6195</v>
      </c>
      <c r="H2461" s="726"/>
      <c r="I2461" s="726"/>
    </row>
    <row r="2462" spans="1:9" x14ac:dyDescent="0.35">
      <c r="A2462" s="721" t="b">
        <v>0</v>
      </c>
      <c r="B2462" s="721" t="s">
        <v>1793</v>
      </c>
      <c r="C2462" s="734">
        <v>35</v>
      </c>
      <c r="D2462" s="721">
        <f t="shared" si="162"/>
        <v>-273</v>
      </c>
      <c r="E2462" s="721">
        <f t="shared" si="163"/>
        <v>3</v>
      </c>
      <c r="F2462" s="721">
        <f t="shared" ca="1" si="164"/>
        <v>43</v>
      </c>
      <c r="G2462" s="721" t="s">
        <v>6195</v>
      </c>
      <c r="H2462" s="726"/>
      <c r="I2462" s="726"/>
    </row>
    <row r="2463" spans="1:9" x14ac:dyDescent="0.35">
      <c r="A2463" s="721" t="b">
        <v>0</v>
      </c>
      <c r="B2463" s="721" t="s">
        <v>1794</v>
      </c>
      <c r="C2463" s="734">
        <v>35</v>
      </c>
      <c r="D2463" s="721">
        <f t="shared" si="162"/>
        <v>-272</v>
      </c>
      <c r="E2463" s="721">
        <f t="shared" si="163"/>
        <v>4</v>
      </c>
      <c r="F2463" s="721">
        <f t="shared" ca="1" si="164"/>
        <v>43</v>
      </c>
      <c r="G2463" s="721" t="s">
        <v>6195</v>
      </c>
      <c r="H2463" s="726"/>
      <c r="I2463" s="726"/>
    </row>
    <row r="2464" spans="1:9" x14ac:dyDescent="0.35">
      <c r="A2464" s="721" t="b">
        <v>0</v>
      </c>
      <c r="B2464" s="721" t="s">
        <v>1795</v>
      </c>
      <c r="C2464" s="734">
        <v>35</v>
      </c>
      <c r="D2464" s="721">
        <f t="shared" si="162"/>
        <v>-271</v>
      </c>
      <c r="E2464" s="721">
        <f t="shared" si="163"/>
        <v>5</v>
      </c>
      <c r="F2464" s="721">
        <f t="shared" ca="1" si="164"/>
        <v>43</v>
      </c>
      <c r="G2464" s="721" t="s">
        <v>6195</v>
      </c>
      <c r="H2464" s="726"/>
      <c r="I2464" s="726"/>
    </row>
    <row r="2465" spans="1:9" x14ac:dyDescent="0.35">
      <c r="A2465" s="721" t="b">
        <v>0</v>
      </c>
      <c r="B2465" s="721" t="s">
        <v>1796</v>
      </c>
      <c r="C2465" s="734">
        <v>35</v>
      </c>
      <c r="D2465" s="721">
        <f t="shared" si="162"/>
        <v>-270</v>
      </c>
      <c r="E2465" s="721">
        <f t="shared" si="163"/>
        <v>6</v>
      </c>
      <c r="F2465" s="721">
        <f t="shared" ca="1" si="164"/>
        <v>43</v>
      </c>
      <c r="G2465" s="721" t="s">
        <v>6195</v>
      </c>
      <c r="H2465" s="726"/>
      <c r="I2465" s="726"/>
    </row>
    <row r="2466" spans="1:9" x14ac:dyDescent="0.35">
      <c r="A2466" s="721" t="b">
        <v>0</v>
      </c>
      <c r="B2466" s="721" t="s">
        <v>1797</v>
      </c>
      <c r="C2466" s="734">
        <v>36</v>
      </c>
      <c r="D2466" s="721">
        <f t="shared" si="162"/>
        <v>-269</v>
      </c>
      <c r="E2466" s="721">
        <f t="shared" si="163"/>
        <v>1</v>
      </c>
      <c r="F2466" s="721">
        <f t="shared" ca="1" si="164"/>
        <v>44</v>
      </c>
      <c r="G2466" s="721" t="s">
        <v>6196</v>
      </c>
      <c r="H2466" s="726"/>
      <c r="I2466" s="726"/>
    </row>
    <row r="2467" spans="1:9" x14ac:dyDescent="0.35">
      <c r="A2467" s="721" t="b">
        <v>0</v>
      </c>
      <c r="B2467" s="721" t="s">
        <v>1798</v>
      </c>
      <c r="C2467" s="734">
        <v>36</v>
      </c>
      <c r="D2467" s="721">
        <f t="shared" si="162"/>
        <v>-268</v>
      </c>
      <c r="E2467" s="721">
        <f t="shared" si="163"/>
        <v>2</v>
      </c>
      <c r="F2467" s="721">
        <f t="shared" ca="1" si="164"/>
        <v>44</v>
      </c>
      <c r="G2467" s="721" t="s">
        <v>6196</v>
      </c>
      <c r="H2467" s="726"/>
      <c r="I2467" s="726"/>
    </row>
    <row r="2468" spans="1:9" x14ac:dyDescent="0.35">
      <c r="A2468" s="721" t="b">
        <v>0</v>
      </c>
      <c r="B2468" s="721" t="s">
        <v>1799</v>
      </c>
      <c r="C2468" s="734">
        <v>36</v>
      </c>
      <c r="D2468" s="721">
        <f t="shared" si="162"/>
        <v>-267</v>
      </c>
      <c r="E2468" s="721">
        <f t="shared" si="163"/>
        <v>3</v>
      </c>
      <c r="F2468" s="721">
        <f t="shared" ca="1" si="164"/>
        <v>44</v>
      </c>
      <c r="G2468" s="721" t="s">
        <v>6196</v>
      </c>
      <c r="H2468" s="726"/>
      <c r="I2468" s="726"/>
    </row>
    <row r="2469" spans="1:9" x14ac:dyDescent="0.35">
      <c r="A2469" s="721" t="b">
        <v>0</v>
      </c>
      <c r="B2469" s="721" t="s">
        <v>1800</v>
      </c>
      <c r="C2469" s="734">
        <v>36</v>
      </c>
      <c r="D2469" s="721">
        <f t="shared" si="162"/>
        <v>-266</v>
      </c>
      <c r="E2469" s="721">
        <f t="shared" si="163"/>
        <v>4</v>
      </c>
      <c r="F2469" s="721">
        <f t="shared" ca="1" si="164"/>
        <v>44</v>
      </c>
      <c r="G2469" s="721" t="s">
        <v>6196</v>
      </c>
      <c r="H2469" s="726"/>
      <c r="I2469" s="726"/>
    </row>
    <row r="2470" spans="1:9" x14ac:dyDescent="0.35">
      <c r="A2470" s="721" t="b">
        <v>0</v>
      </c>
      <c r="B2470" s="721" t="s">
        <v>1801</v>
      </c>
      <c r="C2470" s="734">
        <v>36</v>
      </c>
      <c r="D2470" s="721">
        <f t="shared" si="162"/>
        <v>-265</v>
      </c>
      <c r="E2470" s="721">
        <f t="shared" si="163"/>
        <v>5</v>
      </c>
      <c r="F2470" s="721">
        <f t="shared" ca="1" si="164"/>
        <v>44</v>
      </c>
      <c r="G2470" s="721" t="s">
        <v>6196</v>
      </c>
      <c r="H2470" s="726"/>
      <c r="I2470" s="726"/>
    </row>
    <row r="2471" spans="1:9" x14ac:dyDescent="0.35">
      <c r="A2471" s="721" t="b">
        <v>0</v>
      </c>
      <c r="B2471" s="721" t="s">
        <v>1802</v>
      </c>
      <c r="C2471" s="734">
        <v>36</v>
      </c>
      <c r="D2471" s="721">
        <f t="shared" si="162"/>
        <v>-264</v>
      </c>
      <c r="E2471" s="721">
        <f t="shared" si="163"/>
        <v>6</v>
      </c>
      <c r="F2471" s="721">
        <f t="shared" ca="1" si="164"/>
        <v>44</v>
      </c>
      <c r="G2471" s="721" t="s">
        <v>6196</v>
      </c>
      <c r="H2471" s="726"/>
      <c r="I2471" s="726"/>
    </row>
    <row r="2472" spans="1:9" x14ac:dyDescent="0.35">
      <c r="A2472" s="721" t="b">
        <v>0</v>
      </c>
      <c r="B2472" s="721" t="s">
        <v>1803</v>
      </c>
      <c r="C2472" s="734">
        <v>37</v>
      </c>
      <c r="D2472" s="721">
        <f t="shared" si="162"/>
        <v>-263</v>
      </c>
      <c r="E2472" s="721">
        <f t="shared" si="163"/>
        <v>1</v>
      </c>
      <c r="F2472" s="721">
        <f t="shared" ca="1" si="164"/>
        <v>45</v>
      </c>
      <c r="G2472" s="721" t="s">
        <v>6197</v>
      </c>
      <c r="H2472" s="726"/>
      <c r="I2472" s="726"/>
    </row>
    <row r="2473" spans="1:9" x14ac:dyDescent="0.35">
      <c r="A2473" s="721" t="b">
        <v>0</v>
      </c>
      <c r="B2473" s="721" t="s">
        <v>1804</v>
      </c>
      <c r="C2473" s="734">
        <v>37</v>
      </c>
      <c r="D2473" s="721">
        <f t="shared" si="162"/>
        <v>-262</v>
      </c>
      <c r="E2473" s="721">
        <f t="shared" si="163"/>
        <v>2</v>
      </c>
      <c r="F2473" s="721">
        <f t="shared" ca="1" si="164"/>
        <v>45</v>
      </c>
      <c r="G2473" s="721" t="s">
        <v>6197</v>
      </c>
      <c r="H2473" s="726"/>
      <c r="I2473" s="726"/>
    </row>
    <row r="2474" spans="1:9" x14ac:dyDescent="0.35">
      <c r="A2474" s="721" t="b">
        <v>0</v>
      </c>
      <c r="B2474" s="721" t="s">
        <v>1805</v>
      </c>
      <c r="C2474" s="734">
        <v>37</v>
      </c>
      <c r="D2474" s="721">
        <f t="shared" si="162"/>
        <v>-261</v>
      </c>
      <c r="E2474" s="721">
        <f t="shared" si="163"/>
        <v>3</v>
      </c>
      <c r="F2474" s="721">
        <f t="shared" ca="1" si="164"/>
        <v>45</v>
      </c>
      <c r="G2474" s="721" t="s">
        <v>6197</v>
      </c>
      <c r="H2474" s="726"/>
      <c r="I2474" s="726"/>
    </row>
    <row r="2475" spans="1:9" x14ac:dyDescent="0.35">
      <c r="A2475" s="721" t="b">
        <v>0</v>
      </c>
      <c r="B2475" s="721" t="s">
        <v>1806</v>
      </c>
      <c r="C2475" s="734">
        <v>37</v>
      </c>
      <c r="D2475" s="721">
        <f t="shared" si="162"/>
        <v>-260</v>
      </c>
      <c r="E2475" s="721">
        <f t="shared" si="163"/>
        <v>4</v>
      </c>
      <c r="F2475" s="721">
        <f t="shared" ca="1" si="164"/>
        <v>45</v>
      </c>
      <c r="G2475" s="721" t="s">
        <v>6197</v>
      </c>
      <c r="H2475" s="726"/>
      <c r="I2475" s="726"/>
    </row>
    <row r="2476" spans="1:9" x14ac:dyDescent="0.35">
      <c r="A2476" s="721" t="b">
        <v>0</v>
      </c>
      <c r="B2476" s="721" t="s">
        <v>1807</v>
      </c>
      <c r="C2476" s="734">
        <v>37</v>
      </c>
      <c r="D2476" s="721">
        <f t="shared" si="162"/>
        <v>-259</v>
      </c>
      <c r="E2476" s="721">
        <f t="shared" si="163"/>
        <v>5</v>
      </c>
      <c r="F2476" s="721">
        <f t="shared" ca="1" si="164"/>
        <v>45</v>
      </c>
      <c r="G2476" s="721" t="s">
        <v>6197</v>
      </c>
      <c r="H2476" s="726"/>
      <c r="I2476" s="726"/>
    </row>
    <row r="2477" spans="1:9" x14ac:dyDescent="0.35">
      <c r="A2477" s="721" t="b">
        <v>0</v>
      </c>
      <c r="B2477" s="721" t="s">
        <v>1808</v>
      </c>
      <c r="C2477" s="734">
        <v>37</v>
      </c>
      <c r="D2477" s="721">
        <f t="shared" si="162"/>
        <v>-258</v>
      </c>
      <c r="E2477" s="721">
        <f t="shared" si="163"/>
        <v>6</v>
      </c>
      <c r="F2477" s="721">
        <f t="shared" ca="1" si="164"/>
        <v>45</v>
      </c>
      <c r="G2477" s="721" t="s">
        <v>6197</v>
      </c>
      <c r="H2477" s="726"/>
      <c r="I2477" s="726"/>
    </row>
    <row r="2478" spans="1:9" x14ac:dyDescent="0.35">
      <c r="A2478" s="721" t="b">
        <v>0</v>
      </c>
      <c r="B2478" s="721" t="s">
        <v>1809</v>
      </c>
      <c r="C2478" s="734">
        <v>38</v>
      </c>
      <c r="D2478" s="721">
        <f t="shared" si="162"/>
        <v>-257</v>
      </c>
      <c r="E2478" s="721">
        <f t="shared" si="163"/>
        <v>1</v>
      </c>
      <c r="F2478" s="721">
        <f t="shared" ca="1" si="164"/>
        <v>46</v>
      </c>
      <c r="G2478" s="721" t="s">
        <v>6198</v>
      </c>
      <c r="H2478" s="726"/>
      <c r="I2478" s="726"/>
    </row>
    <row r="2479" spans="1:9" x14ac:dyDescent="0.35">
      <c r="A2479" s="721" t="b">
        <v>0</v>
      </c>
      <c r="B2479" s="721" t="s">
        <v>1810</v>
      </c>
      <c r="C2479" s="734">
        <v>38</v>
      </c>
      <c r="D2479" s="721">
        <f t="shared" si="162"/>
        <v>-256</v>
      </c>
      <c r="E2479" s="721">
        <f t="shared" si="163"/>
        <v>2</v>
      </c>
      <c r="F2479" s="721">
        <f t="shared" ca="1" si="164"/>
        <v>46</v>
      </c>
      <c r="G2479" s="721" t="s">
        <v>6198</v>
      </c>
      <c r="H2479" s="726"/>
      <c r="I2479" s="726"/>
    </row>
    <row r="2480" spans="1:9" x14ac:dyDescent="0.35">
      <c r="A2480" s="721" t="b">
        <v>0</v>
      </c>
      <c r="B2480" s="721" t="s">
        <v>1811</v>
      </c>
      <c r="C2480" s="734">
        <v>38</v>
      </c>
      <c r="D2480" s="721">
        <f t="shared" si="162"/>
        <v>-255</v>
      </c>
      <c r="E2480" s="721">
        <f t="shared" si="163"/>
        <v>3</v>
      </c>
      <c r="F2480" s="721">
        <f t="shared" ca="1" si="164"/>
        <v>46</v>
      </c>
      <c r="G2480" s="721" t="s">
        <v>6198</v>
      </c>
      <c r="H2480" s="726"/>
      <c r="I2480" s="726"/>
    </row>
    <row r="2481" spans="1:9" x14ac:dyDescent="0.35">
      <c r="A2481" s="721" t="b">
        <v>0</v>
      </c>
      <c r="B2481" s="721" t="s">
        <v>1812</v>
      </c>
      <c r="C2481" s="734">
        <v>38</v>
      </c>
      <c r="D2481" s="721">
        <f t="shared" si="162"/>
        <v>-254</v>
      </c>
      <c r="E2481" s="721">
        <f t="shared" si="163"/>
        <v>4</v>
      </c>
      <c r="F2481" s="721">
        <f t="shared" ca="1" si="164"/>
        <v>46</v>
      </c>
      <c r="G2481" s="721" t="s">
        <v>6198</v>
      </c>
      <c r="H2481" s="726"/>
      <c r="I2481" s="726"/>
    </row>
    <row r="2482" spans="1:9" x14ac:dyDescent="0.35">
      <c r="A2482" s="721" t="b">
        <v>0</v>
      </c>
      <c r="B2482" s="721" t="s">
        <v>1813</v>
      </c>
      <c r="C2482" s="734">
        <v>38</v>
      </c>
      <c r="D2482" s="721">
        <f t="shared" si="162"/>
        <v>-253</v>
      </c>
      <c r="E2482" s="721">
        <f t="shared" si="163"/>
        <v>5</v>
      </c>
      <c r="F2482" s="721">
        <f t="shared" ca="1" si="164"/>
        <v>46</v>
      </c>
      <c r="G2482" s="721" t="s">
        <v>6198</v>
      </c>
      <c r="H2482" s="726"/>
      <c r="I2482" s="726"/>
    </row>
    <row r="2483" spans="1:9" x14ac:dyDescent="0.35">
      <c r="A2483" s="721" t="b">
        <v>0</v>
      </c>
      <c r="B2483" s="721" t="s">
        <v>1814</v>
      </c>
      <c r="C2483" s="734">
        <v>38</v>
      </c>
      <c r="D2483" s="721">
        <f t="shared" si="162"/>
        <v>-252</v>
      </c>
      <c r="E2483" s="721">
        <f t="shared" si="163"/>
        <v>6</v>
      </c>
      <c r="F2483" s="721">
        <f t="shared" ca="1" si="164"/>
        <v>46</v>
      </c>
      <c r="G2483" s="721" t="s">
        <v>6198</v>
      </c>
      <c r="H2483" s="726"/>
      <c r="I2483" s="726"/>
    </row>
    <row r="2484" spans="1:9" x14ac:dyDescent="0.35">
      <c r="A2484" s="721" t="b">
        <v>0</v>
      </c>
      <c r="B2484" s="721" t="s">
        <v>1815</v>
      </c>
      <c r="C2484" s="734">
        <v>39</v>
      </c>
      <c r="D2484" s="721">
        <f t="shared" si="162"/>
        <v>-251</v>
      </c>
      <c r="E2484" s="721">
        <f t="shared" si="163"/>
        <v>1</v>
      </c>
      <c r="F2484" s="721">
        <f t="shared" ca="1" si="164"/>
        <v>47</v>
      </c>
      <c r="G2484" s="721" t="s">
        <v>6199</v>
      </c>
      <c r="H2484" s="726"/>
      <c r="I2484" s="726"/>
    </row>
    <row r="2485" spans="1:9" x14ac:dyDescent="0.35">
      <c r="A2485" s="721" t="b">
        <v>0</v>
      </c>
      <c r="B2485" s="721" t="s">
        <v>1816</v>
      </c>
      <c r="C2485" s="734">
        <v>39</v>
      </c>
      <c r="D2485" s="721">
        <f t="shared" si="162"/>
        <v>-250</v>
      </c>
      <c r="E2485" s="721">
        <f t="shared" si="163"/>
        <v>2</v>
      </c>
      <c r="F2485" s="721">
        <f t="shared" ca="1" si="164"/>
        <v>47</v>
      </c>
      <c r="G2485" s="721" t="s">
        <v>6199</v>
      </c>
      <c r="H2485" s="726"/>
      <c r="I2485" s="726"/>
    </row>
    <row r="2486" spans="1:9" x14ac:dyDescent="0.35">
      <c r="A2486" s="721" t="b">
        <v>0</v>
      </c>
      <c r="B2486" s="721" t="s">
        <v>1817</v>
      </c>
      <c r="C2486" s="734">
        <v>39</v>
      </c>
      <c r="D2486" s="721">
        <f t="shared" si="162"/>
        <v>-249</v>
      </c>
      <c r="E2486" s="721">
        <f t="shared" si="163"/>
        <v>3</v>
      </c>
      <c r="F2486" s="721">
        <f t="shared" ca="1" si="164"/>
        <v>47</v>
      </c>
      <c r="G2486" s="721" t="s">
        <v>6199</v>
      </c>
      <c r="H2486" s="726"/>
      <c r="I2486" s="726"/>
    </row>
    <row r="2487" spans="1:9" x14ac:dyDescent="0.35">
      <c r="A2487" s="721" t="b">
        <v>0</v>
      </c>
      <c r="B2487" s="721" t="s">
        <v>1818</v>
      </c>
      <c r="C2487" s="734">
        <v>39</v>
      </c>
      <c r="D2487" s="721">
        <f t="shared" si="162"/>
        <v>-248</v>
      </c>
      <c r="E2487" s="721">
        <f t="shared" si="163"/>
        <v>4</v>
      </c>
      <c r="F2487" s="721">
        <f t="shared" ca="1" si="164"/>
        <v>47</v>
      </c>
      <c r="G2487" s="721" t="s">
        <v>6199</v>
      </c>
      <c r="H2487" s="726"/>
      <c r="I2487" s="726"/>
    </row>
    <row r="2488" spans="1:9" x14ac:dyDescent="0.35">
      <c r="A2488" s="721" t="b">
        <v>0</v>
      </c>
      <c r="B2488" s="721" t="s">
        <v>1819</v>
      </c>
      <c r="C2488" s="734">
        <v>39</v>
      </c>
      <c r="D2488" s="721">
        <f t="shared" si="162"/>
        <v>-247</v>
      </c>
      <c r="E2488" s="721">
        <f t="shared" si="163"/>
        <v>5</v>
      </c>
      <c r="F2488" s="721">
        <f t="shared" ca="1" si="164"/>
        <v>47</v>
      </c>
      <c r="G2488" s="721" t="s">
        <v>6199</v>
      </c>
      <c r="H2488" s="726"/>
      <c r="I2488" s="726"/>
    </row>
    <row r="2489" spans="1:9" x14ac:dyDescent="0.35">
      <c r="A2489" s="721" t="b">
        <v>0</v>
      </c>
      <c r="B2489" s="721" t="s">
        <v>1820</v>
      </c>
      <c r="C2489" s="734">
        <v>39</v>
      </c>
      <c r="D2489" s="721">
        <f t="shared" si="162"/>
        <v>-246</v>
      </c>
      <c r="E2489" s="721">
        <f t="shared" si="163"/>
        <v>6</v>
      </c>
      <c r="F2489" s="721">
        <f t="shared" ca="1" si="164"/>
        <v>47</v>
      </c>
      <c r="G2489" s="721" t="s">
        <v>6199</v>
      </c>
      <c r="H2489" s="726"/>
      <c r="I2489" s="726"/>
    </row>
    <row r="2490" spans="1:9" x14ac:dyDescent="0.35">
      <c r="A2490" s="721" t="b">
        <v>0</v>
      </c>
      <c r="B2490" s="721" t="s">
        <v>1821</v>
      </c>
      <c r="C2490" s="734">
        <v>40</v>
      </c>
      <c r="D2490" s="721">
        <f t="shared" si="162"/>
        <v>-245</v>
      </c>
      <c r="E2490" s="721">
        <f t="shared" si="163"/>
        <v>1</v>
      </c>
      <c r="F2490" s="721">
        <f t="shared" ca="1" si="164"/>
        <v>48</v>
      </c>
      <c r="G2490" s="721" t="s">
        <v>6200</v>
      </c>
      <c r="H2490" s="726"/>
      <c r="I2490" s="726"/>
    </row>
    <row r="2491" spans="1:9" x14ac:dyDescent="0.35">
      <c r="A2491" s="721" t="b">
        <v>0</v>
      </c>
      <c r="B2491" s="721" t="s">
        <v>1822</v>
      </c>
      <c r="C2491" s="734">
        <v>40</v>
      </c>
      <c r="D2491" s="721">
        <f t="shared" si="162"/>
        <v>-244</v>
      </c>
      <c r="E2491" s="721">
        <f t="shared" si="163"/>
        <v>2</v>
      </c>
      <c r="F2491" s="721">
        <f t="shared" ca="1" si="164"/>
        <v>48</v>
      </c>
      <c r="G2491" s="721" t="s">
        <v>6200</v>
      </c>
      <c r="H2491" s="726"/>
      <c r="I2491" s="726"/>
    </row>
    <row r="2492" spans="1:9" x14ac:dyDescent="0.35">
      <c r="A2492" s="721" t="b">
        <v>0</v>
      </c>
      <c r="B2492" s="721" t="s">
        <v>1823</v>
      </c>
      <c r="C2492" s="734">
        <v>40</v>
      </c>
      <c r="D2492" s="721">
        <f t="shared" si="162"/>
        <v>-243</v>
      </c>
      <c r="E2492" s="721">
        <f t="shared" si="163"/>
        <v>3</v>
      </c>
      <c r="F2492" s="721">
        <f t="shared" ca="1" si="164"/>
        <v>48</v>
      </c>
      <c r="G2492" s="721" t="s">
        <v>6200</v>
      </c>
      <c r="H2492" s="726"/>
      <c r="I2492" s="726"/>
    </row>
    <row r="2493" spans="1:9" x14ac:dyDescent="0.35">
      <c r="A2493" s="721" t="b">
        <v>0</v>
      </c>
      <c r="B2493" s="721" t="s">
        <v>1824</v>
      </c>
      <c r="C2493" s="734">
        <v>40</v>
      </c>
      <c r="D2493" s="721">
        <f t="shared" si="162"/>
        <v>-242</v>
      </c>
      <c r="E2493" s="721">
        <f t="shared" si="163"/>
        <v>4</v>
      </c>
      <c r="F2493" s="721">
        <f t="shared" ca="1" si="164"/>
        <v>48</v>
      </c>
      <c r="G2493" s="721" t="s">
        <v>6200</v>
      </c>
      <c r="H2493" s="726"/>
      <c r="I2493" s="726"/>
    </row>
    <row r="2494" spans="1:9" x14ac:dyDescent="0.35">
      <c r="A2494" s="721" t="b">
        <v>0</v>
      </c>
      <c r="B2494" s="721" t="s">
        <v>1825</v>
      </c>
      <c r="C2494" s="734">
        <v>40</v>
      </c>
      <c r="D2494" s="721">
        <f t="shared" si="162"/>
        <v>-241</v>
      </c>
      <c r="E2494" s="721">
        <f t="shared" si="163"/>
        <v>5</v>
      </c>
      <c r="F2494" s="721">
        <f t="shared" ca="1" si="164"/>
        <v>48</v>
      </c>
      <c r="G2494" s="721" t="s">
        <v>6200</v>
      </c>
      <c r="H2494" s="726"/>
      <c r="I2494" s="726"/>
    </row>
    <row r="2495" spans="1:9" x14ac:dyDescent="0.35">
      <c r="A2495" s="721" t="b">
        <v>0</v>
      </c>
      <c r="B2495" s="721" t="s">
        <v>1826</v>
      </c>
      <c r="C2495" s="734">
        <v>40</v>
      </c>
      <c r="D2495" s="721">
        <f t="shared" si="162"/>
        <v>-240</v>
      </c>
      <c r="E2495" s="721">
        <f t="shared" si="163"/>
        <v>6</v>
      </c>
      <c r="F2495" s="721">
        <f t="shared" ca="1" si="164"/>
        <v>48</v>
      </c>
      <c r="G2495" s="721" t="s">
        <v>6200</v>
      </c>
      <c r="H2495" s="726"/>
      <c r="I2495" s="726"/>
    </row>
    <row r="2496" spans="1:9" x14ac:dyDescent="0.35">
      <c r="A2496" s="721" t="b">
        <v>0</v>
      </c>
      <c r="B2496" s="721" t="s">
        <v>1827</v>
      </c>
      <c r="C2496" s="734">
        <v>41</v>
      </c>
      <c r="D2496" s="721">
        <f t="shared" si="162"/>
        <v>-239</v>
      </c>
      <c r="E2496" s="721">
        <f t="shared" si="163"/>
        <v>1</v>
      </c>
      <c r="F2496" s="721">
        <f t="shared" ca="1" si="164"/>
        <v>49</v>
      </c>
      <c r="G2496" s="721" t="s">
        <v>6201</v>
      </c>
      <c r="H2496" s="726"/>
      <c r="I2496" s="726"/>
    </row>
    <row r="2497" spans="1:9" x14ac:dyDescent="0.35">
      <c r="A2497" s="721" t="b">
        <v>0</v>
      </c>
      <c r="B2497" s="721" t="s">
        <v>1828</v>
      </c>
      <c r="C2497" s="734">
        <v>41</v>
      </c>
      <c r="D2497" s="721">
        <f t="shared" si="162"/>
        <v>-238</v>
      </c>
      <c r="E2497" s="721">
        <f t="shared" si="163"/>
        <v>2</v>
      </c>
      <c r="F2497" s="721">
        <f t="shared" ca="1" si="164"/>
        <v>49</v>
      </c>
      <c r="G2497" s="721" t="s">
        <v>6201</v>
      </c>
      <c r="H2497" s="726"/>
      <c r="I2497" s="726"/>
    </row>
    <row r="2498" spans="1:9" x14ac:dyDescent="0.35">
      <c r="A2498" s="721" t="b">
        <v>0</v>
      </c>
      <c r="B2498" s="721" t="s">
        <v>1829</v>
      </c>
      <c r="C2498" s="734">
        <v>41</v>
      </c>
      <c r="D2498" s="721">
        <f t="shared" si="162"/>
        <v>-237</v>
      </c>
      <c r="E2498" s="721">
        <f t="shared" si="163"/>
        <v>3</v>
      </c>
      <c r="F2498" s="721">
        <f t="shared" ca="1" si="164"/>
        <v>49</v>
      </c>
      <c r="G2498" s="721" t="s">
        <v>6201</v>
      </c>
      <c r="H2498" s="726"/>
      <c r="I2498" s="726"/>
    </row>
    <row r="2499" spans="1:9" x14ac:dyDescent="0.35">
      <c r="A2499" s="721" t="b">
        <v>0</v>
      </c>
      <c r="B2499" s="721" t="s">
        <v>1830</v>
      </c>
      <c r="C2499" s="734">
        <v>41</v>
      </c>
      <c r="D2499" s="721">
        <f t="shared" si="162"/>
        <v>-236</v>
      </c>
      <c r="E2499" s="721">
        <f t="shared" si="163"/>
        <v>4</v>
      </c>
      <c r="F2499" s="721">
        <f t="shared" ca="1" si="164"/>
        <v>49</v>
      </c>
      <c r="G2499" s="721" t="s">
        <v>6201</v>
      </c>
      <c r="H2499" s="726"/>
      <c r="I2499" s="726"/>
    </row>
    <row r="2500" spans="1:9" x14ac:dyDescent="0.35">
      <c r="A2500" s="721" t="b">
        <v>0</v>
      </c>
      <c r="B2500" s="721" t="s">
        <v>1831</v>
      </c>
      <c r="C2500" s="734">
        <v>41</v>
      </c>
      <c r="D2500" s="721">
        <f t="shared" si="162"/>
        <v>-235</v>
      </c>
      <c r="E2500" s="721">
        <f t="shared" si="163"/>
        <v>5</v>
      </c>
      <c r="F2500" s="721">
        <f t="shared" ca="1" si="164"/>
        <v>49</v>
      </c>
      <c r="G2500" s="721" t="s">
        <v>6201</v>
      </c>
      <c r="H2500" s="726"/>
      <c r="I2500" s="726"/>
    </row>
    <row r="2501" spans="1:9" x14ac:dyDescent="0.35">
      <c r="A2501" s="721" t="b">
        <v>0</v>
      </c>
      <c r="B2501" s="721" t="s">
        <v>1832</v>
      </c>
      <c r="C2501" s="734">
        <v>41</v>
      </c>
      <c r="D2501" s="721">
        <f t="shared" si="162"/>
        <v>-234</v>
      </c>
      <c r="E2501" s="721">
        <f t="shared" si="163"/>
        <v>6</v>
      </c>
      <c r="F2501" s="721">
        <f t="shared" ca="1" si="164"/>
        <v>49</v>
      </c>
      <c r="G2501" s="721" t="s">
        <v>6201</v>
      </c>
      <c r="H2501" s="726"/>
      <c r="I2501" s="726"/>
    </row>
    <row r="2502" spans="1:9" x14ac:dyDescent="0.35">
      <c r="A2502" s="721" t="b">
        <v>0</v>
      </c>
      <c r="B2502" s="721" t="s">
        <v>1833</v>
      </c>
      <c r="C2502" s="734">
        <v>42</v>
      </c>
      <c r="D2502" s="721">
        <f t="shared" si="162"/>
        <v>-233</v>
      </c>
      <c r="E2502" s="721">
        <f t="shared" si="163"/>
        <v>1</v>
      </c>
      <c r="F2502" s="721">
        <f t="shared" ca="1" si="164"/>
        <v>50</v>
      </c>
      <c r="G2502" s="721" t="s">
        <v>6202</v>
      </c>
      <c r="H2502" s="726"/>
      <c r="I2502" s="726"/>
    </row>
    <row r="2503" spans="1:9" x14ac:dyDescent="0.35">
      <c r="A2503" s="721" t="b">
        <v>0</v>
      </c>
      <c r="B2503" s="721" t="s">
        <v>1834</v>
      </c>
      <c r="C2503" s="734">
        <v>42</v>
      </c>
      <c r="D2503" s="721">
        <f t="shared" si="162"/>
        <v>-232</v>
      </c>
      <c r="E2503" s="721">
        <f t="shared" si="163"/>
        <v>2</v>
      </c>
      <c r="F2503" s="721">
        <f t="shared" ca="1" si="164"/>
        <v>50</v>
      </c>
      <c r="G2503" s="721" t="s">
        <v>6202</v>
      </c>
      <c r="H2503" s="726"/>
      <c r="I2503" s="726"/>
    </row>
    <row r="2504" spans="1:9" x14ac:dyDescent="0.35">
      <c r="A2504" s="721" t="b">
        <v>0</v>
      </c>
      <c r="B2504" s="721" t="s">
        <v>1835</v>
      </c>
      <c r="C2504" s="734">
        <v>42</v>
      </c>
      <c r="D2504" s="721">
        <f t="shared" si="162"/>
        <v>-231</v>
      </c>
      <c r="E2504" s="721">
        <f t="shared" si="163"/>
        <v>3</v>
      </c>
      <c r="F2504" s="721">
        <f t="shared" ca="1" si="164"/>
        <v>50</v>
      </c>
      <c r="G2504" s="721" t="s">
        <v>6202</v>
      </c>
      <c r="H2504" s="726"/>
      <c r="I2504" s="726"/>
    </row>
    <row r="2505" spans="1:9" x14ac:dyDescent="0.35">
      <c r="A2505" s="721" t="b">
        <v>0</v>
      </c>
      <c r="B2505" s="721" t="s">
        <v>1836</v>
      </c>
      <c r="C2505" s="734">
        <v>42</v>
      </c>
      <c r="D2505" s="721">
        <f t="shared" si="162"/>
        <v>-230</v>
      </c>
      <c r="E2505" s="721">
        <f t="shared" si="163"/>
        <v>4</v>
      </c>
      <c r="F2505" s="721">
        <f t="shared" ca="1" si="164"/>
        <v>50</v>
      </c>
      <c r="G2505" s="721" t="s">
        <v>6202</v>
      </c>
      <c r="H2505" s="726"/>
      <c r="I2505" s="726"/>
    </row>
    <row r="2506" spans="1:9" x14ac:dyDescent="0.35">
      <c r="A2506" s="721" t="b">
        <v>0</v>
      </c>
      <c r="B2506" s="721" t="s">
        <v>1837</v>
      </c>
      <c r="C2506" s="734">
        <v>42</v>
      </c>
      <c r="D2506" s="721">
        <f t="shared" si="162"/>
        <v>-229</v>
      </c>
      <c r="E2506" s="721">
        <f t="shared" si="163"/>
        <v>5</v>
      </c>
      <c r="F2506" s="721">
        <f t="shared" ca="1" si="164"/>
        <v>50</v>
      </c>
      <c r="G2506" s="721" t="s">
        <v>6202</v>
      </c>
      <c r="H2506" s="726"/>
      <c r="I2506" s="726"/>
    </row>
    <row r="2507" spans="1:9" x14ac:dyDescent="0.35">
      <c r="A2507" s="721" t="b">
        <v>0</v>
      </c>
      <c r="B2507" s="721" t="s">
        <v>1838</v>
      </c>
      <c r="C2507" s="734">
        <v>42</v>
      </c>
      <c r="D2507" s="721">
        <f t="shared" si="162"/>
        <v>-228</v>
      </c>
      <c r="E2507" s="721">
        <f t="shared" si="163"/>
        <v>6</v>
      </c>
      <c r="F2507" s="721">
        <f t="shared" ca="1" si="164"/>
        <v>50</v>
      </c>
      <c r="G2507" s="721" t="s">
        <v>6202</v>
      </c>
      <c r="H2507" s="726"/>
      <c r="I2507" s="726"/>
    </row>
    <row r="2508" spans="1:9" x14ac:dyDescent="0.35">
      <c r="A2508" s="721" t="b">
        <v>0</v>
      </c>
      <c r="B2508" s="721" t="s">
        <v>1839</v>
      </c>
      <c r="C2508" s="734">
        <v>43</v>
      </c>
      <c r="D2508" s="721">
        <f t="shared" si="162"/>
        <v>-227</v>
      </c>
      <c r="E2508" s="721">
        <f t="shared" si="163"/>
        <v>1</v>
      </c>
      <c r="F2508" s="721">
        <f t="shared" ca="1" si="164"/>
        <v>51</v>
      </c>
      <c r="G2508" s="721" t="s">
        <v>6203</v>
      </c>
      <c r="H2508" s="726"/>
      <c r="I2508" s="726"/>
    </row>
    <row r="2509" spans="1:9" x14ac:dyDescent="0.35">
      <c r="A2509" s="721" t="b">
        <v>0</v>
      </c>
      <c r="B2509" s="721" t="s">
        <v>1840</v>
      </c>
      <c r="C2509" s="734">
        <v>43</v>
      </c>
      <c r="D2509" s="721">
        <f t="shared" si="162"/>
        <v>-226</v>
      </c>
      <c r="E2509" s="721">
        <f t="shared" si="163"/>
        <v>2</v>
      </c>
      <c r="F2509" s="721">
        <f t="shared" ca="1" si="164"/>
        <v>51</v>
      </c>
      <c r="G2509" s="721" t="s">
        <v>6203</v>
      </c>
      <c r="H2509" s="726"/>
      <c r="I2509" s="726"/>
    </row>
    <row r="2510" spans="1:9" x14ac:dyDescent="0.35">
      <c r="A2510" s="721" t="b">
        <v>0</v>
      </c>
      <c r="B2510" s="721" t="s">
        <v>1841</v>
      </c>
      <c r="C2510" s="734">
        <v>43</v>
      </c>
      <c r="D2510" s="721">
        <f t="shared" si="162"/>
        <v>-225</v>
      </c>
      <c r="E2510" s="721">
        <f t="shared" si="163"/>
        <v>3</v>
      </c>
      <c r="F2510" s="721">
        <f t="shared" ca="1" si="164"/>
        <v>51</v>
      </c>
      <c r="G2510" s="721" t="s">
        <v>6203</v>
      </c>
      <c r="H2510" s="726"/>
      <c r="I2510" s="726"/>
    </row>
    <row r="2511" spans="1:9" x14ac:dyDescent="0.35">
      <c r="A2511" s="721" t="b">
        <v>0</v>
      </c>
      <c r="B2511" s="721" t="s">
        <v>1842</v>
      </c>
      <c r="C2511" s="734">
        <v>43</v>
      </c>
      <c r="D2511" s="721">
        <f t="shared" si="162"/>
        <v>-224</v>
      </c>
      <c r="E2511" s="721">
        <f t="shared" si="163"/>
        <v>4</v>
      </c>
      <c r="F2511" s="721">
        <f t="shared" ca="1" si="164"/>
        <v>51</v>
      </c>
      <c r="G2511" s="721" t="s">
        <v>6203</v>
      </c>
      <c r="H2511" s="726"/>
      <c r="I2511" s="726"/>
    </row>
    <row r="2512" spans="1:9" x14ac:dyDescent="0.35">
      <c r="A2512" s="721" t="b">
        <v>0</v>
      </c>
      <c r="B2512" s="721" t="s">
        <v>1843</v>
      </c>
      <c r="C2512" s="734">
        <v>43</v>
      </c>
      <c r="D2512" s="721">
        <f t="shared" ref="D2512:D2575" si="165">D2511+1</f>
        <v>-223</v>
      </c>
      <c r="E2512" s="721">
        <f t="shared" ref="E2512:E2575" si="166">COUNTIF(C2507:C2512,C2512)</f>
        <v>5</v>
      </c>
      <c r="F2512" s="721">
        <f t="shared" ref="F2512:F2575" ca="1" si="167">IF(C2512=1,9,IF(E2511=MAX(E2510:E2512),F2510+1,F2511))</f>
        <v>51</v>
      </c>
      <c r="G2512" s="721" t="s">
        <v>6203</v>
      </c>
      <c r="H2512" s="726"/>
      <c r="I2512" s="726"/>
    </row>
    <row r="2513" spans="1:9" x14ac:dyDescent="0.35">
      <c r="A2513" s="721" t="b">
        <v>0</v>
      </c>
      <c r="B2513" s="721" t="s">
        <v>1844</v>
      </c>
      <c r="C2513" s="734">
        <v>43</v>
      </c>
      <c r="D2513" s="721">
        <f t="shared" si="165"/>
        <v>-222</v>
      </c>
      <c r="E2513" s="721">
        <f t="shared" si="166"/>
        <v>6</v>
      </c>
      <c r="F2513" s="721">
        <f t="shared" ca="1" si="167"/>
        <v>51</v>
      </c>
      <c r="G2513" s="721" t="s">
        <v>6203</v>
      </c>
      <c r="H2513" s="726"/>
      <c r="I2513" s="726"/>
    </row>
    <row r="2514" spans="1:9" x14ac:dyDescent="0.35">
      <c r="A2514" s="721" t="b">
        <v>0</v>
      </c>
      <c r="B2514" s="721" t="s">
        <v>1845</v>
      </c>
      <c r="C2514" s="734">
        <v>44</v>
      </c>
      <c r="D2514" s="721">
        <f t="shared" si="165"/>
        <v>-221</v>
      </c>
      <c r="E2514" s="721">
        <f t="shared" si="166"/>
        <v>1</v>
      </c>
      <c r="F2514" s="721">
        <f t="shared" ca="1" si="167"/>
        <v>52</v>
      </c>
      <c r="G2514" s="721" t="s">
        <v>6204</v>
      </c>
      <c r="H2514" s="726"/>
      <c r="I2514" s="726"/>
    </row>
    <row r="2515" spans="1:9" x14ac:dyDescent="0.35">
      <c r="A2515" s="721" t="b">
        <v>0</v>
      </c>
      <c r="B2515" s="721" t="s">
        <v>1846</v>
      </c>
      <c r="C2515" s="734">
        <v>44</v>
      </c>
      <c r="D2515" s="721">
        <f t="shared" si="165"/>
        <v>-220</v>
      </c>
      <c r="E2515" s="721">
        <f t="shared" si="166"/>
        <v>2</v>
      </c>
      <c r="F2515" s="721">
        <f t="shared" ca="1" si="167"/>
        <v>52</v>
      </c>
      <c r="G2515" s="721" t="s">
        <v>6204</v>
      </c>
      <c r="H2515" s="726"/>
      <c r="I2515" s="726"/>
    </row>
    <row r="2516" spans="1:9" x14ac:dyDescent="0.35">
      <c r="A2516" s="721" t="b">
        <v>0</v>
      </c>
      <c r="B2516" s="721" t="s">
        <v>1847</v>
      </c>
      <c r="C2516" s="734">
        <v>44</v>
      </c>
      <c r="D2516" s="721">
        <f t="shared" si="165"/>
        <v>-219</v>
      </c>
      <c r="E2516" s="721">
        <f t="shared" si="166"/>
        <v>3</v>
      </c>
      <c r="F2516" s="721">
        <f t="shared" ca="1" si="167"/>
        <v>52</v>
      </c>
      <c r="G2516" s="721" t="s">
        <v>6204</v>
      </c>
      <c r="H2516" s="726"/>
      <c r="I2516" s="726"/>
    </row>
    <row r="2517" spans="1:9" x14ac:dyDescent="0.35">
      <c r="A2517" s="721" t="b">
        <v>0</v>
      </c>
      <c r="B2517" s="721" t="s">
        <v>1848</v>
      </c>
      <c r="C2517" s="734">
        <v>44</v>
      </c>
      <c r="D2517" s="721">
        <f t="shared" si="165"/>
        <v>-218</v>
      </c>
      <c r="E2517" s="721">
        <f t="shared" si="166"/>
        <v>4</v>
      </c>
      <c r="F2517" s="721">
        <f t="shared" ca="1" si="167"/>
        <v>52</v>
      </c>
      <c r="G2517" s="721" t="s">
        <v>6204</v>
      </c>
      <c r="H2517" s="726"/>
      <c r="I2517" s="726"/>
    </row>
    <row r="2518" spans="1:9" x14ac:dyDescent="0.35">
      <c r="A2518" s="721" t="b">
        <v>0</v>
      </c>
      <c r="B2518" s="721" t="s">
        <v>1849</v>
      </c>
      <c r="C2518" s="734">
        <v>44</v>
      </c>
      <c r="D2518" s="721">
        <f t="shared" si="165"/>
        <v>-217</v>
      </c>
      <c r="E2518" s="721">
        <f t="shared" si="166"/>
        <v>5</v>
      </c>
      <c r="F2518" s="721">
        <f t="shared" ca="1" si="167"/>
        <v>52</v>
      </c>
      <c r="G2518" s="721" t="s">
        <v>6204</v>
      </c>
      <c r="H2518" s="726"/>
      <c r="I2518" s="726"/>
    </row>
    <row r="2519" spans="1:9" x14ac:dyDescent="0.35">
      <c r="A2519" s="721" t="b">
        <v>0</v>
      </c>
      <c r="B2519" s="721" t="s">
        <v>1850</v>
      </c>
      <c r="C2519" s="734">
        <v>44</v>
      </c>
      <c r="D2519" s="721">
        <f t="shared" si="165"/>
        <v>-216</v>
      </c>
      <c r="E2519" s="721">
        <f t="shared" si="166"/>
        <v>6</v>
      </c>
      <c r="F2519" s="721">
        <f t="shared" ca="1" si="167"/>
        <v>52</v>
      </c>
      <c r="G2519" s="721" t="s">
        <v>6204</v>
      </c>
      <c r="H2519" s="726"/>
      <c r="I2519" s="726"/>
    </row>
    <row r="2520" spans="1:9" x14ac:dyDescent="0.35">
      <c r="A2520" s="721" t="b">
        <v>0</v>
      </c>
      <c r="B2520" s="721" t="s">
        <v>1851</v>
      </c>
      <c r="C2520" s="734">
        <v>45</v>
      </c>
      <c r="D2520" s="721">
        <f t="shared" si="165"/>
        <v>-215</v>
      </c>
      <c r="E2520" s="721">
        <f t="shared" si="166"/>
        <v>1</v>
      </c>
      <c r="F2520" s="721">
        <f t="shared" ca="1" si="167"/>
        <v>53</v>
      </c>
      <c r="G2520" s="721" t="s">
        <v>6205</v>
      </c>
      <c r="H2520" s="726"/>
      <c r="I2520" s="726"/>
    </row>
    <row r="2521" spans="1:9" x14ac:dyDescent="0.35">
      <c r="A2521" s="721" t="b">
        <v>0</v>
      </c>
      <c r="B2521" s="721" t="s">
        <v>1852</v>
      </c>
      <c r="C2521" s="734">
        <v>45</v>
      </c>
      <c r="D2521" s="721">
        <f t="shared" si="165"/>
        <v>-214</v>
      </c>
      <c r="E2521" s="721">
        <f t="shared" si="166"/>
        <v>2</v>
      </c>
      <c r="F2521" s="721">
        <f t="shared" ca="1" si="167"/>
        <v>53</v>
      </c>
      <c r="G2521" s="721" t="s">
        <v>6205</v>
      </c>
      <c r="H2521" s="726"/>
      <c r="I2521" s="726"/>
    </row>
    <row r="2522" spans="1:9" x14ac:dyDescent="0.35">
      <c r="A2522" s="721" t="b">
        <v>0</v>
      </c>
      <c r="B2522" s="721" t="s">
        <v>1853</v>
      </c>
      <c r="C2522" s="734">
        <v>45</v>
      </c>
      <c r="D2522" s="721">
        <f t="shared" si="165"/>
        <v>-213</v>
      </c>
      <c r="E2522" s="721">
        <f t="shared" si="166"/>
        <v>3</v>
      </c>
      <c r="F2522" s="721">
        <f t="shared" ca="1" si="167"/>
        <v>53</v>
      </c>
      <c r="G2522" s="721" t="s">
        <v>6205</v>
      </c>
      <c r="H2522" s="726"/>
      <c r="I2522" s="726"/>
    </row>
    <row r="2523" spans="1:9" x14ac:dyDescent="0.35">
      <c r="A2523" s="721" t="b">
        <v>0</v>
      </c>
      <c r="B2523" s="721" t="s">
        <v>1854</v>
      </c>
      <c r="C2523" s="734">
        <v>45</v>
      </c>
      <c r="D2523" s="721">
        <f t="shared" si="165"/>
        <v>-212</v>
      </c>
      <c r="E2523" s="721">
        <f t="shared" si="166"/>
        <v>4</v>
      </c>
      <c r="F2523" s="721">
        <f t="shared" ca="1" si="167"/>
        <v>53</v>
      </c>
      <c r="G2523" s="721" t="s">
        <v>6205</v>
      </c>
      <c r="H2523" s="726"/>
      <c r="I2523" s="726"/>
    </row>
    <row r="2524" spans="1:9" x14ac:dyDescent="0.35">
      <c r="A2524" s="721" t="b">
        <v>0</v>
      </c>
      <c r="B2524" s="721" t="s">
        <v>1855</v>
      </c>
      <c r="C2524" s="734">
        <v>45</v>
      </c>
      <c r="D2524" s="721">
        <f t="shared" si="165"/>
        <v>-211</v>
      </c>
      <c r="E2524" s="721">
        <f t="shared" si="166"/>
        <v>5</v>
      </c>
      <c r="F2524" s="721">
        <f t="shared" ca="1" si="167"/>
        <v>53</v>
      </c>
      <c r="G2524" s="721" t="s">
        <v>6205</v>
      </c>
      <c r="H2524" s="726"/>
      <c r="I2524" s="726"/>
    </row>
    <row r="2525" spans="1:9" x14ac:dyDescent="0.35">
      <c r="A2525" s="721" t="b">
        <v>0</v>
      </c>
      <c r="B2525" s="721" t="s">
        <v>1856</v>
      </c>
      <c r="C2525" s="734">
        <v>45</v>
      </c>
      <c r="D2525" s="721">
        <f t="shared" si="165"/>
        <v>-210</v>
      </c>
      <c r="E2525" s="721">
        <f t="shared" si="166"/>
        <v>6</v>
      </c>
      <c r="F2525" s="721">
        <f t="shared" ca="1" si="167"/>
        <v>53</v>
      </c>
      <c r="G2525" s="721" t="s">
        <v>6205</v>
      </c>
      <c r="H2525" s="726"/>
      <c r="I2525" s="726"/>
    </row>
    <row r="2526" spans="1:9" x14ac:dyDescent="0.35">
      <c r="A2526" s="721" t="b">
        <v>0</v>
      </c>
      <c r="B2526" s="721" t="s">
        <v>1857</v>
      </c>
      <c r="C2526" s="734">
        <v>46</v>
      </c>
      <c r="D2526" s="721">
        <f t="shared" si="165"/>
        <v>-209</v>
      </c>
      <c r="E2526" s="721">
        <f t="shared" si="166"/>
        <v>1</v>
      </c>
      <c r="F2526" s="721">
        <f t="shared" ca="1" si="167"/>
        <v>54</v>
      </c>
      <c r="G2526" s="721" t="s">
        <v>6206</v>
      </c>
      <c r="H2526" s="726"/>
      <c r="I2526" s="726"/>
    </row>
    <row r="2527" spans="1:9" x14ac:dyDescent="0.35">
      <c r="A2527" s="721" t="b">
        <v>0</v>
      </c>
      <c r="B2527" s="721" t="s">
        <v>1858</v>
      </c>
      <c r="C2527" s="734">
        <v>46</v>
      </c>
      <c r="D2527" s="721">
        <f t="shared" si="165"/>
        <v>-208</v>
      </c>
      <c r="E2527" s="721">
        <f t="shared" si="166"/>
        <v>2</v>
      </c>
      <c r="F2527" s="721">
        <f t="shared" ca="1" si="167"/>
        <v>54</v>
      </c>
      <c r="G2527" s="721" t="s">
        <v>6206</v>
      </c>
      <c r="H2527" s="726"/>
      <c r="I2527" s="726"/>
    </row>
    <row r="2528" spans="1:9" x14ac:dyDescent="0.35">
      <c r="A2528" s="721" t="b">
        <v>0</v>
      </c>
      <c r="B2528" s="721" t="s">
        <v>1859</v>
      </c>
      <c r="C2528" s="734">
        <v>46</v>
      </c>
      <c r="D2528" s="721">
        <f t="shared" si="165"/>
        <v>-207</v>
      </c>
      <c r="E2528" s="721">
        <f t="shared" si="166"/>
        <v>3</v>
      </c>
      <c r="F2528" s="721">
        <f t="shared" ca="1" si="167"/>
        <v>54</v>
      </c>
      <c r="G2528" s="721" t="s">
        <v>6206</v>
      </c>
      <c r="H2528" s="726"/>
      <c r="I2528" s="726"/>
    </row>
    <row r="2529" spans="1:9" x14ac:dyDescent="0.35">
      <c r="A2529" s="721" t="b">
        <v>0</v>
      </c>
      <c r="B2529" s="721" t="s">
        <v>1860</v>
      </c>
      <c r="C2529" s="734">
        <v>46</v>
      </c>
      <c r="D2529" s="721">
        <f t="shared" si="165"/>
        <v>-206</v>
      </c>
      <c r="E2529" s="721">
        <f t="shared" si="166"/>
        <v>4</v>
      </c>
      <c r="F2529" s="721">
        <f t="shared" ca="1" si="167"/>
        <v>54</v>
      </c>
      <c r="G2529" s="721" t="s">
        <v>6206</v>
      </c>
      <c r="H2529" s="726"/>
      <c r="I2529" s="726"/>
    </row>
    <row r="2530" spans="1:9" x14ac:dyDescent="0.35">
      <c r="A2530" s="721" t="b">
        <v>0</v>
      </c>
      <c r="B2530" s="721" t="s">
        <v>1861</v>
      </c>
      <c r="C2530" s="734">
        <v>46</v>
      </c>
      <c r="D2530" s="721">
        <f t="shared" si="165"/>
        <v>-205</v>
      </c>
      <c r="E2530" s="721">
        <f t="shared" si="166"/>
        <v>5</v>
      </c>
      <c r="F2530" s="721">
        <f t="shared" ca="1" si="167"/>
        <v>54</v>
      </c>
      <c r="G2530" s="721" t="s">
        <v>6206</v>
      </c>
      <c r="H2530" s="726"/>
      <c r="I2530" s="726"/>
    </row>
    <row r="2531" spans="1:9" x14ac:dyDescent="0.35">
      <c r="A2531" s="721" t="b">
        <v>0</v>
      </c>
      <c r="B2531" s="721" t="s">
        <v>1862</v>
      </c>
      <c r="C2531" s="734">
        <v>46</v>
      </c>
      <c r="D2531" s="721">
        <f t="shared" si="165"/>
        <v>-204</v>
      </c>
      <c r="E2531" s="721">
        <f t="shared" si="166"/>
        <v>6</v>
      </c>
      <c r="F2531" s="721">
        <f t="shared" ca="1" si="167"/>
        <v>54</v>
      </c>
      <c r="G2531" s="721" t="s">
        <v>6206</v>
      </c>
      <c r="H2531" s="726"/>
      <c r="I2531" s="726"/>
    </row>
    <row r="2532" spans="1:9" x14ac:dyDescent="0.35">
      <c r="A2532" s="721" t="b">
        <v>0</v>
      </c>
      <c r="B2532" s="721" t="s">
        <v>1863</v>
      </c>
      <c r="C2532" s="734">
        <v>47</v>
      </c>
      <c r="D2532" s="721">
        <f t="shared" si="165"/>
        <v>-203</v>
      </c>
      <c r="E2532" s="721">
        <f t="shared" si="166"/>
        <v>1</v>
      </c>
      <c r="F2532" s="721">
        <f t="shared" ca="1" si="167"/>
        <v>55</v>
      </c>
      <c r="G2532" s="721" t="s">
        <v>6207</v>
      </c>
      <c r="H2532" s="726"/>
      <c r="I2532" s="726"/>
    </row>
    <row r="2533" spans="1:9" x14ac:dyDescent="0.35">
      <c r="A2533" s="721" t="b">
        <v>0</v>
      </c>
      <c r="B2533" s="721" t="s">
        <v>1864</v>
      </c>
      <c r="C2533" s="734">
        <v>47</v>
      </c>
      <c r="D2533" s="721">
        <f t="shared" si="165"/>
        <v>-202</v>
      </c>
      <c r="E2533" s="721">
        <f t="shared" si="166"/>
        <v>2</v>
      </c>
      <c r="F2533" s="721">
        <f t="shared" ca="1" si="167"/>
        <v>55</v>
      </c>
      <c r="G2533" s="721" t="s">
        <v>6207</v>
      </c>
      <c r="H2533" s="726"/>
      <c r="I2533" s="726"/>
    </row>
    <row r="2534" spans="1:9" x14ac:dyDescent="0.35">
      <c r="A2534" s="721" t="b">
        <v>0</v>
      </c>
      <c r="B2534" s="721" t="s">
        <v>1865</v>
      </c>
      <c r="C2534" s="734">
        <v>47</v>
      </c>
      <c r="D2534" s="721">
        <f t="shared" si="165"/>
        <v>-201</v>
      </c>
      <c r="E2534" s="721">
        <f t="shared" si="166"/>
        <v>3</v>
      </c>
      <c r="F2534" s="721">
        <f t="shared" ca="1" si="167"/>
        <v>55</v>
      </c>
      <c r="G2534" s="721" t="s">
        <v>6207</v>
      </c>
      <c r="H2534" s="726"/>
      <c r="I2534" s="726"/>
    </row>
    <row r="2535" spans="1:9" x14ac:dyDescent="0.35">
      <c r="A2535" s="721" t="b">
        <v>0</v>
      </c>
      <c r="B2535" s="721" t="s">
        <v>1866</v>
      </c>
      <c r="C2535" s="734">
        <v>47</v>
      </c>
      <c r="D2535" s="721">
        <f t="shared" si="165"/>
        <v>-200</v>
      </c>
      <c r="E2535" s="721">
        <f t="shared" si="166"/>
        <v>4</v>
      </c>
      <c r="F2535" s="721">
        <f t="shared" ca="1" si="167"/>
        <v>55</v>
      </c>
      <c r="G2535" s="721" t="s">
        <v>6207</v>
      </c>
      <c r="H2535" s="726"/>
      <c r="I2535" s="726"/>
    </row>
    <row r="2536" spans="1:9" x14ac:dyDescent="0.35">
      <c r="A2536" s="721" t="b">
        <v>0</v>
      </c>
      <c r="B2536" s="721" t="s">
        <v>1867</v>
      </c>
      <c r="C2536" s="734">
        <v>47</v>
      </c>
      <c r="D2536" s="721">
        <f t="shared" si="165"/>
        <v>-199</v>
      </c>
      <c r="E2536" s="721">
        <f t="shared" si="166"/>
        <v>5</v>
      </c>
      <c r="F2536" s="721">
        <f t="shared" ca="1" si="167"/>
        <v>55</v>
      </c>
      <c r="G2536" s="721" t="s">
        <v>6207</v>
      </c>
      <c r="H2536" s="726"/>
      <c r="I2536" s="726"/>
    </row>
    <row r="2537" spans="1:9" x14ac:dyDescent="0.35">
      <c r="A2537" s="721" t="b">
        <v>0</v>
      </c>
      <c r="B2537" s="721" t="s">
        <v>1868</v>
      </c>
      <c r="C2537" s="734">
        <v>47</v>
      </c>
      <c r="D2537" s="721">
        <f t="shared" si="165"/>
        <v>-198</v>
      </c>
      <c r="E2537" s="721">
        <f t="shared" si="166"/>
        <v>6</v>
      </c>
      <c r="F2537" s="721">
        <f t="shared" ca="1" si="167"/>
        <v>55</v>
      </c>
      <c r="G2537" s="721" t="s">
        <v>6207</v>
      </c>
      <c r="H2537" s="726"/>
      <c r="I2537" s="726"/>
    </row>
    <row r="2538" spans="1:9" x14ac:dyDescent="0.35">
      <c r="A2538" s="721" t="b">
        <v>0</v>
      </c>
      <c r="B2538" s="721" t="s">
        <v>1869</v>
      </c>
      <c r="C2538" s="734">
        <v>48</v>
      </c>
      <c r="D2538" s="721">
        <f t="shared" si="165"/>
        <v>-197</v>
      </c>
      <c r="E2538" s="721">
        <f t="shared" si="166"/>
        <v>1</v>
      </c>
      <c r="F2538" s="721">
        <f t="shared" ca="1" si="167"/>
        <v>56</v>
      </c>
      <c r="G2538" s="721" t="s">
        <v>6208</v>
      </c>
      <c r="H2538" s="726"/>
      <c r="I2538" s="726"/>
    </row>
    <row r="2539" spans="1:9" x14ac:dyDescent="0.35">
      <c r="A2539" s="721" t="b">
        <v>0</v>
      </c>
      <c r="B2539" s="721" t="s">
        <v>1870</v>
      </c>
      <c r="C2539" s="734">
        <v>48</v>
      </c>
      <c r="D2539" s="721">
        <f t="shared" si="165"/>
        <v>-196</v>
      </c>
      <c r="E2539" s="721">
        <f t="shared" si="166"/>
        <v>2</v>
      </c>
      <c r="F2539" s="721">
        <f t="shared" ca="1" si="167"/>
        <v>56</v>
      </c>
      <c r="G2539" s="721" t="s">
        <v>6208</v>
      </c>
      <c r="H2539" s="726"/>
      <c r="I2539" s="726"/>
    </row>
    <row r="2540" spans="1:9" x14ac:dyDescent="0.35">
      <c r="A2540" s="721" t="b">
        <v>0</v>
      </c>
      <c r="B2540" s="721" t="s">
        <v>1871</v>
      </c>
      <c r="C2540" s="734">
        <v>48</v>
      </c>
      <c r="D2540" s="721">
        <f t="shared" si="165"/>
        <v>-195</v>
      </c>
      <c r="E2540" s="721">
        <f t="shared" si="166"/>
        <v>3</v>
      </c>
      <c r="F2540" s="721">
        <f t="shared" ca="1" si="167"/>
        <v>56</v>
      </c>
      <c r="G2540" s="721" t="s">
        <v>6208</v>
      </c>
      <c r="H2540" s="726"/>
      <c r="I2540" s="726"/>
    </row>
    <row r="2541" spans="1:9" x14ac:dyDescent="0.35">
      <c r="A2541" s="721" t="b">
        <v>0</v>
      </c>
      <c r="B2541" s="721" t="s">
        <v>1872</v>
      </c>
      <c r="C2541" s="734">
        <v>48</v>
      </c>
      <c r="D2541" s="721">
        <f t="shared" si="165"/>
        <v>-194</v>
      </c>
      <c r="E2541" s="721">
        <f t="shared" si="166"/>
        <v>4</v>
      </c>
      <c r="F2541" s="721">
        <f t="shared" ca="1" si="167"/>
        <v>56</v>
      </c>
      <c r="G2541" s="721" t="s">
        <v>6208</v>
      </c>
      <c r="H2541" s="726"/>
      <c r="I2541" s="726"/>
    </row>
    <row r="2542" spans="1:9" x14ac:dyDescent="0.35">
      <c r="A2542" s="721" t="b">
        <v>0</v>
      </c>
      <c r="B2542" s="721" t="s">
        <v>1873</v>
      </c>
      <c r="C2542" s="734">
        <v>48</v>
      </c>
      <c r="D2542" s="721">
        <f t="shared" si="165"/>
        <v>-193</v>
      </c>
      <c r="E2542" s="721">
        <f t="shared" si="166"/>
        <v>5</v>
      </c>
      <c r="F2542" s="721">
        <f t="shared" ca="1" si="167"/>
        <v>56</v>
      </c>
      <c r="G2542" s="721" t="s">
        <v>6208</v>
      </c>
      <c r="H2542" s="726"/>
      <c r="I2542" s="726"/>
    </row>
    <row r="2543" spans="1:9" x14ac:dyDescent="0.35">
      <c r="A2543" s="721" t="b">
        <v>0</v>
      </c>
      <c r="B2543" s="721" t="s">
        <v>1874</v>
      </c>
      <c r="C2543" s="734">
        <v>48</v>
      </c>
      <c r="D2543" s="721">
        <f t="shared" si="165"/>
        <v>-192</v>
      </c>
      <c r="E2543" s="721">
        <f t="shared" si="166"/>
        <v>6</v>
      </c>
      <c r="F2543" s="721">
        <f t="shared" ca="1" si="167"/>
        <v>56</v>
      </c>
      <c r="G2543" s="721" t="s">
        <v>6208</v>
      </c>
      <c r="H2543" s="726"/>
      <c r="I2543" s="726"/>
    </row>
    <row r="2544" spans="1:9" x14ac:dyDescent="0.35">
      <c r="A2544" s="721" t="b">
        <v>0</v>
      </c>
      <c r="B2544" s="721" t="s">
        <v>1875</v>
      </c>
      <c r="C2544" s="734">
        <v>49</v>
      </c>
      <c r="D2544" s="721">
        <f t="shared" si="165"/>
        <v>-191</v>
      </c>
      <c r="E2544" s="721">
        <f t="shared" si="166"/>
        <v>1</v>
      </c>
      <c r="F2544" s="721">
        <f t="shared" ca="1" si="167"/>
        <v>57</v>
      </c>
      <c r="G2544" s="721" t="s">
        <v>6209</v>
      </c>
      <c r="H2544" s="726"/>
      <c r="I2544" s="726"/>
    </row>
    <row r="2545" spans="1:9" x14ac:dyDescent="0.35">
      <c r="A2545" s="721" t="b">
        <v>0</v>
      </c>
      <c r="B2545" s="721" t="s">
        <v>1876</v>
      </c>
      <c r="C2545" s="734">
        <v>49</v>
      </c>
      <c r="D2545" s="721">
        <f t="shared" si="165"/>
        <v>-190</v>
      </c>
      <c r="E2545" s="721">
        <f t="shared" si="166"/>
        <v>2</v>
      </c>
      <c r="F2545" s="721">
        <f t="shared" ca="1" si="167"/>
        <v>57</v>
      </c>
      <c r="G2545" s="721" t="s">
        <v>6209</v>
      </c>
      <c r="H2545" s="726"/>
      <c r="I2545" s="726"/>
    </row>
    <row r="2546" spans="1:9" x14ac:dyDescent="0.35">
      <c r="A2546" s="721" t="b">
        <v>0</v>
      </c>
      <c r="B2546" s="721" t="s">
        <v>1877</v>
      </c>
      <c r="C2546" s="734">
        <v>49</v>
      </c>
      <c r="D2546" s="721">
        <f t="shared" si="165"/>
        <v>-189</v>
      </c>
      <c r="E2546" s="721">
        <f t="shared" si="166"/>
        <v>3</v>
      </c>
      <c r="F2546" s="721">
        <f t="shared" ca="1" si="167"/>
        <v>57</v>
      </c>
      <c r="G2546" s="721" t="s">
        <v>6209</v>
      </c>
      <c r="H2546" s="726"/>
      <c r="I2546" s="726"/>
    </row>
    <row r="2547" spans="1:9" x14ac:dyDescent="0.35">
      <c r="A2547" s="721" t="b">
        <v>0</v>
      </c>
      <c r="B2547" s="721" t="s">
        <v>1878</v>
      </c>
      <c r="C2547" s="734">
        <v>49</v>
      </c>
      <c r="D2547" s="721">
        <f t="shared" si="165"/>
        <v>-188</v>
      </c>
      <c r="E2547" s="721">
        <f t="shared" si="166"/>
        <v>4</v>
      </c>
      <c r="F2547" s="721">
        <f t="shared" ca="1" si="167"/>
        <v>57</v>
      </c>
      <c r="G2547" s="721" t="s">
        <v>6209</v>
      </c>
      <c r="H2547" s="726"/>
      <c r="I2547" s="726"/>
    </row>
    <row r="2548" spans="1:9" x14ac:dyDescent="0.35">
      <c r="A2548" s="721" t="b">
        <v>0</v>
      </c>
      <c r="B2548" s="721" t="s">
        <v>1879</v>
      </c>
      <c r="C2548" s="734">
        <v>49</v>
      </c>
      <c r="D2548" s="721">
        <f t="shared" si="165"/>
        <v>-187</v>
      </c>
      <c r="E2548" s="721">
        <f t="shared" si="166"/>
        <v>5</v>
      </c>
      <c r="F2548" s="721">
        <f t="shared" ca="1" si="167"/>
        <v>57</v>
      </c>
      <c r="G2548" s="721" t="s">
        <v>6209</v>
      </c>
      <c r="H2548" s="726"/>
      <c r="I2548" s="726"/>
    </row>
    <row r="2549" spans="1:9" x14ac:dyDescent="0.35">
      <c r="A2549" s="721" t="b">
        <v>0</v>
      </c>
      <c r="B2549" s="721" t="s">
        <v>1880</v>
      </c>
      <c r="C2549" s="734">
        <v>49</v>
      </c>
      <c r="D2549" s="721">
        <f t="shared" si="165"/>
        <v>-186</v>
      </c>
      <c r="E2549" s="721">
        <f t="shared" si="166"/>
        <v>6</v>
      </c>
      <c r="F2549" s="721">
        <f t="shared" ca="1" si="167"/>
        <v>57</v>
      </c>
      <c r="G2549" s="721" t="s">
        <v>6209</v>
      </c>
      <c r="H2549" s="726"/>
      <c r="I2549" s="726"/>
    </row>
    <row r="2550" spans="1:9" x14ac:dyDescent="0.35">
      <c r="A2550" s="721" t="b">
        <v>0</v>
      </c>
      <c r="B2550" s="721" t="s">
        <v>1881</v>
      </c>
      <c r="C2550" s="734">
        <v>50</v>
      </c>
      <c r="D2550" s="721">
        <f t="shared" si="165"/>
        <v>-185</v>
      </c>
      <c r="E2550" s="721">
        <f t="shared" si="166"/>
        <v>1</v>
      </c>
      <c r="F2550" s="721">
        <f t="shared" ca="1" si="167"/>
        <v>58</v>
      </c>
      <c r="G2550" s="721" t="s">
        <v>6210</v>
      </c>
      <c r="H2550" s="726"/>
      <c r="I2550" s="726"/>
    </row>
    <row r="2551" spans="1:9" x14ac:dyDescent="0.35">
      <c r="A2551" s="721" t="b">
        <v>0</v>
      </c>
      <c r="B2551" s="721" t="s">
        <v>1882</v>
      </c>
      <c r="C2551" s="734">
        <v>50</v>
      </c>
      <c r="D2551" s="721">
        <f t="shared" si="165"/>
        <v>-184</v>
      </c>
      <c r="E2551" s="721">
        <f t="shared" si="166"/>
        <v>2</v>
      </c>
      <c r="F2551" s="721">
        <f t="shared" ca="1" si="167"/>
        <v>58</v>
      </c>
      <c r="G2551" s="721" t="s">
        <v>6210</v>
      </c>
      <c r="H2551" s="726"/>
      <c r="I2551" s="726"/>
    </row>
    <row r="2552" spans="1:9" x14ac:dyDescent="0.35">
      <c r="A2552" s="721" t="b">
        <v>0</v>
      </c>
      <c r="B2552" s="721" t="s">
        <v>1883</v>
      </c>
      <c r="C2552" s="734">
        <v>50</v>
      </c>
      <c r="D2552" s="721">
        <f t="shared" si="165"/>
        <v>-183</v>
      </c>
      <c r="E2552" s="721">
        <f t="shared" si="166"/>
        <v>3</v>
      </c>
      <c r="F2552" s="721">
        <f t="shared" ca="1" si="167"/>
        <v>58</v>
      </c>
      <c r="G2552" s="721" t="s">
        <v>6210</v>
      </c>
      <c r="H2552" s="726"/>
      <c r="I2552" s="726"/>
    </row>
    <row r="2553" spans="1:9" x14ac:dyDescent="0.35">
      <c r="A2553" s="721" t="b">
        <v>0</v>
      </c>
      <c r="B2553" s="721" t="s">
        <v>1884</v>
      </c>
      <c r="C2553" s="734">
        <v>50</v>
      </c>
      <c r="D2553" s="721">
        <f t="shared" si="165"/>
        <v>-182</v>
      </c>
      <c r="E2553" s="721">
        <f t="shared" si="166"/>
        <v>4</v>
      </c>
      <c r="F2553" s="721">
        <f t="shared" ca="1" si="167"/>
        <v>58</v>
      </c>
      <c r="G2553" s="721" t="s">
        <v>6210</v>
      </c>
      <c r="H2553" s="726"/>
      <c r="I2553" s="726"/>
    </row>
    <row r="2554" spans="1:9" x14ac:dyDescent="0.35">
      <c r="A2554" s="721" t="b">
        <v>0</v>
      </c>
      <c r="B2554" s="721" t="s">
        <v>1885</v>
      </c>
      <c r="C2554" s="734">
        <v>50</v>
      </c>
      <c r="D2554" s="721">
        <f t="shared" si="165"/>
        <v>-181</v>
      </c>
      <c r="E2554" s="721">
        <f t="shared" si="166"/>
        <v>5</v>
      </c>
      <c r="F2554" s="721">
        <f t="shared" ca="1" si="167"/>
        <v>58</v>
      </c>
      <c r="G2554" s="721" t="s">
        <v>6210</v>
      </c>
      <c r="H2554" s="726"/>
      <c r="I2554" s="726"/>
    </row>
    <row r="2555" spans="1:9" x14ac:dyDescent="0.35">
      <c r="A2555" s="721" t="b">
        <v>0</v>
      </c>
      <c r="B2555" s="721" t="s">
        <v>1886</v>
      </c>
      <c r="C2555" s="734">
        <v>50</v>
      </c>
      <c r="D2555" s="721">
        <f t="shared" si="165"/>
        <v>-180</v>
      </c>
      <c r="E2555" s="721">
        <f t="shared" si="166"/>
        <v>6</v>
      </c>
      <c r="F2555" s="721">
        <f t="shared" ca="1" si="167"/>
        <v>58</v>
      </c>
      <c r="G2555" s="721" t="s">
        <v>6210</v>
      </c>
      <c r="H2555" s="726"/>
      <c r="I2555" s="726"/>
    </row>
    <row r="2556" spans="1:9" x14ac:dyDescent="0.35">
      <c r="A2556" s="721" t="b">
        <v>0</v>
      </c>
      <c r="B2556" s="721" t="s">
        <v>1887</v>
      </c>
      <c r="C2556" s="734">
        <v>51</v>
      </c>
      <c r="D2556" s="721">
        <f t="shared" si="165"/>
        <v>-179</v>
      </c>
      <c r="E2556" s="721">
        <f t="shared" si="166"/>
        <v>1</v>
      </c>
      <c r="F2556" s="721">
        <f t="shared" ca="1" si="167"/>
        <v>59</v>
      </c>
      <c r="G2556" s="721" t="s">
        <v>6211</v>
      </c>
      <c r="H2556" s="726"/>
      <c r="I2556" s="726"/>
    </row>
    <row r="2557" spans="1:9" x14ac:dyDescent="0.35">
      <c r="A2557" s="721" t="b">
        <v>0</v>
      </c>
      <c r="B2557" s="721" t="s">
        <v>1888</v>
      </c>
      <c r="C2557" s="734">
        <v>51</v>
      </c>
      <c r="D2557" s="721">
        <f t="shared" si="165"/>
        <v>-178</v>
      </c>
      <c r="E2557" s="721">
        <f t="shared" si="166"/>
        <v>2</v>
      </c>
      <c r="F2557" s="721">
        <f t="shared" ca="1" si="167"/>
        <v>59</v>
      </c>
      <c r="G2557" s="721" t="s">
        <v>6211</v>
      </c>
      <c r="H2557" s="726"/>
      <c r="I2557" s="726"/>
    </row>
    <row r="2558" spans="1:9" x14ac:dyDescent="0.35">
      <c r="A2558" s="721" t="b">
        <v>0</v>
      </c>
      <c r="B2558" s="721" t="s">
        <v>1889</v>
      </c>
      <c r="C2558" s="734">
        <v>51</v>
      </c>
      <c r="D2558" s="721">
        <f t="shared" si="165"/>
        <v>-177</v>
      </c>
      <c r="E2558" s="721">
        <f t="shared" si="166"/>
        <v>3</v>
      </c>
      <c r="F2558" s="721">
        <f t="shared" ca="1" si="167"/>
        <v>59</v>
      </c>
      <c r="G2558" s="721" t="s">
        <v>6211</v>
      </c>
      <c r="H2558" s="726"/>
      <c r="I2558" s="726"/>
    </row>
    <row r="2559" spans="1:9" x14ac:dyDescent="0.35">
      <c r="A2559" s="721" t="b">
        <v>0</v>
      </c>
      <c r="B2559" s="721" t="s">
        <v>1890</v>
      </c>
      <c r="C2559" s="734">
        <v>51</v>
      </c>
      <c r="D2559" s="721">
        <f t="shared" si="165"/>
        <v>-176</v>
      </c>
      <c r="E2559" s="721">
        <f t="shared" si="166"/>
        <v>4</v>
      </c>
      <c r="F2559" s="721">
        <f t="shared" ca="1" si="167"/>
        <v>59</v>
      </c>
      <c r="G2559" s="721" t="s">
        <v>6211</v>
      </c>
      <c r="H2559" s="726"/>
      <c r="I2559" s="726"/>
    </row>
    <row r="2560" spans="1:9" x14ac:dyDescent="0.35">
      <c r="A2560" s="721" t="b">
        <v>0</v>
      </c>
      <c r="B2560" s="721" t="s">
        <v>1891</v>
      </c>
      <c r="C2560" s="734">
        <v>51</v>
      </c>
      <c r="D2560" s="721">
        <f t="shared" si="165"/>
        <v>-175</v>
      </c>
      <c r="E2560" s="721">
        <f t="shared" si="166"/>
        <v>5</v>
      </c>
      <c r="F2560" s="721">
        <f t="shared" ca="1" si="167"/>
        <v>59</v>
      </c>
      <c r="G2560" s="721" t="s">
        <v>6211</v>
      </c>
      <c r="H2560" s="726"/>
      <c r="I2560" s="726"/>
    </row>
    <row r="2561" spans="1:9" x14ac:dyDescent="0.35">
      <c r="A2561" s="721" t="b">
        <v>0</v>
      </c>
      <c r="B2561" s="721" t="s">
        <v>1892</v>
      </c>
      <c r="C2561" s="734">
        <v>51</v>
      </c>
      <c r="D2561" s="721">
        <f t="shared" si="165"/>
        <v>-174</v>
      </c>
      <c r="E2561" s="721">
        <f t="shared" si="166"/>
        <v>6</v>
      </c>
      <c r="F2561" s="721">
        <f t="shared" ca="1" si="167"/>
        <v>59</v>
      </c>
      <c r="G2561" s="721" t="s">
        <v>6211</v>
      </c>
      <c r="H2561" s="726"/>
      <c r="I2561" s="726"/>
    </row>
    <row r="2562" spans="1:9" x14ac:dyDescent="0.35">
      <c r="A2562" s="721" t="b">
        <v>0</v>
      </c>
      <c r="B2562" s="721" t="s">
        <v>1893</v>
      </c>
      <c r="C2562" s="734">
        <v>52</v>
      </c>
      <c r="D2562" s="721">
        <f t="shared" si="165"/>
        <v>-173</v>
      </c>
      <c r="E2562" s="721">
        <f t="shared" si="166"/>
        <v>1</v>
      </c>
      <c r="F2562" s="721">
        <f t="shared" ca="1" si="167"/>
        <v>60</v>
      </c>
      <c r="G2562" s="721" t="s">
        <v>6212</v>
      </c>
      <c r="H2562" s="726"/>
      <c r="I2562" s="726"/>
    </row>
    <row r="2563" spans="1:9" x14ac:dyDescent="0.35">
      <c r="A2563" s="721" t="b">
        <v>0</v>
      </c>
      <c r="B2563" s="721" t="s">
        <v>1894</v>
      </c>
      <c r="C2563" s="734">
        <v>52</v>
      </c>
      <c r="D2563" s="721">
        <f t="shared" si="165"/>
        <v>-172</v>
      </c>
      <c r="E2563" s="721">
        <f t="shared" si="166"/>
        <v>2</v>
      </c>
      <c r="F2563" s="721">
        <f t="shared" ca="1" si="167"/>
        <v>60</v>
      </c>
      <c r="G2563" s="721" t="s">
        <v>6212</v>
      </c>
      <c r="H2563" s="726"/>
      <c r="I2563" s="726"/>
    </row>
    <row r="2564" spans="1:9" x14ac:dyDescent="0.35">
      <c r="A2564" s="721" t="b">
        <v>0</v>
      </c>
      <c r="B2564" s="721" t="s">
        <v>1895</v>
      </c>
      <c r="C2564" s="734">
        <v>52</v>
      </c>
      <c r="D2564" s="721">
        <f t="shared" si="165"/>
        <v>-171</v>
      </c>
      <c r="E2564" s="721">
        <f t="shared" si="166"/>
        <v>3</v>
      </c>
      <c r="F2564" s="721">
        <f t="shared" ca="1" si="167"/>
        <v>60</v>
      </c>
      <c r="G2564" s="721" t="s">
        <v>6212</v>
      </c>
      <c r="H2564" s="726"/>
      <c r="I2564" s="726"/>
    </row>
    <row r="2565" spans="1:9" x14ac:dyDescent="0.35">
      <c r="A2565" s="721" t="b">
        <v>0</v>
      </c>
      <c r="B2565" s="721" t="s">
        <v>1896</v>
      </c>
      <c r="C2565" s="734">
        <v>52</v>
      </c>
      <c r="D2565" s="721">
        <f t="shared" si="165"/>
        <v>-170</v>
      </c>
      <c r="E2565" s="721">
        <f t="shared" si="166"/>
        <v>4</v>
      </c>
      <c r="F2565" s="721">
        <f t="shared" ca="1" si="167"/>
        <v>60</v>
      </c>
      <c r="G2565" s="721" t="s">
        <v>6212</v>
      </c>
      <c r="H2565" s="726"/>
      <c r="I2565" s="726"/>
    </row>
    <row r="2566" spans="1:9" x14ac:dyDescent="0.35">
      <c r="A2566" s="721" t="b">
        <v>0</v>
      </c>
      <c r="B2566" s="721" t="s">
        <v>1897</v>
      </c>
      <c r="C2566" s="734">
        <v>52</v>
      </c>
      <c r="D2566" s="721">
        <f t="shared" si="165"/>
        <v>-169</v>
      </c>
      <c r="E2566" s="721">
        <f t="shared" si="166"/>
        <v>5</v>
      </c>
      <c r="F2566" s="721">
        <f t="shared" ca="1" si="167"/>
        <v>60</v>
      </c>
      <c r="G2566" s="721" t="s">
        <v>6212</v>
      </c>
      <c r="H2566" s="726"/>
      <c r="I2566" s="726"/>
    </row>
    <row r="2567" spans="1:9" x14ac:dyDescent="0.35">
      <c r="A2567" s="721" t="b">
        <v>0</v>
      </c>
      <c r="B2567" s="721" t="s">
        <v>1898</v>
      </c>
      <c r="C2567" s="734">
        <v>52</v>
      </c>
      <c r="D2567" s="721">
        <f t="shared" si="165"/>
        <v>-168</v>
      </c>
      <c r="E2567" s="721">
        <f t="shared" si="166"/>
        <v>6</v>
      </c>
      <c r="F2567" s="721">
        <f t="shared" ca="1" si="167"/>
        <v>60</v>
      </c>
      <c r="G2567" s="721" t="s">
        <v>6212</v>
      </c>
      <c r="H2567" s="726"/>
      <c r="I2567" s="726"/>
    </row>
    <row r="2568" spans="1:9" x14ac:dyDescent="0.35">
      <c r="A2568" s="721" t="b">
        <v>0</v>
      </c>
      <c r="B2568" s="721" t="s">
        <v>1899</v>
      </c>
      <c r="C2568" s="734">
        <v>53</v>
      </c>
      <c r="D2568" s="721">
        <f t="shared" si="165"/>
        <v>-167</v>
      </c>
      <c r="E2568" s="721">
        <f t="shared" si="166"/>
        <v>1</v>
      </c>
      <c r="F2568" s="721">
        <f t="shared" ca="1" si="167"/>
        <v>61</v>
      </c>
      <c r="G2568" s="721" t="s">
        <v>6213</v>
      </c>
      <c r="H2568" s="726"/>
      <c r="I2568" s="726"/>
    </row>
    <row r="2569" spans="1:9" x14ac:dyDescent="0.35">
      <c r="A2569" s="721" t="b">
        <v>0</v>
      </c>
      <c r="B2569" s="721" t="s">
        <v>1900</v>
      </c>
      <c r="C2569" s="734">
        <v>53</v>
      </c>
      <c r="D2569" s="721">
        <f t="shared" si="165"/>
        <v>-166</v>
      </c>
      <c r="E2569" s="721">
        <f t="shared" si="166"/>
        <v>2</v>
      </c>
      <c r="F2569" s="721">
        <f t="shared" ca="1" si="167"/>
        <v>61</v>
      </c>
      <c r="G2569" s="721" t="s">
        <v>6213</v>
      </c>
      <c r="H2569" s="726"/>
      <c r="I2569" s="726"/>
    </row>
    <row r="2570" spans="1:9" x14ac:dyDescent="0.35">
      <c r="A2570" s="721" t="b">
        <v>0</v>
      </c>
      <c r="B2570" s="721" t="s">
        <v>1901</v>
      </c>
      <c r="C2570" s="734">
        <v>53</v>
      </c>
      <c r="D2570" s="721">
        <f t="shared" si="165"/>
        <v>-165</v>
      </c>
      <c r="E2570" s="721">
        <f t="shared" si="166"/>
        <v>3</v>
      </c>
      <c r="F2570" s="721">
        <f t="shared" ca="1" si="167"/>
        <v>61</v>
      </c>
      <c r="G2570" s="721" t="s">
        <v>6213</v>
      </c>
      <c r="H2570" s="726"/>
      <c r="I2570" s="726"/>
    </row>
    <row r="2571" spans="1:9" x14ac:dyDescent="0.35">
      <c r="A2571" s="721" t="b">
        <v>0</v>
      </c>
      <c r="B2571" s="721" t="s">
        <v>1902</v>
      </c>
      <c r="C2571" s="734">
        <v>53</v>
      </c>
      <c r="D2571" s="721">
        <f t="shared" si="165"/>
        <v>-164</v>
      </c>
      <c r="E2571" s="721">
        <f t="shared" si="166"/>
        <v>4</v>
      </c>
      <c r="F2571" s="721">
        <f t="shared" ca="1" si="167"/>
        <v>61</v>
      </c>
      <c r="G2571" s="721" t="s">
        <v>6213</v>
      </c>
      <c r="H2571" s="726"/>
      <c r="I2571" s="726"/>
    </row>
    <row r="2572" spans="1:9" x14ac:dyDescent="0.35">
      <c r="A2572" s="721" t="b">
        <v>0</v>
      </c>
      <c r="B2572" s="721" t="s">
        <v>1903</v>
      </c>
      <c r="C2572" s="734">
        <v>53</v>
      </c>
      <c r="D2572" s="721">
        <f t="shared" si="165"/>
        <v>-163</v>
      </c>
      <c r="E2572" s="721">
        <f t="shared" si="166"/>
        <v>5</v>
      </c>
      <c r="F2572" s="721">
        <f t="shared" ca="1" si="167"/>
        <v>61</v>
      </c>
      <c r="G2572" s="721" t="s">
        <v>6213</v>
      </c>
      <c r="H2572" s="726"/>
      <c r="I2572" s="726"/>
    </row>
    <row r="2573" spans="1:9" x14ac:dyDescent="0.35">
      <c r="A2573" s="721" t="b">
        <v>0</v>
      </c>
      <c r="B2573" s="721" t="s">
        <v>1904</v>
      </c>
      <c r="C2573" s="734">
        <v>53</v>
      </c>
      <c r="D2573" s="721">
        <f t="shared" si="165"/>
        <v>-162</v>
      </c>
      <c r="E2573" s="721">
        <f t="shared" si="166"/>
        <v>6</v>
      </c>
      <c r="F2573" s="721">
        <f t="shared" ca="1" si="167"/>
        <v>61</v>
      </c>
      <c r="G2573" s="721" t="s">
        <v>6213</v>
      </c>
      <c r="H2573" s="726"/>
      <c r="I2573" s="726"/>
    </row>
    <row r="2574" spans="1:9" x14ac:dyDescent="0.35">
      <c r="A2574" s="721" t="b">
        <v>0</v>
      </c>
      <c r="B2574" s="721" t="s">
        <v>1905</v>
      </c>
      <c r="C2574" s="734">
        <v>54</v>
      </c>
      <c r="D2574" s="721">
        <f t="shared" si="165"/>
        <v>-161</v>
      </c>
      <c r="E2574" s="721">
        <f t="shared" si="166"/>
        <v>1</v>
      </c>
      <c r="F2574" s="721">
        <f t="shared" ca="1" si="167"/>
        <v>62</v>
      </c>
      <c r="G2574" s="721" t="s">
        <v>6214</v>
      </c>
      <c r="H2574" s="726"/>
      <c r="I2574" s="726"/>
    </row>
    <row r="2575" spans="1:9" x14ac:dyDescent="0.35">
      <c r="A2575" s="721" t="b">
        <v>0</v>
      </c>
      <c r="B2575" s="721" t="s">
        <v>1906</v>
      </c>
      <c r="C2575" s="734">
        <v>54</v>
      </c>
      <c r="D2575" s="721">
        <f t="shared" si="165"/>
        <v>-160</v>
      </c>
      <c r="E2575" s="721">
        <f t="shared" si="166"/>
        <v>2</v>
      </c>
      <c r="F2575" s="721">
        <f t="shared" ca="1" si="167"/>
        <v>62</v>
      </c>
      <c r="G2575" s="721" t="s">
        <v>6214</v>
      </c>
      <c r="H2575" s="726"/>
      <c r="I2575" s="726"/>
    </row>
    <row r="2576" spans="1:9" x14ac:dyDescent="0.35">
      <c r="A2576" s="721" t="b">
        <v>0</v>
      </c>
      <c r="B2576" s="721" t="s">
        <v>1907</v>
      </c>
      <c r="C2576" s="734">
        <v>54</v>
      </c>
      <c r="D2576" s="721">
        <f t="shared" ref="D2576:D2639" si="168">D2575+1</f>
        <v>-159</v>
      </c>
      <c r="E2576" s="721">
        <f t="shared" ref="E2576:E2639" si="169">COUNTIF(C2571:C2576,C2576)</f>
        <v>3</v>
      </c>
      <c r="F2576" s="721">
        <f t="shared" ref="F2576:F2639" ca="1" si="170">IF(C2576=1,9,IF(E2575=MAX(E2574:E2576),F2574+1,F2575))</f>
        <v>62</v>
      </c>
      <c r="G2576" s="721" t="s">
        <v>6214</v>
      </c>
      <c r="H2576" s="726"/>
      <c r="I2576" s="726"/>
    </row>
    <row r="2577" spans="1:9" x14ac:dyDescent="0.35">
      <c r="A2577" s="721" t="b">
        <v>0</v>
      </c>
      <c r="B2577" s="721" t="s">
        <v>1908</v>
      </c>
      <c r="C2577" s="734">
        <v>54</v>
      </c>
      <c r="D2577" s="721">
        <f t="shared" si="168"/>
        <v>-158</v>
      </c>
      <c r="E2577" s="721">
        <f t="shared" si="169"/>
        <v>4</v>
      </c>
      <c r="F2577" s="721">
        <f t="shared" ca="1" si="170"/>
        <v>62</v>
      </c>
      <c r="G2577" s="721" t="s">
        <v>6214</v>
      </c>
      <c r="H2577" s="726"/>
      <c r="I2577" s="726"/>
    </row>
    <row r="2578" spans="1:9" x14ac:dyDescent="0.35">
      <c r="A2578" s="721" t="b">
        <v>0</v>
      </c>
      <c r="B2578" s="721" t="s">
        <v>1909</v>
      </c>
      <c r="C2578" s="734">
        <v>54</v>
      </c>
      <c r="D2578" s="721">
        <f t="shared" si="168"/>
        <v>-157</v>
      </c>
      <c r="E2578" s="721">
        <f t="shared" si="169"/>
        <v>5</v>
      </c>
      <c r="F2578" s="721">
        <f t="shared" ca="1" si="170"/>
        <v>62</v>
      </c>
      <c r="G2578" s="721" t="s">
        <v>6214</v>
      </c>
      <c r="H2578" s="726"/>
      <c r="I2578" s="726"/>
    </row>
    <row r="2579" spans="1:9" x14ac:dyDescent="0.35">
      <c r="A2579" s="721" t="b">
        <v>0</v>
      </c>
      <c r="B2579" s="721" t="s">
        <v>1910</v>
      </c>
      <c r="C2579" s="734">
        <v>54</v>
      </c>
      <c r="D2579" s="721">
        <f t="shared" si="168"/>
        <v>-156</v>
      </c>
      <c r="E2579" s="721">
        <f t="shared" si="169"/>
        <v>6</v>
      </c>
      <c r="F2579" s="721">
        <f t="shared" ca="1" si="170"/>
        <v>62</v>
      </c>
      <c r="G2579" s="721" t="s">
        <v>6214</v>
      </c>
      <c r="H2579" s="726"/>
      <c r="I2579" s="726"/>
    </row>
    <row r="2580" spans="1:9" x14ac:dyDescent="0.35">
      <c r="A2580" s="721" t="b">
        <v>0</v>
      </c>
      <c r="B2580" s="721" t="s">
        <v>1911</v>
      </c>
      <c r="C2580" s="734">
        <v>55</v>
      </c>
      <c r="D2580" s="721">
        <f t="shared" si="168"/>
        <v>-155</v>
      </c>
      <c r="E2580" s="721">
        <f t="shared" si="169"/>
        <v>1</v>
      </c>
      <c r="F2580" s="721">
        <f t="shared" ca="1" si="170"/>
        <v>63</v>
      </c>
      <c r="G2580" s="721" t="s">
        <v>6215</v>
      </c>
      <c r="H2580" s="726"/>
      <c r="I2580" s="726"/>
    </row>
    <row r="2581" spans="1:9" x14ac:dyDescent="0.35">
      <c r="A2581" s="721" t="b">
        <v>0</v>
      </c>
      <c r="B2581" s="721" t="s">
        <v>1912</v>
      </c>
      <c r="C2581" s="734">
        <v>55</v>
      </c>
      <c r="D2581" s="721">
        <f t="shared" si="168"/>
        <v>-154</v>
      </c>
      <c r="E2581" s="721">
        <f t="shared" si="169"/>
        <v>2</v>
      </c>
      <c r="F2581" s="721">
        <f t="shared" ca="1" si="170"/>
        <v>63</v>
      </c>
      <c r="G2581" s="721" t="s">
        <v>6215</v>
      </c>
      <c r="H2581" s="726"/>
      <c r="I2581" s="726"/>
    </row>
    <row r="2582" spans="1:9" x14ac:dyDescent="0.35">
      <c r="A2582" s="721" t="b">
        <v>0</v>
      </c>
      <c r="B2582" s="721" t="s">
        <v>1913</v>
      </c>
      <c r="C2582" s="734">
        <v>55</v>
      </c>
      <c r="D2582" s="721">
        <f t="shared" si="168"/>
        <v>-153</v>
      </c>
      <c r="E2582" s="721">
        <f t="shared" si="169"/>
        <v>3</v>
      </c>
      <c r="F2582" s="721">
        <f t="shared" ca="1" si="170"/>
        <v>63</v>
      </c>
      <c r="G2582" s="721" t="s">
        <v>6215</v>
      </c>
      <c r="H2582" s="726"/>
      <c r="I2582" s="726"/>
    </row>
    <row r="2583" spans="1:9" x14ac:dyDescent="0.35">
      <c r="A2583" s="721" t="b">
        <v>0</v>
      </c>
      <c r="B2583" s="721" t="s">
        <v>1914</v>
      </c>
      <c r="C2583" s="734">
        <v>55</v>
      </c>
      <c r="D2583" s="721">
        <f t="shared" si="168"/>
        <v>-152</v>
      </c>
      <c r="E2583" s="721">
        <f t="shared" si="169"/>
        <v>4</v>
      </c>
      <c r="F2583" s="721">
        <f t="shared" ca="1" si="170"/>
        <v>63</v>
      </c>
      <c r="G2583" s="721" t="s">
        <v>6215</v>
      </c>
      <c r="H2583" s="726"/>
      <c r="I2583" s="726"/>
    </row>
    <row r="2584" spans="1:9" x14ac:dyDescent="0.35">
      <c r="A2584" s="721" t="b">
        <v>0</v>
      </c>
      <c r="B2584" s="721" t="s">
        <v>1915</v>
      </c>
      <c r="C2584" s="734">
        <v>55</v>
      </c>
      <c r="D2584" s="721">
        <f t="shared" si="168"/>
        <v>-151</v>
      </c>
      <c r="E2584" s="721">
        <f t="shared" si="169"/>
        <v>5</v>
      </c>
      <c r="F2584" s="721">
        <f t="shared" ca="1" si="170"/>
        <v>63</v>
      </c>
      <c r="G2584" s="721" t="s">
        <v>6215</v>
      </c>
      <c r="H2584" s="726"/>
      <c r="I2584" s="726"/>
    </row>
    <row r="2585" spans="1:9" x14ac:dyDescent="0.35">
      <c r="A2585" s="721" t="b">
        <v>0</v>
      </c>
      <c r="B2585" s="721" t="s">
        <v>1916</v>
      </c>
      <c r="C2585" s="734">
        <v>55</v>
      </c>
      <c r="D2585" s="721">
        <f t="shared" si="168"/>
        <v>-150</v>
      </c>
      <c r="E2585" s="721">
        <f t="shared" si="169"/>
        <v>6</v>
      </c>
      <c r="F2585" s="721">
        <f t="shared" ca="1" si="170"/>
        <v>63</v>
      </c>
      <c r="G2585" s="721" t="s">
        <v>6215</v>
      </c>
      <c r="H2585" s="726"/>
      <c r="I2585" s="726"/>
    </row>
    <row r="2586" spans="1:9" x14ac:dyDescent="0.35">
      <c r="A2586" s="721" t="b">
        <v>0</v>
      </c>
      <c r="B2586" s="721" t="s">
        <v>1917</v>
      </c>
      <c r="C2586" s="734">
        <v>56</v>
      </c>
      <c r="D2586" s="721">
        <f t="shared" si="168"/>
        <v>-149</v>
      </c>
      <c r="E2586" s="721">
        <f t="shared" si="169"/>
        <v>1</v>
      </c>
      <c r="F2586" s="721">
        <f t="shared" ca="1" si="170"/>
        <v>64</v>
      </c>
      <c r="G2586" s="721" t="s">
        <v>6216</v>
      </c>
      <c r="H2586" s="726"/>
      <c r="I2586" s="726"/>
    </row>
    <row r="2587" spans="1:9" x14ac:dyDescent="0.35">
      <c r="A2587" s="721" t="b">
        <v>0</v>
      </c>
      <c r="B2587" s="721" t="s">
        <v>1918</v>
      </c>
      <c r="C2587" s="734">
        <v>56</v>
      </c>
      <c r="D2587" s="721">
        <f t="shared" si="168"/>
        <v>-148</v>
      </c>
      <c r="E2587" s="721">
        <f t="shared" si="169"/>
        <v>2</v>
      </c>
      <c r="F2587" s="721">
        <f t="shared" ca="1" si="170"/>
        <v>64</v>
      </c>
      <c r="G2587" s="721" t="s">
        <v>6216</v>
      </c>
      <c r="H2587" s="726"/>
      <c r="I2587" s="726"/>
    </row>
    <row r="2588" spans="1:9" x14ac:dyDescent="0.35">
      <c r="A2588" s="721" t="b">
        <v>0</v>
      </c>
      <c r="B2588" s="721" t="s">
        <v>1919</v>
      </c>
      <c r="C2588" s="734">
        <v>56</v>
      </c>
      <c r="D2588" s="721">
        <f t="shared" si="168"/>
        <v>-147</v>
      </c>
      <c r="E2588" s="721">
        <f t="shared" si="169"/>
        <v>3</v>
      </c>
      <c r="F2588" s="721">
        <f t="shared" ca="1" si="170"/>
        <v>64</v>
      </c>
      <c r="G2588" s="721" t="s">
        <v>6216</v>
      </c>
      <c r="H2588" s="726"/>
      <c r="I2588" s="726"/>
    </row>
    <row r="2589" spans="1:9" x14ac:dyDescent="0.35">
      <c r="A2589" s="721" t="b">
        <v>0</v>
      </c>
      <c r="B2589" s="721" t="s">
        <v>1920</v>
      </c>
      <c r="C2589" s="734">
        <v>56</v>
      </c>
      <c r="D2589" s="721">
        <f t="shared" si="168"/>
        <v>-146</v>
      </c>
      <c r="E2589" s="721">
        <f t="shared" si="169"/>
        <v>4</v>
      </c>
      <c r="F2589" s="721">
        <f t="shared" ca="1" si="170"/>
        <v>64</v>
      </c>
      <c r="G2589" s="721" t="s">
        <v>6216</v>
      </c>
      <c r="H2589" s="726"/>
      <c r="I2589" s="726"/>
    </row>
    <row r="2590" spans="1:9" x14ac:dyDescent="0.35">
      <c r="A2590" s="721" t="b">
        <v>0</v>
      </c>
      <c r="B2590" s="721" t="s">
        <v>1921</v>
      </c>
      <c r="C2590" s="734">
        <v>56</v>
      </c>
      <c r="D2590" s="721">
        <f t="shared" si="168"/>
        <v>-145</v>
      </c>
      <c r="E2590" s="721">
        <f t="shared" si="169"/>
        <v>5</v>
      </c>
      <c r="F2590" s="721">
        <f t="shared" ca="1" si="170"/>
        <v>64</v>
      </c>
      <c r="G2590" s="721" t="s">
        <v>6216</v>
      </c>
      <c r="H2590" s="726"/>
      <c r="I2590" s="726"/>
    </row>
    <row r="2591" spans="1:9" x14ac:dyDescent="0.35">
      <c r="A2591" s="721" t="b">
        <v>0</v>
      </c>
      <c r="B2591" s="721" t="s">
        <v>1922</v>
      </c>
      <c r="C2591" s="734">
        <v>56</v>
      </c>
      <c r="D2591" s="721">
        <f t="shared" si="168"/>
        <v>-144</v>
      </c>
      <c r="E2591" s="721">
        <f t="shared" si="169"/>
        <v>6</v>
      </c>
      <c r="F2591" s="721">
        <f t="shared" ca="1" si="170"/>
        <v>64</v>
      </c>
      <c r="G2591" s="721" t="s">
        <v>6216</v>
      </c>
      <c r="H2591" s="726"/>
      <c r="I2591" s="726"/>
    </row>
    <row r="2592" spans="1:9" x14ac:dyDescent="0.35">
      <c r="A2592" s="721" t="b">
        <v>0</v>
      </c>
      <c r="B2592" s="721" t="s">
        <v>1923</v>
      </c>
      <c r="C2592" s="734">
        <v>57</v>
      </c>
      <c r="D2592" s="721">
        <f t="shared" si="168"/>
        <v>-143</v>
      </c>
      <c r="E2592" s="721">
        <f t="shared" si="169"/>
        <v>1</v>
      </c>
      <c r="F2592" s="721">
        <f t="shared" ca="1" si="170"/>
        <v>65</v>
      </c>
      <c r="G2592" s="721" t="s">
        <v>6217</v>
      </c>
      <c r="H2592" s="726"/>
      <c r="I2592" s="726"/>
    </row>
    <row r="2593" spans="1:9" x14ac:dyDescent="0.35">
      <c r="A2593" s="721" t="b">
        <v>0</v>
      </c>
      <c r="B2593" s="721" t="s">
        <v>1924</v>
      </c>
      <c r="C2593" s="734">
        <v>57</v>
      </c>
      <c r="D2593" s="721">
        <f t="shared" si="168"/>
        <v>-142</v>
      </c>
      <c r="E2593" s="721">
        <f t="shared" si="169"/>
        <v>2</v>
      </c>
      <c r="F2593" s="721">
        <f t="shared" ca="1" si="170"/>
        <v>65</v>
      </c>
      <c r="G2593" s="721" t="s">
        <v>6217</v>
      </c>
      <c r="H2593" s="726"/>
      <c r="I2593" s="726"/>
    </row>
    <row r="2594" spans="1:9" x14ac:dyDescent="0.35">
      <c r="A2594" s="721" t="b">
        <v>0</v>
      </c>
      <c r="B2594" s="721" t="s">
        <v>1925</v>
      </c>
      <c r="C2594" s="734">
        <v>57</v>
      </c>
      <c r="D2594" s="721">
        <f t="shared" si="168"/>
        <v>-141</v>
      </c>
      <c r="E2594" s="721">
        <f t="shared" si="169"/>
        <v>3</v>
      </c>
      <c r="F2594" s="721">
        <f t="shared" ca="1" si="170"/>
        <v>65</v>
      </c>
      <c r="G2594" s="721" t="s">
        <v>6217</v>
      </c>
      <c r="H2594" s="726"/>
      <c r="I2594" s="726"/>
    </row>
    <row r="2595" spans="1:9" x14ac:dyDescent="0.35">
      <c r="A2595" s="721" t="b">
        <v>0</v>
      </c>
      <c r="B2595" s="721" t="s">
        <v>1926</v>
      </c>
      <c r="C2595" s="734">
        <v>57</v>
      </c>
      <c r="D2595" s="721">
        <f t="shared" si="168"/>
        <v>-140</v>
      </c>
      <c r="E2595" s="721">
        <f t="shared" si="169"/>
        <v>4</v>
      </c>
      <c r="F2595" s="721">
        <f t="shared" ca="1" si="170"/>
        <v>65</v>
      </c>
      <c r="G2595" s="721" t="s">
        <v>6217</v>
      </c>
      <c r="H2595" s="726"/>
      <c r="I2595" s="726"/>
    </row>
    <row r="2596" spans="1:9" x14ac:dyDescent="0.35">
      <c r="A2596" s="721" t="b">
        <v>0</v>
      </c>
      <c r="B2596" s="721" t="s">
        <v>1927</v>
      </c>
      <c r="C2596" s="734">
        <v>57</v>
      </c>
      <c r="D2596" s="721">
        <f t="shared" si="168"/>
        <v>-139</v>
      </c>
      <c r="E2596" s="721">
        <f t="shared" si="169"/>
        <v>5</v>
      </c>
      <c r="F2596" s="721">
        <f t="shared" ca="1" si="170"/>
        <v>65</v>
      </c>
      <c r="G2596" s="721" t="s">
        <v>6217</v>
      </c>
      <c r="H2596" s="726"/>
      <c r="I2596" s="726"/>
    </row>
    <row r="2597" spans="1:9" x14ac:dyDescent="0.35">
      <c r="A2597" s="721" t="b">
        <v>0</v>
      </c>
      <c r="B2597" s="721" t="s">
        <v>1928</v>
      </c>
      <c r="C2597" s="734">
        <v>57</v>
      </c>
      <c r="D2597" s="721">
        <f t="shared" si="168"/>
        <v>-138</v>
      </c>
      <c r="E2597" s="721">
        <f t="shared" si="169"/>
        <v>6</v>
      </c>
      <c r="F2597" s="721">
        <f t="shared" ca="1" si="170"/>
        <v>65</v>
      </c>
      <c r="G2597" s="721" t="s">
        <v>6217</v>
      </c>
      <c r="H2597" s="726"/>
      <c r="I2597" s="726"/>
    </row>
    <row r="2598" spans="1:9" x14ac:dyDescent="0.35">
      <c r="A2598" s="721" t="b">
        <v>0</v>
      </c>
      <c r="B2598" s="721" t="s">
        <v>1929</v>
      </c>
      <c r="C2598" s="734">
        <v>58</v>
      </c>
      <c r="D2598" s="721">
        <f t="shared" si="168"/>
        <v>-137</v>
      </c>
      <c r="E2598" s="721">
        <f t="shared" si="169"/>
        <v>1</v>
      </c>
      <c r="F2598" s="721">
        <f t="shared" ca="1" si="170"/>
        <v>66</v>
      </c>
      <c r="G2598" s="721" t="s">
        <v>6218</v>
      </c>
      <c r="H2598" s="726"/>
      <c r="I2598" s="726"/>
    </row>
    <row r="2599" spans="1:9" x14ac:dyDescent="0.35">
      <c r="A2599" s="721" t="b">
        <v>0</v>
      </c>
      <c r="B2599" s="721" t="s">
        <v>1930</v>
      </c>
      <c r="C2599" s="734">
        <v>58</v>
      </c>
      <c r="D2599" s="721">
        <f t="shared" si="168"/>
        <v>-136</v>
      </c>
      <c r="E2599" s="721">
        <f t="shared" si="169"/>
        <v>2</v>
      </c>
      <c r="F2599" s="721">
        <f t="shared" ca="1" si="170"/>
        <v>66</v>
      </c>
      <c r="G2599" s="721" t="s">
        <v>6218</v>
      </c>
      <c r="H2599" s="726"/>
      <c r="I2599" s="726"/>
    </row>
    <row r="2600" spans="1:9" x14ac:dyDescent="0.35">
      <c r="A2600" s="721" t="b">
        <v>0</v>
      </c>
      <c r="B2600" s="721" t="s">
        <v>1931</v>
      </c>
      <c r="C2600" s="734">
        <v>58</v>
      </c>
      <c r="D2600" s="721">
        <f t="shared" si="168"/>
        <v>-135</v>
      </c>
      <c r="E2600" s="721">
        <f t="shared" si="169"/>
        <v>3</v>
      </c>
      <c r="F2600" s="721">
        <f t="shared" ca="1" si="170"/>
        <v>66</v>
      </c>
      <c r="G2600" s="721" t="s">
        <v>6218</v>
      </c>
      <c r="H2600" s="726"/>
      <c r="I2600" s="726"/>
    </row>
    <row r="2601" spans="1:9" x14ac:dyDescent="0.35">
      <c r="A2601" s="721" t="b">
        <v>0</v>
      </c>
      <c r="B2601" s="721" t="s">
        <v>1932</v>
      </c>
      <c r="C2601" s="734">
        <v>58</v>
      </c>
      <c r="D2601" s="721">
        <f t="shared" si="168"/>
        <v>-134</v>
      </c>
      <c r="E2601" s="721">
        <f t="shared" si="169"/>
        <v>4</v>
      </c>
      <c r="F2601" s="721">
        <f t="shared" ca="1" si="170"/>
        <v>66</v>
      </c>
      <c r="G2601" s="721" t="s">
        <v>6218</v>
      </c>
      <c r="H2601" s="726"/>
      <c r="I2601" s="726"/>
    </row>
    <row r="2602" spans="1:9" x14ac:dyDescent="0.35">
      <c r="A2602" s="721" t="b">
        <v>0</v>
      </c>
      <c r="B2602" s="721" t="s">
        <v>1933</v>
      </c>
      <c r="C2602" s="734">
        <v>58</v>
      </c>
      <c r="D2602" s="721">
        <f t="shared" si="168"/>
        <v>-133</v>
      </c>
      <c r="E2602" s="721">
        <f t="shared" si="169"/>
        <v>5</v>
      </c>
      <c r="F2602" s="721">
        <f t="shared" ca="1" si="170"/>
        <v>66</v>
      </c>
      <c r="G2602" s="721" t="s">
        <v>6218</v>
      </c>
      <c r="H2602" s="726"/>
      <c r="I2602" s="726"/>
    </row>
    <row r="2603" spans="1:9" x14ac:dyDescent="0.35">
      <c r="A2603" s="721" t="b">
        <v>0</v>
      </c>
      <c r="B2603" s="721" t="s">
        <v>1934</v>
      </c>
      <c r="C2603" s="734">
        <v>58</v>
      </c>
      <c r="D2603" s="721">
        <f t="shared" si="168"/>
        <v>-132</v>
      </c>
      <c r="E2603" s="721">
        <f t="shared" si="169"/>
        <v>6</v>
      </c>
      <c r="F2603" s="721">
        <f t="shared" ca="1" si="170"/>
        <v>66</v>
      </c>
      <c r="G2603" s="721" t="s">
        <v>6218</v>
      </c>
      <c r="H2603" s="726"/>
      <c r="I2603" s="726"/>
    </row>
    <row r="2604" spans="1:9" x14ac:dyDescent="0.35">
      <c r="A2604" s="721" t="b">
        <v>0</v>
      </c>
      <c r="B2604" s="721" t="s">
        <v>1935</v>
      </c>
      <c r="C2604" s="734">
        <v>59</v>
      </c>
      <c r="D2604" s="721">
        <f t="shared" si="168"/>
        <v>-131</v>
      </c>
      <c r="E2604" s="721">
        <f t="shared" si="169"/>
        <v>1</v>
      </c>
      <c r="F2604" s="721">
        <f t="shared" ca="1" si="170"/>
        <v>67</v>
      </c>
      <c r="G2604" s="721" t="s">
        <v>6219</v>
      </c>
      <c r="H2604" s="726"/>
      <c r="I2604" s="726"/>
    </row>
    <row r="2605" spans="1:9" x14ac:dyDescent="0.35">
      <c r="A2605" s="721" t="b">
        <v>0</v>
      </c>
      <c r="B2605" s="721" t="s">
        <v>1936</v>
      </c>
      <c r="C2605" s="734">
        <v>59</v>
      </c>
      <c r="D2605" s="721">
        <f t="shared" si="168"/>
        <v>-130</v>
      </c>
      <c r="E2605" s="721">
        <f t="shared" si="169"/>
        <v>2</v>
      </c>
      <c r="F2605" s="721">
        <f t="shared" ca="1" si="170"/>
        <v>67</v>
      </c>
      <c r="G2605" s="721" t="s">
        <v>6219</v>
      </c>
      <c r="H2605" s="726"/>
      <c r="I2605" s="726"/>
    </row>
    <row r="2606" spans="1:9" x14ac:dyDescent="0.35">
      <c r="A2606" s="721" t="b">
        <v>0</v>
      </c>
      <c r="B2606" s="721" t="s">
        <v>1937</v>
      </c>
      <c r="C2606" s="734">
        <v>59</v>
      </c>
      <c r="D2606" s="721">
        <f t="shared" si="168"/>
        <v>-129</v>
      </c>
      <c r="E2606" s="721">
        <f t="shared" si="169"/>
        <v>3</v>
      </c>
      <c r="F2606" s="721">
        <f t="shared" ca="1" si="170"/>
        <v>67</v>
      </c>
      <c r="G2606" s="721" t="s">
        <v>6219</v>
      </c>
      <c r="H2606" s="726"/>
      <c r="I2606" s="726"/>
    </row>
    <row r="2607" spans="1:9" x14ac:dyDescent="0.35">
      <c r="A2607" s="721" t="b">
        <v>0</v>
      </c>
      <c r="B2607" s="721" t="s">
        <v>1938</v>
      </c>
      <c r="C2607" s="734">
        <v>59</v>
      </c>
      <c r="D2607" s="721">
        <f t="shared" si="168"/>
        <v>-128</v>
      </c>
      <c r="E2607" s="721">
        <f t="shared" si="169"/>
        <v>4</v>
      </c>
      <c r="F2607" s="721">
        <f t="shared" ca="1" si="170"/>
        <v>67</v>
      </c>
      <c r="G2607" s="721" t="s">
        <v>6219</v>
      </c>
      <c r="H2607" s="726"/>
      <c r="I2607" s="726"/>
    </row>
    <row r="2608" spans="1:9" x14ac:dyDescent="0.35">
      <c r="A2608" s="721" t="b">
        <v>0</v>
      </c>
      <c r="B2608" s="721" t="s">
        <v>1939</v>
      </c>
      <c r="C2608" s="734">
        <v>59</v>
      </c>
      <c r="D2608" s="721">
        <f t="shared" si="168"/>
        <v>-127</v>
      </c>
      <c r="E2608" s="721">
        <f t="shared" si="169"/>
        <v>5</v>
      </c>
      <c r="F2608" s="721">
        <f t="shared" ca="1" si="170"/>
        <v>67</v>
      </c>
      <c r="G2608" s="721" t="s">
        <v>6219</v>
      </c>
      <c r="H2608" s="726"/>
      <c r="I2608" s="726"/>
    </row>
    <row r="2609" spans="1:9" x14ac:dyDescent="0.35">
      <c r="A2609" s="721" t="b">
        <v>0</v>
      </c>
      <c r="B2609" s="721" t="s">
        <v>1940</v>
      </c>
      <c r="C2609" s="734">
        <v>59</v>
      </c>
      <c r="D2609" s="721">
        <f t="shared" si="168"/>
        <v>-126</v>
      </c>
      <c r="E2609" s="721">
        <f t="shared" si="169"/>
        <v>6</v>
      </c>
      <c r="F2609" s="721">
        <f t="shared" ca="1" si="170"/>
        <v>67</v>
      </c>
      <c r="G2609" s="721" t="s">
        <v>6219</v>
      </c>
      <c r="H2609" s="726"/>
      <c r="I2609" s="726"/>
    </row>
    <row r="2610" spans="1:9" x14ac:dyDescent="0.35">
      <c r="A2610" s="721" t="b">
        <v>0</v>
      </c>
      <c r="B2610" s="721" t="s">
        <v>1941</v>
      </c>
      <c r="C2610" s="734">
        <v>60</v>
      </c>
      <c r="D2610" s="721">
        <f t="shared" si="168"/>
        <v>-125</v>
      </c>
      <c r="E2610" s="721">
        <f t="shared" si="169"/>
        <v>1</v>
      </c>
      <c r="F2610" s="721">
        <f t="shared" ca="1" si="170"/>
        <v>68</v>
      </c>
      <c r="G2610" s="721" t="s">
        <v>6220</v>
      </c>
      <c r="H2610" s="726"/>
      <c r="I2610" s="726"/>
    </row>
    <row r="2611" spans="1:9" x14ac:dyDescent="0.35">
      <c r="A2611" s="721" t="b">
        <v>0</v>
      </c>
      <c r="B2611" s="721" t="s">
        <v>1942</v>
      </c>
      <c r="C2611" s="734">
        <v>60</v>
      </c>
      <c r="D2611" s="721">
        <f t="shared" si="168"/>
        <v>-124</v>
      </c>
      <c r="E2611" s="721">
        <f t="shared" si="169"/>
        <v>2</v>
      </c>
      <c r="F2611" s="721">
        <f t="shared" ca="1" si="170"/>
        <v>68</v>
      </c>
      <c r="G2611" s="721" t="s">
        <v>6220</v>
      </c>
      <c r="H2611" s="726"/>
      <c r="I2611" s="726"/>
    </row>
    <row r="2612" spans="1:9" x14ac:dyDescent="0.35">
      <c r="A2612" s="721" t="b">
        <v>0</v>
      </c>
      <c r="B2612" s="721" t="s">
        <v>1943</v>
      </c>
      <c r="C2612" s="734">
        <v>60</v>
      </c>
      <c r="D2612" s="721">
        <f t="shared" si="168"/>
        <v>-123</v>
      </c>
      <c r="E2612" s="721">
        <f t="shared" si="169"/>
        <v>3</v>
      </c>
      <c r="F2612" s="721">
        <f t="shared" ca="1" si="170"/>
        <v>68</v>
      </c>
      <c r="G2612" s="721" t="s">
        <v>6220</v>
      </c>
      <c r="H2612" s="726"/>
      <c r="I2612" s="726"/>
    </row>
    <row r="2613" spans="1:9" x14ac:dyDescent="0.35">
      <c r="A2613" s="721" t="b">
        <v>0</v>
      </c>
      <c r="B2613" s="721" t="s">
        <v>1944</v>
      </c>
      <c r="C2613" s="734">
        <v>60</v>
      </c>
      <c r="D2613" s="721">
        <f t="shared" si="168"/>
        <v>-122</v>
      </c>
      <c r="E2613" s="721">
        <f t="shared" si="169"/>
        <v>4</v>
      </c>
      <c r="F2613" s="721">
        <f t="shared" ca="1" si="170"/>
        <v>68</v>
      </c>
      <c r="G2613" s="721" t="s">
        <v>6220</v>
      </c>
      <c r="H2613" s="726"/>
      <c r="I2613" s="726"/>
    </row>
    <row r="2614" spans="1:9" x14ac:dyDescent="0.35">
      <c r="A2614" s="721" t="b">
        <v>0</v>
      </c>
      <c r="B2614" s="721" t="s">
        <v>1945</v>
      </c>
      <c r="C2614" s="734">
        <v>60</v>
      </c>
      <c r="D2614" s="721">
        <f t="shared" si="168"/>
        <v>-121</v>
      </c>
      <c r="E2614" s="721">
        <f t="shared" si="169"/>
        <v>5</v>
      </c>
      <c r="F2614" s="721">
        <f t="shared" ca="1" si="170"/>
        <v>68</v>
      </c>
      <c r="G2614" s="721" t="s">
        <v>6220</v>
      </c>
      <c r="H2614" s="726"/>
      <c r="I2614" s="726"/>
    </row>
    <row r="2615" spans="1:9" x14ac:dyDescent="0.35">
      <c r="A2615" s="721" t="b">
        <v>0</v>
      </c>
      <c r="B2615" s="721" t="s">
        <v>1946</v>
      </c>
      <c r="C2615" s="734">
        <v>60</v>
      </c>
      <c r="D2615" s="721">
        <f t="shared" si="168"/>
        <v>-120</v>
      </c>
      <c r="E2615" s="721">
        <f t="shared" si="169"/>
        <v>6</v>
      </c>
      <c r="F2615" s="721">
        <f t="shared" ca="1" si="170"/>
        <v>68</v>
      </c>
      <c r="G2615" s="721" t="s">
        <v>6220</v>
      </c>
      <c r="H2615" s="726"/>
      <c r="I2615" s="726"/>
    </row>
    <row r="2616" spans="1:9" x14ac:dyDescent="0.35">
      <c r="A2616" s="721" t="b">
        <v>0</v>
      </c>
      <c r="B2616" s="721" t="s">
        <v>1947</v>
      </c>
      <c r="C2616" s="734">
        <v>61</v>
      </c>
      <c r="D2616" s="721">
        <f t="shared" si="168"/>
        <v>-119</v>
      </c>
      <c r="E2616" s="721">
        <f t="shared" si="169"/>
        <v>1</v>
      </c>
      <c r="F2616" s="721">
        <f t="shared" ca="1" si="170"/>
        <v>69</v>
      </c>
      <c r="G2616" s="721" t="s">
        <v>6221</v>
      </c>
      <c r="H2616" s="726"/>
      <c r="I2616" s="726"/>
    </row>
    <row r="2617" spans="1:9" x14ac:dyDescent="0.35">
      <c r="A2617" s="721" t="b">
        <v>0</v>
      </c>
      <c r="B2617" s="721" t="s">
        <v>1948</v>
      </c>
      <c r="C2617" s="734">
        <v>61</v>
      </c>
      <c r="D2617" s="721">
        <f t="shared" si="168"/>
        <v>-118</v>
      </c>
      <c r="E2617" s="721">
        <f t="shared" si="169"/>
        <v>2</v>
      </c>
      <c r="F2617" s="721">
        <f t="shared" ca="1" si="170"/>
        <v>69</v>
      </c>
      <c r="G2617" s="721" t="s">
        <v>6221</v>
      </c>
      <c r="H2617" s="726"/>
      <c r="I2617" s="726"/>
    </row>
    <row r="2618" spans="1:9" x14ac:dyDescent="0.35">
      <c r="A2618" s="721" t="b">
        <v>0</v>
      </c>
      <c r="B2618" s="721" t="s">
        <v>1949</v>
      </c>
      <c r="C2618" s="734">
        <v>61</v>
      </c>
      <c r="D2618" s="721">
        <f t="shared" si="168"/>
        <v>-117</v>
      </c>
      <c r="E2618" s="721">
        <f t="shared" si="169"/>
        <v>3</v>
      </c>
      <c r="F2618" s="721">
        <f t="shared" ca="1" si="170"/>
        <v>69</v>
      </c>
      <c r="G2618" s="721" t="s">
        <v>6221</v>
      </c>
      <c r="H2618" s="726"/>
      <c r="I2618" s="726"/>
    </row>
    <row r="2619" spans="1:9" x14ac:dyDescent="0.35">
      <c r="A2619" s="721" t="b">
        <v>0</v>
      </c>
      <c r="B2619" s="721" t="s">
        <v>1950</v>
      </c>
      <c r="C2619" s="734">
        <v>61</v>
      </c>
      <c r="D2619" s="721">
        <f t="shared" si="168"/>
        <v>-116</v>
      </c>
      <c r="E2619" s="721">
        <f t="shared" si="169"/>
        <v>4</v>
      </c>
      <c r="F2619" s="721">
        <f t="shared" ca="1" si="170"/>
        <v>69</v>
      </c>
      <c r="G2619" s="721" t="s">
        <v>6221</v>
      </c>
      <c r="H2619" s="726"/>
      <c r="I2619" s="726"/>
    </row>
    <row r="2620" spans="1:9" x14ac:dyDescent="0.35">
      <c r="A2620" s="721" t="b">
        <v>0</v>
      </c>
      <c r="B2620" s="721" t="s">
        <v>1951</v>
      </c>
      <c r="C2620" s="734">
        <v>61</v>
      </c>
      <c r="D2620" s="721">
        <f t="shared" si="168"/>
        <v>-115</v>
      </c>
      <c r="E2620" s="721">
        <f t="shared" si="169"/>
        <v>5</v>
      </c>
      <c r="F2620" s="721">
        <f t="shared" ca="1" si="170"/>
        <v>69</v>
      </c>
      <c r="G2620" s="721" t="s">
        <v>6221</v>
      </c>
      <c r="H2620" s="726"/>
      <c r="I2620" s="726"/>
    </row>
    <row r="2621" spans="1:9" x14ac:dyDescent="0.35">
      <c r="A2621" s="721" t="b">
        <v>0</v>
      </c>
      <c r="B2621" s="721" t="s">
        <v>1952</v>
      </c>
      <c r="C2621" s="734">
        <v>61</v>
      </c>
      <c r="D2621" s="721">
        <f t="shared" si="168"/>
        <v>-114</v>
      </c>
      <c r="E2621" s="721">
        <f t="shared" si="169"/>
        <v>6</v>
      </c>
      <c r="F2621" s="721">
        <f t="shared" ca="1" si="170"/>
        <v>69</v>
      </c>
      <c r="G2621" s="721" t="s">
        <v>6221</v>
      </c>
      <c r="H2621" s="726"/>
      <c r="I2621" s="726"/>
    </row>
    <row r="2622" spans="1:9" x14ac:dyDescent="0.35">
      <c r="A2622" s="721" t="b">
        <v>0</v>
      </c>
      <c r="B2622" s="721" t="s">
        <v>1953</v>
      </c>
      <c r="C2622" s="734">
        <v>62</v>
      </c>
      <c r="D2622" s="721">
        <f t="shared" si="168"/>
        <v>-113</v>
      </c>
      <c r="E2622" s="721">
        <f t="shared" si="169"/>
        <v>1</v>
      </c>
      <c r="F2622" s="721">
        <f t="shared" ca="1" si="170"/>
        <v>70</v>
      </c>
      <c r="G2622" s="721" t="s">
        <v>6222</v>
      </c>
      <c r="H2622" s="726"/>
      <c r="I2622" s="726"/>
    </row>
    <row r="2623" spans="1:9" x14ac:dyDescent="0.35">
      <c r="A2623" s="721" t="b">
        <v>0</v>
      </c>
      <c r="B2623" s="721" t="s">
        <v>1954</v>
      </c>
      <c r="C2623" s="734">
        <v>62</v>
      </c>
      <c r="D2623" s="721">
        <f t="shared" si="168"/>
        <v>-112</v>
      </c>
      <c r="E2623" s="721">
        <f t="shared" si="169"/>
        <v>2</v>
      </c>
      <c r="F2623" s="721">
        <f t="shared" ca="1" si="170"/>
        <v>70</v>
      </c>
      <c r="G2623" s="721" t="s">
        <v>6222</v>
      </c>
      <c r="H2623" s="726"/>
      <c r="I2623" s="726"/>
    </row>
    <row r="2624" spans="1:9" x14ac:dyDescent="0.35">
      <c r="A2624" s="721" t="b">
        <v>0</v>
      </c>
      <c r="B2624" s="721" t="s">
        <v>1955</v>
      </c>
      <c r="C2624" s="734">
        <v>62</v>
      </c>
      <c r="D2624" s="721">
        <f t="shared" si="168"/>
        <v>-111</v>
      </c>
      <c r="E2624" s="721">
        <f t="shared" si="169"/>
        <v>3</v>
      </c>
      <c r="F2624" s="721">
        <f t="shared" ca="1" si="170"/>
        <v>70</v>
      </c>
      <c r="G2624" s="721" t="s">
        <v>6222</v>
      </c>
      <c r="H2624" s="726"/>
      <c r="I2624" s="726"/>
    </row>
    <row r="2625" spans="1:9" x14ac:dyDescent="0.35">
      <c r="A2625" s="721" t="b">
        <v>0</v>
      </c>
      <c r="B2625" s="721" t="s">
        <v>1956</v>
      </c>
      <c r="C2625" s="734">
        <v>62</v>
      </c>
      <c r="D2625" s="721">
        <f t="shared" si="168"/>
        <v>-110</v>
      </c>
      <c r="E2625" s="721">
        <f t="shared" si="169"/>
        <v>4</v>
      </c>
      <c r="F2625" s="721">
        <f t="shared" ca="1" si="170"/>
        <v>70</v>
      </c>
      <c r="G2625" s="721" t="s">
        <v>6222</v>
      </c>
      <c r="H2625" s="726"/>
      <c r="I2625" s="726"/>
    </row>
    <row r="2626" spans="1:9" x14ac:dyDescent="0.35">
      <c r="A2626" s="721" t="b">
        <v>0</v>
      </c>
      <c r="B2626" s="721" t="s">
        <v>1957</v>
      </c>
      <c r="C2626" s="734">
        <v>62</v>
      </c>
      <c r="D2626" s="721">
        <f t="shared" si="168"/>
        <v>-109</v>
      </c>
      <c r="E2626" s="721">
        <f t="shared" si="169"/>
        <v>5</v>
      </c>
      <c r="F2626" s="721">
        <f t="shared" ca="1" si="170"/>
        <v>70</v>
      </c>
      <c r="G2626" s="721" t="s">
        <v>6222</v>
      </c>
      <c r="H2626" s="726"/>
      <c r="I2626" s="726"/>
    </row>
    <row r="2627" spans="1:9" x14ac:dyDescent="0.35">
      <c r="A2627" s="721" t="b">
        <v>0</v>
      </c>
      <c r="B2627" s="721" t="s">
        <v>1958</v>
      </c>
      <c r="C2627" s="734">
        <v>62</v>
      </c>
      <c r="D2627" s="721">
        <f t="shared" si="168"/>
        <v>-108</v>
      </c>
      <c r="E2627" s="721">
        <f t="shared" si="169"/>
        <v>6</v>
      </c>
      <c r="F2627" s="721">
        <f t="shared" ca="1" si="170"/>
        <v>70</v>
      </c>
      <c r="G2627" s="721" t="s">
        <v>6222</v>
      </c>
      <c r="H2627" s="726"/>
      <c r="I2627" s="726"/>
    </row>
    <row r="2628" spans="1:9" x14ac:dyDescent="0.35">
      <c r="A2628" s="721" t="b">
        <v>0</v>
      </c>
      <c r="B2628" s="721" t="s">
        <v>1959</v>
      </c>
      <c r="C2628" s="734">
        <v>63</v>
      </c>
      <c r="D2628" s="721">
        <f t="shared" si="168"/>
        <v>-107</v>
      </c>
      <c r="E2628" s="721">
        <f t="shared" si="169"/>
        <v>1</v>
      </c>
      <c r="F2628" s="721">
        <f t="shared" ca="1" si="170"/>
        <v>71</v>
      </c>
      <c r="G2628" s="721" t="s">
        <v>6223</v>
      </c>
      <c r="H2628" s="726"/>
      <c r="I2628" s="726"/>
    </row>
    <row r="2629" spans="1:9" x14ac:dyDescent="0.35">
      <c r="A2629" s="721" t="b">
        <v>0</v>
      </c>
      <c r="B2629" s="721" t="s">
        <v>1960</v>
      </c>
      <c r="C2629" s="734">
        <v>63</v>
      </c>
      <c r="D2629" s="721">
        <f t="shared" si="168"/>
        <v>-106</v>
      </c>
      <c r="E2629" s="721">
        <f t="shared" si="169"/>
        <v>2</v>
      </c>
      <c r="F2629" s="721">
        <f t="shared" ca="1" si="170"/>
        <v>71</v>
      </c>
      <c r="G2629" s="721" t="s">
        <v>6223</v>
      </c>
      <c r="H2629" s="726"/>
      <c r="I2629" s="726"/>
    </row>
    <row r="2630" spans="1:9" x14ac:dyDescent="0.35">
      <c r="A2630" s="721" t="b">
        <v>0</v>
      </c>
      <c r="B2630" s="721" t="s">
        <v>1961</v>
      </c>
      <c r="C2630" s="734">
        <v>63</v>
      </c>
      <c r="D2630" s="721">
        <f t="shared" si="168"/>
        <v>-105</v>
      </c>
      <c r="E2630" s="721">
        <f t="shared" si="169"/>
        <v>3</v>
      </c>
      <c r="F2630" s="721">
        <f t="shared" ca="1" si="170"/>
        <v>71</v>
      </c>
      <c r="G2630" s="721" t="s">
        <v>6223</v>
      </c>
      <c r="H2630" s="726"/>
      <c r="I2630" s="726"/>
    </row>
    <row r="2631" spans="1:9" x14ac:dyDescent="0.35">
      <c r="A2631" s="721" t="b">
        <v>0</v>
      </c>
      <c r="B2631" s="721" t="s">
        <v>1962</v>
      </c>
      <c r="C2631" s="734">
        <v>63</v>
      </c>
      <c r="D2631" s="721">
        <f t="shared" si="168"/>
        <v>-104</v>
      </c>
      <c r="E2631" s="721">
        <f t="shared" si="169"/>
        <v>4</v>
      </c>
      <c r="F2631" s="721">
        <f t="shared" ca="1" si="170"/>
        <v>71</v>
      </c>
      <c r="G2631" s="721" t="s">
        <v>6223</v>
      </c>
      <c r="H2631" s="726"/>
      <c r="I2631" s="726"/>
    </row>
    <row r="2632" spans="1:9" x14ac:dyDescent="0.35">
      <c r="A2632" s="721" t="b">
        <v>0</v>
      </c>
      <c r="B2632" s="721" t="s">
        <v>1963</v>
      </c>
      <c r="C2632" s="734">
        <v>63</v>
      </c>
      <c r="D2632" s="721">
        <f t="shared" si="168"/>
        <v>-103</v>
      </c>
      <c r="E2632" s="721">
        <f t="shared" si="169"/>
        <v>5</v>
      </c>
      <c r="F2632" s="721">
        <f t="shared" ca="1" si="170"/>
        <v>71</v>
      </c>
      <c r="G2632" s="721" t="s">
        <v>6223</v>
      </c>
      <c r="H2632" s="726"/>
      <c r="I2632" s="726"/>
    </row>
    <row r="2633" spans="1:9" x14ac:dyDescent="0.35">
      <c r="A2633" s="721" t="b">
        <v>0</v>
      </c>
      <c r="B2633" s="721" t="s">
        <v>1964</v>
      </c>
      <c r="C2633" s="734">
        <v>63</v>
      </c>
      <c r="D2633" s="721">
        <f t="shared" si="168"/>
        <v>-102</v>
      </c>
      <c r="E2633" s="721">
        <f t="shared" si="169"/>
        <v>6</v>
      </c>
      <c r="F2633" s="721">
        <f t="shared" ca="1" si="170"/>
        <v>71</v>
      </c>
      <c r="G2633" s="721" t="s">
        <v>6223</v>
      </c>
      <c r="H2633" s="726"/>
      <c r="I2633" s="726"/>
    </row>
    <row r="2634" spans="1:9" x14ac:dyDescent="0.35">
      <c r="A2634" s="721" t="b">
        <v>0</v>
      </c>
      <c r="B2634" s="721" t="s">
        <v>1965</v>
      </c>
      <c r="C2634" s="734">
        <v>64</v>
      </c>
      <c r="D2634" s="721">
        <f t="shared" si="168"/>
        <v>-101</v>
      </c>
      <c r="E2634" s="721">
        <f t="shared" si="169"/>
        <v>1</v>
      </c>
      <c r="F2634" s="721">
        <f t="shared" ca="1" si="170"/>
        <v>72</v>
      </c>
      <c r="G2634" s="721" t="s">
        <v>6224</v>
      </c>
      <c r="H2634" s="726"/>
      <c r="I2634" s="726"/>
    </row>
    <row r="2635" spans="1:9" x14ac:dyDescent="0.35">
      <c r="A2635" s="721" t="b">
        <v>0</v>
      </c>
      <c r="B2635" s="721" t="s">
        <v>1966</v>
      </c>
      <c r="C2635" s="734">
        <v>64</v>
      </c>
      <c r="D2635" s="721">
        <f t="shared" si="168"/>
        <v>-100</v>
      </c>
      <c r="E2635" s="721">
        <f t="shared" si="169"/>
        <v>2</v>
      </c>
      <c r="F2635" s="721">
        <f t="shared" ca="1" si="170"/>
        <v>72</v>
      </c>
      <c r="G2635" s="721" t="s">
        <v>6224</v>
      </c>
      <c r="H2635" s="726"/>
      <c r="I2635" s="726"/>
    </row>
    <row r="2636" spans="1:9" x14ac:dyDescent="0.35">
      <c r="A2636" s="721" t="b">
        <v>0</v>
      </c>
      <c r="B2636" s="721" t="s">
        <v>1967</v>
      </c>
      <c r="C2636" s="734">
        <v>64</v>
      </c>
      <c r="D2636" s="721">
        <f t="shared" si="168"/>
        <v>-99</v>
      </c>
      <c r="E2636" s="721">
        <f t="shared" si="169"/>
        <v>3</v>
      </c>
      <c r="F2636" s="721">
        <f t="shared" ca="1" si="170"/>
        <v>72</v>
      </c>
      <c r="G2636" s="721" t="s">
        <v>6224</v>
      </c>
      <c r="H2636" s="726"/>
      <c r="I2636" s="726"/>
    </row>
    <row r="2637" spans="1:9" x14ac:dyDescent="0.35">
      <c r="A2637" s="721" t="b">
        <v>0</v>
      </c>
      <c r="B2637" s="721" t="s">
        <v>1968</v>
      </c>
      <c r="C2637" s="734">
        <v>64</v>
      </c>
      <c r="D2637" s="721">
        <f t="shared" si="168"/>
        <v>-98</v>
      </c>
      <c r="E2637" s="721">
        <f t="shared" si="169"/>
        <v>4</v>
      </c>
      <c r="F2637" s="721">
        <f t="shared" ca="1" si="170"/>
        <v>72</v>
      </c>
      <c r="G2637" s="721" t="s">
        <v>6224</v>
      </c>
      <c r="H2637" s="726"/>
      <c r="I2637" s="726"/>
    </row>
    <row r="2638" spans="1:9" x14ac:dyDescent="0.35">
      <c r="A2638" s="721" t="b">
        <v>0</v>
      </c>
      <c r="B2638" s="721" t="s">
        <v>1969</v>
      </c>
      <c r="C2638" s="734">
        <v>64</v>
      </c>
      <c r="D2638" s="721">
        <f t="shared" si="168"/>
        <v>-97</v>
      </c>
      <c r="E2638" s="721">
        <f t="shared" si="169"/>
        <v>5</v>
      </c>
      <c r="F2638" s="721">
        <f t="shared" ca="1" si="170"/>
        <v>72</v>
      </c>
      <c r="G2638" s="721" t="s">
        <v>6224</v>
      </c>
      <c r="H2638" s="726"/>
      <c r="I2638" s="726"/>
    </row>
    <row r="2639" spans="1:9" x14ac:dyDescent="0.35">
      <c r="A2639" s="721" t="b">
        <v>0</v>
      </c>
      <c r="B2639" s="721" t="s">
        <v>1970</v>
      </c>
      <c r="C2639" s="734">
        <v>64</v>
      </c>
      <c r="D2639" s="721">
        <f t="shared" si="168"/>
        <v>-96</v>
      </c>
      <c r="E2639" s="721">
        <f t="shared" si="169"/>
        <v>6</v>
      </c>
      <c r="F2639" s="721">
        <f t="shared" ca="1" si="170"/>
        <v>72</v>
      </c>
      <c r="G2639" s="721" t="s">
        <v>6224</v>
      </c>
      <c r="H2639" s="726"/>
      <c r="I2639" s="726"/>
    </row>
    <row r="2640" spans="1:9" x14ac:dyDescent="0.35">
      <c r="A2640" s="721" t="b">
        <v>0</v>
      </c>
      <c r="B2640" s="721" t="s">
        <v>1971</v>
      </c>
      <c r="C2640" s="734">
        <v>65</v>
      </c>
      <c r="D2640" s="721">
        <f t="shared" ref="D2640:D2703" si="171">D2639+1</f>
        <v>-95</v>
      </c>
      <c r="E2640" s="721">
        <f t="shared" ref="E2640:E2703" si="172">COUNTIF(C2635:C2640,C2640)</f>
        <v>1</v>
      </c>
      <c r="F2640" s="721">
        <f t="shared" ref="F2640:F2703" ca="1" si="173">IF(C2640=1,9,IF(E2639=MAX(E2638:E2640),F2638+1,F2639))</f>
        <v>73</v>
      </c>
      <c r="G2640" s="721" t="s">
        <v>6225</v>
      </c>
      <c r="H2640" s="726"/>
      <c r="I2640" s="726"/>
    </row>
    <row r="2641" spans="1:9" x14ac:dyDescent="0.35">
      <c r="A2641" s="721" t="b">
        <v>0</v>
      </c>
      <c r="B2641" s="721" t="s">
        <v>1972</v>
      </c>
      <c r="C2641" s="734">
        <v>65</v>
      </c>
      <c r="D2641" s="721">
        <f t="shared" si="171"/>
        <v>-94</v>
      </c>
      <c r="E2641" s="721">
        <f t="shared" si="172"/>
        <v>2</v>
      </c>
      <c r="F2641" s="721">
        <f t="shared" ca="1" si="173"/>
        <v>73</v>
      </c>
      <c r="G2641" s="721" t="s">
        <v>6225</v>
      </c>
      <c r="H2641" s="726"/>
      <c r="I2641" s="726"/>
    </row>
    <row r="2642" spans="1:9" x14ac:dyDescent="0.35">
      <c r="A2642" s="721" t="b">
        <v>0</v>
      </c>
      <c r="B2642" s="721" t="s">
        <v>1973</v>
      </c>
      <c r="C2642" s="734">
        <v>65</v>
      </c>
      <c r="D2642" s="721">
        <f t="shared" si="171"/>
        <v>-93</v>
      </c>
      <c r="E2642" s="721">
        <f t="shared" si="172"/>
        <v>3</v>
      </c>
      <c r="F2642" s="721">
        <f t="shared" ca="1" si="173"/>
        <v>73</v>
      </c>
      <c r="G2642" s="721" t="s">
        <v>6225</v>
      </c>
      <c r="H2642" s="726"/>
      <c r="I2642" s="726"/>
    </row>
    <row r="2643" spans="1:9" x14ac:dyDescent="0.35">
      <c r="A2643" s="721" t="b">
        <v>0</v>
      </c>
      <c r="B2643" s="721" t="s">
        <v>1974</v>
      </c>
      <c r="C2643" s="734">
        <v>65</v>
      </c>
      <c r="D2643" s="721">
        <f t="shared" si="171"/>
        <v>-92</v>
      </c>
      <c r="E2643" s="721">
        <f t="shared" si="172"/>
        <v>4</v>
      </c>
      <c r="F2643" s="721">
        <f t="shared" ca="1" si="173"/>
        <v>73</v>
      </c>
      <c r="G2643" s="721" t="s">
        <v>6225</v>
      </c>
      <c r="H2643" s="726"/>
      <c r="I2643" s="726"/>
    </row>
    <row r="2644" spans="1:9" x14ac:dyDescent="0.35">
      <c r="A2644" s="721" t="b">
        <v>0</v>
      </c>
      <c r="B2644" s="721" t="s">
        <v>1975</v>
      </c>
      <c r="C2644" s="734">
        <v>65</v>
      </c>
      <c r="D2644" s="721">
        <f t="shared" si="171"/>
        <v>-91</v>
      </c>
      <c r="E2644" s="721">
        <f t="shared" si="172"/>
        <v>5</v>
      </c>
      <c r="F2644" s="721">
        <f t="shared" ca="1" si="173"/>
        <v>73</v>
      </c>
      <c r="G2644" s="721" t="s">
        <v>6225</v>
      </c>
      <c r="H2644" s="726"/>
      <c r="I2644" s="726"/>
    </row>
    <row r="2645" spans="1:9" x14ac:dyDescent="0.35">
      <c r="A2645" s="721" t="b">
        <v>0</v>
      </c>
      <c r="B2645" s="721" t="s">
        <v>1976</v>
      </c>
      <c r="C2645" s="734">
        <v>65</v>
      </c>
      <c r="D2645" s="721">
        <f t="shared" si="171"/>
        <v>-90</v>
      </c>
      <c r="E2645" s="721">
        <f t="shared" si="172"/>
        <v>6</v>
      </c>
      <c r="F2645" s="721">
        <f t="shared" ca="1" si="173"/>
        <v>73</v>
      </c>
      <c r="G2645" s="721" t="s">
        <v>6225</v>
      </c>
      <c r="H2645" s="726"/>
      <c r="I2645" s="726"/>
    </row>
    <row r="2646" spans="1:9" x14ac:dyDescent="0.35">
      <c r="A2646" s="721" t="b">
        <v>0</v>
      </c>
      <c r="B2646" s="721" t="s">
        <v>1977</v>
      </c>
      <c r="C2646" s="734">
        <v>66</v>
      </c>
      <c r="D2646" s="721">
        <f t="shared" si="171"/>
        <v>-89</v>
      </c>
      <c r="E2646" s="721">
        <f t="shared" si="172"/>
        <v>1</v>
      </c>
      <c r="F2646" s="721">
        <f t="shared" ca="1" si="173"/>
        <v>74</v>
      </c>
      <c r="G2646" s="721" t="s">
        <v>6226</v>
      </c>
      <c r="H2646" s="726"/>
      <c r="I2646" s="726"/>
    </row>
    <row r="2647" spans="1:9" x14ac:dyDescent="0.35">
      <c r="A2647" s="721" t="b">
        <v>0</v>
      </c>
      <c r="B2647" s="721" t="s">
        <v>1978</v>
      </c>
      <c r="C2647" s="734">
        <v>66</v>
      </c>
      <c r="D2647" s="721">
        <f t="shared" si="171"/>
        <v>-88</v>
      </c>
      <c r="E2647" s="721">
        <f t="shared" si="172"/>
        <v>2</v>
      </c>
      <c r="F2647" s="721">
        <f t="shared" ca="1" si="173"/>
        <v>74</v>
      </c>
      <c r="G2647" s="721" t="s">
        <v>6226</v>
      </c>
      <c r="H2647" s="726"/>
      <c r="I2647" s="726"/>
    </row>
    <row r="2648" spans="1:9" x14ac:dyDescent="0.35">
      <c r="A2648" s="721" t="b">
        <v>0</v>
      </c>
      <c r="B2648" s="721" t="s">
        <v>1979</v>
      </c>
      <c r="C2648" s="734">
        <v>66</v>
      </c>
      <c r="D2648" s="721">
        <f t="shared" si="171"/>
        <v>-87</v>
      </c>
      <c r="E2648" s="721">
        <f t="shared" si="172"/>
        <v>3</v>
      </c>
      <c r="F2648" s="721">
        <f t="shared" ca="1" si="173"/>
        <v>74</v>
      </c>
      <c r="G2648" s="721" t="s">
        <v>6226</v>
      </c>
      <c r="H2648" s="726"/>
      <c r="I2648" s="726"/>
    </row>
    <row r="2649" spans="1:9" x14ac:dyDescent="0.35">
      <c r="A2649" s="721" t="b">
        <v>0</v>
      </c>
      <c r="B2649" s="721" t="s">
        <v>1980</v>
      </c>
      <c r="C2649" s="734">
        <v>66</v>
      </c>
      <c r="D2649" s="721">
        <f t="shared" si="171"/>
        <v>-86</v>
      </c>
      <c r="E2649" s="721">
        <f t="shared" si="172"/>
        <v>4</v>
      </c>
      <c r="F2649" s="721">
        <f t="shared" ca="1" si="173"/>
        <v>74</v>
      </c>
      <c r="G2649" s="721" t="s">
        <v>6226</v>
      </c>
      <c r="H2649" s="726"/>
      <c r="I2649" s="726"/>
    </row>
    <row r="2650" spans="1:9" x14ac:dyDescent="0.35">
      <c r="A2650" s="721" t="b">
        <v>0</v>
      </c>
      <c r="B2650" s="721" t="s">
        <v>1981</v>
      </c>
      <c r="C2650" s="734">
        <v>66</v>
      </c>
      <c r="D2650" s="721">
        <f t="shared" si="171"/>
        <v>-85</v>
      </c>
      <c r="E2650" s="721">
        <f t="shared" si="172"/>
        <v>5</v>
      </c>
      <c r="F2650" s="721">
        <f t="shared" ca="1" si="173"/>
        <v>74</v>
      </c>
      <c r="G2650" s="721" t="s">
        <v>6226</v>
      </c>
      <c r="H2650" s="726"/>
      <c r="I2650" s="726"/>
    </row>
    <row r="2651" spans="1:9" x14ac:dyDescent="0.35">
      <c r="A2651" s="721" t="b">
        <v>0</v>
      </c>
      <c r="B2651" s="721" t="s">
        <v>1982</v>
      </c>
      <c r="C2651" s="734">
        <v>66</v>
      </c>
      <c r="D2651" s="721">
        <f t="shared" si="171"/>
        <v>-84</v>
      </c>
      <c r="E2651" s="721">
        <f t="shared" si="172"/>
        <v>6</v>
      </c>
      <c r="F2651" s="721">
        <f t="shared" ca="1" si="173"/>
        <v>74</v>
      </c>
      <c r="G2651" s="721" t="s">
        <v>6226</v>
      </c>
      <c r="H2651" s="726"/>
      <c r="I2651" s="726"/>
    </row>
    <row r="2652" spans="1:9" x14ac:dyDescent="0.35">
      <c r="A2652" s="721" t="b">
        <v>0</v>
      </c>
      <c r="B2652" s="721" t="s">
        <v>1983</v>
      </c>
      <c r="C2652" s="734">
        <v>67</v>
      </c>
      <c r="D2652" s="721">
        <f t="shared" si="171"/>
        <v>-83</v>
      </c>
      <c r="E2652" s="721">
        <f t="shared" si="172"/>
        <v>1</v>
      </c>
      <c r="F2652" s="721">
        <f t="shared" ca="1" si="173"/>
        <v>75</v>
      </c>
      <c r="G2652" s="721" t="s">
        <v>6227</v>
      </c>
      <c r="H2652" s="726"/>
      <c r="I2652" s="726"/>
    </row>
    <row r="2653" spans="1:9" x14ac:dyDescent="0.35">
      <c r="A2653" s="721" t="b">
        <v>0</v>
      </c>
      <c r="B2653" s="721" t="s">
        <v>1984</v>
      </c>
      <c r="C2653" s="734">
        <v>67</v>
      </c>
      <c r="D2653" s="721">
        <f t="shared" si="171"/>
        <v>-82</v>
      </c>
      <c r="E2653" s="721">
        <f t="shared" si="172"/>
        <v>2</v>
      </c>
      <c r="F2653" s="721">
        <f t="shared" ca="1" si="173"/>
        <v>75</v>
      </c>
      <c r="G2653" s="721" t="s">
        <v>6227</v>
      </c>
      <c r="H2653" s="726"/>
      <c r="I2653" s="726"/>
    </row>
    <row r="2654" spans="1:9" x14ac:dyDescent="0.35">
      <c r="A2654" s="721" t="b">
        <v>0</v>
      </c>
      <c r="B2654" s="721" t="s">
        <v>1985</v>
      </c>
      <c r="C2654" s="734">
        <v>67</v>
      </c>
      <c r="D2654" s="721">
        <f t="shared" si="171"/>
        <v>-81</v>
      </c>
      <c r="E2654" s="721">
        <f t="shared" si="172"/>
        <v>3</v>
      </c>
      <c r="F2654" s="721">
        <f t="shared" ca="1" si="173"/>
        <v>75</v>
      </c>
      <c r="G2654" s="721" t="s">
        <v>6227</v>
      </c>
      <c r="H2654" s="726"/>
      <c r="I2654" s="726"/>
    </row>
    <row r="2655" spans="1:9" x14ac:dyDescent="0.35">
      <c r="A2655" s="721" t="b">
        <v>0</v>
      </c>
      <c r="B2655" s="721" t="s">
        <v>1986</v>
      </c>
      <c r="C2655" s="734">
        <v>67</v>
      </c>
      <c r="D2655" s="721">
        <f t="shared" si="171"/>
        <v>-80</v>
      </c>
      <c r="E2655" s="721">
        <f t="shared" si="172"/>
        <v>4</v>
      </c>
      <c r="F2655" s="721">
        <f t="shared" ca="1" si="173"/>
        <v>75</v>
      </c>
      <c r="G2655" s="721" t="s">
        <v>6227</v>
      </c>
      <c r="H2655" s="726"/>
      <c r="I2655" s="726"/>
    </row>
    <row r="2656" spans="1:9" x14ac:dyDescent="0.35">
      <c r="A2656" s="721" t="b">
        <v>0</v>
      </c>
      <c r="B2656" s="721" t="s">
        <v>1987</v>
      </c>
      <c r="C2656" s="734">
        <v>67</v>
      </c>
      <c r="D2656" s="721">
        <f t="shared" si="171"/>
        <v>-79</v>
      </c>
      <c r="E2656" s="721">
        <f t="shared" si="172"/>
        <v>5</v>
      </c>
      <c r="F2656" s="721">
        <f t="shared" ca="1" si="173"/>
        <v>75</v>
      </c>
      <c r="G2656" s="721" t="s">
        <v>6227</v>
      </c>
      <c r="H2656" s="726"/>
      <c r="I2656" s="726"/>
    </row>
    <row r="2657" spans="1:9" x14ac:dyDescent="0.35">
      <c r="A2657" s="721" t="b">
        <v>0</v>
      </c>
      <c r="B2657" s="721" t="s">
        <v>1988</v>
      </c>
      <c r="C2657" s="734">
        <v>67</v>
      </c>
      <c r="D2657" s="721">
        <f t="shared" si="171"/>
        <v>-78</v>
      </c>
      <c r="E2657" s="721">
        <f t="shared" si="172"/>
        <v>6</v>
      </c>
      <c r="F2657" s="721">
        <f t="shared" ca="1" si="173"/>
        <v>75</v>
      </c>
      <c r="G2657" s="721" t="s">
        <v>6227</v>
      </c>
      <c r="H2657" s="726"/>
      <c r="I2657" s="726"/>
    </row>
    <row r="2658" spans="1:9" x14ac:dyDescent="0.35">
      <c r="A2658" s="721" t="b">
        <v>0</v>
      </c>
      <c r="B2658" s="721" t="s">
        <v>1989</v>
      </c>
      <c r="C2658" s="734">
        <v>68</v>
      </c>
      <c r="D2658" s="721">
        <f t="shared" si="171"/>
        <v>-77</v>
      </c>
      <c r="E2658" s="721">
        <f t="shared" si="172"/>
        <v>1</v>
      </c>
      <c r="F2658" s="721">
        <f t="shared" ca="1" si="173"/>
        <v>76</v>
      </c>
      <c r="G2658" s="721" t="s">
        <v>6228</v>
      </c>
      <c r="H2658" s="726"/>
      <c r="I2658" s="726"/>
    </row>
    <row r="2659" spans="1:9" x14ac:dyDescent="0.35">
      <c r="A2659" s="721" t="b">
        <v>0</v>
      </c>
      <c r="B2659" s="721" t="s">
        <v>1990</v>
      </c>
      <c r="C2659" s="734">
        <v>68</v>
      </c>
      <c r="D2659" s="721">
        <f t="shared" si="171"/>
        <v>-76</v>
      </c>
      <c r="E2659" s="721">
        <f t="shared" si="172"/>
        <v>2</v>
      </c>
      <c r="F2659" s="721">
        <f t="shared" ca="1" si="173"/>
        <v>76</v>
      </c>
      <c r="G2659" s="721" t="s">
        <v>6228</v>
      </c>
      <c r="H2659" s="726"/>
      <c r="I2659" s="726"/>
    </row>
    <row r="2660" spans="1:9" x14ac:dyDescent="0.35">
      <c r="A2660" s="721" t="b">
        <v>0</v>
      </c>
      <c r="B2660" s="721" t="s">
        <v>1991</v>
      </c>
      <c r="C2660" s="734">
        <v>68</v>
      </c>
      <c r="D2660" s="721">
        <f t="shared" si="171"/>
        <v>-75</v>
      </c>
      <c r="E2660" s="721">
        <f t="shared" si="172"/>
        <v>3</v>
      </c>
      <c r="F2660" s="721">
        <f t="shared" ca="1" si="173"/>
        <v>76</v>
      </c>
      <c r="G2660" s="721" t="s">
        <v>6228</v>
      </c>
      <c r="H2660" s="726"/>
      <c r="I2660" s="726"/>
    </row>
    <row r="2661" spans="1:9" x14ac:dyDescent="0.35">
      <c r="A2661" s="721" t="b">
        <v>0</v>
      </c>
      <c r="B2661" s="721" t="s">
        <v>1992</v>
      </c>
      <c r="C2661" s="734">
        <v>68</v>
      </c>
      <c r="D2661" s="721">
        <f t="shared" si="171"/>
        <v>-74</v>
      </c>
      <c r="E2661" s="721">
        <f t="shared" si="172"/>
        <v>4</v>
      </c>
      <c r="F2661" s="721">
        <f t="shared" ca="1" si="173"/>
        <v>76</v>
      </c>
      <c r="G2661" s="721" t="s">
        <v>6228</v>
      </c>
      <c r="H2661" s="726"/>
      <c r="I2661" s="726"/>
    </row>
    <row r="2662" spans="1:9" x14ac:dyDescent="0.35">
      <c r="A2662" s="721" t="b">
        <v>0</v>
      </c>
      <c r="B2662" s="721" t="s">
        <v>1993</v>
      </c>
      <c r="C2662" s="734">
        <v>68</v>
      </c>
      <c r="D2662" s="721">
        <f t="shared" si="171"/>
        <v>-73</v>
      </c>
      <c r="E2662" s="721">
        <f t="shared" si="172"/>
        <v>5</v>
      </c>
      <c r="F2662" s="721">
        <f t="shared" ca="1" si="173"/>
        <v>76</v>
      </c>
      <c r="G2662" s="721" t="s">
        <v>6228</v>
      </c>
      <c r="H2662" s="726"/>
      <c r="I2662" s="726"/>
    </row>
    <row r="2663" spans="1:9" x14ac:dyDescent="0.35">
      <c r="A2663" s="721" t="b">
        <v>0</v>
      </c>
      <c r="B2663" s="721" t="s">
        <v>1994</v>
      </c>
      <c r="C2663" s="734">
        <v>68</v>
      </c>
      <c r="D2663" s="721">
        <f t="shared" si="171"/>
        <v>-72</v>
      </c>
      <c r="E2663" s="721">
        <f t="shared" si="172"/>
        <v>6</v>
      </c>
      <c r="F2663" s="721">
        <f t="shared" ca="1" si="173"/>
        <v>76</v>
      </c>
      <c r="G2663" s="721" t="s">
        <v>6228</v>
      </c>
      <c r="H2663" s="726"/>
      <c r="I2663" s="726"/>
    </row>
    <row r="2664" spans="1:9" x14ac:dyDescent="0.35">
      <c r="A2664" s="721" t="b">
        <v>0</v>
      </c>
      <c r="B2664" s="721" t="s">
        <v>1995</v>
      </c>
      <c r="C2664" s="734">
        <v>69</v>
      </c>
      <c r="D2664" s="721">
        <f t="shared" si="171"/>
        <v>-71</v>
      </c>
      <c r="E2664" s="721">
        <f t="shared" si="172"/>
        <v>1</v>
      </c>
      <c r="F2664" s="721">
        <f t="shared" ca="1" si="173"/>
        <v>77</v>
      </c>
      <c r="G2664" s="721" t="s">
        <v>6229</v>
      </c>
      <c r="H2664" s="726"/>
      <c r="I2664" s="726"/>
    </row>
    <row r="2665" spans="1:9" x14ac:dyDescent="0.35">
      <c r="A2665" s="721" t="b">
        <v>0</v>
      </c>
      <c r="B2665" s="721" t="s">
        <v>1996</v>
      </c>
      <c r="C2665" s="734">
        <v>69</v>
      </c>
      <c r="D2665" s="721">
        <f t="shared" si="171"/>
        <v>-70</v>
      </c>
      <c r="E2665" s="721">
        <f t="shared" si="172"/>
        <v>2</v>
      </c>
      <c r="F2665" s="721">
        <f t="shared" ca="1" si="173"/>
        <v>77</v>
      </c>
      <c r="G2665" s="721" t="s">
        <v>6229</v>
      </c>
      <c r="H2665" s="726"/>
      <c r="I2665" s="726"/>
    </row>
    <row r="2666" spans="1:9" x14ac:dyDescent="0.35">
      <c r="A2666" s="721" t="b">
        <v>0</v>
      </c>
      <c r="B2666" s="721" t="s">
        <v>1997</v>
      </c>
      <c r="C2666" s="734">
        <v>69</v>
      </c>
      <c r="D2666" s="721">
        <f t="shared" si="171"/>
        <v>-69</v>
      </c>
      <c r="E2666" s="721">
        <f t="shared" si="172"/>
        <v>3</v>
      </c>
      <c r="F2666" s="721">
        <f t="shared" ca="1" si="173"/>
        <v>77</v>
      </c>
      <c r="G2666" s="721" t="s">
        <v>6229</v>
      </c>
      <c r="H2666" s="726"/>
      <c r="I2666" s="726"/>
    </row>
    <row r="2667" spans="1:9" x14ac:dyDescent="0.35">
      <c r="A2667" s="721" t="b">
        <v>0</v>
      </c>
      <c r="B2667" s="721" t="s">
        <v>1998</v>
      </c>
      <c r="C2667" s="734">
        <v>69</v>
      </c>
      <c r="D2667" s="721">
        <f t="shared" si="171"/>
        <v>-68</v>
      </c>
      <c r="E2667" s="721">
        <f t="shared" si="172"/>
        <v>4</v>
      </c>
      <c r="F2667" s="721">
        <f t="shared" ca="1" si="173"/>
        <v>77</v>
      </c>
      <c r="G2667" s="721" t="s">
        <v>6229</v>
      </c>
      <c r="H2667" s="726"/>
      <c r="I2667" s="726"/>
    </row>
    <row r="2668" spans="1:9" x14ac:dyDescent="0.35">
      <c r="A2668" s="721" t="b">
        <v>0</v>
      </c>
      <c r="B2668" s="721" t="s">
        <v>1999</v>
      </c>
      <c r="C2668" s="734">
        <v>69</v>
      </c>
      <c r="D2668" s="721">
        <f t="shared" si="171"/>
        <v>-67</v>
      </c>
      <c r="E2668" s="721">
        <f t="shared" si="172"/>
        <v>5</v>
      </c>
      <c r="F2668" s="721">
        <f t="shared" ca="1" si="173"/>
        <v>77</v>
      </c>
      <c r="G2668" s="721" t="s">
        <v>6229</v>
      </c>
      <c r="H2668" s="726"/>
      <c r="I2668" s="726"/>
    </row>
    <row r="2669" spans="1:9" x14ac:dyDescent="0.35">
      <c r="A2669" s="721" t="b">
        <v>0</v>
      </c>
      <c r="B2669" s="721" t="s">
        <v>2000</v>
      </c>
      <c r="C2669" s="734">
        <v>69</v>
      </c>
      <c r="D2669" s="721">
        <f t="shared" si="171"/>
        <v>-66</v>
      </c>
      <c r="E2669" s="721">
        <f t="shared" si="172"/>
        <v>6</v>
      </c>
      <c r="F2669" s="721">
        <f t="shared" ca="1" si="173"/>
        <v>77</v>
      </c>
      <c r="G2669" s="721" t="s">
        <v>6229</v>
      </c>
      <c r="H2669" s="726"/>
      <c r="I2669" s="726"/>
    </row>
    <row r="2670" spans="1:9" x14ac:dyDescent="0.35">
      <c r="A2670" s="721" t="b">
        <v>0</v>
      </c>
      <c r="B2670" s="721" t="s">
        <v>2001</v>
      </c>
      <c r="C2670" s="734">
        <v>70</v>
      </c>
      <c r="D2670" s="721">
        <f t="shared" si="171"/>
        <v>-65</v>
      </c>
      <c r="E2670" s="721">
        <f t="shared" si="172"/>
        <v>1</v>
      </c>
      <c r="F2670" s="721">
        <f t="shared" ca="1" si="173"/>
        <v>78</v>
      </c>
      <c r="G2670" s="721" t="s">
        <v>6230</v>
      </c>
      <c r="H2670" s="726"/>
      <c r="I2670" s="726"/>
    </row>
    <row r="2671" spans="1:9" x14ac:dyDescent="0.35">
      <c r="A2671" s="721" t="b">
        <v>0</v>
      </c>
      <c r="B2671" s="721" t="s">
        <v>2002</v>
      </c>
      <c r="C2671" s="734">
        <v>70</v>
      </c>
      <c r="D2671" s="721">
        <f t="shared" si="171"/>
        <v>-64</v>
      </c>
      <c r="E2671" s="721">
        <f t="shared" si="172"/>
        <v>2</v>
      </c>
      <c r="F2671" s="721">
        <f t="shared" ca="1" si="173"/>
        <v>78</v>
      </c>
      <c r="G2671" s="721" t="s">
        <v>6230</v>
      </c>
      <c r="H2671" s="726"/>
      <c r="I2671" s="726"/>
    </row>
    <row r="2672" spans="1:9" x14ac:dyDescent="0.35">
      <c r="A2672" s="721" t="b">
        <v>0</v>
      </c>
      <c r="B2672" s="721" t="s">
        <v>2003</v>
      </c>
      <c r="C2672" s="734">
        <v>70</v>
      </c>
      <c r="D2672" s="721">
        <f t="shared" si="171"/>
        <v>-63</v>
      </c>
      <c r="E2672" s="721">
        <f t="shared" si="172"/>
        <v>3</v>
      </c>
      <c r="F2672" s="721">
        <f t="shared" ca="1" si="173"/>
        <v>78</v>
      </c>
      <c r="G2672" s="721" t="s">
        <v>6230</v>
      </c>
      <c r="H2672" s="726"/>
      <c r="I2672" s="726"/>
    </row>
    <row r="2673" spans="1:9" x14ac:dyDescent="0.35">
      <c r="A2673" s="721" t="b">
        <v>0</v>
      </c>
      <c r="B2673" s="721" t="s">
        <v>2004</v>
      </c>
      <c r="C2673" s="734">
        <v>70</v>
      </c>
      <c r="D2673" s="721">
        <f t="shared" si="171"/>
        <v>-62</v>
      </c>
      <c r="E2673" s="721">
        <f t="shared" si="172"/>
        <v>4</v>
      </c>
      <c r="F2673" s="721">
        <f t="shared" ca="1" si="173"/>
        <v>78</v>
      </c>
      <c r="G2673" s="721" t="s">
        <v>6230</v>
      </c>
      <c r="H2673" s="726"/>
      <c r="I2673" s="726"/>
    </row>
    <row r="2674" spans="1:9" x14ac:dyDescent="0.35">
      <c r="A2674" s="721" t="b">
        <v>0</v>
      </c>
      <c r="B2674" s="721" t="s">
        <v>2005</v>
      </c>
      <c r="C2674" s="734">
        <v>70</v>
      </c>
      <c r="D2674" s="721">
        <f t="shared" si="171"/>
        <v>-61</v>
      </c>
      <c r="E2674" s="721">
        <f t="shared" si="172"/>
        <v>5</v>
      </c>
      <c r="F2674" s="721">
        <f t="shared" ca="1" si="173"/>
        <v>78</v>
      </c>
      <c r="G2674" s="721" t="s">
        <v>6230</v>
      </c>
      <c r="H2674" s="726"/>
      <c r="I2674" s="726"/>
    </row>
    <row r="2675" spans="1:9" x14ac:dyDescent="0.35">
      <c r="A2675" s="721" t="b">
        <v>0</v>
      </c>
      <c r="B2675" s="721" t="s">
        <v>2006</v>
      </c>
      <c r="C2675" s="734">
        <v>70</v>
      </c>
      <c r="D2675" s="721">
        <f t="shared" si="171"/>
        <v>-60</v>
      </c>
      <c r="E2675" s="721">
        <f t="shared" si="172"/>
        <v>6</v>
      </c>
      <c r="F2675" s="721">
        <f t="shared" ca="1" si="173"/>
        <v>78</v>
      </c>
      <c r="G2675" s="721" t="s">
        <v>6230</v>
      </c>
      <c r="H2675" s="726"/>
      <c r="I2675" s="726"/>
    </row>
    <row r="2676" spans="1:9" x14ac:dyDescent="0.35">
      <c r="A2676" s="721" t="b">
        <v>0</v>
      </c>
      <c r="B2676" s="721" t="s">
        <v>2007</v>
      </c>
      <c r="C2676" s="734">
        <v>71</v>
      </c>
      <c r="D2676" s="721">
        <f t="shared" si="171"/>
        <v>-59</v>
      </c>
      <c r="E2676" s="721">
        <f t="shared" si="172"/>
        <v>1</v>
      </c>
      <c r="F2676" s="721">
        <f t="shared" ca="1" si="173"/>
        <v>79</v>
      </c>
      <c r="G2676" s="721" t="s">
        <v>6231</v>
      </c>
      <c r="H2676" s="726"/>
      <c r="I2676" s="726"/>
    </row>
    <row r="2677" spans="1:9" x14ac:dyDescent="0.35">
      <c r="A2677" s="721" t="b">
        <v>0</v>
      </c>
      <c r="B2677" s="721" t="s">
        <v>2008</v>
      </c>
      <c r="C2677" s="734">
        <v>71</v>
      </c>
      <c r="D2677" s="721">
        <f t="shared" si="171"/>
        <v>-58</v>
      </c>
      <c r="E2677" s="721">
        <f t="shared" si="172"/>
        <v>2</v>
      </c>
      <c r="F2677" s="721">
        <f t="shared" ca="1" si="173"/>
        <v>79</v>
      </c>
      <c r="G2677" s="721" t="s">
        <v>6231</v>
      </c>
      <c r="H2677" s="726"/>
      <c r="I2677" s="726"/>
    </row>
    <row r="2678" spans="1:9" x14ac:dyDescent="0.35">
      <c r="A2678" s="721" t="b">
        <v>0</v>
      </c>
      <c r="B2678" s="721" t="s">
        <v>2009</v>
      </c>
      <c r="C2678" s="734">
        <v>71</v>
      </c>
      <c r="D2678" s="721">
        <f t="shared" si="171"/>
        <v>-57</v>
      </c>
      <c r="E2678" s="721">
        <f t="shared" si="172"/>
        <v>3</v>
      </c>
      <c r="F2678" s="721">
        <f t="shared" ca="1" si="173"/>
        <v>79</v>
      </c>
      <c r="G2678" s="721" t="s">
        <v>6231</v>
      </c>
      <c r="H2678" s="726"/>
      <c r="I2678" s="726"/>
    </row>
    <row r="2679" spans="1:9" x14ac:dyDescent="0.35">
      <c r="A2679" s="721" t="b">
        <v>0</v>
      </c>
      <c r="B2679" s="721" t="s">
        <v>2010</v>
      </c>
      <c r="C2679" s="734">
        <v>71</v>
      </c>
      <c r="D2679" s="721">
        <f t="shared" si="171"/>
        <v>-56</v>
      </c>
      <c r="E2679" s="721">
        <f t="shared" si="172"/>
        <v>4</v>
      </c>
      <c r="F2679" s="721">
        <f t="shared" ca="1" si="173"/>
        <v>79</v>
      </c>
      <c r="G2679" s="721" t="s">
        <v>6231</v>
      </c>
      <c r="H2679" s="726"/>
      <c r="I2679" s="726"/>
    </row>
    <row r="2680" spans="1:9" x14ac:dyDescent="0.35">
      <c r="A2680" s="721" t="b">
        <v>0</v>
      </c>
      <c r="B2680" s="721" t="s">
        <v>2011</v>
      </c>
      <c r="C2680" s="734">
        <v>71</v>
      </c>
      <c r="D2680" s="721">
        <f t="shared" si="171"/>
        <v>-55</v>
      </c>
      <c r="E2680" s="721">
        <f t="shared" si="172"/>
        <v>5</v>
      </c>
      <c r="F2680" s="721">
        <f t="shared" ca="1" si="173"/>
        <v>79</v>
      </c>
      <c r="G2680" s="721" t="s">
        <v>6231</v>
      </c>
      <c r="H2680" s="726"/>
      <c r="I2680" s="726"/>
    </row>
    <row r="2681" spans="1:9" x14ac:dyDescent="0.35">
      <c r="A2681" s="721" t="b">
        <v>0</v>
      </c>
      <c r="B2681" s="721" t="s">
        <v>2012</v>
      </c>
      <c r="C2681" s="734">
        <v>71</v>
      </c>
      <c r="D2681" s="721">
        <f t="shared" si="171"/>
        <v>-54</v>
      </c>
      <c r="E2681" s="721">
        <f t="shared" si="172"/>
        <v>6</v>
      </c>
      <c r="F2681" s="721">
        <f t="shared" ca="1" si="173"/>
        <v>79</v>
      </c>
      <c r="G2681" s="721" t="s">
        <v>6231</v>
      </c>
      <c r="H2681" s="726"/>
      <c r="I2681" s="726"/>
    </row>
    <row r="2682" spans="1:9" x14ac:dyDescent="0.35">
      <c r="A2682" s="721" t="b">
        <v>0</v>
      </c>
      <c r="B2682" s="721" t="s">
        <v>2013</v>
      </c>
      <c r="C2682" s="734">
        <v>72</v>
      </c>
      <c r="D2682" s="721">
        <f t="shared" si="171"/>
        <v>-53</v>
      </c>
      <c r="E2682" s="721">
        <f t="shared" si="172"/>
        <v>1</v>
      </c>
      <c r="F2682" s="721">
        <f t="shared" ca="1" si="173"/>
        <v>80</v>
      </c>
      <c r="G2682" s="721" t="s">
        <v>6232</v>
      </c>
      <c r="H2682" s="726"/>
      <c r="I2682" s="726"/>
    </row>
    <row r="2683" spans="1:9" x14ac:dyDescent="0.35">
      <c r="A2683" s="721" t="b">
        <v>0</v>
      </c>
      <c r="B2683" s="721" t="s">
        <v>2014</v>
      </c>
      <c r="C2683" s="734">
        <v>72</v>
      </c>
      <c r="D2683" s="721">
        <f t="shared" si="171"/>
        <v>-52</v>
      </c>
      <c r="E2683" s="721">
        <f t="shared" si="172"/>
        <v>2</v>
      </c>
      <c r="F2683" s="721">
        <f t="shared" ca="1" si="173"/>
        <v>80</v>
      </c>
      <c r="G2683" s="721" t="s">
        <v>6232</v>
      </c>
      <c r="H2683" s="726"/>
      <c r="I2683" s="726"/>
    </row>
    <row r="2684" spans="1:9" x14ac:dyDescent="0.35">
      <c r="A2684" s="721" t="b">
        <v>0</v>
      </c>
      <c r="B2684" s="721" t="s">
        <v>2015</v>
      </c>
      <c r="C2684" s="734">
        <v>72</v>
      </c>
      <c r="D2684" s="721">
        <f t="shared" si="171"/>
        <v>-51</v>
      </c>
      <c r="E2684" s="721">
        <f t="shared" si="172"/>
        <v>3</v>
      </c>
      <c r="F2684" s="721">
        <f t="shared" ca="1" si="173"/>
        <v>80</v>
      </c>
      <c r="G2684" s="721" t="s">
        <v>6232</v>
      </c>
      <c r="H2684" s="726"/>
      <c r="I2684" s="726"/>
    </row>
    <row r="2685" spans="1:9" x14ac:dyDescent="0.35">
      <c r="A2685" s="721" t="b">
        <v>0</v>
      </c>
      <c r="B2685" s="721" t="s">
        <v>2016</v>
      </c>
      <c r="C2685" s="734">
        <v>72</v>
      </c>
      <c r="D2685" s="721">
        <f t="shared" si="171"/>
        <v>-50</v>
      </c>
      <c r="E2685" s="721">
        <f t="shared" si="172"/>
        <v>4</v>
      </c>
      <c r="F2685" s="721">
        <f t="shared" ca="1" si="173"/>
        <v>80</v>
      </c>
      <c r="G2685" s="721" t="s">
        <v>6232</v>
      </c>
      <c r="H2685" s="726"/>
      <c r="I2685" s="726"/>
    </row>
    <row r="2686" spans="1:9" x14ac:dyDescent="0.35">
      <c r="A2686" s="721" t="b">
        <v>0</v>
      </c>
      <c r="B2686" s="721" t="s">
        <v>2017</v>
      </c>
      <c r="C2686" s="734">
        <v>72</v>
      </c>
      <c r="D2686" s="721">
        <f t="shared" si="171"/>
        <v>-49</v>
      </c>
      <c r="E2686" s="721">
        <f t="shared" si="172"/>
        <v>5</v>
      </c>
      <c r="F2686" s="721">
        <f t="shared" ca="1" si="173"/>
        <v>80</v>
      </c>
      <c r="G2686" s="721" t="s">
        <v>6232</v>
      </c>
      <c r="H2686" s="726"/>
      <c r="I2686" s="726"/>
    </row>
    <row r="2687" spans="1:9" x14ac:dyDescent="0.35">
      <c r="A2687" s="721" t="b">
        <v>0</v>
      </c>
      <c r="B2687" s="721" t="s">
        <v>2018</v>
      </c>
      <c r="C2687" s="734">
        <v>72</v>
      </c>
      <c r="D2687" s="721">
        <f t="shared" si="171"/>
        <v>-48</v>
      </c>
      <c r="E2687" s="721">
        <f t="shared" si="172"/>
        <v>6</v>
      </c>
      <c r="F2687" s="721">
        <f t="shared" ca="1" si="173"/>
        <v>80</v>
      </c>
      <c r="G2687" s="721" t="s">
        <v>6232</v>
      </c>
      <c r="H2687" s="726"/>
      <c r="I2687" s="726"/>
    </row>
    <row r="2688" spans="1:9" x14ac:dyDescent="0.35">
      <c r="A2688" s="721" t="b">
        <v>0</v>
      </c>
      <c r="B2688" s="721" t="s">
        <v>2019</v>
      </c>
      <c r="C2688" s="734">
        <v>73</v>
      </c>
      <c r="D2688" s="721">
        <f t="shared" si="171"/>
        <v>-47</v>
      </c>
      <c r="E2688" s="721">
        <f t="shared" si="172"/>
        <v>1</v>
      </c>
      <c r="F2688" s="721">
        <f t="shared" ca="1" si="173"/>
        <v>81</v>
      </c>
      <c r="G2688" s="721" t="s">
        <v>6233</v>
      </c>
      <c r="H2688" s="726"/>
      <c r="I2688" s="726"/>
    </row>
    <row r="2689" spans="1:9" x14ac:dyDescent="0.35">
      <c r="A2689" s="721" t="b">
        <v>0</v>
      </c>
      <c r="B2689" s="721" t="s">
        <v>2020</v>
      </c>
      <c r="C2689" s="734">
        <v>73</v>
      </c>
      <c r="D2689" s="721">
        <f t="shared" si="171"/>
        <v>-46</v>
      </c>
      <c r="E2689" s="721">
        <f t="shared" si="172"/>
        <v>2</v>
      </c>
      <c r="F2689" s="721">
        <f t="shared" ca="1" si="173"/>
        <v>81</v>
      </c>
      <c r="G2689" s="721" t="s">
        <v>6233</v>
      </c>
      <c r="H2689" s="726"/>
      <c r="I2689" s="726"/>
    </row>
    <row r="2690" spans="1:9" x14ac:dyDescent="0.35">
      <c r="A2690" s="721" t="b">
        <v>0</v>
      </c>
      <c r="B2690" s="721" t="s">
        <v>2021</v>
      </c>
      <c r="C2690" s="734">
        <v>73</v>
      </c>
      <c r="D2690" s="721">
        <f t="shared" si="171"/>
        <v>-45</v>
      </c>
      <c r="E2690" s="721">
        <f t="shared" si="172"/>
        <v>3</v>
      </c>
      <c r="F2690" s="721">
        <f t="shared" ca="1" si="173"/>
        <v>81</v>
      </c>
      <c r="G2690" s="721" t="s">
        <v>6233</v>
      </c>
      <c r="H2690" s="726"/>
      <c r="I2690" s="726"/>
    </row>
    <row r="2691" spans="1:9" x14ac:dyDescent="0.35">
      <c r="A2691" s="721" t="b">
        <v>0</v>
      </c>
      <c r="B2691" s="721" t="s">
        <v>2022</v>
      </c>
      <c r="C2691" s="734">
        <v>73</v>
      </c>
      <c r="D2691" s="721">
        <f t="shared" si="171"/>
        <v>-44</v>
      </c>
      <c r="E2691" s="721">
        <f t="shared" si="172"/>
        <v>4</v>
      </c>
      <c r="F2691" s="721">
        <f t="shared" ca="1" si="173"/>
        <v>81</v>
      </c>
      <c r="G2691" s="721" t="s">
        <v>6233</v>
      </c>
      <c r="H2691" s="726"/>
      <c r="I2691" s="726"/>
    </row>
    <row r="2692" spans="1:9" x14ac:dyDescent="0.35">
      <c r="A2692" s="721" t="b">
        <v>0</v>
      </c>
      <c r="B2692" s="721" t="s">
        <v>2023</v>
      </c>
      <c r="C2692" s="734">
        <v>73</v>
      </c>
      <c r="D2692" s="721">
        <f t="shared" si="171"/>
        <v>-43</v>
      </c>
      <c r="E2692" s="721">
        <f t="shared" si="172"/>
        <v>5</v>
      </c>
      <c r="F2692" s="721">
        <f t="shared" ca="1" si="173"/>
        <v>81</v>
      </c>
      <c r="G2692" s="721" t="s">
        <v>6233</v>
      </c>
      <c r="H2692" s="726"/>
      <c r="I2692" s="726"/>
    </row>
    <row r="2693" spans="1:9" x14ac:dyDescent="0.35">
      <c r="A2693" s="721" t="b">
        <v>0</v>
      </c>
      <c r="B2693" s="721" t="s">
        <v>2024</v>
      </c>
      <c r="C2693" s="734">
        <v>73</v>
      </c>
      <c r="D2693" s="721">
        <f t="shared" si="171"/>
        <v>-42</v>
      </c>
      <c r="E2693" s="721">
        <f t="shared" si="172"/>
        <v>6</v>
      </c>
      <c r="F2693" s="721">
        <f t="shared" ca="1" si="173"/>
        <v>81</v>
      </c>
      <c r="G2693" s="721" t="s">
        <v>6233</v>
      </c>
      <c r="H2693" s="726"/>
      <c r="I2693" s="726"/>
    </row>
    <row r="2694" spans="1:9" x14ac:dyDescent="0.35">
      <c r="A2694" s="721" t="b">
        <v>0</v>
      </c>
      <c r="B2694" s="721" t="s">
        <v>2025</v>
      </c>
      <c r="C2694" s="734">
        <v>74</v>
      </c>
      <c r="D2694" s="721">
        <f t="shared" si="171"/>
        <v>-41</v>
      </c>
      <c r="E2694" s="721">
        <f t="shared" si="172"/>
        <v>1</v>
      </c>
      <c r="F2694" s="721">
        <f t="shared" ca="1" si="173"/>
        <v>82</v>
      </c>
      <c r="G2694" s="721" t="s">
        <v>6234</v>
      </c>
      <c r="H2694" s="726"/>
      <c r="I2694" s="726"/>
    </row>
    <row r="2695" spans="1:9" x14ac:dyDescent="0.35">
      <c r="A2695" s="721" t="b">
        <v>0</v>
      </c>
      <c r="B2695" s="721" t="s">
        <v>2026</v>
      </c>
      <c r="C2695" s="734">
        <v>74</v>
      </c>
      <c r="D2695" s="721">
        <f t="shared" si="171"/>
        <v>-40</v>
      </c>
      <c r="E2695" s="721">
        <f t="shared" si="172"/>
        <v>2</v>
      </c>
      <c r="F2695" s="721">
        <f t="shared" ca="1" si="173"/>
        <v>82</v>
      </c>
      <c r="G2695" s="721" t="s">
        <v>6234</v>
      </c>
      <c r="H2695" s="726"/>
      <c r="I2695" s="726"/>
    </row>
    <row r="2696" spans="1:9" x14ac:dyDescent="0.35">
      <c r="A2696" s="721" t="b">
        <v>0</v>
      </c>
      <c r="B2696" s="721" t="s">
        <v>2027</v>
      </c>
      <c r="C2696" s="734">
        <v>74</v>
      </c>
      <c r="D2696" s="721">
        <f t="shared" si="171"/>
        <v>-39</v>
      </c>
      <c r="E2696" s="721">
        <f t="shared" si="172"/>
        <v>3</v>
      </c>
      <c r="F2696" s="721">
        <f t="shared" ca="1" si="173"/>
        <v>82</v>
      </c>
      <c r="G2696" s="721" t="s">
        <v>6234</v>
      </c>
      <c r="H2696" s="726"/>
      <c r="I2696" s="726"/>
    </row>
    <row r="2697" spans="1:9" x14ac:dyDescent="0.35">
      <c r="A2697" s="721" t="b">
        <v>0</v>
      </c>
      <c r="B2697" s="721" t="s">
        <v>2028</v>
      </c>
      <c r="C2697" s="734">
        <v>74</v>
      </c>
      <c r="D2697" s="721">
        <f t="shared" si="171"/>
        <v>-38</v>
      </c>
      <c r="E2697" s="721">
        <f t="shared" si="172"/>
        <v>4</v>
      </c>
      <c r="F2697" s="721">
        <f t="shared" ca="1" si="173"/>
        <v>82</v>
      </c>
      <c r="G2697" s="721" t="s">
        <v>6234</v>
      </c>
      <c r="H2697" s="726"/>
      <c r="I2697" s="726"/>
    </row>
    <row r="2698" spans="1:9" x14ac:dyDescent="0.35">
      <c r="A2698" s="721" t="b">
        <v>0</v>
      </c>
      <c r="B2698" s="721" t="s">
        <v>2029</v>
      </c>
      <c r="C2698" s="734">
        <v>74</v>
      </c>
      <c r="D2698" s="721">
        <f t="shared" si="171"/>
        <v>-37</v>
      </c>
      <c r="E2698" s="721">
        <f t="shared" si="172"/>
        <v>5</v>
      </c>
      <c r="F2698" s="721">
        <f t="shared" ca="1" si="173"/>
        <v>82</v>
      </c>
      <c r="G2698" s="721" t="s">
        <v>6234</v>
      </c>
      <c r="H2698" s="726"/>
      <c r="I2698" s="726"/>
    </row>
    <row r="2699" spans="1:9" x14ac:dyDescent="0.35">
      <c r="A2699" s="721" t="b">
        <v>0</v>
      </c>
      <c r="B2699" s="721" t="s">
        <v>2030</v>
      </c>
      <c r="C2699" s="734">
        <v>74</v>
      </c>
      <c r="D2699" s="721">
        <f t="shared" si="171"/>
        <v>-36</v>
      </c>
      <c r="E2699" s="721">
        <f t="shared" si="172"/>
        <v>6</v>
      </c>
      <c r="F2699" s="721">
        <f t="shared" ca="1" si="173"/>
        <v>82</v>
      </c>
      <c r="G2699" s="721" t="s">
        <v>6234</v>
      </c>
      <c r="H2699" s="726"/>
      <c r="I2699" s="726"/>
    </row>
    <row r="2700" spans="1:9" x14ac:dyDescent="0.35">
      <c r="A2700" s="721" t="b">
        <v>0</v>
      </c>
      <c r="B2700" s="721" t="s">
        <v>2031</v>
      </c>
      <c r="C2700" s="734">
        <v>75</v>
      </c>
      <c r="D2700" s="721">
        <f t="shared" si="171"/>
        <v>-35</v>
      </c>
      <c r="E2700" s="721">
        <f t="shared" si="172"/>
        <v>1</v>
      </c>
      <c r="F2700" s="721">
        <f t="shared" ca="1" si="173"/>
        <v>83</v>
      </c>
      <c r="G2700" s="721" t="s">
        <v>6235</v>
      </c>
      <c r="H2700" s="726"/>
      <c r="I2700" s="726"/>
    </row>
    <row r="2701" spans="1:9" x14ac:dyDescent="0.35">
      <c r="A2701" s="721" t="b">
        <v>0</v>
      </c>
      <c r="B2701" s="721" t="s">
        <v>2032</v>
      </c>
      <c r="C2701" s="734">
        <v>75</v>
      </c>
      <c r="D2701" s="721">
        <f t="shared" si="171"/>
        <v>-34</v>
      </c>
      <c r="E2701" s="721">
        <f t="shared" si="172"/>
        <v>2</v>
      </c>
      <c r="F2701" s="721">
        <f t="shared" ca="1" si="173"/>
        <v>83</v>
      </c>
      <c r="G2701" s="721" t="s">
        <v>6235</v>
      </c>
      <c r="H2701" s="726"/>
      <c r="I2701" s="726"/>
    </row>
    <row r="2702" spans="1:9" x14ac:dyDescent="0.35">
      <c r="A2702" s="721" t="b">
        <v>0</v>
      </c>
      <c r="B2702" s="721" t="s">
        <v>2033</v>
      </c>
      <c r="C2702" s="734">
        <v>75</v>
      </c>
      <c r="D2702" s="721">
        <f t="shared" si="171"/>
        <v>-33</v>
      </c>
      <c r="E2702" s="721">
        <f t="shared" si="172"/>
        <v>3</v>
      </c>
      <c r="F2702" s="721">
        <f t="shared" ca="1" si="173"/>
        <v>83</v>
      </c>
      <c r="G2702" s="721" t="s">
        <v>6235</v>
      </c>
      <c r="H2702" s="726"/>
      <c r="I2702" s="726"/>
    </row>
    <row r="2703" spans="1:9" x14ac:dyDescent="0.35">
      <c r="A2703" s="721" t="b">
        <v>0</v>
      </c>
      <c r="B2703" s="721" t="s">
        <v>2034</v>
      </c>
      <c r="C2703" s="734">
        <v>75</v>
      </c>
      <c r="D2703" s="721">
        <f t="shared" si="171"/>
        <v>-32</v>
      </c>
      <c r="E2703" s="721">
        <f t="shared" si="172"/>
        <v>4</v>
      </c>
      <c r="F2703" s="721">
        <f t="shared" ca="1" si="173"/>
        <v>83</v>
      </c>
      <c r="G2703" s="721" t="s">
        <v>6235</v>
      </c>
      <c r="H2703" s="726"/>
      <c r="I2703" s="726"/>
    </row>
    <row r="2704" spans="1:9" x14ac:dyDescent="0.35">
      <c r="A2704" s="721" t="b">
        <v>0</v>
      </c>
      <c r="B2704" s="721" t="s">
        <v>2035</v>
      </c>
      <c r="C2704" s="734">
        <v>75</v>
      </c>
      <c r="D2704" s="721">
        <f t="shared" ref="D2704:D2767" si="174">D2703+1</f>
        <v>-31</v>
      </c>
      <c r="E2704" s="721">
        <f t="shared" ref="E2704:E2767" si="175">COUNTIF(C2699:C2704,C2704)</f>
        <v>5</v>
      </c>
      <c r="F2704" s="721">
        <f t="shared" ref="F2704:F2767" ca="1" si="176">IF(C2704=1,9,IF(E2703=MAX(E2702:E2704),F2702+1,F2703))</f>
        <v>83</v>
      </c>
      <c r="G2704" s="721" t="s">
        <v>6235</v>
      </c>
      <c r="H2704" s="726"/>
      <c r="I2704" s="726"/>
    </row>
    <row r="2705" spans="1:9" x14ac:dyDescent="0.35">
      <c r="A2705" s="721" t="b">
        <v>0</v>
      </c>
      <c r="B2705" s="721" t="s">
        <v>2036</v>
      </c>
      <c r="C2705" s="734">
        <v>75</v>
      </c>
      <c r="D2705" s="721">
        <f t="shared" si="174"/>
        <v>-30</v>
      </c>
      <c r="E2705" s="721">
        <f t="shared" si="175"/>
        <v>6</v>
      </c>
      <c r="F2705" s="721">
        <f t="shared" ca="1" si="176"/>
        <v>83</v>
      </c>
      <c r="G2705" s="721" t="s">
        <v>6235</v>
      </c>
      <c r="H2705" s="726"/>
      <c r="I2705" s="726"/>
    </row>
    <row r="2706" spans="1:9" x14ac:dyDescent="0.35">
      <c r="A2706" s="721" t="b">
        <v>0</v>
      </c>
      <c r="B2706" s="721" t="s">
        <v>2037</v>
      </c>
      <c r="C2706" s="734">
        <v>76</v>
      </c>
      <c r="D2706" s="721">
        <f t="shared" si="174"/>
        <v>-29</v>
      </c>
      <c r="E2706" s="721">
        <f t="shared" si="175"/>
        <v>1</v>
      </c>
      <c r="F2706" s="721">
        <f t="shared" ca="1" si="176"/>
        <v>84</v>
      </c>
      <c r="G2706" s="721" t="s">
        <v>6236</v>
      </c>
      <c r="H2706" s="726"/>
      <c r="I2706" s="726"/>
    </row>
    <row r="2707" spans="1:9" x14ac:dyDescent="0.35">
      <c r="A2707" s="721" t="b">
        <v>0</v>
      </c>
      <c r="B2707" s="721" t="s">
        <v>2038</v>
      </c>
      <c r="C2707" s="734">
        <v>76</v>
      </c>
      <c r="D2707" s="721">
        <f t="shared" si="174"/>
        <v>-28</v>
      </c>
      <c r="E2707" s="721">
        <f t="shared" si="175"/>
        <v>2</v>
      </c>
      <c r="F2707" s="721">
        <f t="shared" ca="1" si="176"/>
        <v>84</v>
      </c>
      <c r="G2707" s="721" t="s">
        <v>6236</v>
      </c>
      <c r="H2707" s="726"/>
      <c r="I2707" s="726"/>
    </row>
    <row r="2708" spans="1:9" x14ac:dyDescent="0.35">
      <c r="A2708" s="721" t="b">
        <v>0</v>
      </c>
      <c r="B2708" s="721" t="s">
        <v>2039</v>
      </c>
      <c r="C2708" s="734">
        <v>76</v>
      </c>
      <c r="D2708" s="721">
        <f t="shared" si="174"/>
        <v>-27</v>
      </c>
      <c r="E2708" s="721">
        <f t="shared" si="175"/>
        <v>3</v>
      </c>
      <c r="F2708" s="721">
        <f t="shared" ca="1" si="176"/>
        <v>84</v>
      </c>
      <c r="G2708" s="721" t="s">
        <v>6236</v>
      </c>
      <c r="H2708" s="726"/>
      <c r="I2708" s="726"/>
    </row>
    <row r="2709" spans="1:9" x14ac:dyDescent="0.35">
      <c r="A2709" s="721" t="b">
        <v>0</v>
      </c>
      <c r="B2709" s="721" t="s">
        <v>2040</v>
      </c>
      <c r="C2709" s="734">
        <v>76</v>
      </c>
      <c r="D2709" s="721">
        <f t="shared" si="174"/>
        <v>-26</v>
      </c>
      <c r="E2709" s="721">
        <f t="shared" si="175"/>
        <v>4</v>
      </c>
      <c r="F2709" s="721">
        <f t="shared" ca="1" si="176"/>
        <v>84</v>
      </c>
      <c r="G2709" s="721" t="s">
        <v>6236</v>
      </c>
      <c r="H2709" s="726"/>
      <c r="I2709" s="726"/>
    </row>
    <row r="2710" spans="1:9" x14ac:dyDescent="0.35">
      <c r="A2710" s="721" t="b">
        <v>0</v>
      </c>
      <c r="B2710" s="721" t="s">
        <v>2041</v>
      </c>
      <c r="C2710" s="734">
        <v>76</v>
      </c>
      <c r="D2710" s="721">
        <f t="shared" si="174"/>
        <v>-25</v>
      </c>
      <c r="E2710" s="721">
        <f t="shared" si="175"/>
        <v>5</v>
      </c>
      <c r="F2710" s="721">
        <f t="shared" ca="1" si="176"/>
        <v>84</v>
      </c>
      <c r="G2710" s="721" t="s">
        <v>6236</v>
      </c>
      <c r="H2710" s="726"/>
      <c r="I2710" s="726"/>
    </row>
    <row r="2711" spans="1:9" x14ac:dyDescent="0.35">
      <c r="A2711" s="721" t="b">
        <v>0</v>
      </c>
      <c r="B2711" s="721" t="s">
        <v>2042</v>
      </c>
      <c r="C2711" s="734">
        <v>76</v>
      </c>
      <c r="D2711" s="721">
        <f t="shared" si="174"/>
        <v>-24</v>
      </c>
      <c r="E2711" s="721">
        <f t="shared" si="175"/>
        <v>6</v>
      </c>
      <c r="F2711" s="721">
        <f t="shared" ca="1" si="176"/>
        <v>84</v>
      </c>
      <c r="G2711" s="721" t="s">
        <v>6236</v>
      </c>
      <c r="H2711" s="726"/>
      <c r="I2711" s="726"/>
    </row>
    <row r="2712" spans="1:9" x14ac:dyDescent="0.35">
      <c r="A2712" s="721" t="b">
        <v>0</v>
      </c>
      <c r="B2712" s="721" t="s">
        <v>2043</v>
      </c>
      <c r="C2712" s="734">
        <v>77</v>
      </c>
      <c r="D2712" s="721">
        <f t="shared" si="174"/>
        <v>-23</v>
      </c>
      <c r="E2712" s="721">
        <f t="shared" si="175"/>
        <v>1</v>
      </c>
      <c r="F2712" s="721">
        <f t="shared" ca="1" si="176"/>
        <v>85</v>
      </c>
      <c r="G2712" s="721" t="s">
        <v>6237</v>
      </c>
      <c r="H2712" s="726"/>
      <c r="I2712" s="726"/>
    </row>
    <row r="2713" spans="1:9" x14ac:dyDescent="0.35">
      <c r="A2713" s="721" t="b">
        <v>0</v>
      </c>
      <c r="B2713" s="721" t="s">
        <v>2044</v>
      </c>
      <c r="C2713" s="734">
        <v>77</v>
      </c>
      <c r="D2713" s="721">
        <f t="shared" si="174"/>
        <v>-22</v>
      </c>
      <c r="E2713" s="721">
        <f t="shared" si="175"/>
        <v>2</v>
      </c>
      <c r="F2713" s="721">
        <f t="shared" ca="1" si="176"/>
        <v>85</v>
      </c>
      <c r="G2713" s="721" t="s">
        <v>6237</v>
      </c>
      <c r="H2713" s="726"/>
      <c r="I2713" s="726"/>
    </row>
    <row r="2714" spans="1:9" x14ac:dyDescent="0.35">
      <c r="A2714" s="721" t="b">
        <v>0</v>
      </c>
      <c r="B2714" s="721" t="s">
        <v>2045</v>
      </c>
      <c r="C2714" s="734">
        <v>77</v>
      </c>
      <c r="D2714" s="721">
        <f t="shared" si="174"/>
        <v>-21</v>
      </c>
      <c r="E2714" s="721">
        <f t="shared" si="175"/>
        <v>3</v>
      </c>
      <c r="F2714" s="721">
        <f t="shared" ca="1" si="176"/>
        <v>85</v>
      </c>
      <c r="G2714" s="721" t="s">
        <v>6237</v>
      </c>
      <c r="H2714" s="726"/>
      <c r="I2714" s="726"/>
    </row>
    <row r="2715" spans="1:9" x14ac:dyDescent="0.35">
      <c r="A2715" s="721" t="b">
        <v>0</v>
      </c>
      <c r="B2715" s="721" t="s">
        <v>2046</v>
      </c>
      <c r="C2715" s="734">
        <v>77</v>
      </c>
      <c r="D2715" s="721">
        <f t="shared" si="174"/>
        <v>-20</v>
      </c>
      <c r="E2715" s="721">
        <f t="shared" si="175"/>
        <v>4</v>
      </c>
      <c r="F2715" s="721">
        <f t="shared" ca="1" si="176"/>
        <v>85</v>
      </c>
      <c r="G2715" s="721" t="s">
        <v>6237</v>
      </c>
      <c r="H2715" s="726"/>
      <c r="I2715" s="726"/>
    </row>
    <row r="2716" spans="1:9" x14ac:dyDescent="0.35">
      <c r="A2716" s="721" t="b">
        <v>0</v>
      </c>
      <c r="B2716" s="721" t="s">
        <v>2047</v>
      </c>
      <c r="C2716" s="734">
        <v>77</v>
      </c>
      <c r="D2716" s="721">
        <f t="shared" si="174"/>
        <v>-19</v>
      </c>
      <c r="E2716" s="721">
        <f t="shared" si="175"/>
        <v>5</v>
      </c>
      <c r="F2716" s="721">
        <f t="shared" ca="1" si="176"/>
        <v>85</v>
      </c>
      <c r="G2716" s="721" t="s">
        <v>6237</v>
      </c>
      <c r="H2716" s="726"/>
      <c r="I2716" s="726"/>
    </row>
    <row r="2717" spans="1:9" x14ac:dyDescent="0.35">
      <c r="A2717" s="721" t="b">
        <v>0</v>
      </c>
      <c r="B2717" s="721" t="s">
        <v>2048</v>
      </c>
      <c r="C2717" s="734">
        <v>77</v>
      </c>
      <c r="D2717" s="721">
        <f t="shared" si="174"/>
        <v>-18</v>
      </c>
      <c r="E2717" s="721">
        <f t="shared" si="175"/>
        <v>6</v>
      </c>
      <c r="F2717" s="721">
        <f t="shared" ca="1" si="176"/>
        <v>85</v>
      </c>
      <c r="G2717" s="721" t="s">
        <v>6237</v>
      </c>
      <c r="H2717" s="726"/>
      <c r="I2717" s="726"/>
    </row>
    <row r="2718" spans="1:9" x14ac:dyDescent="0.35">
      <c r="A2718" s="721" t="b">
        <v>0</v>
      </c>
      <c r="B2718" s="721" t="s">
        <v>2049</v>
      </c>
      <c r="C2718" s="734">
        <v>78</v>
      </c>
      <c r="D2718" s="721">
        <f t="shared" si="174"/>
        <v>-17</v>
      </c>
      <c r="E2718" s="721">
        <f t="shared" si="175"/>
        <v>1</v>
      </c>
      <c r="F2718" s="721">
        <f t="shared" ca="1" si="176"/>
        <v>86</v>
      </c>
      <c r="G2718" s="721" t="s">
        <v>6238</v>
      </c>
      <c r="H2718" s="726"/>
      <c r="I2718" s="726"/>
    </row>
    <row r="2719" spans="1:9" x14ac:dyDescent="0.35">
      <c r="A2719" s="721" t="b">
        <v>0</v>
      </c>
      <c r="B2719" s="721" t="s">
        <v>2050</v>
      </c>
      <c r="C2719" s="734">
        <v>78</v>
      </c>
      <c r="D2719" s="721">
        <f t="shared" si="174"/>
        <v>-16</v>
      </c>
      <c r="E2719" s="721">
        <f t="shared" si="175"/>
        <v>2</v>
      </c>
      <c r="F2719" s="721">
        <f t="shared" ca="1" si="176"/>
        <v>86</v>
      </c>
      <c r="G2719" s="721" t="s">
        <v>6238</v>
      </c>
      <c r="H2719" s="726"/>
      <c r="I2719" s="726"/>
    </row>
    <row r="2720" spans="1:9" x14ac:dyDescent="0.35">
      <c r="A2720" s="721" t="b">
        <v>0</v>
      </c>
      <c r="B2720" s="721" t="s">
        <v>2051</v>
      </c>
      <c r="C2720" s="734">
        <v>78</v>
      </c>
      <c r="D2720" s="721">
        <f t="shared" si="174"/>
        <v>-15</v>
      </c>
      <c r="E2720" s="721">
        <f t="shared" si="175"/>
        <v>3</v>
      </c>
      <c r="F2720" s="721">
        <f t="shared" ca="1" si="176"/>
        <v>86</v>
      </c>
      <c r="G2720" s="721" t="s">
        <v>6238</v>
      </c>
      <c r="H2720" s="726"/>
      <c r="I2720" s="726"/>
    </row>
    <row r="2721" spans="1:9" x14ac:dyDescent="0.35">
      <c r="A2721" s="721" t="b">
        <v>0</v>
      </c>
      <c r="B2721" s="721" t="s">
        <v>2052</v>
      </c>
      <c r="C2721" s="734">
        <v>78</v>
      </c>
      <c r="D2721" s="721">
        <f t="shared" si="174"/>
        <v>-14</v>
      </c>
      <c r="E2721" s="721">
        <f t="shared" si="175"/>
        <v>4</v>
      </c>
      <c r="F2721" s="721">
        <f t="shared" ca="1" si="176"/>
        <v>86</v>
      </c>
      <c r="G2721" s="721" t="s">
        <v>6238</v>
      </c>
      <c r="H2721" s="726"/>
      <c r="I2721" s="726"/>
    </row>
    <row r="2722" spans="1:9" x14ac:dyDescent="0.35">
      <c r="A2722" s="721" t="b">
        <v>0</v>
      </c>
      <c r="B2722" s="721" t="s">
        <v>2053</v>
      </c>
      <c r="C2722" s="734">
        <v>78</v>
      </c>
      <c r="D2722" s="721">
        <f t="shared" si="174"/>
        <v>-13</v>
      </c>
      <c r="E2722" s="721">
        <f t="shared" si="175"/>
        <v>5</v>
      </c>
      <c r="F2722" s="721">
        <f t="shared" ca="1" si="176"/>
        <v>86</v>
      </c>
      <c r="G2722" s="721" t="s">
        <v>6238</v>
      </c>
      <c r="H2722" s="726"/>
      <c r="I2722" s="726"/>
    </row>
    <row r="2723" spans="1:9" x14ac:dyDescent="0.35">
      <c r="A2723" s="721" t="b">
        <v>0</v>
      </c>
      <c r="B2723" s="721" t="s">
        <v>2054</v>
      </c>
      <c r="C2723" s="734">
        <v>78</v>
      </c>
      <c r="D2723" s="721">
        <f t="shared" si="174"/>
        <v>-12</v>
      </c>
      <c r="E2723" s="721">
        <f t="shared" si="175"/>
        <v>6</v>
      </c>
      <c r="F2723" s="721">
        <f t="shared" ca="1" si="176"/>
        <v>86</v>
      </c>
      <c r="G2723" s="721" t="s">
        <v>6238</v>
      </c>
      <c r="H2723" s="726"/>
      <c r="I2723" s="726"/>
    </row>
    <row r="2724" spans="1:9" x14ac:dyDescent="0.35">
      <c r="A2724" s="721" t="b">
        <v>0</v>
      </c>
      <c r="B2724" s="721" t="s">
        <v>2055</v>
      </c>
      <c r="C2724" s="734">
        <v>79</v>
      </c>
      <c r="D2724" s="721">
        <f t="shared" si="174"/>
        <v>-11</v>
      </c>
      <c r="E2724" s="721">
        <f t="shared" si="175"/>
        <v>1</v>
      </c>
      <c r="F2724" s="721">
        <f t="shared" ca="1" si="176"/>
        <v>87</v>
      </c>
      <c r="G2724" s="721" t="s">
        <v>6239</v>
      </c>
      <c r="H2724" s="726"/>
      <c r="I2724" s="726"/>
    </row>
    <row r="2725" spans="1:9" x14ac:dyDescent="0.35">
      <c r="A2725" s="721" t="b">
        <v>0</v>
      </c>
      <c r="B2725" s="721" t="s">
        <v>2056</v>
      </c>
      <c r="C2725" s="734">
        <v>79</v>
      </c>
      <c r="D2725" s="721">
        <f t="shared" si="174"/>
        <v>-10</v>
      </c>
      <c r="E2725" s="721">
        <f t="shared" si="175"/>
        <v>2</v>
      </c>
      <c r="F2725" s="721">
        <f t="shared" ca="1" si="176"/>
        <v>87</v>
      </c>
      <c r="G2725" s="721" t="s">
        <v>6239</v>
      </c>
      <c r="H2725" s="726"/>
      <c r="I2725" s="726"/>
    </row>
    <row r="2726" spans="1:9" x14ac:dyDescent="0.35">
      <c r="A2726" s="721" t="b">
        <v>0</v>
      </c>
      <c r="B2726" s="721" t="s">
        <v>2057</v>
      </c>
      <c r="C2726" s="734">
        <v>79</v>
      </c>
      <c r="D2726" s="721">
        <f t="shared" si="174"/>
        <v>-9</v>
      </c>
      <c r="E2726" s="721">
        <f t="shared" si="175"/>
        <v>3</v>
      </c>
      <c r="F2726" s="721">
        <f t="shared" ca="1" si="176"/>
        <v>87</v>
      </c>
      <c r="G2726" s="721" t="s">
        <v>6239</v>
      </c>
      <c r="H2726" s="726"/>
      <c r="I2726" s="726"/>
    </row>
    <row r="2727" spans="1:9" x14ac:dyDescent="0.35">
      <c r="A2727" s="721" t="b">
        <v>0</v>
      </c>
      <c r="B2727" s="721" t="s">
        <v>2058</v>
      </c>
      <c r="C2727" s="734">
        <v>79</v>
      </c>
      <c r="D2727" s="721">
        <f t="shared" si="174"/>
        <v>-8</v>
      </c>
      <c r="E2727" s="721">
        <f t="shared" si="175"/>
        <v>4</v>
      </c>
      <c r="F2727" s="721">
        <f t="shared" ca="1" si="176"/>
        <v>87</v>
      </c>
      <c r="G2727" s="721" t="s">
        <v>6239</v>
      </c>
      <c r="H2727" s="726"/>
      <c r="I2727" s="726"/>
    </row>
    <row r="2728" spans="1:9" x14ac:dyDescent="0.35">
      <c r="A2728" s="721" t="b">
        <v>0</v>
      </c>
      <c r="B2728" s="721" t="s">
        <v>2059</v>
      </c>
      <c r="C2728" s="734">
        <v>79</v>
      </c>
      <c r="D2728" s="721">
        <f t="shared" si="174"/>
        <v>-7</v>
      </c>
      <c r="E2728" s="721">
        <f t="shared" si="175"/>
        <v>5</v>
      </c>
      <c r="F2728" s="721">
        <f t="shared" ca="1" si="176"/>
        <v>87</v>
      </c>
      <c r="G2728" s="721" t="s">
        <v>6239</v>
      </c>
      <c r="H2728" s="726"/>
      <c r="I2728" s="726"/>
    </row>
    <row r="2729" spans="1:9" x14ac:dyDescent="0.35">
      <c r="A2729" s="721" t="b">
        <v>0</v>
      </c>
      <c r="B2729" s="721" t="s">
        <v>2060</v>
      </c>
      <c r="C2729" s="734">
        <v>79</v>
      </c>
      <c r="D2729" s="721">
        <f t="shared" si="174"/>
        <v>-6</v>
      </c>
      <c r="E2729" s="721">
        <f t="shared" si="175"/>
        <v>6</v>
      </c>
      <c r="F2729" s="721">
        <f t="shared" ca="1" si="176"/>
        <v>87</v>
      </c>
      <c r="G2729" s="721" t="s">
        <v>6239</v>
      </c>
      <c r="H2729" s="726"/>
      <c r="I2729" s="726"/>
    </row>
    <row r="2730" spans="1:9" x14ac:dyDescent="0.35">
      <c r="A2730" s="721" t="b">
        <v>0</v>
      </c>
      <c r="B2730" s="721" t="s">
        <v>2061</v>
      </c>
      <c r="C2730" s="734">
        <v>80</v>
      </c>
      <c r="D2730" s="721">
        <f t="shared" si="174"/>
        <v>-5</v>
      </c>
      <c r="E2730" s="721">
        <f t="shared" si="175"/>
        <v>1</v>
      </c>
      <c r="F2730" s="721">
        <f t="shared" ca="1" si="176"/>
        <v>88</v>
      </c>
      <c r="G2730" s="721" t="s">
        <v>6240</v>
      </c>
      <c r="H2730" s="726"/>
      <c r="I2730" s="726"/>
    </row>
    <row r="2731" spans="1:9" x14ac:dyDescent="0.35">
      <c r="A2731" s="721" t="b">
        <v>0</v>
      </c>
      <c r="B2731" s="721" t="s">
        <v>2062</v>
      </c>
      <c r="C2731" s="734">
        <v>80</v>
      </c>
      <c r="D2731" s="721">
        <f t="shared" si="174"/>
        <v>-4</v>
      </c>
      <c r="E2731" s="721">
        <f t="shared" si="175"/>
        <v>2</v>
      </c>
      <c r="F2731" s="721">
        <f t="shared" ca="1" si="176"/>
        <v>88</v>
      </c>
      <c r="G2731" s="721" t="s">
        <v>6240</v>
      </c>
      <c r="H2731" s="726"/>
      <c r="I2731" s="726"/>
    </row>
    <row r="2732" spans="1:9" x14ac:dyDescent="0.35">
      <c r="A2732" s="721" t="b">
        <v>0</v>
      </c>
      <c r="B2732" s="721" t="s">
        <v>2063</v>
      </c>
      <c r="C2732" s="734">
        <v>80</v>
      </c>
      <c r="D2732" s="721">
        <f t="shared" si="174"/>
        <v>-3</v>
      </c>
      <c r="E2732" s="721">
        <f t="shared" si="175"/>
        <v>3</v>
      </c>
      <c r="F2732" s="721">
        <f t="shared" ca="1" si="176"/>
        <v>88</v>
      </c>
      <c r="G2732" s="721" t="s">
        <v>6240</v>
      </c>
      <c r="H2732" s="726"/>
      <c r="I2732" s="726"/>
    </row>
    <row r="2733" spans="1:9" x14ac:dyDescent="0.35">
      <c r="A2733" s="721" t="b">
        <v>0</v>
      </c>
      <c r="B2733" s="721" t="s">
        <v>2064</v>
      </c>
      <c r="C2733" s="734">
        <v>80</v>
      </c>
      <c r="D2733" s="721">
        <f t="shared" si="174"/>
        <v>-2</v>
      </c>
      <c r="E2733" s="721">
        <f t="shared" si="175"/>
        <v>4</v>
      </c>
      <c r="F2733" s="721">
        <f t="shared" ca="1" si="176"/>
        <v>88</v>
      </c>
      <c r="G2733" s="721" t="s">
        <v>6240</v>
      </c>
      <c r="H2733" s="726"/>
      <c r="I2733" s="726"/>
    </row>
    <row r="2734" spans="1:9" x14ac:dyDescent="0.35">
      <c r="A2734" s="721" t="b">
        <v>0</v>
      </c>
      <c r="B2734" s="721" t="s">
        <v>2065</v>
      </c>
      <c r="C2734" s="734">
        <v>80</v>
      </c>
      <c r="D2734" s="721">
        <f t="shared" si="174"/>
        <v>-1</v>
      </c>
      <c r="E2734" s="721">
        <f t="shared" si="175"/>
        <v>5</v>
      </c>
      <c r="F2734" s="721">
        <f t="shared" ca="1" si="176"/>
        <v>88</v>
      </c>
      <c r="G2734" s="721" t="s">
        <v>6240</v>
      </c>
      <c r="H2734" s="726"/>
      <c r="I2734" s="726"/>
    </row>
    <row r="2735" spans="1:9" x14ac:dyDescent="0.35">
      <c r="A2735" s="721" t="b">
        <v>0</v>
      </c>
      <c r="B2735" s="721" t="s">
        <v>2066</v>
      </c>
      <c r="C2735" s="734">
        <v>80</v>
      </c>
      <c r="D2735" s="721">
        <f t="shared" si="174"/>
        <v>0</v>
      </c>
      <c r="E2735" s="721">
        <f t="shared" si="175"/>
        <v>6</v>
      </c>
      <c r="F2735" s="721">
        <f t="shared" ca="1" si="176"/>
        <v>88</v>
      </c>
      <c r="G2735" s="721" t="s">
        <v>6240</v>
      </c>
      <c r="H2735" s="726"/>
      <c r="I2735" s="726"/>
    </row>
    <row r="2736" spans="1:9" x14ac:dyDescent="0.35">
      <c r="A2736" s="721" t="b">
        <f t="shared" ref="A2736:A2799" ca="1" si="177">IF(OR(H2736&lt;&gt;"",I2736&lt;&gt;""),TRUE,FALSE)</f>
        <v>0</v>
      </c>
      <c r="B2736" s="732" t="str">
        <f ca="1">IF(COUNTA(G$2253:G2735)=1,"",OFFSET(B2736,-COUNTA(G$2253:G2735)+1,0))</f>
        <v>a1b1R000008yMieQAE</v>
      </c>
      <c r="C2736" s="734">
        <f ca="1">IF(COUNTA(G$2253:G2735)=1,"",OFFSET(C2736,-COUNTA(G$2253:G2735)+1,0))</f>
        <v>1</v>
      </c>
      <c r="D2736" s="721">
        <f t="shared" si="174"/>
        <v>1</v>
      </c>
      <c r="E2736" s="721">
        <f t="shared" ca="1" si="175"/>
        <v>1</v>
      </c>
      <c r="F2736" s="721">
        <f t="shared" ca="1" si="176"/>
        <v>9</v>
      </c>
      <c r="G2736" s="721"/>
      <c r="H2736" s="726" t="str">
        <f t="shared" ref="H2736:H2799" ca="1" si="178">CHOOSE(E2736,IFERROR(IF(INDIRECT("'WPTM - Section F'!I"&amp;F2736)=0,"",INDIRECT("'WPTM - Section F'!I"&amp;$F2736)),""),IFERROR(IF(INDIRECT("'WPTM - Section F'!K"&amp;F2736)=0,"",INDIRECT("'WPTM - Section F'!K"&amp;$F2736)),""),IFERROR(IF(INDIRECT("'WPTM - Section F'!M"&amp;F2736)=0,"",INDIRECT("'WPTM - Section F'!M"&amp;$F2736)),""),IFERROR(IF(INDIRECT("'WPTM - Section F'!O"&amp;F2736)=0,"",INDIRECT("'WPTM - Section F'!O"&amp;$F2736)),""),IFERROR(IF(INDIRECT("'WPTM - Section F'!Q"&amp;F2736)=0,"",INDIRECT("'WPTM - Section F'!Q"&amp;$F2736)),""),IFERROR(IF(INDIRECT("'WPTM - Section F'!S"&amp;F2736)=0,"",INDIRECT("'WPTM - Section F'!S"&amp;$F2736)),""),IFERROR(IF(INDIRECT("'WPTM - Section F'!U"&amp;F2736)=0,"",INDIRECT("'WPTM - Section F'!U"&amp;$F2736)),""),IFERROR(IF(INDIRECT("'WPTM - Section F'!W"&amp;F2736)=0,"",INDIRECT("'WPTM - Section F'!W"&amp;$F2736)),""))</f>
        <v/>
      </c>
      <c r="I2736" s="726" t="str">
        <f t="shared" ref="I2736:I2799" ca="1" si="179">CHOOSE(E2736,IFERROR(IF(INDIRECT("'WPTM - Section F'!H"&amp;F2736)=0,"",INDIRECT("'WPTM - Section F'!H"&amp;$F2736)),""),IFERROR(IF(INDIRECT("'WPTM - Section F'!J"&amp;F2736)=0,"",INDIRECT("'WPTM - Section F'!J"&amp;$F2736)),""),IFERROR(IF(INDIRECT("'WPTM - Section F'!L"&amp;F2736)=0,"",INDIRECT("'WPTM - Section F'!L"&amp;$F2736)),""),IFERROR(IF(INDIRECT("'WPTM - Section F'!N"&amp;F2736)=0,"",INDIRECT("'WPTM - Section F'!N"&amp;$F2736)),""),IFERROR(IF(INDIRECT("'WPTM - Section F'!P"&amp;F2736)=0,"",INDIRECT("'WPTM - Section F'!P"&amp;$F2736)),""),IFERROR(IF(INDIRECT("'WPTM - Section F'!R"&amp;F2736)=0,"",INDIRECT("'WPTM - Section F'!R"&amp;$F2736)),""),IFERROR(IF(INDIRECT("'WPTM - Section F'!T"&amp;F2736)=0,"",INDIRECT("'WPTM - Section F'!T"&amp;$F2736)),""),IFERROR(IF(INDIRECT("'WPTM - Section F'!V"&amp;F2736)=0,"",INDIRECT("'WPTM - Section F'!V"&amp;$F2736)),""),)</f>
        <v/>
      </c>
    </row>
    <row r="2737" spans="1:9" x14ac:dyDescent="0.35">
      <c r="A2737" s="721" t="b">
        <f t="shared" ca="1" si="177"/>
        <v>0</v>
      </c>
      <c r="B2737" s="732" t="str">
        <f ca="1">IF(COUNTA(G$2253:G2736)=1,"",OFFSET(B2737,-COUNTA(G$2253:G2736)+1,0))</f>
        <v>a1b1R000008yMjwQAE</v>
      </c>
      <c r="C2737" s="734">
        <f ca="1">IF(COUNTA(G$2253:G2736)=1,"",OFFSET(C2737,-COUNTA(G$2253:G2736)+1,0))</f>
        <v>1</v>
      </c>
      <c r="D2737" s="721">
        <f t="shared" si="174"/>
        <v>2</v>
      </c>
      <c r="E2737" s="721">
        <f t="shared" ca="1" si="175"/>
        <v>2</v>
      </c>
      <c r="F2737" s="721">
        <f t="shared" ca="1" si="176"/>
        <v>9</v>
      </c>
      <c r="G2737" s="721"/>
      <c r="H2737" s="726" t="str">
        <f t="shared" ca="1" si="178"/>
        <v/>
      </c>
      <c r="I2737" s="726" t="str">
        <f t="shared" ca="1" si="179"/>
        <v/>
      </c>
    </row>
    <row r="2738" spans="1:9" x14ac:dyDescent="0.35">
      <c r="A2738" s="721" t="b">
        <f t="shared" ca="1" si="177"/>
        <v>0</v>
      </c>
      <c r="B2738" s="732" t="str">
        <f ca="1">IF(COUNTA(G$2253:G2737)=1,"",OFFSET(B2738,-COUNTA(G$2253:G2737)+1,0))</f>
        <v>a1b1R000008yMlEQAU</v>
      </c>
      <c r="C2738" s="734">
        <f ca="1">IF(COUNTA(G$2253:G2737)=1,"",OFFSET(C2738,-COUNTA(G$2253:G2737)+1,0))</f>
        <v>1</v>
      </c>
      <c r="D2738" s="721">
        <f t="shared" si="174"/>
        <v>3</v>
      </c>
      <c r="E2738" s="721">
        <f t="shared" ca="1" si="175"/>
        <v>3</v>
      </c>
      <c r="F2738" s="721">
        <f t="shared" ca="1" si="176"/>
        <v>9</v>
      </c>
      <c r="G2738" s="721"/>
      <c r="H2738" s="726" t="str">
        <f t="shared" ca="1" si="178"/>
        <v/>
      </c>
      <c r="I2738" s="726" t="str">
        <f t="shared" ca="1" si="179"/>
        <v/>
      </c>
    </row>
    <row r="2739" spans="1:9" x14ac:dyDescent="0.35">
      <c r="A2739" s="721" t="b">
        <f t="shared" ca="1" si="177"/>
        <v>0</v>
      </c>
      <c r="B2739" s="732" t="str">
        <f ca="1">IF(COUNTA(G$2253:G2738)=1,"",OFFSET(B2739,-COUNTA(G$2253:G2738)+1,0))</f>
        <v>a1b1R000008yMmWQAU</v>
      </c>
      <c r="C2739" s="734">
        <f ca="1">IF(COUNTA(G$2253:G2738)=1,"",OFFSET(C2739,-COUNTA(G$2253:G2738)+1,0))</f>
        <v>1</v>
      </c>
      <c r="D2739" s="721">
        <f t="shared" si="174"/>
        <v>4</v>
      </c>
      <c r="E2739" s="721">
        <f t="shared" ca="1" si="175"/>
        <v>4</v>
      </c>
      <c r="F2739" s="721">
        <f t="shared" ca="1" si="176"/>
        <v>9</v>
      </c>
      <c r="G2739" s="721"/>
      <c r="H2739" s="726" t="str">
        <f t="shared" ca="1" si="178"/>
        <v/>
      </c>
      <c r="I2739" s="726" t="str">
        <f t="shared" ca="1" si="179"/>
        <v/>
      </c>
    </row>
    <row r="2740" spans="1:9" x14ac:dyDescent="0.35">
      <c r="A2740" s="721" t="b">
        <f t="shared" ca="1" si="177"/>
        <v>0</v>
      </c>
      <c r="B2740" s="732" t="str">
        <f ca="1">IF(COUNTA(G$2253:G2739)=1,"",OFFSET(B2740,-COUNTA(G$2253:G2739)+1,0))</f>
        <v>a1b1R000008yMnoQAE</v>
      </c>
      <c r="C2740" s="734">
        <f ca="1">IF(COUNTA(G$2253:G2739)=1,"",OFFSET(C2740,-COUNTA(G$2253:G2739)+1,0))</f>
        <v>1</v>
      </c>
      <c r="D2740" s="721">
        <f t="shared" si="174"/>
        <v>5</v>
      </c>
      <c r="E2740" s="721">
        <f t="shared" ca="1" si="175"/>
        <v>5</v>
      </c>
      <c r="F2740" s="721">
        <f t="shared" ca="1" si="176"/>
        <v>9</v>
      </c>
      <c r="G2740" s="721"/>
      <c r="H2740" s="726" t="str">
        <f t="shared" ca="1" si="178"/>
        <v/>
      </c>
      <c r="I2740" s="726" t="str">
        <f t="shared" ca="1" si="179"/>
        <v/>
      </c>
    </row>
    <row r="2741" spans="1:9" x14ac:dyDescent="0.35">
      <c r="A2741" s="721" t="b">
        <f t="shared" ca="1" si="177"/>
        <v>0</v>
      </c>
      <c r="B2741" s="732" t="str">
        <f ca="1">IF(COUNTA(G$2253:G2740)=1,"",OFFSET(B2741,-COUNTA(G$2253:G2740)+1,0))</f>
        <v>a1b1R000008yMp6QAE</v>
      </c>
      <c r="C2741" s="734">
        <f ca="1">IF(COUNTA(G$2253:G2740)=1,"",OFFSET(C2741,-COUNTA(G$2253:G2740)+1,0))</f>
        <v>1</v>
      </c>
      <c r="D2741" s="721">
        <f t="shared" si="174"/>
        <v>6</v>
      </c>
      <c r="E2741" s="721">
        <f t="shared" ca="1" si="175"/>
        <v>6</v>
      </c>
      <c r="F2741" s="721">
        <f t="shared" ca="1" si="176"/>
        <v>9</v>
      </c>
      <c r="G2741" s="721"/>
      <c r="H2741" s="726" t="str">
        <f t="shared" ca="1" si="178"/>
        <v/>
      </c>
      <c r="I2741" s="726" t="str">
        <f t="shared" ca="1" si="179"/>
        <v/>
      </c>
    </row>
    <row r="2742" spans="1:9" x14ac:dyDescent="0.35">
      <c r="A2742" s="721" t="b">
        <f t="shared" ca="1" si="177"/>
        <v>0</v>
      </c>
      <c r="B2742" s="732" t="str">
        <f ca="1">IF(COUNTA(G$2253:G2741)=1,"",OFFSET(B2742,-COUNTA(G$2253:G2741)+1,0))</f>
        <v>a1b1R000008yMifQAE</v>
      </c>
      <c r="C2742" s="734">
        <f ca="1">IF(COUNTA(G$2253:G2741)=1,"",OFFSET(C2742,-COUNTA(G$2253:G2741)+1,0))</f>
        <v>2</v>
      </c>
      <c r="D2742" s="721">
        <f t="shared" si="174"/>
        <v>7</v>
      </c>
      <c r="E2742" s="721">
        <f t="shared" ca="1" si="175"/>
        <v>1</v>
      </c>
      <c r="F2742" s="721">
        <f t="shared" ca="1" si="176"/>
        <v>10</v>
      </c>
      <c r="G2742" s="721"/>
      <c r="H2742" s="726" t="str">
        <f t="shared" ca="1" si="178"/>
        <v/>
      </c>
      <c r="I2742" s="726" t="str">
        <f t="shared" ca="1" si="179"/>
        <v/>
      </c>
    </row>
    <row r="2743" spans="1:9" x14ac:dyDescent="0.35">
      <c r="A2743" s="721" t="b">
        <f t="shared" ca="1" si="177"/>
        <v>0</v>
      </c>
      <c r="B2743" s="732" t="str">
        <f ca="1">IF(COUNTA(G$2253:G2742)=1,"",OFFSET(B2743,-COUNTA(G$2253:G2742)+1,0))</f>
        <v>a1b1R000008yMjxQAE</v>
      </c>
      <c r="C2743" s="734">
        <f ca="1">IF(COUNTA(G$2253:G2742)=1,"",OFFSET(C2743,-COUNTA(G$2253:G2742)+1,0))</f>
        <v>2</v>
      </c>
      <c r="D2743" s="721">
        <f t="shared" si="174"/>
        <v>8</v>
      </c>
      <c r="E2743" s="721">
        <f t="shared" ca="1" si="175"/>
        <v>2</v>
      </c>
      <c r="F2743" s="721">
        <f t="shared" ca="1" si="176"/>
        <v>10</v>
      </c>
      <c r="G2743" s="721"/>
      <c r="H2743" s="726" t="str">
        <f t="shared" ca="1" si="178"/>
        <v/>
      </c>
      <c r="I2743" s="726" t="str">
        <f t="shared" ca="1" si="179"/>
        <v/>
      </c>
    </row>
    <row r="2744" spans="1:9" x14ac:dyDescent="0.35">
      <c r="A2744" s="721" t="b">
        <f t="shared" ca="1" si="177"/>
        <v>0</v>
      </c>
      <c r="B2744" s="732" t="str">
        <f ca="1">IF(COUNTA(G$2253:G2743)=1,"",OFFSET(B2744,-COUNTA(G$2253:G2743)+1,0))</f>
        <v>a1b1R000008yMlFQAU</v>
      </c>
      <c r="C2744" s="734">
        <f ca="1">IF(COUNTA(G$2253:G2743)=1,"",OFFSET(C2744,-COUNTA(G$2253:G2743)+1,0))</f>
        <v>2</v>
      </c>
      <c r="D2744" s="721">
        <f t="shared" si="174"/>
        <v>9</v>
      </c>
      <c r="E2744" s="721">
        <f t="shared" ca="1" si="175"/>
        <v>3</v>
      </c>
      <c r="F2744" s="721">
        <f t="shared" ca="1" si="176"/>
        <v>10</v>
      </c>
      <c r="G2744" s="721"/>
      <c r="H2744" s="726" t="str">
        <f t="shared" ca="1" si="178"/>
        <v/>
      </c>
      <c r="I2744" s="726" t="str">
        <f t="shared" ca="1" si="179"/>
        <v/>
      </c>
    </row>
    <row r="2745" spans="1:9" x14ac:dyDescent="0.35">
      <c r="A2745" s="721" t="b">
        <f t="shared" ca="1" si="177"/>
        <v>0</v>
      </c>
      <c r="B2745" s="732" t="str">
        <f ca="1">IF(COUNTA(G$2253:G2744)=1,"",OFFSET(B2745,-COUNTA(G$2253:G2744)+1,0))</f>
        <v>a1b1R000008yMmXQAU</v>
      </c>
      <c r="C2745" s="734">
        <f ca="1">IF(COUNTA(G$2253:G2744)=1,"",OFFSET(C2745,-COUNTA(G$2253:G2744)+1,0))</f>
        <v>2</v>
      </c>
      <c r="D2745" s="721">
        <f t="shared" si="174"/>
        <v>10</v>
      </c>
      <c r="E2745" s="721">
        <f t="shared" ca="1" si="175"/>
        <v>4</v>
      </c>
      <c r="F2745" s="721">
        <f t="shared" ca="1" si="176"/>
        <v>10</v>
      </c>
      <c r="G2745" s="721"/>
      <c r="H2745" s="726" t="str">
        <f t="shared" ca="1" si="178"/>
        <v/>
      </c>
      <c r="I2745" s="726" t="str">
        <f t="shared" ca="1" si="179"/>
        <v/>
      </c>
    </row>
    <row r="2746" spans="1:9" x14ac:dyDescent="0.35">
      <c r="A2746" s="721" t="b">
        <f t="shared" ca="1" si="177"/>
        <v>0</v>
      </c>
      <c r="B2746" s="732" t="str">
        <f ca="1">IF(COUNTA(G$2253:G2745)=1,"",OFFSET(B2746,-COUNTA(G$2253:G2745)+1,0))</f>
        <v>a1b1R000008yMnpQAE</v>
      </c>
      <c r="C2746" s="734">
        <f ca="1">IF(COUNTA(G$2253:G2745)=1,"",OFFSET(C2746,-COUNTA(G$2253:G2745)+1,0))</f>
        <v>2</v>
      </c>
      <c r="D2746" s="721">
        <f t="shared" si="174"/>
        <v>11</v>
      </c>
      <c r="E2746" s="721">
        <f t="shared" ca="1" si="175"/>
        <v>5</v>
      </c>
      <c r="F2746" s="721">
        <f t="shared" ca="1" si="176"/>
        <v>10</v>
      </c>
      <c r="G2746" s="721"/>
      <c r="H2746" s="726" t="str">
        <f t="shared" ca="1" si="178"/>
        <v/>
      </c>
      <c r="I2746" s="726" t="str">
        <f t="shared" ca="1" si="179"/>
        <v/>
      </c>
    </row>
    <row r="2747" spans="1:9" x14ac:dyDescent="0.35">
      <c r="A2747" s="721" t="b">
        <f t="shared" ca="1" si="177"/>
        <v>0</v>
      </c>
      <c r="B2747" s="732" t="str">
        <f ca="1">IF(COUNTA(G$2253:G2746)=1,"",OFFSET(B2747,-COUNTA(G$2253:G2746)+1,0))</f>
        <v>a1b1R000008yMp7QAE</v>
      </c>
      <c r="C2747" s="734">
        <f ca="1">IF(COUNTA(G$2253:G2746)=1,"",OFFSET(C2747,-COUNTA(G$2253:G2746)+1,0))</f>
        <v>2</v>
      </c>
      <c r="D2747" s="721">
        <f t="shared" si="174"/>
        <v>12</v>
      </c>
      <c r="E2747" s="721">
        <f t="shared" ca="1" si="175"/>
        <v>6</v>
      </c>
      <c r="F2747" s="721">
        <f t="shared" ca="1" si="176"/>
        <v>10</v>
      </c>
      <c r="G2747" s="721"/>
      <c r="H2747" s="726" t="str">
        <f t="shared" ca="1" si="178"/>
        <v/>
      </c>
      <c r="I2747" s="726" t="str">
        <f t="shared" ca="1" si="179"/>
        <v/>
      </c>
    </row>
    <row r="2748" spans="1:9" x14ac:dyDescent="0.35">
      <c r="A2748" s="721" t="b">
        <f t="shared" ca="1" si="177"/>
        <v>0</v>
      </c>
      <c r="B2748" s="732" t="str">
        <f ca="1">IF(COUNTA(G$2253:G2747)=1,"",OFFSET(B2748,-COUNTA(G$2253:G2747)+1,0))</f>
        <v>a1b1R000008yMigQAE</v>
      </c>
      <c r="C2748" s="734">
        <f ca="1">IF(COUNTA(G$2253:G2747)=1,"",OFFSET(C2748,-COUNTA(G$2253:G2747)+1,0))</f>
        <v>3</v>
      </c>
      <c r="D2748" s="721">
        <f t="shared" si="174"/>
        <v>13</v>
      </c>
      <c r="E2748" s="721">
        <f t="shared" ca="1" si="175"/>
        <v>1</v>
      </c>
      <c r="F2748" s="721">
        <f t="shared" ca="1" si="176"/>
        <v>11</v>
      </c>
      <c r="G2748" s="721"/>
      <c r="H2748" s="726" t="str">
        <f t="shared" ca="1" si="178"/>
        <v/>
      </c>
      <c r="I2748" s="726" t="str">
        <f t="shared" ca="1" si="179"/>
        <v/>
      </c>
    </row>
    <row r="2749" spans="1:9" x14ac:dyDescent="0.35">
      <c r="A2749" s="721" t="b">
        <f t="shared" ca="1" si="177"/>
        <v>0</v>
      </c>
      <c r="B2749" s="732" t="str">
        <f ca="1">IF(COUNTA(G$2253:G2748)=1,"",OFFSET(B2749,-COUNTA(G$2253:G2748)+1,0))</f>
        <v>a1b1R000008yMjyQAE</v>
      </c>
      <c r="C2749" s="734">
        <f ca="1">IF(COUNTA(G$2253:G2748)=1,"",OFFSET(C2749,-COUNTA(G$2253:G2748)+1,0))</f>
        <v>3</v>
      </c>
      <c r="D2749" s="721">
        <f t="shared" si="174"/>
        <v>14</v>
      </c>
      <c r="E2749" s="721">
        <f t="shared" ca="1" si="175"/>
        <v>2</v>
      </c>
      <c r="F2749" s="721">
        <f t="shared" ca="1" si="176"/>
        <v>11</v>
      </c>
      <c r="G2749" s="721"/>
      <c r="H2749" s="726" t="str">
        <f t="shared" ca="1" si="178"/>
        <v/>
      </c>
      <c r="I2749" s="726" t="str">
        <f t="shared" ca="1" si="179"/>
        <v/>
      </c>
    </row>
    <row r="2750" spans="1:9" x14ac:dyDescent="0.35">
      <c r="A2750" s="721" t="b">
        <f t="shared" ca="1" si="177"/>
        <v>0</v>
      </c>
      <c r="B2750" s="732" t="str">
        <f ca="1">IF(COUNTA(G$2253:G2749)=1,"",OFFSET(B2750,-COUNTA(G$2253:G2749)+1,0))</f>
        <v>a1b1R000008yMlGQAU</v>
      </c>
      <c r="C2750" s="734">
        <f ca="1">IF(COUNTA(G$2253:G2749)=1,"",OFFSET(C2750,-COUNTA(G$2253:G2749)+1,0))</f>
        <v>3</v>
      </c>
      <c r="D2750" s="721">
        <f t="shared" si="174"/>
        <v>15</v>
      </c>
      <c r="E2750" s="721">
        <f t="shared" ca="1" si="175"/>
        <v>3</v>
      </c>
      <c r="F2750" s="721">
        <f t="shared" ca="1" si="176"/>
        <v>11</v>
      </c>
      <c r="G2750" s="721"/>
      <c r="H2750" s="726" t="str">
        <f t="shared" ca="1" si="178"/>
        <v/>
      </c>
      <c r="I2750" s="726" t="str">
        <f t="shared" ca="1" si="179"/>
        <v/>
      </c>
    </row>
    <row r="2751" spans="1:9" x14ac:dyDescent="0.35">
      <c r="A2751" s="721" t="b">
        <f t="shared" ca="1" si="177"/>
        <v>0</v>
      </c>
      <c r="B2751" s="732" t="str">
        <f ca="1">IF(COUNTA(G$2253:G2750)=1,"",OFFSET(B2751,-COUNTA(G$2253:G2750)+1,0))</f>
        <v>a1b1R000008yMmYQAU</v>
      </c>
      <c r="C2751" s="734">
        <f ca="1">IF(COUNTA(G$2253:G2750)=1,"",OFFSET(C2751,-COUNTA(G$2253:G2750)+1,0))</f>
        <v>3</v>
      </c>
      <c r="D2751" s="721">
        <f t="shared" si="174"/>
        <v>16</v>
      </c>
      <c r="E2751" s="721">
        <f t="shared" ca="1" si="175"/>
        <v>4</v>
      </c>
      <c r="F2751" s="721">
        <f t="shared" ca="1" si="176"/>
        <v>11</v>
      </c>
      <c r="G2751" s="721"/>
      <c r="H2751" s="726" t="str">
        <f t="shared" ca="1" si="178"/>
        <v/>
      </c>
      <c r="I2751" s="726" t="str">
        <f t="shared" ca="1" si="179"/>
        <v/>
      </c>
    </row>
    <row r="2752" spans="1:9" x14ac:dyDescent="0.35">
      <c r="A2752" s="721" t="b">
        <f t="shared" ca="1" si="177"/>
        <v>0</v>
      </c>
      <c r="B2752" s="732" t="str">
        <f ca="1">IF(COUNTA(G$2253:G2751)=1,"",OFFSET(B2752,-COUNTA(G$2253:G2751)+1,0))</f>
        <v>a1b1R000008yMnqQAE</v>
      </c>
      <c r="C2752" s="734">
        <f ca="1">IF(COUNTA(G$2253:G2751)=1,"",OFFSET(C2752,-COUNTA(G$2253:G2751)+1,0))</f>
        <v>3</v>
      </c>
      <c r="D2752" s="721">
        <f t="shared" si="174"/>
        <v>17</v>
      </c>
      <c r="E2752" s="721">
        <f t="shared" ca="1" si="175"/>
        <v>5</v>
      </c>
      <c r="F2752" s="721">
        <f t="shared" ca="1" si="176"/>
        <v>11</v>
      </c>
      <c r="G2752" s="721"/>
      <c r="H2752" s="726" t="str">
        <f t="shared" ca="1" si="178"/>
        <v/>
      </c>
      <c r="I2752" s="726" t="str">
        <f t="shared" ca="1" si="179"/>
        <v/>
      </c>
    </row>
    <row r="2753" spans="1:9" x14ac:dyDescent="0.35">
      <c r="A2753" s="721" t="b">
        <f t="shared" ca="1" si="177"/>
        <v>0</v>
      </c>
      <c r="B2753" s="732" t="str">
        <f ca="1">IF(COUNTA(G$2253:G2752)=1,"",OFFSET(B2753,-COUNTA(G$2253:G2752)+1,0))</f>
        <v>a1b1R000008yMp8QAE</v>
      </c>
      <c r="C2753" s="734">
        <f ca="1">IF(COUNTA(G$2253:G2752)=1,"",OFFSET(C2753,-COUNTA(G$2253:G2752)+1,0))</f>
        <v>3</v>
      </c>
      <c r="D2753" s="721">
        <f t="shared" si="174"/>
        <v>18</v>
      </c>
      <c r="E2753" s="721">
        <f t="shared" ca="1" si="175"/>
        <v>6</v>
      </c>
      <c r="F2753" s="721">
        <f t="shared" ca="1" si="176"/>
        <v>11</v>
      </c>
      <c r="G2753" s="721"/>
      <c r="H2753" s="726" t="str">
        <f t="shared" ca="1" si="178"/>
        <v/>
      </c>
      <c r="I2753" s="726" t="str">
        <f t="shared" ca="1" si="179"/>
        <v/>
      </c>
    </row>
    <row r="2754" spans="1:9" x14ac:dyDescent="0.35">
      <c r="A2754" s="721" t="b">
        <f t="shared" ca="1" si="177"/>
        <v>0</v>
      </c>
      <c r="B2754" s="732" t="str">
        <f ca="1">IF(COUNTA(G$2253:G2753)=1,"",OFFSET(B2754,-COUNTA(G$2253:G2753)+1,0))</f>
        <v>a1b1R000008yMihQAE</v>
      </c>
      <c r="C2754" s="734">
        <f ca="1">IF(COUNTA(G$2253:G2753)=1,"",OFFSET(C2754,-COUNTA(G$2253:G2753)+1,0))</f>
        <v>4</v>
      </c>
      <c r="D2754" s="721">
        <f t="shared" si="174"/>
        <v>19</v>
      </c>
      <c r="E2754" s="721">
        <f t="shared" ca="1" si="175"/>
        <v>1</v>
      </c>
      <c r="F2754" s="721">
        <f t="shared" ca="1" si="176"/>
        <v>12</v>
      </c>
      <c r="G2754" s="721"/>
      <c r="H2754" s="726" t="str">
        <f t="shared" ca="1" si="178"/>
        <v/>
      </c>
      <c r="I2754" s="726" t="str">
        <f t="shared" ca="1" si="179"/>
        <v/>
      </c>
    </row>
    <row r="2755" spans="1:9" x14ac:dyDescent="0.35">
      <c r="A2755" s="721" t="b">
        <f t="shared" ca="1" si="177"/>
        <v>0</v>
      </c>
      <c r="B2755" s="732" t="str">
        <f ca="1">IF(COUNTA(G$2253:G2754)=1,"",OFFSET(B2755,-COUNTA(G$2253:G2754)+1,0))</f>
        <v>a1b1R000008yMjzQAE</v>
      </c>
      <c r="C2755" s="734">
        <f ca="1">IF(COUNTA(G$2253:G2754)=1,"",OFFSET(C2755,-COUNTA(G$2253:G2754)+1,0))</f>
        <v>4</v>
      </c>
      <c r="D2755" s="721">
        <f t="shared" si="174"/>
        <v>20</v>
      </c>
      <c r="E2755" s="721">
        <f t="shared" ca="1" si="175"/>
        <v>2</v>
      </c>
      <c r="F2755" s="721">
        <f t="shared" ca="1" si="176"/>
        <v>12</v>
      </c>
      <c r="G2755" s="721"/>
      <c r="H2755" s="726" t="str">
        <f t="shared" ca="1" si="178"/>
        <v/>
      </c>
      <c r="I2755" s="726" t="str">
        <f t="shared" ca="1" si="179"/>
        <v/>
      </c>
    </row>
    <row r="2756" spans="1:9" x14ac:dyDescent="0.35">
      <c r="A2756" s="721" t="b">
        <f t="shared" ca="1" si="177"/>
        <v>0</v>
      </c>
      <c r="B2756" s="732" t="str">
        <f ca="1">IF(COUNTA(G$2253:G2755)=1,"",OFFSET(B2756,-COUNTA(G$2253:G2755)+1,0))</f>
        <v>a1b1R000008yMlHQAU</v>
      </c>
      <c r="C2756" s="734">
        <f ca="1">IF(COUNTA(G$2253:G2755)=1,"",OFFSET(C2756,-COUNTA(G$2253:G2755)+1,0))</f>
        <v>4</v>
      </c>
      <c r="D2756" s="721">
        <f t="shared" si="174"/>
        <v>21</v>
      </c>
      <c r="E2756" s="721">
        <f t="shared" ca="1" si="175"/>
        <v>3</v>
      </c>
      <c r="F2756" s="721">
        <f t="shared" ca="1" si="176"/>
        <v>12</v>
      </c>
      <c r="G2756" s="721"/>
      <c r="H2756" s="726" t="str">
        <f t="shared" ca="1" si="178"/>
        <v/>
      </c>
      <c r="I2756" s="726" t="str">
        <f t="shared" ca="1" si="179"/>
        <v/>
      </c>
    </row>
    <row r="2757" spans="1:9" x14ac:dyDescent="0.35">
      <c r="A2757" s="721" t="b">
        <f t="shared" ca="1" si="177"/>
        <v>0</v>
      </c>
      <c r="B2757" s="732" t="str">
        <f ca="1">IF(COUNTA(G$2253:G2756)=1,"",OFFSET(B2757,-COUNTA(G$2253:G2756)+1,0))</f>
        <v>a1b1R000008yMmZQAU</v>
      </c>
      <c r="C2757" s="734">
        <f ca="1">IF(COUNTA(G$2253:G2756)=1,"",OFFSET(C2757,-COUNTA(G$2253:G2756)+1,0))</f>
        <v>4</v>
      </c>
      <c r="D2757" s="721">
        <f t="shared" si="174"/>
        <v>22</v>
      </c>
      <c r="E2757" s="721">
        <f t="shared" ca="1" si="175"/>
        <v>4</v>
      </c>
      <c r="F2757" s="721">
        <f t="shared" ca="1" si="176"/>
        <v>12</v>
      </c>
      <c r="G2757" s="721"/>
      <c r="H2757" s="726" t="str">
        <f t="shared" ca="1" si="178"/>
        <v/>
      </c>
      <c r="I2757" s="726" t="str">
        <f t="shared" ca="1" si="179"/>
        <v/>
      </c>
    </row>
    <row r="2758" spans="1:9" x14ac:dyDescent="0.35">
      <c r="A2758" s="721" t="b">
        <f t="shared" ca="1" si="177"/>
        <v>0</v>
      </c>
      <c r="B2758" s="732" t="str">
        <f ca="1">IF(COUNTA(G$2253:G2757)=1,"",OFFSET(B2758,-COUNTA(G$2253:G2757)+1,0))</f>
        <v>a1b1R000008yMnrQAE</v>
      </c>
      <c r="C2758" s="734">
        <f ca="1">IF(COUNTA(G$2253:G2757)=1,"",OFFSET(C2758,-COUNTA(G$2253:G2757)+1,0))</f>
        <v>4</v>
      </c>
      <c r="D2758" s="721">
        <f t="shared" si="174"/>
        <v>23</v>
      </c>
      <c r="E2758" s="721">
        <f t="shared" ca="1" si="175"/>
        <v>5</v>
      </c>
      <c r="F2758" s="721">
        <f t="shared" ca="1" si="176"/>
        <v>12</v>
      </c>
      <c r="G2758" s="721"/>
      <c r="H2758" s="726" t="str">
        <f t="shared" ca="1" si="178"/>
        <v/>
      </c>
      <c r="I2758" s="726" t="str">
        <f t="shared" ca="1" si="179"/>
        <v/>
      </c>
    </row>
    <row r="2759" spans="1:9" x14ac:dyDescent="0.35">
      <c r="A2759" s="721" t="b">
        <f t="shared" ca="1" si="177"/>
        <v>0</v>
      </c>
      <c r="B2759" s="732" t="str">
        <f ca="1">IF(COUNTA(G$2253:G2758)=1,"",OFFSET(B2759,-COUNTA(G$2253:G2758)+1,0))</f>
        <v>a1b1R000008yMp9QAE</v>
      </c>
      <c r="C2759" s="734">
        <f ca="1">IF(COUNTA(G$2253:G2758)=1,"",OFFSET(C2759,-COUNTA(G$2253:G2758)+1,0))</f>
        <v>4</v>
      </c>
      <c r="D2759" s="721">
        <f t="shared" si="174"/>
        <v>24</v>
      </c>
      <c r="E2759" s="721">
        <f t="shared" ca="1" si="175"/>
        <v>6</v>
      </c>
      <c r="F2759" s="721">
        <f t="shared" ca="1" si="176"/>
        <v>12</v>
      </c>
      <c r="G2759" s="721"/>
      <c r="H2759" s="726" t="str">
        <f t="shared" ca="1" si="178"/>
        <v/>
      </c>
      <c r="I2759" s="726" t="str">
        <f t="shared" ca="1" si="179"/>
        <v/>
      </c>
    </row>
    <row r="2760" spans="1:9" x14ac:dyDescent="0.35">
      <c r="A2760" s="721" t="b">
        <f t="shared" ca="1" si="177"/>
        <v>0</v>
      </c>
      <c r="B2760" s="732" t="str">
        <f ca="1">IF(COUNTA(G$2253:G2759)=1,"",OFFSET(B2760,-COUNTA(G$2253:G2759)+1,0))</f>
        <v>a1b1R000008yMiiQAE</v>
      </c>
      <c r="C2760" s="734">
        <f ca="1">IF(COUNTA(G$2253:G2759)=1,"",OFFSET(C2760,-COUNTA(G$2253:G2759)+1,0))</f>
        <v>5</v>
      </c>
      <c r="D2760" s="721">
        <f t="shared" si="174"/>
        <v>25</v>
      </c>
      <c r="E2760" s="721">
        <f t="shared" ca="1" si="175"/>
        <v>1</v>
      </c>
      <c r="F2760" s="721">
        <f t="shared" ca="1" si="176"/>
        <v>13</v>
      </c>
      <c r="G2760" s="721"/>
      <c r="H2760" s="726" t="str">
        <f t="shared" ca="1" si="178"/>
        <v/>
      </c>
      <c r="I2760" s="726" t="str">
        <f t="shared" ca="1" si="179"/>
        <v/>
      </c>
    </row>
    <row r="2761" spans="1:9" x14ac:dyDescent="0.35">
      <c r="A2761" s="721" t="b">
        <f t="shared" ca="1" si="177"/>
        <v>0</v>
      </c>
      <c r="B2761" s="732" t="str">
        <f ca="1">IF(COUNTA(G$2253:G2760)=1,"",OFFSET(B2761,-COUNTA(G$2253:G2760)+1,0))</f>
        <v>a1b1R000008yMk0QAE</v>
      </c>
      <c r="C2761" s="734">
        <f ca="1">IF(COUNTA(G$2253:G2760)=1,"",OFFSET(C2761,-COUNTA(G$2253:G2760)+1,0))</f>
        <v>5</v>
      </c>
      <c r="D2761" s="721">
        <f t="shared" si="174"/>
        <v>26</v>
      </c>
      <c r="E2761" s="721">
        <f t="shared" ca="1" si="175"/>
        <v>2</v>
      </c>
      <c r="F2761" s="721">
        <f t="shared" ca="1" si="176"/>
        <v>13</v>
      </c>
      <c r="G2761" s="721"/>
      <c r="H2761" s="726" t="str">
        <f t="shared" ca="1" si="178"/>
        <v/>
      </c>
      <c r="I2761" s="726" t="str">
        <f t="shared" ca="1" si="179"/>
        <v/>
      </c>
    </row>
    <row r="2762" spans="1:9" x14ac:dyDescent="0.35">
      <c r="A2762" s="721" t="b">
        <f t="shared" ca="1" si="177"/>
        <v>0</v>
      </c>
      <c r="B2762" s="732" t="str">
        <f ca="1">IF(COUNTA(G$2253:G2761)=1,"",OFFSET(B2762,-COUNTA(G$2253:G2761)+1,0))</f>
        <v>a1b1R000008yMlIQAU</v>
      </c>
      <c r="C2762" s="734">
        <f ca="1">IF(COUNTA(G$2253:G2761)=1,"",OFFSET(C2762,-COUNTA(G$2253:G2761)+1,0))</f>
        <v>5</v>
      </c>
      <c r="D2762" s="721">
        <f t="shared" si="174"/>
        <v>27</v>
      </c>
      <c r="E2762" s="721">
        <f t="shared" ca="1" si="175"/>
        <v>3</v>
      </c>
      <c r="F2762" s="721">
        <f t="shared" ca="1" si="176"/>
        <v>13</v>
      </c>
      <c r="G2762" s="721"/>
      <c r="H2762" s="726" t="str">
        <f t="shared" ca="1" si="178"/>
        <v/>
      </c>
      <c r="I2762" s="726" t="str">
        <f t="shared" ca="1" si="179"/>
        <v/>
      </c>
    </row>
    <row r="2763" spans="1:9" x14ac:dyDescent="0.35">
      <c r="A2763" s="721" t="b">
        <f t="shared" ca="1" si="177"/>
        <v>0</v>
      </c>
      <c r="B2763" s="732" t="str">
        <f ca="1">IF(COUNTA(G$2253:G2762)=1,"",OFFSET(B2763,-COUNTA(G$2253:G2762)+1,0))</f>
        <v>a1b1R000008yMmaQAE</v>
      </c>
      <c r="C2763" s="734">
        <f ca="1">IF(COUNTA(G$2253:G2762)=1,"",OFFSET(C2763,-COUNTA(G$2253:G2762)+1,0))</f>
        <v>5</v>
      </c>
      <c r="D2763" s="721">
        <f t="shared" si="174"/>
        <v>28</v>
      </c>
      <c r="E2763" s="721">
        <f t="shared" ca="1" si="175"/>
        <v>4</v>
      </c>
      <c r="F2763" s="721">
        <f t="shared" ca="1" si="176"/>
        <v>13</v>
      </c>
      <c r="G2763" s="721"/>
      <c r="H2763" s="726" t="str">
        <f t="shared" ca="1" si="178"/>
        <v/>
      </c>
      <c r="I2763" s="726" t="str">
        <f t="shared" ca="1" si="179"/>
        <v/>
      </c>
    </row>
    <row r="2764" spans="1:9" x14ac:dyDescent="0.35">
      <c r="A2764" s="721" t="b">
        <f t="shared" ca="1" si="177"/>
        <v>0</v>
      </c>
      <c r="B2764" s="732" t="str">
        <f ca="1">IF(COUNTA(G$2253:G2763)=1,"",OFFSET(B2764,-COUNTA(G$2253:G2763)+1,0))</f>
        <v>a1b1R000008yMnsQAE</v>
      </c>
      <c r="C2764" s="734">
        <f ca="1">IF(COUNTA(G$2253:G2763)=1,"",OFFSET(C2764,-COUNTA(G$2253:G2763)+1,0))</f>
        <v>5</v>
      </c>
      <c r="D2764" s="721">
        <f t="shared" si="174"/>
        <v>29</v>
      </c>
      <c r="E2764" s="721">
        <f t="shared" ca="1" si="175"/>
        <v>5</v>
      </c>
      <c r="F2764" s="721">
        <f t="shared" ca="1" si="176"/>
        <v>13</v>
      </c>
      <c r="G2764" s="721"/>
      <c r="H2764" s="726" t="str">
        <f t="shared" ca="1" si="178"/>
        <v/>
      </c>
      <c r="I2764" s="726" t="str">
        <f t="shared" ca="1" si="179"/>
        <v/>
      </c>
    </row>
    <row r="2765" spans="1:9" x14ac:dyDescent="0.35">
      <c r="A2765" s="721" t="b">
        <f t="shared" ca="1" si="177"/>
        <v>0</v>
      </c>
      <c r="B2765" s="732" t="str">
        <f ca="1">IF(COUNTA(G$2253:G2764)=1,"",OFFSET(B2765,-COUNTA(G$2253:G2764)+1,0))</f>
        <v>a1b1R000008yMpAQAU</v>
      </c>
      <c r="C2765" s="734">
        <f ca="1">IF(COUNTA(G$2253:G2764)=1,"",OFFSET(C2765,-COUNTA(G$2253:G2764)+1,0))</f>
        <v>5</v>
      </c>
      <c r="D2765" s="721">
        <f t="shared" si="174"/>
        <v>30</v>
      </c>
      <c r="E2765" s="721">
        <f t="shared" ca="1" si="175"/>
        <v>6</v>
      </c>
      <c r="F2765" s="721">
        <f t="shared" ca="1" si="176"/>
        <v>13</v>
      </c>
      <c r="G2765" s="721"/>
      <c r="H2765" s="726" t="str">
        <f t="shared" ca="1" si="178"/>
        <v/>
      </c>
      <c r="I2765" s="726" t="str">
        <f t="shared" ca="1" si="179"/>
        <v/>
      </c>
    </row>
    <row r="2766" spans="1:9" x14ac:dyDescent="0.35">
      <c r="A2766" s="721" t="b">
        <f t="shared" ca="1" si="177"/>
        <v>0</v>
      </c>
      <c r="B2766" s="732" t="str">
        <f ca="1">IF(COUNTA(G$2253:G2765)=1,"",OFFSET(B2766,-COUNTA(G$2253:G2765)+1,0))</f>
        <v>a1b1R000008yMijQAE</v>
      </c>
      <c r="C2766" s="734">
        <f ca="1">IF(COUNTA(G$2253:G2765)=1,"",OFFSET(C2766,-COUNTA(G$2253:G2765)+1,0))</f>
        <v>6</v>
      </c>
      <c r="D2766" s="721">
        <f t="shared" si="174"/>
        <v>31</v>
      </c>
      <c r="E2766" s="721">
        <f t="shared" ca="1" si="175"/>
        <v>1</v>
      </c>
      <c r="F2766" s="721">
        <f t="shared" ca="1" si="176"/>
        <v>14</v>
      </c>
      <c r="G2766" s="721"/>
      <c r="H2766" s="726" t="str">
        <f t="shared" ca="1" si="178"/>
        <v/>
      </c>
      <c r="I2766" s="726" t="str">
        <f t="shared" ca="1" si="179"/>
        <v/>
      </c>
    </row>
    <row r="2767" spans="1:9" x14ac:dyDescent="0.35">
      <c r="A2767" s="721" t="b">
        <f t="shared" ca="1" si="177"/>
        <v>0</v>
      </c>
      <c r="B2767" s="732" t="str">
        <f ca="1">IF(COUNTA(G$2253:G2766)=1,"",OFFSET(B2767,-COUNTA(G$2253:G2766)+1,0))</f>
        <v>a1b1R000008yMk1QAE</v>
      </c>
      <c r="C2767" s="734">
        <f ca="1">IF(COUNTA(G$2253:G2766)=1,"",OFFSET(C2767,-COUNTA(G$2253:G2766)+1,0))</f>
        <v>6</v>
      </c>
      <c r="D2767" s="721">
        <f t="shared" si="174"/>
        <v>32</v>
      </c>
      <c r="E2767" s="721">
        <f t="shared" ca="1" si="175"/>
        <v>2</v>
      </c>
      <c r="F2767" s="721">
        <f t="shared" ca="1" si="176"/>
        <v>14</v>
      </c>
      <c r="G2767" s="721"/>
      <c r="H2767" s="726" t="str">
        <f t="shared" ca="1" si="178"/>
        <v/>
      </c>
      <c r="I2767" s="726" t="str">
        <f t="shared" ca="1" si="179"/>
        <v/>
      </c>
    </row>
    <row r="2768" spans="1:9" x14ac:dyDescent="0.35">
      <c r="A2768" s="721" t="b">
        <f t="shared" ca="1" si="177"/>
        <v>0</v>
      </c>
      <c r="B2768" s="732" t="str">
        <f ca="1">IF(COUNTA(G$2253:G2767)=1,"",OFFSET(B2768,-COUNTA(G$2253:G2767)+1,0))</f>
        <v>a1b1R000008yMlJQAU</v>
      </c>
      <c r="C2768" s="734">
        <f ca="1">IF(COUNTA(G$2253:G2767)=1,"",OFFSET(C2768,-COUNTA(G$2253:G2767)+1,0))</f>
        <v>6</v>
      </c>
      <c r="D2768" s="721">
        <f t="shared" ref="D2768:D2831" si="180">D2767+1</f>
        <v>33</v>
      </c>
      <c r="E2768" s="721">
        <f t="shared" ref="E2768:E2831" ca="1" si="181">COUNTIF(C2763:C2768,C2768)</f>
        <v>3</v>
      </c>
      <c r="F2768" s="721">
        <f t="shared" ref="F2768:F2831" ca="1" si="182">IF(C2768=1,9,IF(E2767=MAX(E2766:E2768),F2766+1,F2767))</f>
        <v>14</v>
      </c>
      <c r="G2768" s="721"/>
      <c r="H2768" s="726" t="str">
        <f t="shared" ca="1" si="178"/>
        <v/>
      </c>
      <c r="I2768" s="726" t="str">
        <f t="shared" ca="1" si="179"/>
        <v/>
      </c>
    </row>
    <row r="2769" spans="1:9" x14ac:dyDescent="0.35">
      <c r="A2769" s="721" t="b">
        <f t="shared" ca="1" si="177"/>
        <v>0</v>
      </c>
      <c r="B2769" s="732" t="str">
        <f ca="1">IF(COUNTA(G$2253:G2768)=1,"",OFFSET(B2769,-COUNTA(G$2253:G2768)+1,0))</f>
        <v>a1b1R000008yMmbQAE</v>
      </c>
      <c r="C2769" s="734">
        <f ca="1">IF(COUNTA(G$2253:G2768)=1,"",OFFSET(C2769,-COUNTA(G$2253:G2768)+1,0))</f>
        <v>6</v>
      </c>
      <c r="D2769" s="721">
        <f t="shared" si="180"/>
        <v>34</v>
      </c>
      <c r="E2769" s="721">
        <f t="shared" ca="1" si="181"/>
        <v>4</v>
      </c>
      <c r="F2769" s="721">
        <f t="shared" ca="1" si="182"/>
        <v>14</v>
      </c>
      <c r="G2769" s="721"/>
      <c r="H2769" s="726" t="str">
        <f t="shared" ca="1" si="178"/>
        <v/>
      </c>
      <c r="I2769" s="726" t="str">
        <f t="shared" ca="1" si="179"/>
        <v/>
      </c>
    </row>
    <row r="2770" spans="1:9" x14ac:dyDescent="0.35">
      <c r="A2770" s="721" t="b">
        <f t="shared" ca="1" si="177"/>
        <v>0</v>
      </c>
      <c r="B2770" s="732" t="str">
        <f ca="1">IF(COUNTA(G$2253:G2769)=1,"",OFFSET(B2770,-COUNTA(G$2253:G2769)+1,0))</f>
        <v>a1b1R000008yMntQAE</v>
      </c>
      <c r="C2770" s="734">
        <f ca="1">IF(COUNTA(G$2253:G2769)=1,"",OFFSET(C2770,-COUNTA(G$2253:G2769)+1,0))</f>
        <v>6</v>
      </c>
      <c r="D2770" s="721">
        <f t="shared" si="180"/>
        <v>35</v>
      </c>
      <c r="E2770" s="721">
        <f t="shared" ca="1" si="181"/>
        <v>5</v>
      </c>
      <c r="F2770" s="721">
        <f t="shared" ca="1" si="182"/>
        <v>14</v>
      </c>
      <c r="G2770" s="721"/>
      <c r="H2770" s="726" t="str">
        <f t="shared" ca="1" si="178"/>
        <v/>
      </c>
      <c r="I2770" s="726" t="str">
        <f t="shared" ca="1" si="179"/>
        <v/>
      </c>
    </row>
    <row r="2771" spans="1:9" x14ac:dyDescent="0.35">
      <c r="A2771" s="721" t="b">
        <f t="shared" ca="1" si="177"/>
        <v>0</v>
      </c>
      <c r="B2771" s="732" t="str">
        <f ca="1">IF(COUNTA(G$2253:G2770)=1,"",OFFSET(B2771,-COUNTA(G$2253:G2770)+1,0))</f>
        <v>a1b1R000008yMpBQAU</v>
      </c>
      <c r="C2771" s="734">
        <f ca="1">IF(COUNTA(G$2253:G2770)=1,"",OFFSET(C2771,-COUNTA(G$2253:G2770)+1,0))</f>
        <v>6</v>
      </c>
      <c r="D2771" s="721">
        <f t="shared" si="180"/>
        <v>36</v>
      </c>
      <c r="E2771" s="721">
        <f t="shared" ca="1" si="181"/>
        <v>6</v>
      </c>
      <c r="F2771" s="721">
        <f t="shared" ca="1" si="182"/>
        <v>14</v>
      </c>
      <c r="G2771" s="721"/>
      <c r="H2771" s="726" t="str">
        <f t="shared" ca="1" si="178"/>
        <v/>
      </c>
      <c r="I2771" s="726" t="str">
        <f t="shared" ca="1" si="179"/>
        <v/>
      </c>
    </row>
    <row r="2772" spans="1:9" x14ac:dyDescent="0.35">
      <c r="A2772" s="721" t="b">
        <f t="shared" ca="1" si="177"/>
        <v>0</v>
      </c>
      <c r="B2772" s="732" t="str">
        <f ca="1">IF(COUNTA(G$2253:G2771)=1,"",OFFSET(B2772,-COUNTA(G$2253:G2771)+1,0))</f>
        <v>a1b1R000008yMikQAE</v>
      </c>
      <c r="C2772" s="734">
        <f ca="1">IF(COUNTA(G$2253:G2771)=1,"",OFFSET(C2772,-COUNTA(G$2253:G2771)+1,0))</f>
        <v>7</v>
      </c>
      <c r="D2772" s="721">
        <f t="shared" si="180"/>
        <v>37</v>
      </c>
      <c r="E2772" s="721">
        <f t="shared" ca="1" si="181"/>
        <v>1</v>
      </c>
      <c r="F2772" s="721">
        <f t="shared" ca="1" si="182"/>
        <v>15</v>
      </c>
      <c r="G2772" s="721"/>
      <c r="H2772" s="726" t="str">
        <f t="shared" ca="1" si="178"/>
        <v/>
      </c>
      <c r="I2772" s="726" t="str">
        <f t="shared" ca="1" si="179"/>
        <v/>
      </c>
    </row>
    <row r="2773" spans="1:9" x14ac:dyDescent="0.35">
      <c r="A2773" s="721" t="b">
        <f t="shared" ca="1" si="177"/>
        <v>0</v>
      </c>
      <c r="B2773" s="732" t="str">
        <f ca="1">IF(COUNTA(G$2253:G2772)=1,"",OFFSET(B2773,-COUNTA(G$2253:G2772)+1,0))</f>
        <v>a1b1R000008yMk2QAE</v>
      </c>
      <c r="C2773" s="734">
        <f ca="1">IF(COUNTA(G$2253:G2772)=1,"",OFFSET(C2773,-COUNTA(G$2253:G2772)+1,0))</f>
        <v>7</v>
      </c>
      <c r="D2773" s="721">
        <f t="shared" si="180"/>
        <v>38</v>
      </c>
      <c r="E2773" s="721">
        <f t="shared" ca="1" si="181"/>
        <v>2</v>
      </c>
      <c r="F2773" s="721">
        <f t="shared" ca="1" si="182"/>
        <v>15</v>
      </c>
      <c r="G2773" s="721"/>
      <c r="H2773" s="726" t="str">
        <f t="shared" ca="1" si="178"/>
        <v/>
      </c>
      <c r="I2773" s="726" t="str">
        <f t="shared" ca="1" si="179"/>
        <v/>
      </c>
    </row>
    <row r="2774" spans="1:9" x14ac:dyDescent="0.35">
      <c r="A2774" s="721" t="b">
        <f t="shared" ca="1" si="177"/>
        <v>0</v>
      </c>
      <c r="B2774" s="732" t="str">
        <f ca="1">IF(COUNTA(G$2253:G2773)=1,"",OFFSET(B2774,-COUNTA(G$2253:G2773)+1,0))</f>
        <v>a1b1R000008yMlKQAU</v>
      </c>
      <c r="C2774" s="734">
        <f ca="1">IF(COUNTA(G$2253:G2773)=1,"",OFFSET(C2774,-COUNTA(G$2253:G2773)+1,0))</f>
        <v>7</v>
      </c>
      <c r="D2774" s="721">
        <f t="shared" si="180"/>
        <v>39</v>
      </c>
      <c r="E2774" s="721">
        <f t="shared" ca="1" si="181"/>
        <v>3</v>
      </c>
      <c r="F2774" s="721">
        <f t="shared" ca="1" si="182"/>
        <v>15</v>
      </c>
      <c r="G2774" s="721"/>
      <c r="H2774" s="726" t="str">
        <f t="shared" ca="1" si="178"/>
        <v/>
      </c>
      <c r="I2774" s="726" t="str">
        <f t="shared" ca="1" si="179"/>
        <v/>
      </c>
    </row>
    <row r="2775" spans="1:9" x14ac:dyDescent="0.35">
      <c r="A2775" s="721" t="b">
        <f t="shared" ca="1" si="177"/>
        <v>0</v>
      </c>
      <c r="B2775" s="732" t="str">
        <f ca="1">IF(COUNTA(G$2253:G2774)=1,"",OFFSET(B2775,-COUNTA(G$2253:G2774)+1,0))</f>
        <v>a1b1R000008yMmcQAE</v>
      </c>
      <c r="C2775" s="734">
        <f ca="1">IF(COUNTA(G$2253:G2774)=1,"",OFFSET(C2775,-COUNTA(G$2253:G2774)+1,0))</f>
        <v>7</v>
      </c>
      <c r="D2775" s="721">
        <f t="shared" si="180"/>
        <v>40</v>
      </c>
      <c r="E2775" s="721">
        <f t="shared" ca="1" si="181"/>
        <v>4</v>
      </c>
      <c r="F2775" s="721">
        <f t="shared" ca="1" si="182"/>
        <v>15</v>
      </c>
      <c r="G2775" s="721"/>
      <c r="H2775" s="726" t="str">
        <f t="shared" ca="1" si="178"/>
        <v/>
      </c>
      <c r="I2775" s="726" t="str">
        <f t="shared" ca="1" si="179"/>
        <v/>
      </c>
    </row>
    <row r="2776" spans="1:9" x14ac:dyDescent="0.35">
      <c r="A2776" s="721" t="b">
        <f t="shared" ca="1" si="177"/>
        <v>0</v>
      </c>
      <c r="B2776" s="732" t="str">
        <f ca="1">IF(COUNTA(G$2253:G2775)=1,"",OFFSET(B2776,-COUNTA(G$2253:G2775)+1,0))</f>
        <v>a1b1R000008yMnuQAE</v>
      </c>
      <c r="C2776" s="734">
        <f ca="1">IF(COUNTA(G$2253:G2775)=1,"",OFFSET(C2776,-COUNTA(G$2253:G2775)+1,0))</f>
        <v>7</v>
      </c>
      <c r="D2776" s="721">
        <f t="shared" si="180"/>
        <v>41</v>
      </c>
      <c r="E2776" s="721">
        <f t="shared" ca="1" si="181"/>
        <v>5</v>
      </c>
      <c r="F2776" s="721">
        <f t="shared" ca="1" si="182"/>
        <v>15</v>
      </c>
      <c r="G2776" s="721"/>
      <c r="H2776" s="726" t="str">
        <f t="shared" ca="1" si="178"/>
        <v/>
      </c>
      <c r="I2776" s="726" t="str">
        <f t="shared" ca="1" si="179"/>
        <v/>
      </c>
    </row>
    <row r="2777" spans="1:9" x14ac:dyDescent="0.35">
      <c r="A2777" s="721" t="b">
        <f t="shared" ca="1" si="177"/>
        <v>0</v>
      </c>
      <c r="B2777" s="732" t="str">
        <f ca="1">IF(COUNTA(G$2253:G2776)=1,"",OFFSET(B2777,-COUNTA(G$2253:G2776)+1,0))</f>
        <v>a1b1R000008yMpCQAU</v>
      </c>
      <c r="C2777" s="734">
        <f ca="1">IF(COUNTA(G$2253:G2776)=1,"",OFFSET(C2777,-COUNTA(G$2253:G2776)+1,0))</f>
        <v>7</v>
      </c>
      <c r="D2777" s="721">
        <f t="shared" si="180"/>
        <v>42</v>
      </c>
      <c r="E2777" s="721">
        <f t="shared" ca="1" si="181"/>
        <v>6</v>
      </c>
      <c r="F2777" s="721">
        <f t="shared" ca="1" si="182"/>
        <v>15</v>
      </c>
      <c r="G2777" s="721"/>
      <c r="H2777" s="726" t="str">
        <f t="shared" ca="1" si="178"/>
        <v/>
      </c>
      <c r="I2777" s="726" t="str">
        <f t="shared" ca="1" si="179"/>
        <v/>
      </c>
    </row>
    <row r="2778" spans="1:9" x14ac:dyDescent="0.35">
      <c r="A2778" s="721" t="b">
        <f t="shared" ca="1" si="177"/>
        <v>0</v>
      </c>
      <c r="B2778" s="732" t="str">
        <f ca="1">IF(COUNTA(G$2253:G2777)=1,"",OFFSET(B2778,-COUNTA(G$2253:G2777)+1,0))</f>
        <v>a1b1R000008yMilQAE</v>
      </c>
      <c r="C2778" s="734">
        <f ca="1">IF(COUNTA(G$2253:G2777)=1,"",OFFSET(C2778,-COUNTA(G$2253:G2777)+1,0))</f>
        <v>8</v>
      </c>
      <c r="D2778" s="721">
        <f t="shared" si="180"/>
        <v>43</v>
      </c>
      <c r="E2778" s="721">
        <f t="shared" ca="1" si="181"/>
        <v>1</v>
      </c>
      <c r="F2778" s="721">
        <f t="shared" ca="1" si="182"/>
        <v>16</v>
      </c>
      <c r="G2778" s="721"/>
      <c r="H2778" s="726" t="str">
        <f t="shared" ca="1" si="178"/>
        <v/>
      </c>
      <c r="I2778" s="726" t="str">
        <f t="shared" ca="1" si="179"/>
        <v/>
      </c>
    </row>
    <row r="2779" spans="1:9" x14ac:dyDescent="0.35">
      <c r="A2779" s="721" t="b">
        <f t="shared" ca="1" si="177"/>
        <v>0</v>
      </c>
      <c r="B2779" s="732" t="str">
        <f ca="1">IF(COUNTA(G$2253:G2778)=1,"",OFFSET(B2779,-COUNTA(G$2253:G2778)+1,0))</f>
        <v>a1b1R000008yMk3QAE</v>
      </c>
      <c r="C2779" s="734">
        <f ca="1">IF(COUNTA(G$2253:G2778)=1,"",OFFSET(C2779,-COUNTA(G$2253:G2778)+1,0))</f>
        <v>8</v>
      </c>
      <c r="D2779" s="721">
        <f t="shared" si="180"/>
        <v>44</v>
      </c>
      <c r="E2779" s="721">
        <f t="shared" ca="1" si="181"/>
        <v>2</v>
      </c>
      <c r="F2779" s="721">
        <f t="shared" ca="1" si="182"/>
        <v>16</v>
      </c>
      <c r="G2779" s="721"/>
      <c r="H2779" s="726" t="str">
        <f t="shared" ca="1" si="178"/>
        <v/>
      </c>
      <c r="I2779" s="726" t="str">
        <f t="shared" ca="1" si="179"/>
        <v/>
      </c>
    </row>
    <row r="2780" spans="1:9" x14ac:dyDescent="0.35">
      <c r="A2780" s="721" t="b">
        <f t="shared" ca="1" si="177"/>
        <v>0</v>
      </c>
      <c r="B2780" s="732" t="str">
        <f ca="1">IF(COUNTA(G$2253:G2779)=1,"",OFFSET(B2780,-COUNTA(G$2253:G2779)+1,0))</f>
        <v>a1b1R000008yMlLQAU</v>
      </c>
      <c r="C2780" s="734">
        <f ca="1">IF(COUNTA(G$2253:G2779)=1,"",OFFSET(C2780,-COUNTA(G$2253:G2779)+1,0))</f>
        <v>8</v>
      </c>
      <c r="D2780" s="721">
        <f t="shared" si="180"/>
        <v>45</v>
      </c>
      <c r="E2780" s="721">
        <f t="shared" ca="1" si="181"/>
        <v>3</v>
      </c>
      <c r="F2780" s="721">
        <f t="shared" ca="1" si="182"/>
        <v>16</v>
      </c>
      <c r="G2780" s="721"/>
      <c r="H2780" s="726" t="str">
        <f t="shared" ca="1" si="178"/>
        <v/>
      </c>
      <c r="I2780" s="726" t="str">
        <f t="shared" ca="1" si="179"/>
        <v/>
      </c>
    </row>
    <row r="2781" spans="1:9" x14ac:dyDescent="0.35">
      <c r="A2781" s="721" t="b">
        <f t="shared" ca="1" si="177"/>
        <v>0</v>
      </c>
      <c r="B2781" s="732" t="str">
        <f ca="1">IF(COUNTA(G$2253:G2780)=1,"",OFFSET(B2781,-COUNTA(G$2253:G2780)+1,0))</f>
        <v>a1b1R000008yMmdQAE</v>
      </c>
      <c r="C2781" s="734">
        <f ca="1">IF(COUNTA(G$2253:G2780)=1,"",OFFSET(C2781,-COUNTA(G$2253:G2780)+1,0))</f>
        <v>8</v>
      </c>
      <c r="D2781" s="721">
        <f t="shared" si="180"/>
        <v>46</v>
      </c>
      <c r="E2781" s="721">
        <f t="shared" ca="1" si="181"/>
        <v>4</v>
      </c>
      <c r="F2781" s="721">
        <f t="shared" ca="1" si="182"/>
        <v>16</v>
      </c>
      <c r="G2781" s="721"/>
      <c r="H2781" s="726" t="str">
        <f t="shared" ca="1" si="178"/>
        <v/>
      </c>
      <c r="I2781" s="726" t="str">
        <f t="shared" ca="1" si="179"/>
        <v/>
      </c>
    </row>
    <row r="2782" spans="1:9" x14ac:dyDescent="0.35">
      <c r="A2782" s="721" t="b">
        <f t="shared" ca="1" si="177"/>
        <v>0</v>
      </c>
      <c r="B2782" s="732" t="str">
        <f ca="1">IF(COUNTA(G$2253:G2781)=1,"",OFFSET(B2782,-COUNTA(G$2253:G2781)+1,0))</f>
        <v>a1b1R000008yMnvQAE</v>
      </c>
      <c r="C2782" s="734">
        <f ca="1">IF(COUNTA(G$2253:G2781)=1,"",OFFSET(C2782,-COUNTA(G$2253:G2781)+1,0))</f>
        <v>8</v>
      </c>
      <c r="D2782" s="721">
        <f t="shared" si="180"/>
        <v>47</v>
      </c>
      <c r="E2782" s="721">
        <f t="shared" ca="1" si="181"/>
        <v>5</v>
      </c>
      <c r="F2782" s="721">
        <f t="shared" ca="1" si="182"/>
        <v>16</v>
      </c>
      <c r="G2782" s="721"/>
      <c r="H2782" s="726" t="str">
        <f t="shared" ca="1" si="178"/>
        <v/>
      </c>
      <c r="I2782" s="726" t="str">
        <f t="shared" ca="1" si="179"/>
        <v/>
      </c>
    </row>
    <row r="2783" spans="1:9" x14ac:dyDescent="0.35">
      <c r="A2783" s="721" t="b">
        <f t="shared" ca="1" si="177"/>
        <v>0</v>
      </c>
      <c r="B2783" s="732" t="str">
        <f ca="1">IF(COUNTA(G$2253:G2782)=1,"",OFFSET(B2783,-COUNTA(G$2253:G2782)+1,0))</f>
        <v>a1b1R000008yMpDQAU</v>
      </c>
      <c r="C2783" s="734">
        <f ca="1">IF(COUNTA(G$2253:G2782)=1,"",OFFSET(C2783,-COUNTA(G$2253:G2782)+1,0))</f>
        <v>8</v>
      </c>
      <c r="D2783" s="721">
        <f t="shared" si="180"/>
        <v>48</v>
      </c>
      <c r="E2783" s="721">
        <f t="shared" ca="1" si="181"/>
        <v>6</v>
      </c>
      <c r="F2783" s="721">
        <f t="shared" ca="1" si="182"/>
        <v>16</v>
      </c>
      <c r="G2783" s="721"/>
      <c r="H2783" s="726" t="str">
        <f t="shared" ca="1" si="178"/>
        <v/>
      </c>
      <c r="I2783" s="726" t="str">
        <f t="shared" ca="1" si="179"/>
        <v/>
      </c>
    </row>
    <row r="2784" spans="1:9" x14ac:dyDescent="0.35">
      <c r="A2784" s="721" t="b">
        <f t="shared" ca="1" si="177"/>
        <v>0</v>
      </c>
      <c r="B2784" s="732" t="str">
        <f ca="1">IF(COUNTA(G$2253:G2783)=1,"",OFFSET(B2784,-COUNTA(G$2253:G2783)+1,0))</f>
        <v>a1b1R000008yMimQAE</v>
      </c>
      <c r="C2784" s="734">
        <f ca="1">IF(COUNTA(G$2253:G2783)=1,"",OFFSET(C2784,-COUNTA(G$2253:G2783)+1,0))</f>
        <v>9</v>
      </c>
      <c r="D2784" s="721">
        <f t="shared" si="180"/>
        <v>49</v>
      </c>
      <c r="E2784" s="721">
        <f t="shared" ca="1" si="181"/>
        <v>1</v>
      </c>
      <c r="F2784" s="721">
        <f t="shared" ca="1" si="182"/>
        <v>17</v>
      </c>
      <c r="G2784" s="721"/>
      <c r="H2784" s="726" t="str">
        <f t="shared" ca="1" si="178"/>
        <v/>
      </c>
      <c r="I2784" s="726" t="str">
        <f t="shared" ca="1" si="179"/>
        <v/>
      </c>
    </row>
    <row r="2785" spans="1:9" x14ac:dyDescent="0.35">
      <c r="A2785" s="721" t="b">
        <f t="shared" ca="1" si="177"/>
        <v>0</v>
      </c>
      <c r="B2785" s="732" t="str">
        <f ca="1">IF(COUNTA(G$2253:G2784)=1,"",OFFSET(B2785,-COUNTA(G$2253:G2784)+1,0))</f>
        <v>a1b1R000008yMk4QAE</v>
      </c>
      <c r="C2785" s="734">
        <f ca="1">IF(COUNTA(G$2253:G2784)=1,"",OFFSET(C2785,-COUNTA(G$2253:G2784)+1,0))</f>
        <v>9</v>
      </c>
      <c r="D2785" s="721">
        <f t="shared" si="180"/>
        <v>50</v>
      </c>
      <c r="E2785" s="721">
        <f t="shared" ca="1" si="181"/>
        <v>2</v>
      </c>
      <c r="F2785" s="721">
        <f t="shared" ca="1" si="182"/>
        <v>17</v>
      </c>
      <c r="G2785" s="721"/>
      <c r="H2785" s="726" t="str">
        <f t="shared" ca="1" si="178"/>
        <v/>
      </c>
      <c r="I2785" s="726" t="str">
        <f t="shared" ca="1" si="179"/>
        <v/>
      </c>
    </row>
    <row r="2786" spans="1:9" x14ac:dyDescent="0.35">
      <c r="A2786" s="721" t="b">
        <f t="shared" ca="1" si="177"/>
        <v>0</v>
      </c>
      <c r="B2786" s="732" t="str">
        <f ca="1">IF(COUNTA(G$2253:G2785)=1,"",OFFSET(B2786,-COUNTA(G$2253:G2785)+1,0))</f>
        <v>a1b1R000008yMlMQAU</v>
      </c>
      <c r="C2786" s="734">
        <f ca="1">IF(COUNTA(G$2253:G2785)=1,"",OFFSET(C2786,-COUNTA(G$2253:G2785)+1,0))</f>
        <v>9</v>
      </c>
      <c r="D2786" s="721">
        <f t="shared" si="180"/>
        <v>51</v>
      </c>
      <c r="E2786" s="721">
        <f t="shared" ca="1" si="181"/>
        <v>3</v>
      </c>
      <c r="F2786" s="721">
        <f t="shared" ca="1" si="182"/>
        <v>17</v>
      </c>
      <c r="G2786" s="721"/>
      <c r="H2786" s="726" t="str">
        <f t="shared" ca="1" si="178"/>
        <v/>
      </c>
      <c r="I2786" s="726" t="str">
        <f t="shared" ca="1" si="179"/>
        <v/>
      </c>
    </row>
    <row r="2787" spans="1:9" x14ac:dyDescent="0.35">
      <c r="A2787" s="721" t="b">
        <f t="shared" ca="1" si="177"/>
        <v>0</v>
      </c>
      <c r="B2787" s="732" t="str">
        <f ca="1">IF(COUNTA(G$2253:G2786)=1,"",OFFSET(B2787,-COUNTA(G$2253:G2786)+1,0))</f>
        <v>a1b1R000008yMmeQAE</v>
      </c>
      <c r="C2787" s="734">
        <f ca="1">IF(COUNTA(G$2253:G2786)=1,"",OFFSET(C2787,-COUNTA(G$2253:G2786)+1,0))</f>
        <v>9</v>
      </c>
      <c r="D2787" s="721">
        <f t="shared" si="180"/>
        <v>52</v>
      </c>
      <c r="E2787" s="721">
        <f t="shared" ca="1" si="181"/>
        <v>4</v>
      </c>
      <c r="F2787" s="721">
        <f t="shared" ca="1" si="182"/>
        <v>17</v>
      </c>
      <c r="G2787" s="721"/>
      <c r="H2787" s="726" t="str">
        <f t="shared" ca="1" si="178"/>
        <v/>
      </c>
      <c r="I2787" s="726" t="str">
        <f t="shared" ca="1" si="179"/>
        <v/>
      </c>
    </row>
    <row r="2788" spans="1:9" x14ac:dyDescent="0.35">
      <c r="A2788" s="721" t="b">
        <f t="shared" ca="1" si="177"/>
        <v>0</v>
      </c>
      <c r="B2788" s="732" t="str">
        <f ca="1">IF(COUNTA(G$2253:G2787)=1,"",OFFSET(B2788,-COUNTA(G$2253:G2787)+1,0))</f>
        <v>a1b1R000008yMnwQAE</v>
      </c>
      <c r="C2788" s="734">
        <f ca="1">IF(COUNTA(G$2253:G2787)=1,"",OFFSET(C2788,-COUNTA(G$2253:G2787)+1,0))</f>
        <v>9</v>
      </c>
      <c r="D2788" s="721">
        <f t="shared" si="180"/>
        <v>53</v>
      </c>
      <c r="E2788" s="721">
        <f t="shared" ca="1" si="181"/>
        <v>5</v>
      </c>
      <c r="F2788" s="721">
        <f t="shared" ca="1" si="182"/>
        <v>17</v>
      </c>
      <c r="G2788" s="721"/>
      <c r="H2788" s="726" t="str">
        <f t="shared" ca="1" si="178"/>
        <v/>
      </c>
      <c r="I2788" s="726" t="str">
        <f t="shared" ca="1" si="179"/>
        <v/>
      </c>
    </row>
    <row r="2789" spans="1:9" x14ac:dyDescent="0.35">
      <c r="A2789" s="721" t="b">
        <f t="shared" ca="1" si="177"/>
        <v>0</v>
      </c>
      <c r="B2789" s="732" t="str">
        <f ca="1">IF(COUNTA(G$2253:G2788)=1,"",OFFSET(B2789,-COUNTA(G$2253:G2788)+1,0))</f>
        <v>a1b1R000008yMpEQAU</v>
      </c>
      <c r="C2789" s="734">
        <f ca="1">IF(COUNTA(G$2253:G2788)=1,"",OFFSET(C2789,-COUNTA(G$2253:G2788)+1,0))</f>
        <v>9</v>
      </c>
      <c r="D2789" s="721">
        <f t="shared" si="180"/>
        <v>54</v>
      </c>
      <c r="E2789" s="721">
        <f t="shared" ca="1" si="181"/>
        <v>6</v>
      </c>
      <c r="F2789" s="721">
        <f t="shared" ca="1" si="182"/>
        <v>17</v>
      </c>
      <c r="G2789" s="721"/>
      <c r="H2789" s="726" t="str">
        <f t="shared" ca="1" si="178"/>
        <v/>
      </c>
      <c r="I2789" s="726" t="str">
        <f t="shared" ca="1" si="179"/>
        <v/>
      </c>
    </row>
    <row r="2790" spans="1:9" x14ac:dyDescent="0.35">
      <c r="A2790" s="721" t="b">
        <f t="shared" ca="1" si="177"/>
        <v>0</v>
      </c>
      <c r="B2790" s="732" t="str">
        <f ca="1">IF(COUNTA(G$2253:G2789)=1,"",OFFSET(B2790,-COUNTA(G$2253:G2789)+1,0))</f>
        <v>a1b1R000008yMinQAE</v>
      </c>
      <c r="C2790" s="734">
        <f ca="1">IF(COUNTA(G$2253:G2789)=1,"",OFFSET(C2790,-COUNTA(G$2253:G2789)+1,0))</f>
        <v>10</v>
      </c>
      <c r="D2790" s="721">
        <f t="shared" si="180"/>
        <v>55</v>
      </c>
      <c r="E2790" s="721">
        <f t="shared" ca="1" si="181"/>
        <v>1</v>
      </c>
      <c r="F2790" s="721">
        <f t="shared" ca="1" si="182"/>
        <v>18</v>
      </c>
      <c r="G2790" s="721"/>
      <c r="H2790" s="726" t="str">
        <f t="shared" ca="1" si="178"/>
        <v/>
      </c>
      <c r="I2790" s="726" t="str">
        <f t="shared" ca="1" si="179"/>
        <v/>
      </c>
    </row>
    <row r="2791" spans="1:9" x14ac:dyDescent="0.35">
      <c r="A2791" s="721" t="b">
        <f t="shared" ca="1" si="177"/>
        <v>0</v>
      </c>
      <c r="B2791" s="732" t="str">
        <f ca="1">IF(COUNTA(G$2253:G2790)=1,"",OFFSET(B2791,-COUNTA(G$2253:G2790)+1,0))</f>
        <v>a1b1R000008yMk5QAE</v>
      </c>
      <c r="C2791" s="734">
        <f ca="1">IF(COUNTA(G$2253:G2790)=1,"",OFFSET(C2791,-COUNTA(G$2253:G2790)+1,0))</f>
        <v>10</v>
      </c>
      <c r="D2791" s="721">
        <f t="shared" si="180"/>
        <v>56</v>
      </c>
      <c r="E2791" s="721">
        <f t="shared" ca="1" si="181"/>
        <v>2</v>
      </c>
      <c r="F2791" s="721">
        <f t="shared" ca="1" si="182"/>
        <v>18</v>
      </c>
      <c r="G2791" s="721"/>
      <c r="H2791" s="726" t="str">
        <f t="shared" ca="1" si="178"/>
        <v/>
      </c>
      <c r="I2791" s="726" t="str">
        <f t="shared" ca="1" si="179"/>
        <v/>
      </c>
    </row>
    <row r="2792" spans="1:9" x14ac:dyDescent="0.35">
      <c r="A2792" s="721" t="b">
        <f t="shared" ca="1" si="177"/>
        <v>0</v>
      </c>
      <c r="B2792" s="732" t="str">
        <f ca="1">IF(COUNTA(G$2253:G2791)=1,"",OFFSET(B2792,-COUNTA(G$2253:G2791)+1,0))</f>
        <v>a1b1R000008yMlNQAU</v>
      </c>
      <c r="C2792" s="734">
        <f ca="1">IF(COUNTA(G$2253:G2791)=1,"",OFFSET(C2792,-COUNTA(G$2253:G2791)+1,0))</f>
        <v>10</v>
      </c>
      <c r="D2792" s="721">
        <f t="shared" si="180"/>
        <v>57</v>
      </c>
      <c r="E2792" s="721">
        <f t="shared" ca="1" si="181"/>
        <v>3</v>
      </c>
      <c r="F2792" s="721">
        <f t="shared" ca="1" si="182"/>
        <v>18</v>
      </c>
      <c r="G2792" s="721"/>
      <c r="H2792" s="726" t="str">
        <f t="shared" ca="1" si="178"/>
        <v/>
      </c>
      <c r="I2792" s="726" t="str">
        <f t="shared" ca="1" si="179"/>
        <v/>
      </c>
    </row>
    <row r="2793" spans="1:9" x14ac:dyDescent="0.35">
      <c r="A2793" s="721" t="b">
        <f t="shared" ca="1" si="177"/>
        <v>0</v>
      </c>
      <c r="B2793" s="732" t="str">
        <f ca="1">IF(COUNTA(G$2253:G2792)=1,"",OFFSET(B2793,-COUNTA(G$2253:G2792)+1,0))</f>
        <v>a1b1R000008yMmfQAE</v>
      </c>
      <c r="C2793" s="734">
        <f ca="1">IF(COUNTA(G$2253:G2792)=1,"",OFFSET(C2793,-COUNTA(G$2253:G2792)+1,0))</f>
        <v>10</v>
      </c>
      <c r="D2793" s="721">
        <f t="shared" si="180"/>
        <v>58</v>
      </c>
      <c r="E2793" s="721">
        <f t="shared" ca="1" si="181"/>
        <v>4</v>
      </c>
      <c r="F2793" s="721">
        <f t="shared" ca="1" si="182"/>
        <v>18</v>
      </c>
      <c r="G2793" s="721"/>
      <c r="H2793" s="726" t="str">
        <f t="shared" ca="1" si="178"/>
        <v/>
      </c>
      <c r="I2793" s="726" t="str">
        <f t="shared" ca="1" si="179"/>
        <v/>
      </c>
    </row>
    <row r="2794" spans="1:9" x14ac:dyDescent="0.35">
      <c r="A2794" s="721" t="b">
        <f t="shared" ca="1" si="177"/>
        <v>0</v>
      </c>
      <c r="B2794" s="732" t="str">
        <f ca="1">IF(COUNTA(G$2253:G2793)=1,"",OFFSET(B2794,-COUNTA(G$2253:G2793)+1,0))</f>
        <v>a1b1R000008yMnxQAE</v>
      </c>
      <c r="C2794" s="734">
        <f ca="1">IF(COUNTA(G$2253:G2793)=1,"",OFFSET(C2794,-COUNTA(G$2253:G2793)+1,0))</f>
        <v>10</v>
      </c>
      <c r="D2794" s="721">
        <f t="shared" si="180"/>
        <v>59</v>
      </c>
      <c r="E2794" s="721">
        <f t="shared" ca="1" si="181"/>
        <v>5</v>
      </c>
      <c r="F2794" s="721">
        <f t="shared" ca="1" si="182"/>
        <v>18</v>
      </c>
      <c r="G2794" s="721"/>
      <c r="H2794" s="726" t="str">
        <f t="shared" ca="1" si="178"/>
        <v/>
      </c>
      <c r="I2794" s="726" t="str">
        <f t="shared" ca="1" si="179"/>
        <v/>
      </c>
    </row>
    <row r="2795" spans="1:9" x14ac:dyDescent="0.35">
      <c r="A2795" s="721" t="b">
        <f t="shared" ca="1" si="177"/>
        <v>0</v>
      </c>
      <c r="B2795" s="732" t="str">
        <f ca="1">IF(COUNTA(G$2253:G2794)=1,"",OFFSET(B2795,-COUNTA(G$2253:G2794)+1,0))</f>
        <v>a1b1R000008yMpFQAU</v>
      </c>
      <c r="C2795" s="734">
        <f ca="1">IF(COUNTA(G$2253:G2794)=1,"",OFFSET(C2795,-COUNTA(G$2253:G2794)+1,0))</f>
        <v>10</v>
      </c>
      <c r="D2795" s="721">
        <f t="shared" si="180"/>
        <v>60</v>
      </c>
      <c r="E2795" s="721">
        <f t="shared" ca="1" si="181"/>
        <v>6</v>
      </c>
      <c r="F2795" s="721">
        <f t="shared" ca="1" si="182"/>
        <v>18</v>
      </c>
      <c r="G2795" s="721"/>
      <c r="H2795" s="726" t="str">
        <f t="shared" ca="1" si="178"/>
        <v/>
      </c>
      <c r="I2795" s="726" t="str">
        <f t="shared" ca="1" si="179"/>
        <v/>
      </c>
    </row>
    <row r="2796" spans="1:9" x14ac:dyDescent="0.35">
      <c r="A2796" s="721" t="b">
        <f t="shared" ca="1" si="177"/>
        <v>0</v>
      </c>
      <c r="B2796" s="732" t="str">
        <f ca="1">IF(COUNTA(G$2253:G2795)=1,"",OFFSET(B2796,-COUNTA(G$2253:G2795)+1,0))</f>
        <v>a1b1R000008yMioQAE</v>
      </c>
      <c r="C2796" s="734">
        <f ca="1">IF(COUNTA(G$2253:G2795)=1,"",OFFSET(C2796,-COUNTA(G$2253:G2795)+1,0))</f>
        <v>11</v>
      </c>
      <c r="D2796" s="721">
        <f t="shared" si="180"/>
        <v>61</v>
      </c>
      <c r="E2796" s="721">
        <f t="shared" ca="1" si="181"/>
        <v>1</v>
      </c>
      <c r="F2796" s="721">
        <f t="shared" ca="1" si="182"/>
        <v>19</v>
      </c>
      <c r="G2796" s="721"/>
      <c r="H2796" s="726" t="str">
        <f t="shared" ca="1" si="178"/>
        <v/>
      </c>
      <c r="I2796" s="726" t="str">
        <f t="shared" ca="1" si="179"/>
        <v/>
      </c>
    </row>
    <row r="2797" spans="1:9" x14ac:dyDescent="0.35">
      <c r="A2797" s="721" t="b">
        <f t="shared" ca="1" si="177"/>
        <v>0</v>
      </c>
      <c r="B2797" s="732" t="str">
        <f ca="1">IF(COUNTA(G$2253:G2796)=1,"",OFFSET(B2797,-COUNTA(G$2253:G2796)+1,0))</f>
        <v>a1b1R000008yMk6QAE</v>
      </c>
      <c r="C2797" s="734">
        <f ca="1">IF(COUNTA(G$2253:G2796)=1,"",OFFSET(C2797,-COUNTA(G$2253:G2796)+1,0))</f>
        <v>11</v>
      </c>
      <c r="D2797" s="721">
        <f t="shared" si="180"/>
        <v>62</v>
      </c>
      <c r="E2797" s="721">
        <f t="shared" ca="1" si="181"/>
        <v>2</v>
      </c>
      <c r="F2797" s="721">
        <f t="shared" ca="1" si="182"/>
        <v>19</v>
      </c>
      <c r="G2797" s="721"/>
      <c r="H2797" s="726" t="str">
        <f t="shared" ca="1" si="178"/>
        <v/>
      </c>
      <c r="I2797" s="726" t="str">
        <f t="shared" ca="1" si="179"/>
        <v/>
      </c>
    </row>
    <row r="2798" spans="1:9" x14ac:dyDescent="0.35">
      <c r="A2798" s="721" t="b">
        <f t="shared" ca="1" si="177"/>
        <v>0</v>
      </c>
      <c r="B2798" s="732" t="str">
        <f ca="1">IF(COUNTA(G$2253:G2797)=1,"",OFFSET(B2798,-COUNTA(G$2253:G2797)+1,0))</f>
        <v>a1b1R000008yMlOQAU</v>
      </c>
      <c r="C2798" s="734">
        <f ca="1">IF(COUNTA(G$2253:G2797)=1,"",OFFSET(C2798,-COUNTA(G$2253:G2797)+1,0))</f>
        <v>11</v>
      </c>
      <c r="D2798" s="721">
        <f t="shared" si="180"/>
        <v>63</v>
      </c>
      <c r="E2798" s="721">
        <f t="shared" ca="1" si="181"/>
        <v>3</v>
      </c>
      <c r="F2798" s="721">
        <f t="shared" ca="1" si="182"/>
        <v>19</v>
      </c>
      <c r="G2798" s="721"/>
      <c r="H2798" s="726" t="str">
        <f t="shared" ca="1" si="178"/>
        <v/>
      </c>
      <c r="I2798" s="726" t="str">
        <f t="shared" ca="1" si="179"/>
        <v/>
      </c>
    </row>
    <row r="2799" spans="1:9" x14ac:dyDescent="0.35">
      <c r="A2799" s="721" t="b">
        <f t="shared" ca="1" si="177"/>
        <v>0</v>
      </c>
      <c r="B2799" s="732" t="str">
        <f ca="1">IF(COUNTA(G$2253:G2798)=1,"",OFFSET(B2799,-COUNTA(G$2253:G2798)+1,0))</f>
        <v>a1b1R000008yMmgQAE</v>
      </c>
      <c r="C2799" s="734">
        <f ca="1">IF(COUNTA(G$2253:G2798)=1,"",OFFSET(C2799,-COUNTA(G$2253:G2798)+1,0))</f>
        <v>11</v>
      </c>
      <c r="D2799" s="721">
        <f t="shared" si="180"/>
        <v>64</v>
      </c>
      <c r="E2799" s="721">
        <f t="shared" ca="1" si="181"/>
        <v>4</v>
      </c>
      <c r="F2799" s="721">
        <f t="shared" ca="1" si="182"/>
        <v>19</v>
      </c>
      <c r="G2799" s="721"/>
      <c r="H2799" s="726" t="str">
        <f t="shared" ca="1" si="178"/>
        <v/>
      </c>
      <c r="I2799" s="726" t="str">
        <f t="shared" ca="1" si="179"/>
        <v/>
      </c>
    </row>
    <row r="2800" spans="1:9" x14ac:dyDescent="0.35">
      <c r="A2800" s="721" t="b">
        <f t="shared" ref="A2800:A2863" ca="1" si="183">IF(OR(H2800&lt;&gt;"",I2800&lt;&gt;""),TRUE,FALSE)</f>
        <v>0</v>
      </c>
      <c r="B2800" s="732" t="str">
        <f ca="1">IF(COUNTA(G$2253:G2799)=1,"",OFFSET(B2800,-COUNTA(G$2253:G2799)+1,0))</f>
        <v>a1b1R000008yMnyQAE</v>
      </c>
      <c r="C2800" s="734">
        <f ca="1">IF(COUNTA(G$2253:G2799)=1,"",OFFSET(C2800,-COUNTA(G$2253:G2799)+1,0))</f>
        <v>11</v>
      </c>
      <c r="D2800" s="721">
        <f t="shared" si="180"/>
        <v>65</v>
      </c>
      <c r="E2800" s="721">
        <f t="shared" ca="1" si="181"/>
        <v>5</v>
      </c>
      <c r="F2800" s="721">
        <f t="shared" ca="1" si="182"/>
        <v>19</v>
      </c>
      <c r="G2800" s="721"/>
      <c r="H2800" s="726" t="str">
        <f t="shared" ref="H2800:H2863" ca="1" si="184">CHOOSE(E2800,IFERROR(IF(INDIRECT("'WPTM - Section F'!I"&amp;F2800)=0,"",INDIRECT("'WPTM - Section F'!I"&amp;$F2800)),""),IFERROR(IF(INDIRECT("'WPTM - Section F'!K"&amp;F2800)=0,"",INDIRECT("'WPTM - Section F'!K"&amp;$F2800)),""),IFERROR(IF(INDIRECT("'WPTM - Section F'!M"&amp;F2800)=0,"",INDIRECT("'WPTM - Section F'!M"&amp;$F2800)),""),IFERROR(IF(INDIRECT("'WPTM - Section F'!O"&amp;F2800)=0,"",INDIRECT("'WPTM - Section F'!O"&amp;$F2800)),""),IFERROR(IF(INDIRECT("'WPTM - Section F'!Q"&amp;F2800)=0,"",INDIRECT("'WPTM - Section F'!Q"&amp;$F2800)),""),IFERROR(IF(INDIRECT("'WPTM - Section F'!S"&amp;F2800)=0,"",INDIRECT("'WPTM - Section F'!S"&amp;$F2800)),""),IFERROR(IF(INDIRECT("'WPTM - Section F'!U"&amp;F2800)=0,"",INDIRECT("'WPTM - Section F'!U"&amp;$F2800)),""),IFERROR(IF(INDIRECT("'WPTM - Section F'!W"&amp;F2800)=0,"",INDIRECT("'WPTM - Section F'!W"&amp;$F2800)),""))</f>
        <v/>
      </c>
      <c r="I2800" s="726" t="str">
        <f t="shared" ref="I2800:I2863" ca="1" si="185">CHOOSE(E2800,IFERROR(IF(INDIRECT("'WPTM - Section F'!H"&amp;F2800)=0,"",INDIRECT("'WPTM - Section F'!H"&amp;$F2800)),""),IFERROR(IF(INDIRECT("'WPTM - Section F'!J"&amp;F2800)=0,"",INDIRECT("'WPTM - Section F'!J"&amp;$F2800)),""),IFERROR(IF(INDIRECT("'WPTM - Section F'!L"&amp;F2800)=0,"",INDIRECT("'WPTM - Section F'!L"&amp;$F2800)),""),IFERROR(IF(INDIRECT("'WPTM - Section F'!N"&amp;F2800)=0,"",INDIRECT("'WPTM - Section F'!N"&amp;$F2800)),""),IFERROR(IF(INDIRECT("'WPTM - Section F'!P"&amp;F2800)=0,"",INDIRECT("'WPTM - Section F'!P"&amp;$F2800)),""),IFERROR(IF(INDIRECT("'WPTM - Section F'!R"&amp;F2800)=0,"",INDIRECT("'WPTM - Section F'!R"&amp;$F2800)),""),IFERROR(IF(INDIRECT("'WPTM - Section F'!T"&amp;F2800)=0,"",INDIRECT("'WPTM - Section F'!T"&amp;$F2800)),""),IFERROR(IF(INDIRECT("'WPTM - Section F'!V"&amp;F2800)=0,"",INDIRECT("'WPTM - Section F'!V"&amp;$F2800)),""),)</f>
        <v/>
      </c>
    </row>
    <row r="2801" spans="1:9" x14ac:dyDescent="0.35">
      <c r="A2801" s="721" t="b">
        <f t="shared" ca="1" si="183"/>
        <v>0</v>
      </c>
      <c r="B2801" s="732" t="str">
        <f ca="1">IF(COUNTA(G$2253:G2800)=1,"",OFFSET(B2801,-COUNTA(G$2253:G2800)+1,0))</f>
        <v>a1b1R000008yMpGQAU</v>
      </c>
      <c r="C2801" s="734">
        <f ca="1">IF(COUNTA(G$2253:G2800)=1,"",OFFSET(C2801,-COUNTA(G$2253:G2800)+1,0))</f>
        <v>11</v>
      </c>
      <c r="D2801" s="721">
        <f t="shared" si="180"/>
        <v>66</v>
      </c>
      <c r="E2801" s="721">
        <f t="shared" ca="1" si="181"/>
        <v>6</v>
      </c>
      <c r="F2801" s="721">
        <f t="shared" ca="1" si="182"/>
        <v>19</v>
      </c>
      <c r="G2801" s="721"/>
      <c r="H2801" s="726" t="str">
        <f t="shared" ca="1" si="184"/>
        <v/>
      </c>
      <c r="I2801" s="726" t="str">
        <f t="shared" ca="1" si="185"/>
        <v/>
      </c>
    </row>
    <row r="2802" spans="1:9" x14ac:dyDescent="0.35">
      <c r="A2802" s="721" t="b">
        <f t="shared" ca="1" si="183"/>
        <v>0</v>
      </c>
      <c r="B2802" s="732" t="str">
        <f ca="1">IF(COUNTA(G$2253:G2801)=1,"",OFFSET(B2802,-COUNTA(G$2253:G2801)+1,0))</f>
        <v>a1b1R000008yMipQAE</v>
      </c>
      <c r="C2802" s="734">
        <f ca="1">IF(COUNTA(G$2253:G2801)=1,"",OFFSET(C2802,-COUNTA(G$2253:G2801)+1,0))</f>
        <v>12</v>
      </c>
      <c r="D2802" s="721">
        <f t="shared" si="180"/>
        <v>67</v>
      </c>
      <c r="E2802" s="721">
        <f t="shared" ca="1" si="181"/>
        <v>1</v>
      </c>
      <c r="F2802" s="721">
        <f t="shared" ca="1" si="182"/>
        <v>20</v>
      </c>
      <c r="G2802" s="721"/>
      <c r="H2802" s="726" t="str">
        <f t="shared" ca="1" si="184"/>
        <v/>
      </c>
      <c r="I2802" s="726" t="str">
        <f t="shared" ca="1" si="185"/>
        <v/>
      </c>
    </row>
    <row r="2803" spans="1:9" x14ac:dyDescent="0.35">
      <c r="A2803" s="721" t="b">
        <f t="shared" ca="1" si="183"/>
        <v>0</v>
      </c>
      <c r="B2803" s="732" t="str">
        <f ca="1">IF(COUNTA(G$2253:G2802)=1,"",OFFSET(B2803,-COUNTA(G$2253:G2802)+1,0))</f>
        <v>a1b1R000008yMk7QAE</v>
      </c>
      <c r="C2803" s="734">
        <f ca="1">IF(COUNTA(G$2253:G2802)=1,"",OFFSET(C2803,-COUNTA(G$2253:G2802)+1,0))</f>
        <v>12</v>
      </c>
      <c r="D2803" s="721">
        <f t="shared" si="180"/>
        <v>68</v>
      </c>
      <c r="E2803" s="721">
        <f t="shared" ca="1" si="181"/>
        <v>2</v>
      </c>
      <c r="F2803" s="721">
        <f t="shared" ca="1" si="182"/>
        <v>20</v>
      </c>
      <c r="G2803" s="721"/>
      <c r="H2803" s="726" t="str">
        <f t="shared" ca="1" si="184"/>
        <v/>
      </c>
      <c r="I2803" s="726" t="str">
        <f t="shared" ca="1" si="185"/>
        <v/>
      </c>
    </row>
    <row r="2804" spans="1:9" x14ac:dyDescent="0.35">
      <c r="A2804" s="721" t="b">
        <f t="shared" ca="1" si="183"/>
        <v>0</v>
      </c>
      <c r="B2804" s="732" t="str">
        <f ca="1">IF(COUNTA(G$2253:G2803)=1,"",OFFSET(B2804,-COUNTA(G$2253:G2803)+1,0))</f>
        <v>a1b1R000008yMlPQAU</v>
      </c>
      <c r="C2804" s="734">
        <f ca="1">IF(COUNTA(G$2253:G2803)=1,"",OFFSET(C2804,-COUNTA(G$2253:G2803)+1,0))</f>
        <v>12</v>
      </c>
      <c r="D2804" s="721">
        <f t="shared" si="180"/>
        <v>69</v>
      </c>
      <c r="E2804" s="721">
        <f t="shared" ca="1" si="181"/>
        <v>3</v>
      </c>
      <c r="F2804" s="721">
        <f t="shared" ca="1" si="182"/>
        <v>20</v>
      </c>
      <c r="G2804" s="721"/>
      <c r="H2804" s="726" t="str">
        <f t="shared" ca="1" si="184"/>
        <v/>
      </c>
      <c r="I2804" s="726" t="str">
        <f t="shared" ca="1" si="185"/>
        <v/>
      </c>
    </row>
    <row r="2805" spans="1:9" x14ac:dyDescent="0.35">
      <c r="A2805" s="721" t="b">
        <f t="shared" ca="1" si="183"/>
        <v>0</v>
      </c>
      <c r="B2805" s="732" t="str">
        <f ca="1">IF(COUNTA(G$2253:G2804)=1,"",OFFSET(B2805,-COUNTA(G$2253:G2804)+1,0))</f>
        <v>a1b1R000008yMmhQAE</v>
      </c>
      <c r="C2805" s="734">
        <f ca="1">IF(COUNTA(G$2253:G2804)=1,"",OFFSET(C2805,-COUNTA(G$2253:G2804)+1,0))</f>
        <v>12</v>
      </c>
      <c r="D2805" s="721">
        <f t="shared" si="180"/>
        <v>70</v>
      </c>
      <c r="E2805" s="721">
        <f t="shared" ca="1" si="181"/>
        <v>4</v>
      </c>
      <c r="F2805" s="721">
        <f t="shared" ca="1" si="182"/>
        <v>20</v>
      </c>
      <c r="G2805" s="721"/>
      <c r="H2805" s="726" t="str">
        <f t="shared" ca="1" si="184"/>
        <v/>
      </c>
      <c r="I2805" s="726" t="str">
        <f t="shared" ca="1" si="185"/>
        <v/>
      </c>
    </row>
    <row r="2806" spans="1:9" x14ac:dyDescent="0.35">
      <c r="A2806" s="721" t="b">
        <f t="shared" ca="1" si="183"/>
        <v>0</v>
      </c>
      <c r="B2806" s="732" t="str">
        <f ca="1">IF(COUNTA(G$2253:G2805)=1,"",OFFSET(B2806,-COUNTA(G$2253:G2805)+1,0))</f>
        <v>a1b1R000008yMnzQAE</v>
      </c>
      <c r="C2806" s="734">
        <f ca="1">IF(COUNTA(G$2253:G2805)=1,"",OFFSET(C2806,-COUNTA(G$2253:G2805)+1,0))</f>
        <v>12</v>
      </c>
      <c r="D2806" s="721">
        <f t="shared" si="180"/>
        <v>71</v>
      </c>
      <c r="E2806" s="721">
        <f t="shared" ca="1" si="181"/>
        <v>5</v>
      </c>
      <c r="F2806" s="721">
        <f t="shared" ca="1" si="182"/>
        <v>20</v>
      </c>
      <c r="G2806" s="721"/>
      <c r="H2806" s="726" t="str">
        <f t="shared" ca="1" si="184"/>
        <v/>
      </c>
      <c r="I2806" s="726" t="str">
        <f t="shared" ca="1" si="185"/>
        <v/>
      </c>
    </row>
    <row r="2807" spans="1:9" x14ac:dyDescent="0.35">
      <c r="A2807" s="721" t="b">
        <f t="shared" ca="1" si="183"/>
        <v>0</v>
      </c>
      <c r="B2807" s="732" t="str">
        <f ca="1">IF(COUNTA(G$2253:G2806)=1,"",OFFSET(B2807,-COUNTA(G$2253:G2806)+1,0))</f>
        <v>a1b1R000008yMpHQAU</v>
      </c>
      <c r="C2807" s="734">
        <f ca="1">IF(COUNTA(G$2253:G2806)=1,"",OFFSET(C2807,-COUNTA(G$2253:G2806)+1,0))</f>
        <v>12</v>
      </c>
      <c r="D2807" s="721">
        <f t="shared" si="180"/>
        <v>72</v>
      </c>
      <c r="E2807" s="721">
        <f t="shared" ca="1" si="181"/>
        <v>6</v>
      </c>
      <c r="F2807" s="721">
        <f t="shared" ca="1" si="182"/>
        <v>20</v>
      </c>
      <c r="G2807" s="721"/>
      <c r="H2807" s="726" t="str">
        <f t="shared" ca="1" si="184"/>
        <v/>
      </c>
      <c r="I2807" s="726" t="str">
        <f t="shared" ca="1" si="185"/>
        <v/>
      </c>
    </row>
    <row r="2808" spans="1:9" x14ac:dyDescent="0.35">
      <c r="A2808" s="721" t="b">
        <f t="shared" ca="1" si="183"/>
        <v>0</v>
      </c>
      <c r="B2808" s="732" t="str">
        <f ca="1">IF(COUNTA(G$2253:G2807)=1,"",OFFSET(B2808,-COUNTA(G$2253:G2807)+1,0))</f>
        <v>a1b1R000008yMiqQAE</v>
      </c>
      <c r="C2808" s="734">
        <f ca="1">IF(COUNTA(G$2253:G2807)=1,"",OFFSET(C2808,-COUNTA(G$2253:G2807)+1,0))</f>
        <v>13</v>
      </c>
      <c r="D2808" s="721">
        <f t="shared" si="180"/>
        <v>73</v>
      </c>
      <c r="E2808" s="721">
        <f t="shared" ca="1" si="181"/>
        <v>1</v>
      </c>
      <c r="F2808" s="721">
        <f t="shared" ca="1" si="182"/>
        <v>21</v>
      </c>
      <c r="G2808" s="721"/>
      <c r="H2808" s="726" t="str">
        <f t="shared" ca="1" si="184"/>
        <v/>
      </c>
      <c r="I2808" s="726" t="str">
        <f t="shared" ca="1" si="185"/>
        <v/>
      </c>
    </row>
    <row r="2809" spans="1:9" x14ac:dyDescent="0.35">
      <c r="A2809" s="721" t="b">
        <f t="shared" ca="1" si="183"/>
        <v>0</v>
      </c>
      <c r="B2809" s="732" t="str">
        <f ca="1">IF(COUNTA(G$2253:G2808)=1,"",OFFSET(B2809,-COUNTA(G$2253:G2808)+1,0))</f>
        <v>a1b1R000008yMk8QAE</v>
      </c>
      <c r="C2809" s="734">
        <f ca="1">IF(COUNTA(G$2253:G2808)=1,"",OFFSET(C2809,-COUNTA(G$2253:G2808)+1,0))</f>
        <v>13</v>
      </c>
      <c r="D2809" s="721">
        <f t="shared" si="180"/>
        <v>74</v>
      </c>
      <c r="E2809" s="721">
        <f t="shared" ca="1" si="181"/>
        <v>2</v>
      </c>
      <c r="F2809" s="721">
        <f t="shared" ca="1" si="182"/>
        <v>21</v>
      </c>
      <c r="G2809" s="721"/>
      <c r="H2809" s="726" t="str">
        <f t="shared" ca="1" si="184"/>
        <v/>
      </c>
      <c r="I2809" s="726" t="str">
        <f t="shared" ca="1" si="185"/>
        <v/>
      </c>
    </row>
    <row r="2810" spans="1:9" x14ac:dyDescent="0.35">
      <c r="A2810" s="721" t="b">
        <f t="shared" ca="1" si="183"/>
        <v>0</v>
      </c>
      <c r="B2810" s="732" t="str">
        <f ca="1">IF(COUNTA(G$2253:G2809)=1,"",OFFSET(B2810,-COUNTA(G$2253:G2809)+1,0))</f>
        <v>a1b1R000008yMlQQAU</v>
      </c>
      <c r="C2810" s="734">
        <f ca="1">IF(COUNTA(G$2253:G2809)=1,"",OFFSET(C2810,-COUNTA(G$2253:G2809)+1,0))</f>
        <v>13</v>
      </c>
      <c r="D2810" s="721">
        <f t="shared" si="180"/>
        <v>75</v>
      </c>
      <c r="E2810" s="721">
        <f t="shared" ca="1" si="181"/>
        <v>3</v>
      </c>
      <c r="F2810" s="721">
        <f t="shared" ca="1" si="182"/>
        <v>21</v>
      </c>
      <c r="G2810" s="721"/>
      <c r="H2810" s="726" t="str">
        <f t="shared" ca="1" si="184"/>
        <v/>
      </c>
      <c r="I2810" s="726" t="str">
        <f t="shared" ca="1" si="185"/>
        <v/>
      </c>
    </row>
    <row r="2811" spans="1:9" x14ac:dyDescent="0.35">
      <c r="A2811" s="721" t="b">
        <f t="shared" ca="1" si="183"/>
        <v>0</v>
      </c>
      <c r="B2811" s="732" t="str">
        <f ca="1">IF(COUNTA(G$2253:G2810)=1,"",OFFSET(B2811,-COUNTA(G$2253:G2810)+1,0))</f>
        <v>a1b1R000008yMmiQAE</v>
      </c>
      <c r="C2811" s="734">
        <f ca="1">IF(COUNTA(G$2253:G2810)=1,"",OFFSET(C2811,-COUNTA(G$2253:G2810)+1,0))</f>
        <v>13</v>
      </c>
      <c r="D2811" s="721">
        <f t="shared" si="180"/>
        <v>76</v>
      </c>
      <c r="E2811" s="721">
        <f t="shared" ca="1" si="181"/>
        <v>4</v>
      </c>
      <c r="F2811" s="721">
        <f t="shared" ca="1" si="182"/>
        <v>21</v>
      </c>
      <c r="G2811" s="721"/>
      <c r="H2811" s="726" t="str">
        <f t="shared" ca="1" si="184"/>
        <v/>
      </c>
      <c r="I2811" s="726" t="str">
        <f t="shared" ca="1" si="185"/>
        <v/>
      </c>
    </row>
    <row r="2812" spans="1:9" x14ac:dyDescent="0.35">
      <c r="A2812" s="721" t="b">
        <f t="shared" ca="1" si="183"/>
        <v>0</v>
      </c>
      <c r="B2812" s="732" t="str">
        <f ca="1">IF(COUNTA(G$2253:G2811)=1,"",OFFSET(B2812,-COUNTA(G$2253:G2811)+1,0))</f>
        <v>a1b1R000008yMo0QAE</v>
      </c>
      <c r="C2812" s="734">
        <f ca="1">IF(COUNTA(G$2253:G2811)=1,"",OFFSET(C2812,-COUNTA(G$2253:G2811)+1,0))</f>
        <v>13</v>
      </c>
      <c r="D2812" s="721">
        <f t="shared" si="180"/>
        <v>77</v>
      </c>
      <c r="E2812" s="721">
        <f t="shared" ca="1" si="181"/>
        <v>5</v>
      </c>
      <c r="F2812" s="721">
        <f t="shared" ca="1" si="182"/>
        <v>21</v>
      </c>
      <c r="G2812" s="721"/>
      <c r="H2812" s="726" t="str">
        <f t="shared" ca="1" si="184"/>
        <v/>
      </c>
      <c r="I2812" s="726" t="str">
        <f t="shared" ca="1" si="185"/>
        <v/>
      </c>
    </row>
    <row r="2813" spans="1:9" x14ac:dyDescent="0.35">
      <c r="A2813" s="721" t="b">
        <f t="shared" ca="1" si="183"/>
        <v>0</v>
      </c>
      <c r="B2813" s="732" t="str">
        <f ca="1">IF(COUNTA(G$2253:G2812)=1,"",OFFSET(B2813,-COUNTA(G$2253:G2812)+1,0))</f>
        <v>a1b1R000008yMpIQAU</v>
      </c>
      <c r="C2813" s="734">
        <f ca="1">IF(COUNTA(G$2253:G2812)=1,"",OFFSET(C2813,-COUNTA(G$2253:G2812)+1,0))</f>
        <v>13</v>
      </c>
      <c r="D2813" s="721">
        <f t="shared" si="180"/>
        <v>78</v>
      </c>
      <c r="E2813" s="721">
        <f t="shared" ca="1" si="181"/>
        <v>6</v>
      </c>
      <c r="F2813" s="721">
        <f t="shared" ca="1" si="182"/>
        <v>21</v>
      </c>
      <c r="G2813" s="721"/>
      <c r="H2813" s="726" t="str">
        <f t="shared" ca="1" si="184"/>
        <v/>
      </c>
      <c r="I2813" s="726" t="str">
        <f t="shared" ca="1" si="185"/>
        <v/>
      </c>
    </row>
    <row r="2814" spans="1:9" x14ac:dyDescent="0.35">
      <c r="A2814" s="721" t="b">
        <f t="shared" ca="1" si="183"/>
        <v>0</v>
      </c>
      <c r="B2814" s="732" t="str">
        <f ca="1">IF(COUNTA(G$2253:G2813)=1,"",OFFSET(B2814,-COUNTA(G$2253:G2813)+1,0))</f>
        <v>a1b1R000008yMirQAE</v>
      </c>
      <c r="C2814" s="734">
        <f ca="1">IF(COUNTA(G$2253:G2813)=1,"",OFFSET(C2814,-COUNTA(G$2253:G2813)+1,0))</f>
        <v>14</v>
      </c>
      <c r="D2814" s="721">
        <f t="shared" si="180"/>
        <v>79</v>
      </c>
      <c r="E2814" s="721">
        <f t="shared" ca="1" si="181"/>
        <v>1</v>
      </c>
      <c r="F2814" s="721">
        <f t="shared" ca="1" si="182"/>
        <v>22</v>
      </c>
      <c r="G2814" s="721"/>
      <c r="H2814" s="726" t="str">
        <f t="shared" ca="1" si="184"/>
        <v/>
      </c>
      <c r="I2814" s="726" t="str">
        <f t="shared" ca="1" si="185"/>
        <v/>
      </c>
    </row>
    <row r="2815" spans="1:9" x14ac:dyDescent="0.35">
      <c r="A2815" s="721" t="b">
        <f t="shared" ca="1" si="183"/>
        <v>0</v>
      </c>
      <c r="B2815" s="732" t="str">
        <f ca="1">IF(COUNTA(G$2253:G2814)=1,"",OFFSET(B2815,-COUNTA(G$2253:G2814)+1,0))</f>
        <v>a1b1R000008yMk9QAE</v>
      </c>
      <c r="C2815" s="734">
        <f ca="1">IF(COUNTA(G$2253:G2814)=1,"",OFFSET(C2815,-COUNTA(G$2253:G2814)+1,0))</f>
        <v>14</v>
      </c>
      <c r="D2815" s="721">
        <f t="shared" si="180"/>
        <v>80</v>
      </c>
      <c r="E2815" s="721">
        <f t="shared" ca="1" si="181"/>
        <v>2</v>
      </c>
      <c r="F2815" s="721">
        <f t="shared" ca="1" si="182"/>
        <v>22</v>
      </c>
      <c r="G2815" s="721"/>
      <c r="H2815" s="726" t="str">
        <f t="shared" ca="1" si="184"/>
        <v/>
      </c>
      <c r="I2815" s="726" t="str">
        <f t="shared" ca="1" si="185"/>
        <v/>
      </c>
    </row>
    <row r="2816" spans="1:9" x14ac:dyDescent="0.35">
      <c r="A2816" s="721" t="b">
        <f t="shared" ca="1" si="183"/>
        <v>0</v>
      </c>
      <c r="B2816" s="732" t="str">
        <f ca="1">IF(COUNTA(G$2253:G2815)=1,"",OFFSET(B2816,-COUNTA(G$2253:G2815)+1,0))</f>
        <v>a1b1R000008yMlRQAU</v>
      </c>
      <c r="C2816" s="734">
        <f ca="1">IF(COUNTA(G$2253:G2815)=1,"",OFFSET(C2816,-COUNTA(G$2253:G2815)+1,0))</f>
        <v>14</v>
      </c>
      <c r="D2816" s="721">
        <f t="shared" si="180"/>
        <v>81</v>
      </c>
      <c r="E2816" s="721">
        <f t="shared" ca="1" si="181"/>
        <v>3</v>
      </c>
      <c r="F2816" s="721">
        <f t="shared" ca="1" si="182"/>
        <v>22</v>
      </c>
      <c r="G2816" s="721"/>
      <c r="H2816" s="726" t="str">
        <f t="shared" ca="1" si="184"/>
        <v/>
      </c>
      <c r="I2816" s="726" t="str">
        <f t="shared" ca="1" si="185"/>
        <v/>
      </c>
    </row>
    <row r="2817" spans="1:9" x14ac:dyDescent="0.35">
      <c r="A2817" s="721" t="b">
        <f t="shared" ca="1" si="183"/>
        <v>0</v>
      </c>
      <c r="B2817" s="732" t="str">
        <f ca="1">IF(COUNTA(G$2253:G2816)=1,"",OFFSET(B2817,-COUNTA(G$2253:G2816)+1,0))</f>
        <v>a1b1R000008yMmjQAE</v>
      </c>
      <c r="C2817" s="734">
        <f ca="1">IF(COUNTA(G$2253:G2816)=1,"",OFFSET(C2817,-COUNTA(G$2253:G2816)+1,0))</f>
        <v>14</v>
      </c>
      <c r="D2817" s="721">
        <f t="shared" si="180"/>
        <v>82</v>
      </c>
      <c r="E2817" s="721">
        <f t="shared" ca="1" si="181"/>
        <v>4</v>
      </c>
      <c r="F2817" s="721">
        <f t="shared" ca="1" si="182"/>
        <v>22</v>
      </c>
      <c r="G2817" s="721"/>
      <c r="H2817" s="726" t="str">
        <f t="shared" ca="1" si="184"/>
        <v/>
      </c>
      <c r="I2817" s="726" t="str">
        <f t="shared" ca="1" si="185"/>
        <v/>
      </c>
    </row>
    <row r="2818" spans="1:9" x14ac:dyDescent="0.35">
      <c r="A2818" s="721" t="b">
        <f t="shared" ca="1" si="183"/>
        <v>0</v>
      </c>
      <c r="B2818" s="732" t="str">
        <f ca="1">IF(COUNTA(G$2253:G2817)=1,"",OFFSET(B2818,-COUNTA(G$2253:G2817)+1,0))</f>
        <v>a1b1R000008yMo1QAE</v>
      </c>
      <c r="C2818" s="734">
        <f ca="1">IF(COUNTA(G$2253:G2817)=1,"",OFFSET(C2818,-COUNTA(G$2253:G2817)+1,0))</f>
        <v>14</v>
      </c>
      <c r="D2818" s="721">
        <f t="shared" si="180"/>
        <v>83</v>
      </c>
      <c r="E2818" s="721">
        <f t="shared" ca="1" si="181"/>
        <v>5</v>
      </c>
      <c r="F2818" s="721">
        <f t="shared" ca="1" si="182"/>
        <v>22</v>
      </c>
      <c r="G2818" s="721"/>
      <c r="H2818" s="726" t="str">
        <f t="shared" ca="1" si="184"/>
        <v/>
      </c>
      <c r="I2818" s="726" t="str">
        <f t="shared" ca="1" si="185"/>
        <v/>
      </c>
    </row>
    <row r="2819" spans="1:9" x14ac:dyDescent="0.35">
      <c r="A2819" s="721" t="b">
        <f t="shared" ca="1" si="183"/>
        <v>0</v>
      </c>
      <c r="B2819" s="732" t="str">
        <f ca="1">IF(COUNTA(G$2253:G2818)=1,"",OFFSET(B2819,-COUNTA(G$2253:G2818)+1,0))</f>
        <v>a1b1R000008yMpJQAU</v>
      </c>
      <c r="C2819" s="734">
        <f ca="1">IF(COUNTA(G$2253:G2818)=1,"",OFFSET(C2819,-COUNTA(G$2253:G2818)+1,0))</f>
        <v>14</v>
      </c>
      <c r="D2819" s="721">
        <f t="shared" si="180"/>
        <v>84</v>
      </c>
      <c r="E2819" s="721">
        <f t="shared" ca="1" si="181"/>
        <v>6</v>
      </c>
      <c r="F2819" s="721">
        <f t="shared" ca="1" si="182"/>
        <v>22</v>
      </c>
      <c r="G2819" s="721"/>
      <c r="H2819" s="726" t="str">
        <f t="shared" ca="1" si="184"/>
        <v/>
      </c>
      <c r="I2819" s="726" t="str">
        <f t="shared" ca="1" si="185"/>
        <v/>
      </c>
    </row>
    <row r="2820" spans="1:9" x14ac:dyDescent="0.35">
      <c r="A2820" s="721" t="b">
        <f t="shared" ca="1" si="183"/>
        <v>0</v>
      </c>
      <c r="B2820" s="732" t="str">
        <f ca="1">IF(COUNTA(G$2253:G2819)=1,"",OFFSET(B2820,-COUNTA(G$2253:G2819)+1,0))</f>
        <v>a1b1R000008yMisQAE</v>
      </c>
      <c r="C2820" s="734">
        <f ca="1">IF(COUNTA(G$2253:G2819)=1,"",OFFSET(C2820,-COUNTA(G$2253:G2819)+1,0))</f>
        <v>15</v>
      </c>
      <c r="D2820" s="721">
        <f t="shared" si="180"/>
        <v>85</v>
      </c>
      <c r="E2820" s="721">
        <f t="shared" ca="1" si="181"/>
        <v>1</v>
      </c>
      <c r="F2820" s="721">
        <f t="shared" ca="1" si="182"/>
        <v>23</v>
      </c>
      <c r="G2820" s="721"/>
      <c r="H2820" s="726" t="str">
        <f t="shared" ca="1" si="184"/>
        <v/>
      </c>
      <c r="I2820" s="726" t="str">
        <f t="shared" ca="1" si="185"/>
        <v/>
      </c>
    </row>
    <row r="2821" spans="1:9" x14ac:dyDescent="0.35">
      <c r="A2821" s="721" t="b">
        <f t="shared" ca="1" si="183"/>
        <v>0</v>
      </c>
      <c r="B2821" s="732" t="str">
        <f ca="1">IF(COUNTA(G$2253:G2820)=1,"",OFFSET(B2821,-COUNTA(G$2253:G2820)+1,0))</f>
        <v>a1b1R000008yMkAQAU</v>
      </c>
      <c r="C2821" s="734">
        <f ca="1">IF(COUNTA(G$2253:G2820)=1,"",OFFSET(C2821,-COUNTA(G$2253:G2820)+1,0))</f>
        <v>15</v>
      </c>
      <c r="D2821" s="721">
        <f t="shared" si="180"/>
        <v>86</v>
      </c>
      <c r="E2821" s="721">
        <f t="shared" ca="1" si="181"/>
        <v>2</v>
      </c>
      <c r="F2821" s="721">
        <f t="shared" ca="1" si="182"/>
        <v>23</v>
      </c>
      <c r="G2821" s="721"/>
      <c r="H2821" s="726" t="str">
        <f t="shared" ca="1" si="184"/>
        <v/>
      </c>
      <c r="I2821" s="726" t="str">
        <f t="shared" ca="1" si="185"/>
        <v/>
      </c>
    </row>
    <row r="2822" spans="1:9" x14ac:dyDescent="0.35">
      <c r="A2822" s="721" t="b">
        <f t="shared" ca="1" si="183"/>
        <v>0</v>
      </c>
      <c r="B2822" s="732" t="str">
        <f ca="1">IF(COUNTA(G$2253:G2821)=1,"",OFFSET(B2822,-COUNTA(G$2253:G2821)+1,0))</f>
        <v>a1b1R000008yMlSQAU</v>
      </c>
      <c r="C2822" s="734">
        <f ca="1">IF(COUNTA(G$2253:G2821)=1,"",OFFSET(C2822,-COUNTA(G$2253:G2821)+1,0))</f>
        <v>15</v>
      </c>
      <c r="D2822" s="721">
        <f t="shared" si="180"/>
        <v>87</v>
      </c>
      <c r="E2822" s="721">
        <f t="shared" ca="1" si="181"/>
        <v>3</v>
      </c>
      <c r="F2822" s="721">
        <f t="shared" ca="1" si="182"/>
        <v>23</v>
      </c>
      <c r="G2822" s="721"/>
      <c r="H2822" s="726" t="str">
        <f t="shared" ca="1" si="184"/>
        <v/>
      </c>
      <c r="I2822" s="726" t="str">
        <f t="shared" ca="1" si="185"/>
        <v/>
      </c>
    </row>
    <row r="2823" spans="1:9" x14ac:dyDescent="0.35">
      <c r="A2823" s="721" t="b">
        <f t="shared" ca="1" si="183"/>
        <v>0</v>
      </c>
      <c r="B2823" s="732" t="str">
        <f ca="1">IF(COUNTA(G$2253:G2822)=1,"",OFFSET(B2823,-COUNTA(G$2253:G2822)+1,0))</f>
        <v>a1b1R000008yMmkQAE</v>
      </c>
      <c r="C2823" s="734">
        <f ca="1">IF(COUNTA(G$2253:G2822)=1,"",OFFSET(C2823,-COUNTA(G$2253:G2822)+1,0))</f>
        <v>15</v>
      </c>
      <c r="D2823" s="721">
        <f t="shared" si="180"/>
        <v>88</v>
      </c>
      <c r="E2823" s="721">
        <f t="shared" ca="1" si="181"/>
        <v>4</v>
      </c>
      <c r="F2823" s="721">
        <f t="shared" ca="1" si="182"/>
        <v>23</v>
      </c>
      <c r="G2823" s="721"/>
      <c r="H2823" s="726" t="str">
        <f t="shared" ca="1" si="184"/>
        <v/>
      </c>
      <c r="I2823" s="726" t="str">
        <f t="shared" ca="1" si="185"/>
        <v/>
      </c>
    </row>
    <row r="2824" spans="1:9" x14ac:dyDescent="0.35">
      <c r="A2824" s="721" t="b">
        <f t="shared" ca="1" si="183"/>
        <v>0</v>
      </c>
      <c r="B2824" s="732" t="str">
        <f ca="1">IF(COUNTA(G$2253:G2823)=1,"",OFFSET(B2824,-COUNTA(G$2253:G2823)+1,0))</f>
        <v>a1b1R000008yMo2QAE</v>
      </c>
      <c r="C2824" s="734">
        <f ca="1">IF(COUNTA(G$2253:G2823)=1,"",OFFSET(C2824,-COUNTA(G$2253:G2823)+1,0))</f>
        <v>15</v>
      </c>
      <c r="D2824" s="721">
        <f t="shared" si="180"/>
        <v>89</v>
      </c>
      <c r="E2824" s="721">
        <f t="shared" ca="1" si="181"/>
        <v>5</v>
      </c>
      <c r="F2824" s="721">
        <f t="shared" ca="1" si="182"/>
        <v>23</v>
      </c>
      <c r="G2824" s="721"/>
      <c r="H2824" s="726" t="str">
        <f t="shared" ca="1" si="184"/>
        <v/>
      </c>
      <c r="I2824" s="726" t="str">
        <f t="shared" ca="1" si="185"/>
        <v/>
      </c>
    </row>
    <row r="2825" spans="1:9" x14ac:dyDescent="0.35">
      <c r="A2825" s="721" t="b">
        <f t="shared" ca="1" si="183"/>
        <v>0</v>
      </c>
      <c r="B2825" s="732" t="str">
        <f ca="1">IF(COUNTA(G$2253:G2824)=1,"",OFFSET(B2825,-COUNTA(G$2253:G2824)+1,0))</f>
        <v>a1b1R000008yMpKQAU</v>
      </c>
      <c r="C2825" s="734">
        <f ca="1">IF(COUNTA(G$2253:G2824)=1,"",OFFSET(C2825,-COUNTA(G$2253:G2824)+1,0))</f>
        <v>15</v>
      </c>
      <c r="D2825" s="721">
        <f t="shared" si="180"/>
        <v>90</v>
      </c>
      <c r="E2825" s="721">
        <f t="shared" ca="1" si="181"/>
        <v>6</v>
      </c>
      <c r="F2825" s="721">
        <f t="shared" ca="1" si="182"/>
        <v>23</v>
      </c>
      <c r="G2825" s="721"/>
      <c r="H2825" s="726" t="str">
        <f t="shared" ca="1" si="184"/>
        <v/>
      </c>
      <c r="I2825" s="726" t="str">
        <f t="shared" ca="1" si="185"/>
        <v/>
      </c>
    </row>
    <row r="2826" spans="1:9" x14ac:dyDescent="0.35">
      <c r="A2826" s="721" t="b">
        <f t="shared" ca="1" si="183"/>
        <v>0</v>
      </c>
      <c r="B2826" s="732" t="str">
        <f ca="1">IF(COUNTA(G$2253:G2825)=1,"",OFFSET(B2826,-COUNTA(G$2253:G2825)+1,0))</f>
        <v>a1b1R000008yMitQAE</v>
      </c>
      <c r="C2826" s="734">
        <f ca="1">IF(COUNTA(G$2253:G2825)=1,"",OFFSET(C2826,-COUNTA(G$2253:G2825)+1,0))</f>
        <v>16</v>
      </c>
      <c r="D2826" s="721">
        <f t="shared" si="180"/>
        <v>91</v>
      </c>
      <c r="E2826" s="721">
        <f t="shared" ca="1" si="181"/>
        <v>1</v>
      </c>
      <c r="F2826" s="721">
        <f t="shared" ca="1" si="182"/>
        <v>24</v>
      </c>
      <c r="G2826" s="721"/>
      <c r="H2826" s="726" t="str">
        <f t="shared" ca="1" si="184"/>
        <v/>
      </c>
      <c r="I2826" s="726" t="str">
        <f t="shared" ca="1" si="185"/>
        <v/>
      </c>
    </row>
    <row r="2827" spans="1:9" x14ac:dyDescent="0.35">
      <c r="A2827" s="721" t="b">
        <f t="shared" ca="1" si="183"/>
        <v>0</v>
      </c>
      <c r="B2827" s="732" t="str">
        <f ca="1">IF(COUNTA(G$2253:G2826)=1,"",OFFSET(B2827,-COUNTA(G$2253:G2826)+1,0))</f>
        <v>a1b1R000008yMkBQAU</v>
      </c>
      <c r="C2827" s="734">
        <f ca="1">IF(COUNTA(G$2253:G2826)=1,"",OFFSET(C2827,-COUNTA(G$2253:G2826)+1,0))</f>
        <v>16</v>
      </c>
      <c r="D2827" s="721">
        <f t="shared" si="180"/>
        <v>92</v>
      </c>
      <c r="E2827" s="721">
        <f t="shared" ca="1" si="181"/>
        <v>2</v>
      </c>
      <c r="F2827" s="721">
        <f t="shared" ca="1" si="182"/>
        <v>24</v>
      </c>
      <c r="G2827" s="721"/>
      <c r="H2827" s="726" t="str">
        <f t="shared" ca="1" si="184"/>
        <v/>
      </c>
      <c r="I2827" s="726" t="str">
        <f t="shared" ca="1" si="185"/>
        <v/>
      </c>
    </row>
    <row r="2828" spans="1:9" x14ac:dyDescent="0.35">
      <c r="A2828" s="721" t="b">
        <f t="shared" ca="1" si="183"/>
        <v>0</v>
      </c>
      <c r="B2828" s="732" t="str">
        <f ca="1">IF(COUNTA(G$2253:G2827)=1,"",OFFSET(B2828,-COUNTA(G$2253:G2827)+1,0))</f>
        <v>a1b1R000008yMlTQAU</v>
      </c>
      <c r="C2828" s="734">
        <f ca="1">IF(COUNTA(G$2253:G2827)=1,"",OFFSET(C2828,-COUNTA(G$2253:G2827)+1,0))</f>
        <v>16</v>
      </c>
      <c r="D2828" s="721">
        <f t="shared" si="180"/>
        <v>93</v>
      </c>
      <c r="E2828" s="721">
        <f t="shared" ca="1" si="181"/>
        <v>3</v>
      </c>
      <c r="F2828" s="721">
        <f t="shared" ca="1" si="182"/>
        <v>24</v>
      </c>
      <c r="G2828" s="721"/>
      <c r="H2828" s="726" t="str">
        <f t="shared" ca="1" si="184"/>
        <v/>
      </c>
      <c r="I2828" s="726" t="str">
        <f t="shared" ca="1" si="185"/>
        <v/>
      </c>
    </row>
    <row r="2829" spans="1:9" x14ac:dyDescent="0.35">
      <c r="A2829" s="721" t="b">
        <f t="shared" ca="1" si="183"/>
        <v>0</v>
      </c>
      <c r="B2829" s="732" t="str">
        <f ca="1">IF(COUNTA(G$2253:G2828)=1,"",OFFSET(B2829,-COUNTA(G$2253:G2828)+1,0))</f>
        <v>a1b1R000008yMmlQAE</v>
      </c>
      <c r="C2829" s="734">
        <f ca="1">IF(COUNTA(G$2253:G2828)=1,"",OFFSET(C2829,-COUNTA(G$2253:G2828)+1,0))</f>
        <v>16</v>
      </c>
      <c r="D2829" s="721">
        <f t="shared" si="180"/>
        <v>94</v>
      </c>
      <c r="E2829" s="721">
        <f t="shared" ca="1" si="181"/>
        <v>4</v>
      </c>
      <c r="F2829" s="721">
        <f t="shared" ca="1" si="182"/>
        <v>24</v>
      </c>
      <c r="G2829" s="721"/>
      <c r="H2829" s="726" t="str">
        <f t="shared" ca="1" si="184"/>
        <v/>
      </c>
      <c r="I2829" s="726" t="str">
        <f t="shared" ca="1" si="185"/>
        <v/>
      </c>
    </row>
    <row r="2830" spans="1:9" x14ac:dyDescent="0.35">
      <c r="A2830" s="721" t="b">
        <f t="shared" ca="1" si="183"/>
        <v>0</v>
      </c>
      <c r="B2830" s="732" t="str">
        <f ca="1">IF(COUNTA(G$2253:G2829)=1,"",OFFSET(B2830,-COUNTA(G$2253:G2829)+1,0))</f>
        <v>a1b1R000008yMo3QAE</v>
      </c>
      <c r="C2830" s="734">
        <f ca="1">IF(COUNTA(G$2253:G2829)=1,"",OFFSET(C2830,-COUNTA(G$2253:G2829)+1,0))</f>
        <v>16</v>
      </c>
      <c r="D2830" s="721">
        <f t="shared" si="180"/>
        <v>95</v>
      </c>
      <c r="E2830" s="721">
        <f t="shared" ca="1" si="181"/>
        <v>5</v>
      </c>
      <c r="F2830" s="721">
        <f t="shared" ca="1" si="182"/>
        <v>24</v>
      </c>
      <c r="G2830" s="721"/>
      <c r="H2830" s="726" t="str">
        <f t="shared" ca="1" si="184"/>
        <v/>
      </c>
      <c r="I2830" s="726" t="str">
        <f t="shared" ca="1" si="185"/>
        <v/>
      </c>
    </row>
    <row r="2831" spans="1:9" x14ac:dyDescent="0.35">
      <c r="A2831" s="721" t="b">
        <f t="shared" ca="1" si="183"/>
        <v>0</v>
      </c>
      <c r="B2831" s="732" t="str">
        <f ca="1">IF(COUNTA(G$2253:G2830)=1,"",OFFSET(B2831,-COUNTA(G$2253:G2830)+1,0))</f>
        <v>a1b1R000008yMpLQAU</v>
      </c>
      <c r="C2831" s="734">
        <f ca="1">IF(COUNTA(G$2253:G2830)=1,"",OFFSET(C2831,-COUNTA(G$2253:G2830)+1,0))</f>
        <v>16</v>
      </c>
      <c r="D2831" s="721">
        <f t="shared" si="180"/>
        <v>96</v>
      </c>
      <c r="E2831" s="721">
        <f t="shared" ca="1" si="181"/>
        <v>6</v>
      </c>
      <c r="F2831" s="721">
        <f t="shared" ca="1" si="182"/>
        <v>24</v>
      </c>
      <c r="G2831" s="721"/>
      <c r="H2831" s="726" t="str">
        <f t="shared" ca="1" si="184"/>
        <v/>
      </c>
      <c r="I2831" s="726" t="str">
        <f t="shared" ca="1" si="185"/>
        <v/>
      </c>
    </row>
    <row r="2832" spans="1:9" x14ac:dyDescent="0.35">
      <c r="A2832" s="721" t="b">
        <f t="shared" ca="1" si="183"/>
        <v>0</v>
      </c>
      <c r="B2832" s="732" t="str">
        <f ca="1">IF(COUNTA(G$2253:G2831)=1,"",OFFSET(B2832,-COUNTA(G$2253:G2831)+1,0))</f>
        <v>a1b1R000008yMiuQAE</v>
      </c>
      <c r="C2832" s="734">
        <f ca="1">IF(COUNTA(G$2253:G2831)=1,"",OFFSET(C2832,-COUNTA(G$2253:G2831)+1,0))</f>
        <v>17</v>
      </c>
      <c r="D2832" s="721">
        <f t="shared" ref="D2832:D2895" si="186">D2831+1</f>
        <v>97</v>
      </c>
      <c r="E2832" s="721">
        <f t="shared" ref="E2832:E2895" ca="1" si="187">COUNTIF(C2827:C2832,C2832)</f>
        <v>1</v>
      </c>
      <c r="F2832" s="721">
        <f t="shared" ref="F2832:F2895" ca="1" si="188">IF(C2832=1,9,IF(E2831=MAX(E2830:E2832),F2830+1,F2831))</f>
        <v>25</v>
      </c>
      <c r="G2832" s="721"/>
      <c r="H2832" s="726" t="str">
        <f t="shared" ca="1" si="184"/>
        <v/>
      </c>
      <c r="I2832" s="726" t="str">
        <f t="shared" ca="1" si="185"/>
        <v/>
      </c>
    </row>
    <row r="2833" spans="1:9" x14ac:dyDescent="0.35">
      <c r="A2833" s="721" t="b">
        <f t="shared" ca="1" si="183"/>
        <v>0</v>
      </c>
      <c r="B2833" s="732" t="str">
        <f ca="1">IF(COUNTA(G$2253:G2832)=1,"",OFFSET(B2833,-COUNTA(G$2253:G2832)+1,0))</f>
        <v>a1b1R000008yMkCQAU</v>
      </c>
      <c r="C2833" s="734">
        <f ca="1">IF(COUNTA(G$2253:G2832)=1,"",OFFSET(C2833,-COUNTA(G$2253:G2832)+1,0))</f>
        <v>17</v>
      </c>
      <c r="D2833" s="721">
        <f t="shared" si="186"/>
        <v>98</v>
      </c>
      <c r="E2833" s="721">
        <f t="shared" ca="1" si="187"/>
        <v>2</v>
      </c>
      <c r="F2833" s="721">
        <f t="shared" ca="1" si="188"/>
        <v>25</v>
      </c>
      <c r="G2833" s="721"/>
      <c r="H2833" s="726" t="str">
        <f t="shared" ca="1" si="184"/>
        <v/>
      </c>
      <c r="I2833" s="726" t="str">
        <f t="shared" ca="1" si="185"/>
        <v/>
      </c>
    </row>
    <row r="2834" spans="1:9" x14ac:dyDescent="0.35">
      <c r="A2834" s="721" t="b">
        <f t="shared" ca="1" si="183"/>
        <v>0</v>
      </c>
      <c r="B2834" s="732" t="str">
        <f ca="1">IF(COUNTA(G$2253:G2833)=1,"",OFFSET(B2834,-COUNTA(G$2253:G2833)+1,0))</f>
        <v>a1b1R000008yMlUQAU</v>
      </c>
      <c r="C2834" s="734">
        <f ca="1">IF(COUNTA(G$2253:G2833)=1,"",OFFSET(C2834,-COUNTA(G$2253:G2833)+1,0))</f>
        <v>17</v>
      </c>
      <c r="D2834" s="721">
        <f t="shared" si="186"/>
        <v>99</v>
      </c>
      <c r="E2834" s="721">
        <f t="shared" ca="1" si="187"/>
        <v>3</v>
      </c>
      <c r="F2834" s="721">
        <f t="shared" ca="1" si="188"/>
        <v>25</v>
      </c>
      <c r="G2834" s="721"/>
      <c r="H2834" s="726" t="str">
        <f t="shared" ca="1" si="184"/>
        <v/>
      </c>
      <c r="I2834" s="726" t="str">
        <f t="shared" ca="1" si="185"/>
        <v/>
      </c>
    </row>
    <row r="2835" spans="1:9" x14ac:dyDescent="0.35">
      <c r="A2835" s="721" t="b">
        <f t="shared" ca="1" si="183"/>
        <v>0</v>
      </c>
      <c r="B2835" s="732" t="str">
        <f ca="1">IF(COUNTA(G$2253:G2834)=1,"",OFFSET(B2835,-COUNTA(G$2253:G2834)+1,0))</f>
        <v>a1b1R000008yMmmQAE</v>
      </c>
      <c r="C2835" s="734">
        <f ca="1">IF(COUNTA(G$2253:G2834)=1,"",OFFSET(C2835,-COUNTA(G$2253:G2834)+1,0))</f>
        <v>17</v>
      </c>
      <c r="D2835" s="721">
        <f t="shared" si="186"/>
        <v>100</v>
      </c>
      <c r="E2835" s="721">
        <f t="shared" ca="1" si="187"/>
        <v>4</v>
      </c>
      <c r="F2835" s="721">
        <f t="shared" ca="1" si="188"/>
        <v>25</v>
      </c>
      <c r="G2835" s="721"/>
      <c r="H2835" s="726" t="str">
        <f t="shared" ca="1" si="184"/>
        <v/>
      </c>
      <c r="I2835" s="726" t="str">
        <f t="shared" ca="1" si="185"/>
        <v/>
      </c>
    </row>
    <row r="2836" spans="1:9" x14ac:dyDescent="0.35">
      <c r="A2836" s="721" t="b">
        <f t="shared" ca="1" si="183"/>
        <v>0</v>
      </c>
      <c r="B2836" s="732" t="str">
        <f ca="1">IF(COUNTA(G$2253:G2835)=1,"",OFFSET(B2836,-COUNTA(G$2253:G2835)+1,0))</f>
        <v>a1b1R000008yMo4QAE</v>
      </c>
      <c r="C2836" s="734">
        <f ca="1">IF(COUNTA(G$2253:G2835)=1,"",OFFSET(C2836,-COUNTA(G$2253:G2835)+1,0))</f>
        <v>17</v>
      </c>
      <c r="D2836" s="721">
        <f t="shared" si="186"/>
        <v>101</v>
      </c>
      <c r="E2836" s="721">
        <f t="shared" ca="1" si="187"/>
        <v>5</v>
      </c>
      <c r="F2836" s="721">
        <f t="shared" ca="1" si="188"/>
        <v>25</v>
      </c>
      <c r="G2836" s="721"/>
      <c r="H2836" s="726" t="str">
        <f t="shared" ca="1" si="184"/>
        <v/>
      </c>
      <c r="I2836" s="726" t="str">
        <f t="shared" ca="1" si="185"/>
        <v/>
      </c>
    </row>
    <row r="2837" spans="1:9" x14ac:dyDescent="0.35">
      <c r="A2837" s="721" t="b">
        <f t="shared" ca="1" si="183"/>
        <v>0</v>
      </c>
      <c r="B2837" s="732" t="str">
        <f ca="1">IF(COUNTA(G$2253:G2836)=1,"",OFFSET(B2837,-COUNTA(G$2253:G2836)+1,0))</f>
        <v>a1b1R000008yMpMQAU</v>
      </c>
      <c r="C2837" s="734">
        <f ca="1">IF(COUNTA(G$2253:G2836)=1,"",OFFSET(C2837,-COUNTA(G$2253:G2836)+1,0))</f>
        <v>17</v>
      </c>
      <c r="D2837" s="721">
        <f t="shared" si="186"/>
        <v>102</v>
      </c>
      <c r="E2837" s="721">
        <f t="shared" ca="1" si="187"/>
        <v>6</v>
      </c>
      <c r="F2837" s="721">
        <f t="shared" ca="1" si="188"/>
        <v>25</v>
      </c>
      <c r="G2837" s="721"/>
      <c r="H2837" s="726" t="str">
        <f t="shared" ca="1" si="184"/>
        <v/>
      </c>
      <c r="I2837" s="726" t="str">
        <f t="shared" ca="1" si="185"/>
        <v/>
      </c>
    </row>
    <row r="2838" spans="1:9" x14ac:dyDescent="0.35">
      <c r="A2838" s="721" t="b">
        <f t="shared" ca="1" si="183"/>
        <v>0</v>
      </c>
      <c r="B2838" s="732" t="str">
        <f ca="1">IF(COUNTA(G$2253:G2837)=1,"",OFFSET(B2838,-COUNTA(G$2253:G2837)+1,0))</f>
        <v>a1b1R000008yMivQAE</v>
      </c>
      <c r="C2838" s="734">
        <f ca="1">IF(COUNTA(G$2253:G2837)=1,"",OFFSET(C2838,-COUNTA(G$2253:G2837)+1,0))</f>
        <v>18</v>
      </c>
      <c r="D2838" s="721">
        <f t="shared" si="186"/>
        <v>103</v>
      </c>
      <c r="E2838" s="721">
        <f t="shared" ca="1" si="187"/>
        <v>1</v>
      </c>
      <c r="F2838" s="721">
        <f t="shared" ca="1" si="188"/>
        <v>26</v>
      </c>
      <c r="G2838" s="721"/>
      <c r="H2838" s="726" t="str">
        <f t="shared" ca="1" si="184"/>
        <v/>
      </c>
      <c r="I2838" s="726" t="str">
        <f t="shared" ca="1" si="185"/>
        <v/>
      </c>
    </row>
    <row r="2839" spans="1:9" x14ac:dyDescent="0.35">
      <c r="A2839" s="721" t="b">
        <f t="shared" ca="1" si="183"/>
        <v>0</v>
      </c>
      <c r="B2839" s="732" t="str">
        <f ca="1">IF(COUNTA(G$2253:G2838)=1,"",OFFSET(B2839,-COUNTA(G$2253:G2838)+1,0))</f>
        <v>a1b1R000008yMkDQAU</v>
      </c>
      <c r="C2839" s="734">
        <f ca="1">IF(COUNTA(G$2253:G2838)=1,"",OFFSET(C2839,-COUNTA(G$2253:G2838)+1,0))</f>
        <v>18</v>
      </c>
      <c r="D2839" s="721">
        <f t="shared" si="186"/>
        <v>104</v>
      </c>
      <c r="E2839" s="721">
        <f t="shared" ca="1" si="187"/>
        <v>2</v>
      </c>
      <c r="F2839" s="721">
        <f t="shared" ca="1" si="188"/>
        <v>26</v>
      </c>
      <c r="G2839" s="721"/>
      <c r="H2839" s="726" t="str">
        <f t="shared" ca="1" si="184"/>
        <v/>
      </c>
      <c r="I2839" s="726" t="str">
        <f t="shared" ca="1" si="185"/>
        <v/>
      </c>
    </row>
    <row r="2840" spans="1:9" x14ac:dyDescent="0.35">
      <c r="A2840" s="721" t="b">
        <f t="shared" ca="1" si="183"/>
        <v>0</v>
      </c>
      <c r="B2840" s="732" t="str">
        <f ca="1">IF(COUNTA(G$2253:G2839)=1,"",OFFSET(B2840,-COUNTA(G$2253:G2839)+1,0))</f>
        <v>a1b1R000008yMlVQAU</v>
      </c>
      <c r="C2840" s="734">
        <f ca="1">IF(COUNTA(G$2253:G2839)=1,"",OFFSET(C2840,-COUNTA(G$2253:G2839)+1,0))</f>
        <v>18</v>
      </c>
      <c r="D2840" s="721">
        <f t="shared" si="186"/>
        <v>105</v>
      </c>
      <c r="E2840" s="721">
        <f t="shared" ca="1" si="187"/>
        <v>3</v>
      </c>
      <c r="F2840" s="721">
        <f t="shared" ca="1" si="188"/>
        <v>26</v>
      </c>
      <c r="G2840" s="721"/>
      <c r="H2840" s="726" t="str">
        <f t="shared" ca="1" si="184"/>
        <v/>
      </c>
      <c r="I2840" s="726" t="str">
        <f t="shared" ca="1" si="185"/>
        <v/>
      </c>
    </row>
    <row r="2841" spans="1:9" x14ac:dyDescent="0.35">
      <c r="A2841" s="721" t="b">
        <f t="shared" ca="1" si="183"/>
        <v>0</v>
      </c>
      <c r="B2841" s="732" t="str">
        <f ca="1">IF(COUNTA(G$2253:G2840)=1,"",OFFSET(B2841,-COUNTA(G$2253:G2840)+1,0))</f>
        <v>a1b1R000008yMmnQAE</v>
      </c>
      <c r="C2841" s="734">
        <f ca="1">IF(COUNTA(G$2253:G2840)=1,"",OFFSET(C2841,-COUNTA(G$2253:G2840)+1,0))</f>
        <v>18</v>
      </c>
      <c r="D2841" s="721">
        <f t="shared" si="186"/>
        <v>106</v>
      </c>
      <c r="E2841" s="721">
        <f t="shared" ca="1" si="187"/>
        <v>4</v>
      </c>
      <c r="F2841" s="721">
        <f t="shared" ca="1" si="188"/>
        <v>26</v>
      </c>
      <c r="G2841" s="721"/>
      <c r="H2841" s="726" t="str">
        <f t="shared" ca="1" si="184"/>
        <v/>
      </c>
      <c r="I2841" s="726" t="str">
        <f t="shared" ca="1" si="185"/>
        <v/>
      </c>
    </row>
    <row r="2842" spans="1:9" x14ac:dyDescent="0.35">
      <c r="A2842" s="721" t="b">
        <f t="shared" ca="1" si="183"/>
        <v>0</v>
      </c>
      <c r="B2842" s="732" t="str">
        <f ca="1">IF(COUNTA(G$2253:G2841)=1,"",OFFSET(B2842,-COUNTA(G$2253:G2841)+1,0))</f>
        <v>a1b1R000008yMo5QAE</v>
      </c>
      <c r="C2842" s="734">
        <f ca="1">IF(COUNTA(G$2253:G2841)=1,"",OFFSET(C2842,-COUNTA(G$2253:G2841)+1,0))</f>
        <v>18</v>
      </c>
      <c r="D2842" s="721">
        <f t="shared" si="186"/>
        <v>107</v>
      </c>
      <c r="E2842" s="721">
        <f t="shared" ca="1" si="187"/>
        <v>5</v>
      </c>
      <c r="F2842" s="721">
        <f t="shared" ca="1" si="188"/>
        <v>26</v>
      </c>
      <c r="G2842" s="721"/>
      <c r="H2842" s="726" t="str">
        <f t="shared" ca="1" si="184"/>
        <v/>
      </c>
      <c r="I2842" s="726" t="str">
        <f t="shared" ca="1" si="185"/>
        <v/>
      </c>
    </row>
    <row r="2843" spans="1:9" x14ac:dyDescent="0.35">
      <c r="A2843" s="721" t="b">
        <f t="shared" ca="1" si="183"/>
        <v>0</v>
      </c>
      <c r="B2843" s="732" t="str">
        <f ca="1">IF(COUNTA(G$2253:G2842)=1,"",OFFSET(B2843,-COUNTA(G$2253:G2842)+1,0))</f>
        <v>a1b1R000008yMpNQAU</v>
      </c>
      <c r="C2843" s="734">
        <f ca="1">IF(COUNTA(G$2253:G2842)=1,"",OFFSET(C2843,-COUNTA(G$2253:G2842)+1,0))</f>
        <v>18</v>
      </c>
      <c r="D2843" s="721">
        <f t="shared" si="186"/>
        <v>108</v>
      </c>
      <c r="E2843" s="721">
        <f t="shared" ca="1" si="187"/>
        <v>6</v>
      </c>
      <c r="F2843" s="721">
        <f t="shared" ca="1" si="188"/>
        <v>26</v>
      </c>
      <c r="G2843" s="721"/>
      <c r="H2843" s="726" t="str">
        <f t="shared" ca="1" si="184"/>
        <v/>
      </c>
      <c r="I2843" s="726" t="str">
        <f t="shared" ca="1" si="185"/>
        <v/>
      </c>
    </row>
    <row r="2844" spans="1:9" x14ac:dyDescent="0.35">
      <c r="A2844" s="721" t="b">
        <f t="shared" ca="1" si="183"/>
        <v>0</v>
      </c>
      <c r="B2844" s="732" t="str">
        <f ca="1">IF(COUNTA(G$2253:G2843)=1,"",OFFSET(B2844,-COUNTA(G$2253:G2843)+1,0))</f>
        <v>a1b1R000008yMiwQAE</v>
      </c>
      <c r="C2844" s="734">
        <f ca="1">IF(COUNTA(G$2253:G2843)=1,"",OFFSET(C2844,-COUNTA(G$2253:G2843)+1,0))</f>
        <v>19</v>
      </c>
      <c r="D2844" s="721">
        <f t="shared" si="186"/>
        <v>109</v>
      </c>
      <c r="E2844" s="721">
        <f t="shared" ca="1" si="187"/>
        <v>1</v>
      </c>
      <c r="F2844" s="721">
        <f t="shared" ca="1" si="188"/>
        <v>27</v>
      </c>
      <c r="G2844" s="721"/>
      <c r="H2844" s="726" t="str">
        <f t="shared" ca="1" si="184"/>
        <v/>
      </c>
      <c r="I2844" s="726" t="str">
        <f t="shared" ca="1" si="185"/>
        <v/>
      </c>
    </row>
    <row r="2845" spans="1:9" x14ac:dyDescent="0.35">
      <c r="A2845" s="721" t="b">
        <f t="shared" ca="1" si="183"/>
        <v>0</v>
      </c>
      <c r="B2845" s="732" t="str">
        <f ca="1">IF(COUNTA(G$2253:G2844)=1,"",OFFSET(B2845,-COUNTA(G$2253:G2844)+1,0))</f>
        <v>a1b1R000008yMkEQAU</v>
      </c>
      <c r="C2845" s="734">
        <f ca="1">IF(COUNTA(G$2253:G2844)=1,"",OFFSET(C2845,-COUNTA(G$2253:G2844)+1,0))</f>
        <v>19</v>
      </c>
      <c r="D2845" s="721">
        <f t="shared" si="186"/>
        <v>110</v>
      </c>
      <c r="E2845" s="721">
        <f t="shared" ca="1" si="187"/>
        <v>2</v>
      </c>
      <c r="F2845" s="721">
        <f t="shared" ca="1" si="188"/>
        <v>27</v>
      </c>
      <c r="G2845" s="721"/>
      <c r="H2845" s="726" t="str">
        <f t="shared" ca="1" si="184"/>
        <v/>
      </c>
      <c r="I2845" s="726" t="str">
        <f t="shared" ca="1" si="185"/>
        <v/>
      </c>
    </row>
    <row r="2846" spans="1:9" x14ac:dyDescent="0.35">
      <c r="A2846" s="721" t="b">
        <f t="shared" ca="1" si="183"/>
        <v>0</v>
      </c>
      <c r="B2846" s="732" t="str">
        <f ca="1">IF(COUNTA(G$2253:G2845)=1,"",OFFSET(B2846,-COUNTA(G$2253:G2845)+1,0))</f>
        <v>a1b1R000008yMlWQAU</v>
      </c>
      <c r="C2846" s="734">
        <f ca="1">IF(COUNTA(G$2253:G2845)=1,"",OFFSET(C2846,-COUNTA(G$2253:G2845)+1,0))</f>
        <v>19</v>
      </c>
      <c r="D2846" s="721">
        <f t="shared" si="186"/>
        <v>111</v>
      </c>
      <c r="E2846" s="721">
        <f t="shared" ca="1" si="187"/>
        <v>3</v>
      </c>
      <c r="F2846" s="721">
        <f t="shared" ca="1" si="188"/>
        <v>27</v>
      </c>
      <c r="G2846" s="721"/>
      <c r="H2846" s="726" t="str">
        <f t="shared" ca="1" si="184"/>
        <v/>
      </c>
      <c r="I2846" s="726" t="str">
        <f t="shared" ca="1" si="185"/>
        <v/>
      </c>
    </row>
    <row r="2847" spans="1:9" x14ac:dyDescent="0.35">
      <c r="A2847" s="721" t="b">
        <f t="shared" ca="1" si="183"/>
        <v>0</v>
      </c>
      <c r="B2847" s="732" t="str">
        <f ca="1">IF(COUNTA(G$2253:G2846)=1,"",OFFSET(B2847,-COUNTA(G$2253:G2846)+1,0))</f>
        <v>a1b1R000008yMmoQAE</v>
      </c>
      <c r="C2847" s="734">
        <f ca="1">IF(COUNTA(G$2253:G2846)=1,"",OFFSET(C2847,-COUNTA(G$2253:G2846)+1,0))</f>
        <v>19</v>
      </c>
      <c r="D2847" s="721">
        <f t="shared" si="186"/>
        <v>112</v>
      </c>
      <c r="E2847" s="721">
        <f t="shared" ca="1" si="187"/>
        <v>4</v>
      </c>
      <c r="F2847" s="721">
        <f t="shared" ca="1" si="188"/>
        <v>27</v>
      </c>
      <c r="G2847" s="721"/>
      <c r="H2847" s="726" t="str">
        <f t="shared" ca="1" si="184"/>
        <v/>
      </c>
      <c r="I2847" s="726" t="str">
        <f t="shared" ca="1" si="185"/>
        <v/>
      </c>
    </row>
    <row r="2848" spans="1:9" x14ac:dyDescent="0.35">
      <c r="A2848" s="721" t="b">
        <f t="shared" ca="1" si="183"/>
        <v>0</v>
      </c>
      <c r="B2848" s="732" t="str">
        <f ca="1">IF(COUNTA(G$2253:G2847)=1,"",OFFSET(B2848,-COUNTA(G$2253:G2847)+1,0))</f>
        <v>a1b1R000008yMo6QAE</v>
      </c>
      <c r="C2848" s="734">
        <f ca="1">IF(COUNTA(G$2253:G2847)=1,"",OFFSET(C2848,-COUNTA(G$2253:G2847)+1,0))</f>
        <v>19</v>
      </c>
      <c r="D2848" s="721">
        <f t="shared" si="186"/>
        <v>113</v>
      </c>
      <c r="E2848" s="721">
        <f t="shared" ca="1" si="187"/>
        <v>5</v>
      </c>
      <c r="F2848" s="721">
        <f t="shared" ca="1" si="188"/>
        <v>27</v>
      </c>
      <c r="G2848" s="721"/>
      <c r="H2848" s="726" t="str">
        <f t="shared" ca="1" si="184"/>
        <v/>
      </c>
      <c r="I2848" s="726" t="str">
        <f t="shared" ca="1" si="185"/>
        <v/>
      </c>
    </row>
    <row r="2849" spans="1:9" x14ac:dyDescent="0.35">
      <c r="A2849" s="721" t="b">
        <f t="shared" ca="1" si="183"/>
        <v>0</v>
      </c>
      <c r="B2849" s="732" t="str">
        <f ca="1">IF(COUNTA(G$2253:G2848)=1,"",OFFSET(B2849,-COUNTA(G$2253:G2848)+1,0))</f>
        <v>a1b1R000008yMpOQAU</v>
      </c>
      <c r="C2849" s="734">
        <f ca="1">IF(COUNTA(G$2253:G2848)=1,"",OFFSET(C2849,-COUNTA(G$2253:G2848)+1,0))</f>
        <v>19</v>
      </c>
      <c r="D2849" s="721">
        <f t="shared" si="186"/>
        <v>114</v>
      </c>
      <c r="E2849" s="721">
        <f t="shared" ca="1" si="187"/>
        <v>6</v>
      </c>
      <c r="F2849" s="721">
        <f t="shared" ca="1" si="188"/>
        <v>27</v>
      </c>
      <c r="G2849" s="721"/>
      <c r="H2849" s="726" t="str">
        <f t="shared" ca="1" si="184"/>
        <v/>
      </c>
      <c r="I2849" s="726" t="str">
        <f t="shared" ca="1" si="185"/>
        <v/>
      </c>
    </row>
    <row r="2850" spans="1:9" x14ac:dyDescent="0.35">
      <c r="A2850" s="721" t="b">
        <f t="shared" ca="1" si="183"/>
        <v>0</v>
      </c>
      <c r="B2850" s="732" t="str">
        <f ca="1">IF(COUNTA(G$2253:G2849)=1,"",OFFSET(B2850,-COUNTA(G$2253:G2849)+1,0))</f>
        <v>a1b1R000008yMixQAE</v>
      </c>
      <c r="C2850" s="734">
        <f ca="1">IF(COUNTA(G$2253:G2849)=1,"",OFFSET(C2850,-COUNTA(G$2253:G2849)+1,0))</f>
        <v>20</v>
      </c>
      <c r="D2850" s="721">
        <f t="shared" si="186"/>
        <v>115</v>
      </c>
      <c r="E2850" s="721">
        <f t="shared" ca="1" si="187"/>
        <v>1</v>
      </c>
      <c r="F2850" s="721">
        <f t="shared" ca="1" si="188"/>
        <v>28</v>
      </c>
      <c r="G2850" s="721"/>
      <c r="H2850" s="726" t="str">
        <f t="shared" ca="1" si="184"/>
        <v/>
      </c>
      <c r="I2850" s="726" t="str">
        <f t="shared" ca="1" si="185"/>
        <v/>
      </c>
    </row>
    <row r="2851" spans="1:9" x14ac:dyDescent="0.35">
      <c r="A2851" s="721" t="b">
        <f t="shared" ca="1" si="183"/>
        <v>0</v>
      </c>
      <c r="B2851" s="732" t="str">
        <f ca="1">IF(COUNTA(G$2253:G2850)=1,"",OFFSET(B2851,-COUNTA(G$2253:G2850)+1,0))</f>
        <v>a1b1R000008yMkFQAU</v>
      </c>
      <c r="C2851" s="734">
        <f ca="1">IF(COUNTA(G$2253:G2850)=1,"",OFFSET(C2851,-COUNTA(G$2253:G2850)+1,0))</f>
        <v>20</v>
      </c>
      <c r="D2851" s="721">
        <f t="shared" si="186"/>
        <v>116</v>
      </c>
      <c r="E2851" s="721">
        <f t="shared" ca="1" si="187"/>
        <v>2</v>
      </c>
      <c r="F2851" s="721">
        <f t="shared" ca="1" si="188"/>
        <v>28</v>
      </c>
      <c r="G2851" s="721"/>
      <c r="H2851" s="726" t="str">
        <f t="shared" ca="1" si="184"/>
        <v/>
      </c>
      <c r="I2851" s="726" t="str">
        <f t="shared" ca="1" si="185"/>
        <v/>
      </c>
    </row>
    <row r="2852" spans="1:9" x14ac:dyDescent="0.35">
      <c r="A2852" s="721" t="b">
        <f t="shared" ca="1" si="183"/>
        <v>0</v>
      </c>
      <c r="B2852" s="732" t="str">
        <f ca="1">IF(COUNTA(G$2253:G2851)=1,"",OFFSET(B2852,-COUNTA(G$2253:G2851)+1,0))</f>
        <v>a1b1R000008yMlXQAU</v>
      </c>
      <c r="C2852" s="734">
        <f ca="1">IF(COUNTA(G$2253:G2851)=1,"",OFFSET(C2852,-COUNTA(G$2253:G2851)+1,0))</f>
        <v>20</v>
      </c>
      <c r="D2852" s="721">
        <f t="shared" si="186"/>
        <v>117</v>
      </c>
      <c r="E2852" s="721">
        <f t="shared" ca="1" si="187"/>
        <v>3</v>
      </c>
      <c r="F2852" s="721">
        <f t="shared" ca="1" si="188"/>
        <v>28</v>
      </c>
      <c r="G2852" s="721"/>
      <c r="H2852" s="726" t="str">
        <f t="shared" ca="1" si="184"/>
        <v/>
      </c>
      <c r="I2852" s="726" t="str">
        <f t="shared" ca="1" si="185"/>
        <v/>
      </c>
    </row>
    <row r="2853" spans="1:9" x14ac:dyDescent="0.35">
      <c r="A2853" s="721" t="b">
        <f t="shared" ca="1" si="183"/>
        <v>0</v>
      </c>
      <c r="B2853" s="732" t="str">
        <f ca="1">IF(COUNTA(G$2253:G2852)=1,"",OFFSET(B2853,-COUNTA(G$2253:G2852)+1,0))</f>
        <v>a1b1R000008yMmpQAE</v>
      </c>
      <c r="C2853" s="734">
        <f ca="1">IF(COUNTA(G$2253:G2852)=1,"",OFFSET(C2853,-COUNTA(G$2253:G2852)+1,0))</f>
        <v>20</v>
      </c>
      <c r="D2853" s="721">
        <f t="shared" si="186"/>
        <v>118</v>
      </c>
      <c r="E2853" s="721">
        <f t="shared" ca="1" si="187"/>
        <v>4</v>
      </c>
      <c r="F2853" s="721">
        <f t="shared" ca="1" si="188"/>
        <v>28</v>
      </c>
      <c r="G2853" s="721"/>
      <c r="H2853" s="726" t="str">
        <f t="shared" ca="1" si="184"/>
        <v/>
      </c>
      <c r="I2853" s="726" t="str">
        <f t="shared" ca="1" si="185"/>
        <v/>
      </c>
    </row>
    <row r="2854" spans="1:9" x14ac:dyDescent="0.35">
      <c r="A2854" s="721" t="b">
        <f t="shared" ca="1" si="183"/>
        <v>0</v>
      </c>
      <c r="B2854" s="732" t="str">
        <f ca="1">IF(COUNTA(G$2253:G2853)=1,"",OFFSET(B2854,-COUNTA(G$2253:G2853)+1,0))</f>
        <v>a1b1R000008yMo7QAE</v>
      </c>
      <c r="C2854" s="734">
        <f ca="1">IF(COUNTA(G$2253:G2853)=1,"",OFFSET(C2854,-COUNTA(G$2253:G2853)+1,0))</f>
        <v>20</v>
      </c>
      <c r="D2854" s="721">
        <f t="shared" si="186"/>
        <v>119</v>
      </c>
      <c r="E2854" s="721">
        <f t="shared" ca="1" si="187"/>
        <v>5</v>
      </c>
      <c r="F2854" s="721">
        <f t="shared" ca="1" si="188"/>
        <v>28</v>
      </c>
      <c r="G2854" s="721"/>
      <c r="H2854" s="726" t="str">
        <f t="shared" ca="1" si="184"/>
        <v/>
      </c>
      <c r="I2854" s="726" t="str">
        <f t="shared" ca="1" si="185"/>
        <v/>
      </c>
    </row>
    <row r="2855" spans="1:9" x14ac:dyDescent="0.35">
      <c r="A2855" s="721" t="b">
        <f t="shared" ca="1" si="183"/>
        <v>0</v>
      </c>
      <c r="B2855" s="732" t="str">
        <f ca="1">IF(COUNTA(G$2253:G2854)=1,"",OFFSET(B2855,-COUNTA(G$2253:G2854)+1,0))</f>
        <v>a1b1R000008yMpPQAU</v>
      </c>
      <c r="C2855" s="734">
        <f ca="1">IF(COUNTA(G$2253:G2854)=1,"",OFFSET(C2855,-COUNTA(G$2253:G2854)+1,0))</f>
        <v>20</v>
      </c>
      <c r="D2855" s="721">
        <f t="shared" si="186"/>
        <v>120</v>
      </c>
      <c r="E2855" s="721">
        <f t="shared" ca="1" si="187"/>
        <v>6</v>
      </c>
      <c r="F2855" s="721">
        <f t="shared" ca="1" si="188"/>
        <v>28</v>
      </c>
      <c r="G2855" s="721"/>
      <c r="H2855" s="726" t="str">
        <f t="shared" ca="1" si="184"/>
        <v/>
      </c>
      <c r="I2855" s="726" t="str">
        <f t="shared" ca="1" si="185"/>
        <v/>
      </c>
    </row>
    <row r="2856" spans="1:9" x14ac:dyDescent="0.35">
      <c r="A2856" s="721" t="b">
        <f t="shared" ca="1" si="183"/>
        <v>0</v>
      </c>
      <c r="B2856" s="732" t="str">
        <f ca="1">IF(COUNTA(G$2253:G2855)=1,"",OFFSET(B2856,-COUNTA(G$2253:G2855)+1,0))</f>
        <v>a1b1R000008yMiyQAE</v>
      </c>
      <c r="C2856" s="734">
        <f ca="1">IF(COUNTA(G$2253:G2855)=1,"",OFFSET(C2856,-COUNTA(G$2253:G2855)+1,0))</f>
        <v>21</v>
      </c>
      <c r="D2856" s="721">
        <f t="shared" si="186"/>
        <v>121</v>
      </c>
      <c r="E2856" s="721">
        <f t="shared" ca="1" si="187"/>
        <v>1</v>
      </c>
      <c r="F2856" s="721">
        <f t="shared" ca="1" si="188"/>
        <v>29</v>
      </c>
      <c r="G2856" s="721"/>
      <c r="H2856" s="726" t="str">
        <f t="shared" ca="1" si="184"/>
        <v/>
      </c>
      <c r="I2856" s="726" t="str">
        <f t="shared" ca="1" si="185"/>
        <v/>
      </c>
    </row>
    <row r="2857" spans="1:9" x14ac:dyDescent="0.35">
      <c r="A2857" s="721" t="b">
        <f t="shared" ca="1" si="183"/>
        <v>0</v>
      </c>
      <c r="B2857" s="732" t="str">
        <f ca="1">IF(COUNTA(G$2253:G2856)=1,"",OFFSET(B2857,-COUNTA(G$2253:G2856)+1,0))</f>
        <v>a1b1R000008yMkGQAU</v>
      </c>
      <c r="C2857" s="734">
        <f ca="1">IF(COUNTA(G$2253:G2856)=1,"",OFFSET(C2857,-COUNTA(G$2253:G2856)+1,0))</f>
        <v>21</v>
      </c>
      <c r="D2857" s="721">
        <f t="shared" si="186"/>
        <v>122</v>
      </c>
      <c r="E2857" s="721">
        <f t="shared" ca="1" si="187"/>
        <v>2</v>
      </c>
      <c r="F2857" s="721">
        <f t="shared" ca="1" si="188"/>
        <v>29</v>
      </c>
      <c r="G2857" s="721"/>
      <c r="H2857" s="726" t="str">
        <f t="shared" ca="1" si="184"/>
        <v/>
      </c>
      <c r="I2857" s="726" t="str">
        <f t="shared" ca="1" si="185"/>
        <v/>
      </c>
    </row>
    <row r="2858" spans="1:9" x14ac:dyDescent="0.35">
      <c r="A2858" s="721" t="b">
        <f t="shared" ca="1" si="183"/>
        <v>0</v>
      </c>
      <c r="B2858" s="732" t="str">
        <f ca="1">IF(COUNTA(G$2253:G2857)=1,"",OFFSET(B2858,-COUNTA(G$2253:G2857)+1,0))</f>
        <v>a1b1R000008yMlYQAU</v>
      </c>
      <c r="C2858" s="734">
        <f ca="1">IF(COUNTA(G$2253:G2857)=1,"",OFFSET(C2858,-COUNTA(G$2253:G2857)+1,0))</f>
        <v>21</v>
      </c>
      <c r="D2858" s="721">
        <f t="shared" si="186"/>
        <v>123</v>
      </c>
      <c r="E2858" s="721">
        <f t="shared" ca="1" si="187"/>
        <v>3</v>
      </c>
      <c r="F2858" s="721">
        <f t="shared" ca="1" si="188"/>
        <v>29</v>
      </c>
      <c r="G2858" s="721"/>
      <c r="H2858" s="726" t="str">
        <f t="shared" ca="1" si="184"/>
        <v/>
      </c>
      <c r="I2858" s="726" t="str">
        <f t="shared" ca="1" si="185"/>
        <v/>
      </c>
    </row>
    <row r="2859" spans="1:9" x14ac:dyDescent="0.35">
      <c r="A2859" s="721" t="b">
        <f t="shared" ca="1" si="183"/>
        <v>0</v>
      </c>
      <c r="B2859" s="732" t="str">
        <f ca="1">IF(COUNTA(G$2253:G2858)=1,"",OFFSET(B2859,-COUNTA(G$2253:G2858)+1,0))</f>
        <v>a1b1R000008yMmqQAE</v>
      </c>
      <c r="C2859" s="734">
        <f ca="1">IF(COUNTA(G$2253:G2858)=1,"",OFFSET(C2859,-COUNTA(G$2253:G2858)+1,0))</f>
        <v>21</v>
      </c>
      <c r="D2859" s="721">
        <f t="shared" si="186"/>
        <v>124</v>
      </c>
      <c r="E2859" s="721">
        <f t="shared" ca="1" si="187"/>
        <v>4</v>
      </c>
      <c r="F2859" s="721">
        <f t="shared" ca="1" si="188"/>
        <v>29</v>
      </c>
      <c r="G2859" s="721"/>
      <c r="H2859" s="726" t="str">
        <f t="shared" ca="1" si="184"/>
        <v/>
      </c>
      <c r="I2859" s="726" t="str">
        <f t="shared" ca="1" si="185"/>
        <v/>
      </c>
    </row>
    <row r="2860" spans="1:9" x14ac:dyDescent="0.35">
      <c r="A2860" s="721" t="b">
        <f t="shared" ca="1" si="183"/>
        <v>0</v>
      </c>
      <c r="B2860" s="732" t="str">
        <f ca="1">IF(COUNTA(G$2253:G2859)=1,"",OFFSET(B2860,-COUNTA(G$2253:G2859)+1,0))</f>
        <v>a1b1R000008yMo8QAE</v>
      </c>
      <c r="C2860" s="734">
        <f ca="1">IF(COUNTA(G$2253:G2859)=1,"",OFFSET(C2860,-COUNTA(G$2253:G2859)+1,0))</f>
        <v>21</v>
      </c>
      <c r="D2860" s="721">
        <f t="shared" si="186"/>
        <v>125</v>
      </c>
      <c r="E2860" s="721">
        <f t="shared" ca="1" si="187"/>
        <v>5</v>
      </c>
      <c r="F2860" s="721">
        <f t="shared" ca="1" si="188"/>
        <v>29</v>
      </c>
      <c r="G2860" s="721"/>
      <c r="H2860" s="726" t="str">
        <f t="shared" ca="1" si="184"/>
        <v/>
      </c>
      <c r="I2860" s="726" t="str">
        <f t="shared" ca="1" si="185"/>
        <v/>
      </c>
    </row>
    <row r="2861" spans="1:9" x14ac:dyDescent="0.35">
      <c r="A2861" s="721" t="b">
        <f t="shared" ca="1" si="183"/>
        <v>0</v>
      </c>
      <c r="B2861" s="732" t="str">
        <f ca="1">IF(COUNTA(G$2253:G2860)=1,"",OFFSET(B2861,-COUNTA(G$2253:G2860)+1,0))</f>
        <v>a1b1R000008yMpQQAU</v>
      </c>
      <c r="C2861" s="734">
        <f ca="1">IF(COUNTA(G$2253:G2860)=1,"",OFFSET(C2861,-COUNTA(G$2253:G2860)+1,0))</f>
        <v>21</v>
      </c>
      <c r="D2861" s="721">
        <f t="shared" si="186"/>
        <v>126</v>
      </c>
      <c r="E2861" s="721">
        <f t="shared" ca="1" si="187"/>
        <v>6</v>
      </c>
      <c r="F2861" s="721">
        <f t="shared" ca="1" si="188"/>
        <v>29</v>
      </c>
      <c r="G2861" s="721"/>
      <c r="H2861" s="726" t="str">
        <f t="shared" ca="1" si="184"/>
        <v/>
      </c>
      <c r="I2861" s="726" t="str">
        <f t="shared" ca="1" si="185"/>
        <v/>
      </c>
    </row>
    <row r="2862" spans="1:9" x14ac:dyDescent="0.35">
      <c r="A2862" s="721" t="b">
        <f t="shared" ca="1" si="183"/>
        <v>0</v>
      </c>
      <c r="B2862" s="732" t="str">
        <f ca="1">IF(COUNTA(G$2253:G2861)=1,"",OFFSET(B2862,-COUNTA(G$2253:G2861)+1,0))</f>
        <v>a1b1R000008yMizQAE</v>
      </c>
      <c r="C2862" s="734">
        <f ca="1">IF(COUNTA(G$2253:G2861)=1,"",OFFSET(C2862,-COUNTA(G$2253:G2861)+1,0))</f>
        <v>22</v>
      </c>
      <c r="D2862" s="721">
        <f t="shared" si="186"/>
        <v>127</v>
      </c>
      <c r="E2862" s="721">
        <f t="shared" ca="1" si="187"/>
        <v>1</v>
      </c>
      <c r="F2862" s="721">
        <f t="shared" ca="1" si="188"/>
        <v>30</v>
      </c>
      <c r="G2862" s="721"/>
      <c r="H2862" s="726" t="str">
        <f t="shared" ca="1" si="184"/>
        <v/>
      </c>
      <c r="I2862" s="726" t="str">
        <f t="shared" ca="1" si="185"/>
        <v/>
      </c>
    </row>
    <row r="2863" spans="1:9" x14ac:dyDescent="0.35">
      <c r="A2863" s="721" t="b">
        <f t="shared" ca="1" si="183"/>
        <v>0</v>
      </c>
      <c r="B2863" s="732" t="str">
        <f ca="1">IF(COUNTA(G$2253:G2862)=1,"",OFFSET(B2863,-COUNTA(G$2253:G2862)+1,0))</f>
        <v>a1b1R000008yMkHQAU</v>
      </c>
      <c r="C2863" s="734">
        <f ca="1">IF(COUNTA(G$2253:G2862)=1,"",OFFSET(C2863,-COUNTA(G$2253:G2862)+1,0))</f>
        <v>22</v>
      </c>
      <c r="D2863" s="721">
        <f t="shared" si="186"/>
        <v>128</v>
      </c>
      <c r="E2863" s="721">
        <f t="shared" ca="1" si="187"/>
        <v>2</v>
      </c>
      <c r="F2863" s="721">
        <f t="shared" ca="1" si="188"/>
        <v>30</v>
      </c>
      <c r="G2863" s="721"/>
      <c r="H2863" s="726" t="str">
        <f t="shared" ca="1" si="184"/>
        <v/>
      </c>
      <c r="I2863" s="726" t="str">
        <f t="shared" ca="1" si="185"/>
        <v/>
      </c>
    </row>
    <row r="2864" spans="1:9" x14ac:dyDescent="0.35">
      <c r="A2864" s="721" t="b">
        <f t="shared" ref="A2864:A2927" ca="1" si="189">IF(OR(H2864&lt;&gt;"",I2864&lt;&gt;""),TRUE,FALSE)</f>
        <v>0</v>
      </c>
      <c r="B2864" s="732" t="str">
        <f ca="1">IF(COUNTA(G$2253:G2863)=1,"",OFFSET(B2864,-COUNTA(G$2253:G2863)+1,0))</f>
        <v>a1b1R000008yMlZQAU</v>
      </c>
      <c r="C2864" s="734">
        <f ca="1">IF(COUNTA(G$2253:G2863)=1,"",OFFSET(C2864,-COUNTA(G$2253:G2863)+1,0))</f>
        <v>22</v>
      </c>
      <c r="D2864" s="721">
        <f t="shared" si="186"/>
        <v>129</v>
      </c>
      <c r="E2864" s="721">
        <f t="shared" ca="1" si="187"/>
        <v>3</v>
      </c>
      <c r="F2864" s="721">
        <f t="shared" ca="1" si="188"/>
        <v>30</v>
      </c>
      <c r="G2864" s="721"/>
      <c r="H2864" s="726" t="str">
        <f t="shared" ref="H2864:H2927" ca="1" si="190">CHOOSE(E2864,IFERROR(IF(INDIRECT("'WPTM - Section F'!I"&amp;F2864)=0,"",INDIRECT("'WPTM - Section F'!I"&amp;$F2864)),""),IFERROR(IF(INDIRECT("'WPTM - Section F'!K"&amp;F2864)=0,"",INDIRECT("'WPTM - Section F'!K"&amp;$F2864)),""),IFERROR(IF(INDIRECT("'WPTM - Section F'!M"&amp;F2864)=0,"",INDIRECT("'WPTM - Section F'!M"&amp;$F2864)),""),IFERROR(IF(INDIRECT("'WPTM - Section F'!O"&amp;F2864)=0,"",INDIRECT("'WPTM - Section F'!O"&amp;$F2864)),""),IFERROR(IF(INDIRECT("'WPTM - Section F'!Q"&amp;F2864)=0,"",INDIRECT("'WPTM - Section F'!Q"&amp;$F2864)),""),IFERROR(IF(INDIRECT("'WPTM - Section F'!S"&amp;F2864)=0,"",INDIRECT("'WPTM - Section F'!S"&amp;$F2864)),""),IFERROR(IF(INDIRECT("'WPTM - Section F'!U"&amp;F2864)=0,"",INDIRECT("'WPTM - Section F'!U"&amp;$F2864)),""),IFERROR(IF(INDIRECT("'WPTM - Section F'!W"&amp;F2864)=0,"",INDIRECT("'WPTM - Section F'!W"&amp;$F2864)),""))</f>
        <v/>
      </c>
      <c r="I2864" s="726" t="str">
        <f t="shared" ref="I2864:I2927" ca="1" si="191">CHOOSE(E2864,IFERROR(IF(INDIRECT("'WPTM - Section F'!H"&amp;F2864)=0,"",INDIRECT("'WPTM - Section F'!H"&amp;$F2864)),""),IFERROR(IF(INDIRECT("'WPTM - Section F'!J"&amp;F2864)=0,"",INDIRECT("'WPTM - Section F'!J"&amp;$F2864)),""),IFERROR(IF(INDIRECT("'WPTM - Section F'!L"&amp;F2864)=0,"",INDIRECT("'WPTM - Section F'!L"&amp;$F2864)),""),IFERROR(IF(INDIRECT("'WPTM - Section F'!N"&amp;F2864)=0,"",INDIRECT("'WPTM - Section F'!N"&amp;$F2864)),""),IFERROR(IF(INDIRECT("'WPTM - Section F'!P"&amp;F2864)=0,"",INDIRECT("'WPTM - Section F'!P"&amp;$F2864)),""),IFERROR(IF(INDIRECT("'WPTM - Section F'!R"&amp;F2864)=0,"",INDIRECT("'WPTM - Section F'!R"&amp;$F2864)),""),IFERROR(IF(INDIRECT("'WPTM - Section F'!T"&amp;F2864)=0,"",INDIRECT("'WPTM - Section F'!T"&amp;$F2864)),""),IFERROR(IF(INDIRECT("'WPTM - Section F'!V"&amp;F2864)=0,"",INDIRECT("'WPTM - Section F'!V"&amp;$F2864)),""),)</f>
        <v/>
      </c>
    </row>
    <row r="2865" spans="1:9" x14ac:dyDescent="0.35">
      <c r="A2865" s="721" t="b">
        <f t="shared" ca="1" si="189"/>
        <v>0</v>
      </c>
      <c r="B2865" s="732" t="str">
        <f ca="1">IF(COUNTA(G$2253:G2864)=1,"",OFFSET(B2865,-COUNTA(G$2253:G2864)+1,0))</f>
        <v>a1b1R000008yMmrQAE</v>
      </c>
      <c r="C2865" s="734">
        <f ca="1">IF(COUNTA(G$2253:G2864)=1,"",OFFSET(C2865,-COUNTA(G$2253:G2864)+1,0))</f>
        <v>22</v>
      </c>
      <c r="D2865" s="721">
        <f t="shared" si="186"/>
        <v>130</v>
      </c>
      <c r="E2865" s="721">
        <f t="shared" ca="1" si="187"/>
        <v>4</v>
      </c>
      <c r="F2865" s="721">
        <f t="shared" ca="1" si="188"/>
        <v>30</v>
      </c>
      <c r="G2865" s="721"/>
      <c r="H2865" s="726" t="str">
        <f t="shared" ca="1" si="190"/>
        <v/>
      </c>
      <c r="I2865" s="726" t="str">
        <f t="shared" ca="1" si="191"/>
        <v/>
      </c>
    </row>
    <row r="2866" spans="1:9" x14ac:dyDescent="0.35">
      <c r="A2866" s="721" t="b">
        <f t="shared" ca="1" si="189"/>
        <v>0</v>
      </c>
      <c r="B2866" s="732" t="str">
        <f ca="1">IF(COUNTA(G$2253:G2865)=1,"",OFFSET(B2866,-COUNTA(G$2253:G2865)+1,0))</f>
        <v>a1b1R000008yMo9QAE</v>
      </c>
      <c r="C2866" s="734">
        <f ca="1">IF(COUNTA(G$2253:G2865)=1,"",OFFSET(C2866,-COUNTA(G$2253:G2865)+1,0))</f>
        <v>22</v>
      </c>
      <c r="D2866" s="721">
        <f t="shared" si="186"/>
        <v>131</v>
      </c>
      <c r="E2866" s="721">
        <f t="shared" ca="1" si="187"/>
        <v>5</v>
      </c>
      <c r="F2866" s="721">
        <f t="shared" ca="1" si="188"/>
        <v>30</v>
      </c>
      <c r="G2866" s="721"/>
      <c r="H2866" s="726" t="str">
        <f t="shared" ca="1" si="190"/>
        <v/>
      </c>
      <c r="I2866" s="726" t="str">
        <f t="shared" ca="1" si="191"/>
        <v/>
      </c>
    </row>
    <row r="2867" spans="1:9" x14ac:dyDescent="0.35">
      <c r="A2867" s="721" t="b">
        <f t="shared" ca="1" si="189"/>
        <v>0</v>
      </c>
      <c r="B2867" s="732" t="str">
        <f ca="1">IF(COUNTA(G$2253:G2866)=1,"",OFFSET(B2867,-COUNTA(G$2253:G2866)+1,0))</f>
        <v>a1b1R000008yMpRQAU</v>
      </c>
      <c r="C2867" s="734">
        <f ca="1">IF(COUNTA(G$2253:G2866)=1,"",OFFSET(C2867,-COUNTA(G$2253:G2866)+1,0))</f>
        <v>22</v>
      </c>
      <c r="D2867" s="721">
        <f t="shared" si="186"/>
        <v>132</v>
      </c>
      <c r="E2867" s="721">
        <f t="shared" ca="1" si="187"/>
        <v>6</v>
      </c>
      <c r="F2867" s="721">
        <f t="shared" ca="1" si="188"/>
        <v>30</v>
      </c>
      <c r="G2867" s="721"/>
      <c r="H2867" s="726" t="str">
        <f t="shared" ca="1" si="190"/>
        <v/>
      </c>
      <c r="I2867" s="726" t="str">
        <f t="shared" ca="1" si="191"/>
        <v/>
      </c>
    </row>
    <row r="2868" spans="1:9" x14ac:dyDescent="0.35">
      <c r="A2868" s="721" t="b">
        <f t="shared" ca="1" si="189"/>
        <v>0</v>
      </c>
      <c r="B2868" s="732" t="str">
        <f ca="1">IF(COUNTA(G$2253:G2867)=1,"",OFFSET(B2868,-COUNTA(G$2253:G2867)+1,0))</f>
        <v>a1b1R000008yMj0QAE</v>
      </c>
      <c r="C2868" s="734">
        <f ca="1">IF(COUNTA(G$2253:G2867)=1,"",OFFSET(C2868,-COUNTA(G$2253:G2867)+1,0))</f>
        <v>23</v>
      </c>
      <c r="D2868" s="721">
        <f t="shared" si="186"/>
        <v>133</v>
      </c>
      <c r="E2868" s="721">
        <f t="shared" ca="1" si="187"/>
        <v>1</v>
      </c>
      <c r="F2868" s="721">
        <f t="shared" ca="1" si="188"/>
        <v>31</v>
      </c>
      <c r="G2868" s="721"/>
      <c r="H2868" s="726" t="str">
        <f t="shared" ca="1" si="190"/>
        <v/>
      </c>
      <c r="I2868" s="726" t="str">
        <f t="shared" ca="1" si="191"/>
        <v/>
      </c>
    </row>
    <row r="2869" spans="1:9" x14ac:dyDescent="0.35">
      <c r="A2869" s="721" t="b">
        <f t="shared" ca="1" si="189"/>
        <v>0</v>
      </c>
      <c r="B2869" s="732" t="str">
        <f ca="1">IF(COUNTA(G$2253:G2868)=1,"",OFFSET(B2869,-COUNTA(G$2253:G2868)+1,0))</f>
        <v>a1b1R000008yMkIQAU</v>
      </c>
      <c r="C2869" s="734">
        <f ca="1">IF(COUNTA(G$2253:G2868)=1,"",OFFSET(C2869,-COUNTA(G$2253:G2868)+1,0))</f>
        <v>23</v>
      </c>
      <c r="D2869" s="721">
        <f t="shared" si="186"/>
        <v>134</v>
      </c>
      <c r="E2869" s="721">
        <f t="shared" ca="1" si="187"/>
        <v>2</v>
      </c>
      <c r="F2869" s="721">
        <f t="shared" ca="1" si="188"/>
        <v>31</v>
      </c>
      <c r="G2869" s="721"/>
      <c r="H2869" s="726" t="str">
        <f t="shared" ca="1" si="190"/>
        <v/>
      </c>
      <c r="I2869" s="726" t="str">
        <f t="shared" ca="1" si="191"/>
        <v/>
      </c>
    </row>
    <row r="2870" spans="1:9" x14ac:dyDescent="0.35">
      <c r="A2870" s="721" t="b">
        <f t="shared" ca="1" si="189"/>
        <v>0</v>
      </c>
      <c r="B2870" s="732" t="str">
        <f ca="1">IF(COUNTA(G$2253:G2869)=1,"",OFFSET(B2870,-COUNTA(G$2253:G2869)+1,0))</f>
        <v>a1b1R000008yMlaQAE</v>
      </c>
      <c r="C2870" s="734">
        <f ca="1">IF(COUNTA(G$2253:G2869)=1,"",OFFSET(C2870,-COUNTA(G$2253:G2869)+1,0))</f>
        <v>23</v>
      </c>
      <c r="D2870" s="721">
        <f t="shared" si="186"/>
        <v>135</v>
      </c>
      <c r="E2870" s="721">
        <f t="shared" ca="1" si="187"/>
        <v>3</v>
      </c>
      <c r="F2870" s="721">
        <f t="shared" ca="1" si="188"/>
        <v>31</v>
      </c>
      <c r="G2870" s="721"/>
      <c r="H2870" s="726" t="str">
        <f t="shared" ca="1" si="190"/>
        <v/>
      </c>
      <c r="I2870" s="726" t="str">
        <f t="shared" ca="1" si="191"/>
        <v/>
      </c>
    </row>
    <row r="2871" spans="1:9" x14ac:dyDescent="0.35">
      <c r="A2871" s="721" t="b">
        <f t="shared" ca="1" si="189"/>
        <v>0</v>
      </c>
      <c r="B2871" s="732" t="str">
        <f ca="1">IF(COUNTA(G$2253:G2870)=1,"",OFFSET(B2871,-COUNTA(G$2253:G2870)+1,0))</f>
        <v>a1b1R000008yMmsQAE</v>
      </c>
      <c r="C2871" s="734">
        <f ca="1">IF(COUNTA(G$2253:G2870)=1,"",OFFSET(C2871,-COUNTA(G$2253:G2870)+1,0))</f>
        <v>23</v>
      </c>
      <c r="D2871" s="721">
        <f t="shared" si="186"/>
        <v>136</v>
      </c>
      <c r="E2871" s="721">
        <f t="shared" ca="1" si="187"/>
        <v>4</v>
      </c>
      <c r="F2871" s="721">
        <f t="shared" ca="1" si="188"/>
        <v>31</v>
      </c>
      <c r="G2871" s="721"/>
      <c r="H2871" s="726" t="str">
        <f t="shared" ca="1" si="190"/>
        <v/>
      </c>
      <c r="I2871" s="726" t="str">
        <f t="shared" ca="1" si="191"/>
        <v/>
      </c>
    </row>
    <row r="2872" spans="1:9" x14ac:dyDescent="0.35">
      <c r="A2872" s="721" t="b">
        <f t="shared" ca="1" si="189"/>
        <v>0</v>
      </c>
      <c r="B2872" s="732" t="str">
        <f ca="1">IF(COUNTA(G$2253:G2871)=1,"",OFFSET(B2872,-COUNTA(G$2253:G2871)+1,0))</f>
        <v>a1b1R000008yMoAQAU</v>
      </c>
      <c r="C2872" s="734">
        <f ca="1">IF(COUNTA(G$2253:G2871)=1,"",OFFSET(C2872,-COUNTA(G$2253:G2871)+1,0))</f>
        <v>23</v>
      </c>
      <c r="D2872" s="721">
        <f t="shared" si="186"/>
        <v>137</v>
      </c>
      <c r="E2872" s="721">
        <f t="shared" ca="1" si="187"/>
        <v>5</v>
      </c>
      <c r="F2872" s="721">
        <f t="shared" ca="1" si="188"/>
        <v>31</v>
      </c>
      <c r="G2872" s="721"/>
      <c r="H2872" s="726" t="str">
        <f t="shared" ca="1" si="190"/>
        <v/>
      </c>
      <c r="I2872" s="726" t="str">
        <f t="shared" ca="1" si="191"/>
        <v/>
      </c>
    </row>
    <row r="2873" spans="1:9" x14ac:dyDescent="0.35">
      <c r="A2873" s="721" t="b">
        <f t="shared" ca="1" si="189"/>
        <v>0</v>
      </c>
      <c r="B2873" s="732" t="str">
        <f ca="1">IF(COUNTA(G$2253:G2872)=1,"",OFFSET(B2873,-COUNTA(G$2253:G2872)+1,0))</f>
        <v>a1b1R000008yMpSQAU</v>
      </c>
      <c r="C2873" s="734">
        <f ca="1">IF(COUNTA(G$2253:G2872)=1,"",OFFSET(C2873,-COUNTA(G$2253:G2872)+1,0))</f>
        <v>23</v>
      </c>
      <c r="D2873" s="721">
        <f t="shared" si="186"/>
        <v>138</v>
      </c>
      <c r="E2873" s="721">
        <f t="shared" ca="1" si="187"/>
        <v>6</v>
      </c>
      <c r="F2873" s="721">
        <f t="shared" ca="1" si="188"/>
        <v>31</v>
      </c>
      <c r="G2873" s="721"/>
      <c r="H2873" s="726" t="str">
        <f t="shared" ca="1" si="190"/>
        <v/>
      </c>
      <c r="I2873" s="726" t="str">
        <f t="shared" ca="1" si="191"/>
        <v/>
      </c>
    </row>
    <row r="2874" spans="1:9" x14ac:dyDescent="0.35">
      <c r="A2874" s="721" t="b">
        <f t="shared" ca="1" si="189"/>
        <v>0</v>
      </c>
      <c r="B2874" s="732" t="str">
        <f ca="1">IF(COUNTA(G$2253:G2873)=1,"",OFFSET(B2874,-COUNTA(G$2253:G2873)+1,0))</f>
        <v>a1b1R000008yMj1QAE</v>
      </c>
      <c r="C2874" s="734">
        <f ca="1">IF(COUNTA(G$2253:G2873)=1,"",OFFSET(C2874,-COUNTA(G$2253:G2873)+1,0))</f>
        <v>24</v>
      </c>
      <c r="D2874" s="721">
        <f t="shared" si="186"/>
        <v>139</v>
      </c>
      <c r="E2874" s="721">
        <f t="shared" ca="1" si="187"/>
        <v>1</v>
      </c>
      <c r="F2874" s="721">
        <f t="shared" ca="1" si="188"/>
        <v>32</v>
      </c>
      <c r="G2874" s="721"/>
      <c r="H2874" s="726" t="str">
        <f t="shared" ca="1" si="190"/>
        <v/>
      </c>
      <c r="I2874" s="726" t="str">
        <f t="shared" ca="1" si="191"/>
        <v/>
      </c>
    </row>
    <row r="2875" spans="1:9" x14ac:dyDescent="0.35">
      <c r="A2875" s="721" t="b">
        <f t="shared" ca="1" si="189"/>
        <v>0</v>
      </c>
      <c r="B2875" s="732" t="str">
        <f ca="1">IF(COUNTA(G$2253:G2874)=1,"",OFFSET(B2875,-COUNTA(G$2253:G2874)+1,0))</f>
        <v>a1b1R000008yMkJQAU</v>
      </c>
      <c r="C2875" s="734">
        <f ca="1">IF(COUNTA(G$2253:G2874)=1,"",OFFSET(C2875,-COUNTA(G$2253:G2874)+1,0))</f>
        <v>24</v>
      </c>
      <c r="D2875" s="721">
        <f t="shared" si="186"/>
        <v>140</v>
      </c>
      <c r="E2875" s="721">
        <f t="shared" ca="1" si="187"/>
        <v>2</v>
      </c>
      <c r="F2875" s="721">
        <f t="shared" ca="1" si="188"/>
        <v>32</v>
      </c>
      <c r="G2875" s="721"/>
      <c r="H2875" s="726" t="str">
        <f t="shared" ca="1" si="190"/>
        <v/>
      </c>
      <c r="I2875" s="726" t="str">
        <f t="shared" ca="1" si="191"/>
        <v/>
      </c>
    </row>
    <row r="2876" spans="1:9" x14ac:dyDescent="0.35">
      <c r="A2876" s="721" t="b">
        <f t="shared" ca="1" si="189"/>
        <v>0</v>
      </c>
      <c r="B2876" s="732" t="str">
        <f ca="1">IF(COUNTA(G$2253:G2875)=1,"",OFFSET(B2876,-COUNTA(G$2253:G2875)+1,0))</f>
        <v>a1b1R000008yMlbQAE</v>
      </c>
      <c r="C2876" s="734">
        <f ca="1">IF(COUNTA(G$2253:G2875)=1,"",OFFSET(C2876,-COUNTA(G$2253:G2875)+1,0))</f>
        <v>24</v>
      </c>
      <c r="D2876" s="721">
        <f t="shared" si="186"/>
        <v>141</v>
      </c>
      <c r="E2876" s="721">
        <f t="shared" ca="1" si="187"/>
        <v>3</v>
      </c>
      <c r="F2876" s="721">
        <f t="shared" ca="1" si="188"/>
        <v>32</v>
      </c>
      <c r="G2876" s="721"/>
      <c r="H2876" s="726" t="str">
        <f t="shared" ca="1" si="190"/>
        <v/>
      </c>
      <c r="I2876" s="726" t="str">
        <f t="shared" ca="1" si="191"/>
        <v/>
      </c>
    </row>
    <row r="2877" spans="1:9" x14ac:dyDescent="0.35">
      <c r="A2877" s="721" t="b">
        <f t="shared" ca="1" si="189"/>
        <v>0</v>
      </c>
      <c r="B2877" s="732" t="str">
        <f ca="1">IF(COUNTA(G$2253:G2876)=1,"",OFFSET(B2877,-COUNTA(G$2253:G2876)+1,0))</f>
        <v>a1b1R000008yMmtQAE</v>
      </c>
      <c r="C2877" s="734">
        <f ca="1">IF(COUNTA(G$2253:G2876)=1,"",OFFSET(C2877,-COUNTA(G$2253:G2876)+1,0))</f>
        <v>24</v>
      </c>
      <c r="D2877" s="721">
        <f t="shared" si="186"/>
        <v>142</v>
      </c>
      <c r="E2877" s="721">
        <f t="shared" ca="1" si="187"/>
        <v>4</v>
      </c>
      <c r="F2877" s="721">
        <f t="shared" ca="1" si="188"/>
        <v>32</v>
      </c>
      <c r="G2877" s="721"/>
      <c r="H2877" s="726" t="str">
        <f t="shared" ca="1" si="190"/>
        <v/>
      </c>
      <c r="I2877" s="726" t="str">
        <f t="shared" ca="1" si="191"/>
        <v/>
      </c>
    </row>
    <row r="2878" spans="1:9" x14ac:dyDescent="0.35">
      <c r="A2878" s="721" t="b">
        <f t="shared" ca="1" si="189"/>
        <v>0</v>
      </c>
      <c r="B2878" s="732" t="str">
        <f ca="1">IF(COUNTA(G$2253:G2877)=1,"",OFFSET(B2878,-COUNTA(G$2253:G2877)+1,0))</f>
        <v>a1b1R000008yMoBQAU</v>
      </c>
      <c r="C2878" s="734">
        <f ca="1">IF(COUNTA(G$2253:G2877)=1,"",OFFSET(C2878,-COUNTA(G$2253:G2877)+1,0))</f>
        <v>24</v>
      </c>
      <c r="D2878" s="721">
        <f t="shared" si="186"/>
        <v>143</v>
      </c>
      <c r="E2878" s="721">
        <f t="shared" ca="1" si="187"/>
        <v>5</v>
      </c>
      <c r="F2878" s="721">
        <f t="shared" ca="1" si="188"/>
        <v>32</v>
      </c>
      <c r="G2878" s="721"/>
      <c r="H2878" s="726" t="str">
        <f t="shared" ca="1" si="190"/>
        <v/>
      </c>
      <c r="I2878" s="726" t="str">
        <f t="shared" ca="1" si="191"/>
        <v/>
      </c>
    </row>
    <row r="2879" spans="1:9" x14ac:dyDescent="0.35">
      <c r="A2879" s="721" t="b">
        <f t="shared" ca="1" si="189"/>
        <v>0</v>
      </c>
      <c r="B2879" s="732" t="str">
        <f ca="1">IF(COUNTA(G$2253:G2878)=1,"",OFFSET(B2879,-COUNTA(G$2253:G2878)+1,0))</f>
        <v>a1b1R000008yMpTQAU</v>
      </c>
      <c r="C2879" s="734">
        <f ca="1">IF(COUNTA(G$2253:G2878)=1,"",OFFSET(C2879,-COUNTA(G$2253:G2878)+1,0))</f>
        <v>24</v>
      </c>
      <c r="D2879" s="721">
        <f t="shared" si="186"/>
        <v>144</v>
      </c>
      <c r="E2879" s="721">
        <f t="shared" ca="1" si="187"/>
        <v>6</v>
      </c>
      <c r="F2879" s="721">
        <f t="shared" ca="1" si="188"/>
        <v>32</v>
      </c>
      <c r="G2879" s="721"/>
      <c r="H2879" s="726" t="str">
        <f t="shared" ca="1" si="190"/>
        <v/>
      </c>
      <c r="I2879" s="726" t="str">
        <f t="shared" ca="1" si="191"/>
        <v/>
      </c>
    </row>
    <row r="2880" spans="1:9" x14ac:dyDescent="0.35">
      <c r="A2880" s="721" t="b">
        <f t="shared" ca="1" si="189"/>
        <v>0</v>
      </c>
      <c r="B2880" s="732" t="str">
        <f ca="1">IF(COUNTA(G$2253:G2879)=1,"",OFFSET(B2880,-COUNTA(G$2253:G2879)+1,0))</f>
        <v>a1b1R000008yMj2QAE</v>
      </c>
      <c r="C2880" s="734">
        <f ca="1">IF(COUNTA(G$2253:G2879)=1,"",OFFSET(C2880,-COUNTA(G$2253:G2879)+1,0))</f>
        <v>25</v>
      </c>
      <c r="D2880" s="721">
        <f t="shared" si="186"/>
        <v>145</v>
      </c>
      <c r="E2880" s="721">
        <f t="shared" ca="1" si="187"/>
        <v>1</v>
      </c>
      <c r="F2880" s="721">
        <f t="shared" ca="1" si="188"/>
        <v>33</v>
      </c>
      <c r="G2880" s="721"/>
      <c r="H2880" s="726" t="str">
        <f t="shared" ca="1" si="190"/>
        <v/>
      </c>
      <c r="I2880" s="726" t="str">
        <f t="shared" ca="1" si="191"/>
        <v/>
      </c>
    </row>
    <row r="2881" spans="1:9" x14ac:dyDescent="0.35">
      <c r="A2881" s="721" t="b">
        <f t="shared" ca="1" si="189"/>
        <v>0</v>
      </c>
      <c r="B2881" s="732" t="str">
        <f ca="1">IF(COUNTA(G$2253:G2880)=1,"",OFFSET(B2881,-COUNTA(G$2253:G2880)+1,0))</f>
        <v>a1b1R000008yMkKQAU</v>
      </c>
      <c r="C2881" s="734">
        <f ca="1">IF(COUNTA(G$2253:G2880)=1,"",OFFSET(C2881,-COUNTA(G$2253:G2880)+1,0))</f>
        <v>25</v>
      </c>
      <c r="D2881" s="721">
        <f t="shared" si="186"/>
        <v>146</v>
      </c>
      <c r="E2881" s="721">
        <f t="shared" ca="1" si="187"/>
        <v>2</v>
      </c>
      <c r="F2881" s="721">
        <f t="shared" ca="1" si="188"/>
        <v>33</v>
      </c>
      <c r="G2881" s="721"/>
      <c r="H2881" s="726" t="str">
        <f t="shared" ca="1" si="190"/>
        <v/>
      </c>
      <c r="I2881" s="726" t="str">
        <f t="shared" ca="1" si="191"/>
        <v/>
      </c>
    </row>
    <row r="2882" spans="1:9" x14ac:dyDescent="0.35">
      <c r="A2882" s="721" t="b">
        <f t="shared" ca="1" si="189"/>
        <v>0</v>
      </c>
      <c r="B2882" s="732" t="str">
        <f ca="1">IF(COUNTA(G$2253:G2881)=1,"",OFFSET(B2882,-COUNTA(G$2253:G2881)+1,0))</f>
        <v>a1b1R000008yMlcQAE</v>
      </c>
      <c r="C2882" s="734">
        <f ca="1">IF(COUNTA(G$2253:G2881)=1,"",OFFSET(C2882,-COUNTA(G$2253:G2881)+1,0))</f>
        <v>25</v>
      </c>
      <c r="D2882" s="721">
        <f t="shared" si="186"/>
        <v>147</v>
      </c>
      <c r="E2882" s="721">
        <f t="shared" ca="1" si="187"/>
        <v>3</v>
      </c>
      <c r="F2882" s="721">
        <f t="shared" ca="1" si="188"/>
        <v>33</v>
      </c>
      <c r="G2882" s="721"/>
      <c r="H2882" s="726" t="str">
        <f t="shared" ca="1" si="190"/>
        <v/>
      </c>
      <c r="I2882" s="726" t="str">
        <f t="shared" ca="1" si="191"/>
        <v/>
      </c>
    </row>
    <row r="2883" spans="1:9" x14ac:dyDescent="0.35">
      <c r="A2883" s="721" t="b">
        <f t="shared" ca="1" si="189"/>
        <v>0</v>
      </c>
      <c r="B2883" s="732" t="str">
        <f ca="1">IF(COUNTA(G$2253:G2882)=1,"",OFFSET(B2883,-COUNTA(G$2253:G2882)+1,0))</f>
        <v>a1b1R000008yMmuQAE</v>
      </c>
      <c r="C2883" s="734">
        <f ca="1">IF(COUNTA(G$2253:G2882)=1,"",OFFSET(C2883,-COUNTA(G$2253:G2882)+1,0))</f>
        <v>25</v>
      </c>
      <c r="D2883" s="721">
        <f t="shared" si="186"/>
        <v>148</v>
      </c>
      <c r="E2883" s="721">
        <f t="shared" ca="1" si="187"/>
        <v>4</v>
      </c>
      <c r="F2883" s="721">
        <f t="shared" ca="1" si="188"/>
        <v>33</v>
      </c>
      <c r="G2883" s="721"/>
      <c r="H2883" s="726" t="str">
        <f t="shared" ca="1" si="190"/>
        <v/>
      </c>
      <c r="I2883" s="726" t="str">
        <f t="shared" ca="1" si="191"/>
        <v/>
      </c>
    </row>
    <row r="2884" spans="1:9" x14ac:dyDescent="0.35">
      <c r="A2884" s="721" t="b">
        <f t="shared" ca="1" si="189"/>
        <v>0</v>
      </c>
      <c r="B2884" s="732" t="str">
        <f ca="1">IF(COUNTA(G$2253:G2883)=1,"",OFFSET(B2884,-COUNTA(G$2253:G2883)+1,0))</f>
        <v>a1b1R000008yMoCQAU</v>
      </c>
      <c r="C2884" s="734">
        <f ca="1">IF(COUNTA(G$2253:G2883)=1,"",OFFSET(C2884,-COUNTA(G$2253:G2883)+1,0))</f>
        <v>25</v>
      </c>
      <c r="D2884" s="721">
        <f t="shared" si="186"/>
        <v>149</v>
      </c>
      <c r="E2884" s="721">
        <f t="shared" ca="1" si="187"/>
        <v>5</v>
      </c>
      <c r="F2884" s="721">
        <f t="shared" ca="1" si="188"/>
        <v>33</v>
      </c>
      <c r="G2884" s="721"/>
      <c r="H2884" s="726" t="str">
        <f t="shared" ca="1" si="190"/>
        <v/>
      </c>
      <c r="I2884" s="726" t="str">
        <f t="shared" ca="1" si="191"/>
        <v/>
      </c>
    </row>
    <row r="2885" spans="1:9" x14ac:dyDescent="0.35">
      <c r="A2885" s="721" t="b">
        <f t="shared" ca="1" si="189"/>
        <v>0</v>
      </c>
      <c r="B2885" s="732" t="str">
        <f ca="1">IF(COUNTA(G$2253:G2884)=1,"",OFFSET(B2885,-COUNTA(G$2253:G2884)+1,0))</f>
        <v>a1b1R000008yMpUQAU</v>
      </c>
      <c r="C2885" s="734">
        <f ca="1">IF(COUNTA(G$2253:G2884)=1,"",OFFSET(C2885,-COUNTA(G$2253:G2884)+1,0))</f>
        <v>25</v>
      </c>
      <c r="D2885" s="721">
        <f t="shared" si="186"/>
        <v>150</v>
      </c>
      <c r="E2885" s="721">
        <f t="shared" ca="1" si="187"/>
        <v>6</v>
      </c>
      <c r="F2885" s="721">
        <f t="shared" ca="1" si="188"/>
        <v>33</v>
      </c>
      <c r="G2885" s="721"/>
      <c r="H2885" s="726" t="str">
        <f t="shared" ca="1" si="190"/>
        <v/>
      </c>
      <c r="I2885" s="726" t="str">
        <f t="shared" ca="1" si="191"/>
        <v/>
      </c>
    </row>
    <row r="2886" spans="1:9" x14ac:dyDescent="0.35">
      <c r="A2886" s="721" t="b">
        <f t="shared" ca="1" si="189"/>
        <v>0</v>
      </c>
      <c r="B2886" s="732" t="str">
        <f ca="1">IF(COUNTA(G$2253:G2885)=1,"",OFFSET(B2886,-COUNTA(G$2253:G2885)+1,0))</f>
        <v>a1b1R000008yMj3QAE</v>
      </c>
      <c r="C2886" s="734">
        <f ca="1">IF(COUNTA(G$2253:G2885)=1,"",OFFSET(C2886,-COUNTA(G$2253:G2885)+1,0))</f>
        <v>26</v>
      </c>
      <c r="D2886" s="721">
        <f t="shared" si="186"/>
        <v>151</v>
      </c>
      <c r="E2886" s="721">
        <f t="shared" ca="1" si="187"/>
        <v>1</v>
      </c>
      <c r="F2886" s="721">
        <f t="shared" ca="1" si="188"/>
        <v>34</v>
      </c>
      <c r="G2886" s="721"/>
      <c r="H2886" s="726" t="str">
        <f t="shared" ca="1" si="190"/>
        <v/>
      </c>
      <c r="I2886" s="726" t="str">
        <f t="shared" ca="1" si="191"/>
        <v/>
      </c>
    </row>
    <row r="2887" spans="1:9" x14ac:dyDescent="0.35">
      <c r="A2887" s="721" t="b">
        <f t="shared" ca="1" si="189"/>
        <v>0</v>
      </c>
      <c r="B2887" s="732" t="str">
        <f ca="1">IF(COUNTA(G$2253:G2886)=1,"",OFFSET(B2887,-COUNTA(G$2253:G2886)+1,0))</f>
        <v>a1b1R000008yMkLQAU</v>
      </c>
      <c r="C2887" s="734">
        <f ca="1">IF(COUNTA(G$2253:G2886)=1,"",OFFSET(C2887,-COUNTA(G$2253:G2886)+1,0))</f>
        <v>26</v>
      </c>
      <c r="D2887" s="721">
        <f t="shared" si="186"/>
        <v>152</v>
      </c>
      <c r="E2887" s="721">
        <f t="shared" ca="1" si="187"/>
        <v>2</v>
      </c>
      <c r="F2887" s="721">
        <f t="shared" ca="1" si="188"/>
        <v>34</v>
      </c>
      <c r="G2887" s="721"/>
      <c r="H2887" s="726" t="str">
        <f t="shared" ca="1" si="190"/>
        <v/>
      </c>
      <c r="I2887" s="726" t="str">
        <f t="shared" ca="1" si="191"/>
        <v/>
      </c>
    </row>
    <row r="2888" spans="1:9" x14ac:dyDescent="0.35">
      <c r="A2888" s="721" t="b">
        <f t="shared" ca="1" si="189"/>
        <v>0</v>
      </c>
      <c r="B2888" s="732" t="str">
        <f ca="1">IF(COUNTA(G$2253:G2887)=1,"",OFFSET(B2888,-COUNTA(G$2253:G2887)+1,0))</f>
        <v>a1b1R000008yMldQAE</v>
      </c>
      <c r="C2888" s="734">
        <f ca="1">IF(COUNTA(G$2253:G2887)=1,"",OFFSET(C2888,-COUNTA(G$2253:G2887)+1,0))</f>
        <v>26</v>
      </c>
      <c r="D2888" s="721">
        <f t="shared" si="186"/>
        <v>153</v>
      </c>
      <c r="E2888" s="721">
        <f t="shared" ca="1" si="187"/>
        <v>3</v>
      </c>
      <c r="F2888" s="721">
        <f t="shared" ca="1" si="188"/>
        <v>34</v>
      </c>
      <c r="G2888" s="721"/>
      <c r="H2888" s="726" t="str">
        <f t="shared" ca="1" si="190"/>
        <v/>
      </c>
      <c r="I2888" s="726" t="str">
        <f t="shared" ca="1" si="191"/>
        <v/>
      </c>
    </row>
    <row r="2889" spans="1:9" x14ac:dyDescent="0.35">
      <c r="A2889" s="721" t="b">
        <f t="shared" ca="1" si="189"/>
        <v>0</v>
      </c>
      <c r="B2889" s="732" t="str">
        <f ca="1">IF(COUNTA(G$2253:G2888)=1,"",OFFSET(B2889,-COUNTA(G$2253:G2888)+1,0))</f>
        <v>a1b1R000008yMmvQAE</v>
      </c>
      <c r="C2889" s="734">
        <f ca="1">IF(COUNTA(G$2253:G2888)=1,"",OFFSET(C2889,-COUNTA(G$2253:G2888)+1,0))</f>
        <v>26</v>
      </c>
      <c r="D2889" s="721">
        <f t="shared" si="186"/>
        <v>154</v>
      </c>
      <c r="E2889" s="721">
        <f t="shared" ca="1" si="187"/>
        <v>4</v>
      </c>
      <c r="F2889" s="721">
        <f t="shared" ca="1" si="188"/>
        <v>34</v>
      </c>
      <c r="G2889" s="721"/>
      <c r="H2889" s="726" t="str">
        <f t="shared" ca="1" si="190"/>
        <v/>
      </c>
      <c r="I2889" s="726" t="str">
        <f t="shared" ca="1" si="191"/>
        <v/>
      </c>
    </row>
    <row r="2890" spans="1:9" x14ac:dyDescent="0.35">
      <c r="A2890" s="721" t="b">
        <f t="shared" ca="1" si="189"/>
        <v>0</v>
      </c>
      <c r="B2890" s="732" t="str">
        <f ca="1">IF(COUNTA(G$2253:G2889)=1,"",OFFSET(B2890,-COUNTA(G$2253:G2889)+1,0))</f>
        <v>a1b1R000008yMoDQAU</v>
      </c>
      <c r="C2890" s="734">
        <f ca="1">IF(COUNTA(G$2253:G2889)=1,"",OFFSET(C2890,-COUNTA(G$2253:G2889)+1,0))</f>
        <v>26</v>
      </c>
      <c r="D2890" s="721">
        <f t="shared" si="186"/>
        <v>155</v>
      </c>
      <c r="E2890" s="721">
        <f t="shared" ca="1" si="187"/>
        <v>5</v>
      </c>
      <c r="F2890" s="721">
        <f t="shared" ca="1" si="188"/>
        <v>34</v>
      </c>
      <c r="G2890" s="721"/>
      <c r="H2890" s="726" t="str">
        <f t="shared" ca="1" si="190"/>
        <v/>
      </c>
      <c r="I2890" s="726" t="str">
        <f t="shared" ca="1" si="191"/>
        <v/>
      </c>
    </row>
    <row r="2891" spans="1:9" x14ac:dyDescent="0.35">
      <c r="A2891" s="721" t="b">
        <f t="shared" ca="1" si="189"/>
        <v>0</v>
      </c>
      <c r="B2891" s="732" t="str">
        <f ca="1">IF(COUNTA(G$2253:G2890)=1,"",OFFSET(B2891,-COUNTA(G$2253:G2890)+1,0))</f>
        <v>a1b1R000008yMpVQAU</v>
      </c>
      <c r="C2891" s="734">
        <f ca="1">IF(COUNTA(G$2253:G2890)=1,"",OFFSET(C2891,-COUNTA(G$2253:G2890)+1,0))</f>
        <v>26</v>
      </c>
      <c r="D2891" s="721">
        <f t="shared" si="186"/>
        <v>156</v>
      </c>
      <c r="E2891" s="721">
        <f t="shared" ca="1" si="187"/>
        <v>6</v>
      </c>
      <c r="F2891" s="721">
        <f t="shared" ca="1" si="188"/>
        <v>34</v>
      </c>
      <c r="G2891" s="721"/>
      <c r="H2891" s="726" t="str">
        <f t="shared" ca="1" si="190"/>
        <v/>
      </c>
      <c r="I2891" s="726" t="str">
        <f t="shared" ca="1" si="191"/>
        <v/>
      </c>
    </row>
    <row r="2892" spans="1:9" x14ac:dyDescent="0.35">
      <c r="A2892" s="721" t="b">
        <f t="shared" ca="1" si="189"/>
        <v>0</v>
      </c>
      <c r="B2892" s="732" t="str">
        <f ca="1">IF(COUNTA(G$2253:G2891)=1,"",OFFSET(B2892,-COUNTA(G$2253:G2891)+1,0))</f>
        <v>a1b1R000008yMj4QAE</v>
      </c>
      <c r="C2892" s="734">
        <f ca="1">IF(COUNTA(G$2253:G2891)=1,"",OFFSET(C2892,-COUNTA(G$2253:G2891)+1,0))</f>
        <v>27</v>
      </c>
      <c r="D2892" s="721">
        <f t="shared" si="186"/>
        <v>157</v>
      </c>
      <c r="E2892" s="721">
        <f t="shared" ca="1" si="187"/>
        <v>1</v>
      </c>
      <c r="F2892" s="721">
        <f t="shared" ca="1" si="188"/>
        <v>35</v>
      </c>
      <c r="G2892" s="721"/>
      <c r="H2892" s="726" t="str">
        <f t="shared" ca="1" si="190"/>
        <v/>
      </c>
      <c r="I2892" s="726" t="str">
        <f t="shared" ca="1" si="191"/>
        <v/>
      </c>
    </row>
    <row r="2893" spans="1:9" x14ac:dyDescent="0.35">
      <c r="A2893" s="721" t="b">
        <f t="shared" ca="1" si="189"/>
        <v>0</v>
      </c>
      <c r="B2893" s="732" t="str">
        <f ca="1">IF(COUNTA(G$2253:G2892)=1,"",OFFSET(B2893,-COUNTA(G$2253:G2892)+1,0))</f>
        <v>a1b1R000008yMkMQAU</v>
      </c>
      <c r="C2893" s="734">
        <f ca="1">IF(COUNTA(G$2253:G2892)=1,"",OFFSET(C2893,-COUNTA(G$2253:G2892)+1,0))</f>
        <v>27</v>
      </c>
      <c r="D2893" s="721">
        <f t="shared" si="186"/>
        <v>158</v>
      </c>
      <c r="E2893" s="721">
        <f t="shared" ca="1" si="187"/>
        <v>2</v>
      </c>
      <c r="F2893" s="721">
        <f t="shared" ca="1" si="188"/>
        <v>35</v>
      </c>
      <c r="G2893" s="721"/>
      <c r="H2893" s="726" t="str">
        <f t="shared" ca="1" si="190"/>
        <v/>
      </c>
      <c r="I2893" s="726" t="str">
        <f t="shared" ca="1" si="191"/>
        <v/>
      </c>
    </row>
    <row r="2894" spans="1:9" x14ac:dyDescent="0.35">
      <c r="A2894" s="721" t="b">
        <f t="shared" ca="1" si="189"/>
        <v>0</v>
      </c>
      <c r="B2894" s="732" t="str">
        <f ca="1">IF(COUNTA(G$2253:G2893)=1,"",OFFSET(B2894,-COUNTA(G$2253:G2893)+1,0))</f>
        <v>a1b1R000008yMleQAE</v>
      </c>
      <c r="C2894" s="734">
        <f ca="1">IF(COUNTA(G$2253:G2893)=1,"",OFFSET(C2894,-COUNTA(G$2253:G2893)+1,0))</f>
        <v>27</v>
      </c>
      <c r="D2894" s="721">
        <f t="shared" si="186"/>
        <v>159</v>
      </c>
      <c r="E2894" s="721">
        <f t="shared" ca="1" si="187"/>
        <v>3</v>
      </c>
      <c r="F2894" s="721">
        <f t="shared" ca="1" si="188"/>
        <v>35</v>
      </c>
      <c r="G2894" s="721"/>
      <c r="H2894" s="726" t="str">
        <f t="shared" ca="1" si="190"/>
        <v/>
      </c>
      <c r="I2894" s="726" t="str">
        <f t="shared" ca="1" si="191"/>
        <v/>
      </c>
    </row>
    <row r="2895" spans="1:9" x14ac:dyDescent="0.35">
      <c r="A2895" s="721" t="b">
        <f t="shared" ca="1" si="189"/>
        <v>0</v>
      </c>
      <c r="B2895" s="732" t="str">
        <f ca="1">IF(COUNTA(G$2253:G2894)=1,"",OFFSET(B2895,-COUNTA(G$2253:G2894)+1,0))</f>
        <v>a1b1R000008yMmwQAE</v>
      </c>
      <c r="C2895" s="734">
        <f ca="1">IF(COUNTA(G$2253:G2894)=1,"",OFFSET(C2895,-COUNTA(G$2253:G2894)+1,0))</f>
        <v>27</v>
      </c>
      <c r="D2895" s="721">
        <f t="shared" si="186"/>
        <v>160</v>
      </c>
      <c r="E2895" s="721">
        <f t="shared" ca="1" si="187"/>
        <v>4</v>
      </c>
      <c r="F2895" s="721">
        <f t="shared" ca="1" si="188"/>
        <v>35</v>
      </c>
      <c r="G2895" s="721"/>
      <c r="H2895" s="726" t="str">
        <f t="shared" ca="1" si="190"/>
        <v/>
      </c>
      <c r="I2895" s="726" t="str">
        <f t="shared" ca="1" si="191"/>
        <v/>
      </c>
    </row>
    <row r="2896" spans="1:9" x14ac:dyDescent="0.35">
      <c r="A2896" s="721" t="b">
        <f t="shared" ca="1" si="189"/>
        <v>0</v>
      </c>
      <c r="B2896" s="732" t="str">
        <f ca="1">IF(COUNTA(G$2253:G2895)=1,"",OFFSET(B2896,-COUNTA(G$2253:G2895)+1,0))</f>
        <v>a1b1R000008yMoEQAU</v>
      </c>
      <c r="C2896" s="734">
        <f ca="1">IF(COUNTA(G$2253:G2895)=1,"",OFFSET(C2896,-COUNTA(G$2253:G2895)+1,0))</f>
        <v>27</v>
      </c>
      <c r="D2896" s="721">
        <f t="shared" ref="D2896:D2959" si="192">D2895+1</f>
        <v>161</v>
      </c>
      <c r="E2896" s="721">
        <f t="shared" ref="E2896:E2959" ca="1" si="193">COUNTIF(C2891:C2896,C2896)</f>
        <v>5</v>
      </c>
      <c r="F2896" s="721">
        <f t="shared" ref="F2896:F2959" ca="1" si="194">IF(C2896=1,9,IF(E2895=MAX(E2894:E2896),F2894+1,F2895))</f>
        <v>35</v>
      </c>
      <c r="G2896" s="721"/>
      <c r="H2896" s="726" t="str">
        <f t="shared" ca="1" si="190"/>
        <v/>
      </c>
      <c r="I2896" s="726" t="str">
        <f t="shared" ca="1" si="191"/>
        <v/>
      </c>
    </row>
    <row r="2897" spans="1:9" x14ac:dyDescent="0.35">
      <c r="A2897" s="721" t="b">
        <f t="shared" ca="1" si="189"/>
        <v>0</v>
      </c>
      <c r="B2897" s="732" t="str">
        <f ca="1">IF(COUNTA(G$2253:G2896)=1,"",OFFSET(B2897,-COUNTA(G$2253:G2896)+1,0))</f>
        <v>a1b1R000008yMpWQAU</v>
      </c>
      <c r="C2897" s="734">
        <f ca="1">IF(COUNTA(G$2253:G2896)=1,"",OFFSET(C2897,-COUNTA(G$2253:G2896)+1,0))</f>
        <v>27</v>
      </c>
      <c r="D2897" s="721">
        <f t="shared" si="192"/>
        <v>162</v>
      </c>
      <c r="E2897" s="721">
        <f t="shared" ca="1" si="193"/>
        <v>6</v>
      </c>
      <c r="F2897" s="721">
        <f t="shared" ca="1" si="194"/>
        <v>35</v>
      </c>
      <c r="G2897" s="721"/>
      <c r="H2897" s="726" t="str">
        <f t="shared" ca="1" si="190"/>
        <v/>
      </c>
      <c r="I2897" s="726" t="str">
        <f t="shared" ca="1" si="191"/>
        <v/>
      </c>
    </row>
    <row r="2898" spans="1:9" x14ac:dyDescent="0.35">
      <c r="A2898" s="721" t="b">
        <f t="shared" ca="1" si="189"/>
        <v>0</v>
      </c>
      <c r="B2898" s="732" t="str">
        <f ca="1">IF(COUNTA(G$2253:G2897)=1,"",OFFSET(B2898,-COUNTA(G$2253:G2897)+1,0))</f>
        <v>a1b1R000008yMj5QAE</v>
      </c>
      <c r="C2898" s="734">
        <f ca="1">IF(COUNTA(G$2253:G2897)=1,"",OFFSET(C2898,-COUNTA(G$2253:G2897)+1,0))</f>
        <v>28</v>
      </c>
      <c r="D2898" s="721">
        <f t="shared" si="192"/>
        <v>163</v>
      </c>
      <c r="E2898" s="721">
        <f t="shared" ca="1" si="193"/>
        <v>1</v>
      </c>
      <c r="F2898" s="721">
        <f t="shared" ca="1" si="194"/>
        <v>36</v>
      </c>
      <c r="G2898" s="721"/>
      <c r="H2898" s="726" t="str">
        <f t="shared" ca="1" si="190"/>
        <v/>
      </c>
      <c r="I2898" s="726" t="str">
        <f t="shared" ca="1" si="191"/>
        <v/>
      </c>
    </row>
    <row r="2899" spans="1:9" x14ac:dyDescent="0.35">
      <c r="A2899" s="721" t="b">
        <f t="shared" ca="1" si="189"/>
        <v>0</v>
      </c>
      <c r="B2899" s="732" t="str">
        <f ca="1">IF(COUNTA(G$2253:G2898)=1,"",OFFSET(B2899,-COUNTA(G$2253:G2898)+1,0))</f>
        <v>a1b1R000008yMkNQAU</v>
      </c>
      <c r="C2899" s="734">
        <f ca="1">IF(COUNTA(G$2253:G2898)=1,"",OFFSET(C2899,-COUNTA(G$2253:G2898)+1,0))</f>
        <v>28</v>
      </c>
      <c r="D2899" s="721">
        <f t="shared" si="192"/>
        <v>164</v>
      </c>
      <c r="E2899" s="721">
        <f t="shared" ca="1" si="193"/>
        <v>2</v>
      </c>
      <c r="F2899" s="721">
        <f t="shared" ca="1" si="194"/>
        <v>36</v>
      </c>
      <c r="G2899" s="721"/>
      <c r="H2899" s="726" t="str">
        <f t="shared" ca="1" si="190"/>
        <v/>
      </c>
      <c r="I2899" s="726" t="str">
        <f t="shared" ca="1" si="191"/>
        <v/>
      </c>
    </row>
    <row r="2900" spans="1:9" x14ac:dyDescent="0.35">
      <c r="A2900" s="721" t="b">
        <f t="shared" ca="1" si="189"/>
        <v>0</v>
      </c>
      <c r="B2900" s="732" t="str">
        <f ca="1">IF(COUNTA(G$2253:G2899)=1,"",OFFSET(B2900,-COUNTA(G$2253:G2899)+1,0))</f>
        <v>a1b1R000008yMlfQAE</v>
      </c>
      <c r="C2900" s="734">
        <f ca="1">IF(COUNTA(G$2253:G2899)=1,"",OFFSET(C2900,-COUNTA(G$2253:G2899)+1,0))</f>
        <v>28</v>
      </c>
      <c r="D2900" s="721">
        <f t="shared" si="192"/>
        <v>165</v>
      </c>
      <c r="E2900" s="721">
        <f t="shared" ca="1" si="193"/>
        <v>3</v>
      </c>
      <c r="F2900" s="721">
        <f t="shared" ca="1" si="194"/>
        <v>36</v>
      </c>
      <c r="G2900" s="721"/>
      <c r="H2900" s="726" t="str">
        <f t="shared" ca="1" si="190"/>
        <v/>
      </c>
      <c r="I2900" s="726" t="str">
        <f t="shared" ca="1" si="191"/>
        <v/>
      </c>
    </row>
    <row r="2901" spans="1:9" x14ac:dyDescent="0.35">
      <c r="A2901" s="721" t="b">
        <f t="shared" ca="1" si="189"/>
        <v>0</v>
      </c>
      <c r="B2901" s="732" t="str">
        <f ca="1">IF(COUNTA(G$2253:G2900)=1,"",OFFSET(B2901,-COUNTA(G$2253:G2900)+1,0))</f>
        <v>a1b1R000008yMmxQAE</v>
      </c>
      <c r="C2901" s="734">
        <f ca="1">IF(COUNTA(G$2253:G2900)=1,"",OFFSET(C2901,-COUNTA(G$2253:G2900)+1,0))</f>
        <v>28</v>
      </c>
      <c r="D2901" s="721">
        <f t="shared" si="192"/>
        <v>166</v>
      </c>
      <c r="E2901" s="721">
        <f t="shared" ca="1" si="193"/>
        <v>4</v>
      </c>
      <c r="F2901" s="721">
        <f t="shared" ca="1" si="194"/>
        <v>36</v>
      </c>
      <c r="G2901" s="721"/>
      <c r="H2901" s="726" t="str">
        <f t="shared" ca="1" si="190"/>
        <v/>
      </c>
      <c r="I2901" s="726" t="str">
        <f t="shared" ca="1" si="191"/>
        <v/>
      </c>
    </row>
    <row r="2902" spans="1:9" x14ac:dyDescent="0.35">
      <c r="A2902" s="721" t="b">
        <f t="shared" ca="1" si="189"/>
        <v>0</v>
      </c>
      <c r="B2902" s="732" t="str">
        <f ca="1">IF(COUNTA(G$2253:G2901)=1,"",OFFSET(B2902,-COUNTA(G$2253:G2901)+1,0))</f>
        <v>a1b1R000008yMoFQAU</v>
      </c>
      <c r="C2902" s="734">
        <f ca="1">IF(COUNTA(G$2253:G2901)=1,"",OFFSET(C2902,-COUNTA(G$2253:G2901)+1,0))</f>
        <v>28</v>
      </c>
      <c r="D2902" s="721">
        <f t="shared" si="192"/>
        <v>167</v>
      </c>
      <c r="E2902" s="721">
        <f t="shared" ca="1" si="193"/>
        <v>5</v>
      </c>
      <c r="F2902" s="721">
        <f t="shared" ca="1" si="194"/>
        <v>36</v>
      </c>
      <c r="G2902" s="721"/>
      <c r="H2902" s="726" t="str">
        <f t="shared" ca="1" si="190"/>
        <v/>
      </c>
      <c r="I2902" s="726" t="str">
        <f t="shared" ca="1" si="191"/>
        <v/>
      </c>
    </row>
    <row r="2903" spans="1:9" x14ac:dyDescent="0.35">
      <c r="A2903" s="721" t="b">
        <f t="shared" ca="1" si="189"/>
        <v>0</v>
      </c>
      <c r="B2903" s="732" t="str">
        <f ca="1">IF(COUNTA(G$2253:G2902)=1,"",OFFSET(B2903,-COUNTA(G$2253:G2902)+1,0))</f>
        <v>a1b1R000008yMpXQAU</v>
      </c>
      <c r="C2903" s="734">
        <f ca="1">IF(COUNTA(G$2253:G2902)=1,"",OFFSET(C2903,-COUNTA(G$2253:G2902)+1,0))</f>
        <v>28</v>
      </c>
      <c r="D2903" s="721">
        <f t="shared" si="192"/>
        <v>168</v>
      </c>
      <c r="E2903" s="721">
        <f t="shared" ca="1" si="193"/>
        <v>6</v>
      </c>
      <c r="F2903" s="721">
        <f t="shared" ca="1" si="194"/>
        <v>36</v>
      </c>
      <c r="G2903" s="721"/>
      <c r="H2903" s="726" t="str">
        <f t="shared" ca="1" si="190"/>
        <v/>
      </c>
      <c r="I2903" s="726" t="str">
        <f t="shared" ca="1" si="191"/>
        <v/>
      </c>
    </row>
    <row r="2904" spans="1:9" x14ac:dyDescent="0.35">
      <c r="A2904" s="721" t="b">
        <f t="shared" ca="1" si="189"/>
        <v>0</v>
      </c>
      <c r="B2904" s="732" t="str">
        <f ca="1">IF(COUNTA(G$2253:G2903)=1,"",OFFSET(B2904,-COUNTA(G$2253:G2903)+1,0))</f>
        <v>a1b1R000008yMj6QAE</v>
      </c>
      <c r="C2904" s="734">
        <f ca="1">IF(COUNTA(G$2253:G2903)=1,"",OFFSET(C2904,-COUNTA(G$2253:G2903)+1,0))</f>
        <v>29</v>
      </c>
      <c r="D2904" s="721">
        <f t="shared" si="192"/>
        <v>169</v>
      </c>
      <c r="E2904" s="721">
        <f t="shared" ca="1" si="193"/>
        <v>1</v>
      </c>
      <c r="F2904" s="721">
        <f t="shared" ca="1" si="194"/>
        <v>37</v>
      </c>
      <c r="G2904" s="721"/>
      <c r="H2904" s="726" t="str">
        <f t="shared" ca="1" si="190"/>
        <v/>
      </c>
      <c r="I2904" s="726" t="str">
        <f t="shared" ca="1" si="191"/>
        <v/>
      </c>
    </row>
    <row r="2905" spans="1:9" x14ac:dyDescent="0.35">
      <c r="A2905" s="721" t="b">
        <f t="shared" ca="1" si="189"/>
        <v>0</v>
      </c>
      <c r="B2905" s="732" t="str">
        <f ca="1">IF(COUNTA(G$2253:G2904)=1,"",OFFSET(B2905,-COUNTA(G$2253:G2904)+1,0))</f>
        <v>a1b1R000008yMkOQAU</v>
      </c>
      <c r="C2905" s="734">
        <f ca="1">IF(COUNTA(G$2253:G2904)=1,"",OFFSET(C2905,-COUNTA(G$2253:G2904)+1,0))</f>
        <v>29</v>
      </c>
      <c r="D2905" s="721">
        <f t="shared" si="192"/>
        <v>170</v>
      </c>
      <c r="E2905" s="721">
        <f t="shared" ca="1" si="193"/>
        <v>2</v>
      </c>
      <c r="F2905" s="721">
        <f t="shared" ca="1" si="194"/>
        <v>37</v>
      </c>
      <c r="G2905" s="721"/>
      <c r="H2905" s="726" t="str">
        <f t="shared" ca="1" si="190"/>
        <v/>
      </c>
      <c r="I2905" s="726" t="str">
        <f t="shared" ca="1" si="191"/>
        <v/>
      </c>
    </row>
    <row r="2906" spans="1:9" x14ac:dyDescent="0.35">
      <c r="A2906" s="721" t="b">
        <f t="shared" ca="1" si="189"/>
        <v>0</v>
      </c>
      <c r="B2906" s="732" t="str">
        <f ca="1">IF(COUNTA(G$2253:G2905)=1,"",OFFSET(B2906,-COUNTA(G$2253:G2905)+1,0))</f>
        <v>a1b1R000008yMlgQAE</v>
      </c>
      <c r="C2906" s="734">
        <f ca="1">IF(COUNTA(G$2253:G2905)=1,"",OFFSET(C2906,-COUNTA(G$2253:G2905)+1,0))</f>
        <v>29</v>
      </c>
      <c r="D2906" s="721">
        <f t="shared" si="192"/>
        <v>171</v>
      </c>
      <c r="E2906" s="721">
        <f t="shared" ca="1" si="193"/>
        <v>3</v>
      </c>
      <c r="F2906" s="721">
        <f t="shared" ca="1" si="194"/>
        <v>37</v>
      </c>
      <c r="G2906" s="721"/>
      <c r="H2906" s="726" t="str">
        <f t="shared" ca="1" si="190"/>
        <v/>
      </c>
      <c r="I2906" s="726" t="str">
        <f t="shared" ca="1" si="191"/>
        <v/>
      </c>
    </row>
    <row r="2907" spans="1:9" x14ac:dyDescent="0.35">
      <c r="A2907" s="721" t="b">
        <f t="shared" ca="1" si="189"/>
        <v>0</v>
      </c>
      <c r="B2907" s="732" t="str">
        <f ca="1">IF(COUNTA(G$2253:G2906)=1,"",OFFSET(B2907,-COUNTA(G$2253:G2906)+1,0))</f>
        <v>a1b1R000008yMmyQAE</v>
      </c>
      <c r="C2907" s="734">
        <f ca="1">IF(COUNTA(G$2253:G2906)=1,"",OFFSET(C2907,-COUNTA(G$2253:G2906)+1,0))</f>
        <v>29</v>
      </c>
      <c r="D2907" s="721">
        <f t="shared" si="192"/>
        <v>172</v>
      </c>
      <c r="E2907" s="721">
        <f t="shared" ca="1" si="193"/>
        <v>4</v>
      </c>
      <c r="F2907" s="721">
        <f t="shared" ca="1" si="194"/>
        <v>37</v>
      </c>
      <c r="G2907" s="721"/>
      <c r="H2907" s="726" t="str">
        <f t="shared" ca="1" si="190"/>
        <v/>
      </c>
      <c r="I2907" s="726" t="str">
        <f t="shared" ca="1" si="191"/>
        <v/>
      </c>
    </row>
    <row r="2908" spans="1:9" x14ac:dyDescent="0.35">
      <c r="A2908" s="721" t="b">
        <f t="shared" ca="1" si="189"/>
        <v>0</v>
      </c>
      <c r="B2908" s="732" t="str">
        <f ca="1">IF(COUNTA(G$2253:G2907)=1,"",OFFSET(B2908,-COUNTA(G$2253:G2907)+1,0))</f>
        <v>a1b1R000008yMoGQAU</v>
      </c>
      <c r="C2908" s="734">
        <f ca="1">IF(COUNTA(G$2253:G2907)=1,"",OFFSET(C2908,-COUNTA(G$2253:G2907)+1,0))</f>
        <v>29</v>
      </c>
      <c r="D2908" s="721">
        <f t="shared" si="192"/>
        <v>173</v>
      </c>
      <c r="E2908" s="721">
        <f t="shared" ca="1" si="193"/>
        <v>5</v>
      </c>
      <c r="F2908" s="721">
        <f t="shared" ca="1" si="194"/>
        <v>37</v>
      </c>
      <c r="G2908" s="721"/>
      <c r="H2908" s="726" t="str">
        <f t="shared" ca="1" si="190"/>
        <v/>
      </c>
      <c r="I2908" s="726" t="str">
        <f t="shared" ca="1" si="191"/>
        <v/>
      </c>
    </row>
    <row r="2909" spans="1:9" x14ac:dyDescent="0.35">
      <c r="A2909" s="721" t="b">
        <f t="shared" ca="1" si="189"/>
        <v>0</v>
      </c>
      <c r="B2909" s="732" t="str">
        <f ca="1">IF(COUNTA(G$2253:G2908)=1,"",OFFSET(B2909,-COUNTA(G$2253:G2908)+1,0))</f>
        <v>a1b1R000008yMpYQAU</v>
      </c>
      <c r="C2909" s="734">
        <f ca="1">IF(COUNTA(G$2253:G2908)=1,"",OFFSET(C2909,-COUNTA(G$2253:G2908)+1,0))</f>
        <v>29</v>
      </c>
      <c r="D2909" s="721">
        <f t="shared" si="192"/>
        <v>174</v>
      </c>
      <c r="E2909" s="721">
        <f t="shared" ca="1" si="193"/>
        <v>6</v>
      </c>
      <c r="F2909" s="721">
        <f t="shared" ca="1" si="194"/>
        <v>37</v>
      </c>
      <c r="G2909" s="721"/>
      <c r="H2909" s="726" t="str">
        <f t="shared" ca="1" si="190"/>
        <v/>
      </c>
      <c r="I2909" s="726" t="str">
        <f t="shared" ca="1" si="191"/>
        <v/>
      </c>
    </row>
    <row r="2910" spans="1:9" x14ac:dyDescent="0.35">
      <c r="A2910" s="721" t="b">
        <f t="shared" ca="1" si="189"/>
        <v>0</v>
      </c>
      <c r="B2910" s="732" t="str">
        <f ca="1">IF(COUNTA(G$2253:G2909)=1,"",OFFSET(B2910,-COUNTA(G$2253:G2909)+1,0))</f>
        <v>a1b1R000008yMj7QAE</v>
      </c>
      <c r="C2910" s="734">
        <f ca="1">IF(COUNTA(G$2253:G2909)=1,"",OFFSET(C2910,-COUNTA(G$2253:G2909)+1,0))</f>
        <v>30</v>
      </c>
      <c r="D2910" s="721">
        <f t="shared" si="192"/>
        <v>175</v>
      </c>
      <c r="E2910" s="721">
        <f t="shared" ca="1" si="193"/>
        <v>1</v>
      </c>
      <c r="F2910" s="721">
        <f t="shared" ca="1" si="194"/>
        <v>38</v>
      </c>
      <c r="G2910" s="721"/>
      <c r="H2910" s="726" t="str">
        <f t="shared" ca="1" si="190"/>
        <v/>
      </c>
      <c r="I2910" s="726" t="str">
        <f t="shared" ca="1" si="191"/>
        <v/>
      </c>
    </row>
    <row r="2911" spans="1:9" x14ac:dyDescent="0.35">
      <c r="A2911" s="721" t="b">
        <f t="shared" ca="1" si="189"/>
        <v>0</v>
      </c>
      <c r="B2911" s="732" t="str">
        <f ca="1">IF(COUNTA(G$2253:G2910)=1,"",OFFSET(B2911,-COUNTA(G$2253:G2910)+1,0))</f>
        <v>a1b1R000008yMkPQAU</v>
      </c>
      <c r="C2911" s="734">
        <f ca="1">IF(COUNTA(G$2253:G2910)=1,"",OFFSET(C2911,-COUNTA(G$2253:G2910)+1,0))</f>
        <v>30</v>
      </c>
      <c r="D2911" s="721">
        <f t="shared" si="192"/>
        <v>176</v>
      </c>
      <c r="E2911" s="721">
        <f t="shared" ca="1" si="193"/>
        <v>2</v>
      </c>
      <c r="F2911" s="721">
        <f t="shared" ca="1" si="194"/>
        <v>38</v>
      </c>
      <c r="G2911" s="721"/>
      <c r="H2911" s="726" t="str">
        <f t="shared" ca="1" si="190"/>
        <v/>
      </c>
      <c r="I2911" s="726" t="str">
        <f t="shared" ca="1" si="191"/>
        <v/>
      </c>
    </row>
    <row r="2912" spans="1:9" x14ac:dyDescent="0.35">
      <c r="A2912" s="721" t="b">
        <f t="shared" ca="1" si="189"/>
        <v>0</v>
      </c>
      <c r="B2912" s="732" t="str">
        <f ca="1">IF(COUNTA(G$2253:G2911)=1,"",OFFSET(B2912,-COUNTA(G$2253:G2911)+1,0))</f>
        <v>a1b1R000008yMlhQAE</v>
      </c>
      <c r="C2912" s="734">
        <f ca="1">IF(COUNTA(G$2253:G2911)=1,"",OFFSET(C2912,-COUNTA(G$2253:G2911)+1,0))</f>
        <v>30</v>
      </c>
      <c r="D2912" s="721">
        <f t="shared" si="192"/>
        <v>177</v>
      </c>
      <c r="E2912" s="721">
        <f t="shared" ca="1" si="193"/>
        <v>3</v>
      </c>
      <c r="F2912" s="721">
        <f t="shared" ca="1" si="194"/>
        <v>38</v>
      </c>
      <c r="G2912" s="721"/>
      <c r="H2912" s="726" t="str">
        <f t="shared" ca="1" si="190"/>
        <v/>
      </c>
      <c r="I2912" s="726" t="str">
        <f t="shared" ca="1" si="191"/>
        <v/>
      </c>
    </row>
    <row r="2913" spans="1:9" x14ac:dyDescent="0.35">
      <c r="A2913" s="721" t="b">
        <f t="shared" ca="1" si="189"/>
        <v>0</v>
      </c>
      <c r="B2913" s="732" t="str">
        <f ca="1">IF(COUNTA(G$2253:G2912)=1,"",OFFSET(B2913,-COUNTA(G$2253:G2912)+1,0))</f>
        <v>a1b1R000008yMmzQAE</v>
      </c>
      <c r="C2913" s="734">
        <f ca="1">IF(COUNTA(G$2253:G2912)=1,"",OFFSET(C2913,-COUNTA(G$2253:G2912)+1,0))</f>
        <v>30</v>
      </c>
      <c r="D2913" s="721">
        <f t="shared" si="192"/>
        <v>178</v>
      </c>
      <c r="E2913" s="721">
        <f t="shared" ca="1" si="193"/>
        <v>4</v>
      </c>
      <c r="F2913" s="721">
        <f t="shared" ca="1" si="194"/>
        <v>38</v>
      </c>
      <c r="G2913" s="721"/>
      <c r="H2913" s="726" t="str">
        <f t="shared" ca="1" si="190"/>
        <v/>
      </c>
      <c r="I2913" s="726" t="str">
        <f t="shared" ca="1" si="191"/>
        <v/>
      </c>
    </row>
    <row r="2914" spans="1:9" x14ac:dyDescent="0.35">
      <c r="A2914" s="721" t="b">
        <f t="shared" ca="1" si="189"/>
        <v>0</v>
      </c>
      <c r="B2914" s="732" t="str">
        <f ca="1">IF(COUNTA(G$2253:G2913)=1,"",OFFSET(B2914,-COUNTA(G$2253:G2913)+1,0))</f>
        <v>a1b1R000008yMoHQAU</v>
      </c>
      <c r="C2914" s="734">
        <f ca="1">IF(COUNTA(G$2253:G2913)=1,"",OFFSET(C2914,-COUNTA(G$2253:G2913)+1,0))</f>
        <v>30</v>
      </c>
      <c r="D2914" s="721">
        <f t="shared" si="192"/>
        <v>179</v>
      </c>
      <c r="E2914" s="721">
        <f t="shared" ca="1" si="193"/>
        <v>5</v>
      </c>
      <c r="F2914" s="721">
        <f t="shared" ca="1" si="194"/>
        <v>38</v>
      </c>
      <c r="G2914" s="721"/>
      <c r="H2914" s="726" t="str">
        <f t="shared" ca="1" si="190"/>
        <v/>
      </c>
      <c r="I2914" s="726" t="str">
        <f t="shared" ca="1" si="191"/>
        <v/>
      </c>
    </row>
    <row r="2915" spans="1:9" x14ac:dyDescent="0.35">
      <c r="A2915" s="721" t="b">
        <f t="shared" ca="1" si="189"/>
        <v>0</v>
      </c>
      <c r="B2915" s="732" t="str">
        <f ca="1">IF(COUNTA(G$2253:G2914)=1,"",OFFSET(B2915,-COUNTA(G$2253:G2914)+1,0))</f>
        <v>a1b1R000008yMpZQAU</v>
      </c>
      <c r="C2915" s="734">
        <f ca="1">IF(COUNTA(G$2253:G2914)=1,"",OFFSET(C2915,-COUNTA(G$2253:G2914)+1,0))</f>
        <v>30</v>
      </c>
      <c r="D2915" s="721">
        <f t="shared" si="192"/>
        <v>180</v>
      </c>
      <c r="E2915" s="721">
        <f t="shared" ca="1" si="193"/>
        <v>6</v>
      </c>
      <c r="F2915" s="721">
        <f t="shared" ca="1" si="194"/>
        <v>38</v>
      </c>
      <c r="G2915" s="721"/>
      <c r="H2915" s="726" t="str">
        <f t="shared" ca="1" si="190"/>
        <v/>
      </c>
      <c r="I2915" s="726" t="str">
        <f t="shared" ca="1" si="191"/>
        <v/>
      </c>
    </row>
    <row r="2916" spans="1:9" x14ac:dyDescent="0.35">
      <c r="A2916" s="721" t="b">
        <f t="shared" ca="1" si="189"/>
        <v>0</v>
      </c>
      <c r="B2916" s="732" t="str">
        <f ca="1">IF(COUNTA(G$2253:G2915)=1,"",OFFSET(B2916,-COUNTA(G$2253:G2915)+1,0))</f>
        <v>a1b1R000008yMj8QAE</v>
      </c>
      <c r="C2916" s="734">
        <f ca="1">IF(COUNTA(G$2253:G2915)=1,"",OFFSET(C2916,-COUNTA(G$2253:G2915)+1,0))</f>
        <v>31</v>
      </c>
      <c r="D2916" s="721">
        <f t="shared" si="192"/>
        <v>181</v>
      </c>
      <c r="E2916" s="721">
        <f t="shared" ca="1" si="193"/>
        <v>1</v>
      </c>
      <c r="F2916" s="721">
        <f t="shared" ca="1" si="194"/>
        <v>39</v>
      </c>
      <c r="G2916" s="721"/>
      <c r="H2916" s="726" t="str">
        <f t="shared" ca="1" si="190"/>
        <v/>
      </c>
      <c r="I2916" s="726" t="str">
        <f t="shared" ca="1" si="191"/>
        <v/>
      </c>
    </row>
    <row r="2917" spans="1:9" x14ac:dyDescent="0.35">
      <c r="A2917" s="721" t="b">
        <f t="shared" ca="1" si="189"/>
        <v>0</v>
      </c>
      <c r="B2917" s="732" t="str">
        <f ca="1">IF(COUNTA(G$2253:G2916)=1,"",OFFSET(B2917,-COUNTA(G$2253:G2916)+1,0))</f>
        <v>a1b1R000008yMkQQAU</v>
      </c>
      <c r="C2917" s="734">
        <f ca="1">IF(COUNTA(G$2253:G2916)=1,"",OFFSET(C2917,-COUNTA(G$2253:G2916)+1,0))</f>
        <v>31</v>
      </c>
      <c r="D2917" s="721">
        <f t="shared" si="192"/>
        <v>182</v>
      </c>
      <c r="E2917" s="721">
        <f t="shared" ca="1" si="193"/>
        <v>2</v>
      </c>
      <c r="F2917" s="721">
        <f t="shared" ca="1" si="194"/>
        <v>39</v>
      </c>
      <c r="G2917" s="721"/>
      <c r="H2917" s="726" t="str">
        <f t="shared" ca="1" si="190"/>
        <v/>
      </c>
      <c r="I2917" s="726" t="str">
        <f t="shared" ca="1" si="191"/>
        <v/>
      </c>
    </row>
    <row r="2918" spans="1:9" x14ac:dyDescent="0.35">
      <c r="A2918" s="721" t="b">
        <f t="shared" ca="1" si="189"/>
        <v>0</v>
      </c>
      <c r="B2918" s="732" t="str">
        <f ca="1">IF(COUNTA(G$2253:G2917)=1,"",OFFSET(B2918,-COUNTA(G$2253:G2917)+1,0))</f>
        <v>a1b1R000008yMliQAE</v>
      </c>
      <c r="C2918" s="734">
        <f ca="1">IF(COUNTA(G$2253:G2917)=1,"",OFFSET(C2918,-COUNTA(G$2253:G2917)+1,0))</f>
        <v>31</v>
      </c>
      <c r="D2918" s="721">
        <f t="shared" si="192"/>
        <v>183</v>
      </c>
      <c r="E2918" s="721">
        <f t="shared" ca="1" si="193"/>
        <v>3</v>
      </c>
      <c r="F2918" s="721">
        <f t="shared" ca="1" si="194"/>
        <v>39</v>
      </c>
      <c r="G2918" s="721"/>
      <c r="H2918" s="726" t="str">
        <f t="shared" ca="1" si="190"/>
        <v/>
      </c>
      <c r="I2918" s="726" t="str">
        <f t="shared" ca="1" si="191"/>
        <v/>
      </c>
    </row>
    <row r="2919" spans="1:9" x14ac:dyDescent="0.35">
      <c r="A2919" s="721" t="b">
        <f t="shared" ca="1" si="189"/>
        <v>0</v>
      </c>
      <c r="B2919" s="732" t="str">
        <f ca="1">IF(COUNTA(G$2253:G2918)=1,"",OFFSET(B2919,-COUNTA(G$2253:G2918)+1,0))</f>
        <v>a1b1R000008yMn0QAE</v>
      </c>
      <c r="C2919" s="734">
        <f ca="1">IF(COUNTA(G$2253:G2918)=1,"",OFFSET(C2919,-COUNTA(G$2253:G2918)+1,0))</f>
        <v>31</v>
      </c>
      <c r="D2919" s="721">
        <f t="shared" si="192"/>
        <v>184</v>
      </c>
      <c r="E2919" s="721">
        <f t="shared" ca="1" si="193"/>
        <v>4</v>
      </c>
      <c r="F2919" s="721">
        <f t="shared" ca="1" si="194"/>
        <v>39</v>
      </c>
      <c r="G2919" s="721"/>
      <c r="H2919" s="726" t="str">
        <f t="shared" ca="1" si="190"/>
        <v/>
      </c>
      <c r="I2919" s="726" t="str">
        <f t="shared" ca="1" si="191"/>
        <v/>
      </c>
    </row>
    <row r="2920" spans="1:9" x14ac:dyDescent="0.35">
      <c r="A2920" s="721" t="b">
        <f t="shared" ca="1" si="189"/>
        <v>0</v>
      </c>
      <c r="B2920" s="732" t="str">
        <f ca="1">IF(COUNTA(G$2253:G2919)=1,"",OFFSET(B2920,-COUNTA(G$2253:G2919)+1,0))</f>
        <v>a1b1R000008yMoIQAU</v>
      </c>
      <c r="C2920" s="734">
        <f ca="1">IF(COUNTA(G$2253:G2919)=1,"",OFFSET(C2920,-COUNTA(G$2253:G2919)+1,0))</f>
        <v>31</v>
      </c>
      <c r="D2920" s="721">
        <f t="shared" si="192"/>
        <v>185</v>
      </c>
      <c r="E2920" s="721">
        <f t="shared" ca="1" si="193"/>
        <v>5</v>
      </c>
      <c r="F2920" s="721">
        <f t="shared" ca="1" si="194"/>
        <v>39</v>
      </c>
      <c r="G2920" s="721"/>
      <c r="H2920" s="726" t="str">
        <f t="shared" ca="1" si="190"/>
        <v/>
      </c>
      <c r="I2920" s="726" t="str">
        <f t="shared" ca="1" si="191"/>
        <v/>
      </c>
    </row>
    <row r="2921" spans="1:9" x14ac:dyDescent="0.35">
      <c r="A2921" s="721" t="b">
        <f t="shared" ca="1" si="189"/>
        <v>0</v>
      </c>
      <c r="B2921" s="732" t="str">
        <f ca="1">IF(COUNTA(G$2253:G2920)=1,"",OFFSET(B2921,-COUNTA(G$2253:G2920)+1,0))</f>
        <v>a1b1R000008yMpaQAE</v>
      </c>
      <c r="C2921" s="734">
        <f ca="1">IF(COUNTA(G$2253:G2920)=1,"",OFFSET(C2921,-COUNTA(G$2253:G2920)+1,0))</f>
        <v>31</v>
      </c>
      <c r="D2921" s="721">
        <f t="shared" si="192"/>
        <v>186</v>
      </c>
      <c r="E2921" s="721">
        <f t="shared" ca="1" si="193"/>
        <v>6</v>
      </c>
      <c r="F2921" s="721">
        <f t="shared" ca="1" si="194"/>
        <v>39</v>
      </c>
      <c r="G2921" s="721"/>
      <c r="H2921" s="726" t="str">
        <f t="shared" ca="1" si="190"/>
        <v/>
      </c>
      <c r="I2921" s="726" t="str">
        <f t="shared" ca="1" si="191"/>
        <v/>
      </c>
    </row>
    <row r="2922" spans="1:9" x14ac:dyDescent="0.35">
      <c r="A2922" s="721" t="b">
        <f t="shared" ca="1" si="189"/>
        <v>0</v>
      </c>
      <c r="B2922" s="732" t="str">
        <f ca="1">IF(COUNTA(G$2253:G2921)=1,"",OFFSET(B2922,-COUNTA(G$2253:G2921)+1,0))</f>
        <v>a1b1R000008yMj9QAE</v>
      </c>
      <c r="C2922" s="734">
        <f ca="1">IF(COUNTA(G$2253:G2921)=1,"",OFFSET(C2922,-COUNTA(G$2253:G2921)+1,0))</f>
        <v>32</v>
      </c>
      <c r="D2922" s="721">
        <f t="shared" si="192"/>
        <v>187</v>
      </c>
      <c r="E2922" s="721">
        <f t="shared" ca="1" si="193"/>
        <v>1</v>
      </c>
      <c r="F2922" s="721">
        <f t="shared" ca="1" si="194"/>
        <v>40</v>
      </c>
      <c r="G2922" s="721"/>
      <c r="H2922" s="726" t="str">
        <f t="shared" ca="1" si="190"/>
        <v/>
      </c>
      <c r="I2922" s="726" t="str">
        <f t="shared" ca="1" si="191"/>
        <v/>
      </c>
    </row>
    <row r="2923" spans="1:9" x14ac:dyDescent="0.35">
      <c r="A2923" s="721" t="b">
        <f t="shared" ca="1" si="189"/>
        <v>0</v>
      </c>
      <c r="B2923" s="732" t="str">
        <f ca="1">IF(COUNTA(G$2253:G2922)=1,"",OFFSET(B2923,-COUNTA(G$2253:G2922)+1,0))</f>
        <v>a1b1R000008yMkRQAU</v>
      </c>
      <c r="C2923" s="734">
        <f ca="1">IF(COUNTA(G$2253:G2922)=1,"",OFFSET(C2923,-COUNTA(G$2253:G2922)+1,0))</f>
        <v>32</v>
      </c>
      <c r="D2923" s="721">
        <f t="shared" si="192"/>
        <v>188</v>
      </c>
      <c r="E2923" s="721">
        <f t="shared" ca="1" si="193"/>
        <v>2</v>
      </c>
      <c r="F2923" s="721">
        <f t="shared" ca="1" si="194"/>
        <v>40</v>
      </c>
      <c r="G2923" s="721"/>
      <c r="H2923" s="726" t="str">
        <f t="shared" ca="1" si="190"/>
        <v/>
      </c>
      <c r="I2923" s="726" t="str">
        <f t="shared" ca="1" si="191"/>
        <v/>
      </c>
    </row>
    <row r="2924" spans="1:9" x14ac:dyDescent="0.35">
      <c r="A2924" s="721" t="b">
        <f t="shared" ca="1" si="189"/>
        <v>0</v>
      </c>
      <c r="B2924" s="732" t="str">
        <f ca="1">IF(COUNTA(G$2253:G2923)=1,"",OFFSET(B2924,-COUNTA(G$2253:G2923)+1,0))</f>
        <v>a1b1R000008yMljQAE</v>
      </c>
      <c r="C2924" s="734">
        <f ca="1">IF(COUNTA(G$2253:G2923)=1,"",OFFSET(C2924,-COUNTA(G$2253:G2923)+1,0))</f>
        <v>32</v>
      </c>
      <c r="D2924" s="721">
        <f t="shared" si="192"/>
        <v>189</v>
      </c>
      <c r="E2924" s="721">
        <f t="shared" ca="1" si="193"/>
        <v>3</v>
      </c>
      <c r="F2924" s="721">
        <f t="shared" ca="1" si="194"/>
        <v>40</v>
      </c>
      <c r="G2924" s="721"/>
      <c r="H2924" s="726" t="str">
        <f t="shared" ca="1" si="190"/>
        <v/>
      </c>
      <c r="I2924" s="726" t="str">
        <f t="shared" ca="1" si="191"/>
        <v/>
      </c>
    </row>
    <row r="2925" spans="1:9" x14ac:dyDescent="0.35">
      <c r="A2925" s="721" t="b">
        <f t="shared" ca="1" si="189"/>
        <v>0</v>
      </c>
      <c r="B2925" s="732" t="str">
        <f ca="1">IF(COUNTA(G$2253:G2924)=1,"",OFFSET(B2925,-COUNTA(G$2253:G2924)+1,0))</f>
        <v>a1b1R000008yMn1QAE</v>
      </c>
      <c r="C2925" s="734">
        <f ca="1">IF(COUNTA(G$2253:G2924)=1,"",OFFSET(C2925,-COUNTA(G$2253:G2924)+1,0))</f>
        <v>32</v>
      </c>
      <c r="D2925" s="721">
        <f t="shared" si="192"/>
        <v>190</v>
      </c>
      <c r="E2925" s="721">
        <f t="shared" ca="1" si="193"/>
        <v>4</v>
      </c>
      <c r="F2925" s="721">
        <f t="shared" ca="1" si="194"/>
        <v>40</v>
      </c>
      <c r="G2925" s="721"/>
      <c r="H2925" s="726" t="str">
        <f t="shared" ca="1" si="190"/>
        <v/>
      </c>
      <c r="I2925" s="726" t="str">
        <f t="shared" ca="1" si="191"/>
        <v/>
      </c>
    </row>
    <row r="2926" spans="1:9" x14ac:dyDescent="0.35">
      <c r="A2926" s="721" t="b">
        <f t="shared" ca="1" si="189"/>
        <v>0</v>
      </c>
      <c r="B2926" s="732" t="str">
        <f ca="1">IF(COUNTA(G$2253:G2925)=1,"",OFFSET(B2926,-COUNTA(G$2253:G2925)+1,0))</f>
        <v>a1b1R000008yMoJQAU</v>
      </c>
      <c r="C2926" s="734">
        <f ca="1">IF(COUNTA(G$2253:G2925)=1,"",OFFSET(C2926,-COUNTA(G$2253:G2925)+1,0))</f>
        <v>32</v>
      </c>
      <c r="D2926" s="721">
        <f t="shared" si="192"/>
        <v>191</v>
      </c>
      <c r="E2926" s="721">
        <f t="shared" ca="1" si="193"/>
        <v>5</v>
      </c>
      <c r="F2926" s="721">
        <f t="shared" ca="1" si="194"/>
        <v>40</v>
      </c>
      <c r="G2926" s="721"/>
      <c r="H2926" s="726" t="str">
        <f t="shared" ca="1" si="190"/>
        <v/>
      </c>
      <c r="I2926" s="726" t="str">
        <f t="shared" ca="1" si="191"/>
        <v/>
      </c>
    </row>
    <row r="2927" spans="1:9" x14ac:dyDescent="0.35">
      <c r="A2927" s="721" t="b">
        <f t="shared" ca="1" si="189"/>
        <v>0</v>
      </c>
      <c r="B2927" s="732" t="str">
        <f ca="1">IF(COUNTA(G$2253:G2926)=1,"",OFFSET(B2927,-COUNTA(G$2253:G2926)+1,0))</f>
        <v>a1b1R000008yMpbQAE</v>
      </c>
      <c r="C2927" s="734">
        <f ca="1">IF(COUNTA(G$2253:G2926)=1,"",OFFSET(C2927,-COUNTA(G$2253:G2926)+1,0))</f>
        <v>32</v>
      </c>
      <c r="D2927" s="721">
        <f t="shared" si="192"/>
        <v>192</v>
      </c>
      <c r="E2927" s="721">
        <f t="shared" ca="1" si="193"/>
        <v>6</v>
      </c>
      <c r="F2927" s="721">
        <f t="shared" ca="1" si="194"/>
        <v>40</v>
      </c>
      <c r="G2927" s="721"/>
      <c r="H2927" s="726" t="str">
        <f t="shared" ca="1" si="190"/>
        <v/>
      </c>
      <c r="I2927" s="726" t="str">
        <f t="shared" ca="1" si="191"/>
        <v/>
      </c>
    </row>
    <row r="2928" spans="1:9" x14ac:dyDescent="0.35">
      <c r="A2928" s="721" t="b">
        <f t="shared" ref="A2928:A2991" ca="1" si="195">IF(OR(H2928&lt;&gt;"",I2928&lt;&gt;""),TRUE,FALSE)</f>
        <v>0</v>
      </c>
      <c r="B2928" s="732" t="str">
        <f ca="1">IF(COUNTA(G$2253:G2927)=1,"",OFFSET(B2928,-COUNTA(G$2253:G2927)+1,0))</f>
        <v>a1b1R000008yMjAQAU</v>
      </c>
      <c r="C2928" s="734">
        <f ca="1">IF(COUNTA(G$2253:G2927)=1,"",OFFSET(C2928,-COUNTA(G$2253:G2927)+1,0))</f>
        <v>33</v>
      </c>
      <c r="D2928" s="721">
        <f t="shared" si="192"/>
        <v>193</v>
      </c>
      <c r="E2928" s="721">
        <f t="shared" ca="1" si="193"/>
        <v>1</v>
      </c>
      <c r="F2928" s="721">
        <f t="shared" ca="1" si="194"/>
        <v>41</v>
      </c>
      <c r="G2928" s="721"/>
      <c r="H2928" s="726" t="str">
        <f t="shared" ref="H2928:H2991" ca="1" si="196">CHOOSE(E2928,IFERROR(IF(INDIRECT("'WPTM - Section F'!I"&amp;F2928)=0,"",INDIRECT("'WPTM - Section F'!I"&amp;$F2928)),""),IFERROR(IF(INDIRECT("'WPTM - Section F'!K"&amp;F2928)=0,"",INDIRECT("'WPTM - Section F'!K"&amp;$F2928)),""),IFERROR(IF(INDIRECT("'WPTM - Section F'!M"&amp;F2928)=0,"",INDIRECT("'WPTM - Section F'!M"&amp;$F2928)),""),IFERROR(IF(INDIRECT("'WPTM - Section F'!O"&amp;F2928)=0,"",INDIRECT("'WPTM - Section F'!O"&amp;$F2928)),""),IFERROR(IF(INDIRECT("'WPTM - Section F'!Q"&amp;F2928)=0,"",INDIRECT("'WPTM - Section F'!Q"&amp;$F2928)),""),IFERROR(IF(INDIRECT("'WPTM - Section F'!S"&amp;F2928)=0,"",INDIRECT("'WPTM - Section F'!S"&amp;$F2928)),""),IFERROR(IF(INDIRECT("'WPTM - Section F'!U"&amp;F2928)=0,"",INDIRECT("'WPTM - Section F'!U"&amp;$F2928)),""),IFERROR(IF(INDIRECT("'WPTM - Section F'!W"&amp;F2928)=0,"",INDIRECT("'WPTM - Section F'!W"&amp;$F2928)),""))</f>
        <v/>
      </c>
      <c r="I2928" s="726" t="str">
        <f t="shared" ref="I2928:I2991" ca="1" si="197">CHOOSE(E2928,IFERROR(IF(INDIRECT("'WPTM - Section F'!H"&amp;F2928)=0,"",INDIRECT("'WPTM - Section F'!H"&amp;$F2928)),""),IFERROR(IF(INDIRECT("'WPTM - Section F'!J"&amp;F2928)=0,"",INDIRECT("'WPTM - Section F'!J"&amp;$F2928)),""),IFERROR(IF(INDIRECT("'WPTM - Section F'!L"&amp;F2928)=0,"",INDIRECT("'WPTM - Section F'!L"&amp;$F2928)),""),IFERROR(IF(INDIRECT("'WPTM - Section F'!N"&amp;F2928)=0,"",INDIRECT("'WPTM - Section F'!N"&amp;$F2928)),""),IFERROR(IF(INDIRECT("'WPTM - Section F'!P"&amp;F2928)=0,"",INDIRECT("'WPTM - Section F'!P"&amp;$F2928)),""),IFERROR(IF(INDIRECT("'WPTM - Section F'!R"&amp;F2928)=0,"",INDIRECT("'WPTM - Section F'!R"&amp;$F2928)),""),IFERROR(IF(INDIRECT("'WPTM - Section F'!T"&amp;F2928)=0,"",INDIRECT("'WPTM - Section F'!T"&amp;$F2928)),""),IFERROR(IF(INDIRECT("'WPTM - Section F'!V"&amp;F2928)=0,"",INDIRECT("'WPTM - Section F'!V"&amp;$F2928)),""),)</f>
        <v/>
      </c>
    </row>
    <row r="2929" spans="1:9" x14ac:dyDescent="0.35">
      <c r="A2929" s="721" t="b">
        <f t="shared" ca="1" si="195"/>
        <v>0</v>
      </c>
      <c r="B2929" s="732" t="str">
        <f ca="1">IF(COUNTA(G$2253:G2928)=1,"",OFFSET(B2929,-COUNTA(G$2253:G2928)+1,0))</f>
        <v>a1b1R000008yMkSQAU</v>
      </c>
      <c r="C2929" s="734">
        <f ca="1">IF(COUNTA(G$2253:G2928)=1,"",OFFSET(C2929,-COUNTA(G$2253:G2928)+1,0))</f>
        <v>33</v>
      </c>
      <c r="D2929" s="721">
        <f t="shared" si="192"/>
        <v>194</v>
      </c>
      <c r="E2929" s="721">
        <f t="shared" ca="1" si="193"/>
        <v>2</v>
      </c>
      <c r="F2929" s="721">
        <f t="shared" ca="1" si="194"/>
        <v>41</v>
      </c>
      <c r="G2929" s="721"/>
      <c r="H2929" s="726" t="str">
        <f t="shared" ca="1" si="196"/>
        <v/>
      </c>
      <c r="I2929" s="726" t="str">
        <f t="shared" ca="1" si="197"/>
        <v/>
      </c>
    </row>
    <row r="2930" spans="1:9" x14ac:dyDescent="0.35">
      <c r="A2930" s="721" t="b">
        <f t="shared" ca="1" si="195"/>
        <v>0</v>
      </c>
      <c r="B2930" s="732" t="str">
        <f ca="1">IF(COUNTA(G$2253:G2929)=1,"",OFFSET(B2930,-COUNTA(G$2253:G2929)+1,0))</f>
        <v>a1b1R000008yMlkQAE</v>
      </c>
      <c r="C2930" s="734">
        <f ca="1">IF(COUNTA(G$2253:G2929)=1,"",OFFSET(C2930,-COUNTA(G$2253:G2929)+1,0))</f>
        <v>33</v>
      </c>
      <c r="D2930" s="721">
        <f t="shared" si="192"/>
        <v>195</v>
      </c>
      <c r="E2930" s="721">
        <f t="shared" ca="1" si="193"/>
        <v>3</v>
      </c>
      <c r="F2930" s="721">
        <f t="shared" ca="1" si="194"/>
        <v>41</v>
      </c>
      <c r="G2930" s="721"/>
      <c r="H2930" s="726" t="str">
        <f t="shared" ca="1" si="196"/>
        <v/>
      </c>
      <c r="I2930" s="726" t="str">
        <f t="shared" ca="1" si="197"/>
        <v/>
      </c>
    </row>
    <row r="2931" spans="1:9" x14ac:dyDescent="0.35">
      <c r="A2931" s="721" t="b">
        <f t="shared" ca="1" si="195"/>
        <v>0</v>
      </c>
      <c r="B2931" s="732" t="str">
        <f ca="1">IF(COUNTA(G$2253:G2930)=1,"",OFFSET(B2931,-COUNTA(G$2253:G2930)+1,0))</f>
        <v>a1b1R000008yMn2QAE</v>
      </c>
      <c r="C2931" s="734">
        <f ca="1">IF(COUNTA(G$2253:G2930)=1,"",OFFSET(C2931,-COUNTA(G$2253:G2930)+1,0))</f>
        <v>33</v>
      </c>
      <c r="D2931" s="721">
        <f t="shared" si="192"/>
        <v>196</v>
      </c>
      <c r="E2931" s="721">
        <f t="shared" ca="1" si="193"/>
        <v>4</v>
      </c>
      <c r="F2931" s="721">
        <f t="shared" ca="1" si="194"/>
        <v>41</v>
      </c>
      <c r="G2931" s="721"/>
      <c r="H2931" s="726" t="str">
        <f t="shared" ca="1" si="196"/>
        <v/>
      </c>
      <c r="I2931" s="726" t="str">
        <f t="shared" ca="1" si="197"/>
        <v/>
      </c>
    </row>
    <row r="2932" spans="1:9" x14ac:dyDescent="0.35">
      <c r="A2932" s="721" t="b">
        <f t="shared" ca="1" si="195"/>
        <v>0</v>
      </c>
      <c r="B2932" s="732" t="str">
        <f ca="1">IF(COUNTA(G$2253:G2931)=1,"",OFFSET(B2932,-COUNTA(G$2253:G2931)+1,0))</f>
        <v>a1b1R000008yMoKQAU</v>
      </c>
      <c r="C2932" s="734">
        <f ca="1">IF(COUNTA(G$2253:G2931)=1,"",OFFSET(C2932,-COUNTA(G$2253:G2931)+1,0))</f>
        <v>33</v>
      </c>
      <c r="D2932" s="721">
        <f t="shared" si="192"/>
        <v>197</v>
      </c>
      <c r="E2932" s="721">
        <f t="shared" ca="1" si="193"/>
        <v>5</v>
      </c>
      <c r="F2932" s="721">
        <f t="shared" ca="1" si="194"/>
        <v>41</v>
      </c>
      <c r="G2932" s="721"/>
      <c r="H2932" s="726" t="str">
        <f t="shared" ca="1" si="196"/>
        <v/>
      </c>
      <c r="I2932" s="726" t="str">
        <f t="shared" ca="1" si="197"/>
        <v/>
      </c>
    </row>
    <row r="2933" spans="1:9" x14ac:dyDescent="0.35">
      <c r="A2933" s="721" t="b">
        <f t="shared" ca="1" si="195"/>
        <v>0</v>
      </c>
      <c r="B2933" s="732" t="str">
        <f ca="1">IF(COUNTA(G$2253:G2932)=1,"",OFFSET(B2933,-COUNTA(G$2253:G2932)+1,0))</f>
        <v>a1b1R000008yMpcQAE</v>
      </c>
      <c r="C2933" s="734">
        <f ca="1">IF(COUNTA(G$2253:G2932)=1,"",OFFSET(C2933,-COUNTA(G$2253:G2932)+1,0))</f>
        <v>33</v>
      </c>
      <c r="D2933" s="721">
        <f t="shared" si="192"/>
        <v>198</v>
      </c>
      <c r="E2933" s="721">
        <f t="shared" ca="1" si="193"/>
        <v>6</v>
      </c>
      <c r="F2933" s="721">
        <f t="shared" ca="1" si="194"/>
        <v>41</v>
      </c>
      <c r="G2933" s="721"/>
      <c r="H2933" s="726" t="str">
        <f t="shared" ca="1" si="196"/>
        <v/>
      </c>
      <c r="I2933" s="726" t="str">
        <f t="shared" ca="1" si="197"/>
        <v/>
      </c>
    </row>
    <row r="2934" spans="1:9" x14ac:dyDescent="0.35">
      <c r="A2934" s="721" t="b">
        <f t="shared" ca="1" si="195"/>
        <v>0</v>
      </c>
      <c r="B2934" s="732" t="str">
        <f ca="1">IF(COUNTA(G$2253:G2933)=1,"",OFFSET(B2934,-COUNTA(G$2253:G2933)+1,0))</f>
        <v>a1b1R000008yMjBQAU</v>
      </c>
      <c r="C2934" s="734">
        <f ca="1">IF(COUNTA(G$2253:G2933)=1,"",OFFSET(C2934,-COUNTA(G$2253:G2933)+1,0))</f>
        <v>34</v>
      </c>
      <c r="D2934" s="721">
        <f t="shared" si="192"/>
        <v>199</v>
      </c>
      <c r="E2934" s="721">
        <f t="shared" ca="1" si="193"/>
        <v>1</v>
      </c>
      <c r="F2934" s="721">
        <f t="shared" ca="1" si="194"/>
        <v>42</v>
      </c>
      <c r="G2934" s="721"/>
      <c r="H2934" s="726" t="str">
        <f t="shared" ca="1" si="196"/>
        <v/>
      </c>
      <c r="I2934" s="726" t="str">
        <f t="shared" ca="1" si="197"/>
        <v/>
      </c>
    </row>
    <row r="2935" spans="1:9" x14ac:dyDescent="0.35">
      <c r="A2935" s="721" t="b">
        <f t="shared" ca="1" si="195"/>
        <v>0</v>
      </c>
      <c r="B2935" s="732" t="str">
        <f ca="1">IF(COUNTA(G$2253:G2934)=1,"",OFFSET(B2935,-COUNTA(G$2253:G2934)+1,0))</f>
        <v>a1b1R000008yMkTQAU</v>
      </c>
      <c r="C2935" s="734">
        <f ca="1">IF(COUNTA(G$2253:G2934)=1,"",OFFSET(C2935,-COUNTA(G$2253:G2934)+1,0))</f>
        <v>34</v>
      </c>
      <c r="D2935" s="721">
        <f t="shared" si="192"/>
        <v>200</v>
      </c>
      <c r="E2935" s="721">
        <f t="shared" ca="1" si="193"/>
        <v>2</v>
      </c>
      <c r="F2935" s="721">
        <f t="shared" ca="1" si="194"/>
        <v>42</v>
      </c>
      <c r="G2935" s="721"/>
      <c r="H2935" s="726" t="str">
        <f t="shared" ca="1" si="196"/>
        <v/>
      </c>
      <c r="I2935" s="726" t="str">
        <f t="shared" ca="1" si="197"/>
        <v/>
      </c>
    </row>
    <row r="2936" spans="1:9" x14ac:dyDescent="0.35">
      <c r="A2936" s="721" t="b">
        <f t="shared" ca="1" si="195"/>
        <v>0</v>
      </c>
      <c r="B2936" s="732" t="str">
        <f ca="1">IF(COUNTA(G$2253:G2935)=1,"",OFFSET(B2936,-COUNTA(G$2253:G2935)+1,0))</f>
        <v>a1b1R000008yMllQAE</v>
      </c>
      <c r="C2936" s="734">
        <f ca="1">IF(COUNTA(G$2253:G2935)=1,"",OFFSET(C2936,-COUNTA(G$2253:G2935)+1,0))</f>
        <v>34</v>
      </c>
      <c r="D2936" s="721">
        <f t="shared" si="192"/>
        <v>201</v>
      </c>
      <c r="E2936" s="721">
        <f t="shared" ca="1" si="193"/>
        <v>3</v>
      </c>
      <c r="F2936" s="721">
        <f t="shared" ca="1" si="194"/>
        <v>42</v>
      </c>
      <c r="G2936" s="721"/>
      <c r="H2936" s="726" t="str">
        <f t="shared" ca="1" si="196"/>
        <v/>
      </c>
      <c r="I2936" s="726" t="str">
        <f t="shared" ca="1" si="197"/>
        <v/>
      </c>
    </row>
    <row r="2937" spans="1:9" x14ac:dyDescent="0.35">
      <c r="A2937" s="721" t="b">
        <f t="shared" ca="1" si="195"/>
        <v>0</v>
      </c>
      <c r="B2937" s="732" t="str">
        <f ca="1">IF(COUNTA(G$2253:G2936)=1,"",OFFSET(B2937,-COUNTA(G$2253:G2936)+1,0))</f>
        <v>a1b1R000008yMn3QAE</v>
      </c>
      <c r="C2937" s="734">
        <f ca="1">IF(COUNTA(G$2253:G2936)=1,"",OFFSET(C2937,-COUNTA(G$2253:G2936)+1,0))</f>
        <v>34</v>
      </c>
      <c r="D2937" s="721">
        <f t="shared" si="192"/>
        <v>202</v>
      </c>
      <c r="E2937" s="721">
        <f t="shared" ca="1" si="193"/>
        <v>4</v>
      </c>
      <c r="F2937" s="721">
        <f t="shared" ca="1" si="194"/>
        <v>42</v>
      </c>
      <c r="G2937" s="721"/>
      <c r="H2937" s="726" t="str">
        <f t="shared" ca="1" si="196"/>
        <v/>
      </c>
      <c r="I2937" s="726" t="str">
        <f t="shared" ca="1" si="197"/>
        <v/>
      </c>
    </row>
    <row r="2938" spans="1:9" x14ac:dyDescent="0.35">
      <c r="A2938" s="721" t="b">
        <f t="shared" ca="1" si="195"/>
        <v>0</v>
      </c>
      <c r="B2938" s="732" t="str">
        <f ca="1">IF(COUNTA(G$2253:G2937)=1,"",OFFSET(B2938,-COUNTA(G$2253:G2937)+1,0))</f>
        <v>a1b1R000008yMoLQAU</v>
      </c>
      <c r="C2938" s="734">
        <f ca="1">IF(COUNTA(G$2253:G2937)=1,"",OFFSET(C2938,-COUNTA(G$2253:G2937)+1,0))</f>
        <v>34</v>
      </c>
      <c r="D2938" s="721">
        <f t="shared" si="192"/>
        <v>203</v>
      </c>
      <c r="E2938" s="721">
        <f t="shared" ca="1" si="193"/>
        <v>5</v>
      </c>
      <c r="F2938" s="721">
        <f t="shared" ca="1" si="194"/>
        <v>42</v>
      </c>
      <c r="G2938" s="721"/>
      <c r="H2938" s="726" t="str">
        <f t="shared" ca="1" si="196"/>
        <v/>
      </c>
      <c r="I2938" s="726" t="str">
        <f t="shared" ca="1" si="197"/>
        <v/>
      </c>
    </row>
    <row r="2939" spans="1:9" x14ac:dyDescent="0.35">
      <c r="A2939" s="721" t="b">
        <f t="shared" ca="1" si="195"/>
        <v>0</v>
      </c>
      <c r="B2939" s="732" t="str">
        <f ca="1">IF(COUNTA(G$2253:G2938)=1,"",OFFSET(B2939,-COUNTA(G$2253:G2938)+1,0))</f>
        <v>a1b1R000008yMpdQAE</v>
      </c>
      <c r="C2939" s="734">
        <f ca="1">IF(COUNTA(G$2253:G2938)=1,"",OFFSET(C2939,-COUNTA(G$2253:G2938)+1,0))</f>
        <v>34</v>
      </c>
      <c r="D2939" s="721">
        <f t="shared" si="192"/>
        <v>204</v>
      </c>
      <c r="E2939" s="721">
        <f t="shared" ca="1" si="193"/>
        <v>6</v>
      </c>
      <c r="F2939" s="721">
        <f t="shared" ca="1" si="194"/>
        <v>42</v>
      </c>
      <c r="G2939" s="721"/>
      <c r="H2939" s="726" t="str">
        <f t="shared" ca="1" si="196"/>
        <v/>
      </c>
      <c r="I2939" s="726" t="str">
        <f t="shared" ca="1" si="197"/>
        <v/>
      </c>
    </row>
    <row r="2940" spans="1:9" x14ac:dyDescent="0.35">
      <c r="A2940" s="721" t="b">
        <f t="shared" ca="1" si="195"/>
        <v>0</v>
      </c>
      <c r="B2940" s="732" t="str">
        <f ca="1">IF(COUNTA(G$2253:G2939)=1,"",OFFSET(B2940,-COUNTA(G$2253:G2939)+1,0))</f>
        <v>a1b1R000008yMjCQAU</v>
      </c>
      <c r="C2940" s="734">
        <f ca="1">IF(COUNTA(G$2253:G2939)=1,"",OFFSET(C2940,-COUNTA(G$2253:G2939)+1,0))</f>
        <v>35</v>
      </c>
      <c r="D2940" s="721">
        <f t="shared" si="192"/>
        <v>205</v>
      </c>
      <c r="E2940" s="721">
        <f t="shared" ca="1" si="193"/>
        <v>1</v>
      </c>
      <c r="F2940" s="721">
        <f t="shared" ca="1" si="194"/>
        <v>43</v>
      </c>
      <c r="G2940" s="721"/>
      <c r="H2940" s="726" t="str">
        <f t="shared" ca="1" si="196"/>
        <v/>
      </c>
      <c r="I2940" s="726" t="str">
        <f t="shared" ca="1" si="197"/>
        <v/>
      </c>
    </row>
    <row r="2941" spans="1:9" x14ac:dyDescent="0.35">
      <c r="A2941" s="721" t="b">
        <f t="shared" ca="1" si="195"/>
        <v>0</v>
      </c>
      <c r="B2941" s="732" t="str">
        <f ca="1">IF(COUNTA(G$2253:G2940)=1,"",OFFSET(B2941,-COUNTA(G$2253:G2940)+1,0))</f>
        <v>a1b1R000008yMkUQAU</v>
      </c>
      <c r="C2941" s="734">
        <f ca="1">IF(COUNTA(G$2253:G2940)=1,"",OFFSET(C2941,-COUNTA(G$2253:G2940)+1,0))</f>
        <v>35</v>
      </c>
      <c r="D2941" s="721">
        <f t="shared" si="192"/>
        <v>206</v>
      </c>
      <c r="E2941" s="721">
        <f t="shared" ca="1" si="193"/>
        <v>2</v>
      </c>
      <c r="F2941" s="721">
        <f t="shared" ca="1" si="194"/>
        <v>43</v>
      </c>
      <c r="G2941" s="721"/>
      <c r="H2941" s="726" t="str">
        <f t="shared" ca="1" si="196"/>
        <v/>
      </c>
      <c r="I2941" s="726" t="str">
        <f t="shared" ca="1" si="197"/>
        <v/>
      </c>
    </row>
    <row r="2942" spans="1:9" x14ac:dyDescent="0.35">
      <c r="A2942" s="721" t="b">
        <f t="shared" ca="1" si="195"/>
        <v>0</v>
      </c>
      <c r="B2942" s="732" t="str">
        <f ca="1">IF(COUNTA(G$2253:G2941)=1,"",OFFSET(B2942,-COUNTA(G$2253:G2941)+1,0))</f>
        <v>a1b1R000008yMlmQAE</v>
      </c>
      <c r="C2942" s="734">
        <f ca="1">IF(COUNTA(G$2253:G2941)=1,"",OFFSET(C2942,-COUNTA(G$2253:G2941)+1,0))</f>
        <v>35</v>
      </c>
      <c r="D2942" s="721">
        <f t="shared" si="192"/>
        <v>207</v>
      </c>
      <c r="E2942" s="721">
        <f t="shared" ca="1" si="193"/>
        <v>3</v>
      </c>
      <c r="F2942" s="721">
        <f t="shared" ca="1" si="194"/>
        <v>43</v>
      </c>
      <c r="G2942" s="721"/>
      <c r="H2942" s="726" t="str">
        <f t="shared" ca="1" si="196"/>
        <v/>
      </c>
      <c r="I2942" s="726" t="str">
        <f t="shared" ca="1" si="197"/>
        <v/>
      </c>
    </row>
    <row r="2943" spans="1:9" x14ac:dyDescent="0.35">
      <c r="A2943" s="721" t="b">
        <f t="shared" ca="1" si="195"/>
        <v>0</v>
      </c>
      <c r="B2943" s="732" t="str">
        <f ca="1">IF(COUNTA(G$2253:G2942)=1,"",OFFSET(B2943,-COUNTA(G$2253:G2942)+1,0))</f>
        <v>a1b1R000008yMn4QAE</v>
      </c>
      <c r="C2943" s="734">
        <f ca="1">IF(COUNTA(G$2253:G2942)=1,"",OFFSET(C2943,-COUNTA(G$2253:G2942)+1,0))</f>
        <v>35</v>
      </c>
      <c r="D2943" s="721">
        <f t="shared" si="192"/>
        <v>208</v>
      </c>
      <c r="E2943" s="721">
        <f t="shared" ca="1" si="193"/>
        <v>4</v>
      </c>
      <c r="F2943" s="721">
        <f t="shared" ca="1" si="194"/>
        <v>43</v>
      </c>
      <c r="G2943" s="721"/>
      <c r="H2943" s="726" t="str">
        <f t="shared" ca="1" si="196"/>
        <v/>
      </c>
      <c r="I2943" s="726" t="str">
        <f t="shared" ca="1" si="197"/>
        <v/>
      </c>
    </row>
    <row r="2944" spans="1:9" x14ac:dyDescent="0.35">
      <c r="A2944" s="721" t="b">
        <f t="shared" ca="1" si="195"/>
        <v>0</v>
      </c>
      <c r="B2944" s="732" t="str">
        <f ca="1">IF(COUNTA(G$2253:G2943)=1,"",OFFSET(B2944,-COUNTA(G$2253:G2943)+1,0))</f>
        <v>a1b1R000008yMoMQAU</v>
      </c>
      <c r="C2944" s="734">
        <f ca="1">IF(COUNTA(G$2253:G2943)=1,"",OFFSET(C2944,-COUNTA(G$2253:G2943)+1,0))</f>
        <v>35</v>
      </c>
      <c r="D2944" s="721">
        <f t="shared" si="192"/>
        <v>209</v>
      </c>
      <c r="E2944" s="721">
        <f t="shared" ca="1" si="193"/>
        <v>5</v>
      </c>
      <c r="F2944" s="721">
        <f t="shared" ca="1" si="194"/>
        <v>43</v>
      </c>
      <c r="G2944" s="721"/>
      <c r="H2944" s="726" t="str">
        <f t="shared" ca="1" si="196"/>
        <v/>
      </c>
      <c r="I2944" s="726" t="str">
        <f t="shared" ca="1" si="197"/>
        <v/>
      </c>
    </row>
    <row r="2945" spans="1:9" x14ac:dyDescent="0.35">
      <c r="A2945" s="721" t="b">
        <f t="shared" ca="1" si="195"/>
        <v>0</v>
      </c>
      <c r="B2945" s="732" t="str">
        <f ca="1">IF(COUNTA(G$2253:G2944)=1,"",OFFSET(B2945,-COUNTA(G$2253:G2944)+1,0))</f>
        <v>a1b1R000008yMpeQAE</v>
      </c>
      <c r="C2945" s="734">
        <f ca="1">IF(COUNTA(G$2253:G2944)=1,"",OFFSET(C2945,-COUNTA(G$2253:G2944)+1,0))</f>
        <v>35</v>
      </c>
      <c r="D2945" s="721">
        <f t="shared" si="192"/>
        <v>210</v>
      </c>
      <c r="E2945" s="721">
        <f t="shared" ca="1" si="193"/>
        <v>6</v>
      </c>
      <c r="F2945" s="721">
        <f t="shared" ca="1" si="194"/>
        <v>43</v>
      </c>
      <c r="G2945" s="721"/>
      <c r="H2945" s="726" t="str">
        <f t="shared" ca="1" si="196"/>
        <v/>
      </c>
      <c r="I2945" s="726" t="str">
        <f t="shared" ca="1" si="197"/>
        <v/>
      </c>
    </row>
    <row r="2946" spans="1:9" x14ac:dyDescent="0.35">
      <c r="A2946" s="721" t="b">
        <f t="shared" ca="1" si="195"/>
        <v>0</v>
      </c>
      <c r="B2946" s="732" t="str">
        <f ca="1">IF(COUNTA(G$2253:G2945)=1,"",OFFSET(B2946,-COUNTA(G$2253:G2945)+1,0))</f>
        <v>a1b1R000008yMjDQAU</v>
      </c>
      <c r="C2946" s="734">
        <f ca="1">IF(COUNTA(G$2253:G2945)=1,"",OFFSET(C2946,-COUNTA(G$2253:G2945)+1,0))</f>
        <v>36</v>
      </c>
      <c r="D2946" s="721">
        <f t="shared" si="192"/>
        <v>211</v>
      </c>
      <c r="E2946" s="721">
        <f t="shared" ca="1" si="193"/>
        <v>1</v>
      </c>
      <c r="F2946" s="721">
        <f t="shared" ca="1" si="194"/>
        <v>44</v>
      </c>
      <c r="G2946" s="721"/>
      <c r="H2946" s="726" t="str">
        <f t="shared" ca="1" si="196"/>
        <v/>
      </c>
      <c r="I2946" s="726" t="str">
        <f t="shared" ca="1" si="197"/>
        <v/>
      </c>
    </row>
    <row r="2947" spans="1:9" x14ac:dyDescent="0.35">
      <c r="A2947" s="721" t="b">
        <f t="shared" ca="1" si="195"/>
        <v>0</v>
      </c>
      <c r="B2947" s="732" t="str">
        <f ca="1">IF(COUNTA(G$2253:G2946)=1,"",OFFSET(B2947,-COUNTA(G$2253:G2946)+1,0))</f>
        <v>a1b1R000008yMkVQAU</v>
      </c>
      <c r="C2947" s="734">
        <f ca="1">IF(COUNTA(G$2253:G2946)=1,"",OFFSET(C2947,-COUNTA(G$2253:G2946)+1,0))</f>
        <v>36</v>
      </c>
      <c r="D2947" s="721">
        <f t="shared" si="192"/>
        <v>212</v>
      </c>
      <c r="E2947" s="721">
        <f t="shared" ca="1" si="193"/>
        <v>2</v>
      </c>
      <c r="F2947" s="721">
        <f t="shared" ca="1" si="194"/>
        <v>44</v>
      </c>
      <c r="G2947" s="721"/>
      <c r="H2947" s="726" t="str">
        <f t="shared" ca="1" si="196"/>
        <v/>
      </c>
      <c r="I2947" s="726" t="str">
        <f t="shared" ca="1" si="197"/>
        <v/>
      </c>
    </row>
    <row r="2948" spans="1:9" x14ac:dyDescent="0.35">
      <c r="A2948" s="721" t="b">
        <f t="shared" ca="1" si="195"/>
        <v>0</v>
      </c>
      <c r="B2948" s="732" t="str">
        <f ca="1">IF(COUNTA(G$2253:G2947)=1,"",OFFSET(B2948,-COUNTA(G$2253:G2947)+1,0))</f>
        <v>a1b1R000008yMlnQAE</v>
      </c>
      <c r="C2948" s="734">
        <f ca="1">IF(COUNTA(G$2253:G2947)=1,"",OFFSET(C2948,-COUNTA(G$2253:G2947)+1,0))</f>
        <v>36</v>
      </c>
      <c r="D2948" s="721">
        <f t="shared" si="192"/>
        <v>213</v>
      </c>
      <c r="E2948" s="721">
        <f t="shared" ca="1" si="193"/>
        <v>3</v>
      </c>
      <c r="F2948" s="721">
        <f t="shared" ca="1" si="194"/>
        <v>44</v>
      </c>
      <c r="G2948" s="721"/>
      <c r="H2948" s="726" t="str">
        <f t="shared" ca="1" si="196"/>
        <v/>
      </c>
      <c r="I2948" s="726" t="str">
        <f t="shared" ca="1" si="197"/>
        <v/>
      </c>
    </row>
    <row r="2949" spans="1:9" x14ac:dyDescent="0.35">
      <c r="A2949" s="721" t="b">
        <f t="shared" ca="1" si="195"/>
        <v>0</v>
      </c>
      <c r="B2949" s="732" t="str">
        <f ca="1">IF(COUNTA(G$2253:G2948)=1,"",OFFSET(B2949,-COUNTA(G$2253:G2948)+1,0))</f>
        <v>a1b1R000008yMn5QAE</v>
      </c>
      <c r="C2949" s="734">
        <f ca="1">IF(COUNTA(G$2253:G2948)=1,"",OFFSET(C2949,-COUNTA(G$2253:G2948)+1,0))</f>
        <v>36</v>
      </c>
      <c r="D2949" s="721">
        <f t="shared" si="192"/>
        <v>214</v>
      </c>
      <c r="E2949" s="721">
        <f t="shared" ca="1" si="193"/>
        <v>4</v>
      </c>
      <c r="F2949" s="721">
        <f t="shared" ca="1" si="194"/>
        <v>44</v>
      </c>
      <c r="G2949" s="721"/>
      <c r="H2949" s="726" t="str">
        <f t="shared" ca="1" si="196"/>
        <v/>
      </c>
      <c r="I2949" s="726" t="str">
        <f t="shared" ca="1" si="197"/>
        <v/>
      </c>
    </row>
    <row r="2950" spans="1:9" x14ac:dyDescent="0.35">
      <c r="A2950" s="721" t="b">
        <f t="shared" ca="1" si="195"/>
        <v>0</v>
      </c>
      <c r="B2950" s="732" t="str">
        <f ca="1">IF(COUNTA(G$2253:G2949)=1,"",OFFSET(B2950,-COUNTA(G$2253:G2949)+1,0))</f>
        <v>a1b1R000008yMoNQAU</v>
      </c>
      <c r="C2950" s="734">
        <f ca="1">IF(COUNTA(G$2253:G2949)=1,"",OFFSET(C2950,-COUNTA(G$2253:G2949)+1,0))</f>
        <v>36</v>
      </c>
      <c r="D2950" s="721">
        <f t="shared" si="192"/>
        <v>215</v>
      </c>
      <c r="E2950" s="721">
        <f t="shared" ca="1" si="193"/>
        <v>5</v>
      </c>
      <c r="F2950" s="721">
        <f t="shared" ca="1" si="194"/>
        <v>44</v>
      </c>
      <c r="G2950" s="721"/>
      <c r="H2950" s="726" t="str">
        <f t="shared" ca="1" si="196"/>
        <v/>
      </c>
      <c r="I2950" s="726" t="str">
        <f t="shared" ca="1" si="197"/>
        <v/>
      </c>
    </row>
    <row r="2951" spans="1:9" x14ac:dyDescent="0.35">
      <c r="A2951" s="721" t="b">
        <f t="shared" ca="1" si="195"/>
        <v>0</v>
      </c>
      <c r="B2951" s="732" t="str">
        <f ca="1">IF(COUNTA(G$2253:G2950)=1,"",OFFSET(B2951,-COUNTA(G$2253:G2950)+1,0))</f>
        <v>a1b1R000008yMpfQAE</v>
      </c>
      <c r="C2951" s="734">
        <f ca="1">IF(COUNTA(G$2253:G2950)=1,"",OFFSET(C2951,-COUNTA(G$2253:G2950)+1,0))</f>
        <v>36</v>
      </c>
      <c r="D2951" s="721">
        <f t="shared" si="192"/>
        <v>216</v>
      </c>
      <c r="E2951" s="721">
        <f t="shared" ca="1" si="193"/>
        <v>6</v>
      </c>
      <c r="F2951" s="721">
        <f t="shared" ca="1" si="194"/>
        <v>44</v>
      </c>
      <c r="G2951" s="721"/>
      <c r="H2951" s="726" t="str">
        <f t="shared" ca="1" si="196"/>
        <v/>
      </c>
      <c r="I2951" s="726" t="str">
        <f t="shared" ca="1" si="197"/>
        <v/>
      </c>
    </row>
    <row r="2952" spans="1:9" x14ac:dyDescent="0.35">
      <c r="A2952" s="721" t="b">
        <f t="shared" ca="1" si="195"/>
        <v>0</v>
      </c>
      <c r="B2952" s="732" t="str">
        <f ca="1">IF(COUNTA(G$2253:G2951)=1,"",OFFSET(B2952,-COUNTA(G$2253:G2951)+1,0))</f>
        <v>a1b1R000008yMjEQAU</v>
      </c>
      <c r="C2952" s="734">
        <f ca="1">IF(COUNTA(G$2253:G2951)=1,"",OFFSET(C2952,-COUNTA(G$2253:G2951)+1,0))</f>
        <v>37</v>
      </c>
      <c r="D2952" s="721">
        <f t="shared" si="192"/>
        <v>217</v>
      </c>
      <c r="E2952" s="721">
        <f t="shared" ca="1" si="193"/>
        <v>1</v>
      </c>
      <c r="F2952" s="721">
        <f t="shared" ca="1" si="194"/>
        <v>45</v>
      </c>
      <c r="G2952" s="721"/>
      <c r="H2952" s="726" t="str">
        <f t="shared" ca="1" si="196"/>
        <v/>
      </c>
      <c r="I2952" s="726" t="str">
        <f t="shared" ca="1" si="197"/>
        <v/>
      </c>
    </row>
    <row r="2953" spans="1:9" x14ac:dyDescent="0.35">
      <c r="A2953" s="721" t="b">
        <f t="shared" ca="1" si="195"/>
        <v>0</v>
      </c>
      <c r="B2953" s="732" t="str">
        <f ca="1">IF(COUNTA(G$2253:G2952)=1,"",OFFSET(B2953,-COUNTA(G$2253:G2952)+1,0))</f>
        <v>a1b1R000008yMkWQAU</v>
      </c>
      <c r="C2953" s="734">
        <f ca="1">IF(COUNTA(G$2253:G2952)=1,"",OFFSET(C2953,-COUNTA(G$2253:G2952)+1,0))</f>
        <v>37</v>
      </c>
      <c r="D2953" s="721">
        <f t="shared" si="192"/>
        <v>218</v>
      </c>
      <c r="E2953" s="721">
        <f t="shared" ca="1" si="193"/>
        <v>2</v>
      </c>
      <c r="F2953" s="721">
        <f t="shared" ca="1" si="194"/>
        <v>45</v>
      </c>
      <c r="G2953" s="721"/>
      <c r="H2953" s="726" t="str">
        <f t="shared" ca="1" si="196"/>
        <v/>
      </c>
      <c r="I2953" s="726" t="str">
        <f t="shared" ca="1" si="197"/>
        <v/>
      </c>
    </row>
    <row r="2954" spans="1:9" x14ac:dyDescent="0.35">
      <c r="A2954" s="721" t="b">
        <f t="shared" ca="1" si="195"/>
        <v>0</v>
      </c>
      <c r="B2954" s="732" t="str">
        <f ca="1">IF(COUNTA(G$2253:G2953)=1,"",OFFSET(B2954,-COUNTA(G$2253:G2953)+1,0))</f>
        <v>a1b1R000008yMloQAE</v>
      </c>
      <c r="C2954" s="734">
        <f ca="1">IF(COUNTA(G$2253:G2953)=1,"",OFFSET(C2954,-COUNTA(G$2253:G2953)+1,0))</f>
        <v>37</v>
      </c>
      <c r="D2954" s="721">
        <f t="shared" si="192"/>
        <v>219</v>
      </c>
      <c r="E2954" s="721">
        <f t="shared" ca="1" si="193"/>
        <v>3</v>
      </c>
      <c r="F2954" s="721">
        <f t="shared" ca="1" si="194"/>
        <v>45</v>
      </c>
      <c r="G2954" s="721"/>
      <c r="H2954" s="726" t="str">
        <f t="shared" ca="1" si="196"/>
        <v/>
      </c>
      <c r="I2954" s="726" t="str">
        <f t="shared" ca="1" si="197"/>
        <v/>
      </c>
    </row>
    <row r="2955" spans="1:9" x14ac:dyDescent="0.35">
      <c r="A2955" s="721" t="b">
        <f t="shared" ca="1" si="195"/>
        <v>0</v>
      </c>
      <c r="B2955" s="732" t="str">
        <f ca="1">IF(COUNTA(G$2253:G2954)=1,"",OFFSET(B2955,-COUNTA(G$2253:G2954)+1,0))</f>
        <v>a1b1R000008yMn6QAE</v>
      </c>
      <c r="C2955" s="734">
        <f ca="1">IF(COUNTA(G$2253:G2954)=1,"",OFFSET(C2955,-COUNTA(G$2253:G2954)+1,0))</f>
        <v>37</v>
      </c>
      <c r="D2955" s="721">
        <f t="shared" si="192"/>
        <v>220</v>
      </c>
      <c r="E2955" s="721">
        <f t="shared" ca="1" si="193"/>
        <v>4</v>
      </c>
      <c r="F2955" s="721">
        <f t="shared" ca="1" si="194"/>
        <v>45</v>
      </c>
      <c r="G2955" s="721"/>
      <c r="H2955" s="726" t="str">
        <f t="shared" ca="1" si="196"/>
        <v/>
      </c>
      <c r="I2955" s="726" t="str">
        <f t="shared" ca="1" si="197"/>
        <v/>
      </c>
    </row>
    <row r="2956" spans="1:9" x14ac:dyDescent="0.35">
      <c r="A2956" s="721" t="b">
        <f t="shared" ca="1" si="195"/>
        <v>0</v>
      </c>
      <c r="B2956" s="732" t="str">
        <f ca="1">IF(COUNTA(G$2253:G2955)=1,"",OFFSET(B2956,-COUNTA(G$2253:G2955)+1,0))</f>
        <v>a1b1R000008yMoOQAU</v>
      </c>
      <c r="C2956" s="734">
        <f ca="1">IF(COUNTA(G$2253:G2955)=1,"",OFFSET(C2956,-COUNTA(G$2253:G2955)+1,0))</f>
        <v>37</v>
      </c>
      <c r="D2956" s="721">
        <f t="shared" si="192"/>
        <v>221</v>
      </c>
      <c r="E2956" s="721">
        <f t="shared" ca="1" si="193"/>
        <v>5</v>
      </c>
      <c r="F2956" s="721">
        <f t="shared" ca="1" si="194"/>
        <v>45</v>
      </c>
      <c r="G2956" s="721"/>
      <c r="H2956" s="726" t="str">
        <f t="shared" ca="1" si="196"/>
        <v/>
      </c>
      <c r="I2956" s="726" t="str">
        <f t="shared" ca="1" si="197"/>
        <v/>
      </c>
    </row>
    <row r="2957" spans="1:9" x14ac:dyDescent="0.35">
      <c r="A2957" s="721" t="b">
        <f t="shared" ca="1" si="195"/>
        <v>0</v>
      </c>
      <c r="B2957" s="732" t="str">
        <f ca="1">IF(COUNTA(G$2253:G2956)=1,"",OFFSET(B2957,-COUNTA(G$2253:G2956)+1,0))</f>
        <v>a1b1R000008yMpgQAE</v>
      </c>
      <c r="C2957" s="734">
        <f ca="1">IF(COUNTA(G$2253:G2956)=1,"",OFFSET(C2957,-COUNTA(G$2253:G2956)+1,0))</f>
        <v>37</v>
      </c>
      <c r="D2957" s="721">
        <f t="shared" si="192"/>
        <v>222</v>
      </c>
      <c r="E2957" s="721">
        <f t="shared" ca="1" si="193"/>
        <v>6</v>
      </c>
      <c r="F2957" s="721">
        <f t="shared" ca="1" si="194"/>
        <v>45</v>
      </c>
      <c r="G2957" s="721"/>
      <c r="H2957" s="726" t="str">
        <f t="shared" ca="1" si="196"/>
        <v/>
      </c>
      <c r="I2957" s="726" t="str">
        <f t="shared" ca="1" si="197"/>
        <v/>
      </c>
    </row>
    <row r="2958" spans="1:9" x14ac:dyDescent="0.35">
      <c r="A2958" s="721" t="b">
        <f t="shared" ca="1" si="195"/>
        <v>0</v>
      </c>
      <c r="B2958" s="732" t="str">
        <f ca="1">IF(COUNTA(G$2253:G2957)=1,"",OFFSET(B2958,-COUNTA(G$2253:G2957)+1,0))</f>
        <v>a1b1R000008yMjFQAU</v>
      </c>
      <c r="C2958" s="734">
        <f ca="1">IF(COUNTA(G$2253:G2957)=1,"",OFFSET(C2958,-COUNTA(G$2253:G2957)+1,0))</f>
        <v>38</v>
      </c>
      <c r="D2958" s="721">
        <f t="shared" si="192"/>
        <v>223</v>
      </c>
      <c r="E2958" s="721">
        <f t="shared" ca="1" si="193"/>
        <v>1</v>
      </c>
      <c r="F2958" s="721">
        <f t="shared" ca="1" si="194"/>
        <v>46</v>
      </c>
      <c r="G2958" s="721"/>
      <c r="H2958" s="726" t="str">
        <f t="shared" ca="1" si="196"/>
        <v/>
      </c>
      <c r="I2958" s="726" t="str">
        <f t="shared" ca="1" si="197"/>
        <v/>
      </c>
    </row>
    <row r="2959" spans="1:9" x14ac:dyDescent="0.35">
      <c r="A2959" s="721" t="b">
        <f t="shared" ca="1" si="195"/>
        <v>0</v>
      </c>
      <c r="B2959" s="732" t="str">
        <f ca="1">IF(COUNTA(G$2253:G2958)=1,"",OFFSET(B2959,-COUNTA(G$2253:G2958)+1,0))</f>
        <v>a1b1R000008yMkXQAU</v>
      </c>
      <c r="C2959" s="734">
        <f ca="1">IF(COUNTA(G$2253:G2958)=1,"",OFFSET(C2959,-COUNTA(G$2253:G2958)+1,0))</f>
        <v>38</v>
      </c>
      <c r="D2959" s="721">
        <f t="shared" si="192"/>
        <v>224</v>
      </c>
      <c r="E2959" s="721">
        <f t="shared" ca="1" si="193"/>
        <v>2</v>
      </c>
      <c r="F2959" s="721">
        <f t="shared" ca="1" si="194"/>
        <v>46</v>
      </c>
      <c r="G2959" s="721"/>
      <c r="H2959" s="726" t="str">
        <f t="shared" ca="1" si="196"/>
        <v/>
      </c>
      <c r="I2959" s="726" t="str">
        <f t="shared" ca="1" si="197"/>
        <v/>
      </c>
    </row>
    <row r="2960" spans="1:9" x14ac:dyDescent="0.35">
      <c r="A2960" s="721" t="b">
        <f t="shared" ca="1" si="195"/>
        <v>0</v>
      </c>
      <c r="B2960" s="732" t="str">
        <f ca="1">IF(COUNTA(G$2253:G2959)=1,"",OFFSET(B2960,-COUNTA(G$2253:G2959)+1,0))</f>
        <v>a1b1R000008yMlpQAE</v>
      </c>
      <c r="C2960" s="734">
        <f ca="1">IF(COUNTA(G$2253:G2959)=1,"",OFFSET(C2960,-COUNTA(G$2253:G2959)+1,0))</f>
        <v>38</v>
      </c>
      <c r="D2960" s="721">
        <f t="shared" ref="D2960:D3023" si="198">D2959+1</f>
        <v>225</v>
      </c>
      <c r="E2960" s="721">
        <f t="shared" ref="E2960:E3023" ca="1" si="199">COUNTIF(C2955:C2960,C2960)</f>
        <v>3</v>
      </c>
      <c r="F2960" s="721">
        <f t="shared" ref="F2960:F3023" ca="1" si="200">IF(C2960=1,9,IF(E2959=MAX(E2958:E2960),F2958+1,F2959))</f>
        <v>46</v>
      </c>
      <c r="G2960" s="721"/>
      <c r="H2960" s="726" t="str">
        <f t="shared" ca="1" si="196"/>
        <v/>
      </c>
      <c r="I2960" s="726" t="str">
        <f t="shared" ca="1" si="197"/>
        <v/>
      </c>
    </row>
    <row r="2961" spans="1:9" x14ac:dyDescent="0.35">
      <c r="A2961" s="721" t="b">
        <f t="shared" ca="1" si="195"/>
        <v>0</v>
      </c>
      <c r="B2961" s="732" t="str">
        <f ca="1">IF(COUNTA(G$2253:G2960)=1,"",OFFSET(B2961,-COUNTA(G$2253:G2960)+1,0))</f>
        <v>a1b1R000008yMn7QAE</v>
      </c>
      <c r="C2961" s="734">
        <f ca="1">IF(COUNTA(G$2253:G2960)=1,"",OFFSET(C2961,-COUNTA(G$2253:G2960)+1,0))</f>
        <v>38</v>
      </c>
      <c r="D2961" s="721">
        <f t="shared" si="198"/>
        <v>226</v>
      </c>
      <c r="E2961" s="721">
        <f t="shared" ca="1" si="199"/>
        <v>4</v>
      </c>
      <c r="F2961" s="721">
        <f t="shared" ca="1" si="200"/>
        <v>46</v>
      </c>
      <c r="G2961" s="721"/>
      <c r="H2961" s="726" t="str">
        <f t="shared" ca="1" si="196"/>
        <v/>
      </c>
      <c r="I2961" s="726" t="str">
        <f t="shared" ca="1" si="197"/>
        <v/>
      </c>
    </row>
    <row r="2962" spans="1:9" x14ac:dyDescent="0.35">
      <c r="A2962" s="721" t="b">
        <f t="shared" ca="1" si="195"/>
        <v>0</v>
      </c>
      <c r="B2962" s="732" t="str">
        <f ca="1">IF(COUNTA(G$2253:G2961)=1,"",OFFSET(B2962,-COUNTA(G$2253:G2961)+1,0))</f>
        <v>a1b1R000008yMoPQAU</v>
      </c>
      <c r="C2962" s="734">
        <f ca="1">IF(COUNTA(G$2253:G2961)=1,"",OFFSET(C2962,-COUNTA(G$2253:G2961)+1,0))</f>
        <v>38</v>
      </c>
      <c r="D2962" s="721">
        <f t="shared" si="198"/>
        <v>227</v>
      </c>
      <c r="E2962" s="721">
        <f t="shared" ca="1" si="199"/>
        <v>5</v>
      </c>
      <c r="F2962" s="721">
        <f t="shared" ca="1" si="200"/>
        <v>46</v>
      </c>
      <c r="G2962" s="721"/>
      <c r="H2962" s="726" t="str">
        <f t="shared" ca="1" si="196"/>
        <v/>
      </c>
      <c r="I2962" s="726" t="str">
        <f t="shared" ca="1" si="197"/>
        <v/>
      </c>
    </row>
    <row r="2963" spans="1:9" x14ac:dyDescent="0.35">
      <c r="A2963" s="721" t="b">
        <f t="shared" ca="1" si="195"/>
        <v>0</v>
      </c>
      <c r="B2963" s="732" t="str">
        <f ca="1">IF(COUNTA(G$2253:G2962)=1,"",OFFSET(B2963,-COUNTA(G$2253:G2962)+1,0))</f>
        <v>a1b1R000008yMphQAE</v>
      </c>
      <c r="C2963" s="734">
        <f ca="1">IF(COUNTA(G$2253:G2962)=1,"",OFFSET(C2963,-COUNTA(G$2253:G2962)+1,0))</f>
        <v>38</v>
      </c>
      <c r="D2963" s="721">
        <f t="shared" si="198"/>
        <v>228</v>
      </c>
      <c r="E2963" s="721">
        <f t="shared" ca="1" si="199"/>
        <v>6</v>
      </c>
      <c r="F2963" s="721">
        <f t="shared" ca="1" si="200"/>
        <v>46</v>
      </c>
      <c r="G2963" s="721"/>
      <c r="H2963" s="726" t="str">
        <f t="shared" ca="1" si="196"/>
        <v/>
      </c>
      <c r="I2963" s="726" t="str">
        <f t="shared" ca="1" si="197"/>
        <v/>
      </c>
    </row>
    <row r="2964" spans="1:9" x14ac:dyDescent="0.35">
      <c r="A2964" s="721" t="b">
        <f t="shared" ca="1" si="195"/>
        <v>0</v>
      </c>
      <c r="B2964" s="732" t="str">
        <f ca="1">IF(COUNTA(G$2253:G2963)=1,"",OFFSET(B2964,-COUNTA(G$2253:G2963)+1,0))</f>
        <v>a1b1R000008yMjGQAU</v>
      </c>
      <c r="C2964" s="734">
        <f ca="1">IF(COUNTA(G$2253:G2963)=1,"",OFFSET(C2964,-COUNTA(G$2253:G2963)+1,0))</f>
        <v>39</v>
      </c>
      <c r="D2964" s="721">
        <f t="shared" si="198"/>
        <v>229</v>
      </c>
      <c r="E2964" s="721">
        <f t="shared" ca="1" si="199"/>
        <v>1</v>
      </c>
      <c r="F2964" s="721">
        <f t="shared" ca="1" si="200"/>
        <v>47</v>
      </c>
      <c r="G2964" s="721"/>
      <c r="H2964" s="726" t="str">
        <f t="shared" ca="1" si="196"/>
        <v/>
      </c>
      <c r="I2964" s="726" t="str">
        <f t="shared" ca="1" si="197"/>
        <v/>
      </c>
    </row>
    <row r="2965" spans="1:9" x14ac:dyDescent="0.35">
      <c r="A2965" s="721" t="b">
        <f t="shared" ca="1" si="195"/>
        <v>0</v>
      </c>
      <c r="B2965" s="732" t="str">
        <f ca="1">IF(COUNTA(G$2253:G2964)=1,"",OFFSET(B2965,-COUNTA(G$2253:G2964)+1,0))</f>
        <v>a1b1R000008yMkYQAU</v>
      </c>
      <c r="C2965" s="734">
        <f ca="1">IF(COUNTA(G$2253:G2964)=1,"",OFFSET(C2965,-COUNTA(G$2253:G2964)+1,0))</f>
        <v>39</v>
      </c>
      <c r="D2965" s="721">
        <f t="shared" si="198"/>
        <v>230</v>
      </c>
      <c r="E2965" s="721">
        <f t="shared" ca="1" si="199"/>
        <v>2</v>
      </c>
      <c r="F2965" s="721">
        <f t="shared" ca="1" si="200"/>
        <v>47</v>
      </c>
      <c r="G2965" s="721"/>
      <c r="H2965" s="726" t="str">
        <f t="shared" ca="1" si="196"/>
        <v/>
      </c>
      <c r="I2965" s="726" t="str">
        <f t="shared" ca="1" si="197"/>
        <v/>
      </c>
    </row>
    <row r="2966" spans="1:9" x14ac:dyDescent="0.35">
      <c r="A2966" s="721" t="b">
        <f t="shared" ca="1" si="195"/>
        <v>0</v>
      </c>
      <c r="B2966" s="732" t="str">
        <f ca="1">IF(COUNTA(G$2253:G2965)=1,"",OFFSET(B2966,-COUNTA(G$2253:G2965)+1,0))</f>
        <v>a1b1R000008yMlqQAE</v>
      </c>
      <c r="C2966" s="734">
        <f ca="1">IF(COUNTA(G$2253:G2965)=1,"",OFFSET(C2966,-COUNTA(G$2253:G2965)+1,0))</f>
        <v>39</v>
      </c>
      <c r="D2966" s="721">
        <f t="shared" si="198"/>
        <v>231</v>
      </c>
      <c r="E2966" s="721">
        <f t="shared" ca="1" si="199"/>
        <v>3</v>
      </c>
      <c r="F2966" s="721">
        <f t="shared" ca="1" si="200"/>
        <v>47</v>
      </c>
      <c r="G2966" s="721"/>
      <c r="H2966" s="726" t="str">
        <f t="shared" ca="1" si="196"/>
        <v/>
      </c>
      <c r="I2966" s="726" t="str">
        <f t="shared" ca="1" si="197"/>
        <v/>
      </c>
    </row>
    <row r="2967" spans="1:9" x14ac:dyDescent="0.35">
      <c r="A2967" s="721" t="b">
        <f t="shared" ca="1" si="195"/>
        <v>0</v>
      </c>
      <c r="B2967" s="732" t="str">
        <f ca="1">IF(COUNTA(G$2253:G2966)=1,"",OFFSET(B2967,-COUNTA(G$2253:G2966)+1,0))</f>
        <v>a1b1R000008yMn8QAE</v>
      </c>
      <c r="C2967" s="734">
        <f ca="1">IF(COUNTA(G$2253:G2966)=1,"",OFFSET(C2967,-COUNTA(G$2253:G2966)+1,0))</f>
        <v>39</v>
      </c>
      <c r="D2967" s="721">
        <f t="shared" si="198"/>
        <v>232</v>
      </c>
      <c r="E2967" s="721">
        <f t="shared" ca="1" si="199"/>
        <v>4</v>
      </c>
      <c r="F2967" s="721">
        <f t="shared" ca="1" si="200"/>
        <v>47</v>
      </c>
      <c r="G2967" s="721"/>
      <c r="H2967" s="726" t="str">
        <f t="shared" ca="1" si="196"/>
        <v/>
      </c>
      <c r="I2967" s="726" t="str">
        <f t="shared" ca="1" si="197"/>
        <v/>
      </c>
    </row>
    <row r="2968" spans="1:9" x14ac:dyDescent="0.35">
      <c r="A2968" s="721" t="b">
        <f t="shared" ca="1" si="195"/>
        <v>0</v>
      </c>
      <c r="B2968" s="732" t="str">
        <f ca="1">IF(COUNTA(G$2253:G2967)=1,"",OFFSET(B2968,-COUNTA(G$2253:G2967)+1,0))</f>
        <v>a1b1R000008yMoQQAU</v>
      </c>
      <c r="C2968" s="734">
        <f ca="1">IF(COUNTA(G$2253:G2967)=1,"",OFFSET(C2968,-COUNTA(G$2253:G2967)+1,0))</f>
        <v>39</v>
      </c>
      <c r="D2968" s="721">
        <f t="shared" si="198"/>
        <v>233</v>
      </c>
      <c r="E2968" s="721">
        <f t="shared" ca="1" si="199"/>
        <v>5</v>
      </c>
      <c r="F2968" s="721">
        <f t="shared" ca="1" si="200"/>
        <v>47</v>
      </c>
      <c r="G2968" s="721"/>
      <c r="H2968" s="726" t="str">
        <f t="shared" ca="1" si="196"/>
        <v/>
      </c>
      <c r="I2968" s="726" t="str">
        <f t="shared" ca="1" si="197"/>
        <v/>
      </c>
    </row>
    <row r="2969" spans="1:9" x14ac:dyDescent="0.35">
      <c r="A2969" s="721" t="b">
        <f t="shared" ca="1" si="195"/>
        <v>0</v>
      </c>
      <c r="B2969" s="732" t="str">
        <f ca="1">IF(COUNTA(G$2253:G2968)=1,"",OFFSET(B2969,-COUNTA(G$2253:G2968)+1,0))</f>
        <v>a1b1R000008yMpiQAE</v>
      </c>
      <c r="C2969" s="734">
        <f ca="1">IF(COUNTA(G$2253:G2968)=1,"",OFFSET(C2969,-COUNTA(G$2253:G2968)+1,0))</f>
        <v>39</v>
      </c>
      <c r="D2969" s="721">
        <f t="shared" si="198"/>
        <v>234</v>
      </c>
      <c r="E2969" s="721">
        <f t="shared" ca="1" si="199"/>
        <v>6</v>
      </c>
      <c r="F2969" s="721">
        <f t="shared" ca="1" si="200"/>
        <v>47</v>
      </c>
      <c r="G2969" s="721"/>
      <c r="H2969" s="726" t="str">
        <f t="shared" ca="1" si="196"/>
        <v/>
      </c>
      <c r="I2969" s="726" t="str">
        <f t="shared" ca="1" si="197"/>
        <v/>
      </c>
    </row>
    <row r="2970" spans="1:9" x14ac:dyDescent="0.35">
      <c r="A2970" s="721" t="b">
        <f t="shared" ca="1" si="195"/>
        <v>0</v>
      </c>
      <c r="B2970" s="732" t="str">
        <f ca="1">IF(COUNTA(G$2253:G2969)=1,"",OFFSET(B2970,-COUNTA(G$2253:G2969)+1,0))</f>
        <v>a1b1R000008yMjHQAU</v>
      </c>
      <c r="C2970" s="734">
        <f ca="1">IF(COUNTA(G$2253:G2969)=1,"",OFFSET(C2970,-COUNTA(G$2253:G2969)+1,0))</f>
        <v>40</v>
      </c>
      <c r="D2970" s="721">
        <f t="shared" si="198"/>
        <v>235</v>
      </c>
      <c r="E2970" s="721">
        <f t="shared" ca="1" si="199"/>
        <v>1</v>
      </c>
      <c r="F2970" s="721">
        <f t="shared" ca="1" si="200"/>
        <v>48</v>
      </c>
      <c r="G2970" s="721"/>
      <c r="H2970" s="726" t="str">
        <f t="shared" ca="1" si="196"/>
        <v/>
      </c>
      <c r="I2970" s="726" t="str">
        <f t="shared" ca="1" si="197"/>
        <v/>
      </c>
    </row>
    <row r="2971" spans="1:9" x14ac:dyDescent="0.35">
      <c r="A2971" s="721" t="b">
        <f t="shared" ca="1" si="195"/>
        <v>0</v>
      </c>
      <c r="B2971" s="732" t="str">
        <f ca="1">IF(COUNTA(G$2253:G2970)=1,"",OFFSET(B2971,-COUNTA(G$2253:G2970)+1,0))</f>
        <v>a1b1R000008yMkZQAU</v>
      </c>
      <c r="C2971" s="734">
        <f ca="1">IF(COUNTA(G$2253:G2970)=1,"",OFFSET(C2971,-COUNTA(G$2253:G2970)+1,0))</f>
        <v>40</v>
      </c>
      <c r="D2971" s="721">
        <f t="shared" si="198"/>
        <v>236</v>
      </c>
      <c r="E2971" s="721">
        <f t="shared" ca="1" si="199"/>
        <v>2</v>
      </c>
      <c r="F2971" s="721">
        <f t="shared" ca="1" si="200"/>
        <v>48</v>
      </c>
      <c r="G2971" s="721"/>
      <c r="H2971" s="726" t="str">
        <f t="shared" ca="1" si="196"/>
        <v/>
      </c>
      <c r="I2971" s="726" t="str">
        <f t="shared" ca="1" si="197"/>
        <v/>
      </c>
    </row>
    <row r="2972" spans="1:9" x14ac:dyDescent="0.35">
      <c r="A2972" s="721" t="b">
        <f t="shared" ca="1" si="195"/>
        <v>0</v>
      </c>
      <c r="B2972" s="732" t="str">
        <f ca="1">IF(COUNTA(G$2253:G2971)=1,"",OFFSET(B2972,-COUNTA(G$2253:G2971)+1,0))</f>
        <v>a1b1R000008yMlrQAE</v>
      </c>
      <c r="C2972" s="734">
        <f ca="1">IF(COUNTA(G$2253:G2971)=1,"",OFFSET(C2972,-COUNTA(G$2253:G2971)+1,0))</f>
        <v>40</v>
      </c>
      <c r="D2972" s="721">
        <f t="shared" si="198"/>
        <v>237</v>
      </c>
      <c r="E2972" s="721">
        <f t="shared" ca="1" si="199"/>
        <v>3</v>
      </c>
      <c r="F2972" s="721">
        <f t="shared" ca="1" si="200"/>
        <v>48</v>
      </c>
      <c r="G2972" s="721"/>
      <c r="H2972" s="726" t="str">
        <f t="shared" ca="1" si="196"/>
        <v/>
      </c>
      <c r="I2972" s="726" t="str">
        <f t="shared" ca="1" si="197"/>
        <v/>
      </c>
    </row>
    <row r="2973" spans="1:9" x14ac:dyDescent="0.35">
      <c r="A2973" s="721" t="b">
        <f t="shared" ca="1" si="195"/>
        <v>0</v>
      </c>
      <c r="B2973" s="732" t="str">
        <f ca="1">IF(COUNTA(G$2253:G2972)=1,"",OFFSET(B2973,-COUNTA(G$2253:G2972)+1,0))</f>
        <v>a1b1R000008yMn9QAE</v>
      </c>
      <c r="C2973" s="734">
        <f ca="1">IF(COUNTA(G$2253:G2972)=1,"",OFFSET(C2973,-COUNTA(G$2253:G2972)+1,0))</f>
        <v>40</v>
      </c>
      <c r="D2973" s="721">
        <f t="shared" si="198"/>
        <v>238</v>
      </c>
      <c r="E2973" s="721">
        <f t="shared" ca="1" si="199"/>
        <v>4</v>
      </c>
      <c r="F2973" s="721">
        <f t="shared" ca="1" si="200"/>
        <v>48</v>
      </c>
      <c r="G2973" s="721"/>
      <c r="H2973" s="726" t="str">
        <f t="shared" ca="1" si="196"/>
        <v/>
      </c>
      <c r="I2973" s="726" t="str">
        <f t="shared" ca="1" si="197"/>
        <v/>
      </c>
    </row>
    <row r="2974" spans="1:9" x14ac:dyDescent="0.35">
      <c r="A2974" s="721" t="b">
        <f t="shared" ca="1" si="195"/>
        <v>0</v>
      </c>
      <c r="B2974" s="732" t="str">
        <f ca="1">IF(COUNTA(G$2253:G2973)=1,"",OFFSET(B2974,-COUNTA(G$2253:G2973)+1,0))</f>
        <v>a1b1R000008yMoRQAU</v>
      </c>
      <c r="C2974" s="734">
        <f ca="1">IF(COUNTA(G$2253:G2973)=1,"",OFFSET(C2974,-COUNTA(G$2253:G2973)+1,0))</f>
        <v>40</v>
      </c>
      <c r="D2974" s="721">
        <f t="shared" si="198"/>
        <v>239</v>
      </c>
      <c r="E2974" s="721">
        <f t="shared" ca="1" si="199"/>
        <v>5</v>
      </c>
      <c r="F2974" s="721">
        <f t="shared" ca="1" si="200"/>
        <v>48</v>
      </c>
      <c r="G2974" s="721"/>
      <c r="H2974" s="726" t="str">
        <f t="shared" ca="1" si="196"/>
        <v/>
      </c>
      <c r="I2974" s="726" t="str">
        <f t="shared" ca="1" si="197"/>
        <v/>
      </c>
    </row>
    <row r="2975" spans="1:9" x14ac:dyDescent="0.35">
      <c r="A2975" s="721" t="b">
        <f t="shared" ca="1" si="195"/>
        <v>0</v>
      </c>
      <c r="B2975" s="732" t="str">
        <f ca="1">IF(COUNTA(G$2253:G2974)=1,"",OFFSET(B2975,-COUNTA(G$2253:G2974)+1,0))</f>
        <v>a1b1R000008yMpjQAE</v>
      </c>
      <c r="C2975" s="734">
        <f ca="1">IF(COUNTA(G$2253:G2974)=1,"",OFFSET(C2975,-COUNTA(G$2253:G2974)+1,0))</f>
        <v>40</v>
      </c>
      <c r="D2975" s="721">
        <f t="shared" si="198"/>
        <v>240</v>
      </c>
      <c r="E2975" s="721">
        <f t="shared" ca="1" si="199"/>
        <v>6</v>
      </c>
      <c r="F2975" s="721">
        <f t="shared" ca="1" si="200"/>
        <v>48</v>
      </c>
      <c r="G2975" s="721"/>
      <c r="H2975" s="726" t="str">
        <f t="shared" ca="1" si="196"/>
        <v/>
      </c>
      <c r="I2975" s="726" t="str">
        <f t="shared" ca="1" si="197"/>
        <v/>
      </c>
    </row>
    <row r="2976" spans="1:9" x14ac:dyDescent="0.35">
      <c r="A2976" s="721" t="b">
        <f t="shared" ca="1" si="195"/>
        <v>0</v>
      </c>
      <c r="B2976" s="732" t="str">
        <f ca="1">IF(COUNTA(G$2253:G2975)=1,"",OFFSET(B2976,-COUNTA(G$2253:G2975)+1,0))</f>
        <v>a1b1R000008yMjIQAU</v>
      </c>
      <c r="C2976" s="734">
        <f ca="1">IF(COUNTA(G$2253:G2975)=1,"",OFFSET(C2976,-COUNTA(G$2253:G2975)+1,0))</f>
        <v>41</v>
      </c>
      <c r="D2976" s="721">
        <f t="shared" si="198"/>
        <v>241</v>
      </c>
      <c r="E2976" s="721">
        <f t="shared" ca="1" si="199"/>
        <v>1</v>
      </c>
      <c r="F2976" s="721">
        <f t="shared" ca="1" si="200"/>
        <v>49</v>
      </c>
      <c r="G2976" s="721"/>
      <c r="H2976" s="726" t="str">
        <f t="shared" ca="1" si="196"/>
        <v/>
      </c>
      <c r="I2976" s="726" t="str">
        <f t="shared" ca="1" si="197"/>
        <v/>
      </c>
    </row>
    <row r="2977" spans="1:9" x14ac:dyDescent="0.35">
      <c r="A2977" s="721" t="b">
        <f t="shared" ca="1" si="195"/>
        <v>0</v>
      </c>
      <c r="B2977" s="732" t="str">
        <f ca="1">IF(COUNTA(G$2253:G2976)=1,"",OFFSET(B2977,-COUNTA(G$2253:G2976)+1,0))</f>
        <v>a1b1R000008yMkaQAE</v>
      </c>
      <c r="C2977" s="734">
        <f ca="1">IF(COUNTA(G$2253:G2976)=1,"",OFFSET(C2977,-COUNTA(G$2253:G2976)+1,0))</f>
        <v>41</v>
      </c>
      <c r="D2977" s="721">
        <f t="shared" si="198"/>
        <v>242</v>
      </c>
      <c r="E2977" s="721">
        <f t="shared" ca="1" si="199"/>
        <v>2</v>
      </c>
      <c r="F2977" s="721">
        <f t="shared" ca="1" si="200"/>
        <v>49</v>
      </c>
      <c r="G2977" s="721"/>
      <c r="H2977" s="726" t="str">
        <f t="shared" ca="1" si="196"/>
        <v/>
      </c>
      <c r="I2977" s="726" t="str">
        <f t="shared" ca="1" si="197"/>
        <v/>
      </c>
    </row>
    <row r="2978" spans="1:9" x14ac:dyDescent="0.35">
      <c r="A2978" s="721" t="b">
        <f t="shared" ca="1" si="195"/>
        <v>0</v>
      </c>
      <c r="B2978" s="732" t="str">
        <f ca="1">IF(COUNTA(G$2253:G2977)=1,"",OFFSET(B2978,-COUNTA(G$2253:G2977)+1,0))</f>
        <v>a1b1R000008yMlsQAE</v>
      </c>
      <c r="C2978" s="734">
        <f ca="1">IF(COUNTA(G$2253:G2977)=1,"",OFFSET(C2978,-COUNTA(G$2253:G2977)+1,0))</f>
        <v>41</v>
      </c>
      <c r="D2978" s="721">
        <f t="shared" si="198"/>
        <v>243</v>
      </c>
      <c r="E2978" s="721">
        <f t="shared" ca="1" si="199"/>
        <v>3</v>
      </c>
      <c r="F2978" s="721">
        <f t="shared" ca="1" si="200"/>
        <v>49</v>
      </c>
      <c r="G2978" s="721"/>
      <c r="H2978" s="726" t="str">
        <f t="shared" ca="1" si="196"/>
        <v/>
      </c>
      <c r="I2978" s="726" t="str">
        <f t="shared" ca="1" si="197"/>
        <v/>
      </c>
    </row>
    <row r="2979" spans="1:9" x14ac:dyDescent="0.35">
      <c r="A2979" s="721" t="b">
        <f t="shared" ca="1" si="195"/>
        <v>0</v>
      </c>
      <c r="B2979" s="732" t="str">
        <f ca="1">IF(COUNTA(G$2253:G2978)=1,"",OFFSET(B2979,-COUNTA(G$2253:G2978)+1,0))</f>
        <v>a1b1R000008yMnAQAU</v>
      </c>
      <c r="C2979" s="734">
        <f ca="1">IF(COUNTA(G$2253:G2978)=1,"",OFFSET(C2979,-COUNTA(G$2253:G2978)+1,0))</f>
        <v>41</v>
      </c>
      <c r="D2979" s="721">
        <f t="shared" si="198"/>
        <v>244</v>
      </c>
      <c r="E2979" s="721">
        <f t="shared" ca="1" si="199"/>
        <v>4</v>
      </c>
      <c r="F2979" s="721">
        <f t="shared" ca="1" si="200"/>
        <v>49</v>
      </c>
      <c r="G2979" s="721"/>
      <c r="H2979" s="726" t="str">
        <f t="shared" ca="1" si="196"/>
        <v/>
      </c>
      <c r="I2979" s="726" t="str">
        <f t="shared" ca="1" si="197"/>
        <v/>
      </c>
    </row>
    <row r="2980" spans="1:9" x14ac:dyDescent="0.35">
      <c r="A2980" s="721" t="b">
        <f t="shared" ca="1" si="195"/>
        <v>0</v>
      </c>
      <c r="B2980" s="732" t="str">
        <f ca="1">IF(COUNTA(G$2253:G2979)=1,"",OFFSET(B2980,-COUNTA(G$2253:G2979)+1,0))</f>
        <v>a1b1R000008yMoSQAU</v>
      </c>
      <c r="C2980" s="734">
        <f ca="1">IF(COUNTA(G$2253:G2979)=1,"",OFFSET(C2980,-COUNTA(G$2253:G2979)+1,0))</f>
        <v>41</v>
      </c>
      <c r="D2980" s="721">
        <f t="shared" si="198"/>
        <v>245</v>
      </c>
      <c r="E2980" s="721">
        <f t="shared" ca="1" si="199"/>
        <v>5</v>
      </c>
      <c r="F2980" s="721">
        <f t="shared" ca="1" si="200"/>
        <v>49</v>
      </c>
      <c r="G2980" s="721"/>
      <c r="H2980" s="726" t="str">
        <f t="shared" ca="1" si="196"/>
        <v/>
      </c>
      <c r="I2980" s="726" t="str">
        <f t="shared" ca="1" si="197"/>
        <v/>
      </c>
    </row>
    <row r="2981" spans="1:9" x14ac:dyDescent="0.35">
      <c r="A2981" s="721" t="b">
        <f t="shared" ca="1" si="195"/>
        <v>0</v>
      </c>
      <c r="B2981" s="732" t="str">
        <f ca="1">IF(COUNTA(G$2253:G2980)=1,"",OFFSET(B2981,-COUNTA(G$2253:G2980)+1,0))</f>
        <v>a1b1R000008yMpkQAE</v>
      </c>
      <c r="C2981" s="734">
        <f ca="1">IF(COUNTA(G$2253:G2980)=1,"",OFFSET(C2981,-COUNTA(G$2253:G2980)+1,0))</f>
        <v>41</v>
      </c>
      <c r="D2981" s="721">
        <f t="shared" si="198"/>
        <v>246</v>
      </c>
      <c r="E2981" s="721">
        <f t="shared" ca="1" si="199"/>
        <v>6</v>
      </c>
      <c r="F2981" s="721">
        <f t="shared" ca="1" si="200"/>
        <v>49</v>
      </c>
      <c r="G2981" s="721"/>
      <c r="H2981" s="726" t="str">
        <f t="shared" ca="1" si="196"/>
        <v/>
      </c>
      <c r="I2981" s="726" t="str">
        <f t="shared" ca="1" si="197"/>
        <v/>
      </c>
    </row>
    <row r="2982" spans="1:9" x14ac:dyDescent="0.35">
      <c r="A2982" s="721" t="b">
        <f t="shared" ca="1" si="195"/>
        <v>0</v>
      </c>
      <c r="B2982" s="732" t="str">
        <f ca="1">IF(COUNTA(G$2253:G2981)=1,"",OFFSET(B2982,-COUNTA(G$2253:G2981)+1,0))</f>
        <v>a1b1R000008yMjJQAU</v>
      </c>
      <c r="C2982" s="734">
        <f ca="1">IF(COUNTA(G$2253:G2981)=1,"",OFFSET(C2982,-COUNTA(G$2253:G2981)+1,0))</f>
        <v>42</v>
      </c>
      <c r="D2982" s="721">
        <f t="shared" si="198"/>
        <v>247</v>
      </c>
      <c r="E2982" s="721">
        <f t="shared" ca="1" si="199"/>
        <v>1</v>
      </c>
      <c r="F2982" s="721">
        <f t="shared" ca="1" si="200"/>
        <v>50</v>
      </c>
      <c r="G2982" s="721"/>
      <c r="H2982" s="726" t="str">
        <f t="shared" ca="1" si="196"/>
        <v/>
      </c>
      <c r="I2982" s="726" t="str">
        <f t="shared" ca="1" si="197"/>
        <v/>
      </c>
    </row>
    <row r="2983" spans="1:9" x14ac:dyDescent="0.35">
      <c r="A2983" s="721" t="b">
        <f t="shared" ca="1" si="195"/>
        <v>0</v>
      </c>
      <c r="B2983" s="732" t="str">
        <f ca="1">IF(COUNTA(G$2253:G2982)=1,"",OFFSET(B2983,-COUNTA(G$2253:G2982)+1,0))</f>
        <v>a1b1R000008yMkbQAE</v>
      </c>
      <c r="C2983" s="734">
        <f ca="1">IF(COUNTA(G$2253:G2982)=1,"",OFFSET(C2983,-COUNTA(G$2253:G2982)+1,0))</f>
        <v>42</v>
      </c>
      <c r="D2983" s="721">
        <f t="shared" si="198"/>
        <v>248</v>
      </c>
      <c r="E2983" s="721">
        <f t="shared" ca="1" si="199"/>
        <v>2</v>
      </c>
      <c r="F2983" s="721">
        <f t="shared" ca="1" si="200"/>
        <v>50</v>
      </c>
      <c r="G2983" s="721"/>
      <c r="H2983" s="726" t="str">
        <f t="shared" ca="1" si="196"/>
        <v/>
      </c>
      <c r="I2983" s="726" t="str">
        <f t="shared" ca="1" si="197"/>
        <v/>
      </c>
    </row>
    <row r="2984" spans="1:9" x14ac:dyDescent="0.35">
      <c r="A2984" s="721" t="b">
        <f t="shared" ca="1" si="195"/>
        <v>0</v>
      </c>
      <c r="B2984" s="732" t="str">
        <f ca="1">IF(COUNTA(G$2253:G2983)=1,"",OFFSET(B2984,-COUNTA(G$2253:G2983)+1,0))</f>
        <v>a1b1R000008yMltQAE</v>
      </c>
      <c r="C2984" s="734">
        <f ca="1">IF(COUNTA(G$2253:G2983)=1,"",OFFSET(C2984,-COUNTA(G$2253:G2983)+1,0))</f>
        <v>42</v>
      </c>
      <c r="D2984" s="721">
        <f t="shared" si="198"/>
        <v>249</v>
      </c>
      <c r="E2984" s="721">
        <f t="shared" ca="1" si="199"/>
        <v>3</v>
      </c>
      <c r="F2984" s="721">
        <f t="shared" ca="1" si="200"/>
        <v>50</v>
      </c>
      <c r="G2984" s="721"/>
      <c r="H2984" s="726" t="str">
        <f t="shared" ca="1" si="196"/>
        <v/>
      </c>
      <c r="I2984" s="726" t="str">
        <f t="shared" ca="1" si="197"/>
        <v/>
      </c>
    </row>
    <row r="2985" spans="1:9" x14ac:dyDescent="0.35">
      <c r="A2985" s="721" t="b">
        <f t="shared" ca="1" si="195"/>
        <v>0</v>
      </c>
      <c r="B2985" s="732" t="str">
        <f ca="1">IF(COUNTA(G$2253:G2984)=1,"",OFFSET(B2985,-COUNTA(G$2253:G2984)+1,0))</f>
        <v>a1b1R000008yMnBQAU</v>
      </c>
      <c r="C2985" s="734">
        <f ca="1">IF(COUNTA(G$2253:G2984)=1,"",OFFSET(C2985,-COUNTA(G$2253:G2984)+1,0))</f>
        <v>42</v>
      </c>
      <c r="D2985" s="721">
        <f t="shared" si="198"/>
        <v>250</v>
      </c>
      <c r="E2985" s="721">
        <f t="shared" ca="1" si="199"/>
        <v>4</v>
      </c>
      <c r="F2985" s="721">
        <f t="shared" ca="1" si="200"/>
        <v>50</v>
      </c>
      <c r="G2985" s="721"/>
      <c r="H2985" s="726" t="str">
        <f t="shared" ca="1" si="196"/>
        <v/>
      </c>
      <c r="I2985" s="726" t="str">
        <f t="shared" ca="1" si="197"/>
        <v/>
      </c>
    </row>
    <row r="2986" spans="1:9" x14ac:dyDescent="0.35">
      <c r="A2986" s="721" t="b">
        <f t="shared" ca="1" si="195"/>
        <v>0</v>
      </c>
      <c r="B2986" s="732" t="str">
        <f ca="1">IF(COUNTA(G$2253:G2985)=1,"",OFFSET(B2986,-COUNTA(G$2253:G2985)+1,0))</f>
        <v>a1b1R000008yMoTQAU</v>
      </c>
      <c r="C2986" s="734">
        <f ca="1">IF(COUNTA(G$2253:G2985)=1,"",OFFSET(C2986,-COUNTA(G$2253:G2985)+1,0))</f>
        <v>42</v>
      </c>
      <c r="D2986" s="721">
        <f t="shared" si="198"/>
        <v>251</v>
      </c>
      <c r="E2986" s="721">
        <f t="shared" ca="1" si="199"/>
        <v>5</v>
      </c>
      <c r="F2986" s="721">
        <f t="shared" ca="1" si="200"/>
        <v>50</v>
      </c>
      <c r="G2986" s="721"/>
      <c r="H2986" s="726" t="str">
        <f t="shared" ca="1" si="196"/>
        <v/>
      </c>
      <c r="I2986" s="726" t="str">
        <f t="shared" ca="1" si="197"/>
        <v/>
      </c>
    </row>
    <row r="2987" spans="1:9" x14ac:dyDescent="0.35">
      <c r="A2987" s="721" t="b">
        <f t="shared" ca="1" si="195"/>
        <v>0</v>
      </c>
      <c r="B2987" s="732" t="str">
        <f ca="1">IF(COUNTA(G$2253:G2986)=1,"",OFFSET(B2987,-COUNTA(G$2253:G2986)+1,0))</f>
        <v>a1b1R000008yMplQAE</v>
      </c>
      <c r="C2987" s="734">
        <f ca="1">IF(COUNTA(G$2253:G2986)=1,"",OFFSET(C2987,-COUNTA(G$2253:G2986)+1,0))</f>
        <v>42</v>
      </c>
      <c r="D2987" s="721">
        <f t="shared" si="198"/>
        <v>252</v>
      </c>
      <c r="E2987" s="721">
        <f t="shared" ca="1" si="199"/>
        <v>6</v>
      </c>
      <c r="F2987" s="721">
        <f t="shared" ca="1" si="200"/>
        <v>50</v>
      </c>
      <c r="G2987" s="721"/>
      <c r="H2987" s="726" t="str">
        <f t="shared" ca="1" si="196"/>
        <v/>
      </c>
      <c r="I2987" s="726" t="str">
        <f t="shared" ca="1" si="197"/>
        <v/>
      </c>
    </row>
    <row r="2988" spans="1:9" x14ac:dyDescent="0.35">
      <c r="A2988" s="721" t="b">
        <f t="shared" ca="1" si="195"/>
        <v>0</v>
      </c>
      <c r="B2988" s="732" t="str">
        <f ca="1">IF(COUNTA(G$2253:G2987)=1,"",OFFSET(B2988,-COUNTA(G$2253:G2987)+1,0))</f>
        <v>a1b1R000008yMjKQAU</v>
      </c>
      <c r="C2988" s="734">
        <f ca="1">IF(COUNTA(G$2253:G2987)=1,"",OFFSET(C2988,-COUNTA(G$2253:G2987)+1,0))</f>
        <v>43</v>
      </c>
      <c r="D2988" s="721">
        <f t="shared" si="198"/>
        <v>253</v>
      </c>
      <c r="E2988" s="721">
        <f t="shared" ca="1" si="199"/>
        <v>1</v>
      </c>
      <c r="F2988" s="721">
        <f t="shared" ca="1" si="200"/>
        <v>51</v>
      </c>
      <c r="G2988" s="721"/>
      <c r="H2988" s="726" t="str">
        <f t="shared" ca="1" si="196"/>
        <v/>
      </c>
      <c r="I2988" s="726" t="str">
        <f t="shared" ca="1" si="197"/>
        <v/>
      </c>
    </row>
    <row r="2989" spans="1:9" x14ac:dyDescent="0.35">
      <c r="A2989" s="721" t="b">
        <f t="shared" ca="1" si="195"/>
        <v>0</v>
      </c>
      <c r="B2989" s="732" t="str">
        <f ca="1">IF(COUNTA(G$2253:G2988)=1,"",OFFSET(B2989,-COUNTA(G$2253:G2988)+1,0))</f>
        <v>a1b1R000008yMkcQAE</v>
      </c>
      <c r="C2989" s="734">
        <f ca="1">IF(COUNTA(G$2253:G2988)=1,"",OFFSET(C2989,-COUNTA(G$2253:G2988)+1,0))</f>
        <v>43</v>
      </c>
      <c r="D2989" s="721">
        <f t="shared" si="198"/>
        <v>254</v>
      </c>
      <c r="E2989" s="721">
        <f t="shared" ca="1" si="199"/>
        <v>2</v>
      </c>
      <c r="F2989" s="721">
        <f t="shared" ca="1" si="200"/>
        <v>51</v>
      </c>
      <c r="G2989" s="721"/>
      <c r="H2989" s="726" t="str">
        <f t="shared" ca="1" si="196"/>
        <v/>
      </c>
      <c r="I2989" s="726" t="str">
        <f t="shared" ca="1" si="197"/>
        <v/>
      </c>
    </row>
    <row r="2990" spans="1:9" x14ac:dyDescent="0.35">
      <c r="A2990" s="721" t="b">
        <f t="shared" ca="1" si="195"/>
        <v>0</v>
      </c>
      <c r="B2990" s="732" t="str">
        <f ca="1">IF(COUNTA(G$2253:G2989)=1,"",OFFSET(B2990,-COUNTA(G$2253:G2989)+1,0))</f>
        <v>a1b1R000008yMluQAE</v>
      </c>
      <c r="C2990" s="734">
        <f ca="1">IF(COUNTA(G$2253:G2989)=1,"",OFFSET(C2990,-COUNTA(G$2253:G2989)+1,0))</f>
        <v>43</v>
      </c>
      <c r="D2990" s="721">
        <f t="shared" si="198"/>
        <v>255</v>
      </c>
      <c r="E2990" s="721">
        <f t="shared" ca="1" si="199"/>
        <v>3</v>
      </c>
      <c r="F2990" s="721">
        <f t="shared" ca="1" si="200"/>
        <v>51</v>
      </c>
      <c r="G2990" s="721"/>
      <c r="H2990" s="726" t="str">
        <f t="shared" ca="1" si="196"/>
        <v/>
      </c>
      <c r="I2990" s="726" t="str">
        <f t="shared" ca="1" si="197"/>
        <v/>
      </c>
    </row>
    <row r="2991" spans="1:9" x14ac:dyDescent="0.35">
      <c r="A2991" s="721" t="b">
        <f t="shared" ca="1" si="195"/>
        <v>0</v>
      </c>
      <c r="B2991" s="732" t="str">
        <f ca="1">IF(COUNTA(G$2253:G2990)=1,"",OFFSET(B2991,-COUNTA(G$2253:G2990)+1,0))</f>
        <v>a1b1R000008yMnCQAU</v>
      </c>
      <c r="C2991" s="734">
        <f ca="1">IF(COUNTA(G$2253:G2990)=1,"",OFFSET(C2991,-COUNTA(G$2253:G2990)+1,0))</f>
        <v>43</v>
      </c>
      <c r="D2991" s="721">
        <f t="shared" si="198"/>
        <v>256</v>
      </c>
      <c r="E2991" s="721">
        <f t="shared" ca="1" si="199"/>
        <v>4</v>
      </c>
      <c r="F2991" s="721">
        <f t="shared" ca="1" si="200"/>
        <v>51</v>
      </c>
      <c r="G2991" s="721"/>
      <c r="H2991" s="726" t="str">
        <f t="shared" ca="1" si="196"/>
        <v/>
      </c>
      <c r="I2991" s="726" t="str">
        <f t="shared" ca="1" si="197"/>
        <v/>
      </c>
    </row>
    <row r="2992" spans="1:9" x14ac:dyDescent="0.35">
      <c r="A2992" s="721" t="b">
        <f t="shared" ref="A2992:A3055" ca="1" si="201">IF(OR(H2992&lt;&gt;"",I2992&lt;&gt;""),TRUE,FALSE)</f>
        <v>0</v>
      </c>
      <c r="B2992" s="732" t="str">
        <f ca="1">IF(COUNTA(G$2253:G2991)=1,"",OFFSET(B2992,-COUNTA(G$2253:G2991)+1,0))</f>
        <v>a1b1R000008yMoUQAU</v>
      </c>
      <c r="C2992" s="734">
        <f ca="1">IF(COUNTA(G$2253:G2991)=1,"",OFFSET(C2992,-COUNTA(G$2253:G2991)+1,0))</f>
        <v>43</v>
      </c>
      <c r="D2992" s="721">
        <f t="shared" si="198"/>
        <v>257</v>
      </c>
      <c r="E2992" s="721">
        <f t="shared" ca="1" si="199"/>
        <v>5</v>
      </c>
      <c r="F2992" s="721">
        <f t="shared" ca="1" si="200"/>
        <v>51</v>
      </c>
      <c r="G2992" s="721"/>
      <c r="H2992" s="726" t="str">
        <f t="shared" ref="H2992:H3055" ca="1" si="202">CHOOSE(E2992,IFERROR(IF(INDIRECT("'WPTM - Section F'!I"&amp;F2992)=0,"",INDIRECT("'WPTM - Section F'!I"&amp;$F2992)),""),IFERROR(IF(INDIRECT("'WPTM - Section F'!K"&amp;F2992)=0,"",INDIRECT("'WPTM - Section F'!K"&amp;$F2992)),""),IFERROR(IF(INDIRECT("'WPTM - Section F'!M"&amp;F2992)=0,"",INDIRECT("'WPTM - Section F'!M"&amp;$F2992)),""),IFERROR(IF(INDIRECT("'WPTM - Section F'!O"&amp;F2992)=0,"",INDIRECT("'WPTM - Section F'!O"&amp;$F2992)),""),IFERROR(IF(INDIRECT("'WPTM - Section F'!Q"&amp;F2992)=0,"",INDIRECT("'WPTM - Section F'!Q"&amp;$F2992)),""),IFERROR(IF(INDIRECT("'WPTM - Section F'!S"&amp;F2992)=0,"",INDIRECT("'WPTM - Section F'!S"&amp;$F2992)),""),IFERROR(IF(INDIRECT("'WPTM - Section F'!U"&amp;F2992)=0,"",INDIRECT("'WPTM - Section F'!U"&amp;$F2992)),""),IFERROR(IF(INDIRECT("'WPTM - Section F'!W"&amp;F2992)=0,"",INDIRECT("'WPTM - Section F'!W"&amp;$F2992)),""))</f>
        <v/>
      </c>
      <c r="I2992" s="726" t="str">
        <f t="shared" ref="I2992:I3055" ca="1" si="203">CHOOSE(E2992,IFERROR(IF(INDIRECT("'WPTM - Section F'!H"&amp;F2992)=0,"",INDIRECT("'WPTM - Section F'!H"&amp;$F2992)),""),IFERROR(IF(INDIRECT("'WPTM - Section F'!J"&amp;F2992)=0,"",INDIRECT("'WPTM - Section F'!J"&amp;$F2992)),""),IFERROR(IF(INDIRECT("'WPTM - Section F'!L"&amp;F2992)=0,"",INDIRECT("'WPTM - Section F'!L"&amp;$F2992)),""),IFERROR(IF(INDIRECT("'WPTM - Section F'!N"&amp;F2992)=0,"",INDIRECT("'WPTM - Section F'!N"&amp;$F2992)),""),IFERROR(IF(INDIRECT("'WPTM - Section F'!P"&amp;F2992)=0,"",INDIRECT("'WPTM - Section F'!P"&amp;$F2992)),""),IFERROR(IF(INDIRECT("'WPTM - Section F'!R"&amp;F2992)=0,"",INDIRECT("'WPTM - Section F'!R"&amp;$F2992)),""),IFERROR(IF(INDIRECT("'WPTM - Section F'!T"&amp;F2992)=0,"",INDIRECT("'WPTM - Section F'!T"&amp;$F2992)),""),IFERROR(IF(INDIRECT("'WPTM - Section F'!V"&amp;F2992)=0,"",INDIRECT("'WPTM - Section F'!V"&amp;$F2992)),""),)</f>
        <v/>
      </c>
    </row>
    <row r="2993" spans="1:9" x14ac:dyDescent="0.35">
      <c r="A2993" s="721" t="b">
        <f t="shared" ca="1" si="201"/>
        <v>0</v>
      </c>
      <c r="B2993" s="732" t="str">
        <f ca="1">IF(COUNTA(G$2253:G2992)=1,"",OFFSET(B2993,-COUNTA(G$2253:G2992)+1,0))</f>
        <v>a1b1R000008yMpmQAE</v>
      </c>
      <c r="C2993" s="734">
        <f ca="1">IF(COUNTA(G$2253:G2992)=1,"",OFFSET(C2993,-COUNTA(G$2253:G2992)+1,0))</f>
        <v>43</v>
      </c>
      <c r="D2993" s="721">
        <f t="shared" si="198"/>
        <v>258</v>
      </c>
      <c r="E2993" s="721">
        <f t="shared" ca="1" si="199"/>
        <v>6</v>
      </c>
      <c r="F2993" s="721">
        <f t="shared" ca="1" si="200"/>
        <v>51</v>
      </c>
      <c r="G2993" s="721"/>
      <c r="H2993" s="726" t="str">
        <f t="shared" ca="1" si="202"/>
        <v/>
      </c>
      <c r="I2993" s="726" t="str">
        <f t="shared" ca="1" si="203"/>
        <v/>
      </c>
    </row>
    <row r="2994" spans="1:9" x14ac:dyDescent="0.35">
      <c r="A2994" s="721" t="b">
        <f t="shared" ca="1" si="201"/>
        <v>0</v>
      </c>
      <c r="B2994" s="732" t="str">
        <f ca="1">IF(COUNTA(G$2253:G2993)=1,"",OFFSET(B2994,-COUNTA(G$2253:G2993)+1,0))</f>
        <v>a1b1R000008yMjLQAU</v>
      </c>
      <c r="C2994" s="734">
        <f ca="1">IF(COUNTA(G$2253:G2993)=1,"",OFFSET(C2994,-COUNTA(G$2253:G2993)+1,0))</f>
        <v>44</v>
      </c>
      <c r="D2994" s="721">
        <f t="shared" si="198"/>
        <v>259</v>
      </c>
      <c r="E2994" s="721">
        <f t="shared" ca="1" si="199"/>
        <v>1</v>
      </c>
      <c r="F2994" s="721">
        <f t="shared" ca="1" si="200"/>
        <v>52</v>
      </c>
      <c r="G2994" s="721"/>
      <c r="H2994" s="726" t="str">
        <f t="shared" ca="1" si="202"/>
        <v/>
      </c>
      <c r="I2994" s="726" t="str">
        <f t="shared" ca="1" si="203"/>
        <v/>
      </c>
    </row>
    <row r="2995" spans="1:9" x14ac:dyDescent="0.35">
      <c r="A2995" s="721" t="b">
        <f t="shared" ca="1" si="201"/>
        <v>0</v>
      </c>
      <c r="B2995" s="732" t="str">
        <f ca="1">IF(COUNTA(G$2253:G2994)=1,"",OFFSET(B2995,-COUNTA(G$2253:G2994)+1,0))</f>
        <v>a1b1R000008yMkdQAE</v>
      </c>
      <c r="C2995" s="734">
        <f ca="1">IF(COUNTA(G$2253:G2994)=1,"",OFFSET(C2995,-COUNTA(G$2253:G2994)+1,0))</f>
        <v>44</v>
      </c>
      <c r="D2995" s="721">
        <f t="shared" si="198"/>
        <v>260</v>
      </c>
      <c r="E2995" s="721">
        <f t="shared" ca="1" si="199"/>
        <v>2</v>
      </c>
      <c r="F2995" s="721">
        <f t="shared" ca="1" si="200"/>
        <v>52</v>
      </c>
      <c r="G2995" s="721"/>
      <c r="H2995" s="726" t="str">
        <f t="shared" ca="1" si="202"/>
        <v/>
      </c>
      <c r="I2995" s="726" t="str">
        <f t="shared" ca="1" si="203"/>
        <v/>
      </c>
    </row>
    <row r="2996" spans="1:9" x14ac:dyDescent="0.35">
      <c r="A2996" s="721" t="b">
        <f t="shared" ca="1" si="201"/>
        <v>0</v>
      </c>
      <c r="B2996" s="732" t="str">
        <f ca="1">IF(COUNTA(G$2253:G2995)=1,"",OFFSET(B2996,-COUNTA(G$2253:G2995)+1,0))</f>
        <v>a1b1R000008yMlvQAE</v>
      </c>
      <c r="C2996" s="734">
        <f ca="1">IF(COUNTA(G$2253:G2995)=1,"",OFFSET(C2996,-COUNTA(G$2253:G2995)+1,0))</f>
        <v>44</v>
      </c>
      <c r="D2996" s="721">
        <f t="shared" si="198"/>
        <v>261</v>
      </c>
      <c r="E2996" s="721">
        <f t="shared" ca="1" si="199"/>
        <v>3</v>
      </c>
      <c r="F2996" s="721">
        <f t="shared" ca="1" si="200"/>
        <v>52</v>
      </c>
      <c r="G2996" s="721"/>
      <c r="H2996" s="726" t="str">
        <f t="shared" ca="1" si="202"/>
        <v/>
      </c>
      <c r="I2996" s="726" t="str">
        <f t="shared" ca="1" si="203"/>
        <v/>
      </c>
    </row>
    <row r="2997" spans="1:9" x14ac:dyDescent="0.35">
      <c r="A2997" s="721" t="b">
        <f t="shared" ca="1" si="201"/>
        <v>0</v>
      </c>
      <c r="B2997" s="732" t="str">
        <f ca="1">IF(COUNTA(G$2253:G2996)=1,"",OFFSET(B2997,-COUNTA(G$2253:G2996)+1,0))</f>
        <v>a1b1R000008yMnDQAU</v>
      </c>
      <c r="C2997" s="734">
        <f ca="1">IF(COUNTA(G$2253:G2996)=1,"",OFFSET(C2997,-COUNTA(G$2253:G2996)+1,0))</f>
        <v>44</v>
      </c>
      <c r="D2997" s="721">
        <f t="shared" si="198"/>
        <v>262</v>
      </c>
      <c r="E2997" s="721">
        <f t="shared" ca="1" si="199"/>
        <v>4</v>
      </c>
      <c r="F2997" s="721">
        <f t="shared" ca="1" si="200"/>
        <v>52</v>
      </c>
      <c r="G2997" s="721"/>
      <c r="H2997" s="726" t="str">
        <f t="shared" ca="1" si="202"/>
        <v/>
      </c>
      <c r="I2997" s="726" t="str">
        <f t="shared" ca="1" si="203"/>
        <v/>
      </c>
    </row>
    <row r="2998" spans="1:9" x14ac:dyDescent="0.35">
      <c r="A2998" s="721" t="b">
        <f t="shared" ca="1" si="201"/>
        <v>0</v>
      </c>
      <c r="B2998" s="732" t="str">
        <f ca="1">IF(COUNTA(G$2253:G2997)=1,"",OFFSET(B2998,-COUNTA(G$2253:G2997)+1,0))</f>
        <v>a1b1R000008yMoVQAU</v>
      </c>
      <c r="C2998" s="734">
        <f ca="1">IF(COUNTA(G$2253:G2997)=1,"",OFFSET(C2998,-COUNTA(G$2253:G2997)+1,0))</f>
        <v>44</v>
      </c>
      <c r="D2998" s="721">
        <f t="shared" si="198"/>
        <v>263</v>
      </c>
      <c r="E2998" s="721">
        <f t="shared" ca="1" si="199"/>
        <v>5</v>
      </c>
      <c r="F2998" s="721">
        <f t="shared" ca="1" si="200"/>
        <v>52</v>
      </c>
      <c r="G2998" s="721"/>
      <c r="H2998" s="726" t="str">
        <f t="shared" ca="1" si="202"/>
        <v/>
      </c>
      <c r="I2998" s="726" t="str">
        <f t="shared" ca="1" si="203"/>
        <v/>
      </c>
    </row>
    <row r="2999" spans="1:9" x14ac:dyDescent="0.35">
      <c r="A2999" s="721" t="b">
        <f t="shared" ca="1" si="201"/>
        <v>0</v>
      </c>
      <c r="B2999" s="732" t="str">
        <f ca="1">IF(COUNTA(G$2253:G2998)=1,"",OFFSET(B2999,-COUNTA(G$2253:G2998)+1,0))</f>
        <v>a1b1R000008yMpnQAE</v>
      </c>
      <c r="C2999" s="734">
        <f ca="1">IF(COUNTA(G$2253:G2998)=1,"",OFFSET(C2999,-COUNTA(G$2253:G2998)+1,0))</f>
        <v>44</v>
      </c>
      <c r="D2999" s="721">
        <f t="shared" si="198"/>
        <v>264</v>
      </c>
      <c r="E2999" s="721">
        <f t="shared" ca="1" si="199"/>
        <v>6</v>
      </c>
      <c r="F2999" s="721">
        <f t="shared" ca="1" si="200"/>
        <v>52</v>
      </c>
      <c r="G2999" s="721"/>
      <c r="H2999" s="726" t="str">
        <f t="shared" ca="1" si="202"/>
        <v/>
      </c>
      <c r="I2999" s="726" t="str">
        <f t="shared" ca="1" si="203"/>
        <v/>
      </c>
    </row>
    <row r="3000" spans="1:9" x14ac:dyDescent="0.35">
      <c r="A3000" s="721" t="b">
        <f t="shared" ca="1" si="201"/>
        <v>0</v>
      </c>
      <c r="B3000" s="732" t="str">
        <f ca="1">IF(COUNTA(G$2253:G2999)=1,"",OFFSET(B3000,-COUNTA(G$2253:G2999)+1,0))</f>
        <v>a1b1R000008yMjMQAU</v>
      </c>
      <c r="C3000" s="734">
        <f ca="1">IF(COUNTA(G$2253:G2999)=1,"",OFFSET(C3000,-COUNTA(G$2253:G2999)+1,0))</f>
        <v>45</v>
      </c>
      <c r="D3000" s="721">
        <f t="shared" si="198"/>
        <v>265</v>
      </c>
      <c r="E3000" s="721">
        <f t="shared" ca="1" si="199"/>
        <v>1</v>
      </c>
      <c r="F3000" s="721">
        <f t="shared" ca="1" si="200"/>
        <v>53</v>
      </c>
      <c r="G3000" s="721"/>
      <c r="H3000" s="726" t="str">
        <f t="shared" ca="1" si="202"/>
        <v/>
      </c>
      <c r="I3000" s="726" t="str">
        <f t="shared" ca="1" si="203"/>
        <v/>
      </c>
    </row>
    <row r="3001" spans="1:9" x14ac:dyDescent="0.35">
      <c r="A3001" s="721" t="b">
        <f t="shared" ca="1" si="201"/>
        <v>0</v>
      </c>
      <c r="B3001" s="732" t="str">
        <f ca="1">IF(COUNTA(G$2253:G3000)=1,"",OFFSET(B3001,-COUNTA(G$2253:G3000)+1,0))</f>
        <v>a1b1R000008yMkeQAE</v>
      </c>
      <c r="C3001" s="734">
        <f ca="1">IF(COUNTA(G$2253:G3000)=1,"",OFFSET(C3001,-COUNTA(G$2253:G3000)+1,0))</f>
        <v>45</v>
      </c>
      <c r="D3001" s="721">
        <f t="shared" si="198"/>
        <v>266</v>
      </c>
      <c r="E3001" s="721">
        <f t="shared" ca="1" si="199"/>
        <v>2</v>
      </c>
      <c r="F3001" s="721">
        <f t="shared" ca="1" si="200"/>
        <v>53</v>
      </c>
      <c r="G3001" s="721"/>
      <c r="H3001" s="726" t="str">
        <f t="shared" ca="1" si="202"/>
        <v/>
      </c>
      <c r="I3001" s="726" t="str">
        <f t="shared" ca="1" si="203"/>
        <v/>
      </c>
    </row>
    <row r="3002" spans="1:9" x14ac:dyDescent="0.35">
      <c r="A3002" s="721" t="b">
        <f t="shared" ca="1" si="201"/>
        <v>0</v>
      </c>
      <c r="B3002" s="732" t="str">
        <f ca="1">IF(COUNTA(G$2253:G3001)=1,"",OFFSET(B3002,-COUNTA(G$2253:G3001)+1,0))</f>
        <v>a1b1R000008yMlwQAE</v>
      </c>
      <c r="C3002" s="734">
        <f ca="1">IF(COUNTA(G$2253:G3001)=1,"",OFFSET(C3002,-COUNTA(G$2253:G3001)+1,0))</f>
        <v>45</v>
      </c>
      <c r="D3002" s="721">
        <f t="shared" si="198"/>
        <v>267</v>
      </c>
      <c r="E3002" s="721">
        <f t="shared" ca="1" si="199"/>
        <v>3</v>
      </c>
      <c r="F3002" s="721">
        <f t="shared" ca="1" si="200"/>
        <v>53</v>
      </c>
      <c r="G3002" s="721"/>
      <c r="H3002" s="726" t="str">
        <f t="shared" ca="1" si="202"/>
        <v/>
      </c>
      <c r="I3002" s="726" t="str">
        <f t="shared" ca="1" si="203"/>
        <v/>
      </c>
    </row>
    <row r="3003" spans="1:9" x14ac:dyDescent="0.35">
      <c r="A3003" s="721" t="b">
        <f t="shared" ca="1" si="201"/>
        <v>0</v>
      </c>
      <c r="B3003" s="732" t="str">
        <f ca="1">IF(COUNTA(G$2253:G3002)=1,"",OFFSET(B3003,-COUNTA(G$2253:G3002)+1,0))</f>
        <v>a1b1R000008yMnEQAU</v>
      </c>
      <c r="C3003" s="734">
        <f ca="1">IF(COUNTA(G$2253:G3002)=1,"",OFFSET(C3003,-COUNTA(G$2253:G3002)+1,0))</f>
        <v>45</v>
      </c>
      <c r="D3003" s="721">
        <f t="shared" si="198"/>
        <v>268</v>
      </c>
      <c r="E3003" s="721">
        <f t="shared" ca="1" si="199"/>
        <v>4</v>
      </c>
      <c r="F3003" s="721">
        <f t="shared" ca="1" si="200"/>
        <v>53</v>
      </c>
      <c r="G3003" s="721"/>
      <c r="H3003" s="726" t="str">
        <f t="shared" ca="1" si="202"/>
        <v/>
      </c>
      <c r="I3003" s="726" t="str">
        <f t="shared" ca="1" si="203"/>
        <v/>
      </c>
    </row>
    <row r="3004" spans="1:9" x14ac:dyDescent="0.35">
      <c r="A3004" s="721" t="b">
        <f t="shared" ca="1" si="201"/>
        <v>0</v>
      </c>
      <c r="B3004" s="732" t="str">
        <f ca="1">IF(COUNTA(G$2253:G3003)=1,"",OFFSET(B3004,-COUNTA(G$2253:G3003)+1,0))</f>
        <v>a1b1R000008yMoWQAU</v>
      </c>
      <c r="C3004" s="734">
        <f ca="1">IF(COUNTA(G$2253:G3003)=1,"",OFFSET(C3004,-COUNTA(G$2253:G3003)+1,0))</f>
        <v>45</v>
      </c>
      <c r="D3004" s="721">
        <f t="shared" si="198"/>
        <v>269</v>
      </c>
      <c r="E3004" s="721">
        <f t="shared" ca="1" si="199"/>
        <v>5</v>
      </c>
      <c r="F3004" s="721">
        <f t="shared" ca="1" si="200"/>
        <v>53</v>
      </c>
      <c r="G3004" s="721"/>
      <c r="H3004" s="726" t="str">
        <f t="shared" ca="1" si="202"/>
        <v/>
      </c>
      <c r="I3004" s="726" t="str">
        <f t="shared" ca="1" si="203"/>
        <v/>
      </c>
    </row>
    <row r="3005" spans="1:9" x14ac:dyDescent="0.35">
      <c r="A3005" s="721" t="b">
        <f t="shared" ca="1" si="201"/>
        <v>0</v>
      </c>
      <c r="B3005" s="732" t="str">
        <f ca="1">IF(COUNTA(G$2253:G3004)=1,"",OFFSET(B3005,-COUNTA(G$2253:G3004)+1,0))</f>
        <v>a1b1R000008yMpoQAE</v>
      </c>
      <c r="C3005" s="734">
        <f ca="1">IF(COUNTA(G$2253:G3004)=1,"",OFFSET(C3005,-COUNTA(G$2253:G3004)+1,0))</f>
        <v>45</v>
      </c>
      <c r="D3005" s="721">
        <f t="shared" si="198"/>
        <v>270</v>
      </c>
      <c r="E3005" s="721">
        <f t="shared" ca="1" si="199"/>
        <v>6</v>
      </c>
      <c r="F3005" s="721">
        <f t="shared" ca="1" si="200"/>
        <v>53</v>
      </c>
      <c r="G3005" s="721"/>
      <c r="H3005" s="726" t="str">
        <f t="shared" ca="1" si="202"/>
        <v/>
      </c>
      <c r="I3005" s="726" t="str">
        <f t="shared" ca="1" si="203"/>
        <v/>
      </c>
    </row>
    <row r="3006" spans="1:9" x14ac:dyDescent="0.35">
      <c r="A3006" s="721" t="b">
        <f t="shared" ca="1" si="201"/>
        <v>0</v>
      </c>
      <c r="B3006" s="732" t="str">
        <f ca="1">IF(COUNTA(G$2253:G3005)=1,"",OFFSET(B3006,-COUNTA(G$2253:G3005)+1,0))</f>
        <v>a1b1R000008yMjNQAU</v>
      </c>
      <c r="C3006" s="734">
        <f ca="1">IF(COUNTA(G$2253:G3005)=1,"",OFFSET(C3006,-COUNTA(G$2253:G3005)+1,0))</f>
        <v>46</v>
      </c>
      <c r="D3006" s="721">
        <f t="shared" si="198"/>
        <v>271</v>
      </c>
      <c r="E3006" s="721">
        <f t="shared" ca="1" si="199"/>
        <v>1</v>
      </c>
      <c r="F3006" s="721">
        <f t="shared" ca="1" si="200"/>
        <v>54</v>
      </c>
      <c r="G3006" s="721"/>
      <c r="H3006" s="726" t="str">
        <f t="shared" ca="1" si="202"/>
        <v/>
      </c>
      <c r="I3006" s="726" t="str">
        <f t="shared" ca="1" si="203"/>
        <v/>
      </c>
    </row>
    <row r="3007" spans="1:9" x14ac:dyDescent="0.35">
      <c r="A3007" s="721" t="b">
        <f t="shared" ca="1" si="201"/>
        <v>0</v>
      </c>
      <c r="B3007" s="732" t="str">
        <f ca="1">IF(COUNTA(G$2253:G3006)=1,"",OFFSET(B3007,-COUNTA(G$2253:G3006)+1,0))</f>
        <v>a1b1R000008yMkfQAE</v>
      </c>
      <c r="C3007" s="734">
        <f ca="1">IF(COUNTA(G$2253:G3006)=1,"",OFFSET(C3007,-COUNTA(G$2253:G3006)+1,0))</f>
        <v>46</v>
      </c>
      <c r="D3007" s="721">
        <f t="shared" si="198"/>
        <v>272</v>
      </c>
      <c r="E3007" s="721">
        <f t="shared" ca="1" si="199"/>
        <v>2</v>
      </c>
      <c r="F3007" s="721">
        <f t="shared" ca="1" si="200"/>
        <v>54</v>
      </c>
      <c r="G3007" s="721"/>
      <c r="H3007" s="726" t="str">
        <f t="shared" ca="1" si="202"/>
        <v/>
      </c>
      <c r="I3007" s="726" t="str">
        <f t="shared" ca="1" si="203"/>
        <v/>
      </c>
    </row>
    <row r="3008" spans="1:9" x14ac:dyDescent="0.35">
      <c r="A3008" s="721" t="b">
        <f t="shared" ca="1" si="201"/>
        <v>0</v>
      </c>
      <c r="B3008" s="732" t="str">
        <f ca="1">IF(COUNTA(G$2253:G3007)=1,"",OFFSET(B3008,-COUNTA(G$2253:G3007)+1,0))</f>
        <v>a1b1R000008yMlxQAE</v>
      </c>
      <c r="C3008" s="734">
        <f ca="1">IF(COUNTA(G$2253:G3007)=1,"",OFFSET(C3008,-COUNTA(G$2253:G3007)+1,0))</f>
        <v>46</v>
      </c>
      <c r="D3008" s="721">
        <f t="shared" si="198"/>
        <v>273</v>
      </c>
      <c r="E3008" s="721">
        <f t="shared" ca="1" si="199"/>
        <v>3</v>
      </c>
      <c r="F3008" s="721">
        <f t="shared" ca="1" si="200"/>
        <v>54</v>
      </c>
      <c r="G3008" s="721"/>
      <c r="H3008" s="726" t="str">
        <f t="shared" ca="1" si="202"/>
        <v/>
      </c>
      <c r="I3008" s="726" t="str">
        <f t="shared" ca="1" si="203"/>
        <v/>
      </c>
    </row>
    <row r="3009" spans="1:9" x14ac:dyDescent="0.35">
      <c r="A3009" s="721" t="b">
        <f t="shared" ca="1" si="201"/>
        <v>0</v>
      </c>
      <c r="B3009" s="732" t="str">
        <f ca="1">IF(COUNTA(G$2253:G3008)=1,"",OFFSET(B3009,-COUNTA(G$2253:G3008)+1,0))</f>
        <v>a1b1R000008yMnFQAU</v>
      </c>
      <c r="C3009" s="734">
        <f ca="1">IF(COUNTA(G$2253:G3008)=1,"",OFFSET(C3009,-COUNTA(G$2253:G3008)+1,0))</f>
        <v>46</v>
      </c>
      <c r="D3009" s="721">
        <f t="shared" si="198"/>
        <v>274</v>
      </c>
      <c r="E3009" s="721">
        <f t="shared" ca="1" si="199"/>
        <v>4</v>
      </c>
      <c r="F3009" s="721">
        <f t="shared" ca="1" si="200"/>
        <v>54</v>
      </c>
      <c r="G3009" s="721"/>
      <c r="H3009" s="726" t="str">
        <f t="shared" ca="1" si="202"/>
        <v/>
      </c>
      <c r="I3009" s="726" t="str">
        <f t="shared" ca="1" si="203"/>
        <v/>
      </c>
    </row>
    <row r="3010" spans="1:9" x14ac:dyDescent="0.35">
      <c r="A3010" s="721" t="b">
        <f t="shared" ca="1" si="201"/>
        <v>0</v>
      </c>
      <c r="B3010" s="732" t="str">
        <f ca="1">IF(COUNTA(G$2253:G3009)=1,"",OFFSET(B3010,-COUNTA(G$2253:G3009)+1,0))</f>
        <v>a1b1R000008yMoXQAU</v>
      </c>
      <c r="C3010" s="734">
        <f ca="1">IF(COUNTA(G$2253:G3009)=1,"",OFFSET(C3010,-COUNTA(G$2253:G3009)+1,0))</f>
        <v>46</v>
      </c>
      <c r="D3010" s="721">
        <f t="shared" si="198"/>
        <v>275</v>
      </c>
      <c r="E3010" s="721">
        <f t="shared" ca="1" si="199"/>
        <v>5</v>
      </c>
      <c r="F3010" s="721">
        <f t="shared" ca="1" si="200"/>
        <v>54</v>
      </c>
      <c r="G3010" s="721"/>
      <c r="H3010" s="726" t="str">
        <f t="shared" ca="1" si="202"/>
        <v/>
      </c>
      <c r="I3010" s="726" t="str">
        <f t="shared" ca="1" si="203"/>
        <v/>
      </c>
    </row>
    <row r="3011" spans="1:9" x14ac:dyDescent="0.35">
      <c r="A3011" s="721" t="b">
        <f t="shared" ca="1" si="201"/>
        <v>0</v>
      </c>
      <c r="B3011" s="732" t="str">
        <f ca="1">IF(COUNTA(G$2253:G3010)=1,"",OFFSET(B3011,-COUNTA(G$2253:G3010)+1,0))</f>
        <v>a1b1R000008yMppQAE</v>
      </c>
      <c r="C3011" s="734">
        <f ca="1">IF(COUNTA(G$2253:G3010)=1,"",OFFSET(C3011,-COUNTA(G$2253:G3010)+1,0))</f>
        <v>46</v>
      </c>
      <c r="D3011" s="721">
        <f t="shared" si="198"/>
        <v>276</v>
      </c>
      <c r="E3011" s="721">
        <f t="shared" ca="1" si="199"/>
        <v>6</v>
      </c>
      <c r="F3011" s="721">
        <f t="shared" ca="1" si="200"/>
        <v>54</v>
      </c>
      <c r="G3011" s="721"/>
      <c r="H3011" s="726" t="str">
        <f t="shared" ca="1" si="202"/>
        <v/>
      </c>
      <c r="I3011" s="726" t="str">
        <f t="shared" ca="1" si="203"/>
        <v/>
      </c>
    </row>
    <row r="3012" spans="1:9" x14ac:dyDescent="0.35">
      <c r="A3012" s="721" t="b">
        <f t="shared" ca="1" si="201"/>
        <v>0</v>
      </c>
      <c r="B3012" s="732" t="str">
        <f ca="1">IF(COUNTA(G$2253:G3011)=1,"",OFFSET(B3012,-COUNTA(G$2253:G3011)+1,0))</f>
        <v>a1b1R000008yMjOQAU</v>
      </c>
      <c r="C3012" s="734">
        <f ca="1">IF(COUNTA(G$2253:G3011)=1,"",OFFSET(C3012,-COUNTA(G$2253:G3011)+1,0))</f>
        <v>47</v>
      </c>
      <c r="D3012" s="721">
        <f t="shared" si="198"/>
        <v>277</v>
      </c>
      <c r="E3012" s="721">
        <f t="shared" ca="1" si="199"/>
        <v>1</v>
      </c>
      <c r="F3012" s="721">
        <f t="shared" ca="1" si="200"/>
        <v>55</v>
      </c>
      <c r="G3012" s="721"/>
      <c r="H3012" s="726" t="str">
        <f t="shared" ca="1" si="202"/>
        <v/>
      </c>
      <c r="I3012" s="726" t="str">
        <f t="shared" ca="1" si="203"/>
        <v/>
      </c>
    </row>
    <row r="3013" spans="1:9" x14ac:dyDescent="0.35">
      <c r="A3013" s="721" t="b">
        <f t="shared" ca="1" si="201"/>
        <v>0</v>
      </c>
      <c r="B3013" s="732" t="str">
        <f ca="1">IF(COUNTA(G$2253:G3012)=1,"",OFFSET(B3013,-COUNTA(G$2253:G3012)+1,0))</f>
        <v>a1b1R000008yMkgQAE</v>
      </c>
      <c r="C3013" s="734">
        <f ca="1">IF(COUNTA(G$2253:G3012)=1,"",OFFSET(C3013,-COUNTA(G$2253:G3012)+1,0))</f>
        <v>47</v>
      </c>
      <c r="D3013" s="721">
        <f t="shared" si="198"/>
        <v>278</v>
      </c>
      <c r="E3013" s="721">
        <f t="shared" ca="1" si="199"/>
        <v>2</v>
      </c>
      <c r="F3013" s="721">
        <f t="shared" ca="1" si="200"/>
        <v>55</v>
      </c>
      <c r="G3013" s="721"/>
      <c r="H3013" s="726" t="str">
        <f t="shared" ca="1" si="202"/>
        <v/>
      </c>
      <c r="I3013" s="726" t="str">
        <f t="shared" ca="1" si="203"/>
        <v/>
      </c>
    </row>
    <row r="3014" spans="1:9" x14ac:dyDescent="0.35">
      <c r="A3014" s="721" t="b">
        <f t="shared" ca="1" si="201"/>
        <v>0</v>
      </c>
      <c r="B3014" s="732" t="str">
        <f ca="1">IF(COUNTA(G$2253:G3013)=1,"",OFFSET(B3014,-COUNTA(G$2253:G3013)+1,0))</f>
        <v>a1b1R000008yMlyQAE</v>
      </c>
      <c r="C3014" s="734">
        <f ca="1">IF(COUNTA(G$2253:G3013)=1,"",OFFSET(C3014,-COUNTA(G$2253:G3013)+1,0))</f>
        <v>47</v>
      </c>
      <c r="D3014" s="721">
        <f t="shared" si="198"/>
        <v>279</v>
      </c>
      <c r="E3014" s="721">
        <f t="shared" ca="1" si="199"/>
        <v>3</v>
      </c>
      <c r="F3014" s="721">
        <f t="shared" ca="1" si="200"/>
        <v>55</v>
      </c>
      <c r="G3014" s="721"/>
      <c r="H3014" s="726" t="str">
        <f t="shared" ca="1" si="202"/>
        <v/>
      </c>
      <c r="I3014" s="726" t="str">
        <f t="shared" ca="1" si="203"/>
        <v/>
      </c>
    </row>
    <row r="3015" spans="1:9" x14ac:dyDescent="0.35">
      <c r="A3015" s="721" t="b">
        <f t="shared" ca="1" si="201"/>
        <v>0</v>
      </c>
      <c r="B3015" s="732" t="str">
        <f ca="1">IF(COUNTA(G$2253:G3014)=1,"",OFFSET(B3015,-COUNTA(G$2253:G3014)+1,0))</f>
        <v>a1b1R000008yMnGQAU</v>
      </c>
      <c r="C3015" s="734">
        <f ca="1">IF(COUNTA(G$2253:G3014)=1,"",OFFSET(C3015,-COUNTA(G$2253:G3014)+1,0))</f>
        <v>47</v>
      </c>
      <c r="D3015" s="721">
        <f t="shared" si="198"/>
        <v>280</v>
      </c>
      <c r="E3015" s="721">
        <f t="shared" ca="1" si="199"/>
        <v>4</v>
      </c>
      <c r="F3015" s="721">
        <f t="shared" ca="1" si="200"/>
        <v>55</v>
      </c>
      <c r="G3015" s="721"/>
      <c r="H3015" s="726" t="str">
        <f t="shared" ca="1" si="202"/>
        <v/>
      </c>
      <c r="I3015" s="726" t="str">
        <f t="shared" ca="1" si="203"/>
        <v/>
      </c>
    </row>
    <row r="3016" spans="1:9" x14ac:dyDescent="0.35">
      <c r="A3016" s="721" t="b">
        <f t="shared" ca="1" si="201"/>
        <v>0</v>
      </c>
      <c r="B3016" s="732" t="str">
        <f ca="1">IF(COUNTA(G$2253:G3015)=1,"",OFFSET(B3016,-COUNTA(G$2253:G3015)+1,0))</f>
        <v>a1b1R000008yMoYQAU</v>
      </c>
      <c r="C3016" s="734">
        <f ca="1">IF(COUNTA(G$2253:G3015)=1,"",OFFSET(C3016,-COUNTA(G$2253:G3015)+1,0))</f>
        <v>47</v>
      </c>
      <c r="D3016" s="721">
        <f t="shared" si="198"/>
        <v>281</v>
      </c>
      <c r="E3016" s="721">
        <f t="shared" ca="1" si="199"/>
        <v>5</v>
      </c>
      <c r="F3016" s="721">
        <f t="shared" ca="1" si="200"/>
        <v>55</v>
      </c>
      <c r="G3016" s="721"/>
      <c r="H3016" s="726" t="str">
        <f t="shared" ca="1" si="202"/>
        <v/>
      </c>
      <c r="I3016" s="726" t="str">
        <f t="shared" ca="1" si="203"/>
        <v/>
      </c>
    </row>
    <row r="3017" spans="1:9" x14ac:dyDescent="0.35">
      <c r="A3017" s="721" t="b">
        <f t="shared" ca="1" si="201"/>
        <v>0</v>
      </c>
      <c r="B3017" s="732" t="str">
        <f ca="1">IF(COUNTA(G$2253:G3016)=1,"",OFFSET(B3017,-COUNTA(G$2253:G3016)+1,0))</f>
        <v>a1b1R000008yMpqQAE</v>
      </c>
      <c r="C3017" s="734">
        <f ca="1">IF(COUNTA(G$2253:G3016)=1,"",OFFSET(C3017,-COUNTA(G$2253:G3016)+1,0))</f>
        <v>47</v>
      </c>
      <c r="D3017" s="721">
        <f t="shared" si="198"/>
        <v>282</v>
      </c>
      <c r="E3017" s="721">
        <f t="shared" ca="1" si="199"/>
        <v>6</v>
      </c>
      <c r="F3017" s="721">
        <f t="shared" ca="1" si="200"/>
        <v>55</v>
      </c>
      <c r="G3017" s="721"/>
      <c r="H3017" s="726" t="str">
        <f t="shared" ca="1" si="202"/>
        <v/>
      </c>
      <c r="I3017" s="726" t="str">
        <f t="shared" ca="1" si="203"/>
        <v/>
      </c>
    </row>
    <row r="3018" spans="1:9" x14ac:dyDescent="0.35">
      <c r="A3018" s="721" t="b">
        <f t="shared" ca="1" si="201"/>
        <v>0</v>
      </c>
      <c r="B3018" s="732" t="str">
        <f ca="1">IF(COUNTA(G$2253:G3017)=1,"",OFFSET(B3018,-COUNTA(G$2253:G3017)+1,0))</f>
        <v>a1b1R000008yMjPQAU</v>
      </c>
      <c r="C3018" s="734">
        <f ca="1">IF(COUNTA(G$2253:G3017)=1,"",OFFSET(C3018,-COUNTA(G$2253:G3017)+1,0))</f>
        <v>48</v>
      </c>
      <c r="D3018" s="721">
        <f t="shared" si="198"/>
        <v>283</v>
      </c>
      <c r="E3018" s="721">
        <f t="shared" ca="1" si="199"/>
        <v>1</v>
      </c>
      <c r="F3018" s="721">
        <f t="shared" ca="1" si="200"/>
        <v>56</v>
      </c>
      <c r="G3018" s="721"/>
      <c r="H3018" s="726" t="str">
        <f t="shared" ca="1" si="202"/>
        <v/>
      </c>
      <c r="I3018" s="726" t="str">
        <f t="shared" ca="1" si="203"/>
        <v/>
      </c>
    </row>
    <row r="3019" spans="1:9" x14ac:dyDescent="0.35">
      <c r="A3019" s="721" t="b">
        <f t="shared" ca="1" si="201"/>
        <v>0</v>
      </c>
      <c r="B3019" s="732" t="str">
        <f ca="1">IF(COUNTA(G$2253:G3018)=1,"",OFFSET(B3019,-COUNTA(G$2253:G3018)+1,0))</f>
        <v>a1b1R000008yMkhQAE</v>
      </c>
      <c r="C3019" s="734">
        <f ca="1">IF(COUNTA(G$2253:G3018)=1,"",OFFSET(C3019,-COUNTA(G$2253:G3018)+1,0))</f>
        <v>48</v>
      </c>
      <c r="D3019" s="721">
        <f t="shared" si="198"/>
        <v>284</v>
      </c>
      <c r="E3019" s="721">
        <f t="shared" ca="1" si="199"/>
        <v>2</v>
      </c>
      <c r="F3019" s="721">
        <f t="shared" ca="1" si="200"/>
        <v>56</v>
      </c>
      <c r="G3019" s="721"/>
      <c r="H3019" s="726" t="str">
        <f t="shared" ca="1" si="202"/>
        <v/>
      </c>
      <c r="I3019" s="726" t="str">
        <f t="shared" ca="1" si="203"/>
        <v/>
      </c>
    </row>
    <row r="3020" spans="1:9" x14ac:dyDescent="0.35">
      <c r="A3020" s="721" t="b">
        <f t="shared" ca="1" si="201"/>
        <v>0</v>
      </c>
      <c r="B3020" s="732" t="str">
        <f ca="1">IF(COUNTA(G$2253:G3019)=1,"",OFFSET(B3020,-COUNTA(G$2253:G3019)+1,0))</f>
        <v>a1b1R000008yMlzQAE</v>
      </c>
      <c r="C3020" s="734">
        <f ca="1">IF(COUNTA(G$2253:G3019)=1,"",OFFSET(C3020,-COUNTA(G$2253:G3019)+1,0))</f>
        <v>48</v>
      </c>
      <c r="D3020" s="721">
        <f t="shared" si="198"/>
        <v>285</v>
      </c>
      <c r="E3020" s="721">
        <f t="shared" ca="1" si="199"/>
        <v>3</v>
      </c>
      <c r="F3020" s="721">
        <f t="shared" ca="1" si="200"/>
        <v>56</v>
      </c>
      <c r="G3020" s="721"/>
      <c r="H3020" s="726" t="str">
        <f t="shared" ca="1" si="202"/>
        <v/>
      </c>
      <c r="I3020" s="726" t="str">
        <f t="shared" ca="1" si="203"/>
        <v/>
      </c>
    </row>
    <row r="3021" spans="1:9" x14ac:dyDescent="0.35">
      <c r="A3021" s="721" t="b">
        <f t="shared" ca="1" si="201"/>
        <v>0</v>
      </c>
      <c r="B3021" s="732" t="str">
        <f ca="1">IF(COUNTA(G$2253:G3020)=1,"",OFFSET(B3021,-COUNTA(G$2253:G3020)+1,0))</f>
        <v>a1b1R000008yMnHQAU</v>
      </c>
      <c r="C3021" s="734">
        <f ca="1">IF(COUNTA(G$2253:G3020)=1,"",OFFSET(C3021,-COUNTA(G$2253:G3020)+1,0))</f>
        <v>48</v>
      </c>
      <c r="D3021" s="721">
        <f t="shared" si="198"/>
        <v>286</v>
      </c>
      <c r="E3021" s="721">
        <f t="shared" ca="1" si="199"/>
        <v>4</v>
      </c>
      <c r="F3021" s="721">
        <f t="shared" ca="1" si="200"/>
        <v>56</v>
      </c>
      <c r="G3021" s="721"/>
      <c r="H3021" s="726" t="str">
        <f t="shared" ca="1" si="202"/>
        <v/>
      </c>
      <c r="I3021" s="726" t="str">
        <f t="shared" ca="1" si="203"/>
        <v/>
      </c>
    </row>
    <row r="3022" spans="1:9" x14ac:dyDescent="0.35">
      <c r="A3022" s="721" t="b">
        <f t="shared" ca="1" si="201"/>
        <v>0</v>
      </c>
      <c r="B3022" s="732" t="str">
        <f ca="1">IF(COUNTA(G$2253:G3021)=1,"",OFFSET(B3022,-COUNTA(G$2253:G3021)+1,0))</f>
        <v>a1b1R000008yMoZQAU</v>
      </c>
      <c r="C3022" s="734">
        <f ca="1">IF(COUNTA(G$2253:G3021)=1,"",OFFSET(C3022,-COUNTA(G$2253:G3021)+1,0))</f>
        <v>48</v>
      </c>
      <c r="D3022" s="721">
        <f t="shared" si="198"/>
        <v>287</v>
      </c>
      <c r="E3022" s="721">
        <f t="shared" ca="1" si="199"/>
        <v>5</v>
      </c>
      <c r="F3022" s="721">
        <f t="shared" ca="1" si="200"/>
        <v>56</v>
      </c>
      <c r="G3022" s="721"/>
      <c r="H3022" s="726" t="str">
        <f t="shared" ca="1" si="202"/>
        <v/>
      </c>
      <c r="I3022" s="726" t="str">
        <f t="shared" ca="1" si="203"/>
        <v/>
      </c>
    </row>
    <row r="3023" spans="1:9" x14ac:dyDescent="0.35">
      <c r="A3023" s="721" t="b">
        <f t="shared" ca="1" si="201"/>
        <v>0</v>
      </c>
      <c r="B3023" s="732" t="str">
        <f ca="1">IF(COUNTA(G$2253:G3022)=1,"",OFFSET(B3023,-COUNTA(G$2253:G3022)+1,0))</f>
        <v>a1b1R000008yMprQAE</v>
      </c>
      <c r="C3023" s="734">
        <f ca="1">IF(COUNTA(G$2253:G3022)=1,"",OFFSET(C3023,-COUNTA(G$2253:G3022)+1,0))</f>
        <v>48</v>
      </c>
      <c r="D3023" s="721">
        <f t="shared" si="198"/>
        <v>288</v>
      </c>
      <c r="E3023" s="721">
        <f t="shared" ca="1" si="199"/>
        <v>6</v>
      </c>
      <c r="F3023" s="721">
        <f t="shared" ca="1" si="200"/>
        <v>56</v>
      </c>
      <c r="G3023" s="721"/>
      <c r="H3023" s="726" t="str">
        <f t="shared" ca="1" si="202"/>
        <v/>
      </c>
      <c r="I3023" s="726" t="str">
        <f t="shared" ca="1" si="203"/>
        <v/>
      </c>
    </row>
    <row r="3024" spans="1:9" x14ac:dyDescent="0.35">
      <c r="A3024" s="721" t="b">
        <f t="shared" ca="1" si="201"/>
        <v>0</v>
      </c>
      <c r="B3024" s="732" t="str">
        <f ca="1">IF(COUNTA(G$2253:G3023)=1,"",OFFSET(B3024,-COUNTA(G$2253:G3023)+1,0))</f>
        <v>a1b1R000008yMjQQAU</v>
      </c>
      <c r="C3024" s="734">
        <f ca="1">IF(COUNTA(G$2253:G3023)=1,"",OFFSET(C3024,-COUNTA(G$2253:G3023)+1,0))</f>
        <v>49</v>
      </c>
      <c r="D3024" s="721">
        <f t="shared" ref="D3024:D3087" si="204">D3023+1</f>
        <v>289</v>
      </c>
      <c r="E3024" s="721">
        <f t="shared" ref="E3024:E3087" ca="1" si="205">COUNTIF(C3019:C3024,C3024)</f>
        <v>1</v>
      </c>
      <c r="F3024" s="721">
        <f t="shared" ref="F3024:F3087" ca="1" si="206">IF(C3024=1,9,IF(E3023=MAX(E3022:E3024),F3022+1,F3023))</f>
        <v>57</v>
      </c>
      <c r="G3024" s="721"/>
      <c r="H3024" s="726" t="str">
        <f t="shared" ca="1" si="202"/>
        <v/>
      </c>
      <c r="I3024" s="726" t="str">
        <f t="shared" ca="1" si="203"/>
        <v/>
      </c>
    </row>
    <row r="3025" spans="1:9" x14ac:dyDescent="0.35">
      <c r="A3025" s="721" t="b">
        <f t="shared" ca="1" si="201"/>
        <v>0</v>
      </c>
      <c r="B3025" s="732" t="str">
        <f ca="1">IF(COUNTA(G$2253:G3024)=1,"",OFFSET(B3025,-COUNTA(G$2253:G3024)+1,0))</f>
        <v>a1b1R000008yMkiQAE</v>
      </c>
      <c r="C3025" s="734">
        <f ca="1">IF(COUNTA(G$2253:G3024)=1,"",OFFSET(C3025,-COUNTA(G$2253:G3024)+1,0))</f>
        <v>49</v>
      </c>
      <c r="D3025" s="721">
        <f t="shared" si="204"/>
        <v>290</v>
      </c>
      <c r="E3025" s="721">
        <f t="shared" ca="1" si="205"/>
        <v>2</v>
      </c>
      <c r="F3025" s="721">
        <f t="shared" ca="1" si="206"/>
        <v>57</v>
      </c>
      <c r="G3025" s="721"/>
      <c r="H3025" s="726" t="str">
        <f t="shared" ca="1" si="202"/>
        <v/>
      </c>
      <c r="I3025" s="726" t="str">
        <f t="shared" ca="1" si="203"/>
        <v/>
      </c>
    </row>
    <row r="3026" spans="1:9" x14ac:dyDescent="0.35">
      <c r="A3026" s="721" t="b">
        <f t="shared" ca="1" si="201"/>
        <v>0</v>
      </c>
      <c r="B3026" s="732" t="str">
        <f ca="1">IF(COUNTA(G$2253:G3025)=1,"",OFFSET(B3026,-COUNTA(G$2253:G3025)+1,0))</f>
        <v>a1b1R000008yMm0QAE</v>
      </c>
      <c r="C3026" s="734">
        <f ca="1">IF(COUNTA(G$2253:G3025)=1,"",OFFSET(C3026,-COUNTA(G$2253:G3025)+1,0))</f>
        <v>49</v>
      </c>
      <c r="D3026" s="721">
        <f t="shared" si="204"/>
        <v>291</v>
      </c>
      <c r="E3026" s="721">
        <f t="shared" ca="1" si="205"/>
        <v>3</v>
      </c>
      <c r="F3026" s="721">
        <f t="shared" ca="1" si="206"/>
        <v>57</v>
      </c>
      <c r="G3026" s="721"/>
      <c r="H3026" s="726" t="str">
        <f t="shared" ca="1" si="202"/>
        <v/>
      </c>
      <c r="I3026" s="726" t="str">
        <f t="shared" ca="1" si="203"/>
        <v/>
      </c>
    </row>
    <row r="3027" spans="1:9" x14ac:dyDescent="0.35">
      <c r="A3027" s="721" t="b">
        <f t="shared" ca="1" si="201"/>
        <v>0</v>
      </c>
      <c r="B3027" s="732" t="str">
        <f ca="1">IF(COUNTA(G$2253:G3026)=1,"",OFFSET(B3027,-COUNTA(G$2253:G3026)+1,0))</f>
        <v>a1b1R000008yMnIQAU</v>
      </c>
      <c r="C3027" s="734">
        <f ca="1">IF(COUNTA(G$2253:G3026)=1,"",OFFSET(C3027,-COUNTA(G$2253:G3026)+1,0))</f>
        <v>49</v>
      </c>
      <c r="D3027" s="721">
        <f t="shared" si="204"/>
        <v>292</v>
      </c>
      <c r="E3027" s="721">
        <f t="shared" ca="1" si="205"/>
        <v>4</v>
      </c>
      <c r="F3027" s="721">
        <f t="shared" ca="1" si="206"/>
        <v>57</v>
      </c>
      <c r="G3027" s="721"/>
      <c r="H3027" s="726" t="str">
        <f t="shared" ca="1" si="202"/>
        <v/>
      </c>
      <c r="I3027" s="726" t="str">
        <f t="shared" ca="1" si="203"/>
        <v/>
      </c>
    </row>
    <row r="3028" spans="1:9" x14ac:dyDescent="0.35">
      <c r="A3028" s="721" t="b">
        <f t="shared" ca="1" si="201"/>
        <v>0</v>
      </c>
      <c r="B3028" s="732" t="str">
        <f ca="1">IF(COUNTA(G$2253:G3027)=1,"",OFFSET(B3028,-COUNTA(G$2253:G3027)+1,0))</f>
        <v>a1b1R000008yMoaQAE</v>
      </c>
      <c r="C3028" s="734">
        <f ca="1">IF(COUNTA(G$2253:G3027)=1,"",OFFSET(C3028,-COUNTA(G$2253:G3027)+1,0))</f>
        <v>49</v>
      </c>
      <c r="D3028" s="721">
        <f t="shared" si="204"/>
        <v>293</v>
      </c>
      <c r="E3028" s="721">
        <f t="shared" ca="1" si="205"/>
        <v>5</v>
      </c>
      <c r="F3028" s="721">
        <f t="shared" ca="1" si="206"/>
        <v>57</v>
      </c>
      <c r="G3028" s="721"/>
      <c r="H3028" s="726" t="str">
        <f t="shared" ca="1" si="202"/>
        <v/>
      </c>
      <c r="I3028" s="726" t="str">
        <f t="shared" ca="1" si="203"/>
        <v/>
      </c>
    </row>
    <row r="3029" spans="1:9" x14ac:dyDescent="0.35">
      <c r="A3029" s="721" t="b">
        <f t="shared" ca="1" si="201"/>
        <v>0</v>
      </c>
      <c r="B3029" s="732" t="str">
        <f ca="1">IF(COUNTA(G$2253:G3028)=1,"",OFFSET(B3029,-COUNTA(G$2253:G3028)+1,0))</f>
        <v>a1b1R000008yMpsQAE</v>
      </c>
      <c r="C3029" s="734">
        <f ca="1">IF(COUNTA(G$2253:G3028)=1,"",OFFSET(C3029,-COUNTA(G$2253:G3028)+1,0))</f>
        <v>49</v>
      </c>
      <c r="D3029" s="721">
        <f t="shared" si="204"/>
        <v>294</v>
      </c>
      <c r="E3029" s="721">
        <f t="shared" ca="1" si="205"/>
        <v>6</v>
      </c>
      <c r="F3029" s="721">
        <f t="shared" ca="1" si="206"/>
        <v>57</v>
      </c>
      <c r="G3029" s="721"/>
      <c r="H3029" s="726" t="str">
        <f t="shared" ca="1" si="202"/>
        <v/>
      </c>
      <c r="I3029" s="726" t="str">
        <f t="shared" ca="1" si="203"/>
        <v/>
      </c>
    </row>
    <row r="3030" spans="1:9" x14ac:dyDescent="0.35">
      <c r="A3030" s="721" t="b">
        <f t="shared" ca="1" si="201"/>
        <v>0</v>
      </c>
      <c r="B3030" s="732" t="str">
        <f ca="1">IF(COUNTA(G$2253:G3029)=1,"",OFFSET(B3030,-COUNTA(G$2253:G3029)+1,0))</f>
        <v>a1b1R000008yMjRQAU</v>
      </c>
      <c r="C3030" s="734">
        <f ca="1">IF(COUNTA(G$2253:G3029)=1,"",OFFSET(C3030,-COUNTA(G$2253:G3029)+1,0))</f>
        <v>50</v>
      </c>
      <c r="D3030" s="721">
        <f t="shared" si="204"/>
        <v>295</v>
      </c>
      <c r="E3030" s="721">
        <f t="shared" ca="1" si="205"/>
        <v>1</v>
      </c>
      <c r="F3030" s="721">
        <f t="shared" ca="1" si="206"/>
        <v>58</v>
      </c>
      <c r="G3030" s="721"/>
      <c r="H3030" s="726" t="str">
        <f t="shared" ca="1" si="202"/>
        <v/>
      </c>
      <c r="I3030" s="726" t="str">
        <f t="shared" ca="1" si="203"/>
        <v/>
      </c>
    </row>
    <row r="3031" spans="1:9" x14ac:dyDescent="0.35">
      <c r="A3031" s="721" t="b">
        <f t="shared" ca="1" si="201"/>
        <v>0</v>
      </c>
      <c r="B3031" s="732" t="str">
        <f ca="1">IF(COUNTA(G$2253:G3030)=1,"",OFFSET(B3031,-COUNTA(G$2253:G3030)+1,0))</f>
        <v>a1b1R000008yMkjQAE</v>
      </c>
      <c r="C3031" s="734">
        <f ca="1">IF(COUNTA(G$2253:G3030)=1,"",OFFSET(C3031,-COUNTA(G$2253:G3030)+1,0))</f>
        <v>50</v>
      </c>
      <c r="D3031" s="721">
        <f t="shared" si="204"/>
        <v>296</v>
      </c>
      <c r="E3031" s="721">
        <f t="shared" ca="1" si="205"/>
        <v>2</v>
      </c>
      <c r="F3031" s="721">
        <f t="shared" ca="1" si="206"/>
        <v>58</v>
      </c>
      <c r="G3031" s="721"/>
      <c r="H3031" s="726" t="str">
        <f t="shared" ca="1" si="202"/>
        <v/>
      </c>
      <c r="I3031" s="726" t="str">
        <f t="shared" ca="1" si="203"/>
        <v/>
      </c>
    </row>
    <row r="3032" spans="1:9" x14ac:dyDescent="0.35">
      <c r="A3032" s="721" t="b">
        <f t="shared" ca="1" si="201"/>
        <v>0</v>
      </c>
      <c r="B3032" s="732" t="str">
        <f ca="1">IF(COUNTA(G$2253:G3031)=1,"",OFFSET(B3032,-COUNTA(G$2253:G3031)+1,0))</f>
        <v>a1b1R000008yMm1QAE</v>
      </c>
      <c r="C3032" s="734">
        <f ca="1">IF(COUNTA(G$2253:G3031)=1,"",OFFSET(C3032,-COUNTA(G$2253:G3031)+1,0))</f>
        <v>50</v>
      </c>
      <c r="D3032" s="721">
        <f t="shared" si="204"/>
        <v>297</v>
      </c>
      <c r="E3032" s="721">
        <f t="shared" ca="1" si="205"/>
        <v>3</v>
      </c>
      <c r="F3032" s="721">
        <f t="shared" ca="1" si="206"/>
        <v>58</v>
      </c>
      <c r="G3032" s="721"/>
      <c r="H3032" s="726" t="str">
        <f t="shared" ca="1" si="202"/>
        <v/>
      </c>
      <c r="I3032" s="726" t="str">
        <f t="shared" ca="1" si="203"/>
        <v/>
      </c>
    </row>
    <row r="3033" spans="1:9" x14ac:dyDescent="0.35">
      <c r="A3033" s="721" t="b">
        <f t="shared" ca="1" si="201"/>
        <v>0</v>
      </c>
      <c r="B3033" s="732" t="str">
        <f ca="1">IF(COUNTA(G$2253:G3032)=1,"",OFFSET(B3033,-COUNTA(G$2253:G3032)+1,0))</f>
        <v>a1b1R000008yMnJQAU</v>
      </c>
      <c r="C3033" s="734">
        <f ca="1">IF(COUNTA(G$2253:G3032)=1,"",OFFSET(C3033,-COUNTA(G$2253:G3032)+1,0))</f>
        <v>50</v>
      </c>
      <c r="D3033" s="721">
        <f t="shared" si="204"/>
        <v>298</v>
      </c>
      <c r="E3033" s="721">
        <f t="shared" ca="1" si="205"/>
        <v>4</v>
      </c>
      <c r="F3033" s="721">
        <f t="shared" ca="1" si="206"/>
        <v>58</v>
      </c>
      <c r="G3033" s="721"/>
      <c r="H3033" s="726" t="str">
        <f t="shared" ca="1" si="202"/>
        <v/>
      </c>
      <c r="I3033" s="726" t="str">
        <f t="shared" ca="1" si="203"/>
        <v/>
      </c>
    </row>
    <row r="3034" spans="1:9" x14ac:dyDescent="0.35">
      <c r="A3034" s="721" t="b">
        <f t="shared" ca="1" si="201"/>
        <v>0</v>
      </c>
      <c r="B3034" s="732" t="str">
        <f ca="1">IF(COUNTA(G$2253:G3033)=1,"",OFFSET(B3034,-COUNTA(G$2253:G3033)+1,0))</f>
        <v>a1b1R000008yMobQAE</v>
      </c>
      <c r="C3034" s="734">
        <f ca="1">IF(COUNTA(G$2253:G3033)=1,"",OFFSET(C3034,-COUNTA(G$2253:G3033)+1,0))</f>
        <v>50</v>
      </c>
      <c r="D3034" s="721">
        <f t="shared" si="204"/>
        <v>299</v>
      </c>
      <c r="E3034" s="721">
        <f t="shared" ca="1" si="205"/>
        <v>5</v>
      </c>
      <c r="F3034" s="721">
        <f t="shared" ca="1" si="206"/>
        <v>58</v>
      </c>
      <c r="G3034" s="721"/>
      <c r="H3034" s="726" t="str">
        <f t="shared" ca="1" si="202"/>
        <v/>
      </c>
      <c r="I3034" s="726" t="str">
        <f t="shared" ca="1" si="203"/>
        <v/>
      </c>
    </row>
    <row r="3035" spans="1:9" x14ac:dyDescent="0.35">
      <c r="A3035" s="721" t="b">
        <f t="shared" ca="1" si="201"/>
        <v>0</v>
      </c>
      <c r="B3035" s="732" t="str">
        <f ca="1">IF(COUNTA(G$2253:G3034)=1,"",OFFSET(B3035,-COUNTA(G$2253:G3034)+1,0))</f>
        <v>a1b1R000008yMptQAE</v>
      </c>
      <c r="C3035" s="734">
        <f ca="1">IF(COUNTA(G$2253:G3034)=1,"",OFFSET(C3035,-COUNTA(G$2253:G3034)+1,0))</f>
        <v>50</v>
      </c>
      <c r="D3035" s="721">
        <f t="shared" si="204"/>
        <v>300</v>
      </c>
      <c r="E3035" s="721">
        <f t="shared" ca="1" si="205"/>
        <v>6</v>
      </c>
      <c r="F3035" s="721">
        <f t="shared" ca="1" si="206"/>
        <v>58</v>
      </c>
      <c r="G3035" s="721"/>
      <c r="H3035" s="726" t="str">
        <f t="shared" ca="1" si="202"/>
        <v/>
      </c>
      <c r="I3035" s="726" t="str">
        <f t="shared" ca="1" si="203"/>
        <v/>
      </c>
    </row>
    <row r="3036" spans="1:9" x14ac:dyDescent="0.35">
      <c r="A3036" s="721" t="b">
        <f t="shared" ca="1" si="201"/>
        <v>0</v>
      </c>
      <c r="B3036" s="732" t="str">
        <f ca="1">IF(COUNTA(G$2253:G3035)=1,"",OFFSET(B3036,-COUNTA(G$2253:G3035)+1,0))</f>
        <v>a1b1R000008yMjSQAU</v>
      </c>
      <c r="C3036" s="734">
        <f ca="1">IF(COUNTA(G$2253:G3035)=1,"",OFFSET(C3036,-COUNTA(G$2253:G3035)+1,0))</f>
        <v>51</v>
      </c>
      <c r="D3036" s="721">
        <f t="shared" si="204"/>
        <v>301</v>
      </c>
      <c r="E3036" s="721">
        <f t="shared" ca="1" si="205"/>
        <v>1</v>
      </c>
      <c r="F3036" s="721">
        <f t="shared" ca="1" si="206"/>
        <v>59</v>
      </c>
      <c r="G3036" s="721"/>
      <c r="H3036" s="726" t="str">
        <f t="shared" ca="1" si="202"/>
        <v/>
      </c>
      <c r="I3036" s="726" t="str">
        <f t="shared" ca="1" si="203"/>
        <v/>
      </c>
    </row>
    <row r="3037" spans="1:9" x14ac:dyDescent="0.35">
      <c r="A3037" s="721" t="b">
        <f t="shared" ca="1" si="201"/>
        <v>0</v>
      </c>
      <c r="B3037" s="732" t="str">
        <f ca="1">IF(COUNTA(G$2253:G3036)=1,"",OFFSET(B3037,-COUNTA(G$2253:G3036)+1,0))</f>
        <v>a1b1R000008yMkkQAE</v>
      </c>
      <c r="C3037" s="734">
        <f ca="1">IF(COUNTA(G$2253:G3036)=1,"",OFFSET(C3037,-COUNTA(G$2253:G3036)+1,0))</f>
        <v>51</v>
      </c>
      <c r="D3037" s="721">
        <f t="shared" si="204"/>
        <v>302</v>
      </c>
      <c r="E3037" s="721">
        <f t="shared" ca="1" si="205"/>
        <v>2</v>
      </c>
      <c r="F3037" s="721">
        <f t="shared" ca="1" si="206"/>
        <v>59</v>
      </c>
      <c r="G3037" s="721"/>
      <c r="H3037" s="726" t="str">
        <f t="shared" ca="1" si="202"/>
        <v/>
      </c>
      <c r="I3037" s="726" t="str">
        <f t="shared" ca="1" si="203"/>
        <v/>
      </c>
    </row>
    <row r="3038" spans="1:9" x14ac:dyDescent="0.35">
      <c r="A3038" s="721" t="b">
        <f t="shared" ca="1" si="201"/>
        <v>0</v>
      </c>
      <c r="B3038" s="732" t="str">
        <f ca="1">IF(COUNTA(G$2253:G3037)=1,"",OFFSET(B3038,-COUNTA(G$2253:G3037)+1,0))</f>
        <v>a1b1R000008yMm2QAE</v>
      </c>
      <c r="C3038" s="734">
        <f ca="1">IF(COUNTA(G$2253:G3037)=1,"",OFFSET(C3038,-COUNTA(G$2253:G3037)+1,0))</f>
        <v>51</v>
      </c>
      <c r="D3038" s="721">
        <f t="shared" si="204"/>
        <v>303</v>
      </c>
      <c r="E3038" s="721">
        <f t="shared" ca="1" si="205"/>
        <v>3</v>
      </c>
      <c r="F3038" s="721">
        <f t="shared" ca="1" si="206"/>
        <v>59</v>
      </c>
      <c r="G3038" s="721"/>
      <c r="H3038" s="726" t="str">
        <f t="shared" ca="1" si="202"/>
        <v/>
      </c>
      <c r="I3038" s="726" t="str">
        <f t="shared" ca="1" si="203"/>
        <v/>
      </c>
    </row>
    <row r="3039" spans="1:9" x14ac:dyDescent="0.35">
      <c r="A3039" s="721" t="b">
        <f t="shared" ca="1" si="201"/>
        <v>0</v>
      </c>
      <c r="B3039" s="732" t="str">
        <f ca="1">IF(COUNTA(G$2253:G3038)=1,"",OFFSET(B3039,-COUNTA(G$2253:G3038)+1,0))</f>
        <v>a1b1R000008yMnKQAU</v>
      </c>
      <c r="C3039" s="734">
        <f ca="1">IF(COUNTA(G$2253:G3038)=1,"",OFFSET(C3039,-COUNTA(G$2253:G3038)+1,0))</f>
        <v>51</v>
      </c>
      <c r="D3039" s="721">
        <f t="shared" si="204"/>
        <v>304</v>
      </c>
      <c r="E3039" s="721">
        <f t="shared" ca="1" si="205"/>
        <v>4</v>
      </c>
      <c r="F3039" s="721">
        <f t="shared" ca="1" si="206"/>
        <v>59</v>
      </c>
      <c r="G3039" s="721"/>
      <c r="H3039" s="726" t="str">
        <f t="shared" ca="1" si="202"/>
        <v/>
      </c>
      <c r="I3039" s="726" t="str">
        <f t="shared" ca="1" si="203"/>
        <v/>
      </c>
    </row>
    <row r="3040" spans="1:9" x14ac:dyDescent="0.35">
      <c r="A3040" s="721" t="b">
        <f t="shared" ca="1" si="201"/>
        <v>0</v>
      </c>
      <c r="B3040" s="732" t="str">
        <f ca="1">IF(COUNTA(G$2253:G3039)=1,"",OFFSET(B3040,-COUNTA(G$2253:G3039)+1,0))</f>
        <v>a1b1R000008yMocQAE</v>
      </c>
      <c r="C3040" s="734">
        <f ca="1">IF(COUNTA(G$2253:G3039)=1,"",OFFSET(C3040,-COUNTA(G$2253:G3039)+1,0))</f>
        <v>51</v>
      </c>
      <c r="D3040" s="721">
        <f t="shared" si="204"/>
        <v>305</v>
      </c>
      <c r="E3040" s="721">
        <f t="shared" ca="1" si="205"/>
        <v>5</v>
      </c>
      <c r="F3040" s="721">
        <f t="shared" ca="1" si="206"/>
        <v>59</v>
      </c>
      <c r="G3040" s="721"/>
      <c r="H3040" s="726" t="str">
        <f t="shared" ca="1" si="202"/>
        <v/>
      </c>
      <c r="I3040" s="726" t="str">
        <f t="shared" ca="1" si="203"/>
        <v/>
      </c>
    </row>
    <row r="3041" spans="1:9" x14ac:dyDescent="0.35">
      <c r="A3041" s="721" t="b">
        <f t="shared" ca="1" si="201"/>
        <v>0</v>
      </c>
      <c r="B3041" s="732" t="str">
        <f ca="1">IF(COUNTA(G$2253:G3040)=1,"",OFFSET(B3041,-COUNTA(G$2253:G3040)+1,0))</f>
        <v>a1b1R000008yMpuQAE</v>
      </c>
      <c r="C3041" s="734">
        <f ca="1">IF(COUNTA(G$2253:G3040)=1,"",OFFSET(C3041,-COUNTA(G$2253:G3040)+1,0))</f>
        <v>51</v>
      </c>
      <c r="D3041" s="721">
        <f t="shared" si="204"/>
        <v>306</v>
      </c>
      <c r="E3041" s="721">
        <f t="shared" ca="1" si="205"/>
        <v>6</v>
      </c>
      <c r="F3041" s="721">
        <f t="shared" ca="1" si="206"/>
        <v>59</v>
      </c>
      <c r="G3041" s="721"/>
      <c r="H3041" s="726" t="str">
        <f t="shared" ca="1" si="202"/>
        <v/>
      </c>
      <c r="I3041" s="726" t="str">
        <f t="shared" ca="1" si="203"/>
        <v/>
      </c>
    </row>
    <row r="3042" spans="1:9" x14ac:dyDescent="0.35">
      <c r="A3042" s="721" t="b">
        <f t="shared" ca="1" si="201"/>
        <v>0</v>
      </c>
      <c r="B3042" s="732" t="str">
        <f ca="1">IF(COUNTA(G$2253:G3041)=1,"",OFFSET(B3042,-COUNTA(G$2253:G3041)+1,0))</f>
        <v>a1b1R000008yMjTQAU</v>
      </c>
      <c r="C3042" s="734">
        <f ca="1">IF(COUNTA(G$2253:G3041)=1,"",OFFSET(C3042,-COUNTA(G$2253:G3041)+1,0))</f>
        <v>52</v>
      </c>
      <c r="D3042" s="721">
        <f t="shared" si="204"/>
        <v>307</v>
      </c>
      <c r="E3042" s="721">
        <f t="shared" ca="1" si="205"/>
        <v>1</v>
      </c>
      <c r="F3042" s="721">
        <f t="shared" ca="1" si="206"/>
        <v>60</v>
      </c>
      <c r="G3042" s="721"/>
      <c r="H3042" s="726" t="str">
        <f t="shared" ca="1" si="202"/>
        <v/>
      </c>
      <c r="I3042" s="726" t="str">
        <f t="shared" ca="1" si="203"/>
        <v/>
      </c>
    </row>
    <row r="3043" spans="1:9" x14ac:dyDescent="0.35">
      <c r="A3043" s="721" t="b">
        <f t="shared" ca="1" si="201"/>
        <v>0</v>
      </c>
      <c r="B3043" s="732" t="str">
        <f ca="1">IF(COUNTA(G$2253:G3042)=1,"",OFFSET(B3043,-COUNTA(G$2253:G3042)+1,0))</f>
        <v>a1b1R000008yMklQAE</v>
      </c>
      <c r="C3043" s="734">
        <f ca="1">IF(COUNTA(G$2253:G3042)=1,"",OFFSET(C3043,-COUNTA(G$2253:G3042)+1,0))</f>
        <v>52</v>
      </c>
      <c r="D3043" s="721">
        <f t="shared" si="204"/>
        <v>308</v>
      </c>
      <c r="E3043" s="721">
        <f t="shared" ca="1" si="205"/>
        <v>2</v>
      </c>
      <c r="F3043" s="721">
        <f t="shared" ca="1" si="206"/>
        <v>60</v>
      </c>
      <c r="G3043" s="721"/>
      <c r="H3043" s="726" t="str">
        <f t="shared" ca="1" si="202"/>
        <v/>
      </c>
      <c r="I3043" s="726" t="str">
        <f t="shared" ca="1" si="203"/>
        <v/>
      </c>
    </row>
    <row r="3044" spans="1:9" x14ac:dyDescent="0.35">
      <c r="A3044" s="721" t="b">
        <f t="shared" ca="1" si="201"/>
        <v>0</v>
      </c>
      <c r="B3044" s="732" t="str">
        <f ca="1">IF(COUNTA(G$2253:G3043)=1,"",OFFSET(B3044,-COUNTA(G$2253:G3043)+1,0))</f>
        <v>a1b1R000008yMm3QAE</v>
      </c>
      <c r="C3044" s="734">
        <f ca="1">IF(COUNTA(G$2253:G3043)=1,"",OFFSET(C3044,-COUNTA(G$2253:G3043)+1,0))</f>
        <v>52</v>
      </c>
      <c r="D3044" s="721">
        <f t="shared" si="204"/>
        <v>309</v>
      </c>
      <c r="E3044" s="721">
        <f t="shared" ca="1" si="205"/>
        <v>3</v>
      </c>
      <c r="F3044" s="721">
        <f t="shared" ca="1" si="206"/>
        <v>60</v>
      </c>
      <c r="G3044" s="721"/>
      <c r="H3044" s="726" t="str">
        <f t="shared" ca="1" si="202"/>
        <v/>
      </c>
      <c r="I3044" s="726" t="str">
        <f t="shared" ca="1" si="203"/>
        <v/>
      </c>
    </row>
    <row r="3045" spans="1:9" x14ac:dyDescent="0.35">
      <c r="A3045" s="721" t="b">
        <f t="shared" ca="1" si="201"/>
        <v>0</v>
      </c>
      <c r="B3045" s="732" t="str">
        <f ca="1">IF(COUNTA(G$2253:G3044)=1,"",OFFSET(B3045,-COUNTA(G$2253:G3044)+1,0))</f>
        <v>a1b1R000008yMnLQAU</v>
      </c>
      <c r="C3045" s="734">
        <f ca="1">IF(COUNTA(G$2253:G3044)=1,"",OFFSET(C3045,-COUNTA(G$2253:G3044)+1,0))</f>
        <v>52</v>
      </c>
      <c r="D3045" s="721">
        <f t="shared" si="204"/>
        <v>310</v>
      </c>
      <c r="E3045" s="721">
        <f t="shared" ca="1" si="205"/>
        <v>4</v>
      </c>
      <c r="F3045" s="721">
        <f t="shared" ca="1" si="206"/>
        <v>60</v>
      </c>
      <c r="G3045" s="721"/>
      <c r="H3045" s="726" t="str">
        <f t="shared" ca="1" si="202"/>
        <v/>
      </c>
      <c r="I3045" s="726" t="str">
        <f t="shared" ca="1" si="203"/>
        <v/>
      </c>
    </row>
    <row r="3046" spans="1:9" x14ac:dyDescent="0.35">
      <c r="A3046" s="721" t="b">
        <f t="shared" ca="1" si="201"/>
        <v>0</v>
      </c>
      <c r="B3046" s="732" t="str">
        <f ca="1">IF(COUNTA(G$2253:G3045)=1,"",OFFSET(B3046,-COUNTA(G$2253:G3045)+1,0))</f>
        <v>a1b1R000008yModQAE</v>
      </c>
      <c r="C3046" s="734">
        <f ca="1">IF(COUNTA(G$2253:G3045)=1,"",OFFSET(C3046,-COUNTA(G$2253:G3045)+1,0))</f>
        <v>52</v>
      </c>
      <c r="D3046" s="721">
        <f t="shared" si="204"/>
        <v>311</v>
      </c>
      <c r="E3046" s="721">
        <f t="shared" ca="1" si="205"/>
        <v>5</v>
      </c>
      <c r="F3046" s="721">
        <f t="shared" ca="1" si="206"/>
        <v>60</v>
      </c>
      <c r="G3046" s="721"/>
      <c r="H3046" s="726" t="str">
        <f t="shared" ca="1" si="202"/>
        <v/>
      </c>
      <c r="I3046" s="726" t="str">
        <f t="shared" ca="1" si="203"/>
        <v/>
      </c>
    </row>
    <row r="3047" spans="1:9" x14ac:dyDescent="0.35">
      <c r="A3047" s="721" t="b">
        <f t="shared" ca="1" si="201"/>
        <v>0</v>
      </c>
      <c r="B3047" s="732" t="str">
        <f ca="1">IF(COUNTA(G$2253:G3046)=1,"",OFFSET(B3047,-COUNTA(G$2253:G3046)+1,0))</f>
        <v>a1b1R000008yMpvQAE</v>
      </c>
      <c r="C3047" s="734">
        <f ca="1">IF(COUNTA(G$2253:G3046)=1,"",OFFSET(C3047,-COUNTA(G$2253:G3046)+1,0))</f>
        <v>52</v>
      </c>
      <c r="D3047" s="721">
        <f t="shared" si="204"/>
        <v>312</v>
      </c>
      <c r="E3047" s="721">
        <f t="shared" ca="1" si="205"/>
        <v>6</v>
      </c>
      <c r="F3047" s="721">
        <f t="shared" ca="1" si="206"/>
        <v>60</v>
      </c>
      <c r="G3047" s="721"/>
      <c r="H3047" s="726" t="str">
        <f t="shared" ca="1" si="202"/>
        <v/>
      </c>
      <c r="I3047" s="726" t="str">
        <f t="shared" ca="1" si="203"/>
        <v/>
      </c>
    </row>
    <row r="3048" spans="1:9" x14ac:dyDescent="0.35">
      <c r="A3048" s="721" t="b">
        <f t="shared" ca="1" si="201"/>
        <v>0</v>
      </c>
      <c r="B3048" s="732" t="str">
        <f ca="1">IF(COUNTA(G$2253:G3047)=1,"",OFFSET(B3048,-COUNTA(G$2253:G3047)+1,0))</f>
        <v>a1b1R000008yMjUQAU</v>
      </c>
      <c r="C3048" s="734">
        <f ca="1">IF(COUNTA(G$2253:G3047)=1,"",OFFSET(C3048,-COUNTA(G$2253:G3047)+1,0))</f>
        <v>53</v>
      </c>
      <c r="D3048" s="721">
        <f t="shared" si="204"/>
        <v>313</v>
      </c>
      <c r="E3048" s="721">
        <f t="shared" ca="1" si="205"/>
        <v>1</v>
      </c>
      <c r="F3048" s="721">
        <f t="shared" ca="1" si="206"/>
        <v>61</v>
      </c>
      <c r="G3048" s="721"/>
      <c r="H3048" s="726" t="str">
        <f t="shared" ca="1" si="202"/>
        <v/>
      </c>
      <c r="I3048" s="726" t="str">
        <f t="shared" ca="1" si="203"/>
        <v/>
      </c>
    </row>
    <row r="3049" spans="1:9" x14ac:dyDescent="0.35">
      <c r="A3049" s="721" t="b">
        <f t="shared" ca="1" si="201"/>
        <v>0</v>
      </c>
      <c r="B3049" s="732" t="str">
        <f ca="1">IF(COUNTA(G$2253:G3048)=1,"",OFFSET(B3049,-COUNTA(G$2253:G3048)+1,0))</f>
        <v>a1b1R000008yMkmQAE</v>
      </c>
      <c r="C3049" s="734">
        <f ca="1">IF(COUNTA(G$2253:G3048)=1,"",OFFSET(C3049,-COUNTA(G$2253:G3048)+1,0))</f>
        <v>53</v>
      </c>
      <c r="D3049" s="721">
        <f t="shared" si="204"/>
        <v>314</v>
      </c>
      <c r="E3049" s="721">
        <f t="shared" ca="1" si="205"/>
        <v>2</v>
      </c>
      <c r="F3049" s="721">
        <f t="shared" ca="1" si="206"/>
        <v>61</v>
      </c>
      <c r="G3049" s="721"/>
      <c r="H3049" s="726" t="str">
        <f t="shared" ca="1" si="202"/>
        <v/>
      </c>
      <c r="I3049" s="726" t="str">
        <f t="shared" ca="1" si="203"/>
        <v/>
      </c>
    </row>
    <row r="3050" spans="1:9" x14ac:dyDescent="0.35">
      <c r="A3050" s="721" t="b">
        <f t="shared" ca="1" si="201"/>
        <v>0</v>
      </c>
      <c r="B3050" s="732" t="str">
        <f ca="1">IF(COUNTA(G$2253:G3049)=1,"",OFFSET(B3050,-COUNTA(G$2253:G3049)+1,0))</f>
        <v>a1b1R000008yMm4QAE</v>
      </c>
      <c r="C3050" s="734">
        <f ca="1">IF(COUNTA(G$2253:G3049)=1,"",OFFSET(C3050,-COUNTA(G$2253:G3049)+1,0))</f>
        <v>53</v>
      </c>
      <c r="D3050" s="721">
        <f t="shared" si="204"/>
        <v>315</v>
      </c>
      <c r="E3050" s="721">
        <f t="shared" ca="1" si="205"/>
        <v>3</v>
      </c>
      <c r="F3050" s="721">
        <f t="shared" ca="1" si="206"/>
        <v>61</v>
      </c>
      <c r="G3050" s="721"/>
      <c r="H3050" s="726" t="str">
        <f t="shared" ca="1" si="202"/>
        <v/>
      </c>
      <c r="I3050" s="726" t="str">
        <f t="shared" ca="1" si="203"/>
        <v/>
      </c>
    </row>
    <row r="3051" spans="1:9" x14ac:dyDescent="0.35">
      <c r="A3051" s="721" t="b">
        <f t="shared" ca="1" si="201"/>
        <v>0</v>
      </c>
      <c r="B3051" s="732" t="str">
        <f ca="1">IF(COUNTA(G$2253:G3050)=1,"",OFFSET(B3051,-COUNTA(G$2253:G3050)+1,0))</f>
        <v>a1b1R000008yMnMQAU</v>
      </c>
      <c r="C3051" s="734">
        <f ca="1">IF(COUNTA(G$2253:G3050)=1,"",OFFSET(C3051,-COUNTA(G$2253:G3050)+1,0))</f>
        <v>53</v>
      </c>
      <c r="D3051" s="721">
        <f t="shared" si="204"/>
        <v>316</v>
      </c>
      <c r="E3051" s="721">
        <f t="shared" ca="1" si="205"/>
        <v>4</v>
      </c>
      <c r="F3051" s="721">
        <f t="shared" ca="1" si="206"/>
        <v>61</v>
      </c>
      <c r="G3051" s="721"/>
      <c r="H3051" s="726" t="str">
        <f t="shared" ca="1" si="202"/>
        <v/>
      </c>
      <c r="I3051" s="726" t="str">
        <f t="shared" ca="1" si="203"/>
        <v/>
      </c>
    </row>
    <row r="3052" spans="1:9" x14ac:dyDescent="0.35">
      <c r="A3052" s="721" t="b">
        <f t="shared" ca="1" si="201"/>
        <v>0</v>
      </c>
      <c r="B3052" s="732" t="str">
        <f ca="1">IF(COUNTA(G$2253:G3051)=1,"",OFFSET(B3052,-COUNTA(G$2253:G3051)+1,0))</f>
        <v>a1b1R000008yMoeQAE</v>
      </c>
      <c r="C3052" s="734">
        <f ca="1">IF(COUNTA(G$2253:G3051)=1,"",OFFSET(C3052,-COUNTA(G$2253:G3051)+1,0))</f>
        <v>53</v>
      </c>
      <c r="D3052" s="721">
        <f t="shared" si="204"/>
        <v>317</v>
      </c>
      <c r="E3052" s="721">
        <f t="shared" ca="1" si="205"/>
        <v>5</v>
      </c>
      <c r="F3052" s="721">
        <f t="shared" ca="1" si="206"/>
        <v>61</v>
      </c>
      <c r="G3052" s="721"/>
      <c r="H3052" s="726" t="str">
        <f t="shared" ca="1" si="202"/>
        <v/>
      </c>
      <c r="I3052" s="726" t="str">
        <f t="shared" ca="1" si="203"/>
        <v/>
      </c>
    </row>
    <row r="3053" spans="1:9" x14ac:dyDescent="0.35">
      <c r="A3053" s="721" t="b">
        <f t="shared" ca="1" si="201"/>
        <v>0</v>
      </c>
      <c r="B3053" s="732" t="str">
        <f ca="1">IF(COUNTA(G$2253:G3052)=1,"",OFFSET(B3053,-COUNTA(G$2253:G3052)+1,0))</f>
        <v>a1b1R000008yMpwQAE</v>
      </c>
      <c r="C3053" s="734">
        <f ca="1">IF(COUNTA(G$2253:G3052)=1,"",OFFSET(C3053,-COUNTA(G$2253:G3052)+1,0))</f>
        <v>53</v>
      </c>
      <c r="D3053" s="721">
        <f t="shared" si="204"/>
        <v>318</v>
      </c>
      <c r="E3053" s="721">
        <f t="shared" ca="1" si="205"/>
        <v>6</v>
      </c>
      <c r="F3053" s="721">
        <f t="shared" ca="1" si="206"/>
        <v>61</v>
      </c>
      <c r="G3053" s="721"/>
      <c r="H3053" s="726" t="str">
        <f t="shared" ca="1" si="202"/>
        <v/>
      </c>
      <c r="I3053" s="726" t="str">
        <f t="shared" ca="1" si="203"/>
        <v/>
      </c>
    </row>
    <row r="3054" spans="1:9" x14ac:dyDescent="0.35">
      <c r="A3054" s="721" t="b">
        <f t="shared" ca="1" si="201"/>
        <v>0</v>
      </c>
      <c r="B3054" s="732" t="str">
        <f ca="1">IF(COUNTA(G$2253:G3053)=1,"",OFFSET(B3054,-COUNTA(G$2253:G3053)+1,0))</f>
        <v>a1b1R000008yMjVQAU</v>
      </c>
      <c r="C3054" s="734">
        <f ca="1">IF(COUNTA(G$2253:G3053)=1,"",OFFSET(C3054,-COUNTA(G$2253:G3053)+1,0))</f>
        <v>54</v>
      </c>
      <c r="D3054" s="721">
        <f t="shared" si="204"/>
        <v>319</v>
      </c>
      <c r="E3054" s="721">
        <f t="shared" ca="1" si="205"/>
        <v>1</v>
      </c>
      <c r="F3054" s="721">
        <f t="shared" ca="1" si="206"/>
        <v>62</v>
      </c>
      <c r="G3054" s="721"/>
      <c r="H3054" s="726" t="str">
        <f t="shared" ca="1" si="202"/>
        <v/>
      </c>
      <c r="I3054" s="726" t="str">
        <f t="shared" ca="1" si="203"/>
        <v/>
      </c>
    </row>
    <row r="3055" spans="1:9" x14ac:dyDescent="0.35">
      <c r="A3055" s="721" t="b">
        <f t="shared" ca="1" si="201"/>
        <v>0</v>
      </c>
      <c r="B3055" s="732" t="str">
        <f ca="1">IF(COUNTA(G$2253:G3054)=1,"",OFFSET(B3055,-COUNTA(G$2253:G3054)+1,0))</f>
        <v>a1b1R000008yMknQAE</v>
      </c>
      <c r="C3055" s="734">
        <f ca="1">IF(COUNTA(G$2253:G3054)=1,"",OFFSET(C3055,-COUNTA(G$2253:G3054)+1,0))</f>
        <v>54</v>
      </c>
      <c r="D3055" s="721">
        <f t="shared" si="204"/>
        <v>320</v>
      </c>
      <c r="E3055" s="721">
        <f t="shared" ca="1" si="205"/>
        <v>2</v>
      </c>
      <c r="F3055" s="721">
        <f t="shared" ca="1" si="206"/>
        <v>62</v>
      </c>
      <c r="G3055" s="721"/>
      <c r="H3055" s="726" t="str">
        <f t="shared" ca="1" si="202"/>
        <v/>
      </c>
      <c r="I3055" s="726" t="str">
        <f t="shared" ca="1" si="203"/>
        <v/>
      </c>
    </row>
    <row r="3056" spans="1:9" x14ac:dyDescent="0.35">
      <c r="A3056" s="721" t="b">
        <f t="shared" ref="A3056:A3119" ca="1" si="207">IF(OR(H3056&lt;&gt;"",I3056&lt;&gt;""),TRUE,FALSE)</f>
        <v>0</v>
      </c>
      <c r="B3056" s="732" t="str">
        <f ca="1">IF(COUNTA(G$2253:G3055)=1,"",OFFSET(B3056,-COUNTA(G$2253:G3055)+1,0))</f>
        <v>a1b1R000008yMm5QAE</v>
      </c>
      <c r="C3056" s="734">
        <f ca="1">IF(COUNTA(G$2253:G3055)=1,"",OFFSET(C3056,-COUNTA(G$2253:G3055)+1,0))</f>
        <v>54</v>
      </c>
      <c r="D3056" s="721">
        <f t="shared" si="204"/>
        <v>321</v>
      </c>
      <c r="E3056" s="721">
        <f t="shared" ca="1" si="205"/>
        <v>3</v>
      </c>
      <c r="F3056" s="721">
        <f t="shared" ca="1" si="206"/>
        <v>62</v>
      </c>
      <c r="G3056" s="721"/>
      <c r="H3056" s="726" t="str">
        <f t="shared" ref="H3056:H3119" ca="1" si="208">CHOOSE(E3056,IFERROR(IF(INDIRECT("'WPTM - Section F'!I"&amp;F3056)=0,"",INDIRECT("'WPTM - Section F'!I"&amp;$F3056)),""),IFERROR(IF(INDIRECT("'WPTM - Section F'!K"&amp;F3056)=0,"",INDIRECT("'WPTM - Section F'!K"&amp;$F3056)),""),IFERROR(IF(INDIRECT("'WPTM - Section F'!M"&amp;F3056)=0,"",INDIRECT("'WPTM - Section F'!M"&amp;$F3056)),""),IFERROR(IF(INDIRECT("'WPTM - Section F'!O"&amp;F3056)=0,"",INDIRECT("'WPTM - Section F'!O"&amp;$F3056)),""),IFERROR(IF(INDIRECT("'WPTM - Section F'!Q"&amp;F3056)=0,"",INDIRECT("'WPTM - Section F'!Q"&amp;$F3056)),""),IFERROR(IF(INDIRECT("'WPTM - Section F'!S"&amp;F3056)=0,"",INDIRECT("'WPTM - Section F'!S"&amp;$F3056)),""),IFERROR(IF(INDIRECT("'WPTM - Section F'!U"&amp;F3056)=0,"",INDIRECT("'WPTM - Section F'!U"&amp;$F3056)),""),IFERROR(IF(INDIRECT("'WPTM - Section F'!W"&amp;F3056)=0,"",INDIRECT("'WPTM - Section F'!W"&amp;$F3056)),""))</f>
        <v/>
      </c>
      <c r="I3056" s="726" t="str">
        <f t="shared" ref="I3056:I3119" ca="1" si="209">CHOOSE(E3056,IFERROR(IF(INDIRECT("'WPTM - Section F'!H"&amp;F3056)=0,"",INDIRECT("'WPTM - Section F'!H"&amp;$F3056)),""),IFERROR(IF(INDIRECT("'WPTM - Section F'!J"&amp;F3056)=0,"",INDIRECT("'WPTM - Section F'!J"&amp;$F3056)),""),IFERROR(IF(INDIRECT("'WPTM - Section F'!L"&amp;F3056)=0,"",INDIRECT("'WPTM - Section F'!L"&amp;$F3056)),""),IFERROR(IF(INDIRECT("'WPTM - Section F'!N"&amp;F3056)=0,"",INDIRECT("'WPTM - Section F'!N"&amp;$F3056)),""),IFERROR(IF(INDIRECT("'WPTM - Section F'!P"&amp;F3056)=0,"",INDIRECT("'WPTM - Section F'!P"&amp;$F3056)),""),IFERROR(IF(INDIRECT("'WPTM - Section F'!R"&amp;F3056)=0,"",INDIRECT("'WPTM - Section F'!R"&amp;$F3056)),""),IFERROR(IF(INDIRECT("'WPTM - Section F'!T"&amp;F3056)=0,"",INDIRECT("'WPTM - Section F'!T"&amp;$F3056)),""),IFERROR(IF(INDIRECT("'WPTM - Section F'!V"&amp;F3056)=0,"",INDIRECT("'WPTM - Section F'!V"&amp;$F3056)),""),)</f>
        <v/>
      </c>
    </row>
    <row r="3057" spans="1:9" x14ac:dyDescent="0.35">
      <c r="A3057" s="721" t="b">
        <f t="shared" ca="1" si="207"/>
        <v>0</v>
      </c>
      <c r="B3057" s="732" t="str">
        <f ca="1">IF(COUNTA(G$2253:G3056)=1,"",OFFSET(B3057,-COUNTA(G$2253:G3056)+1,0))</f>
        <v>a1b1R000008yMnNQAU</v>
      </c>
      <c r="C3057" s="734">
        <f ca="1">IF(COUNTA(G$2253:G3056)=1,"",OFFSET(C3057,-COUNTA(G$2253:G3056)+1,0))</f>
        <v>54</v>
      </c>
      <c r="D3057" s="721">
        <f t="shared" si="204"/>
        <v>322</v>
      </c>
      <c r="E3057" s="721">
        <f t="shared" ca="1" si="205"/>
        <v>4</v>
      </c>
      <c r="F3057" s="721">
        <f t="shared" ca="1" si="206"/>
        <v>62</v>
      </c>
      <c r="G3057" s="721"/>
      <c r="H3057" s="726" t="str">
        <f t="shared" ca="1" si="208"/>
        <v/>
      </c>
      <c r="I3057" s="726" t="str">
        <f t="shared" ca="1" si="209"/>
        <v/>
      </c>
    </row>
    <row r="3058" spans="1:9" x14ac:dyDescent="0.35">
      <c r="A3058" s="721" t="b">
        <f t="shared" ca="1" si="207"/>
        <v>0</v>
      </c>
      <c r="B3058" s="732" t="str">
        <f ca="1">IF(COUNTA(G$2253:G3057)=1,"",OFFSET(B3058,-COUNTA(G$2253:G3057)+1,0))</f>
        <v>a1b1R000008yMofQAE</v>
      </c>
      <c r="C3058" s="734">
        <f ca="1">IF(COUNTA(G$2253:G3057)=1,"",OFFSET(C3058,-COUNTA(G$2253:G3057)+1,0))</f>
        <v>54</v>
      </c>
      <c r="D3058" s="721">
        <f t="shared" si="204"/>
        <v>323</v>
      </c>
      <c r="E3058" s="721">
        <f t="shared" ca="1" si="205"/>
        <v>5</v>
      </c>
      <c r="F3058" s="721">
        <f t="shared" ca="1" si="206"/>
        <v>62</v>
      </c>
      <c r="G3058" s="721"/>
      <c r="H3058" s="726" t="str">
        <f t="shared" ca="1" si="208"/>
        <v/>
      </c>
      <c r="I3058" s="726" t="str">
        <f t="shared" ca="1" si="209"/>
        <v/>
      </c>
    </row>
    <row r="3059" spans="1:9" x14ac:dyDescent="0.35">
      <c r="A3059" s="721" t="b">
        <f t="shared" ca="1" si="207"/>
        <v>0</v>
      </c>
      <c r="B3059" s="732" t="str">
        <f ca="1">IF(COUNTA(G$2253:G3058)=1,"",OFFSET(B3059,-COUNTA(G$2253:G3058)+1,0))</f>
        <v>a1b1R000008yMpxQAE</v>
      </c>
      <c r="C3059" s="734">
        <f ca="1">IF(COUNTA(G$2253:G3058)=1,"",OFFSET(C3059,-COUNTA(G$2253:G3058)+1,0))</f>
        <v>54</v>
      </c>
      <c r="D3059" s="721">
        <f t="shared" si="204"/>
        <v>324</v>
      </c>
      <c r="E3059" s="721">
        <f t="shared" ca="1" si="205"/>
        <v>6</v>
      </c>
      <c r="F3059" s="721">
        <f t="shared" ca="1" si="206"/>
        <v>62</v>
      </c>
      <c r="G3059" s="721"/>
      <c r="H3059" s="726" t="str">
        <f t="shared" ca="1" si="208"/>
        <v/>
      </c>
      <c r="I3059" s="726" t="str">
        <f t="shared" ca="1" si="209"/>
        <v/>
      </c>
    </row>
    <row r="3060" spans="1:9" x14ac:dyDescent="0.35">
      <c r="A3060" s="721" t="b">
        <f t="shared" ca="1" si="207"/>
        <v>0</v>
      </c>
      <c r="B3060" s="732" t="str">
        <f ca="1">IF(COUNTA(G$2253:G3059)=1,"",OFFSET(B3060,-COUNTA(G$2253:G3059)+1,0))</f>
        <v>a1b1R000008yMjWQAU</v>
      </c>
      <c r="C3060" s="734">
        <f ca="1">IF(COUNTA(G$2253:G3059)=1,"",OFFSET(C3060,-COUNTA(G$2253:G3059)+1,0))</f>
        <v>55</v>
      </c>
      <c r="D3060" s="721">
        <f t="shared" si="204"/>
        <v>325</v>
      </c>
      <c r="E3060" s="721">
        <f t="shared" ca="1" si="205"/>
        <v>1</v>
      </c>
      <c r="F3060" s="721">
        <f t="shared" ca="1" si="206"/>
        <v>63</v>
      </c>
      <c r="G3060" s="721"/>
      <c r="H3060" s="726" t="str">
        <f t="shared" ca="1" si="208"/>
        <v/>
      </c>
      <c r="I3060" s="726" t="str">
        <f t="shared" ca="1" si="209"/>
        <v/>
      </c>
    </row>
    <row r="3061" spans="1:9" x14ac:dyDescent="0.35">
      <c r="A3061" s="721" t="b">
        <f t="shared" ca="1" si="207"/>
        <v>0</v>
      </c>
      <c r="B3061" s="732" t="str">
        <f ca="1">IF(COUNTA(G$2253:G3060)=1,"",OFFSET(B3061,-COUNTA(G$2253:G3060)+1,0))</f>
        <v>a1b1R000008yMkoQAE</v>
      </c>
      <c r="C3061" s="734">
        <f ca="1">IF(COUNTA(G$2253:G3060)=1,"",OFFSET(C3061,-COUNTA(G$2253:G3060)+1,0))</f>
        <v>55</v>
      </c>
      <c r="D3061" s="721">
        <f t="shared" si="204"/>
        <v>326</v>
      </c>
      <c r="E3061" s="721">
        <f t="shared" ca="1" si="205"/>
        <v>2</v>
      </c>
      <c r="F3061" s="721">
        <f t="shared" ca="1" si="206"/>
        <v>63</v>
      </c>
      <c r="G3061" s="721"/>
      <c r="H3061" s="726" t="str">
        <f t="shared" ca="1" si="208"/>
        <v/>
      </c>
      <c r="I3061" s="726" t="str">
        <f t="shared" ca="1" si="209"/>
        <v/>
      </c>
    </row>
    <row r="3062" spans="1:9" x14ac:dyDescent="0.35">
      <c r="A3062" s="721" t="b">
        <f t="shared" ca="1" si="207"/>
        <v>0</v>
      </c>
      <c r="B3062" s="732" t="str">
        <f ca="1">IF(COUNTA(G$2253:G3061)=1,"",OFFSET(B3062,-COUNTA(G$2253:G3061)+1,0))</f>
        <v>a1b1R000008yMm6QAE</v>
      </c>
      <c r="C3062" s="734">
        <f ca="1">IF(COUNTA(G$2253:G3061)=1,"",OFFSET(C3062,-COUNTA(G$2253:G3061)+1,0))</f>
        <v>55</v>
      </c>
      <c r="D3062" s="721">
        <f t="shared" si="204"/>
        <v>327</v>
      </c>
      <c r="E3062" s="721">
        <f t="shared" ca="1" si="205"/>
        <v>3</v>
      </c>
      <c r="F3062" s="721">
        <f t="shared" ca="1" si="206"/>
        <v>63</v>
      </c>
      <c r="G3062" s="721"/>
      <c r="H3062" s="726" t="str">
        <f t="shared" ca="1" si="208"/>
        <v/>
      </c>
      <c r="I3062" s="726" t="str">
        <f t="shared" ca="1" si="209"/>
        <v/>
      </c>
    </row>
    <row r="3063" spans="1:9" x14ac:dyDescent="0.35">
      <c r="A3063" s="721" t="b">
        <f t="shared" ca="1" si="207"/>
        <v>0</v>
      </c>
      <c r="B3063" s="732" t="str">
        <f ca="1">IF(COUNTA(G$2253:G3062)=1,"",OFFSET(B3063,-COUNTA(G$2253:G3062)+1,0))</f>
        <v>a1b1R000008yMnOQAU</v>
      </c>
      <c r="C3063" s="734">
        <f ca="1">IF(COUNTA(G$2253:G3062)=1,"",OFFSET(C3063,-COUNTA(G$2253:G3062)+1,0))</f>
        <v>55</v>
      </c>
      <c r="D3063" s="721">
        <f t="shared" si="204"/>
        <v>328</v>
      </c>
      <c r="E3063" s="721">
        <f t="shared" ca="1" si="205"/>
        <v>4</v>
      </c>
      <c r="F3063" s="721">
        <f t="shared" ca="1" si="206"/>
        <v>63</v>
      </c>
      <c r="G3063" s="721"/>
      <c r="H3063" s="726" t="str">
        <f t="shared" ca="1" si="208"/>
        <v/>
      </c>
      <c r="I3063" s="726" t="str">
        <f t="shared" ca="1" si="209"/>
        <v/>
      </c>
    </row>
    <row r="3064" spans="1:9" x14ac:dyDescent="0.35">
      <c r="A3064" s="721" t="b">
        <f t="shared" ca="1" si="207"/>
        <v>0</v>
      </c>
      <c r="B3064" s="732" t="str">
        <f ca="1">IF(COUNTA(G$2253:G3063)=1,"",OFFSET(B3064,-COUNTA(G$2253:G3063)+1,0))</f>
        <v>a1b1R000008yMogQAE</v>
      </c>
      <c r="C3064" s="734">
        <f ca="1">IF(COUNTA(G$2253:G3063)=1,"",OFFSET(C3064,-COUNTA(G$2253:G3063)+1,0))</f>
        <v>55</v>
      </c>
      <c r="D3064" s="721">
        <f t="shared" si="204"/>
        <v>329</v>
      </c>
      <c r="E3064" s="721">
        <f t="shared" ca="1" si="205"/>
        <v>5</v>
      </c>
      <c r="F3064" s="721">
        <f t="shared" ca="1" si="206"/>
        <v>63</v>
      </c>
      <c r="G3064" s="721"/>
      <c r="H3064" s="726" t="str">
        <f t="shared" ca="1" si="208"/>
        <v/>
      </c>
      <c r="I3064" s="726" t="str">
        <f t="shared" ca="1" si="209"/>
        <v/>
      </c>
    </row>
    <row r="3065" spans="1:9" x14ac:dyDescent="0.35">
      <c r="A3065" s="721" t="b">
        <f t="shared" ca="1" si="207"/>
        <v>0</v>
      </c>
      <c r="B3065" s="732" t="str">
        <f ca="1">IF(COUNTA(G$2253:G3064)=1,"",OFFSET(B3065,-COUNTA(G$2253:G3064)+1,0))</f>
        <v>a1b1R000008yMpyQAE</v>
      </c>
      <c r="C3065" s="734">
        <f ca="1">IF(COUNTA(G$2253:G3064)=1,"",OFFSET(C3065,-COUNTA(G$2253:G3064)+1,0))</f>
        <v>55</v>
      </c>
      <c r="D3065" s="721">
        <f t="shared" si="204"/>
        <v>330</v>
      </c>
      <c r="E3065" s="721">
        <f t="shared" ca="1" si="205"/>
        <v>6</v>
      </c>
      <c r="F3065" s="721">
        <f t="shared" ca="1" si="206"/>
        <v>63</v>
      </c>
      <c r="G3065" s="721"/>
      <c r="H3065" s="726" t="str">
        <f t="shared" ca="1" si="208"/>
        <v/>
      </c>
      <c r="I3065" s="726" t="str">
        <f t="shared" ca="1" si="209"/>
        <v/>
      </c>
    </row>
    <row r="3066" spans="1:9" x14ac:dyDescent="0.35">
      <c r="A3066" s="721" t="b">
        <f t="shared" ca="1" si="207"/>
        <v>0</v>
      </c>
      <c r="B3066" s="732" t="str">
        <f ca="1">IF(COUNTA(G$2253:G3065)=1,"",OFFSET(B3066,-COUNTA(G$2253:G3065)+1,0))</f>
        <v>a1b1R000008yMjXQAU</v>
      </c>
      <c r="C3066" s="734">
        <f ca="1">IF(COUNTA(G$2253:G3065)=1,"",OFFSET(C3066,-COUNTA(G$2253:G3065)+1,0))</f>
        <v>56</v>
      </c>
      <c r="D3066" s="721">
        <f t="shared" si="204"/>
        <v>331</v>
      </c>
      <c r="E3066" s="721">
        <f t="shared" ca="1" si="205"/>
        <v>1</v>
      </c>
      <c r="F3066" s="721">
        <f t="shared" ca="1" si="206"/>
        <v>64</v>
      </c>
      <c r="G3066" s="721"/>
      <c r="H3066" s="726" t="str">
        <f t="shared" ca="1" si="208"/>
        <v/>
      </c>
      <c r="I3066" s="726" t="str">
        <f t="shared" ca="1" si="209"/>
        <v/>
      </c>
    </row>
    <row r="3067" spans="1:9" x14ac:dyDescent="0.35">
      <c r="A3067" s="721" t="b">
        <f t="shared" ca="1" si="207"/>
        <v>0</v>
      </c>
      <c r="B3067" s="732" t="str">
        <f ca="1">IF(COUNTA(G$2253:G3066)=1,"",OFFSET(B3067,-COUNTA(G$2253:G3066)+1,0))</f>
        <v>a1b1R000008yMkpQAE</v>
      </c>
      <c r="C3067" s="734">
        <f ca="1">IF(COUNTA(G$2253:G3066)=1,"",OFFSET(C3067,-COUNTA(G$2253:G3066)+1,0))</f>
        <v>56</v>
      </c>
      <c r="D3067" s="721">
        <f t="shared" si="204"/>
        <v>332</v>
      </c>
      <c r="E3067" s="721">
        <f t="shared" ca="1" si="205"/>
        <v>2</v>
      </c>
      <c r="F3067" s="721">
        <f t="shared" ca="1" si="206"/>
        <v>64</v>
      </c>
      <c r="G3067" s="721"/>
      <c r="H3067" s="726" t="str">
        <f t="shared" ca="1" si="208"/>
        <v/>
      </c>
      <c r="I3067" s="726" t="str">
        <f t="shared" ca="1" si="209"/>
        <v/>
      </c>
    </row>
    <row r="3068" spans="1:9" x14ac:dyDescent="0.35">
      <c r="A3068" s="721" t="b">
        <f t="shared" ca="1" si="207"/>
        <v>0</v>
      </c>
      <c r="B3068" s="732" t="str">
        <f ca="1">IF(COUNTA(G$2253:G3067)=1,"",OFFSET(B3068,-COUNTA(G$2253:G3067)+1,0))</f>
        <v>a1b1R000008yMm7QAE</v>
      </c>
      <c r="C3068" s="734">
        <f ca="1">IF(COUNTA(G$2253:G3067)=1,"",OFFSET(C3068,-COUNTA(G$2253:G3067)+1,0))</f>
        <v>56</v>
      </c>
      <c r="D3068" s="721">
        <f t="shared" si="204"/>
        <v>333</v>
      </c>
      <c r="E3068" s="721">
        <f t="shared" ca="1" si="205"/>
        <v>3</v>
      </c>
      <c r="F3068" s="721">
        <f t="shared" ca="1" si="206"/>
        <v>64</v>
      </c>
      <c r="G3068" s="721"/>
      <c r="H3068" s="726" t="str">
        <f t="shared" ca="1" si="208"/>
        <v/>
      </c>
      <c r="I3068" s="726" t="str">
        <f t="shared" ca="1" si="209"/>
        <v/>
      </c>
    </row>
    <row r="3069" spans="1:9" x14ac:dyDescent="0.35">
      <c r="A3069" s="721" t="b">
        <f t="shared" ca="1" si="207"/>
        <v>0</v>
      </c>
      <c r="B3069" s="732" t="str">
        <f ca="1">IF(COUNTA(G$2253:G3068)=1,"",OFFSET(B3069,-COUNTA(G$2253:G3068)+1,0))</f>
        <v>a1b1R000008yMnPQAU</v>
      </c>
      <c r="C3069" s="734">
        <f ca="1">IF(COUNTA(G$2253:G3068)=1,"",OFFSET(C3069,-COUNTA(G$2253:G3068)+1,0))</f>
        <v>56</v>
      </c>
      <c r="D3069" s="721">
        <f t="shared" si="204"/>
        <v>334</v>
      </c>
      <c r="E3069" s="721">
        <f t="shared" ca="1" si="205"/>
        <v>4</v>
      </c>
      <c r="F3069" s="721">
        <f t="shared" ca="1" si="206"/>
        <v>64</v>
      </c>
      <c r="G3069" s="721"/>
      <c r="H3069" s="726" t="str">
        <f t="shared" ca="1" si="208"/>
        <v/>
      </c>
      <c r="I3069" s="726" t="str">
        <f t="shared" ca="1" si="209"/>
        <v/>
      </c>
    </row>
    <row r="3070" spans="1:9" x14ac:dyDescent="0.35">
      <c r="A3070" s="721" t="b">
        <f t="shared" ca="1" si="207"/>
        <v>0</v>
      </c>
      <c r="B3070" s="732" t="str">
        <f ca="1">IF(COUNTA(G$2253:G3069)=1,"",OFFSET(B3070,-COUNTA(G$2253:G3069)+1,0))</f>
        <v>a1b1R000008yMohQAE</v>
      </c>
      <c r="C3070" s="734">
        <f ca="1">IF(COUNTA(G$2253:G3069)=1,"",OFFSET(C3070,-COUNTA(G$2253:G3069)+1,0))</f>
        <v>56</v>
      </c>
      <c r="D3070" s="721">
        <f t="shared" si="204"/>
        <v>335</v>
      </c>
      <c r="E3070" s="721">
        <f t="shared" ca="1" si="205"/>
        <v>5</v>
      </c>
      <c r="F3070" s="721">
        <f t="shared" ca="1" si="206"/>
        <v>64</v>
      </c>
      <c r="G3070" s="721"/>
      <c r="H3070" s="726" t="str">
        <f t="shared" ca="1" si="208"/>
        <v/>
      </c>
      <c r="I3070" s="726" t="str">
        <f t="shared" ca="1" si="209"/>
        <v/>
      </c>
    </row>
    <row r="3071" spans="1:9" x14ac:dyDescent="0.35">
      <c r="A3071" s="721" t="b">
        <f t="shared" ca="1" si="207"/>
        <v>0</v>
      </c>
      <c r="B3071" s="732" t="str">
        <f ca="1">IF(COUNTA(G$2253:G3070)=1,"",OFFSET(B3071,-COUNTA(G$2253:G3070)+1,0))</f>
        <v>a1b1R000008yMpzQAE</v>
      </c>
      <c r="C3071" s="734">
        <f ca="1">IF(COUNTA(G$2253:G3070)=1,"",OFFSET(C3071,-COUNTA(G$2253:G3070)+1,0))</f>
        <v>56</v>
      </c>
      <c r="D3071" s="721">
        <f t="shared" si="204"/>
        <v>336</v>
      </c>
      <c r="E3071" s="721">
        <f t="shared" ca="1" si="205"/>
        <v>6</v>
      </c>
      <c r="F3071" s="721">
        <f t="shared" ca="1" si="206"/>
        <v>64</v>
      </c>
      <c r="G3071" s="721"/>
      <c r="H3071" s="726" t="str">
        <f t="shared" ca="1" si="208"/>
        <v/>
      </c>
      <c r="I3071" s="726" t="str">
        <f t="shared" ca="1" si="209"/>
        <v/>
      </c>
    </row>
    <row r="3072" spans="1:9" x14ac:dyDescent="0.35">
      <c r="A3072" s="721" t="b">
        <f t="shared" ca="1" si="207"/>
        <v>0</v>
      </c>
      <c r="B3072" s="732" t="str">
        <f ca="1">IF(COUNTA(G$2253:G3071)=1,"",OFFSET(B3072,-COUNTA(G$2253:G3071)+1,0))</f>
        <v>a1b1R000008yMjYQAU</v>
      </c>
      <c r="C3072" s="734">
        <f ca="1">IF(COUNTA(G$2253:G3071)=1,"",OFFSET(C3072,-COUNTA(G$2253:G3071)+1,0))</f>
        <v>57</v>
      </c>
      <c r="D3072" s="721">
        <f t="shared" si="204"/>
        <v>337</v>
      </c>
      <c r="E3072" s="721">
        <f t="shared" ca="1" si="205"/>
        <v>1</v>
      </c>
      <c r="F3072" s="721">
        <f t="shared" ca="1" si="206"/>
        <v>65</v>
      </c>
      <c r="G3072" s="721"/>
      <c r="H3072" s="726" t="str">
        <f t="shared" ca="1" si="208"/>
        <v/>
      </c>
      <c r="I3072" s="726" t="str">
        <f t="shared" ca="1" si="209"/>
        <v/>
      </c>
    </row>
    <row r="3073" spans="1:9" x14ac:dyDescent="0.35">
      <c r="A3073" s="721" t="b">
        <f t="shared" ca="1" si="207"/>
        <v>0</v>
      </c>
      <c r="B3073" s="732" t="str">
        <f ca="1">IF(COUNTA(G$2253:G3072)=1,"",OFFSET(B3073,-COUNTA(G$2253:G3072)+1,0))</f>
        <v>a1b1R000008yMkqQAE</v>
      </c>
      <c r="C3073" s="734">
        <f ca="1">IF(COUNTA(G$2253:G3072)=1,"",OFFSET(C3073,-COUNTA(G$2253:G3072)+1,0))</f>
        <v>57</v>
      </c>
      <c r="D3073" s="721">
        <f t="shared" si="204"/>
        <v>338</v>
      </c>
      <c r="E3073" s="721">
        <f t="shared" ca="1" si="205"/>
        <v>2</v>
      </c>
      <c r="F3073" s="721">
        <f t="shared" ca="1" si="206"/>
        <v>65</v>
      </c>
      <c r="G3073" s="721"/>
      <c r="H3073" s="726" t="str">
        <f t="shared" ca="1" si="208"/>
        <v/>
      </c>
      <c r="I3073" s="726" t="str">
        <f t="shared" ca="1" si="209"/>
        <v/>
      </c>
    </row>
    <row r="3074" spans="1:9" x14ac:dyDescent="0.35">
      <c r="A3074" s="721" t="b">
        <f t="shared" ca="1" si="207"/>
        <v>0</v>
      </c>
      <c r="B3074" s="732" t="str">
        <f ca="1">IF(COUNTA(G$2253:G3073)=1,"",OFFSET(B3074,-COUNTA(G$2253:G3073)+1,0))</f>
        <v>a1b1R000008yMm8QAE</v>
      </c>
      <c r="C3074" s="734">
        <f ca="1">IF(COUNTA(G$2253:G3073)=1,"",OFFSET(C3074,-COUNTA(G$2253:G3073)+1,0))</f>
        <v>57</v>
      </c>
      <c r="D3074" s="721">
        <f t="shared" si="204"/>
        <v>339</v>
      </c>
      <c r="E3074" s="721">
        <f t="shared" ca="1" si="205"/>
        <v>3</v>
      </c>
      <c r="F3074" s="721">
        <f t="shared" ca="1" si="206"/>
        <v>65</v>
      </c>
      <c r="G3074" s="721"/>
      <c r="H3074" s="726" t="str">
        <f t="shared" ca="1" si="208"/>
        <v/>
      </c>
      <c r="I3074" s="726" t="str">
        <f t="shared" ca="1" si="209"/>
        <v/>
      </c>
    </row>
    <row r="3075" spans="1:9" x14ac:dyDescent="0.35">
      <c r="A3075" s="721" t="b">
        <f t="shared" ca="1" si="207"/>
        <v>0</v>
      </c>
      <c r="B3075" s="732" t="str">
        <f ca="1">IF(COUNTA(G$2253:G3074)=1,"",OFFSET(B3075,-COUNTA(G$2253:G3074)+1,0))</f>
        <v>a1b1R000008yMnQQAU</v>
      </c>
      <c r="C3075" s="734">
        <f ca="1">IF(COUNTA(G$2253:G3074)=1,"",OFFSET(C3075,-COUNTA(G$2253:G3074)+1,0))</f>
        <v>57</v>
      </c>
      <c r="D3075" s="721">
        <f t="shared" si="204"/>
        <v>340</v>
      </c>
      <c r="E3075" s="721">
        <f t="shared" ca="1" si="205"/>
        <v>4</v>
      </c>
      <c r="F3075" s="721">
        <f t="shared" ca="1" si="206"/>
        <v>65</v>
      </c>
      <c r="G3075" s="721"/>
      <c r="H3075" s="726" t="str">
        <f t="shared" ca="1" si="208"/>
        <v/>
      </c>
      <c r="I3075" s="726" t="str">
        <f t="shared" ca="1" si="209"/>
        <v/>
      </c>
    </row>
    <row r="3076" spans="1:9" x14ac:dyDescent="0.35">
      <c r="A3076" s="721" t="b">
        <f t="shared" ca="1" si="207"/>
        <v>0</v>
      </c>
      <c r="B3076" s="732" t="str">
        <f ca="1">IF(COUNTA(G$2253:G3075)=1,"",OFFSET(B3076,-COUNTA(G$2253:G3075)+1,0))</f>
        <v>a1b1R000008yMoiQAE</v>
      </c>
      <c r="C3076" s="734">
        <f ca="1">IF(COUNTA(G$2253:G3075)=1,"",OFFSET(C3076,-COUNTA(G$2253:G3075)+1,0))</f>
        <v>57</v>
      </c>
      <c r="D3076" s="721">
        <f t="shared" si="204"/>
        <v>341</v>
      </c>
      <c r="E3076" s="721">
        <f t="shared" ca="1" si="205"/>
        <v>5</v>
      </c>
      <c r="F3076" s="721">
        <f t="shared" ca="1" si="206"/>
        <v>65</v>
      </c>
      <c r="G3076" s="721"/>
      <c r="H3076" s="726" t="str">
        <f t="shared" ca="1" si="208"/>
        <v/>
      </c>
      <c r="I3076" s="726" t="str">
        <f t="shared" ca="1" si="209"/>
        <v/>
      </c>
    </row>
    <row r="3077" spans="1:9" x14ac:dyDescent="0.35">
      <c r="A3077" s="721" t="b">
        <f t="shared" ca="1" si="207"/>
        <v>0</v>
      </c>
      <c r="B3077" s="732" t="str">
        <f ca="1">IF(COUNTA(G$2253:G3076)=1,"",OFFSET(B3077,-COUNTA(G$2253:G3076)+1,0))</f>
        <v>a1b1R000008yMq0QAE</v>
      </c>
      <c r="C3077" s="734">
        <f ca="1">IF(COUNTA(G$2253:G3076)=1,"",OFFSET(C3077,-COUNTA(G$2253:G3076)+1,0))</f>
        <v>57</v>
      </c>
      <c r="D3077" s="721">
        <f t="shared" si="204"/>
        <v>342</v>
      </c>
      <c r="E3077" s="721">
        <f t="shared" ca="1" si="205"/>
        <v>6</v>
      </c>
      <c r="F3077" s="721">
        <f t="shared" ca="1" si="206"/>
        <v>65</v>
      </c>
      <c r="G3077" s="721"/>
      <c r="H3077" s="726" t="str">
        <f t="shared" ca="1" si="208"/>
        <v/>
      </c>
      <c r="I3077" s="726" t="str">
        <f t="shared" ca="1" si="209"/>
        <v/>
      </c>
    </row>
    <row r="3078" spans="1:9" x14ac:dyDescent="0.35">
      <c r="A3078" s="721" t="b">
        <f t="shared" ca="1" si="207"/>
        <v>0</v>
      </c>
      <c r="B3078" s="732" t="str">
        <f ca="1">IF(COUNTA(G$2253:G3077)=1,"",OFFSET(B3078,-COUNTA(G$2253:G3077)+1,0))</f>
        <v>a1b1R000008yMjZQAU</v>
      </c>
      <c r="C3078" s="734">
        <f ca="1">IF(COUNTA(G$2253:G3077)=1,"",OFFSET(C3078,-COUNTA(G$2253:G3077)+1,0))</f>
        <v>58</v>
      </c>
      <c r="D3078" s="721">
        <f t="shared" si="204"/>
        <v>343</v>
      </c>
      <c r="E3078" s="721">
        <f t="shared" ca="1" si="205"/>
        <v>1</v>
      </c>
      <c r="F3078" s="721">
        <f t="shared" ca="1" si="206"/>
        <v>66</v>
      </c>
      <c r="G3078" s="721"/>
      <c r="H3078" s="726" t="str">
        <f t="shared" ca="1" si="208"/>
        <v/>
      </c>
      <c r="I3078" s="726" t="str">
        <f t="shared" ca="1" si="209"/>
        <v/>
      </c>
    </row>
    <row r="3079" spans="1:9" x14ac:dyDescent="0.35">
      <c r="A3079" s="721" t="b">
        <f t="shared" ca="1" si="207"/>
        <v>0</v>
      </c>
      <c r="B3079" s="732" t="str">
        <f ca="1">IF(COUNTA(G$2253:G3078)=1,"",OFFSET(B3079,-COUNTA(G$2253:G3078)+1,0))</f>
        <v>a1b1R000008yMkrQAE</v>
      </c>
      <c r="C3079" s="734">
        <f ca="1">IF(COUNTA(G$2253:G3078)=1,"",OFFSET(C3079,-COUNTA(G$2253:G3078)+1,0))</f>
        <v>58</v>
      </c>
      <c r="D3079" s="721">
        <f t="shared" si="204"/>
        <v>344</v>
      </c>
      <c r="E3079" s="721">
        <f t="shared" ca="1" si="205"/>
        <v>2</v>
      </c>
      <c r="F3079" s="721">
        <f t="shared" ca="1" si="206"/>
        <v>66</v>
      </c>
      <c r="G3079" s="721"/>
      <c r="H3079" s="726" t="str">
        <f t="shared" ca="1" si="208"/>
        <v/>
      </c>
      <c r="I3079" s="726" t="str">
        <f t="shared" ca="1" si="209"/>
        <v/>
      </c>
    </row>
    <row r="3080" spans="1:9" x14ac:dyDescent="0.35">
      <c r="A3080" s="721" t="b">
        <f t="shared" ca="1" si="207"/>
        <v>0</v>
      </c>
      <c r="B3080" s="732" t="str">
        <f ca="1">IF(COUNTA(G$2253:G3079)=1,"",OFFSET(B3080,-COUNTA(G$2253:G3079)+1,0))</f>
        <v>a1b1R000008yMm9QAE</v>
      </c>
      <c r="C3080" s="734">
        <f ca="1">IF(COUNTA(G$2253:G3079)=1,"",OFFSET(C3080,-COUNTA(G$2253:G3079)+1,0))</f>
        <v>58</v>
      </c>
      <c r="D3080" s="721">
        <f t="shared" si="204"/>
        <v>345</v>
      </c>
      <c r="E3080" s="721">
        <f t="shared" ca="1" si="205"/>
        <v>3</v>
      </c>
      <c r="F3080" s="721">
        <f t="shared" ca="1" si="206"/>
        <v>66</v>
      </c>
      <c r="G3080" s="721"/>
      <c r="H3080" s="726" t="str">
        <f t="shared" ca="1" si="208"/>
        <v/>
      </c>
      <c r="I3080" s="726" t="str">
        <f t="shared" ca="1" si="209"/>
        <v/>
      </c>
    </row>
    <row r="3081" spans="1:9" x14ac:dyDescent="0.35">
      <c r="A3081" s="721" t="b">
        <f t="shared" ca="1" si="207"/>
        <v>0</v>
      </c>
      <c r="B3081" s="732" t="str">
        <f ca="1">IF(COUNTA(G$2253:G3080)=1,"",OFFSET(B3081,-COUNTA(G$2253:G3080)+1,0))</f>
        <v>a1b1R000008yMnRQAU</v>
      </c>
      <c r="C3081" s="734">
        <f ca="1">IF(COUNTA(G$2253:G3080)=1,"",OFFSET(C3081,-COUNTA(G$2253:G3080)+1,0))</f>
        <v>58</v>
      </c>
      <c r="D3081" s="721">
        <f t="shared" si="204"/>
        <v>346</v>
      </c>
      <c r="E3081" s="721">
        <f t="shared" ca="1" si="205"/>
        <v>4</v>
      </c>
      <c r="F3081" s="721">
        <f t="shared" ca="1" si="206"/>
        <v>66</v>
      </c>
      <c r="G3081" s="721"/>
      <c r="H3081" s="726" t="str">
        <f t="shared" ca="1" si="208"/>
        <v/>
      </c>
      <c r="I3081" s="726" t="str">
        <f t="shared" ca="1" si="209"/>
        <v/>
      </c>
    </row>
    <row r="3082" spans="1:9" x14ac:dyDescent="0.35">
      <c r="A3082" s="721" t="b">
        <f t="shared" ca="1" si="207"/>
        <v>0</v>
      </c>
      <c r="B3082" s="732" t="str">
        <f ca="1">IF(COUNTA(G$2253:G3081)=1,"",OFFSET(B3082,-COUNTA(G$2253:G3081)+1,0))</f>
        <v>a1b1R000008yMojQAE</v>
      </c>
      <c r="C3082" s="734">
        <f ca="1">IF(COUNTA(G$2253:G3081)=1,"",OFFSET(C3082,-COUNTA(G$2253:G3081)+1,0))</f>
        <v>58</v>
      </c>
      <c r="D3082" s="721">
        <f t="shared" si="204"/>
        <v>347</v>
      </c>
      <c r="E3082" s="721">
        <f t="shared" ca="1" si="205"/>
        <v>5</v>
      </c>
      <c r="F3082" s="721">
        <f t="shared" ca="1" si="206"/>
        <v>66</v>
      </c>
      <c r="G3082" s="721"/>
      <c r="H3082" s="726" t="str">
        <f t="shared" ca="1" si="208"/>
        <v/>
      </c>
      <c r="I3082" s="726" t="str">
        <f t="shared" ca="1" si="209"/>
        <v/>
      </c>
    </row>
    <row r="3083" spans="1:9" x14ac:dyDescent="0.35">
      <c r="A3083" s="721" t="b">
        <f t="shared" ca="1" si="207"/>
        <v>0</v>
      </c>
      <c r="B3083" s="732" t="str">
        <f ca="1">IF(COUNTA(G$2253:G3082)=1,"",OFFSET(B3083,-COUNTA(G$2253:G3082)+1,0))</f>
        <v>a1b1R000008yMq1QAE</v>
      </c>
      <c r="C3083" s="734">
        <f ca="1">IF(COUNTA(G$2253:G3082)=1,"",OFFSET(C3083,-COUNTA(G$2253:G3082)+1,0))</f>
        <v>58</v>
      </c>
      <c r="D3083" s="721">
        <f t="shared" si="204"/>
        <v>348</v>
      </c>
      <c r="E3083" s="721">
        <f t="shared" ca="1" si="205"/>
        <v>6</v>
      </c>
      <c r="F3083" s="721">
        <f t="shared" ca="1" si="206"/>
        <v>66</v>
      </c>
      <c r="G3083" s="721"/>
      <c r="H3083" s="726" t="str">
        <f t="shared" ca="1" si="208"/>
        <v/>
      </c>
      <c r="I3083" s="726" t="str">
        <f t="shared" ca="1" si="209"/>
        <v/>
      </c>
    </row>
    <row r="3084" spans="1:9" x14ac:dyDescent="0.35">
      <c r="A3084" s="721" t="b">
        <f t="shared" ca="1" si="207"/>
        <v>0</v>
      </c>
      <c r="B3084" s="732" t="str">
        <f ca="1">IF(COUNTA(G$2253:G3083)=1,"",OFFSET(B3084,-COUNTA(G$2253:G3083)+1,0))</f>
        <v>a1b1R000008yMjaQAE</v>
      </c>
      <c r="C3084" s="734">
        <f ca="1">IF(COUNTA(G$2253:G3083)=1,"",OFFSET(C3084,-COUNTA(G$2253:G3083)+1,0))</f>
        <v>59</v>
      </c>
      <c r="D3084" s="721">
        <f t="shared" si="204"/>
        <v>349</v>
      </c>
      <c r="E3084" s="721">
        <f t="shared" ca="1" si="205"/>
        <v>1</v>
      </c>
      <c r="F3084" s="721">
        <f t="shared" ca="1" si="206"/>
        <v>67</v>
      </c>
      <c r="G3084" s="721"/>
      <c r="H3084" s="726" t="str">
        <f t="shared" ca="1" si="208"/>
        <v/>
      </c>
      <c r="I3084" s="726" t="str">
        <f t="shared" ca="1" si="209"/>
        <v/>
      </c>
    </row>
    <row r="3085" spans="1:9" x14ac:dyDescent="0.35">
      <c r="A3085" s="721" t="b">
        <f t="shared" ca="1" si="207"/>
        <v>0</v>
      </c>
      <c r="B3085" s="732" t="str">
        <f ca="1">IF(COUNTA(G$2253:G3084)=1,"",OFFSET(B3085,-COUNTA(G$2253:G3084)+1,0))</f>
        <v>a1b1R000008yMksQAE</v>
      </c>
      <c r="C3085" s="734">
        <f ca="1">IF(COUNTA(G$2253:G3084)=1,"",OFFSET(C3085,-COUNTA(G$2253:G3084)+1,0))</f>
        <v>59</v>
      </c>
      <c r="D3085" s="721">
        <f t="shared" si="204"/>
        <v>350</v>
      </c>
      <c r="E3085" s="721">
        <f t="shared" ca="1" si="205"/>
        <v>2</v>
      </c>
      <c r="F3085" s="721">
        <f t="shared" ca="1" si="206"/>
        <v>67</v>
      </c>
      <c r="G3085" s="721"/>
      <c r="H3085" s="726" t="str">
        <f t="shared" ca="1" si="208"/>
        <v/>
      </c>
      <c r="I3085" s="726" t="str">
        <f t="shared" ca="1" si="209"/>
        <v/>
      </c>
    </row>
    <row r="3086" spans="1:9" x14ac:dyDescent="0.35">
      <c r="A3086" s="721" t="b">
        <f t="shared" ca="1" si="207"/>
        <v>0</v>
      </c>
      <c r="B3086" s="732" t="str">
        <f ca="1">IF(COUNTA(G$2253:G3085)=1,"",OFFSET(B3086,-COUNTA(G$2253:G3085)+1,0))</f>
        <v>a1b1R000008yMmAQAU</v>
      </c>
      <c r="C3086" s="734">
        <f ca="1">IF(COUNTA(G$2253:G3085)=1,"",OFFSET(C3086,-COUNTA(G$2253:G3085)+1,0))</f>
        <v>59</v>
      </c>
      <c r="D3086" s="721">
        <f t="shared" si="204"/>
        <v>351</v>
      </c>
      <c r="E3086" s="721">
        <f t="shared" ca="1" si="205"/>
        <v>3</v>
      </c>
      <c r="F3086" s="721">
        <f t="shared" ca="1" si="206"/>
        <v>67</v>
      </c>
      <c r="G3086" s="721"/>
      <c r="H3086" s="726" t="str">
        <f t="shared" ca="1" si="208"/>
        <v/>
      </c>
      <c r="I3086" s="726" t="str">
        <f t="shared" ca="1" si="209"/>
        <v/>
      </c>
    </row>
    <row r="3087" spans="1:9" x14ac:dyDescent="0.35">
      <c r="A3087" s="721" t="b">
        <f t="shared" ca="1" si="207"/>
        <v>0</v>
      </c>
      <c r="B3087" s="732" t="str">
        <f ca="1">IF(COUNTA(G$2253:G3086)=1,"",OFFSET(B3087,-COUNTA(G$2253:G3086)+1,0))</f>
        <v>a1b1R000008yMnSQAU</v>
      </c>
      <c r="C3087" s="734">
        <f ca="1">IF(COUNTA(G$2253:G3086)=1,"",OFFSET(C3087,-COUNTA(G$2253:G3086)+1,0))</f>
        <v>59</v>
      </c>
      <c r="D3087" s="721">
        <f t="shared" si="204"/>
        <v>352</v>
      </c>
      <c r="E3087" s="721">
        <f t="shared" ca="1" si="205"/>
        <v>4</v>
      </c>
      <c r="F3087" s="721">
        <f t="shared" ca="1" si="206"/>
        <v>67</v>
      </c>
      <c r="G3087" s="721"/>
      <c r="H3087" s="726" t="str">
        <f t="shared" ca="1" si="208"/>
        <v/>
      </c>
      <c r="I3087" s="726" t="str">
        <f t="shared" ca="1" si="209"/>
        <v/>
      </c>
    </row>
    <row r="3088" spans="1:9" x14ac:dyDescent="0.35">
      <c r="A3088" s="721" t="b">
        <f t="shared" ca="1" si="207"/>
        <v>0</v>
      </c>
      <c r="B3088" s="732" t="str">
        <f ca="1">IF(COUNTA(G$2253:G3087)=1,"",OFFSET(B3088,-COUNTA(G$2253:G3087)+1,0))</f>
        <v>a1b1R000008yMokQAE</v>
      </c>
      <c r="C3088" s="734">
        <f ca="1">IF(COUNTA(G$2253:G3087)=1,"",OFFSET(C3088,-COUNTA(G$2253:G3087)+1,0))</f>
        <v>59</v>
      </c>
      <c r="D3088" s="721">
        <f t="shared" ref="D3088:D3151" si="210">D3087+1</f>
        <v>353</v>
      </c>
      <c r="E3088" s="721">
        <f t="shared" ref="E3088:E3151" ca="1" si="211">COUNTIF(C3083:C3088,C3088)</f>
        <v>5</v>
      </c>
      <c r="F3088" s="721">
        <f t="shared" ref="F3088:F3151" ca="1" si="212">IF(C3088=1,9,IF(E3087=MAX(E3086:E3088),F3086+1,F3087))</f>
        <v>67</v>
      </c>
      <c r="G3088" s="721"/>
      <c r="H3088" s="726" t="str">
        <f t="shared" ca="1" si="208"/>
        <v/>
      </c>
      <c r="I3088" s="726" t="str">
        <f t="shared" ca="1" si="209"/>
        <v/>
      </c>
    </row>
    <row r="3089" spans="1:9" x14ac:dyDescent="0.35">
      <c r="A3089" s="721" t="b">
        <f t="shared" ca="1" si="207"/>
        <v>0</v>
      </c>
      <c r="B3089" s="732" t="str">
        <f ca="1">IF(COUNTA(G$2253:G3088)=1,"",OFFSET(B3089,-COUNTA(G$2253:G3088)+1,0))</f>
        <v>a1b1R000008yMq2QAE</v>
      </c>
      <c r="C3089" s="734">
        <f ca="1">IF(COUNTA(G$2253:G3088)=1,"",OFFSET(C3089,-COUNTA(G$2253:G3088)+1,0))</f>
        <v>59</v>
      </c>
      <c r="D3089" s="721">
        <f t="shared" si="210"/>
        <v>354</v>
      </c>
      <c r="E3089" s="721">
        <f t="shared" ca="1" si="211"/>
        <v>6</v>
      </c>
      <c r="F3089" s="721">
        <f t="shared" ca="1" si="212"/>
        <v>67</v>
      </c>
      <c r="G3089" s="721"/>
      <c r="H3089" s="726" t="str">
        <f t="shared" ca="1" si="208"/>
        <v/>
      </c>
      <c r="I3089" s="726" t="str">
        <f t="shared" ca="1" si="209"/>
        <v/>
      </c>
    </row>
    <row r="3090" spans="1:9" x14ac:dyDescent="0.35">
      <c r="A3090" s="721" t="b">
        <f t="shared" ca="1" si="207"/>
        <v>0</v>
      </c>
      <c r="B3090" s="732" t="str">
        <f ca="1">IF(COUNTA(G$2253:G3089)=1,"",OFFSET(B3090,-COUNTA(G$2253:G3089)+1,0))</f>
        <v>a1b1R000008yMjbQAE</v>
      </c>
      <c r="C3090" s="734">
        <f ca="1">IF(COUNTA(G$2253:G3089)=1,"",OFFSET(C3090,-COUNTA(G$2253:G3089)+1,0))</f>
        <v>60</v>
      </c>
      <c r="D3090" s="721">
        <f t="shared" si="210"/>
        <v>355</v>
      </c>
      <c r="E3090" s="721">
        <f t="shared" ca="1" si="211"/>
        <v>1</v>
      </c>
      <c r="F3090" s="721">
        <f t="shared" ca="1" si="212"/>
        <v>68</v>
      </c>
      <c r="G3090" s="721"/>
      <c r="H3090" s="726" t="str">
        <f t="shared" ca="1" si="208"/>
        <v/>
      </c>
      <c r="I3090" s="726" t="str">
        <f t="shared" ca="1" si="209"/>
        <v/>
      </c>
    </row>
    <row r="3091" spans="1:9" x14ac:dyDescent="0.35">
      <c r="A3091" s="721" t="b">
        <f t="shared" ca="1" si="207"/>
        <v>0</v>
      </c>
      <c r="B3091" s="732" t="str">
        <f ca="1">IF(COUNTA(G$2253:G3090)=1,"",OFFSET(B3091,-COUNTA(G$2253:G3090)+1,0))</f>
        <v>a1b1R000008yMktQAE</v>
      </c>
      <c r="C3091" s="734">
        <f ca="1">IF(COUNTA(G$2253:G3090)=1,"",OFFSET(C3091,-COUNTA(G$2253:G3090)+1,0))</f>
        <v>60</v>
      </c>
      <c r="D3091" s="721">
        <f t="shared" si="210"/>
        <v>356</v>
      </c>
      <c r="E3091" s="721">
        <f t="shared" ca="1" si="211"/>
        <v>2</v>
      </c>
      <c r="F3091" s="721">
        <f t="shared" ca="1" si="212"/>
        <v>68</v>
      </c>
      <c r="G3091" s="721"/>
      <c r="H3091" s="726" t="str">
        <f t="shared" ca="1" si="208"/>
        <v/>
      </c>
      <c r="I3091" s="726" t="str">
        <f t="shared" ca="1" si="209"/>
        <v/>
      </c>
    </row>
    <row r="3092" spans="1:9" x14ac:dyDescent="0.35">
      <c r="A3092" s="721" t="b">
        <f t="shared" ca="1" si="207"/>
        <v>0</v>
      </c>
      <c r="B3092" s="732" t="str">
        <f ca="1">IF(COUNTA(G$2253:G3091)=1,"",OFFSET(B3092,-COUNTA(G$2253:G3091)+1,0))</f>
        <v>a1b1R000008yMmBQAU</v>
      </c>
      <c r="C3092" s="734">
        <f ca="1">IF(COUNTA(G$2253:G3091)=1,"",OFFSET(C3092,-COUNTA(G$2253:G3091)+1,0))</f>
        <v>60</v>
      </c>
      <c r="D3092" s="721">
        <f t="shared" si="210"/>
        <v>357</v>
      </c>
      <c r="E3092" s="721">
        <f t="shared" ca="1" si="211"/>
        <v>3</v>
      </c>
      <c r="F3092" s="721">
        <f t="shared" ca="1" si="212"/>
        <v>68</v>
      </c>
      <c r="G3092" s="721"/>
      <c r="H3092" s="726" t="str">
        <f t="shared" ca="1" si="208"/>
        <v/>
      </c>
      <c r="I3092" s="726" t="str">
        <f t="shared" ca="1" si="209"/>
        <v/>
      </c>
    </row>
    <row r="3093" spans="1:9" x14ac:dyDescent="0.35">
      <c r="A3093" s="721" t="b">
        <f t="shared" ca="1" si="207"/>
        <v>0</v>
      </c>
      <c r="B3093" s="732" t="str">
        <f ca="1">IF(COUNTA(G$2253:G3092)=1,"",OFFSET(B3093,-COUNTA(G$2253:G3092)+1,0))</f>
        <v>a1b1R000008yMnTQAU</v>
      </c>
      <c r="C3093" s="734">
        <f ca="1">IF(COUNTA(G$2253:G3092)=1,"",OFFSET(C3093,-COUNTA(G$2253:G3092)+1,0))</f>
        <v>60</v>
      </c>
      <c r="D3093" s="721">
        <f t="shared" si="210"/>
        <v>358</v>
      </c>
      <c r="E3093" s="721">
        <f t="shared" ca="1" si="211"/>
        <v>4</v>
      </c>
      <c r="F3093" s="721">
        <f t="shared" ca="1" si="212"/>
        <v>68</v>
      </c>
      <c r="G3093" s="721"/>
      <c r="H3093" s="726" t="str">
        <f t="shared" ca="1" si="208"/>
        <v/>
      </c>
      <c r="I3093" s="726" t="str">
        <f t="shared" ca="1" si="209"/>
        <v/>
      </c>
    </row>
    <row r="3094" spans="1:9" x14ac:dyDescent="0.35">
      <c r="A3094" s="721" t="b">
        <f t="shared" ca="1" si="207"/>
        <v>0</v>
      </c>
      <c r="B3094" s="732" t="str">
        <f ca="1">IF(COUNTA(G$2253:G3093)=1,"",OFFSET(B3094,-COUNTA(G$2253:G3093)+1,0))</f>
        <v>a1b1R000008yMolQAE</v>
      </c>
      <c r="C3094" s="734">
        <f ca="1">IF(COUNTA(G$2253:G3093)=1,"",OFFSET(C3094,-COUNTA(G$2253:G3093)+1,0))</f>
        <v>60</v>
      </c>
      <c r="D3094" s="721">
        <f t="shared" si="210"/>
        <v>359</v>
      </c>
      <c r="E3094" s="721">
        <f t="shared" ca="1" si="211"/>
        <v>5</v>
      </c>
      <c r="F3094" s="721">
        <f t="shared" ca="1" si="212"/>
        <v>68</v>
      </c>
      <c r="G3094" s="721"/>
      <c r="H3094" s="726" t="str">
        <f t="shared" ca="1" si="208"/>
        <v/>
      </c>
      <c r="I3094" s="726" t="str">
        <f t="shared" ca="1" si="209"/>
        <v/>
      </c>
    </row>
    <row r="3095" spans="1:9" x14ac:dyDescent="0.35">
      <c r="A3095" s="721" t="b">
        <f t="shared" ca="1" si="207"/>
        <v>0</v>
      </c>
      <c r="B3095" s="732" t="str">
        <f ca="1">IF(COUNTA(G$2253:G3094)=1,"",OFFSET(B3095,-COUNTA(G$2253:G3094)+1,0))</f>
        <v>a1b1R000008yMq3QAE</v>
      </c>
      <c r="C3095" s="734">
        <f ca="1">IF(COUNTA(G$2253:G3094)=1,"",OFFSET(C3095,-COUNTA(G$2253:G3094)+1,0))</f>
        <v>60</v>
      </c>
      <c r="D3095" s="721">
        <f t="shared" si="210"/>
        <v>360</v>
      </c>
      <c r="E3095" s="721">
        <f t="shared" ca="1" si="211"/>
        <v>6</v>
      </c>
      <c r="F3095" s="721">
        <f t="shared" ca="1" si="212"/>
        <v>68</v>
      </c>
      <c r="G3095" s="721"/>
      <c r="H3095" s="726" t="str">
        <f t="shared" ca="1" si="208"/>
        <v/>
      </c>
      <c r="I3095" s="726" t="str">
        <f t="shared" ca="1" si="209"/>
        <v/>
      </c>
    </row>
    <row r="3096" spans="1:9" x14ac:dyDescent="0.35">
      <c r="A3096" s="721" t="b">
        <f t="shared" ca="1" si="207"/>
        <v>0</v>
      </c>
      <c r="B3096" s="732" t="str">
        <f ca="1">IF(COUNTA(G$2253:G3095)=1,"",OFFSET(B3096,-COUNTA(G$2253:G3095)+1,0))</f>
        <v>a1b1R000008yMjcQAE</v>
      </c>
      <c r="C3096" s="734">
        <f ca="1">IF(COUNTA(G$2253:G3095)=1,"",OFFSET(C3096,-COUNTA(G$2253:G3095)+1,0))</f>
        <v>61</v>
      </c>
      <c r="D3096" s="721">
        <f t="shared" si="210"/>
        <v>361</v>
      </c>
      <c r="E3096" s="721">
        <f t="shared" ca="1" si="211"/>
        <v>1</v>
      </c>
      <c r="F3096" s="721">
        <f t="shared" ca="1" si="212"/>
        <v>69</v>
      </c>
      <c r="G3096" s="721"/>
      <c r="H3096" s="726" t="str">
        <f t="shared" ca="1" si="208"/>
        <v/>
      </c>
      <c r="I3096" s="726" t="str">
        <f t="shared" ca="1" si="209"/>
        <v/>
      </c>
    </row>
    <row r="3097" spans="1:9" x14ac:dyDescent="0.35">
      <c r="A3097" s="721" t="b">
        <f t="shared" ca="1" si="207"/>
        <v>0</v>
      </c>
      <c r="B3097" s="732" t="str">
        <f ca="1">IF(COUNTA(G$2253:G3096)=1,"",OFFSET(B3097,-COUNTA(G$2253:G3096)+1,0))</f>
        <v>a1b1R000008yMkuQAE</v>
      </c>
      <c r="C3097" s="734">
        <f ca="1">IF(COUNTA(G$2253:G3096)=1,"",OFFSET(C3097,-COUNTA(G$2253:G3096)+1,0))</f>
        <v>61</v>
      </c>
      <c r="D3097" s="721">
        <f t="shared" si="210"/>
        <v>362</v>
      </c>
      <c r="E3097" s="721">
        <f t="shared" ca="1" si="211"/>
        <v>2</v>
      </c>
      <c r="F3097" s="721">
        <f t="shared" ca="1" si="212"/>
        <v>69</v>
      </c>
      <c r="G3097" s="721"/>
      <c r="H3097" s="726" t="str">
        <f t="shared" ca="1" si="208"/>
        <v/>
      </c>
      <c r="I3097" s="726" t="str">
        <f t="shared" ca="1" si="209"/>
        <v/>
      </c>
    </row>
    <row r="3098" spans="1:9" x14ac:dyDescent="0.35">
      <c r="A3098" s="721" t="b">
        <f t="shared" ca="1" si="207"/>
        <v>0</v>
      </c>
      <c r="B3098" s="732" t="str">
        <f ca="1">IF(COUNTA(G$2253:G3097)=1,"",OFFSET(B3098,-COUNTA(G$2253:G3097)+1,0))</f>
        <v>a1b1R000008yMmCQAU</v>
      </c>
      <c r="C3098" s="734">
        <f ca="1">IF(COUNTA(G$2253:G3097)=1,"",OFFSET(C3098,-COUNTA(G$2253:G3097)+1,0))</f>
        <v>61</v>
      </c>
      <c r="D3098" s="721">
        <f t="shared" si="210"/>
        <v>363</v>
      </c>
      <c r="E3098" s="721">
        <f t="shared" ca="1" si="211"/>
        <v>3</v>
      </c>
      <c r="F3098" s="721">
        <f t="shared" ca="1" si="212"/>
        <v>69</v>
      </c>
      <c r="G3098" s="721"/>
      <c r="H3098" s="726" t="str">
        <f t="shared" ca="1" si="208"/>
        <v/>
      </c>
      <c r="I3098" s="726" t="str">
        <f t="shared" ca="1" si="209"/>
        <v/>
      </c>
    </row>
    <row r="3099" spans="1:9" x14ac:dyDescent="0.35">
      <c r="A3099" s="721" t="b">
        <f t="shared" ca="1" si="207"/>
        <v>0</v>
      </c>
      <c r="B3099" s="732" t="str">
        <f ca="1">IF(COUNTA(G$2253:G3098)=1,"",OFFSET(B3099,-COUNTA(G$2253:G3098)+1,0))</f>
        <v>a1b1R000008yMnUQAU</v>
      </c>
      <c r="C3099" s="734">
        <f ca="1">IF(COUNTA(G$2253:G3098)=1,"",OFFSET(C3099,-COUNTA(G$2253:G3098)+1,0))</f>
        <v>61</v>
      </c>
      <c r="D3099" s="721">
        <f t="shared" si="210"/>
        <v>364</v>
      </c>
      <c r="E3099" s="721">
        <f t="shared" ca="1" si="211"/>
        <v>4</v>
      </c>
      <c r="F3099" s="721">
        <f t="shared" ca="1" si="212"/>
        <v>69</v>
      </c>
      <c r="G3099" s="721"/>
      <c r="H3099" s="726" t="str">
        <f t="shared" ca="1" si="208"/>
        <v/>
      </c>
      <c r="I3099" s="726" t="str">
        <f t="shared" ca="1" si="209"/>
        <v/>
      </c>
    </row>
    <row r="3100" spans="1:9" x14ac:dyDescent="0.35">
      <c r="A3100" s="721" t="b">
        <f t="shared" ca="1" si="207"/>
        <v>0</v>
      </c>
      <c r="B3100" s="732" t="str">
        <f ca="1">IF(COUNTA(G$2253:G3099)=1,"",OFFSET(B3100,-COUNTA(G$2253:G3099)+1,0))</f>
        <v>a1b1R000008yMomQAE</v>
      </c>
      <c r="C3100" s="734">
        <f ca="1">IF(COUNTA(G$2253:G3099)=1,"",OFFSET(C3100,-COUNTA(G$2253:G3099)+1,0))</f>
        <v>61</v>
      </c>
      <c r="D3100" s="721">
        <f t="shared" si="210"/>
        <v>365</v>
      </c>
      <c r="E3100" s="721">
        <f t="shared" ca="1" si="211"/>
        <v>5</v>
      </c>
      <c r="F3100" s="721">
        <f t="shared" ca="1" si="212"/>
        <v>69</v>
      </c>
      <c r="G3100" s="721"/>
      <c r="H3100" s="726" t="str">
        <f t="shared" ca="1" si="208"/>
        <v/>
      </c>
      <c r="I3100" s="726" t="str">
        <f t="shared" ca="1" si="209"/>
        <v/>
      </c>
    </row>
    <row r="3101" spans="1:9" x14ac:dyDescent="0.35">
      <c r="A3101" s="721" t="b">
        <f t="shared" ca="1" si="207"/>
        <v>0</v>
      </c>
      <c r="B3101" s="732" t="str">
        <f ca="1">IF(COUNTA(G$2253:G3100)=1,"",OFFSET(B3101,-COUNTA(G$2253:G3100)+1,0))</f>
        <v>a1b1R000008yMq4QAE</v>
      </c>
      <c r="C3101" s="734">
        <f ca="1">IF(COUNTA(G$2253:G3100)=1,"",OFFSET(C3101,-COUNTA(G$2253:G3100)+1,0))</f>
        <v>61</v>
      </c>
      <c r="D3101" s="721">
        <f t="shared" si="210"/>
        <v>366</v>
      </c>
      <c r="E3101" s="721">
        <f t="shared" ca="1" si="211"/>
        <v>6</v>
      </c>
      <c r="F3101" s="721">
        <f t="shared" ca="1" si="212"/>
        <v>69</v>
      </c>
      <c r="G3101" s="721"/>
      <c r="H3101" s="726" t="str">
        <f t="shared" ca="1" si="208"/>
        <v/>
      </c>
      <c r="I3101" s="726" t="str">
        <f t="shared" ca="1" si="209"/>
        <v/>
      </c>
    </row>
    <row r="3102" spans="1:9" x14ac:dyDescent="0.35">
      <c r="A3102" s="721" t="b">
        <f t="shared" ca="1" si="207"/>
        <v>0</v>
      </c>
      <c r="B3102" s="732" t="str">
        <f ca="1">IF(COUNTA(G$2253:G3101)=1,"",OFFSET(B3102,-COUNTA(G$2253:G3101)+1,0))</f>
        <v>a1b1R000008yMjdQAE</v>
      </c>
      <c r="C3102" s="734">
        <f ca="1">IF(COUNTA(G$2253:G3101)=1,"",OFFSET(C3102,-COUNTA(G$2253:G3101)+1,0))</f>
        <v>62</v>
      </c>
      <c r="D3102" s="721">
        <f t="shared" si="210"/>
        <v>367</v>
      </c>
      <c r="E3102" s="721">
        <f t="shared" ca="1" si="211"/>
        <v>1</v>
      </c>
      <c r="F3102" s="721">
        <f t="shared" ca="1" si="212"/>
        <v>70</v>
      </c>
      <c r="G3102" s="721"/>
      <c r="H3102" s="726" t="str">
        <f t="shared" ca="1" si="208"/>
        <v/>
      </c>
      <c r="I3102" s="726" t="str">
        <f t="shared" ca="1" si="209"/>
        <v/>
      </c>
    </row>
    <row r="3103" spans="1:9" x14ac:dyDescent="0.35">
      <c r="A3103" s="721" t="b">
        <f t="shared" ca="1" si="207"/>
        <v>0</v>
      </c>
      <c r="B3103" s="732" t="str">
        <f ca="1">IF(COUNTA(G$2253:G3102)=1,"",OFFSET(B3103,-COUNTA(G$2253:G3102)+1,0))</f>
        <v>a1b1R000008yMkvQAE</v>
      </c>
      <c r="C3103" s="734">
        <f ca="1">IF(COUNTA(G$2253:G3102)=1,"",OFFSET(C3103,-COUNTA(G$2253:G3102)+1,0))</f>
        <v>62</v>
      </c>
      <c r="D3103" s="721">
        <f t="shared" si="210"/>
        <v>368</v>
      </c>
      <c r="E3103" s="721">
        <f t="shared" ca="1" si="211"/>
        <v>2</v>
      </c>
      <c r="F3103" s="721">
        <f t="shared" ca="1" si="212"/>
        <v>70</v>
      </c>
      <c r="G3103" s="721"/>
      <c r="H3103" s="726" t="str">
        <f t="shared" ca="1" si="208"/>
        <v/>
      </c>
      <c r="I3103" s="726" t="str">
        <f t="shared" ca="1" si="209"/>
        <v/>
      </c>
    </row>
    <row r="3104" spans="1:9" x14ac:dyDescent="0.35">
      <c r="A3104" s="721" t="b">
        <f t="shared" ca="1" si="207"/>
        <v>0</v>
      </c>
      <c r="B3104" s="732" t="str">
        <f ca="1">IF(COUNTA(G$2253:G3103)=1,"",OFFSET(B3104,-COUNTA(G$2253:G3103)+1,0))</f>
        <v>a1b1R000008yMmDQAU</v>
      </c>
      <c r="C3104" s="734">
        <f ca="1">IF(COUNTA(G$2253:G3103)=1,"",OFFSET(C3104,-COUNTA(G$2253:G3103)+1,0))</f>
        <v>62</v>
      </c>
      <c r="D3104" s="721">
        <f t="shared" si="210"/>
        <v>369</v>
      </c>
      <c r="E3104" s="721">
        <f t="shared" ca="1" si="211"/>
        <v>3</v>
      </c>
      <c r="F3104" s="721">
        <f t="shared" ca="1" si="212"/>
        <v>70</v>
      </c>
      <c r="G3104" s="721"/>
      <c r="H3104" s="726" t="str">
        <f t="shared" ca="1" si="208"/>
        <v/>
      </c>
      <c r="I3104" s="726" t="str">
        <f t="shared" ca="1" si="209"/>
        <v/>
      </c>
    </row>
    <row r="3105" spans="1:9" x14ac:dyDescent="0.35">
      <c r="A3105" s="721" t="b">
        <f t="shared" ca="1" si="207"/>
        <v>0</v>
      </c>
      <c r="B3105" s="732" t="str">
        <f ca="1">IF(COUNTA(G$2253:G3104)=1,"",OFFSET(B3105,-COUNTA(G$2253:G3104)+1,0))</f>
        <v>a1b1R000008yMnVQAU</v>
      </c>
      <c r="C3105" s="734">
        <f ca="1">IF(COUNTA(G$2253:G3104)=1,"",OFFSET(C3105,-COUNTA(G$2253:G3104)+1,0))</f>
        <v>62</v>
      </c>
      <c r="D3105" s="721">
        <f t="shared" si="210"/>
        <v>370</v>
      </c>
      <c r="E3105" s="721">
        <f t="shared" ca="1" si="211"/>
        <v>4</v>
      </c>
      <c r="F3105" s="721">
        <f t="shared" ca="1" si="212"/>
        <v>70</v>
      </c>
      <c r="G3105" s="721"/>
      <c r="H3105" s="726" t="str">
        <f t="shared" ca="1" si="208"/>
        <v/>
      </c>
      <c r="I3105" s="726" t="str">
        <f t="shared" ca="1" si="209"/>
        <v/>
      </c>
    </row>
    <row r="3106" spans="1:9" x14ac:dyDescent="0.35">
      <c r="A3106" s="721" t="b">
        <f t="shared" ca="1" si="207"/>
        <v>0</v>
      </c>
      <c r="B3106" s="732" t="str">
        <f ca="1">IF(COUNTA(G$2253:G3105)=1,"",OFFSET(B3106,-COUNTA(G$2253:G3105)+1,0))</f>
        <v>a1b1R000008yMonQAE</v>
      </c>
      <c r="C3106" s="734">
        <f ca="1">IF(COUNTA(G$2253:G3105)=1,"",OFFSET(C3106,-COUNTA(G$2253:G3105)+1,0))</f>
        <v>62</v>
      </c>
      <c r="D3106" s="721">
        <f t="shared" si="210"/>
        <v>371</v>
      </c>
      <c r="E3106" s="721">
        <f t="shared" ca="1" si="211"/>
        <v>5</v>
      </c>
      <c r="F3106" s="721">
        <f t="shared" ca="1" si="212"/>
        <v>70</v>
      </c>
      <c r="G3106" s="721"/>
      <c r="H3106" s="726" t="str">
        <f t="shared" ca="1" si="208"/>
        <v/>
      </c>
      <c r="I3106" s="726" t="str">
        <f t="shared" ca="1" si="209"/>
        <v/>
      </c>
    </row>
    <row r="3107" spans="1:9" x14ac:dyDescent="0.35">
      <c r="A3107" s="721" t="b">
        <f t="shared" ca="1" si="207"/>
        <v>0</v>
      </c>
      <c r="B3107" s="732" t="str">
        <f ca="1">IF(COUNTA(G$2253:G3106)=1,"",OFFSET(B3107,-COUNTA(G$2253:G3106)+1,0))</f>
        <v>a1b1R000008yMq5QAE</v>
      </c>
      <c r="C3107" s="734">
        <f ca="1">IF(COUNTA(G$2253:G3106)=1,"",OFFSET(C3107,-COUNTA(G$2253:G3106)+1,0))</f>
        <v>62</v>
      </c>
      <c r="D3107" s="721">
        <f t="shared" si="210"/>
        <v>372</v>
      </c>
      <c r="E3107" s="721">
        <f t="shared" ca="1" si="211"/>
        <v>6</v>
      </c>
      <c r="F3107" s="721">
        <f t="shared" ca="1" si="212"/>
        <v>70</v>
      </c>
      <c r="G3107" s="721"/>
      <c r="H3107" s="726" t="str">
        <f t="shared" ca="1" si="208"/>
        <v/>
      </c>
      <c r="I3107" s="726" t="str">
        <f t="shared" ca="1" si="209"/>
        <v/>
      </c>
    </row>
    <row r="3108" spans="1:9" x14ac:dyDescent="0.35">
      <c r="A3108" s="721" t="b">
        <f t="shared" ca="1" si="207"/>
        <v>0</v>
      </c>
      <c r="B3108" s="732" t="str">
        <f ca="1">IF(COUNTA(G$2253:G3107)=1,"",OFFSET(B3108,-COUNTA(G$2253:G3107)+1,0))</f>
        <v>a1b1R000008yMjeQAE</v>
      </c>
      <c r="C3108" s="734">
        <f ca="1">IF(COUNTA(G$2253:G3107)=1,"",OFFSET(C3108,-COUNTA(G$2253:G3107)+1,0))</f>
        <v>63</v>
      </c>
      <c r="D3108" s="721">
        <f t="shared" si="210"/>
        <v>373</v>
      </c>
      <c r="E3108" s="721">
        <f t="shared" ca="1" si="211"/>
        <v>1</v>
      </c>
      <c r="F3108" s="721">
        <f t="shared" ca="1" si="212"/>
        <v>71</v>
      </c>
      <c r="G3108" s="721"/>
      <c r="H3108" s="726" t="str">
        <f t="shared" ca="1" si="208"/>
        <v/>
      </c>
      <c r="I3108" s="726" t="str">
        <f t="shared" ca="1" si="209"/>
        <v/>
      </c>
    </row>
    <row r="3109" spans="1:9" x14ac:dyDescent="0.35">
      <c r="A3109" s="721" t="b">
        <f t="shared" ca="1" si="207"/>
        <v>0</v>
      </c>
      <c r="B3109" s="732" t="str">
        <f ca="1">IF(COUNTA(G$2253:G3108)=1,"",OFFSET(B3109,-COUNTA(G$2253:G3108)+1,0))</f>
        <v>a1b1R000008yMkwQAE</v>
      </c>
      <c r="C3109" s="734">
        <f ca="1">IF(COUNTA(G$2253:G3108)=1,"",OFFSET(C3109,-COUNTA(G$2253:G3108)+1,0))</f>
        <v>63</v>
      </c>
      <c r="D3109" s="721">
        <f t="shared" si="210"/>
        <v>374</v>
      </c>
      <c r="E3109" s="721">
        <f t="shared" ca="1" si="211"/>
        <v>2</v>
      </c>
      <c r="F3109" s="721">
        <f t="shared" ca="1" si="212"/>
        <v>71</v>
      </c>
      <c r="G3109" s="721"/>
      <c r="H3109" s="726" t="str">
        <f t="shared" ca="1" si="208"/>
        <v/>
      </c>
      <c r="I3109" s="726" t="str">
        <f t="shared" ca="1" si="209"/>
        <v/>
      </c>
    </row>
    <row r="3110" spans="1:9" x14ac:dyDescent="0.35">
      <c r="A3110" s="721" t="b">
        <f t="shared" ca="1" si="207"/>
        <v>0</v>
      </c>
      <c r="B3110" s="732" t="str">
        <f ca="1">IF(COUNTA(G$2253:G3109)=1,"",OFFSET(B3110,-COUNTA(G$2253:G3109)+1,0))</f>
        <v>a1b1R000008yMmEQAU</v>
      </c>
      <c r="C3110" s="734">
        <f ca="1">IF(COUNTA(G$2253:G3109)=1,"",OFFSET(C3110,-COUNTA(G$2253:G3109)+1,0))</f>
        <v>63</v>
      </c>
      <c r="D3110" s="721">
        <f t="shared" si="210"/>
        <v>375</v>
      </c>
      <c r="E3110" s="721">
        <f t="shared" ca="1" si="211"/>
        <v>3</v>
      </c>
      <c r="F3110" s="721">
        <f t="shared" ca="1" si="212"/>
        <v>71</v>
      </c>
      <c r="G3110" s="721"/>
      <c r="H3110" s="726" t="str">
        <f t="shared" ca="1" si="208"/>
        <v/>
      </c>
      <c r="I3110" s="726" t="str">
        <f t="shared" ca="1" si="209"/>
        <v/>
      </c>
    </row>
    <row r="3111" spans="1:9" x14ac:dyDescent="0.35">
      <c r="A3111" s="721" t="b">
        <f t="shared" ca="1" si="207"/>
        <v>0</v>
      </c>
      <c r="B3111" s="732" t="str">
        <f ca="1">IF(COUNTA(G$2253:G3110)=1,"",OFFSET(B3111,-COUNTA(G$2253:G3110)+1,0))</f>
        <v>a1b1R000008yMnWQAU</v>
      </c>
      <c r="C3111" s="734">
        <f ca="1">IF(COUNTA(G$2253:G3110)=1,"",OFFSET(C3111,-COUNTA(G$2253:G3110)+1,0))</f>
        <v>63</v>
      </c>
      <c r="D3111" s="721">
        <f t="shared" si="210"/>
        <v>376</v>
      </c>
      <c r="E3111" s="721">
        <f t="shared" ca="1" si="211"/>
        <v>4</v>
      </c>
      <c r="F3111" s="721">
        <f t="shared" ca="1" si="212"/>
        <v>71</v>
      </c>
      <c r="G3111" s="721"/>
      <c r="H3111" s="726" t="str">
        <f t="shared" ca="1" si="208"/>
        <v/>
      </c>
      <c r="I3111" s="726" t="str">
        <f t="shared" ca="1" si="209"/>
        <v/>
      </c>
    </row>
    <row r="3112" spans="1:9" x14ac:dyDescent="0.35">
      <c r="A3112" s="721" t="b">
        <f t="shared" ca="1" si="207"/>
        <v>0</v>
      </c>
      <c r="B3112" s="732" t="str">
        <f ca="1">IF(COUNTA(G$2253:G3111)=1,"",OFFSET(B3112,-COUNTA(G$2253:G3111)+1,0))</f>
        <v>a1b1R000008yMooQAE</v>
      </c>
      <c r="C3112" s="734">
        <f ca="1">IF(COUNTA(G$2253:G3111)=1,"",OFFSET(C3112,-COUNTA(G$2253:G3111)+1,0))</f>
        <v>63</v>
      </c>
      <c r="D3112" s="721">
        <f t="shared" si="210"/>
        <v>377</v>
      </c>
      <c r="E3112" s="721">
        <f t="shared" ca="1" si="211"/>
        <v>5</v>
      </c>
      <c r="F3112" s="721">
        <f t="shared" ca="1" si="212"/>
        <v>71</v>
      </c>
      <c r="G3112" s="721"/>
      <c r="H3112" s="726" t="str">
        <f t="shared" ca="1" si="208"/>
        <v/>
      </c>
      <c r="I3112" s="726" t="str">
        <f t="shared" ca="1" si="209"/>
        <v/>
      </c>
    </row>
    <row r="3113" spans="1:9" x14ac:dyDescent="0.35">
      <c r="A3113" s="721" t="b">
        <f t="shared" ca="1" si="207"/>
        <v>0</v>
      </c>
      <c r="B3113" s="732" t="str">
        <f ca="1">IF(COUNTA(G$2253:G3112)=1,"",OFFSET(B3113,-COUNTA(G$2253:G3112)+1,0))</f>
        <v>a1b1R000008yMq6QAE</v>
      </c>
      <c r="C3113" s="734">
        <f ca="1">IF(COUNTA(G$2253:G3112)=1,"",OFFSET(C3113,-COUNTA(G$2253:G3112)+1,0))</f>
        <v>63</v>
      </c>
      <c r="D3113" s="721">
        <f t="shared" si="210"/>
        <v>378</v>
      </c>
      <c r="E3113" s="721">
        <f t="shared" ca="1" si="211"/>
        <v>6</v>
      </c>
      <c r="F3113" s="721">
        <f t="shared" ca="1" si="212"/>
        <v>71</v>
      </c>
      <c r="G3113" s="721"/>
      <c r="H3113" s="726" t="str">
        <f t="shared" ca="1" si="208"/>
        <v/>
      </c>
      <c r="I3113" s="726" t="str">
        <f t="shared" ca="1" si="209"/>
        <v/>
      </c>
    </row>
    <row r="3114" spans="1:9" x14ac:dyDescent="0.35">
      <c r="A3114" s="721" t="b">
        <f t="shared" ca="1" si="207"/>
        <v>0</v>
      </c>
      <c r="B3114" s="732" t="str">
        <f ca="1">IF(COUNTA(G$2253:G3113)=1,"",OFFSET(B3114,-COUNTA(G$2253:G3113)+1,0))</f>
        <v>a1b1R000008yMjfQAE</v>
      </c>
      <c r="C3114" s="734">
        <f ca="1">IF(COUNTA(G$2253:G3113)=1,"",OFFSET(C3114,-COUNTA(G$2253:G3113)+1,0))</f>
        <v>64</v>
      </c>
      <c r="D3114" s="721">
        <f t="shared" si="210"/>
        <v>379</v>
      </c>
      <c r="E3114" s="721">
        <f t="shared" ca="1" si="211"/>
        <v>1</v>
      </c>
      <c r="F3114" s="721">
        <f t="shared" ca="1" si="212"/>
        <v>72</v>
      </c>
      <c r="G3114" s="721"/>
      <c r="H3114" s="726" t="str">
        <f t="shared" ca="1" si="208"/>
        <v/>
      </c>
      <c r="I3114" s="726" t="str">
        <f t="shared" ca="1" si="209"/>
        <v/>
      </c>
    </row>
    <row r="3115" spans="1:9" x14ac:dyDescent="0.35">
      <c r="A3115" s="721" t="b">
        <f t="shared" ca="1" si="207"/>
        <v>0</v>
      </c>
      <c r="B3115" s="732" t="str">
        <f ca="1">IF(COUNTA(G$2253:G3114)=1,"",OFFSET(B3115,-COUNTA(G$2253:G3114)+1,0))</f>
        <v>a1b1R000008yMkxQAE</v>
      </c>
      <c r="C3115" s="734">
        <f ca="1">IF(COUNTA(G$2253:G3114)=1,"",OFFSET(C3115,-COUNTA(G$2253:G3114)+1,0))</f>
        <v>64</v>
      </c>
      <c r="D3115" s="721">
        <f t="shared" si="210"/>
        <v>380</v>
      </c>
      <c r="E3115" s="721">
        <f t="shared" ca="1" si="211"/>
        <v>2</v>
      </c>
      <c r="F3115" s="721">
        <f t="shared" ca="1" si="212"/>
        <v>72</v>
      </c>
      <c r="G3115" s="721"/>
      <c r="H3115" s="726" t="str">
        <f t="shared" ca="1" si="208"/>
        <v/>
      </c>
      <c r="I3115" s="726" t="str">
        <f t="shared" ca="1" si="209"/>
        <v/>
      </c>
    </row>
    <row r="3116" spans="1:9" x14ac:dyDescent="0.35">
      <c r="A3116" s="721" t="b">
        <f t="shared" ca="1" si="207"/>
        <v>0</v>
      </c>
      <c r="B3116" s="732" t="str">
        <f ca="1">IF(COUNTA(G$2253:G3115)=1,"",OFFSET(B3116,-COUNTA(G$2253:G3115)+1,0))</f>
        <v>a1b1R000008yMmFQAU</v>
      </c>
      <c r="C3116" s="734">
        <f ca="1">IF(COUNTA(G$2253:G3115)=1,"",OFFSET(C3116,-COUNTA(G$2253:G3115)+1,0))</f>
        <v>64</v>
      </c>
      <c r="D3116" s="721">
        <f t="shared" si="210"/>
        <v>381</v>
      </c>
      <c r="E3116" s="721">
        <f t="shared" ca="1" si="211"/>
        <v>3</v>
      </c>
      <c r="F3116" s="721">
        <f t="shared" ca="1" si="212"/>
        <v>72</v>
      </c>
      <c r="G3116" s="721"/>
      <c r="H3116" s="726" t="str">
        <f t="shared" ca="1" si="208"/>
        <v/>
      </c>
      <c r="I3116" s="726" t="str">
        <f t="shared" ca="1" si="209"/>
        <v/>
      </c>
    </row>
    <row r="3117" spans="1:9" x14ac:dyDescent="0.35">
      <c r="A3117" s="721" t="b">
        <f t="shared" ca="1" si="207"/>
        <v>0</v>
      </c>
      <c r="B3117" s="732" t="str">
        <f ca="1">IF(COUNTA(G$2253:G3116)=1,"",OFFSET(B3117,-COUNTA(G$2253:G3116)+1,0))</f>
        <v>a1b1R000008yMnXQAU</v>
      </c>
      <c r="C3117" s="734">
        <f ca="1">IF(COUNTA(G$2253:G3116)=1,"",OFFSET(C3117,-COUNTA(G$2253:G3116)+1,0))</f>
        <v>64</v>
      </c>
      <c r="D3117" s="721">
        <f t="shared" si="210"/>
        <v>382</v>
      </c>
      <c r="E3117" s="721">
        <f t="shared" ca="1" si="211"/>
        <v>4</v>
      </c>
      <c r="F3117" s="721">
        <f t="shared" ca="1" si="212"/>
        <v>72</v>
      </c>
      <c r="G3117" s="721"/>
      <c r="H3117" s="726" t="str">
        <f t="shared" ca="1" si="208"/>
        <v/>
      </c>
      <c r="I3117" s="726" t="str">
        <f t="shared" ca="1" si="209"/>
        <v/>
      </c>
    </row>
    <row r="3118" spans="1:9" x14ac:dyDescent="0.35">
      <c r="A3118" s="721" t="b">
        <f t="shared" ca="1" si="207"/>
        <v>0</v>
      </c>
      <c r="B3118" s="732" t="str">
        <f ca="1">IF(COUNTA(G$2253:G3117)=1,"",OFFSET(B3118,-COUNTA(G$2253:G3117)+1,0))</f>
        <v>a1b1R000008yMopQAE</v>
      </c>
      <c r="C3118" s="734">
        <f ca="1">IF(COUNTA(G$2253:G3117)=1,"",OFFSET(C3118,-COUNTA(G$2253:G3117)+1,0))</f>
        <v>64</v>
      </c>
      <c r="D3118" s="721">
        <f t="shared" si="210"/>
        <v>383</v>
      </c>
      <c r="E3118" s="721">
        <f t="shared" ca="1" si="211"/>
        <v>5</v>
      </c>
      <c r="F3118" s="721">
        <f t="shared" ca="1" si="212"/>
        <v>72</v>
      </c>
      <c r="G3118" s="721"/>
      <c r="H3118" s="726" t="str">
        <f t="shared" ca="1" si="208"/>
        <v/>
      </c>
      <c r="I3118" s="726" t="str">
        <f t="shared" ca="1" si="209"/>
        <v/>
      </c>
    </row>
    <row r="3119" spans="1:9" x14ac:dyDescent="0.35">
      <c r="A3119" s="721" t="b">
        <f t="shared" ca="1" si="207"/>
        <v>0</v>
      </c>
      <c r="B3119" s="732" t="str">
        <f ca="1">IF(COUNTA(G$2253:G3118)=1,"",OFFSET(B3119,-COUNTA(G$2253:G3118)+1,0))</f>
        <v>a1b1R000008yMq7QAE</v>
      </c>
      <c r="C3119" s="734">
        <f ca="1">IF(COUNTA(G$2253:G3118)=1,"",OFFSET(C3119,-COUNTA(G$2253:G3118)+1,0))</f>
        <v>64</v>
      </c>
      <c r="D3119" s="721">
        <f t="shared" si="210"/>
        <v>384</v>
      </c>
      <c r="E3119" s="721">
        <f t="shared" ca="1" si="211"/>
        <v>6</v>
      </c>
      <c r="F3119" s="721">
        <f t="shared" ca="1" si="212"/>
        <v>72</v>
      </c>
      <c r="G3119" s="721"/>
      <c r="H3119" s="726" t="str">
        <f t="shared" ca="1" si="208"/>
        <v/>
      </c>
      <c r="I3119" s="726" t="str">
        <f t="shared" ca="1" si="209"/>
        <v/>
      </c>
    </row>
    <row r="3120" spans="1:9" x14ac:dyDescent="0.35">
      <c r="A3120" s="721" t="b">
        <f t="shared" ref="A3120:A3183" ca="1" si="213">IF(OR(H3120&lt;&gt;"",I3120&lt;&gt;""),TRUE,FALSE)</f>
        <v>0</v>
      </c>
      <c r="B3120" s="732" t="str">
        <f ca="1">IF(COUNTA(G$2253:G3119)=1,"",OFFSET(B3120,-COUNTA(G$2253:G3119)+1,0))</f>
        <v>a1b1R000008yMjgQAE</v>
      </c>
      <c r="C3120" s="734">
        <f ca="1">IF(COUNTA(G$2253:G3119)=1,"",OFFSET(C3120,-COUNTA(G$2253:G3119)+1,0))</f>
        <v>65</v>
      </c>
      <c r="D3120" s="721">
        <f t="shared" si="210"/>
        <v>385</v>
      </c>
      <c r="E3120" s="721">
        <f t="shared" ca="1" si="211"/>
        <v>1</v>
      </c>
      <c r="F3120" s="721">
        <f t="shared" ca="1" si="212"/>
        <v>73</v>
      </c>
      <c r="G3120" s="721"/>
      <c r="H3120" s="726" t="str">
        <f t="shared" ref="H3120:H3183" ca="1" si="214">CHOOSE(E3120,IFERROR(IF(INDIRECT("'WPTM - Section F'!I"&amp;F3120)=0,"",INDIRECT("'WPTM - Section F'!I"&amp;$F3120)),""),IFERROR(IF(INDIRECT("'WPTM - Section F'!K"&amp;F3120)=0,"",INDIRECT("'WPTM - Section F'!K"&amp;$F3120)),""),IFERROR(IF(INDIRECT("'WPTM - Section F'!M"&amp;F3120)=0,"",INDIRECT("'WPTM - Section F'!M"&amp;$F3120)),""),IFERROR(IF(INDIRECT("'WPTM - Section F'!O"&amp;F3120)=0,"",INDIRECT("'WPTM - Section F'!O"&amp;$F3120)),""),IFERROR(IF(INDIRECT("'WPTM - Section F'!Q"&amp;F3120)=0,"",INDIRECT("'WPTM - Section F'!Q"&amp;$F3120)),""),IFERROR(IF(INDIRECT("'WPTM - Section F'!S"&amp;F3120)=0,"",INDIRECT("'WPTM - Section F'!S"&amp;$F3120)),""),IFERROR(IF(INDIRECT("'WPTM - Section F'!U"&amp;F3120)=0,"",INDIRECT("'WPTM - Section F'!U"&amp;$F3120)),""),IFERROR(IF(INDIRECT("'WPTM - Section F'!W"&amp;F3120)=0,"",INDIRECT("'WPTM - Section F'!W"&amp;$F3120)),""))</f>
        <v/>
      </c>
      <c r="I3120" s="726" t="str">
        <f t="shared" ref="I3120:I3183" ca="1" si="215">CHOOSE(E3120,IFERROR(IF(INDIRECT("'WPTM - Section F'!H"&amp;F3120)=0,"",INDIRECT("'WPTM - Section F'!H"&amp;$F3120)),""),IFERROR(IF(INDIRECT("'WPTM - Section F'!J"&amp;F3120)=0,"",INDIRECT("'WPTM - Section F'!J"&amp;$F3120)),""),IFERROR(IF(INDIRECT("'WPTM - Section F'!L"&amp;F3120)=0,"",INDIRECT("'WPTM - Section F'!L"&amp;$F3120)),""),IFERROR(IF(INDIRECT("'WPTM - Section F'!N"&amp;F3120)=0,"",INDIRECT("'WPTM - Section F'!N"&amp;$F3120)),""),IFERROR(IF(INDIRECT("'WPTM - Section F'!P"&amp;F3120)=0,"",INDIRECT("'WPTM - Section F'!P"&amp;$F3120)),""),IFERROR(IF(INDIRECT("'WPTM - Section F'!R"&amp;F3120)=0,"",INDIRECT("'WPTM - Section F'!R"&amp;$F3120)),""),IFERROR(IF(INDIRECT("'WPTM - Section F'!T"&amp;F3120)=0,"",INDIRECT("'WPTM - Section F'!T"&amp;$F3120)),""),IFERROR(IF(INDIRECT("'WPTM - Section F'!V"&amp;F3120)=0,"",INDIRECT("'WPTM - Section F'!V"&amp;$F3120)),""),)</f>
        <v/>
      </c>
    </row>
    <row r="3121" spans="1:9" x14ac:dyDescent="0.35">
      <c r="A3121" s="721" t="b">
        <f t="shared" ca="1" si="213"/>
        <v>0</v>
      </c>
      <c r="B3121" s="732" t="str">
        <f ca="1">IF(COUNTA(G$2253:G3120)=1,"",OFFSET(B3121,-COUNTA(G$2253:G3120)+1,0))</f>
        <v>a1b1R000008yMkyQAE</v>
      </c>
      <c r="C3121" s="734">
        <f ca="1">IF(COUNTA(G$2253:G3120)=1,"",OFFSET(C3121,-COUNTA(G$2253:G3120)+1,0))</f>
        <v>65</v>
      </c>
      <c r="D3121" s="721">
        <f t="shared" si="210"/>
        <v>386</v>
      </c>
      <c r="E3121" s="721">
        <f t="shared" ca="1" si="211"/>
        <v>2</v>
      </c>
      <c r="F3121" s="721">
        <f t="shared" ca="1" si="212"/>
        <v>73</v>
      </c>
      <c r="G3121" s="721"/>
      <c r="H3121" s="726" t="str">
        <f t="shared" ca="1" si="214"/>
        <v/>
      </c>
      <c r="I3121" s="726" t="str">
        <f t="shared" ca="1" si="215"/>
        <v/>
      </c>
    </row>
    <row r="3122" spans="1:9" x14ac:dyDescent="0.35">
      <c r="A3122" s="721" t="b">
        <f t="shared" ca="1" si="213"/>
        <v>0</v>
      </c>
      <c r="B3122" s="732" t="str">
        <f ca="1">IF(COUNTA(G$2253:G3121)=1,"",OFFSET(B3122,-COUNTA(G$2253:G3121)+1,0))</f>
        <v>a1b1R000008yMmGQAU</v>
      </c>
      <c r="C3122" s="734">
        <f ca="1">IF(COUNTA(G$2253:G3121)=1,"",OFFSET(C3122,-COUNTA(G$2253:G3121)+1,0))</f>
        <v>65</v>
      </c>
      <c r="D3122" s="721">
        <f t="shared" si="210"/>
        <v>387</v>
      </c>
      <c r="E3122" s="721">
        <f t="shared" ca="1" si="211"/>
        <v>3</v>
      </c>
      <c r="F3122" s="721">
        <f t="shared" ca="1" si="212"/>
        <v>73</v>
      </c>
      <c r="G3122" s="721"/>
      <c r="H3122" s="726" t="str">
        <f t="shared" ca="1" si="214"/>
        <v/>
      </c>
      <c r="I3122" s="726" t="str">
        <f t="shared" ca="1" si="215"/>
        <v/>
      </c>
    </row>
    <row r="3123" spans="1:9" x14ac:dyDescent="0.35">
      <c r="A3123" s="721" t="b">
        <f t="shared" ca="1" si="213"/>
        <v>0</v>
      </c>
      <c r="B3123" s="732" t="str">
        <f ca="1">IF(COUNTA(G$2253:G3122)=1,"",OFFSET(B3123,-COUNTA(G$2253:G3122)+1,0))</f>
        <v>a1b1R000008yMnYQAU</v>
      </c>
      <c r="C3123" s="734">
        <f ca="1">IF(COUNTA(G$2253:G3122)=1,"",OFFSET(C3123,-COUNTA(G$2253:G3122)+1,0))</f>
        <v>65</v>
      </c>
      <c r="D3123" s="721">
        <f t="shared" si="210"/>
        <v>388</v>
      </c>
      <c r="E3123" s="721">
        <f t="shared" ca="1" si="211"/>
        <v>4</v>
      </c>
      <c r="F3123" s="721">
        <f t="shared" ca="1" si="212"/>
        <v>73</v>
      </c>
      <c r="G3123" s="721"/>
      <c r="H3123" s="726" t="str">
        <f t="shared" ca="1" si="214"/>
        <v/>
      </c>
      <c r="I3123" s="726" t="str">
        <f t="shared" ca="1" si="215"/>
        <v/>
      </c>
    </row>
    <row r="3124" spans="1:9" x14ac:dyDescent="0.35">
      <c r="A3124" s="721" t="b">
        <f t="shared" ca="1" si="213"/>
        <v>0</v>
      </c>
      <c r="B3124" s="732" t="str">
        <f ca="1">IF(COUNTA(G$2253:G3123)=1,"",OFFSET(B3124,-COUNTA(G$2253:G3123)+1,0))</f>
        <v>a1b1R000008yMoqQAE</v>
      </c>
      <c r="C3124" s="734">
        <f ca="1">IF(COUNTA(G$2253:G3123)=1,"",OFFSET(C3124,-COUNTA(G$2253:G3123)+1,0))</f>
        <v>65</v>
      </c>
      <c r="D3124" s="721">
        <f t="shared" si="210"/>
        <v>389</v>
      </c>
      <c r="E3124" s="721">
        <f t="shared" ca="1" si="211"/>
        <v>5</v>
      </c>
      <c r="F3124" s="721">
        <f t="shared" ca="1" si="212"/>
        <v>73</v>
      </c>
      <c r="G3124" s="721"/>
      <c r="H3124" s="726" t="str">
        <f t="shared" ca="1" si="214"/>
        <v/>
      </c>
      <c r="I3124" s="726" t="str">
        <f t="shared" ca="1" si="215"/>
        <v/>
      </c>
    </row>
    <row r="3125" spans="1:9" x14ac:dyDescent="0.35">
      <c r="A3125" s="721" t="b">
        <f t="shared" ca="1" si="213"/>
        <v>0</v>
      </c>
      <c r="B3125" s="732" t="str">
        <f ca="1">IF(COUNTA(G$2253:G3124)=1,"",OFFSET(B3125,-COUNTA(G$2253:G3124)+1,0))</f>
        <v>a1b1R000008yMq8QAE</v>
      </c>
      <c r="C3125" s="734">
        <f ca="1">IF(COUNTA(G$2253:G3124)=1,"",OFFSET(C3125,-COUNTA(G$2253:G3124)+1,0))</f>
        <v>65</v>
      </c>
      <c r="D3125" s="721">
        <f t="shared" si="210"/>
        <v>390</v>
      </c>
      <c r="E3125" s="721">
        <f t="shared" ca="1" si="211"/>
        <v>6</v>
      </c>
      <c r="F3125" s="721">
        <f t="shared" ca="1" si="212"/>
        <v>73</v>
      </c>
      <c r="G3125" s="721"/>
      <c r="H3125" s="726" t="str">
        <f t="shared" ca="1" si="214"/>
        <v/>
      </c>
      <c r="I3125" s="726" t="str">
        <f t="shared" ca="1" si="215"/>
        <v/>
      </c>
    </row>
    <row r="3126" spans="1:9" x14ac:dyDescent="0.35">
      <c r="A3126" s="721" t="b">
        <f t="shared" ca="1" si="213"/>
        <v>0</v>
      </c>
      <c r="B3126" s="732" t="str">
        <f ca="1">IF(COUNTA(G$2253:G3125)=1,"",OFFSET(B3126,-COUNTA(G$2253:G3125)+1,0))</f>
        <v>a1b1R000008yMjhQAE</v>
      </c>
      <c r="C3126" s="734">
        <f ca="1">IF(COUNTA(G$2253:G3125)=1,"",OFFSET(C3126,-COUNTA(G$2253:G3125)+1,0))</f>
        <v>66</v>
      </c>
      <c r="D3126" s="721">
        <f t="shared" si="210"/>
        <v>391</v>
      </c>
      <c r="E3126" s="721">
        <f t="shared" ca="1" si="211"/>
        <v>1</v>
      </c>
      <c r="F3126" s="721">
        <f t="shared" ca="1" si="212"/>
        <v>74</v>
      </c>
      <c r="G3126" s="721"/>
      <c r="H3126" s="726" t="str">
        <f t="shared" ca="1" si="214"/>
        <v/>
      </c>
      <c r="I3126" s="726" t="str">
        <f t="shared" ca="1" si="215"/>
        <v/>
      </c>
    </row>
    <row r="3127" spans="1:9" x14ac:dyDescent="0.35">
      <c r="A3127" s="721" t="b">
        <f t="shared" ca="1" si="213"/>
        <v>0</v>
      </c>
      <c r="B3127" s="732" t="str">
        <f ca="1">IF(COUNTA(G$2253:G3126)=1,"",OFFSET(B3127,-COUNTA(G$2253:G3126)+1,0))</f>
        <v>a1b1R000008yMkzQAE</v>
      </c>
      <c r="C3127" s="734">
        <f ca="1">IF(COUNTA(G$2253:G3126)=1,"",OFFSET(C3127,-COUNTA(G$2253:G3126)+1,0))</f>
        <v>66</v>
      </c>
      <c r="D3127" s="721">
        <f t="shared" si="210"/>
        <v>392</v>
      </c>
      <c r="E3127" s="721">
        <f t="shared" ca="1" si="211"/>
        <v>2</v>
      </c>
      <c r="F3127" s="721">
        <f t="shared" ca="1" si="212"/>
        <v>74</v>
      </c>
      <c r="G3127" s="721"/>
      <c r="H3127" s="726" t="str">
        <f t="shared" ca="1" si="214"/>
        <v/>
      </c>
      <c r="I3127" s="726" t="str">
        <f t="shared" ca="1" si="215"/>
        <v/>
      </c>
    </row>
    <row r="3128" spans="1:9" x14ac:dyDescent="0.35">
      <c r="A3128" s="721" t="b">
        <f t="shared" ca="1" si="213"/>
        <v>0</v>
      </c>
      <c r="B3128" s="732" t="str">
        <f ca="1">IF(COUNTA(G$2253:G3127)=1,"",OFFSET(B3128,-COUNTA(G$2253:G3127)+1,0))</f>
        <v>a1b1R000008yMmHQAU</v>
      </c>
      <c r="C3128" s="734">
        <f ca="1">IF(COUNTA(G$2253:G3127)=1,"",OFFSET(C3128,-COUNTA(G$2253:G3127)+1,0))</f>
        <v>66</v>
      </c>
      <c r="D3128" s="721">
        <f t="shared" si="210"/>
        <v>393</v>
      </c>
      <c r="E3128" s="721">
        <f t="shared" ca="1" si="211"/>
        <v>3</v>
      </c>
      <c r="F3128" s="721">
        <f t="shared" ca="1" si="212"/>
        <v>74</v>
      </c>
      <c r="G3128" s="721"/>
      <c r="H3128" s="726" t="str">
        <f t="shared" ca="1" si="214"/>
        <v/>
      </c>
      <c r="I3128" s="726" t="str">
        <f t="shared" ca="1" si="215"/>
        <v/>
      </c>
    </row>
    <row r="3129" spans="1:9" x14ac:dyDescent="0.35">
      <c r="A3129" s="721" t="b">
        <f t="shared" ca="1" si="213"/>
        <v>0</v>
      </c>
      <c r="B3129" s="732" t="str">
        <f ca="1">IF(COUNTA(G$2253:G3128)=1,"",OFFSET(B3129,-COUNTA(G$2253:G3128)+1,0))</f>
        <v>a1b1R000008yMnZQAU</v>
      </c>
      <c r="C3129" s="734">
        <f ca="1">IF(COUNTA(G$2253:G3128)=1,"",OFFSET(C3129,-COUNTA(G$2253:G3128)+1,0))</f>
        <v>66</v>
      </c>
      <c r="D3129" s="721">
        <f t="shared" si="210"/>
        <v>394</v>
      </c>
      <c r="E3129" s="721">
        <f t="shared" ca="1" si="211"/>
        <v>4</v>
      </c>
      <c r="F3129" s="721">
        <f t="shared" ca="1" si="212"/>
        <v>74</v>
      </c>
      <c r="G3129" s="721"/>
      <c r="H3129" s="726" t="str">
        <f t="shared" ca="1" si="214"/>
        <v/>
      </c>
      <c r="I3129" s="726" t="str">
        <f t="shared" ca="1" si="215"/>
        <v/>
      </c>
    </row>
    <row r="3130" spans="1:9" x14ac:dyDescent="0.35">
      <c r="A3130" s="721" t="b">
        <f t="shared" ca="1" si="213"/>
        <v>0</v>
      </c>
      <c r="B3130" s="732" t="str">
        <f ca="1">IF(COUNTA(G$2253:G3129)=1,"",OFFSET(B3130,-COUNTA(G$2253:G3129)+1,0))</f>
        <v>a1b1R000008yMorQAE</v>
      </c>
      <c r="C3130" s="734">
        <f ca="1">IF(COUNTA(G$2253:G3129)=1,"",OFFSET(C3130,-COUNTA(G$2253:G3129)+1,0))</f>
        <v>66</v>
      </c>
      <c r="D3130" s="721">
        <f t="shared" si="210"/>
        <v>395</v>
      </c>
      <c r="E3130" s="721">
        <f t="shared" ca="1" si="211"/>
        <v>5</v>
      </c>
      <c r="F3130" s="721">
        <f t="shared" ca="1" si="212"/>
        <v>74</v>
      </c>
      <c r="G3130" s="721"/>
      <c r="H3130" s="726" t="str">
        <f t="shared" ca="1" si="214"/>
        <v/>
      </c>
      <c r="I3130" s="726" t="str">
        <f t="shared" ca="1" si="215"/>
        <v/>
      </c>
    </row>
    <row r="3131" spans="1:9" x14ac:dyDescent="0.35">
      <c r="A3131" s="721" t="b">
        <f t="shared" ca="1" si="213"/>
        <v>0</v>
      </c>
      <c r="B3131" s="732" t="str">
        <f ca="1">IF(COUNTA(G$2253:G3130)=1,"",OFFSET(B3131,-COUNTA(G$2253:G3130)+1,0))</f>
        <v>a1b1R000008yMq9QAE</v>
      </c>
      <c r="C3131" s="734">
        <f ca="1">IF(COUNTA(G$2253:G3130)=1,"",OFFSET(C3131,-COUNTA(G$2253:G3130)+1,0))</f>
        <v>66</v>
      </c>
      <c r="D3131" s="721">
        <f t="shared" si="210"/>
        <v>396</v>
      </c>
      <c r="E3131" s="721">
        <f t="shared" ca="1" si="211"/>
        <v>6</v>
      </c>
      <c r="F3131" s="721">
        <f t="shared" ca="1" si="212"/>
        <v>74</v>
      </c>
      <c r="G3131" s="721"/>
      <c r="H3131" s="726" t="str">
        <f t="shared" ca="1" si="214"/>
        <v/>
      </c>
      <c r="I3131" s="726" t="str">
        <f t="shared" ca="1" si="215"/>
        <v/>
      </c>
    </row>
    <row r="3132" spans="1:9" x14ac:dyDescent="0.35">
      <c r="A3132" s="721" t="b">
        <f t="shared" ca="1" si="213"/>
        <v>0</v>
      </c>
      <c r="B3132" s="732" t="str">
        <f ca="1">IF(COUNTA(G$2253:G3131)=1,"",OFFSET(B3132,-COUNTA(G$2253:G3131)+1,0))</f>
        <v>a1b1R000008yMjiQAE</v>
      </c>
      <c r="C3132" s="734">
        <f ca="1">IF(COUNTA(G$2253:G3131)=1,"",OFFSET(C3132,-COUNTA(G$2253:G3131)+1,0))</f>
        <v>67</v>
      </c>
      <c r="D3132" s="721">
        <f t="shared" si="210"/>
        <v>397</v>
      </c>
      <c r="E3132" s="721">
        <f t="shared" ca="1" si="211"/>
        <v>1</v>
      </c>
      <c r="F3132" s="721">
        <f t="shared" ca="1" si="212"/>
        <v>75</v>
      </c>
      <c r="G3132" s="721"/>
      <c r="H3132" s="726" t="str">
        <f t="shared" ca="1" si="214"/>
        <v/>
      </c>
      <c r="I3132" s="726" t="str">
        <f t="shared" ca="1" si="215"/>
        <v/>
      </c>
    </row>
    <row r="3133" spans="1:9" x14ac:dyDescent="0.35">
      <c r="A3133" s="721" t="b">
        <f t="shared" ca="1" si="213"/>
        <v>0</v>
      </c>
      <c r="B3133" s="732" t="str">
        <f ca="1">IF(COUNTA(G$2253:G3132)=1,"",OFFSET(B3133,-COUNTA(G$2253:G3132)+1,0))</f>
        <v>a1b1R000008yMl0QAE</v>
      </c>
      <c r="C3133" s="734">
        <f ca="1">IF(COUNTA(G$2253:G3132)=1,"",OFFSET(C3133,-COUNTA(G$2253:G3132)+1,0))</f>
        <v>67</v>
      </c>
      <c r="D3133" s="721">
        <f t="shared" si="210"/>
        <v>398</v>
      </c>
      <c r="E3133" s="721">
        <f t="shared" ca="1" si="211"/>
        <v>2</v>
      </c>
      <c r="F3133" s="721">
        <f t="shared" ca="1" si="212"/>
        <v>75</v>
      </c>
      <c r="G3133" s="721"/>
      <c r="H3133" s="726" t="str">
        <f t="shared" ca="1" si="214"/>
        <v/>
      </c>
      <c r="I3133" s="726" t="str">
        <f t="shared" ca="1" si="215"/>
        <v/>
      </c>
    </row>
    <row r="3134" spans="1:9" x14ac:dyDescent="0.35">
      <c r="A3134" s="721" t="b">
        <f t="shared" ca="1" si="213"/>
        <v>0</v>
      </c>
      <c r="B3134" s="732" t="str">
        <f ca="1">IF(COUNTA(G$2253:G3133)=1,"",OFFSET(B3134,-COUNTA(G$2253:G3133)+1,0))</f>
        <v>a1b1R000008yMmIQAU</v>
      </c>
      <c r="C3134" s="734">
        <f ca="1">IF(COUNTA(G$2253:G3133)=1,"",OFFSET(C3134,-COUNTA(G$2253:G3133)+1,0))</f>
        <v>67</v>
      </c>
      <c r="D3134" s="721">
        <f t="shared" si="210"/>
        <v>399</v>
      </c>
      <c r="E3134" s="721">
        <f t="shared" ca="1" si="211"/>
        <v>3</v>
      </c>
      <c r="F3134" s="721">
        <f t="shared" ca="1" si="212"/>
        <v>75</v>
      </c>
      <c r="G3134" s="721"/>
      <c r="H3134" s="726" t="str">
        <f t="shared" ca="1" si="214"/>
        <v/>
      </c>
      <c r="I3134" s="726" t="str">
        <f t="shared" ca="1" si="215"/>
        <v/>
      </c>
    </row>
    <row r="3135" spans="1:9" x14ac:dyDescent="0.35">
      <c r="A3135" s="721" t="b">
        <f t="shared" ca="1" si="213"/>
        <v>0</v>
      </c>
      <c r="B3135" s="732" t="str">
        <f ca="1">IF(COUNTA(G$2253:G3134)=1,"",OFFSET(B3135,-COUNTA(G$2253:G3134)+1,0))</f>
        <v>a1b1R000008yMnaQAE</v>
      </c>
      <c r="C3135" s="734">
        <f ca="1">IF(COUNTA(G$2253:G3134)=1,"",OFFSET(C3135,-COUNTA(G$2253:G3134)+1,0))</f>
        <v>67</v>
      </c>
      <c r="D3135" s="721">
        <f t="shared" si="210"/>
        <v>400</v>
      </c>
      <c r="E3135" s="721">
        <f t="shared" ca="1" si="211"/>
        <v>4</v>
      </c>
      <c r="F3135" s="721">
        <f t="shared" ca="1" si="212"/>
        <v>75</v>
      </c>
      <c r="G3135" s="721"/>
      <c r="H3135" s="726" t="str">
        <f t="shared" ca="1" si="214"/>
        <v/>
      </c>
      <c r="I3135" s="726" t="str">
        <f t="shared" ca="1" si="215"/>
        <v/>
      </c>
    </row>
    <row r="3136" spans="1:9" x14ac:dyDescent="0.35">
      <c r="A3136" s="721" t="b">
        <f t="shared" ca="1" si="213"/>
        <v>0</v>
      </c>
      <c r="B3136" s="732" t="str">
        <f ca="1">IF(COUNTA(G$2253:G3135)=1,"",OFFSET(B3136,-COUNTA(G$2253:G3135)+1,0))</f>
        <v>a1b1R000008yMosQAE</v>
      </c>
      <c r="C3136" s="734">
        <f ca="1">IF(COUNTA(G$2253:G3135)=1,"",OFFSET(C3136,-COUNTA(G$2253:G3135)+1,0))</f>
        <v>67</v>
      </c>
      <c r="D3136" s="721">
        <f t="shared" si="210"/>
        <v>401</v>
      </c>
      <c r="E3136" s="721">
        <f t="shared" ca="1" si="211"/>
        <v>5</v>
      </c>
      <c r="F3136" s="721">
        <f t="shared" ca="1" si="212"/>
        <v>75</v>
      </c>
      <c r="G3136" s="721"/>
      <c r="H3136" s="726" t="str">
        <f t="shared" ca="1" si="214"/>
        <v/>
      </c>
      <c r="I3136" s="726" t="str">
        <f t="shared" ca="1" si="215"/>
        <v/>
      </c>
    </row>
    <row r="3137" spans="1:9" x14ac:dyDescent="0.35">
      <c r="A3137" s="721" t="b">
        <f t="shared" ca="1" si="213"/>
        <v>0</v>
      </c>
      <c r="B3137" s="732" t="str">
        <f ca="1">IF(COUNTA(G$2253:G3136)=1,"",OFFSET(B3137,-COUNTA(G$2253:G3136)+1,0))</f>
        <v>a1b1R000008yMqAQAU</v>
      </c>
      <c r="C3137" s="734">
        <f ca="1">IF(COUNTA(G$2253:G3136)=1,"",OFFSET(C3137,-COUNTA(G$2253:G3136)+1,0))</f>
        <v>67</v>
      </c>
      <c r="D3137" s="721">
        <f t="shared" si="210"/>
        <v>402</v>
      </c>
      <c r="E3137" s="721">
        <f t="shared" ca="1" si="211"/>
        <v>6</v>
      </c>
      <c r="F3137" s="721">
        <f t="shared" ca="1" si="212"/>
        <v>75</v>
      </c>
      <c r="G3137" s="721"/>
      <c r="H3137" s="726" t="str">
        <f t="shared" ca="1" si="214"/>
        <v/>
      </c>
      <c r="I3137" s="726" t="str">
        <f t="shared" ca="1" si="215"/>
        <v/>
      </c>
    </row>
    <row r="3138" spans="1:9" x14ac:dyDescent="0.35">
      <c r="A3138" s="721" t="b">
        <f t="shared" ca="1" si="213"/>
        <v>0</v>
      </c>
      <c r="B3138" s="732" t="str">
        <f ca="1">IF(COUNTA(G$2253:G3137)=1,"",OFFSET(B3138,-COUNTA(G$2253:G3137)+1,0))</f>
        <v>a1b1R000008yMjjQAE</v>
      </c>
      <c r="C3138" s="734">
        <f ca="1">IF(COUNTA(G$2253:G3137)=1,"",OFFSET(C3138,-COUNTA(G$2253:G3137)+1,0))</f>
        <v>68</v>
      </c>
      <c r="D3138" s="721">
        <f t="shared" si="210"/>
        <v>403</v>
      </c>
      <c r="E3138" s="721">
        <f t="shared" ca="1" si="211"/>
        <v>1</v>
      </c>
      <c r="F3138" s="721">
        <f t="shared" ca="1" si="212"/>
        <v>76</v>
      </c>
      <c r="G3138" s="721"/>
      <c r="H3138" s="726" t="str">
        <f t="shared" ca="1" si="214"/>
        <v/>
      </c>
      <c r="I3138" s="726" t="str">
        <f t="shared" ca="1" si="215"/>
        <v/>
      </c>
    </row>
    <row r="3139" spans="1:9" x14ac:dyDescent="0.35">
      <c r="A3139" s="721" t="b">
        <f t="shared" ca="1" si="213"/>
        <v>0</v>
      </c>
      <c r="B3139" s="732" t="str">
        <f ca="1">IF(COUNTA(G$2253:G3138)=1,"",OFFSET(B3139,-COUNTA(G$2253:G3138)+1,0))</f>
        <v>a1b1R000008yMl1QAE</v>
      </c>
      <c r="C3139" s="734">
        <f ca="1">IF(COUNTA(G$2253:G3138)=1,"",OFFSET(C3139,-COUNTA(G$2253:G3138)+1,0))</f>
        <v>68</v>
      </c>
      <c r="D3139" s="721">
        <f t="shared" si="210"/>
        <v>404</v>
      </c>
      <c r="E3139" s="721">
        <f t="shared" ca="1" si="211"/>
        <v>2</v>
      </c>
      <c r="F3139" s="721">
        <f t="shared" ca="1" si="212"/>
        <v>76</v>
      </c>
      <c r="G3139" s="721"/>
      <c r="H3139" s="726" t="str">
        <f t="shared" ca="1" si="214"/>
        <v/>
      </c>
      <c r="I3139" s="726" t="str">
        <f t="shared" ca="1" si="215"/>
        <v/>
      </c>
    </row>
    <row r="3140" spans="1:9" x14ac:dyDescent="0.35">
      <c r="A3140" s="721" t="b">
        <f t="shared" ca="1" si="213"/>
        <v>0</v>
      </c>
      <c r="B3140" s="732" t="str">
        <f ca="1">IF(COUNTA(G$2253:G3139)=1,"",OFFSET(B3140,-COUNTA(G$2253:G3139)+1,0))</f>
        <v>a1b1R000008yMmJQAU</v>
      </c>
      <c r="C3140" s="734">
        <f ca="1">IF(COUNTA(G$2253:G3139)=1,"",OFFSET(C3140,-COUNTA(G$2253:G3139)+1,0))</f>
        <v>68</v>
      </c>
      <c r="D3140" s="721">
        <f t="shared" si="210"/>
        <v>405</v>
      </c>
      <c r="E3140" s="721">
        <f t="shared" ca="1" si="211"/>
        <v>3</v>
      </c>
      <c r="F3140" s="721">
        <f t="shared" ca="1" si="212"/>
        <v>76</v>
      </c>
      <c r="G3140" s="721"/>
      <c r="H3140" s="726" t="str">
        <f t="shared" ca="1" si="214"/>
        <v/>
      </c>
      <c r="I3140" s="726" t="str">
        <f t="shared" ca="1" si="215"/>
        <v/>
      </c>
    </row>
    <row r="3141" spans="1:9" x14ac:dyDescent="0.35">
      <c r="A3141" s="721" t="b">
        <f t="shared" ca="1" si="213"/>
        <v>0</v>
      </c>
      <c r="B3141" s="732" t="str">
        <f ca="1">IF(COUNTA(G$2253:G3140)=1,"",OFFSET(B3141,-COUNTA(G$2253:G3140)+1,0))</f>
        <v>a1b1R000008yMnbQAE</v>
      </c>
      <c r="C3141" s="734">
        <f ca="1">IF(COUNTA(G$2253:G3140)=1,"",OFFSET(C3141,-COUNTA(G$2253:G3140)+1,0))</f>
        <v>68</v>
      </c>
      <c r="D3141" s="721">
        <f t="shared" si="210"/>
        <v>406</v>
      </c>
      <c r="E3141" s="721">
        <f t="shared" ca="1" si="211"/>
        <v>4</v>
      </c>
      <c r="F3141" s="721">
        <f t="shared" ca="1" si="212"/>
        <v>76</v>
      </c>
      <c r="G3141" s="721"/>
      <c r="H3141" s="726" t="str">
        <f t="shared" ca="1" si="214"/>
        <v/>
      </c>
      <c r="I3141" s="726" t="str">
        <f t="shared" ca="1" si="215"/>
        <v/>
      </c>
    </row>
    <row r="3142" spans="1:9" x14ac:dyDescent="0.35">
      <c r="A3142" s="721" t="b">
        <f t="shared" ca="1" si="213"/>
        <v>0</v>
      </c>
      <c r="B3142" s="732" t="str">
        <f ca="1">IF(COUNTA(G$2253:G3141)=1,"",OFFSET(B3142,-COUNTA(G$2253:G3141)+1,0))</f>
        <v>a1b1R000008yMotQAE</v>
      </c>
      <c r="C3142" s="734">
        <f ca="1">IF(COUNTA(G$2253:G3141)=1,"",OFFSET(C3142,-COUNTA(G$2253:G3141)+1,0))</f>
        <v>68</v>
      </c>
      <c r="D3142" s="721">
        <f t="shared" si="210"/>
        <v>407</v>
      </c>
      <c r="E3142" s="721">
        <f t="shared" ca="1" si="211"/>
        <v>5</v>
      </c>
      <c r="F3142" s="721">
        <f t="shared" ca="1" si="212"/>
        <v>76</v>
      </c>
      <c r="G3142" s="721"/>
      <c r="H3142" s="726" t="str">
        <f t="shared" ca="1" si="214"/>
        <v/>
      </c>
      <c r="I3142" s="726" t="str">
        <f t="shared" ca="1" si="215"/>
        <v/>
      </c>
    </row>
    <row r="3143" spans="1:9" x14ac:dyDescent="0.35">
      <c r="A3143" s="721" t="b">
        <f t="shared" ca="1" si="213"/>
        <v>0</v>
      </c>
      <c r="B3143" s="732" t="str">
        <f ca="1">IF(COUNTA(G$2253:G3142)=1,"",OFFSET(B3143,-COUNTA(G$2253:G3142)+1,0))</f>
        <v>a1b1R000008yMqBQAU</v>
      </c>
      <c r="C3143" s="734">
        <f ca="1">IF(COUNTA(G$2253:G3142)=1,"",OFFSET(C3143,-COUNTA(G$2253:G3142)+1,0))</f>
        <v>68</v>
      </c>
      <c r="D3143" s="721">
        <f t="shared" si="210"/>
        <v>408</v>
      </c>
      <c r="E3143" s="721">
        <f t="shared" ca="1" si="211"/>
        <v>6</v>
      </c>
      <c r="F3143" s="721">
        <f t="shared" ca="1" si="212"/>
        <v>76</v>
      </c>
      <c r="G3143" s="721"/>
      <c r="H3143" s="726" t="str">
        <f t="shared" ca="1" si="214"/>
        <v/>
      </c>
      <c r="I3143" s="726" t="str">
        <f t="shared" ca="1" si="215"/>
        <v/>
      </c>
    </row>
    <row r="3144" spans="1:9" x14ac:dyDescent="0.35">
      <c r="A3144" s="721" t="b">
        <f t="shared" ca="1" si="213"/>
        <v>0</v>
      </c>
      <c r="B3144" s="732" t="str">
        <f ca="1">IF(COUNTA(G$2253:G3143)=1,"",OFFSET(B3144,-COUNTA(G$2253:G3143)+1,0))</f>
        <v>a1b1R000008yMjkQAE</v>
      </c>
      <c r="C3144" s="734">
        <f ca="1">IF(COUNTA(G$2253:G3143)=1,"",OFFSET(C3144,-COUNTA(G$2253:G3143)+1,0))</f>
        <v>69</v>
      </c>
      <c r="D3144" s="721">
        <f t="shared" si="210"/>
        <v>409</v>
      </c>
      <c r="E3144" s="721">
        <f t="shared" ca="1" si="211"/>
        <v>1</v>
      </c>
      <c r="F3144" s="721">
        <f t="shared" ca="1" si="212"/>
        <v>77</v>
      </c>
      <c r="G3144" s="721"/>
      <c r="H3144" s="726" t="str">
        <f t="shared" ca="1" si="214"/>
        <v/>
      </c>
      <c r="I3144" s="726" t="str">
        <f t="shared" ca="1" si="215"/>
        <v/>
      </c>
    </row>
    <row r="3145" spans="1:9" x14ac:dyDescent="0.35">
      <c r="A3145" s="721" t="b">
        <f t="shared" ca="1" si="213"/>
        <v>0</v>
      </c>
      <c r="B3145" s="732" t="str">
        <f ca="1">IF(COUNTA(G$2253:G3144)=1,"",OFFSET(B3145,-COUNTA(G$2253:G3144)+1,0))</f>
        <v>a1b1R000008yMl2QAE</v>
      </c>
      <c r="C3145" s="734">
        <f ca="1">IF(COUNTA(G$2253:G3144)=1,"",OFFSET(C3145,-COUNTA(G$2253:G3144)+1,0))</f>
        <v>69</v>
      </c>
      <c r="D3145" s="721">
        <f t="shared" si="210"/>
        <v>410</v>
      </c>
      <c r="E3145" s="721">
        <f t="shared" ca="1" si="211"/>
        <v>2</v>
      </c>
      <c r="F3145" s="721">
        <f t="shared" ca="1" si="212"/>
        <v>77</v>
      </c>
      <c r="G3145" s="721"/>
      <c r="H3145" s="726" t="str">
        <f t="shared" ca="1" si="214"/>
        <v/>
      </c>
      <c r="I3145" s="726" t="str">
        <f t="shared" ca="1" si="215"/>
        <v/>
      </c>
    </row>
    <row r="3146" spans="1:9" x14ac:dyDescent="0.35">
      <c r="A3146" s="721" t="b">
        <f t="shared" ca="1" si="213"/>
        <v>0</v>
      </c>
      <c r="B3146" s="732" t="str">
        <f ca="1">IF(COUNTA(G$2253:G3145)=1,"",OFFSET(B3146,-COUNTA(G$2253:G3145)+1,0))</f>
        <v>a1b1R000008yMmKQAU</v>
      </c>
      <c r="C3146" s="734">
        <f ca="1">IF(COUNTA(G$2253:G3145)=1,"",OFFSET(C3146,-COUNTA(G$2253:G3145)+1,0))</f>
        <v>69</v>
      </c>
      <c r="D3146" s="721">
        <f t="shared" si="210"/>
        <v>411</v>
      </c>
      <c r="E3146" s="721">
        <f t="shared" ca="1" si="211"/>
        <v>3</v>
      </c>
      <c r="F3146" s="721">
        <f t="shared" ca="1" si="212"/>
        <v>77</v>
      </c>
      <c r="G3146" s="721"/>
      <c r="H3146" s="726" t="str">
        <f t="shared" ca="1" si="214"/>
        <v/>
      </c>
      <c r="I3146" s="726" t="str">
        <f t="shared" ca="1" si="215"/>
        <v/>
      </c>
    </row>
    <row r="3147" spans="1:9" x14ac:dyDescent="0.35">
      <c r="A3147" s="721" t="b">
        <f t="shared" ca="1" si="213"/>
        <v>0</v>
      </c>
      <c r="B3147" s="732" t="str">
        <f ca="1">IF(COUNTA(G$2253:G3146)=1,"",OFFSET(B3147,-COUNTA(G$2253:G3146)+1,0))</f>
        <v>a1b1R000008yMncQAE</v>
      </c>
      <c r="C3147" s="734">
        <f ca="1">IF(COUNTA(G$2253:G3146)=1,"",OFFSET(C3147,-COUNTA(G$2253:G3146)+1,0))</f>
        <v>69</v>
      </c>
      <c r="D3147" s="721">
        <f t="shared" si="210"/>
        <v>412</v>
      </c>
      <c r="E3147" s="721">
        <f t="shared" ca="1" si="211"/>
        <v>4</v>
      </c>
      <c r="F3147" s="721">
        <f t="shared" ca="1" si="212"/>
        <v>77</v>
      </c>
      <c r="G3147" s="721"/>
      <c r="H3147" s="726" t="str">
        <f t="shared" ca="1" si="214"/>
        <v/>
      </c>
      <c r="I3147" s="726" t="str">
        <f t="shared" ca="1" si="215"/>
        <v/>
      </c>
    </row>
    <row r="3148" spans="1:9" x14ac:dyDescent="0.35">
      <c r="A3148" s="721" t="b">
        <f t="shared" ca="1" si="213"/>
        <v>0</v>
      </c>
      <c r="B3148" s="732" t="str">
        <f ca="1">IF(COUNTA(G$2253:G3147)=1,"",OFFSET(B3148,-COUNTA(G$2253:G3147)+1,0))</f>
        <v>a1b1R000008yMouQAE</v>
      </c>
      <c r="C3148" s="734">
        <f ca="1">IF(COUNTA(G$2253:G3147)=1,"",OFFSET(C3148,-COUNTA(G$2253:G3147)+1,0))</f>
        <v>69</v>
      </c>
      <c r="D3148" s="721">
        <f t="shared" si="210"/>
        <v>413</v>
      </c>
      <c r="E3148" s="721">
        <f t="shared" ca="1" si="211"/>
        <v>5</v>
      </c>
      <c r="F3148" s="721">
        <f t="shared" ca="1" si="212"/>
        <v>77</v>
      </c>
      <c r="G3148" s="721"/>
      <c r="H3148" s="726" t="str">
        <f t="shared" ca="1" si="214"/>
        <v/>
      </c>
      <c r="I3148" s="726" t="str">
        <f t="shared" ca="1" si="215"/>
        <v/>
      </c>
    </row>
    <row r="3149" spans="1:9" x14ac:dyDescent="0.35">
      <c r="A3149" s="721" t="b">
        <f t="shared" ca="1" si="213"/>
        <v>0</v>
      </c>
      <c r="B3149" s="732" t="str">
        <f ca="1">IF(COUNTA(G$2253:G3148)=1,"",OFFSET(B3149,-COUNTA(G$2253:G3148)+1,0))</f>
        <v>a1b1R000008yMqCQAU</v>
      </c>
      <c r="C3149" s="734">
        <f ca="1">IF(COUNTA(G$2253:G3148)=1,"",OFFSET(C3149,-COUNTA(G$2253:G3148)+1,0))</f>
        <v>69</v>
      </c>
      <c r="D3149" s="721">
        <f t="shared" si="210"/>
        <v>414</v>
      </c>
      <c r="E3149" s="721">
        <f t="shared" ca="1" si="211"/>
        <v>6</v>
      </c>
      <c r="F3149" s="721">
        <f t="shared" ca="1" si="212"/>
        <v>77</v>
      </c>
      <c r="G3149" s="721"/>
      <c r="H3149" s="726" t="str">
        <f t="shared" ca="1" si="214"/>
        <v/>
      </c>
      <c r="I3149" s="726" t="str">
        <f t="shared" ca="1" si="215"/>
        <v/>
      </c>
    </row>
    <row r="3150" spans="1:9" x14ac:dyDescent="0.35">
      <c r="A3150" s="721" t="b">
        <f t="shared" ca="1" si="213"/>
        <v>0</v>
      </c>
      <c r="B3150" s="732" t="str">
        <f ca="1">IF(COUNTA(G$2253:G3149)=1,"",OFFSET(B3150,-COUNTA(G$2253:G3149)+1,0))</f>
        <v>a1b1R000008yMjlQAE</v>
      </c>
      <c r="C3150" s="734">
        <f ca="1">IF(COUNTA(G$2253:G3149)=1,"",OFFSET(C3150,-COUNTA(G$2253:G3149)+1,0))</f>
        <v>70</v>
      </c>
      <c r="D3150" s="721">
        <f t="shared" si="210"/>
        <v>415</v>
      </c>
      <c r="E3150" s="721">
        <f t="shared" ca="1" si="211"/>
        <v>1</v>
      </c>
      <c r="F3150" s="721">
        <f t="shared" ca="1" si="212"/>
        <v>78</v>
      </c>
      <c r="G3150" s="721"/>
      <c r="H3150" s="726" t="str">
        <f t="shared" ca="1" si="214"/>
        <v/>
      </c>
      <c r="I3150" s="726" t="str">
        <f t="shared" ca="1" si="215"/>
        <v/>
      </c>
    </row>
    <row r="3151" spans="1:9" x14ac:dyDescent="0.35">
      <c r="A3151" s="721" t="b">
        <f t="shared" ca="1" si="213"/>
        <v>0</v>
      </c>
      <c r="B3151" s="732" t="str">
        <f ca="1">IF(COUNTA(G$2253:G3150)=1,"",OFFSET(B3151,-COUNTA(G$2253:G3150)+1,0))</f>
        <v>a1b1R000008yMl3QAE</v>
      </c>
      <c r="C3151" s="734">
        <f ca="1">IF(COUNTA(G$2253:G3150)=1,"",OFFSET(C3151,-COUNTA(G$2253:G3150)+1,0))</f>
        <v>70</v>
      </c>
      <c r="D3151" s="721">
        <f t="shared" si="210"/>
        <v>416</v>
      </c>
      <c r="E3151" s="721">
        <f t="shared" ca="1" si="211"/>
        <v>2</v>
      </c>
      <c r="F3151" s="721">
        <f t="shared" ca="1" si="212"/>
        <v>78</v>
      </c>
      <c r="G3151" s="721"/>
      <c r="H3151" s="726" t="str">
        <f t="shared" ca="1" si="214"/>
        <v/>
      </c>
      <c r="I3151" s="726" t="str">
        <f t="shared" ca="1" si="215"/>
        <v/>
      </c>
    </row>
    <row r="3152" spans="1:9" x14ac:dyDescent="0.35">
      <c r="A3152" s="721" t="b">
        <f t="shared" ca="1" si="213"/>
        <v>0</v>
      </c>
      <c r="B3152" s="732" t="str">
        <f ca="1">IF(COUNTA(G$2253:G3151)=1,"",OFFSET(B3152,-COUNTA(G$2253:G3151)+1,0))</f>
        <v>a1b1R000008yMmLQAU</v>
      </c>
      <c r="C3152" s="734">
        <f ca="1">IF(COUNTA(G$2253:G3151)=1,"",OFFSET(C3152,-COUNTA(G$2253:G3151)+1,0))</f>
        <v>70</v>
      </c>
      <c r="D3152" s="721">
        <f t="shared" ref="D3152:D3215" si="216">D3151+1</f>
        <v>417</v>
      </c>
      <c r="E3152" s="721">
        <f t="shared" ref="E3152:E3215" ca="1" si="217">COUNTIF(C3147:C3152,C3152)</f>
        <v>3</v>
      </c>
      <c r="F3152" s="721">
        <f t="shared" ref="F3152:F3215" ca="1" si="218">IF(C3152=1,9,IF(E3151=MAX(E3150:E3152),F3150+1,F3151))</f>
        <v>78</v>
      </c>
      <c r="G3152" s="721"/>
      <c r="H3152" s="726" t="str">
        <f t="shared" ca="1" si="214"/>
        <v/>
      </c>
      <c r="I3152" s="726" t="str">
        <f t="shared" ca="1" si="215"/>
        <v/>
      </c>
    </row>
    <row r="3153" spans="1:9" x14ac:dyDescent="0.35">
      <c r="A3153" s="721" t="b">
        <f t="shared" ca="1" si="213"/>
        <v>0</v>
      </c>
      <c r="B3153" s="732" t="str">
        <f ca="1">IF(COUNTA(G$2253:G3152)=1,"",OFFSET(B3153,-COUNTA(G$2253:G3152)+1,0))</f>
        <v>a1b1R000008yMndQAE</v>
      </c>
      <c r="C3153" s="734">
        <f ca="1">IF(COUNTA(G$2253:G3152)=1,"",OFFSET(C3153,-COUNTA(G$2253:G3152)+1,0))</f>
        <v>70</v>
      </c>
      <c r="D3153" s="721">
        <f t="shared" si="216"/>
        <v>418</v>
      </c>
      <c r="E3153" s="721">
        <f t="shared" ca="1" si="217"/>
        <v>4</v>
      </c>
      <c r="F3153" s="721">
        <f t="shared" ca="1" si="218"/>
        <v>78</v>
      </c>
      <c r="G3153" s="721"/>
      <c r="H3153" s="726" t="str">
        <f t="shared" ca="1" si="214"/>
        <v/>
      </c>
      <c r="I3153" s="726" t="str">
        <f t="shared" ca="1" si="215"/>
        <v/>
      </c>
    </row>
    <row r="3154" spans="1:9" x14ac:dyDescent="0.35">
      <c r="A3154" s="721" t="b">
        <f t="shared" ca="1" si="213"/>
        <v>0</v>
      </c>
      <c r="B3154" s="732" t="str">
        <f ca="1">IF(COUNTA(G$2253:G3153)=1,"",OFFSET(B3154,-COUNTA(G$2253:G3153)+1,0))</f>
        <v>a1b1R000008yMovQAE</v>
      </c>
      <c r="C3154" s="734">
        <f ca="1">IF(COUNTA(G$2253:G3153)=1,"",OFFSET(C3154,-COUNTA(G$2253:G3153)+1,0))</f>
        <v>70</v>
      </c>
      <c r="D3154" s="721">
        <f t="shared" si="216"/>
        <v>419</v>
      </c>
      <c r="E3154" s="721">
        <f t="shared" ca="1" si="217"/>
        <v>5</v>
      </c>
      <c r="F3154" s="721">
        <f t="shared" ca="1" si="218"/>
        <v>78</v>
      </c>
      <c r="G3154" s="721"/>
      <c r="H3154" s="726" t="str">
        <f t="shared" ca="1" si="214"/>
        <v/>
      </c>
      <c r="I3154" s="726" t="str">
        <f t="shared" ca="1" si="215"/>
        <v/>
      </c>
    </row>
    <row r="3155" spans="1:9" x14ac:dyDescent="0.35">
      <c r="A3155" s="721" t="b">
        <f t="shared" ca="1" si="213"/>
        <v>0</v>
      </c>
      <c r="B3155" s="732" t="str">
        <f ca="1">IF(COUNTA(G$2253:G3154)=1,"",OFFSET(B3155,-COUNTA(G$2253:G3154)+1,0))</f>
        <v>a1b1R000008yMqDQAU</v>
      </c>
      <c r="C3155" s="734">
        <f ca="1">IF(COUNTA(G$2253:G3154)=1,"",OFFSET(C3155,-COUNTA(G$2253:G3154)+1,0))</f>
        <v>70</v>
      </c>
      <c r="D3155" s="721">
        <f t="shared" si="216"/>
        <v>420</v>
      </c>
      <c r="E3155" s="721">
        <f t="shared" ca="1" si="217"/>
        <v>6</v>
      </c>
      <c r="F3155" s="721">
        <f t="shared" ca="1" si="218"/>
        <v>78</v>
      </c>
      <c r="G3155" s="721"/>
      <c r="H3155" s="726" t="str">
        <f t="shared" ca="1" si="214"/>
        <v/>
      </c>
      <c r="I3155" s="726" t="str">
        <f t="shared" ca="1" si="215"/>
        <v/>
      </c>
    </row>
    <row r="3156" spans="1:9" x14ac:dyDescent="0.35">
      <c r="A3156" s="721" t="b">
        <f t="shared" ca="1" si="213"/>
        <v>0</v>
      </c>
      <c r="B3156" s="732" t="str">
        <f ca="1">IF(COUNTA(G$2253:G3155)=1,"",OFFSET(B3156,-COUNTA(G$2253:G3155)+1,0))</f>
        <v>a1b1R000008yMjmQAE</v>
      </c>
      <c r="C3156" s="734">
        <f ca="1">IF(COUNTA(G$2253:G3155)=1,"",OFFSET(C3156,-COUNTA(G$2253:G3155)+1,0))</f>
        <v>71</v>
      </c>
      <c r="D3156" s="721">
        <f t="shared" si="216"/>
        <v>421</v>
      </c>
      <c r="E3156" s="721">
        <f t="shared" ca="1" si="217"/>
        <v>1</v>
      </c>
      <c r="F3156" s="721">
        <f t="shared" ca="1" si="218"/>
        <v>79</v>
      </c>
      <c r="G3156" s="721"/>
      <c r="H3156" s="726" t="str">
        <f t="shared" ca="1" si="214"/>
        <v/>
      </c>
      <c r="I3156" s="726" t="str">
        <f t="shared" ca="1" si="215"/>
        <v/>
      </c>
    </row>
    <row r="3157" spans="1:9" x14ac:dyDescent="0.35">
      <c r="A3157" s="721" t="b">
        <f t="shared" ca="1" si="213"/>
        <v>0</v>
      </c>
      <c r="B3157" s="732" t="str">
        <f ca="1">IF(COUNTA(G$2253:G3156)=1,"",OFFSET(B3157,-COUNTA(G$2253:G3156)+1,0))</f>
        <v>a1b1R000008yMl4QAE</v>
      </c>
      <c r="C3157" s="734">
        <f ca="1">IF(COUNTA(G$2253:G3156)=1,"",OFFSET(C3157,-COUNTA(G$2253:G3156)+1,0))</f>
        <v>71</v>
      </c>
      <c r="D3157" s="721">
        <f t="shared" si="216"/>
        <v>422</v>
      </c>
      <c r="E3157" s="721">
        <f t="shared" ca="1" si="217"/>
        <v>2</v>
      </c>
      <c r="F3157" s="721">
        <f t="shared" ca="1" si="218"/>
        <v>79</v>
      </c>
      <c r="G3157" s="721"/>
      <c r="H3157" s="726" t="str">
        <f t="shared" ca="1" si="214"/>
        <v/>
      </c>
      <c r="I3157" s="726" t="str">
        <f t="shared" ca="1" si="215"/>
        <v/>
      </c>
    </row>
    <row r="3158" spans="1:9" x14ac:dyDescent="0.35">
      <c r="A3158" s="721" t="b">
        <f t="shared" ca="1" si="213"/>
        <v>0</v>
      </c>
      <c r="B3158" s="732" t="str">
        <f ca="1">IF(COUNTA(G$2253:G3157)=1,"",OFFSET(B3158,-COUNTA(G$2253:G3157)+1,0))</f>
        <v>a1b1R000008yMmMQAU</v>
      </c>
      <c r="C3158" s="734">
        <f ca="1">IF(COUNTA(G$2253:G3157)=1,"",OFFSET(C3158,-COUNTA(G$2253:G3157)+1,0))</f>
        <v>71</v>
      </c>
      <c r="D3158" s="721">
        <f t="shared" si="216"/>
        <v>423</v>
      </c>
      <c r="E3158" s="721">
        <f t="shared" ca="1" si="217"/>
        <v>3</v>
      </c>
      <c r="F3158" s="721">
        <f t="shared" ca="1" si="218"/>
        <v>79</v>
      </c>
      <c r="G3158" s="721"/>
      <c r="H3158" s="726" t="str">
        <f t="shared" ca="1" si="214"/>
        <v/>
      </c>
      <c r="I3158" s="726" t="str">
        <f t="shared" ca="1" si="215"/>
        <v/>
      </c>
    </row>
    <row r="3159" spans="1:9" x14ac:dyDescent="0.35">
      <c r="A3159" s="721" t="b">
        <f t="shared" ca="1" si="213"/>
        <v>0</v>
      </c>
      <c r="B3159" s="732" t="str">
        <f ca="1">IF(COUNTA(G$2253:G3158)=1,"",OFFSET(B3159,-COUNTA(G$2253:G3158)+1,0))</f>
        <v>a1b1R000008yMneQAE</v>
      </c>
      <c r="C3159" s="734">
        <f ca="1">IF(COUNTA(G$2253:G3158)=1,"",OFFSET(C3159,-COUNTA(G$2253:G3158)+1,0))</f>
        <v>71</v>
      </c>
      <c r="D3159" s="721">
        <f t="shared" si="216"/>
        <v>424</v>
      </c>
      <c r="E3159" s="721">
        <f t="shared" ca="1" si="217"/>
        <v>4</v>
      </c>
      <c r="F3159" s="721">
        <f t="shared" ca="1" si="218"/>
        <v>79</v>
      </c>
      <c r="G3159" s="721"/>
      <c r="H3159" s="726" t="str">
        <f t="shared" ca="1" si="214"/>
        <v/>
      </c>
      <c r="I3159" s="726" t="str">
        <f t="shared" ca="1" si="215"/>
        <v/>
      </c>
    </row>
    <row r="3160" spans="1:9" x14ac:dyDescent="0.35">
      <c r="A3160" s="721" t="b">
        <f t="shared" ca="1" si="213"/>
        <v>0</v>
      </c>
      <c r="B3160" s="732" t="str">
        <f ca="1">IF(COUNTA(G$2253:G3159)=1,"",OFFSET(B3160,-COUNTA(G$2253:G3159)+1,0))</f>
        <v>a1b1R000008yMowQAE</v>
      </c>
      <c r="C3160" s="734">
        <f ca="1">IF(COUNTA(G$2253:G3159)=1,"",OFFSET(C3160,-COUNTA(G$2253:G3159)+1,0))</f>
        <v>71</v>
      </c>
      <c r="D3160" s="721">
        <f t="shared" si="216"/>
        <v>425</v>
      </c>
      <c r="E3160" s="721">
        <f t="shared" ca="1" si="217"/>
        <v>5</v>
      </c>
      <c r="F3160" s="721">
        <f t="shared" ca="1" si="218"/>
        <v>79</v>
      </c>
      <c r="G3160" s="721"/>
      <c r="H3160" s="726" t="str">
        <f t="shared" ca="1" si="214"/>
        <v/>
      </c>
      <c r="I3160" s="726" t="str">
        <f t="shared" ca="1" si="215"/>
        <v/>
      </c>
    </row>
    <row r="3161" spans="1:9" x14ac:dyDescent="0.35">
      <c r="A3161" s="721" t="b">
        <f t="shared" ca="1" si="213"/>
        <v>0</v>
      </c>
      <c r="B3161" s="732" t="str">
        <f ca="1">IF(COUNTA(G$2253:G3160)=1,"",OFFSET(B3161,-COUNTA(G$2253:G3160)+1,0))</f>
        <v>a1b1R000008yMqEQAU</v>
      </c>
      <c r="C3161" s="734">
        <f ca="1">IF(COUNTA(G$2253:G3160)=1,"",OFFSET(C3161,-COUNTA(G$2253:G3160)+1,0))</f>
        <v>71</v>
      </c>
      <c r="D3161" s="721">
        <f t="shared" si="216"/>
        <v>426</v>
      </c>
      <c r="E3161" s="721">
        <f t="shared" ca="1" si="217"/>
        <v>6</v>
      </c>
      <c r="F3161" s="721">
        <f t="shared" ca="1" si="218"/>
        <v>79</v>
      </c>
      <c r="G3161" s="721"/>
      <c r="H3161" s="726" t="str">
        <f t="shared" ca="1" si="214"/>
        <v/>
      </c>
      <c r="I3161" s="726" t="str">
        <f t="shared" ca="1" si="215"/>
        <v/>
      </c>
    </row>
    <row r="3162" spans="1:9" x14ac:dyDescent="0.35">
      <c r="A3162" s="721" t="b">
        <f t="shared" ca="1" si="213"/>
        <v>0</v>
      </c>
      <c r="B3162" s="732" t="str">
        <f ca="1">IF(COUNTA(G$2253:G3161)=1,"",OFFSET(B3162,-COUNTA(G$2253:G3161)+1,0))</f>
        <v>a1b1R000008yMjnQAE</v>
      </c>
      <c r="C3162" s="734">
        <f ca="1">IF(COUNTA(G$2253:G3161)=1,"",OFFSET(C3162,-COUNTA(G$2253:G3161)+1,0))</f>
        <v>72</v>
      </c>
      <c r="D3162" s="721">
        <f t="shared" si="216"/>
        <v>427</v>
      </c>
      <c r="E3162" s="721">
        <f t="shared" ca="1" si="217"/>
        <v>1</v>
      </c>
      <c r="F3162" s="721">
        <f t="shared" ca="1" si="218"/>
        <v>80</v>
      </c>
      <c r="G3162" s="721"/>
      <c r="H3162" s="726" t="str">
        <f t="shared" ca="1" si="214"/>
        <v/>
      </c>
      <c r="I3162" s="726" t="str">
        <f t="shared" ca="1" si="215"/>
        <v/>
      </c>
    </row>
    <row r="3163" spans="1:9" x14ac:dyDescent="0.35">
      <c r="A3163" s="721" t="b">
        <f t="shared" ca="1" si="213"/>
        <v>0</v>
      </c>
      <c r="B3163" s="732" t="str">
        <f ca="1">IF(COUNTA(G$2253:G3162)=1,"",OFFSET(B3163,-COUNTA(G$2253:G3162)+1,0))</f>
        <v>a1b1R000008yMl5QAE</v>
      </c>
      <c r="C3163" s="734">
        <f ca="1">IF(COUNTA(G$2253:G3162)=1,"",OFFSET(C3163,-COUNTA(G$2253:G3162)+1,0))</f>
        <v>72</v>
      </c>
      <c r="D3163" s="721">
        <f t="shared" si="216"/>
        <v>428</v>
      </c>
      <c r="E3163" s="721">
        <f t="shared" ca="1" si="217"/>
        <v>2</v>
      </c>
      <c r="F3163" s="721">
        <f t="shared" ca="1" si="218"/>
        <v>80</v>
      </c>
      <c r="G3163" s="721"/>
      <c r="H3163" s="726" t="str">
        <f t="shared" ca="1" si="214"/>
        <v/>
      </c>
      <c r="I3163" s="726" t="str">
        <f t="shared" ca="1" si="215"/>
        <v/>
      </c>
    </row>
    <row r="3164" spans="1:9" x14ac:dyDescent="0.35">
      <c r="A3164" s="721" t="b">
        <f t="shared" ca="1" si="213"/>
        <v>0</v>
      </c>
      <c r="B3164" s="732" t="str">
        <f ca="1">IF(COUNTA(G$2253:G3163)=1,"",OFFSET(B3164,-COUNTA(G$2253:G3163)+1,0))</f>
        <v>a1b1R000008yMmNQAU</v>
      </c>
      <c r="C3164" s="734">
        <f ca="1">IF(COUNTA(G$2253:G3163)=1,"",OFFSET(C3164,-COUNTA(G$2253:G3163)+1,0))</f>
        <v>72</v>
      </c>
      <c r="D3164" s="721">
        <f t="shared" si="216"/>
        <v>429</v>
      </c>
      <c r="E3164" s="721">
        <f t="shared" ca="1" si="217"/>
        <v>3</v>
      </c>
      <c r="F3164" s="721">
        <f t="shared" ca="1" si="218"/>
        <v>80</v>
      </c>
      <c r="G3164" s="721"/>
      <c r="H3164" s="726" t="str">
        <f t="shared" ca="1" si="214"/>
        <v/>
      </c>
      <c r="I3164" s="726" t="str">
        <f t="shared" ca="1" si="215"/>
        <v/>
      </c>
    </row>
    <row r="3165" spans="1:9" x14ac:dyDescent="0.35">
      <c r="A3165" s="721" t="b">
        <f t="shared" ca="1" si="213"/>
        <v>0</v>
      </c>
      <c r="B3165" s="732" t="str">
        <f ca="1">IF(COUNTA(G$2253:G3164)=1,"",OFFSET(B3165,-COUNTA(G$2253:G3164)+1,0))</f>
        <v>a1b1R000008yMnfQAE</v>
      </c>
      <c r="C3165" s="734">
        <f ca="1">IF(COUNTA(G$2253:G3164)=1,"",OFFSET(C3165,-COUNTA(G$2253:G3164)+1,0))</f>
        <v>72</v>
      </c>
      <c r="D3165" s="721">
        <f t="shared" si="216"/>
        <v>430</v>
      </c>
      <c r="E3165" s="721">
        <f t="shared" ca="1" si="217"/>
        <v>4</v>
      </c>
      <c r="F3165" s="721">
        <f t="shared" ca="1" si="218"/>
        <v>80</v>
      </c>
      <c r="G3165" s="721"/>
      <c r="H3165" s="726" t="str">
        <f t="shared" ca="1" si="214"/>
        <v/>
      </c>
      <c r="I3165" s="726" t="str">
        <f t="shared" ca="1" si="215"/>
        <v/>
      </c>
    </row>
    <row r="3166" spans="1:9" x14ac:dyDescent="0.35">
      <c r="A3166" s="721" t="b">
        <f t="shared" ca="1" si="213"/>
        <v>0</v>
      </c>
      <c r="B3166" s="732" t="str">
        <f ca="1">IF(COUNTA(G$2253:G3165)=1,"",OFFSET(B3166,-COUNTA(G$2253:G3165)+1,0))</f>
        <v>a1b1R000008yMoxQAE</v>
      </c>
      <c r="C3166" s="734">
        <f ca="1">IF(COUNTA(G$2253:G3165)=1,"",OFFSET(C3166,-COUNTA(G$2253:G3165)+1,0))</f>
        <v>72</v>
      </c>
      <c r="D3166" s="721">
        <f t="shared" si="216"/>
        <v>431</v>
      </c>
      <c r="E3166" s="721">
        <f t="shared" ca="1" si="217"/>
        <v>5</v>
      </c>
      <c r="F3166" s="721">
        <f t="shared" ca="1" si="218"/>
        <v>80</v>
      </c>
      <c r="G3166" s="721"/>
      <c r="H3166" s="726" t="str">
        <f t="shared" ca="1" si="214"/>
        <v/>
      </c>
      <c r="I3166" s="726" t="str">
        <f t="shared" ca="1" si="215"/>
        <v/>
      </c>
    </row>
    <row r="3167" spans="1:9" x14ac:dyDescent="0.35">
      <c r="A3167" s="721" t="b">
        <f t="shared" ca="1" si="213"/>
        <v>0</v>
      </c>
      <c r="B3167" s="732" t="str">
        <f ca="1">IF(COUNTA(G$2253:G3166)=1,"",OFFSET(B3167,-COUNTA(G$2253:G3166)+1,0))</f>
        <v>a1b1R000008yMqFQAU</v>
      </c>
      <c r="C3167" s="734">
        <f ca="1">IF(COUNTA(G$2253:G3166)=1,"",OFFSET(C3167,-COUNTA(G$2253:G3166)+1,0))</f>
        <v>72</v>
      </c>
      <c r="D3167" s="721">
        <f t="shared" si="216"/>
        <v>432</v>
      </c>
      <c r="E3167" s="721">
        <f t="shared" ca="1" si="217"/>
        <v>6</v>
      </c>
      <c r="F3167" s="721">
        <f t="shared" ca="1" si="218"/>
        <v>80</v>
      </c>
      <c r="G3167" s="721"/>
      <c r="H3167" s="726" t="str">
        <f t="shared" ca="1" si="214"/>
        <v/>
      </c>
      <c r="I3167" s="726" t="str">
        <f t="shared" ca="1" si="215"/>
        <v/>
      </c>
    </row>
    <row r="3168" spans="1:9" x14ac:dyDescent="0.35">
      <c r="A3168" s="721" t="b">
        <f t="shared" ca="1" si="213"/>
        <v>0</v>
      </c>
      <c r="B3168" s="732" t="str">
        <f ca="1">IF(COUNTA(G$2253:G3167)=1,"",OFFSET(B3168,-COUNTA(G$2253:G3167)+1,0))</f>
        <v>a1b1R000008yMjoQAE</v>
      </c>
      <c r="C3168" s="734">
        <f ca="1">IF(COUNTA(G$2253:G3167)=1,"",OFFSET(C3168,-COUNTA(G$2253:G3167)+1,0))</f>
        <v>73</v>
      </c>
      <c r="D3168" s="721">
        <f t="shared" si="216"/>
        <v>433</v>
      </c>
      <c r="E3168" s="721">
        <f t="shared" ca="1" si="217"/>
        <v>1</v>
      </c>
      <c r="F3168" s="721">
        <f t="shared" ca="1" si="218"/>
        <v>81</v>
      </c>
      <c r="G3168" s="721"/>
      <c r="H3168" s="726" t="str">
        <f t="shared" ca="1" si="214"/>
        <v/>
      </c>
      <c r="I3168" s="726" t="str">
        <f t="shared" ca="1" si="215"/>
        <v/>
      </c>
    </row>
    <row r="3169" spans="1:9" x14ac:dyDescent="0.35">
      <c r="A3169" s="721" t="b">
        <f t="shared" ca="1" si="213"/>
        <v>0</v>
      </c>
      <c r="B3169" s="732" t="str">
        <f ca="1">IF(COUNTA(G$2253:G3168)=1,"",OFFSET(B3169,-COUNTA(G$2253:G3168)+1,0))</f>
        <v>a1b1R000008yMl6QAE</v>
      </c>
      <c r="C3169" s="734">
        <f ca="1">IF(COUNTA(G$2253:G3168)=1,"",OFFSET(C3169,-COUNTA(G$2253:G3168)+1,0))</f>
        <v>73</v>
      </c>
      <c r="D3169" s="721">
        <f t="shared" si="216"/>
        <v>434</v>
      </c>
      <c r="E3169" s="721">
        <f t="shared" ca="1" si="217"/>
        <v>2</v>
      </c>
      <c r="F3169" s="721">
        <f t="shared" ca="1" si="218"/>
        <v>81</v>
      </c>
      <c r="G3169" s="721"/>
      <c r="H3169" s="726" t="str">
        <f t="shared" ca="1" si="214"/>
        <v/>
      </c>
      <c r="I3169" s="726" t="str">
        <f t="shared" ca="1" si="215"/>
        <v/>
      </c>
    </row>
    <row r="3170" spans="1:9" x14ac:dyDescent="0.35">
      <c r="A3170" s="721" t="b">
        <f t="shared" ca="1" si="213"/>
        <v>0</v>
      </c>
      <c r="B3170" s="732" t="str">
        <f ca="1">IF(COUNTA(G$2253:G3169)=1,"",OFFSET(B3170,-COUNTA(G$2253:G3169)+1,0))</f>
        <v>a1b1R000008yMmOQAU</v>
      </c>
      <c r="C3170" s="734">
        <f ca="1">IF(COUNTA(G$2253:G3169)=1,"",OFFSET(C3170,-COUNTA(G$2253:G3169)+1,0))</f>
        <v>73</v>
      </c>
      <c r="D3170" s="721">
        <f t="shared" si="216"/>
        <v>435</v>
      </c>
      <c r="E3170" s="721">
        <f t="shared" ca="1" si="217"/>
        <v>3</v>
      </c>
      <c r="F3170" s="721">
        <f t="shared" ca="1" si="218"/>
        <v>81</v>
      </c>
      <c r="G3170" s="721"/>
      <c r="H3170" s="726" t="str">
        <f t="shared" ca="1" si="214"/>
        <v/>
      </c>
      <c r="I3170" s="726" t="str">
        <f t="shared" ca="1" si="215"/>
        <v/>
      </c>
    </row>
    <row r="3171" spans="1:9" x14ac:dyDescent="0.35">
      <c r="A3171" s="721" t="b">
        <f t="shared" ca="1" si="213"/>
        <v>0</v>
      </c>
      <c r="B3171" s="732" t="str">
        <f ca="1">IF(COUNTA(G$2253:G3170)=1,"",OFFSET(B3171,-COUNTA(G$2253:G3170)+1,0))</f>
        <v>a1b1R000008yMngQAE</v>
      </c>
      <c r="C3171" s="734">
        <f ca="1">IF(COUNTA(G$2253:G3170)=1,"",OFFSET(C3171,-COUNTA(G$2253:G3170)+1,0))</f>
        <v>73</v>
      </c>
      <c r="D3171" s="721">
        <f t="shared" si="216"/>
        <v>436</v>
      </c>
      <c r="E3171" s="721">
        <f t="shared" ca="1" si="217"/>
        <v>4</v>
      </c>
      <c r="F3171" s="721">
        <f t="shared" ca="1" si="218"/>
        <v>81</v>
      </c>
      <c r="G3171" s="721"/>
      <c r="H3171" s="726" t="str">
        <f t="shared" ca="1" si="214"/>
        <v/>
      </c>
      <c r="I3171" s="726" t="str">
        <f t="shared" ca="1" si="215"/>
        <v/>
      </c>
    </row>
    <row r="3172" spans="1:9" x14ac:dyDescent="0.35">
      <c r="A3172" s="721" t="b">
        <f t="shared" ca="1" si="213"/>
        <v>0</v>
      </c>
      <c r="B3172" s="732" t="str">
        <f ca="1">IF(COUNTA(G$2253:G3171)=1,"",OFFSET(B3172,-COUNTA(G$2253:G3171)+1,0))</f>
        <v>a1b1R000008yMoyQAE</v>
      </c>
      <c r="C3172" s="734">
        <f ca="1">IF(COUNTA(G$2253:G3171)=1,"",OFFSET(C3172,-COUNTA(G$2253:G3171)+1,0))</f>
        <v>73</v>
      </c>
      <c r="D3172" s="721">
        <f t="shared" si="216"/>
        <v>437</v>
      </c>
      <c r="E3172" s="721">
        <f t="shared" ca="1" si="217"/>
        <v>5</v>
      </c>
      <c r="F3172" s="721">
        <f t="shared" ca="1" si="218"/>
        <v>81</v>
      </c>
      <c r="G3172" s="721"/>
      <c r="H3172" s="726" t="str">
        <f t="shared" ca="1" si="214"/>
        <v/>
      </c>
      <c r="I3172" s="726" t="str">
        <f t="shared" ca="1" si="215"/>
        <v/>
      </c>
    </row>
    <row r="3173" spans="1:9" x14ac:dyDescent="0.35">
      <c r="A3173" s="721" t="b">
        <f t="shared" ca="1" si="213"/>
        <v>0</v>
      </c>
      <c r="B3173" s="732" t="str">
        <f ca="1">IF(COUNTA(G$2253:G3172)=1,"",OFFSET(B3173,-COUNTA(G$2253:G3172)+1,0))</f>
        <v>a1b1R000008yMqGQAU</v>
      </c>
      <c r="C3173" s="734">
        <f ca="1">IF(COUNTA(G$2253:G3172)=1,"",OFFSET(C3173,-COUNTA(G$2253:G3172)+1,0))</f>
        <v>73</v>
      </c>
      <c r="D3173" s="721">
        <f t="shared" si="216"/>
        <v>438</v>
      </c>
      <c r="E3173" s="721">
        <f t="shared" ca="1" si="217"/>
        <v>6</v>
      </c>
      <c r="F3173" s="721">
        <f t="shared" ca="1" si="218"/>
        <v>81</v>
      </c>
      <c r="G3173" s="721"/>
      <c r="H3173" s="726" t="str">
        <f t="shared" ca="1" si="214"/>
        <v/>
      </c>
      <c r="I3173" s="726" t="str">
        <f t="shared" ca="1" si="215"/>
        <v/>
      </c>
    </row>
    <row r="3174" spans="1:9" x14ac:dyDescent="0.35">
      <c r="A3174" s="721" t="b">
        <f t="shared" ca="1" si="213"/>
        <v>0</v>
      </c>
      <c r="B3174" s="732" t="str">
        <f ca="1">IF(COUNTA(G$2253:G3173)=1,"",OFFSET(B3174,-COUNTA(G$2253:G3173)+1,0))</f>
        <v>a1b1R000008yMjpQAE</v>
      </c>
      <c r="C3174" s="734">
        <f ca="1">IF(COUNTA(G$2253:G3173)=1,"",OFFSET(C3174,-COUNTA(G$2253:G3173)+1,0))</f>
        <v>74</v>
      </c>
      <c r="D3174" s="721">
        <f t="shared" si="216"/>
        <v>439</v>
      </c>
      <c r="E3174" s="721">
        <f t="shared" ca="1" si="217"/>
        <v>1</v>
      </c>
      <c r="F3174" s="721">
        <f t="shared" ca="1" si="218"/>
        <v>82</v>
      </c>
      <c r="G3174" s="721"/>
      <c r="H3174" s="726" t="str">
        <f t="shared" ca="1" si="214"/>
        <v/>
      </c>
      <c r="I3174" s="726" t="str">
        <f t="shared" ca="1" si="215"/>
        <v/>
      </c>
    </row>
    <row r="3175" spans="1:9" x14ac:dyDescent="0.35">
      <c r="A3175" s="721" t="b">
        <f t="shared" ca="1" si="213"/>
        <v>0</v>
      </c>
      <c r="B3175" s="732" t="str">
        <f ca="1">IF(COUNTA(G$2253:G3174)=1,"",OFFSET(B3175,-COUNTA(G$2253:G3174)+1,0))</f>
        <v>a1b1R000008yMl7QAE</v>
      </c>
      <c r="C3175" s="734">
        <f ca="1">IF(COUNTA(G$2253:G3174)=1,"",OFFSET(C3175,-COUNTA(G$2253:G3174)+1,0))</f>
        <v>74</v>
      </c>
      <c r="D3175" s="721">
        <f t="shared" si="216"/>
        <v>440</v>
      </c>
      <c r="E3175" s="721">
        <f t="shared" ca="1" si="217"/>
        <v>2</v>
      </c>
      <c r="F3175" s="721">
        <f t="shared" ca="1" si="218"/>
        <v>82</v>
      </c>
      <c r="G3175" s="721"/>
      <c r="H3175" s="726" t="str">
        <f t="shared" ca="1" si="214"/>
        <v/>
      </c>
      <c r="I3175" s="726" t="str">
        <f t="shared" ca="1" si="215"/>
        <v/>
      </c>
    </row>
    <row r="3176" spans="1:9" x14ac:dyDescent="0.35">
      <c r="A3176" s="721" t="b">
        <f t="shared" ca="1" si="213"/>
        <v>0</v>
      </c>
      <c r="B3176" s="732" t="str">
        <f ca="1">IF(COUNTA(G$2253:G3175)=1,"",OFFSET(B3176,-COUNTA(G$2253:G3175)+1,0))</f>
        <v>a1b1R000008yMmPQAU</v>
      </c>
      <c r="C3176" s="734">
        <f ca="1">IF(COUNTA(G$2253:G3175)=1,"",OFFSET(C3176,-COUNTA(G$2253:G3175)+1,0))</f>
        <v>74</v>
      </c>
      <c r="D3176" s="721">
        <f t="shared" si="216"/>
        <v>441</v>
      </c>
      <c r="E3176" s="721">
        <f t="shared" ca="1" si="217"/>
        <v>3</v>
      </c>
      <c r="F3176" s="721">
        <f t="shared" ca="1" si="218"/>
        <v>82</v>
      </c>
      <c r="G3176" s="721"/>
      <c r="H3176" s="726" t="str">
        <f t="shared" ca="1" si="214"/>
        <v/>
      </c>
      <c r="I3176" s="726" t="str">
        <f t="shared" ca="1" si="215"/>
        <v/>
      </c>
    </row>
    <row r="3177" spans="1:9" x14ac:dyDescent="0.35">
      <c r="A3177" s="721" t="b">
        <f t="shared" ca="1" si="213"/>
        <v>0</v>
      </c>
      <c r="B3177" s="732" t="str">
        <f ca="1">IF(COUNTA(G$2253:G3176)=1,"",OFFSET(B3177,-COUNTA(G$2253:G3176)+1,0))</f>
        <v>a1b1R000008yMnhQAE</v>
      </c>
      <c r="C3177" s="734">
        <f ca="1">IF(COUNTA(G$2253:G3176)=1,"",OFFSET(C3177,-COUNTA(G$2253:G3176)+1,0))</f>
        <v>74</v>
      </c>
      <c r="D3177" s="721">
        <f t="shared" si="216"/>
        <v>442</v>
      </c>
      <c r="E3177" s="721">
        <f t="shared" ca="1" si="217"/>
        <v>4</v>
      </c>
      <c r="F3177" s="721">
        <f t="shared" ca="1" si="218"/>
        <v>82</v>
      </c>
      <c r="G3177" s="721"/>
      <c r="H3177" s="726" t="str">
        <f t="shared" ca="1" si="214"/>
        <v/>
      </c>
      <c r="I3177" s="726" t="str">
        <f t="shared" ca="1" si="215"/>
        <v/>
      </c>
    </row>
    <row r="3178" spans="1:9" x14ac:dyDescent="0.35">
      <c r="A3178" s="721" t="b">
        <f t="shared" ca="1" si="213"/>
        <v>0</v>
      </c>
      <c r="B3178" s="732" t="str">
        <f ca="1">IF(COUNTA(G$2253:G3177)=1,"",OFFSET(B3178,-COUNTA(G$2253:G3177)+1,0))</f>
        <v>a1b1R000008yMozQAE</v>
      </c>
      <c r="C3178" s="734">
        <f ca="1">IF(COUNTA(G$2253:G3177)=1,"",OFFSET(C3178,-COUNTA(G$2253:G3177)+1,0))</f>
        <v>74</v>
      </c>
      <c r="D3178" s="721">
        <f t="shared" si="216"/>
        <v>443</v>
      </c>
      <c r="E3178" s="721">
        <f t="shared" ca="1" si="217"/>
        <v>5</v>
      </c>
      <c r="F3178" s="721">
        <f t="shared" ca="1" si="218"/>
        <v>82</v>
      </c>
      <c r="G3178" s="721"/>
      <c r="H3178" s="726" t="str">
        <f t="shared" ca="1" si="214"/>
        <v/>
      </c>
      <c r="I3178" s="726" t="str">
        <f t="shared" ca="1" si="215"/>
        <v/>
      </c>
    </row>
    <row r="3179" spans="1:9" x14ac:dyDescent="0.35">
      <c r="A3179" s="721" t="b">
        <f t="shared" ca="1" si="213"/>
        <v>0</v>
      </c>
      <c r="B3179" s="732" t="str">
        <f ca="1">IF(COUNTA(G$2253:G3178)=1,"",OFFSET(B3179,-COUNTA(G$2253:G3178)+1,0))</f>
        <v>a1b1R000008yMqHQAU</v>
      </c>
      <c r="C3179" s="734">
        <f ca="1">IF(COUNTA(G$2253:G3178)=1,"",OFFSET(C3179,-COUNTA(G$2253:G3178)+1,0))</f>
        <v>74</v>
      </c>
      <c r="D3179" s="721">
        <f t="shared" si="216"/>
        <v>444</v>
      </c>
      <c r="E3179" s="721">
        <f t="shared" ca="1" si="217"/>
        <v>6</v>
      </c>
      <c r="F3179" s="721">
        <f t="shared" ca="1" si="218"/>
        <v>82</v>
      </c>
      <c r="G3179" s="721"/>
      <c r="H3179" s="726" t="str">
        <f t="shared" ca="1" si="214"/>
        <v/>
      </c>
      <c r="I3179" s="726" t="str">
        <f t="shared" ca="1" si="215"/>
        <v/>
      </c>
    </row>
    <row r="3180" spans="1:9" x14ac:dyDescent="0.35">
      <c r="A3180" s="721" t="b">
        <f t="shared" ca="1" si="213"/>
        <v>0</v>
      </c>
      <c r="B3180" s="732" t="str">
        <f ca="1">IF(COUNTA(G$2253:G3179)=1,"",OFFSET(B3180,-COUNTA(G$2253:G3179)+1,0))</f>
        <v>a1b1R000008yMjqQAE</v>
      </c>
      <c r="C3180" s="734">
        <f ca="1">IF(COUNTA(G$2253:G3179)=1,"",OFFSET(C3180,-COUNTA(G$2253:G3179)+1,0))</f>
        <v>75</v>
      </c>
      <c r="D3180" s="721">
        <f t="shared" si="216"/>
        <v>445</v>
      </c>
      <c r="E3180" s="721">
        <f t="shared" ca="1" si="217"/>
        <v>1</v>
      </c>
      <c r="F3180" s="721">
        <f t="shared" ca="1" si="218"/>
        <v>83</v>
      </c>
      <c r="G3180" s="721"/>
      <c r="H3180" s="726" t="str">
        <f t="shared" ca="1" si="214"/>
        <v/>
      </c>
      <c r="I3180" s="726" t="str">
        <f t="shared" ca="1" si="215"/>
        <v/>
      </c>
    </row>
    <row r="3181" spans="1:9" x14ac:dyDescent="0.35">
      <c r="A3181" s="721" t="b">
        <f t="shared" ca="1" si="213"/>
        <v>0</v>
      </c>
      <c r="B3181" s="732" t="str">
        <f ca="1">IF(COUNTA(G$2253:G3180)=1,"",OFFSET(B3181,-COUNTA(G$2253:G3180)+1,0))</f>
        <v>a1b1R000008yMl8QAE</v>
      </c>
      <c r="C3181" s="734">
        <f ca="1">IF(COUNTA(G$2253:G3180)=1,"",OFFSET(C3181,-COUNTA(G$2253:G3180)+1,0))</f>
        <v>75</v>
      </c>
      <c r="D3181" s="721">
        <f t="shared" si="216"/>
        <v>446</v>
      </c>
      <c r="E3181" s="721">
        <f t="shared" ca="1" si="217"/>
        <v>2</v>
      </c>
      <c r="F3181" s="721">
        <f t="shared" ca="1" si="218"/>
        <v>83</v>
      </c>
      <c r="G3181" s="721"/>
      <c r="H3181" s="726" t="str">
        <f t="shared" ca="1" si="214"/>
        <v/>
      </c>
      <c r="I3181" s="726" t="str">
        <f t="shared" ca="1" si="215"/>
        <v/>
      </c>
    </row>
    <row r="3182" spans="1:9" x14ac:dyDescent="0.35">
      <c r="A3182" s="721" t="b">
        <f t="shared" ca="1" si="213"/>
        <v>0</v>
      </c>
      <c r="B3182" s="732" t="str">
        <f ca="1">IF(COUNTA(G$2253:G3181)=1,"",OFFSET(B3182,-COUNTA(G$2253:G3181)+1,0))</f>
        <v>a1b1R000008yMmQQAU</v>
      </c>
      <c r="C3182" s="734">
        <f ca="1">IF(COUNTA(G$2253:G3181)=1,"",OFFSET(C3182,-COUNTA(G$2253:G3181)+1,0))</f>
        <v>75</v>
      </c>
      <c r="D3182" s="721">
        <f t="shared" si="216"/>
        <v>447</v>
      </c>
      <c r="E3182" s="721">
        <f t="shared" ca="1" si="217"/>
        <v>3</v>
      </c>
      <c r="F3182" s="721">
        <f t="shared" ca="1" si="218"/>
        <v>83</v>
      </c>
      <c r="G3182" s="721"/>
      <c r="H3182" s="726" t="str">
        <f t="shared" ca="1" si="214"/>
        <v/>
      </c>
      <c r="I3182" s="726" t="str">
        <f t="shared" ca="1" si="215"/>
        <v/>
      </c>
    </row>
    <row r="3183" spans="1:9" x14ac:dyDescent="0.35">
      <c r="A3183" s="721" t="b">
        <f t="shared" ca="1" si="213"/>
        <v>0</v>
      </c>
      <c r="B3183" s="732" t="str">
        <f ca="1">IF(COUNTA(G$2253:G3182)=1,"",OFFSET(B3183,-COUNTA(G$2253:G3182)+1,0))</f>
        <v>a1b1R000008yMniQAE</v>
      </c>
      <c r="C3183" s="734">
        <f ca="1">IF(COUNTA(G$2253:G3182)=1,"",OFFSET(C3183,-COUNTA(G$2253:G3182)+1,0))</f>
        <v>75</v>
      </c>
      <c r="D3183" s="721">
        <f t="shared" si="216"/>
        <v>448</v>
      </c>
      <c r="E3183" s="721">
        <f t="shared" ca="1" si="217"/>
        <v>4</v>
      </c>
      <c r="F3183" s="721">
        <f t="shared" ca="1" si="218"/>
        <v>83</v>
      </c>
      <c r="G3183" s="721"/>
      <c r="H3183" s="726" t="str">
        <f t="shared" ca="1" si="214"/>
        <v/>
      </c>
      <c r="I3183" s="726" t="str">
        <f t="shared" ca="1" si="215"/>
        <v/>
      </c>
    </row>
    <row r="3184" spans="1:9" x14ac:dyDescent="0.35">
      <c r="A3184" s="721" t="b">
        <f t="shared" ref="A3184:A3215" ca="1" si="219">IF(OR(H3184&lt;&gt;"",I3184&lt;&gt;""),TRUE,FALSE)</f>
        <v>0</v>
      </c>
      <c r="B3184" s="732" t="str">
        <f ca="1">IF(COUNTA(G$2253:G3183)=1,"",OFFSET(B3184,-COUNTA(G$2253:G3183)+1,0))</f>
        <v>a1b1R000008yMp0QAE</v>
      </c>
      <c r="C3184" s="734">
        <f ca="1">IF(COUNTA(G$2253:G3183)=1,"",OFFSET(C3184,-COUNTA(G$2253:G3183)+1,0))</f>
        <v>75</v>
      </c>
      <c r="D3184" s="721">
        <f t="shared" si="216"/>
        <v>449</v>
      </c>
      <c r="E3184" s="721">
        <f t="shared" ca="1" si="217"/>
        <v>5</v>
      </c>
      <c r="F3184" s="721">
        <f t="shared" ca="1" si="218"/>
        <v>83</v>
      </c>
      <c r="G3184" s="721"/>
      <c r="H3184" s="726" t="str">
        <f t="shared" ref="H3184:H3215" ca="1" si="220">CHOOSE(E3184,IFERROR(IF(INDIRECT("'WPTM - Section F'!I"&amp;F3184)=0,"",INDIRECT("'WPTM - Section F'!I"&amp;$F3184)),""),IFERROR(IF(INDIRECT("'WPTM - Section F'!K"&amp;F3184)=0,"",INDIRECT("'WPTM - Section F'!K"&amp;$F3184)),""),IFERROR(IF(INDIRECT("'WPTM - Section F'!M"&amp;F3184)=0,"",INDIRECT("'WPTM - Section F'!M"&amp;$F3184)),""),IFERROR(IF(INDIRECT("'WPTM - Section F'!O"&amp;F3184)=0,"",INDIRECT("'WPTM - Section F'!O"&amp;$F3184)),""),IFERROR(IF(INDIRECT("'WPTM - Section F'!Q"&amp;F3184)=0,"",INDIRECT("'WPTM - Section F'!Q"&amp;$F3184)),""),IFERROR(IF(INDIRECT("'WPTM - Section F'!S"&amp;F3184)=0,"",INDIRECT("'WPTM - Section F'!S"&amp;$F3184)),""),IFERROR(IF(INDIRECT("'WPTM - Section F'!U"&amp;F3184)=0,"",INDIRECT("'WPTM - Section F'!U"&amp;$F3184)),""),IFERROR(IF(INDIRECT("'WPTM - Section F'!W"&amp;F3184)=0,"",INDIRECT("'WPTM - Section F'!W"&amp;$F3184)),""))</f>
        <v/>
      </c>
      <c r="I3184" s="726" t="str">
        <f t="shared" ref="I3184:I3215" ca="1" si="221">CHOOSE(E3184,IFERROR(IF(INDIRECT("'WPTM - Section F'!H"&amp;F3184)=0,"",INDIRECT("'WPTM - Section F'!H"&amp;$F3184)),""),IFERROR(IF(INDIRECT("'WPTM - Section F'!J"&amp;F3184)=0,"",INDIRECT("'WPTM - Section F'!J"&amp;$F3184)),""),IFERROR(IF(INDIRECT("'WPTM - Section F'!L"&amp;F3184)=0,"",INDIRECT("'WPTM - Section F'!L"&amp;$F3184)),""),IFERROR(IF(INDIRECT("'WPTM - Section F'!N"&amp;F3184)=0,"",INDIRECT("'WPTM - Section F'!N"&amp;$F3184)),""),IFERROR(IF(INDIRECT("'WPTM - Section F'!P"&amp;F3184)=0,"",INDIRECT("'WPTM - Section F'!P"&amp;$F3184)),""),IFERROR(IF(INDIRECT("'WPTM - Section F'!R"&amp;F3184)=0,"",INDIRECT("'WPTM - Section F'!R"&amp;$F3184)),""),IFERROR(IF(INDIRECT("'WPTM - Section F'!T"&amp;F3184)=0,"",INDIRECT("'WPTM - Section F'!T"&amp;$F3184)),""),IFERROR(IF(INDIRECT("'WPTM - Section F'!V"&amp;F3184)=0,"",INDIRECT("'WPTM - Section F'!V"&amp;$F3184)),""),)</f>
        <v/>
      </c>
    </row>
    <row r="3185" spans="1:9" x14ac:dyDescent="0.35">
      <c r="A3185" s="721" t="b">
        <f t="shared" ca="1" si="219"/>
        <v>0</v>
      </c>
      <c r="B3185" s="732" t="str">
        <f ca="1">IF(COUNTA(G$2253:G3184)=1,"",OFFSET(B3185,-COUNTA(G$2253:G3184)+1,0))</f>
        <v>a1b1R000008yMqIQAU</v>
      </c>
      <c r="C3185" s="734">
        <f ca="1">IF(COUNTA(G$2253:G3184)=1,"",OFFSET(C3185,-COUNTA(G$2253:G3184)+1,0))</f>
        <v>75</v>
      </c>
      <c r="D3185" s="721">
        <f t="shared" si="216"/>
        <v>450</v>
      </c>
      <c r="E3185" s="721">
        <f t="shared" ca="1" si="217"/>
        <v>6</v>
      </c>
      <c r="F3185" s="721">
        <f t="shared" ca="1" si="218"/>
        <v>83</v>
      </c>
      <c r="G3185" s="721"/>
      <c r="H3185" s="726" t="str">
        <f t="shared" ca="1" si="220"/>
        <v/>
      </c>
      <c r="I3185" s="726" t="str">
        <f t="shared" ca="1" si="221"/>
        <v/>
      </c>
    </row>
    <row r="3186" spans="1:9" x14ac:dyDescent="0.35">
      <c r="A3186" s="721" t="b">
        <f t="shared" ca="1" si="219"/>
        <v>0</v>
      </c>
      <c r="B3186" s="732" t="str">
        <f ca="1">IF(COUNTA(G$2253:G3185)=1,"",OFFSET(B3186,-COUNTA(G$2253:G3185)+1,0))</f>
        <v>a1b1R000008yMjrQAE</v>
      </c>
      <c r="C3186" s="734">
        <f ca="1">IF(COUNTA(G$2253:G3185)=1,"",OFFSET(C3186,-COUNTA(G$2253:G3185)+1,0))</f>
        <v>76</v>
      </c>
      <c r="D3186" s="721">
        <f t="shared" si="216"/>
        <v>451</v>
      </c>
      <c r="E3186" s="721">
        <f t="shared" ca="1" si="217"/>
        <v>1</v>
      </c>
      <c r="F3186" s="721">
        <f t="shared" ca="1" si="218"/>
        <v>84</v>
      </c>
      <c r="G3186" s="721"/>
      <c r="H3186" s="726" t="str">
        <f t="shared" ca="1" si="220"/>
        <v/>
      </c>
      <c r="I3186" s="726" t="str">
        <f t="shared" ca="1" si="221"/>
        <v/>
      </c>
    </row>
    <row r="3187" spans="1:9" x14ac:dyDescent="0.35">
      <c r="A3187" s="721" t="b">
        <f t="shared" ca="1" si="219"/>
        <v>0</v>
      </c>
      <c r="B3187" s="732" t="str">
        <f ca="1">IF(COUNTA(G$2253:G3186)=1,"",OFFSET(B3187,-COUNTA(G$2253:G3186)+1,0))</f>
        <v>a1b1R000008yMl9QAE</v>
      </c>
      <c r="C3187" s="734">
        <f ca="1">IF(COUNTA(G$2253:G3186)=1,"",OFFSET(C3187,-COUNTA(G$2253:G3186)+1,0))</f>
        <v>76</v>
      </c>
      <c r="D3187" s="721">
        <f t="shared" si="216"/>
        <v>452</v>
      </c>
      <c r="E3187" s="721">
        <f t="shared" ca="1" si="217"/>
        <v>2</v>
      </c>
      <c r="F3187" s="721">
        <f t="shared" ca="1" si="218"/>
        <v>84</v>
      </c>
      <c r="G3187" s="721"/>
      <c r="H3187" s="726" t="str">
        <f t="shared" ca="1" si="220"/>
        <v/>
      </c>
      <c r="I3187" s="726" t="str">
        <f t="shared" ca="1" si="221"/>
        <v/>
      </c>
    </row>
    <row r="3188" spans="1:9" x14ac:dyDescent="0.35">
      <c r="A3188" s="721" t="b">
        <f t="shared" ca="1" si="219"/>
        <v>0</v>
      </c>
      <c r="B3188" s="732" t="str">
        <f ca="1">IF(COUNTA(G$2253:G3187)=1,"",OFFSET(B3188,-COUNTA(G$2253:G3187)+1,0))</f>
        <v>a1b1R000008yMmRQAU</v>
      </c>
      <c r="C3188" s="734">
        <f ca="1">IF(COUNTA(G$2253:G3187)=1,"",OFFSET(C3188,-COUNTA(G$2253:G3187)+1,0))</f>
        <v>76</v>
      </c>
      <c r="D3188" s="721">
        <f t="shared" si="216"/>
        <v>453</v>
      </c>
      <c r="E3188" s="721">
        <f t="shared" ca="1" si="217"/>
        <v>3</v>
      </c>
      <c r="F3188" s="721">
        <f t="shared" ca="1" si="218"/>
        <v>84</v>
      </c>
      <c r="G3188" s="721"/>
      <c r="H3188" s="726" t="str">
        <f t="shared" ca="1" si="220"/>
        <v/>
      </c>
      <c r="I3188" s="726" t="str">
        <f t="shared" ca="1" si="221"/>
        <v/>
      </c>
    </row>
    <row r="3189" spans="1:9" x14ac:dyDescent="0.35">
      <c r="A3189" s="721" t="b">
        <f t="shared" ca="1" si="219"/>
        <v>0</v>
      </c>
      <c r="B3189" s="732" t="str">
        <f ca="1">IF(COUNTA(G$2253:G3188)=1,"",OFFSET(B3189,-COUNTA(G$2253:G3188)+1,0))</f>
        <v>a1b1R000008yMnjQAE</v>
      </c>
      <c r="C3189" s="734">
        <f ca="1">IF(COUNTA(G$2253:G3188)=1,"",OFFSET(C3189,-COUNTA(G$2253:G3188)+1,0))</f>
        <v>76</v>
      </c>
      <c r="D3189" s="721">
        <f t="shared" si="216"/>
        <v>454</v>
      </c>
      <c r="E3189" s="721">
        <f t="shared" ca="1" si="217"/>
        <v>4</v>
      </c>
      <c r="F3189" s="721">
        <f t="shared" ca="1" si="218"/>
        <v>84</v>
      </c>
      <c r="G3189" s="721"/>
      <c r="H3189" s="726" t="str">
        <f t="shared" ca="1" si="220"/>
        <v/>
      </c>
      <c r="I3189" s="726" t="str">
        <f t="shared" ca="1" si="221"/>
        <v/>
      </c>
    </row>
    <row r="3190" spans="1:9" x14ac:dyDescent="0.35">
      <c r="A3190" s="721" t="b">
        <f t="shared" ca="1" si="219"/>
        <v>0</v>
      </c>
      <c r="B3190" s="732" t="str">
        <f ca="1">IF(COUNTA(G$2253:G3189)=1,"",OFFSET(B3190,-COUNTA(G$2253:G3189)+1,0))</f>
        <v>a1b1R000008yMp1QAE</v>
      </c>
      <c r="C3190" s="734">
        <f ca="1">IF(COUNTA(G$2253:G3189)=1,"",OFFSET(C3190,-COUNTA(G$2253:G3189)+1,0))</f>
        <v>76</v>
      </c>
      <c r="D3190" s="721">
        <f t="shared" si="216"/>
        <v>455</v>
      </c>
      <c r="E3190" s="721">
        <f t="shared" ca="1" si="217"/>
        <v>5</v>
      </c>
      <c r="F3190" s="721">
        <f t="shared" ca="1" si="218"/>
        <v>84</v>
      </c>
      <c r="G3190" s="721"/>
      <c r="H3190" s="726" t="str">
        <f t="shared" ca="1" si="220"/>
        <v/>
      </c>
      <c r="I3190" s="726" t="str">
        <f t="shared" ca="1" si="221"/>
        <v/>
      </c>
    </row>
    <row r="3191" spans="1:9" x14ac:dyDescent="0.35">
      <c r="A3191" s="721" t="b">
        <f t="shared" ca="1" si="219"/>
        <v>0</v>
      </c>
      <c r="B3191" s="732" t="str">
        <f ca="1">IF(COUNTA(G$2253:G3190)=1,"",OFFSET(B3191,-COUNTA(G$2253:G3190)+1,0))</f>
        <v>a1b1R000008yMqJQAU</v>
      </c>
      <c r="C3191" s="734">
        <f ca="1">IF(COUNTA(G$2253:G3190)=1,"",OFFSET(C3191,-COUNTA(G$2253:G3190)+1,0))</f>
        <v>76</v>
      </c>
      <c r="D3191" s="721">
        <f t="shared" si="216"/>
        <v>456</v>
      </c>
      <c r="E3191" s="721">
        <f t="shared" ca="1" si="217"/>
        <v>6</v>
      </c>
      <c r="F3191" s="721">
        <f t="shared" ca="1" si="218"/>
        <v>84</v>
      </c>
      <c r="G3191" s="721"/>
      <c r="H3191" s="726" t="str">
        <f t="shared" ca="1" si="220"/>
        <v/>
      </c>
      <c r="I3191" s="726" t="str">
        <f t="shared" ca="1" si="221"/>
        <v/>
      </c>
    </row>
    <row r="3192" spans="1:9" x14ac:dyDescent="0.35">
      <c r="A3192" s="721" t="b">
        <f t="shared" ca="1" si="219"/>
        <v>0</v>
      </c>
      <c r="B3192" s="732" t="str">
        <f ca="1">IF(COUNTA(G$2253:G3191)=1,"",OFFSET(B3192,-COUNTA(G$2253:G3191)+1,0))</f>
        <v>a1b1R000008yMjsQAE</v>
      </c>
      <c r="C3192" s="734">
        <f ca="1">IF(COUNTA(G$2253:G3191)=1,"",OFFSET(C3192,-COUNTA(G$2253:G3191)+1,0))</f>
        <v>77</v>
      </c>
      <c r="D3192" s="721">
        <f t="shared" si="216"/>
        <v>457</v>
      </c>
      <c r="E3192" s="721">
        <f t="shared" ca="1" si="217"/>
        <v>1</v>
      </c>
      <c r="F3192" s="721">
        <f t="shared" ca="1" si="218"/>
        <v>85</v>
      </c>
      <c r="G3192" s="721"/>
      <c r="H3192" s="726" t="str">
        <f t="shared" ca="1" si="220"/>
        <v/>
      </c>
      <c r="I3192" s="726" t="str">
        <f t="shared" ca="1" si="221"/>
        <v/>
      </c>
    </row>
    <row r="3193" spans="1:9" x14ac:dyDescent="0.35">
      <c r="A3193" s="721" t="b">
        <f t="shared" ca="1" si="219"/>
        <v>0</v>
      </c>
      <c r="B3193" s="732" t="str">
        <f ca="1">IF(COUNTA(G$2253:G3192)=1,"",OFFSET(B3193,-COUNTA(G$2253:G3192)+1,0))</f>
        <v>a1b1R000008yMlAQAU</v>
      </c>
      <c r="C3193" s="734">
        <f ca="1">IF(COUNTA(G$2253:G3192)=1,"",OFFSET(C3193,-COUNTA(G$2253:G3192)+1,0))</f>
        <v>77</v>
      </c>
      <c r="D3193" s="721">
        <f t="shared" si="216"/>
        <v>458</v>
      </c>
      <c r="E3193" s="721">
        <f t="shared" ca="1" si="217"/>
        <v>2</v>
      </c>
      <c r="F3193" s="721">
        <f t="shared" ca="1" si="218"/>
        <v>85</v>
      </c>
      <c r="G3193" s="721"/>
      <c r="H3193" s="726" t="str">
        <f t="shared" ca="1" si="220"/>
        <v/>
      </c>
      <c r="I3193" s="726" t="str">
        <f t="shared" ca="1" si="221"/>
        <v/>
      </c>
    </row>
    <row r="3194" spans="1:9" x14ac:dyDescent="0.35">
      <c r="A3194" s="721" t="b">
        <f t="shared" ca="1" si="219"/>
        <v>0</v>
      </c>
      <c r="B3194" s="732" t="str">
        <f ca="1">IF(COUNTA(G$2253:G3193)=1,"",OFFSET(B3194,-COUNTA(G$2253:G3193)+1,0))</f>
        <v>a1b1R000008yMmSQAU</v>
      </c>
      <c r="C3194" s="734">
        <f ca="1">IF(COUNTA(G$2253:G3193)=1,"",OFFSET(C3194,-COUNTA(G$2253:G3193)+1,0))</f>
        <v>77</v>
      </c>
      <c r="D3194" s="721">
        <f t="shared" si="216"/>
        <v>459</v>
      </c>
      <c r="E3194" s="721">
        <f t="shared" ca="1" si="217"/>
        <v>3</v>
      </c>
      <c r="F3194" s="721">
        <f t="shared" ca="1" si="218"/>
        <v>85</v>
      </c>
      <c r="G3194" s="721"/>
      <c r="H3194" s="726" t="str">
        <f t="shared" ca="1" si="220"/>
        <v/>
      </c>
      <c r="I3194" s="726" t="str">
        <f t="shared" ca="1" si="221"/>
        <v/>
      </c>
    </row>
    <row r="3195" spans="1:9" x14ac:dyDescent="0.35">
      <c r="A3195" s="721" t="b">
        <f t="shared" ca="1" si="219"/>
        <v>0</v>
      </c>
      <c r="B3195" s="732" t="str">
        <f ca="1">IF(COUNTA(G$2253:G3194)=1,"",OFFSET(B3195,-COUNTA(G$2253:G3194)+1,0))</f>
        <v>a1b1R000008yMnkQAE</v>
      </c>
      <c r="C3195" s="734">
        <f ca="1">IF(COUNTA(G$2253:G3194)=1,"",OFFSET(C3195,-COUNTA(G$2253:G3194)+1,0))</f>
        <v>77</v>
      </c>
      <c r="D3195" s="721">
        <f t="shared" si="216"/>
        <v>460</v>
      </c>
      <c r="E3195" s="721">
        <f t="shared" ca="1" si="217"/>
        <v>4</v>
      </c>
      <c r="F3195" s="721">
        <f t="shared" ca="1" si="218"/>
        <v>85</v>
      </c>
      <c r="G3195" s="721"/>
      <c r="H3195" s="726" t="str">
        <f t="shared" ca="1" si="220"/>
        <v/>
      </c>
      <c r="I3195" s="726" t="str">
        <f t="shared" ca="1" si="221"/>
        <v/>
      </c>
    </row>
    <row r="3196" spans="1:9" x14ac:dyDescent="0.35">
      <c r="A3196" s="721" t="b">
        <f t="shared" ca="1" si="219"/>
        <v>0</v>
      </c>
      <c r="B3196" s="732" t="str">
        <f ca="1">IF(COUNTA(G$2253:G3195)=1,"",OFFSET(B3196,-COUNTA(G$2253:G3195)+1,0))</f>
        <v>a1b1R000008yMp2QAE</v>
      </c>
      <c r="C3196" s="734">
        <f ca="1">IF(COUNTA(G$2253:G3195)=1,"",OFFSET(C3196,-COUNTA(G$2253:G3195)+1,0))</f>
        <v>77</v>
      </c>
      <c r="D3196" s="721">
        <f t="shared" si="216"/>
        <v>461</v>
      </c>
      <c r="E3196" s="721">
        <f t="shared" ca="1" si="217"/>
        <v>5</v>
      </c>
      <c r="F3196" s="721">
        <f t="shared" ca="1" si="218"/>
        <v>85</v>
      </c>
      <c r="G3196" s="721"/>
      <c r="H3196" s="726" t="str">
        <f t="shared" ca="1" si="220"/>
        <v/>
      </c>
      <c r="I3196" s="726" t="str">
        <f t="shared" ca="1" si="221"/>
        <v/>
      </c>
    </row>
    <row r="3197" spans="1:9" x14ac:dyDescent="0.35">
      <c r="A3197" s="721" t="b">
        <f t="shared" ca="1" si="219"/>
        <v>0</v>
      </c>
      <c r="B3197" s="732" t="str">
        <f ca="1">IF(COUNTA(G$2253:G3196)=1,"",OFFSET(B3197,-COUNTA(G$2253:G3196)+1,0))</f>
        <v>a1b1R000008yMqKQAU</v>
      </c>
      <c r="C3197" s="734">
        <f ca="1">IF(COUNTA(G$2253:G3196)=1,"",OFFSET(C3197,-COUNTA(G$2253:G3196)+1,0))</f>
        <v>77</v>
      </c>
      <c r="D3197" s="721">
        <f t="shared" si="216"/>
        <v>462</v>
      </c>
      <c r="E3197" s="721">
        <f t="shared" ca="1" si="217"/>
        <v>6</v>
      </c>
      <c r="F3197" s="721">
        <f t="shared" ca="1" si="218"/>
        <v>85</v>
      </c>
      <c r="G3197" s="721"/>
      <c r="H3197" s="726" t="str">
        <f t="shared" ca="1" si="220"/>
        <v/>
      </c>
      <c r="I3197" s="726" t="str">
        <f t="shared" ca="1" si="221"/>
        <v/>
      </c>
    </row>
    <row r="3198" spans="1:9" x14ac:dyDescent="0.35">
      <c r="A3198" s="721" t="b">
        <f t="shared" ca="1" si="219"/>
        <v>0</v>
      </c>
      <c r="B3198" s="732" t="str">
        <f ca="1">IF(COUNTA(G$2253:G3197)=1,"",OFFSET(B3198,-COUNTA(G$2253:G3197)+1,0))</f>
        <v>a1b1R000008yMjtQAE</v>
      </c>
      <c r="C3198" s="734">
        <f ca="1">IF(COUNTA(G$2253:G3197)=1,"",OFFSET(C3198,-COUNTA(G$2253:G3197)+1,0))</f>
        <v>78</v>
      </c>
      <c r="D3198" s="721">
        <f t="shared" si="216"/>
        <v>463</v>
      </c>
      <c r="E3198" s="721">
        <f t="shared" ca="1" si="217"/>
        <v>1</v>
      </c>
      <c r="F3198" s="721">
        <f t="shared" ca="1" si="218"/>
        <v>86</v>
      </c>
      <c r="G3198" s="721"/>
      <c r="H3198" s="726" t="str">
        <f t="shared" ca="1" si="220"/>
        <v/>
      </c>
      <c r="I3198" s="726" t="str">
        <f t="shared" ca="1" si="221"/>
        <v/>
      </c>
    </row>
    <row r="3199" spans="1:9" x14ac:dyDescent="0.35">
      <c r="A3199" s="721" t="b">
        <f t="shared" ca="1" si="219"/>
        <v>0</v>
      </c>
      <c r="B3199" s="732" t="str">
        <f ca="1">IF(COUNTA(G$2253:G3198)=1,"",OFFSET(B3199,-COUNTA(G$2253:G3198)+1,0))</f>
        <v>a1b1R000008yMlBQAU</v>
      </c>
      <c r="C3199" s="734">
        <f ca="1">IF(COUNTA(G$2253:G3198)=1,"",OFFSET(C3199,-COUNTA(G$2253:G3198)+1,0))</f>
        <v>78</v>
      </c>
      <c r="D3199" s="721">
        <f t="shared" si="216"/>
        <v>464</v>
      </c>
      <c r="E3199" s="721">
        <f t="shared" ca="1" si="217"/>
        <v>2</v>
      </c>
      <c r="F3199" s="721">
        <f t="shared" ca="1" si="218"/>
        <v>86</v>
      </c>
      <c r="G3199" s="721"/>
      <c r="H3199" s="726" t="str">
        <f t="shared" ca="1" si="220"/>
        <v/>
      </c>
      <c r="I3199" s="726" t="str">
        <f t="shared" ca="1" si="221"/>
        <v/>
      </c>
    </row>
    <row r="3200" spans="1:9" x14ac:dyDescent="0.35">
      <c r="A3200" s="721" t="b">
        <f t="shared" ca="1" si="219"/>
        <v>0</v>
      </c>
      <c r="B3200" s="732" t="str">
        <f ca="1">IF(COUNTA(G$2253:G3199)=1,"",OFFSET(B3200,-COUNTA(G$2253:G3199)+1,0))</f>
        <v>a1b1R000008yMmTQAU</v>
      </c>
      <c r="C3200" s="734">
        <f ca="1">IF(COUNTA(G$2253:G3199)=1,"",OFFSET(C3200,-COUNTA(G$2253:G3199)+1,0))</f>
        <v>78</v>
      </c>
      <c r="D3200" s="721">
        <f t="shared" si="216"/>
        <v>465</v>
      </c>
      <c r="E3200" s="721">
        <f t="shared" ca="1" si="217"/>
        <v>3</v>
      </c>
      <c r="F3200" s="721">
        <f t="shared" ca="1" si="218"/>
        <v>86</v>
      </c>
      <c r="G3200" s="721"/>
      <c r="H3200" s="726" t="str">
        <f t="shared" ca="1" si="220"/>
        <v/>
      </c>
      <c r="I3200" s="726" t="str">
        <f t="shared" ca="1" si="221"/>
        <v/>
      </c>
    </row>
    <row r="3201" spans="1:10" x14ac:dyDescent="0.35">
      <c r="A3201" s="721" t="b">
        <f t="shared" ca="1" si="219"/>
        <v>0</v>
      </c>
      <c r="B3201" s="732" t="str">
        <f ca="1">IF(COUNTA(G$2253:G3200)=1,"",OFFSET(B3201,-COUNTA(G$2253:G3200)+1,0))</f>
        <v>a1b1R000008yMnlQAE</v>
      </c>
      <c r="C3201" s="734">
        <f ca="1">IF(COUNTA(G$2253:G3200)=1,"",OFFSET(C3201,-COUNTA(G$2253:G3200)+1,0))</f>
        <v>78</v>
      </c>
      <c r="D3201" s="721">
        <f t="shared" si="216"/>
        <v>466</v>
      </c>
      <c r="E3201" s="721">
        <f t="shared" ca="1" si="217"/>
        <v>4</v>
      </c>
      <c r="F3201" s="721">
        <f t="shared" ca="1" si="218"/>
        <v>86</v>
      </c>
      <c r="G3201" s="721"/>
      <c r="H3201" s="726" t="str">
        <f t="shared" ca="1" si="220"/>
        <v/>
      </c>
      <c r="I3201" s="726" t="str">
        <f t="shared" ca="1" si="221"/>
        <v/>
      </c>
    </row>
    <row r="3202" spans="1:10" x14ac:dyDescent="0.35">
      <c r="A3202" s="721" t="b">
        <f t="shared" ca="1" si="219"/>
        <v>0</v>
      </c>
      <c r="B3202" s="732" t="str">
        <f ca="1">IF(COUNTA(G$2253:G3201)=1,"",OFFSET(B3202,-COUNTA(G$2253:G3201)+1,0))</f>
        <v>a1b1R000008yMp3QAE</v>
      </c>
      <c r="C3202" s="734">
        <f ca="1">IF(COUNTA(G$2253:G3201)=1,"",OFFSET(C3202,-COUNTA(G$2253:G3201)+1,0))</f>
        <v>78</v>
      </c>
      <c r="D3202" s="721">
        <f t="shared" si="216"/>
        <v>467</v>
      </c>
      <c r="E3202" s="721">
        <f t="shared" ca="1" si="217"/>
        <v>5</v>
      </c>
      <c r="F3202" s="721">
        <f t="shared" ca="1" si="218"/>
        <v>86</v>
      </c>
      <c r="G3202" s="721"/>
      <c r="H3202" s="726" t="str">
        <f t="shared" ca="1" si="220"/>
        <v/>
      </c>
      <c r="I3202" s="726" t="str">
        <f t="shared" ca="1" si="221"/>
        <v/>
      </c>
    </row>
    <row r="3203" spans="1:10" x14ac:dyDescent="0.35">
      <c r="A3203" s="721" t="b">
        <f t="shared" ca="1" si="219"/>
        <v>0</v>
      </c>
      <c r="B3203" s="732" t="str">
        <f ca="1">IF(COUNTA(G$2253:G3202)=1,"",OFFSET(B3203,-COUNTA(G$2253:G3202)+1,0))</f>
        <v>a1b1R000008yMqLQAU</v>
      </c>
      <c r="C3203" s="734">
        <f ca="1">IF(COUNTA(G$2253:G3202)=1,"",OFFSET(C3203,-COUNTA(G$2253:G3202)+1,0))</f>
        <v>78</v>
      </c>
      <c r="D3203" s="721">
        <f t="shared" si="216"/>
        <v>468</v>
      </c>
      <c r="E3203" s="721">
        <f t="shared" ca="1" si="217"/>
        <v>6</v>
      </c>
      <c r="F3203" s="721">
        <f t="shared" ca="1" si="218"/>
        <v>86</v>
      </c>
      <c r="G3203" s="721"/>
      <c r="H3203" s="726" t="str">
        <f t="shared" ca="1" si="220"/>
        <v/>
      </c>
      <c r="I3203" s="726" t="str">
        <f t="shared" ca="1" si="221"/>
        <v/>
      </c>
    </row>
    <row r="3204" spans="1:10" x14ac:dyDescent="0.35">
      <c r="A3204" s="721" t="b">
        <f t="shared" ca="1" si="219"/>
        <v>0</v>
      </c>
      <c r="B3204" s="732" t="str">
        <f ca="1">IF(COUNTA(G$2253:G3203)=1,"",OFFSET(B3204,-COUNTA(G$2253:G3203)+1,0))</f>
        <v>a1b1R000008yMjuQAE</v>
      </c>
      <c r="C3204" s="734">
        <f ca="1">IF(COUNTA(G$2253:G3203)=1,"",OFFSET(C3204,-COUNTA(G$2253:G3203)+1,0))</f>
        <v>79</v>
      </c>
      <c r="D3204" s="721">
        <f t="shared" si="216"/>
        <v>469</v>
      </c>
      <c r="E3204" s="721">
        <f t="shared" ca="1" si="217"/>
        <v>1</v>
      </c>
      <c r="F3204" s="721">
        <f t="shared" ca="1" si="218"/>
        <v>87</v>
      </c>
      <c r="G3204" s="721"/>
      <c r="H3204" s="726" t="str">
        <f t="shared" ca="1" si="220"/>
        <v/>
      </c>
      <c r="I3204" s="726" t="str">
        <f t="shared" ca="1" si="221"/>
        <v/>
      </c>
    </row>
    <row r="3205" spans="1:10" x14ac:dyDescent="0.35">
      <c r="A3205" s="721" t="b">
        <f t="shared" ca="1" si="219"/>
        <v>0</v>
      </c>
      <c r="B3205" s="732" t="str">
        <f ca="1">IF(COUNTA(G$2253:G3204)=1,"",OFFSET(B3205,-COUNTA(G$2253:G3204)+1,0))</f>
        <v>a1b1R000008yMlCQAU</v>
      </c>
      <c r="C3205" s="734">
        <f ca="1">IF(COUNTA(G$2253:G3204)=1,"",OFFSET(C3205,-COUNTA(G$2253:G3204)+1,0))</f>
        <v>79</v>
      </c>
      <c r="D3205" s="721">
        <f t="shared" si="216"/>
        <v>470</v>
      </c>
      <c r="E3205" s="721">
        <f t="shared" ca="1" si="217"/>
        <v>2</v>
      </c>
      <c r="F3205" s="721">
        <f t="shared" ca="1" si="218"/>
        <v>87</v>
      </c>
      <c r="G3205" s="721"/>
      <c r="H3205" s="726" t="str">
        <f t="shared" ca="1" si="220"/>
        <v/>
      </c>
      <c r="I3205" s="726" t="str">
        <f t="shared" ca="1" si="221"/>
        <v/>
      </c>
    </row>
    <row r="3206" spans="1:10" x14ac:dyDescent="0.35">
      <c r="A3206" s="721" t="b">
        <f t="shared" ca="1" si="219"/>
        <v>0</v>
      </c>
      <c r="B3206" s="732" t="str">
        <f ca="1">IF(COUNTA(G$2253:G3205)=1,"",OFFSET(B3206,-COUNTA(G$2253:G3205)+1,0))</f>
        <v>a1b1R000008yMmUQAU</v>
      </c>
      <c r="C3206" s="734">
        <f ca="1">IF(COUNTA(G$2253:G3205)=1,"",OFFSET(C3206,-COUNTA(G$2253:G3205)+1,0))</f>
        <v>79</v>
      </c>
      <c r="D3206" s="721">
        <f t="shared" si="216"/>
        <v>471</v>
      </c>
      <c r="E3206" s="721">
        <f t="shared" ca="1" si="217"/>
        <v>3</v>
      </c>
      <c r="F3206" s="721">
        <f t="shared" ca="1" si="218"/>
        <v>87</v>
      </c>
      <c r="G3206" s="721"/>
      <c r="H3206" s="726" t="str">
        <f t="shared" ca="1" si="220"/>
        <v/>
      </c>
      <c r="I3206" s="726" t="str">
        <f t="shared" ca="1" si="221"/>
        <v/>
      </c>
    </row>
    <row r="3207" spans="1:10" x14ac:dyDescent="0.35">
      <c r="A3207" s="721" t="b">
        <f t="shared" ca="1" si="219"/>
        <v>0</v>
      </c>
      <c r="B3207" s="732" t="str">
        <f ca="1">IF(COUNTA(G$2253:G3206)=1,"",OFFSET(B3207,-COUNTA(G$2253:G3206)+1,0))</f>
        <v>a1b1R000008yMnmQAE</v>
      </c>
      <c r="C3207" s="734">
        <f ca="1">IF(COUNTA(G$2253:G3206)=1,"",OFFSET(C3207,-COUNTA(G$2253:G3206)+1,0))</f>
        <v>79</v>
      </c>
      <c r="D3207" s="721">
        <f t="shared" si="216"/>
        <v>472</v>
      </c>
      <c r="E3207" s="721">
        <f t="shared" ca="1" si="217"/>
        <v>4</v>
      </c>
      <c r="F3207" s="721">
        <f t="shared" ca="1" si="218"/>
        <v>87</v>
      </c>
      <c r="G3207" s="721"/>
      <c r="H3207" s="726" t="str">
        <f t="shared" ca="1" si="220"/>
        <v/>
      </c>
      <c r="I3207" s="726" t="str">
        <f t="shared" ca="1" si="221"/>
        <v/>
      </c>
    </row>
    <row r="3208" spans="1:10" x14ac:dyDescent="0.35">
      <c r="A3208" s="721" t="b">
        <f t="shared" ca="1" si="219"/>
        <v>0</v>
      </c>
      <c r="B3208" s="732" t="str">
        <f ca="1">IF(COUNTA(G$2253:G3207)=1,"",OFFSET(B3208,-COUNTA(G$2253:G3207)+1,0))</f>
        <v>a1b1R000008yMp4QAE</v>
      </c>
      <c r="C3208" s="734">
        <f ca="1">IF(COUNTA(G$2253:G3207)=1,"",OFFSET(C3208,-COUNTA(G$2253:G3207)+1,0))</f>
        <v>79</v>
      </c>
      <c r="D3208" s="721">
        <f t="shared" si="216"/>
        <v>473</v>
      </c>
      <c r="E3208" s="721">
        <f t="shared" ca="1" si="217"/>
        <v>5</v>
      </c>
      <c r="F3208" s="721">
        <f t="shared" ca="1" si="218"/>
        <v>87</v>
      </c>
      <c r="G3208" s="721"/>
      <c r="H3208" s="726" t="str">
        <f t="shared" ca="1" si="220"/>
        <v/>
      </c>
      <c r="I3208" s="726" t="str">
        <f t="shared" ca="1" si="221"/>
        <v/>
      </c>
    </row>
    <row r="3209" spans="1:10" x14ac:dyDescent="0.35">
      <c r="A3209" s="721" t="b">
        <f t="shared" ca="1" si="219"/>
        <v>0</v>
      </c>
      <c r="B3209" s="732" t="str">
        <f ca="1">IF(COUNTA(G$2253:G3208)=1,"",OFFSET(B3209,-COUNTA(G$2253:G3208)+1,0))</f>
        <v>a1b1R000008yMqMQAU</v>
      </c>
      <c r="C3209" s="734">
        <f ca="1">IF(COUNTA(G$2253:G3208)=1,"",OFFSET(C3209,-COUNTA(G$2253:G3208)+1,0))</f>
        <v>79</v>
      </c>
      <c r="D3209" s="721">
        <f t="shared" si="216"/>
        <v>474</v>
      </c>
      <c r="E3209" s="721">
        <f t="shared" ca="1" si="217"/>
        <v>6</v>
      </c>
      <c r="F3209" s="721">
        <f t="shared" ca="1" si="218"/>
        <v>87</v>
      </c>
      <c r="G3209" s="721"/>
      <c r="H3209" s="726" t="str">
        <f t="shared" ca="1" si="220"/>
        <v/>
      </c>
      <c r="I3209" s="726" t="str">
        <f t="shared" ca="1" si="221"/>
        <v/>
      </c>
    </row>
    <row r="3210" spans="1:10" x14ac:dyDescent="0.35">
      <c r="A3210" s="721" t="b">
        <f t="shared" ca="1" si="219"/>
        <v>0</v>
      </c>
      <c r="B3210" s="732" t="str">
        <f ca="1">IF(COUNTA(G$2253:G3209)=1,"",OFFSET(B3210,-COUNTA(G$2253:G3209)+1,0))</f>
        <v>a1b1R000008yMjvQAE</v>
      </c>
      <c r="C3210" s="734">
        <f ca="1">IF(COUNTA(G$2253:G3209)=1,"",OFFSET(C3210,-COUNTA(G$2253:G3209)+1,0))</f>
        <v>80</v>
      </c>
      <c r="D3210" s="721">
        <f t="shared" si="216"/>
        <v>475</v>
      </c>
      <c r="E3210" s="721">
        <f t="shared" ca="1" si="217"/>
        <v>1</v>
      </c>
      <c r="F3210" s="721">
        <f t="shared" ca="1" si="218"/>
        <v>88</v>
      </c>
      <c r="G3210" s="721"/>
      <c r="H3210" s="726" t="str">
        <f t="shared" ca="1" si="220"/>
        <v/>
      </c>
      <c r="I3210" s="726" t="str">
        <f t="shared" ca="1" si="221"/>
        <v/>
      </c>
    </row>
    <row r="3211" spans="1:10" x14ac:dyDescent="0.35">
      <c r="A3211" s="721" t="b">
        <f t="shared" ca="1" si="219"/>
        <v>0</v>
      </c>
      <c r="B3211" s="732" t="str">
        <f ca="1">IF(COUNTA(G$2253:G3210)=1,"",OFFSET(B3211,-COUNTA(G$2253:G3210)+1,0))</f>
        <v>a1b1R000008yMlDQAU</v>
      </c>
      <c r="C3211" s="734">
        <f ca="1">IF(COUNTA(G$2253:G3210)=1,"",OFFSET(C3211,-COUNTA(G$2253:G3210)+1,0))</f>
        <v>80</v>
      </c>
      <c r="D3211" s="721">
        <f t="shared" si="216"/>
        <v>476</v>
      </c>
      <c r="E3211" s="721">
        <f t="shared" ca="1" si="217"/>
        <v>2</v>
      </c>
      <c r="F3211" s="721">
        <f t="shared" ca="1" si="218"/>
        <v>88</v>
      </c>
      <c r="G3211" s="721"/>
      <c r="H3211" s="726" t="str">
        <f t="shared" ca="1" si="220"/>
        <v/>
      </c>
      <c r="I3211" s="726" t="str">
        <f t="shared" ca="1" si="221"/>
        <v/>
      </c>
    </row>
    <row r="3212" spans="1:10" x14ac:dyDescent="0.35">
      <c r="A3212" s="721" t="b">
        <f t="shared" ca="1" si="219"/>
        <v>0</v>
      </c>
      <c r="B3212" s="732" t="str">
        <f ca="1">IF(COUNTA(G$2253:G3211)=1,"",OFFSET(B3212,-COUNTA(G$2253:G3211)+1,0))</f>
        <v>a1b1R000008yMmVQAU</v>
      </c>
      <c r="C3212" s="734">
        <f ca="1">IF(COUNTA(G$2253:G3211)=1,"",OFFSET(C3212,-COUNTA(G$2253:G3211)+1,0))</f>
        <v>80</v>
      </c>
      <c r="D3212" s="721">
        <f t="shared" si="216"/>
        <v>477</v>
      </c>
      <c r="E3212" s="721">
        <f t="shared" ca="1" si="217"/>
        <v>3</v>
      </c>
      <c r="F3212" s="721">
        <f t="shared" ca="1" si="218"/>
        <v>88</v>
      </c>
      <c r="G3212" s="721"/>
      <c r="H3212" s="726" t="str">
        <f t="shared" ca="1" si="220"/>
        <v/>
      </c>
      <c r="I3212" s="726" t="str">
        <f t="shared" ca="1" si="221"/>
        <v/>
      </c>
    </row>
    <row r="3213" spans="1:10" x14ac:dyDescent="0.35">
      <c r="A3213" s="721" t="b">
        <f t="shared" ca="1" si="219"/>
        <v>0</v>
      </c>
      <c r="B3213" s="732" t="str">
        <f ca="1">IF(COUNTA(G$2253:G3212)=1,"",OFFSET(B3213,-COUNTA(G$2253:G3212)+1,0))</f>
        <v>a1b1R000008yMnnQAE</v>
      </c>
      <c r="C3213" s="734">
        <f ca="1">IF(COUNTA(G$2253:G3212)=1,"",OFFSET(C3213,-COUNTA(G$2253:G3212)+1,0))</f>
        <v>80</v>
      </c>
      <c r="D3213" s="721">
        <f t="shared" si="216"/>
        <v>478</v>
      </c>
      <c r="E3213" s="721">
        <f t="shared" ca="1" si="217"/>
        <v>4</v>
      </c>
      <c r="F3213" s="721">
        <f t="shared" ca="1" si="218"/>
        <v>88</v>
      </c>
      <c r="G3213" s="721"/>
      <c r="H3213" s="726" t="str">
        <f t="shared" ca="1" si="220"/>
        <v/>
      </c>
      <c r="I3213" s="726" t="str">
        <f t="shared" ca="1" si="221"/>
        <v/>
      </c>
    </row>
    <row r="3214" spans="1:10" x14ac:dyDescent="0.35">
      <c r="A3214" s="721" t="b">
        <f t="shared" ca="1" si="219"/>
        <v>0</v>
      </c>
      <c r="B3214" s="732" t="str">
        <f ca="1">IF(COUNTA(G$2253:G3213)=1,"",OFFSET(B3214,-COUNTA(G$2253:G3213)+1,0))</f>
        <v>a1b1R000008yMp5QAE</v>
      </c>
      <c r="C3214" s="734">
        <f ca="1">IF(COUNTA(G$2253:G3213)=1,"",OFFSET(C3214,-COUNTA(G$2253:G3213)+1,0))</f>
        <v>80</v>
      </c>
      <c r="D3214" s="721">
        <f t="shared" si="216"/>
        <v>479</v>
      </c>
      <c r="E3214" s="721">
        <f t="shared" ca="1" si="217"/>
        <v>5</v>
      </c>
      <c r="F3214" s="721">
        <f t="shared" ca="1" si="218"/>
        <v>88</v>
      </c>
      <c r="G3214" s="721"/>
      <c r="H3214" s="726" t="str">
        <f t="shared" ca="1" si="220"/>
        <v/>
      </c>
      <c r="I3214" s="726" t="str">
        <f t="shared" ca="1" si="221"/>
        <v/>
      </c>
    </row>
    <row r="3215" spans="1:10" x14ac:dyDescent="0.35">
      <c r="A3215" s="721" t="b">
        <f t="shared" ca="1" si="219"/>
        <v>0</v>
      </c>
      <c r="B3215" s="732" t="str">
        <f ca="1">IF(COUNTA(G$2253:G3214)=1,"",OFFSET(B3215,-COUNTA(G$2253:G3214)+1,0))</f>
        <v>a1b1R000008yMqNQAU</v>
      </c>
      <c r="C3215" s="734">
        <f ca="1">IF(COUNTA(G$2253:G3214)=1,"",OFFSET(C3215,-COUNTA(G$2253:G3214)+1,0))</f>
        <v>80</v>
      </c>
      <c r="D3215" s="721">
        <f t="shared" si="216"/>
        <v>480</v>
      </c>
      <c r="E3215" s="721">
        <f t="shared" ca="1" si="217"/>
        <v>6</v>
      </c>
      <c r="F3215" s="721">
        <f t="shared" ca="1" si="218"/>
        <v>88</v>
      </c>
      <c r="G3215" s="721"/>
      <c r="H3215" s="726" t="str">
        <f t="shared" ca="1" si="220"/>
        <v/>
      </c>
      <c r="I3215" s="726" t="str">
        <f t="shared" ca="1" si="221"/>
        <v/>
      </c>
    </row>
    <row r="3216" spans="1:10" x14ac:dyDescent="0.35">
      <c r="J3216" s="521" t="str">
        <f ca="1">IF(ROW()&gt;'Impact Indicator Target Update'!A30,"",INDIRECT("'Impact Indicators - Section B'!A"&amp;'Impact Indicator Target Update'!D30))</f>
        <v/>
      </c>
    </row>
    <row r="3217" spans="10:10" x14ac:dyDescent="0.35">
      <c r="J3217" s="521" t="str">
        <f ca="1">IF(ROW()&gt;'Impact Indicator Target Update'!A31,"",INDIRECT("'Impact Indicators - Section B'!A"&amp;'Impact Indicator Target Update'!D31))</f>
        <v/>
      </c>
    </row>
    <row r="3218" spans="10:10" x14ac:dyDescent="0.35">
      <c r="J3218" s="521" t="str">
        <f ca="1">IF(ROW()&gt;'Impact Indicator Target Update'!A32,"",INDIRECT("'Impact Indicators - Section B'!A"&amp;'Impact Indicator Target Update'!D32))</f>
        <v/>
      </c>
    </row>
    <row r="3219" spans="10:10" x14ac:dyDescent="0.35">
      <c r="J3219" s="521" t="str">
        <f ca="1">IF(ROW()&gt;'Impact Indicator Target Update'!A33,"",INDIRECT("'Impact Indicators - Section B'!A"&amp;'Impact Indicator Target Update'!D33))</f>
        <v/>
      </c>
    </row>
    <row r="3220" spans="10:10" x14ac:dyDescent="0.35">
      <c r="J3220" s="521" t="str">
        <f ca="1">IF(ROW()&gt;'Impact Indicator Target Update'!A34,"",INDIRECT("'Impact Indicators - Section B'!A"&amp;'Impact Indicator Target Update'!D34))</f>
        <v/>
      </c>
    </row>
    <row r="3221" spans="10:10" x14ac:dyDescent="0.35">
      <c r="J3221" s="521" t="str">
        <f ca="1">IF(ROW()&gt;'Impact Indicator Target Update'!A35,"",INDIRECT("'Impact Indicators - Section B'!A"&amp;'Impact Indicator Target Update'!D35))</f>
        <v/>
      </c>
    </row>
    <row r="3222" spans="10:10" x14ac:dyDescent="0.35">
      <c r="J3222" s="521" t="str">
        <f ca="1">IF(ROW()&gt;'Impact Indicator Target Update'!A36,"",INDIRECT("'Impact Indicators - Section B'!A"&amp;'Impact Indicator Target Update'!D36))</f>
        <v/>
      </c>
    </row>
    <row r="3223" spans="10:10" x14ac:dyDescent="0.35">
      <c r="J3223" s="521" t="str">
        <f ca="1">IF(ROW()&gt;'Impact Indicator Target Update'!A37,"",INDIRECT("'Impact Indicators - Section B'!A"&amp;'Impact Indicator Target Update'!D37))</f>
        <v/>
      </c>
    </row>
    <row r="3224" spans="10:10" x14ac:dyDescent="0.35">
      <c r="J3224" s="521" t="str">
        <f ca="1">IF(ROW()&gt;'Impact Indicator Target Update'!A38,"",INDIRECT("'Impact Indicators - Section B'!A"&amp;'Impact Indicator Target Update'!D38))</f>
        <v/>
      </c>
    </row>
    <row r="3225" spans="10:10" x14ac:dyDescent="0.35">
      <c r="J3225" s="521" t="str">
        <f ca="1">IF(ROW()&gt;'Impact Indicator Target Update'!A39,"",INDIRECT("'Impact Indicators - Section B'!A"&amp;'Impact Indicator Target Update'!D39))</f>
        <v/>
      </c>
    </row>
    <row r="3226" spans="10:10" x14ac:dyDescent="0.35">
      <c r="J3226" s="521" t="str">
        <f ca="1">IF(ROW()&gt;'Impact Indicator Target Update'!A40,"",INDIRECT("'Impact Indicators - Section B'!A"&amp;'Impact Indicator Target Update'!D40))</f>
        <v/>
      </c>
    </row>
    <row r="3227" spans="10:10" x14ac:dyDescent="0.35">
      <c r="J3227" s="521" t="str">
        <f ca="1">IF(ROW()&gt;'Impact Indicator Target Update'!A41,"",INDIRECT("'Impact Indicators - Section B'!A"&amp;'Impact Indicator Target Update'!D41))</f>
        <v/>
      </c>
    </row>
    <row r="3228" spans="10:10" x14ac:dyDescent="0.35">
      <c r="J3228" s="521" t="str">
        <f ca="1">IF(ROW()&gt;'Impact Indicator Target Update'!A42,"",INDIRECT("'Impact Indicators - Section B'!A"&amp;'Impact Indicator Target Update'!D42))</f>
        <v/>
      </c>
    </row>
    <row r="3229" spans="10:10" x14ac:dyDescent="0.35">
      <c r="J3229" s="521" t="str">
        <f ca="1">IF(ROW()&gt;'Impact Indicator Target Update'!A43,"",INDIRECT("'Impact Indicators - Section B'!A"&amp;'Impact Indicator Target Update'!D43))</f>
        <v/>
      </c>
    </row>
    <row r="3230" spans="10:10" x14ac:dyDescent="0.35">
      <c r="J3230" s="521" t="str">
        <f ca="1">IF(ROW()&gt;'Impact Indicator Target Update'!A44,"",INDIRECT("'Impact Indicators - Section B'!A"&amp;'Impact Indicator Target Update'!D44))</f>
        <v/>
      </c>
    </row>
    <row r="3231" spans="10:10" x14ac:dyDescent="0.35">
      <c r="J3231" s="521" t="str">
        <f ca="1">IF(ROW()&gt;'Impact Indicator Target Update'!A45,"",INDIRECT("'Impact Indicators - Section B'!A"&amp;'Impact Indicator Target Update'!D45))</f>
        <v/>
      </c>
    </row>
    <row r="3232" spans="10:10" x14ac:dyDescent="0.35">
      <c r="J3232" s="521" t="str">
        <f ca="1">IF(ROW()&gt;'Impact Indicator Target Update'!A46,"",INDIRECT("'Impact Indicators - Section B'!A"&amp;'Impact Indicator Target Update'!D46))</f>
        <v/>
      </c>
    </row>
    <row r="3233" spans="10:10" x14ac:dyDescent="0.35">
      <c r="J3233" s="521" t="str">
        <f ca="1">IF(ROW()&gt;'Impact Indicator Target Update'!A47,"",INDIRECT("'Impact Indicators - Section B'!A"&amp;'Impact Indicator Target Update'!D47))</f>
        <v/>
      </c>
    </row>
    <row r="3234" spans="10:10" x14ac:dyDescent="0.35">
      <c r="J3234" s="521" t="str">
        <f ca="1">IF(ROW()&gt;'Impact Indicator Target Update'!A48,"",INDIRECT("'Impact Indicators - Section B'!A"&amp;'Impact Indicator Target Update'!D48))</f>
        <v/>
      </c>
    </row>
    <row r="3235" spans="10:10" x14ac:dyDescent="0.35">
      <c r="J3235" s="521" t="str">
        <f ca="1">IF(ROW()&gt;'Impact Indicator Target Update'!A49,"",INDIRECT("'Impact Indicators - Section B'!A"&amp;'Impact Indicator Target Update'!D49))</f>
        <v/>
      </c>
    </row>
    <row r="3236" spans="10:10" x14ac:dyDescent="0.35">
      <c r="J3236" s="521" t="str">
        <f ca="1">IF(ROW()&gt;'Impact Indicator Target Update'!A50,"",INDIRECT("'Impact Indicators - Section B'!A"&amp;'Impact Indicator Target Update'!D50))</f>
        <v/>
      </c>
    </row>
    <row r="3237" spans="10:10" x14ac:dyDescent="0.35">
      <c r="J3237" s="521" t="str">
        <f ca="1">IF(ROW()&gt;'Impact Indicator Target Update'!A51,"",INDIRECT("'Impact Indicators - Section B'!A"&amp;'Impact Indicator Target Update'!D51))</f>
        <v/>
      </c>
    </row>
    <row r="3238" spans="10:10" x14ac:dyDescent="0.35">
      <c r="J3238" s="521" t="str">
        <f ca="1">IF(ROW()&gt;'Impact Indicator Target Update'!A52,"",INDIRECT("'Impact Indicators - Section B'!A"&amp;'Impact Indicator Target Update'!D52))</f>
        <v/>
      </c>
    </row>
    <row r="3239" spans="10:10" x14ac:dyDescent="0.35">
      <c r="J3239" s="521" t="str">
        <f ca="1">IF(ROW()&gt;'Impact Indicator Target Update'!A53,"",INDIRECT("'Impact Indicators - Section B'!A"&amp;'Impact Indicator Target Update'!D53))</f>
        <v/>
      </c>
    </row>
    <row r="3240" spans="10:10" x14ac:dyDescent="0.35">
      <c r="J3240" s="521" t="str">
        <f ca="1">IF(ROW()&gt;'Impact Indicator Target Update'!A54,"",INDIRECT("'Impact Indicators - Section B'!A"&amp;'Impact Indicator Target Update'!D54))</f>
        <v/>
      </c>
    </row>
    <row r="3241" spans="10:10" x14ac:dyDescent="0.35">
      <c r="J3241" s="521" t="str">
        <f ca="1">IF(ROW()&gt;'Impact Indicator Target Update'!A55,"",INDIRECT("'Impact Indicators - Section B'!A"&amp;'Impact Indicator Target Update'!D55))</f>
        <v/>
      </c>
    </row>
    <row r="3242" spans="10:10" x14ac:dyDescent="0.35">
      <c r="J3242" s="521" t="str">
        <f ca="1">IF(ROW()&gt;'Impact Indicator Target Update'!A56,"",INDIRECT("'Impact Indicators - Section B'!A"&amp;'Impact Indicator Target Update'!D56))</f>
        <v/>
      </c>
    </row>
    <row r="3243" spans="10:10" x14ac:dyDescent="0.35">
      <c r="J3243" s="521" t="str">
        <f ca="1">IF(ROW()&gt;'Impact Indicator Target Update'!A57,"",INDIRECT("'Impact Indicators - Section B'!A"&amp;'Impact Indicator Target Update'!D57))</f>
        <v/>
      </c>
    </row>
    <row r="3244" spans="10:10" x14ac:dyDescent="0.35">
      <c r="J3244" s="521" t="str">
        <f ca="1">IF(ROW()&gt;'Impact Indicator Target Update'!A58,"",INDIRECT("'Impact Indicators - Section B'!A"&amp;'Impact Indicator Target Update'!D58))</f>
        <v/>
      </c>
    </row>
    <row r="3245" spans="10:10" x14ac:dyDescent="0.35">
      <c r="J3245" s="521" t="str">
        <f ca="1">IF(ROW()&gt;'Impact Indicator Target Update'!A59,"",INDIRECT("'Impact Indicators - Section B'!A"&amp;'Impact Indicator Target Update'!D59))</f>
        <v/>
      </c>
    </row>
    <row r="3246" spans="10:10" x14ac:dyDescent="0.35">
      <c r="J3246" s="521" t="str">
        <f ca="1">IF(ROW()&gt;'Impact Indicator Target Update'!A60,"",INDIRECT("'Impact Indicators - Section B'!A"&amp;'Impact Indicator Target Update'!D60))</f>
        <v/>
      </c>
    </row>
    <row r="3247" spans="10:10" x14ac:dyDescent="0.35">
      <c r="J3247" s="521" t="str">
        <f ca="1">IF(ROW()&gt;'Impact Indicator Target Update'!A61,"",INDIRECT("'Impact Indicators - Section B'!A"&amp;'Impact Indicator Target Update'!D61))</f>
        <v/>
      </c>
    </row>
    <row r="3248" spans="10:10" x14ac:dyDescent="0.35">
      <c r="J3248" s="521" t="str">
        <f ca="1">IF(ROW()&gt;'Impact Indicator Target Update'!A62,"",INDIRECT("'Impact Indicators - Section B'!A"&amp;'Impact Indicator Target Update'!D62))</f>
        <v/>
      </c>
    </row>
    <row r="3249" spans="10:10" x14ac:dyDescent="0.35">
      <c r="J3249" s="521" t="str">
        <f ca="1">IF(ROW()&gt;'Impact Indicator Target Update'!A63,"",INDIRECT("'Impact Indicators - Section B'!A"&amp;'Impact Indicator Target Update'!D63))</f>
        <v/>
      </c>
    </row>
    <row r="3250" spans="10:10" x14ac:dyDescent="0.35">
      <c r="J3250" s="521" t="str">
        <f ca="1">IF(ROW()&gt;'Impact Indicator Target Update'!A64,"",INDIRECT("'Impact Indicators - Section B'!A"&amp;'Impact Indicator Target Update'!D64))</f>
        <v/>
      </c>
    </row>
    <row r="3251" spans="10:10" x14ac:dyDescent="0.35">
      <c r="J3251" s="521" t="str">
        <f ca="1">IF(ROW()&gt;'Impact Indicator Target Update'!A65,"",INDIRECT("'Impact Indicators - Section B'!A"&amp;'Impact Indicator Target Update'!D65))</f>
        <v/>
      </c>
    </row>
    <row r="3252" spans="10:10" x14ac:dyDescent="0.35">
      <c r="J3252" s="521" t="str">
        <f ca="1">IF(ROW()&gt;'Impact Indicator Target Update'!A66,"",INDIRECT("'Impact Indicators - Section B'!A"&amp;'Impact Indicator Target Update'!D66))</f>
        <v/>
      </c>
    </row>
    <row r="3253" spans="10:10" x14ac:dyDescent="0.35">
      <c r="J3253" s="521" t="str">
        <f ca="1">IF(ROW()&gt;'Impact Indicator Target Update'!A67,"",INDIRECT("'Impact Indicators - Section B'!A"&amp;'Impact Indicator Target Update'!D67))</f>
        <v/>
      </c>
    </row>
    <row r="3254" spans="10:10" x14ac:dyDescent="0.35">
      <c r="J3254" s="521" t="str">
        <f ca="1">IF(ROW()&gt;'Impact Indicator Target Update'!A68,"",INDIRECT("'Impact Indicators - Section B'!A"&amp;'Impact Indicator Target Update'!D68))</f>
        <v/>
      </c>
    </row>
    <row r="3255" spans="10:10" x14ac:dyDescent="0.35">
      <c r="J3255" s="521" t="str">
        <f ca="1">IF(ROW()&gt;'Impact Indicator Target Update'!A69,"",INDIRECT("'Impact Indicators - Section B'!A"&amp;'Impact Indicator Target Update'!D69))</f>
        <v/>
      </c>
    </row>
    <row r="3256" spans="10:10" x14ac:dyDescent="0.35">
      <c r="J3256" s="521" t="str">
        <f ca="1">IF(ROW()&gt;'Impact Indicator Target Update'!A70,"",INDIRECT("'Impact Indicators - Section B'!A"&amp;'Impact Indicator Target Update'!D70))</f>
        <v/>
      </c>
    </row>
    <row r="3257" spans="10:10" x14ac:dyDescent="0.35">
      <c r="J3257" s="521" t="str">
        <f ca="1">IF(ROW()&gt;'Impact Indicator Target Update'!A71,"",INDIRECT("'Impact Indicators - Section B'!A"&amp;'Impact Indicator Target Update'!D71))</f>
        <v/>
      </c>
    </row>
    <row r="3258" spans="10:10" x14ac:dyDescent="0.35">
      <c r="J3258" s="521" t="str">
        <f ca="1">IF(ROW()&gt;'Impact Indicator Target Update'!A72,"",INDIRECT("'Impact Indicators - Section B'!A"&amp;'Impact Indicator Target Update'!D72))</f>
        <v/>
      </c>
    </row>
    <row r="3259" spans="10:10" x14ac:dyDescent="0.35">
      <c r="J3259" s="521" t="str">
        <f ca="1">IF(ROW()&gt;'Impact Indicator Target Update'!A73,"",INDIRECT("'Impact Indicators - Section B'!A"&amp;'Impact Indicator Target Update'!D73))</f>
        <v/>
      </c>
    </row>
    <row r="3260" spans="10:10" x14ac:dyDescent="0.35">
      <c r="J3260" s="521" t="str">
        <f ca="1">IF(ROW()&gt;'Impact Indicator Target Update'!A74,"",INDIRECT("'Impact Indicators - Section B'!A"&amp;'Impact Indicator Target Update'!D74))</f>
        <v/>
      </c>
    </row>
    <row r="3261" spans="10:10" x14ac:dyDescent="0.35">
      <c r="J3261" s="521" t="str">
        <f ca="1">IF(ROW()&gt;'Impact Indicator Target Update'!A75,"",INDIRECT("'Impact Indicators - Section B'!A"&amp;'Impact Indicator Target Update'!D75))</f>
        <v/>
      </c>
    </row>
    <row r="3262" spans="10:10" x14ac:dyDescent="0.35">
      <c r="J3262" s="521" t="str">
        <f ca="1">IF(ROW()&gt;'Impact Indicator Target Update'!A76,"",INDIRECT("'Impact Indicators - Section B'!A"&amp;'Impact Indicator Target Update'!D76))</f>
        <v/>
      </c>
    </row>
    <row r="3263" spans="10:10" x14ac:dyDescent="0.35">
      <c r="J3263" s="521" t="str">
        <f ca="1">IF(ROW()&gt;'Impact Indicator Target Update'!A77,"",INDIRECT("'Impact Indicators - Section B'!A"&amp;'Impact Indicator Target Update'!D77))</f>
        <v/>
      </c>
    </row>
    <row r="3264" spans="10:10" x14ac:dyDescent="0.35">
      <c r="J3264" s="521" t="str">
        <f ca="1">IF(ROW()&gt;'Impact Indicator Target Update'!A78,"",INDIRECT("'Impact Indicators - Section B'!A"&amp;'Impact Indicator Target Update'!D78))</f>
        <v/>
      </c>
    </row>
    <row r="3265" spans="10:10" x14ac:dyDescent="0.35">
      <c r="J3265" s="521" t="str">
        <f ca="1">IF(ROW()&gt;'Impact Indicator Target Update'!A79,"",INDIRECT("'Impact Indicators - Section B'!A"&amp;'Impact Indicator Target Update'!D79))</f>
        <v/>
      </c>
    </row>
    <row r="3266" spans="10:10" x14ac:dyDescent="0.35">
      <c r="J3266" s="521" t="str">
        <f ca="1">IF(ROW()&gt;'Impact Indicator Target Update'!A80,"",INDIRECT("'Impact Indicators - Section B'!A"&amp;'Impact Indicator Target Update'!D80))</f>
        <v/>
      </c>
    </row>
    <row r="3267" spans="10:10" x14ac:dyDescent="0.35">
      <c r="J3267" s="521" t="str">
        <f ca="1">IF(ROW()&gt;'Impact Indicator Target Update'!A81,"",INDIRECT("'Impact Indicators - Section B'!A"&amp;'Impact Indicator Target Update'!D81))</f>
        <v/>
      </c>
    </row>
    <row r="3268" spans="10:10" x14ac:dyDescent="0.35">
      <c r="J3268" s="521" t="str">
        <f ca="1">IF(ROW()&gt;'Impact Indicator Target Update'!A82,"",INDIRECT("'Impact Indicators - Section B'!A"&amp;'Impact Indicator Target Update'!D82))</f>
        <v/>
      </c>
    </row>
    <row r="3269" spans="10:10" x14ac:dyDescent="0.35">
      <c r="J3269" s="521" t="str">
        <f ca="1">IF(ROW()&gt;'Impact Indicator Target Update'!A83,"",INDIRECT("'Impact Indicators - Section B'!A"&amp;'Impact Indicator Target Update'!D83))</f>
        <v/>
      </c>
    </row>
    <row r="3270" spans="10:10" x14ac:dyDescent="0.35">
      <c r="J3270" s="521" t="str">
        <f ca="1">IF(ROW()&gt;'Impact Indicator Target Update'!A84,"",INDIRECT("'Impact Indicators - Section B'!A"&amp;'Impact Indicator Target Update'!D84))</f>
        <v/>
      </c>
    </row>
    <row r="3271" spans="10:10" x14ac:dyDescent="0.35">
      <c r="J3271" s="521" t="str">
        <f ca="1">IF(ROW()&gt;'Impact Indicator Target Update'!A85,"",INDIRECT("'Impact Indicators - Section B'!A"&amp;'Impact Indicator Target Update'!D85))</f>
        <v/>
      </c>
    </row>
    <row r="3272" spans="10:10" x14ac:dyDescent="0.35">
      <c r="J3272" s="521" t="str">
        <f ca="1">IF(ROW()&gt;'Impact Indicator Target Update'!A86,"",INDIRECT("'Impact Indicators - Section B'!A"&amp;'Impact Indicator Target Update'!D86))</f>
        <v/>
      </c>
    </row>
    <row r="3273" spans="10:10" x14ac:dyDescent="0.35">
      <c r="J3273" s="521" t="str">
        <f ca="1">IF(ROW()&gt;'Impact Indicator Target Update'!A87,"",INDIRECT("'Impact Indicators - Section B'!A"&amp;'Impact Indicator Target Update'!D87))</f>
        <v/>
      </c>
    </row>
    <row r="3274" spans="10:10" x14ac:dyDescent="0.35">
      <c r="J3274" s="521" t="str">
        <f ca="1">IF(ROW()&gt;'Impact Indicator Target Update'!A88,"",INDIRECT("'Impact Indicators - Section B'!A"&amp;'Impact Indicator Target Update'!D88))</f>
        <v/>
      </c>
    </row>
    <row r="3275" spans="10:10" x14ac:dyDescent="0.35">
      <c r="J3275" s="521" t="str">
        <f ca="1">IF(ROW()&gt;'Impact Indicator Target Update'!A89,"",INDIRECT("'Impact Indicators - Section B'!A"&amp;'Impact Indicator Target Update'!D89))</f>
        <v/>
      </c>
    </row>
    <row r="3276" spans="10:10" x14ac:dyDescent="0.35">
      <c r="J3276" s="521" t="str">
        <f ca="1">IF(ROW()&gt;'Impact Indicator Target Update'!A90,"",INDIRECT("'Impact Indicators - Section B'!A"&amp;'Impact Indicator Target Update'!D90))</f>
        <v/>
      </c>
    </row>
    <row r="3277" spans="10:10" x14ac:dyDescent="0.35">
      <c r="J3277" s="521" t="str">
        <f ca="1">IF(ROW()&gt;'Impact Indicator Target Update'!A91,"",INDIRECT("'Impact Indicators - Section B'!A"&amp;'Impact Indicator Target Update'!D91))</f>
        <v/>
      </c>
    </row>
    <row r="3278" spans="10:10" x14ac:dyDescent="0.35">
      <c r="J3278" s="521" t="str">
        <f ca="1">IF(ROW()&gt;'Impact Indicator Target Update'!A92,"",INDIRECT("'Impact Indicators - Section B'!A"&amp;'Impact Indicator Target Update'!D92))</f>
        <v/>
      </c>
    </row>
    <row r="3279" spans="10:10" x14ac:dyDescent="0.35">
      <c r="J3279" s="521" t="str">
        <f ca="1">IF(ROW()&gt;'Impact Indicator Target Update'!A93,"",INDIRECT("'Impact Indicators - Section B'!A"&amp;'Impact Indicator Target Update'!D93))</f>
        <v/>
      </c>
    </row>
    <row r="3280" spans="10:10" x14ac:dyDescent="0.35">
      <c r="J3280" s="521" t="str">
        <f ca="1">IF(ROW()&gt;'Impact Indicator Target Update'!A94,"",INDIRECT("'Impact Indicators - Section B'!A"&amp;'Impact Indicator Target Update'!D94))</f>
        <v/>
      </c>
    </row>
    <row r="3281" spans="10:10" x14ac:dyDescent="0.35">
      <c r="J3281" s="521" t="str">
        <f ca="1">IF(ROW()&gt;'Impact Indicator Target Update'!A95,"",INDIRECT("'Impact Indicators - Section B'!A"&amp;'Impact Indicator Target Update'!D95))</f>
        <v/>
      </c>
    </row>
    <row r="3282" spans="10:10" x14ac:dyDescent="0.35">
      <c r="J3282" s="521" t="str">
        <f ca="1">IF(ROW()&gt;'Impact Indicator Target Update'!A96,"",INDIRECT("'Impact Indicators - Section B'!A"&amp;'Impact Indicator Target Update'!D96))</f>
        <v/>
      </c>
    </row>
    <row r="3283" spans="10:10" x14ac:dyDescent="0.35">
      <c r="J3283" s="521" t="str">
        <f ca="1">IF(ROW()&gt;'Impact Indicator Target Update'!A97,"",INDIRECT("'Impact Indicators - Section B'!A"&amp;'Impact Indicator Target Update'!D97))</f>
        <v/>
      </c>
    </row>
    <row r="3284" spans="10:10" x14ac:dyDescent="0.35">
      <c r="J3284" s="521" t="str">
        <f ca="1">IF(ROW()&gt;'Impact Indicator Target Update'!A98,"",INDIRECT("'Impact Indicators - Section B'!A"&amp;'Impact Indicator Target Update'!D98))</f>
        <v/>
      </c>
    </row>
    <row r="3285" spans="10:10" x14ac:dyDescent="0.35">
      <c r="J3285" s="521" t="str">
        <f ca="1">IF(ROW()&gt;'Impact Indicator Target Update'!A99,"",INDIRECT("'Impact Indicators - Section B'!A"&amp;'Impact Indicator Target Update'!D99))</f>
        <v/>
      </c>
    </row>
    <row r="3286" spans="10:10" x14ac:dyDescent="0.35">
      <c r="J3286" s="521" t="str">
        <f ca="1">IF(ROW()&gt;'Impact Indicator Target Update'!A100,"",INDIRECT("'Impact Indicators - Section B'!A"&amp;'Impact Indicator Target Update'!D100))</f>
        <v/>
      </c>
    </row>
    <row r="3287" spans="10:10" x14ac:dyDescent="0.35">
      <c r="J3287" s="521" t="str">
        <f ca="1">IF(ROW()&gt;'Impact Indicator Target Update'!A101,"",INDIRECT("'Impact Indicators - Section B'!A"&amp;'Impact Indicator Target Update'!D101))</f>
        <v/>
      </c>
    </row>
    <row r="3288" spans="10:10" x14ac:dyDescent="0.35">
      <c r="J3288" s="521" t="str">
        <f ca="1">IF(ROW()&gt;'Impact Indicator Target Update'!A102,"",INDIRECT("'Impact Indicators - Section B'!A"&amp;'Impact Indicator Target Update'!D102))</f>
        <v/>
      </c>
    </row>
    <row r="3289" spans="10:10" x14ac:dyDescent="0.35">
      <c r="J3289" s="521" t="str">
        <f ca="1">IF(ROW()&gt;'Impact Indicator Target Update'!A103,"",INDIRECT("'Impact Indicators - Section B'!A"&amp;'Impact Indicator Target Update'!D103))</f>
        <v/>
      </c>
    </row>
    <row r="3290" spans="10:10" x14ac:dyDescent="0.35">
      <c r="J3290" s="521" t="str">
        <f ca="1">IF(ROW()&gt;'Impact Indicator Target Update'!A104,"",INDIRECT("'Impact Indicators - Section B'!A"&amp;'Impact Indicator Target Update'!D104))</f>
        <v/>
      </c>
    </row>
    <row r="3291" spans="10:10" x14ac:dyDescent="0.35">
      <c r="J3291" s="521" t="str">
        <f ca="1">IF(ROW()&gt;'Impact Indicator Target Update'!A105,"",INDIRECT("'Impact Indicators - Section B'!A"&amp;'Impact Indicator Target Update'!D105))</f>
        <v/>
      </c>
    </row>
    <row r="3292" spans="10:10" x14ac:dyDescent="0.35">
      <c r="J3292" s="521" t="str">
        <f ca="1">IF(ROW()&gt;'Impact Indicator Target Update'!A106,"",INDIRECT("'Impact Indicators - Section B'!A"&amp;'Impact Indicator Target Update'!D106))</f>
        <v/>
      </c>
    </row>
    <row r="3293" spans="10:10" x14ac:dyDescent="0.35">
      <c r="J3293" s="521" t="str">
        <f ca="1">IF(ROW()&gt;'Impact Indicator Target Update'!A107,"",INDIRECT("'Impact Indicators - Section B'!A"&amp;'Impact Indicator Target Update'!D107))</f>
        <v/>
      </c>
    </row>
    <row r="3294" spans="10:10" x14ac:dyDescent="0.35">
      <c r="J3294" s="521" t="str">
        <f ca="1">IF(ROW()&gt;'Impact Indicator Target Update'!A108,"",INDIRECT("'Impact Indicators - Section B'!A"&amp;'Impact Indicator Target Update'!D108))</f>
        <v/>
      </c>
    </row>
    <row r="3295" spans="10:10" x14ac:dyDescent="0.35">
      <c r="J3295" s="521" t="str">
        <f ca="1">IF(ROW()&gt;'Impact Indicator Target Update'!A109,"",INDIRECT("'Impact Indicators - Section B'!A"&amp;'Impact Indicator Target Update'!D109))</f>
        <v/>
      </c>
    </row>
    <row r="3296" spans="10:10" x14ac:dyDescent="0.35">
      <c r="J3296" s="521" t="str">
        <f ca="1">IF(ROW()&gt;'Impact Indicator Target Update'!A110,"",INDIRECT("'Impact Indicators - Section B'!A"&amp;'Impact Indicator Target Update'!D110))</f>
        <v/>
      </c>
    </row>
    <row r="3297" spans="10:10" x14ac:dyDescent="0.35">
      <c r="J3297" s="521" t="str">
        <f ca="1">IF(ROW()&gt;'Impact Indicator Target Update'!A111,"",INDIRECT("'Impact Indicators - Section B'!A"&amp;'Impact Indicator Target Update'!D111))</f>
        <v/>
      </c>
    </row>
    <row r="3298" spans="10:10" x14ac:dyDescent="0.35">
      <c r="J3298" s="521" t="str">
        <f ca="1">IF(ROW()&gt;'Impact Indicator Target Update'!A112,"",INDIRECT("'Impact Indicators - Section B'!A"&amp;'Impact Indicator Target Update'!D112))</f>
        <v/>
      </c>
    </row>
    <row r="3299" spans="10:10" x14ac:dyDescent="0.35">
      <c r="J3299" s="521" t="str">
        <f ca="1">IF(ROW()&gt;'Impact Indicator Target Update'!A113,"",INDIRECT("'Impact Indicators - Section B'!A"&amp;'Impact Indicator Target Update'!D113))</f>
        <v/>
      </c>
    </row>
    <row r="3300" spans="10:10" x14ac:dyDescent="0.35">
      <c r="J3300" s="521" t="str">
        <f ca="1">IF(ROW()&gt;'Impact Indicator Target Update'!A114,"",INDIRECT("'Impact Indicators - Section B'!A"&amp;'Impact Indicator Target Update'!D114))</f>
        <v/>
      </c>
    </row>
    <row r="3301" spans="10:10" x14ac:dyDescent="0.35">
      <c r="J3301" s="521" t="str">
        <f ca="1">IF(ROW()&gt;'Impact Indicator Target Update'!A115,"",INDIRECT("'Impact Indicators - Section B'!A"&amp;'Impact Indicator Target Update'!D115))</f>
        <v/>
      </c>
    </row>
    <row r="3302" spans="10:10" x14ac:dyDescent="0.35">
      <c r="J3302" s="521" t="str">
        <f ca="1">IF(ROW()&gt;'Impact Indicator Target Update'!A116,"",INDIRECT("'Impact Indicators - Section B'!A"&amp;'Impact Indicator Target Update'!D116))</f>
        <v/>
      </c>
    </row>
    <row r="3303" spans="10:10" x14ac:dyDescent="0.35">
      <c r="J3303" s="521" t="str">
        <f ca="1">IF(ROW()&gt;'Impact Indicator Target Update'!A117,"",INDIRECT("'Impact Indicators - Section B'!A"&amp;'Impact Indicator Target Update'!D117))</f>
        <v/>
      </c>
    </row>
    <row r="3304" spans="10:10" x14ac:dyDescent="0.35">
      <c r="J3304" s="521" t="str">
        <f ca="1">IF(ROW()&gt;'Impact Indicator Target Update'!A118,"",INDIRECT("'Impact Indicators - Section B'!A"&amp;'Impact Indicator Target Update'!D118))</f>
        <v/>
      </c>
    </row>
    <row r="3305" spans="10:10" x14ac:dyDescent="0.35">
      <c r="J3305" s="521" t="str">
        <f ca="1">IF(ROW()&gt;'Impact Indicator Target Update'!A119,"",INDIRECT("'Impact Indicators - Section B'!A"&amp;'Impact Indicator Target Update'!D119))</f>
        <v/>
      </c>
    </row>
    <row r="3306" spans="10:10" x14ac:dyDescent="0.35">
      <c r="J3306" s="521" t="str">
        <f ca="1">IF(ROW()&gt;'Impact Indicator Target Update'!A120,"",INDIRECT("'Impact Indicators - Section B'!A"&amp;'Impact Indicator Target Update'!D120))</f>
        <v/>
      </c>
    </row>
    <row r="3307" spans="10:10" x14ac:dyDescent="0.35">
      <c r="J3307" s="521" t="str">
        <f ca="1">IF(ROW()&gt;'Impact Indicator Target Update'!A121,"",INDIRECT("'Impact Indicators - Section B'!A"&amp;'Impact Indicator Target Update'!D121))</f>
        <v/>
      </c>
    </row>
    <row r="3308" spans="10:10" x14ac:dyDescent="0.35">
      <c r="J3308" s="521" t="str">
        <f ca="1">IF(ROW()&gt;'Impact Indicator Target Update'!A122,"",INDIRECT("'Impact Indicators - Section B'!A"&amp;'Impact Indicator Target Update'!D122))</f>
        <v/>
      </c>
    </row>
    <row r="3309" spans="10:10" x14ac:dyDescent="0.35">
      <c r="J3309" s="521" t="str">
        <f ca="1">IF(ROW()&gt;'Impact Indicator Target Update'!A123,"",INDIRECT("'Impact Indicators - Section B'!A"&amp;'Impact Indicator Target Update'!D123))</f>
        <v/>
      </c>
    </row>
    <row r="3310" spans="10:10" x14ac:dyDescent="0.35">
      <c r="J3310" s="521" t="str">
        <f ca="1">IF(ROW()&gt;'Impact Indicator Target Update'!A124,"",INDIRECT("'Impact Indicators - Section B'!A"&amp;'Impact Indicator Target Update'!D124))</f>
        <v/>
      </c>
    </row>
    <row r="3311" spans="10:10" x14ac:dyDescent="0.35">
      <c r="J3311" s="521" t="str">
        <f ca="1">IF(ROW()&gt;'Impact Indicator Target Update'!A125,"",INDIRECT("'Impact Indicators - Section B'!A"&amp;'Impact Indicator Target Update'!D125))</f>
        <v/>
      </c>
    </row>
    <row r="3312" spans="10:10" x14ac:dyDescent="0.35">
      <c r="J3312" s="521" t="str">
        <f ca="1">IF(ROW()&gt;'Impact Indicator Target Update'!A126,"",INDIRECT("'Impact Indicators - Section B'!A"&amp;'Impact Indicator Target Update'!D126))</f>
        <v/>
      </c>
    </row>
    <row r="3313" spans="10:10" x14ac:dyDescent="0.35">
      <c r="J3313" s="521" t="str">
        <f ca="1">IF(ROW()&gt;'Impact Indicator Target Update'!A127,"",INDIRECT("'Impact Indicators - Section B'!A"&amp;'Impact Indicator Target Update'!D127))</f>
        <v/>
      </c>
    </row>
    <row r="3314" spans="10:10" x14ac:dyDescent="0.35">
      <c r="J3314" s="521" t="str">
        <f ca="1">IF(ROW()&gt;'Impact Indicator Target Update'!A128,"",INDIRECT("'Impact Indicators - Section B'!A"&amp;'Impact Indicator Target Update'!D128))</f>
        <v/>
      </c>
    </row>
    <row r="3315" spans="10:10" x14ac:dyDescent="0.35">
      <c r="J3315" s="521" t="str">
        <f ca="1">IF(ROW()&gt;'Impact Indicator Target Update'!A129,"",INDIRECT("'Impact Indicators - Section B'!A"&amp;'Impact Indicator Target Update'!D129))</f>
        <v/>
      </c>
    </row>
    <row r="3316" spans="10:10" x14ac:dyDescent="0.35">
      <c r="J3316" s="521" t="str">
        <f ca="1">IF(ROW()&gt;'Impact Indicator Target Update'!A130,"",INDIRECT("'Impact Indicators - Section B'!A"&amp;'Impact Indicator Target Update'!D130))</f>
        <v/>
      </c>
    </row>
    <row r="3317" spans="10:10" x14ac:dyDescent="0.35">
      <c r="J3317" s="521" t="str">
        <f ca="1">IF(ROW()&gt;'Impact Indicator Target Update'!A131,"",INDIRECT("'Impact Indicators - Section B'!A"&amp;'Impact Indicator Target Update'!D131))</f>
        <v/>
      </c>
    </row>
    <row r="3318" spans="10:10" x14ac:dyDescent="0.35">
      <c r="J3318" s="521" t="str">
        <f ca="1">IF(ROW()&gt;'Impact Indicator Target Update'!A132,"",INDIRECT("'Impact Indicators - Section B'!A"&amp;'Impact Indicator Target Update'!D132))</f>
        <v/>
      </c>
    </row>
    <row r="3319" spans="10:10" x14ac:dyDescent="0.35">
      <c r="J3319" s="521" t="str">
        <f ca="1">IF(ROW()&gt;'Impact Indicator Target Update'!A133,"",INDIRECT("'Impact Indicators - Section B'!A"&amp;'Impact Indicator Target Update'!D133))</f>
        <v/>
      </c>
    </row>
    <row r="3320" spans="10:10" x14ac:dyDescent="0.35">
      <c r="J3320" s="521" t="str">
        <f ca="1">IF(ROW()&gt;'Impact Indicator Target Update'!A134,"",INDIRECT("'Impact Indicators - Section B'!A"&amp;'Impact Indicator Target Update'!D134))</f>
        <v/>
      </c>
    </row>
    <row r="3321" spans="10:10" x14ac:dyDescent="0.35">
      <c r="J3321" s="521" t="str">
        <f ca="1">IF(ROW()&gt;'Impact Indicator Target Update'!A135,"",INDIRECT("'Impact Indicators - Section B'!A"&amp;'Impact Indicator Target Update'!D135))</f>
        <v/>
      </c>
    </row>
    <row r="3322" spans="10:10" x14ac:dyDescent="0.35">
      <c r="J3322" s="521" t="str">
        <f ca="1">IF(ROW()&gt;'Impact Indicator Target Update'!A136,"",INDIRECT("'Impact Indicators - Section B'!A"&amp;'Impact Indicator Target Update'!D136))</f>
        <v/>
      </c>
    </row>
    <row r="3323" spans="10:10" x14ac:dyDescent="0.35">
      <c r="J3323" s="521" t="str">
        <f ca="1">IF(ROW()&gt;'Impact Indicator Target Update'!A137,"",INDIRECT("'Impact Indicators - Section B'!A"&amp;'Impact Indicator Target Update'!D137))</f>
        <v/>
      </c>
    </row>
    <row r="3324" spans="10:10" x14ac:dyDescent="0.35">
      <c r="J3324" s="521" t="str">
        <f ca="1">IF(ROW()&gt;'Impact Indicator Target Update'!A138,"",INDIRECT("'Impact Indicators - Section B'!A"&amp;'Impact Indicator Target Update'!D138))</f>
        <v/>
      </c>
    </row>
    <row r="3325" spans="10:10" x14ac:dyDescent="0.35">
      <c r="J3325" s="521" t="str">
        <f ca="1">IF(ROW()&gt;'Impact Indicator Target Update'!A139,"",INDIRECT("'Impact Indicators - Section B'!A"&amp;'Impact Indicator Target Update'!D139))</f>
        <v/>
      </c>
    </row>
    <row r="3326" spans="10:10" x14ac:dyDescent="0.35">
      <c r="J3326" s="521" t="str">
        <f ca="1">IF(ROW()&gt;'Impact Indicator Target Update'!A140,"",INDIRECT("'Impact Indicators - Section B'!A"&amp;'Impact Indicator Target Update'!D140))</f>
        <v/>
      </c>
    </row>
    <row r="3327" spans="10:10" x14ac:dyDescent="0.35">
      <c r="J3327" s="521" t="str">
        <f ca="1">IF(ROW()&gt;'Impact Indicator Target Update'!A141,"",INDIRECT("'Impact Indicators - Section B'!A"&amp;'Impact Indicator Target Update'!D141))</f>
        <v/>
      </c>
    </row>
    <row r="3328" spans="10:10" x14ac:dyDescent="0.35">
      <c r="J3328" s="521" t="str">
        <f ca="1">IF(ROW()&gt;'Impact Indicator Target Update'!A142,"",INDIRECT("'Impact Indicators - Section B'!A"&amp;'Impact Indicator Target Update'!D142))</f>
        <v/>
      </c>
    </row>
    <row r="3329" spans="10:10" x14ac:dyDescent="0.35">
      <c r="J3329" s="521" t="str">
        <f ca="1">IF(ROW()&gt;'Impact Indicator Target Update'!A143,"",INDIRECT("'Impact Indicators - Section B'!A"&amp;'Impact Indicator Target Update'!D143))</f>
        <v/>
      </c>
    </row>
    <row r="3330" spans="10:10" x14ac:dyDescent="0.35">
      <c r="J3330" s="521" t="str">
        <f ca="1">IF(ROW()&gt;'Impact Indicator Target Update'!A144,"",INDIRECT("'Impact Indicators - Section B'!A"&amp;'Impact Indicator Target Update'!D144))</f>
        <v/>
      </c>
    </row>
    <row r="3331" spans="10:10" x14ac:dyDescent="0.35">
      <c r="J3331" s="521" t="str">
        <f ca="1">IF(ROW()&gt;'Impact Indicator Target Update'!A145,"",INDIRECT("'Impact Indicators - Section B'!A"&amp;'Impact Indicator Target Update'!D145))</f>
        <v/>
      </c>
    </row>
    <row r="3332" spans="10:10" x14ac:dyDescent="0.35">
      <c r="J3332" s="521" t="str">
        <f ca="1">IF(ROW()&gt;'Impact Indicator Target Update'!A146,"",INDIRECT("'Impact Indicators - Section B'!A"&amp;'Impact Indicator Target Update'!D146))</f>
        <v/>
      </c>
    </row>
    <row r="3333" spans="10:10" x14ac:dyDescent="0.35">
      <c r="J3333" s="521" t="str">
        <f ca="1">IF(ROW()&gt;'Impact Indicator Target Update'!A147,"",INDIRECT("'Impact Indicators - Section B'!A"&amp;'Impact Indicator Target Update'!D147))</f>
        <v/>
      </c>
    </row>
    <row r="3334" spans="10:10" x14ac:dyDescent="0.35">
      <c r="J3334" s="521" t="str">
        <f ca="1">IF(ROW()&gt;'Impact Indicator Target Update'!A148,"",INDIRECT("'Impact Indicators - Section B'!A"&amp;'Impact Indicator Target Update'!D148))</f>
        <v/>
      </c>
    </row>
    <row r="3335" spans="10:10" x14ac:dyDescent="0.35">
      <c r="J3335" s="521" t="str">
        <f ca="1">IF(ROW()&gt;'Impact Indicator Target Update'!A149,"",INDIRECT("'Impact Indicators - Section B'!A"&amp;'Impact Indicator Target Update'!D149))</f>
        <v/>
      </c>
    </row>
    <row r="3336" spans="10:10" x14ac:dyDescent="0.35">
      <c r="J3336" s="521" t="str">
        <f ca="1">IF(ROW()&gt;'Impact Indicator Target Update'!A150,"",INDIRECT("'Impact Indicators - Section B'!A"&amp;'Impact Indicator Target Update'!D150))</f>
        <v/>
      </c>
    </row>
    <row r="3337" spans="10:10" x14ac:dyDescent="0.35">
      <c r="J3337" s="521" t="str">
        <f ca="1">IF(ROW()&gt;'Impact Indicator Target Update'!A151,"",INDIRECT("'Impact Indicators - Section B'!A"&amp;'Impact Indicator Target Update'!D151))</f>
        <v/>
      </c>
    </row>
    <row r="3338" spans="10:10" x14ac:dyDescent="0.35">
      <c r="J3338" s="521" t="str">
        <f ca="1">IF(ROW()&gt;'Impact Indicator Target Update'!A152,"",INDIRECT("'Impact Indicators - Section B'!A"&amp;'Impact Indicator Target Update'!D152))</f>
        <v/>
      </c>
    </row>
    <row r="3339" spans="10:10" x14ac:dyDescent="0.35">
      <c r="J3339" s="521" t="str">
        <f ca="1">IF(ROW()&gt;'Impact Indicator Target Update'!A153,"",INDIRECT("'Impact Indicators - Section B'!A"&amp;'Impact Indicator Target Update'!D153))</f>
        <v/>
      </c>
    </row>
    <row r="3340" spans="10:10" x14ac:dyDescent="0.35">
      <c r="J3340" s="521" t="str">
        <f ca="1">IF(ROW()&gt;'Impact Indicator Target Update'!A154,"",INDIRECT("'Impact Indicators - Section B'!A"&amp;'Impact Indicator Target Update'!D154))</f>
        <v/>
      </c>
    </row>
    <row r="3341" spans="10:10" x14ac:dyDescent="0.35">
      <c r="J3341" s="521" t="str">
        <f ca="1">IF(ROW()&gt;'Impact Indicator Target Update'!A155,"",INDIRECT("'Impact Indicators - Section B'!A"&amp;'Impact Indicator Target Update'!D155))</f>
        <v/>
      </c>
    </row>
    <row r="3342" spans="10:10" x14ac:dyDescent="0.35">
      <c r="J3342" s="521" t="str">
        <f ca="1">IF(ROW()&gt;'Impact Indicator Target Update'!A156,"",INDIRECT("'Impact Indicators - Section B'!A"&amp;'Impact Indicator Target Update'!D156))</f>
        <v/>
      </c>
    </row>
    <row r="3343" spans="10:10" x14ac:dyDescent="0.35">
      <c r="J3343" s="521" t="str">
        <f ca="1">IF(ROW()&gt;'Impact Indicator Target Update'!A157,"",INDIRECT("'Impact Indicators - Section B'!A"&amp;'Impact Indicator Target Update'!D157))</f>
        <v/>
      </c>
    </row>
    <row r="3344" spans="10:10" x14ac:dyDescent="0.35">
      <c r="J3344" s="521" t="str">
        <f ca="1">IF(ROW()&gt;'Impact Indicator Target Update'!A158,"",INDIRECT("'Impact Indicators - Section B'!A"&amp;'Impact Indicator Target Update'!D158))</f>
        <v/>
      </c>
    </row>
    <row r="3345" spans="10:10" x14ac:dyDescent="0.35">
      <c r="J3345" s="521" t="str">
        <f ca="1">IF(ROW()&gt;'Impact Indicator Target Update'!A159,"",INDIRECT("'Impact Indicators - Section B'!A"&amp;'Impact Indicator Target Update'!D159))</f>
        <v/>
      </c>
    </row>
    <row r="3346" spans="10:10" x14ac:dyDescent="0.35">
      <c r="J3346" s="521" t="str">
        <f ca="1">IF(ROW()&gt;'Impact Indicator Target Update'!A160,"",INDIRECT("'Impact Indicators - Section B'!A"&amp;'Impact Indicator Target Update'!D160))</f>
        <v/>
      </c>
    </row>
    <row r="3347" spans="10:10" x14ac:dyDescent="0.35">
      <c r="J3347" s="521" t="str">
        <f ca="1">IF(ROW()&gt;'Impact Indicator Target Update'!A161,"",INDIRECT("'Impact Indicators - Section B'!A"&amp;'Impact Indicator Target Update'!D161))</f>
        <v/>
      </c>
    </row>
    <row r="3348" spans="10:10" x14ac:dyDescent="0.35">
      <c r="J3348" s="521" t="str">
        <f ca="1">IF(ROW()&gt;'Impact Indicator Target Update'!A162,"",INDIRECT("'Impact Indicators - Section B'!A"&amp;'Impact Indicator Target Update'!D162))</f>
        <v/>
      </c>
    </row>
    <row r="3349" spans="10:10" x14ac:dyDescent="0.35">
      <c r="J3349" s="521" t="str">
        <f ca="1">IF(ROW()&gt;'Impact Indicator Target Update'!A163,"",INDIRECT("'Impact Indicators - Section B'!A"&amp;'Impact Indicator Target Update'!D163))</f>
        <v/>
      </c>
    </row>
    <row r="3350" spans="10:10" x14ac:dyDescent="0.35">
      <c r="J3350" s="521" t="str">
        <f ca="1">IF(ROW()&gt;'Impact Indicator Target Update'!A164,"",INDIRECT("'Impact Indicators - Section B'!A"&amp;'Impact Indicator Target Update'!D164))</f>
        <v/>
      </c>
    </row>
    <row r="3351" spans="10:10" x14ac:dyDescent="0.35">
      <c r="J3351" s="521" t="str">
        <f ca="1">IF(ROW()&gt;'Impact Indicator Target Update'!A165,"",INDIRECT("'Impact Indicators - Section B'!A"&amp;'Impact Indicator Target Update'!D165))</f>
        <v/>
      </c>
    </row>
    <row r="3352" spans="10:10" x14ac:dyDescent="0.35">
      <c r="J3352" s="521" t="str">
        <f ca="1">IF(ROW()&gt;'Impact Indicator Target Update'!A166,"",INDIRECT("'Impact Indicators - Section B'!A"&amp;'Impact Indicator Target Update'!D166))</f>
        <v/>
      </c>
    </row>
    <row r="3353" spans="10:10" x14ac:dyDescent="0.35">
      <c r="J3353" s="521" t="str">
        <f ca="1">IF(ROW()&gt;'Impact Indicator Target Update'!A167,"",INDIRECT("'Impact Indicators - Section B'!A"&amp;'Impact Indicator Target Update'!D167))</f>
        <v/>
      </c>
    </row>
    <row r="3354" spans="10:10" x14ac:dyDescent="0.35">
      <c r="J3354" s="521" t="str">
        <f ca="1">IF(ROW()&gt;'Impact Indicator Target Update'!A168,"",INDIRECT("'Impact Indicators - Section B'!A"&amp;'Impact Indicator Target Update'!D168))</f>
        <v/>
      </c>
    </row>
    <row r="3355" spans="10:10" x14ac:dyDescent="0.35">
      <c r="J3355" s="521" t="str">
        <f ca="1">IF(ROW()&gt;'Impact Indicator Target Update'!A169,"",INDIRECT("'Impact Indicators - Section B'!A"&amp;'Impact Indicator Target Update'!D169))</f>
        <v/>
      </c>
    </row>
    <row r="3356" spans="10:10" x14ac:dyDescent="0.35">
      <c r="J3356" s="521" t="str">
        <f ca="1">IF(ROW()&gt;'Impact Indicator Target Update'!A170,"",INDIRECT("'Impact Indicators - Section B'!A"&amp;'Impact Indicator Target Update'!D170))</f>
        <v/>
      </c>
    </row>
    <row r="3357" spans="10:10" x14ac:dyDescent="0.35">
      <c r="J3357" s="521" t="str">
        <f ca="1">IF(ROW()&gt;'Impact Indicator Target Update'!A171,"",INDIRECT("'Impact Indicators - Section B'!A"&amp;'Impact Indicator Target Update'!D171))</f>
        <v/>
      </c>
    </row>
    <row r="3358" spans="10:10" x14ac:dyDescent="0.35">
      <c r="J3358" s="521" t="str">
        <f ca="1">IF(ROW()&gt;'Impact Indicator Target Update'!A172,"",INDIRECT("'Impact Indicators - Section B'!A"&amp;'Impact Indicator Target Update'!D172))</f>
        <v/>
      </c>
    </row>
    <row r="3359" spans="10:10" x14ac:dyDescent="0.35">
      <c r="J3359" s="521" t="str">
        <f ca="1">IF(ROW()&gt;'Impact Indicator Target Update'!A173,"",INDIRECT("'Impact Indicators - Section B'!A"&amp;'Impact Indicator Target Update'!D173))</f>
        <v/>
      </c>
    </row>
    <row r="3360" spans="10:10" x14ac:dyDescent="0.35">
      <c r="J3360" s="521" t="str">
        <f ca="1">IF(ROW()&gt;'Impact Indicator Target Update'!A174,"",INDIRECT("'Impact Indicators - Section B'!A"&amp;'Impact Indicator Target Update'!D174))</f>
        <v/>
      </c>
    </row>
    <row r="3361" spans="10:10" x14ac:dyDescent="0.35">
      <c r="J3361" s="521" t="str">
        <f ca="1">IF(ROW()&gt;'Impact Indicator Target Update'!A175,"",INDIRECT("'Impact Indicators - Section B'!A"&amp;'Impact Indicator Target Update'!D175))</f>
        <v/>
      </c>
    </row>
    <row r="3362" spans="10:10" x14ac:dyDescent="0.35">
      <c r="J3362" s="521" t="str">
        <f ca="1">IF(ROW()&gt;'Impact Indicator Target Update'!A176,"",INDIRECT("'Impact Indicators - Section B'!A"&amp;'Impact Indicator Target Update'!D176))</f>
        <v/>
      </c>
    </row>
    <row r="3363" spans="10:10" x14ac:dyDescent="0.35">
      <c r="J3363" s="521" t="str">
        <f ca="1">IF(ROW()&gt;'Impact Indicator Target Update'!A177,"",INDIRECT("'Impact Indicators - Section B'!A"&amp;'Impact Indicator Target Update'!D177))</f>
        <v/>
      </c>
    </row>
    <row r="3364" spans="10:10" x14ac:dyDescent="0.35">
      <c r="J3364" s="521" t="str">
        <f ca="1">IF(ROW()&gt;'Impact Indicator Target Update'!A178,"",INDIRECT("'Impact Indicators - Section B'!A"&amp;'Impact Indicator Target Update'!D178))</f>
        <v/>
      </c>
    </row>
    <row r="3365" spans="10:10" x14ac:dyDescent="0.35">
      <c r="J3365" s="521" t="str">
        <f ca="1">IF(ROW()&gt;'Impact Indicator Target Update'!A179,"",INDIRECT("'Impact Indicators - Section B'!A"&amp;'Impact Indicator Target Update'!D179))</f>
        <v/>
      </c>
    </row>
    <row r="3366" spans="10:10" x14ac:dyDescent="0.35">
      <c r="J3366" s="521" t="str">
        <f ca="1">IF(ROW()&gt;'Impact Indicator Target Update'!A180,"",INDIRECT("'Impact Indicators - Section B'!A"&amp;'Impact Indicator Target Update'!D180))</f>
        <v/>
      </c>
    </row>
    <row r="3367" spans="10:10" x14ac:dyDescent="0.35">
      <c r="J3367" s="521" t="str">
        <f ca="1">IF(ROW()&gt;'Impact Indicator Target Update'!A181,"",INDIRECT("'Impact Indicators - Section B'!A"&amp;'Impact Indicator Target Update'!D181))</f>
        <v/>
      </c>
    </row>
    <row r="3368" spans="10:10" x14ac:dyDescent="0.35">
      <c r="J3368" s="521" t="str">
        <f ca="1">IF(ROW()&gt;'Impact Indicator Target Update'!A182,"",INDIRECT("'Impact Indicators - Section B'!A"&amp;'Impact Indicator Target Update'!D182))</f>
        <v/>
      </c>
    </row>
    <row r="3369" spans="10:10" x14ac:dyDescent="0.35">
      <c r="J3369" s="521" t="str">
        <f ca="1">IF(ROW()&gt;'Impact Indicator Target Update'!A183,"",INDIRECT("'Impact Indicators - Section B'!A"&amp;'Impact Indicator Target Update'!D183))</f>
        <v/>
      </c>
    </row>
    <row r="3370" spans="10:10" x14ac:dyDescent="0.35">
      <c r="J3370" s="521" t="str">
        <f ca="1">IF(ROW()&gt;'Impact Indicator Target Update'!A184,"",INDIRECT("'Impact Indicators - Section B'!A"&amp;'Impact Indicator Target Update'!D184))</f>
        <v/>
      </c>
    </row>
    <row r="3371" spans="10:10" x14ac:dyDescent="0.35">
      <c r="J3371" s="521" t="str">
        <f ca="1">IF(ROW()&gt;'Impact Indicator Target Update'!A185,"",INDIRECT("'Impact Indicators - Section B'!A"&amp;'Impact Indicator Target Update'!D185))</f>
        <v/>
      </c>
    </row>
    <row r="3372" spans="10:10" x14ac:dyDescent="0.35">
      <c r="J3372" s="521" t="str">
        <f ca="1">IF(ROW()&gt;'Impact Indicator Target Update'!A186,"",INDIRECT("'Impact Indicators - Section B'!A"&amp;'Impact Indicator Target Update'!D186))</f>
        <v/>
      </c>
    </row>
    <row r="3373" spans="10:10" x14ac:dyDescent="0.35">
      <c r="J3373" s="521" t="str">
        <f ca="1">IF(ROW()&gt;'Impact Indicator Target Update'!A187,"",INDIRECT("'Impact Indicators - Section B'!A"&amp;'Impact Indicator Target Update'!D187))</f>
        <v/>
      </c>
    </row>
    <row r="3374" spans="10:10" x14ac:dyDescent="0.35">
      <c r="J3374" s="521" t="str">
        <f ca="1">IF(ROW()&gt;'Impact Indicator Target Update'!A188,"",INDIRECT("'Impact Indicators - Section B'!A"&amp;'Impact Indicator Target Update'!D188))</f>
        <v/>
      </c>
    </row>
    <row r="3375" spans="10:10" x14ac:dyDescent="0.35">
      <c r="J3375" s="521" t="str">
        <f ca="1">IF(ROW()&gt;'Impact Indicator Target Update'!A189,"",INDIRECT("'Impact Indicators - Section B'!A"&amp;'Impact Indicator Target Update'!D189))</f>
        <v/>
      </c>
    </row>
    <row r="3376" spans="10:10" x14ac:dyDescent="0.35">
      <c r="J3376" s="521" t="str">
        <f ca="1">IF(ROW()&gt;'Impact Indicator Target Update'!A190,"",INDIRECT("'Impact Indicators - Section B'!A"&amp;'Impact Indicator Target Update'!D190))</f>
        <v/>
      </c>
    </row>
    <row r="3377" spans="10:10" x14ac:dyDescent="0.35">
      <c r="J3377" s="521" t="str">
        <f ca="1">IF(ROW()&gt;'Impact Indicator Target Update'!A191,"",INDIRECT("'Impact Indicators - Section B'!A"&amp;'Impact Indicator Target Update'!D191))</f>
        <v/>
      </c>
    </row>
    <row r="3378" spans="10:10" x14ac:dyDescent="0.35">
      <c r="J3378" s="521" t="str">
        <f ca="1">IF(ROW()&gt;'Impact Indicator Target Update'!A192,"",INDIRECT("'Impact Indicators - Section B'!A"&amp;'Impact Indicator Target Update'!D192))</f>
        <v/>
      </c>
    </row>
    <row r="3379" spans="10:10" x14ac:dyDescent="0.35">
      <c r="J3379" s="521" t="str">
        <f ca="1">IF(ROW()&gt;'Impact Indicator Target Update'!A193,"",INDIRECT("'Impact Indicators - Section B'!A"&amp;'Impact Indicator Target Update'!D193))</f>
        <v/>
      </c>
    </row>
    <row r="3380" spans="10:10" x14ac:dyDescent="0.35">
      <c r="J3380" s="521" t="str">
        <f ca="1">IF(ROW()&gt;'Impact Indicator Target Update'!A194,"",INDIRECT("'Impact Indicators - Section B'!A"&amp;'Impact Indicator Target Update'!D194))</f>
        <v/>
      </c>
    </row>
    <row r="3381" spans="10:10" x14ac:dyDescent="0.35">
      <c r="J3381" s="521" t="str">
        <f ca="1">IF(ROW()&gt;'Impact Indicator Target Update'!A195,"",INDIRECT("'Impact Indicators - Section B'!A"&amp;'Impact Indicator Target Update'!D195))</f>
        <v/>
      </c>
    </row>
    <row r="3382" spans="10:10" x14ac:dyDescent="0.35">
      <c r="J3382" s="521" t="str">
        <f ca="1">IF(ROW()&gt;'Impact Indicator Target Update'!A196,"",INDIRECT("'Impact Indicators - Section B'!A"&amp;'Impact Indicator Target Update'!D196))</f>
        <v/>
      </c>
    </row>
    <row r="3383" spans="10:10" x14ac:dyDescent="0.35">
      <c r="J3383" s="521" t="str">
        <f ca="1">IF(ROW()&gt;'Impact Indicator Target Update'!A197,"",INDIRECT("'Impact Indicators - Section B'!A"&amp;'Impact Indicator Target Update'!D197))</f>
        <v/>
      </c>
    </row>
    <row r="3384" spans="10:10" x14ac:dyDescent="0.35">
      <c r="J3384" s="521" t="str">
        <f ca="1">IF(ROW()&gt;'Impact Indicator Target Update'!A198,"",INDIRECT("'Impact Indicators - Section B'!A"&amp;'Impact Indicator Target Update'!D198))</f>
        <v/>
      </c>
    </row>
    <row r="3385" spans="10:10" x14ac:dyDescent="0.35">
      <c r="J3385" s="521" t="str">
        <f ca="1">IF(ROW()&gt;'Impact Indicator Target Update'!A199,"",INDIRECT("'Impact Indicators - Section B'!A"&amp;'Impact Indicator Target Update'!D199))</f>
        <v/>
      </c>
    </row>
    <row r="3386" spans="10:10" x14ac:dyDescent="0.35">
      <c r="J3386" s="521" t="str">
        <f ca="1">IF(ROW()&gt;'Impact Indicator Target Update'!A200,"",INDIRECT("'Impact Indicators - Section B'!A"&amp;'Impact Indicator Target Update'!D200))</f>
        <v/>
      </c>
    </row>
    <row r="3387" spans="10:10" x14ac:dyDescent="0.35">
      <c r="J3387" s="521" t="str">
        <f ca="1">IF(ROW()&gt;'Impact Indicator Target Update'!A201,"",INDIRECT("'Impact Indicators - Section B'!A"&amp;'Impact Indicator Target Update'!D201))</f>
        <v/>
      </c>
    </row>
    <row r="3388" spans="10:10" x14ac:dyDescent="0.35">
      <c r="J3388" s="521" t="str">
        <f ca="1">IF(ROW()&gt;'Impact Indicator Target Update'!A202,"",INDIRECT("'Impact Indicators - Section B'!A"&amp;'Impact Indicator Target Update'!D202))</f>
        <v/>
      </c>
    </row>
    <row r="3389" spans="10:10" x14ac:dyDescent="0.35">
      <c r="J3389" s="521" t="str">
        <f ca="1">IF(ROW()&gt;'Impact Indicator Target Update'!A203,"",INDIRECT("'Impact Indicators - Section B'!A"&amp;'Impact Indicator Target Update'!D203))</f>
        <v/>
      </c>
    </row>
    <row r="3390" spans="10:10" x14ac:dyDescent="0.35">
      <c r="J3390" s="521" t="str">
        <f ca="1">IF(ROW()&gt;'Impact Indicator Target Update'!A204,"",INDIRECT("'Impact Indicators - Section B'!A"&amp;'Impact Indicator Target Update'!D204))</f>
        <v/>
      </c>
    </row>
    <row r="3391" spans="10:10" x14ac:dyDescent="0.35">
      <c r="J3391" s="521" t="str">
        <f ca="1">IF(ROW()&gt;'Impact Indicator Target Update'!A205,"",INDIRECT("'Impact Indicators - Section B'!A"&amp;'Impact Indicator Target Update'!D205))</f>
        <v/>
      </c>
    </row>
    <row r="3392" spans="10:10" x14ac:dyDescent="0.35">
      <c r="J3392" s="521" t="str">
        <f ca="1">IF(ROW()&gt;'Impact Indicator Target Update'!A206,"",INDIRECT("'Impact Indicators - Section B'!A"&amp;'Impact Indicator Target Update'!D206))</f>
        <v/>
      </c>
    </row>
    <row r="3393" spans="10:10" x14ac:dyDescent="0.35">
      <c r="J3393" s="521" t="str">
        <f ca="1">IF(ROW()&gt;'Impact Indicator Target Update'!A207,"",INDIRECT("'Impact Indicators - Section B'!A"&amp;'Impact Indicator Target Update'!D207))</f>
        <v/>
      </c>
    </row>
    <row r="3394" spans="10:10" x14ac:dyDescent="0.35">
      <c r="J3394" s="521" t="str">
        <f ca="1">IF(ROW()&gt;'Impact Indicator Target Update'!A208,"",INDIRECT("'Impact Indicators - Section B'!A"&amp;'Impact Indicator Target Update'!D208))</f>
        <v/>
      </c>
    </row>
    <row r="3395" spans="10:10" x14ac:dyDescent="0.35">
      <c r="J3395" s="521" t="str">
        <f ca="1">IF(ROW()&gt;'Impact Indicator Target Update'!A209,"",INDIRECT("'Impact Indicators - Section B'!A"&amp;'Impact Indicator Target Update'!D209))</f>
        <v/>
      </c>
    </row>
    <row r="3396" spans="10:10" x14ac:dyDescent="0.35">
      <c r="J3396" s="521" t="str">
        <f ca="1">IF(ROW()&gt;'Impact Indicator Target Update'!A210,"",INDIRECT("'Impact Indicators - Section B'!A"&amp;'Impact Indicator Target Update'!D210))</f>
        <v/>
      </c>
    </row>
    <row r="3397" spans="10:10" x14ac:dyDescent="0.35">
      <c r="J3397" s="521" t="str">
        <f ca="1">IF(ROW()&gt;'Impact Indicator Target Update'!A211,"",INDIRECT("'Impact Indicators - Section B'!A"&amp;'Impact Indicator Target Update'!D211))</f>
        <v/>
      </c>
    </row>
    <row r="3398" spans="10:10" x14ac:dyDescent="0.35">
      <c r="J3398" s="521" t="str">
        <f ca="1">IF(ROW()&gt;'Impact Indicator Target Update'!A212,"",INDIRECT("'Impact Indicators - Section B'!A"&amp;'Impact Indicator Target Update'!D212))</f>
        <v/>
      </c>
    </row>
    <row r="3399" spans="10:10" x14ac:dyDescent="0.35">
      <c r="J3399" s="521" t="str">
        <f ca="1">IF(ROW()&gt;'Impact Indicator Target Update'!A213,"",INDIRECT("'Impact Indicators - Section B'!A"&amp;'Impact Indicator Target Update'!D213))</f>
        <v/>
      </c>
    </row>
    <row r="3400" spans="10:10" x14ac:dyDescent="0.35">
      <c r="J3400" s="521" t="str">
        <f ca="1">IF(ROW()&gt;'Impact Indicator Target Update'!A214,"",INDIRECT("'Impact Indicators - Section B'!A"&amp;'Impact Indicator Target Update'!D214))</f>
        <v/>
      </c>
    </row>
    <row r="3401" spans="10:10" x14ac:dyDescent="0.35">
      <c r="J3401" s="521" t="str">
        <f ca="1">IF(ROW()&gt;'Impact Indicator Target Update'!A215,"",INDIRECT("'Impact Indicators - Section B'!A"&amp;'Impact Indicator Target Update'!D215))</f>
        <v/>
      </c>
    </row>
    <row r="3402" spans="10:10" x14ac:dyDescent="0.35">
      <c r="J3402" s="521" t="str">
        <f ca="1">IF(ROW()&gt;'Impact Indicator Target Update'!A216,"",INDIRECT("'Impact Indicators - Section B'!A"&amp;'Impact Indicator Target Update'!D216))</f>
        <v/>
      </c>
    </row>
    <row r="3403" spans="10:10" x14ac:dyDescent="0.35">
      <c r="J3403" s="521" t="str">
        <f ca="1">IF(ROW()&gt;'Impact Indicator Target Update'!A217,"",INDIRECT("'Impact Indicators - Section B'!A"&amp;'Impact Indicator Target Update'!D217))</f>
        <v/>
      </c>
    </row>
    <row r="3404" spans="10:10" x14ac:dyDescent="0.35">
      <c r="J3404" s="521" t="str">
        <f ca="1">IF(ROW()&gt;'Impact Indicator Target Update'!A218,"",INDIRECT("'Impact Indicators - Section B'!A"&amp;'Impact Indicator Target Update'!D218))</f>
        <v/>
      </c>
    </row>
    <row r="3405" spans="10:10" x14ac:dyDescent="0.35">
      <c r="J3405" s="521" t="str">
        <f ca="1">IF(ROW()&gt;'Impact Indicator Target Update'!A219,"",INDIRECT("'Impact Indicators - Section B'!A"&amp;'Impact Indicator Target Update'!D219))</f>
        <v/>
      </c>
    </row>
    <row r="3406" spans="10:10" x14ac:dyDescent="0.35">
      <c r="J3406" s="521" t="str">
        <f ca="1">IF(ROW()&gt;'Impact Indicator Target Update'!A220,"",INDIRECT("'Impact Indicators - Section B'!A"&amp;'Impact Indicator Target Update'!D220))</f>
        <v/>
      </c>
    </row>
    <row r="3407" spans="10:10" x14ac:dyDescent="0.35">
      <c r="J3407" s="521" t="str">
        <f ca="1">IF(ROW()&gt;'Impact Indicator Target Update'!A221,"",INDIRECT("'Impact Indicators - Section B'!A"&amp;'Impact Indicator Target Update'!D221))</f>
        <v/>
      </c>
    </row>
    <row r="3408" spans="10:10" x14ac:dyDescent="0.35">
      <c r="J3408" s="521" t="str">
        <f ca="1">IF(ROW()&gt;'Impact Indicator Target Update'!A222,"",INDIRECT("'Impact Indicators - Section B'!A"&amp;'Impact Indicator Target Update'!D222))</f>
        <v/>
      </c>
    </row>
    <row r="3409" spans="10:10" x14ac:dyDescent="0.35">
      <c r="J3409" s="521" t="str">
        <f ca="1">IF(ROW()&gt;'Impact Indicator Target Update'!A223,"",INDIRECT("'Impact Indicators - Section B'!A"&amp;'Impact Indicator Target Update'!D223))</f>
        <v/>
      </c>
    </row>
    <row r="3410" spans="10:10" x14ac:dyDescent="0.35">
      <c r="J3410" s="521" t="str">
        <f ca="1">IF(ROW()&gt;'Impact Indicator Target Update'!A224,"",INDIRECT("'Impact Indicators - Section B'!A"&amp;'Impact Indicator Target Update'!D224))</f>
        <v/>
      </c>
    </row>
    <row r="3411" spans="10:10" x14ac:dyDescent="0.35">
      <c r="J3411" s="521" t="str">
        <f ca="1">IF(ROW()&gt;'Impact Indicator Target Update'!A225,"",INDIRECT("'Impact Indicators - Section B'!A"&amp;'Impact Indicator Target Update'!D225))</f>
        <v/>
      </c>
    </row>
    <row r="3412" spans="10:10" x14ac:dyDescent="0.35">
      <c r="J3412" s="521" t="str">
        <f ca="1">IF(ROW()&gt;'Impact Indicator Target Update'!A226,"",INDIRECT("'Impact Indicators - Section B'!A"&amp;'Impact Indicator Target Update'!D226))</f>
        <v/>
      </c>
    </row>
    <row r="3413" spans="10:10" x14ac:dyDescent="0.35">
      <c r="J3413" s="521" t="str">
        <f ca="1">IF(ROW()&gt;'Impact Indicator Target Update'!A227,"",INDIRECT("'Impact Indicators - Section B'!A"&amp;'Impact Indicator Target Update'!D227))</f>
        <v/>
      </c>
    </row>
    <row r="3414" spans="10:10" x14ac:dyDescent="0.35">
      <c r="J3414" s="521" t="str">
        <f ca="1">IF(ROW()&gt;'Impact Indicator Target Update'!A228,"",INDIRECT("'Impact Indicators - Section B'!A"&amp;'Impact Indicator Target Update'!D228))</f>
        <v/>
      </c>
    </row>
    <row r="3415" spans="10:10" x14ac:dyDescent="0.35">
      <c r="J3415" s="521" t="str">
        <f ca="1">IF(ROW()&gt;'Impact Indicator Target Update'!A229,"",INDIRECT("'Impact Indicators - Section B'!A"&amp;'Impact Indicator Target Update'!D229))</f>
        <v/>
      </c>
    </row>
    <row r="3416" spans="10:10" x14ac:dyDescent="0.35">
      <c r="J3416" s="521" t="str">
        <f ca="1">IF(ROW()&gt;'Impact Indicator Target Update'!A230,"",INDIRECT("'Impact Indicators - Section B'!A"&amp;'Impact Indicator Target Update'!D230))</f>
        <v/>
      </c>
    </row>
    <row r="3417" spans="10:10" x14ac:dyDescent="0.35">
      <c r="J3417" s="521" t="str">
        <f ca="1">IF(ROW()&gt;'Impact Indicator Target Update'!A231,"",INDIRECT("'Impact Indicators - Section B'!A"&amp;'Impact Indicator Target Update'!D231))</f>
        <v/>
      </c>
    </row>
    <row r="3418" spans="10:10" x14ac:dyDescent="0.35">
      <c r="J3418" s="521" t="str">
        <f ca="1">IF(ROW()&gt;'Impact Indicator Target Update'!A232,"",INDIRECT("'Impact Indicators - Section B'!A"&amp;'Impact Indicator Target Update'!D232))</f>
        <v/>
      </c>
    </row>
    <row r="3419" spans="10:10" x14ac:dyDescent="0.35">
      <c r="J3419" s="521" t="str">
        <f ca="1">IF(ROW()&gt;'Impact Indicator Target Update'!A233,"",INDIRECT("'Impact Indicators - Section B'!A"&amp;'Impact Indicator Target Update'!D233))</f>
        <v/>
      </c>
    </row>
    <row r="3420" spans="10:10" x14ac:dyDescent="0.35">
      <c r="J3420" s="521" t="str">
        <f ca="1">IF(ROW()&gt;'Impact Indicator Target Update'!A234,"",INDIRECT("'Impact Indicators - Section B'!A"&amp;'Impact Indicator Target Update'!D234))</f>
        <v/>
      </c>
    </row>
    <row r="3421" spans="10:10" x14ac:dyDescent="0.35">
      <c r="J3421" s="521" t="str">
        <f ca="1">IF(ROW()&gt;'Impact Indicator Target Update'!A235,"",INDIRECT("'Impact Indicators - Section B'!A"&amp;'Impact Indicator Target Update'!D235))</f>
        <v/>
      </c>
    </row>
    <row r="3422" spans="10:10" x14ac:dyDescent="0.35">
      <c r="J3422" s="521" t="str">
        <f ca="1">IF(ROW()&gt;'Impact Indicator Target Update'!A236,"",INDIRECT("'Impact Indicators - Section B'!A"&amp;'Impact Indicator Target Update'!D236))</f>
        <v/>
      </c>
    </row>
    <row r="3423" spans="10:10" x14ac:dyDescent="0.35">
      <c r="J3423" s="521" t="str">
        <f ca="1">IF(ROW()&gt;'Impact Indicator Target Update'!A237,"",INDIRECT("'Impact Indicators - Section B'!A"&amp;'Impact Indicator Target Update'!D237))</f>
        <v/>
      </c>
    </row>
    <row r="3424" spans="10:10" x14ac:dyDescent="0.35">
      <c r="J3424" s="521" t="str">
        <f ca="1">IF(ROW()&gt;'Impact Indicator Target Update'!A238,"",INDIRECT("'Impact Indicators - Section B'!A"&amp;'Impact Indicator Target Update'!D238))</f>
        <v/>
      </c>
    </row>
    <row r="3425" spans="10:10" x14ac:dyDescent="0.35">
      <c r="J3425" s="521" t="str">
        <f ca="1">IF(ROW()&gt;'Impact Indicator Target Update'!A239,"",INDIRECT("'Impact Indicators - Section B'!A"&amp;'Impact Indicator Target Update'!D239))</f>
        <v/>
      </c>
    </row>
    <row r="3426" spans="10:10" x14ac:dyDescent="0.35">
      <c r="J3426" s="521" t="str">
        <f ca="1">IF(ROW()&gt;'Impact Indicator Target Update'!A240,"",INDIRECT("'Impact Indicators - Section B'!A"&amp;'Impact Indicator Target Update'!D240))</f>
        <v/>
      </c>
    </row>
    <row r="3427" spans="10:10" x14ac:dyDescent="0.35">
      <c r="J3427" s="521" t="str">
        <f ca="1">IF(ROW()&gt;'Impact Indicator Target Update'!A241,"",INDIRECT("'Impact Indicators - Section B'!A"&amp;'Impact Indicator Target Update'!D241))</f>
        <v/>
      </c>
    </row>
    <row r="3428" spans="10:10" x14ac:dyDescent="0.35">
      <c r="J3428" s="521" t="str">
        <f ca="1">IF(ROW()&gt;'Impact Indicator Target Update'!A242,"",INDIRECT("'Impact Indicators - Section B'!A"&amp;'Impact Indicator Target Update'!D242))</f>
        <v/>
      </c>
    </row>
    <row r="3429" spans="10:10" x14ac:dyDescent="0.35">
      <c r="J3429" s="521" t="str">
        <f ca="1">IF(ROW()&gt;'Impact Indicator Target Update'!A243,"",INDIRECT("'Impact Indicators - Section B'!A"&amp;'Impact Indicator Target Update'!D243))</f>
        <v/>
      </c>
    </row>
    <row r="3430" spans="10:10" x14ac:dyDescent="0.35">
      <c r="J3430" s="521" t="str">
        <f ca="1">IF(ROW()&gt;'Impact Indicator Target Update'!A244,"",INDIRECT("'Impact Indicators - Section B'!A"&amp;'Impact Indicator Target Update'!D244))</f>
        <v/>
      </c>
    </row>
    <row r="3431" spans="10:10" x14ac:dyDescent="0.35">
      <c r="J3431" s="521" t="str">
        <f ca="1">IF(ROW()&gt;'Impact Indicator Target Update'!A245,"",INDIRECT("'Impact Indicators - Section B'!A"&amp;'Impact Indicator Target Update'!D245))</f>
        <v/>
      </c>
    </row>
    <row r="3432" spans="10:10" x14ac:dyDescent="0.35">
      <c r="J3432" s="521" t="str">
        <f ca="1">IF(ROW()&gt;'Impact Indicator Target Update'!A246,"",INDIRECT("'Impact Indicators - Section B'!A"&amp;'Impact Indicator Target Update'!D246))</f>
        <v/>
      </c>
    </row>
    <row r="3433" spans="10:10" x14ac:dyDescent="0.35">
      <c r="J3433" s="521" t="str">
        <f ca="1">IF(ROW()&gt;'Impact Indicator Target Update'!A247,"",INDIRECT("'Impact Indicators - Section B'!A"&amp;'Impact Indicator Target Update'!D247))</f>
        <v/>
      </c>
    </row>
    <row r="3434" spans="10:10" x14ac:dyDescent="0.35">
      <c r="J3434" s="521" t="str">
        <f ca="1">IF(ROW()&gt;'Impact Indicator Target Update'!A248,"",INDIRECT("'Impact Indicators - Section B'!A"&amp;'Impact Indicator Target Update'!D248))</f>
        <v/>
      </c>
    </row>
    <row r="3435" spans="10:10" x14ac:dyDescent="0.35">
      <c r="J3435" s="521" t="str">
        <f ca="1">IF(ROW()&gt;'Impact Indicator Target Update'!A249,"",INDIRECT("'Impact Indicators - Section B'!A"&amp;'Impact Indicator Target Update'!D249))</f>
        <v/>
      </c>
    </row>
    <row r="3436" spans="10:10" x14ac:dyDescent="0.35">
      <c r="J3436" s="521" t="str">
        <f ca="1">IF(ROW()&gt;'Impact Indicator Target Update'!A250,"",INDIRECT("'Impact Indicators - Section B'!A"&amp;'Impact Indicator Target Update'!D250))</f>
        <v/>
      </c>
    </row>
    <row r="3437" spans="10:10" x14ac:dyDescent="0.35">
      <c r="J3437" s="521" t="str">
        <f ca="1">IF(ROW()&gt;'Impact Indicator Target Update'!A251,"",INDIRECT("'Impact Indicators - Section B'!A"&amp;'Impact Indicator Target Update'!D251))</f>
        <v/>
      </c>
    </row>
    <row r="3438" spans="10:10" x14ac:dyDescent="0.35">
      <c r="J3438" s="521" t="str">
        <f ca="1">IF(ROW()&gt;'Impact Indicator Target Update'!A252,"",INDIRECT("'Impact Indicators - Section B'!A"&amp;'Impact Indicator Target Update'!D252))</f>
        <v/>
      </c>
    </row>
    <row r="3439" spans="10:10" x14ac:dyDescent="0.35">
      <c r="J3439" s="521" t="str">
        <f ca="1">IF(ROW()&gt;'Impact Indicator Target Update'!A253,"",INDIRECT("'Impact Indicators - Section B'!A"&amp;'Impact Indicator Target Update'!D253))</f>
        <v/>
      </c>
    </row>
    <row r="3440" spans="10:10" x14ac:dyDescent="0.35">
      <c r="J3440" s="521" t="str">
        <f ca="1">IF(ROW()&gt;'Impact Indicator Target Update'!A254,"",INDIRECT("'Impact Indicators - Section B'!A"&amp;'Impact Indicator Target Update'!D254))</f>
        <v/>
      </c>
    </row>
    <row r="3441" spans="10:10" x14ac:dyDescent="0.35">
      <c r="J3441" s="521" t="str">
        <f ca="1">IF(ROW()&gt;'Impact Indicator Target Update'!A255,"",INDIRECT("'Impact Indicators - Section B'!A"&amp;'Impact Indicator Target Update'!D255))</f>
        <v/>
      </c>
    </row>
    <row r="3442" spans="10:10" x14ac:dyDescent="0.35">
      <c r="J3442" s="521" t="str">
        <f ca="1">IF(ROW()&gt;'Impact Indicator Target Update'!A256,"",INDIRECT("'Impact Indicators - Section B'!A"&amp;'Impact Indicator Target Update'!D256))</f>
        <v/>
      </c>
    </row>
    <row r="3443" spans="10:10" x14ac:dyDescent="0.35">
      <c r="J3443" s="521" t="str">
        <f ca="1">IF(ROW()&gt;'Impact Indicator Target Update'!A257,"",INDIRECT("'Impact Indicators - Section B'!A"&amp;'Impact Indicator Target Update'!D257))</f>
        <v/>
      </c>
    </row>
    <row r="3444" spans="10:10" x14ac:dyDescent="0.35">
      <c r="J3444" s="521" t="str">
        <f ca="1">IF(ROW()&gt;'Impact Indicator Target Update'!A258,"",INDIRECT("'Impact Indicators - Section B'!A"&amp;'Impact Indicator Target Update'!D258))</f>
        <v/>
      </c>
    </row>
    <row r="3445" spans="10:10" x14ac:dyDescent="0.35">
      <c r="J3445" s="521" t="str">
        <f ca="1">IF(ROW()&gt;'Impact Indicator Target Update'!A259,"",INDIRECT("'Impact Indicators - Section B'!A"&amp;'Impact Indicator Target Update'!D259))</f>
        <v/>
      </c>
    </row>
    <row r="3446" spans="10:10" x14ac:dyDescent="0.35">
      <c r="J3446" s="521" t="str">
        <f ca="1">IF(ROW()&gt;'Impact Indicator Target Update'!A260,"",INDIRECT("'Impact Indicators - Section B'!A"&amp;'Impact Indicator Target Update'!D260))</f>
        <v/>
      </c>
    </row>
    <row r="3447" spans="10:10" x14ac:dyDescent="0.35">
      <c r="J3447" s="521" t="str">
        <f ca="1">IF(ROW()&gt;'Impact Indicator Target Update'!A261,"",INDIRECT("'Impact Indicators - Section B'!A"&amp;'Impact Indicator Target Update'!D261))</f>
        <v/>
      </c>
    </row>
    <row r="3448" spans="10:10" x14ac:dyDescent="0.35">
      <c r="J3448" s="521" t="str">
        <f ca="1">IF(ROW()&gt;'Impact Indicator Target Update'!A262,"",INDIRECT("'Impact Indicators - Section B'!A"&amp;'Impact Indicator Target Update'!D262))</f>
        <v/>
      </c>
    </row>
    <row r="3449" spans="10:10" x14ac:dyDescent="0.35">
      <c r="J3449" s="521" t="str">
        <f ca="1">IF(ROW()&gt;'Impact Indicator Target Update'!A263,"",INDIRECT("'Impact Indicators - Section B'!A"&amp;'Impact Indicator Target Update'!D263))</f>
        <v/>
      </c>
    </row>
    <row r="3450" spans="10:10" x14ac:dyDescent="0.35">
      <c r="J3450" s="521" t="str">
        <f ca="1">IF(ROW()&gt;'Impact Indicator Target Update'!A264,"",INDIRECT("'Impact Indicators - Section B'!A"&amp;'Impact Indicator Target Update'!D264))</f>
        <v/>
      </c>
    </row>
    <row r="3451" spans="10:10" x14ac:dyDescent="0.35">
      <c r="J3451" s="521" t="str">
        <f ca="1">IF(ROW()&gt;'Impact Indicator Target Update'!A265,"",INDIRECT("'Impact Indicators - Section B'!A"&amp;'Impact Indicator Target Update'!D265))</f>
        <v/>
      </c>
    </row>
    <row r="3452" spans="10:10" x14ac:dyDescent="0.35">
      <c r="J3452" s="521" t="str">
        <f ca="1">IF(ROW()&gt;'Impact Indicator Target Update'!A266,"",INDIRECT("'Impact Indicators - Section B'!A"&amp;'Impact Indicator Target Update'!D266))</f>
        <v/>
      </c>
    </row>
    <row r="3453" spans="10:10" x14ac:dyDescent="0.35">
      <c r="J3453" s="521" t="str">
        <f ca="1">IF(ROW()&gt;'Impact Indicator Target Update'!A267,"",INDIRECT("'Impact Indicators - Section B'!A"&amp;'Impact Indicator Target Update'!D267))</f>
        <v/>
      </c>
    </row>
    <row r="3454" spans="10:10" x14ac:dyDescent="0.35">
      <c r="J3454" s="521" t="str">
        <f ca="1">IF(ROW()&gt;'Impact Indicator Target Update'!A268,"",INDIRECT("'Impact Indicators - Section B'!A"&amp;'Impact Indicator Target Update'!D268))</f>
        <v/>
      </c>
    </row>
    <row r="3455" spans="10:10" x14ac:dyDescent="0.35">
      <c r="J3455" s="521" t="str">
        <f ca="1">IF(ROW()&gt;'Impact Indicator Target Update'!A269,"",INDIRECT("'Impact Indicators - Section B'!A"&amp;'Impact Indicator Target Update'!D269))</f>
        <v/>
      </c>
    </row>
    <row r="3456" spans="10:10" x14ac:dyDescent="0.35">
      <c r="J3456" s="521" t="str">
        <f ca="1">IF(ROW()&gt;'Impact Indicator Target Update'!A270,"",INDIRECT("'Impact Indicators - Section B'!A"&amp;'Impact Indicator Target Update'!D270))</f>
        <v/>
      </c>
    </row>
    <row r="3457" spans="10:10" x14ac:dyDescent="0.35">
      <c r="J3457" s="521" t="str">
        <f ca="1">IF(ROW()&gt;'Impact Indicator Target Update'!A271,"",INDIRECT("'Impact Indicators - Section B'!A"&amp;'Impact Indicator Target Update'!D271))</f>
        <v/>
      </c>
    </row>
    <row r="3458" spans="10:10" x14ac:dyDescent="0.35">
      <c r="J3458" s="521" t="str">
        <f ca="1">IF(ROW()&gt;'Impact Indicator Target Update'!A272,"",INDIRECT("'Impact Indicators - Section B'!A"&amp;'Impact Indicator Target Update'!D272))</f>
        <v/>
      </c>
    </row>
    <row r="3459" spans="10:10" x14ac:dyDescent="0.35">
      <c r="J3459" s="521" t="str">
        <f ca="1">IF(ROW()&gt;'Impact Indicator Target Update'!A273,"",INDIRECT("'Impact Indicators - Section B'!A"&amp;'Impact Indicator Target Update'!D273))</f>
        <v/>
      </c>
    </row>
    <row r="3460" spans="10:10" x14ac:dyDescent="0.35">
      <c r="J3460" s="521" t="str">
        <f ca="1">IF(ROW()&gt;'Impact Indicator Target Update'!A274,"",INDIRECT("'Impact Indicators - Section B'!A"&amp;'Impact Indicator Target Update'!D274))</f>
        <v/>
      </c>
    </row>
    <row r="3461" spans="10:10" x14ac:dyDescent="0.35">
      <c r="J3461" s="521" t="str">
        <f ca="1">IF(ROW()&gt;'Impact Indicator Target Update'!A275,"",INDIRECT("'Impact Indicators - Section B'!A"&amp;'Impact Indicator Target Update'!D275))</f>
        <v/>
      </c>
    </row>
    <row r="3462" spans="10:10" x14ac:dyDescent="0.35">
      <c r="J3462" s="521" t="str">
        <f ca="1">IF(ROW()&gt;'Impact Indicator Target Update'!A276,"",INDIRECT("'Impact Indicators - Section B'!A"&amp;'Impact Indicator Target Update'!D276))</f>
        <v/>
      </c>
    </row>
    <row r="3463" spans="10:10" x14ac:dyDescent="0.35">
      <c r="J3463" s="521" t="str">
        <f ca="1">IF(ROW()&gt;'Impact Indicator Target Update'!A277,"",INDIRECT("'Impact Indicators - Section B'!A"&amp;'Impact Indicator Target Update'!D277))</f>
        <v/>
      </c>
    </row>
    <row r="3464" spans="10:10" x14ac:dyDescent="0.35">
      <c r="J3464" s="521" t="str">
        <f ca="1">IF(ROW()&gt;'Impact Indicator Target Update'!A278,"",INDIRECT("'Impact Indicators - Section B'!A"&amp;'Impact Indicator Target Update'!D278))</f>
        <v/>
      </c>
    </row>
    <row r="3465" spans="10:10" x14ac:dyDescent="0.35">
      <c r="J3465" s="521" t="str">
        <f ca="1">IF(ROW()&gt;'Impact Indicator Target Update'!A279,"",INDIRECT("'Impact Indicators - Section B'!A"&amp;'Impact Indicator Target Update'!D279))</f>
        <v/>
      </c>
    </row>
    <row r="3466" spans="10:10" x14ac:dyDescent="0.35">
      <c r="J3466" s="521" t="str">
        <f ca="1">IF(ROW()&gt;'Impact Indicator Target Update'!A280,"",INDIRECT("'Impact Indicators - Section B'!A"&amp;'Impact Indicator Target Update'!D280))</f>
        <v/>
      </c>
    </row>
    <row r="3467" spans="10:10" x14ac:dyDescent="0.35">
      <c r="J3467" s="521" t="str">
        <f ca="1">IF(ROW()&gt;'Impact Indicator Target Update'!A281,"",INDIRECT("'Impact Indicators - Section B'!A"&amp;'Impact Indicator Target Update'!D281))</f>
        <v/>
      </c>
    </row>
    <row r="3468" spans="10:10" x14ac:dyDescent="0.35">
      <c r="J3468" s="521" t="str">
        <f ca="1">IF(ROW()&gt;'Impact Indicator Target Update'!A282,"",INDIRECT("'Impact Indicators - Section B'!A"&amp;'Impact Indicator Target Update'!D282))</f>
        <v/>
      </c>
    </row>
    <row r="3469" spans="10:10" x14ac:dyDescent="0.35">
      <c r="J3469" s="521" t="str">
        <f ca="1">IF(ROW()&gt;'Impact Indicator Target Update'!A283,"",INDIRECT("'Impact Indicators - Section B'!A"&amp;'Impact Indicator Target Update'!D283))</f>
        <v/>
      </c>
    </row>
    <row r="3470" spans="10:10" x14ac:dyDescent="0.35">
      <c r="J3470" s="521" t="str">
        <f ca="1">IF(ROW()&gt;'Impact Indicator Target Update'!A284,"",INDIRECT("'Impact Indicators - Section B'!A"&amp;'Impact Indicator Target Update'!D284))</f>
        <v/>
      </c>
    </row>
    <row r="3471" spans="10:10" x14ac:dyDescent="0.35">
      <c r="J3471" s="521" t="str">
        <f ca="1">IF(ROW()&gt;'Impact Indicator Target Update'!A285,"",INDIRECT("'Impact Indicators - Section B'!A"&amp;'Impact Indicator Target Update'!D285))</f>
        <v/>
      </c>
    </row>
    <row r="3472" spans="10:10" x14ac:dyDescent="0.35">
      <c r="J3472" s="521" t="str">
        <f ca="1">IF(ROW()&gt;'Impact Indicator Target Update'!A286,"",INDIRECT("'Impact Indicators - Section B'!A"&amp;'Impact Indicator Target Update'!D286))</f>
        <v/>
      </c>
    </row>
    <row r="3473" spans="10:10" x14ac:dyDescent="0.35">
      <c r="J3473" s="521" t="str">
        <f ca="1">IF(ROW()&gt;'Impact Indicator Target Update'!A287,"",INDIRECT("'Impact Indicators - Section B'!A"&amp;'Impact Indicator Target Update'!D287))</f>
        <v/>
      </c>
    </row>
    <row r="3474" spans="10:10" x14ac:dyDescent="0.35">
      <c r="J3474" s="521" t="str">
        <f ca="1">IF(ROW()&gt;'Impact Indicator Target Update'!A288,"",INDIRECT("'Impact Indicators - Section B'!A"&amp;'Impact Indicator Target Update'!D288))</f>
        <v/>
      </c>
    </row>
    <row r="3475" spans="10:10" x14ac:dyDescent="0.35">
      <c r="J3475" s="521" t="str">
        <f ca="1">IF(ROW()&gt;'Impact Indicator Target Update'!A289,"",INDIRECT("'Impact Indicators - Section B'!A"&amp;'Impact Indicator Target Update'!D289))</f>
        <v/>
      </c>
    </row>
    <row r="3476" spans="10:10" x14ac:dyDescent="0.35">
      <c r="J3476" s="521" t="str">
        <f ca="1">IF(ROW()&gt;'Impact Indicator Target Update'!A290,"",INDIRECT("'Impact Indicators - Section B'!A"&amp;'Impact Indicator Target Update'!D290))</f>
        <v/>
      </c>
    </row>
    <row r="3477" spans="10:10" x14ac:dyDescent="0.35">
      <c r="J3477" s="521" t="str">
        <f ca="1">IF(ROW()&gt;'Impact Indicator Target Update'!A291,"",INDIRECT("'Impact Indicators - Section B'!A"&amp;'Impact Indicator Target Update'!D291))</f>
        <v/>
      </c>
    </row>
    <row r="3478" spans="10:10" x14ac:dyDescent="0.35">
      <c r="J3478" s="521" t="str">
        <f ca="1">IF(ROW()&gt;'Impact Indicator Target Update'!A292,"",INDIRECT("'Impact Indicators - Section B'!A"&amp;'Impact Indicator Target Update'!D292))</f>
        <v/>
      </c>
    </row>
    <row r="3479" spans="10:10" x14ac:dyDescent="0.35">
      <c r="J3479" s="521" t="str">
        <f ca="1">IF(ROW()&gt;'Impact Indicator Target Update'!A293,"",INDIRECT("'Impact Indicators - Section B'!A"&amp;'Impact Indicator Target Update'!D293))</f>
        <v/>
      </c>
    </row>
    <row r="3480" spans="10:10" x14ac:dyDescent="0.35">
      <c r="J3480" s="521" t="str">
        <f ca="1">IF(ROW()&gt;'Impact Indicator Target Update'!A294,"",INDIRECT("'Impact Indicators - Section B'!A"&amp;'Impact Indicator Target Update'!D294))</f>
        <v/>
      </c>
    </row>
    <row r="3481" spans="10:10" x14ac:dyDescent="0.35">
      <c r="J3481" s="521" t="str">
        <f ca="1">IF(ROW()&gt;'Impact Indicator Target Update'!A295,"",INDIRECT("'Impact Indicators - Section B'!A"&amp;'Impact Indicator Target Update'!D295))</f>
        <v/>
      </c>
    </row>
    <row r="3482" spans="10:10" x14ac:dyDescent="0.35">
      <c r="J3482" s="521" t="str">
        <f ca="1">IF(ROW()&gt;'Impact Indicator Target Update'!A296,"",INDIRECT("'Impact Indicators - Section B'!A"&amp;'Impact Indicator Target Update'!D296))</f>
        <v/>
      </c>
    </row>
    <row r="3483" spans="10:10" x14ac:dyDescent="0.35">
      <c r="J3483" s="521" t="str">
        <f ca="1">IF(ROW()&gt;'Impact Indicator Target Update'!A297,"",INDIRECT("'Impact Indicators - Section B'!A"&amp;'Impact Indicator Target Update'!D297))</f>
        <v/>
      </c>
    </row>
    <row r="3484" spans="10:10" x14ac:dyDescent="0.35">
      <c r="J3484" s="521" t="str">
        <f ca="1">IF(ROW()&gt;'Impact Indicator Target Update'!A298,"",INDIRECT("'Impact Indicators - Section B'!A"&amp;'Impact Indicator Target Update'!D298))</f>
        <v/>
      </c>
    </row>
    <row r="3485" spans="10:10" x14ac:dyDescent="0.35">
      <c r="J3485" s="521" t="str">
        <f ca="1">IF(ROW()&gt;'Impact Indicator Target Update'!A299,"",INDIRECT("'Impact Indicators - Section B'!A"&amp;'Impact Indicator Target Update'!D299))</f>
        <v/>
      </c>
    </row>
    <row r="3486" spans="10:10" x14ac:dyDescent="0.35">
      <c r="J3486" s="521" t="str">
        <f ca="1">IF(ROW()&gt;'Impact Indicator Target Update'!A300,"",INDIRECT("'Impact Indicators - Section B'!A"&amp;'Impact Indicator Target Update'!D300))</f>
        <v/>
      </c>
    </row>
    <row r="3487" spans="10:10" x14ac:dyDescent="0.35">
      <c r="J3487" s="521" t="str">
        <f ca="1">IF(ROW()&gt;'Impact Indicator Target Update'!A301,"",INDIRECT("'Impact Indicators - Section B'!A"&amp;'Impact Indicator Target Update'!D301))</f>
        <v/>
      </c>
    </row>
    <row r="3488" spans="10:10" x14ac:dyDescent="0.35">
      <c r="J3488" s="521" t="str">
        <f ca="1">IF(ROW()&gt;'Impact Indicator Target Update'!A302,"",INDIRECT("'Impact Indicators - Section B'!A"&amp;'Impact Indicator Target Update'!D302))</f>
        <v/>
      </c>
    </row>
    <row r="3489" spans="10:10" x14ac:dyDescent="0.35">
      <c r="J3489" s="521" t="str">
        <f ca="1">IF(ROW()&gt;'Impact Indicator Target Update'!A303,"",INDIRECT("'Impact Indicators - Section B'!A"&amp;'Impact Indicator Target Update'!D303))</f>
        <v/>
      </c>
    </row>
    <row r="3490" spans="10:10" x14ac:dyDescent="0.35">
      <c r="J3490" s="521" t="str">
        <f ca="1">IF(ROW()&gt;'Impact Indicator Target Update'!A304,"",INDIRECT("'Impact Indicators - Section B'!A"&amp;'Impact Indicator Target Update'!D304))</f>
        <v/>
      </c>
    </row>
    <row r="3491" spans="10:10" x14ac:dyDescent="0.35">
      <c r="J3491" s="521" t="str">
        <f ca="1">IF(ROW()&gt;'Impact Indicator Target Update'!A305,"",INDIRECT("'Impact Indicators - Section B'!A"&amp;'Impact Indicator Target Update'!D305))</f>
        <v/>
      </c>
    </row>
    <row r="3492" spans="10:10" x14ac:dyDescent="0.35">
      <c r="J3492" s="521" t="str">
        <f ca="1">IF(ROW()&gt;'Impact Indicator Target Update'!A306,"",INDIRECT("'Impact Indicators - Section B'!A"&amp;'Impact Indicator Target Update'!D306))</f>
        <v/>
      </c>
    </row>
    <row r="3493" spans="10:10" x14ac:dyDescent="0.35">
      <c r="J3493" s="521" t="str">
        <f ca="1">IF(ROW()&gt;'Impact Indicator Target Update'!A307,"",INDIRECT("'Impact Indicators - Section B'!A"&amp;'Impact Indicator Target Update'!D307))</f>
        <v/>
      </c>
    </row>
    <row r="3494" spans="10:10" x14ac:dyDescent="0.35">
      <c r="J3494" s="521" t="str">
        <f ca="1">IF(ROW()&gt;'Impact Indicator Target Update'!A308,"",INDIRECT("'Impact Indicators - Section B'!A"&amp;'Impact Indicator Target Update'!D308))</f>
        <v/>
      </c>
    </row>
    <row r="3495" spans="10:10" x14ac:dyDescent="0.35">
      <c r="J3495" s="521" t="str">
        <f ca="1">IF(ROW()&gt;'Impact Indicator Target Update'!A309,"",INDIRECT("'Impact Indicators - Section B'!A"&amp;'Impact Indicator Target Update'!D309))</f>
        <v/>
      </c>
    </row>
    <row r="3496" spans="10:10" x14ac:dyDescent="0.35">
      <c r="J3496" s="521" t="str">
        <f ca="1">IF(ROW()&gt;'Impact Indicator Target Update'!A310,"",INDIRECT("'Impact Indicators - Section B'!A"&amp;'Impact Indicator Target Update'!D310))</f>
        <v/>
      </c>
    </row>
    <row r="3497" spans="10:10" x14ac:dyDescent="0.35">
      <c r="J3497" s="521" t="str">
        <f ca="1">IF(ROW()&gt;'Impact Indicator Target Update'!A311,"",INDIRECT("'Impact Indicators - Section B'!A"&amp;'Impact Indicator Target Update'!D311))</f>
        <v/>
      </c>
    </row>
    <row r="3498" spans="10:10" x14ac:dyDescent="0.35">
      <c r="J3498" s="521" t="str">
        <f ca="1">IF(ROW()&gt;'Impact Indicator Target Update'!A312,"",INDIRECT("'Impact Indicators - Section B'!A"&amp;'Impact Indicator Target Update'!D312))</f>
        <v/>
      </c>
    </row>
    <row r="3499" spans="10:10" x14ac:dyDescent="0.35">
      <c r="J3499" s="521" t="str">
        <f ca="1">IF(ROW()&gt;'Impact Indicator Target Update'!A313,"",INDIRECT("'Impact Indicators - Section B'!A"&amp;'Impact Indicator Target Update'!D313))</f>
        <v/>
      </c>
    </row>
    <row r="3500" spans="10:10" x14ac:dyDescent="0.35">
      <c r="J3500" s="521" t="str">
        <f ca="1">IF(ROW()&gt;'Impact Indicator Target Update'!A314,"",INDIRECT("'Impact Indicators - Section B'!A"&amp;'Impact Indicator Target Update'!D314))</f>
        <v/>
      </c>
    </row>
    <row r="3501" spans="10:10" x14ac:dyDescent="0.35">
      <c r="J3501" s="521" t="str">
        <f ca="1">IF(ROW()&gt;'Impact Indicator Target Update'!A315,"",INDIRECT("'Impact Indicators - Section B'!A"&amp;'Impact Indicator Target Update'!D315))</f>
        <v/>
      </c>
    </row>
    <row r="3502" spans="10:10" x14ac:dyDescent="0.35">
      <c r="J3502" s="521" t="str">
        <f ca="1">IF(ROW()&gt;'Impact Indicator Target Update'!A316,"",INDIRECT("'Impact Indicators - Section B'!A"&amp;'Impact Indicator Target Update'!D316))</f>
        <v/>
      </c>
    </row>
    <row r="3503" spans="10:10" x14ac:dyDescent="0.35">
      <c r="J3503" s="521" t="str">
        <f ca="1">IF(ROW()&gt;'Impact Indicator Target Update'!A317,"",INDIRECT("'Impact Indicators - Section B'!A"&amp;'Impact Indicator Target Update'!D317))</f>
        <v/>
      </c>
    </row>
    <row r="3504" spans="10:10" x14ac:dyDescent="0.35">
      <c r="J3504" s="521" t="str">
        <f ca="1">IF(ROW()&gt;'Impact Indicator Target Update'!A318,"",INDIRECT("'Impact Indicators - Section B'!A"&amp;'Impact Indicator Target Update'!D318))</f>
        <v/>
      </c>
    </row>
    <row r="3505" spans="10:10" x14ac:dyDescent="0.35">
      <c r="J3505" s="521" t="str">
        <f ca="1">IF(ROW()&gt;'Impact Indicator Target Update'!A319,"",INDIRECT("'Impact Indicators - Section B'!A"&amp;'Impact Indicator Target Update'!D319))</f>
        <v/>
      </c>
    </row>
    <row r="3506" spans="10:10" x14ac:dyDescent="0.35">
      <c r="J3506" s="521" t="str">
        <f ca="1">IF(ROW()&gt;'Impact Indicator Target Update'!A320,"",INDIRECT("'Impact Indicators - Section B'!A"&amp;'Impact Indicator Target Update'!D320))</f>
        <v/>
      </c>
    </row>
    <row r="3507" spans="10:10" x14ac:dyDescent="0.35">
      <c r="J3507" s="521" t="str">
        <f ca="1">IF(ROW()&gt;'Impact Indicator Target Update'!A321,"",INDIRECT("'Impact Indicators - Section B'!A"&amp;'Impact Indicator Target Update'!D321))</f>
        <v/>
      </c>
    </row>
    <row r="3508" spans="10:10" x14ac:dyDescent="0.35">
      <c r="J3508" s="521" t="str">
        <f ca="1">IF(ROW()&gt;'Impact Indicator Target Update'!A322,"",INDIRECT("'Impact Indicators - Section B'!A"&amp;'Impact Indicator Target Update'!D322))</f>
        <v/>
      </c>
    </row>
    <row r="3509" spans="10:10" x14ac:dyDescent="0.35">
      <c r="J3509" s="521" t="str">
        <f ca="1">IF(ROW()&gt;'Impact Indicator Target Update'!A323,"",INDIRECT("'Impact Indicators - Section B'!A"&amp;'Impact Indicator Target Update'!D323))</f>
        <v/>
      </c>
    </row>
    <row r="3510" spans="10:10" x14ac:dyDescent="0.35">
      <c r="J3510" s="521" t="str">
        <f ca="1">IF(ROW()&gt;'Impact Indicator Target Update'!A324,"",INDIRECT("'Impact Indicators - Section B'!A"&amp;'Impact Indicator Target Update'!D324))</f>
        <v/>
      </c>
    </row>
    <row r="3511" spans="10:10" x14ac:dyDescent="0.35">
      <c r="J3511" s="521" t="str">
        <f ca="1">IF(ROW()&gt;'Impact Indicator Target Update'!A325,"",INDIRECT("'Impact Indicators - Section B'!A"&amp;'Impact Indicator Target Update'!D325))</f>
        <v/>
      </c>
    </row>
    <row r="3512" spans="10:10" x14ac:dyDescent="0.35">
      <c r="J3512" s="521" t="str">
        <f ca="1">IF(ROW()&gt;'Impact Indicator Target Update'!A326,"",INDIRECT("'Impact Indicators - Section B'!A"&amp;'Impact Indicator Target Update'!D326))</f>
        <v/>
      </c>
    </row>
    <row r="3513" spans="10:10" x14ac:dyDescent="0.35">
      <c r="J3513" s="521" t="str">
        <f ca="1">IF(ROW()&gt;'Impact Indicator Target Update'!A327,"",INDIRECT("'Impact Indicators - Section B'!A"&amp;'Impact Indicator Target Update'!D327))</f>
        <v/>
      </c>
    </row>
    <row r="3514" spans="10:10" x14ac:dyDescent="0.35">
      <c r="J3514" s="521" t="str">
        <f ca="1">IF(ROW()&gt;'Impact Indicator Target Update'!A328,"",INDIRECT("'Impact Indicators - Section B'!A"&amp;'Impact Indicator Target Update'!D328))</f>
        <v/>
      </c>
    </row>
    <row r="3515" spans="10:10" x14ac:dyDescent="0.35">
      <c r="J3515" s="521" t="str">
        <f ca="1">IF(ROW()&gt;'Impact Indicator Target Update'!A329,"",INDIRECT("'Impact Indicators - Section B'!A"&amp;'Impact Indicator Target Update'!D329))</f>
        <v/>
      </c>
    </row>
    <row r="3516" spans="10:10" x14ac:dyDescent="0.35">
      <c r="J3516" s="521" t="str">
        <f ca="1">IF(ROW()&gt;'Impact Indicator Target Update'!A330,"",INDIRECT("'Impact Indicators - Section B'!A"&amp;'Impact Indicator Target Update'!D330))</f>
        <v/>
      </c>
    </row>
    <row r="3517" spans="10:10" x14ac:dyDescent="0.35">
      <c r="J3517" s="521" t="str">
        <f ca="1">IF(ROW()&gt;'Impact Indicator Target Update'!A331,"",INDIRECT("'Impact Indicators - Section B'!A"&amp;'Impact Indicator Target Update'!D331))</f>
        <v/>
      </c>
    </row>
    <row r="3518" spans="10:10" x14ac:dyDescent="0.35">
      <c r="J3518" s="521" t="str">
        <f ca="1">IF(ROW()&gt;'Impact Indicator Target Update'!A332,"",INDIRECT("'Impact Indicators - Section B'!A"&amp;'Impact Indicator Target Update'!D332))</f>
        <v/>
      </c>
    </row>
    <row r="3519" spans="10:10" x14ac:dyDescent="0.35">
      <c r="J3519" s="521" t="str">
        <f ca="1">IF(ROW()&gt;'Impact Indicator Target Update'!A333,"",INDIRECT("'Impact Indicators - Section B'!A"&amp;'Impact Indicator Target Update'!D333))</f>
        <v/>
      </c>
    </row>
    <row r="3520" spans="10:10" x14ac:dyDescent="0.35">
      <c r="J3520" s="521" t="str">
        <f ca="1">IF(ROW()&gt;'Impact Indicator Target Update'!A334,"",INDIRECT("'Impact Indicators - Section B'!A"&amp;'Impact Indicator Target Update'!D334))</f>
        <v/>
      </c>
    </row>
    <row r="3521" spans="10:10" x14ac:dyDescent="0.35">
      <c r="J3521" s="521" t="str">
        <f ca="1">IF(ROW()&gt;'Impact Indicator Target Update'!A335,"",INDIRECT("'Impact Indicators - Section B'!A"&amp;'Impact Indicator Target Update'!D335))</f>
        <v/>
      </c>
    </row>
    <row r="3522" spans="10:10" x14ac:dyDescent="0.35">
      <c r="J3522" s="521" t="str">
        <f ca="1">IF(ROW()&gt;'Impact Indicator Target Update'!A336,"",INDIRECT("'Impact Indicators - Section B'!A"&amp;'Impact Indicator Target Update'!D336))</f>
        <v/>
      </c>
    </row>
    <row r="3523" spans="10:10" x14ac:dyDescent="0.35">
      <c r="J3523" s="521" t="str">
        <f ca="1">IF(ROW()&gt;'Impact Indicator Target Update'!A337,"",INDIRECT("'Impact Indicators - Section B'!A"&amp;'Impact Indicator Target Update'!D337))</f>
        <v/>
      </c>
    </row>
    <row r="3524" spans="10:10" x14ac:dyDescent="0.35">
      <c r="J3524" s="521" t="str">
        <f ca="1">IF(ROW()&gt;'Impact Indicator Target Update'!A338,"",INDIRECT("'Impact Indicators - Section B'!A"&amp;'Impact Indicator Target Update'!D338))</f>
        <v/>
      </c>
    </row>
    <row r="3525" spans="10:10" x14ac:dyDescent="0.35">
      <c r="J3525" s="521" t="str">
        <f ca="1">IF(ROW()&gt;'Impact Indicator Target Update'!A339,"",INDIRECT("'Impact Indicators - Section B'!A"&amp;'Impact Indicator Target Update'!D339))</f>
        <v/>
      </c>
    </row>
    <row r="3526" spans="10:10" x14ac:dyDescent="0.35">
      <c r="J3526" s="521" t="str">
        <f ca="1">IF(ROW()&gt;'Impact Indicator Target Update'!A340,"",INDIRECT("'Impact Indicators - Section B'!A"&amp;'Impact Indicator Target Update'!D340))</f>
        <v/>
      </c>
    </row>
    <row r="3527" spans="10:10" x14ac:dyDescent="0.35">
      <c r="J3527" s="521" t="str">
        <f ca="1">IF(ROW()&gt;'Impact Indicator Target Update'!A341,"",INDIRECT("'Impact Indicators - Section B'!A"&amp;'Impact Indicator Target Update'!D341))</f>
        <v/>
      </c>
    </row>
    <row r="3528" spans="10:10" x14ac:dyDescent="0.35">
      <c r="J3528" s="521" t="str">
        <f ca="1">IF(ROW()&gt;'Impact Indicator Target Update'!A342,"",INDIRECT("'Impact Indicators - Section B'!A"&amp;'Impact Indicator Target Update'!D342))</f>
        <v/>
      </c>
    </row>
    <row r="3529" spans="10:10" x14ac:dyDescent="0.35">
      <c r="J3529" s="521" t="str">
        <f ca="1">IF(ROW()&gt;'Impact Indicator Target Update'!A343,"",INDIRECT("'Impact Indicators - Section B'!A"&amp;'Impact Indicator Target Update'!D343))</f>
        <v/>
      </c>
    </row>
    <row r="3530" spans="10:10" x14ac:dyDescent="0.35">
      <c r="J3530" s="521" t="str">
        <f ca="1">IF(ROW()&gt;'Impact Indicator Target Update'!A344,"",INDIRECT("'Impact Indicators - Section B'!A"&amp;'Impact Indicator Target Update'!D344))</f>
        <v/>
      </c>
    </row>
    <row r="3531" spans="10:10" x14ac:dyDescent="0.35">
      <c r="J3531" s="521" t="str">
        <f ca="1">IF(ROW()&gt;'Impact Indicator Target Update'!A345,"",INDIRECT("'Impact Indicators - Section B'!A"&amp;'Impact Indicator Target Update'!D345))</f>
        <v/>
      </c>
    </row>
    <row r="3532" spans="10:10" x14ac:dyDescent="0.35">
      <c r="J3532" s="521" t="str">
        <f ca="1">IF(ROW()&gt;'Impact Indicator Target Update'!A346,"",INDIRECT("'Impact Indicators - Section B'!A"&amp;'Impact Indicator Target Update'!D346))</f>
        <v/>
      </c>
    </row>
    <row r="3533" spans="10:10" x14ac:dyDescent="0.35">
      <c r="J3533" s="521" t="str">
        <f ca="1">IF(ROW()&gt;'Impact Indicator Target Update'!A347,"",INDIRECT("'Impact Indicators - Section B'!A"&amp;'Impact Indicator Target Update'!D347))</f>
        <v/>
      </c>
    </row>
    <row r="3534" spans="10:10" x14ac:dyDescent="0.35">
      <c r="J3534" s="521" t="str">
        <f ca="1">IF(ROW()&gt;'Impact Indicator Target Update'!A348,"",INDIRECT("'Impact Indicators - Section B'!A"&amp;'Impact Indicator Target Update'!D348))</f>
        <v/>
      </c>
    </row>
    <row r="3535" spans="10:10" x14ac:dyDescent="0.35">
      <c r="J3535" s="521" t="str">
        <f ca="1">IF(ROW()&gt;'Impact Indicator Target Update'!A349,"",INDIRECT("'Impact Indicators - Section B'!A"&amp;'Impact Indicator Target Update'!D349))</f>
        <v/>
      </c>
    </row>
    <row r="3536" spans="10:10" x14ac:dyDescent="0.35">
      <c r="J3536" s="521" t="str">
        <f ca="1">IF(ROW()&gt;'Impact Indicator Target Update'!A350,"",INDIRECT("'Impact Indicators - Section B'!A"&amp;'Impact Indicator Target Update'!D350))</f>
        <v/>
      </c>
    </row>
    <row r="3537" spans="10:10" x14ac:dyDescent="0.35">
      <c r="J3537" s="521" t="str">
        <f ca="1">IF(ROW()&gt;'Impact Indicator Target Update'!A351,"",INDIRECT("'Impact Indicators - Section B'!A"&amp;'Impact Indicator Target Update'!D351))</f>
        <v/>
      </c>
    </row>
    <row r="3538" spans="10:10" x14ac:dyDescent="0.35">
      <c r="J3538" s="521" t="str">
        <f ca="1">IF(ROW()&gt;'Impact Indicator Target Update'!A352,"",INDIRECT("'Impact Indicators - Section B'!A"&amp;'Impact Indicator Target Update'!D352))</f>
        <v/>
      </c>
    </row>
    <row r="3539" spans="10:10" x14ac:dyDescent="0.35">
      <c r="J3539" s="521" t="str">
        <f ca="1">IF(ROW()&gt;'Impact Indicator Target Update'!A353,"",INDIRECT("'Impact Indicators - Section B'!A"&amp;'Impact Indicator Target Update'!D353))</f>
        <v/>
      </c>
    </row>
    <row r="3540" spans="10:10" x14ac:dyDescent="0.35">
      <c r="J3540" s="521" t="str">
        <f ca="1">IF(ROW()&gt;'Impact Indicator Target Update'!A354,"",INDIRECT("'Impact Indicators - Section B'!A"&amp;'Impact Indicator Target Update'!D354))</f>
        <v/>
      </c>
    </row>
    <row r="3541" spans="10:10" x14ac:dyDescent="0.35">
      <c r="J3541" s="521" t="str">
        <f ca="1">IF(ROW()&gt;'Impact Indicator Target Update'!A355,"",INDIRECT("'Impact Indicators - Section B'!A"&amp;'Impact Indicator Target Update'!D355))</f>
        <v/>
      </c>
    </row>
    <row r="3542" spans="10:10" x14ac:dyDescent="0.35">
      <c r="J3542" s="521" t="str">
        <f ca="1">IF(ROW()&gt;'Impact Indicator Target Update'!A356,"",INDIRECT("'Impact Indicators - Section B'!A"&amp;'Impact Indicator Target Update'!D356))</f>
        <v/>
      </c>
    </row>
    <row r="3543" spans="10:10" x14ac:dyDescent="0.35">
      <c r="J3543" s="521" t="str">
        <f ca="1">IF(ROW()&gt;'Impact Indicator Target Update'!A357,"",INDIRECT("'Impact Indicators - Section B'!A"&amp;'Impact Indicator Target Update'!D357))</f>
        <v/>
      </c>
    </row>
    <row r="3544" spans="10:10" x14ac:dyDescent="0.35">
      <c r="J3544" s="521" t="str">
        <f ca="1">IF(ROW()&gt;'Impact Indicator Target Update'!A358,"",INDIRECT("'Impact Indicators - Section B'!A"&amp;'Impact Indicator Target Update'!D358))</f>
        <v/>
      </c>
    </row>
    <row r="3545" spans="10:10" x14ac:dyDescent="0.35">
      <c r="J3545" s="521" t="str">
        <f ca="1">IF(ROW()&gt;'Impact Indicator Target Update'!A359,"",INDIRECT("'Impact Indicators - Section B'!A"&amp;'Impact Indicator Target Update'!D359))</f>
        <v/>
      </c>
    </row>
    <row r="3546" spans="10:10" x14ac:dyDescent="0.35">
      <c r="J3546" s="521" t="str">
        <f ca="1">IF(ROW()&gt;'Impact Indicator Target Update'!A360,"",INDIRECT("'Impact Indicators - Section B'!A"&amp;'Impact Indicator Target Update'!D360))</f>
        <v/>
      </c>
    </row>
    <row r="3547" spans="10:10" x14ac:dyDescent="0.35">
      <c r="J3547" s="521" t="str">
        <f ca="1">IF(ROW()&gt;'Impact Indicator Target Update'!A361,"",INDIRECT("'Impact Indicators - Section B'!A"&amp;'Impact Indicator Target Update'!D361))</f>
        <v/>
      </c>
    </row>
    <row r="3548" spans="10:10" x14ac:dyDescent="0.35">
      <c r="J3548" s="521" t="str">
        <f ca="1">IF(ROW()&gt;'Impact Indicator Target Update'!A362,"",INDIRECT("'Impact Indicators - Section B'!A"&amp;'Impact Indicator Target Update'!D362))</f>
        <v/>
      </c>
    </row>
    <row r="3549" spans="10:10" x14ac:dyDescent="0.35">
      <c r="J3549" s="521" t="str">
        <f ca="1">IF(ROW()&gt;'Impact Indicator Target Update'!A363,"",INDIRECT("'Impact Indicators - Section B'!A"&amp;'Impact Indicator Target Update'!D363))</f>
        <v/>
      </c>
    </row>
    <row r="3550" spans="10:10" x14ac:dyDescent="0.35">
      <c r="J3550" s="521" t="str">
        <f ca="1">IF(ROW()&gt;'Impact Indicator Target Update'!A364,"",INDIRECT("'Impact Indicators - Section B'!A"&amp;'Impact Indicator Target Update'!D364))</f>
        <v/>
      </c>
    </row>
    <row r="3551" spans="10:10" x14ac:dyDescent="0.35">
      <c r="J3551" s="521" t="str">
        <f ca="1">IF(ROW()&gt;'Impact Indicator Target Update'!A365,"",INDIRECT("'Impact Indicators - Section B'!A"&amp;'Impact Indicator Target Update'!D365))</f>
        <v/>
      </c>
    </row>
    <row r="3552" spans="10:10" x14ac:dyDescent="0.35">
      <c r="J3552" s="521" t="str">
        <f ca="1">IF(ROW()&gt;'Impact Indicator Target Update'!A366,"",INDIRECT("'Impact Indicators - Section B'!A"&amp;'Impact Indicator Target Update'!D366))</f>
        <v/>
      </c>
    </row>
    <row r="3553" spans="10:10" x14ac:dyDescent="0.35">
      <c r="J3553" s="521" t="str">
        <f ca="1">IF(ROW()&gt;'Impact Indicator Target Update'!A367,"",INDIRECT("'Impact Indicators - Section B'!A"&amp;'Impact Indicator Target Update'!D367))</f>
        <v/>
      </c>
    </row>
    <row r="3554" spans="10:10" x14ac:dyDescent="0.35">
      <c r="J3554" s="521" t="str">
        <f ca="1">IF(ROW()&gt;'Impact Indicator Target Update'!A368,"",INDIRECT("'Impact Indicators - Section B'!A"&amp;'Impact Indicator Target Update'!D368))</f>
        <v/>
      </c>
    </row>
    <row r="3555" spans="10:10" x14ac:dyDescent="0.35">
      <c r="J3555" s="521" t="str">
        <f ca="1">IF(ROW()&gt;'Impact Indicator Target Update'!A369,"",INDIRECT("'Impact Indicators - Section B'!A"&amp;'Impact Indicator Target Update'!D369))</f>
        <v/>
      </c>
    </row>
    <row r="3556" spans="10:10" x14ac:dyDescent="0.35">
      <c r="J3556" s="521" t="str">
        <f ca="1">IF(ROW()&gt;'Impact Indicator Target Update'!A370,"",INDIRECT("'Impact Indicators - Section B'!A"&amp;'Impact Indicator Target Update'!D370))</f>
        <v/>
      </c>
    </row>
    <row r="3557" spans="10:10" x14ac:dyDescent="0.35">
      <c r="J3557" s="521" t="str">
        <f ca="1">IF(ROW()&gt;'Impact Indicator Target Update'!A371,"",INDIRECT("'Impact Indicators - Section B'!A"&amp;'Impact Indicator Target Update'!D371))</f>
        <v/>
      </c>
    </row>
    <row r="3558" spans="10:10" x14ac:dyDescent="0.35">
      <c r="J3558" s="521" t="str">
        <f ca="1">IF(ROW()&gt;'Impact Indicator Target Update'!A372,"",INDIRECT("'Impact Indicators - Section B'!A"&amp;'Impact Indicator Target Update'!D372))</f>
        <v/>
      </c>
    </row>
    <row r="3559" spans="10:10" x14ac:dyDescent="0.35">
      <c r="J3559" s="521" t="str">
        <f ca="1">IF(ROW()&gt;'Impact Indicator Target Update'!A373,"",INDIRECT("'Impact Indicators - Section B'!A"&amp;'Impact Indicator Target Update'!D373))</f>
        <v/>
      </c>
    </row>
    <row r="3560" spans="10:10" x14ac:dyDescent="0.35">
      <c r="J3560" s="521" t="str">
        <f ca="1">IF(ROW()&gt;'Impact Indicator Target Update'!A374,"",INDIRECT("'Impact Indicators - Section B'!A"&amp;'Impact Indicator Target Update'!D374))</f>
        <v/>
      </c>
    </row>
    <row r="3561" spans="10:10" x14ac:dyDescent="0.35">
      <c r="J3561" s="521" t="str">
        <f ca="1">IF(ROW()&gt;'Impact Indicator Target Update'!A375,"",INDIRECT("'Impact Indicators - Section B'!A"&amp;'Impact Indicator Target Update'!D375))</f>
        <v/>
      </c>
    </row>
    <row r="3562" spans="10:10" x14ac:dyDescent="0.35">
      <c r="J3562" s="521" t="str">
        <f ca="1">IF(ROW()&gt;'Impact Indicator Target Update'!A376,"",INDIRECT("'Impact Indicators - Section B'!A"&amp;'Impact Indicator Target Update'!D376))</f>
        <v/>
      </c>
    </row>
    <row r="3563" spans="10:10" x14ac:dyDescent="0.35">
      <c r="J3563" s="521" t="str">
        <f ca="1">IF(ROW()&gt;'Impact Indicator Target Update'!A377,"",INDIRECT("'Impact Indicators - Section B'!A"&amp;'Impact Indicator Target Update'!D377))</f>
        <v/>
      </c>
    </row>
    <row r="3564" spans="10:10" x14ac:dyDescent="0.35">
      <c r="J3564" s="521" t="str">
        <f ca="1">IF(ROW()&gt;'Impact Indicator Target Update'!A378,"",INDIRECT("'Impact Indicators - Section B'!A"&amp;'Impact Indicator Target Update'!D378))</f>
        <v/>
      </c>
    </row>
    <row r="3565" spans="10:10" x14ac:dyDescent="0.35">
      <c r="J3565" s="521" t="str">
        <f ca="1">IF(ROW()&gt;'Impact Indicator Target Update'!A379,"",INDIRECT("'Impact Indicators - Section B'!A"&amp;'Impact Indicator Target Update'!D379))</f>
        <v/>
      </c>
    </row>
    <row r="3566" spans="10:10" x14ac:dyDescent="0.35">
      <c r="J3566" s="521" t="str">
        <f ca="1">IF(ROW()&gt;'Impact Indicator Target Update'!A380,"",INDIRECT("'Impact Indicators - Section B'!A"&amp;'Impact Indicator Target Update'!D380))</f>
        <v/>
      </c>
    </row>
    <row r="3567" spans="10:10" x14ac:dyDescent="0.35">
      <c r="J3567" s="521" t="str">
        <f ca="1">IF(ROW()&gt;'Impact Indicator Target Update'!A381,"",INDIRECT("'Impact Indicators - Section B'!A"&amp;'Impact Indicator Target Update'!D381))</f>
        <v/>
      </c>
    </row>
    <row r="3568" spans="10:10" x14ac:dyDescent="0.35">
      <c r="J3568" s="521" t="str">
        <f ca="1">IF(ROW()&gt;'Impact Indicator Target Update'!A382,"",INDIRECT("'Impact Indicators - Section B'!A"&amp;'Impact Indicator Target Update'!D382))</f>
        <v/>
      </c>
    </row>
    <row r="3569" spans="10:10" x14ac:dyDescent="0.35">
      <c r="J3569" s="521" t="str">
        <f ca="1">IF(ROW()&gt;'Impact Indicator Target Update'!A383,"",INDIRECT("'Impact Indicators - Section B'!A"&amp;'Impact Indicator Target Update'!D383))</f>
        <v/>
      </c>
    </row>
    <row r="3570" spans="10:10" x14ac:dyDescent="0.35">
      <c r="J3570" s="521" t="str">
        <f ca="1">IF(ROW()&gt;'Impact Indicator Target Update'!A384,"",INDIRECT("'Impact Indicators - Section B'!A"&amp;'Impact Indicator Target Update'!D384))</f>
        <v/>
      </c>
    </row>
    <row r="3571" spans="10:10" x14ac:dyDescent="0.35">
      <c r="J3571" s="521" t="str">
        <f ca="1">IF(ROW()&gt;'Impact Indicator Target Update'!A385,"",INDIRECT("'Impact Indicators - Section B'!A"&amp;'Impact Indicator Target Update'!D385))</f>
        <v/>
      </c>
    </row>
    <row r="3572" spans="10:10" x14ac:dyDescent="0.35">
      <c r="J3572" s="521" t="str">
        <f ca="1">IF(ROW()&gt;'Impact Indicator Target Update'!A386,"",INDIRECT("'Impact Indicators - Section B'!A"&amp;'Impact Indicator Target Update'!D386))</f>
        <v/>
      </c>
    </row>
    <row r="3573" spans="10:10" x14ac:dyDescent="0.35">
      <c r="J3573" s="521" t="str">
        <f ca="1">IF(ROW()&gt;'Impact Indicator Target Update'!A387,"",INDIRECT("'Impact Indicators - Section B'!A"&amp;'Impact Indicator Target Update'!D387))</f>
        <v/>
      </c>
    </row>
    <row r="3574" spans="10:10" x14ac:dyDescent="0.35">
      <c r="J3574" s="521" t="str">
        <f ca="1">IF(ROW()&gt;'Impact Indicator Target Update'!A388,"",INDIRECT("'Impact Indicators - Section B'!A"&amp;'Impact Indicator Target Update'!D388))</f>
        <v/>
      </c>
    </row>
    <row r="3575" spans="10:10" x14ac:dyDescent="0.35">
      <c r="J3575" s="521" t="str">
        <f ca="1">IF(ROW()&gt;'Impact Indicator Target Update'!A389,"",INDIRECT("'Impact Indicators - Section B'!A"&amp;'Impact Indicator Target Update'!D389))</f>
        <v/>
      </c>
    </row>
    <row r="3576" spans="10:10" x14ac:dyDescent="0.35">
      <c r="J3576" s="521" t="str">
        <f ca="1">IF(ROW()&gt;'Impact Indicator Target Update'!A390,"",INDIRECT("'Impact Indicators - Section B'!A"&amp;'Impact Indicator Target Update'!D390))</f>
        <v/>
      </c>
    </row>
    <row r="3577" spans="10:10" x14ac:dyDescent="0.35">
      <c r="J3577" s="521" t="str">
        <f ca="1">IF(ROW()&gt;'Impact Indicator Target Update'!A391,"",INDIRECT("'Impact Indicators - Section B'!A"&amp;'Impact Indicator Target Update'!D391))</f>
        <v/>
      </c>
    </row>
    <row r="3578" spans="10:10" x14ac:dyDescent="0.35">
      <c r="J3578" s="521" t="str">
        <f ca="1">IF(ROW()&gt;'Impact Indicator Target Update'!A392,"",INDIRECT("'Impact Indicators - Section B'!A"&amp;'Impact Indicator Target Update'!D392))</f>
        <v/>
      </c>
    </row>
    <row r="3579" spans="10:10" x14ac:dyDescent="0.35">
      <c r="J3579" s="521" t="str">
        <f ca="1">IF(ROW()&gt;'Impact Indicator Target Update'!A393,"",INDIRECT("'Impact Indicators - Section B'!A"&amp;'Impact Indicator Target Update'!D393))</f>
        <v/>
      </c>
    </row>
    <row r="3580" spans="10:10" x14ac:dyDescent="0.35">
      <c r="J3580" s="521" t="str">
        <f ca="1">IF(ROW()&gt;'Impact Indicator Target Update'!A394,"",INDIRECT("'Impact Indicators - Section B'!A"&amp;'Impact Indicator Target Update'!D394))</f>
        <v/>
      </c>
    </row>
    <row r="3581" spans="10:10" x14ac:dyDescent="0.35">
      <c r="J3581" s="521" t="str">
        <f ca="1">IF(ROW()&gt;'Impact Indicator Target Update'!A395,"",INDIRECT("'Impact Indicators - Section B'!A"&amp;'Impact Indicator Target Update'!D395))</f>
        <v/>
      </c>
    </row>
    <row r="3582" spans="10:10" x14ac:dyDescent="0.35">
      <c r="J3582" s="521" t="str">
        <f ca="1">IF(ROW()&gt;'Impact Indicator Target Update'!A396,"",INDIRECT("'Impact Indicators - Section B'!A"&amp;'Impact Indicator Target Update'!D396))</f>
        <v/>
      </c>
    </row>
    <row r="3583" spans="10:10" x14ac:dyDescent="0.35">
      <c r="J3583" s="521" t="str">
        <f ca="1">IF(ROW()&gt;'Impact Indicator Target Update'!A397,"",INDIRECT("'Impact Indicators - Section B'!A"&amp;'Impact Indicator Target Update'!D397))</f>
        <v/>
      </c>
    </row>
    <row r="3584" spans="10:10" x14ac:dyDescent="0.35">
      <c r="J3584" s="521" t="str">
        <f ca="1">IF(ROW()&gt;'Impact Indicator Target Update'!A398,"",INDIRECT("'Impact Indicators - Section B'!A"&amp;'Impact Indicator Target Update'!D398))</f>
        <v/>
      </c>
    </row>
    <row r="3585" spans="10:10" x14ac:dyDescent="0.35">
      <c r="J3585" s="521" t="str">
        <f ca="1">IF(ROW()&gt;'Impact Indicator Target Update'!A399,"",INDIRECT("'Impact Indicators - Section B'!A"&amp;'Impact Indicator Target Update'!D399))</f>
        <v/>
      </c>
    </row>
    <row r="3586" spans="10:10" x14ac:dyDescent="0.35">
      <c r="J3586" s="521" t="str">
        <f ca="1">IF(ROW()&gt;'Impact Indicator Target Update'!A400,"",INDIRECT("'Impact Indicators - Section B'!A"&amp;'Impact Indicator Target Update'!D400))</f>
        <v/>
      </c>
    </row>
    <row r="3587" spans="10:10" x14ac:dyDescent="0.35">
      <c r="J3587" s="521" t="str">
        <f ca="1">IF(ROW()&gt;'Impact Indicator Target Update'!A401,"",INDIRECT("'Impact Indicators - Section B'!A"&amp;'Impact Indicator Target Update'!D401))</f>
        <v/>
      </c>
    </row>
    <row r="3588" spans="10:10" x14ac:dyDescent="0.35">
      <c r="J3588" s="521" t="str">
        <f ca="1">IF(ROW()&gt;'Impact Indicator Target Update'!A402,"",INDIRECT("'Impact Indicators - Section B'!A"&amp;'Impact Indicator Target Update'!D402))</f>
        <v/>
      </c>
    </row>
    <row r="3589" spans="10:10" x14ac:dyDescent="0.35">
      <c r="J3589" s="521" t="str">
        <f ca="1">IF(ROW()&gt;'Impact Indicator Target Update'!A403,"",INDIRECT("'Impact Indicators - Section B'!A"&amp;'Impact Indicator Target Update'!D403))</f>
        <v/>
      </c>
    </row>
    <row r="3590" spans="10:10" x14ac:dyDescent="0.35">
      <c r="J3590" s="521" t="str">
        <f ca="1">IF(ROW()&gt;'Impact Indicator Target Update'!A404,"",INDIRECT("'Impact Indicators - Section B'!A"&amp;'Impact Indicator Target Update'!D404))</f>
        <v/>
      </c>
    </row>
    <row r="3591" spans="10:10" x14ac:dyDescent="0.35">
      <c r="J3591" s="521" t="str">
        <f ca="1">IF(ROW()&gt;'Impact Indicator Target Update'!A405,"",INDIRECT("'Impact Indicators - Section B'!A"&amp;'Impact Indicator Target Update'!D405))</f>
        <v/>
      </c>
    </row>
    <row r="3592" spans="10:10" x14ac:dyDescent="0.35">
      <c r="J3592" s="521" t="str">
        <f ca="1">IF(ROW()&gt;'Impact Indicator Target Update'!A406,"",INDIRECT("'Impact Indicators - Section B'!A"&amp;'Impact Indicator Target Update'!D406))</f>
        <v/>
      </c>
    </row>
    <row r="3593" spans="10:10" x14ac:dyDescent="0.35">
      <c r="J3593" s="521" t="str">
        <f ca="1">IF(ROW()&gt;'Impact Indicator Target Update'!A407,"",INDIRECT("'Impact Indicators - Section B'!A"&amp;'Impact Indicator Target Update'!D407))</f>
        <v/>
      </c>
    </row>
    <row r="3594" spans="10:10" x14ac:dyDescent="0.35">
      <c r="J3594" s="521" t="str">
        <f ca="1">IF(ROW()&gt;'Impact Indicator Target Update'!A408,"",INDIRECT("'Impact Indicators - Section B'!A"&amp;'Impact Indicator Target Update'!D408))</f>
        <v/>
      </c>
    </row>
    <row r="3595" spans="10:10" x14ac:dyDescent="0.35">
      <c r="J3595" s="521" t="str">
        <f ca="1">IF(ROW()&gt;'Impact Indicator Target Update'!A409,"",INDIRECT("'Impact Indicators - Section B'!A"&amp;'Impact Indicator Target Update'!D409))</f>
        <v/>
      </c>
    </row>
    <row r="3596" spans="10:10" x14ac:dyDescent="0.35">
      <c r="J3596" s="521" t="str">
        <f ca="1">IF(ROW()&gt;'Impact Indicator Target Update'!A410,"",INDIRECT("'Impact Indicators - Section B'!A"&amp;'Impact Indicator Target Update'!D410))</f>
        <v/>
      </c>
    </row>
    <row r="3597" spans="10:10" x14ac:dyDescent="0.35">
      <c r="J3597" s="521" t="str">
        <f ca="1">IF(ROW()&gt;'Impact Indicator Target Update'!A411,"",INDIRECT("'Impact Indicators - Section B'!A"&amp;'Impact Indicator Target Update'!D411))</f>
        <v/>
      </c>
    </row>
    <row r="3598" spans="10:10" x14ac:dyDescent="0.35">
      <c r="J3598" s="521" t="str">
        <f ca="1">IF(ROW()&gt;'Impact Indicator Target Update'!A412,"",INDIRECT("'Impact Indicators - Section B'!A"&amp;'Impact Indicator Target Update'!D412))</f>
        <v/>
      </c>
    </row>
    <row r="3599" spans="10:10" x14ac:dyDescent="0.35">
      <c r="J3599" s="521" t="str">
        <f ca="1">IF(ROW()&gt;'Impact Indicator Target Update'!A413,"",INDIRECT("'Impact Indicators - Section B'!A"&amp;'Impact Indicator Target Update'!D413))</f>
        <v/>
      </c>
    </row>
    <row r="3600" spans="10:10" x14ac:dyDescent="0.35">
      <c r="J3600" s="521" t="str">
        <f ca="1">IF(ROW()&gt;'Impact Indicator Target Update'!A414,"",INDIRECT("'Impact Indicators - Section B'!A"&amp;'Impact Indicator Target Update'!D414))</f>
        <v/>
      </c>
    </row>
    <row r="3601" spans="10:10" x14ac:dyDescent="0.35">
      <c r="J3601" s="521" t="str">
        <f ca="1">IF(ROW()&gt;'Impact Indicator Target Update'!A415,"",INDIRECT("'Impact Indicators - Section B'!A"&amp;'Impact Indicator Target Update'!D415))</f>
        <v/>
      </c>
    </row>
    <row r="3602" spans="10:10" x14ac:dyDescent="0.35">
      <c r="J3602" s="521" t="str">
        <f ca="1">IF(ROW()&gt;'Impact Indicator Target Update'!A416,"",INDIRECT("'Impact Indicators - Section B'!A"&amp;'Impact Indicator Target Update'!D416))</f>
        <v/>
      </c>
    </row>
    <row r="3603" spans="10:10" x14ac:dyDescent="0.35">
      <c r="J3603" s="521" t="str">
        <f ca="1">IF(ROW()&gt;'Impact Indicator Target Update'!A417,"",INDIRECT("'Impact Indicators - Section B'!A"&amp;'Impact Indicator Target Update'!D417))</f>
        <v/>
      </c>
    </row>
    <row r="3604" spans="10:10" x14ac:dyDescent="0.35">
      <c r="J3604" s="521" t="str">
        <f ca="1">IF(ROW()&gt;'Impact Indicator Target Update'!A418,"",INDIRECT("'Impact Indicators - Section B'!A"&amp;'Impact Indicator Target Update'!D418))</f>
        <v/>
      </c>
    </row>
    <row r="3605" spans="10:10" x14ac:dyDescent="0.35">
      <c r="J3605" s="521" t="str">
        <f ca="1">IF(ROW()&gt;'Impact Indicator Target Update'!A419,"",INDIRECT("'Impact Indicators - Section B'!A"&amp;'Impact Indicator Target Update'!D419))</f>
        <v/>
      </c>
    </row>
    <row r="3606" spans="10:10" x14ac:dyDescent="0.35">
      <c r="J3606" s="521" t="str">
        <f ca="1">IF(ROW()&gt;'Impact Indicator Target Update'!A420,"",INDIRECT("'Impact Indicators - Section B'!A"&amp;'Impact Indicator Target Update'!D420))</f>
        <v/>
      </c>
    </row>
    <row r="3607" spans="10:10" x14ac:dyDescent="0.35">
      <c r="J3607" s="521" t="str">
        <f ca="1">IF(ROW()&gt;'Impact Indicator Target Update'!A421,"",INDIRECT("'Impact Indicators - Section B'!A"&amp;'Impact Indicator Target Update'!D421))</f>
        <v/>
      </c>
    </row>
    <row r="3608" spans="10:10" x14ac:dyDescent="0.35">
      <c r="J3608" s="521" t="str">
        <f ca="1">IF(ROW()&gt;'Impact Indicator Target Update'!A422,"",INDIRECT("'Impact Indicators - Section B'!A"&amp;'Impact Indicator Target Update'!D422))</f>
        <v/>
      </c>
    </row>
    <row r="3609" spans="10:10" x14ac:dyDescent="0.35">
      <c r="J3609" s="521" t="str">
        <f ca="1">IF(ROW()&gt;'Impact Indicator Target Update'!A423,"",INDIRECT("'Impact Indicators - Section B'!A"&amp;'Impact Indicator Target Update'!D423))</f>
        <v/>
      </c>
    </row>
    <row r="3610" spans="10:10" x14ac:dyDescent="0.35">
      <c r="J3610" s="521" t="str">
        <f ca="1">IF(ROW()&gt;'Impact Indicator Target Update'!A424,"",INDIRECT("'Impact Indicators - Section B'!A"&amp;'Impact Indicator Target Update'!D424))</f>
        <v/>
      </c>
    </row>
    <row r="3611" spans="10:10" x14ac:dyDescent="0.35">
      <c r="J3611" s="521" t="str">
        <f ca="1">IF(ROW()&gt;'Impact Indicator Target Update'!A425,"",INDIRECT("'Impact Indicators - Section B'!A"&amp;'Impact Indicator Target Update'!D425))</f>
        <v/>
      </c>
    </row>
    <row r="3612" spans="10:10" x14ac:dyDescent="0.35">
      <c r="J3612" s="521" t="str">
        <f ca="1">IF(ROW()&gt;'Impact Indicator Target Update'!A426,"",INDIRECT("'Impact Indicators - Section B'!A"&amp;'Impact Indicator Target Update'!D426))</f>
        <v/>
      </c>
    </row>
    <row r="3613" spans="10:10" x14ac:dyDescent="0.35">
      <c r="J3613" s="521" t="str">
        <f ca="1">IF(ROW()&gt;'Impact Indicator Target Update'!A427,"",INDIRECT("'Impact Indicators - Section B'!A"&amp;'Impact Indicator Target Update'!D427))</f>
        <v/>
      </c>
    </row>
    <row r="3614" spans="10:10" x14ac:dyDescent="0.35">
      <c r="J3614" s="521" t="str">
        <f ca="1">IF(ROW()&gt;'Impact Indicator Target Update'!A428,"",INDIRECT("'Impact Indicators - Section B'!A"&amp;'Impact Indicator Target Update'!D428))</f>
        <v/>
      </c>
    </row>
    <row r="3615" spans="10:10" x14ac:dyDescent="0.35">
      <c r="J3615" s="521" t="str">
        <f ca="1">IF(ROW()&gt;'Impact Indicator Target Update'!A429,"",INDIRECT("'Impact Indicators - Section B'!A"&amp;'Impact Indicator Target Update'!D429))</f>
        <v/>
      </c>
    </row>
    <row r="3616" spans="10:10" x14ac:dyDescent="0.35">
      <c r="J3616" s="521" t="str">
        <f ca="1">IF(ROW()&gt;'Impact Indicator Target Update'!A430,"",INDIRECT("'Impact Indicators - Section B'!A"&amp;'Impact Indicator Target Update'!D430))</f>
        <v/>
      </c>
    </row>
    <row r="3617" spans="10:10" x14ac:dyDescent="0.35">
      <c r="J3617" s="521" t="str">
        <f ca="1">IF(ROW()&gt;'Impact Indicator Target Update'!A431,"",INDIRECT("'Impact Indicators - Section B'!A"&amp;'Impact Indicator Target Update'!D431))</f>
        <v/>
      </c>
    </row>
    <row r="3618" spans="10:10" x14ac:dyDescent="0.35">
      <c r="J3618" s="521" t="str">
        <f ca="1">IF(ROW()&gt;'Impact Indicator Target Update'!A432,"",INDIRECT("'Impact Indicators - Section B'!A"&amp;'Impact Indicator Target Update'!D432))</f>
        <v/>
      </c>
    </row>
    <row r="3619" spans="10:10" x14ac:dyDescent="0.35">
      <c r="J3619" s="521" t="str">
        <f ca="1">IF(ROW()&gt;'Impact Indicator Target Update'!A433,"",INDIRECT("'Impact Indicators - Section B'!A"&amp;'Impact Indicator Target Update'!D433))</f>
        <v/>
      </c>
    </row>
    <row r="3620" spans="10:10" x14ac:dyDescent="0.35">
      <c r="J3620" s="521" t="str">
        <f ca="1">IF(ROW()&gt;'Impact Indicator Target Update'!A434,"",INDIRECT("'Impact Indicators - Section B'!A"&amp;'Impact Indicator Target Update'!D434))</f>
        <v/>
      </c>
    </row>
    <row r="3621" spans="10:10" x14ac:dyDescent="0.35">
      <c r="J3621" s="521" t="str">
        <f ca="1">IF(ROW()&gt;'Impact Indicator Target Update'!A435,"",INDIRECT("'Impact Indicators - Section B'!A"&amp;'Impact Indicator Target Update'!D435))</f>
        <v/>
      </c>
    </row>
    <row r="3622" spans="10:10" x14ac:dyDescent="0.35">
      <c r="J3622" s="521" t="str">
        <f ca="1">IF(ROW()&gt;'Impact Indicator Target Update'!A436,"",INDIRECT("'Impact Indicators - Section B'!A"&amp;'Impact Indicator Target Update'!D436))</f>
        <v/>
      </c>
    </row>
    <row r="3623" spans="10:10" x14ac:dyDescent="0.35">
      <c r="J3623" s="521" t="str">
        <f ca="1">IF(ROW()&gt;'Impact Indicator Target Update'!A437,"",INDIRECT("'Impact Indicators - Section B'!A"&amp;'Impact Indicator Target Update'!D437))</f>
        <v/>
      </c>
    </row>
    <row r="3624" spans="10:10" x14ac:dyDescent="0.35">
      <c r="J3624" s="521" t="str">
        <f ca="1">IF(ROW()&gt;'Impact Indicator Target Update'!A438,"",INDIRECT("'Impact Indicators - Section B'!A"&amp;'Impact Indicator Target Update'!D438))</f>
        <v/>
      </c>
    </row>
    <row r="3625" spans="10:10" x14ac:dyDescent="0.35">
      <c r="J3625" s="521" t="str">
        <f ca="1">IF(ROW()&gt;'Impact Indicator Target Update'!A439,"",INDIRECT("'Impact Indicators - Section B'!A"&amp;'Impact Indicator Target Update'!D439))</f>
        <v/>
      </c>
    </row>
    <row r="3626" spans="10:10" x14ac:dyDescent="0.35">
      <c r="J3626" s="521" t="str">
        <f ca="1">IF(ROW()&gt;'Impact Indicator Target Update'!A440,"",INDIRECT("'Impact Indicators - Section B'!A"&amp;'Impact Indicator Target Update'!D440))</f>
        <v/>
      </c>
    </row>
    <row r="3627" spans="10:10" x14ac:dyDescent="0.35">
      <c r="J3627" s="521" t="str">
        <f ca="1">IF(ROW()&gt;'Impact Indicator Target Update'!A441,"",INDIRECT("'Impact Indicators - Section B'!A"&amp;'Impact Indicator Target Update'!D441))</f>
        <v/>
      </c>
    </row>
    <row r="3628" spans="10:10" x14ac:dyDescent="0.35">
      <c r="J3628" s="521" t="str">
        <f ca="1">IF(ROW()&gt;'Impact Indicator Target Update'!A442,"",INDIRECT("'Impact Indicators - Section B'!A"&amp;'Impact Indicator Target Update'!D442))</f>
        <v/>
      </c>
    </row>
    <row r="3629" spans="10:10" x14ac:dyDescent="0.35">
      <c r="J3629" s="521" t="str">
        <f ca="1">IF(ROW()&gt;'Impact Indicator Target Update'!A443,"",INDIRECT("'Impact Indicators - Section B'!A"&amp;'Impact Indicator Target Update'!D443))</f>
        <v/>
      </c>
    </row>
    <row r="3630" spans="10:10" x14ac:dyDescent="0.35">
      <c r="J3630" s="521" t="str">
        <f ca="1">IF(ROW()&gt;'Impact Indicator Target Update'!A444,"",INDIRECT("'Impact Indicators - Section B'!A"&amp;'Impact Indicator Target Update'!D444))</f>
        <v/>
      </c>
    </row>
    <row r="3631" spans="10:10" x14ac:dyDescent="0.35">
      <c r="J3631" s="521" t="str">
        <f ca="1">IF(ROW()&gt;'Impact Indicator Target Update'!A445,"",INDIRECT("'Impact Indicators - Section B'!A"&amp;'Impact Indicator Target Update'!D445))</f>
        <v/>
      </c>
    </row>
    <row r="3632" spans="10:10" x14ac:dyDescent="0.35">
      <c r="J3632" s="521" t="str">
        <f ca="1">IF(ROW()&gt;'Impact Indicator Target Update'!A446,"",INDIRECT("'Impact Indicators - Section B'!A"&amp;'Impact Indicator Target Update'!D446))</f>
        <v/>
      </c>
    </row>
    <row r="3633" spans="10:10" x14ac:dyDescent="0.35">
      <c r="J3633" s="521" t="str">
        <f ca="1">IF(ROW()&gt;'Impact Indicator Target Update'!A447,"",INDIRECT("'Impact Indicators - Section B'!A"&amp;'Impact Indicator Target Update'!D447))</f>
        <v/>
      </c>
    </row>
    <row r="3634" spans="10:10" x14ac:dyDescent="0.35">
      <c r="J3634" s="521" t="str">
        <f ca="1">IF(ROW()&gt;'Impact Indicator Target Update'!A448,"",INDIRECT("'Impact Indicators - Section B'!A"&amp;'Impact Indicator Target Update'!D448))</f>
        <v/>
      </c>
    </row>
    <row r="3635" spans="10:10" x14ac:dyDescent="0.35">
      <c r="J3635" s="521" t="str">
        <f ca="1">IF(ROW()&gt;'Impact Indicator Target Update'!A449,"",INDIRECT("'Impact Indicators - Section B'!A"&amp;'Impact Indicator Target Update'!D449))</f>
        <v/>
      </c>
    </row>
    <row r="3636" spans="10:10" x14ac:dyDescent="0.35">
      <c r="J3636" s="521" t="str">
        <f ca="1">IF(ROW()&gt;'Impact Indicator Target Update'!A450,"",INDIRECT("'Impact Indicators - Section B'!A"&amp;'Impact Indicator Target Update'!D450))</f>
        <v/>
      </c>
    </row>
    <row r="3637" spans="10:10" x14ac:dyDescent="0.35">
      <c r="J3637" s="521" t="str">
        <f ca="1">IF(ROW()&gt;'Impact Indicator Target Update'!A451,"",INDIRECT("'Impact Indicators - Section B'!A"&amp;'Impact Indicator Target Update'!D451))</f>
        <v/>
      </c>
    </row>
    <row r="3638" spans="10:10" x14ac:dyDescent="0.35">
      <c r="J3638" s="521" t="str">
        <f ca="1">IF(ROW()&gt;'Impact Indicator Target Update'!A452,"",INDIRECT("'Impact Indicators - Section B'!A"&amp;'Impact Indicator Target Update'!D452))</f>
        <v/>
      </c>
    </row>
    <row r="3639" spans="10:10" x14ac:dyDescent="0.35">
      <c r="J3639" s="521" t="str">
        <f ca="1">IF(ROW()&gt;'Impact Indicator Target Update'!A453,"",INDIRECT("'Impact Indicators - Section B'!A"&amp;'Impact Indicator Target Update'!D453))</f>
        <v/>
      </c>
    </row>
    <row r="3640" spans="10:10" x14ac:dyDescent="0.35">
      <c r="J3640" s="521" t="str">
        <f ca="1">IF(ROW()&gt;'Impact Indicator Target Update'!A454,"",INDIRECT("'Impact Indicators - Section B'!A"&amp;'Impact Indicator Target Update'!D454))</f>
        <v/>
      </c>
    </row>
    <row r="3641" spans="10:10" x14ac:dyDescent="0.35">
      <c r="J3641" s="521" t="str">
        <f ca="1">IF(ROW()&gt;'Impact Indicator Target Update'!A455,"",INDIRECT("'Impact Indicators - Section B'!A"&amp;'Impact Indicator Target Update'!D455))</f>
        <v/>
      </c>
    </row>
    <row r="3642" spans="10:10" x14ac:dyDescent="0.35">
      <c r="J3642" s="521" t="str">
        <f ca="1">IF(ROW()&gt;'Impact Indicator Target Update'!A456,"",INDIRECT("'Impact Indicators - Section B'!A"&amp;'Impact Indicator Target Update'!D456))</f>
        <v/>
      </c>
    </row>
    <row r="3643" spans="10:10" x14ac:dyDescent="0.35">
      <c r="J3643" s="521" t="str">
        <f ca="1">IF(ROW()&gt;'Impact Indicator Target Update'!A457,"",INDIRECT("'Impact Indicators - Section B'!A"&amp;'Impact Indicator Target Update'!D457))</f>
        <v/>
      </c>
    </row>
    <row r="3644" spans="10:10" x14ac:dyDescent="0.35">
      <c r="J3644" s="521" t="str">
        <f ca="1">IF(ROW()&gt;'Impact Indicator Target Update'!A458,"",INDIRECT("'Impact Indicators - Section B'!A"&amp;'Impact Indicator Target Update'!D458))</f>
        <v/>
      </c>
    </row>
    <row r="3645" spans="10:10" x14ac:dyDescent="0.35">
      <c r="J3645" s="521" t="str">
        <f ca="1">IF(ROW()&gt;'Impact Indicator Target Update'!A459,"",INDIRECT("'Impact Indicators - Section B'!A"&amp;'Impact Indicator Target Update'!D459))</f>
        <v/>
      </c>
    </row>
    <row r="3646" spans="10:10" x14ac:dyDescent="0.35">
      <c r="J3646" s="521" t="str">
        <f ca="1">IF(ROW()&gt;'Impact Indicator Target Update'!A460,"",INDIRECT("'Impact Indicators - Section B'!A"&amp;'Impact Indicator Target Update'!D460))</f>
        <v/>
      </c>
    </row>
    <row r="3647" spans="10:10" x14ac:dyDescent="0.35">
      <c r="J3647" s="521" t="str">
        <f ca="1">IF(ROW()&gt;'Impact Indicator Target Update'!A461,"",INDIRECT("'Impact Indicators - Section B'!A"&amp;'Impact Indicator Target Update'!D461))</f>
        <v/>
      </c>
    </row>
    <row r="3648" spans="10:10" x14ac:dyDescent="0.35">
      <c r="J3648" s="521" t="str">
        <f ca="1">IF(ROW()&gt;'Impact Indicator Target Update'!A462,"",INDIRECT("'Impact Indicators - Section B'!A"&amp;'Impact Indicator Target Update'!D462))</f>
        <v/>
      </c>
    </row>
    <row r="3649" spans="10:10" x14ac:dyDescent="0.35">
      <c r="J3649" s="521" t="str">
        <f ca="1">IF(ROW()&gt;'Impact Indicator Target Update'!A463,"",INDIRECT("'Impact Indicators - Section B'!A"&amp;'Impact Indicator Target Update'!D463))</f>
        <v/>
      </c>
    </row>
    <row r="3650" spans="10:10" x14ac:dyDescent="0.35">
      <c r="J3650" s="521" t="str">
        <f ca="1">IF(ROW()&gt;'Impact Indicator Target Update'!A464,"",INDIRECT("'Impact Indicators - Section B'!A"&amp;'Impact Indicator Target Update'!D464))</f>
        <v/>
      </c>
    </row>
    <row r="3651" spans="10:10" x14ac:dyDescent="0.35">
      <c r="J3651" s="521" t="str">
        <f ca="1">IF(ROW()&gt;'Impact Indicator Target Update'!A465,"",INDIRECT("'Impact Indicators - Section B'!A"&amp;'Impact Indicator Target Update'!D465))</f>
        <v/>
      </c>
    </row>
    <row r="3652" spans="10:10" x14ac:dyDescent="0.35">
      <c r="J3652" s="521" t="str">
        <f ca="1">IF(ROW()&gt;'Impact Indicator Target Update'!A466,"",INDIRECT("'Impact Indicators - Section B'!A"&amp;'Impact Indicator Target Update'!D466))</f>
        <v/>
      </c>
    </row>
    <row r="3653" spans="10:10" x14ac:dyDescent="0.35">
      <c r="J3653" s="521" t="str">
        <f ca="1">IF(ROW()&gt;'Impact Indicator Target Update'!A467,"",INDIRECT("'Impact Indicators - Section B'!A"&amp;'Impact Indicator Target Update'!D467))</f>
        <v/>
      </c>
    </row>
    <row r="3654" spans="10:10" x14ac:dyDescent="0.35">
      <c r="J3654" s="521" t="str">
        <f ca="1">IF(ROW()&gt;'Impact Indicator Target Update'!A468,"",INDIRECT("'Impact Indicators - Section B'!A"&amp;'Impact Indicator Target Update'!D468))</f>
        <v/>
      </c>
    </row>
    <row r="3655" spans="10:10" x14ac:dyDescent="0.35">
      <c r="J3655" s="521" t="str">
        <f ca="1">IF(ROW()&gt;'Impact Indicator Target Update'!A469,"",INDIRECT("'Impact Indicators - Section B'!A"&amp;'Impact Indicator Target Update'!D469))</f>
        <v/>
      </c>
    </row>
    <row r="3656" spans="10:10" x14ac:dyDescent="0.35">
      <c r="J3656" s="521" t="str">
        <f ca="1">IF(ROW()&gt;'Impact Indicator Target Update'!A470,"",INDIRECT("'Impact Indicators - Section B'!A"&amp;'Impact Indicator Target Update'!D470))</f>
        <v/>
      </c>
    </row>
    <row r="3657" spans="10:10" x14ac:dyDescent="0.35">
      <c r="J3657" s="521" t="str">
        <f ca="1">IF(ROW()&gt;'Impact Indicator Target Update'!A471,"",INDIRECT("'Impact Indicators - Section B'!A"&amp;'Impact Indicator Target Update'!D471))</f>
        <v/>
      </c>
    </row>
    <row r="3658" spans="10:10" x14ac:dyDescent="0.35">
      <c r="J3658" s="521" t="str">
        <f ca="1">IF(ROW()&gt;'Impact Indicator Target Update'!A472,"",INDIRECT("'Impact Indicators - Section B'!A"&amp;'Impact Indicator Target Update'!D472))</f>
        <v/>
      </c>
    </row>
    <row r="3659" spans="10:10" x14ac:dyDescent="0.35">
      <c r="J3659" s="521" t="str">
        <f ca="1">IF(ROW()&gt;'Impact Indicator Target Update'!A473,"",INDIRECT("'Impact Indicators - Section B'!A"&amp;'Impact Indicator Target Update'!D473))</f>
        <v/>
      </c>
    </row>
    <row r="3660" spans="10:10" x14ac:dyDescent="0.35">
      <c r="J3660" s="521" t="str">
        <f ca="1">IF(ROW()&gt;'Impact Indicator Target Update'!A474,"",INDIRECT("'Impact Indicators - Section B'!A"&amp;'Impact Indicator Target Update'!D474))</f>
        <v/>
      </c>
    </row>
    <row r="3661" spans="10:10" x14ac:dyDescent="0.35">
      <c r="J3661" s="521" t="str">
        <f ca="1">IF(ROW()&gt;'Impact Indicator Target Update'!A475,"",INDIRECT("'Impact Indicators - Section B'!A"&amp;'Impact Indicator Target Update'!D475))</f>
        <v/>
      </c>
    </row>
    <row r="3662" spans="10:10" x14ac:dyDescent="0.35">
      <c r="J3662" s="521" t="str">
        <f ca="1">IF(ROW()&gt;'Impact Indicator Target Update'!A476,"",INDIRECT("'Impact Indicators - Section B'!A"&amp;'Impact Indicator Target Update'!D476))</f>
        <v/>
      </c>
    </row>
    <row r="3663" spans="10:10" x14ac:dyDescent="0.35">
      <c r="J3663" s="521" t="str">
        <f ca="1">IF(ROW()&gt;'Impact Indicator Target Update'!A477,"",INDIRECT("'Impact Indicators - Section B'!A"&amp;'Impact Indicator Target Update'!D477))</f>
        <v/>
      </c>
    </row>
    <row r="3664" spans="10:10" x14ac:dyDescent="0.35">
      <c r="J3664" s="521" t="str">
        <f ca="1">IF(ROW()&gt;'Impact Indicator Target Update'!A478,"",INDIRECT("'Impact Indicators - Section B'!A"&amp;'Impact Indicator Target Update'!D478))</f>
        <v/>
      </c>
    </row>
    <row r="3665" spans="10:10" x14ac:dyDescent="0.35">
      <c r="J3665" s="521" t="str">
        <f ca="1">IF(ROW()&gt;'Impact Indicator Target Update'!A479,"",INDIRECT("'Impact Indicators - Section B'!A"&amp;'Impact Indicator Target Update'!D479))</f>
        <v/>
      </c>
    </row>
    <row r="3666" spans="10:10" x14ac:dyDescent="0.35">
      <c r="J3666" s="521" t="str">
        <f ca="1">IF(ROW()&gt;'Impact Indicator Target Update'!A480,"",INDIRECT("'Impact Indicators - Section B'!A"&amp;'Impact Indicator Target Update'!D480))</f>
        <v/>
      </c>
    </row>
    <row r="3667" spans="10:10" x14ac:dyDescent="0.35">
      <c r="J3667" s="521" t="str">
        <f ca="1">IF(ROW()&gt;'Impact Indicator Target Update'!A481,"",INDIRECT("'Impact Indicators - Section B'!A"&amp;'Impact Indicator Target Update'!D481))</f>
        <v/>
      </c>
    </row>
    <row r="3668" spans="10:10" x14ac:dyDescent="0.35">
      <c r="J3668" s="521" t="str">
        <f ca="1">IF(ROW()&gt;'Impact Indicator Target Update'!A482,"",INDIRECT("'Impact Indicators - Section B'!A"&amp;'Impact Indicator Target Update'!D482))</f>
        <v/>
      </c>
    </row>
    <row r="3669" spans="10:10" x14ac:dyDescent="0.35">
      <c r="J3669" s="521" t="str">
        <f ca="1">IF(ROW()&gt;'Impact Indicator Target Update'!A483,"",INDIRECT("'Impact Indicators - Section B'!A"&amp;'Impact Indicator Target Update'!D483))</f>
        <v/>
      </c>
    </row>
    <row r="3670" spans="10:10" x14ac:dyDescent="0.35">
      <c r="J3670" s="521" t="str">
        <f ca="1">IF(ROW()&gt;'Impact Indicator Target Update'!A484,"",INDIRECT("'Impact Indicators - Section B'!A"&amp;'Impact Indicator Target Update'!D484))</f>
        <v/>
      </c>
    </row>
    <row r="3671" spans="10:10" x14ac:dyDescent="0.35">
      <c r="J3671" s="521" t="str">
        <f ca="1">IF(ROW()&gt;'Impact Indicator Target Update'!A485,"",INDIRECT("'Impact Indicators - Section B'!A"&amp;'Impact Indicator Target Update'!D485))</f>
        <v/>
      </c>
    </row>
    <row r="3672" spans="10:10" x14ac:dyDescent="0.35">
      <c r="J3672" s="521" t="str">
        <f ca="1">IF(ROW()&gt;'Impact Indicator Target Update'!A486,"",INDIRECT("'Impact Indicators - Section B'!A"&amp;'Impact Indicator Target Update'!D486))</f>
        <v/>
      </c>
    </row>
    <row r="3673" spans="10:10" x14ac:dyDescent="0.35">
      <c r="J3673" s="521" t="str">
        <f ca="1">IF(ROW()&gt;'Impact Indicator Target Update'!A487,"",INDIRECT("'Impact Indicators - Section B'!A"&amp;'Impact Indicator Target Update'!D487))</f>
        <v/>
      </c>
    </row>
    <row r="3674" spans="10:10" x14ac:dyDescent="0.35">
      <c r="J3674" s="521" t="str">
        <f ca="1">IF(ROW()&gt;'Impact Indicator Target Update'!A488,"",INDIRECT("'Impact Indicators - Section B'!A"&amp;'Impact Indicator Target Update'!D488))</f>
        <v/>
      </c>
    </row>
    <row r="3675" spans="10:10" x14ac:dyDescent="0.35">
      <c r="J3675" s="521" t="str">
        <f ca="1">IF(ROW()&gt;'Impact Indicator Target Update'!A489,"",INDIRECT("'Impact Indicators - Section B'!A"&amp;'Impact Indicator Target Update'!D489))</f>
        <v/>
      </c>
    </row>
    <row r="3676" spans="10:10" x14ac:dyDescent="0.35">
      <c r="J3676" s="521" t="str">
        <f ca="1">IF(ROW()&gt;'Impact Indicator Target Update'!A490,"",INDIRECT("'Impact Indicators - Section B'!A"&amp;'Impact Indicator Target Update'!D490))</f>
        <v/>
      </c>
    </row>
    <row r="3677" spans="10:10" x14ac:dyDescent="0.35">
      <c r="J3677" s="521" t="str">
        <f ca="1">IF(ROW()&gt;'Impact Indicator Target Update'!A491,"",INDIRECT("'Impact Indicators - Section B'!A"&amp;'Impact Indicator Target Update'!D491))</f>
        <v/>
      </c>
    </row>
    <row r="3678" spans="10:10" x14ac:dyDescent="0.35">
      <c r="J3678" s="521" t="str">
        <f ca="1">IF(ROW()&gt;'Impact Indicator Target Update'!A492,"",INDIRECT("'Impact Indicators - Section B'!A"&amp;'Impact Indicator Target Update'!D492))</f>
        <v/>
      </c>
    </row>
    <row r="3679" spans="10:10" x14ac:dyDescent="0.35">
      <c r="J3679" s="521" t="str">
        <f ca="1">IF(ROW()&gt;'Impact Indicator Target Update'!A493,"",INDIRECT("'Impact Indicators - Section B'!A"&amp;'Impact Indicator Target Update'!D493))</f>
        <v/>
      </c>
    </row>
    <row r="3680" spans="10:10" x14ac:dyDescent="0.35">
      <c r="J3680" s="521" t="str">
        <f ca="1">IF(ROW()&gt;'Impact Indicator Target Update'!A494,"",INDIRECT("'Impact Indicators - Section B'!A"&amp;'Impact Indicator Target Update'!D494))</f>
        <v/>
      </c>
    </row>
    <row r="3681" spans="10:10" x14ac:dyDescent="0.35">
      <c r="J3681" s="521" t="str">
        <f ca="1">IF(ROW()&gt;'Impact Indicator Target Update'!A495,"",INDIRECT("'Impact Indicators - Section B'!A"&amp;'Impact Indicator Target Update'!D495))</f>
        <v/>
      </c>
    </row>
    <row r="3682" spans="10:10" x14ac:dyDescent="0.35">
      <c r="J3682" s="521" t="str">
        <f ca="1">IF(ROW()&gt;'Impact Indicator Target Update'!A496,"",INDIRECT("'Impact Indicators - Section B'!A"&amp;'Impact Indicator Target Update'!D496))</f>
        <v/>
      </c>
    </row>
    <row r="3683" spans="10:10" x14ac:dyDescent="0.35">
      <c r="J3683" s="521" t="str">
        <f ca="1">IF(ROW()&gt;'Impact Indicator Target Update'!A497,"",INDIRECT("'Impact Indicators - Section B'!A"&amp;'Impact Indicator Target Update'!D497))</f>
        <v/>
      </c>
    </row>
    <row r="3684" spans="10:10" x14ac:dyDescent="0.35">
      <c r="J3684" s="521" t="str">
        <f ca="1">IF(ROW()&gt;'Impact Indicator Target Update'!A498,"",INDIRECT("'Impact Indicators - Section B'!A"&amp;'Impact Indicator Target Update'!D498))</f>
        <v/>
      </c>
    </row>
    <row r="3685" spans="10:10" x14ac:dyDescent="0.35">
      <c r="J3685" s="521" t="str">
        <f ca="1">IF(ROW()&gt;'Impact Indicator Target Update'!A499,"",INDIRECT("'Impact Indicators - Section B'!A"&amp;'Impact Indicator Target Update'!D499))</f>
        <v/>
      </c>
    </row>
    <row r="3686" spans="10:10" x14ac:dyDescent="0.35">
      <c r="J3686" s="521" t="str">
        <f ca="1">IF(ROW()&gt;'Impact Indicator Target Update'!A500,"",INDIRECT("'Impact Indicators - Section B'!A"&amp;'Impact Indicator Target Update'!D500))</f>
        <v/>
      </c>
    </row>
    <row r="3687" spans="10:10" x14ac:dyDescent="0.35">
      <c r="J3687" s="521" t="str">
        <f ca="1">IF(ROW()&gt;'Impact Indicator Target Update'!A501,"",INDIRECT("'Impact Indicators - Section B'!A"&amp;'Impact Indicator Target Update'!D501))</f>
        <v/>
      </c>
    </row>
    <row r="3688" spans="10:10" x14ac:dyDescent="0.35">
      <c r="J3688" s="521" t="str">
        <f ca="1">IF(ROW()&gt;'Impact Indicator Target Update'!A502,"",INDIRECT("'Impact Indicators - Section B'!A"&amp;'Impact Indicator Target Update'!D502))</f>
        <v/>
      </c>
    </row>
    <row r="3689" spans="10:10" x14ac:dyDescent="0.35">
      <c r="J3689" s="521" t="str">
        <f ca="1">IF(ROW()&gt;'Impact Indicator Target Update'!A503,"",INDIRECT("'Impact Indicators - Section B'!A"&amp;'Impact Indicator Target Update'!D503))</f>
        <v/>
      </c>
    </row>
    <row r="3690" spans="10:10" x14ac:dyDescent="0.35">
      <c r="J3690" s="521" t="str">
        <f ca="1">IF(ROW()&gt;'Impact Indicator Target Update'!A504,"",INDIRECT("'Impact Indicators - Section B'!A"&amp;'Impact Indicator Target Update'!D504))</f>
        <v/>
      </c>
    </row>
    <row r="3691" spans="10:10" x14ac:dyDescent="0.35">
      <c r="J3691" s="521" t="str">
        <f ca="1">IF(ROW()&gt;'Impact Indicator Target Update'!A505,"",INDIRECT("'Impact Indicators - Section B'!A"&amp;'Impact Indicator Target Update'!D505))</f>
        <v/>
      </c>
    </row>
    <row r="3692" spans="10:10" x14ac:dyDescent="0.35">
      <c r="J3692" s="521" t="str">
        <f ca="1">IF(ROW()&gt;'Impact Indicator Target Update'!A506,"",INDIRECT("'Impact Indicators - Section B'!A"&amp;'Impact Indicator Target Update'!D506))</f>
        <v/>
      </c>
    </row>
    <row r="3693" spans="10:10" x14ac:dyDescent="0.35">
      <c r="J3693" s="521" t="str">
        <f ca="1">IF(ROW()&gt;'Impact Indicator Target Update'!A507,"",INDIRECT("'Impact Indicators - Section B'!A"&amp;'Impact Indicator Target Update'!D507))</f>
        <v/>
      </c>
    </row>
    <row r="3694" spans="10:10" x14ac:dyDescent="0.35">
      <c r="J3694" s="521" t="str">
        <f ca="1">IF(ROW()&gt;'Impact Indicator Target Update'!A508,"",INDIRECT("'Impact Indicators - Section B'!A"&amp;'Impact Indicator Target Update'!D508))</f>
        <v/>
      </c>
    </row>
    <row r="3695" spans="10:10" x14ac:dyDescent="0.35">
      <c r="J3695" s="521" t="str">
        <f ca="1">IF(ROW()&gt;'Impact Indicator Target Update'!A509,"",INDIRECT("'Impact Indicators - Section B'!A"&amp;'Impact Indicator Target Update'!D509))</f>
        <v/>
      </c>
    </row>
    <row r="3696" spans="10:10" x14ac:dyDescent="0.35">
      <c r="J3696" s="521" t="str">
        <f ca="1">IF(ROW()&gt;'Impact Indicator Target Update'!A510,"",INDIRECT("'Impact Indicators - Section B'!A"&amp;'Impact Indicator Target Update'!D510))</f>
        <v/>
      </c>
    </row>
    <row r="3697" spans="10:10" x14ac:dyDescent="0.35">
      <c r="J3697" s="521" t="str">
        <f ca="1">IF(ROW()&gt;'Impact Indicator Target Update'!A511,"",INDIRECT("'Impact Indicators - Section B'!A"&amp;'Impact Indicator Target Update'!D511))</f>
        <v/>
      </c>
    </row>
    <row r="3698" spans="10:10" x14ac:dyDescent="0.35">
      <c r="J3698" s="521" t="str">
        <f ca="1">IF(ROW()&gt;'Impact Indicator Target Update'!A512,"",INDIRECT("'Impact Indicators - Section B'!A"&amp;'Impact Indicator Target Update'!D512))</f>
        <v/>
      </c>
    </row>
    <row r="3699" spans="10:10" x14ac:dyDescent="0.35">
      <c r="J3699" s="521" t="str">
        <f ca="1">IF(ROW()&gt;'Impact Indicator Target Update'!A513,"",INDIRECT("'Impact Indicators - Section B'!A"&amp;'Impact Indicator Target Update'!D513))</f>
        <v/>
      </c>
    </row>
    <row r="3700" spans="10:10" x14ac:dyDescent="0.35">
      <c r="J3700" s="521" t="str">
        <f ca="1">IF(ROW()&gt;'Impact Indicator Target Update'!A514,"",INDIRECT("'Impact Indicators - Section B'!A"&amp;'Impact Indicator Target Update'!D514))</f>
        <v/>
      </c>
    </row>
    <row r="3701" spans="10:10" x14ac:dyDescent="0.35">
      <c r="J3701" s="521" t="str">
        <f ca="1">IF(ROW()&gt;'Impact Indicator Target Update'!A515,"",INDIRECT("'Impact Indicators - Section B'!A"&amp;'Impact Indicator Target Update'!D515))</f>
        <v/>
      </c>
    </row>
    <row r="3702" spans="10:10" x14ac:dyDescent="0.35">
      <c r="J3702" s="521" t="str">
        <f ca="1">IF(ROW()&gt;'Impact Indicator Target Update'!A516,"",INDIRECT("'Impact Indicators - Section B'!A"&amp;'Impact Indicator Target Update'!D516))</f>
        <v/>
      </c>
    </row>
    <row r="3703" spans="10:10" x14ac:dyDescent="0.35">
      <c r="J3703" s="521" t="str">
        <f ca="1">IF(ROW()&gt;'Impact Indicator Target Update'!A517,"",INDIRECT("'Impact Indicators - Section B'!A"&amp;'Impact Indicator Target Update'!D517))</f>
        <v/>
      </c>
    </row>
    <row r="3704" spans="10:10" x14ac:dyDescent="0.35">
      <c r="J3704" s="521" t="str">
        <f ca="1">IF(ROW()&gt;'Impact Indicator Target Update'!A518,"",INDIRECT("'Impact Indicators - Section B'!A"&amp;'Impact Indicator Target Update'!D518))</f>
        <v/>
      </c>
    </row>
    <row r="3705" spans="10:10" x14ac:dyDescent="0.35">
      <c r="J3705" s="521" t="str">
        <f ca="1">IF(ROW()&gt;'Impact Indicator Target Update'!A519,"",INDIRECT("'Impact Indicators - Section B'!A"&amp;'Impact Indicator Target Update'!D519))</f>
        <v/>
      </c>
    </row>
    <row r="3706" spans="10:10" x14ac:dyDescent="0.35">
      <c r="J3706" s="521" t="str">
        <f ca="1">IF(ROW()&gt;'Impact Indicator Target Update'!A520,"",INDIRECT("'Impact Indicators - Section B'!A"&amp;'Impact Indicator Target Update'!D520))</f>
        <v/>
      </c>
    </row>
    <row r="3707" spans="10:10" x14ac:dyDescent="0.35">
      <c r="J3707" s="521" t="str">
        <f ca="1">IF(ROW()&gt;'Impact Indicator Target Update'!A521,"",INDIRECT("'Impact Indicators - Section B'!A"&amp;'Impact Indicator Target Update'!D521))</f>
        <v/>
      </c>
    </row>
    <row r="3708" spans="10:10" x14ac:dyDescent="0.35">
      <c r="J3708" s="521" t="str">
        <f ca="1">IF(ROW()&gt;'Impact Indicator Target Update'!A522,"",INDIRECT("'Impact Indicators - Section B'!A"&amp;'Impact Indicator Target Update'!D522))</f>
        <v/>
      </c>
    </row>
    <row r="3709" spans="10:10" x14ac:dyDescent="0.35">
      <c r="J3709" s="521" t="str">
        <f ca="1">IF(ROW()&gt;'Impact Indicator Target Update'!A523,"",INDIRECT("'Impact Indicators - Section B'!A"&amp;'Impact Indicator Target Update'!D523))</f>
        <v/>
      </c>
    </row>
    <row r="3710" spans="10:10" x14ac:dyDescent="0.35">
      <c r="J3710" s="521" t="str">
        <f ca="1">IF(ROW()&gt;'Impact Indicator Target Update'!A524,"",INDIRECT("'Impact Indicators - Section B'!A"&amp;'Impact Indicator Target Update'!D524))</f>
        <v/>
      </c>
    </row>
    <row r="3711" spans="10:10" x14ac:dyDescent="0.35">
      <c r="J3711" s="521" t="str">
        <f ca="1">IF(ROW()&gt;'Impact Indicator Target Update'!A525,"",INDIRECT("'Impact Indicators - Section B'!A"&amp;'Impact Indicator Target Update'!D525))</f>
        <v/>
      </c>
    </row>
    <row r="3712" spans="10:10" x14ac:dyDescent="0.35">
      <c r="J3712" s="521" t="str">
        <f ca="1">IF(ROW()&gt;'Impact Indicator Target Update'!A526,"",INDIRECT("'Impact Indicators - Section B'!A"&amp;'Impact Indicator Target Update'!D526))</f>
        <v/>
      </c>
    </row>
    <row r="3713" spans="10:10" x14ac:dyDescent="0.35">
      <c r="J3713" s="521" t="str">
        <f ca="1">IF(ROW()&gt;'Impact Indicator Target Update'!A527,"",INDIRECT("'Impact Indicators - Section B'!A"&amp;'Impact Indicator Target Update'!D527))</f>
        <v/>
      </c>
    </row>
    <row r="3714" spans="10:10" x14ac:dyDescent="0.35">
      <c r="J3714" s="521" t="str">
        <f ca="1">IF(ROW()&gt;'Impact Indicator Target Update'!A528,"",INDIRECT("'Impact Indicators - Section B'!A"&amp;'Impact Indicator Target Update'!D528))</f>
        <v/>
      </c>
    </row>
    <row r="3715" spans="10:10" x14ac:dyDescent="0.35">
      <c r="J3715" s="521" t="str">
        <f ca="1">IF(ROW()&gt;'Impact Indicator Target Update'!A529,"",INDIRECT("'Impact Indicators - Section B'!A"&amp;'Impact Indicator Target Update'!D529))</f>
        <v/>
      </c>
    </row>
    <row r="3716" spans="10:10" x14ac:dyDescent="0.35">
      <c r="J3716" s="521" t="str">
        <f ca="1">IF(ROW()&gt;'Impact Indicator Target Update'!A530,"",INDIRECT("'Impact Indicators - Section B'!A"&amp;'Impact Indicator Target Update'!D530))</f>
        <v/>
      </c>
    </row>
    <row r="3717" spans="10:10" x14ac:dyDescent="0.35">
      <c r="J3717" s="521" t="str">
        <f ca="1">IF(ROW()&gt;'Impact Indicator Target Update'!A531,"",INDIRECT("'Impact Indicators - Section B'!A"&amp;'Impact Indicator Target Update'!D531))</f>
        <v/>
      </c>
    </row>
    <row r="3718" spans="10:10" x14ac:dyDescent="0.35">
      <c r="J3718" s="521" t="str">
        <f ca="1">IF(ROW()&gt;'Impact Indicator Target Update'!A532,"",INDIRECT("'Impact Indicators - Section B'!A"&amp;'Impact Indicator Target Update'!D532))</f>
        <v/>
      </c>
    </row>
    <row r="3719" spans="10:10" x14ac:dyDescent="0.35">
      <c r="J3719" s="521" t="str">
        <f ca="1">IF(ROW()&gt;'Impact Indicator Target Update'!A533,"",INDIRECT("'Impact Indicators - Section B'!A"&amp;'Impact Indicator Target Update'!D533))</f>
        <v/>
      </c>
    </row>
    <row r="3720" spans="10:10" x14ac:dyDescent="0.35">
      <c r="J3720" s="521" t="str">
        <f ca="1">IF(ROW()&gt;'Impact Indicator Target Update'!A534,"",INDIRECT("'Impact Indicators - Section B'!A"&amp;'Impact Indicator Target Update'!D534))</f>
        <v/>
      </c>
    </row>
    <row r="3721" spans="10:10" x14ac:dyDescent="0.35">
      <c r="J3721" s="521" t="str">
        <f ca="1">IF(ROW()&gt;'Impact Indicator Target Update'!A535,"",INDIRECT("'Impact Indicators - Section B'!A"&amp;'Impact Indicator Target Update'!D535))</f>
        <v/>
      </c>
    </row>
    <row r="3722" spans="10:10" x14ac:dyDescent="0.35">
      <c r="J3722" s="521" t="str">
        <f ca="1">IF(ROW()&gt;'Impact Indicator Target Update'!A536,"",INDIRECT("'Impact Indicators - Section B'!A"&amp;'Impact Indicator Target Update'!D536))</f>
        <v/>
      </c>
    </row>
    <row r="3723" spans="10:10" x14ac:dyDescent="0.35">
      <c r="J3723" s="521" t="str">
        <f ca="1">IF(ROW()&gt;'Impact Indicator Target Update'!A537,"",INDIRECT("'Impact Indicators - Section B'!A"&amp;'Impact Indicator Target Update'!D537))</f>
        <v/>
      </c>
    </row>
    <row r="3724" spans="10:10" x14ac:dyDescent="0.35">
      <c r="J3724" s="521" t="str">
        <f ca="1">IF(ROW()&gt;'Impact Indicator Target Update'!A538,"",INDIRECT("'Impact Indicators - Section B'!A"&amp;'Impact Indicator Target Update'!D538))</f>
        <v/>
      </c>
    </row>
    <row r="3725" spans="10:10" x14ac:dyDescent="0.35">
      <c r="J3725" s="521" t="str">
        <f ca="1">IF(ROW()&gt;'Impact Indicator Target Update'!A539,"",INDIRECT("'Impact Indicators - Section B'!A"&amp;'Impact Indicator Target Update'!D539))</f>
        <v/>
      </c>
    </row>
    <row r="3726" spans="10:10" x14ac:dyDescent="0.35">
      <c r="J3726" s="521" t="str">
        <f ca="1">IF(ROW()&gt;'Impact Indicator Target Update'!A540,"",INDIRECT("'Impact Indicators - Section B'!A"&amp;'Impact Indicator Target Update'!D540))</f>
        <v/>
      </c>
    </row>
    <row r="3727" spans="10:10" x14ac:dyDescent="0.35">
      <c r="J3727" s="521" t="str">
        <f ca="1">IF(ROW()&gt;'Impact Indicator Target Update'!A541,"",INDIRECT("'Impact Indicators - Section B'!A"&amp;'Impact Indicator Target Update'!D541))</f>
        <v/>
      </c>
    </row>
    <row r="3728" spans="10:10" x14ac:dyDescent="0.35">
      <c r="J3728" s="521" t="str">
        <f ca="1">IF(ROW()&gt;'Impact Indicator Target Update'!A542,"",INDIRECT("'Impact Indicators - Section B'!A"&amp;'Impact Indicator Target Update'!D542))</f>
        <v/>
      </c>
    </row>
    <row r="3729" spans="10:10" x14ac:dyDescent="0.35">
      <c r="J3729" s="521" t="str">
        <f ca="1">IF(ROW()&gt;'Impact Indicator Target Update'!A543,"",INDIRECT("'Impact Indicators - Section B'!A"&amp;'Impact Indicator Target Update'!D543))</f>
        <v/>
      </c>
    </row>
    <row r="3730" spans="10:10" x14ac:dyDescent="0.35">
      <c r="J3730" s="521" t="str">
        <f ca="1">IF(ROW()&gt;'Impact Indicator Target Update'!A544,"",INDIRECT("'Impact Indicators - Section B'!A"&amp;'Impact Indicator Target Update'!D544))</f>
        <v/>
      </c>
    </row>
    <row r="3731" spans="10:10" x14ac:dyDescent="0.35">
      <c r="J3731" s="521" t="str">
        <f ca="1">IF(ROW()&gt;'Impact Indicator Target Update'!A545,"",INDIRECT("'Impact Indicators - Section B'!A"&amp;'Impact Indicator Target Update'!D545))</f>
        <v/>
      </c>
    </row>
    <row r="3732" spans="10:10" x14ac:dyDescent="0.35">
      <c r="J3732" s="521" t="str">
        <f ca="1">IF(ROW()&gt;'Impact Indicator Target Update'!A546,"",INDIRECT("'Impact Indicators - Section B'!A"&amp;'Impact Indicator Target Update'!D546))</f>
        <v/>
      </c>
    </row>
    <row r="3733" spans="10:10" x14ac:dyDescent="0.35">
      <c r="J3733" s="521" t="str">
        <f ca="1">IF(ROW()&gt;'Impact Indicator Target Update'!A547,"",INDIRECT("'Impact Indicators - Section B'!A"&amp;'Impact Indicator Target Update'!D547))</f>
        <v/>
      </c>
    </row>
    <row r="3734" spans="10:10" x14ac:dyDescent="0.35">
      <c r="J3734" s="521" t="str">
        <f ca="1">IF(ROW()&gt;'Impact Indicator Target Update'!A548,"",INDIRECT("'Impact Indicators - Section B'!A"&amp;'Impact Indicator Target Update'!D548))</f>
        <v/>
      </c>
    </row>
    <row r="3735" spans="10:10" x14ac:dyDescent="0.35">
      <c r="J3735" s="521" t="str">
        <f ca="1">IF(ROW()&gt;'Impact Indicator Target Update'!A549,"",INDIRECT("'Impact Indicators - Section B'!A"&amp;'Impact Indicator Target Update'!D549))</f>
        <v/>
      </c>
    </row>
    <row r="3736" spans="10:10" x14ac:dyDescent="0.35">
      <c r="J3736" s="521" t="str">
        <f ca="1">IF(ROW()&gt;'Impact Indicator Target Update'!A550,"",INDIRECT("'Impact Indicators - Section B'!A"&amp;'Impact Indicator Target Update'!D550))</f>
        <v/>
      </c>
    </row>
    <row r="3737" spans="10:10" x14ac:dyDescent="0.35">
      <c r="J3737" s="521" t="str">
        <f ca="1">IF(ROW()&gt;'Impact Indicator Target Update'!A551,"",INDIRECT("'Impact Indicators - Section B'!A"&amp;'Impact Indicator Target Update'!D551))</f>
        <v/>
      </c>
    </row>
    <row r="3738" spans="10:10" x14ac:dyDescent="0.35">
      <c r="J3738" s="521" t="str">
        <f ca="1">IF(ROW()&gt;'Impact Indicator Target Update'!A552,"",INDIRECT("'Impact Indicators - Section B'!A"&amp;'Impact Indicator Target Update'!D552))</f>
        <v/>
      </c>
    </row>
    <row r="3739" spans="10:10" x14ac:dyDescent="0.35">
      <c r="J3739" s="521" t="str">
        <f ca="1">IF(ROW()&gt;'Impact Indicator Target Update'!A553,"",INDIRECT("'Impact Indicators - Section B'!A"&amp;'Impact Indicator Target Update'!D553))</f>
        <v/>
      </c>
    </row>
    <row r="3740" spans="10:10" x14ac:dyDescent="0.35">
      <c r="J3740" s="521" t="str">
        <f ca="1">IF(ROW()&gt;'Impact Indicator Target Update'!A554,"",INDIRECT("'Impact Indicators - Section B'!A"&amp;'Impact Indicator Target Update'!D554))</f>
        <v/>
      </c>
    </row>
    <row r="3741" spans="10:10" x14ac:dyDescent="0.35">
      <c r="J3741" s="521" t="str">
        <f ca="1">IF(ROW()&gt;'Impact Indicator Target Update'!A555,"",INDIRECT("'Impact Indicators - Section B'!A"&amp;'Impact Indicator Target Update'!D555))</f>
        <v/>
      </c>
    </row>
    <row r="3742" spans="10:10" x14ac:dyDescent="0.35">
      <c r="J3742" s="521" t="str">
        <f ca="1">IF(ROW()&gt;'Impact Indicator Target Update'!A556,"",INDIRECT("'Impact Indicators - Section B'!A"&amp;'Impact Indicator Target Update'!D556))</f>
        <v/>
      </c>
    </row>
    <row r="3743" spans="10:10" x14ac:dyDescent="0.35">
      <c r="J3743" s="521" t="str">
        <f ca="1">IF(ROW()&gt;'Impact Indicator Target Update'!A557,"",INDIRECT("'Impact Indicators - Section B'!A"&amp;'Impact Indicator Target Update'!D557))</f>
        <v/>
      </c>
    </row>
    <row r="3744" spans="10:10" x14ac:dyDescent="0.35">
      <c r="J3744" s="521" t="str">
        <f ca="1">IF(ROW()&gt;'Impact Indicator Target Update'!A558,"",INDIRECT("'Impact Indicators - Section B'!A"&amp;'Impact Indicator Target Update'!D558))</f>
        <v/>
      </c>
    </row>
    <row r="3745" spans="10:10" x14ac:dyDescent="0.35">
      <c r="J3745" s="521" t="str">
        <f ca="1">IF(ROW()&gt;'Impact Indicator Target Update'!A559,"",INDIRECT("'Impact Indicators - Section B'!A"&amp;'Impact Indicator Target Update'!D559))</f>
        <v/>
      </c>
    </row>
    <row r="3746" spans="10:10" x14ac:dyDescent="0.35">
      <c r="J3746" s="521" t="str">
        <f ca="1">IF(ROW()&gt;'Impact Indicator Target Update'!A560,"",INDIRECT("'Impact Indicators - Section B'!A"&amp;'Impact Indicator Target Update'!D560))</f>
        <v/>
      </c>
    </row>
    <row r="3747" spans="10:10" x14ac:dyDescent="0.35">
      <c r="J3747" s="521" t="str">
        <f ca="1">IF(ROW()&gt;'Impact Indicator Target Update'!A561,"",INDIRECT("'Impact Indicators - Section B'!A"&amp;'Impact Indicator Target Update'!D561))</f>
        <v/>
      </c>
    </row>
    <row r="3748" spans="10:10" x14ac:dyDescent="0.35">
      <c r="J3748" s="521" t="str">
        <f ca="1">IF(ROW()&gt;'Impact Indicator Target Update'!A562,"",INDIRECT("'Impact Indicators - Section B'!A"&amp;'Impact Indicator Target Update'!D562))</f>
        <v/>
      </c>
    </row>
    <row r="3749" spans="10:10" x14ac:dyDescent="0.35">
      <c r="J3749" s="521" t="str">
        <f ca="1">IF(ROW()&gt;'Impact Indicator Target Update'!A563,"",INDIRECT("'Impact Indicators - Section B'!A"&amp;'Impact Indicator Target Update'!D563))</f>
        <v/>
      </c>
    </row>
    <row r="3750" spans="10:10" x14ac:dyDescent="0.35">
      <c r="J3750" s="521" t="str">
        <f ca="1">IF(ROW()&gt;'Impact Indicator Target Update'!A564,"",INDIRECT("'Impact Indicators - Section B'!A"&amp;'Impact Indicator Target Update'!D564))</f>
        <v/>
      </c>
    </row>
    <row r="3751" spans="10:10" x14ac:dyDescent="0.35">
      <c r="J3751" s="521" t="str">
        <f ca="1">IF(ROW()&gt;'Impact Indicator Target Update'!A565,"",INDIRECT("'Impact Indicators - Section B'!A"&amp;'Impact Indicator Target Update'!D565))</f>
        <v/>
      </c>
    </row>
    <row r="3752" spans="10:10" x14ac:dyDescent="0.35">
      <c r="J3752" s="521" t="str">
        <f ca="1">IF(ROW()&gt;'Impact Indicator Target Update'!A566,"",INDIRECT("'Impact Indicators - Section B'!A"&amp;'Impact Indicator Target Update'!D566))</f>
        <v/>
      </c>
    </row>
    <row r="3753" spans="10:10" x14ac:dyDescent="0.35">
      <c r="J3753" s="521" t="str">
        <f ca="1">IF(ROW()&gt;'Impact Indicator Target Update'!A567,"",INDIRECT("'Impact Indicators - Section B'!A"&amp;'Impact Indicator Target Update'!D567))</f>
        <v/>
      </c>
    </row>
    <row r="3754" spans="10:10" x14ac:dyDescent="0.35">
      <c r="J3754" s="521" t="str">
        <f ca="1">IF(ROW()&gt;'Impact Indicator Target Update'!A568,"",INDIRECT("'Impact Indicators - Section B'!A"&amp;'Impact Indicator Target Update'!D568))</f>
        <v/>
      </c>
    </row>
    <row r="3755" spans="10:10" x14ac:dyDescent="0.35">
      <c r="J3755" s="521" t="str">
        <f ca="1">IF(ROW()&gt;'Impact Indicator Target Update'!A569,"",INDIRECT("'Impact Indicators - Section B'!A"&amp;'Impact Indicator Target Update'!D569))</f>
        <v/>
      </c>
    </row>
    <row r="3756" spans="10:10" x14ac:dyDescent="0.35">
      <c r="J3756" s="521" t="str">
        <f ca="1">IF(ROW()&gt;'Impact Indicator Target Update'!A570,"",INDIRECT("'Impact Indicators - Section B'!A"&amp;'Impact Indicator Target Update'!D570))</f>
        <v/>
      </c>
    </row>
    <row r="3757" spans="10:10" x14ac:dyDescent="0.35">
      <c r="J3757" s="521" t="str">
        <f ca="1">IF(ROW()&gt;'Impact Indicator Target Update'!A571,"",INDIRECT("'Impact Indicators - Section B'!A"&amp;'Impact Indicator Target Update'!D571))</f>
        <v/>
      </c>
    </row>
    <row r="3758" spans="10:10" x14ac:dyDescent="0.35">
      <c r="J3758" s="521" t="str">
        <f ca="1">IF(ROW()&gt;'Impact Indicator Target Update'!A572,"",INDIRECT("'Impact Indicators - Section B'!A"&amp;'Impact Indicator Target Update'!D572))</f>
        <v/>
      </c>
    </row>
    <row r="3759" spans="10:10" x14ac:dyDescent="0.35">
      <c r="J3759" s="521" t="str">
        <f ca="1">IF(ROW()&gt;'Impact Indicator Target Update'!A573,"",INDIRECT("'Impact Indicators - Section B'!A"&amp;'Impact Indicator Target Update'!D573))</f>
        <v/>
      </c>
    </row>
    <row r="3760" spans="10:10" x14ac:dyDescent="0.35">
      <c r="J3760" s="521" t="str">
        <f ca="1">IF(ROW()&gt;'Impact Indicator Target Update'!A574,"",INDIRECT("'Impact Indicators - Section B'!A"&amp;'Impact Indicator Target Update'!D574))</f>
        <v/>
      </c>
    </row>
    <row r="3761" spans="10:10" x14ac:dyDescent="0.35">
      <c r="J3761" s="521" t="str">
        <f ca="1">IF(ROW()&gt;'Impact Indicator Target Update'!A575,"",INDIRECT("'Impact Indicators - Section B'!A"&amp;'Impact Indicator Target Update'!D575))</f>
        <v/>
      </c>
    </row>
    <row r="3762" spans="10:10" x14ac:dyDescent="0.35">
      <c r="J3762" s="521" t="str">
        <f ca="1">IF(ROW()&gt;'Impact Indicator Target Update'!A576,"",INDIRECT("'Impact Indicators - Section B'!A"&amp;'Impact Indicator Target Update'!D576))</f>
        <v/>
      </c>
    </row>
    <row r="3763" spans="10:10" x14ac:dyDescent="0.35">
      <c r="J3763" s="521" t="str">
        <f ca="1">IF(ROW()&gt;'Impact Indicator Target Update'!A577,"",INDIRECT("'Impact Indicators - Section B'!A"&amp;'Impact Indicator Target Update'!D577))</f>
        <v/>
      </c>
    </row>
    <row r="3764" spans="10:10" x14ac:dyDescent="0.35">
      <c r="J3764" s="521" t="str">
        <f ca="1">IF(ROW()&gt;'Impact Indicator Target Update'!A578,"",INDIRECT("'Impact Indicators - Section B'!A"&amp;'Impact Indicator Target Update'!D578))</f>
        <v/>
      </c>
    </row>
    <row r="3765" spans="10:10" x14ac:dyDescent="0.35">
      <c r="J3765" s="521" t="str">
        <f ca="1">IF(ROW()&gt;'Impact Indicator Target Update'!A579,"",INDIRECT("'Impact Indicators - Section B'!A"&amp;'Impact Indicator Target Update'!D579))</f>
        <v/>
      </c>
    </row>
    <row r="3766" spans="10:10" x14ac:dyDescent="0.35">
      <c r="J3766" s="521" t="str">
        <f ca="1">IF(ROW()&gt;'Impact Indicator Target Update'!A580,"",INDIRECT("'Impact Indicators - Section B'!A"&amp;'Impact Indicator Target Update'!D580))</f>
        <v/>
      </c>
    </row>
    <row r="3767" spans="10:10" x14ac:dyDescent="0.35">
      <c r="J3767" s="521" t="str">
        <f ca="1">IF(ROW()&gt;'Impact Indicator Target Update'!A581,"",INDIRECT("'Impact Indicators - Section B'!A"&amp;'Impact Indicator Target Update'!D581))</f>
        <v/>
      </c>
    </row>
    <row r="3768" spans="10:10" x14ac:dyDescent="0.35">
      <c r="J3768" s="521" t="str">
        <f ca="1">IF(ROW()&gt;'Impact Indicator Target Update'!A582,"",INDIRECT("'Impact Indicators - Section B'!A"&amp;'Impact Indicator Target Update'!D582))</f>
        <v/>
      </c>
    </row>
    <row r="3769" spans="10:10" x14ac:dyDescent="0.35">
      <c r="J3769" s="521" t="str">
        <f ca="1">IF(ROW()&gt;'Impact Indicator Target Update'!A583,"",INDIRECT("'Impact Indicators - Section B'!A"&amp;'Impact Indicator Target Update'!D583))</f>
        <v/>
      </c>
    </row>
    <row r="3770" spans="10:10" x14ac:dyDescent="0.35">
      <c r="J3770" s="521" t="str">
        <f ca="1">IF(ROW()&gt;'Impact Indicator Target Update'!A584,"",INDIRECT("'Impact Indicators - Section B'!A"&amp;'Impact Indicator Target Update'!D584))</f>
        <v/>
      </c>
    </row>
    <row r="3771" spans="10:10" x14ac:dyDescent="0.35">
      <c r="J3771" s="521" t="str">
        <f ca="1">IF(ROW()&gt;'Impact Indicator Target Update'!A585,"",INDIRECT("'Impact Indicators - Section B'!A"&amp;'Impact Indicator Target Update'!D585))</f>
        <v/>
      </c>
    </row>
    <row r="3772" spans="10:10" x14ac:dyDescent="0.35">
      <c r="J3772" s="521" t="str">
        <f ca="1">IF(ROW()&gt;'Impact Indicator Target Update'!A586,"",INDIRECT("'Impact Indicators - Section B'!A"&amp;'Impact Indicator Target Update'!D586))</f>
        <v/>
      </c>
    </row>
    <row r="3773" spans="10:10" x14ac:dyDescent="0.35">
      <c r="J3773" s="521" t="str">
        <f ca="1">IF(ROW()&gt;'Impact Indicator Target Update'!A587,"",INDIRECT("'Impact Indicators - Section B'!A"&amp;'Impact Indicator Target Update'!D587))</f>
        <v/>
      </c>
    </row>
    <row r="3774" spans="10:10" x14ac:dyDescent="0.35">
      <c r="J3774" s="521" t="str">
        <f ca="1">IF(ROW()&gt;'Impact Indicator Target Update'!A588,"",INDIRECT("'Impact Indicators - Section B'!A"&amp;'Impact Indicator Target Update'!D588))</f>
        <v/>
      </c>
    </row>
    <row r="3775" spans="10:10" x14ac:dyDescent="0.35">
      <c r="J3775" s="521" t="str">
        <f ca="1">IF(ROW()&gt;'Impact Indicator Target Update'!A589,"",INDIRECT("'Impact Indicators - Section B'!A"&amp;'Impact Indicator Target Update'!D589))</f>
        <v/>
      </c>
    </row>
    <row r="3776" spans="10:10" x14ac:dyDescent="0.35">
      <c r="J3776" s="521" t="str">
        <f ca="1">IF(ROW()&gt;'Impact Indicator Target Update'!A590,"",INDIRECT("'Impact Indicators - Section B'!A"&amp;'Impact Indicator Target Update'!D590))</f>
        <v/>
      </c>
    </row>
    <row r="3777" spans="10:10" x14ac:dyDescent="0.35">
      <c r="J3777" s="521" t="str">
        <f ca="1">IF(ROW()&gt;'Impact Indicator Target Update'!A591,"",INDIRECT("'Impact Indicators - Section B'!A"&amp;'Impact Indicator Target Update'!D591))</f>
        <v/>
      </c>
    </row>
    <row r="3778" spans="10:10" x14ac:dyDescent="0.35">
      <c r="J3778" s="521" t="str">
        <f ca="1">IF(ROW()&gt;'Impact Indicator Target Update'!A592,"",INDIRECT("'Impact Indicators - Section B'!A"&amp;'Impact Indicator Target Update'!D592))</f>
        <v/>
      </c>
    </row>
    <row r="3779" spans="10:10" x14ac:dyDescent="0.35">
      <c r="J3779" s="521" t="str">
        <f ca="1">IF(ROW()&gt;'Impact Indicator Target Update'!A593,"",INDIRECT("'Impact Indicators - Section B'!A"&amp;'Impact Indicator Target Update'!D593))</f>
        <v/>
      </c>
    </row>
    <row r="3780" spans="10:10" x14ac:dyDescent="0.35">
      <c r="J3780" s="521" t="str">
        <f ca="1">IF(ROW()&gt;'Impact Indicator Target Update'!A594,"",INDIRECT("'Impact Indicators - Section B'!A"&amp;'Impact Indicator Target Update'!D594))</f>
        <v/>
      </c>
    </row>
    <row r="3781" spans="10:10" x14ac:dyDescent="0.35">
      <c r="J3781" s="521" t="str">
        <f ca="1">IF(ROW()&gt;'Impact Indicator Target Update'!A595,"",INDIRECT("'Impact Indicators - Section B'!A"&amp;'Impact Indicator Target Update'!D595))</f>
        <v/>
      </c>
    </row>
    <row r="3782" spans="10:10" x14ac:dyDescent="0.35">
      <c r="J3782" s="521" t="str">
        <f ca="1">IF(ROW()&gt;'Impact Indicator Target Update'!A596,"",INDIRECT("'Impact Indicators - Section B'!A"&amp;'Impact Indicator Target Update'!D596))</f>
        <v/>
      </c>
    </row>
    <row r="3783" spans="10:10" x14ac:dyDescent="0.35">
      <c r="J3783" s="521" t="str">
        <f ca="1">IF(ROW()&gt;'Impact Indicator Target Update'!A597,"",INDIRECT("'Impact Indicators - Section B'!A"&amp;'Impact Indicator Target Update'!D597))</f>
        <v/>
      </c>
    </row>
    <row r="3784" spans="10:10" x14ac:dyDescent="0.35">
      <c r="J3784" s="521" t="str">
        <f ca="1">IF(ROW()&gt;'Impact Indicator Target Update'!A598,"",INDIRECT("'Impact Indicators - Section B'!A"&amp;'Impact Indicator Target Update'!D598))</f>
        <v/>
      </c>
    </row>
    <row r="3785" spans="10:10" x14ac:dyDescent="0.35">
      <c r="J3785" s="521" t="str">
        <f ca="1">IF(ROW()&gt;'Impact Indicator Target Update'!A599,"",INDIRECT("'Impact Indicators - Section B'!A"&amp;'Impact Indicator Target Update'!D599))</f>
        <v/>
      </c>
    </row>
    <row r="3786" spans="10:10" x14ac:dyDescent="0.35">
      <c r="J3786" s="521" t="str">
        <f ca="1">IF(ROW()&gt;'Impact Indicator Target Update'!A600,"",INDIRECT("'Impact Indicators - Section B'!A"&amp;'Impact Indicator Target Update'!D600))</f>
        <v/>
      </c>
    </row>
    <row r="3787" spans="10:10" x14ac:dyDescent="0.35">
      <c r="J3787" s="521" t="str">
        <f ca="1">IF(ROW()&gt;'Impact Indicator Target Update'!A601,"",INDIRECT("'Impact Indicators - Section B'!A"&amp;'Impact Indicator Target Update'!D601))</f>
        <v/>
      </c>
    </row>
    <row r="3788" spans="10:10" x14ac:dyDescent="0.35">
      <c r="J3788" s="521" t="str">
        <f ca="1">IF(ROW()&gt;'Impact Indicator Target Update'!A602,"",INDIRECT("'Impact Indicators - Section B'!A"&amp;'Impact Indicator Target Update'!D602))</f>
        <v/>
      </c>
    </row>
    <row r="3789" spans="10:10" x14ac:dyDescent="0.35">
      <c r="J3789" s="521" t="str">
        <f ca="1">IF(ROW()&gt;'Impact Indicator Target Update'!A603,"",INDIRECT("'Impact Indicators - Section B'!A"&amp;'Impact Indicator Target Update'!D603))</f>
        <v/>
      </c>
    </row>
    <row r="3790" spans="10:10" x14ac:dyDescent="0.35">
      <c r="J3790" s="521" t="str">
        <f ca="1">IF(ROW()&gt;'Impact Indicator Target Update'!A604,"",INDIRECT("'Impact Indicators - Section B'!A"&amp;'Impact Indicator Target Update'!D604))</f>
        <v/>
      </c>
    </row>
    <row r="3791" spans="10:10" x14ac:dyDescent="0.35">
      <c r="J3791" s="521" t="str">
        <f ca="1">IF(ROW()&gt;'Impact Indicator Target Update'!A605,"",INDIRECT("'Impact Indicators - Section B'!A"&amp;'Impact Indicator Target Update'!D605))</f>
        <v/>
      </c>
    </row>
    <row r="3792" spans="10:10" x14ac:dyDescent="0.35">
      <c r="J3792" s="521" t="str">
        <f ca="1">IF(ROW()&gt;'Impact Indicator Target Update'!A606,"",INDIRECT("'Impact Indicators - Section B'!A"&amp;'Impact Indicator Target Update'!D606))</f>
        <v/>
      </c>
    </row>
    <row r="3793" spans="10:10" x14ac:dyDescent="0.35">
      <c r="J3793" s="521" t="str">
        <f ca="1">IF(ROW()&gt;'Impact Indicator Target Update'!A607,"",INDIRECT("'Impact Indicators - Section B'!A"&amp;'Impact Indicator Target Update'!D607))</f>
        <v/>
      </c>
    </row>
    <row r="3794" spans="10:10" x14ac:dyDescent="0.35">
      <c r="J3794" s="521" t="str">
        <f ca="1">IF(ROW()&gt;'Impact Indicator Target Update'!A608,"",INDIRECT("'Impact Indicators - Section B'!A"&amp;'Impact Indicator Target Update'!D608))</f>
        <v/>
      </c>
    </row>
    <row r="3795" spans="10:10" x14ac:dyDescent="0.35">
      <c r="J3795" s="521" t="str">
        <f ca="1">IF(ROW()&gt;'Impact Indicator Target Update'!A609,"",INDIRECT("'Impact Indicators - Section B'!A"&amp;'Impact Indicator Target Update'!D609))</f>
        <v/>
      </c>
    </row>
    <row r="3796" spans="10:10" x14ac:dyDescent="0.35">
      <c r="J3796" s="521" t="str">
        <f ca="1">IF(ROW()&gt;'Impact Indicator Target Update'!A610,"",INDIRECT("'Impact Indicators - Section B'!A"&amp;'Impact Indicator Target Update'!D610))</f>
        <v/>
      </c>
    </row>
    <row r="3797" spans="10:10" x14ac:dyDescent="0.35">
      <c r="J3797" s="521" t="str">
        <f ca="1">IF(ROW()&gt;'Impact Indicator Target Update'!A611,"",INDIRECT("'Impact Indicators - Section B'!A"&amp;'Impact Indicator Target Update'!D611))</f>
        <v/>
      </c>
    </row>
    <row r="3798" spans="10:10" x14ac:dyDescent="0.35">
      <c r="J3798" s="521" t="str">
        <f ca="1">IF(ROW()&gt;'Impact Indicator Target Update'!A612,"",INDIRECT("'Impact Indicators - Section B'!A"&amp;'Impact Indicator Target Update'!D612))</f>
        <v/>
      </c>
    </row>
    <row r="3799" spans="10:10" x14ac:dyDescent="0.35">
      <c r="J3799" s="521" t="str">
        <f ca="1">IF(ROW()&gt;'Impact Indicator Target Update'!A613,"",INDIRECT("'Impact Indicators - Section B'!A"&amp;'Impact Indicator Target Update'!D613))</f>
        <v/>
      </c>
    </row>
    <row r="3800" spans="10:10" x14ac:dyDescent="0.35">
      <c r="J3800" s="521" t="str">
        <f ca="1">IF(ROW()&gt;'Impact Indicator Target Update'!A614,"",INDIRECT("'Impact Indicators - Section B'!A"&amp;'Impact Indicator Target Update'!D614))</f>
        <v/>
      </c>
    </row>
    <row r="3801" spans="10:10" x14ac:dyDescent="0.35">
      <c r="J3801" s="521" t="str">
        <f ca="1">IF(ROW()&gt;'Impact Indicator Target Update'!A615,"",INDIRECT("'Impact Indicators - Section B'!A"&amp;'Impact Indicator Target Update'!D615))</f>
        <v/>
      </c>
    </row>
    <row r="3802" spans="10:10" x14ac:dyDescent="0.35">
      <c r="J3802" s="521" t="str">
        <f ca="1">IF(ROW()&gt;'Impact Indicator Target Update'!A616,"",INDIRECT("'Impact Indicators - Section B'!A"&amp;'Impact Indicator Target Update'!D616))</f>
        <v/>
      </c>
    </row>
    <row r="3803" spans="10:10" x14ac:dyDescent="0.35">
      <c r="J3803" s="521" t="str">
        <f ca="1">IF(ROW()&gt;'Impact Indicator Target Update'!A617,"",INDIRECT("'Impact Indicators - Section B'!A"&amp;'Impact Indicator Target Update'!D617))</f>
        <v/>
      </c>
    </row>
    <row r="3804" spans="10:10" x14ac:dyDescent="0.35">
      <c r="J3804" s="521" t="str">
        <f ca="1">IF(ROW()&gt;'Impact Indicator Target Update'!A618,"",INDIRECT("'Impact Indicators - Section B'!A"&amp;'Impact Indicator Target Update'!D618))</f>
        <v/>
      </c>
    </row>
    <row r="3805" spans="10:10" x14ac:dyDescent="0.35">
      <c r="J3805" s="521" t="str">
        <f ca="1">IF(ROW()&gt;'Impact Indicator Target Update'!A619,"",INDIRECT("'Impact Indicators - Section B'!A"&amp;'Impact Indicator Target Update'!D619))</f>
        <v/>
      </c>
    </row>
  </sheetData>
  <sheetProtection password="8443" sheet="1" objects="1" scenarios="1"/>
  <dataValidations count="75">
    <dataValidation type="list" allowBlank="1" showInputMessage="1" showErrorMessage="1" errorTitle="X-Author for Excel" error="Please select either TRUE or FALSE from the dropdown." promptTitle="X-Author for Excel" sqref="A3:A33">
      <formula1>"TRUE,FALSE"</formula1>
    </dataValidation>
    <dataValidation type="custom" allowBlank="1" showInputMessage="1" showErrorMessage="1" errorTitle="X-Author for Excel" error="Id and Lookup fields are not editable." promptTitle="X-Author for Excel" sqref="C3:C33">
      <formula1>""</formula1>
    </dataValidation>
    <dataValidation type="decimal" allowBlank="1" showInputMessage="1" showErrorMessage="1" errorTitle="X-Author for Excel" error="Please enter a valid numeric value. Valid range for Baseline % is -999.99 to 999.99." promptTitle="X-Author for Excel" sqref="D3:D33">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formula1>-100000000000000</formula1>
      <formula2>100000000000000</formula2>
    </dataValidation>
    <dataValidation type="list" allowBlank="1" showInputMessage="1" showErrorMessage="1" errorTitle="X-Author for Excel" error="Please select a value from the drop-down." promptTitle="X-Author for Excel" sqref="H3:H33">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A39:A219">
      <formula1>"TRUE,FALSE"</formula1>
    </dataValidation>
    <dataValidation type="custom" allowBlank="1" showInputMessage="1" showErrorMessage="1" errorTitle="X-Author for Excel" error="Id and Lookup fields are not editable." promptTitle="X-Author for Excel" sqref="C39:C219">
      <formula1>""</formula1>
    </dataValidation>
    <dataValidation type="decimal" allowBlank="1" showInputMessage="1" showErrorMessage="1" errorTitle="X-Author for Excel" error="Please enter a valid numeric value. Valid range for Impact Indicator Number is -1E+18 to 1E+18." promptTitle="X-Author for Excel" sqref="F39:F219">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39:I219">
      <formula1>-10000000000000000</formula1>
      <formula2>10000000000000000</formula2>
    </dataValidation>
    <dataValidation type="decimal" allowBlank="1" showInputMessage="1" showErrorMessage="1" errorTitle="X-Author for Excel" error="Please enter a valid numeric value. Valid range for Target N# is -10000000000000 to 10000000000000." promptTitle="X-Author for Excel" sqref="J39:J219">
      <formula1>-10000000000000</formula1>
      <formula2>10000000000000</formula2>
    </dataValidation>
    <dataValidation type="decimal" allowBlank="1" showInputMessage="1" showErrorMessage="1" errorTitle="X-Author for Excel" error="Please enter a valid numeric value. Valid range for Target % is -999.99 to 999.99." promptTitle="X-Author for Excel" sqref="K39:K219">
      <formula1>-999.99</formula1>
      <formula2>999.99</formula2>
    </dataValidation>
    <dataValidation type="list" allowBlank="1" showInputMessage="1" showErrorMessage="1" errorTitle="X-Author for Excel" error="Please select a value from the drop-down." promptTitle="X-Author for Excel" sqref="L39:L219">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M39:M219">
      <formula1>1</formula1>
      <formula2>767376</formula2>
    </dataValidation>
    <dataValidation type="list" allowBlank="1" showInputMessage="1" showErrorMessage="1" errorTitle="X-Author for Excel" error="Please select a value from the drop-down." promptTitle="X-Author for Excel" sqref="N39:N219">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either TRUE or FALSE from the dropdown." promptTitle="X-Author for Excel" sqref="T39:T219">
      <formula1>"TRUE,FALSE"</formula1>
    </dataValidation>
    <dataValidation type="list" allowBlank="1" showInputMessage="1" showErrorMessage="1" errorTitle="X-Author for Excel" error="Please select either TRUE or FALSE from the dropdown." promptTitle="X-Author for Excel" sqref="A223:A253">
      <formula1>"TRUE,FALSE"</formula1>
    </dataValidation>
    <dataValidation type="custom" allowBlank="1" showInputMessage="1" showErrorMessage="1" errorTitle="X-Author for Excel" error="Id and Lookup fields are not editable." promptTitle="X-Author for Excel" sqref="C223:C253">
      <formula1>""</formula1>
    </dataValidation>
    <dataValidation type="decimal" allowBlank="1" showInputMessage="1" showErrorMessage="1" errorTitle="X-Author for Excel" error="Please enter a valid numeric value. Valid range for Baseline % is -999.99 to 999.99." promptTitle="X-Author for Excel" sqref="D223:D253">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223:E253">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223:F253">
      <formula1>-100000000000000</formula1>
      <formula2>100000000000000</formula2>
    </dataValidation>
    <dataValidation type="list" allowBlank="1" showInputMessage="1" showErrorMessage="1" errorTitle="X-Author for Excel" error="Please select a value from the drop-down." promptTitle="X-Author for Excel" sqref="G223:G253">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K223:K253">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A259:A439">
      <formula1>"TRUE,FALSE"</formula1>
    </dataValidation>
    <dataValidation type="custom" allowBlank="1" showInputMessage="1" showErrorMessage="1" errorTitle="X-Author for Excel" error="Id and Lookup fields are not editable." promptTitle="X-Author for Excel" sqref="C259:C439">
      <formula1>""</formula1>
    </dataValidation>
    <dataValidation type="decimal" allowBlank="1" showInputMessage="1" showErrorMessage="1" errorTitle="X-Author for Excel" error="Please enter a valid numeric value. Valid range for Outcome Indicator Number is -1E+18 to 1E+18." promptTitle="X-Author for Excel" sqref="F259:F439">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259:I439">
      <formula1>-10000000000000000</formula1>
      <formula2>10000000000000000</formula2>
    </dataValidation>
    <dataValidation type="decimal" allowBlank="1" showInputMessage="1" showErrorMessage="1" errorTitle="X-Author for Excel" error="Please enter a valid numeric value. Valid range for Target N# is -1E+16 to 1E+16." promptTitle="X-Author for Excel" sqref="J259:J439">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K259:K439">
      <formula1>-999.99</formula1>
      <formula2>999.99</formula2>
    </dataValidation>
    <dataValidation type="list" allowBlank="1" showInputMessage="1" showErrorMessage="1" errorTitle="X-Author for Excel" error="Please select a value from the drop-down." promptTitle="X-Author for Excel" sqref="L259:L439">
      <formula1>IF(IFERROR(ROWS(INDIRECT(SUBSTITUTE("AIM_Outcome_Indicator_Targets_Result__c.AIM_Year_of_Target__c"," ","_"))),-1) &lt; 0, XAuthorInvalidPicklistData,INDIRECT(SUBSTITUTE("AIM_Outcome_Indicator_Targets_Result__c.AIM_Year_of_Target__c"," ","_")))</formula1>
    </dataValidation>
    <dataValidation type="date" allowBlank="1" showInputMessage="1" showErrorMessage="1" errorTitle="X-Author for Excel" error="Please enter a valid date." promptTitle="X-Author for Excel" sqref="M259:M439">
      <formula1>1</formula1>
      <formula2>767376</formula2>
    </dataValidation>
    <dataValidation type="list" allowBlank="1" showInputMessage="1" showErrorMessage="1" errorTitle="X-Author for Excel" error="Please select a value from the drop-down." promptTitle="X-Author for Excel" sqref="N259:N439">
      <formula1>IF(IFERROR(ROWS(INDIRECT(SUBSTITUTE("AIM_Outcome_Indicator_Targets_Result__c.AIM_Mark_if_target_is_TBD__c"," ","_"))),-1) &lt; 0, XAuthorInvalidPicklistData,INDIRECT(SUBSTITUTE("AIM_Outcome_Indicator_Targets_Result__c.AIM_Mark_if_target_is_TBD__c"," ","_")))</formula1>
    </dataValidation>
    <dataValidation type="list" allowBlank="1" showInputMessage="1" showErrorMessage="1" errorTitle="X-Author for Excel" error="Please select either TRUE or FALSE from the dropdown." promptTitle="X-Author for Excel" sqref="A445:A505">
      <formula1>"TRUE,FALSE"</formula1>
    </dataValidation>
    <dataValidation type="custom" allowBlank="1" showInputMessage="1" showErrorMessage="1" errorTitle="X-Author for Excel" error="Id and Lookup fields are not editable." promptTitle="X-Author for Excel" sqref="C445:C505">
      <formula1>""</formula1>
    </dataValidation>
    <dataValidation type="decimal" allowBlank="1" showInputMessage="1" showErrorMessage="1" errorTitle="X-Author for Excel" error="Please enter a valid numeric value. Valid range for Baseline % is -999.9 to 999.9." promptTitle="X-Author for Excel" sqref="D445:D505">
      <formula1>-999.9</formula1>
      <formula2>999.9</formula2>
    </dataValidation>
    <dataValidation type="decimal" allowBlank="1" showInputMessage="1" showErrorMessage="1" errorTitle="X-Author for Excel" error="Please enter a valid numeric value. Valid range for Baseline D# is -1E+16 to 1E+16." promptTitle="X-Author for Excel" sqref="E445:E505">
      <formula1>-10000000000000000</formula1>
      <formula2>10000000000000000</formula2>
    </dataValidation>
    <dataValidation type="decimal" allowBlank="1" showInputMessage="1" showErrorMessage="1" errorTitle="X-Author for Excel" error="Please enter a valid numeric value. Valid range for Baseline N# is -1E+16 to 1E+16." promptTitle="X-Author for Excel" sqref="F445:F505">
      <formula1>-10000000000000000</formula1>
      <formula2>10000000000000000</formula2>
    </dataValidation>
    <dataValidation type="list" allowBlank="1" showInputMessage="1" showErrorMessage="1" errorTitle="X-Author for Excel" error="Please select a value from the drop-down." promptTitle="X-Author for Excel" sqref="L445:L505">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P445:P505">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45:Q505">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R445:R505">
      <formula1>"TRUE,FALSE"</formula1>
    </dataValidation>
    <dataValidation type="list" allowBlank="1" showInputMessage="1" showErrorMessage="1" errorTitle="X-Author for Excel" error="Please select either TRUE or FALSE from the dropdown." promptTitle="X-Author for Excel" sqref="A509:A869">
      <formula1>"TRUE,FALSE"</formula1>
    </dataValidation>
    <dataValidation type="custom" allowBlank="1" showInputMessage="1" showErrorMessage="1" errorTitle="X-Author for Excel" error="Id and Lookup fields are not editable." promptTitle="X-Author for Excel" sqref="C509:C869">
      <formula1>""</formula1>
    </dataValidation>
    <dataValidation type="decimal" allowBlank="1" showInputMessage="1" showErrorMessage="1" errorTitle="X-Author for Excel" error="Please enter a valid numeric value. Valid range for Coverage Indicator Number is -1E+18 to 1E+18." promptTitle="X-Author for Excel" sqref="F509:F869">
      <formula1>-1000000000000000000</formula1>
      <formula2>1000000000000000000</formula2>
    </dataValidation>
    <dataValidation type="decimal" allowBlank="1" showInputMessage="1" showErrorMessage="1" errorTitle="X-Author for Excel" error="Please enter a valid numeric value. Valid range for Target % is -999.9 to 999.9." promptTitle="X-Author for Excel" sqref="I509:I869">
      <formula1>-999.9</formula1>
      <formula2>999.9</formula2>
    </dataValidation>
    <dataValidation type="decimal" allowBlank="1" showInputMessage="1" showErrorMessage="1" errorTitle="X-Author for Excel" error="Please enter a valid numeric value. Valid range for Target D# is -1E+16 to 1E+16." promptTitle="X-Author for Excel" sqref="J509:J869">
      <formula1>-10000000000000000</formula1>
      <formula2>10000000000000000</formula2>
    </dataValidation>
    <dataValidation type="decimal" allowBlank="1" showInputMessage="1" showErrorMessage="1" errorTitle="X-Author for Excel" error="Please enter a valid numeric value. Valid range for Target N# is -1E+16 to 1E+16." promptTitle="X-Author for Excel" sqref="K509:K869">
      <formula1>-10000000000000000</formula1>
      <formula2>10000000000000000</formula2>
    </dataValidation>
    <dataValidation type="list" allowBlank="1" showInputMessage="1" showErrorMessage="1" errorTitle="X-Author for Excel" error="Please select a value from the drop-down." promptTitle="X-Author for Excel" sqref="L509:L869">
      <formula1>IF(IFERROR(ROWS(INDIRECT(SUBSTITUTE("AIM_Coverage_Indicator_Targets_Results__c.AIM_Mark_if_target_is_TBD__c"," ","_"))),-1) &lt; 0, XAuthorInvalidPicklistData,INDIRECT(SUBSTITUTE("AIM_Coverage_Indicator_Targets_Results__c.AIM_Mark_if_target_is_TBD__c","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09:T869">
      <formula1>IF(IFERROR(ROWS(INDIRECT(SUBSTITUTE("AIM_Coverage_Indicator_Targets_Results__c.AIM_Due_for_Reporting__c"," ","_"))),-1) &lt; 0, XAuthorInvalidPicklistData,INDIRECT(SUBSTITUTE("AIM_Coverage_Indicator_Targets_Results__c.AIM_Due_for_Reporting__c"," ","_")))</formula1>
    </dataValidation>
    <dataValidation type="list" allowBlank="1" showInputMessage="1" showErrorMessage="1" errorTitle="X-Author for Excel" error="Please select either TRUE or FALSE from the dropdown." promptTitle="X-Author for Excel" sqref="A1180:A1405">
      <formula1>"TRUE,FALSE"</formula1>
    </dataValidation>
    <dataValidation type="custom" allowBlank="1" showInputMessage="1" showErrorMessage="1" errorTitle="X-Author for Excel" error="Id and Lookup fields are not editable." promptTitle="X-Author for Excel" sqref="C1180:C1405">
      <formula1>""</formula1>
    </dataValidation>
    <dataValidation type="decimal" allowBlank="1" showInputMessage="1" showErrorMessage="1" errorTitle="X-Author for Excel" error="Please enter a valid numeric value. Valid range for Impact Indicator Number is -1E+18 to 1E+18." promptTitle="X-Author for Excel" sqref="D1180:D1405">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E1180:E1405">
      <formula1>-999.99</formula1>
      <formula2>999.99</formula2>
    </dataValidation>
    <dataValidation type="decimal" allowBlank="1" showInputMessage="1" showErrorMessage="1" errorTitle="X-Author for Excel" error="Please enter a valid numeric value. Valid range for Baseline N# is -100000000000000 to 100000000000000." promptTitle="X-Author for Excel" sqref="G1180:G1405">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H1180:H1405">
      <formula1>-10000000000000000</formula1>
      <formula2>10000000000000000</formula2>
    </dataValidation>
    <dataValidation type="list" allowBlank="1" showInputMessage="1" showErrorMessage="1" errorTitle="X-Author for Excel" error="Please select a value from the drop-down." promptTitle="X-Author for Excel" sqref="I1180:I1405">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either TRUE or FALSE from the dropdown." promptTitle="X-Author for Excel" sqref="A876:A1176">
      <formula1>"TRUE,FALSE"</formula1>
    </dataValidation>
    <dataValidation type="custom" allowBlank="1" showInputMessage="1" showErrorMessage="1" errorTitle="X-Author for Excel" error="Id and Lookup fields are not editable." promptTitle="X-Author for Excel" sqref="C876:C1176">
      <formula1>""</formula1>
    </dataValidation>
    <dataValidation type="decimal" allowBlank="1" showInputMessage="1" showErrorMessage="1" errorTitle="X-Author for Excel" error="Please enter a valid numeric value. Valid range for Outcome Indicator Number is -1E+18 to 1E+18." promptTitle="X-Author for Excel" sqref="D876:D1176">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E876:E1176">
      <formula1>-999.99</formula1>
      <formula2>999.99</formula2>
    </dataValidation>
    <dataValidation type="decimal" allowBlank="1" showInputMessage="1" showErrorMessage="1" errorTitle="X-Author for Excel" error="Please enter a valid numeric value. Valid range for Baseline N# is -100000000000000 to 100000000000000." promptTitle="X-Author for Excel" sqref="G876:G1176">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H876:H1176">
      <formula1>-10000000000000000</formula1>
      <formula2>10000000000000000</formula2>
    </dataValidation>
    <dataValidation type="list" allowBlank="1" showInputMessage="1" showErrorMessage="1" errorTitle="X-Author for Excel" error="Please select a value from the drop-down." promptTitle="X-Author for Excel" sqref="I876:I1176">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either TRUE or FALSE from the dropdown." promptTitle="X-Author for Excel" sqref="A2089:A2249">
      <formula1>"TRUE,FALSE"</formula1>
    </dataValidation>
    <dataValidation type="custom" allowBlank="1" showInputMessage="1" showErrorMessage="1" errorTitle="X-Author for Excel" error="Id and Lookup fields are not editable." promptTitle="X-Author for Excel" sqref="C2089:C2249">
      <formula1>""</formula1>
    </dataValidation>
    <dataValidation type="list" allowBlank="1" showInputMessage="1" showErrorMessage="1" errorTitle="X-Author for Excel" error="Please select either TRUE or FALSE from the dropdown." promptTitle="X-Author for Excel" sqref="A1409:A2084">
      <formula1>"TRUE,FALSE"</formula1>
    </dataValidation>
    <dataValidation type="custom" allowBlank="1" showInputMessage="1" showErrorMessage="1" errorTitle="X-Author for Excel" error="Id and Lookup fields are not editable." promptTitle="X-Author for Excel" sqref="C1409:C2084">
      <formula1>""</formula1>
    </dataValidation>
    <dataValidation type="decimal" allowBlank="1" showInputMessage="1" showErrorMessage="1" errorTitle="X-Author for Excel" error="Please enter a valid numeric value. Valid range for Coverage Indicator Number is -1E+18 to 1E+18." promptTitle="X-Author for Excel" sqref="D1409:D2084">
      <formula1>-1000000000000000000</formula1>
      <formula2>1000000000000000000</formula2>
    </dataValidation>
    <dataValidation type="decimal" allowBlank="1" showInputMessage="1" showErrorMessage="1" errorTitle="X-Author for Excel" error="Please enter a valid numeric value. Valid range for Baseline % is -999.9 to 999.9." promptTitle="X-Author for Excel" sqref="E1409:E2084">
      <formula1>-999.9</formula1>
      <formula2>999.9</formula2>
    </dataValidation>
    <dataValidation type="decimal" allowBlank="1" showInputMessage="1" showErrorMessage="1" errorTitle="X-Author for Excel" error="Please enter a valid numeric value. Valid range for Baseline N# is -1E+16 to 1E+16." promptTitle="X-Author for Excel" sqref="G1409:G2084">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H1409:H2084">
      <formula1>-10000000000000000</formula1>
      <formula2>10000000000000000</formula2>
    </dataValidation>
    <dataValidation type="list" allowBlank="1" showInputMessage="1" showErrorMessage="1" errorTitle="X-Author for Excel" error="Please select a value from the drop-down." promptTitle="X-Author for Excel" sqref="I1409:I2084">
      <formula1>IF(IFERROR(ROWS(INDIRECT(SUBSTITUTE("AIM_Coverage_Disaggregation__c.AIM_Year__c"," ","_"))),-1) &lt; 0, XAuthorInvalidPicklistData,INDIRECT(SUBSTITUTE("AIM_Coverage_Disaggregation__c.AIM_Year__c"," ","_")))</formula1>
    </dataValidation>
    <dataValidation type="list" allowBlank="1" showInputMessage="1" showErrorMessage="1" errorTitle="X-Author for Excel" error="Please select either TRUE or FALSE from the dropdown." promptTitle="X-Author for Excel" sqref="A2255:A3215">
      <formula1>"TRUE,FALSE"</formula1>
    </dataValidation>
    <dataValidation type="custom" allowBlank="1" showInputMessage="1" showErrorMessage="1" errorTitle="X-Author for Excel" error="Id and Lookup fields are not editable." promptTitle="X-Author for Excel" sqref="B2255:B3215">
      <formula1>""</formula1>
    </dataValidation>
    <dataValidation type="decimal" allowBlank="1" showInputMessage="1" showErrorMessage="1" errorTitle="X-Author for Excel" error="Please enter a valid numeric value. Valid range for Key Activity Milestone Number is -1E+18 to 1E+18." promptTitle="X-Author for Excel" sqref="C2255:C3215">
      <formula1>-1000000000000000000</formula1>
      <formula2>1000000000000000000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Q74"/>
  <sheetViews>
    <sheetView topLeftCell="A16" workbookViewId="0">
      <selection activeCell="A33" sqref="A33"/>
    </sheetView>
  </sheetViews>
  <sheetFormatPr defaultRowHeight="15.5" x14ac:dyDescent="0.35"/>
  <cols>
    <col min="1" max="1" width="25.75" customWidth="1"/>
    <col min="4" max="4" width="17.25" customWidth="1"/>
    <col min="5" max="5" width="13.75" customWidth="1"/>
    <col min="6" max="6" width="16.25" customWidth="1"/>
    <col min="7" max="7" width="15.33203125" customWidth="1"/>
    <col min="12" max="12" width="27.83203125" customWidth="1"/>
    <col min="16" max="16" width="24.08203125" customWidth="1"/>
  </cols>
  <sheetData>
    <row r="1" spans="1:17" x14ac:dyDescent="0.35">
      <c r="A1" t="s">
        <v>358</v>
      </c>
      <c r="B1" t="s">
        <v>359</v>
      </c>
      <c r="C1" t="s">
        <v>360</v>
      </c>
      <c r="D1" t="s">
        <v>362</v>
      </c>
      <c r="E1" t="s">
        <v>363</v>
      </c>
      <c r="F1" t="s">
        <v>364</v>
      </c>
      <c r="G1" t="s">
        <v>365</v>
      </c>
      <c r="H1" t="s">
        <v>374</v>
      </c>
      <c r="L1" t="s">
        <v>704</v>
      </c>
      <c r="P1" t="s">
        <v>704</v>
      </c>
    </row>
    <row r="2" spans="1:17" x14ac:dyDescent="0.35">
      <c r="B2">
        <f>COUNTA('Impact Indicators - Section B'!AR:AR)-2</f>
        <v>15</v>
      </c>
      <c r="C2">
        <f>COUNTA('Outcome Indicators - Section C'!Z:Z)-2</f>
        <v>15</v>
      </c>
      <c r="D2" s="262">
        <f>COUNTA('Coverage Indicators-Section D'!A10:A41)-1</f>
        <v>30</v>
      </c>
      <c r="E2" s="262">
        <f>COUNTA('Disaggregation tab old'!A8:A159)-2</f>
        <v>150</v>
      </c>
      <c r="F2" s="262">
        <f>COUNTA('Disaggregation tab old'!A168:A319)-1</f>
        <v>150</v>
      </c>
      <c r="G2" s="262">
        <f>COUNTA('Disaggregation tab old'!A327:A928)-1</f>
        <v>600</v>
      </c>
      <c r="H2">
        <f>COUNTA('old - Section F'!T:T)-2</f>
        <v>80</v>
      </c>
      <c r="L2" t="str">
        <f t="array" ref="L2">IFERROR(INDEX(SectionAPopulation, MATCH(0, COUNTIF($L$1:L1, SectionAPopulation&amp;"") + IF(SectionAPopulation="",1,0), 0)), "")</f>
        <v/>
      </c>
      <c r="O2" t="str">
        <f ca="1">OFFSET('Overview - Section A'!$AK$123,MATCH(P2,'Overview - Section A'!$AN$123:$AN$174,0)-1,0,IF(COUNTIF('Overview - Section A'!$AN$123:$AN$174,P2)&gt;1,1,COUNTIF('Overview - Section A'!$AN$123:$AN$174,P2)),1)</f>
        <v/>
      </c>
      <c r="P2" t="str">
        <f t="array" ref="P2">IFERROR(INDEX('Overview - Section A'!$AN$123:$AN$174, MATCH(0, COUNTIF($P$1:P1, 'Overview - Section A'!$AN$123:$AN$174&amp;"") + IF('Overview - Section A'!$AN$123:$AN$174="",1,0), 0)), "")</f>
        <v/>
      </c>
      <c r="Q2" t="str">
        <f ca="1">OFFSET('Overview - Section A'!$AK$123,MATCH(P2,'Overview - Section A'!$AN$123:$AN$174,0)-1,1,IF(COUNTIF('Overview - Section A'!$AN$123:$AN$174,P2)&gt;1,1,COUNTIF('Overview - Section A'!$AN$123:$AN$174,P2)),1)</f>
        <v/>
      </c>
    </row>
    <row r="3" spans="1:17" x14ac:dyDescent="0.35">
      <c r="A3" t="s">
        <v>366</v>
      </c>
      <c r="B3">
        <f>B2*2</f>
        <v>30</v>
      </c>
      <c r="C3">
        <f t="shared" ref="C3:G3" si="0">C2*2</f>
        <v>30</v>
      </c>
      <c r="D3">
        <f t="shared" si="0"/>
        <v>60</v>
      </c>
      <c r="E3">
        <f t="shared" si="0"/>
        <v>300</v>
      </c>
      <c r="F3">
        <f t="shared" si="0"/>
        <v>300</v>
      </c>
      <c r="G3">
        <f t="shared" si="0"/>
        <v>1200</v>
      </c>
      <c r="L3" s="456" t="str">
        <f t="array" ref="L3">IFERROR(INDEX(SectionAPopulation, MATCH(0, COUNTIF($L$1:L2, SectionAPopulation&amp;"") + IF(SectionAPopulation="",1,0), 0)), "")</f>
        <v/>
      </c>
      <c r="O3" s="507" t="str">
        <f ca="1">OFFSET('Overview - Section A'!$AK$123,MATCH(P3,'Overview - Section A'!$AN$123:$AN$174,0)-1,0,IF(COUNTIF('Overview - Section A'!$AN$123:$AN$174,P3)&gt;1,1,COUNTIF('Overview - Section A'!$AN$123:$AN$174,P3)),1)</f>
        <v/>
      </c>
      <c r="P3" s="507" t="str">
        <f t="array" ref="P3">IFERROR(INDEX('Overview - Section A'!$AN$123:$AN$174, MATCH(0, COUNTIF($P$1:P2, 'Overview - Section A'!$AN$123:$AN$174&amp;"") + IF('Overview - Section A'!$AN$123:$AN$174="",1,0), 0)), "")</f>
        <v/>
      </c>
      <c r="Q3" s="507" t="str">
        <f ca="1">OFFSET('Overview - Section A'!$AK$123,MATCH(P3,'Overview - Section A'!$AN$123:$AN$174,0)-1,1,IF(COUNTIF('Overview - Section A'!$AN$123:$AN$174,P3)&gt;1,1,COUNTIF('Overview - Section A'!$AN$123:$AN$174,P3)),1)</f>
        <v/>
      </c>
    </row>
    <row r="4" spans="1:17" x14ac:dyDescent="0.35">
      <c r="L4" s="456" t="str">
        <f t="array" ref="L4">IFERROR(INDEX(SectionAPopulation, MATCH(0, COUNTIF($L$1:L3, SectionAPopulation&amp;"") + IF(SectionAPopulation="",1,0), 0)), "")</f>
        <v/>
      </c>
      <c r="O4" s="507" t="str">
        <f ca="1">OFFSET('Overview - Section A'!$AK$123,MATCH(P4,'Overview - Section A'!$AN$123:$AN$174,0)-1,0,IF(COUNTIF('Overview - Section A'!$AN$123:$AN$174,P4)&gt;1,1,COUNTIF('Overview - Section A'!$AN$123:$AN$174,P4)),1)</f>
        <v/>
      </c>
      <c r="P4" s="507" t="str">
        <f t="array" ref="P4">IFERROR(INDEX('Overview - Section A'!$AN$123:$AN$174, MATCH(0, COUNTIF($P$1:P3, 'Overview - Section A'!$AN$123:$AN$174&amp;"") + IF('Overview - Section A'!$AN$123:$AN$174="",1,0), 0)), "")</f>
        <v/>
      </c>
      <c r="Q4" s="507" t="str">
        <f ca="1">OFFSET('Overview - Section A'!$AK$123,MATCH(P4,'Overview - Section A'!$AN$123:$AN$174,0)-1,1,IF(COUNTIF('Overview - Section A'!$AN$123:$AN$174,P4)&gt;1,1,COUNTIF('Overview - Section A'!$AN$123:$AN$174,P4)),1)</f>
        <v/>
      </c>
    </row>
    <row r="5" spans="1:17" x14ac:dyDescent="0.35">
      <c r="A5" t="s">
        <v>367</v>
      </c>
      <c r="B5">
        <v>9</v>
      </c>
      <c r="L5" s="456" t="str">
        <f t="array" ref="L5">IFERROR(INDEX(SectionAPopulation, MATCH(0, COUNTIF($L$1:L4, SectionAPopulation&amp;"") + IF(SectionAPopulation="",1,0), 0)), "")</f>
        <v/>
      </c>
      <c r="O5" s="507" t="str">
        <f ca="1">OFFSET('Overview - Section A'!$AK$123,MATCH(P5,'Overview - Section A'!$AN$123:$AN$174,0)-1,0,IF(COUNTIF('Overview - Section A'!$AN$123:$AN$174,P5)&gt;1,1,COUNTIF('Overview - Section A'!$AN$123:$AN$174,P5)),1)</f>
        <v/>
      </c>
      <c r="P5" s="507" t="str">
        <f t="array" ref="P5">IFERROR(INDEX('Overview - Section A'!$AN$123:$AN$174, MATCH(0, COUNTIF($P$1:P4, 'Overview - Section A'!$AN$123:$AN$174&amp;"") + IF('Overview - Section A'!$AN$123:$AN$174="",1,0), 0)), "")</f>
        <v/>
      </c>
      <c r="Q5" s="507" t="str">
        <f ca="1">OFFSET('Overview - Section A'!$AK$123,MATCH(P5,'Overview - Section A'!$AN$123:$AN$174,0)-1,1,IF(COUNTIF('Overview - Section A'!$AN$123:$AN$174,P5)&gt;1,1,COUNTIF('Overview - Section A'!$AN$123:$AN$174,P5)),1)</f>
        <v/>
      </c>
    </row>
    <row r="6" spans="1:17" x14ac:dyDescent="0.35">
      <c r="A6" t="s">
        <v>368</v>
      </c>
      <c r="B6">
        <v>9</v>
      </c>
      <c r="L6" s="456" t="str">
        <f t="array" ref="L6">IFERROR(INDEX(SectionAPopulation, MATCH(0, COUNTIF($L$1:L5, SectionAPopulation&amp;"") + IF(SectionAPopulation="",1,0), 0)), "")</f>
        <v/>
      </c>
      <c r="O6" s="507" t="str">
        <f ca="1">OFFSET('Overview - Section A'!$AK$123,MATCH(P6,'Overview - Section A'!$AN$123:$AN$174,0)-1,0,IF(COUNTIF('Overview - Section A'!$AN$123:$AN$174,P6)&gt;1,1,COUNTIF('Overview - Section A'!$AN$123:$AN$174,P6)),1)</f>
        <v/>
      </c>
      <c r="P6" s="507" t="str">
        <f t="array" ref="P6">IFERROR(INDEX('Overview - Section A'!$AN$123:$AN$174, MATCH(0, COUNTIF($P$1:P5, 'Overview - Section A'!$AN$123:$AN$174&amp;"") + IF('Overview - Section A'!$AN$123:$AN$174="",1,0), 0)), "")</f>
        <v/>
      </c>
      <c r="Q6" s="507" t="str">
        <f ca="1">OFFSET('Overview - Section A'!$AK$123,MATCH(P6,'Overview - Section A'!$AN$123:$AN$174,0)-1,1,IF(COUNTIF('Overview - Section A'!$AN$123:$AN$174,P6)&gt;1,1,COUNTIF('Overview - Section A'!$AN$123:$AN$174,P6)),1)</f>
        <v/>
      </c>
    </row>
    <row r="7" spans="1:17" x14ac:dyDescent="0.35">
      <c r="A7" t="s">
        <v>369</v>
      </c>
      <c r="B7">
        <v>7</v>
      </c>
      <c r="L7" s="456" t="str">
        <f t="array" ref="L7">IFERROR(INDEX(SectionAPopulation, MATCH(0, COUNTIF($L$1:L6, SectionAPopulation&amp;"") + IF(SectionAPopulation="",1,0), 0)), "")</f>
        <v/>
      </c>
      <c r="O7" s="507" t="str">
        <f ca="1">OFFSET('Overview - Section A'!$AK$123,MATCH(P7,'Overview - Section A'!$AN$123:$AN$174,0)-1,0,IF(COUNTIF('Overview - Section A'!$AN$123:$AN$174,P7)&gt;1,1,COUNTIF('Overview - Section A'!$AN$123:$AN$174,P7)),1)</f>
        <v/>
      </c>
      <c r="P7" s="507" t="str">
        <f t="array" ref="P7">IFERROR(INDEX('Overview - Section A'!$AN$123:$AN$174, MATCH(0, COUNTIF($P$1:P6, 'Overview - Section A'!$AN$123:$AN$174&amp;"") + IF('Overview - Section A'!$AN$123:$AN$174="",1,0), 0)), "")</f>
        <v/>
      </c>
      <c r="Q7" s="507" t="str">
        <f ca="1">OFFSET('Overview - Section A'!$AK$123,MATCH(P7,'Overview - Section A'!$AN$123:$AN$174,0)-1,1,IF(COUNTIF('Overview - Section A'!$AN$123:$AN$174,P7)&gt;1,1,COUNTIF('Overview - Section A'!$AN$123:$AN$174,P7)),1)</f>
        <v/>
      </c>
    </row>
    <row r="8" spans="1:17" x14ac:dyDescent="0.35">
      <c r="A8" t="s">
        <v>370</v>
      </c>
      <c r="B8">
        <v>9</v>
      </c>
      <c r="L8" s="456" t="str">
        <f t="array" ref="L8">IFERROR(INDEX(SectionAPopulation, MATCH(0, COUNTIF($L$1:L7, SectionAPopulation&amp;"") + IF(SectionAPopulation="",1,0), 0)), "")</f>
        <v/>
      </c>
      <c r="O8" s="507" t="str">
        <f ca="1">OFFSET('Overview - Section A'!$AK$123,MATCH(P8,'Overview - Section A'!$AN$123:$AN$174,0)-1,0,IF(COUNTIF('Overview - Section A'!$AN$123:$AN$174,P8)&gt;1,1,COUNTIF('Overview - Section A'!$AN$123:$AN$174,P8)),1)</f>
        <v/>
      </c>
      <c r="P8" s="507" t="str">
        <f t="array" ref="P8">IFERROR(INDEX('Overview - Section A'!$AN$123:$AN$174, MATCH(0, COUNTIF($P$1:P7, 'Overview - Section A'!$AN$123:$AN$174&amp;"") + IF('Overview - Section A'!$AN$123:$AN$174="",1,0), 0)), "")</f>
        <v/>
      </c>
      <c r="Q8" s="507" t="str">
        <f ca="1">OFFSET('Overview - Section A'!$AK$123,MATCH(P8,'Overview - Section A'!$AN$123:$AN$174,0)-1,1,IF(COUNTIF('Overview - Section A'!$AN$123:$AN$174,P8)&gt;1,1,COUNTIF('Overview - Section A'!$AN$123:$AN$174,P8)),1)</f>
        <v/>
      </c>
    </row>
    <row r="9" spans="1:17" x14ac:dyDescent="0.35">
      <c r="A9" t="s">
        <v>371</v>
      </c>
      <c r="B9" s="262">
        <f>E2+B8+10</f>
        <v>169</v>
      </c>
      <c r="C9">
        <f>(B9-12)*2</f>
        <v>314</v>
      </c>
      <c r="L9" s="456" t="str">
        <f t="array" ref="L9">IFERROR(INDEX(SectionAPopulation, MATCH(0, COUNTIF($L$1:L8, SectionAPopulation&amp;"") + IF(SectionAPopulation="",1,0), 0)), "")</f>
        <v/>
      </c>
      <c r="O9" s="507" t="str">
        <f ca="1">OFFSET('Overview - Section A'!$AK$123,MATCH(P9,'Overview - Section A'!$AN$123:$AN$174,0)-1,0,IF(COUNTIF('Overview - Section A'!$AN$123:$AN$174,P9)&gt;1,1,COUNTIF('Overview - Section A'!$AN$123:$AN$174,P9)),1)</f>
        <v/>
      </c>
      <c r="P9" s="507" t="str">
        <f t="array" ref="P9">IFERROR(INDEX('Overview - Section A'!$AN$123:$AN$174, MATCH(0, COUNTIF($P$1:P8, 'Overview - Section A'!$AN$123:$AN$174&amp;"") + IF('Overview - Section A'!$AN$123:$AN$174="",1,0), 0)), "")</f>
        <v/>
      </c>
      <c r="Q9" s="507" t="str">
        <f ca="1">OFFSET('Overview - Section A'!$AK$123,MATCH(P9,'Overview - Section A'!$AN$123:$AN$174,0)-1,1,IF(COUNTIF('Overview - Section A'!$AN$123:$AN$174,P9)&gt;1,1,COUNTIF('Overview - Section A'!$AN$123:$AN$174,P9)),1)</f>
        <v/>
      </c>
    </row>
    <row r="10" spans="1:17" x14ac:dyDescent="0.35">
      <c r="A10" t="s">
        <v>372</v>
      </c>
      <c r="B10" s="262">
        <f>F2+B9+9</f>
        <v>328</v>
      </c>
      <c r="C10" s="429">
        <f>(B10-19)*2</f>
        <v>618</v>
      </c>
      <c r="L10" s="456" t="str">
        <f t="array" ref="L10">IFERROR(INDEX(SectionAPopulation, MATCH(0, COUNTIF($L$1:L9, SectionAPopulation&amp;"") + IF(SectionAPopulation="",1,0), 0)), "")</f>
        <v/>
      </c>
      <c r="O10" s="507" t="str">
        <f ca="1">OFFSET('Overview - Section A'!$AK$123,MATCH(P10,'Overview - Section A'!$AN$123:$AN$174,0)-1,0,IF(COUNTIF('Overview - Section A'!$AN$123:$AN$174,P10)&gt;1,1,COUNTIF('Overview - Section A'!$AN$123:$AN$174,P10)),1)</f>
        <v/>
      </c>
      <c r="P10" s="507" t="str">
        <f t="array" ref="P10">IFERROR(INDEX('Overview - Section A'!$AN$123:$AN$174, MATCH(0, COUNTIF($P$1:P9, 'Overview - Section A'!$AN$123:$AN$174&amp;"") + IF('Overview - Section A'!$AN$123:$AN$174="",1,0), 0)), "")</f>
        <v/>
      </c>
      <c r="Q10" s="507" t="str">
        <f ca="1">OFFSET('Overview - Section A'!$AK$123,MATCH(P10,'Overview - Section A'!$AN$123:$AN$174,0)-1,1,IF(COUNTIF('Overview - Section A'!$AN$123:$AN$174,P10)&gt;1,1,COUNTIF('Overview - Section A'!$AN$123:$AN$174,P10)),1)</f>
        <v/>
      </c>
    </row>
    <row r="11" spans="1:17" x14ac:dyDescent="0.35">
      <c r="A11" t="s">
        <v>373</v>
      </c>
      <c r="B11">
        <v>9</v>
      </c>
      <c r="L11" s="456" t="str">
        <f t="array" ref="L11">IFERROR(INDEX(SectionAPopulation, MATCH(0, COUNTIF($L$1:L10, SectionAPopulation&amp;"") + IF(SectionAPopulation="",1,0), 0)), "")</f>
        <v/>
      </c>
      <c r="O11" s="507" t="str">
        <f ca="1">OFFSET('Overview - Section A'!$AK$123,MATCH(P11,'Overview - Section A'!$AN$123:$AN$174,0)-1,0,IF(COUNTIF('Overview - Section A'!$AN$123:$AN$174,P11)&gt;1,1,COUNTIF('Overview - Section A'!$AN$123:$AN$174,P11)),1)</f>
        <v/>
      </c>
      <c r="P11" s="507" t="str">
        <f t="array" ref="P11">IFERROR(INDEX('Overview - Section A'!$AN$123:$AN$174, MATCH(0, COUNTIF($P$1:P10, 'Overview - Section A'!$AN$123:$AN$174&amp;"") + IF('Overview - Section A'!$AN$123:$AN$174="",1,0), 0)), "")</f>
        <v/>
      </c>
      <c r="Q11" s="507" t="str">
        <f ca="1">OFFSET('Overview - Section A'!$AK$123,MATCH(P11,'Overview - Section A'!$AN$123:$AN$174,0)-1,1,IF(COUNTIF('Overview - Section A'!$AN$123:$AN$174,P11)&gt;1,1,COUNTIF('Overview - Section A'!$AN$123:$AN$174,P11)),1)</f>
        <v/>
      </c>
    </row>
    <row r="12" spans="1:17" x14ac:dyDescent="0.35">
      <c r="L12" s="456" t="str">
        <f t="array" ref="L12">IFERROR(INDEX(SectionAPopulation, MATCH(0, COUNTIF($L$1:L11, SectionAPopulation&amp;"") + IF(SectionAPopulation="",1,0), 0)), "")</f>
        <v/>
      </c>
      <c r="O12" s="507" t="str">
        <f ca="1">OFFSET('Overview - Section A'!$AK$123,MATCH(P12,'Overview - Section A'!$AN$123:$AN$174,0)-1,0,IF(COUNTIF('Overview - Section A'!$AN$123:$AN$174,P12)&gt;1,1,COUNTIF('Overview - Section A'!$AN$123:$AN$174,P12)),1)</f>
        <v/>
      </c>
      <c r="P12" s="507" t="str">
        <f t="array" ref="P12">IFERROR(INDEX('Overview - Section A'!$AN$123:$AN$174, MATCH(0, COUNTIF($P$1:P11, 'Overview - Section A'!$AN$123:$AN$174&amp;"") + IF('Overview - Section A'!$AN$123:$AN$174="",1,0), 0)), "")</f>
        <v/>
      </c>
      <c r="Q12" s="507" t="str">
        <f ca="1">OFFSET('Overview - Section A'!$AK$123,MATCH(P12,'Overview - Section A'!$AN$123:$AN$174,0)-1,1,IF(COUNTIF('Overview - Section A'!$AN$123:$AN$174,P12)&gt;1,1,COUNTIF('Overview - Section A'!$AN$123:$AN$174,P12)),1)</f>
        <v/>
      </c>
    </row>
    <row r="13" spans="1:17" x14ac:dyDescent="0.35">
      <c r="L13" s="456" t="str">
        <f t="array" ref="L13">IFERROR(INDEX(SectionAPopulation, MATCH(0, COUNTIF($L$1:L12, SectionAPopulation&amp;"") + IF(SectionAPopulation="",1,0), 0)), "")</f>
        <v/>
      </c>
      <c r="O13" s="507" t="str">
        <f ca="1">OFFSET('Overview - Section A'!$AK$123,MATCH(P13,'Overview - Section A'!$AN$123:$AN$174,0)-1,0,IF(COUNTIF('Overview - Section A'!$AN$123:$AN$174,P13)&gt;1,1,COUNTIF('Overview - Section A'!$AN$123:$AN$174,P13)),1)</f>
        <v/>
      </c>
      <c r="P13" s="507" t="str">
        <f t="array" ref="P13">IFERROR(INDEX('Overview - Section A'!$AN$123:$AN$174, MATCH(0, COUNTIF($P$1:P12, 'Overview - Section A'!$AN$123:$AN$174&amp;"") + IF('Overview - Section A'!$AN$123:$AN$174="",1,0), 0)), "")</f>
        <v/>
      </c>
      <c r="Q13" s="507" t="str">
        <f ca="1">OFFSET('Overview - Section A'!$AK$123,MATCH(P13,'Overview - Section A'!$AN$123:$AN$174,0)-1,1,IF(COUNTIF('Overview - Section A'!$AN$123:$AN$174,P13)&gt;1,1,COUNTIF('Overview - Section A'!$AN$123:$AN$174,P13)),1)</f>
        <v/>
      </c>
    </row>
    <row r="14" spans="1:17" x14ac:dyDescent="0.35">
      <c r="A14" s="440" t="s">
        <v>642</v>
      </c>
      <c r="E14" t="s">
        <v>660</v>
      </c>
      <c r="L14" s="456" t="str">
        <f t="array" ref="L14">IFERROR(INDEX(SectionAPopulation, MATCH(0, COUNTIF($L$1:L13, SectionAPopulation&amp;"") + IF(SectionAPopulation="",1,0), 0)), "")</f>
        <v/>
      </c>
      <c r="O14" s="507" t="str">
        <f ca="1">OFFSET('Overview - Section A'!$AK$123,MATCH(P14,'Overview - Section A'!$AN$123:$AN$174,0)-1,0,IF(COUNTIF('Overview - Section A'!$AN$123:$AN$174,P14)&gt;1,1,COUNTIF('Overview - Section A'!$AN$123:$AN$174,P14)),1)</f>
        <v/>
      </c>
      <c r="P14" s="507" t="str">
        <f t="array" ref="P14">IFERROR(INDEX('Overview - Section A'!$AN$123:$AN$174, MATCH(0, COUNTIF($P$1:P13, 'Overview - Section A'!$AN$123:$AN$174&amp;"") + IF('Overview - Section A'!$AN$123:$AN$174="",1,0), 0)), "")</f>
        <v/>
      </c>
      <c r="Q14" s="507" t="str">
        <f ca="1">OFFSET('Overview - Section A'!$AK$123,MATCH(P14,'Overview - Section A'!$AN$123:$AN$174,0)-1,1,IF(COUNTIF('Overview - Section A'!$AN$123:$AN$174,P14)&gt;1,1,COUNTIF('Overview - Section A'!$AN$123:$AN$174,P14)),1)</f>
        <v/>
      </c>
    </row>
    <row r="15" spans="1:17" x14ac:dyDescent="0.35">
      <c r="E15" s="453" t="s">
        <v>868</v>
      </c>
      <c r="G15" s="453"/>
      <c r="L15" s="456" t="str">
        <f t="array" ref="L15">IFERROR(INDEX(SectionAPopulation, MATCH(0, COUNTIF($L$1:L14, SectionAPopulation&amp;"") + IF(SectionAPopulation="",1,0), 0)), "")</f>
        <v/>
      </c>
      <c r="O15" s="507" t="str">
        <f ca="1">OFFSET('Overview - Section A'!$AK$123,MATCH(P15,'Overview - Section A'!$AN$123:$AN$174,0)-1,0,IF(COUNTIF('Overview - Section A'!$AN$123:$AN$174,P15)&gt;1,1,COUNTIF('Overview - Section A'!$AN$123:$AN$174,P15)),1)</f>
        <v/>
      </c>
      <c r="P15" s="507" t="str">
        <f t="array" ref="P15">IFERROR(INDEX('Overview - Section A'!$AN$123:$AN$174, MATCH(0, COUNTIF($P$1:P14, 'Overview - Section A'!$AN$123:$AN$174&amp;"") + IF('Overview - Section A'!$AN$123:$AN$174="",1,0), 0)), "")</f>
        <v/>
      </c>
      <c r="Q15" s="507" t="str">
        <f ca="1">OFFSET('Overview - Section A'!$AK$123,MATCH(P15,'Overview - Section A'!$AN$123:$AN$174,0)-1,1,IF(COUNTIF('Overview - Section A'!$AN$123:$AN$174,P15)&gt;1,1,COUNTIF('Overview - Section A'!$AN$123:$AN$174,P15)),1)</f>
        <v/>
      </c>
    </row>
    <row r="16" spans="1:17" x14ac:dyDescent="0.35">
      <c r="A16" s="440" t="s">
        <v>639</v>
      </c>
      <c r="E16" s="453" t="s">
        <v>869</v>
      </c>
      <c r="G16" s="453"/>
      <c r="L16" s="456" t="str">
        <f t="array" ref="L16">IFERROR(INDEX(SectionAPopulation, MATCH(0, COUNTIF($L$1:L15, SectionAPopulation&amp;"") + IF(SectionAPopulation="",1,0), 0)), "")</f>
        <v/>
      </c>
      <c r="O16" s="507" t="str">
        <f ca="1">OFFSET('Overview - Section A'!$AK$123,MATCH(P16,'Overview - Section A'!$AN$123:$AN$174,0)-1,0,IF(COUNTIF('Overview - Section A'!$AN$123:$AN$174,P16)&gt;1,1,COUNTIF('Overview - Section A'!$AN$123:$AN$174,P16)),1)</f>
        <v/>
      </c>
      <c r="P16" s="507" t="str">
        <f t="array" ref="P16">IFERROR(INDEX('Overview - Section A'!$AN$123:$AN$174, MATCH(0, COUNTIF($P$1:P15, 'Overview - Section A'!$AN$123:$AN$174&amp;"") + IF('Overview - Section A'!$AN$123:$AN$174="",1,0), 0)), "")</f>
        <v/>
      </c>
      <c r="Q16" s="507" t="str">
        <f ca="1">OFFSET('Overview - Section A'!$AK$123,MATCH(P16,'Overview - Section A'!$AN$123:$AN$174,0)-1,1,IF(COUNTIF('Overview - Section A'!$AN$123:$AN$174,P16)&gt;1,1,COUNTIF('Overview - Section A'!$AN$123:$AN$174,P16)),1)</f>
        <v/>
      </c>
    </row>
    <row r="17" spans="1:17" x14ac:dyDescent="0.35">
      <c r="A17" s="440" t="s">
        <v>640</v>
      </c>
      <c r="E17" s="453" t="s">
        <v>870</v>
      </c>
      <c r="G17" s="453"/>
      <c r="L17" s="456" t="str">
        <f t="array" ref="L17">IFERROR(INDEX(SectionAPopulation, MATCH(0, COUNTIF($L$1:L16, SectionAPopulation&amp;"") + IF(SectionAPopulation="",1,0), 0)), "")</f>
        <v/>
      </c>
      <c r="O17" s="507" t="str">
        <f ca="1">OFFSET('Overview - Section A'!$AK$123,MATCH(P17,'Overview - Section A'!$AN$123:$AN$174,0)-1,0,IF(COUNTIF('Overview - Section A'!$AN$123:$AN$174,P17)&gt;1,1,COUNTIF('Overview - Section A'!$AN$123:$AN$174,P17)),1)</f>
        <v/>
      </c>
      <c r="P17" s="507" t="str">
        <f t="array" ref="P17">IFERROR(INDEX('Overview - Section A'!$AN$123:$AN$174, MATCH(0, COUNTIF($P$1:P16, 'Overview - Section A'!$AN$123:$AN$174&amp;"") + IF('Overview - Section A'!$AN$123:$AN$174="",1,0), 0)), "")</f>
        <v/>
      </c>
      <c r="Q17" s="507" t="str">
        <f ca="1">OFFSET('Overview - Section A'!$AK$123,MATCH(P17,'Overview - Section A'!$AN$123:$AN$174,0)-1,1,IF(COUNTIF('Overview - Section A'!$AN$123:$AN$174,P17)&gt;1,1,COUNTIF('Overview - Section A'!$AN$123:$AN$174,P17)),1)</f>
        <v/>
      </c>
    </row>
    <row r="18" spans="1:17" x14ac:dyDescent="0.35">
      <c r="A18" s="440" t="s">
        <v>641</v>
      </c>
      <c r="E18" s="440"/>
      <c r="L18" s="456" t="str">
        <f t="array" ref="L18">IFERROR(INDEX(SectionAPopulation, MATCH(0, COUNTIF($L$1:L17, SectionAPopulation&amp;"") + IF(SectionAPopulation="",1,0), 0)), "")</f>
        <v/>
      </c>
      <c r="O18" s="507" t="str">
        <f ca="1">OFFSET('Overview - Section A'!$AK$123,MATCH(P18,'Overview - Section A'!$AN$123:$AN$174,0)-1,0,IF(COUNTIF('Overview - Section A'!$AN$123:$AN$174,P18)&gt;1,1,COUNTIF('Overview - Section A'!$AN$123:$AN$174,P18)),1)</f>
        <v/>
      </c>
      <c r="P18" s="507" t="str">
        <f t="array" ref="P18">IFERROR(INDEX('Overview - Section A'!$AN$123:$AN$174, MATCH(0, COUNTIF($P$1:P17, 'Overview - Section A'!$AN$123:$AN$174&amp;"") + IF('Overview - Section A'!$AN$123:$AN$174="",1,0), 0)), "")</f>
        <v/>
      </c>
      <c r="Q18" s="507" t="str">
        <f ca="1">OFFSET('Overview - Section A'!$AK$123,MATCH(P18,'Overview - Section A'!$AN$123:$AN$174,0)-1,1,IF(COUNTIF('Overview - Section A'!$AN$123:$AN$174,P18)&gt;1,1,COUNTIF('Overview - Section A'!$AN$123:$AN$174,P18)),1)</f>
        <v/>
      </c>
    </row>
    <row r="19" spans="1:17" x14ac:dyDescent="0.35">
      <c r="L19" s="456" t="str">
        <f t="array" ref="L19">IFERROR(INDEX(SectionAPopulation, MATCH(0, COUNTIF($L$1:L18, SectionAPopulation&amp;"") + IF(SectionAPopulation="",1,0), 0)), "")</f>
        <v/>
      </c>
      <c r="O19" s="507" t="str">
        <f ca="1">OFFSET('Overview - Section A'!$AK$123,MATCH(P19,'Overview - Section A'!$AN$123:$AN$174,0)-1,0,IF(COUNTIF('Overview - Section A'!$AN$123:$AN$174,P19)&gt;1,1,COUNTIF('Overview - Section A'!$AN$123:$AN$174,P19)),1)</f>
        <v/>
      </c>
      <c r="P19" s="507" t="str">
        <f t="array" ref="P19">IFERROR(INDEX('Overview - Section A'!$AN$123:$AN$174, MATCH(0, COUNTIF($P$1:P18, 'Overview - Section A'!$AN$123:$AN$174&amp;"") + IF('Overview - Section A'!$AN$123:$AN$174="",1,0), 0)), "")</f>
        <v/>
      </c>
      <c r="Q19" s="507" t="str">
        <f ca="1">OFFSET('Overview - Section A'!$AK$123,MATCH(P19,'Overview - Section A'!$AN$123:$AN$174,0)-1,1,IF(COUNTIF('Overview - Section A'!$AN$123:$AN$174,P19)&gt;1,1,COUNTIF('Overview - Section A'!$AN$123:$AN$174,P19)),1)</f>
        <v/>
      </c>
    </row>
    <row r="20" spans="1:17" x14ac:dyDescent="0.35">
      <c r="L20" s="456" t="str">
        <f t="array" ref="L20">IFERROR(INDEX(SectionAPopulation, MATCH(0, COUNTIF($L$1:L19, SectionAPopulation&amp;"") + IF(SectionAPopulation="",1,0), 0)), "")</f>
        <v/>
      </c>
      <c r="O20" s="507" t="str">
        <f ca="1">OFFSET('Overview - Section A'!$AK$123,MATCH(P20,'Overview - Section A'!$AN$123:$AN$174,0)-1,0,IF(COUNTIF('Overview - Section A'!$AN$123:$AN$174,P20)&gt;1,1,COUNTIF('Overview - Section A'!$AN$123:$AN$174,P20)),1)</f>
        <v/>
      </c>
      <c r="P20" s="507" t="str">
        <f t="array" ref="P20">IFERROR(INDEX('Overview - Section A'!$AN$123:$AN$174, MATCH(0, COUNTIF($P$1:P19, 'Overview - Section A'!$AN$123:$AN$174&amp;"") + IF('Overview - Section A'!$AN$123:$AN$174="",1,0), 0)), "")</f>
        <v/>
      </c>
      <c r="Q20" s="507" t="str">
        <f ca="1">OFFSET('Overview - Section A'!$AK$123,MATCH(P20,'Overview - Section A'!$AN$123:$AN$174,0)-1,1,IF(COUNTIF('Overview - Section A'!$AN$123:$AN$174,P20)&gt;1,1,COUNTIF('Overview - Section A'!$AN$123:$AN$174,P20)),1)</f>
        <v/>
      </c>
    </row>
    <row r="21" spans="1:17" x14ac:dyDescent="0.35">
      <c r="A21" s="440" t="s">
        <v>647</v>
      </c>
      <c r="B21" s="429">
        <f ca="1">COUNTA('Impact Indicators - Section B '!A9:A100)</f>
        <v>15</v>
      </c>
      <c r="L21" s="456" t="str">
        <f t="array" ref="L21">IFERROR(INDEX(SectionAPopulation, MATCH(0, COUNTIF($L$1:L20, SectionAPopulation&amp;"") + IF(SectionAPopulation="",1,0), 0)), "")</f>
        <v/>
      </c>
      <c r="O21" s="507" t="str">
        <f ca="1">OFFSET('Overview - Section A'!$AK$123,MATCH(P21,'Overview - Section A'!$AN$123:$AN$174,0)-1,0,IF(COUNTIF('Overview - Section A'!$AN$123:$AN$174,P21)&gt;1,1,COUNTIF('Overview - Section A'!$AN$123:$AN$174,P21)),1)</f>
        <v/>
      </c>
      <c r="P21" s="507" t="str">
        <f t="array" ref="P21">IFERROR(INDEX('Overview - Section A'!$AN$123:$AN$174, MATCH(0, COUNTIF($P$1:P20, 'Overview - Section A'!$AN$123:$AN$174&amp;"") + IF('Overview - Section A'!$AN$123:$AN$174="",1,0), 0)), "")</f>
        <v/>
      </c>
      <c r="Q21" s="507" t="str">
        <f ca="1">OFFSET('Overview - Section A'!$AK$123,MATCH(P21,'Overview - Section A'!$AN$123:$AN$174,0)-1,1,IF(COUNTIF('Overview - Section A'!$AN$123:$AN$174,P21)&gt;1,1,COUNTIF('Overview - Section A'!$AN$123:$AN$174,P21)),1)</f>
        <v/>
      </c>
    </row>
    <row r="22" spans="1:17" x14ac:dyDescent="0.35">
      <c r="A22" s="429" t="s">
        <v>648</v>
      </c>
      <c r="B22">
        <f ca="1">6*B21</f>
        <v>90</v>
      </c>
      <c r="L22" s="456" t="str">
        <f t="array" ref="L22">IFERROR(INDEX(SectionAPopulation, MATCH(0, COUNTIF($L$1:L21, SectionAPopulation&amp;"") + IF(SectionAPopulation="",1,0), 0)), "")</f>
        <v/>
      </c>
      <c r="O22" s="507" t="str">
        <f ca="1">OFFSET('Overview - Section A'!$AK$123,MATCH(P22,'Overview - Section A'!$AN$123:$AN$174,0)-1,0,IF(COUNTIF('Overview - Section A'!$AN$123:$AN$174,P22)&gt;1,1,COUNTIF('Overview - Section A'!$AN$123:$AN$174,P22)),1)</f>
        <v/>
      </c>
      <c r="P22" s="507" t="str">
        <f t="array" ref="P22">IFERROR(INDEX('Overview - Section A'!$AN$123:$AN$174, MATCH(0, COUNTIF($P$1:P21, 'Overview - Section A'!$AN$123:$AN$174&amp;"") + IF('Overview - Section A'!$AN$123:$AN$174="",1,0), 0)), "")</f>
        <v/>
      </c>
      <c r="Q22" s="507" t="str">
        <f ca="1">OFFSET('Overview - Section A'!$AK$123,MATCH(P22,'Overview - Section A'!$AN$123:$AN$174,0)-1,1,IF(COUNTIF('Overview - Section A'!$AN$123:$AN$174,P22)&gt;1,1,COUNTIF('Overview - Section A'!$AN$123:$AN$174,P22)),1)</f>
        <v/>
      </c>
    </row>
    <row r="23" spans="1:17" x14ac:dyDescent="0.35">
      <c r="A23" s="429" t="s">
        <v>649</v>
      </c>
      <c r="B23" s="429">
        <f ca="1">COUNTA('Outcome Indicators - Section C '!A9:A100)</f>
        <v>15</v>
      </c>
      <c r="L23" s="456" t="str">
        <f t="array" ref="L23">IFERROR(INDEX(SectionAPopulation, MATCH(0, COUNTIF($L$1:L22, SectionAPopulation&amp;"") + IF(SectionAPopulation="",1,0), 0)), "")</f>
        <v/>
      </c>
      <c r="O23" s="507" t="str">
        <f ca="1">OFFSET('Overview - Section A'!$AK$123,MATCH(P23,'Overview - Section A'!$AN$123:$AN$174,0)-1,0,IF(COUNTIF('Overview - Section A'!$AN$123:$AN$174,P23)&gt;1,1,COUNTIF('Overview - Section A'!$AN$123:$AN$174,P23)),1)</f>
        <v/>
      </c>
      <c r="P23" s="507" t="str">
        <f t="array" ref="P23">IFERROR(INDEX('Overview - Section A'!$AN$123:$AN$174, MATCH(0, COUNTIF($P$1:P22, 'Overview - Section A'!$AN$123:$AN$174&amp;"") + IF('Overview - Section A'!$AN$123:$AN$174="",1,0), 0)), "")</f>
        <v/>
      </c>
      <c r="Q23" s="507" t="str">
        <f ca="1">OFFSET('Overview - Section A'!$AK$123,MATCH(P23,'Overview - Section A'!$AN$123:$AN$174,0)-1,1,IF(COUNTIF('Overview - Section A'!$AN$123:$AN$174,P23)&gt;1,1,COUNTIF('Overview - Section A'!$AN$123:$AN$174,P23)),1)</f>
        <v/>
      </c>
    </row>
    <row r="24" spans="1:17" x14ac:dyDescent="0.35">
      <c r="A24" s="429" t="s">
        <v>650</v>
      </c>
      <c r="B24" s="429"/>
      <c r="L24" s="456" t="str">
        <f t="array" ref="L24">IFERROR(INDEX(SectionAPopulation, MATCH(0, COUNTIF($L$1:L23, SectionAPopulation&amp;"") + IF(SectionAPopulation="",1,0), 0)), "")</f>
        <v/>
      </c>
      <c r="O24" s="507" t="str">
        <f ca="1">OFFSET('Overview - Section A'!$AK$123,MATCH(P24,'Overview - Section A'!$AN$123:$AN$174,0)-1,0,IF(COUNTIF('Overview - Section A'!$AN$123:$AN$174,P24)&gt;1,1,COUNTIF('Overview - Section A'!$AN$123:$AN$174,P24)),1)</f>
        <v/>
      </c>
      <c r="P24" s="507" t="str">
        <f t="array" ref="P24">IFERROR(INDEX('Overview - Section A'!$AN$123:$AN$174, MATCH(0, COUNTIF($P$1:P23, 'Overview - Section A'!$AN$123:$AN$174&amp;"") + IF('Overview - Section A'!$AN$123:$AN$174="",1,0), 0)), "")</f>
        <v/>
      </c>
      <c r="Q24" s="507" t="str">
        <f ca="1">OFFSET('Overview - Section A'!$AK$123,MATCH(P24,'Overview - Section A'!$AN$123:$AN$174,0)-1,1,IF(COUNTIF('Overview - Section A'!$AN$123:$AN$174,P24)&gt;1,1,COUNTIF('Overview - Section A'!$AN$123:$AN$174,P24)),1)</f>
        <v/>
      </c>
    </row>
    <row r="25" spans="1:17" x14ac:dyDescent="0.35">
      <c r="A25" s="429" t="s">
        <v>651</v>
      </c>
      <c r="B25" s="429">
        <f ca="1">COUNTA('Coverage Indicators - Section D'!A9:A100)</f>
        <v>30</v>
      </c>
      <c r="L25" s="456" t="str">
        <f t="array" ref="L25">IFERROR(INDEX(SectionAPopulation, MATCH(0, COUNTIF($L$1:L24, SectionAPopulation&amp;"") + IF(SectionAPopulation="",1,0), 0)), "")</f>
        <v/>
      </c>
      <c r="O25" s="507" t="str">
        <f ca="1">OFFSET('Overview - Section A'!$AK$123,MATCH(P25,'Overview - Section A'!$AN$123:$AN$174,0)-1,0,IF(COUNTIF('Overview - Section A'!$AN$123:$AN$174,P25)&gt;1,1,COUNTIF('Overview - Section A'!$AN$123:$AN$174,P25)),1)</f>
        <v/>
      </c>
      <c r="P25" s="507" t="str">
        <f t="array" ref="P25">IFERROR(INDEX('Overview - Section A'!$AN$123:$AN$174, MATCH(0, COUNTIF($P$1:P24, 'Overview - Section A'!$AN$123:$AN$174&amp;"") + IF('Overview - Section A'!$AN$123:$AN$174="",1,0), 0)), "")</f>
        <v/>
      </c>
      <c r="Q25" s="507" t="str">
        <f ca="1">OFFSET('Overview - Section A'!$AK$123,MATCH(P25,'Overview - Section A'!$AN$123:$AN$174,0)-1,1,IF(COUNTIF('Overview - Section A'!$AN$123:$AN$174,P25)&gt;1,1,COUNTIF('Overview - Section A'!$AN$123:$AN$174,P25)),1)</f>
        <v/>
      </c>
    </row>
    <row r="26" spans="1:17" x14ac:dyDescent="0.35">
      <c r="L26" s="456" t="str">
        <f t="array" ref="L26">IFERROR(INDEX(SectionAPopulation, MATCH(0, COUNTIF($L$1:L25, SectionAPopulation&amp;"") + IF(SectionAPopulation="",1,0), 0)), "")</f>
        <v/>
      </c>
      <c r="O26" s="507" t="str">
        <f ca="1">OFFSET('Overview - Section A'!$AK$123,MATCH(P26,'Overview - Section A'!$AN$123:$AN$174,0)-1,0,IF(COUNTIF('Overview - Section A'!$AN$123:$AN$174,P26)&gt;1,1,COUNTIF('Overview - Section A'!$AN$123:$AN$174,P26)),1)</f>
        <v/>
      </c>
      <c r="P26" s="507" t="str">
        <f t="array" ref="P26">IFERROR(INDEX('Overview - Section A'!$AN$123:$AN$174, MATCH(0, COUNTIF($P$1:P25, 'Overview - Section A'!$AN$123:$AN$174&amp;"") + IF('Overview - Section A'!$AN$123:$AN$174="",1,0), 0)), "")</f>
        <v/>
      </c>
      <c r="Q26" s="507" t="str">
        <f ca="1">OFFSET('Overview - Section A'!$AK$123,MATCH(P26,'Overview - Section A'!$AN$123:$AN$174,0)-1,1,IF(COUNTIF('Overview - Section A'!$AN$123:$AN$174,P26)&gt;1,1,COUNTIF('Overview - Section A'!$AN$123:$AN$174,P26)),1)</f>
        <v/>
      </c>
    </row>
    <row r="27" spans="1:17" x14ac:dyDescent="0.35">
      <c r="L27" s="456" t="str">
        <f t="array" ref="L27">IFERROR(INDEX(SectionAPopulation, MATCH(0, COUNTIF($L$1:L26, SectionAPopulation&amp;"") + IF(SectionAPopulation="",1,0), 0)), "")</f>
        <v/>
      </c>
      <c r="O27" s="507" t="str">
        <f ca="1">OFFSET('Overview - Section A'!$AK$123,MATCH(P27,'Overview - Section A'!$AN$123:$AN$174,0)-1,0,IF(COUNTIF('Overview - Section A'!$AN$123:$AN$174,P27)&gt;1,1,COUNTIF('Overview - Section A'!$AN$123:$AN$174,P27)),1)</f>
        <v/>
      </c>
      <c r="P27" s="507" t="str">
        <f t="array" ref="P27">IFERROR(INDEX('Overview - Section A'!$AN$123:$AN$174, MATCH(0, COUNTIF($P$1:P26, 'Overview - Section A'!$AN$123:$AN$174&amp;"") + IF('Overview - Section A'!$AN$123:$AN$174="",1,0), 0)), "")</f>
        <v/>
      </c>
      <c r="Q27" s="507" t="str">
        <f ca="1">OFFSET('Overview - Section A'!$AK$123,MATCH(P27,'Overview - Section A'!$AN$123:$AN$174,0)-1,1,IF(COUNTIF('Overview - Section A'!$AN$123:$AN$174,P27)&gt;1,1,COUNTIF('Overview - Section A'!$AN$123:$AN$174,P27)),1)</f>
        <v/>
      </c>
    </row>
    <row r="28" spans="1:17" x14ac:dyDescent="0.35">
      <c r="L28" s="456" t="str">
        <f t="array" ref="L28">IFERROR(INDEX(SectionAPopulation, MATCH(0, COUNTIF($L$1:L27, SectionAPopulation&amp;"") + IF(SectionAPopulation="",1,0), 0)), "")</f>
        <v/>
      </c>
      <c r="O28" s="507" t="str">
        <f ca="1">OFFSET('Overview - Section A'!$AK$123,MATCH(P28,'Overview - Section A'!$AN$123:$AN$174,0)-1,0,IF(COUNTIF('Overview - Section A'!$AN$123:$AN$174,P28)&gt;1,1,COUNTIF('Overview - Section A'!$AN$123:$AN$174,P28)),1)</f>
        <v/>
      </c>
      <c r="P28" s="507" t="str">
        <f t="array" ref="P28">IFERROR(INDEX('Overview - Section A'!$AN$123:$AN$174, MATCH(0, COUNTIF($P$1:P27, 'Overview - Section A'!$AN$123:$AN$174&amp;"") + IF('Overview - Section A'!$AN$123:$AN$174="",1,0), 0)), "")</f>
        <v/>
      </c>
      <c r="Q28" s="507" t="str">
        <f ca="1">OFFSET('Overview - Section A'!$AK$123,MATCH(P28,'Overview - Section A'!$AN$123:$AN$174,0)-1,1,IF(COUNTIF('Overview - Section A'!$AN$123:$AN$174,P28)&gt;1,1,COUNTIF('Overview - Section A'!$AN$123:$AN$174,P28)),1)</f>
        <v/>
      </c>
    </row>
    <row r="29" spans="1:17" x14ac:dyDescent="0.35">
      <c r="A29" t="s">
        <v>326</v>
      </c>
      <c r="L29" s="456" t="str">
        <f t="array" ref="L29">IFERROR(INDEX(SectionAPopulation, MATCH(0, COUNTIF($L$1:L28, SectionAPopulation&amp;"") + IF(SectionAPopulation="",1,0), 0)), "")</f>
        <v/>
      </c>
      <c r="O29" s="507" t="str">
        <f ca="1">OFFSET('Overview - Section A'!$AK$123,MATCH(P29,'Overview - Section A'!$AN$123:$AN$174,0)-1,0,IF(COUNTIF('Overview - Section A'!$AN$123:$AN$174,P29)&gt;1,1,COUNTIF('Overview - Section A'!$AN$123:$AN$174,P29)),1)</f>
        <v/>
      </c>
      <c r="P29" s="507" t="str">
        <f t="array" ref="P29">IFERROR(INDEX('Overview - Section A'!$AN$123:$AN$174, MATCH(0, COUNTIF($P$1:P28, 'Overview - Section A'!$AN$123:$AN$174&amp;"") + IF('Overview - Section A'!$AN$123:$AN$174="",1,0), 0)), "")</f>
        <v/>
      </c>
      <c r="Q29" s="507" t="str">
        <f ca="1">OFFSET('Overview - Section A'!$AK$123,MATCH(P29,'Overview - Section A'!$AN$123:$AN$174,0)-1,1,IF(COUNTIF('Overview - Section A'!$AN$123:$AN$174,P29)&gt;1,1,COUNTIF('Overview - Section A'!$AN$123:$AN$174,P29)),1)</f>
        <v/>
      </c>
    </row>
    <row r="30" spans="1:17" x14ac:dyDescent="0.35">
      <c r="L30" s="456" t="str">
        <f t="array" ref="L30">IFERROR(INDEX(SectionAPopulation, MATCH(0, COUNTIF($L$1:L29, SectionAPopulation&amp;"") + IF(SectionAPopulation="",1,0), 0)), "")</f>
        <v/>
      </c>
      <c r="O30" s="507" t="str">
        <f ca="1">OFFSET('Overview - Section A'!$AK$123,MATCH(P30,'Overview - Section A'!$AN$123:$AN$174,0)-1,0,IF(COUNTIF('Overview - Section A'!$AN$123:$AN$174,P30)&gt;1,1,COUNTIF('Overview - Section A'!$AN$123:$AN$174,P30)),1)</f>
        <v/>
      </c>
      <c r="P30" s="507" t="str">
        <f t="array" ref="P30">IFERROR(INDEX('Overview - Section A'!$AN$123:$AN$174, MATCH(0, COUNTIF($P$1:P29, 'Overview - Section A'!$AN$123:$AN$174&amp;"") + IF('Overview - Section A'!$AN$123:$AN$174="",1,0), 0)), "")</f>
        <v/>
      </c>
      <c r="Q30" s="507" t="str">
        <f ca="1">OFFSET('Overview - Section A'!$AK$123,MATCH(P30,'Overview - Section A'!$AN$123:$AN$174,0)-1,1,IF(COUNTIF('Overview - Section A'!$AN$123:$AN$174,P30)&gt;1,1,COUNTIF('Overview - Section A'!$AN$123:$AN$174,P30)),1)</f>
        <v/>
      </c>
    </row>
    <row r="31" spans="1:17" x14ac:dyDescent="0.35">
      <c r="C31">
        <v>2002</v>
      </c>
      <c r="L31" s="456" t="str">
        <f t="array" ref="L31">IFERROR(INDEX(SectionAPopulation, MATCH(0, COUNTIF($L$1:L30, SectionAPopulation&amp;"") + IF(SectionAPopulation="",1,0), 0)), "")</f>
        <v/>
      </c>
      <c r="O31" s="507" t="str">
        <f ca="1">OFFSET('Overview - Section A'!$AK$123,MATCH(P31,'Overview - Section A'!$AN$123:$AN$174,0)-1,0,IF(COUNTIF('Overview - Section A'!$AN$123:$AN$174,P31)&gt;1,1,COUNTIF('Overview - Section A'!$AN$123:$AN$174,P31)),1)</f>
        <v/>
      </c>
      <c r="P31" s="507" t="str">
        <f t="array" ref="P31">IFERROR(INDEX('Overview - Section A'!$AN$123:$AN$174, MATCH(0, COUNTIF($P$1:P30, 'Overview - Section A'!$AN$123:$AN$174&amp;"") + IF('Overview - Section A'!$AN$123:$AN$174="",1,0), 0)), "")</f>
        <v/>
      </c>
      <c r="Q31" s="507" t="str">
        <f ca="1">OFFSET('Overview - Section A'!$AK$123,MATCH(P31,'Overview - Section A'!$AN$123:$AN$174,0)-1,1,IF(COUNTIF('Overview - Section A'!$AN$123:$AN$174,P31)&gt;1,1,COUNTIF('Overview - Section A'!$AN$123:$AN$174,P31)),1)</f>
        <v/>
      </c>
    </row>
    <row r="32" spans="1:17" x14ac:dyDescent="0.35">
      <c r="A32" t="s">
        <v>662</v>
      </c>
      <c r="C32" s="507">
        <v>2003</v>
      </c>
      <c r="L32" s="456" t="str">
        <f t="array" ref="L32">IFERROR(INDEX(SectionAPopulation, MATCH(0, COUNTIF($L$1:L31, SectionAPopulation&amp;"") + IF(SectionAPopulation="",1,0), 0)), "")</f>
        <v/>
      </c>
      <c r="O32" s="507" t="str">
        <f ca="1">OFFSET('Overview - Section A'!$AK$123,MATCH(P32,'Overview - Section A'!$AN$123:$AN$174,0)-1,0,IF(COUNTIF('Overview - Section A'!$AN$123:$AN$174,P32)&gt;1,1,COUNTIF('Overview - Section A'!$AN$123:$AN$174,P32)),1)</f>
        <v/>
      </c>
      <c r="P32" s="507" t="str">
        <f t="array" ref="P32">IFERROR(INDEX('Overview - Section A'!$AN$123:$AN$174, MATCH(0, COUNTIF($P$1:P31, 'Overview - Section A'!$AN$123:$AN$174&amp;"") + IF('Overview - Section A'!$AN$123:$AN$174="",1,0), 0)), "")</f>
        <v/>
      </c>
      <c r="Q32" s="507" t="str">
        <f ca="1">OFFSET('Overview - Section A'!$AK$123,MATCH(P32,'Overview - Section A'!$AN$123:$AN$174,0)-1,1,IF(COUNTIF('Overview - Section A'!$AN$123:$AN$174,P32)&gt;1,1,COUNTIF('Overview - Section A'!$AN$123:$AN$174,P32)),1)</f>
        <v/>
      </c>
    </row>
    <row r="33" spans="1:17" x14ac:dyDescent="0.35">
      <c r="A33" s="450" t="str">
        <f ca="1">IF(ISNUMBER(DATEVALUE(TEXT(TODAY(),"a-mmm-jj"))),"j-mmm-aa","[$-en-GB]d-mmm-yy")</f>
        <v>[$-en-GB]d-mmm-yy</v>
      </c>
      <c r="C33" s="507">
        <v>2004</v>
      </c>
      <c r="L33" s="456" t="str">
        <f t="array" ref="L33">IFERROR(INDEX(SectionAPopulation, MATCH(0, COUNTIF($L$1:L32, SectionAPopulation&amp;"") + IF(SectionAPopulation="",1,0), 0)), "")</f>
        <v/>
      </c>
      <c r="O33" s="507" t="str">
        <f ca="1">OFFSET('Overview - Section A'!$AK$123,MATCH(P33,'Overview - Section A'!$AN$123:$AN$174,0)-1,0,IF(COUNTIF('Overview - Section A'!$AN$123:$AN$174,P33)&gt;1,1,COUNTIF('Overview - Section A'!$AN$123:$AN$174,P33)),1)</f>
        <v/>
      </c>
      <c r="P33" s="507" t="str">
        <f t="array" ref="P33">IFERROR(INDEX('Overview - Section A'!$AN$123:$AN$174, MATCH(0, COUNTIF($P$1:P32, 'Overview - Section A'!$AN$123:$AN$174&amp;"") + IF('Overview - Section A'!$AN$123:$AN$174="",1,0), 0)), "")</f>
        <v/>
      </c>
      <c r="Q33" s="507" t="str">
        <f ca="1">OFFSET('Overview - Section A'!$AK$123,MATCH(P33,'Overview - Section A'!$AN$123:$AN$174,0)-1,1,IF(COUNTIF('Overview - Section A'!$AN$123:$AN$174,P33)&gt;1,1,COUNTIF('Overview - Section A'!$AN$123:$AN$174,P33)),1)</f>
        <v/>
      </c>
    </row>
    <row r="34" spans="1:17" x14ac:dyDescent="0.35">
      <c r="A34" s="450"/>
      <c r="C34" s="507">
        <v>2005</v>
      </c>
      <c r="L34" s="456" t="str">
        <f t="array" ref="L34">IFERROR(INDEX(SectionAPopulation, MATCH(0, COUNTIF($L$1:L33, SectionAPopulation&amp;"") + IF(SectionAPopulation="",1,0), 0)), "")</f>
        <v/>
      </c>
      <c r="O34" s="507" t="str">
        <f ca="1">OFFSET('Overview - Section A'!$AK$123,MATCH(P34,'Overview - Section A'!$AN$123:$AN$174,0)-1,0,IF(COUNTIF('Overview - Section A'!$AN$123:$AN$174,P34)&gt;1,1,COUNTIF('Overview - Section A'!$AN$123:$AN$174,P34)),1)</f>
        <v/>
      </c>
      <c r="P34" s="507" t="str">
        <f t="array" ref="P34">IFERROR(INDEX('Overview - Section A'!$AN$123:$AN$174, MATCH(0, COUNTIF($P$1:P33, 'Overview - Section A'!$AN$123:$AN$174&amp;"") + IF('Overview - Section A'!$AN$123:$AN$174="",1,0), 0)), "")</f>
        <v/>
      </c>
      <c r="Q34" s="507" t="str">
        <f ca="1">OFFSET('Overview - Section A'!$AK$123,MATCH(P34,'Overview - Section A'!$AN$123:$AN$174,0)-1,1,IF(COUNTIF('Overview - Section A'!$AN$123:$AN$174,P34)&gt;1,1,COUNTIF('Overview - Section A'!$AN$123:$AN$174,P34)),1)</f>
        <v/>
      </c>
    </row>
    <row r="35" spans="1:17" x14ac:dyDescent="0.35">
      <c r="C35" s="507">
        <v>2006</v>
      </c>
      <c r="L35" s="456" t="str">
        <f t="array" ref="L35">IFERROR(INDEX(SectionAPopulation, MATCH(0, COUNTIF($L$1:L34, SectionAPopulation&amp;"") + IF(SectionAPopulation="",1,0), 0)), "")</f>
        <v/>
      </c>
      <c r="O35" s="507" t="str">
        <f ca="1">OFFSET('Overview - Section A'!$AK$123,MATCH(P35,'Overview - Section A'!$AN$123:$AN$174,0)-1,0,IF(COUNTIF('Overview - Section A'!$AN$123:$AN$174,P35)&gt;1,1,COUNTIF('Overview - Section A'!$AN$123:$AN$174,P35)),1)</f>
        <v/>
      </c>
      <c r="P35" s="507" t="str">
        <f t="array" ref="P35">IFERROR(INDEX('Overview - Section A'!$AN$123:$AN$174, MATCH(0, COUNTIF($P$1:P34, 'Overview - Section A'!$AN$123:$AN$174&amp;"") + IF('Overview - Section A'!$AN$123:$AN$174="",1,0), 0)), "")</f>
        <v/>
      </c>
      <c r="Q35" s="507" t="str">
        <f ca="1">OFFSET('Overview - Section A'!$AK$123,MATCH(P35,'Overview - Section A'!$AN$123:$AN$174,0)-1,1,IF(COUNTIF('Overview - Section A'!$AN$123:$AN$174,P35)&gt;1,1,COUNTIF('Overview - Section A'!$AN$123:$AN$174,P35)),1)</f>
        <v/>
      </c>
    </row>
    <row r="36" spans="1:17" x14ac:dyDescent="0.35">
      <c r="C36" s="507">
        <v>2007</v>
      </c>
      <c r="L36" s="456" t="str">
        <f t="array" ref="L36">IFERROR(INDEX(SectionAPopulation, MATCH(0, COUNTIF($L$1:L35, SectionAPopulation&amp;"") + IF(SectionAPopulation="",1,0), 0)), "")</f>
        <v/>
      </c>
      <c r="O36" s="507" t="str">
        <f ca="1">OFFSET('Overview - Section A'!$AK$123,MATCH(P36,'Overview - Section A'!$AN$123:$AN$174,0)-1,0,IF(COUNTIF('Overview - Section A'!$AN$123:$AN$174,P36)&gt;1,1,COUNTIF('Overview - Section A'!$AN$123:$AN$174,P36)),1)</f>
        <v/>
      </c>
      <c r="P36" s="507" t="str">
        <f t="array" ref="P36">IFERROR(INDEX('Overview - Section A'!$AN$123:$AN$174, MATCH(0, COUNTIF($P$1:P35, 'Overview - Section A'!$AN$123:$AN$174&amp;"") + IF('Overview - Section A'!$AN$123:$AN$174="",1,0), 0)), "")</f>
        <v/>
      </c>
      <c r="Q36" s="507" t="str">
        <f ca="1">OFFSET('Overview - Section A'!$AK$123,MATCH(P36,'Overview - Section A'!$AN$123:$AN$174,0)-1,1,IF(COUNTIF('Overview - Section A'!$AN$123:$AN$174,P36)&gt;1,1,COUNTIF('Overview - Section A'!$AN$123:$AN$174,P36)),1)</f>
        <v/>
      </c>
    </row>
    <row r="37" spans="1:17" x14ac:dyDescent="0.35">
      <c r="C37" s="507">
        <v>2008</v>
      </c>
      <c r="L37" s="456" t="str">
        <f t="array" ref="L37">IFERROR(INDEX(SectionAPopulation, MATCH(0, COUNTIF($L$1:L36, SectionAPopulation&amp;"") + IF(SectionAPopulation="",1,0), 0)), "")</f>
        <v/>
      </c>
      <c r="O37" s="507" t="str">
        <f ca="1">OFFSET('Overview - Section A'!$AK$123,MATCH(P37,'Overview - Section A'!$AN$123:$AN$174,0)-1,0,IF(COUNTIF('Overview - Section A'!$AN$123:$AN$174,P37)&gt;1,1,COUNTIF('Overview - Section A'!$AN$123:$AN$174,P37)),1)</f>
        <v/>
      </c>
      <c r="P37" s="507" t="str">
        <f t="array" ref="P37">IFERROR(INDEX('Overview - Section A'!$AN$123:$AN$174, MATCH(0, COUNTIF($P$1:P36, 'Overview - Section A'!$AN$123:$AN$174&amp;"") + IF('Overview - Section A'!$AN$123:$AN$174="",1,0), 0)), "")</f>
        <v/>
      </c>
      <c r="Q37" s="507" t="str">
        <f ca="1">OFFSET('Overview - Section A'!$AK$123,MATCH(P37,'Overview - Section A'!$AN$123:$AN$174,0)-1,1,IF(COUNTIF('Overview - Section A'!$AN$123:$AN$174,P37)&gt;1,1,COUNTIF('Overview - Section A'!$AN$123:$AN$174,P37)),1)</f>
        <v/>
      </c>
    </row>
    <row r="38" spans="1:17" x14ac:dyDescent="0.35">
      <c r="C38" s="507">
        <v>2009</v>
      </c>
      <c r="L38" s="456" t="str">
        <f t="array" ref="L38">IFERROR(INDEX(SectionAPopulation, MATCH(0, COUNTIF($L$1:L37, SectionAPopulation&amp;"") + IF(SectionAPopulation="",1,0), 0)), "")</f>
        <v/>
      </c>
      <c r="O38" s="507" t="str">
        <f ca="1">OFFSET('Overview - Section A'!$AK$123,MATCH(P38,'Overview - Section A'!$AN$123:$AN$174,0)-1,0,IF(COUNTIF('Overview - Section A'!$AN$123:$AN$174,P38)&gt;1,1,COUNTIF('Overview - Section A'!$AN$123:$AN$174,P38)),1)</f>
        <v/>
      </c>
      <c r="P38" s="507" t="str">
        <f t="array" ref="P38">IFERROR(INDEX('Overview - Section A'!$AN$123:$AN$174, MATCH(0, COUNTIF($P$1:P37, 'Overview - Section A'!$AN$123:$AN$174&amp;"") + IF('Overview - Section A'!$AN$123:$AN$174="",1,0), 0)), "")</f>
        <v/>
      </c>
      <c r="Q38" s="507" t="str">
        <f ca="1">OFFSET('Overview - Section A'!$AK$123,MATCH(P38,'Overview - Section A'!$AN$123:$AN$174,0)-1,1,IF(COUNTIF('Overview - Section A'!$AN$123:$AN$174,P38)&gt;1,1,COUNTIF('Overview - Section A'!$AN$123:$AN$174,P38)),1)</f>
        <v/>
      </c>
    </row>
    <row r="39" spans="1:17" x14ac:dyDescent="0.35">
      <c r="C39" s="507">
        <v>2010</v>
      </c>
      <c r="L39" s="456" t="str">
        <f t="array" ref="L39">IFERROR(INDEX(SectionAPopulation, MATCH(0, COUNTIF($L$1:L38, SectionAPopulation&amp;"") + IF(SectionAPopulation="",1,0), 0)), "")</f>
        <v/>
      </c>
      <c r="O39" s="507" t="str">
        <f ca="1">OFFSET('Overview - Section A'!$AK$123,MATCH(P39,'Overview - Section A'!$AN$123:$AN$174,0)-1,0,IF(COUNTIF('Overview - Section A'!$AN$123:$AN$174,P39)&gt;1,1,COUNTIF('Overview - Section A'!$AN$123:$AN$174,P39)),1)</f>
        <v/>
      </c>
      <c r="P39" s="507" t="str">
        <f t="array" ref="P39">IFERROR(INDEX('Overview - Section A'!$AN$123:$AN$174, MATCH(0, COUNTIF($P$1:P38, 'Overview - Section A'!$AN$123:$AN$174&amp;"") + IF('Overview - Section A'!$AN$123:$AN$174="",1,0), 0)), "")</f>
        <v/>
      </c>
      <c r="Q39" s="507" t="str">
        <f ca="1">OFFSET('Overview - Section A'!$AK$123,MATCH(P39,'Overview - Section A'!$AN$123:$AN$174,0)-1,1,IF(COUNTIF('Overview - Section A'!$AN$123:$AN$174,P39)&gt;1,1,COUNTIF('Overview - Section A'!$AN$123:$AN$174,P39)),1)</f>
        <v/>
      </c>
    </row>
    <row r="40" spans="1:17" x14ac:dyDescent="0.35">
      <c r="C40" s="507">
        <v>2011</v>
      </c>
      <c r="L40" s="456" t="str">
        <f t="array" ref="L40">IFERROR(INDEX(SectionAPopulation, MATCH(0, COUNTIF($L$1:L39, SectionAPopulation&amp;"") + IF(SectionAPopulation="",1,0), 0)), "")</f>
        <v/>
      </c>
      <c r="O40" s="507" t="str">
        <f ca="1">OFFSET('Overview - Section A'!$AK$123,MATCH(P40,'Overview - Section A'!$AN$123:$AN$174,0)-1,0,IF(COUNTIF('Overview - Section A'!$AN$123:$AN$174,P40)&gt;1,1,COUNTIF('Overview - Section A'!$AN$123:$AN$174,P40)),1)</f>
        <v/>
      </c>
      <c r="P40" s="507" t="str">
        <f t="array" ref="P40">IFERROR(INDEX('Overview - Section A'!$AN$123:$AN$174, MATCH(0, COUNTIF($P$1:P39, 'Overview - Section A'!$AN$123:$AN$174&amp;"") + IF('Overview - Section A'!$AN$123:$AN$174="",1,0), 0)), "")</f>
        <v/>
      </c>
      <c r="Q40" s="507" t="str">
        <f ca="1">OFFSET('Overview - Section A'!$AK$123,MATCH(P40,'Overview - Section A'!$AN$123:$AN$174,0)-1,1,IF(COUNTIF('Overview - Section A'!$AN$123:$AN$174,P40)&gt;1,1,COUNTIF('Overview - Section A'!$AN$123:$AN$174,P40)),1)</f>
        <v/>
      </c>
    </row>
    <row r="41" spans="1:17" x14ac:dyDescent="0.35">
      <c r="C41" s="507">
        <v>2012</v>
      </c>
      <c r="L41" s="456" t="str">
        <f t="array" ref="L41">IFERROR(INDEX(SectionAPopulation, MATCH(0, COUNTIF($L$1:L40, SectionAPopulation&amp;"") + IF(SectionAPopulation="",1,0), 0)), "")</f>
        <v/>
      </c>
      <c r="O41" s="507" t="str">
        <f ca="1">OFFSET('Overview - Section A'!$AK$123,MATCH(P41,'Overview - Section A'!$AN$123:$AN$174,0)-1,0,IF(COUNTIF('Overview - Section A'!$AN$123:$AN$174,P41)&gt;1,1,COUNTIF('Overview - Section A'!$AN$123:$AN$174,P41)),1)</f>
        <v/>
      </c>
      <c r="P41" s="507" t="str">
        <f t="array" ref="P41">IFERROR(INDEX('Overview - Section A'!$AN$123:$AN$174, MATCH(0, COUNTIF($P$1:P40, 'Overview - Section A'!$AN$123:$AN$174&amp;"") + IF('Overview - Section A'!$AN$123:$AN$174="",1,0), 0)), "")</f>
        <v/>
      </c>
      <c r="Q41" s="507" t="str">
        <f ca="1">OFFSET('Overview - Section A'!$AK$123,MATCH(P41,'Overview - Section A'!$AN$123:$AN$174,0)-1,1,IF(COUNTIF('Overview - Section A'!$AN$123:$AN$174,P41)&gt;1,1,COUNTIF('Overview - Section A'!$AN$123:$AN$174,P41)),1)</f>
        <v/>
      </c>
    </row>
    <row r="42" spans="1:17" x14ac:dyDescent="0.35">
      <c r="C42" s="507">
        <v>2013</v>
      </c>
      <c r="L42" s="456" t="str">
        <f t="array" ref="L42">IFERROR(INDEX(SectionAPopulation, MATCH(0, COUNTIF($L$1:L41, SectionAPopulation&amp;"") + IF(SectionAPopulation="",1,0), 0)), "")</f>
        <v/>
      </c>
      <c r="O42" s="507" t="str">
        <f ca="1">OFFSET('Overview - Section A'!$AK$123,MATCH(P42,'Overview - Section A'!$AN$123:$AN$174,0)-1,0,IF(COUNTIF('Overview - Section A'!$AN$123:$AN$174,P42)&gt;1,1,COUNTIF('Overview - Section A'!$AN$123:$AN$174,P42)),1)</f>
        <v/>
      </c>
      <c r="P42" s="507" t="str">
        <f t="array" ref="P42">IFERROR(INDEX('Overview - Section A'!$AN$123:$AN$174, MATCH(0, COUNTIF($P$1:P41, 'Overview - Section A'!$AN$123:$AN$174&amp;"") + IF('Overview - Section A'!$AN$123:$AN$174="",1,0), 0)), "")</f>
        <v/>
      </c>
      <c r="Q42" s="507" t="str">
        <f ca="1">OFFSET('Overview - Section A'!$AK$123,MATCH(P42,'Overview - Section A'!$AN$123:$AN$174,0)-1,1,IF(COUNTIF('Overview - Section A'!$AN$123:$AN$174,P42)&gt;1,1,COUNTIF('Overview - Section A'!$AN$123:$AN$174,P42)),1)</f>
        <v/>
      </c>
    </row>
    <row r="43" spans="1:17" x14ac:dyDescent="0.35">
      <c r="C43" s="507">
        <v>2014</v>
      </c>
      <c r="L43" s="456" t="str">
        <f t="array" ref="L43">IFERROR(INDEX(SectionAPopulation, MATCH(0, COUNTIF($L$1:L42, SectionAPopulation&amp;"") + IF(SectionAPopulation="",1,0), 0)), "")</f>
        <v/>
      </c>
      <c r="O43" s="507" t="str">
        <f ca="1">OFFSET('Overview - Section A'!$AK$123,MATCH(P43,'Overview - Section A'!$AN$123:$AN$174,0)-1,0,IF(COUNTIF('Overview - Section A'!$AN$123:$AN$174,P43)&gt;1,1,COUNTIF('Overview - Section A'!$AN$123:$AN$174,P43)),1)</f>
        <v/>
      </c>
      <c r="P43" s="507" t="str">
        <f t="array" ref="P43">IFERROR(INDEX('Overview - Section A'!$AN$123:$AN$174, MATCH(0, COUNTIF($P$1:P42, 'Overview - Section A'!$AN$123:$AN$174&amp;"") + IF('Overview - Section A'!$AN$123:$AN$174="",1,0), 0)), "")</f>
        <v/>
      </c>
      <c r="Q43" s="507" t="str">
        <f ca="1">OFFSET('Overview - Section A'!$AK$123,MATCH(P43,'Overview - Section A'!$AN$123:$AN$174,0)-1,1,IF(COUNTIF('Overview - Section A'!$AN$123:$AN$174,P43)&gt;1,1,COUNTIF('Overview - Section A'!$AN$123:$AN$174,P43)),1)</f>
        <v/>
      </c>
    </row>
    <row r="44" spans="1:17" x14ac:dyDescent="0.35">
      <c r="C44" s="507">
        <v>2015</v>
      </c>
      <c r="L44" s="456" t="str">
        <f t="array" ref="L44">IFERROR(INDEX(SectionAPopulation, MATCH(0, COUNTIF($L$1:L43, SectionAPopulation&amp;"") + IF(SectionAPopulation="",1,0), 0)), "")</f>
        <v/>
      </c>
      <c r="O44" s="507" t="str">
        <f ca="1">OFFSET('Overview - Section A'!$AK$123,MATCH(P44,'Overview - Section A'!$AN$123:$AN$174,0)-1,0,IF(COUNTIF('Overview - Section A'!$AN$123:$AN$174,P44)&gt;1,1,COUNTIF('Overview - Section A'!$AN$123:$AN$174,P44)),1)</f>
        <v/>
      </c>
      <c r="P44" s="507" t="str">
        <f t="array" ref="P44">IFERROR(INDEX('Overview - Section A'!$AN$123:$AN$174, MATCH(0, COUNTIF($P$1:P43, 'Overview - Section A'!$AN$123:$AN$174&amp;"") + IF('Overview - Section A'!$AN$123:$AN$174="",1,0), 0)), "")</f>
        <v/>
      </c>
      <c r="Q44" s="507" t="str">
        <f ca="1">OFFSET('Overview - Section A'!$AK$123,MATCH(P44,'Overview - Section A'!$AN$123:$AN$174,0)-1,1,IF(COUNTIF('Overview - Section A'!$AN$123:$AN$174,P44)&gt;1,1,COUNTIF('Overview - Section A'!$AN$123:$AN$174,P44)),1)</f>
        <v/>
      </c>
    </row>
    <row r="45" spans="1:17" x14ac:dyDescent="0.35">
      <c r="C45" s="507">
        <v>2016</v>
      </c>
      <c r="L45" s="456" t="str">
        <f t="array" ref="L45">IFERROR(INDEX(SectionAPopulation, MATCH(0, COUNTIF($L$1:L44, SectionAPopulation&amp;"") + IF(SectionAPopulation="",1,0), 0)), "")</f>
        <v/>
      </c>
      <c r="O45" s="507" t="str">
        <f ca="1">OFFSET('Overview - Section A'!$AK$123,MATCH(P45,'Overview - Section A'!$AN$123:$AN$174,0)-1,0,IF(COUNTIF('Overview - Section A'!$AN$123:$AN$174,P45)&gt;1,1,COUNTIF('Overview - Section A'!$AN$123:$AN$174,P45)),1)</f>
        <v/>
      </c>
      <c r="P45" s="507" t="str">
        <f t="array" ref="P45">IFERROR(INDEX('Overview - Section A'!$AN$123:$AN$174, MATCH(0, COUNTIF($P$1:P44, 'Overview - Section A'!$AN$123:$AN$174&amp;"") + IF('Overview - Section A'!$AN$123:$AN$174="",1,0), 0)), "")</f>
        <v/>
      </c>
      <c r="Q45" s="507" t="str">
        <f ca="1">OFFSET('Overview - Section A'!$AK$123,MATCH(P45,'Overview - Section A'!$AN$123:$AN$174,0)-1,1,IF(COUNTIF('Overview - Section A'!$AN$123:$AN$174,P45)&gt;1,1,COUNTIF('Overview - Section A'!$AN$123:$AN$174,P45)),1)</f>
        <v/>
      </c>
    </row>
    <row r="46" spans="1:17" x14ac:dyDescent="0.35">
      <c r="C46" s="507">
        <v>2017</v>
      </c>
      <c r="L46" s="456" t="str">
        <f t="array" ref="L46">IFERROR(INDEX(SectionAPopulation, MATCH(0, COUNTIF($L$1:L45, SectionAPopulation&amp;"") + IF(SectionAPopulation="",1,0), 0)), "")</f>
        <v/>
      </c>
      <c r="O46" s="507" t="str">
        <f ca="1">OFFSET('Overview - Section A'!$AK$123,MATCH(P46,'Overview - Section A'!$AN$123:$AN$174,0)-1,0,IF(COUNTIF('Overview - Section A'!$AN$123:$AN$174,P46)&gt;1,1,COUNTIF('Overview - Section A'!$AN$123:$AN$174,P46)),1)</f>
        <v/>
      </c>
      <c r="P46" s="507" t="str">
        <f t="array" ref="P46">IFERROR(INDEX('Overview - Section A'!$AN$123:$AN$174, MATCH(0, COUNTIF($P$1:P45, 'Overview - Section A'!$AN$123:$AN$174&amp;"") + IF('Overview - Section A'!$AN$123:$AN$174="",1,0), 0)), "")</f>
        <v/>
      </c>
      <c r="Q46" s="507" t="str">
        <f ca="1">OFFSET('Overview - Section A'!$AK$123,MATCH(P46,'Overview - Section A'!$AN$123:$AN$174,0)-1,1,IF(COUNTIF('Overview - Section A'!$AN$123:$AN$174,P46)&gt;1,1,COUNTIF('Overview - Section A'!$AN$123:$AN$174,P46)),1)</f>
        <v/>
      </c>
    </row>
    <row r="47" spans="1:17" x14ac:dyDescent="0.35">
      <c r="C47" s="507">
        <v>2018</v>
      </c>
      <c r="L47" s="456" t="str">
        <f t="array" ref="L47">IFERROR(INDEX(SectionAPopulation, MATCH(0, COUNTIF($L$1:L46, SectionAPopulation&amp;"") + IF(SectionAPopulation="",1,0), 0)), "")</f>
        <v/>
      </c>
      <c r="O47" s="507" t="str">
        <f ca="1">OFFSET('Overview - Section A'!$AK$123,MATCH(P47,'Overview - Section A'!$AN$123:$AN$174,0)-1,0,IF(COUNTIF('Overview - Section A'!$AN$123:$AN$174,P47)&gt;1,1,COUNTIF('Overview - Section A'!$AN$123:$AN$174,P47)),1)</f>
        <v/>
      </c>
      <c r="P47" s="507" t="str">
        <f t="array" ref="P47">IFERROR(INDEX('Overview - Section A'!$AN$123:$AN$174, MATCH(0, COUNTIF($P$1:P46, 'Overview - Section A'!$AN$123:$AN$174&amp;"") + IF('Overview - Section A'!$AN$123:$AN$174="",1,0), 0)), "")</f>
        <v/>
      </c>
      <c r="Q47" s="507" t="str">
        <f ca="1">OFFSET('Overview - Section A'!$AK$123,MATCH(P47,'Overview - Section A'!$AN$123:$AN$174,0)-1,1,IF(COUNTIF('Overview - Section A'!$AN$123:$AN$174,P47)&gt;1,1,COUNTIF('Overview - Section A'!$AN$123:$AN$174,P47)),1)</f>
        <v/>
      </c>
    </row>
    <row r="48" spans="1:17" x14ac:dyDescent="0.35">
      <c r="C48" s="507">
        <v>2019</v>
      </c>
      <c r="L48" s="456" t="str">
        <f t="array" ref="L48">IFERROR(INDEX(SectionAPopulation, MATCH(0, COUNTIF($L$1:L47, SectionAPopulation&amp;"") + IF(SectionAPopulation="",1,0), 0)), "")</f>
        <v/>
      </c>
      <c r="O48" s="507" t="str">
        <f ca="1">OFFSET('Overview - Section A'!$AK$123,MATCH(P48,'Overview - Section A'!$AN$123:$AN$174,0)-1,0,IF(COUNTIF('Overview - Section A'!$AN$123:$AN$174,P48)&gt;1,1,COUNTIF('Overview - Section A'!$AN$123:$AN$174,P48)),1)</f>
        <v/>
      </c>
      <c r="P48" s="507" t="str">
        <f t="array" ref="P48">IFERROR(INDEX('Overview - Section A'!$AN$123:$AN$174, MATCH(0, COUNTIF($P$1:P47, 'Overview - Section A'!$AN$123:$AN$174&amp;"") + IF('Overview - Section A'!$AN$123:$AN$174="",1,0), 0)), "")</f>
        <v/>
      </c>
      <c r="Q48" s="507" t="str">
        <f ca="1">OFFSET('Overview - Section A'!$AK$123,MATCH(P48,'Overview - Section A'!$AN$123:$AN$174,0)-1,1,IF(COUNTIF('Overview - Section A'!$AN$123:$AN$174,P48)&gt;1,1,COUNTIF('Overview - Section A'!$AN$123:$AN$174,P48)),1)</f>
        <v/>
      </c>
    </row>
    <row r="49" spans="3:17" x14ac:dyDescent="0.35">
      <c r="C49" s="507">
        <v>2020</v>
      </c>
      <c r="L49" s="456" t="str">
        <f t="array" ref="L49">IFERROR(INDEX(SectionAPopulation, MATCH(0, COUNTIF($L$1:L48, SectionAPopulation&amp;"") + IF(SectionAPopulation="",1,0), 0)), "")</f>
        <v/>
      </c>
      <c r="O49" s="507" t="str">
        <f ca="1">OFFSET('Overview - Section A'!$AK$123,MATCH(P49,'Overview - Section A'!$AN$123:$AN$174,0)-1,0,IF(COUNTIF('Overview - Section A'!$AN$123:$AN$174,P49)&gt;1,1,COUNTIF('Overview - Section A'!$AN$123:$AN$174,P49)),1)</f>
        <v/>
      </c>
      <c r="P49" s="507" t="str">
        <f t="array" ref="P49">IFERROR(INDEX('Overview - Section A'!$AN$123:$AN$174, MATCH(0, COUNTIF($P$1:P48, 'Overview - Section A'!$AN$123:$AN$174&amp;"") + IF('Overview - Section A'!$AN$123:$AN$174="",1,0), 0)), "")</f>
        <v/>
      </c>
      <c r="Q49" s="507" t="str">
        <f ca="1">OFFSET('Overview - Section A'!$AK$123,MATCH(P49,'Overview - Section A'!$AN$123:$AN$174,0)-1,1,IF(COUNTIF('Overview - Section A'!$AN$123:$AN$174,P49)&gt;1,1,COUNTIF('Overview - Section A'!$AN$123:$AN$174,P49)),1)</f>
        <v/>
      </c>
    </row>
    <row r="50" spans="3:17" x14ac:dyDescent="0.35">
      <c r="C50" s="507">
        <v>2021</v>
      </c>
      <c r="O50" s="507" t="str">
        <f ca="1">OFFSET('Overview - Section A'!$AK$123,MATCH(P50,'Overview - Section A'!$AN$123:$AN$174,0)-1,0,IF(COUNTIF('Overview - Section A'!$AN$123:$AN$174,P50)&gt;1,1,COUNTIF('Overview - Section A'!$AN$123:$AN$174,P50)),1)</f>
        <v/>
      </c>
      <c r="P50" s="507" t="str">
        <f t="array" ref="P50">IFERROR(INDEX('Overview - Section A'!$AN$123:$AN$174, MATCH(0, COUNTIF($P$1:P49, 'Overview - Section A'!$AN$123:$AN$174&amp;"") + IF('Overview - Section A'!$AN$123:$AN$174="",1,0), 0)), "")</f>
        <v/>
      </c>
      <c r="Q50" s="507" t="str">
        <f ca="1">OFFSET('Overview - Section A'!$AK$123,MATCH(P50,'Overview - Section A'!$AN$123:$AN$174,0)-1,1,IF(COUNTIF('Overview - Section A'!$AN$123:$AN$174,P50)&gt;1,1,COUNTIF('Overview - Section A'!$AN$123:$AN$174,P50)),1)</f>
        <v/>
      </c>
    </row>
    <row r="51" spans="3:17" x14ac:dyDescent="0.35">
      <c r="C51" s="507">
        <v>2022</v>
      </c>
    </row>
    <row r="52" spans="3:17" x14ac:dyDescent="0.35">
      <c r="C52" s="507">
        <v>2023</v>
      </c>
    </row>
    <row r="53" spans="3:17" x14ac:dyDescent="0.35">
      <c r="C53" s="507">
        <v>2024</v>
      </c>
    </row>
    <row r="54" spans="3:17" x14ac:dyDescent="0.35">
      <c r="C54" s="507">
        <v>2025</v>
      </c>
    </row>
    <row r="55" spans="3:17" x14ac:dyDescent="0.35">
      <c r="C55" s="507"/>
    </row>
    <row r="56" spans="3:17" x14ac:dyDescent="0.35">
      <c r="C56" s="456"/>
    </row>
    <row r="57" spans="3:17" x14ac:dyDescent="0.35">
      <c r="C57" s="456"/>
    </row>
    <row r="58" spans="3:17" x14ac:dyDescent="0.35">
      <c r="C58" s="456"/>
    </row>
    <row r="59" spans="3:17" x14ac:dyDescent="0.35">
      <c r="C59" s="456"/>
    </row>
    <row r="60" spans="3:17" x14ac:dyDescent="0.35">
      <c r="C60" s="456"/>
    </row>
    <row r="61" spans="3:17" x14ac:dyDescent="0.35">
      <c r="C61" s="456"/>
    </row>
    <row r="62" spans="3:17" x14ac:dyDescent="0.35">
      <c r="C62" s="456"/>
    </row>
    <row r="63" spans="3:17" x14ac:dyDescent="0.35">
      <c r="C63" s="456"/>
    </row>
    <row r="64" spans="3:17" x14ac:dyDescent="0.35">
      <c r="C64" s="456"/>
    </row>
    <row r="65" spans="3:3" x14ac:dyDescent="0.35">
      <c r="C65" s="456"/>
    </row>
    <row r="66" spans="3:3" x14ac:dyDescent="0.35">
      <c r="C66" s="456"/>
    </row>
    <row r="67" spans="3:3" x14ac:dyDescent="0.35">
      <c r="C67" s="456"/>
    </row>
    <row r="68" spans="3:3" x14ac:dyDescent="0.35">
      <c r="C68" s="456"/>
    </row>
    <row r="69" spans="3:3" x14ac:dyDescent="0.35">
      <c r="C69" s="456"/>
    </row>
    <row r="70" spans="3:3" x14ac:dyDescent="0.35">
      <c r="C70" s="456"/>
    </row>
    <row r="71" spans="3:3" x14ac:dyDescent="0.35">
      <c r="C71" s="456"/>
    </row>
    <row r="72" spans="3:3" x14ac:dyDescent="0.35">
      <c r="C72" s="456"/>
    </row>
    <row r="73" spans="3:3" x14ac:dyDescent="0.35">
      <c r="C73" s="456"/>
    </row>
    <row r="74" spans="3:3" x14ac:dyDescent="0.35">
      <c r="C74" s="45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616"/>
  <sheetViews>
    <sheetView topLeftCell="G1" workbookViewId="0">
      <selection activeCell="T2" sqref="T2"/>
    </sheetView>
  </sheetViews>
  <sheetFormatPr defaultRowHeight="15.5" x14ac:dyDescent="0.35"/>
  <cols>
    <col min="2" max="2" width="17.25" customWidth="1"/>
    <col min="4" max="5" width="14.25" customWidth="1"/>
    <col min="6" max="6" width="20.58203125" customWidth="1"/>
    <col min="7" max="7" width="13.25" customWidth="1"/>
    <col min="8" max="8" width="15.25" customWidth="1"/>
    <col min="9" max="9" width="17.5" customWidth="1"/>
    <col min="10" max="10" width="21.75" customWidth="1"/>
    <col min="12" max="12" width="11.75" customWidth="1"/>
    <col min="13" max="13" width="14.25" customWidth="1"/>
    <col min="14" max="14" width="12.08203125" customWidth="1"/>
  </cols>
  <sheetData>
    <row r="1" spans="1:21" ht="54" customHeight="1" x14ac:dyDescent="0.35">
      <c r="A1" s="371" t="s">
        <v>323</v>
      </c>
      <c r="B1" t="s">
        <v>6</v>
      </c>
      <c r="C1" t="s">
        <v>319</v>
      </c>
      <c r="D1" t="s">
        <v>320</v>
      </c>
      <c r="E1" t="s">
        <v>321</v>
      </c>
      <c r="F1" t="s">
        <v>322</v>
      </c>
      <c r="H1" t="s">
        <v>7</v>
      </c>
      <c r="I1" s="244" t="s">
        <v>8</v>
      </c>
      <c r="J1" s="244" t="s">
        <v>27</v>
      </c>
      <c r="K1" s="244" t="s">
        <v>138</v>
      </c>
      <c r="L1" s="245" t="s">
        <v>324</v>
      </c>
      <c r="M1" s="245" t="s">
        <v>325</v>
      </c>
      <c r="N1" s="371" t="s">
        <v>195</v>
      </c>
      <c r="P1" t="s">
        <v>61</v>
      </c>
      <c r="Q1" t="s">
        <v>61</v>
      </c>
      <c r="R1" s="371" t="s">
        <v>344</v>
      </c>
      <c r="T1" s="371" t="s">
        <v>59</v>
      </c>
    </row>
    <row r="2" spans="1:21" hidden="1" x14ac:dyDescent="0.35">
      <c r="A2">
        <f ca="1">IF(COUNTA(N:N)&gt;R2,0,(COUNTA('Impact Indicators - Section B'!AR:AR)-2)*5)</f>
        <v>75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IF(ROW()&lt;$R$2,"",F2&amp;"|"&amp;CHOOSE(C2,'Impact Indicators - Section B'!$S$6,'Impact Indicators - Section B'!$W$6,'Impact Indicators - Section B'!$AA$6,'Impact Indicators - Section B'!$AE$6,'Impact Indicators - Section B'!$AI$6))</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248"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IFERROR(VLOOKUP(D2,'Impact Indicators - Section B'!$R$1:$W$769,6,0),"")</f>
        <v/>
      </c>
      <c r="M2" t="e">
        <f ca="1">INDIRECT("'Impact Indicators - Section B'!AR"&amp;E2)</f>
        <v>#REF!</v>
      </c>
      <c r="N2" t="str">
        <f ca="1">IFERROR(CHOOSE(C2,'Impact Indicators - Section B'!$S$6,'Impact Indicators - Section B'!$W$6,'Impact Indicators - Section B'!$AA$6,'Impact Indicators - Section B'!$AE$6,'Impact Indicators - Section B'!$AI$6),"")</f>
        <v/>
      </c>
      <c r="P2" t="str">
        <f>L2</f>
        <v/>
      </c>
      <c r="Q2" t="e">
        <f ca="1">M2</f>
        <v>#REF!</v>
      </c>
      <c r="R2" s="262">
        <f>COUNTA('Impact Indicators - Section B'!A28:A1105)+2</f>
        <v>93</v>
      </c>
      <c r="T2" t="b">
        <v>1</v>
      </c>
      <c r="U2">
        <f ca="1">IF(ROW()&gt;$A$2,"",IF(ISNUMBER(OFFSET(INDIRECT(ADDRESS(ROW(), COLUMN())),-1,0)),IF(OFFSET(INDIRECT(ADDRESS(ROW(), COLUMN())),-1,0)&lt;5,OFFSET(INDIRECT(ADDRESS(ROW(), COLUMN())),-1,0)+1,1),1))</f>
        <v>1</v>
      </c>
    </row>
    <row r="3" spans="1:21" x14ac:dyDescent="0.35">
      <c r="G3" s="371"/>
      <c r="H3" s="371"/>
      <c r="I3" s="371"/>
      <c r="J3" s="248"/>
      <c r="L3" s="371"/>
      <c r="M3" s="371"/>
      <c r="N3" s="371"/>
      <c r="O3" s="371"/>
    </row>
    <row r="4" spans="1:21" x14ac:dyDescent="0.35">
      <c r="J4" s="248"/>
    </row>
    <row r="5" spans="1:21" x14ac:dyDescent="0.35">
      <c r="J5" s="248"/>
    </row>
    <row r="6" spans="1:21" x14ac:dyDescent="0.35">
      <c r="J6" s="248"/>
    </row>
    <row r="7" spans="1:21" x14ac:dyDescent="0.35">
      <c r="J7" s="248"/>
    </row>
    <row r="8" spans="1:21" x14ac:dyDescent="0.35">
      <c r="J8" s="248"/>
    </row>
    <row r="9" spans="1:21" x14ac:dyDescent="0.35">
      <c r="J9" s="248"/>
    </row>
    <row r="10" spans="1:21" x14ac:dyDescent="0.35">
      <c r="J10" s="248"/>
    </row>
    <row r="11" spans="1:21" x14ac:dyDescent="0.35">
      <c r="J11" s="248"/>
    </row>
    <row r="12" spans="1:21" x14ac:dyDescent="0.35">
      <c r="J12" s="248"/>
    </row>
    <row r="13" spans="1:21" x14ac:dyDescent="0.35">
      <c r="J13" s="248"/>
    </row>
    <row r="14" spans="1:21" x14ac:dyDescent="0.35">
      <c r="J14" s="248"/>
    </row>
    <row r="15" spans="1:21" x14ac:dyDescent="0.35">
      <c r="J15" s="248"/>
    </row>
    <row r="16" spans="1:21" x14ac:dyDescent="0.35">
      <c r="J16" s="248"/>
    </row>
    <row r="17" spans="10:10" x14ac:dyDescent="0.35">
      <c r="J17" s="248"/>
    </row>
    <row r="18" spans="10:10" x14ac:dyDescent="0.35">
      <c r="J18" s="248"/>
    </row>
    <row r="19" spans="10:10" x14ac:dyDescent="0.35">
      <c r="J19" s="248"/>
    </row>
    <row r="20" spans="10:10" x14ac:dyDescent="0.35">
      <c r="J20" s="248"/>
    </row>
    <row r="21" spans="10:10" x14ac:dyDescent="0.35">
      <c r="J21" s="248"/>
    </row>
    <row r="22" spans="10:10" x14ac:dyDescent="0.35">
      <c r="J22" s="248"/>
    </row>
    <row r="23" spans="10:10" x14ac:dyDescent="0.35">
      <c r="J23" s="248"/>
    </row>
    <row r="24" spans="10:10" x14ac:dyDescent="0.35">
      <c r="J24" s="248"/>
    </row>
    <row r="25" spans="10:10" x14ac:dyDescent="0.35">
      <c r="J25" s="248"/>
    </row>
    <row r="26" spans="10:10" x14ac:dyDescent="0.35">
      <c r="J26" s="248"/>
    </row>
    <row r="27" spans="10:10" x14ac:dyDescent="0.35">
      <c r="J27" s="248"/>
    </row>
    <row r="28" spans="10:10" x14ac:dyDescent="0.35">
      <c r="J28" s="248"/>
    </row>
    <row r="29" spans="10:10" x14ac:dyDescent="0.35">
      <c r="J29" s="248"/>
    </row>
    <row r="30" spans="10:10" x14ac:dyDescent="0.35">
      <c r="J30" s="248"/>
    </row>
    <row r="31" spans="10:10" x14ac:dyDescent="0.35">
      <c r="J31" s="248"/>
    </row>
    <row r="32" spans="10:10" x14ac:dyDescent="0.35">
      <c r="J32" s="248"/>
    </row>
    <row r="33" spans="10:10" x14ac:dyDescent="0.35">
      <c r="J33" s="248"/>
    </row>
    <row r="34" spans="10:10" x14ac:dyDescent="0.35">
      <c r="J34" s="248"/>
    </row>
    <row r="35" spans="10:10" x14ac:dyDescent="0.35">
      <c r="J35" s="248"/>
    </row>
    <row r="36" spans="10:10" x14ac:dyDescent="0.35">
      <c r="J36" s="248"/>
    </row>
    <row r="37" spans="10:10" x14ac:dyDescent="0.35">
      <c r="J37" s="248"/>
    </row>
    <row r="38" spans="10:10" x14ac:dyDescent="0.35">
      <c r="J38" s="248"/>
    </row>
    <row r="39" spans="10:10" x14ac:dyDescent="0.35">
      <c r="J39" s="248"/>
    </row>
    <row r="40" spans="10:10" x14ac:dyDescent="0.35">
      <c r="J40" s="248"/>
    </row>
    <row r="41" spans="10:10" x14ac:dyDescent="0.35">
      <c r="J41" s="248"/>
    </row>
    <row r="42" spans="10:10" x14ac:dyDescent="0.35">
      <c r="J42" s="248"/>
    </row>
    <row r="43" spans="10:10" x14ac:dyDescent="0.35">
      <c r="J43" s="248"/>
    </row>
    <row r="44" spans="10:10" x14ac:dyDescent="0.35">
      <c r="J44" s="248"/>
    </row>
    <row r="45" spans="10:10" x14ac:dyDescent="0.35">
      <c r="J45" s="248"/>
    </row>
    <row r="46" spans="10:10" x14ac:dyDescent="0.35">
      <c r="J46" s="248"/>
    </row>
    <row r="47" spans="10:10" x14ac:dyDescent="0.35">
      <c r="J47" s="248"/>
    </row>
    <row r="48" spans="10:10" x14ac:dyDescent="0.35">
      <c r="J48" s="248"/>
    </row>
    <row r="49" spans="10:10" x14ac:dyDescent="0.35">
      <c r="J49" s="248"/>
    </row>
    <row r="50" spans="10:10" x14ac:dyDescent="0.35">
      <c r="J50" s="248"/>
    </row>
    <row r="51" spans="10:10" x14ac:dyDescent="0.35">
      <c r="J51" s="248"/>
    </row>
    <row r="52" spans="10:10" x14ac:dyDescent="0.35">
      <c r="J52" s="248"/>
    </row>
    <row r="53" spans="10:10" x14ac:dyDescent="0.35">
      <c r="J53" s="248"/>
    </row>
    <row r="54" spans="10:10" x14ac:dyDescent="0.35">
      <c r="J54" s="248"/>
    </row>
    <row r="55" spans="10:10" x14ac:dyDescent="0.35">
      <c r="J55" s="248"/>
    </row>
    <row r="56" spans="10:10" x14ac:dyDescent="0.35">
      <c r="J56" s="248"/>
    </row>
    <row r="57" spans="10:10" x14ac:dyDescent="0.35">
      <c r="J57" s="248"/>
    </row>
    <row r="58" spans="10:10" x14ac:dyDescent="0.35">
      <c r="J58" s="248"/>
    </row>
    <row r="59" spans="10:10" x14ac:dyDescent="0.35">
      <c r="J59" s="248"/>
    </row>
    <row r="60" spans="10:10" x14ac:dyDescent="0.35">
      <c r="J60" s="248"/>
    </row>
    <row r="61" spans="10:10" x14ac:dyDescent="0.35">
      <c r="J61" s="248"/>
    </row>
    <row r="62" spans="10:10" x14ac:dyDescent="0.35">
      <c r="J62" s="248"/>
    </row>
    <row r="63" spans="10:10" x14ac:dyDescent="0.35">
      <c r="J63" s="248"/>
    </row>
    <row r="64" spans="10:10" x14ac:dyDescent="0.35">
      <c r="J64" s="248"/>
    </row>
    <row r="65" spans="10:10" x14ac:dyDescent="0.35">
      <c r="J65" s="248"/>
    </row>
    <row r="66" spans="10:10" x14ac:dyDescent="0.35">
      <c r="J66" s="248"/>
    </row>
    <row r="67" spans="10:10" x14ac:dyDescent="0.35">
      <c r="J67" s="248"/>
    </row>
    <row r="68" spans="10:10" x14ac:dyDescent="0.35">
      <c r="J68" s="248"/>
    </row>
    <row r="69" spans="10:10" x14ac:dyDescent="0.35">
      <c r="J69" s="248"/>
    </row>
    <row r="70" spans="10:10" x14ac:dyDescent="0.35">
      <c r="J70" s="248"/>
    </row>
    <row r="71" spans="10:10" x14ac:dyDescent="0.35">
      <c r="J71" s="248"/>
    </row>
    <row r="72" spans="10:10" x14ac:dyDescent="0.35">
      <c r="J72" s="248"/>
    </row>
    <row r="73" spans="10:10" x14ac:dyDescent="0.35">
      <c r="J73" s="248"/>
    </row>
    <row r="74" spans="10:10" x14ac:dyDescent="0.35">
      <c r="J74" s="248"/>
    </row>
    <row r="75" spans="10:10" x14ac:dyDescent="0.35">
      <c r="J75" s="248"/>
    </row>
    <row r="76" spans="10:10" x14ac:dyDescent="0.35">
      <c r="J76" s="248"/>
    </row>
    <row r="77" spans="10:10" x14ac:dyDescent="0.35">
      <c r="J77" s="248"/>
    </row>
    <row r="78" spans="10:10" x14ac:dyDescent="0.35">
      <c r="J78" s="248"/>
    </row>
    <row r="79" spans="10:10" x14ac:dyDescent="0.35">
      <c r="J79" s="248"/>
    </row>
    <row r="80" spans="10:10" x14ac:dyDescent="0.35">
      <c r="J80" s="248"/>
    </row>
    <row r="81" spans="10:10" x14ac:dyDescent="0.35">
      <c r="J81" s="248"/>
    </row>
    <row r="82" spans="10:10" x14ac:dyDescent="0.35">
      <c r="J82" s="248"/>
    </row>
    <row r="83" spans="10:10" x14ac:dyDescent="0.35">
      <c r="J83" s="248"/>
    </row>
    <row r="84" spans="10:10" x14ac:dyDescent="0.35">
      <c r="J84" s="248"/>
    </row>
    <row r="85" spans="10:10" x14ac:dyDescent="0.35">
      <c r="J85" s="248"/>
    </row>
    <row r="86" spans="10:10" x14ac:dyDescent="0.35">
      <c r="J86" s="248"/>
    </row>
    <row r="87" spans="10:10" x14ac:dyDescent="0.35">
      <c r="J87" s="248"/>
    </row>
    <row r="88" spans="10:10" x14ac:dyDescent="0.35">
      <c r="J88" s="248"/>
    </row>
    <row r="89" spans="10:10" x14ac:dyDescent="0.35">
      <c r="J89" s="248"/>
    </row>
    <row r="90" spans="10:10" x14ac:dyDescent="0.35">
      <c r="J90" s="248"/>
    </row>
    <row r="91" spans="10:10" x14ac:dyDescent="0.35">
      <c r="J91" s="248"/>
    </row>
    <row r="92" spans="10:10" x14ac:dyDescent="0.35">
      <c r="J92" s="248"/>
    </row>
    <row r="93" spans="10:10" x14ac:dyDescent="0.35">
      <c r="J93" s="248"/>
    </row>
    <row r="94" spans="10:10" x14ac:dyDescent="0.35">
      <c r="J94" s="248"/>
    </row>
    <row r="95" spans="10:10" x14ac:dyDescent="0.35">
      <c r="J95" s="248"/>
    </row>
    <row r="96" spans="10:10" x14ac:dyDescent="0.35">
      <c r="J96" s="248"/>
    </row>
    <row r="97" spans="10:10" x14ac:dyDescent="0.35">
      <c r="J97" s="248"/>
    </row>
    <row r="98" spans="10:10" x14ac:dyDescent="0.35">
      <c r="J98" s="248"/>
    </row>
    <row r="99" spans="10:10" x14ac:dyDescent="0.35">
      <c r="J99" s="248"/>
    </row>
    <row r="100" spans="10:10" x14ac:dyDescent="0.35">
      <c r="J100" s="248"/>
    </row>
    <row r="101" spans="10:10" x14ac:dyDescent="0.35">
      <c r="J101" s="248"/>
    </row>
    <row r="102" spans="10:10" x14ac:dyDescent="0.35">
      <c r="J102" s="248"/>
    </row>
    <row r="103" spans="10:10" x14ac:dyDescent="0.35">
      <c r="J103" s="248"/>
    </row>
    <row r="104" spans="10:10" x14ac:dyDescent="0.35">
      <c r="J104" s="248"/>
    </row>
    <row r="105" spans="10:10" x14ac:dyDescent="0.35">
      <c r="J105" s="248"/>
    </row>
    <row r="106" spans="10:10" x14ac:dyDescent="0.35">
      <c r="J106" s="248"/>
    </row>
    <row r="107" spans="10:10" x14ac:dyDescent="0.35">
      <c r="J107" s="248"/>
    </row>
    <row r="108" spans="10:10" x14ac:dyDescent="0.35">
      <c r="J108" s="248"/>
    </row>
    <row r="109" spans="10:10" x14ac:dyDescent="0.35">
      <c r="J109" s="248"/>
    </row>
    <row r="110" spans="10:10" x14ac:dyDescent="0.35">
      <c r="J110" s="248"/>
    </row>
    <row r="111" spans="10:10" x14ac:dyDescent="0.35">
      <c r="J111" s="248"/>
    </row>
    <row r="112" spans="10:10" x14ac:dyDescent="0.35">
      <c r="J112" s="248"/>
    </row>
    <row r="113" spans="10:10" x14ac:dyDescent="0.35">
      <c r="J113" s="248"/>
    </row>
    <row r="114" spans="10:10" x14ac:dyDescent="0.35">
      <c r="J114" s="248"/>
    </row>
    <row r="115" spans="10:10" x14ac:dyDescent="0.35">
      <c r="J115" s="248"/>
    </row>
    <row r="116" spans="10:10" x14ac:dyDescent="0.35">
      <c r="J116" s="248"/>
    </row>
    <row r="117" spans="10:10" x14ac:dyDescent="0.35">
      <c r="J117" s="248"/>
    </row>
    <row r="118" spans="10:10" x14ac:dyDescent="0.35">
      <c r="J118" s="248"/>
    </row>
    <row r="119" spans="10:10" x14ac:dyDescent="0.35">
      <c r="J119" s="248"/>
    </row>
    <row r="120" spans="10:10" x14ac:dyDescent="0.35">
      <c r="J120" s="248"/>
    </row>
    <row r="121" spans="10:10" x14ac:dyDescent="0.35">
      <c r="J121" s="248"/>
    </row>
    <row r="122" spans="10:10" x14ac:dyDescent="0.35">
      <c r="J122" s="248"/>
    </row>
    <row r="123" spans="10:10" x14ac:dyDescent="0.35">
      <c r="J123" s="248"/>
    </row>
    <row r="124" spans="10:10" x14ac:dyDescent="0.35">
      <c r="J124" s="248"/>
    </row>
    <row r="125" spans="10:10" x14ac:dyDescent="0.35">
      <c r="J125" s="248"/>
    </row>
    <row r="126" spans="10:10" x14ac:dyDescent="0.35">
      <c r="J126" s="248"/>
    </row>
    <row r="127" spans="10:10" x14ac:dyDescent="0.35">
      <c r="J127" s="248"/>
    </row>
    <row r="128" spans="10:10" x14ac:dyDescent="0.35">
      <c r="J128" s="248"/>
    </row>
    <row r="129" spans="10:10" x14ac:dyDescent="0.35">
      <c r="J129" s="248"/>
    </row>
    <row r="130" spans="10:10" x14ac:dyDescent="0.35">
      <c r="J130" s="248"/>
    </row>
    <row r="131" spans="10:10" x14ac:dyDescent="0.35">
      <c r="J131" s="248"/>
    </row>
    <row r="132" spans="10:10" x14ac:dyDescent="0.35">
      <c r="J132" s="248"/>
    </row>
    <row r="133" spans="10:10" x14ac:dyDescent="0.35">
      <c r="J133" s="248"/>
    </row>
    <row r="134" spans="10:10" x14ac:dyDescent="0.35">
      <c r="J134" s="248"/>
    </row>
    <row r="135" spans="10:10" x14ac:dyDescent="0.35">
      <c r="J135" s="248"/>
    </row>
    <row r="136" spans="10:10" x14ac:dyDescent="0.35">
      <c r="J136" s="248"/>
    </row>
    <row r="137" spans="10:10" x14ac:dyDescent="0.35">
      <c r="J137" s="248"/>
    </row>
    <row r="138" spans="10:10" x14ac:dyDescent="0.35">
      <c r="J138" s="248"/>
    </row>
    <row r="139" spans="10:10" x14ac:dyDescent="0.35">
      <c r="J139" s="248"/>
    </row>
    <row r="140" spans="10:10" x14ac:dyDescent="0.35">
      <c r="J140" s="248"/>
    </row>
    <row r="141" spans="10:10" x14ac:dyDescent="0.35">
      <c r="J141" s="248"/>
    </row>
    <row r="142" spans="10:10" x14ac:dyDescent="0.35">
      <c r="J142" s="248"/>
    </row>
    <row r="143" spans="10:10" x14ac:dyDescent="0.35">
      <c r="J143" s="248"/>
    </row>
    <row r="144" spans="10:10" x14ac:dyDescent="0.35">
      <c r="J144" s="248"/>
    </row>
    <row r="145" spans="10:10" x14ac:dyDescent="0.35">
      <c r="J145" s="248"/>
    </row>
    <row r="146" spans="10:10" x14ac:dyDescent="0.35">
      <c r="J146" s="248"/>
    </row>
    <row r="147" spans="10:10" x14ac:dyDescent="0.35">
      <c r="J147" s="248"/>
    </row>
    <row r="148" spans="10:10" x14ac:dyDescent="0.35">
      <c r="J148" s="248"/>
    </row>
    <row r="149" spans="10:10" x14ac:dyDescent="0.35">
      <c r="J149" s="248"/>
    </row>
    <row r="150" spans="10:10" x14ac:dyDescent="0.35">
      <c r="J150" s="248"/>
    </row>
    <row r="151" spans="10:10" x14ac:dyDescent="0.35">
      <c r="J151" s="248"/>
    </row>
    <row r="152" spans="10:10" x14ac:dyDescent="0.35">
      <c r="J152" s="248"/>
    </row>
    <row r="153" spans="10:10" x14ac:dyDescent="0.35">
      <c r="J153" s="248"/>
    </row>
    <row r="154" spans="10:10" x14ac:dyDescent="0.35">
      <c r="J154" s="248"/>
    </row>
    <row r="155" spans="10:10" x14ac:dyDescent="0.35">
      <c r="J155" s="248"/>
    </row>
    <row r="156" spans="10:10" x14ac:dyDescent="0.35">
      <c r="J156" s="248"/>
    </row>
    <row r="157" spans="10:10" x14ac:dyDescent="0.35">
      <c r="J157" s="248"/>
    </row>
    <row r="158" spans="10:10" x14ac:dyDescent="0.35">
      <c r="J158" s="248"/>
    </row>
    <row r="159" spans="10:10" x14ac:dyDescent="0.35">
      <c r="J159" s="248"/>
    </row>
    <row r="160" spans="10:10" x14ac:dyDescent="0.35">
      <c r="J160" s="248"/>
    </row>
    <row r="161" spans="10:10" x14ac:dyDescent="0.35">
      <c r="J161" s="248"/>
    </row>
    <row r="162" spans="10:10" x14ac:dyDescent="0.35">
      <c r="J162" s="248"/>
    </row>
    <row r="163" spans="10:10" x14ac:dyDescent="0.35">
      <c r="J163" s="248"/>
    </row>
    <row r="164" spans="10:10" x14ac:dyDescent="0.35">
      <c r="J164" s="248"/>
    </row>
    <row r="165" spans="10:10" x14ac:dyDescent="0.35">
      <c r="J165" s="248"/>
    </row>
    <row r="166" spans="10:10" x14ac:dyDescent="0.35">
      <c r="J166" s="248"/>
    </row>
    <row r="167" spans="10:10" x14ac:dyDescent="0.35">
      <c r="J167" s="248"/>
    </row>
    <row r="168" spans="10:10" x14ac:dyDescent="0.35">
      <c r="J168" s="248"/>
    </row>
    <row r="169" spans="10:10" x14ac:dyDescent="0.35">
      <c r="J169" s="248"/>
    </row>
    <row r="170" spans="10:10" x14ac:dyDescent="0.35">
      <c r="J170" s="248"/>
    </row>
    <row r="171" spans="10:10" x14ac:dyDescent="0.35">
      <c r="J171" s="248"/>
    </row>
    <row r="172" spans="10:10" x14ac:dyDescent="0.35">
      <c r="J172" s="248"/>
    </row>
    <row r="173" spans="10:10" x14ac:dyDescent="0.35">
      <c r="J173" s="248"/>
    </row>
    <row r="174" spans="10:10" x14ac:dyDescent="0.35">
      <c r="J174" s="248"/>
    </row>
    <row r="175" spans="10:10" x14ac:dyDescent="0.35">
      <c r="J175" s="248"/>
    </row>
    <row r="176" spans="10:10" x14ac:dyDescent="0.35">
      <c r="J176" s="248"/>
    </row>
    <row r="177" spans="10:10" x14ac:dyDescent="0.35">
      <c r="J177" s="248"/>
    </row>
    <row r="178" spans="10:10" x14ac:dyDescent="0.35">
      <c r="J178" s="248"/>
    </row>
    <row r="179" spans="10:10" x14ac:dyDescent="0.35">
      <c r="J179" s="248"/>
    </row>
    <row r="180" spans="10:10" x14ac:dyDescent="0.35">
      <c r="J180" s="248"/>
    </row>
    <row r="181" spans="10:10" x14ac:dyDescent="0.35">
      <c r="J181" s="248"/>
    </row>
    <row r="182" spans="10:10" x14ac:dyDescent="0.35">
      <c r="J182" s="248"/>
    </row>
    <row r="183" spans="10:10" x14ac:dyDescent="0.35">
      <c r="J183" s="248"/>
    </row>
    <row r="184" spans="10:10" x14ac:dyDescent="0.35">
      <c r="J184" s="248"/>
    </row>
    <row r="185" spans="10:10" x14ac:dyDescent="0.35">
      <c r="J185" s="248"/>
    </row>
    <row r="186" spans="10:10" x14ac:dyDescent="0.35">
      <c r="J186" s="248"/>
    </row>
    <row r="187" spans="10:10" x14ac:dyDescent="0.35">
      <c r="J187" s="248"/>
    </row>
    <row r="188" spans="10:10" x14ac:dyDescent="0.35">
      <c r="J188" s="248"/>
    </row>
    <row r="189" spans="10:10" x14ac:dyDescent="0.35">
      <c r="J189" s="248"/>
    </row>
    <row r="190" spans="10:10" x14ac:dyDescent="0.35">
      <c r="J190" s="248"/>
    </row>
    <row r="191" spans="10:10" x14ac:dyDescent="0.35">
      <c r="J191" s="248"/>
    </row>
    <row r="192" spans="10:10" x14ac:dyDescent="0.35">
      <c r="J192" s="248"/>
    </row>
    <row r="193" spans="10:10" x14ac:dyDescent="0.35">
      <c r="J193" s="248"/>
    </row>
    <row r="194" spans="10:10" x14ac:dyDescent="0.35">
      <c r="J194" s="248"/>
    </row>
    <row r="195" spans="10:10" x14ac:dyDescent="0.35">
      <c r="J195" s="248"/>
    </row>
    <row r="196" spans="10:10" x14ac:dyDescent="0.35">
      <c r="J196" s="248"/>
    </row>
    <row r="197" spans="10:10" x14ac:dyDescent="0.35">
      <c r="J197" s="248"/>
    </row>
    <row r="198" spans="10:10" x14ac:dyDescent="0.35">
      <c r="J198" s="248"/>
    </row>
    <row r="199" spans="10:10" x14ac:dyDescent="0.35">
      <c r="J199" s="248"/>
    </row>
    <row r="200" spans="10:10" x14ac:dyDescent="0.35">
      <c r="J200" s="248"/>
    </row>
    <row r="201" spans="10:10" x14ac:dyDescent="0.35">
      <c r="J201" s="248"/>
    </row>
    <row r="202" spans="10:10" x14ac:dyDescent="0.35">
      <c r="J202" s="248"/>
    </row>
    <row r="203" spans="10:10" x14ac:dyDescent="0.35">
      <c r="J203" s="248"/>
    </row>
    <row r="204" spans="10:10" x14ac:dyDescent="0.35">
      <c r="J204" s="248"/>
    </row>
    <row r="205" spans="10:10" x14ac:dyDescent="0.35">
      <c r="J205" s="248"/>
    </row>
    <row r="206" spans="10:10" x14ac:dyDescent="0.35">
      <c r="J206" s="248"/>
    </row>
    <row r="207" spans="10:10" x14ac:dyDescent="0.35">
      <c r="J207" s="248"/>
    </row>
    <row r="208" spans="10:10" x14ac:dyDescent="0.35">
      <c r="J208" s="248"/>
    </row>
    <row r="209" spans="10:10" x14ac:dyDescent="0.35">
      <c r="J209" s="248"/>
    </row>
    <row r="210" spans="10:10" x14ac:dyDescent="0.35">
      <c r="J210" s="248"/>
    </row>
    <row r="211" spans="10:10" x14ac:dyDescent="0.35">
      <c r="J211" s="248"/>
    </row>
    <row r="212" spans="10:10" x14ac:dyDescent="0.35">
      <c r="J212" s="248"/>
    </row>
    <row r="213" spans="10:10" x14ac:dyDescent="0.35">
      <c r="J213" s="248"/>
    </row>
    <row r="214" spans="10:10" x14ac:dyDescent="0.35">
      <c r="J214" s="248"/>
    </row>
    <row r="215" spans="10:10" x14ac:dyDescent="0.35">
      <c r="J215" s="248"/>
    </row>
    <row r="216" spans="10:10" x14ac:dyDescent="0.35">
      <c r="J216" s="248"/>
    </row>
    <row r="217" spans="10:10" x14ac:dyDescent="0.35">
      <c r="J217" s="248"/>
    </row>
    <row r="218" spans="10:10" x14ac:dyDescent="0.35">
      <c r="J218" s="248"/>
    </row>
    <row r="219" spans="10:10" x14ac:dyDescent="0.35">
      <c r="J219" s="248"/>
    </row>
    <row r="220" spans="10:10" x14ac:dyDescent="0.35">
      <c r="J220" s="248"/>
    </row>
    <row r="221" spans="10:10" x14ac:dyDescent="0.35">
      <c r="J221" s="248"/>
    </row>
    <row r="222" spans="10:10" x14ac:dyDescent="0.35">
      <c r="J222" s="248"/>
    </row>
    <row r="223" spans="10:10" x14ac:dyDescent="0.35">
      <c r="J223" s="248"/>
    </row>
    <row r="224" spans="10:10" x14ac:dyDescent="0.35">
      <c r="J224" s="248"/>
    </row>
    <row r="225" spans="10:10" x14ac:dyDescent="0.35">
      <c r="J225" s="248"/>
    </row>
    <row r="226" spans="10:10" x14ac:dyDescent="0.35">
      <c r="J226" s="248"/>
    </row>
    <row r="227" spans="10:10" x14ac:dyDescent="0.35">
      <c r="J227" s="248"/>
    </row>
    <row r="228" spans="10:10" x14ac:dyDescent="0.35">
      <c r="J228" s="248"/>
    </row>
    <row r="229" spans="10:10" x14ac:dyDescent="0.35">
      <c r="J229" s="248"/>
    </row>
    <row r="230" spans="10:10" x14ac:dyDescent="0.35">
      <c r="J230" s="248"/>
    </row>
    <row r="231" spans="10:10" x14ac:dyDescent="0.35">
      <c r="J231" s="248"/>
    </row>
    <row r="232" spans="10:10" x14ac:dyDescent="0.35">
      <c r="J232" s="248"/>
    </row>
    <row r="233" spans="10:10" x14ac:dyDescent="0.35">
      <c r="J233" s="248"/>
    </row>
    <row r="234" spans="10:10" x14ac:dyDescent="0.35">
      <c r="J234" s="248"/>
    </row>
    <row r="235" spans="10:10" x14ac:dyDescent="0.35">
      <c r="J235" s="248"/>
    </row>
    <row r="236" spans="10:10" x14ac:dyDescent="0.35">
      <c r="J236" s="248"/>
    </row>
    <row r="237" spans="10:10" x14ac:dyDescent="0.35">
      <c r="J237" s="248"/>
    </row>
    <row r="238" spans="10:10" x14ac:dyDescent="0.35">
      <c r="J238" s="248"/>
    </row>
    <row r="239" spans="10:10" x14ac:dyDescent="0.35">
      <c r="J239" s="248"/>
    </row>
    <row r="240" spans="10:10" x14ac:dyDescent="0.35">
      <c r="J240" s="248"/>
    </row>
    <row r="241" spans="10:10" x14ac:dyDescent="0.35">
      <c r="J241" s="248"/>
    </row>
    <row r="242" spans="10:10" x14ac:dyDescent="0.35">
      <c r="J242" s="248"/>
    </row>
    <row r="243" spans="10:10" x14ac:dyDescent="0.35">
      <c r="J243" s="248"/>
    </row>
    <row r="244" spans="10:10" x14ac:dyDescent="0.35">
      <c r="J244" s="248"/>
    </row>
    <row r="245" spans="10:10" x14ac:dyDescent="0.35">
      <c r="J245" s="248"/>
    </row>
    <row r="246" spans="10:10" x14ac:dyDescent="0.35">
      <c r="J246" s="248"/>
    </row>
    <row r="247" spans="10:10" x14ac:dyDescent="0.35">
      <c r="J247" s="248"/>
    </row>
    <row r="248" spans="10:10" x14ac:dyDescent="0.35">
      <c r="J248" s="248"/>
    </row>
    <row r="249" spans="10:10" x14ac:dyDescent="0.35">
      <c r="J249" s="248"/>
    </row>
    <row r="250" spans="10:10" x14ac:dyDescent="0.35">
      <c r="J250" s="248"/>
    </row>
    <row r="251" spans="10:10" x14ac:dyDescent="0.35">
      <c r="J251" s="248"/>
    </row>
    <row r="252" spans="10:10" x14ac:dyDescent="0.35">
      <c r="J252" s="248"/>
    </row>
    <row r="253" spans="10:10" x14ac:dyDescent="0.35">
      <c r="J253" s="248"/>
    </row>
    <row r="254" spans="10:10" x14ac:dyDescent="0.35">
      <c r="J254" s="248"/>
    </row>
    <row r="255" spans="10:10" x14ac:dyDescent="0.35">
      <c r="J255" s="248"/>
    </row>
    <row r="256" spans="10:10" x14ac:dyDescent="0.35">
      <c r="J256" s="248"/>
    </row>
    <row r="257" spans="10:10" x14ac:dyDescent="0.35">
      <c r="J257" s="248"/>
    </row>
    <row r="258" spans="10:10" x14ac:dyDescent="0.35">
      <c r="J258" s="248"/>
    </row>
    <row r="259" spans="10:10" x14ac:dyDescent="0.35">
      <c r="J259" s="248"/>
    </row>
    <row r="260" spans="10:10" x14ac:dyDescent="0.35">
      <c r="J260" s="248"/>
    </row>
    <row r="261" spans="10:10" x14ac:dyDescent="0.35">
      <c r="J261" s="248"/>
    </row>
    <row r="262" spans="10:10" x14ac:dyDescent="0.35">
      <c r="J262" s="248"/>
    </row>
    <row r="263" spans="10:10" x14ac:dyDescent="0.35">
      <c r="J263" s="248"/>
    </row>
    <row r="264" spans="10:10" x14ac:dyDescent="0.35">
      <c r="J264" s="248"/>
    </row>
    <row r="265" spans="10:10" x14ac:dyDescent="0.35">
      <c r="J265" s="248"/>
    </row>
    <row r="266" spans="10:10" x14ac:dyDescent="0.35">
      <c r="J266" s="248"/>
    </row>
    <row r="267" spans="10:10" x14ac:dyDescent="0.35">
      <c r="J267" s="248"/>
    </row>
    <row r="268" spans="10:10" x14ac:dyDescent="0.35">
      <c r="J268" s="248"/>
    </row>
    <row r="269" spans="10:10" x14ac:dyDescent="0.35">
      <c r="J269" s="248"/>
    </row>
    <row r="270" spans="10:10" x14ac:dyDescent="0.35">
      <c r="J270" s="248"/>
    </row>
    <row r="271" spans="10:10" x14ac:dyDescent="0.35">
      <c r="J271" s="248"/>
    </row>
    <row r="272" spans="10:10" x14ac:dyDescent="0.35">
      <c r="J272" s="248"/>
    </row>
    <row r="273" spans="10:10" x14ac:dyDescent="0.35">
      <c r="J273" s="248"/>
    </row>
    <row r="274" spans="10:10" x14ac:dyDescent="0.35">
      <c r="J274" s="248"/>
    </row>
    <row r="275" spans="10:10" x14ac:dyDescent="0.35">
      <c r="J275" s="248"/>
    </row>
    <row r="276" spans="10:10" x14ac:dyDescent="0.35">
      <c r="J276" s="248"/>
    </row>
    <row r="277" spans="10:10" x14ac:dyDescent="0.35">
      <c r="J277" s="248"/>
    </row>
    <row r="278" spans="10:10" x14ac:dyDescent="0.35">
      <c r="J278" s="248"/>
    </row>
    <row r="279" spans="10:10" x14ac:dyDescent="0.35">
      <c r="J279" s="248"/>
    </row>
    <row r="280" spans="10:10" x14ac:dyDescent="0.35">
      <c r="J280" s="248"/>
    </row>
    <row r="281" spans="10:10" x14ac:dyDescent="0.35">
      <c r="J281" s="248"/>
    </row>
    <row r="282" spans="10:10" x14ac:dyDescent="0.35">
      <c r="J282" s="248"/>
    </row>
    <row r="283" spans="10:10" x14ac:dyDescent="0.35">
      <c r="J283" s="248"/>
    </row>
    <row r="284" spans="10:10" x14ac:dyDescent="0.35">
      <c r="J284" s="248"/>
    </row>
    <row r="285" spans="10:10" x14ac:dyDescent="0.35">
      <c r="J285" s="248"/>
    </row>
    <row r="286" spans="10:10" x14ac:dyDescent="0.35">
      <c r="J286" s="248"/>
    </row>
    <row r="287" spans="10:10" x14ac:dyDescent="0.35">
      <c r="J287" s="248"/>
    </row>
    <row r="288" spans="10:10" x14ac:dyDescent="0.35">
      <c r="J288" s="248"/>
    </row>
    <row r="289" spans="10:10" x14ac:dyDescent="0.35">
      <c r="J289" s="248"/>
    </row>
    <row r="290" spans="10:10" x14ac:dyDescent="0.35">
      <c r="J290" s="248"/>
    </row>
    <row r="291" spans="10:10" x14ac:dyDescent="0.35">
      <c r="J291" s="248"/>
    </row>
    <row r="292" spans="10:10" x14ac:dyDescent="0.35">
      <c r="J292" s="248"/>
    </row>
    <row r="293" spans="10:10" x14ac:dyDescent="0.35">
      <c r="J293" s="248"/>
    </row>
    <row r="294" spans="10:10" x14ac:dyDescent="0.35">
      <c r="J294" s="248"/>
    </row>
    <row r="295" spans="10:10" x14ac:dyDescent="0.35">
      <c r="J295" s="248"/>
    </row>
    <row r="296" spans="10:10" x14ac:dyDescent="0.35">
      <c r="J296" s="248"/>
    </row>
    <row r="297" spans="10:10" x14ac:dyDescent="0.35">
      <c r="J297" s="248"/>
    </row>
    <row r="298" spans="10:10" x14ac:dyDescent="0.35">
      <c r="J298" s="248"/>
    </row>
    <row r="299" spans="10:10" x14ac:dyDescent="0.35">
      <c r="J299" s="248"/>
    </row>
    <row r="300" spans="10:10" x14ac:dyDescent="0.35">
      <c r="J300" s="248"/>
    </row>
    <row r="301" spans="10:10" x14ac:dyDescent="0.35">
      <c r="J301" s="248"/>
    </row>
    <row r="302" spans="10:10" x14ac:dyDescent="0.35">
      <c r="J302" s="248"/>
    </row>
    <row r="303" spans="10:10" x14ac:dyDescent="0.35">
      <c r="J303" s="248"/>
    </row>
    <row r="304" spans="10:10" x14ac:dyDescent="0.35">
      <c r="J304" s="248"/>
    </row>
    <row r="305" spans="10:10" x14ac:dyDescent="0.35">
      <c r="J305" s="248"/>
    </row>
    <row r="306" spans="10:10" x14ac:dyDescent="0.35">
      <c r="J306" s="248"/>
    </row>
    <row r="307" spans="10:10" x14ac:dyDescent="0.35">
      <c r="J307" s="248"/>
    </row>
    <row r="308" spans="10:10" x14ac:dyDescent="0.35">
      <c r="J308" s="248"/>
    </row>
    <row r="309" spans="10:10" x14ac:dyDescent="0.35">
      <c r="J309" s="248"/>
    </row>
    <row r="310" spans="10:10" x14ac:dyDescent="0.35">
      <c r="J310" s="248"/>
    </row>
    <row r="311" spans="10:10" x14ac:dyDescent="0.35">
      <c r="J311" s="248"/>
    </row>
    <row r="312" spans="10:10" x14ac:dyDescent="0.35">
      <c r="J312" s="248"/>
    </row>
    <row r="313" spans="10:10" x14ac:dyDescent="0.35">
      <c r="J313" s="248"/>
    </row>
    <row r="314" spans="10:10" x14ac:dyDescent="0.35">
      <c r="J314" s="248"/>
    </row>
    <row r="315" spans="10:10" x14ac:dyDescent="0.35">
      <c r="J315" s="248"/>
    </row>
    <row r="316" spans="10:10" x14ac:dyDescent="0.35">
      <c r="J316" s="248"/>
    </row>
    <row r="317" spans="10:10" x14ac:dyDescent="0.35">
      <c r="J317" s="248"/>
    </row>
    <row r="318" spans="10:10" x14ac:dyDescent="0.35">
      <c r="J318" s="248"/>
    </row>
    <row r="319" spans="10:10" x14ac:dyDescent="0.35">
      <c r="J319" s="248"/>
    </row>
    <row r="320" spans="10:10" x14ac:dyDescent="0.35">
      <c r="J320" s="248"/>
    </row>
    <row r="321" spans="10:10" x14ac:dyDescent="0.35">
      <c r="J321" s="248"/>
    </row>
    <row r="322" spans="10:10" x14ac:dyDescent="0.35">
      <c r="J322" s="248"/>
    </row>
    <row r="323" spans="10:10" x14ac:dyDescent="0.35">
      <c r="J323" s="248"/>
    </row>
    <row r="324" spans="10:10" x14ac:dyDescent="0.35">
      <c r="J324" s="248"/>
    </row>
    <row r="325" spans="10:10" x14ac:dyDescent="0.35">
      <c r="J325" s="248"/>
    </row>
    <row r="326" spans="10:10" x14ac:dyDescent="0.35">
      <c r="J326" s="248"/>
    </row>
    <row r="327" spans="10:10" x14ac:dyDescent="0.35">
      <c r="J327" s="248"/>
    </row>
    <row r="328" spans="10:10" x14ac:dyDescent="0.35">
      <c r="J328" s="248"/>
    </row>
    <row r="329" spans="10:10" x14ac:dyDescent="0.35">
      <c r="J329" s="248"/>
    </row>
    <row r="330" spans="10:10" x14ac:dyDescent="0.35">
      <c r="J330" s="248"/>
    </row>
    <row r="331" spans="10:10" x14ac:dyDescent="0.35">
      <c r="J331" s="248"/>
    </row>
    <row r="332" spans="10:10" x14ac:dyDescent="0.35">
      <c r="J332" s="248"/>
    </row>
    <row r="333" spans="10:10" x14ac:dyDescent="0.35">
      <c r="J333" s="248"/>
    </row>
    <row r="334" spans="10:10" x14ac:dyDescent="0.35">
      <c r="J334" s="248"/>
    </row>
    <row r="335" spans="10:10" x14ac:dyDescent="0.35">
      <c r="J335" s="248"/>
    </row>
    <row r="336" spans="10:10" x14ac:dyDescent="0.35">
      <c r="J336" s="248"/>
    </row>
    <row r="337" spans="10:10" x14ac:dyDescent="0.35">
      <c r="J337" s="248"/>
    </row>
    <row r="338" spans="10:10" x14ac:dyDescent="0.35">
      <c r="J338" s="248"/>
    </row>
    <row r="339" spans="10:10" x14ac:dyDescent="0.35">
      <c r="J339" s="248"/>
    </row>
    <row r="340" spans="10:10" x14ac:dyDescent="0.35">
      <c r="J340" s="248"/>
    </row>
    <row r="341" spans="10:10" x14ac:dyDescent="0.35">
      <c r="J341" s="248"/>
    </row>
    <row r="342" spans="10:10" x14ac:dyDescent="0.35">
      <c r="J342" s="248"/>
    </row>
    <row r="343" spans="10:10" x14ac:dyDescent="0.35">
      <c r="J343" s="248"/>
    </row>
    <row r="344" spans="10:10" x14ac:dyDescent="0.35">
      <c r="J344" s="248"/>
    </row>
    <row r="345" spans="10:10" x14ac:dyDescent="0.35">
      <c r="J345" s="248"/>
    </row>
    <row r="346" spans="10:10" x14ac:dyDescent="0.35">
      <c r="J346" s="248"/>
    </row>
    <row r="347" spans="10:10" x14ac:dyDescent="0.35">
      <c r="J347" s="248"/>
    </row>
    <row r="348" spans="10:10" x14ac:dyDescent="0.35">
      <c r="J348" s="248"/>
    </row>
    <row r="349" spans="10:10" x14ac:dyDescent="0.35">
      <c r="J349" s="248"/>
    </row>
    <row r="350" spans="10:10" x14ac:dyDescent="0.35">
      <c r="J350" s="248"/>
    </row>
    <row r="351" spans="10:10" x14ac:dyDescent="0.35">
      <c r="J351" s="248"/>
    </row>
    <row r="352" spans="10:10" x14ac:dyDescent="0.35">
      <c r="J352" s="248"/>
    </row>
    <row r="353" spans="10:10" x14ac:dyDescent="0.35">
      <c r="J353" s="248"/>
    </row>
    <row r="354" spans="10:10" x14ac:dyDescent="0.35">
      <c r="J354" s="248"/>
    </row>
    <row r="355" spans="10:10" x14ac:dyDescent="0.35">
      <c r="J355" s="248"/>
    </row>
    <row r="356" spans="10:10" x14ac:dyDescent="0.35">
      <c r="J356" s="248"/>
    </row>
    <row r="357" spans="10:10" x14ac:dyDescent="0.35">
      <c r="J357" s="248"/>
    </row>
    <row r="358" spans="10:10" x14ac:dyDescent="0.35">
      <c r="J358" s="248"/>
    </row>
    <row r="359" spans="10:10" x14ac:dyDescent="0.35">
      <c r="J359" s="248"/>
    </row>
    <row r="360" spans="10:10" x14ac:dyDescent="0.35">
      <c r="J360" s="248"/>
    </row>
    <row r="361" spans="10:10" x14ac:dyDescent="0.35">
      <c r="J361" s="248"/>
    </row>
    <row r="362" spans="10:10" x14ac:dyDescent="0.35">
      <c r="J362" s="248"/>
    </row>
    <row r="363" spans="10:10" x14ac:dyDescent="0.35">
      <c r="J363" s="248"/>
    </row>
    <row r="364" spans="10:10" x14ac:dyDescent="0.35">
      <c r="J364" s="248"/>
    </row>
    <row r="365" spans="10:10" x14ac:dyDescent="0.35">
      <c r="J365" s="248"/>
    </row>
    <row r="366" spans="10:10" x14ac:dyDescent="0.35">
      <c r="J366" s="248"/>
    </row>
    <row r="367" spans="10:10" x14ac:dyDescent="0.35">
      <c r="J367" s="248"/>
    </row>
    <row r="368" spans="10:10" x14ac:dyDescent="0.35">
      <c r="J368" s="248"/>
    </row>
    <row r="369" spans="10:10" x14ac:dyDescent="0.35">
      <c r="J369" s="248"/>
    </row>
    <row r="370" spans="10:10" x14ac:dyDescent="0.35">
      <c r="J370" s="248"/>
    </row>
    <row r="371" spans="10:10" x14ac:dyDescent="0.35">
      <c r="J371" s="248"/>
    </row>
    <row r="372" spans="10:10" x14ac:dyDescent="0.35">
      <c r="J372" s="248"/>
    </row>
    <row r="373" spans="10:10" x14ac:dyDescent="0.35">
      <c r="J373" s="248"/>
    </row>
    <row r="374" spans="10:10" x14ac:dyDescent="0.35">
      <c r="J374" s="248"/>
    </row>
    <row r="375" spans="10:10" x14ac:dyDescent="0.35">
      <c r="J375" s="248"/>
    </row>
    <row r="376" spans="10:10" x14ac:dyDescent="0.35">
      <c r="J376" s="248"/>
    </row>
    <row r="377" spans="10:10" x14ac:dyDescent="0.35">
      <c r="J377" s="248"/>
    </row>
    <row r="378" spans="10:10" x14ac:dyDescent="0.35">
      <c r="J378" s="248"/>
    </row>
    <row r="379" spans="10:10" x14ac:dyDescent="0.35">
      <c r="J379" s="248"/>
    </row>
    <row r="380" spans="10:10" x14ac:dyDescent="0.35">
      <c r="J380" s="248"/>
    </row>
    <row r="381" spans="10:10" x14ac:dyDescent="0.35">
      <c r="J381" s="248"/>
    </row>
    <row r="382" spans="10:10" x14ac:dyDescent="0.35">
      <c r="J382" s="248"/>
    </row>
    <row r="383" spans="10:10" x14ac:dyDescent="0.35">
      <c r="J383" s="248"/>
    </row>
    <row r="384" spans="10:10" x14ac:dyDescent="0.35">
      <c r="J384" s="248"/>
    </row>
    <row r="385" spans="10:10" x14ac:dyDescent="0.35">
      <c r="J385" s="248"/>
    </row>
    <row r="386" spans="10:10" x14ac:dyDescent="0.35">
      <c r="J386" s="248"/>
    </row>
    <row r="387" spans="10:10" x14ac:dyDescent="0.35">
      <c r="J387" s="248"/>
    </row>
    <row r="388" spans="10:10" x14ac:dyDescent="0.35">
      <c r="J388" s="248"/>
    </row>
    <row r="389" spans="10:10" x14ac:dyDescent="0.35">
      <c r="J389" s="248"/>
    </row>
    <row r="390" spans="10:10" x14ac:dyDescent="0.35">
      <c r="J390" s="248"/>
    </row>
    <row r="391" spans="10:10" x14ac:dyDescent="0.35">
      <c r="J391" s="248"/>
    </row>
    <row r="392" spans="10:10" x14ac:dyDescent="0.35">
      <c r="J392" s="248"/>
    </row>
    <row r="393" spans="10:10" x14ac:dyDescent="0.35">
      <c r="J393" s="248"/>
    </row>
    <row r="394" spans="10:10" x14ac:dyDescent="0.35">
      <c r="J394" s="248"/>
    </row>
    <row r="395" spans="10:10" x14ac:dyDescent="0.35">
      <c r="J395" s="248"/>
    </row>
    <row r="396" spans="10:10" x14ac:dyDescent="0.35">
      <c r="J396" s="248"/>
    </row>
    <row r="397" spans="10:10" x14ac:dyDescent="0.35">
      <c r="J397" s="248"/>
    </row>
    <row r="398" spans="10:10" x14ac:dyDescent="0.35">
      <c r="J398" s="248"/>
    </row>
    <row r="399" spans="10:10" x14ac:dyDescent="0.35">
      <c r="J399" s="248"/>
    </row>
    <row r="400" spans="10:10" x14ac:dyDescent="0.35">
      <c r="J400" s="248"/>
    </row>
    <row r="401" spans="10:10" x14ac:dyDescent="0.35">
      <c r="J401" s="248"/>
    </row>
    <row r="402" spans="10:10" x14ac:dyDescent="0.35">
      <c r="J402" s="248"/>
    </row>
    <row r="403" spans="10:10" x14ac:dyDescent="0.35">
      <c r="J403" s="248"/>
    </row>
    <row r="404" spans="10:10" x14ac:dyDescent="0.35">
      <c r="J404" s="248"/>
    </row>
    <row r="405" spans="10:10" x14ac:dyDescent="0.35">
      <c r="J405" s="248"/>
    </row>
    <row r="406" spans="10:10" x14ac:dyDescent="0.35">
      <c r="J406" s="248"/>
    </row>
    <row r="407" spans="10:10" x14ac:dyDescent="0.35">
      <c r="J407" s="248"/>
    </row>
    <row r="408" spans="10:10" x14ac:dyDescent="0.35">
      <c r="J408" s="248"/>
    </row>
    <row r="409" spans="10:10" x14ac:dyDescent="0.35">
      <c r="J409" s="248"/>
    </row>
    <row r="410" spans="10:10" x14ac:dyDescent="0.35">
      <c r="J410" s="248"/>
    </row>
    <row r="411" spans="10:10" x14ac:dyDescent="0.35">
      <c r="J411" s="248"/>
    </row>
    <row r="412" spans="10:10" x14ac:dyDescent="0.35">
      <c r="J412" s="248"/>
    </row>
    <row r="413" spans="10:10" x14ac:dyDescent="0.35">
      <c r="J413" s="248"/>
    </row>
    <row r="414" spans="10:10" x14ac:dyDescent="0.35">
      <c r="J414" s="248"/>
    </row>
    <row r="415" spans="10:10" x14ac:dyDescent="0.35">
      <c r="J415" s="248"/>
    </row>
    <row r="416" spans="10:10" x14ac:dyDescent="0.35">
      <c r="J416" s="248"/>
    </row>
    <row r="417" spans="10:10" x14ac:dyDescent="0.35">
      <c r="J417" s="248"/>
    </row>
    <row r="418" spans="10:10" x14ac:dyDescent="0.35">
      <c r="J418" s="248"/>
    </row>
    <row r="419" spans="10:10" x14ac:dyDescent="0.35">
      <c r="J419" s="248"/>
    </row>
    <row r="420" spans="10:10" x14ac:dyDescent="0.35">
      <c r="J420" s="248"/>
    </row>
    <row r="421" spans="10:10" x14ac:dyDescent="0.35">
      <c r="J421" s="248"/>
    </row>
    <row r="422" spans="10:10" x14ac:dyDescent="0.35">
      <c r="J422" s="248"/>
    </row>
    <row r="423" spans="10:10" x14ac:dyDescent="0.35">
      <c r="J423" s="248"/>
    </row>
    <row r="424" spans="10:10" x14ac:dyDescent="0.35">
      <c r="J424" s="248"/>
    </row>
    <row r="425" spans="10:10" x14ac:dyDescent="0.35">
      <c r="J425" s="248"/>
    </row>
    <row r="426" spans="10:10" x14ac:dyDescent="0.35">
      <c r="J426" s="248"/>
    </row>
    <row r="427" spans="10:10" x14ac:dyDescent="0.35">
      <c r="J427" s="248"/>
    </row>
    <row r="428" spans="10:10" x14ac:dyDescent="0.35">
      <c r="J428" s="248"/>
    </row>
    <row r="429" spans="10:10" x14ac:dyDescent="0.35">
      <c r="J429" s="248"/>
    </row>
    <row r="430" spans="10:10" x14ac:dyDescent="0.35">
      <c r="J430" s="248"/>
    </row>
    <row r="431" spans="10:10" x14ac:dyDescent="0.35">
      <c r="J431" s="248"/>
    </row>
    <row r="432" spans="10:10" x14ac:dyDescent="0.35">
      <c r="J432" s="248"/>
    </row>
    <row r="433" spans="10:10" x14ac:dyDescent="0.35">
      <c r="J433" s="248"/>
    </row>
    <row r="434" spans="10:10" x14ac:dyDescent="0.35">
      <c r="J434" s="248"/>
    </row>
    <row r="435" spans="10:10" x14ac:dyDescent="0.35">
      <c r="J435" s="248"/>
    </row>
    <row r="436" spans="10:10" x14ac:dyDescent="0.35">
      <c r="J436" s="248"/>
    </row>
    <row r="437" spans="10:10" x14ac:dyDescent="0.35">
      <c r="J437" s="248"/>
    </row>
    <row r="438" spans="10:10" x14ac:dyDescent="0.35">
      <c r="J438" s="248"/>
    </row>
    <row r="439" spans="10:10" x14ac:dyDescent="0.35">
      <c r="J439" s="248"/>
    </row>
    <row r="440" spans="10:10" x14ac:dyDescent="0.35">
      <c r="J440" s="248"/>
    </row>
    <row r="441" spans="10:10" x14ac:dyDescent="0.35">
      <c r="J441" s="248"/>
    </row>
    <row r="442" spans="10:10" x14ac:dyDescent="0.35">
      <c r="J442" s="248"/>
    </row>
    <row r="443" spans="10:10" x14ac:dyDescent="0.35">
      <c r="J443" s="248"/>
    </row>
    <row r="444" spans="10:10" x14ac:dyDescent="0.35">
      <c r="J444" s="248"/>
    </row>
    <row r="445" spans="10:10" x14ac:dyDescent="0.35">
      <c r="J445" s="248"/>
    </row>
    <row r="446" spans="10:10" x14ac:dyDescent="0.35">
      <c r="J446" s="248"/>
    </row>
    <row r="447" spans="10:10" x14ac:dyDescent="0.35">
      <c r="J447" s="248"/>
    </row>
    <row r="448" spans="10:10" x14ac:dyDescent="0.35">
      <c r="J448" s="248"/>
    </row>
    <row r="449" spans="10:10" x14ac:dyDescent="0.35">
      <c r="J449" s="248"/>
    </row>
    <row r="450" spans="10:10" x14ac:dyDescent="0.35">
      <c r="J450" s="248"/>
    </row>
    <row r="451" spans="10:10" x14ac:dyDescent="0.35">
      <c r="J451" s="248"/>
    </row>
    <row r="452" spans="10:10" x14ac:dyDescent="0.35">
      <c r="J452" s="248"/>
    </row>
    <row r="453" spans="10:10" x14ac:dyDescent="0.35">
      <c r="J453" s="248"/>
    </row>
    <row r="454" spans="10:10" x14ac:dyDescent="0.35">
      <c r="J454" s="248"/>
    </row>
    <row r="455" spans="10:10" x14ac:dyDescent="0.35">
      <c r="J455" s="248"/>
    </row>
    <row r="456" spans="10:10" x14ac:dyDescent="0.35">
      <c r="J456" s="248"/>
    </row>
    <row r="457" spans="10:10" x14ac:dyDescent="0.35">
      <c r="J457" s="248"/>
    </row>
    <row r="458" spans="10:10" x14ac:dyDescent="0.35">
      <c r="J458" s="248"/>
    </row>
    <row r="459" spans="10:10" x14ac:dyDescent="0.35">
      <c r="J459" s="248"/>
    </row>
    <row r="460" spans="10:10" x14ac:dyDescent="0.35">
      <c r="J460" s="248"/>
    </row>
    <row r="461" spans="10:10" x14ac:dyDescent="0.35">
      <c r="J461" s="248"/>
    </row>
    <row r="462" spans="10:10" x14ac:dyDescent="0.35">
      <c r="J462" s="248"/>
    </row>
    <row r="463" spans="10:10" x14ac:dyDescent="0.35">
      <c r="J463" s="248"/>
    </row>
    <row r="464" spans="10:10" x14ac:dyDescent="0.35">
      <c r="J464" s="248"/>
    </row>
    <row r="465" spans="10:10" x14ac:dyDescent="0.35">
      <c r="J465" s="248"/>
    </row>
    <row r="466" spans="10:10" x14ac:dyDescent="0.35">
      <c r="J466" s="248"/>
    </row>
    <row r="467" spans="10:10" x14ac:dyDescent="0.35">
      <c r="J467" s="248"/>
    </row>
    <row r="468" spans="10:10" x14ac:dyDescent="0.35">
      <c r="J468" s="248"/>
    </row>
    <row r="469" spans="10:10" x14ac:dyDescent="0.35">
      <c r="J469" s="248"/>
    </row>
    <row r="470" spans="10:10" x14ac:dyDescent="0.35">
      <c r="J470" s="248"/>
    </row>
    <row r="471" spans="10:10" x14ac:dyDescent="0.35">
      <c r="J471" s="248"/>
    </row>
    <row r="472" spans="10:10" x14ac:dyDescent="0.35">
      <c r="J472" s="248"/>
    </row>
    <row r="473" spans="10:10" x14ac:dyDescent="0.35">
      <c r="J473" s="248"/>
    </row>
    <row r="474" spans="10:10" x14ac:dyDescent="0.35">
      <c r="J474" s="248"/>
    </row>
    <row r="475" spans="10:10" x14ac:dyDescent="0.35">
      <c r="J475" s="248"/>
    </row>
    <row r="476" spans="10:10" x14ac:dyDescent="0.35">
      <c r="J476" s="248"/>
    </row>
    <row r="477" spans="10:10" x14ac:dyDescent="0.35">
      <c r="J477" s="248"/>
    </row>
    <row r="478" spans="10:10" x14ac:dyDescent="0.35">
      <c r="J478" s="248"/>
    </row>
    <row r="479" spans="10:10" x14ac:dyDescent="0.35">
      <c r="J479" s="248"/>
    </row>
    <row r="480" spans="10:10" x14ac:dyDescent="0.35">
      <c r="J480" s="248"/>
    </row>
    <row r="481" spans="10:10" x14ac:dyDescent="0.35">
      <c r="J481" s="248"/>
    </row>
    <row r="482" spans="10:10" x14ac:dyDescent="0.35">
      <c r="J482" s="248"/>
    </row>
    <row r="483" spans="10:10" x14ac:dyDescent="0.35">
      <c r="J483" s="248"/>
    </row>
    <row r="484" spans="10:10" x14ac:dyDescent="0.35">
      <c r="J484" s="248"/>
    </row>
    <row r="485" spans="10:10" x14ac:dyDescent="0.35">
      <c r="J485" s="248"/>
    </row>
    <row r="486" spans="10:10" x14ac:dyDescent="0.35">
      <c r="J486" s="248"/>
    </row>
    <row r="487" spans="10:10" x14ac:dyDescent="0.35">
      <c r="J487" s="248"/>
    </row>
    <row r="488" spans="10:10" x14ac:dyDescent="0.35">
      <c r="J488" s="248"/>
    </row>
    <row r="489" spans="10:10" x14ac:dyDescent="0.35">
      <c r="J489" s="248"/>
    </row>
    <row r="490" spans="10:10" x14ac:dyDescent="0.35">
      <c r="J490" s="248"/>
    </row>
    <row r="491" spans="10:10" x14ac:dyDescent="0.35">
      <c r="J491" s="248"/>
    </row>
    <row r="492" spans="10:10" x14ac:dyDescent="0.35">
      <c r="J492" s="248"/>
    </row>
    <row r="493" spans="10:10" x14ac:dyDescent="0.35">
      <c r="J493" s="248"/>
    </row>
    <row r="494" spans="10:10" x14ac:dyDescent="0.35">
      <c r="J494" s="248"/>
    </row>
    <row r="495" spans="10:10" x14ac:dyDescent="0.35">
      <c r="J495" s="248"/>
    </row>
    <row r="496" spans="10:10" x14ac:dyDescent="0.35">
      <c r="J496" s="248"/>
    </row>
    <row r="497" spans="10:10" x14ac:dyDescent="0.35">
      <c r="J497" s="248"/>
    </row>
    <row r="498" spans="10:10" x14ac:dyDescent="0.35">
      <c r="J498" s="248"/>
    </row>
    <row r="499" spans="10:10" x14ac:dyDescent="0.35">
      <c r="J499" s="248"/>
    </row>
    <row r="500" spans="10:10" x14ac:dyDescent="0.35">
      <c r="J500" s="248"/>
    </row>
    <row r="501" spans="10:10" x14ac:dyDescent="0.35">
      <c r="J501" s="248"/>
    </row>
    <row r="502" spans="10:10" x14ac:dyDescent="0.35">
      <c r="J502" s="248"/>
    </row>
    <row r="503" spans="10:10" x14ac:dyDescent="0.35">
      <c r="J503" s="248"/>
    </row>
    <row r="504" spans="10:10" x14ac:dyDescent="0.35">
      <c r="J504" s="248"/>
    </row>
    <row r="505" spans="10:10" x14ac:dyDescent="0.35">
      <c r="J505" s="248"/>
    </row>
    <row r="506" spans="10:10" x14ac:dyDescent="0.35">
      <c r="J506" s="248"/>
    </row>
    <row r="507" spans="10:10" x14ac:dyDescent="0.35">
      <c r="J507" s="248"/>
    </row>
    <row r="508" spans="10:10" x14ac:dyDescent="0.35">
      <c r="J508" s="248"/>
    </row>
    <row r="509" spans="10:10" x14ac:dyDescent="0.35">
      <c r="J509" s="248"/>
    </row>
    <row r="510" spans="10:10" x14ac:dyDescent="0.35">
      <c r="J510" s="248"/>
    </row>
    <row r="511" spans="10:10" x14ac:dyDescent="0.35">
      <c r="J511" s="248"/>
    </row>
    <row r="512" spans="10:10" x14ac:dyDescent="0.35">
      <c r="J512" s="248"/>
    </row>
    <row r="513" spans="10:10" x14ac:dyDescent="0.35">
      <c r="J513" s="248"/>
    </row>
    <row r="514" spans="10:10" x14ac:dyDescent="0.35">
      <c r="J514" s="248"/>
    </row>
    <row r="515" spans="10:10" x14ac:dyDescent="0.35">
      <c r="J515" s="248"/>
    </row>
    <row r="516" spans="10:10" x14ac:dyDescent="0.35">
      <c r="J516" s="248"/>
    </row>
    <row r="517" spans="10:10" x14ac:dyDescent="0.35">
      <c r="J517" s="248"/>
    </row>
    <row r="518" spans="10:10" x14ac:dyDescent="0.35">
      <c r="J518" s="248"/>
    </row>
    <row r="519" spans="10:10" x14ac:dyDescent="0.35">
      <c r="J519" s="248"/>
    </row>
    <row r="520" spans="10:10" x14ac:dyDescent="0.35">
      <c r="J520" s="248"/>
    </row>
    <row r="521" spans="10:10" x14ac:dyDescent="0.35">
      <c r="J521" s="248"/>
    </row>
    <row r="522" spans="10:10" x14ac:dyDescent="0.35">
      <c r="J522" s="248"/>
    </row>
    <row r="523" spans="10:10" x14ac:dyDescent="0.35">
      <c r="J523" s="248"/>
    </row>
    <row r="524" spans="10:10" x14ac:dyDescent="0.35">
      <c r="J524" s="248"/>
    </row>
    <row r="525" spans="10:10" x14ac:dyDescent="0.35">
      <c r="J525" s="248"/>
    </row>
    <row r="526" spans="10:10" x14ac:dyDescent="0.35">
      <c r="J526" s="248"/>
    </row>
    <row r="527" spans="10:10" x14ac:dyDescent="0.35">
      <c r="J527" s="248"/>
    </row>
    <row r="528" spans="10:10" x14ac:dyDescent="0.35">
      <c r="J528" s="248"/>
    </row>
    <row r="529" spans="10:10" x14ac:dyDescent="0.35">
      <c r="J529" s="248"/>
    </row>
    <row r="530" spans="10:10" x14ac:dyDescent="0.35">
      <c r="J530" s="248"/>
    </row>
    <row r="531" spans="10:10" x14ac:dyDescent="0.35">
      <c r="J531" s="248"/>
    </row>
    <row r="532" spans="10:10" x14ac:dyDescent="0.35">
      <c r="J532" s="248"/>
    </row>
    <row r="533" spans="10:10" x14ac:dyDescent="0.35">
      <c r="J533" s="248"/>
    </row>
    <row r="534" spans="10:10" x14ac:dyDescent="0.35">
      <c r="J534" s="248"/>
    </row>
    <row r="535" spans="10:10" x14ac:dyDescent="0.35">
      <c r="J535" s="248"/>
    </row>
    <row r="536" spans="10:10" x14ac:dyDescent="0.35">
      <c r="J536" s="248"/>
    </row>
    <row r="537" spans="10:10" x14ac:dyDescent="0.35">
      <c r="J537" s="248"/>
    </row>
    <row r="538" spans="10:10" x14ac:dyDescent="0.35">
      <c r="J538" s="248"/>
    </row>
    <row r="539" spans="10:10" x14ac:dyDescent="0.35">
      <c r="J539" s="248"/>
    </row>
    <row r="540" spans="10:10" x14ac:dyDescent="0.35">
      <c r="J540" s="248"/>
    </row>
    <row r="541" spans="10:10" x14ac:dyDescent="0.35">
      <c r="J541" s="248"/>
    </row>
    <row r="542" spans="10:10" x14ac:dyDescent="0.35">
      <c r="J542" s="248"/>
    </row>
    <row r="543" spans="10:10" x14ac:dyDescent="0.35">
      <c r="J543" s="248"/>
    </row>
    <row r="544" spans="10:10" x14ac:dyDescent="0.35">
      <c r="J544" s="248"/>
    </row>
    <row r="545" spans="10:10" x14ac:dyDescent="0.35">
      <c r="J545" s="248"/>
    </row>
    <row r="546" spans="10:10" x14ac:dyDescent="0.35">
      <c r="J546" s="248"/>
    </row>
    <row r="547" spans="10:10" x14ac:dyDescent="0.35">
      <c r="J547" s="248"/>
    </row>
    <row r="548" spans="10:10" x14ac:dyDescent="0.35">
      <c r="J548" s="248"/>
    </row>
    <row r="549" spans="10:10" x14ac:dyDescent="0.35">
      <c r="J549" s="248"/>
    </row>
    <row r="550" spans="10:10" x14ac:dyDescent="0.35">
      <c r="J550" s="248"/>
    </row>
    <row r="551" spans="10:10" x14ac:dyDescent="0.35">
      <c r="J551" s="248"/>
    </row>
    <row r="552" spans="10:10" x14ac:dyDescent="0.35">
      <c r="J552" s="248"/>
    </row>
    <row r="553" spans="10:10" x14ac:dyDescent="0.35">
      <c r="J553" s="248"/>
    </row>
    <row r="554" spans="10:10" x14ac:dyDescent="0.35">
      <c r="J554" s="248"/>
    </row>
    <row r="555" spans="10:10" x14ac:dyDescent="0.35">
      <c r="J555" s="248"/>
    </row>
    <row r="556" spans="10:10" x14ac:dyDescent="0.35">
      <c r="J556" s="248"/>
    </row>
    <row r="557" spans="10:10" x14ac:dyDescent="0.35">
      <c r="J557" s="248"/>
    </row>
    <row r="558" spans="10:10" x14ac:dyDescent="0.35">
      <c r="J558" s="248"/>
    </row>
    <row r="559" spans="10:10" x14ac:dyDescent="0.35">
      <c r="J559" s="248"/>
    </row>
    <row r="560" spans="10:10" x14ac:dyDescent="0.35">
      <c r="J560" s="248"/>
    </row>
    <row r="561" spans="10:10" x14ac:dyDescent="0.35">
      <c r="J561" s="248"/>
    </row>
    <row r="562" spans="10:10" x14ac:dyDescent="0.35">
      <c r="J562" s="248"/>
    </row>
    <row r="563" spans="10:10" x14ac:dyDescent="0.35">
      <c r="J563" s="248"/>
    </row>
    <row r="564" spans="10:10" x14ac:dyDescent="0.35">
      <c r="J564" s="248"/>
    </row>
    <row r="565" spans="10:10" x14ac:dyDescent="0.35">
      <c r="J565" s="248"/>
    </row>
    <row r="566" spans="10:10" x14ac:dyDescent="0.35">
      <c r="J566" s="248"/>
    </row>
    <row r="567" spans="10:10" x14ac:dyDescent="0.35">
      <c r="J567" s="248"/>
    </row>
    <row r="568" spans="10:10" x14ac:dyDescent="0.35">
      <c r="J568" s="248"/>
    </row>
    <row r="569" spans="10:10" x14ac:dyDescent="0.35">
      <c r="J569" s="248"/>
    </row>
    <row r="570" spans="10:10" x14ac:dyDescent="0.35">
      <c r="J570" s="248"/>
    </row>
    <row r="571" spans="10:10" x14ac:dyDescent="0.35">
      <c r="J571" s="248"/>
    </row>
    <row r="572" spans="10:10" x14ac:dyDescent="0.35">
      <c r="J572" s="248"/>
    </row>
    <row r="573" spans="10:10" x14ac:dyDescent="0.35">
      <c r="J573" s="248"/>
    </row>
    <row r="574" spans="10:10" x14ac:dyDescent="0.35">
      <c r="J574" s="248"/>
    </row>
    <row r="575" spans="10:10" x14ac:dyDescent="0.35">
      <c r="J575" s="248"/>
    </row>
    <row r="576" spans="10:10" x14ac:dyDescent="0.35">
      <c r="J576" s="248"/>
    </row>
    <row r="577" spans="10:10" x14ac:dyDescent="0.35">
      <c r="J577" s="248"/>
    </row>
    <row r="578" spans="10:10" x14ac:dyDescent="0.35">
      <c r="J578" s="248"/>
    </row>
    <row r="579" spans="10:10" x14ac:dyDescent="0.35">
      <c r="J579" s="248"/>
    </row>
    <row r="580" spans="10:10" x14ac:dyDescent="0.35">
      <c r="J580" s="248"/>
    </row>
    <row r="581" spans="10:10" x14ac:dyDescent="0.35">
      <c r="J581" s="248"/>
    </row>
    <row r="582" spans="10:10" x14ac:dyDescent="0.35">
      <c r="J582" s="248"/>
    </row>
    <row r="583" spans="10:10" x14ac:dyDescent="0.35">
      <c r="J583" s="248"/>
    </row>
    <row r="584" spans="10:10" x14ac:dyDescent="0.35">
      <c r="J584" s="248"/>
    </row>
    <row r="585" spans="10:10" x14ac:dyDescent="0.35">
      <c r="J585" s="248"/>
    </row>
    <row r="586" spans="10:10" x14ac:dyDescent="0.35">
      <c r="J586" s="248"/>
    </row>
    <row r="587" spans="10:10" x14ac:dyDescent="0.35">
      <c r="J587" s="248"/>
    </row>
    <row r="588" spans="10:10" x14ac:dyDescent="0.35">
      <c r="J588" s="248"/>
    </row>
    <row r="589" spans="10:10" x14ac:dyDescent="0.35">
      <c r="J589" s="248"/>
    </row>
    <row r="590" spans="10:10" x14ac:dyDescent="0.35">
      <c r="J590" s="248"/>
    </row>
    <row r="591" spans="10:10" x14ac:dyDescent="0.35">
      <c r="J591" s="248"/>
    </row>
    <row r="592" spans="10:10" x14ac:dyDescent="0.35">
      <c r="J592" s="248"/>
    </row>
    <row r="593" spans="10:10" x14ac:dyDescent="0.35">
      <c r="J593" s="248"/>
    </row>
    <row r="594" spans="10:10" x14ac:dyDescent="0.35">
      <c r="J594" s="248"/>
    </row>
    <row r="595" spans="10:10" x14ac:dyDescent="0.35">
      <c r="J595" s="248"/>
    </row>
    <row r="596" spans="10:10" x14ac:dyDescent="0.35">
      <c r="J596" s="248"/>
    </row>
    <row r="597" spans="10:10" x14ac:dyDescent="0.35">
      <c r="J597" s="248"/>
    </row>
    <row r="598" spans="10:10" x14ac:dyDescent="0.35">
      <c r="J598" s="248"/>
    </row>
    <row r="599" spans="10:10" x14ac:dyDescent="0.35">
      <c r="J599" s="248"/>
    </row>
    <row r="600" spans="10:10" x14ac:dyDescent="0.35">
      <c r="J600" s="248"/>
    </row>
    <row r="601" spans="10:10" x14ac:dyDescent="0.35">
      <c r="J601" s="248"/>
    </row>
    <row r="602" spans="10:10" x14ac:dyDescent="0.35">
      <c r="J602" s="248"/>
    </row>
    <row r="603" spans="10:10" x14ac:dyDescent="0.35">
      <c r="J603" s="248"/>
    </row>
    <row r="604" spans="10:10" x14ac:dyDescent="0.35">
      <c r="J604" s="248"/>
    </row>
    <row r="605" spans="10:10" x14ac:dyDescent="0.35">
      <c r="J605" s="248"/>
    </row>
    <row r="606" spans="10:10" x14ac:dyDescent="0.35">
      <c r="J606" s="248"/>
    </row>
    <row r="607" spans="10:10" x14ac:dyDescent="0.35">
      <c r="J607" s="248"/>
    </row>
    <row r="608" spans="10:10" x14ac:dyDescent="0.35">
      <c r="J608" s="248"/>
    </row>
    <row r="609" spans="10:10" x14ac:dyDescent="0.35">
      <c r="J609" s="248"/>
    </row>
    <row r="610" spans="10:10" x14ac:dyDescent="0.35">
      <c r="J610" s="248"/>
    </row>
    <row r="611" spans="10:10" x14ac:dyDescent="0.35">
      <c r="J611" s="248"/>
    </row>
    <row r="612" spans="10:10" x14ac:dyDescent="0.35">
      <c r="J612" s="248"/>
    </row>
    <row r="613" spans="10:10" x14ac:dyDescent="0.35">
      <c r="J613" s="248"/>
    </row>
    <row r="614" spans="10:10" x14ac:dyDescent="0.35">
      <c r="J614" s="248"/>
    </row>
    <row r="615" spans="10:10" x14ac:dyDescent="0.35">
      <c r="J615" s="248"/>
    </row>
    <row r="616" spans="10:10" x14ac:dyDescent="0.35">
      <c r="J616" s="248"/>
    </row>
  </sheetData>
  <pageMargins left="0.7" right="0.7" top="0.75" bottom="0.75" header="0.3" footer="0.3"/>
  <pageSetup paperSize="9" orientation="portrait" r:id="rId1"/>
  <ignoredErrors>
    <ignoredError sqref="M2 Q2" evalError="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617</vt:i4>
      </vt:variant>
    </vt:vector>
  </HeadingPairs>
  <TitlesOfParts>
    <vt:vector size="625" baseType="lpstr">
      <vt:lpstr>Instructions</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_00007c01_2979_435a_943c_b31d5f171b5b</vt:lpstr>
      <vt:lpstr>_009096bb_77c7_47e9_ab78_bac00c84b439</vt:lpstr>
      <vt:lpstr>_014af77a_8bcb_4d0c_beeb_a3d72f1332b5</vt:lpstr>
      <vt:lpstr>_01bfc0ce_3a93_4136_98df_2e5ab51007c4</vt:lpstr>
      <vt:lpstr>_01cccfef_5573_4d36_b9d3_e32bd9199c70</vt:lpstr>
      <vt:lpstr>_0215c642_4079_4a66_b33f_02948e5b161c</vt:lpstr>
      <vt:lpstr>_022236a9_dcb1_42b2_a51e_7a01b131f28c</vt:lpstr>
      <vt:lpstr>_02305739_ec80_4503_b191_2e272f7ad158</vt:lpstr>
      <vt:lpstr>_0278b5de_0da4_4498_a134_99a2744a9fab</vt:lpstr>
      <vt:lpstr>_033fcd6d_adce_4700_8852_ca583a6bef6b</vt:lpstr>
      <vt:lpstr>_034aa3b1_2e62_451b_aaff_5fda6edfaa6f</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_08b56218_0472_4421_bf59_414c15e0b282</vt:lpstr>
      <vt:lpstr>_0a25a90c_3219_438f_af02_7dbbd6432e17</vt:lpstr>
      <vt:lpstr>_0aee399a_9776_4eaa_972f_b8dcf296ae2a</vt:lpstr>
      <vt:lpstr>_0b061e63_2d62_4e7f_be44_4eac7747625a</vt:lpstr>
      <vt:lpstr>_0ba5fba9_1998_4ded_9b12_f967fc1c76dc</vt:lpstr>
      <vt:lpstr>_0be7695c_11a6_45b5_b154_af6d36015894</vt:lpstr>
      <vt:lpstr>_0beac2ba_bbbb_431d_8bce_14dbf66bdf78</vt:lpstr>
      <vt:lpstr>_0c431a0b_6c06_4a8d_9958_df0e381f3233</vt:lpstr>
      <vt:lpstr>_0c4ccd3c_f7d7_4e9d_9482_1c0c40aa9b88</vt:lpstr>
      <vt:lpstr>_0cdb72c3_6724_4a77_bc28_1011a00b051b</vt:lpstr>
      <vt:lpstr>_0d92c2c9_3965_40dd_8ee0_e9f02c0e3ee9</vt:lpstr>
      <vt:lpstr>_0dc96169_1e4e_4b6f_8f38_6c1e88134dc4</vt:lpstr>
      <vt:lpstr>_0e9225f3_0b7c_44f6_bfe5_7c4d6a1c0d0d</vt:lpstr>
      <vt:lpstr>_0ee40542_4b9a_4ee9_a0ec_3cc5a3df3d05</vt:lpstr>
      <vt:lpstr>_0eecfd33_4a6a_4cbb_afe3_81fb3599f535</vt:lpstr>
      <vt:lpstr>_0f39d314_7997_497e_b89c_3c8231e774ea</vt:lpstr>
      <vt:lpstr>_1121e55d_6d32_4888_b652_ac9583a82d46</vt:lpstr>
      <vt:lpstr>_1177e4f5_9ae4_4957_87c6_850b17644f73</vt:lpstr>
      <vt:lpstr>_1279d174_765e_40f7_9774_a1502cee1084</vt:lpstr>
      <vt:lpstr>_133a33a4_ef56_4597_81f3_93ace16e6e1a</vt:lpstr>
      <vt:lpstr>_13f5bbc3_a06d_4a3e_b75e_ac6929e1cb91</vt:lpstr>
      <vt:lpstr>_144bb8c4_0b16_4558_9e0b_bfebb0a9604a</vt:lpstr>
      <vt:lpstr>_14a567c8_d8f6_4162_9aa0_c1538b8740a0</vt:lpstr>
      <vt:lpstr>_164e6d09_185f_4eb7_8d48_b40f818dce2a</vt:lpstr>
      <vt:lpstr>_185f9a59_e3dc_4a86_b1fd_a4a300de92e9</vt:lpstr>
      <vt:lpstr>_1955075b_5332_4022_9e1d_d8310266160b</vt:lpstr>
      <vt:lpstr>_195784db_c268_4c63_8483_153347963bf4</vt:lpstr>
      <vt:lpstr>_198b5a5f_0f03_476f_accf_4c39afec46de</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_1ba5b9ab_2d9b_4eca_b122_0032dff5772a</vt:lpstr>
      <vt:lpstr>_1c63dced_ef57_49a2_b76c_04f2a67c4e37</vt:lpstr>
      <vt:lpstr>_1c760e84_7860_4647_97d8_05a0ab084c30</vt:lpstr>
      <vt:lpstr>_1c9a6136_ca1e_45b0_8d91_8e499a1c2b64</vt:lpstr>
      <vt:lpstr>_1cfaffa5_a1e7_40ad_a8cc_cbc751be15bf</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_21546636_20c6_4878_ba5b_6cb3d96028d3</vt:lpstr>
      <vt:lpstr>_2155cd87_2f72_4971_9bf3_5e903b4bd350</vt:lpstr>
      <vt:lpstr>_21767732_1f31_4ce6_b119_8446771deb3e</vt:lpstr>
      <vt:lpstr>_21b12a26_ee05_4098_a9bf_fc0cdf7f6adb</vt:lpstr>
      <vt:lpstr>_21e79bef_aeed_4e3b_a2f8_653b27dca3bb</vt:lpstr>
      <vt:lpstr>_227c1eef_248d_4636_b70f_e17385d0de94</vt:lpstr>
      <vt:lpstr>_232a9c61_ddf7_4d21_ab4f_e708d061242d</vt:lpstr>
      <vt:lpstr>_233f4b6b_2a85_4f7c_a11c_783789889f27</vt:lpstr>
      <vt:lpstr>_23551461_25f2_42b8_b7e4_89bd33884a81</vt:lpstr>
      <vt:lpstr>_23c679e9_b192_40b1_95ad_e2f1dac7a992</vt:lpstr>
      <vt:lpstr>_23debc6e_f89a_4d49_93e8_506d71c4cbb7</vt:lpstr>
      <vt:lpstr>_241091e0_124c_477f_b589_57e267f618b2</vt:lpstr>
      <vt:lpstr>_2422a46e_b076_4ed3_ac39_13cd913daf0b</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_27ac2a1e_d077_4df3_924a_c13fa7c47b76</vt:lpstr>
      <vt:lpstr>_27c6dfb2_6e2c_4519_aff6_82afcaea4b81</vt:lpstr>
      <vt:lpstr>_2805718c_688c_47d8_bd53_f8c2cc8c9de7</vt:lpstr>
      <vt:lpstr>_290fa550_f4dc_4a92_900a_0f2ef1afcf55</vt:lpstr>
      <vt:lpstr>_295f3441_adc3_4dc5_8a9e_67266d697395</vt:lpstr>
      <vt:lpstr>_29998246_c49d_4a02_a3ff_a8ff4f07132b</vt:lpstr>
      <vt:lpstr>_29dc2e64_1893_44f6_9dcf_87e619efff18</vt:lpstr>
      <vt:lpstr>_29de1210_4fea_46a8_ac63_eb3a3734b209</vt:lpstr>
      <vt:lpstr>_2ab1dfcf_a207_4488_9778_05865ff67402</vt:lpstr>
      <vt:lpstr>_2bad41a3_d2d5_4a30_a026_b211ed401ae9</vt:lpstr>
      <vt:lpstr>_2c6b8785_2f7e_4ce5_948e_2066c6838182</vt:lpstr>
      <vt:lpstr>_2c6d67e2_5d22_47c4_86df_c6fae4db0e66</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_33f94c69_7ad0_42e4_ae97_cd43ab2f6fb1</vt:lpstr>
      <vt:lpstr>_34b650d2_a485_4fcb_b99b_8b0f0ac63277</vt:lpstr>
      <vt:lpstr>_352d7469_b9d9_412f_bdb8_0204a6cb5209</vt:lpstr>
      <vt:lpstr>_3599e6a2_76d5_4a3e_b94f_263ea328a754</vt:lpstr>
      <vt:lpstr>_35d1b49a_9719_423f_baf2_fde871e1bd58</vt:lpstr>
      <vt:lpstr>_3656f8fe_1658_4390_b037_f0db08258404</vt:lpstr>
      <vt:lpstr>_3679d719_018c_46c1_a6c9_f5cb6af28e82</vt:lpstr>
      <vt:lpstr>_36c48884_8351_429d_866b_c7cb8ec9bdfb</vt:lpstr>
      <vt:lpstr>_37fc5e03_bcc7_4685_9fef_b3f1646865b7</vt:lpstr>
      <vt:lpstr>_38090fcc_c83f_4075_9748_b307f993e767</vt:lpstr>
      <vt:lpstr>_38727489_790b_4106_8b2a_6a8fd7426747</vt:lpstr>
      <vt:lpstr>_388e9f7b_b253_414f_b074_2b51db867bec</vt:lpstr>
      <vt:lpstr>_391e58af_5dd7_4278_b7e2_c903d9c79968</vt:lpstr>
      <vt:lpstr>_3a54c0cb_5d61_44ab_9f5f_59c0b83c7017</vt:lpstr>
      <vt:lpstr>_3a87c5f7_0769_4a3a_a3e3_82a4b0341068</vt:lpstr>
      <vt:lpstr>_3b16469f_3a28_404f_a919_41ed115ef29e</vt:lpstr>
      <vt:lpstr>_3b314f8f_fda0_45c7_a732_7b31f3e8bf5b</vt:lpstr>
      <vt:lpstr>_3b7422cb_6445_4aa9_93d7_564b3b552a88</vt:lpstr>
      <vt:lpstr>_3c2344d6_25d2_47b1_b174_e16f09cd5031</vt:lpstr>
      <vt:lpstr>_3c45532e_4503_44c3_aed1_88e3c7145bca</vt:lpstr>
      <vt:lpstr>_3c670222_be49_48d4_a6da_55d70e83d153</vt:lpstr>
      <vt:lpstr>_3c7e6a65_3704_49f1_aeb5_596f9e172566</vt:lpstr>
      <vt:lpstr>_3d3c76b6_9fcf_4cb5_b2a3_ba632337362e</vt:lpstr>
      <vt:lpstr>_3d6d3512_10c0_4de5_aa42_7ee068d75e48</vt:lpstr>
      <vt:lpstr>_3df9727e_f625_437a_bdff_28a606824978</vt:lpstr>
      <vt:lpstr>_3e588f48_5b47_4e13_ab21_55c135645d97</vt:lpstr>
      <vt:lpstr>_3f09c12b_bc4c_4018_a427_8323f6abdcde</vt:lpstr>
      <vt:lpstr>_3f14779a_3657_4ee9_b857_6b95d77074db</vt:lpstr>
      <vt:lpstr>_3f450a54_eabe_42be_b6a5_18c086a5d786</vt:lpstr>
      <vt:lpstr>_3f9fd489_98c3_4a7e_b83d_9d71d6a38749</vt:lpstr>
      <vt:lpstr>_3fdc2ac9_f4a3_4d6a_b2f2_58d6f3e03696</vt:lpstr>
      <vt:lpstr>_3fe9ffb0_20f0_4e61_bd05_c39610c7d823</vt:lpstr>
      <vt:lpstr>_41035b85_dee5_4987_975b_e8a43c433c05</vt:lpstr>
      <vt:lpstr>_413e976f_e211_495a_946b_b87ba18376c4</vt:lpstr>
      <vt:lpstr>_4142b5d6_b3a2_4804_93e1_6abaf2166d4c</vt:lpstr>
      <vt:lpstr>_423d3c20_41cf_4997_a293_9b1150fb8eaa</vt:lpstr>
      <vt:lpstr>_425b05fb_599f_421c_ad67_1b45a511d0c0</vt:lpstr>
      <vt:lpstr>_4266c6da_54ca_4a1a_a567_1b51c0445aba</vt:lpstr>
      <vt:lpstr>_42a2ef20_7507_4137_ae83_1c4ed24d9bd9</vt:lpstr>
      <vt:lpstr>_4328025e_31a9_4656_9da6_43a7b71a143c</vt:lpstr>
      <vt:lpstr>_45ed0cc2_06fa_47d2_bf1a_8078df921d9b</vt:lpstr>
      <vt:lpstr>_463898c2_94f9_443e_9360_603b31e51356</vt:lpstr>
      <vt:lpstr>_4669ab5f_f3bf_478b_89d3_7d3605c19de3</vt:lpstr>
      <vt:lpstr>_46b006c0_8d5a_43fb_803c_8de795b9bb31</vt:lpstr>
      <vt:lpstr>_46d565cf_c4b6_4ba9_91a9_ae6e1f229f25</vt:lpstr>
      <vt:lpstr>_46e3f83a_7da1_42fd_9414_bee531c9d419</vt:lpstr>
      <vt:lpstr>_47deab8b_5576_4154_a23c_955e1b8ae87d</vt:lpstr>
      <vt:lpstr>_4820f755_1815_4142_9c1e_22637b4b3c30</vt:lpstr>
      <vt:lpstr>_48c10acb_0239_43bd_b1e5_78cda5a58d6a</vt:lpstr>
      <vt:lpstr>_493718d5_8d74_4e5b_a628_d7a62c064791</vt:lpstr>
      <vt:lpstr>_49926cff_7d8a_446c_9eaf_1304d30c19db</vt:lpstr>
      <vt:lpstr>_4994889e_24bf_4e57_b5fe_4d250c0b598a</vt:lpstr>
      <vt:lpstr>_49c180e4_6756_4b15_9899_7d02a2376717</vt:lpstr>
      <vt:lpstr>_4af41944_42f7_4e99_8627_878d677a4e30</vt:lpstr>
      <vt:lpstr>_4b36df75_ea3b_4116_b8ac_4a66abe762ad</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_5486feae_3dbd_4704_9f21_63bc76d59ea7</vt:lpstr>
      <vt:lpstr>_54eeb97e_db74_4058_898e_3c70d10a60fb</vt:lpstr>
      <vt:lpstr>_551ff597_4d6b_4e43_80ec_d627591a4405</vt:lpstr>
      <vt:lpstr>_556ddeb1_283d_4119_8033_220d00837221</vt:lpstr>
      <vt:lpstr>_56054dfa_b687_4a06_b8be_e876776b18ab</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_5b7858ba_c7ed_4c9b_bc1f_4266d944d694</vt:lpstr>
      <vt:lpstr>_5bdd240d_fc66_4b36_8d87_3013bbac9fbc</vt:lpstr>
      <vt:lpstr>_5c348667_29c7_4f46_8bdf_9340e7ffe341</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_5ffe0d1a_8a84_4337_9fd0_deccf895e752</vt:lpstr>
      <vt:lpstr>_6017e447_f4b2_4605_8be3_67be82447dcf</vt:lpstr>
      <vt:lpstr>_60cca16c_2bbf_4012_b9ed_84b4cc4c6513</vt:lpstr>
      <vt:lpstr>_62fc5abc_c22f_4886_8298_ae4140ce6a16</vt:lpstr>
      <vt:lpstr>_634c40bd_8cf0_4631_853b_96851e3bcde4</vt:lpstr>
      <vt:lpstr>_63de57f1_547d_4bd8_8c72_4f7979df3206</vt:lpstr>
      <vt:lpstr>_641e8879_2a7f_4e5b_9221_71c3163e2697</vt:lpstr>
      <vt:lpstr>_64b80052_1148_4ad0_a719_2605a229a5dd</vt:lpstr>
      <vt:lpstr>_651c1cff_29dc_4f61_8994_ff4aa592187f</vt:lpstr>
      <vt:lpstr>_654bca83_10b5_4fb3_962f_80e82dfc63ce</vt:lpstr>
      <vt:lpstr>_65c26b5a_0465_48fc_a362_f2e87b3413d9</vt:lpstr>
      <vt:lpstr>_6610fb82_a604_47fc_8eb9_548299e9c8fb</vt:lpstr>
      <vt:lpstr>_666ecfb3_4890_469f_9405_c844bfec298e</vt:lpstr>
      <vt:lpstr>_66c05feb_5ba4_4d15_8d33_a4f0ff5f795a</vt:lpstr>
      <vt:lpstr>_66d474de_58df_4c88_bfd9_511496d516be</vt:lpstr>
      <vt:lpstr>_66ed04dd_0830_439c_b4bc_24d70db2c1e7</vt:lpstr>
      <vt:lpstr>_6715a48b_b59c_4776_be88_a55a2bdba187</vt:lpstr>
      <vt:lpstr>_68131f07_373f_4ee5_8db3_e8876679341b</vt:lpstr>
      <vt:lpstr>_6817dc8a_703d_4192_a2a8_a72a907275fb</vt:lpstr>
      <vt:lpstr>_6834aec6_db58_4138_a983_eb16ae5d5835</vt:lpstr>
      <vt:lpstr>_68bb383a_3ad0_4aa4_a4ff_b1656cee145b</vt:lpstr>
      <vt:lpstr>_68ec706d_bf37_4a3f_9525_660912899d58</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_7210282b_6d37_40e9_9208_b22105dfdb45</vt:lpstr>
      <vt:lpstr>_7229c5f0_1cfd_41e2_b5fe_a739cdd4cb93</vt:lpstr>
      <vt:lpstr>_73b8f8b2_6e79_470e_91d5_fe608e8a3a44</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_76ec722d_231e_43e2_a272_cb3feef456da</vt:lpstr>
      <vt:lpstr>_76f43188_477a_485f_9a13_9e30303f1124</vt:lpstr>
      <vt:lpstr>_77290f0f_e3b8_410c_9e2a_f33b99973795</vt:lpstr>
      <vt:lpstr>_779b0207_1267_4760_b2e2_850e0608884a</vt:lpstr>
      <vt:lpstr>_79161a16_98b0_4d79_baa1_fb3e9caa28f6</vt:lpstr>
      <vt:lpstr>_7920b793_d507_4f7a_99e2_756c9f466e52</vt:lpstr>
      <vt:lpstr>_795b5b72_7a48_4bf6_8738_b2f153e5474a</vt:lpstr>
      <vt:lpstr>_7966289a_2370_43a9_84dd_40ef53afb02e</vt:lpstr>
      <vt:lpstr>_7a157943_9cc3_410b_ac27_f2c54152e262</vt:lpstr>
      <vt:lpstr>_7a72f78c_72ee_4007_958d_a1a1ee34b28b</vt:lpstr>
      <vt:lpstr>_7ab7b090_6bd0_4a8e_8113_dd21d389a342</vt:lpstr>
      <vt:lpstr>_7abccd6d_b26a_464a_a34f_823b62ef9461</vt:lpstr>
      <vt:lpstr>_7b9593e5_e6f7_4cc0_a365_ac1f2318e3f6</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_7ea43aa2_3fad_4650_821c_ea2dc5b2b6d6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_842ebf54_5f95_4c1e_a498_e2f9786043b8</vt:lpstr>
      <vt:lpstr>_84592985_545c_4142_977f_19911c1d7be1</vt:lpstr>
      <vt:lpstr>_85dddee6_5e50_414d_af9f_ec761d50a3f0</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_8a9ff9a8_7b42_4a34_a7bb_8f85ce3a36e0</vt:lpstr>
      <vt:lpstr>_8aa4cf9f_eda6_4444_a907_3c8c602dbf88</vt:lpstr>
      <vt:lpstr>_8b8bd34d_1680_4bfe_8d4d_5d4a3a13532b</vt:lpstr>
      <vt:lpstr>_8c83dafc_06c9_46d5_82dd_2edc4cdd71ef</vt:lpstr>
      <vt:lpstr>_8d086166_aaa3_4eec_872e_985dceb20c48</vt:lpstr>
      <vt:lpstr>_8d18a379_8755_4412_801e_3a24e67a6467</vt:lpstr>
      <vt:lpstr>_8d9f9399_d674_44d3_98fa_9bdc7c2dff17</vt:lpstr>
      <vt:lpstr>_8dbce8a5_0984_44b3_b1a6_cf993b957b30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_9a975b68_4a25_421c_bf56_ce3e9602ca12</vt:lpstr>
      <vt:lpstr>_9c766a82_9c33_4b1d_9f4c_76c2bcf6e551</vt:lpstr>
      <vt:lpstr>_9c8612d6_cb9f_4fcd_b707_4fdfc8d07b47</vt:lpstr>
      <vt:lpstr>_9cc45f22_4486_45fa_ba65_bfb65df72ba8</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_a06d7903_f4dc_429c_b13c_c30db338eb1e</vt:lpstr>
      <vt:lpstr>_a21e317a_560b_434a_9c6a_b52a9755e408</vt:lpstr>
      <vt:lpstr>_a2b49755_1adb_4266_aaf8_271d0b7524b1</vt:lpstr>
      <vt:lpstr>_a35161b8_a808_4c7e_845f_e699179b5e0a</vt:lpstr>
      <vt:lpstr>_a395564a_2e4f_42b7_9d4d_76ed548224d3</vt:lpstr>
      <vt:lpstr>_a3bb9706_a655_4815_ac17_285a5395dd17</vt:lpstr>
      <vt:lpstr>_a453bbe4_4a2a_4ee3_9728_f518965085eb</vt:lpstr>
      <vt:lpstr>_a4f8ca5a_c29b_4e8a_b75c_6e98ee1c35c5</vt:lpstr>
      <vt:lpstr>_a56e44bf_ca89_4206_8199_57e3e8408cd6</vt:lpstr>
      <vt:lpstr>_a5dfcb7f_e430_4fb5_9b5b_e22c4b6ca98e</vt:lpstr>
      <vt:lpstr>_a676465c_2e79_4840_afcd_6eb0129d896a</vt:lpstr>
      <vt:lpstr>_a6b20fb9_370d_458d_9f1c_8b11b3cb6b04</vt:lpstr>
      <vt:lpstr>_a7b11238_9f6e_4351_921e_572fe001503d</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_aba4e79f_5ce3_41ca_abf0_8cba57c47dec</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_b0483c5a_df94_4f99_8593_1b5f790a1a8b</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_b4a871df_6a0f_4103_a22f_8f40cae6fea8</vt:lpstr>
      <vt:lpstr>_b517363e_a660_4f5c_8200_ca9f715b3954</vt:lpstr>
      <vt:lpstr>_b5821112_3c0f_46ea_8691_81e5396982ed</vt:lpstr>
      <vt:lpstr>_b5e8f7c0_1f6c_4f34_9e09_d35ca3f3eb39</vt:lpstr>
      <vt:lpstr>_b625dd51_c3f0_4d71_a2a9_f6fa8dac524b</vt:lpstr>
      <vt:lpstr>_b630336b_3644_4bf6_8d7c_9c418ad44fc5</vt:lpstr>
      <vt:lpstr>_b68b7d29_cf0f_4ac6_ad8c_f148e1c62ae1</vt:lpstr>
      <vt:lpstr>_b6919358_cf97_4469_b8d0_568a7fbf797c</vt:lpstr>
      <vt:lpstr>_b7198351_a7ba_44b7_a1ec_111ed8317cb2</vt:lpstr>
      <vt:lpstr>_b8526b1f_d531_4d05_a35b_d24976af94b3</vt:lpstr>
      <vt:lpstr>_b88374ec_47cc_43db_8a49_31b8f7dfbe2a</vt:lpstr>
      <vt:lpstr>_b934b5c4_3a3d_4290_b4f5_665f1fa1d8f9</vt:lpstr>
      <vt:lpstr>_b9568051_a72c_4c87_bd12_0a431f6a32e6</vt:lpstr>
      <vt:lpstr>_b9c6b527_c2c5_4200_bb21_b9257f2bb2c1</vt:lpstr>
      <vt:lpstr>_ba047ad1_b51f_49a2_b3c8_be30d392985a</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_bcfc48a3_8677_406d_a9a8_7738d293befa</vt:lpstr>
      <vt:lpstr>_bd075b26_707d_4b39_aea7_5e22fa05d673</vt:lpstr>
      <vt:lpstr>_bd8c6a42_6cde_4c17_9f1a_04e7b83fd063</vt:lpstr>
      <vt:lpstr>_bde8eea6_59dc_41d3_9c11_f259a774807f</vt:lpstr>
      <vt:lpstr>_bdfc469c_2579_427e_b601_2c7e407ccd8f</vt:lpstr>
      <vt:lpstr>_be2888a7_b322_47d2_be71_a4093cf83c44</vt:lpstr>
      <vt:lpstr>_be67395e_f578_42fc_bfe7_912f09db8571</vt:lpstr>
      <vt:lpstr>_bef2cdda_6c4d_45cf_b550_ea24e68795bf</vt:lpstr>
      <vt:lpstr>_bf1ad2f1_a865_4b00_8649_f62663e1cb01</vt:lpstr>
      <vt:lpstr>_bf857707_f3ed_43ba_b26e_78e553c3b599</vt:lpstr>
      <vt:lpstr>_c021eee3_85ca_4b4c_871f_c2ca4000adb3</vt:lpstr>
      <vt:lpstr>_c0adc2e9_f3e8_47e3_ab9a_3b0590b08e3b</vt:lpstr>
      <vt:lpstr>_c0eb8ac6_1c46_4f57_b21f_9a8652dcb01f</vt:lpstr>
      <vt:lpstr>_c169a647_ad7f_4a68_9402_5984b64252f0</vt:lpstr>
      <vt:lpstr>_c1e3d9da_0aa8_4938_92fd_28ad968bd219</vt:lpstr>
      <vt:lpstr>_c27248fe_f16e_4b61_a04b_ff479754f280</vt:lpstr>
      <vt:lpstr>_c2cb0bb7_8726_465b_941d_b2ba7942b23a</vt:lpstr>
      <vt:lpstr>_c2ce4f6c_2a30_403e_b675_be582ab6f618</vt:lpstr>
      <vt:lpstr>_c438aaa1_5662_46ac_b40e_79add5b8ca04</vt:lpstr>
      <vt:lpstr>_c54b79a9_16fb_4971_a35c_a5374fd294a1</vt:lpstr>
      <vt:lpstr>_c595585e_bd83_42a8_bd9d_c64c0f83e863</vt:lpstr>
      <vt:lpstr>_c7239f8e_e972_4d0a_ac9c_049341720ca8</vt:lpstr>
      <vt:lpstr>_c811d6c6_78b7_497a_b948_2c1cd9a8b3fc</vt:lpstr>
      <vt:lpstr>_c85353e2_2d93_4dee_b666_5a9395f33b51</vt:lpstr>
      <vt:lpstr>_c86327a0_756e_47de_9960_fc50ad31348d</vt:lpstr>
      <vt:lpstr>_c904cc72_9432_420c_93d8_3f5f3946db88</vt:lpstr>
      <vt:lpstr>_c92aee90_9ab7_4c5b_90be_8f181e56b287</vt:lpstr>
      <vt:lpstr>_c9d716d6_9c15_4e1f_ac60_1e26110a756c</vt:lpstr>
      <vt:lpstr>_ca2f1178_d2c3_4967_b806_edc7d837cc71</vt:lpstr>
      <vt:lpstr>_ca4ab06b_5324_40ab_a432_1139d7cb9e9a</vt:lpstr>
      <vt:lpstr>_ca7e0af3_de36_4376_a561_5d3c742acebc</vt:lpstr>
      <vt:lpstr>_cbe75001_1b1f_4684_b8fc_dd97cd572e08</vt:lpstr>
      <vt:lpstr>_cc652be8_c987_44b0_a7b8_b38f24a774fd</vt:lpstr>
      <vt:lpstr>_cd1a838d_967d_4df8_8959_da3e91d019c7</vt:lpstr>
      <vt:lpstr>_cd3a8228_a564_4a29_bb53_8d23f3af4f8d</vt:lpstr>
      <vt:lpstr>_ced5d642_f902_4116_8eec_365c1d0be056</vt:lpstr>
      <vt:lpstr>_cf337c18_bbd6_41ea_aeb8_6889dc68b851</vt:lpstr>
      <vt:lpstr>_cfcb4c96_c88e_4a35_803a_a889e9dd7d09</vt:lpstr>
      <vt:lpstr>_d0af162b_ba98_4147_a6fc_7c6ff1aaf471</vt:lpstr>
      <vt:lpstr>_d0c4e2e8_ed5b_4f3b_98ce_3538f040ffdd</vt:lpstr>
      <vt:lpstr>_d0e6db09_4210_45d4_bc55_3258a5a7becd</vt:lpstr>
      <vt:lpstr>_d1f82863_9819_4548_ae1f_e4cfe92df877</vt:lpstr>
      <vt:lpstr>_d20ef977_ad63_4fe7_833a_109f9e7d5f64</vt:lpstr>
      <vt:lpstr>_d24f669d_00e1_4357_b04c_2c97c933dfec</vt:lpstr>
      <vt:lpstr>_d2c977b0_75f6_4448_a11e_cb59fc25d8cd</vt:lpstr>
      <vt:lpstr>_d36529d4_505a_4d7c_b7e5_0c40a3c08386</vt:lpstr>
      <vt:lpstr>_d3a30769_9e61_4d67_be66_32b431300821</vt:lpstr>
      <vt:lpstr>_d3eb7cad_d1db_4bc0_b960_bce22b805e0e</vt:lpstr>
      <vt:lpstr>_d41cf6ed_fe21_4aad_a880_5bf28d133b94</vt:lpstr>
      <vt:lpstr>_d55f73ea_40dd_46a0_b46b_1f915532d5da</vt:lpstr>
      <vt:lpstr>_d57e65c4_25a7_4d64_a885_cf577ee62283</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_d8b44ed0_a865_499e_aa2c_09925ed64c24</vt:lpstr>
      <vt:lpstr>_d8f3b323_94ba_4c08_b760_0447353ff6ee</vt:lpstr>
      <vt:lpstr>_d8fd749f_f8d5_4232_b69a_8b62a79328ac</vt:lpstr>
      <vt:lpstr>_d9225ee9_4711_40fa_bb89_6747c9d62bad</vt:lpstr>
      <vt:lpstr>_d93c4c11_f795_4c65_88eb_c43040eba27e</vt:lpstr>
      <vt:lpstr>_d9ef6160_0711_4f41_8235_1e8bf2ea40ed</vt:lpstr>
      <vt:lpstr>_da1fbc0d_b853_4aec_a0fa_4471ef7dbf35</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_de8310b5_e4d3_4b94_b262_26a424148ac2</vt:lpstr>
      <vt:lpstr>_e0977557_e4c5_4ef4_9559_6de2a1c73a50</vt:lpstr>
      <vt:lpstr>_e0bc3c4f_03b9_401c_9444_2ae25857d1f6</vt:lpstr>
      <vt:lpstr>_e1b18bf0_c01a_41f9_9d0f_7ff41a4c9212</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_e6620337_bf44_48f3_a7fd_0125cc2c6be7</vt:lpstr>
      <vt:lpstr>_e6d95e65_44bf_4846_b78f_816689d6036f</vt:lpstr>
      <vt:lpstr>_e713ed26_c546_4a6a_a951_288830ca8584</vt:lpstr>
      <vt:lpstr>_e774554e_fb6f_43f6_baf0_c17f0492b38e</vt:lpstr>
      <vt:lpstr>_e87ea5ec_8175_4472_bb44_1f8c96df1ee4</vt:lpstr>
      <vt:lpstr>_e8ee11f8_cd11_4941_8f4e_979bc348765e</vt:lpstr>
      <vt:lpstr>_e952fb3b_86e7_46c2_b95e_85522915930a</vt:lpstr>
      <vt:lpstr>_ea0a6aff_050a_4e7c_bb67_efe887a6ff8c</vt:lpstr>
      <vt:lpstr>_ea72c56b_d1e9_4c5d_ba1d_cc707a1c7a52</vt:lpstr>
      <vt:lpstr>_eabb6097_6646_49fe_9d42_cce1d696601b</vt:lpstr>
      <vt:lpstr>_eac8e410_a131_431a_b1c9_590f4d486ca3</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_eecf7cf0_e9be_48ee_b1b4_c9465f1f4e45</vt:lpstr>
      <vt:lpstr>_ef7c4cda_9fba_4d2c_b2ff_8d22eb3a22ac</vt:lpstr>
      <vt:lpstr>_eff8d1d0_83be_4592_a0a6_0649571f1cd1</vt:lpstr>
      <vt:lpstr>_f01d1473_f9e7_453c_95a5_ada7b865eabb</vt:lpstr>
      <vt:lpstr>_f0e38211_457f_4b07_8179_77ff6278dd2b</vt:lpstr>
      <vt:lpstr>_f1c519aa_961b_42b6_a4f4_d9f451ddf622</vt:lpstr>
      <vt:lpstr>_f1de9552_9dee_457d_a62e_99567a2c1e69</vt:lpstr>
      <vt:lpstr>_f2045cc5_f4d7_4b1d_8aeb_d44e7918995b</vt:lpstr>
      <vt:lpstr>_f21c8db1_2baf_45f9_a210_b096e419362b</vt:lpstr>
      <vt:lpstr>_f25f0134_a952_4eb1_bd5d_4a854d76f318</vt:lpstr>
      <vt:lpstr>_f2e17f54_33e5_4fb3_8547_527de2a7d0ac</vt:lpstr>
      <vt:lpstr>_f3654abd_3fbc_41ef_a2e7_0d54ea478341</vt:lpstr>
      <vt:lpstr>_f3aa8cb8_9b47_4b8e_b8b6_eb980ce8ad79</vt:lpstr>
      <vt:lpstr>_f597b0f5_0c73_475b_ae28_45f5ed40876e</vt:lpstr>
      <vt:lpstr>_f686534e_e5b4_42a0_a0f2_a919117d0136</vt:lpstr>
      <vt:lpstr>_f6cc91f7_16cd_4c28_ae23_539a66875c7e</vt:lpstr>
      <vt:lpstr>_f8d7ef06_1dee_470c_8158_06415f88b21a</vt:lpstr>
      <vt:lpstr>_f8da171f_1ef1_4701_824e_35a927e47c50</vt:lpstr>
      <vt:lpstr>_f9a537b9_3e07_436d_978d_cc0a4695b6eb</vt:lpstr>
      <vt:lpstr>_fa55b4d1_29cb_4b51_b2d0_8f7892f292e2</vt:lpstr>
      <vt:lpstr>_fba43122_7879_4bc6_ab59_ece879d4dafd</vt:lpstr>
      <vt:lpstr>_fbe591c5_4692_4048_ae00_0b5a533edf73</vt:lpstr>
      <vt:lpstr>_fccfb4fa_0a30_41be_9334_74bc5779fbd3</vt:lpstr>
      <vt:lpstr>_fd286dae_26cb_4aad_a5f8_c4e877a2e920</vt:lpstr>
      <vt:lpstr>_fdaed59b_d483_4f18_8960_9dec90ac9bf3</vt:lpstr>
      <vt:lpstr>_fe1fc4f2_e57c_4328_acb9_6e901a0a2e1c</vt:lpstr>
      <vt:lpstr>_fe54ad0d_3f3e_403b_8c5a_3ee1b37390d2</vt:lpstr>
      <vt:lpstr>_feae67d4_d3a5_4668_9be8_07f6d66f3049</vt:lpstr>
      <vt:lpstr>_ff85bbe8_e093_4bde_9ecb_ca8f310bef73</vt:lpstr>
      <vt:lpstr>_ff85dfd2_7a0e_4ec1_ada1_39980e5d1634</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Coverage_Indicator_Disaggregation_new</vt:lpstr>
      <vt:lpstr>CoverageColumn</vt:lpstr>
      <vt:lpstr>CoverageStart</vt:lpstr>
      <vt:lpstr>'Account Role'!Extract</vt:lpstr>
      <vt:lpstr>Impact_Indicator_Disaggregation_new</vt:lpstr>
      <vt:lpstr>Instruction__Section_A</vt:lpstr>
      <vt:lpstr>InstructionA</vt:lpstr>
      <vt:lpstr>InstructionB</vt:lpstr>
      <vt:lpstr>InstructionC</vt:lpstr>
      <vt:lpstr>InstructionD</vt:lpstr>
      <vt:lpstr>InstructionE</vt:lpstr>
      <vt:lpstr>InstructionsSectionF</vt:lpstr>
      <vt:lpstr>KeyActivityColumn</vt:lpstr>
      <vt:lpstr>KeyActivityStart</vt:lpstr>
      <vt:lpstr>LangOffset</vt:lpstr>
      <vt:lpstr>Language</vt:lpstr>
      <vt:lpstr>'Coverage Indicators-Section D'!List</vt:lpstr>
      <vt:lpstr>List</vt:lpstr>
      <vt:lpstr>ModuleColumn</vt:lpstr>
      <vt:lpstr>ModuleStart</vt:lpstr>
      <vt:lpstr>Outcome_Indicator_Disaggregation_new</vt:lpstr>
      <vt:lpstr>PICKLISTKEYVALUEPAIR</vt:lpstr>
      <vt:lpstr>Population</vt:lpstr>
      <vt:lpstr>Population_by_intervention</vt:lpstr>
      <vt:lpstr>Population_by_Intervention_name</vt:lpstr>
      <vt:lpstr>PopulationByCoverage</vt:lpstr>
      <vt:lpstr>'Coverage Indicators-Section D'!Print_Area</vt:lpstr>
      <vt:lpstr>'Disaggregation tab old'!Print_Area</vt:lpstr>
      <vt:lpstr>'Impact Indicators - Section B'!Print_Area</vt:lpstr>
      <vt:lpstr>Instructions!Print_Area</vt:lpstr>
      <vt:lpstr>'Outcome Indicators - Section C'!Print_Area</vt:lpstr>
      <vt:lpstr>'Overview - Section A'!Print_Area</vt:lpstr>
      <vt:lpstr>'Print View'!Print_Area</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XAuthorInvalidPicklistData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Anjan</cp:lastModifiedBy>
  <cp:lastPrinted>2019-12-07T14:18:52Z</cp:lastPrinted>
  <dcterms:created xsi:type="dcterms:W3CDTF">2016-09-24T07:20:04Z</dcterms:created>
  <dcterms:modified xsi:type="dcterms:W3CDTF">2020-03-01T11:09:09Z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